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Biofuels\"/>
    </mc:Choice>
  </mc:AlternateContent>
  <xr:revisionPtr revIDLastSave="0" documentId="13_ncr:1_{E8B52A08-1D9F-48E8-AACC-038446C6FC9C}" xr6:coauthVersionLast="47" xr6:coauthVersionMax="47" xr10:uidLastSave="{00000000-0000-0000-0000-000000000000}"/>
  <bookViews>
    <workbookView xWindow="-24255" yWindow="270" windowWidth="22680" windowHeight="15375" xr2:uid="{4C265E49-A983-4828-A500-5D45248ADD50}"/>
  </bookViews>
  <sheets>
    <sheet name="US EIA" sheetId="1" r:id="rId1"/>
    <sheet name="SBO Fuel Value" sheetId="2" r:id="rId2"/>
    <sheet name="US LCFS" sheetId="3" r:id="rId3"/>
    <sheet name="Days of Sales Chart" sheetId="4" r:id="rId4"/>
    <sheet name="Sheet1" sheetId="5" r:id="rId5"/>
    <sheet name="Balance Sheet" sheetId="6" r:id="rId6"/>
    <sheet name="EPA Requirements" sheetId="7" r:id="rId7"/>
    <sheet name="Brazil" sheetId="8" r:id="rId8"/>
    <sheet name="Malaysia" sheetId="9" r:id="rId9"/>
    <sheet name="Thailand" sheetId="10" r:id="rId10"/>
    <sheet name="Philippines" sheetId="11" r:id="rId11"/>
    <sheet name="Peru" sheetId="12" r:id="rId12"/>
    <sheet name="European Union" sheetId="13" r:id="rId13"/>
    <sheet name="EU Plant List" sheetId="14" r:id="rId14"/>
    <sheet name="Australia" sheetId="15" r:id="rId15"/>
    <sheet name="Colombia" sheetId="16" r:id="rId16"/>
    <sheet name="Canada Biofuel Bal Sheets" sheetId="17" r:id="rId17"/>
    <sheet name="Canada" sheetId="18" r:id="rId18"/>
    <sheet name="Canada Biodiesel Plants" sheetId="19" r:id="rId19"/>
    <sheet name="Indonesia" sheetId="20" r:id="rId20"/>
    <sheet name="China" sheetId="21" r:id="rId21"/>
    <sheet name="Argentina" sheetId="22" r:id="rId22"/>
    <sheet name="India" sheetId="23" r:id="rId23"/>
    <sheet name="Brazil - GAIN" sheetId="24" r:id="rId24"/>
    <sheet name="Japan" sheetId="25" r:id="rId25"/>
    <sheet name="Sheet2" sheetId="26" r:id="rId26"/>
    <sheet name="World" sheetId="27" r:id="rId27"/>
    <sheet name="US Biodiesel Imports" sheetId="28" r:id="rId28"/>
    <sheet name="US Biodiesel Exports" sheetId="29" r:id="rId29"/>
  </sheets>
  <externalReferences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0" i="1" l="1"/>
  <c r="B270" i="1" s="1"/>
  <c r="L270" i="1"/>
  <c r="BK270" i="1" s="1"/>
  <c r="J270" i="1"/>
  <c r="I270" i="1"/>
  <c r="H270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L318" i="1"/>
  <c r="BK318" i="1" s="1"/>
  <c r="L317" i="1"/>
  <c r="BJ317" i="1" s="1"/>
  <c r="L316" i="1"/>
  <c r="L315" i="1"/>
  <c r="L314" i="1"/>
  <c r="L313" i="1"/>
  <c r="L312" i="1"/>
  <c r="L311" i="1"/>
  <c r="BK311" i="1" s="1"/>
  <c r="L310" i="1"/>
  <c r="BK310" i="1" s="1"/>
  <c r="L309" i="1"/>
  <c r="BJ309" i="1" s="1"/>
  <c r="L308" i="1"/>
  <c r="BK308" i="1" s="1"/>
  <c r="L307" i="1"/>
  <c r="L306" i="1"/>
  <c r="L305" i="1"/>
  <c r="L304" i="1"/>
  <c r="L303" i="1"/>
  <c r="L302" i="1"/>
  <c r="L301" i="1"/>
  <c r="L300" i="1"/>
  <c r="BK300" i="1" s="1"/>
  <c r="L299" i="1"/>
  <c r="BK299" i="1" s="1"/>
  <c r="L298" i="1"/>
  <c r="BJ298" i="1" s="1"/>
  <c r="L297" i="1"/>
  <c r="BK297" i="1" s="1"/>
  <c r="L296" i="1"/>
  <c r="BK296" i="1" s="1"/>
  <c r="L295" i="1"/>
  <c r="BJ295" i="1" s="1"/>
  <c r="L294" i="1"/>
  <c r="L293" i="1"/>
  <c r="L292" i="1"/>
  <c r="L291" i="1"/>
  <c r="L290" i="1"/>
  <c r="L289" i="1"/>
  <c r="BK289" i="1" s="1"/>
  <c r="L288" i="1"/>
  <c r="BK288" i="1" s="1"/>
  <c r="L287" i="1"/>
  <c r="BJ287" i="1" s="1"/>
  <c r="L286" i="1"/>
  <c r="BK286" i="1" s="1"/>
  <c r="L285" i="1"/>
  <c r="L284" i="1"/>
  <c r="L283" i="1"/>
  <c r="L282" i="1"/>
  <c r="L281" i="1"/>
  <c r="L280" i="1"/>
  <c r="L279" i="1"/>
  <c r="L278" i="1"/>
  <c r="BK278" i="1" s="1"/>
  <c r="L277" i="1"/>
  <c r="BK277" i="1" s="1"/>
  <c r="L276" i="1"/>
  <c r="BK276" i="1" s="1"/>
  <c r="L275" i="1"/>
  <c r="BK275" i="1" s="1"/>
  <c r="L274" i="1"/>
  <c r="BK274" i="1" s="1"/>
  <c r="L273" i="1"/>
  <c r="BK273" i="1" s="1"/>
  <c r="L272" i="1"/>
  <c r="L271" i="1"/>
  <c r="BK316" i="1"/>
  <c r="BJ316" i="1"/>
  <c r="BK315" i="1"/>
  <c r="BJ315" i="1"/>
  <c r="BK314" i="1"/>
  <c r="BJ314" i="1"/>
  <c r="BK313" i="1"/>
  <c r="BJ313" i="1"/>
  <c r="BK312" i="1"/>
  <c r="BJ312" i="1"/>
  <c r="BK307" i="1"/>
  <c r="BJ307" i="1"/>
  <c r="BK306" i="1"/>
  <c r="BJ306" i="1"/>
  <c r="BK305" i="1"/>
  <c r="BJ305" i="1"/>
  <c r="BK304" i="1"/>
  <c r="BJ304" i="1"/>
  <c r="BK303" i="1"/>
  <c r="BJ303" i="1"/>
  <c r="BK302" i="1"/>
  <c r="BJ302" i="1"/>
  <c r="BK301" i="1"/>
  <c r="BJ301" i="1"/>
  <c r="BK294" i="1"/>
  <c r="BJ294" i="1"/>
  <c r="BK293" i="1"/>
  <c r="BJ293" i="1"/>
  <c r="BK292" i="1"/>
  <c r="BJ292" i="1"/>
  <c r="BK291" i="1"/>
  <c r="BJ291" i="1"/>
  <c r="BK290" i="1"/>
  <c r="BJ290" i="1"/>
  <c r="BK285" i="1"/>
  <c r="BJ285" i="1"/>
  <c r="BK284" i="1"/>
  <c r="BJ284" i="1"/>
  <c r="BK283" i="1"/>
  <c r="BJ283" i="1"/>
  <c r="BK282" i="1"/>
  <c r="BJ282" i="1"/>
  <c r="BK281" i="1"/>
  <c r="BJ281" i="1"/>
  <c r="BK280" i="1"/>
  <c r="BJ280" i="1"/>
  <c r="BK279" i="1"/>
  <c r="BJ279" i="1"/>
  <c r="BK272" i="1"/>
  <c r="BJ272" i="1"/>
  <c r="BK271" i="1"/>
  <c r="BJ271" i="1"/>
  <c r="BK269" i="1"/>
  <c r="BJ269" i="1"/>
  <c r="BK268" i="1"/>
  <c r="BJ268" i="1"/>
  <c r="BK267" i="1"/>
  <c r="BJ267" i="1"/>
  <c r="BK266" i="1"/>
  <c r="BJ266" i="1"/>
  <c r="BK265" i="1"/>
  <c r="BJ265" i="1"/>
  <c r="BK264" i="1"/>
  <c r="BJ264" i="1"/>
  <c r="BK263" i="1"/>
  <c r="BJ263" i="1"/>
  <c r="BK262" i="1"/>
  <c r="BJ262" i="1"/>
  <c r="BK261" i="1"/>
  <c r="BJ261" i="1"/>
  <c r="BK260" i="1"/>
  <c r="BJ260" i="1"/>
  <c r="BK259" i="1"/>
  <c r="BJ259" i="1"/>
  <c r="BK258" i="1"/>
  <c r="BJ258" i="1"/>
  <c r="BK257" i="1"/>
  <c r="BJ257" i="1"/>
  <c r="BK256" i="1"/>
  <c r="BJ256" i="1"/>
  <c r="BK255" i="1"/>
  <c r="BJ255" i="1"/>
  <c r="BK254" i="1"/>
  <c r="BJ254" i="1"/>
  <c r="BK253" i="1"/>
  <c r="BJ253" i="1"/>
  <c r="BK252" i="1"/>
  <c r="BJ252" i="1"/>
  <c r="BK251" i="1"/>
  <c r="BJ251" i="1"/>
  <c r="BK250" i="1"/>
  <c r="BJ250" i="1"/>
  <c r="BK249" i="1"/>
  <c r="BJ249" i="1"/>
  <c r="BK248" i="1"/>
  <c r="BJ248" i="1"/>
  <c r="BK247" i="1"/>
  <c r="BJ247" i="1"/>
  <c r="BK246" i="1"/>
  <c r="BJ246" i="1"/>
  <c r="BK245" i="1"/>
  <c r="BJ245" i="1"/>
  <c r="BK244" i="1"/>
  <c r="BJ244" i="1"/>
  <c r="BK243" i="1"/>
  <c r="BJ243" i="1"/>
  <c r="BK242" i="1"/>
  <c r="BJ242" i="1"/>
  <c r="BK241" i="1"/>
  <c r="BJ241" i="1"/>
  <c r="BK240" i="1"/>
  <c r="BJ240" i="1"/>
  <c r="BK239" i="1"/>
  <c r="BJ239" i="1"/>
  <c r="BK238" i="1"/>
  <c r="BJ238" i="1"/>
  <c r="BK237" i="1"/>
  <c r="BJ237" i="1"/>
  <c r="BK236" i="1"/>
  <c r="BJ236" i="1"/>
  <c r="BK235" i="1"/>
  <c r="BJ235" i="1"/>
  <c r="BK234" i="1"/>
  <c r="BJ234" i="1"/>
  <c r="BK233" i="1"/>
  <c r="BJ233" i="1"/>
  <c r="BK232" i="1"/>
  <c r="BJ232" i="1"/>
  <c r="BK231" i="1"/>
  <c r="BJ231" i="1"/>
  <c r="BK230" i="1"/>
  <c r="BJ230" i="1"/>
  <c r="BK229" i="1"/>
  <c r="BJ229" i="1"/>
  <c r="BK228" i="1"/>
  <c r="BJ228" i="1"/>
  <c r="BK227" i="1"/>
  <c r="BJ227" i="1"/>
  <c r="BK226" i="1"/>
  <c r="BJ226" i="1"/>
  <c r="BK225" i="1"/>
  <c r="BJ225" i="1"/>
  <c r="BK224" i="1"/>
  <c r="BJ224" i="1"/>
  <c r="BK223" i="1"/>
  <c r="BJ223" i="1"/>
  <c r="BK222" i="1"/>
  <c r="BJ222" i="1"/>
  <c r="BK221" i="1"/>
  <c r="BJ221" i="1"/>
  <c r="BK220" i="1"/>
  <c r="BJ220" i="1"/>
  <c r="BK219" i="1"/>
  <c r="BJ219" i="1"/>
  <c r="BK218" i="1"/>
  <c r="BJ218" i="1"/>
  <c r="BK217" i="1"/>
  <c r="BJ217" i="1"/>
  <c r="BK216" i="1"/>
  <c r="BJ216" i="1"/>
  <c r="BK215" i="1"/>
  <c r="BJ215" i="1"/>
  <c r="BK214" i="1"/>
  <c r="BJ214" i="1"/>
  <c r="BK213" i="1"/>
  <c r="BJ213" i="1"/>
  <c r="BK212" i="1"/>
  <c r="BJ212" i="1"/>
  <c r="BK211" i="1"/>
  <c r="BJ211" i="1"/>
  <c r="BK210" i="1"/>
  <c r="BJ210" i="1"/>
  <c r="BK209" i="1"/>
  <c r="BJ209" i="1"/>
  <c r="BK208" i="1"/>
  <c r="BJ208" i="1"/>
  <c r="BK207" i="1"/>
  <c r="BJ207" i="1"/>
  <c r="BK206" i="1"/>
  <c r="BJ206" i="1"/>
  <c r="BK205" i="1"/>
  <c r="BJ205" i="1"/>
  <c r="BK204" i="1"/>
  <c r="BJ204" i="1"/>
  <c r="BK203" i="1"/>
  <c r="BJ203" i="1"/>
  <c r="BK202" i="1"/>
  <c r="BJ202" i="1"/>
  <c r="BK201" i="1"/>
  <c r="BJ201" i="1"/>
  <c r="BK200" i="1"/>
  <c r="BJ200" i="1"/>
  <c r="BK199" i="1"/>
  <c r="BJ199" i="1"/>
  <c r="BK198" i="1"/>
  <c r="BJ198" i="1"/>
  <c r="BK197" i="1"/>
  <c r="BJ197" i="1"/>
  <c r="BK196" i="1"/>
  <c r="BJ196" i="1"/>
  <c r="BK195" i="1"/>
  <c r="BJ195" i="1"/>
  <c r="BK194" i="1"/>
  <c r="BJ194" i="1"/>
  <c r="BK193" i="1"/>
  <c r="BJ193" i="1"/>
  <c r="BK192" i="1"/>
  <c r="BJ192" i="1"/>
  <c r="BK191" i="1"/>
  <c r="BJ191" i="1"/>
  <c r="BK190" i="1"/>
  <c r="BJ190" i="1"/>
  <c r="BK189" i="1"/>
  <c r="BJ189" i="1"/>
  <c r="BK188" i="1"/>
  <c r="BJ188" i="1"/>
  <c r="BK187" i="1"/>
  <c r="BJ187" i="1"/>
  <c r="BK186" i="1"/>
  <c r="BJ186" i="1"/>
  <c r="BK185" i="1"/>
  <c r="BJ185" i="1"/>
  <c r="BK184" i="1"/>
  <c r="BJ184" i="1"/>
  <c r="BK183" i="1"/>
  <c r="BJ183" i="1"/>
  <c r="BK182" i="1"/>
  <c r="BJ182" i="1"/>
  <c r="BK181" i="1"/>
  <c r="BJ181" i="1"/>
  <c r="BK180" i="1"/>
  <c r="BJ180" i="1"/>
  <c r="BK179" i="1"/>
  <c r="BJ179" i="1"/>
  <c r="BK178" i="1"/>
  <c r="BJ178" i="1"/>
  <c r="BK177" i="1"/>
  <c r="BJ177" i="1"/>
  <c r="BK176" i="1"/>
  <c r="BJ176" i="1"/>
  <c r="BK175" i="1"/>
  <c r="BJ175" i="1"/>
  <c r="BK174" i="1"/>
  <c r="BJ174" i="1"/>
  <c r="BK173" i="1"/>
  <c r="BJ173" i="1"/>
  <c r="BK172" i="1"/>
  <c r="BJ172" i="1"/>
  <c r="BK171" i="1"/>
  <c r="BJ171" i="1"/>
  <c r="BK170" i="1"/>
  <c r="BJ170" i="1"/>
  <c r="BK169" i="1"/>
  <c r="BJ169" i="1"/>
  <c r="BK168" i="1"/>
  <c r="BJ168" i="1"/>
  <c r="BK167" i="1"/>
  <c r="BJ167" i="1"/>
  <c r="BK166" i="1"/>
  <c r="BJ166" i="1"/>
  <c r="BK165" i="1"/>
  <c r="BJ165" i="1"/>
  <c r="BK164" i="1"/>
  <c r="BJ164" i="1"/>
  <c r="BK163" i="1"/>
  <c r="BJ163" i="1"/>
  <c r="BK162" i="1"/>
  <c r="BJ162" i="1"/>
  <c r="BK161" i="1"/>
  <c r="BJ161" i="1"/>
  <c r="BK160" i="1"/>
  <c r="BJ160" i="1"/>
  <c r="BK159" i="1"/>
  <c r="BJ159" i="1"/>
  <c r="BK158" i="1"/>
  <c r="BJ158" i="1"/>
  <c r="BK157" i="1"/>
  <c r="BJ157" i="1"/>
  <c r="BK156" i="1"/>
  <c r="BJ156" i="1"/>
  <c r="BK155" i="1"/>
  <c r="BJ155" i="1"/>
  <c r="BK154" i="1"/>
  <c r="BJ154" i="1"/>
  <c r="BK153" i="1"/>
  <c r="BJ153" i="1"/>
  <c r="BK152" i="1"/>
  <c r="BJ152" i="1"/>
  <c r="BK151" i="1"/>
  <c r="BJ151" i="1"/>
  <c r="BK150" i="1"/>
  <c r="BJ150" i="1"/>
  <c r="BK149" i="1"/>
  <c r="BJ149" i="1"/>
  <c r="BK148" i="1"/>
  <c r="BJ148" i="1"/>
  <c r="BK147" i="1"/>
  <c r="BJ147" i="1"/>
  <c r="BK146" i="1"/>
  <c r="BJ146" i="1"/>
  <c r="BK145" i="1"/>
  <c r="BJ145" i="1"/>
  <c r="BK144" i="1"/>
  <c r="BJ144" i="1"/>
  <c r="BK143" i="1"/>
  <c r="BJ143" i="1"/>
  <c r="BK142" i="1"/>
  <c r="BJ142" i="1"/>
  <c r="BK141" i="1"/>
  <c r="BJ141" i="1"/>
  <c r="BK140" i="1"/>
  <c r="BJ140" i="1"/>
  <c r="BK139" i="1"/>
  <c r="BJ139" i="1"/>
  <c r="BK138" i="1"/>
  <c r="BJ138" i="1"/>
  <c r="BK137" i="1"/>
  <c r="BJ137" i="1"/>
  <c r="BK136" i="1"/>
  <c r="BJ136" i="1"/>
  <c r="BK135" i="1"/>
  <c r="BJ135" i="1"/>
  <c r="BK134" i="1"/>
  <c r="BJ134" i="1"/>
  <c r="BK133" i="1"/>
  <c r="BJ133" i="1"/>
  <c r="BK132" i="1"/>
  <c r="BJ132" i="1"/>
  <c r="BK131" i="1"/>
  <c r="BJ131" i="1"/>
  <c r="BK130" i="1"/>
  <c r="BJ130" i="1"/>
  <c r="BK129" i="1"/>
  <c r="BJ129" i="1"/>
  <c r="BK128" i="1"/>
  <c r="BJ128" i="1"/>
  <c r="BK127" i="1"/>
  <c r="BJ127" i="1"/>
  <c r="BK126" i="1"/>
  <c r="BJ270" i="1" l="1"/>
  <c r="BJ273" i="1"/>
  <c r="BK295" i="1"/>
  <c r="BK317" i="1"/>
  <c r="BJ274" i="1"/>
  <c r="BJ296" i="1"/>
  <c r="BJ318" i="1"/>
  <c r="BJ275" i="1"/>
  <c r="BJ276" i="1"/>
  <c r="BJ308" i="1"/>
  <c r="BK287" i="1"/>
  <c r="BK298" i="1"/>
  <c r="BK309" i="1"/>
  <c r="BJ286" i="1"/>
  <c r="BJ277" i="1"/>
  <c r="BJ288" i="1"/>
  <c r="BJ299" i="1"/>
  <c r="BJ310" i="1"/>
  <c r="BJ278" i="1"/>
  <c r="BJ289" i="1"/>
  <c r="BJ300" i="1"/>
  <c r="BJ311" i="1"/>
  <c r="BJ297" i="1"/>
  <c r="BJ126" i="1"/>
  <c r="AV18" i="1"/>
  <c r="BF126" i="1"/>
  <c r="F323" i="1"/>
  <c r="B319" i="1"/>
  <c r="B320" i="1"/>
  <c r="B321" i="1"/>
  <c r="B322" i="1"/>
  <c r="B323" i="1"/>
  <c r="Q234" i="1"/>
  <c r="B432" i="2" l="1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F319" i="1" l="1"/>
  <c r="F320" i="1"/>
  <c r="F321" i="1"/>
  <c r="F322" i="1"/>
  <c r="D4" i="26"/>
  <c r="E36" i="9"/>
  <c r="D36" i="9"/>
  <c r="C36" i="9"/>
  <c r="B36" i="9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2" i="1"/>
  <c r="B281" i="1"/>
  <c r="B280" i="1"/>
  <c r="B27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BF327" i="1"/>
  <c r="BF326" i="1"/>
  <c r="BF325" i="1"/>
  <c r="BF324" i="1"/>
  <c r="BF323" i="1"/>
  <c r="BF322" i="1"/>
  <c r="BF321" i="1"/>
  <c r="BF320" i="1"/>
  <c r="BF319" i="1"/>
  <c r="BF318" i="1"/>
  <c r="BF317" i="1"/>
  <c r="BF316" i="1"/>
  <c r="BF315" i="1"/>
  <c r="BF314" i="1"/>
  <c r="BF313" i="1"/>
  <c r="BF312" i="1"/>
  <c r="BF311" i="1"/>
  <c r="BF310" i="1"/>
  <c r="BF309" i="1"/>
  <c r="BF308" i="1"/>
  <c r="BF307" i="1"/>
  <c r="BF306" i="1"/>
  <c r="BF305" i="1"/>
  <c r="BF304" i="1"/>
  <c r="BF303" i="1"/>
  <c r="BF302" i="1"/>
  <c r="BF301" i="1"/>
  <c r="BF300" i="1"/>
  <c r="BF299" i="1"/>
  <c r="BF298" i="1"/>
  <c r="BF297" i="1"/>
  <c r="BF296" i="1"/>
  <c r="BF295" i="1"/>
  <c r="BF294" i="1"/>
  <c r="BF293" i="1"/>
  <c r="BF292" i="1"/>
  <c r="BF291" i="1"/>
  <c r="BF290" i="1"/>
  <c r="BF289" i="1"/>
  <c r="BF288" i="1"/>
  <c r="BF287" i="1"/>
  <c r="BF286" i="1"/>
  <c r="BF285" i="1"/>
  <c r="BF284" i="1"/>
  <c r="BF283" i="1"/>
  <c r="BF282" i="1"/>
  <c r="BF281" i="1"/>
  <c r="BF280" i="1"/>
  <c r="BF279" i="1"/>
  <c r="BF278" i="1"/>
  <c r="BF277" i="1"/>
  <c r="BF276" i="1"/>
  <c r="BF275" i="1"/>
  <c r="BF274" i="1"/>
  <c r="BF273" i="1"/>
  <c r="BF272" i="1"/>
  <c r="BF271" i="1"/>
  <c r="BF270" i="1"/>
  <c r="BF269" i="1"/>
  <c r="BF268" i="1"/>
  <c r="BF267" i="1"/>
  <c r="BF266" i="1"/>
  <c r="BF265" i="1"/>
  <c r="BF264" i="1"/>
  <c r="BF263" i="1"/>
  <c r="BF262" i="1"/>
  <c r="BF261" i="1"/>
  <c r="BF260" i="1"/>
  <c r="BF259" i="1"/>
  <c r="BF258" i="1"/>
  <c r="BF257" i="1"/>
  <c r="BF256" i="1"/>
  <c r="BF255" i="1"/>
  <c r="BF254" i="1"/>
  <c r="BF253" i="1"/>
  <c r="BF252" i="1"/>
  <c r="BF251" i="1"/>
  <c r="BF250" i="1"/>
  <c r="BF249" i="1"/>
  <c r="BF248" i="1"/>
  <c r="BF247" i="1"/>
  <c r="BF246" i="1"/>
  <c r="BF245" i="1"/>
  <c r="BF244" i="1"/>
  <c r="BF243" i="1"/>
  <c r="BF242" i="1"/>
  <c r="BF241" i="1"/>
  <c r="BF240" i="1"/>
  <c r="BF239" i="1"/>
  <c r="BF238" i="1"/>
  <c r="BF237" i="1"/>
  <c r="BF236" i="1"/>
  <c r="BF235" i="1"/>
  <c r="BF234" i="1"/>
  <c r="BF233" i="1"/>
  <c r="BF232" i="1"/>
  <c r="BF231" i="1"/>
  <c r="BF230" i="1"/>
  <c r="BF229" i="1"/>
  <c r="BF228" i="1"/>
  <c r="BF227" i="1"/>
  <c r="BF226" i="1"/>
  <c r="BF225" i="1"/>
  <c r="BF224" i="1"/>
  <c r="BF223" i="1"/>
  <c r="BF222" i="1"/>
  <c r="BF221" i="1"/>
  <c r="BF220" i="1"/>
  <c r="BF219" i="1"/>
  <c r="BF218" i="1"/>
  <c r="BF217" i="1"/>
  <c r="BF216" i="1"/>
  <c r="BF215" i="1"/>
  <c r="BF214" i="1"/>
  <c r="BF213" i="1"/>
  <c r="BF212" i="1"/>
  <c r="BF211" i="1"/>
  <c r="BF210" i="1"/>
  <c r="BF209" i="1"/>
  <c r="BF208" i="1"/>
  <c r="BF207" i="1"/>
  <c r="BF206" i="1"/>
  <c r="BF205" i="1"/>
  <c r="BF204" i="1"/>
  <c r="BF203" i="1"/>
  <c r="BF202" i="1"/>
  <c r="BF201" i="1"/>
  <c r="BF200" i="1"/>
  <c r="BF199" i="1"/>
  <c r="BF198" i="1"/>
  <c r="BF197" i="1"/>
  <c r="BF196" i="1"/>
  <c r="BF195" i="1"/>
  <c r="BF194" i="1"/>
  <c r="BF193" i="1"/>
  <c r="BF192" i="1"/>
  <c r="BF191" i="1"/>
  <c r="BF190" i="1"/>
  <c r="BF189" i="1"/>
  <c r="BF188" i="1"/>
  <c r="BF187" i="1"/>
  <c r="BF186" i="1"/>
  <c r="BF185" i="1"/>
  <c r="BF184" i="1"/>
  <c r="BF183" i="1"/>
  <c r="BF182" i="1"/>
  <c r="BF181" i="1"/>
  <c r="BF180" i="1"/>
  <c r="BF179" i="1"/>
  <c r="BF178" i="1"/>
  <c r="BF177" i="1"/>
  <c r="BF176" i="1"/>
  <c r="BF175" i="1"/>
  <c r="BF174" i="1"/>
  <c r="BF173" i="1"/>
  <c r="BF172" i="1"/>
  <c r="BF171" i="1"/>
  <c r="BF170" i="1"/>
  <c r="BF169" i="1"/>
  <c r="BF168" i="1"/>
  <c r="BF167" i="1"/>
  <c r="BF166" i="1"/>
  <c r="BF165" i="1"/>
  <c r="BF164" i="1"/>
  <c r="BF163" i="1"/>
  <c r="BF162" i="1"/>
  <c r="BF161" i="1"/>
  <c r="BF160" i="1"/>
  <c r="BF159" i="1"/>
  <c r="BF158" i="1"/>
  <c r="BF157" i="1"/>
  <c r="BF156" i="1"/>
  <c r="BF155" i="1"/>
  <c r="BF154" i="1"/>
  <c r="BF153" i="1"/>
  <c r="BF152" i="1"/>
  <c r="BF151" i="1"/>
  <c r="BF150" i="1"/>
  <c r="BF149" i="1"/>
  <c r="BF148" i="1"/>
  <c r="BF147" i="1"/>
  <c r="BF146" i="1"/>
  <c r="BF145" i="1"/>
  <c r="BF144" i="1"/>
  <c r="BF143" i="1"/>
  <c r="BF142" i="1"/>
  <c r="BF141" i="1"/>
  <c r="BF140" i="1"/>
  <c r="BF139" i="1"/>
  <c r="BF138" i="1"/>
  <c r="BF137" i="1"/>
  <c r="BF136" i="1"/>
  <c r="BF135" i="1"/>
  <c r="BF134" i="1"/>
  <c r="BF133" i="1"/>
  <c r="BF132" i="1"/>
  <c r="BF131" i="1"/>
  <c r="BF130" i="1"/>
  <c r="BF129" i="1"/>
  <c r="BF128" i="1"/>
  <c r="BF127" i="1"/>
  <c r="AV307" i="1"/>
  <c r="AV306" i="1"/>
  <c r="AV305" i="1"/>
  <c r="AV304" i="1"/>
  <c r="AV303" i="1"/>
  <c r="AV302" i="1"/>
  <c r="AV301" i="1"/>
  <c r="AV300" i="1"/>
  <c r="AV299" i="1"/>
  <c r="AV298" i="1"/>
  <c r="AV297" i="1"/>
  <c r="AV296" i="1"/>
  <c r="AV295" i="1"/>
  <c r="AV294" i="1"/>
  <c r="AV293" i="1"/>
  <c r="AV292" i="1"/>
  <c r="AV291" i="1"/>
  <c r="AV290" i="1"/>
  <c r="AV289" i="1"/>
  <c r="AV288" i="1"/>
  <c r="AV287" i="1"/>
  <c r="AV286" i="1"/>
  <c r="AV285" i="1"/>
  <c r="AV284" i="1"/>
  <c r="AV283" i="1"/>
  <c r="AV282" i="1"/>
  <c r="AV281" i="1"/>
  <c r="AV280" i="1"/>
  <c r="AV279" i="1"/>
  <c r="AV278" i="1"/>
  <c r="AV277" i="1"/>
  <c r="AV276" i="1"/>
  <c r="AV275" i="1"/>
  <c r="AV274" i="1"/>
  <c r="AV273" i="1"/>
  <c r="AV272" i="1"/>
  <c r="AV271" i="1"/>
  <c r="AV270" i="1"/>
  <c r="AV269" i="1"/>
  <c r="AV268" i="1"/>
  <c r="AV267" i="1"/>
  <c r="AV266" i="1"/>
  <c r="AV265" i="1"/>
  <c r="AV264" i="1"/>
  <c r="AV263" i="1"/>
  <c r="AV262" i="1"/>
  <c r="AV261" i="1"/>
  <c r="AV260" i="1"/>
  <c r="AV259" i="1"/>
  <c r="AV258" i="1"/>
  <c r="AV257" i="1"/>
  <c r="AV256" i="1"/>
  <c r="AV255" i="1"/>
  <c r="AV254" i="1"/>
  <c r="AV253" i="1"/>
  <c r="AV252" i="1"/>
  <c r="AV251" i="1"/>
  <c r="AV250" i="1"/>
  <c r="AV249" i="1"/>
  <c r="AV248" i="1"/>
  <c r="AV247" i="1"/>
  <c r="AV246" i="1"/>
  <c r="AV245" i="1"/>
  <c r="AV244" i="1"/>
  <c r="AV243" i="1"/>
  <c r="AV242" i="1"/>
  <c r="AV241" i="1"/>
  <c r="AV240" i="1"/>
  <c r="AV239" i="1"/>
  <c r="AV238" i="1"/>
  <c r="AV237" i="1"/>
  <c r="AV236" i="1"/>
  <c r="AV235" i="1"/>
  <c r="AV234" i="1"/>
  <c r="AV233" i="1"/>
  <c r="AV232" i="1"/>
  <c r="AV231" i="1"/>
  <c r="AV230" i="1"/>
  <c r="AV229" i="1"/>
  <c r="AV228" i="1"/>
  <c r="AV227" i="1"/>
  <c r="AV226" i="1"/>
  <c r="AV225" i="1"/>
  <c r="AV224" i="1"/>
  <c r="AV223" i="1"/>
  <c r="AV222" i="1"/>
  <c r="AV221" i="1"/>
  <c r="AV220" i="1"/>
  <c r="AV219" i="1"/>
  <c r="AV218" i="1"/>
  <c r="AV217" i="1"/>
  <c r="AV216" i="1"/>
  <c r="AV215" i="1"/>
  <c r="AV214" i="1"/>
  <c r="AV213" i="1"/>
  <c r="AV212" i="1"/>
  <c r="AV211" i="1"/>
  <c r="AV210" i="1"/>
  <c r="AV209" i="1"/>
  <c r="AV208" i="1"/>
  <c r="AV207" i="1"/>
  <c r="AV206" i="1"/>
  <c r="AV205" i="1"/>
  <c r="AV204" i="1"/>
  <c r="AV203" i="1"/>
  <c r="AV202" i="1"/>
  <c r="AV201" i="1"/>
  <c r="AV200" i="1"/>
  <c r="AV199" i="1"/>
  <c r="AV198" i="1"/>
  <c r="AV197" i="1"/>
  <c r="AV196" i="1"/>
  <c r="AV195" i="1"/>
  <c r="AV194" i="1"/>
  <c r="AV193" i="1"/>
  <c r="AV192" i="1"/>
  <c r="AV191" i="1"/>
  <c r="AV190" i="1"/>
  <c r="AV189" i="1"/>
  <c r="AV188" i="1"/>
  <c r="AV187" i="1"/>
  <c r="AV186" i="1"/>
  <c r="AV185" i="1"/>
  <c r="AV184" i="1"/>
  <c r="AV183" i="1"/>
  <c r="AV182" i="1"/>
  <c r="AV181" i="1"/>
  <c r="AV180" i="1"/>
  <c r="AV179" i="1"/>
  <c r="AV178" i="1"/>
  <c r="AV177" i="1"/>
  <c r="AV176" i="1"/>
  <c r="AV175" i="1"/>
  <c r="AV174" i="1"/>
  <c r="AV173" i="1"/>
  <c r="AV172" i="1"/>
  <c r="AV171" i="1"/>
  <c r="AV170" i="1"/>
  <c r="AV169" i="1"/>
  <c r="AV168" i="1"/>
  <c r="AV167" i="1"/>
  <c r="AV166" i="1"/>
  <c r="AV165" i="1"/>
  <c r="AV164" i="1"/>
  <c r="AV163" i="1"/>
  <c r="AV162" i="1"/>
  <c r="AV161" i="1"/>
  <c r="AV160" i="1"/>
  <c r="AV159" i="1"/>
  <c r="AV158" i="1"/>
  <c r="AV157" i="1"/>
  <c r="AV156" i="1"/>
  <c r="AV155" i="1"/>
  <c r="AV154" i="1"/>
  <c r="AV153" i="1"/>
  <c r="AV152" i="1"/>
  <c r="AV151" i="1"/>
  <c r="AV150" i="1"/>
  <c r="AV149" i="1"/>
  <c r="AV148" i="1"/>
  <c r="AV147" i="1"/>
  <c r="AV146" i="1"/>
  <c r="AV145" i="1"/>
  <c r="AV144" i="1"/>
  <c r="AV143" i="1"/>
  <c r="AV142" i="1"/>
  <c r="AV141" i="1"/>
  <c r="AV140" i="1"/>
  <c r="AV139" i="1"/>
  <c r="AV138" i="1"/>
  <c r="AV137" i="1"/>
  <c r="AV136" i="1"/>
  <c r="AV135" i="1"/>
  <c r="AV134" i="1"/>
  <c r="AV133" i="1"/>
  <c r="AV132" i="1"/>
  <c r="AV131" i="1"/>
  <c r="AV130" i="1"/>
  <c r="AV129" i="1"/>
  <c r="AV128" i="1"/>
  <c r="AV127" i="1"/>
  <c r="AV126" i="1"/>
  <c r="AV125" i="1"/>
  <c r="AV124" i="1"/>
  <c r="AV123" i="1"/>
  <c r="AV122" i="1"/>
  <c r="AV121" i="1"/>
  <c r="AV120" i="1"/>
  <c r="AV119" i="1"/>
  <c r="AV118" i="1"/>
  <c r="AV117" i="1"/>
  <c r="AV116" i="1"/>
  <c r="AV115" i="1"/>
  <c r="AV114" i="1"/>
  <c r="AV113" i="1"/>
  <c r="AV112" i="1"/>
  <c r="AV111" i="1"/>
  <c r="AV110" i="1"/>
  <c r="AV109" i="1"/>
  <c r="AV108" i="1"/>
  <c r="AV107" i="1"/>
  <c r="AV106" i="1"/>
  <c r="AV105" i="1"/>
  <c r="AV104" i="1"/>
  <c r="AV103" i="1"/>
  <c r="AV102" i="1"/>
  <c r="AV101" i="1"/>
  <c r="AV100" i="1"/>
  <c r="AV99" i="1"/>
  <c r="AV98" i="1"/>
  <c r="AV97" i="1"/>
  <c r="AV96" i="1"/>
  <c r="AV95" i="1"/>
  <c r="AV94" i="1"/>
  <c r="AV93" i="1"/>
  <c r="AV92" i="1"/>
  <c r="AV91" i="1"/>
  <c r="AV90" i="1"/>
  <c r="AV89" i="1"/>
  <c r="AV88" i="1"/>
  <c r="AV87" i="1"/>
  <c r="AV86" i="1"/>
  <c r="AV85" i="1"/>
  <c r="AV84" i="1"/>
  <c r="AV83" i="1"/>
  <c r="AV82" i="1"/>
  <c r="AV81" i="1"/>
  <c r="AV80" i="1"/>
  <c r="AV79" i="1"/>
  <c r="AV78" i="1"/>
  <c r="AV77" i="1"/>
  <c r="AV76" i="1"/>
  <c r="AV75" i="1"/>
  <c r="AV74" i="1"/>
  <c r="AV73" i="1"/>
  <c r="AV72" i="1"/>
  <c r="AV71" i="1"/>
  <c r="AV70" i="1"/>
  <c r="AV69" i="1"/>
  <c r="AV68" i="1"/>
  <c r="AV67" i="1"/>
  <c r="AV66" i="1"/>
  <c r="AV65" i="1"/>
  <c r="AV64" i="1"/>
  <c r="AV63" i="1"/>
  <c r="AV62" i="1"/>
  <c r="AV61" i="1"/>
  <c r="AV60" i="1"/>
  <c r="AV59" i="1"/>
  <c r="AV58" i="1"/>
  <c r="AV57" i="1"/>
  <c r="AV56" i="1"/>
  <c r="AV55" i="1"/>
  <c r="AV54" i="1"/>
  <c r="AV53" i="1"/>
  <c r="AV52" i="1"/>
  <c r="AV51" i="1"/>
  <c r="AV50" i="1"/>
  <c r="AV49" i="1"/>
  <c r="AV48" i="1"/>
  <c r="AV47" i="1"/>
  <c r="AV46" i="1"/>
  <c r="AV45" i="1"/>
  <c r="AV44" i="1"/>
  <c r="AV43" i="1"/>
  <c r="AV42" i="1"/>
  <c r="AV41" i="1"/>
  <c r="AV40" i="1"/>
  <c r="AV39" i="1"/>
  <c r="AV38" i="1"/>
  <c r="AV37" i="1"/>
  <c r="AV36" i="1"/>
  <c r="AV35" i="1"/>
  <c r="AV34" i="1"/>
  <c r="AV33" i="1"/>
  <c r="AV32" i="1"/>
  <c r="AV31" i="1"/>
  <c r="AV30" i="1"/>
  <c r="AV29" i="1"/>
  <c r="AV28" i="1"/>
  <c r="AV27" i="1"/>
  <c r="AV26" i="1"/>
  <c r="AV25" i="1"/>
  <c r="AV24" i="1"/>
  <c r="AV23" i="1"/>
  <c r="AV22" i="1"/>
  <c r="AV21" i="1"/>
  <c r="AV20" i="1"/>
  <c r="AV19" i="1"/>
  <c r="EW370" i="1"/>
  <c r="EW369" i="1"/>
  <c r="EW368" i="1"/>
  <c r="EW367" i="1"/>
  <c r="EW366" i="1"/>
  <c r="EW365" i="1"/>
  <c r="EW364" i="1"/>
  <c r="EW363" i="1"/>
  <c r="EW362" i="1"/>
  <c r="EW361" i="1"/>
  <c r="EW360" i="1"/>
  <c r="EW359" i="1"/>
  <c r="EW358" i="1"/>
  <c r="EW357" i="1"/>
  <c r="EW356" i="1"/>
  <c r="EW355" i="1"/>
  <c r="EW354" i="1"/>
  <c r="EW353" i="1"/>
  <c r="EW352" i="1"/>
  <c r="EW351" i="1"/>
  <c r="EW350" i="1"/>
  <c r="EW349" i="1"/>
  <c r="EW348" i="1"/>
  <c r="EW347" i="1"/>
  <c r="EW346" i="1"/>
  <c r="EW345" i="1"/>
  <c r="EW344" i="1"/>
  <c r="EW343" i="1"/>
  <c r="EW342" i="1"/>
  <c r="EW341" i="1"/>
  <c r="EW340" i="1"/>
  <c r="EW339" i="1"/>
  <c r="EW338" i="1"/>
  <c r="EW337" i="1"/>
  <c r="EW336" i="1"/>
  <c r="EW335" i="1"/>
  <c r="EW334" i="1"/>
  <c r="EW333" i="1"/>
  <c r="EW332" i="1"/>
  <c r="EW331" i="1"/>
  <c r="EW330" i="1"/>
  <c r="EW329" i="1"/>
  <c r="EW328" i="1"/>
  <c r="EW327" i="1"/>
  <c r="EW326" i="1"/>
  <c r="EW325" i="1"/>
  <c r="EW324" i="1"/>
  <c r="EW323" i="1"/>
  <c r="EW322" i="1"/>
  <c r="EW321" i="1"/>
  <c r="EW320" i="1"/>
  <c r="EW319" i="1"/>
  <c r="EW318" i="1"/>
  <c r="EW317" i="1"/>
  <c r="EW316" i="1"/>
  <c r="EW315" i="1"/>
  <c r="EW314" i="1"/>
  <c r="EW313" i="1"/>
  <c r="EW312" i="1"/>
  <c r="EW311" i="1"/>
  <c r="EW310" i="1"/>
  <c r="EW309" i="1"/>
  <c r="EW308" i="1"/>
  <c r="EW307" i="1"/>
  <c r="EW306" i="1"/>
  <c r="EW305" i="1"/>
  <c r="EW304" i="1"/>
  <c r="EW303" i="1"/>
  <c r="EW302" i="1"/>
  <c r="EW301" i="1"/>
  <c r="EW300" i="1"/>
  <c r="EW299" i="1"/>
  <c r="EW298" i="1"/>
  <c r="EW297" i="1"/>
  <c r="EW296" i="1"/>
  <c r="EW295" i="1"/>
  <c r="EW294" i="1"/>
  <c r="EW293" i="1"/>
  <c r="EW292" i="1"/>
  <c r="EW291" i="1"/>
  <c r="EW290" i="1"/>
  <c r="EW289" i="1"/>
  <c r="EW288" i="1"/>
  <c r="EW287" i="1"/>
  <c r="EW286" i="1"/>
  <c r="EW285" i="1"/>
  <c r="EW284" i="1"/>
  <c r="EW283" i="1"/>
  <c r="EW282" i="1"/>
  <c r="EW281" i="1"/>
  <c r="EW280" i="1"/>
  <c r="EW279" i="1"/>
  <c r="EW278" i="1"/>
  <c r="EW277" i="1"/>
  <c r="EW276" i="1"/>
  <c r="EW275" i="1"/>
  <c r="EW274" i="1"/>
  <c r="EW273" i="1"/>
  <c r="EW272" i="1"/>
  <c r="EW271" i="1"/>
  <c r="EW270" i="1"/>
  <c r="EW269" i="1"/>
  <c r="EW268" i="1"/>
  <c r="EW267" i="1"/>
  <c r="EW266" i="1"/>
  <c r="EW265" i="1"/>
  <c r="EW264" i="1"/>
  <c r="EW263" i="1"/>
  <c r="EW262" i="1"/>
  <c r="EW261" i="1"/>
  <c r="EW260" i="1"/>
  <c r="EW259" i="1"/>
  <c r="EW258" i="1"/>
  <c r="EW257" i="1"/>
  <c r="EW256" i="1"/>
  <c r="EW255" i="1"/>
  <c r="EW254" i="1"/>
  <c r="EW253" i="1"/>
  <c r="EW252" i="1"/>
  <c r="EW251" i="1"/>
  <c r="EW250" i="1"/>
  <c r="EW249" i="1"/>
  <c r="EW248" i="1"/>
  <c r="EW247" i="1"/>
  <c r="EW246" i="1"/>
  <c r="EW245" i="1"/>
  <c r="EW244" i="1"/>
  <c r="EW243" i="1"/>
  <c r="EW242" i="1"/>
  <c r="EW241" i="1"/>
  <c r="EW240" i="1"/>
  <c r="EW239" i="1"/>
  <c r="EW238" i="1"/>
  <c r="EW237" i="1"/>
  <c r="EW236" i="1"/>
  <c r="EW235" i="1"/>
  <c r="EW234" i="1"/>
  <c r="EW233" i="1"/>
  <c r="EW232" i="1"/>
  <c r="EW231" i="1"/>
  <c r="EW230" i="1"/>
  <c r="EW229" i="1"/>
  <c r="EW228" i="1"/>
  <c r="EW227" i="1"/>
  <c r="EW226" i="1"/>
  <c r="EW225" i="1"/>
  <c r="EW224" i="1"/>
  <c r="EW223" i="1"/>
  <c r="EW222" i="1"/>
  <c r="EW221" i="1"/>
  <c r="EW220" i="1"/>
  <c r="EW219" i="1"/>
  <c r="EW218" i="1"/>
  <c r="EW217" i="1"/>
  <c r="EW216" i="1"/>
  <c r="EW215" i="1"/>
  <c r="EW214" i="1"/>
  <c r="EW213" i="1"/>
  <c r="EW212" i="1"/>
  <c r="EW211" i="1"/>
  <c r="EW210" i="1"/>
  <c r="EW209" i="1"/>
  <c r="EW208" i="1"/>
  <c r="EW207" i="1"/>
  <c r="EW206" i="1"/>
  <c r="EW205" i="1"/>
  <c r="EW204" i="1"/>
  <c r="EW203" i="1"/>
  <c r="EW202" i="1"/>
  <c r="EW201" i="1"/>
  <c r="EW200" i="1"/>
  <c r="EW199" i="1"/>
  <c r="EW198" i="1"/>
  <c r="EW197" i="1"/>
  <c r="EW196" i="1"/>
  <c r="EW195" i="1"/>
  <c r="EW194" i="1"/>
  <c r="EW193" i="1"/>
  <c r="EW192" i="1"/>
  <c r="EW191" i="1"/>
  <c r="EW190" i="1"/>
  <c r="EW189" i="1"/>
  <c r="EW188" i="1"/>
  <c r="EW187" i="1"/>
  <c r="EW186" i="1"/>
  <c r="EW185" i="1"/>
  <c r="EW184" i="1"/>
  <c r="EW183" i="1"/>
  <c r="EW182" i="1"/>
  <c r="EW181" i="1"/>
  <c r="EW180" i="1"/>
  <c r="EW179" i="1"/>
  <c r="EW178" i="1"/>
  <c r="EW177" i="1"/>
  <c r="EW176" i="1"/>
  <c r="EW175" i="1"/>
  <c r="EW174" i="1"/>
  <c r="EW173" i="1"/>
  <c r="EW172" i="1"/>
  <c r="EW171" i="1"/>
  <c r="EW170" i="1"/>
  <c r="EW169" i="1"/>
  <c r="EW168" i="1"/>
  <c r="EW167" i="1"/>
  <c r="EW166" i="1"/>
  <c r="EW165" i="1"/>
  <c r="EW164" i="1"/>
  <c r="EW163" i="1"/>
  <c r="EW162" i="1"/>
  <c r="EW161" i="1"/>
  <c r="EW160" i="1"/>
  <c r="EW159" i="1"/>
  <c r="EW158" i="1"/>
  <c r="O57" i="3"/>
  <c r="O56" i="3"/>
  <c r="O55" i="3"/>
  <c r="O54" i="3"/>
  <c r="O53" i="3"/>
  <c r="H57" i="3"/>
  <c r="H56" i="3"/>
  <c r="S629" i="1"/>
  <c r="S628" i="1"/>
  <c r="S627" i="1"/>
  <c r="S626" i="1"/>
  <c r="S625" i="1"/>
  <c r="S624" i="1"/>
  <c r="S623" i="1"/>
  <c r="S622" i="1"/>
  <c r="S621" i="1"/>
  <c r="S620" i="1"/>
  <c r="S619" i="1"/>
  <c r="S618" i="1"/>
  <c r="S617" i="1"/>
  <c r="S616" i="1"/>
  <c r="S615" i="1"/>
  <c r="S614" i="1"/>
  <c r="S613" i="1"/>
  <c r="S612" i="1"/>
  <c r="S611" i="1"/>
  <c r="S610" i="1"/>
  <c r="S609" i="1"/>
  <c r="S608" i="1"/>
  <c r="S607" i="1"/>
  <c r="S606" i="1"/>
  <c r="S605" i="1"/>
  <c r="S604" i="1"/>
  <c r="S603" i="1"/>
  <c r="S602" i="1"/>
  <c r="S601" i="1"/>
  <c r="S600" i="1"/>
  <c r="S599" i="1"/>
  <c r="S598" i="1"/>
  <c r="S597" i="1"/>
  <c r="S596" i="1"/>
  <c r="S595" i="1"/>
  <c r="S594" i="1"/>
  <c r="S593" i="1"/>
  <c r="S592" i="1"/>
  <c r="S591" i="1"/>
  <c r="S590" i="1"/>
  <c r="S589" i="1"/>
  <c r="S588" i="1"/>
  <c r="S587" i="1"/>
  <c r="S586" i="1"/>
  <c r="S585" i="1"/>
  <c r="S584" i="1"/>
  <c r="S583" i="1"/>
  <c r="S582" i="1"/>
  <c r="S581" i="1"/>
  <c r="S580" i="1"/>
  <c r="S579" i="1"/>
  <c r="S578" i="1"/>
  <c r="S577" i="1"/>
  <c r="S576" i="1"/>
  <c r="S575" i="1"/>
  <c r="S574" i="1"/>
  <c r="S573" i="1"/>
  <c r="S572" i="1"/>
  <c r="S571" i="1"/>
  <c r="S570" i="1"/>
  <c r="S569" i="1"/>
  <c r="S568" i="1"/>
  <c r="S567" i="1"/>
  <c r="S566" i="1"/>
  <c r="S565" i="1"/>
  <c r="S564" i="1"/>
  <c r="S563" i="1"/>
  <c r="S562" i="1"/>
  <c r="S561" i="1"/>
  <c r="S560" i="1"/>
  <c r="S559" i="1"/>
  <c r="S558" i="1"/>
  <c r="S557" i="1"/>
  <c r="S556" i="1"/>
  <c r="S555" i="1"/>
  <c r="S554" i="1"/>
  <c r="S553" i="1"/>
  <c r="S552" i="1"/>
  <c r="S551" i="1"/>
  <c r="S550" i="1"/>
  <c r="S549" i="1"/>
  <c r="S548" i="1"/>
  <c r="S547" i="1"/>
  <c r="S546" i="1"/>
  <c r="S545" i="1"/>
  <c r="S544" i="1"/>
  <c r="S543" i="1"/>
  <c r="S542" i="1"/>
  <c r="S541" i="1"/>
  <c r="S540" i="1"/>
  <c r="S539" i="1"/>
  <c r="S538" i="1"/>
  <c r="S537" i="1"/>
  <c r="S536" i="1"/>
  <c r="S535" i="1"/>
  <c r="S534" i="1"/>
  <c r="S533" i="1"/>
  <c r="S532" i="1"/>
  <c r="S531" i="1"/>
  <c r="S530" i="1"/>
  <c r="S529" i="1"/>
  <c r="S528" i="1"/>
  <c r="S527" i="1"/>
  <c r="S526" i="1"/>
  <c r="S525" i="1"/>
  <c r="S524" i="1"/>
  <c r="S523" i="1"/>
  <c r="S522" i="1"/>
  <c r="S521" i="1"/>
  <c r="S520" i="1"/>
  <c r="S519" i="1"/>
  <c r="S518" i="1"/>
  <c r="S517" i="1"/>
  <c r="S516" i="1"/>
  <c r="S515" i="1"/>
  <c r="S514" i="1"/>
  <c r="S513" i="1"/>
  <c r="S512" i="1"/>
  <c r="S511" i="1"/>
  <c r="S510" i="1"/>
  <c r="S509" i="1"/>
  <c r="S508" i="1"/>
  <c r="S507" i="1"/>
  <c r="S506" i="1"/>
  <c r="S505" i="1"/>
  <c r="S504" i="1"/>
  <c r="S503" i="1"/>
  <c r="S502" i="1"/>
  <c r="S501" i="1"/>
  <c r="S500" i="1"/>
  <c r="S499" i="1"/>
  <c r="S498" i="1"/>
  <c r="S497" i="1"/>
  <c r="S496" i="1"/>
  <c r="S495" i="1"/>
  <c r="S494" i="1"/>
  <c r="S493" i="1"/>
  <c r="S492" i="1"/>
  <c r="S491" i="1"/>
  <c r="S490" i="1"/>
  <c r="S489" i="1"/>
  <c r="S488" i="1"/>
  <c r="S487" i="1"/>
  <c r="S486" i="1"/>
  <c r="S485" i="1"/>
  <c r="S484" i="1"/>
  <c r="S483" i="1"/>
  <c r="S482" i="1"/>
  <c r="S481" i="1"/>
  <c r="S480" i="1"/>
  <c r="S479" i="1"/>
  <c r="S478" i="1"/>
  <c r="S477" i="1"/>
  <c r="S476" i="1"/>
  <c r="S475" i="1"/>
  <c r="S474" i="1"/>
  <c r="S473" i="1"/>
  <c r="S472" i="1"/>
  <c r="S471" i="1"/>
  <c r="S470" i="1"/>
  <c r="S469" i="1"/>
  <c r="S468" i="1"/>
  <c r="S467" i="1"/>
  <c r="S466" i="1"/>
  <c r="S465" i="1"/>
  <c r="S464" i="1"/>
  <c r="S463" i="1"/>
  <c r="S462" i="1"/>
  <c r="S461" i="1"/>
  <c r="S460" i="1"/>
  <c r="S459" i="1"/>
  <c r="S458" i="1"/>
  <c r="S457" i="1"/>
  <c r="S456" i="1"/>
  <c r="S455" i="1"/>
  <c r="S454" i="1"/>
  <c r="S453" i="1"/>
  <c r="S452" i="1"/>
  <c r="S451" i="1"/>
  <c r="S450" i="1"/>
  <c r="S449" i="1"/>
  <c r="S448" i="1"/>
  <c r="S447" i="1"/>
  <c r="S446" i="1"/>
  <c r="S445" i="1"/>
  <c r="S444" i="1"/>
  <c r="S443" i="1"/>
  <c r="S442" i="1"/>
  <c r="S441" i="1"/>
  <c r="S440" i="1"/>
  <c r="S439" i="1"/>
  <c r="S438" i="1"/>
  <c r="S437" i="1"/>
  <c r="S436" i="1"/>
  <c r="S435" i="1"/>
  <c r="S434" i="1"/>
  <c r="S433" i="1"/>
  <c r="S432" i="1"/>
  <c r="S431" i="1"/>
  <c r="S430" i="1"/>
  <c r="S429" i="1"/>
  <c r="S428" i="1"/>
  <c r="S427" i="1"/>
  <c r="S426" i="1"/>
  <c r="S425" i="1"/>
  <c r="S424" i="1"/>
  <c r="S423" i="1"/>
  <c r="S422" i="1"/>
  <c r="S421" i="1"/>
  <c r="S420" i="1"/>
  <c r="S419" i="1"/>
  <c r="S418" i="1"/>
  <c r="S417" i="1"/>
  <c r="S416" i="1"/>
  <c r="S415" i="1"/>
  <c r="S414" i="1"/>
  <c r="S413" i="1"/>
  <c r="S412" i="1"/>
  <c r="S411" i="1"/>
  <c r="S410" i="1"/>
  <c r="S409" i="1"/>
  <c r="S408" i="1"/>
  <c r="S407" i="1"/>
  <c r="S406" i="1"/>
  <c r="S405" i="1"/>
  <c r="S404" i="1"/>
  <c r="S403" i="1"/>
  <c r="S402" i="1"/>
  <c r="S401" i="1"/>
  <c r="S400" i="1"/>
  <c r="S399" i="1"/>
  <c r="S398" i="1"/>
  <c r="S397" i="1"/>
  <c r="S396" i="1"/>
  <c r="S395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81" i="1"/>
  <c r="S380" i="1"/>
  <c r="S379" i="1"/>
  <c r="S378" i="1"/>
  <c r="S377" i="1"/>
  <c r="S376" i="1"/>
  <c r="S375" i="1"/>
  <c r="S374" i="1"/>
  <c r="S373" i="1"/>
  <c r="S372" i="1"/>
  <c r="S371" i="1"/>
  <c r="S370" i="1"/>
  <c r="S369" i="1"/>
  <c r="S368" i="1"/>
  <c r="S367" i="1"/>
  <c r="S36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BV294" i="1"/>
  <c r="BV293" i="1"/>
  <c r="BV292" i="1"/>
  <c r="BV291" i="1"/>
  <c r="BV290" i="1"/>
  <c r="BV289" i="1"/>
  <c r="BV288" i="1"/>
  <c r="BV287" i="1"/>
  <c r="BV286" i="1"/>
  <c r="BV285" i="1"/>
  <c r="BV284" i="1"/>
  <c r="BV283" i="1"/>
  <c r="BV282" i="1"/>
  <c r="BV281" i="1"/>
  <c r="BV280" i="1"/>
  <c r="BV279" i="1"/>
  <c r="BV278" i="1"/>
  <c r="BV277" i="1"/>
  <c r="BV276" i="1"/>
  <c r="BV275" i="1"/>
  <c r="BV274" i="1"/>
  <c r="BV273" i="1"/>
  <c r="BV272" i="1"/>
  <c r="BV271" i="1"/>
  <c r="BV270" i="1"/>
  <c r="BV269" i="1"/>
  <c r="BV268" i="1"/>
  <c r="BV267" i="1"/>
  <c r="BV266" i="1"/>
  <c r="BV265" i="1"/>
  <c r="BV264" i="1"/>
  <c r="BV263" i="1"/>
  <c r="BV262" i="1"/>
  <c r="BV261" i="1"/>
  <c r="BV260" i="1"/>
  <c r="BV259" i="1"/>
  <c r="BV258" i="1"/>
  <c r="BV257" i="1"/>
  <c r="BV256" i="1"/>
  <c r="BV255" i="1"/>
  <c r="BV254" i="1"/>
  <c r="BV253" i="1"/>
  <c r="BV252" i="1"/>
  <c r="BV251" i="1"/>
  <c r="BV250" i="1"/>
  <c r="BV249" i="1"/>
  <c r="BV248" i="1"/>
  <c r="BV247" i="1"/>
  <c r="BV246" i="1"/>
  <c r="BV245" i="1"/>
  <c r="BV244" i="1"/>
  <c r="BV243" i="1"/>
  <c r="BV242" i="1"/>
  <c r="BV241" i="1"/>
  <c r="BV240" i="1"/>
  <c r="BV239" i="1"/>
  <c r="BV238" i="1"/>
  <c r="BV237" i="1"/>
  <c r="BV236" i="1"/>
  <c r="BV235" i="1"/>
  <c r="BV234" i="1"/>
  <c r="BV233" i="1"/>
  <c r="BV232" i="1"/>
  <c r="BV231" i="1"/>
  <c r="BV230" i="1"/>
  <c r="BV229" i="1"/>
  <c r="BV228" i="1"/>
  <c r="BV227" i="1"/>
  <c r="BV226" i="1"/>
  <c r="BV225" i="1"/>
  <c r="BV224" i="1"/>
  <c r="BV223" i="1"/>
  <c r="BV222" i="1"/>
  <c r="BV221" i="1"/>
  <c r="BV220" i="1"/>
  <c r="BV219" i="1"/>
  <c r="BV218" i="1"/>
  <c r="BV217" i="1"/>
  <c r="BV216" i="1"/>
  <c r="BV215" i="1"/>
  <c r="BV214" i="1"/>
  <c r="BV213" i="1"/>
  <c r="BV212" i="1"/>
  <c r="BV211" i="1"/>
  <c r="BV210" i="1"/>
  <c r="BV209" i="1"/>
  <c r="BV208" i="1"/>
  <c r="BV207" i="1"/>
  <c r="BV206" i="1"/>
  <c r="BV205" i="1"/>
  <c r="BV204" i="1"/>
  <c r="BV203" i="1"/>
  <c r="BV202" i="1"/>
  <c r="BV201" i="1"/>
  <c r="BV200" i="1"/>
  <c r="BV199" i="1"/>
  <c r="BV198" i="1"/>
  <c r="BV197" i="1"/>
  <c r="BV196" i="1"/>
  <c r="BV195" i="1"/>
  <c r="BV194" i="1"/>
  <c r="BV193" i="1"/>
  <c r="BV192" i="1"/>
  <c r="BV191" i="1"/>
  <c r="BV190" i="1"/>
  <c r="BV189" i="1"/>
  <c r="BV188" i="1"/>
  <c r="BV187" i="1"/>
  <c r="BV186" i="1"/>
  <c r="BV185" i="1"/>
  <c r="BV184" i="1"/>
  <c r="BV183" i="1"/>
  <c r="BV182" i="1"/>
  <c r="BV181" i="1"/>
  <c r="BV180" i="1"/>
  <c r="BV179" i="1"/>
  <c r="BV178" i="1"/>
  <c r="BV177" i="1"/>
  <c r="BV176" i="1"/>
  <c r="BV175" i="1"/>
  <c r="BV174" i="1"/>
  <c r="BV173" i="1"/>
  <c r="BV172" i="1"/>
  <c r="BV171" i="1"/>
  <c r="BV170" i="1"/>
  <c r="BV169" i="1"/>
  <c r="BV168" i="1"/>
  <c r="BV167" i="1"/>
  <c r="BV166" i="1"/>
  <c r="BV165" i="1"/>
  <c r="BV164" i="1"/>
  <c r="BV163" i="1"/>
  <c r="BV162" i="1"/>
  <c r="BV161" i="1"/>
  <c r="BV160" i="1"/>
  <c r="BV159" i="1"/>
  <c r="BV158" i="1"/>
  <c r="BV157" i="1"/>
  <c r="BV156" i="1"/>
  <c r="BV155" i="1"/>
  <c r="BV154" i="1"/>
  <c r="BV153" i="1"/>
  <c r="BV152" i="1"/>
  <c r="BV151" i="1"/>
  <c r="BV150" i="1"/>
  <c r="BV149" i="1"/>
  <c r="BV148" i="1"/>
  <c r="BV147" i="1"/>
  <c r="BV146" i="1"/>
  <c r="BV145" i="1"/>
  <c r="BV144" i="1"/>
  <c r="BV143" i="1"/>
  <c r="BV142" i="1"/>
  <c r="BV141" i="1"/>
  <c r="BV140" i="1"/>
  <c r="BV139" i="1"/>
  <c r="BV138" i="1"/>
  <c r="H55" i="3" l="1"/>
  <c r="H54" i="3"/>
  <c r="H53" i="3"/>
  <c r="H52" i="3"/>
  <c r="H51" i="3"/>
  <c r="H50" i="3"/>
  <c r="JL323" i="29"/>
  <c r="JK323" i="29"/>
  <c r="JJ323" i="29"/>
  <c r="JI323" i="29"/>
  <c r="JH323" i="29"/>
  <c r="JG323" i="29"/>
  <c r="JF323" i="29"/>
  <c r="JE323" i="29"/>
  <c r="JD323" i="29"/>
  <c r="JC323" i="29"/>
  <c r="JB323" i="29"/>
  <c r="JA323" i="29"/>
  <c r="IZ323" i="29"/>
  <c r="IY323" i="29"/>
  <c r="IX323" i="29"/>
  <c r="IW323" i="29"/>
  <c r="IV323" i="29"/>
  <c r="IU323" i="29"/>
  <c r="IT323" i="29"/>
  <c r="IS323" i="29"/>
  <c r="IR323" i="29"/>
  <c r="IQ323" i="29"/>
  <c r="IP323" i="29"/>
  <c r="JM316" i="29"/>
  <c r="JL316" i="29"/>
  <c r="JI316" i="29"/>
  <c r="T313" i="29"/>
  <c r="JL312" i="29"/>
  <c r="T312" i="29"/>
  <c r="LF309" i="29"/>
  <c r="LE309" i="29"/>
  <c r="NM308" i="29"/>
  <c r="NL308" i="29"/>
  <c r="NK308" i="29"/>
  <c r="LY308" i="29"/>
  <c r="LV308" i="29"/>
  <c r="LU308" i="29"/>
  <c r="LT308" i="29"/>
  <c r="LS308" i="29"/>
  <c r="JM308" i="29"/>
  <c r="JK308" i="29"/>
  <c r="PF304" i="29"/>
  <c r="OV304" i="29"/>
  <c r="OV303" i="29" s="1"/>
  <c r="OU304" i="29"/>
  <c r="OT304" i="29"/>
  <c r="OS304" i="29"/>
  <c r="OR304" i="29"/>
  <c r="OQ304" i="29"/>
  <c r="OP304" i="29"/>
  <c r="OO304" i="29"/>
  <c r="ND304" i="29"/>
  <c r="NC304" i="29"/>
  <c r="MK304" i="29"/>
  <c r="MK303" i="29" s="1"/>
  <c r="MH304" i="29"/>
  <c r="LH304" i="29"/>
  <c r="LG304" i="29"/>
  <c r="LF304" i="29"/>
  <c r="LE304" i="29"/>
  <c r="LD304" i="29"/>
  <c r="LC304" i="29"/>
  <c r="LB304" i="29"/>
  <c r="KM304" i="29"/>
  <c r="KK304" i="29"/>
  <c r="KJ304" i="29"/>
  <c r="IX304" i="29"/>
  <c r="IW304" i="29"/>
  <c r="IV304" i="29"/>
  <c r="IU304" i="29"/>
  <c r="IO304" i="29"/>
  <c r="IN304" i="29"/>
  <c r="IM304" i="29"/>
  <c r="IL304" i="29"/>
  <c r="IK304" i="29"/>
  <c r="IJ304" i="29"/>
  <c r="II304" i="29"/>
  <c r="IH304" i="29"/>
  <c r="IG304" i="29"/>
  <c r="IF304" i="29"/>
  <c r="IE304" i="29"/>
  <c r="ID304" i="29"/>
  <c r="IC304" i="29"/>
  <c r="IB304" i="29"/>
  <c r="IA304" i="29"/>
  <c r="HZ304" i="29"/>
  <c r="HY304" i="29"/>
  <c r="HX304" i="29"/>
  <c r="HW304" i="29"/>
  <c r="HV304" i="29"/>
  <c r="HU304" i="29"/>
  <c r="HT304" i="29"/>
  <c r="HS304" i="29"/>
  <c r="HR304" i="29"/>
  <c r="HQ304" i="29"/>
  <c r="HP304" i="29"/>
  <c r="HO304" i="29"/>
  <c r="HN304" i="29"/>
  <c r="HM304" i="29"/>
  <c r="HL304" i="29"/>
  <c r="HK304" i="29"/>
  <c r="HJ304" i="29"/>
  <c r="HI304" i="29"/>
  <c r="HH304" i="29"/>
  <c r="HG304" i="29"/>
  <c r="HF304" i="29"/>
  <c r="HE304" i="29"/>
  <c r="HD304" i="29"/>
  <c r="HC304" i="29"/>
  <c r="HB304" i="29"/>
  <c r="HA304" i="29"/>
  <c r="GZ304" i="29"/>
  <c r="GY304" i="29"/>
  <c r="GX304" i="29"/>
  <c r="GW304" i="29"/>
  <c r="GV304" i="29"/>
  <c r="GU304" i="29"/>
  <c r="GT304" i="29"/>
  <c r="GS304" i="29"/>
  <c r="GR304" i="29"/>
  <c r="GQ304" i="29"/>
  <c r="GP304" i="29"/>
  <c r="GO304" i="29"/>
  <c r="GN304" i="29"/>
  <c r="GM304" i="29"/>
  <c r="GL304" i="29"/>
  <c r="GK304" i="29"/>
  <c r="GJ304" i="29"/>
  <c r="GI304" i="29"/>
  <c r="GH304" i="29"/>
  <c r="GG304" i="29"/>
  <c r="GF304" i="29"/>
  <c r="GE304" i="29"/>
  <c r="GD304" i="29"/>
  <c r="GD303" i="29" s="1"/>
  <c r="GC304" i="29"/>
  <c r="GB304" i="29"/>
  <c r="GA304" i="29"/>
  <c r="FZ304" i="29"/>
  <c r="FY304" i="29"/>
  <c r="FX304" i="29"/>
  <c r="FW304" i="29"/>
  <c r="FV304" i="29"/>
  <c r="S304" i="29"/>
  <c r="R304" i="29"/>
  <c r="Q304" i="29"/>
  <c r="P304" i="29"/>
  <c r="O304" i="29"/>
  <c r="OI303" i="29"/>
  <c r="NU303" i="29"/>
  <c r="KU303" i="29"/>
  <c r="KS303" i="29"/>
  <c r="KR303" i="29"/>
  <c r="GP303" i="29"/>
  <c r="OJ302" i="29"/>
  <c r="OI302" i="29"/>
  <c r="OH302" i="29"/>
  <c r="NJ302" i="29"/>
  <c r="LQ302" i="29"/>
  <c r="LP302" i="29"/>
  <c r="LO302" i="29"/>
  <c r="LN302" i="29"/>
  <c r="LM302" i="29"/>
  <c r="KY302" i="29"/>
  <c r="KX302" i="29"/>
  <c r="KW302" i="29"/>
  <c r="JZ302" i="29"/>
  <c r="IO302" i="29"/>
  <c r="IL302" i="29"/>
  <c r="IL303" i="29" s="1"/>
  <c r="IK302" i="29"/>
  <c r="II302" i="29"/>
  <c r="PM301" i="29"/>
  <c r="PL301" i="29"/>
  <c r="PK301" i="29"/>
  <c r="PJ301" i="29"/>
  <c r="PI301" i="29"/>
  <c r="PH301" i="29"/>
  <c r="PG301" i="29"/>
  <c r="PF301" i="29"/>
  <c r="PE301" i="29"/>
  <c r="PD301" i="29"/>
  <c r="PC301" i="29"/>
  <c r="PB301" i="29"/>
  <c r="PA301" i="29"/>
  <c r="OZ301" i="29"/>
  <c r="OY301" i="29"/>
  <c r="OX301" i="29"/>
  <c r="OW301" i="29"/>
  <c r="OV301" i="29"/>
  <c r="OU301" i="29"/>
  <c r="OT301" i="29"/>
  <c r="OS301" i="29"/>
  <c r="OR301" i="29"/>
  <c r="OQ301" i="29"/>
  <c r="OP301" i="29"/>
  <c r="OO301" i="29"/>
  <c r="ON301" i="29"/>
  <c r="OM301" i="29"/>
  <c r="OL301" i="29"/>
  <c r="OK301" i="29"/>
  <c r="OJ301" i="29"/>
  <c r="OI301" i="29"/>
  <c r="OH301" i="29"/>
  <c r="OG301" i="29"/>
  <c r="OF301" i="29"/>
  <c r="OE301" i="29"/>
  <c r="OD301" i="29"/>
  <c r="OC301" i="29"/>
  <c r="OB301" i="29"/>
  <c r="OA301" i="29"/>
  <c r="NZ301" i="29"/>
  <c r="NY301" i="29"/>
  <c r="NX301" i="29"/>
  <c r="NW301" i="29"/>
  <c r="NV301" i="29"/>
  <c r="NU301" i="29"/>
  <c r="NT301" i="29"/>
  <c r="NS301" i="29"/>
  <c r="NR301" i="29"/>
  <c r="NQ301" i="29"/>
  <c r="NP301" i="29"/>
  <c r="NO301" i="29"/>
  <c r="NN301" i="29"/>
  <c r="NM301" i="29"/>
  <c r="NL301" i="29"/>
  <c r="NK301" i="29"/>
  <c r="NJ301" i="29"/>
  <c r="NI301" i="29"/>
  <c r="NH301" i="29"/>
  <c r="NG301" i="29"/>
  <c r="NF301" i="29"/>
  <c r="NE301" i="29"/>
  <c r="ND301" i="29"/>
  <c r="NC301" i="29"/>
  <c r="NB301" i="29"/>
  <c r="NA301" i="29"/>
  <c r="MZ301" i="29"/>
  <c r="MY301" i="29"/>
  <c r="MX301" i="29"/>
  <c r="MW301" i="29"/>
  <c r="MV301" i="29"/>
  <c r="MU301" i="29"/>
  <c r="MT301" i="29"/>
  <c r="MS301" i="29"/>
  <c r="MR301" i="29"/>
  <c r="MQ301" i="29"/>
  <c r="MP301" i="29"/>
  <c r="MO301" i="29"/>
  <c r="MN301" i="29"/>
  <c r="MM301" i="29"/>
  <c r="ML301" i="29"/>
  <c r="MK301" i="29"/>
  <c r="MJ301" i="29"/>
  <c r="MI301" i="29"/>
  <c r="MH301" i="29"/>
  <c r="MG301" i="29"/>
  <c r="MF301" i="29"/>
  <c r="ME301" i="29"/>
  <c r="MD301" i="29"/>
  <c r="MC301" i="29"/>
  <c r="MB301" i="29"/>
  <c r="MA301" i="29"/>
  <c r="LZ301" i="29"/>
  <c r="LY301" i="29"/>
  <c r="LX301" i="29"/>
  <c r="LW301" i="29"/>
  <c r="LV301" i="29"/>
  <c r="LU301" i="29"/>
  <c r="LT301" i="29"/>
  <c r="LS301" i="29"/>
  <c r="LR301" i="29"/>
  <c r="LQ301" i="29"/>
  <c r="LP301" i="29"/>
  <c r="LO301" i="29"/>
  <c r="LN301" i="29"/>
  <c r="LM301" i="29"/>
  <c r="LL301" i="29"/>
  <c r="LK301" i="29"/>
  <c r="LJ301" i="29"/>
  <c r="LI301" i="29"/>
  <c r="LH301" i="29"/>
  <c r="LG301" i="29"/>
  <c r="LF301" i="29"/>
  <c r="LE301" i="29"/>
  <c r="LD301" i="29"/>
  <c r="LC301" i="29"/>
  <c r="LB301" i="29"/>
  <c r="LA301" i="29"/>
  <c r="KZ301" i="29"/>
  <c r="KY301" i="29"/>
  <c r="KX301" i="29"/>
  <c r="KW301" i="29"/>
  <c r="KV301" i="29"/>
  <c r="KU301" i="29"/>
  <c r="KT301" i="29"/>
  <c r="KS301" i="29"/>
  <c r="KR301" i="29"/>
  <c r="KQ301" i="29"/>
  <c r="KP301" i="29"/>
  <c r="KO301" i="29"/>
  <c r="KN301" i="29"/>
  <c r="KM301" i="29"/>
  <c r="KL301" i="29"/>
  <c r="KK301" i="29"/>
  <c r="KJ301" i="29"/>
  <c r="KI301" i="29"/>
  <c r="KH301" i="29"/>
  <c r="KG301" i="29"/>
  <c r="KF301" i="29"/>
  <c r="KE301" i="29"/>
  <c r="KD301" i="29"/>
  <c r="KC301" i="29"/>
  <c r="KB301" i="29"/>
  <c r="KA301" i="29"/>
  <c r="JZ301" i="29"/>
  <c r="JY301" i="29"/>
  <c r="JX301" i="29"/>
  <c r="JW301" i="29"/>
  <c r="JV301" i="29"/>
  <c r="JU301" i="29"/>
  <c r="JT301" i="29"/>
  <c r="JS301" i="29"/>
  <c r="JR301" i="29"/>
  <c r="JQ301" i="29"/>
  <c r="JP301" i="29"/>
  <c r="JO301" i="29"/>
  <c r="JN301" i="29"/>
  <c r="JM301" i="29"/>
  <c r="JL301" i="29"/>
  <c r="JK301" i="29"/>
  <c r="JK316" i="29" s="1"/>
  <c r="JJ301" i="29"/>
  <c r="JJ316" i="29" s="1"/>
  <c r="JI301" i="29"/>
  <c r="JH301" i="29"/>
  <c r="JH316" i="29" s="1"/>
  <c r="JG301" i="29"/>
  <c r="JG316" i="29" s="1"/>
  <c r="JF301" i="29"/>
  <c r="JF316" i="29" s="1"/>
  <c r="JE301" i="29"/>
  <c r="JD301" i="29"/>
  <c r="JC301" i="29"/>
  <c r="JB301" i="29"/>
  <c r="JA301" i="29"/>
  <c r="IZ301" i="29"/>
  <c r="IY301" i="29"/>
  <c r="IX301" i="29"/>
  <c r="IW301" i="29"/>
  <c r="IV301" i="29"/>
  <c r="IU301" i="29"/>
  <c r="IT301" i="29"/>
  <c r="IS301" i="29"/>
  <c r="IR301" i="29"/>
  <c r="IQ301" i="29"/>
  <c r="IP301" i="29"/>
  <c r="IO301" i="29"/>
  <c r="IN301" i="29"/>
  <c r="IM301" i="29"/>
  <c r="IL301" i="29"/>
  <c r="IK301" i="29"/>
  <c r="IJ301" i="29"/>
  <c r="II301" i="29"/>
  <c r="IH301" i="29"/>
  <c r="IG301" i="29"/>
  <c r="IF301" i="29"/>
  <c r="IE301" i="29"/>
  <c r="ID301" i="29"/>
  <c r="IC301" i="29"/>
  <c r="IB301" i="29"/>
  <c r="IA301" i="29"/>
  <c r="HZ301" i="29"/>
  <c r="HY301" i="29"/>
  <c r="HX301" i="29"/>
  <c r="HW301" i="29"/>
  <c r="HV301" i="29"/>
  <c r="HU301" i="29"/>
  <c r="HT301" i="29"/>
  <c r="HS301" i="29"/>
  <c r="HR301" i="29"/>
  <c r="HQ301" i="29"/>
  <c r="HP301" i="29"/>
  <c r="HO301" i="29"/>
  <c r="HN301" i="29"/>
  <c r="HM301" i="29"/>
  <c r="HL301" i="29"/>
  <c r="HK301" i="29"/>
  <c r="HJ301" i="29"/>
  <c r="HI301" i="29"/>
  <c r="HH301" i="29"/>
  <c r="HG301" i="29"/>
  <c r="HF301" i="29"/>
  <c r="HE301" i="29"/>
  <c r="HD301" i="29"/>
  <c r="HC301" i="29"/>
  <c r="HB301" i="29"/>
  <c r="HA301" i="29"/>
  <c r="GZ301" i="29"/>
  <c r="GY301" i="29"/>
  <c r="GX301" i="29"/>
  <c r="GW301" i="29"/>
  <c r="GV301" i="29"/>
  <c r="GU301" i="29"/>
  <c r="GT301" i="29"/>
  <c r="GS301" i="29"/>
  <c r="GR301" i="29"/>
  <c r="GQ301" i="29"/>
  <c r="GP301" i="29"/>
  <c r="GO301" i="29"/>
  <c r="GN301" i="29"/>
  <c r="GM301" i="29"/>
  <c r="GL301" i="29"/>
  <c r="GK301" i="29"/>
  <c r="GJ301" i="29"/>
  <c r="GI301" i="29"/>
  <c r="GH301" i="29"/>
  <c r="GG301" i="29"/>
  <c r="GF301" i="29"/>
  <c r="GE301" i="29"/>
  <c r="GD301" i="29"/>
  <c r="GC301" i="29"/>
  <c r="GB301" i="29"/>
  <c r="GA301" i="29"/>
  <c r="FZ301" i="29"/>
  <c r="FY301" i="29"/>
  <c r="FX301" i="29"/>
  <c r="FW301" i="29"/>
  <c r="FV301" i="29"/>
  <c r="AA301" i="29"/>
  <c r="AA306" i="29" s="1"/>
  <c r="Z301" i="29"/>
  <c r="Z306" i="29" s="1"/>
  <c r="Y301" i="29"/>
  <c r="Y306" i="29" s="1"/>
  <c r="H301" i="29"/>
  <c r="F301" i="29"/>
  <c r="E301" i="29"/>
  <c r="D301" i="29"/>
  <c r="C301" i="29"/>
  <c r="B301" i="29"/>
  <c r="PM300" i="29"/>
  <c r="PL300" i="29"/>
  <c r="PK300" i="29"/>
  <c r="PJ300" i="29"/>
  <c r="PI300" i="29"/>
  <c r="PH300" i="29"/>
  <c r="PG300" i="29"/>
  <c r="PF300" i="29"/>
  <c r="PE300" i="29"/>
  <c r="PD300" i="29"/>
  <c r="PC300" i="29"/>
  <c r="PB300" i="29"/>
  <c r="PA300" i="29"/>
  <c r="OZ300" i="29"/>
  <c r="OY300" i="29"/>
  <c r="OX300" i="29"/>
  <c r="OW300" i="29"/>
  <c r="OV300" i="29"/>
  <c r="OU300" i="29"/>
  <c r="OT300" i="29"/>
  <c r="OS300" i="29"/>
  <c r="OR300" i="29"/>
  <c r="OQ300" i="29"/>
  <c r="OP300" i="29"/>
  <c r="OO300" i="29"/>
  <c r="ON300" i="29"/>
  <c r="OM300" i="29"/>
  <c r="OL300" i="29"/>
  <c r="OK300" i="29"/>
  <c r="OJ300" i="29"/>
  <c r="OI300" i="29"/>
  <c r="OH300" i="29"/>
  <c r="OG300" i="29"/>
  <c r="OF300" i="29"/>
  <c r="OE300" i="29"/>
  <c r="OD300" i="29"/>
  <c r="OC300" i="29"/>
  <c r="OB300" i="29"/>
  <c r="OA300" i="29"/>
  <c r="NZ300" i="29"/>
  <c r="NY300" i="29"/>
  <c r="NX300" i="29"/>
  <c r="NW300" i="29"/>
  <c r="NV300" i="29"/>
  <c r="NU300" i="29"/>
  <c r="NT300" i="29"/>
  <c r="NS300" i="29"/>
  <c r="NR300" i="29"/>
  <c r="NQ300" i="29"/>
  <c r="NP300" i="29"/>
  <c r="NO300" i="29"/>
  <c r="NN300" i="29"/>
  <c r="NM300" i="29"/>
  <c r="NL300" i="29"/>
  <c r="NK300" i="29"/>
  <c r="NJ300" i="29"/>
  <c r="NI300" i="29"/>
  <c r="NH300" i="29"/>
  <c r="NG300" i="29"/>
  <c r="NF300" i="29"/>
  <c r="NE300" i="29"/>
  <c r="ND300" i="29"/>
  <c r="NC300" i="29"/>
  <c r="NB300" i="29"/>
  <c r="NA300" i="29"/>
  <c r="MZ300" i="29"/>
  <c r="MY300" i="29"/>
  <c r="MX300" i="29"/>
  <c r="MW300" i="29"/>
  <c r="MV300" i="29"/>
  <c r="MU300" i="29"/>
  <c r="MT300" i="29"/>
  <c r="MS300" i="29"/>
  <c r="MR300" i="29"/>
  <c r="MQ300" i="29"/>
  <c r="MP300" i="29"/>
  <c r="MO300" i="29"/>
  <c r="MN300" i="29"/>
  <c r="MM300" i="29"/>
  <c r="ML300" i="29"/>
  <c r="MK300" i="29"/>
  <c r="MJ300" i="29"/>
  <c r="MI300" i="29"/>
  <c r="MH300" i="29"/>
  <c r="MG300" i="29"/>
  <c r="MF300" i="29"/>
  <c r="ME300" i="29"/>
  <c r="MD300" i="29"/>
  <c r="MC300" i="29"/>
  <c r="MB300" i="29"/>
  <c r="MA300" i="29"/>
  <c r="LZ300" i="29"/>
  <c r="LY300" i="29"/>
  <c r="LX300" i="29"/>
  <c r="LW300" i="29"/>
  <c r="LV300" i="29"/>
  <c r="LU300" i="29"/>
  <c r="LT300" i="29"/>
  <c r="LS300" i="29"/>
  <c r="LR300" i="29"/>
  <c r="LQ300" i="29"/>
  <c r="LP300" i="29"/>
  <c r="LO300" i="29"/>
  <c r="LN300" i="29"/>
  <c r="LM300" i="29"/>
  <c r="LL300" i="29"/>
  <c r="LK300" i="29"/>
  <c r="LJ300" i="29"/>
  <c r="LI300" i="29"/>
  <c r="LH300" i="29"/>
  <c r="LG300" i="29"/>
  <c r="LF300" i="29"/>
  <c r="LE300" i="29"/>
  <c r="LD300" i="29"/>
  <c r="LC300" i="29"/>
  <c r="LB300" i="29"/>
  <c r="LA300" i="29"/>
  <c r="KZ300" i="29"/>
  <c r="KY300" i="29"/>
  <c r="KX300" i="29"/>
  <c r="KW300" i="29"/>
  <c r="KV300" i="29"/>
  <c r="KU300" i="29"/>
  <c r="KT300" i="29"/>
  <c r="KS300" i="29"/>
  <c r="KR300" i="29"/>
  <c r="KQ300" i="29"/>
  <c r="KP300" i="29"/>
  <c r="KO300" i="29"/>
  <c r="KN300" i="29"/>
  <c r="KM300" i="29"/>
  <c r="KL300" i="29"/>
  <c r="KK300" i="29"/>
  <c r="KJ300" i="29"/>
  <c r="KI300" i="29"/>
  <c r="KH300" i="29"/>
  <c r="KG300" i="29"/>
  <c r="KF300" i="29"/>
  <c r="KE300" i="29"/>
  <c r="KD300" i="29"/>
  <c r="KC300" i="29"/>
  <c r="KB300" i="29"/>
  <c r="KA300" i="29"/>
  <c r="JZ300" i="29"/>
  <c r="JY300" i="29"/>
  <c r="JX300" i="29"/>
  <c r="JW300" i="29"/>
  <c r="JV300" i="29"/>
  <c r="JU300" i="29"/>
  <c r="JT300" i="29"/>
  <c r="JS300" i="29"/>
  <c r="JR300" i="29"/>
  <c r="JQ300" i="29"/>
  <c r="JP300" i="29"/>
  <c r="JO300" i="29"/>
  <c r="JN300" i="29"/>
  <c r="JM300" i="29"/>
  <c r="JM315" i="29" s="1"/>
  <c r="JL300" i="29"/>
  <c r="JL315" i="29" s="1"/>
  <c r="JK300" i="29"/>
  <c r="JK315" i="29" s="1"/>
  <c r="JJ300" i="29"/>
  <c r="JJ315" i="29" s="1"/>
  <c r="JI300" i="29"/>
  <c r="JI315" i="29" s="1"/>
  <c r="JH300" i="29"/>
  <c r="JH315" i="29" s="1"/>
  <c r="JG300" i="29"/>
  <c r="JG315" i="29" s="1"/>
  <c r="JF300" i="29"/>
  <c r="JF315" i="29" s="1"/>
  <c r="JE300" i="29"/>
  <c r="JD300" i="29"/>
  <c r="JC300" i="29"/>
  <c r="JB300" i="29"/>
  <c r="JA300" i="29"/>
  <c r="IZ300" i="29"/>
  <c r="IY300" i="29"/>
  <c r="IX300" i="29"/>
  <c r="IW300" i="29"/>
  <c r="IV300" i="29"/>
  <c r="IU300" i="29"/>
  <c r="IT300" i="29"/>
  <c r="IS300" i="29"/>
  <c r="IR300" i="29"/>
  <c r="IQ300" i="29"/>
  <c r="IP300" i="29"/>
  <c r="IO300" i="29"/>
  <c r="IN300" i="29"/>
  <c r="IM300" i="29"/>
  <c r="IL300" i="29"/>
  <c r="IK300" i="29"/>
  <c r="IJ300" i="29"/>
  <c r="II300" i="29"/>
  <c r="IH300" i="29"/>
  <c r="IG300" i="29"/>
  <c r="IF300" i="29"/>
  <c r="IE300" i="29"/>
  <c r="ID300" i="29"/>
  <c r="IC300" i="29"/>
  <c r="IB300" i="29"/>
  <c r="IA300" i="29"/>
  <c r="HZ300" i="29"/>
  <c r="HY300" i="29"/>
  <c r="HX300" i="29"/>
  <c r="HW300" i="29"/>
  <c r="HV300" i="29"/>
  <c r="HU300" i="29"/>
  <c r="HT300" i="29"/>
  <c r="HS300" i="29"/>
  <c r="HR300" i="29"/>
  <c r="HQ300" i="29"/>
  <c r="HP300" i="29"/>
  <c r="HO300" i="29"/>
  <c r="HN300" i="29"/>
  <c r="HM300" i="29"/>
  <c r="HL300" i="29"/>
  <c r="HK300" i="29"/>
  <c r="HJ300" i="29"/>
  <c r="HI300" i="29"/>
  <c r="HH300" i="29"/>
  <c r="HG300" i="29"/>
  <c r="HF300" i="29"/>
  <c r="HE300" i="29"/>
  <c r="HD300" i="29"/>
  <c r="HC300" i="29"/>
  <c r="HB300" i="29"/>
  <c r="HA300" i="29"/>
  <c r="GZ300" i="29"/>
  <c r="GY300" i="29"/>
  <c r="GX300" i="29"/>
  <c r="GW300" i="29"/>
  <c r="GV300" i="29"/>
  <c r="GU300" i="29"/>
  <c r="GT300" i="29"/>
  <c r="GS300" i="29"/>
  <c r="GR300" i="29"/>
  <c r="GQ300" i="29"/>
  <c r="GP300" i="29"/>
  <c r="GO300" i="29"/>
  <c r="GN300" i="29"/>
  <c r="GM300" i="29"/>
  <c r="GL300" i="29"/>
  <c r="GK300" i="29"/>
  <c r="GJ300" i="29"/>
  <c r="GI300" i="29"/>
  <c r="GH300" i="29"/>
  <c r="GG300" i="29"/>
  <c r="GF300" i="29"/>
  <c r="GE300" i="29"/>
  <c r="GD300" i="29"/>
  <c r="GC300" i="29"/>
  <c r="GB300" i="29"/>
  <c r="GA300" i="29"/>
  <c r="FZ300" i="29"/>
  <c r="FY300" i="29"/>
  <c r="FX300" i="29"/>
  <c r="FW300" i="29"/>
  <c r="FV300" i="29"/>
  <c r="S300" i="29"/>
  <c r="R300" i="29"/>
  <c r="Q300" i="29"/>
  <c r="P300" i="29"/>
  <c r="O300" i="29"/>
  <c r="N300" i="29"/>
  <c r="M300" i="29"/>
  <c r="PM299" i="29"/>
  <c r="PL299" i="29"/>
  <c r="PK299" i="29"/>
  <c r="PJ299" i="29"/>
  <c r="PI299" i="29"/>
  <c r="PH299" i="29"/>
  <c r="PG299" i="29"/>
  <c r="PF299" i="29"/>
  <c r="PE299" i="29"/>
  <c r="PD299" i="29"/>
  <c r="PC299" i="29"/>
  <c r="PB299" i="29"/>
  <c r="PA299" i="29"/>
  <c r="OZ299" i="29"/>
  <c r="OY299" i="29"/>
  <c r="OX299" i="29"/>
  <c r="OW299" i="29"/>
  <c r="OV299" i="29"/>
  <c r="OU299" i="29"/>
  <c r="OT299" i="29"/>
  <c r="OS299" i="29"/>
  <c r="OR299" i="29"/>
  <c r="OQ299" i="29"/>
  <c r="OP299" i="29"/>
  <c r="OO299" i="29"/>
  <c r="ON299" i="29"/>
  <c r="OM299" i="29"/>
  <c r="OL299" i="29"/>
  <c r="OK299" i="29"/>
  <c r="OJ299" i="29"/>
  <c r="OI299" i="29"/>
  <c r="OH299" i="29"/>
  <c r="OG299" i="29"/>
  <c r="OF299" i="29"/>
  <c r="OE299" i="29"/>
  <c r="OD299" i="29"/>
  <c r="OC299" i="29"/>
  <c r="OB299" i="29"/>
  <c r="OA299" i="29"/>
  <c r="NZ299" i="29"/>
  <c r="NY299" i="29"/>
  <c r="NX299" i="29"/>
  <c r="NW299" i="29"/>
  <c r="NV299" i="29"/>
  <c r="NU299" i="29"/>
  <c r="NT299" i="29"/>
  <c r="NS299" i="29"/>
  <c r="NR299" i="29"/>
  <c r="NQ299" i="29"/>
  <c r="NP299" i="29"/>
  <c r="NO299" i="29"/>
  <c r="NN299" i="29"/>
  <c r="NM299" i="29"/>
  <c r="NL299" i="29"/>
  <c r="NK299" i="29"/>
  <c r="NJ299" i="29"/>
  <c r="NI299" i="29"/>
  <c r="NH299" i="29"/>
  <c r="NG299" i="29"/>
  <c r="NF299" i="29"/>
  <c r="NE299" i="29"/>
  <c r="ND299" i="29"/>
  <c r="NC299" i="29"/>
  <c r="NB299" i="29"/>
  <c r="NA299" i="29"/>
  <c r="MZ299" i="29"/>
  <c r="MY299" i="29"/>
  <c r="MX299" i="29"/>
  <c r="MW299" i="29"/>
  <c r="MV299" i="29"/>
  <c r="MU299" i="29"/>
  <c r="MT299" i="29"/>
  <c r="MS299" i="29"/>
  <c r="MR299" i="29"/>
  <c r="MQ299" i="29"/>
  <c r="MP299" i="29"/>
  <c r="MO299" i="29"/>
  <c r="MN299" i="29"/>
  <c r="MM299" i="29"/>
  <c r="ML299" i="29"/>
  <c r="MK299" i="29"/>
  <c r="MJ299" i="29"/>
  <c r="MI299" i="29"/>
  <c r="MH299" i="29"/>
  <c r="MG299" i="29"/>
  <c r="MF299" i="29"/>
  <c r="ME299" i="29"/>
  <c r="MD299" i="29"/>
  <c r="MC299" i="29"/>
  <c r="MB299" i="29"/>
  <c r="MA299" i="29"/>
  <c r="LZ299" i="29"/>
  <c r="LY299" i="29"/>
  <c r="LX299" i="29"/>
  <c r="LW299" i="29"/>
  <c r="LV299" i="29"/>
  <c r="LU299" i="29"/>
  <c r="LT299" i="29"/>
  <c r="LS299" i="29"/>
  <c r="LR299" i="29"/>
  <c r="LQ299" i="29"/>
  <c r="LP299" i="29"/>
  <c r="LO299" i="29"/>
  <c r="LN299" i="29"/>
  <c r="LM299" i="29"/>
  <c r="LL299" i="29"/>
  <c r="LK299" i="29"/>
  <c r="LJ299" i="29"/>
  <c r="LI299" i="29"/>
  <c r="LH299" i="29"/>
  <c r="LG299" i="29"/>
  <c r="LF299" i="29"/>
  <c r="LE299" i="29"/>
  <c r="LD299" i="29"/>
  <c r="LC299" i="29"/>
  <c r="LB299" i="29"/>
  <c r="LA299" i="29"/>
  <c r="KZ299" i="29"/>
  <c r="KY299" i="29"/>
  <c r="KX299" i="29"/>
  <c r="KW299" i="29"/>
  <c r="KV299" i="29"/>
  <c r="KU299" i="29"/>
  <c r="KT299" i="29"/>
  <c r="KS299" i="29"/>
  <c r="KR299" i="29"/>
  <c r="KQ299" i="29"/>
  <c r="KP299" i="29"/>
  <c r="KO299" i="29"/>
  <c r="KN299" i="29"/>
  <c r="KM299" i="29"/>
  <c r="KL299" i="29"/>
  <c r="KK299" i="29"/>
  <c r="KJ299" i="29"/>
  <c r="KI299" i="29"/>
  <c r="KH299" i="29"/>
  <c r="KG299" i="29"/>
  <c r="KF299" i="29"/>
  <c r="KE299" i="29"/>
  <c r="KD299" i="29"/>
  <c r="KC299" i="29"/>
  <c r="KB299" i="29"/>
  <c r="KA299" i="29"/>
  <c r="JZ299" i="29"/>
  <c r="JY299" i="29"/>
  <c r="JX299" i="29"/>
  <c r="JW299" i="29"/>
  <c r="JV299" i="29"/>
  <c r="JU299" i="29"/>
  <c r="JT299" i="29"/>
  <c r="JS299" i="29"/>
  <c r="JR299" i="29"/>
  <c r="JQ299" i="29"/>
  <c r="JP299" i="29"/>
  <c r="JO299" i="29"/>
  <c r="JN299" i="29"/>
  <c r="JM299" i="29"/>
  <c r="JM314" i="29" s="1"/>
  <c r="JL299" i="29"/>
  <c r="JL314" i="29" s="1"/>
  <c r="JK299" i="29"/>
  <c r="JK314" i="29" s="1"/>
  <c r="JJ299" i="29"/>
  <c r="JJ314" i="29" s="1"/>
  <c r="JI299" i="29"/>
  <c r="JI314" i="29" s="1"/>
  <c r="JH299" i="29"/>
  <c r="JH314" i="29" s="1"/>
  <c r="JG299" i="29"/>
  <c r="JG314" i="29" s="1"/>
  <c r="JF299" i="29"/>
  <c r="JF314" i="29" s="1"/>
  <c r="JE299" i="29"/>
  <c r="JD299" i="29"/>
  <c r="JC299" i="29"/>
  <c r="JB299" i="29"/>
  <c r="JA299" i="29"/>
  <c r="IZ299" i="29"/>
  <c r="IY299" i="29"/>
  <c r="IX299" i="29"/>
  <c r="IW299" i="29"/>
  <c r="IV299" i="29"/>
  <c r="IU299" i="29"/>
  <c r="IT299" i="29"/>
  <c r="IS299" i="29"/>
  <c r="IR299" i="29"/>
  <c r="IQ299" i="29"/>
  <c r="IP299" i="29"/>
  <c r="IO299" i="29"/>
  <c r="IN299" i="29"/>
  <c r="IM299" i="29"/>
  <c r="IL299" i="29"/>
  <c r="IK299" i="29"/>
  <c r="IJ299" i="29"/>
  <c r="II299" i="29"/>
  <c r="IH299" i="29"/>
  <c r="IG299" i="29"/>
  <c r="IF299" i="29"/>
  <c r="IE299" i="29"/>
  <c r="ID299" i="29"/>
  <c r="IC299" i="29"/>
  <c r="IB299" i="29"/>
  <c r="IA299" i="29"/>
  <c r="HZ299" i="29"/>
  <c r="HY299" i="29"/>
  <c r="HX299" i="29"/>
  <c r="HW299" i="29"/>
  <c r="HV299" i="29"/>
  <c r="HU299" i="29"/>
  <c r="HT299" i="29"/>
  <c r="HS299" i="29"/>
  <c r="HR299" i="29"/>
  <c r="HQ299" i="29"/>
  <c r="HP299" i="29"/>
  <c r="HO299" i="29"/>
  <c r="HN299" i="29"/>
  <c r="HM299" i="29"/>
  <c r="HL299" i="29"/>
  <c r="HK299" i="29"/>
  <c r="HJ299" i="29"/>
  <c r="HI299" i="29"/>
  <c r="HH299" i="29"/>
  <c r="HG299" i="29"/>
  <c r="HF299" i="29"/>
  <c r="HE299" i="29"/>
  <c r="HD299" i="29"/>
  <c r="HC299" i="29"/>
  <c r="HB299" i="29"/>
  <c r="HA299" i="29"/>
  <c r="GZ299" i="29"/>
  <c r="GY299" i="29"/>
  <c r="GX299" i="29"/>
  <c r="GW299" i="29"/>
  <c r="GV299" i="29"/>
  <c r="GU299" i="29"/>
  <c r="GT299" i="29"/>
  <c r="GS299" i="29"/>
  <c r="GR299" i="29"/>
  <c r="GQ299" i="29"/>
  <c r="GP299" i="29"/>
  <c r="GO299" i="29"/>
  <c r="GN299" i="29"/>
  <c r="GM299" i="29"/>
  <c r="GL299" i="29"/>
  <c r="GK299" i="29"/>
  <c r="GJ299" i="29"/>
  <c r="GI299" i="29"/>
  <c r="GH299" i="29"/>
  <c r="GG299" i="29"/>
  <c r="GF299" i="29"/>
  <c r="GE299" i="29"/>
  <c r="GD299" i="29"/>
  <c r="GC299" i="29"/>
  <c r="GB299" i="29"/>
  <c r="GA299" i="29"/>
  <c r="FZ299" i="29"/>
  <c r="FY299" i="29"/>
  <c r="FX299" i="29"/>
  <c r="FW299" i="29"/>
  <c r="FV299" i="29"/>
  <c r="U299" i="29"/>
  <c r="T299" i="29"/>
  <c r="S299" i="29"/>
  <c r="G299" i="29"/>
  <c r="E299" i="29"/>
  <c r="PM298" i="29"/>
  <c r="PL298" i="29"/>
  <c r="PK298" i="29"/>
  <c r="PJ298" i="29"/>
  <c r="PI298" i="29"/>
  <c r="PH298" i="29"/>
  <c r="PG298" i="29"/>
  <c r="PF298" i="29"/>
  <c r="PE298" i="29"/>
  <c r="PD298" i="29"/>
  <c r="PC298" i="29"/>
  <c r="PB298" i="29"/>
  <c r="PA298" i="29"/>
  <c r="OZ298" i="29"/>
  <c r="OY298" i="29"/>
  <c r="OX298" i="29"/>
  <c r="OW298" i="29"/>
  <c r="OV298" i="29"/>
  <c r="OU298" i="29"/>
  <c r="OT298" i="29"/>
  <c r="OS298" i="29"/>
  <c r="OR298" i="29"/>
  <c r="OQ298" i="29"/>
  <c r="OP298" i="29"/>
  <c r="OO298" i="29"/>
  <c r="ON298" i="29"/>
  <c r="OM298" i="29"/>
  <c r="OL298" i="29"/>
  <c r="OK298" i="29"/>
  <c r="OJ298" i="29"/>
  <c r="OI298" i="29"/>
  <c r="OH298" i="29"/>
  <c r="OG298" i="29"/>
  <c r="OF298" i="29"/>
  <c r="OE298" i="29"/>
  <c r="OD298" i="29"/>
  <c r="OC298" i="29"/>
  <c r="OB298" i="29"/>
  <c r="OA298" i="29"/>
  <c r="NZ298" i="29"/>
  <c r="NY298" i="29"/>
  <c r="NX298" i="29"/>
  <c r="NW298" i="29"/>
  <c r="NV298" i="29"/>
  <c r="NU298" i="29"/>
  <c r="NT298" i="29"/>
  <c r="NS298" i="29"/>
  <c r="NR298" i="29"/>
  <c r="NQ298" i="29"/>
  <c r="NP298" i="29"/>
  <c r="NO298" i="29"/>
  <c r="NN298" i="29"/>
  <c r="NM298" i="29"/>
  <c r="NL298" i="29"/>
  <c r="NK298" i="29"/>
  <c r="NJ298" i="29"/>
  <c r="NI298" i="29"/>
  <c r="NH298" i="29"/>
  <c r="NG298" i="29"/>
  <c r="NF298" i="29"/>
  <c r="NE298" i="29"/>
  <c r="ND298" i="29"/>
  <c r="NC298" i="29"/>
  <c r="NB298" i="29"/>
  <c r="NA298" i="29"/>
  <c r="MZ298" i="29"/>
  <c r="MY298" i="29"/>
  <c r="MX298" i="29"/>
  <c r="MW298" i="29"/>
  <c r="MV298" i="29"/>
  <c r="MU298" i="29"/>
  <c r="MT298" i="29"/>
  <c r="MS298" i="29"/>
  <c r="MR298" i="29"/>
  <c r="MQ298" i="29"/>
  <c r="MP298" i="29"/>
  <c r="MO298" i="29"/>
  <c r="MN298" i="29"/>
  <c r="MM298" i="29"/>
  <c r="ML298" i="29"/>
  <c r="MK298" i="29"/>
  <c r="MJ298" i="29"/>
  <c r="MI298" i="29"/>
  <c r="MH298" i="29"/>
  <c r="MG298" i="29"/>
  <c r="MF298" i="29"/>
  <c r="ME298" i="29"/>
  <c r="MD298" i="29"/>
  <c r="MC298" i="29"/>
  <c r="MB298" i="29"/>
  <c r="MA298" i="29"/>
  <c r="LZ298" i="29"/>
  <c r="LY298" i="29"/>
  <c r="LX298" i="29"/>
  <c r="LW298" i="29"/>
  <c r="LV298" i="29"/>
  <c r="LU298" i="29"/>
  <c r="LT298" i="29"/>
  <c r="LS298" i="29"/>
  <c r="LR298" i="29"/>
  <c r="LQ298" i="29"/>
  <c r="LP298" i="29"/>
  <c r="LO298" i="29"/>
  <c r="LN298" i="29"/>
  <c r="LM298" i="29"/>
  <c r="LL298" i="29"/>
  <c r="LK298" i="29"/>
  <c r="LJ298" i="29"/>
  <c r="LI298" i="29"/>
  <c r="LH298" i="29"/>
  <c r="LG298" i="29"/>
  <c r="LF298" i="29"/>
  <c r="LE298" i="29"/>
  <c r="LD298" i="29"/>
  <c r="LC298" i="29"/>
  <c r="LB298" i="29"/>
  <c r="LA298" i="29"/>
  <c r="KZ298" i="29"/>
  <c r="KY298" i="29"/>
  <c r="KX298" i="29"/>
  <c r="KW298" i="29"/>
  <c r="KV298" i="29"/>
  <c r="KU298" i="29"/>
  <c r="KT298" i="29"/>
  <c r="KS298" i="29"/>
  <c r="KR298" i="29"/>
  <c r="KQ298" i="29"/>
  <c r="KP298" i="29"/>
  <c r="KO298" i="29"/>
  <c r="KN298" i="29"/>
  <c r="KM298" i="29"/>
  <c r="KL298" i="29"/>
  <c r="KK298" i="29"/>
  <c r="KJ298" i="29"/>
  <c r="KI298" i="29"/>
  <c r="KH298" i="29"/>
  <c r="KG298" i="29"/>
  <c r="KF298" i="29"/>
  <c r="KE298" i="29"/>
  <c r="KD298" i="29"/>
  <c r="KC298" i="29"/>
  <c r="KB298" i="29"/>
  <c r="KA298" i="29"/>
  <c r="JZ298" i="29"/>
  <c r="JY298" i="29"/>
  <c r="JX298" i="29"/>
  <c r="JW298" i="29"/>
  <c r="JV298" i="29"/>
  <c r="JU298" i="29"/>
  <c r="JT298" i="29"/>
  <c r="JS298" i="29"/>
  <c r="JR298" i="29"/>
  <c r="JQ298" i="29"/>
  <c r="JP298" i="29"/>
  <c r="JO298" i="29"/>
  <c r="JN298" i="29"/>
  <c r="JM298" i="29"/>
  <c r="JM313" i="29" s="1"/>
  <c r="JL298" i="29"/>
  <c r="JL313" i="29" s="1"/>
  <c r="JK298" i="29"/>
  <c r="JK313" i="29" s="1"/>
  <c r="JJ298" i="29"/>
  <c r="JJ313" i="29" s="1"/>
  <c r="JI298" i="29"/>
  <c r="JI313" i="29" s="1"/>
  <c r="JH298" i="29"/>
  <c r="JH313" i="29" s="1"/>
  <c r="JG298" i="29"/>
  <c r="JG313" i="29" s="1"/>
  <c r="JF298" i="29"/>
  <c r="JF313" i="29" s="1"/>
  <c r="JE298" i="29"/>
  <c r="JD298" i="29"/>
  <c r="JC298" i="29"/>
  <c r="JB298" i="29"/>
  <c r="JA298" i="29"/>
  <c r="IZ298" i="29"/>
  <c r="IY298" i="29"/>
  <c r="IX298" i="29"/>
  <c r="IW298" i="29"/>
  <c r="IV298" i="29"/>
  <c r="IU298" i="29"/>
  <c r="IT298" i="29"/>
  <c r="IS298" i="29"/>
  <c r="IR298" i="29"/>
  <c r="IQ298" i="29"/>
  <c r="IP298" i="29"/>
  <c r="IO298" i="29"/>
  <c r="IN298" i="29"/>
  <c r="IM298" i="29"/>
  <c r="IL298" i="29"/>
  <c r="IK298" i="29"/>
  <c r="IJ298" i="29"/>
  <c r="II298" i="29"/>
  <c r="IH298" i="29"/>
  <c r="IG298" i="29"/>
  <c r="IF298" i="29"/>
  <c r="IE298" i="29"/>
  <c r="ID298" i="29"/>
  <c r="IC298" i="29"/>
  <c r="IB298" i="29"/>
  <c r="IA298" i="29"/>
  <c r="HZ298" i="29"/>
  <c r="HY298" i="29"/>
  <c r="HX298" i="29"/>
  <c r="HW298" i="29"/>
  <c r="HV298" i="29"/>
  <c r="HU298" i="29"/>
  <c r="HT298" i="29"/>
  <c r="HS298" i="29"/>
  <c r="HR298" i="29"/>
  <c r="HQ298" i="29"/>
  <c r="HP298" i="29"/>
  <c r="HO298" i="29"/>
  <c r="HN298" i="29"/>
  <c r="HM298" i="29"/>
  <c r="HL298" i="29"/>
  <c r="HK298" i="29"/>
  <c r="HJ298" i="29"/>
  <c r="HI298" i="29"/>
  <c r="HH298" i="29"/>
  <c r="HG298" i="29"/>
  <c r="HF298" i="29"/>
  <c r="HE298" i="29"/>
  <c r="HD298" i="29"/>
  <c r="HC298" i="29"/>
  <c r="HB298" i="29"/>
  <c r="HA298" i="29"/>
  <c r="GZ298" i="29"/>
  <c r="GY298" i="29"/>
  <c r="GX298" i="29"/>
  <c r="GW298" i="29"/>
  <c r="GV298" i="29"/>
  <c r="GU298" i="29"/>
  <c r="GT298" i="29"/>
  <c r="GS298" i="29"/>
  <c r="GR298" i="29"/>
  <c r="GQ298" i="29"/>
  <c r="GP298" i="29"/>
  <c r="GO298" i="29"/>
  <c r="GN298" i="29"/>
  <c r="GM298" i="29"/>
  <c r="GL298" i="29"/>
  <c r="GK298" i="29"/>
  <c r="GJ298" i="29"/>
  <c r="GI298" i="29"/>
  <c r="GH298" i="29"/>
  <c r="GG298" i="29"/>
  <c r="GF298" i="29"/>
  <c r="GE298" i="29"/>
  <c r="GD298" i="29"/>
  <c r="GC298" i="29"/>
  <c r="GB298" i="29"/>
  <c r="GA298" i="29"/>
  <c r="FZ298" i="29"/>
  <c r="FY298" i="29"/>
  <c r="FX298" i="29"/>
  <c r="FW298" i="29"/>
  <c r="FV298" i="29"/>
  <c r="PM297" i="29"/>
  <c r="PL297" i="29"/>
  <c r="PK297" i="29"/>
  <c r="PJ297" i="29"/>
  <c r="PI297" i="29"/>
  <c r="PH297" i="29"/>
  <c r="PG297" i="29"/>
  <c r="PF297" i="29"/>
  <c r="PE297" i="29"/>
  <c r="PD297" i="29"/>
  <c r="PC297" i="29"/>
  <c r="PB297" i="29"/>
  <c r="PA297" i="29"/>
  <c r="OZ297" i="29"/>
  <c r="OY297" i="29"/>
  <c r="OX297" i="29"/>
  <c r="OW297" i="29"/>
  <c r="OV297" i="29"/>
  <c r="OU297" i="29"/>
  <c r="OT297" i="29"/>
  <c r="OS297" i="29"/>
  <c r="OR297" i="29"/>
  <c r="OQ297" i="29"/>
  <c r="OP297" i="29"/>
  <c r="OO297" i="29"/>
  <c r="ON297" i="29"/>
  <c r="OM297" i="29"/>
  <c r="OL297" i="29"/>
  <c r="OK297" i="29"/>
  <c r="OJ297" i="29"/>
  <c r="OI297" i="29"/>
  <c r="OH297" i="29"/>
  <c r="OG297" i="29"/>
  <c r="OF297" i="29"/>
  <c r="OE297" i="29"/>
  <c r="OD297" i="29"/>
  <c r="OC297" i="29"/>
  <c r="OB297" i="29"/>
  <c r="OA297" i="29"/>
  <c r="NZ297" i="29"/>
  <c r="NY297" i="29"/>
  <c r="NX297" i="29"/>
  <c r="NW297" i="29"/>
  <c r="NV297" i="29"/>
  <c r="NU297" i="29"/>
  <c r="NT297" i="29"/>
  <c r="NS297" i="29"/>
  <c r="NR297" i="29"/>
  <c r="NQ297" i="29"/>
  <c r="NP297" i="29"/>
  <c r="NO297" i="29"/>
  <c r="NN297" i="29"/>
  <c r="NM297" i="29"/>
  <c r="NL297" i="29"/>
  <c r="NK297" i="29"/>
  <c r="NJ297" i="29"/>
  <c r="NI297" i="29"/>
  <c r="NH297" i="29"/>
  <c r="NG297" i="29"/>
  <c r="NF297" i="29"/>
  <c r="NE297" i="29"/>
  <c r="ND297" i="29"/>
  <c r="NC297" i="29"/>
  <c r="NB297" i="29"/>
  <c r="NA297" i="29"/>
  <c r="MZ297" i="29"/>
  <c r="MY297" i="29"/>
  <c r="MX297" i="29"/>
  <c r="MW297" i="29"/>
  <c r="MV297" i="29"/>
  <c r="MU297" i="29"/>
  <c r="MT297" i="29"/>
  <c r="MS297" i="29"/>
  <c r="MR297" i="29"/>
  <c r="MQ297" i="29"/>
  <c r="MP297" i="29"/>
  <c r="MO297" i="29"/>
  <c r="MN297" i="29"/>
  <c r="MM297" i="29"/>
  <c r="ML297" i="29"/>
  <c r="MK297" i="29"/>
  <c r="MJ297" i="29"/>
  <c r="MI297" i="29"/>
  <c r="MH297" i="29"/>
  <c r="MG297" i="29"/>
  <c r="MF297" i="29"/>
  <c r="ME297" i="29"/>
  <c r="MD297" i="29"/>
  <c r="MC297" i="29"/>
  <c r="MB297" i="29"/>
  <c r="MA297" i="29"/>
  <c r="LZ297" i="29"/>
  <c r="LY297" i="29"/>
  <c r="LX297" i="29"/>
  <c r="LW297" i="29"/>
  <c r="LV297" i="29"/>
  <c r="LU297" i="29"/>
  <c r="LT297" i="29"/>
  <c r="LS297" i="29"/>
  <c r="LR297" i="29"/>
  <c r="LQ297" i="29"/>
  <c r="LP297" i="29"/>
  <c r="LO297" i="29"/>
  <c r="LN297" i="29"/>
  <c r="LM297" i="29"/>
  <c r="LL297" i="29"/>
  <c r="LK297" i="29"/>
  <c r="LJ297" i="29"/>
  <c r="LI297" i="29"/>
  <c r="LH297" i="29"/>
  <c r="LG297" i="29"/>
  <c r="LF297" i="29"/>
  <c r="LE297" i="29"/>
  <c r="LD297" i="29"/>
  <c r="LC297" i="29"/>
  <c r="LB297" i="29"/>
  <c r="LA297" i="29"/>
  <c r="KZ297" i="29"/>
  <c r="KY297" i="29"/>
  <c r="KX297" i="29"/>
  <c r="KW297" i="29"/>
  <c r="KV297" i="29"/>
  <c r="KU297" i="29"/>
  <c r="KT297" i="29"/>
  <c r="KS297" i="29"/>
  <c r="KR297" i="29"/>
  <c r="KQ297" i="29"/>
  <c r="KP297" i="29"/>
  <c r="KO297" i="29"/>
  <c r="KN297" i="29"/>
  <c r="KM297" i="29"/>
  <c r="KL297" i="29"/>
  <c r="KK297" i="29"/>
  <c r="KJ297" i="29"/>
  <c r="KI297" i="29"/>
  <c r="KH297" i="29"/>
  <c r="KG297" i="29"/>
  <c r="KF297" i="29"/>
  <c r="KE297" i="29"/>
  <c r="KD297" i="29"/>
  <c r="KC297" i="29"/>
  <c r="KB297" i="29"/>
  <c r="KA297" i="29"/>
  <c r="JZ297" i="29"/>
  <c r="JY297" i="29"/>
  <c r="JX297" i="29"/>
  <c r="JW297" i="29"/>
  <c r="JV297" i="29"/>
  <c r="JU297" i="29"/>
  <c r="JT297" i="29"/>
  <c r="JS297" i="29"/>
  <c r="JR297" i="29"/>
  <c r="JQ297" i="29"/>
  <c r="JP297" i="29"/>
  <c r="JO297" i="29"/>
  <c r="JN297" i="29"/>
  <c r="JM297" i="29"/>
  <c r="JM312" i="29" s="1"/>
  <c r="JL297" i="29"/>
  <c r="JK297" i="29"/>
  <c r="JK312" i="29" s="1"/>
  <c r="JJ297" i="29"/>
  <c r="JJ312" i="29" s="1"/>
  <c r="JI297" i="29"/>
  <c r="JI312" i="29" s="1"/>
  <c r="JH297" i="29"/>
  <c r="JH312" i="29" s="1"/>
  <c r="JG297" i="29"/>
  <c r="JG312" i="29" s="1"/>
  <c r="JF297" i="29"/>
  <c r="JF312" i="29" s="1"/>
  <c r="JE297" i="29"/>
  <c r="JD297" i="29"/>
  <c r="JC297" i="29"/>
  <c r="JB297" i="29"/>
  <c r="JA297" i="29"/>
  <c r="IZ297" i="29"/>
  <c r="IY297" i="29"/>
  <c r="IX297" i="29"/>
  <c r="IW297" i="29"/>
  <c r="IV297" i="29"/>
  <c r="IU297" i="29"/>
  <c r="IT297" i="29"/>
  <c r="IS297" i="29"/>
  <c r="IR297" i="29"/>
  <c r="IQ297" i="29"/>
  <c r="IP297" i="29"/>
  <c r="IO297" i="29"/>
  <c r="IN297" i="29"/>
  <c r="IM297" i="29"/>
  <c r="IL297" i="29"/>
  <c r="IK297" i="29"/>
  <c r="IJ297" i="29"/>
  <c r="II297" i="29"/>
  <c r="IH297" i="29"/>
  <c r="IG297" i="29"/>
  <c r="IF297" i="29"/>
  <c r="IE297" i="29"/>
  <c r="ID297" i="29"/>
  <c r="IC297" i="29"/>
  <c r="IB297" i="29"/>
  <c r="IA297" i="29"/>
  <c r="HZ297" i="29"/>
  <c r="HY297" i="29"/>
  <c r="HX297" i="29"/>
  <c r="HW297" i="29"/>
  <c r="HV297" i="29"/>
  <c r="HU297" i="29"/>
  <c r="HT297" i="29"/>
  <c r="HS297" i="29"/>
  <c r="HR297" i="29"/>
  <c r="HQ297" i="29"/>
  <c r="HP297" i="29"/>
  <c r="HO297" i="29"/>
  <c r="HN297" i="29"/>
  <c r="HM297" i="29"/>
  <c r="HL297" i="29"/>
  <c r="HK297" i="29"/>
  <c r="HJ297" i="29"/>
  <c r="HI297" i="29"/>
  <c r="HH297" i="29"/>
  <c r="HG297" i="29"/>
  <c r="HF297" i="29"/>
  <c r="HE297" i="29"/>
  <c r="HD297" i="29"/>
  <c r="HC297" i="29"/>
  <c r="HB297" i="29"/>
  <c r="HA297" i="29"/>
  <c r="GZ297" i="29"/>
  <c r="GY297" i="29"/>
  <c r="GX297" i="29"/>
  <c r="GW297" i="29"/>
  <c r="GV297" i="29"/>
  <c r="GU297" i="29"/>
  <c r="GT297" i="29"/>
  <c r="GS297" i="29"/>
  <c r="GR297" i="29"/>
  <c r="GQ297" i="29"/>
  <c r="GP297" i="29"/>
  <c r="GO297" i="29"/>
  <c r="GN297" i="29"/>
  <c r="GM297" i="29"/>
  <c r="GL297" i="29"/>
  <c r="GK297" i="29"/>
  <c r="GJ297" i="29"/>
  <c r="GI297" i="29"/>
  <c r="GH297" i="29"/>
  <c r="GG297" i="29"/>
  <c r="GF297" i="29"/>
  <c r="GE297" i="29"/>
  <c r="GD297" i="29"/>
  <c r="GC297" i="29"/>
  <c r="GB297" i="29"/>
  <c r="GA297" i="29"/>
  <c r="FZ297" i="29"/>
  <c r="FY297" i="29"/>
  <c r="FX297" i="29"/>
  <c r="FW297" i="29"/>
  <c r="FV297" i="29"/>
  <c r="J297" i="29"/>
  <c r="I297" i="29"/>
  <c r="FE294" i="29"/>
  <c r="PM293" i="29"/>
  <c r="PM304" i="29" s="1"/>
  <c r="PL293" i="29"/>
  <c r="PK293" i="29"/>
  <c r="PK304" i="29" s="1"/>
  <c r="PJ293" i="29"/>
  <c r="PJ304" i="29" s="1"/>
  <c r="PI293" i="29"/>
  <c r="PI304" i="29" s="1"/>
  <c r="PH293" i="29"/>
  <c r="PG293" i="29"/>
  <c r="PF293" i="29"/>
  <c r="PE293" i="29"/>
  <c r="PD293" i="29"/>
  <c r="PC293" i="29"/>
  <c r="PB293" i="29"/>
  <c r="PA293" i="29"/>
  <c r="OZ293" i="29"/>
  <c r="OY293" i="29"/>
  <c r="OX293" i="29"/>
  <c r="OW293" i="29"/>
  <c r="OV293" i="29"/>
  <c r="OU293" i="29"/>
  <c r="OT293" i="29"/>
  <c r="OS293" i="29"/>
  <c r="OR293" i="29"/>
  <c r="OQ293" i="29"/>
  <c r="OP293" i="29"/>
  <c r="OO293" i="29"/>
  <c r="ON293" i="29"/>
  <c r="ON304" i="29" s="1"/>
  <c r="OM293" i="29"/>
  <c r="OM304" i="29" s="1"/>
  <c r="OL293" i="29"/>
  <c r="OK293" i="29"/>
  <c r="OJ293" i="29"/>
  <c r="OJ304" i="29" s="1"/>
  <c r="OJ303" i="29" s="1"/>
  <c r="OI293" i="29"/>
  <c r="OI304" i="29" s="1"/>
  <c r="OH293" i="29"/>
  <c r="OG293" i="29"/>
  <c r="OF293" i="29"/>
  <c r="OE293" i="29"/>
  <c r="OD293" i="29"/>
  <c r="OC293" i="29"/>
  <c r="OB293" i="29"/>
  <c r="OA293" i="29"/>
  <c r="NZ293" i="29"/>
  <c r="NZ304" i="29" s="1"/>
  <c r="NY293" i="29"/>
  <c r="NY304" i="29" s="1"/>
  <c r="NX293" i="29"/>
  <c r="NX304" i="29" s="1"/>
  <c r="NW293" i="29"/>
  <c r="NW304" i="29" s="1"/>
  <c r="NV293" i="29"/>
  <c r="NV304" i="29" s="1"/>
  <c r="NV303" i="29" s="1"/>
  <c r="NU293" i="29"/>
  <c r="NU304" i="29" s="1"/>
  <c r="NT293" i="29"/>
  <c r="NS293" i="29"/>
  <c r="NS304" i="29" s="1"/>
  <c r="NR293" i="29"/>
  <c r="NR304" i="29" s="1"/>
  <c r="NQ293" i="29"/>
  <c r="NQ304" i="29" s="1"/>
  <c r="NP293" i="29"/>
  <c r="NO293" i="29"/>
  <c r="NN293" i="29"/>
  <c r="NN304" i="29" s="1"/>
  <c r="NM293" i="29"/>
  <c r="NM304" i="29" s="1"/>
  <c r="NL293" i="29"/>
  <c r="NL304" i="29" s="1"/>
  <c r="NK293" i="29"/>
  <c r="NK304" i="29" s="1"/>
  <c r="NJ293" i="29"/>
  <c r="NI293" i="29"/>
  <c r="NH293" i="29"/>
  <c r="NG293" i="29"/>
  <c r="NF293" i="29"/>
  <c r="NE293" i="29"/>
  <c r="ND293" i="29"/>
  <c r="NC293" i="29"/>
  <c r="NB293" i="29"/>
  <c r="NB304" i="29" s="1"/>
  <c r="NA293" i="29"/>
  <c r="NA304" i="29" s="1"/>
  <c r="MZ293" i="29"/>
  <c r="MZ304" i="29" s="1"/>
  <c r="MY293" i="29"/>
  <c r="MY304" i="29" s="1"/>
  <c r="MX293" i="29"/>
  <c r="MW293" i="29"/>
  <c r="MW304" i="29" s="1"/>
  <c r="MV293" i="29"/>
  <c r="MV304" i="29" s="1"/>
  <c r="MU293" i="29"/>
  <c r="MU304" i="29" s="1"/>
  <c r="MU308" i="29" s="1"/>
  <c r="MT293" i="29"/>
  <c r="MT304" i="29" s="1"/>
  <c r="MS293" i="29"/>
  <c r="MR293" i="29"/>
  <c r="MR304" i="29" s="1"/>
  <c r="MQ293" i="29"/>
  <c r="MQ304" i="29" s="1"/>
  <c r="MP293" i="29"/>
  <c r="MP304" i="29" s="1"/>
  <c r="MO293" i="29"/>
  <c r="MO304" i="29" s="1"/>
  <c r="MN293" i="29"/>
  <c r="MN304" i="29" s="1"/>
  <c r="MM293" i="29"/>
  <c r="MM304" i="29" s="1"/>
  <c r="MM303" i="29" s="1"/>
  <c r="ML293" i="29"/>
  <c r="ML304" i="29" s="1"/>
  <c r="ML303" i="29" s="1"/>
  <c r="MK293" i="29"/>
  <c r="MJ293" i="29"/>
  <c r="MI293" i="29"/>
  <c r="MH293" i="29"/>
  <c r="MG293" i="29"/>
  <c r="MG304" i="29" s="1"/>
  <c r="MF293" i="29"/>
  <c r="MF304" i="29" s="1"/>
  <c r="ME293" i="29"/>
  <c r="ME304" i="29" s="1"/>
  <c r="MD293" i="29"/>
  <c r="MD304" i="29" s="1"/>
  <c r="MC293" i="29"/>
  <c r="MC304" i="29" s="1"/>
  <c r="MB293" i="29"/>
  <c r="MA293" i="29"/>
  <c r="MA304" i="29" s="1"/>
  <c r="LZ293" i="29"/>
  <c r="LY293" i="29"/>
  <c r="LY304" i="29" s="1"/>
  <c r="LX293" i="29"/>
  <c r="LW293" i="29"/>
  <c r="LV293" i="29"/>
  <c r="LV304" i="29" s="1"/>
  <c r="LU293" i="29"/>
  <c r="LU304" i="29" s="1"/>
  <c r="LT293" i="29"/>
  <c r="LT304" i="29" s="1"/>
  <c r="LS293" i="29"/>
  <c r="LS304" i="29" s="1"/>
  <c r="LR293" i="29"/>
  <c r="LQ293" i="29"/>
  <c r="LP293" i="29"/>
  <c r="LO293" i="29"/>
  <c r="LN293" i="29"/>
  <c r="LM293" i="29"/>
  <c r="LL293" i="29"/>
  <c r="LL304" i="29" s="1"/>
  <c r="LL303" i="29" s="1"/>
  <c r="LK293" i="29"/>
  <c r="LJ293" i="29"/>
  <c r="LJ304" i="29" s="1"/>
  <c r="LI293" i="29"/>
  <c r="LH293" i="29"/>
  <c r="LG293" i="29"/>
  <c r="LF293" i="29"/>
  <c r="LE293" i="29"/>
  <c r="LD293" i="29"/>
  <c r="LC293" i="29"/>
  <c r="LB293" i="29"/>
  <c r="LA293" i="29"/>
  <c r="KZ293" i="29"/>
  <c r="KZ304" i="29" s="1"/>
  <c r="KY293" i="29"/>
  <c r="KX293" i="29"/>
  <c r="KX304" i="29" s="1"/>
  <c r="KW293" i="29"/>
  <c r="KW304" i="29" s="1"/>
  <c r="KW308" i="29" s="1"/>
  <c r="KV293" i="29"/>
  <c r="KU293" i="29"/>
  <c r="KU304" i="29" s="1"/>
  <c r="KT293" i="29"/>
  <c r="KT304" i="29" s="1"/>
  <c r="KT303" i="29" s="1"/>
  <c r="KS293" i="29"/>
  <c r="KS304" i="29" s="1"/>
  <c r="KR293" i="29"/>
  <c r="KR304" i="29" s="1"/>
  <c r="KQ293" i="29"/>
  <c r="KQ304" i="29" s="1"/>
  <c r="KQ303" i="29" s="1"/>
  <c r="KP293" i="29"/>
  <c r="KP304" i="29" s="1"/>
  <c r="KO293" i="29"/>
  <c r="KO304" i="29" s="1"/>
  <c r="KN293" i="29"/>
  <c r="KN304" i="29" s="1"/>
  <c r="KM293" i="29"/>
  <c r="KL293" i="29"/>
  <c r="KL304" i="29" s="1"/>
  <c r="KK293" i="29"/>
  <c r="KJ293" i="29"/>
  <c r="KI293" i="29"/>
  <c r="KI304" i="29" s="1"/>
  <c r="KI306" i="29" s="1"/>
  <c r="KH293" i="29"/>
  <c r="KG293" i="29"/>
  <c r="KG304" i="29" s="1"/>
  <c r="KG306" i="29" s="1"/>
  <c r="KF293" i="29"/>
  <c r="KE293" i="29"/>
  <c r="KD293" i="29"/>
  <c r="KC293" i="29"/>
  <c r="KB293" i="29"/>
  <c r="KA293" i="29"/>
  <c r="KA304" i="29" s="1"/>
  <c r="KA306" i="29" s="1"/>
  <c r="JZ293" i="29"/>
  <c r="JY293" i="29"/>
  <c r="JY304" i="29" s="1"/>
  <c r="JX293" i="29"/>
  <c r="JW293" i="29"/>
  <c r="JV293" i="29"/>
  <c r="JU293" i="29"/>
  <c r="JT293" i="29"/>
  <c r="JT304" i="29" s="1"/>
  <c r="JS293" i="29"/>
  <c r="JS304" i="29" s="1"/>
  <c r="JR293" i="29"/>
  <c r="JR304" i="29" s="1"/>
  <c r="JQ293" i="29"/>
  <c r="JQ304" i="29" s="1"/>
  <c r="JP293" i="29"/>
  <c r="JP304" i="29" s="1"/>
  <c r="JO293" i="29"/>
  <c r="JO304" i="29" s="1"/>
  <c r="JN293" i="29"/>
  <c r="JM293" i="29"/>
  <c r="JM304" i="29" s="1"/>
  <c r="JL293" i="29"/>
  <c r="JK293" i="29"/>
  <c r="JK304" i="29" s="1"/>
  <c r="JJ293" i="29"/>
  <c r="JI293" i="29"/>
  <c r="JH293" i="29"/>
  <c r="JG293" i="29"/>
  <c r="JF293" i="29"/>
  <c r="JE293" i="29"/>
  <c r="JD293" i="29"/>
  <c r="JC293" i="29"/>
  <c r="JB293" i="29"/>
  <c r="JB304" i="29" s="1"/>
  <c r="JA293" i="29"/>
  <c r="IZ293" i="29"/>
  <c r="IZ304" i="29" s="1"/>
  <c r="IZ324" i="29" s="1"/>
  <c r="IZ325" i="29" s="1"/>
  <c r="IY293" i="29"/>
  <c r="IY304" i="29" s="1"/>
  <c r="IX293" i="29"/>
  <c r="IW293" i="29"/>
  <c r="IV293" i="29"/>
  <c r="IU293" i="29"/>
  <c r="IT293" i="29"/>
  <c r="IT304" i="29" s="1"/>
  <c r="IT324" i="29" s="1"/>
  <c r="IT325" i="29" s="1"/>
  <c r="IS293" i="29"/>
  <c r="IS304" i="29" s="1"/>
  <c r="IS324" i="29" s="1"/>
  <c r="IS325" i="29" s="1"/>
  <c r="IR293" i="29"/>
  <c r="IQ293" i="29"/>
  <c r="IQ304" i="29" s="1"/>
  <c r="IQ324" i="29" s="1"/>
  <c r="IQ325" i="29" s="1"/>
  <c r="IP293" i="29"/>
  <c r="IP304" i="29" s="1"/>
  <c r="IP324" i="29" s="1"/>
  <c r="IP325" i="29" s="1"/>
  <c r="AA293" i="29"/>
  <c r="Y293" i="29"/>
  <c r="S293" i="29"/>
  <c r="R293" i="29"/>
  <c r="Q293" i="29"/>
  <c r="P293" i="29"/>
  <c r="O293" i="29"/>
  <c r="N293" i="29"/>
  <c r="N304" i="29" s="1"/>
  <c r="M293" i="29"/>
  <c r="M304" i="29" s="1"/>
  <c r="L293" i="29"/>
  <c r="L304" i="29" s="1"/>
  <c r="K293" i="29"/>
  <c r="K304" i="29" s="1"/>
  <c r="J293" i="29"/>
  <c r="J304" i="29" s="1"/>
  <c r="I293" i="29"/>
  <c r="I304" i="29" s="1"/>
  <c r="H293" i="29"/>
  <c r="H304" i="29" s="1"/>
  <c r="G293" i="29"/>
  <c r="G304" i="29" s="1"/>
  <c r="F293" i="29"/>
  <c r="E293" i="29"/>
  <c r="D293" i="29"/>
  <c r="C293" i="29"/>
  <c r="B293" i="29"/>
  <c r="NZ289" i="29"/>
  <c r="LL289" i="29"/>
  <c r="LG289" i="29"/>
  <c r="LG310" i="29" s="1"/>
  <c r="LF289" i="29"/>
  <c r="LF310" i="29" s="1"/>
  <c r="LE289" i="29"/>
  <c r="LE310" i="29" s="1"/>
  <c r="LD289" i="29"/>
  <c r="LD310" i="29" s="1"/>
  <c r="KU289" i="29"/>
  <c r="IV289" i="29"/>
  <c r="IU289" i="29"/>
  <c r="IT289" i="29"/>
  <c r="IS289" i="29"/>
  <c r="GB289" i="29"/>
  <c r="FN289" i="29"/>
  <c r="FN294" i="29" s="1"/>
  <c r="DO289" i="29"/>
  <c r="DO294" i="29" s="1"/>
  <c r="DN289" i="29"/>
  <c r="DN294" i="29" s="1"/>
  <c r="CZ289" i="29"/>
  <c r="CZ294" i="29" s="1"/>
  <c r="AL289" i="29"/>
  <c r="AL294" i="29" s="1"/>
  <c r="AF287" i="29"/>
  <c r="AE287" i="29"/>
  <c r="AD287" i="29"/>
  <c r="AC287" i="29"/>
  <c r="AB287" i="29"/>
  <c r="AA287" i="29"/>
  <c r="Z287" i="29"/>
  <c r="Y287" i="29"/>
  <c r="X287" i="29"/>
  <c r="W287" i="29"/>
  <c r="V287" i="29"/>
  <c r="U287" i="29"/>
  <c r="T287" i="29"/>
  <c r="S287" i="29"/>
  <c r="R287" i="29"/>
  <c r="Q287" i="29"/>
  <c r="P287" i="29"/>
  <c r="O287" i="29"/>
  <c r="N287" i="29"/>
  <c r="M287" i="29"/>
  <c r="L287" i="29"/>
  <c r="K287" i="29"/>
  <c r="J287" i="29"/>
  <c r="I287" i="29"/>
  <c r="H287" i="29"/>
  <c r="G287" i="29"/>
  <c r="F287" i="29"/>
  <c r="E287" i="29"/>
  <c r="D287" i="29"/>
  <c r="C287" i="29"/>
  <c r="B287" i="29"/>
  <c r="AF286" i="29"/>
  <c r="AE286" i="29"/>
  <c r="AD286" i="29"/>
  <c r="AC286" i="29"/>
  <c r="AB286" i="29"/>
  <c r="AA286" i="29"/>
  <c r="Z286" i="29"/>
  <c r="Y286" i="29"/>
  <c r="X286" i="29"/>
  <c r="W286" i="29"/>
  <c r="V286" i="29"/>
  <c r="U286" i="29"/>
  <c r="T286" i="29"/>
  <c r="S286" i="29"/>
  <c r="R286" i="29"/>
  <c r="Q286" i="29"/>
  <c r="P286" i="29"/>
  <c r="O286" i="29"/>
  <c r="N286" i="29"/>
  <c r="M286" i="29"/>
  <c r="L286" i="29"/>
  <c r="K286" i="29"/>
  <c r="J286" i="29"/>
  <c r="I286" i="29"/>
  <c r="H286" i="29"/>
  <c r="G286" i="29"/>
  <c r="F286" i="29"/>
  <c r="E286" i="29"/>
  <c r="D286" i="29"/>
  <c r="C286" i="29"/>
  <c r="B286" i="29"/>
  <c r="AF285" i="29"/>
  <c r="AE285" i="29"/>
  <c r="AD285" i="29"/>
  <c r="AC285" i="29"/>
  <c r="AB285" i="29"/>
  <c r="AA285" i="29"/>
  <c r="Z285" i="29"/>
  <c r="Y285" i="29"/>
  <c r="X285" i="29"/>
  <c r="W285" i="29"/>
  <c r="V285" i="29"/>
  <c r="U285" i="29"/>
  <c r="T285" i="29"/>
  <c r="S285" i="29"/>
  <c r="R285" i="29"/>
  <c r="Q285" i="29"/>
  <c r="P285" i="29"/>
  <c r="O285" i="29"/>
  <c r="N285" i="29"/>
  <c r="M285" i="29"/>
  <c r="L285" i="29"/>
  <c r="K285" i="29"/>
  <c r="J285" i="29"/>
  <c r="I285" i="29"/>
  <c r="H285" i="29"/>
  <c r="G285" i="29"/>
  <c r="F285" i="29"/>
  <c r="E285" i="29"/>
  <c r="D285" i="29"/>
  <c r="C285" i="29"/>
  <c r="B285" i="29"/>
  <c r="AF284" i="29"/>
  <c r="AE284" i="29"/>
  <c r="AD284" i="29"/>
  <c r="AC284" i="29"/>
  <c r="AB284" i="29"/>
  <c r="AA284" i="29"/>
  <c r="Z284" i="29"/>
  <c r="Y284" i="29"/>
  <c r="X284" i="29"/>
  <c r="W284" i="29"/>
  <c r="V284" i="29"/>
  <c r="U284" i="29"/>
  <c r="T284" i="29"/>
  <c r="S284" i="29"/>
  <c r="R284" i="29"/>
  <c r="Q284" i="29"/>
  <c r="P284" i="29"/>
  <c r="O284" i="29"/>
  <c r="N284" i="29"/>
  <c r="M284" i="29"/>
  <c r="L284" i="29"/>
  <c r="K284" i="29"/>
  <c r="J284" i="29"/>
  <c r="I284" i="29"/>
  <c r="H284" i="29"/>
  <c r="G284" i="29"/>
  <c r="F284" i="29"/>
  <c r="E284" i="29"/>
  <c r="D284" i="29"/>
  <c r="C284" i="29"/>
  <c r="B284" i="29"/>
  <c r="AF283" i="29"/>
  <c r="AE283" i="29"/>
  <c r="AD283" i="29"/>
  <c r="AC283" i="29"/>
  <c r="AB283" i="29"/>
  <c r="AA283" i="29"/>
  <c r="Z283" i="29"/>
  <c r="Y283" i="29"/>
  <c r="X283" i="29"/>
  <c r="W283" i="29"/>
  <c r="V283" i="29"/>
  <c r="U283" i="29"/>
  <c r="T283" i="29"/>
  <c r="S283" i="29"/>
  <c r="R283" i="29"/>
  <c r="Q283" i="29"/>
  <c r="P283" i="29"/>
  <c r="O283" i="29"/>
  <c r="N283" i="29"/>
  <c r="M283" i="29"/>
  <c r="L283" i="29"/>
  <c r="K283" i="29"/>
  <c r="J283" i="29"/>
  <c r="I283" i="29"/>
  <c r="H283" i="29"/>
  <c r="G283" i="29"/>
  <c r="F283" i="29"/>
  <c r="E283" i="29"/>
  <c r="D283" i="29"/>
  <c r="C283" i="29"/>
  <c r="B283" i="29"/>
  <c r="AF282" i="29"/>
  <c r="AE282" i="29"/>
  <c r="AD282" i="29"/>
  <c r="AC282" i="29"/>
  <c r="AB282" i="29"/>
  <c r="AA282" i="29"/>
  <c r="Z282" i="29"/>
  <c r="Y282" i="29"/>
  <c r="X282" i="29"/>
  <c r="W282" i="29"/>
  <c r="V282" i="29"/>
  <c r="U282" i="29"/>
  <c r="T282" i="29"/>
  <c r="S282" i="29"/>
  <c r="R282" i="29"/>
  <c r="Q282" i="29"/>
  <c r="P282" i="29"/>
  <c r="O282" i="29"/>
  <c r="N282" i="29"/>
  <c r="M282" i="29"/>
  <c r="L282" i="29"/>
  <c r="K282" i="29"/>
  <c r="J282" i="29"/>
  <c r="I282" i="29"/>
  <c r="H282" i="29"/>
  <c r="G282" i="29"/>
  <c r="F282" i="29"/>
  <c r="E282" i="29"/>
  <c r="D282" i="29"/>
  <c r="C282" i="29"/>
  <c r="B282" i="29"/>
  <c r="AF281" i="29"/>
  <c r="AE281" i="29"/>
  <c r="AD281" i="29"/>
  <c r="AC281" i="29"/>
  <c r="AB281" i="29"/>
  <c r="AA281" i="29"/>
  <c r="Z281" i="29"/>
  <c r="Y281" i="29"/>
  <c r="X281" i="29"/>
  <c r="W281" i="29"/>
  <c r="V281" i="29"/>
  <c r="U281" i="29"/>
  <c r="T281" i="29"/>
  <c r="S281" i="29"/>
  <c r="R281" i="29"/>
  <c r="Q281" i="29"/>
  <c r="P281" i="29"/>
  <c r="O281" i="29"/>
  <c r="N281" i="29"/>
  <c r="M281" i="29"/>
  <c r="L281" i="29"/>
  <c r="K281" i="29"/>
  <c r="J281" i="29"/>
  <c r="I281" i="29"/>
  <c r="H281" i="29"/>
  <c r="G281" i="29"/>
  <c r="F281" i="29"/>
  <c r="E281" i="29"/>
  <c r="D281" i="29"/>
  <c r="C281" i="29"/>
  <c r="B281" i="29"/>
  <c r="AF280" i="29"/>
  <c r="AE280" i="29"/>
  <c r="AD280" i="29"/>
  <c r="AC280" i="29"/>
  <c r="AB280" i="29"/>
  <c r="AA280" i="29"/>
  <c r="Z280" i="29"/>
  <c r="Y280" i="29"/>
  <c r="X280" i="29"/>
  <c r="W280" i="29"/>
  <c r="V280" i="29"/>
  <c r="U280" i="29"/>
  <c r="T280" i="29"/>
  <c r="S280" i="29"/>
  <c r="R280" i="29"/>
  <c r="Q280" i="29"/>
  <c r="P280" i="29"/>
  <c r="O280" i="29"/>
  <c r="N280" i="29"/>
  <c r="M280" i="29"/>
  <c r="L280" i="29"/>
  <c r="K280" i="29"/>
  <c r="J280" i="29"/>
  <c r="I280" i="29"/>
  <c r="H280" i="29"/>
  <c r="G280" i="29"/>
  <c r="F280" i="29"/>
  <c r="E280" i="29"/>
  <c r="D280" i="29"/>
  <c r="C280" i="29"/>
  <c r="B280" i="29"/>
  <c r="AF279" i="29"/>
  <c r="AE279" i="29"/>
  <c r="AD279" i="29"/>
  <c r="AC279" i="29"/>
  <c r="AB279" i="29"/>
  <c r="AA279" i="29"/>
  <c r="Z279" i="29"/>
  <c r="Y279" i="29"/>
  <c r="X279" i="29"/>
  <c r="W279" i="29"/>
  <c r="V279" i="29"/>
  <c r="U279" i="29"/>
  <c r="T279" i="29"/>
  <c r="S279" i="29"/>
  <c r="R279" i="29"/>
  <c r="Q279" i="29"/>
  <c r="P279" i="29"/>
  <c r="O279" i="29"/>
  <c r="N279" i="29"/>
  <c r="M279" i="29"/>
  <c r="L279" i="29"/>
  <c r="K279" i="29"/>
  <c r="J279" i="29"/>
  <c r="I279" i="29"/>
  <c r="H279" i="29"/>
  <c r="G279" i="29"/>
  <c r="F279" i="29"/>
  <c r="E279" i="29"/>
  <c r="D279" i="29"/>
  <c r="C279" i="29"/>
  <c r="B279" i="29"/>
  <c r="AF278" i="29"/>
  <c r="AE278" i="29"/>
  <c r="AD278" i="29"/>
  <c r="AC278" i="29"/>
  <c r="AB278" i="29"/>
  <c r="AA278" i="29"/>
  <c r="Z278" i="29"/>
  <c r="Y278" i="29"/>
  <c r="X278" i="29"/>
  <c r="W278" i="29"/>
  <c r="V278" i="29"/>
  <c r="U278" i="29"/>
  <c r="T278" i="29"/>
  <c r="S278" i="29"/>
  <c r="R278" i="29"/>
  <c r="Q278" i="29"/>
  <c r="P278" i="29"/>
  <c r="O278" i="29"/>
  <c r="N278" i="29"/>
  <c r="M278" i="29"/>
  <c r="L278" i="29"/>
  <c r="K278" i="29"/>
  <c r="J278" i="29"/>
  <c r="I278" i="29"/>
  <c r="H278" i="29"/>
  <c r="G278" i="29"/>
  <c r="F278" i="29"/>
  <c r="E278" i="29"/>
  <c r="D278" i="29"/>
  <c r="C278" i="29"/>
  <c r="B278" i="29"/>
  <c r="AF277" i="29"/>
  <c r="AE277" i="29"/>
  <c r="AD277" i="29"/>
  <c r="AC277" i="29"/>
  <c r="AB277" i="29"/>
  <c r="AA277" i="29"/>
  <c r="Z277" i="29"/>
  <c r="Y277" i="29"/>
  <c r="X277" i="29"/>
  <c r="W277" i="29"/>
  <c r="V277" i="29"/>
  <c r="U277" i="29"/>
  <c r="T277" i="29"/>
  <c r="S277" i="29"/>
  <c r="R277" i="29"/>
  <c r="Q277" i="29"/>
  <c r="P277" i="29"/>
  <c r="O277" i="29"/>
  <c r="N277" i="29"/>
  <c r="M277" i="29"/>
  <c r="L277" i="29"/>
  <c r="K277" i="29"/>
  <c r="J277" i="29"/>
  <c r="I277" i="29"/>
  <c r="H277" i="29"/>
  <c r="G277" i="29"/>
  <c r="F277" i="29"/>
  <c r="E277" i="29"/>
  <c r="D277" i="29"/>
  <c r="C277" i="29"/>
  <c r="B277" i="29"/>
  <c r="AF276" i="29"/>
  <c r="AE276" i="29"/>
  <c r="AD276" i="29"/>
  <c r="AC276" i="29"/>
  <c r="AB276" i="29"/>
  <c r="AA276" i="29"/>
  <c r="Z276" i="29"/>
  <c r="Y276" i="29"/>
  <c r="X276" i="29"/>
  <c r="W276" i="29"/>
  <c r="V276" i="29"/>
  <c r="U276" i="29"/>
  <c r="T276" i="29"/>
  <c r="S276" i="29"/>
  <c r="R276" i="29"/>
  <c r="Q276" i="29"/>
  <c r="P276" i="29"/>
  <c r="O276" i="29"/>
  <c r="N276" i="29"/>
  <c r="M276" i="29"/>
  <c r="L276" i="29"/>
  <c r="K276" i="29"/>
  <c r="J276" i="29"/>
  <c r="I276" i="29"/>
  <c r="H276" i="29"/>
  <c r="G276" i="29"/>
  <c r="F276" i="29"/>
  <c r="E276" i="29"/>
  <c r="D276" i="29"/>
  <c r="C276" i="29"/>
  <c r="B276" i="29"/>
  <c r="AF275" i="29"/>
  <c r="AE275" i="29"/>
  <c r="AD275" i="29"/>
  <c r="AC275" i="29"/>
  <c r="AB275" i="29"/>
  <c r="AA275" i="29"/>
  <c r="Z275" i="29"/>
  <c r="Y275" i="29"/>
  <c r="X275" i="29"/>
  <c r="W275" i="29"/>
  <c r="V275" i="29"/>
  <c r="U275" i="29"/>
  <c r="T275" i="29"/>
  <c r="S275" i="29"/>
  <c r="R275" i="29"/>
  <c r="Q275" i="29"/>
  <c r="P275" i="29"/>
  <c r="O275" i="29"/>
  <c r="N275" i="29"/>
  <c r="M275" i="29"/>
  <c r="L275" i="29"/>
  <c r="K275" i="29"/>
  <c r="J275" i="29"/>
  <c r="I275" i="29"/>
  <c r="H275" i="29"/>
  <c r="G275" i="29"/>
  <c r="F275" i="29"/>
  <c r="E275" i="29"/>
  <c r="D275" i="29"/>
  <c r="C275" i="29"/>
  <c r="B275" i="29"/>
  <c r="AF274" i="29"/>
  <c r="AE274" i="29"/>
  <c r="AD274" i="29"/>
  <c r="AC274" i="29"/>
  <c r="AB274" i="29"/>
  <c r="AA274" i="29"/>
  <c r="Z274" i="29"/>
  <c r="Y274" i="29"/>
  <c r="X274" i="29"/>
  <c r="W274" i="29"/>
  <c r="V274" i="29"/>
  <c r="U274" i="29"/>
  <c r="T274" i="29"/>
  <c r="S274" i="29"/>
  <c r="R274" i="29"/>
  <c r="Q274" i="29"/>
  <c r="P274" i="29"/>
  <c r="O274" i="29"/>
  <c r="N274" i="29"/>
  <c r="M274" i="29"/>
  <c r="L274" i="29"/>
  <c r="K274" i="29"/>
  <c r="J274" i="29"/>
  <c r="I274" i="29"/>
  <c r="H274" i="29"/>
  <c r="G274" i="29"/>
  <c r="F274" i="29"/>
  <c r="E274" i="29"/>
  <c r="D274" i="29"/>
  <c r="C274" i="29"/>
  <c r="B274" i="29"/>
  <c r="AF273" i="29"/>
  <c r="AE273" i="29"/>
  <c r="AD273" i="29"/>
  <c r="AC273" i="29"/>
  <c r="AB273" i="29"/>
  <c r="AA273" i="29"/>
  <c r="Z273" i="29"/>
  <c r="Y273" i="29"/>
  <c r="X273" i="29"/>
  <c r="W273" i="29"/>
  <c r="V273" i="29"/>
  <c r="U273" i="29"/>
  <c r="T273" i="29"/>
  <c r="S273" i="29"/>
  <c r="R273" i="29"/>
  <c r="Q273" i="29"/>
  <c r="P273" i="29"/>
  <c r="O273" i="29"/>
  <c r="N273" i="29"/>
  <c r="M273" i="29"/>
  <c r="L273" i="29"/>
  <c r="K273" i="29"/>
  <c r="J273" i="29"/>
  <c r="I273" i="29"/>
  <c r="H273" i="29"/>
  <c r="G273" i="29"/>
  <c r="F273" i="29"/>
  <c r="E273" i="29"/>
  <c r="D273" i="29"/>
  <c r="C273" i="29"/>
  <c r="B273" i="29"/>
  <c r="AF272" i="29"/>
  <c r="AE272" i="29"/>
  <c r="AD272" i="29"/>
  <c r="AC272" i="29"/>
  <c r="AB272" i="29"/>
  <c r="AA272" i="29"/>
  <c r="Z272" i="29"/>
  <c r="Y272" i="29"/>
  <c r="X272" i="29"/>
  <c r="W272" i="29"/>
  <c r="V272" i="29"/>
  <c r="U272" i="29"/>
  <c r="T272" i="29"/>
  <c r="S272" i="29"/>
  <c r="R272" i="29"/>
  <c r="Q272" i="29"/>
  <c r="P272" i="29"/>
  <c r="O272" i="29"/>
  <c r="N272" i="29"/>
  <c r="M272" i="29"/>
  <c r="L272" i="29"/>
  <c r="K272" i="29"/>
  <c r="J272" i="29"/>
  <c r="I272" i="29"/>
  <c r="H272" i="29"/>
  <c r="G272" i="29"/>
  <c r="F272" i="29"/>
  <c r="E272" i="29"/>
  <c r="D272" i="29"/>
  <c r="C272" i="29"/>
  <c r="B272" i="29"/>
  <c r="AF271" i="29"/>
  <c r="AE271" i="29"/>
  <c r="AD271" i="29"/>
  <c r="AC271" i="29"/>
  <c r="AB271" i="29"/>
  <c r="AA271" i="29"/>
  <c r="Z271" i="29"/>
  <c r="Y271" i="29"/>
  <c r="X271" i="29"/>
  <c r="W271" i="29"/>
  <c r="V271" i="29"/>
  <c r="U271" i="29"/>
  <c r="T271" i="29"/>
  <c r="S271" i="29"/>
  <c r="R271" i="29"/>
  <c r="Q271" i="29"/>
  <c r="P271" i="29"/>
  <c r="O271" i="29"/>
  <c r="N271" i="29"/>
  <c r="M271" i="29"/>
  <c r="L271" i="29"/>
  <c r="K271" i="29"/>
  <c r="J271" i="29"/>
  <c r="I271" i="29"/>
  <c r="H271" i="29"/>
  <c r="G271" i="29"/>
  <c r="F271" i="29"/>
  <c r="E271" i="29"/>
  <c r="D271" i="29"/>
  <c r="C271" i="29"/>
  <c r="B271" i="29"/>
  <c r="AF270" i="29"/>
  <c r="AE270" i="29"/>
  <c r="AD270" i="29"/>
  <c r="AC270" i="29"/>
  <c r="AB270" i="29"/>
  <c r="AA270" i="29"/>
  <c r="Z270" i="29"/>
  <c r="Y270" i="29"/>
  <c r="X270" i="29"/>
  <c r="W270" i="29"/>
  <c r="V270" i="29"/>
  <c r="U270" i="29"/>
  <c r="T270" i="29"/>
  <c r="S270" i="29"/>
  <c r="R270" i="29"/>
  <c r="Q270" i="29"/>
  <c r="P270" i="29"/>
  <c r="O270" i="29"/>
  <c r="N270" i="29"/>
  <c r="M270" i="29"/>
  <c r="L270" i="29"/>
  <c r="K270" i="29"/>
  <c r="J270" i="29"/>
  <c r="I270" i="29"/>
  <c r="H270" i="29"/>
  <c r="G270" i="29"/>
  <c r="F270" i="29"/>
  <c r="E270" i="29"/>
  <c r="D270" i="29"/>
  <c r="C270" i="29"/>
  <c r="B270" i="29"/>
  <c r="AF269" i="29"/>
  <c r="AE269" i="29"/>
  <c r="AD269" i="29"/>
  <c r="AC269" i="29"/>
  <c r="AB269" i="29"/>
  <c r="AA269" i="29"/>
  <c r="Z269" i="29"/>
  <c r="Y269" i="29"/>
  <c r="X269" i="29"/>
  <c r="W269" i="29"/>
  <c r="V269" i="29"/>
  <c r="U269" i="29"/>
  <c r="T269" i="29"/>
  <c r="S269" i="29"/>
  <c r="R269" i="29"/>
  <c r="Q269" i="29"/>
  <c r="P269" i="29"/>
  <c r="O269" i="29"/>
  <c r="N269" i="29"/>
  <c r="M269" i="29"/>
  <c r="L269" i="29"/>
  <c r="K269" i="29"/>
  <c r="J269" i="29"/>
  <c r="I269" i="29"/>
  <c r="H269" i="29"/>
  <c r="G269" i="29"/>
  <c r="F269" i="29"/>
  <c r="E269" i="29"/>
  <c r="D269" i="29"/>
  <c r="C269" i="29"/>
  <c r="B269" i="29"/>
  <c r="AF268" i="29"/>
  <c r="AE268" i="29"/>
  <c r="AD268" i="29"/>
  <c r="AC268" i="29"/>
  <c r="AB268" i="29"/>
  <c r="AA268" i="29"/>
  <c r="Z268" i="29"/>
  <c r="Y268" i="29"/>
  <c r="X268" i="29"/>
  <c r="W268" i="29"/>
  <c r="V268" i="29"/>
  <c r="U268" i="29"/>
  <c r="T268" i="29"/>
  <c r="S268" i="29"/>
  <c r="R268" i="29"/>
  <c r="Q268" i="29"/>
  <c r="P268" i="29"/>
  <c r="O268" i="29"/>
  <c r="N268" i="29"/>
  <c r="M268" i="29"/>
  <c r="L268" i="29"/>
  <c r="K268" i="29"/>
  <c r="J268" i="29"/>
  <c r="I268" i="29"/>
  <c r="H268" i="29"/>
  <c r="G268" i="29"/>
  <c r="F268" i="29"/>
  <c r="E268" i="29"/>
  <c r="D268" i="29"/>
  <c r="C268" i="29"/>
  <c r="B268" i="29"/>
  <c r="AF267" i="29"/>
  <c r="AE267" i="29"/>
  <c r="AD267" i="29"/>
  <c r="AC267" i="29"/>
  <c r="AB267" i="29"/>
  <c r="AA267" i="29"/>
  <c r="Z267" i="29"/>
  <c r="Y267" i="29"/>
  <c r="X267" i="29"/>
  <c r="W267" i="29"/>
  <c r="V267" i="29"/>
  <c r="U267" i="29"/>
  <c r="T267" i="29"/>
  <c r="S267" i="29"/>
  <c r="R267" i="29"/>
  <c r="Q267" i="29"/>
  <c r="P267" i="29"/>
  <c r="O267" i="29"/>
  <c r="N267" i="29"/>
  <c r="M267" i="29"/>
  <c r="L267" i="29"/>
  <c r="K267" i="29"/>
  <c r="J267" i="29"/>
  <c r="I267" i="29"/>
  <c r="H267" i="29"/>
  <c r="G267" i="29"/>
  <c r="F267" i="29"/>
  <c r="E267" i="29"/>
  <c r="D267" i="29"/>
  <c r="C267" i="29"/>
  <c r="B267" i="29"/>
  <c r="AF266" i="29"/>
  <c r="AE266" i="29"/>
  <c r="AD266" i="29"/>
  <c r="AC266" i="29"/>
  <c r="AB266" i="29"/>
  <c r="AA266" i="29"/>
  <c r="Z266" i="29"/>
  <c r="Y266" i="29"/>
  <c r="X266" i="29"/>
  <c r="W266" i="29"/>
  <c r="V266" i="29"/>
  <c r="U266" i="29"/>
  <c r="T266" i="29"/>
  <c r="S266" i="29"/>
  <c r="R266" i="29"/>
  <c r="Q266" i="29"/>
  <c r="P266" i="29"/>
  <c r="O266" i="29"/>
  <c r="N266" i="29"/>
  <c r="M266" i="29"/>
  <c r="L266" i="29"/>
  <c r="K266" i="29"/>
  <c r="J266" i="29"/>
  <c r="I266" i="29"/>
  <c r="H266" i="29"/>
  <c r="G266" i="29"/>
  <c r="F266" i="29"/>
  <c r="E266" i="29"/>
  <c r="D266" i="29"/>
  <c r="C266" i="29"/>
  <c r="B266" i="29"/>
  <c r="AF265" i="29"/>
  <c r="AE265" i="29"/>
  <c r="AD265" i="29"/>
  <c r="AC265" i="29"/>
  <c r="AB265" i="29"/>
  <c r="AA265" i="29"/>
  <c r="Z265" i="29"/>
  <c r="Y265" i="29"/>
  <c r="X265" i="29"/>
  <c r="W265" i="29"/>
  <c r="V265" i="29"/>
  <c r="U265" i="29"/>
  <c r="T265" i="29"/>
  <c r="S265" i="29"/>
  <c r="R265" i="29"/>
  <c r="Q265" i="29"/>
  <c r="P265" i="29"/>
  <c r="O265" i="29"/>
  <c r="N265" i="29"/>
  <c r="M265" i="29"/>
  <c r="L265" i="29"/>
  <c r="K265" i="29"/>
  <c r="J265" i="29"/>
  <c r="I265" i="29"/>
  <c r="H265" i="29"/>
  <c r="G265" i="29"/>
  <c r="F265" i="29"/>
  <c r="E265" i="29"/>
  <c r="D265" i="29"/>
  <c r="C265" i="29"/>
  <c r="B265" i="29"/>
  <c r="AF264" i="29"/>
  <c r="AE264" i="29"/>
  <c r="AD264" i="29"/>
  <c r="AC264" i="29"/>
  <c r="AB264" i="29"/>
  <c r="AA264" i="29"/>
  <c r="Z264" i="29"/>
  <c r="Y264" i="29"/>
  <c r="X264" i="29"/>
  <c r="W264" i="29"/>
  <c r="V264" i="29"/>
  <c r="U264" i="29"/>
  <c r="T264" i="29"/>
  <c r="S264" i="29"/>
  <c r="R264" i="29"/>
  <c r="Q264" i="29"/>
  <c r="P264" i="29"/>
  <c r="O264" i="29"/>
  <c r="N264" i="29"/>
  <c r="M264" i="29"/>
  <c r="L264" i="29"/>
  <c r="K264" i="29"/>
  <c r="J264" i="29"/>
  <c r="I264" i="29"/>
  <c r="H264" i="29"/>
  <c r="G264" i="29"/>
  <c r="F264" i="29"/>
  <c r="E264" i="29"/>
  <c r="D264" i="29"/>
  <c r="C264" i="29"/>
  <c r="B264" i="29"/>
  <c r="AF263" i="29"/>
  <c r="AE263" i="29"/>
  <c r="AD263" i="29"/>
  <c r="AC263" i="29"/>
  <c r="AB263" i="29"/>
  <c r="AA263" i="29"/>
  <c r="Z263" i="29"/>
  <c r="Y263" i="29"/>
  <c r="X263" i="29"/>
  <c r="W263" i="29"/>
  <c r="V263" i="29"/>
  <c r="U263" i="29"/>
  <c r="T263" i="29"/>
  <c r="S263" i="29"/>
  <c r="R263" i="29"/>
  <c r="Q263" i="29"/>
  <c r="P263" i="29"/>
  <c r="O263" i="29"/>
  <c r="N263" i="29"/>
  <c r="M263" i="29"/>
  <c r="L263" i="29"/>
  <c r="K263" i="29"/>
  <c r="J263" i="29"/>
  <c r="I263" i="29"/>
  <c r="H263" i="29"/>
  <c r="G263" i="29"/>
  <c r="F263" i="29"/>
  <c r="E263" i="29"/>
  <c r="D263" i="29"/>
  <c r="C263" i="29"/>
  <c r="B263" i="29"/>
  <c r="AF262" i="29"/>
  <c r="AE262" i="29"/>
  <c r="AD262" i="29"/>
  <c r="AC262" i="29"/>
  <c r="AB262" i="29"/>
  <c r="AA262" i="29"/>
  <c r="Z262" i="29"/>
  <c r="Y262" i="29"/>
  <c r="X262" i="29"/>
  <c r="W262" i="29"/>
  <c r="V262" i="29"/>
  <c r="U262" i="29"/>
  <c r="T262" i="29"/>
  <c r="S262" i="29"/>
  <c r="R262" i="29"/>
  <c r="Q262" i="29"/>
  <c r="P262" i="29"/>
  <c r="O262" i="29"/>
  <c r="N262" i="29"/>
  <c r="M262" i="29"/>
  <c r="L262" i="29"/>
  <c r="K262" i="29"/>
  <c r="J262" i="29"/>
  <c r="I262" i="29"/>
  <c r="H262" i="29"/>
  <c r="G262" i="29"/>
  <c r="F262" i="29"/>
  <c r="E262" i="29"/>
  <c r="D262" i="29"/>
  <c r="C262" i="29"/>
  <c r="B262" i="29"/>
  <c r="AF261" i="29"/>
  <c r="AE261" i="29"/>
  <c r="AD261" i="29"/>
  <c r="AC261" i="29"/>
  <c r="AB261" i="29"/>
  <c r="AA261" i="29"/>
  <c r="Z261" i="29"/>
  <c r="Y261" i="29"/>
  <c r="X261" i="29"/>
  <c r="W261" i="29"/>
  <c r="V261" i="29"/>
  <c r="U261" i="29"/>
  <c r="T261" i="29"/>
  <c r="S261" i="29"/>
  <c r="R261" i="29"/>
  <c r="Q261" i="29"/>
  <c r="P261" i="29"/>
  <c r="O261" i="29"/>
  <c r="N261" i="29"/>
  <c r="M261" i="29"/>
  <c r="L261" i="29"/>
  <c r="K261" i="29"/>
  <c r="J261" i="29"/>
  <c r="I261" i="29"/>
  <c r="H261" i="29"/>
  <c r="G261" i="29"/>
  <c r="F261" i="29"/>
  <c r="E261" i="29"/>
  <c r="D261" i="29"/>
  <c r="C261" i="29"/>
  <c r="B261" i="29"/>
  <c r="AF260" i="29"/>
  <c r="AE260" i="29"/>
  <c r="AD260" i="29"/>
  <c r="AC260" i="29"/>
  <c r="AB260" i="29"/>
  <c r="AA260" i="29"/>
  <c r="Z260" i="29"/>
  <c r="Y260" i="29"/>
  <c r="X260" i="29"/>
  <c r="W260" i="29"/>
  <c r="V260" i="29"/>
  <c r="U260" i="29"/>
  <c r="T260" i="29"/>
  <c r="S260" i="29"/>
  <c r="R260" i="29"/>
  <c r="Q260" i="29"/>
  <c r="P260" i="29"/>
  <c r="O260" i="29"/>
  <c r="N260" i="29"/>
  <c r="M260" i="29"/>
  <c r="L260" i="29"/>
  <c r="K260" i="29"/>
  <c r="J260" i="29"/>
  <c r="I260" i="29"/>
  <c r="H260" i="29"/>
  <c r="G260" i="29"/>
  <c r="F260" i="29"/>
  <c r="E260" i="29"/>
  <c r="D260" i="29"/>
  <c r="C260" i="29"/>
  <c r="B260" i="29"/>
  <c r="AF259" i="29"/>
  <c r="AE259" i="29"/>
  <c r="AD259" i="29"/>
  <c r="AC259" i="29"/>
  <c r="AB259" i="29"/>
  <c r="AA259" i="29"/>
  <c r="Z259" i="29"/>
  <c r="Y259" i="29"/>
  <c r="X259" i="29"/>
  <c r="W259" i="29"/>
  <c r="V259" i="29"/>
  <c r="U259" i="29"/>
  <c r="T259" i="29"/>
  <c r="S259" i="29"/>
  <c r="R259" i="29"/>
  <c r="Q259" i="29"/>
  <c r="P259" i="29"/>
  <c r="O259" i="29"/>
  <c r="N259" i="29"/>
  <c r="M259" i="29"/>
  <c r="L259" i="29"/>
  <c r="K259" i="29"/>
  <c r="J259" i="29"/>
  <c r="I259" i="29"/>
  <c r="H259" i="29"/>
  <c r="G259" i="29"/>
  <c r="F259" i="29"/>
  <c r="E259" i="29"/>
  <c r="D259" i="29"/>
  <c r="C259" i="29"/>
  <c r="B259" i="29"/>
  <c r="AF258" i="29"/>
  <c r="AE258" i="29"/>
  <c r="AD258" i="29"/>
  <c r="AC258" i="29"/>
  <c r="AB258" i="29"/>
  <c r="AA258" i="29"/>
  <c r="Z258" i="29"/>
  <c r="Y258" i="29"/>
  <c r="X258" i="29"/>
  <c r="W258" i="29"/>
  <c r="V258" i="29"/>
  <c r="U258" i="29"/>
  <c r="T258" i="29"/>
  <c r="S258" i="29"/>
  <c r="R258" i="29"/>
  <c r="Q258" i="29"/>
  <c r="P258" i="29"/>
  <c r="O258" i="29"/>
  <c r="N258" i="29"/>
  <c r="M258" i="29"/>
  <c r="L258" i="29"/>
  <c r="K258" i="29"/>
  <c r="J258" i="29"/>
  <c r="I258" i="29"/>
  <c r="H258" i="29"/>
  <c r="G258" i="29"/>
  <c r="F258" i="29"/>
  <c r="E258" i="29"/>
  <c r="D258" i="29"/>
  <c r="C258" i="29"/>
  <c r="B258" i="29"/>
  <c r="AF257" i="29"/>
  <c r="AE257" i="29"/>
  <c r="AD257" i="29"/>
  <c r="AC257" i="29"/>
  <c r="AB257" i="29"/>
  <c r="AA257" i="29"/>
  <c r="Z257" i="29"/>
  <c r="Y257" i="29"/>
  <c r="X257" i="29"/>
  <c r="W257" i="29"/>
  <c r="V257" i="29"/>
  <c r="U257" i="29"/>
  <c r="T257" i="29"/>
  <c r="S257" i="29"/>
  <c r="R257" i="29"/>
  <c r="Q257" i="29"/>
  <c r="P257" i="29"/>
  <c r="O257" i="29"/>
  <c r="N257" i="29"/>
  <c r="M257" i="29"/>
  <c r="L257" i="29"/>
  <c r="K257" i="29"/>
  <c r="J257" i="29"/>
  <c r="I257" i="29"/>
  <c r="H257" i="29"/>
  <c r="G257" i="29"/>
  <c r="F257" i="29"/>
  <c r="E257" i="29"/>
  <c r="D257" i="29"/>
  <c r="C257" i="29"/>
  <c r="B257" i="29"/>
  <c r="AF256" i="29"/>
  <c r="AE256" i="29"/>
  <c r="AD256" i="29"/>
  <c r="AC256" i="29"/>
  <c r="AB256" i="29"/>
  <c r="AA256" i="29"/>
  <c r="Z256" i="29"/>
  <c r="Y256" i="29"/>
  <c r="X256" i="29"/>
  <c r="W256" i="29"/>
  <c r="V256" i="29"/>
  <c r="U256" i="29"/>
  <c r="T256" i="29"/>
  <c r="S256" i="29"/>
  <c r="R256" i="29"/>
  <c r="Q256" i="29"/>
  <c r="P256" i="29"/>
  <c r="O256" i="29"/>
  <c r="N256" i="29"/>
  <c r="M256" i="29"/>
  <c r="L256" i="29"/>
  <c r="K256" i="29"/>
  <c r="J256" i="29"/>
  <c r="I256" i="29"/>
  <c r="H256" i="29"/>
  <c r="G256" i="29"/>
  <c r="F256" i="29"/>
  <c r="E256" i="29"/>
  <c r="D256" i="29"/>
  <c r="C256" i="29"/>
  <c r="B256" i="29"/>
  <c r="AF255" i="29"/>
  <c r="AE255" i="29"/>
  <c r="AD255" i="29"/>
  <c r="AC255" i="29"/>
  <c r="AB255" i="29"/>
  <c r="AA255" i="29"/>
  <c r="Z255" i="29"/>
  <c r="Y255" i="29"/>
  <c r="X255" i="29"/>
  <c r="W255" i="29"/>
  <c r="V255" i="29"/>
  <c r="U255" i="29"/>
  <c r="T255" i="29"/>
  <c r="S255" i="29"/>
  <c r="R255" i="29"/>
  <c r="Q255" i="29"/>
  <c r="P255" i="29"/>
  <c r="O255" i="29"/>
  <c r="N255" i="29"/>
  <c r="M255" i="29"/>
  <c r="L255" i="29"/>
  <c r="K255" i="29"/>
  <c r="J255" i="29"/>
  <c r="I255" i="29"/>
  <c r="H255" i="29"/>
  <c r="G255" i="29"/>
  <c r="F255" i="29"/>
  <c r="E255" i="29"/>
  <c r="D255" i="29"/>
  <c r="C255" i="29"/>
  <c r="B255" i="29"/>
  <c r="AF254" i="29"/>
  <c r="AE254" i="29"/>
  <c r="AD254" i="29"/>
  <c r="AC254" i="29"/>
  <c r="AB254" i="29"/>
  <c r="AA254" i="29"/>
  <c r="Z254" i="29"/>
  <c r="Y254" i="29"/>
  <c r="X254" i="29"/>
  <c r="W254" i="29"/>
  <c r="V254" i="29"/>
  <c r="U254" i="29"/>
  <c r="T254" i="29"/>
  <c r="S254" i="29"/>
  <c r="R254" i="29"/>
  <c r="Q254" i="29"/>
  <c r="P254" i="29"/>
  <c r="O254" i="29"/>
  <c r="N254" i="29"/>
  <c r="M254" i="29"/>
  <c r="L254" i="29"/>
  <c r="K254" i="29"/>
  <c r="J254" i="29"/>
  <c r="I254" i="29"/>
  <c r="H254" i="29"/>
  <c r="G254" i="29"/>
  <c r="F254" i="29"/>
  <c r="E254" i="29"/>
  <c r="D254" i="29"/>
  <c r="C254" i="29"/>
  <c r="B254" i="29"/>
  <c r="AF253" i="29"/>
  <c r="AE253" i="29"/>
  <c r="AD253" i="29"/>
  <c r="AC253" i="29"/>
  <c r="AB253" i="29"/>
  <c r="AA253" i="29"/>
  <c r="Z253" i="29"/>
  <c r="Y253" i="29"/>
  <c r="X253" i="29"/>
  <c r="W253" i="29"/>
  <c r="V253" i="29"/>
  <c r="U253" i="29"/>
  <c r="T253" i="29"/>
  <c r="S253" i="29"/>
  <c r="R253" i="29"/>
  <c r="Q253" i="29"/>
  <c r="P253" i="29"/>
  <c r="O253" i="29"/>
  <c r="N253" i="29"/>
  <c r="M253" i="29"/>
  <c r="L253" i="29"/>
  <c r="K253" i="29"/>
  <c r="J253" i="29"/>
  <c r="I253" i="29"/>
  <c r="H253" i="29"/>
  <c r="G253" i="29"/>
  <c r="F253" i="29"/>
  <c r="E253" i="29"/>
  <c r="D253" i="29"/>
  <c r="C253" i="29"/>
  <c r="B253" i="29"/>
  <c r="AF252" i="29"/>
  <c r="AE252" i="29"/>
  <c r="AD252" i="29"/>
  <c r="AC252" i="29"/>
  <c r="AB252" i="29"/>
  <c r="AA252" i="29"/>
  <c r="Z252" i="29"/>
  <c r="Y252" i="29"/>
  <c r="X252" i="29"/>
  <c r="W252" i="29"/>
  <c r="V252" i="29"/>
  <c r="U252" i="29"/>
  <c r="T252" i="29"/>
  <c r="S252" i="29"/>
  <c r="R252" i="29"/>
  <c r="Q252" i="29"/>
  <c r="P252" i="29"/>
  <c r="O252" i="29"/>
  <c r="N252" i="29"/>
  <c r="M252" i="29"/>
  <c r="L252" i="29"/>
  <c r="K252" i="29"/>
  <c r="J252" i="29"/>
  <c r="I252" i="29"/>
  <c r="H252" i="29"/>
  <c r="G252" i="29"/>
  <c r="F252" i="29"/>
  <c r="E252" i="29"/>
  <c r="D252" i="29"/>
  <c r="C252" i="29"/>
  <c r="B252" i="29"/>
  <c r="AF251" i="29"/>
  <c r="AE251" i="29"/>
  <c r="AD251" i="29"/>
  <c r="AC251" i="29"/>
  <c r="AB251" i="29"/>
  <c r="AA251" i="29"/>
  <c r="Z251" i="29"/>
  <c r="Y251" i="29"/>
  <c r="X251" i="29"/>
  <c r="W251" i="29"/>
  <c r="V251" i="29"/>
  <c r="U251" i="29"/>
  <c r="T251" i="29"/>
  <c r="S251" i="29"/>
  <c r="R251" i="29"/>
  <c r="Q251" i="29"/>
  <c r="P251" i="29"/>
  <c r="O251" i="29"/>
  <c r="N251" i="29"/>
  <c r="M251" i="29"/>
  <c r="L251" i="29"/>
  <c r="K251" i="29"/>
  <c r="J251" i="29"/>
  <c r="I251" i="29"/>
  <c r="H251" i="29"/>
  <c r="G251" i="29"/>
  <c r="F251" i="29"/>
  <c r="E251" i="29"/>
  <c r="D251" i="29"/>
  <c r="C251" i="29"/>
  <c r="B251" i="29"/>
  <c r="AF250" i="29"/>
  <c r="AE250" i="29"/>
  <c r="AD250" i="29"/>
  <c r="AC250" i="29"/>
  <c r="AB250" i="29"/>
  <c r="AA250" i="29"/>
  <c r="Z250" i="29"/>
  <c r="Y250" i="29"/>
  <c r="X250" i="29"/>
  <c r="W250" i="29"/>
  <c r="V250" i="29"/>
  <c r="U250" i="29"/>
  <c r="T250" i="29"/>
  <c r="S250" i="29"/>
  <c r="R250" i="29"/>
  <c r="Q250" i="29"/>
  <c r="P250" i="29"/>
  <c r="O250" i="29"/>
  <c r="N250" i="29"/>
  <c r="M250" i="29"/>
  <c r="L250" i="29"/>
  <c r="K250" i="29"/>
  <c r="J250" i="29"/>
  <c r="I250" i="29"/>
  <c r="H250" i="29"/>
  <c r="G250" i="29"/>
  <c r="F250" i="29"/>
  <c r="E250" i="29"/>
  <c r="D250" i="29"/>
  <c r="C250" i="29"/>
  <c r="B250" i="29"/>
  <c r="AF249" i="29"/>
  <c r="AE249" i="29"/>
  <c r="AD249" i="29"/>
  <c r="AC249" i="29"/>
  <c r="AB249" i="29"/>
  <c r="AA249" i="29"/>
  <c r="Z249" i="29"/>
  <c r="Y249" i="29"/>
  <c r="X249" i="29"/>
  <c r="W249" i="29"/>
  <c r="V249" i="29"/>
  <c r="U249" i="29"/>
  <c r="T249" i="29"/>
  <c r="S249" i="29"/>
  <c r="R249" i="29"/>
  <c r="Q249" i="29"/>
  <c r="P249" i="29"/>
  <c r="O249" i="29"/>
  <c r="N249" i="29"/>
  <c r="M249" i="29"/>
  <c r="L249" i="29"/>
  <c r="K249" i="29"/>
  <c r="J249" i="29"/>
  <c r="I249" i="29"/>
  <c r="H249" i="29"/>
  <c r="G249" i="29"/>
  <c r="F249" i="29"/>
  <c r="E249" i="29"/>
  <c r="D249" i="29"/>
  <c r="C249" i="29"/>
  <c r="B249" i="29"/>
  <c r="AF248" i="29"/>
  <c r="AE248" i="29"/>
  <c r="AD248" i="29"/>
  <c r="AC248" i="29"/>
  <c r="AB248" i="29"/>
  <c r="AA248" i="29"/>
  <c r="Z248" i="29"/>
  <c r="Y248" i="29"/>
  <c r="X248" i="29"/>
  <c r="W248" i="29"/>
  <c r="V248" i="29"/>
  <c r="U248" i="29"/>
  <c r="T248" i="29"/>
  <c r="S248" i="29"/>
  <c r="R248" i="29"/>
  <c r="Q248" i="29"/>
  <c r="P248" i="29"/>
  <c r="O248" i="29"/>
  <c r="N248" i="29"/>
  <c r="M248" i="29"/>
  <c r="L248" i="29"/>
  <c r="K248" i="29"/>
  <c r="J248" i="29"/>
  <c r="I248" i="29"/>
  <c r="H248" i="29"/>
  <c r="G248" i="29"/>
  <c r="F248" i="29"/>
  <c r="E248" i="29"/>
  <c r="D248" i="29"/>
  <c r="C248" i="29"/>
  <c r="B248" i="29"/>
  <c r="AF247" i="29"/>
  <c r="AE247" i="29"/>
  <c r="AD247" i="29"/>
  <c r="AC247" i="29"/>
  <c r="AB247" i="29"/>
  <c r="AA247" i="29"/>
  <c r="Z247" i="29"/>
  <c r="Y247" i="29"/>
  <c r="X247" i="29"/>
  <c r="W247" i="29"/>
  <c r="V247" i="29"/>
  <c r="U247" i="29"/>
  <c r="T247" i="29"/>
  <c r="S247" i="29"/>
  <c r="R247" i="29"/>
  <c r="Q247" i="29"/>
  <c r="P247" i="29"/>
  <c r="O247" i="29"/>
  <c r="N247" i="29"/>
  <c r="M247" i="29"/>
  <c r="L247" i="29"/>
  <c r="K247" i="29"/>
  <c r="J247" i="29"/>
  <c r="I247" i="29"/>
  <c r="H247" i="29"/>
  <c r="G247" i="29"/>
  <c r="F247" i="29"/>
  <c r="E247" i="29"/>
  <c r="D247" i="29"/>
  <c r="C247" i="29"/>
  <c r="B247" i="29"/>
  <c r="AF246" i="29"/>
  <c r="AE246" i="29"/>
  <c r="AD246" i="29"/>
  <c r="AC246" i="29"/>
  <c r="AB246" i="29"/>
  <c r="AA246" i="29"/>
  <c r="Z246" i="29"/>
  <c r="Y246" i="29"/>
  <c r="X246" i="29"/>
  <c r="W246" i="29"/>
  <c r="V246" i="29"/>
  <c r="U246" i="29"/>
  <c r="T246" i="29"/>
  <c r="S246" i="29"/>
  <c r="R246" i="29"/>
  <c r="Q246" i="29"/>
  <c r="P246" i="29"/>
  <c r="O246" i="29"/>
  <c r="N246" i="29"/>
  <c r="M246" i="29"/>
  <c r="L246" i="29"/>
  <c r="K246" i="29"/>
  <c r="J246" i="29"/>
  <c r="I246" i="29"/>
  <c r="H246" i="29"/>
  <c r="G246" i="29"/>
  <c r="F246" i="29"/>
  <c r="E246" i="29"/>
  <c r="D246" i="29"/>
  <c r="C246" i="29"/>
  <c r="B246" i="29"/>
  <c r="AF245" i="29"/>
  <c r="AE245" i="29"/>
  <c r="AD245" i="29"/>
  <c r="AC245" i="29"/>
  <c r="AB245" i="29"/>
  <c r="AA245" i="29"/>
  <c r="Z245" i="29"/>
  <c r="Y245" i="29"/>
  <c r="X245" i="29"/>
  <c r="W245" i="29"/>
  <c r="V245" i="29"/>
  <c r="U245" i="29"/>
  <c r="T245" i="29"/>
  <c r="S245" i="29"/>
  <c r="R245" i="29"/>
  <c r="Q245" i="29"/>
  <c r="P245" i="29"/>
  <c r="O245" i="29"/>
  <c r="N245" i="29"/>
  <c r="M245" i="29"/>
  <c r="L245" i="29"/>
  <c r="K245" i="29"/>
  <c r="J245" i="29"/>
  <c r="I245" i="29"/>
  <c r="H245" i="29"/>
  <c r="G245" i="29"/>
  <c r="F245" i="29"/>
  <c r="E245" i="29"/>
  <c r="D245" i="29"/>
  <c r="C245" i="29"/>
  <c r="B245" i="29"/>
  <c r="AF244" i="29"/>
  <c r="AE244" i="29"/>
  <c r="AD244" i="29"/>
  <c r="AC244" i="29"/>
  <c r="AB244" i="29"/>
  <c r="AA244" i="29"/>
  <c r="Z244" i="29"/>
  <c r="Y244" i="29"/>
  <c r="X244" i="29"/>
  <c r="W244" i="29"/>
  <c r="V244" i="29"/>
  <c r="U244" i="29"/>
  <c r="T244" i="29"/>
  <c r="S244" i="29"/>
  <c r="R244" i="29"/>
  <c r="Q244" i="29"/>
  <c r="P244" i="29"/>
  <c r="O244" i="29"/>
  <c r="N244" i="29"/>
  <c r="M244" i="29"/>
  <c r="L244" i="29"/>
  <c r="K244" i="29"/>
  <c r="J244" i="29"/>
  <c r="I244" i="29"/>
  <c r="H244" i="29"/>
  <c r="G244" i="29"/>
  <c r="F244" i="29"/>
  <c r="E244" i="29"/>
  <c r="D244" i="29"/>
  <c r="C244" i="29"/>
  <c r="B244" i="29"/>
  <c r="AF243" i="29"/>
  <c r="AE243" i="29"/>
  <c r="AD243" i="29"/>
  <c r="AD301" i="29" s="1"/>
  <c r="AD306" i="29" s="1"/>
  <c r="AC243" i="29"/>
  <c r="AC301" i="29" s="1"/>
  <c r="AC306" i="29" s="1"/>
  <c r="AB243" i="29"/>
  <c r="AB301" i="29" s="1"/>
  <c r="AB306" i="29" s="1"/>
  <c r="AA243" i="29"/>
  <c r="Z243" i="29"/>
  <c r="Y243" i="29"/>
  <c r="X243" i="29"/>
  <c r="X301" i="29" s="1"/>
  <c r="X306" i="29" s="1"/>
  <c r="W243" i="29"/>
  <c r="W301" i="29" s="1"/>
  <c r="W306" i="29" s="1"/>
  <c r="V243" i="29"/>
  <c r="V301" i="29" s="1"/>
  <c r="V306" i="29" s="1"/>
  <c r="U243" i="29"/>
  <c r="U301" i="29" s="1"/>
  <c r="T243" i="29"/>
  <c r="T301" i="29" s="1"/>
  <c r="S243" i="29"/>
  <c r="S301" i="29" s="1"/>
  <c r="R243" i="29"/>
  <c r="R301" i="29" s="1"/>
  <c r="Q243" i="29"/>
  <c r="Q301" i="29" s="1"/>
  <c r="P243" i="29"/>
  <c r="P301" i="29" s="1"/>
  <c r="O243" i="29"/>
  <c r="O301" i="29" s="1"/>
  <c r="N243" i="29"/>
  <c r="N301" i="29" s="1"/>
  <c r="M243" i="29"/>
  <c r="M301" i="29" s="1"/>
  <c r="L243" i="29"/>
  <c r="L301" i="29" s="1"/>
  <c r="K243" i="29"/>
  <c r="K301" i="29" s="1"/>
  <c r="J243" i="29"/>
  <c r="J301" i="29" s="1"/>
  <c r="I243" i="29"/>
  <c r="I301" i="29" s="1"/>
  <c r="H243" i="29"/>
  <c r="G243" i="29"/>
  <c r="G301" i="29" s="1"/>
  <c r="F243" i="29"/>
  <c r="E243" i="29"/>
  <c r="D243" i="29"/>
  <c r="C243" i="29"/>
  <c r="B243" i="29"/>
  <c r="AF242" i="29"/>
  <c r="AE242" i="29"/>
  <c r="AD242" i="29"/>
  <c r="AC242" i="29"/>
  <c r="AB242" i="29"/>
  <c r="AA242" i="29"/>
  <c r="Z242" i="29"/>
  <c r="Y242" i="29"/>
  <c r="X242" i="29"/>
  <c r="W242" i="29"/>
  <c r="V242" i="29"/>
  <c r="U242" i="29"/>
  <c r="T242" i="29"/>
  <c r="S242" i="29"/>
  <c r="R242" i="29"/>
  <c r="Q242" i="29"/>
  <c r="P242" i="29"/>
  <c r="O242" i="29"/>
  <c r="N242" i="29"/>
  <c r="M242" i="29"/>
  <c r="L242" i="29"/>
  <c r="K242" i="29"/>
  <c r="J242" i="29"/>
  <c r="I242" i="29"/>
  <c r="H242" i="29"/>
  <c r="G242" i="29"/>
  <c r="F242" i="29"/>
  <c r="E242" i="29"/>
  <c r="D242" i="29"/>
  <c r="C242" i="29"/>
  <c r="B242" i="29"/>
  <c r="AF241" i="29"/>
  <c r="AE241" i="29"/>
  <c r="AD241" i="29"/>
  <c r="AC241" i="29"/>
  <c r="AB241" i="29"/>
  <c r="AA241" i="29"/>
  <c r="Z241" i="29"/>
  <c r="Y241" i="29"/>
  <c r="X241" i="29"/>
  <c r="W241" i="29"/>
  <c r="V241" i="29"/>
  <c r="U241" i="29"/>
  <c r="T241" i="29"/>
  <c r="S241" i="29"/>
  <c r="R241" i="29"/>
  <c r="Q241" i="29"/>
  <c r="P241" i="29"/>
  <c r="O241" i="29"/>
  <c r="N241" i="29"/>
  <c r="M241" i="29"/>
  <c r="L241" i="29"/>
  <c r="K241" i="29"/>
  <c r="J241" i="29"/>
  <c r="I241" i="29"/>
  <c r="H241" i="29"/>
  <c r="G241" i="29"/>
  <c r="F241" i="29"/>
  <c r="E241" i="29"/>
  <c r="D241" i="29"/>
  <c r="C241" i="29"/>
  <c r="B241" i="29"/>
  <c r="AF240" i="29"/>
  <c r="AE240" i="29"/>
  <c r="AD240" i="29"/>
  <c r="AC240" i="29"/>
  <c r="AB240" i="29"/>
  <c r="AA240" i="29"/>
  <c r="Z240" i="29"/>
  <c r="Y240" i="29"/>
  <c r="X240" i="29"/>
  <c r="W240" i="29"/>
  <c r="V240" i="29"/>
  <c r="U240" i="29"/>
  <c r="T240" i="29"/>
  <c r="S240" i="29"/>
  <c r="R240" i="29"/>
  <c r="Q240" i="29"/>
  <c r="P240" i="29"/>
  <c r="O240" i="29"/>
  <c r="N240" i="29"/>
  <c r="M240" i="29"/>
  <c r="L240" i="29"/>
  <c r="K240" i="29"/>
  <c r="J240" i="29"/>
  <c r="I240" i="29"/>
  <c r="H240" i="29"/>
  <c r="G240" i="29"/>
  <c r="F240" i="29"/>
  <c r="E240" i="29"/>
  <c r="D240" i="29"/>
  <c r="C240" i="29"/>
  <c r="B240" i="29"/>
  <c r="AF239" i="29"/>
  <c r="AE239" i="29"/>
  <c r="AD239" i="29"/>
  <c r="AC239" i="29"/>
  <c r="AB239" i="29"/>
  <c r="AA239" i="29"/>
  <c r="Z239" i="29"/>
  <c r="Y239" i="29"/>
  <c r="X239" i="29"/>
  <c r="W239" i="29"/>
  <c r="V239" i="29"/>
  <c r="U239" i="29"/>
  <c r="T239" i="29"/>
  <c r="S239" i="29"/>
  <c r="R239" i="29"/>
  <c r="Q239" i="29"/>
  <c r="P239" i="29"/>
  <c r="O239" i="29"/>
  <c r="N239" i="29"/>
  <c r="M239" i="29"/>
  <c r="L239" i="29"/>
  <c r="K239" i="29"/>
  <c r="J239" i="29"/>
  <c r="I239" i="29"/>
  <c r="H239" i="29"/>
  <c r="G239" i="29"/>
  <c r="F239" i="29"/>
  <c r="E239" i="29"/>
  <c r="D239" i="29"/>
  <c r="C239" i="29"/>
  <c r="B239" i="29"/>
  <c r="AF238" i="29"/>
  <c r="AE238" i="29"/>
  <c r="AD238" i="29"/>
  <c r="AC238" i="29"/>
  <c r="AB238" i="29"/>
  <c r="AA238" i="29"/>
  <c r="Z238" i="29"/>
  <c r="Y238" i="29"/>
  <c r="X238" i="29"/>
  <c r="W238" i="29"/>
  <c r="V238" i="29"/>
  <c r="U238" i="29"/>
  <c r="T238" i="29"/>
  <c r="S238" i="29"/>
  <c r="R238" i="29"/>
  <c r="Q238" i="29"/>
  <c r="P238" i="29"/>
  <c r="O238" i="29"/>
  <c r="N238" i="29"/>
  <c r="M238" i="29"/>
  <c r="L238" i="29"/>
  <c r="K238" i="29"/>
  <c r="J238" i="29"/>
  <c r="I238" i="29"/>
  <c r="H238" i="29"/>
  <c r="G238" i="29"/>
  <c r="F238" i="29"/>
  <c r="E238" i="29"/>
  <c r="D238" i="29"/>
  <c r="C238" i="29"/>
  <c r="B238" i="29"/>
  <c r="AF237" i="29"/>
  <c r="AE237" i="29"/>
  <c r="AD237" i="29"/>
  <c r="AC237" i="29"/>
  <c r="AB237" i="29"/>
  <c r="AA237" i="29"/>
  <c r="Z237" i="29"/>
  <c r="Y237" i="29"/>
  <c r="X237" i="29"/>
  <c r="W237" i="29"/>
  <c r="V237" i="29"/>
  <c r="U237" i="29"/>
  <c r="T237" i="29"/>
  <c r="S237" i="29"/>
  <c r="R237" i="29"/>
  <c r="Q237" i="29"/>
  <c r="P237" i="29"/>
  <c r="O237" i="29"/>
  <c r="N237" i="29"/>
  <c r="M237" i="29"/>
  <c r="L237" i="29"/>
  <c r="K237" i="29"/>
  <c r="J237" i="29"/>
  <c r="I237" i="29"/>
  <c r="H237" i="29"/>
  <c r="G237" i="29"/>
  <c r="F237" i="29"/>
  <c r="E237" i="29"/>
  <c r="D237" i="29"/>
  <c r="C237" i="29"/>
  <c r="B237" i="29"/>
  <c r="AF236" i="29"/>
  <c r="AE236" i="29"/>
  <c r="AD236" i="29"/>
  <c r="AC236" i="29"/>
  <c r="AB236" i="29"/>
  <c r="AA236" i="29"/>
  <c r="Z236" i="29"/>
  <c r="Y236" i="29"/>
  <c r="X236" i="29"/>
  <c r="W236" i="29"/>
  <c r="V236" i="29"/>
  <c r="U236" i="29"/>
  <c r="T236" i="29"/>
  <c r="S236" i="29"/>
  <c r="R236" i="29"/>
  <c r="Q236" i="29"/>
  <c r="P236" i="29"/>
  <c r="O236" i="29"/>
  <c r="N236" i="29"/>
  <c r="M236" i="29"/>
  <c r="L236" i="29"/>
  <c r="K236" i="29"/>
  <c r="J236" i="29"/>
  <c r="I236" i="29"/>
  <c r="H236" i="29"/>
  <c r="G236" i="29"/>
  <c r="F236" i="29"/>
  <c r="E236" i="29"/>
  <c r="D236" i="29"/>
  <c r="C236" i="29"/>
  <c r="B236" i="29"/>
  <c r="AF235" i="29"/>
  <c r="AE235" i="29"/>
  <c r="AD235" i="29"/>
  <c r="AC235" i="29"/>
  <c r="AB235" i="29"/>
  <c r="AA235" i="29"/>
  <c r="Z235" i="29"/>
  <c r="Y235" i="29"/>
  <c r="X235" i="29"/>
  <c r="W235" i="29"/>
  <c r="V235" i="29"/>
  <c r="U235" i="29"/>
  <c r="T235" i="29"/>
  <c r="S235" i="29"/>
  <c r="R235" i="29"/>
  <c r="Q235" i="29"/>
  <c r="P235" i="29"/>
  <c r="O235" i="29"/>
  <c r="N235" i="29"/>
  <c r="M235" i="29"/>
  <c r="L235" i="29"/>
  <c r="K235" i="29"/>
  <c r="J235" i="29"/>
  <c r="I235" i="29"/>
  <c r="H235" i="29"/>
  <c r="G235" i="29"/>
  <c r="F235" i="29"/>
  <c r="E235" i="29"/>
  <c r="D235" i="29"/>
  <c r="C235" i="29"/>
  <c r="B235" i="29"/>
  <c r="AF234" i="29"/>
  <c r="AF300" i="29" s="1"/>
  <c r="AE234" i="29"/>
  <c r="AE300" i="29" s="1"/>
  <c r="AD234" i="29"/>
  <c r="AD300" i="29" s="1"/>
  <c r="AC234" i="29"/>
  <c r="AC300" i="29" s="1"/>
  <c r="AB234" i="29"/>
  <c r="AB300" i="29" s="1"/>
  <c r="AA234" i="29"/>
  <c r="AA300" i="29" s="1"/>
  <c r="Z234" i="29"/>
  <c r="Z300" i="29" s="1"/>
  <c r="Y234" i="29"/>
  <c r="Y300" i="29" s="1"/>
  <c r="X234" i="29"/>
  <c r="X300" i="29" s="1"/>
  <c r="W234" i="29"/>
  <c r="W300" i="29" s="1"/>
  <c r="V234" i="29"/>
  <c r="V300" i="29" s="1"/>
  <c r="U234" i="29"/>
  <c r="U300" i="29" s="1"/>
  <c r="T234" i="29"/>
  <c r="T300" i="29" s="1"/>
  <c r="S234" i="29"/>
  <c r="R234" i="29"/>
  <c r="Q234" i="29"/>
  <c r="P234" i="29"/>
  <c r="O234" i="29"/>
  <c r="N234" i="29"/>
  <c r="M234" i="29"/>
  <c r="L234" i="29"/>
  <c r="L300" i="29" s="1"/>
  <c r="K234" i="29"/>
  <c r="K300" i="29" s="1"/>
  <c r="J234" i="29"/>
  <c r="J300" i="29" s="1"/>
  <c r="I234" i="29"/>
  <c r="I300" i="29" s="1"/>
  <c r="H234" i="29"/>
  <c r="H300" i="29" s="1"/>
  <c r="G234" i="29"/>
  <c r="G300" i="29" s="1"/>
  <c r="F234" i="29"/>
  <c r="F300" i="29" s="1"/>
  <c r="E234" i="29"/>
  <c r="E300" i="29" s="1"/>
  <c r="D234" i="29"/>
  <c r="D300" i="29" s="1"/>
  <c r="C234" i="29"/>
  <c r="C300" i="29" s="1"/>
  <c r="B234" i="29"/>
  <c r="B300" i="29" s="1"/>
  <c r="AF233" i="29"/>
  <c r="AE233" i="29"/>
  <c r="AD233" i="29"/>
  <c r="AC233" i="29"/>
  <c r="AB233" i="29"/>
  <c r="AA233" i="29"/>
  <c r="Z233" i="29"/>
  <c r="Y233" i="29"/>
  <c r="X233" i="29"/>
  <c r="W233" i="29"/>
  <c r="V233" i="29"/>
  <c r="U233" i="29"/>
  <c r="T233" i="29"/>
  <c r="S233" i="29"/>
  <c r="R233" i="29"/>
  <c r="Q233" i="29"/>
  <c r="P233" i="29"/>
  <c r="O233" i="29"/>
  <c r="N233" i="29"/>
  <c r="M233" i="29"/>
  <c r="L233" i="29"/>
  <c r="K233" i="29"/>
  <c r="J233" i="29"/>
  <c r="I233" i="29"/>
  <c r="H233" i="29"/>
  <c r="G233" i="29"/>
  <c r="F233" i="29"/>
  <c r="E233" i="29"/>
  <c r="D233" i="29"/>
  <c r="C233" i="29"/>
  <c r="B233" i="29"/>
  <c r="AF232" i="29"/>
  <c r="AE232" i="29"/>
  <c r="AD232" i="29"/>
  <c r="AC232" i="29"/>
  <c r="AB232" i="29"/>
  <c r="AA232" i="29"/>
  <c r="Z232" i="29"/>
  <c r="Y232" i="29"/>
  <c r="X232" i="29"/>
  <c r="W232" i="29"/>
  <c r="W231" i="29" s="1"/>
  <c r="V232" i="29"/>
  <c r="U232" i="29"/>
  <c r="T232" i="29"/>
  <c r="S232" i="29"/>
  <c r="R232" i="29"/>
  <c r="Q232" i="29"/>
  <c r="P232" i="29"/>
  <c r="O232" i="29"/>
  <c r="N232" i="29"/>
  <c r="M232" i="29"/>
  <c r="L232" i="29"/>
  <c r="K232" i="29"/>
  <c r="J232" i="29"/>
  <c r="I232" i="29"/>
  <c r="H232" i="29"/>
  <c r="G232" i="29"/>
  <c r="F232" i="29"/>
  <c r="E232" i="29"/>
  <c r="D232" i="29"/>
  <c r="C232" i="29"/>
  <c r="B232" i="29"/>
  <c r="PM231" i="29"/>
  <c r="PL231" i="29"/>
  <c r="PK231" i="29"/>
  <c r="PJ231" i="29"/>
  <c r="PI231" i="29"/>
  <c r="PH231" i="29"/>
  <c r="PG231" i="29"/>
  <c r="PF231" i="29"/>
  <c r="PE231" i="29"/>
  <c r="PD231" i="29"/>
  <c r="PC231" i="29"/>
  <c r="PB231" i="29"/>
  <c r="PA231" i="29"/>
  <c r="OZ231" i="29"/>
  <c r="OY231" i="29"/>
  <c r="OX231" i="29"/>
  <c r="OW231" i="29"/>
  <c r="OV231" i="29"/>
  <c r="OU231" i="29"/>
  <c r="OT231" i="29"/>
  <c r="OS231" i="29"/>
  <c r="OR231" i="29"/>
  <c r="OQ231" i="29"/>
  <c r="OP231" i="29"/>
  <c r="OO231" i="29"/>
  <c r="ON231" i="29"/>
  <c r="OM231" i="29"/>
  <c r="OL231" i="29"/>
  <c r="OK231" i="29"/>
  <c r="OJ231" i="29"/>
  <c r="OI231" i="29"/>
  <c r="OH231" i="29"/>
  <c r="OG231" i="29"/>
  <c r="OF231" i="29"/>
  <c r="OE231" i="29"/>
  <c r="OD231" i="29"/>
  <c r="OC231" i="29"/>
  <c r="OB231" i="29"/>
  <c r="OA231" i="29"/>
  <c r="NZ231" i="29"/>
  <c r="NY231" i="29"/>
  <c r="NX231" i="29"/>
  <c r="NW231" i="29"/>
  <c r="NV231" i="29"/>
  <c r="NU231" i="29"/>
  <c r="NT231" i="29"/>
  <c r="NS231" i="29"/>
  <c r="NR231" i="29"/>
  <c r="NQ231" i="29"/>
  <c r="NP231" i="29"/>
  <c r="NO231" i="29"/>
  <c r="NN231" i="29"/>
  <c r="NM231" i="29"/>
  <c r="NL231" i="29"/>
  <c r="NK231" i="29"/>
  <c r="NJ231" i="29"/>
  <c r="NI231" i="29"/>
  <c r="NH231" i="29"/>
  <c r="NG231" i="29"/>
  <c r="NF231" i="29"/>
  <c r="NE231" i="29"/>
  <c r="ND231" i="29"/>
  <c r="NC231" i="29"/>
  <c r="NB231" i="29"/>
  <c r="NA231" i="29"/>
  <c r="MZ231" i="29"/>
  <c r="MY231" i="29"/>
  <c r="MX231" i="29"/>
  <c r="MW231" i="29"/>
  <c r="MV231" i="29"/>
  <c r="MU231" i="29"/>
  <c r="MT231" i="29"/>
  <c r="MS231" i="29"/>
  <c r="MR231" i="29"/>
  <c r="MQ231" i="29"/>
  <c r="MP231" i="29"/>
  <c r="MO231" i="29"/>
  <c r="MN231" i="29"/>
  <c r="MM231" i="29"/>
  <c r="ML231" i="29"/>
  <c r="MK231" i="29"/>
  <c r="MJ231" i="29"/>
  <c r="MI231" i="29"/>
  <c r="MH231" i="29"/>
  <c r="MG231" i="29"/>
  <c r="MF231" i="29"/>
  <c r="ME231" i="29"/>
  <c r="MD231" i="29"/>
  <c r="MC231" i="29"/>
  <c r="MB231" i="29"/>
  <c r="MA231" i="29"/>
  <c r="LZ231" i="29"/>
  <c r="LY231" i="29"/>
  <c r="LX231" i="29"/>
  <c r="LW231" i="29"/>
  <c r="LV231" i="29"/>
  <c r="LU231" i="29"/>
  <c r="LT231" i="29"/>
  <c r="LS231" i="29"/>
  <c r="LR231" i="29"/>
  <c r="LQ231" i="29"/>
  <c r="LP231" i="29"/>
  <c r="LO231" i="29"/>
  <c r="LN231" i="29"/>
  <c r="LM231" i="29"/>
  <c r="LL231" i="29"/>
  <c r="LK231" i="29"/>
  <c r="LJ231" i="29"/>
  <c r="LI231" i="29"/>
  <c r="LH231" i="29"/>
  <c r="LG231" i="29"/>
  <c r="LF231" i="29"/>
  <c r="LE231" i="29"/>
  <c r="LD231" i="29"/>
  <c r="LC231" i="29"/>
  <c r="LB231" i="29"/>
  <c r="LA231" i="29"/>
  <c r="KZ231" i="29"/>
  <c r="KY231" i="29"/>
  <c r="KX231" i="29"/>
  <c r="KW231" i="29"/>
  <c r="KV231" i="29"/>
  <c r="KU231" i="29"/>
  <c r="KT231" i="29"/>
  <c r="KS231" i="29"/>
  <c r="KR231" i="29"/>
  <c r="KQ231" i="29"/>
  <c r="KP231" i="29"/>
  <c r="KO231" i="29"/>
  <c r="KN231" i="29"/>
  <c r="KM231" i="29"/>
  <c r="KL231" i="29"/>
  <c r="KK231" i="29"/>
  <c r="KJ231" i="29"/>
  <c r="KI231" i="29"/>
  <c r="KH231" i="29"/>
  <c r="KG231" i="29"/>
  <c r="KF231" i="29"/>
  <c r="KE231" i="29"/>
  <c r="KD231" i="29"/>
  <c r="KC231" i="29"/>
  <c r="KB231" i="29"/>
  <c r="KA231" i="29"/>
  <c r="JZ231" i="29"/>
  <c r="JY231" i="29"/>
  <c r="JX231" i="29"/>
  <c r="JW231" i="29"/>
  <c r="JV231" i="29"/>
  <c r="JU231" i="29"/>
  <c r="JT231" i="29"/>
  <c r="JS231" i="29"/>
  <c r="JR231" i="29"/>
  <c r="JQ231" i="29"/>
  <c r="JP231" i="29"/>
  <c r="JO231" i="29"/>
  <c r="JN231" i="29"/>
  <c r="JM231" i="29"/>
  <c r="JL231" i="29"/>
  <c r="JK231" i="29"/>
  <c r="JJ231" i="29"/>
  <c r="JI231" i="29"/>
  <c r="JH231" i="29"/>
  <c r="JG231" i="29"/>
  <c r="JF231" i="29"/>
  <c r="JE231" i="29"/>
  <c r="JD231" i="29"/>
  <c r="JC231" i="29"/>
  <c r="JB231" i="29"/>
  <c r="JA231" i="29"/>
  <c r="IZ231" i="29"/>
  <c r="IY231" i="29"/>
  <c r="IX231" i="29"/>
  <c r="IW231" i="29"/>
  <c r="IV231" i="29"/>
  <c r="IU231" i="29"/>
  <c r="IT231" i="29"/>
  <c r="IS231" i="29"/>
  <c r="IR231" i="29"/>
  <c r="IQ231" i="29"/>
  <c r="IP231" i="29"/>
  <c r="IO231" i="29"/>
  <c r="IN231" i="29"/>
  <c r="IM231" i="29"/>
  <c r="IL231" i="29"/>
  <c r="IK231" i="29"/>
  <c r="IJ231" i="29"/>
  <c r="II231" i="29"/>
  <c r="IH231" i="29"/>
  <c r="IG231" i="29"/>
  <c r="IF231" i="29"/>
  <c r="IE231" i="29"/>
  <c r="ID231" i="29"/>
  <c r="IC231" i="29"/>
  <c r="IB231" i="29"/>
  <c r="IA231" i="29"/>
  <c r="HZ231" i="29"/>
  <c r="HY231" i="29"/>
  <c r="HX231" i="29"/>
  <c r="HW231" i="29"/>
  <c r="HV231" i="29"/>
  <c r="HU231" i="29"/>
  <c r="HT231" i="29"/>
  <c r="HS231" i="29"/>
  <c r="HR231" i="29"/>
  <c r="HQ231" i="29"/>
  <c r="HP231" i="29"/>
  <c r="HO231" i="29"/>
  <c r="HN231" i="29"/>
  <c r="HM231" i="29"/>
  <c r="HL231" i="29"/>
  <c r="HK231" i="29"/>
  <c r="HJ231" i="29"/>
  <c r="HI231" i="29"/>
  <c r="HH231" i="29"/>
  <c r="HG231" i="29"/>
  <c r="HF231" i="29"/>
  <c r="HE231" i="29"/>
  <c r="HD231" i="29"/>
  <c r="HC231" i="29"/>
  <c r="HB231" i="29"/>
  <c r="HA231" i="29"/>
  <c r="GZ231" i="29"/>
  <c r="GY231" i="29"/>
  <c r="GX231" i="29"/>
  <c r="GW231" i="29"/>
  <c r="GV231" i="29"/>
  <c r="GU231" i="29"/>
  <c r="GT231" i="29"/>
  <c r="GS231" i="29"/>
  <c r="GR231" i="29"/>
  <c r="GQ231" i="29"/>
  <c r="GP231" i="29"/>
  <c r="GO231" i="29"/>
  <c r="GN231" i="29"/>
  <c r="GM231" i="29"/>
  <c r="GL231" i="29"/>
  <c r="GK231" i="29"/>
  <c r="GJ231" i="29"/>
  <c r="GI231" i="29"/>
  <c r="GH231" i="29"/>
  <c r="GG231" i="29"/>
  <c r="GF231" i="29"/>
  <c r="GE231" i="29"/>
  <c r="GD231" i="29"/>
  <c r="GC231" i="29"/>
  <c r="GB231" i="29"/>
  <c r="GA231" i="29"/>
  <c r="FZ231" i="29"/>
  <c r="FY231" i="29"/>
  <c r="FX231" i="29"/>
  <c r="FW231" i="29"/>
  <c r="FV231" i="29"/>
  <c r="FU231" i="29"/>
  <c r="FT231" i="29"/>
  <c r="FS231" i="29"/>
  <c r="FR231" i="29"/>
  <c r="FQ231" i="29"/>
  <c r="FP231" i="29"/>
  <c r="FO231" i="29"/>
  <c r="FN231" i="29"/>
  <c r="FM231" i="29"/>
  <c r="FL231" i="29"/>
  <c r="FK231" i="29"/>
  <c r="FJ231" i="29"/>
  <c r="FI231" i="29"/>
  <c r="FH231" i="29"/>
  <c r="FG231" i="29"/>
  <c r="FF231" i="29"/>
  <c r="FE231" i="29"/>
  <c r="FD231" i="29"/>
  <c r="FC231" i="29"/>
  <c r="FB231" i="29"/>
  <c r="FA231" i="29"/>
  <c r="EZ231" i="29"/>
  <c r="EY231" i="29"/>
  <c r="EX231" i="29"/>
  <c r="EW231" i="29"/>
  <c r="EV231" i="29"/>
  <c r="EU231" i="29"/>
  <c r="ET231" i="29"/>
  <c r="ES231" i="29"/>
  <c r="ER231" i="29"/>
  <c r="EQ231" i="29"/>
  <c r="EP231" i="29"/>
  <c r="EO231" i="29"/>
  <c r="EN231" i="29"/>
  <c r="EM231" i="29"/>
  <c r="EL231" i="29"/>
  <c r="EK231" i="29"/>
  <c r="EJ231" i="29"/>
  <c r="EI231" i="29"/>
  <c r="EH231" i="29"/>
  <c r="EG231" i="29"/>
  <c r="EF231" i="29"/>
  <c r="EE231" i="29"/>
  <c r="ED231" i="29"/>
  <c r="EC231" i="29"/>
  <c r="EB231" i="29"/>
  <c r="EA231" i="29"/>
  <c r="DZ231" i="29"/>
  <c r="DY231" i="29"/>
  <c r="DX231" i="29"/>
  <c r="DW231" i="29"/>
  <c r="DV231" i="29"/>
  <c r="DU231" i="29"/>
  <c r="DT231" i="29"/>
  <c r="DS231" i="29"/>
  <c r="DR231" i="29"/>
  <c r="DQ231" i="29"/>
  <c r="DP231" i="29"/>
  <c r="DO231" i="29"/>
  <c r="DN231" i="29"/>
  <c r="DM231" i="29"/>
  <c r="DL231" i="29"/>
  <c r="DK231" i="29"/>
  <c r="DJ231" i="29"/>
  <c r="DI231" i="29"/>
  <c r="DH231" i="29"/>
  <c r="DG231" i="29"/>
  <c r="DF231" i="29"/>
  <c r="DE231" i="29"/>
  <c r="DD231" i="29"/>
  <c r="DC231" i="29"/>
  <c r="DB231" i="29"/>
  <c r="DA231" i="29"/>
  <c r="CZ231" i="29"/>
  <c r="CY231" i="29"/>
  <c r="CX231" i="29"/>
  <c r="CW231" i="29"/>
  <c r="CV231" i="29"/>
  <c r="CU231" i="29"/>
  <c r="CT231" i="29"/>
  <c r="CS231" i="29"/>
  <c r="CR231" i="29"/>
  <c r="CQ231" i="29"/>
  <c r="CP231" i="29"/>
  <c r="CO231" i="29"/>
  <c r="CN231" i="29"/>
  <c r="CM231" i="29"/>
  <c r="CL231" i="29"/>
  <c r="CK231" i="29"/>
  <c r="CJ231" i="29"/>
  <c r="CI231" i="29"/>
  <c r="CH231" i="29"/>
  <c r="CG231" i="29"/>
  <c r="CF231" i="29"/>
  <c r="CE231" i="29"/>
  <c r="CD231" i="29"/>
  <c r="CC231" i="29"/>
  <c r="CB231" i="29"/>
  <c r="CA231" i="29"/>
  <c r="BZ231" i="29"/>
  <c r="BY231" i="29"/>
  <c r="BX231" i="29"/>
  <c r="BW231" i="29"/>
  <c r="BV231" i="29"/>
  <c r="BU231" i="29"/>
  <c r="BT231" i="29"/>
  <c r="BS231" i="29"/>
  <c r="BR231" i="29"/>
  <c r="BQ231" i="29"/>
  <c r="BP231" i="29"/>
  <c r="BO231" i="29"/>
  <c r="BN231" i="29"/>
  <c r="BM231" i="29"/>
  <c r="BL231" i="29"/>
  <c r="BK231" i="29"/>
  <c r="BJ231" i="29"/>
  <c r="BI231" i="29"/>
  <c r="BH231" i="29"/>
  <c r="BG231" i="29"/>
  <c r="BF231" i="29"/>
  <c r="BE231" i="29"/>
  <c r="BD231" i="29"/>
  <c r="BC231" i="29"/>
  <c r="BB231" i="29"/>
  <c r="BA231" i="29"/>
  <c r="AZ231" i="29"/>
  <c r="AY231" i="29"/>
  <c r="AX231" i="29"/>
  <c r="AW231" i="29"/>
  <c r="AV231" i="29"/>
  <c r="AU231" i="29"/>
  <c r="AT231" i="29"/>
  <c r="AS231" i="29"/>
  <c r="AR231" i="29"/>
  <c r="AQ231" i="29"/>
  <c r="AP231" i="29"/>
  <c r="AO231" i="29"/>
  <c r="AN231" i="29"/>
  <c r="AM231" i="29"/>
  <c r="AL231" i="29"/>
  <c r="AK231" i="29"/>
  <c r="AJ231" i="29"/>
  <c r="AI231" i="29"/>
  <c r="AH231" i="29"/>
  <c r="AF231" i="29"/>
  <c r="AE231" i="29"/>
  <c r="AD231" i="29"/>
  <c r="R231" i="29"/>
  <c r="Q231" i="29"/>
  <c r="P231" i="29"/>
  <c r="O231" i="29"/>
  <c r="N231" i="29"/>
  <c r="M231" i="29"/>
  <c r="L231" i="29"/>
  <c r="K231" i="29"/>
  <c r="J231" i="29"/>
  <c r="I231" i="29"/>
  <c r="H231" i="29"/>
  <c r="AF229" i="29"/>
  <c r="AE229" i="29"/>
  <c r="AD229" i="29"/>
  <c r="AC229" i="29"/>
  <c r="AB229" i="29"/>
  <c r="AA229" i="29"/>
  <c r="Z229" i="29"/>
  <c r="Y229" i="29"/>
  <c r="X229" i="29"/>
  <c r="W229" i="29"/>
  <c r="V229" i="29"/>
  <c r="U229" i="29"/>
  <c r="T229" i="29"/>
  <c r="S229" i="29"/>
  <c r="R229" i="29"/>
  <c r="Q229" i="29"/>
  <c r="P229" i="29"/>
  <c r="O229" i="29"/>
  <c r="N229" i="29"/>
  <c r="M229" i="29"/>
  <c r="L229" i="29"/>
  <c r="K229" i="29"/>
  <c r="J229" i="29"/>
  <c r="I229" i="29"/>
  <c r="H229" i="29"/>
  <c r="G229" i="29"/>
  <c r="F229" i="29"/>
  <c r="E229" i="29"/>
  <c r="D229" i="29"/>
  <c r="C229" i="29"/>
  <c r="B229" i="29"/>
  <c r="AF228" i="29"/>
  <c r="AE228" i="29"/>
  <c r="AD228" i="29"/>
  <c r="AC228" i="29"/>
  <c r="AB228" i="29"/>
  <c r="AA228" i="29"/>
  <c r="Z228" i="29"/>
  <c r="Y228" i="29"/>
  <c r="X228" i="29"/>
  <c r="W228" i="29"/>
  <c r="V228" i="29"/>
  <c r="U228" i="29"/>
  <c r="T228" i="29"/>
  <c r="S228" i="29"/>
  <c r="R228" i="29"/>
  <c r="Q228" i="29"/>
  <c r="P228" i="29"/>
  <c r="O228" i="29"/>
  <c r="N228" i="29"/>
  <c r="M228" i="29"/>
  <c r="L228" i="29"/>
  <c r="K228" i="29"/>
  <c r="J228" i="29"/>
  <c r="I228" i="29"/>
  <c r="H228" i="29"/>
  <c r="G228" i="29"/>
  <c r="F228" i="29"/>
  <c r="E228" i="29"/>
  <c r="D228" i="29"/>
  <c r="C228" i="29"/>
  <c r="B228" i="29"/>
  <c r="AF227" i="29"/>
  <c r="AE227" i="29"/>
  <c r="AD227" i="29"/>
  <c r="AC227" i="29"/>
  <c r="AB227" i="29"/>
  <c r="AA227" i="29"/>
  <c r="Z227" i="29"/>
  <c r="Y227" i="29"/>
  <c r="X227" i="29"/>
  <c r="W227" i="29"/>
  <c r="V227" i="29"/>
  <c r="U227" i="29"/>
  <c r="T227" i="29"/>
  <c r="S227" i="29"/>
  <c r="R227" i="29"/>
  <c r="Q227" i="29"/>
  <c r="P227" i="29"/>
  <c r="O227" i="29"/>
  <c r="N227" i="29"/>
  <c r="M227" i="29"/>
  <c r="L227" i="29"/>
  <c r="K227" i="29"/>
  <c r="J227" i="29"/>
  <c r="I227" i="29"/>
  <c r="H227" i="29"/>
  <c r="G227" i="29"/>
  <c r="F227" i="29"/>
  <c r="E227" i="29"/>
  <c r="D227" i="29"/>
  <c r="C227" i="29"/>
  <c r="B227" i="29"/>
  <c r="AF226" i="29"/>
  <c r="AE226" i="29"/>
  <c r="AD226" i="29"/>
  <c r="AC226" i="29"/>
  <c r="AB226" i="29"/>
  <c r="AA226" i="29"/>
  <c r="Z226" i="29"/>
  <c r="Y226" i="29"/>
  <c r="X226" i="29"/>
  <c r="W226" i="29"/>
  <c r="V226" i="29"/>
  <c r="U226" i="29"/>
  <c r="T226" i="29"/>
  <c r="S226" i="29"/>
  <c r="R226" i="29"/>
  <c r="Q226" i="29"/>
  <c r="P226" i="29"/>
  <c r="O226" i="29"/>
  <c r="N226" i="29"/>
  <c r="M226" i="29"/>
  <c r="L226" i="29"/>
  <c r="K226" i="29"/>
  <c r="J226" i="29"/>
  <c r="I226" i="29"/>
  <c r="H226" i="29"/>
  <c r="G226" i="29"/>
  <c r="F226" i="29"/>
  <c r="E226" i="29"/>
  <c r="D226" i="29"/>
  <c r="C226" i="29"/>
  <c r="B226" i="29"/>
  <c r="AF225" i="29"/>
  <c r="AE225" i="29"/>
  <c r="AD225" i="29"/>
  <c r="AC225" i="29"/>
  <c r="AB225" i="29"/>
  <c r="AA225" i="29"/>
  <c r="Z225" i="29"/>
  <c r="Y225" i="29"/>
  <c r="X225" i="29"/>
  <c r="W225" i="29"/>
  <c r="V225" i="29"/>
  <c r="U225" i="29"/>
  <c r="T225" i="29"/>
  <c r="S225" i="29"/>
  <c r="R225" i="29"/>
  <c r="Q225" i="29"/>
  <c r="P225" i="29"/>
  <c r="O225" i="29"/>
  <c r="N225" i="29"/>
  <c r="M225" i="29"/>
  <c r="L225" i="29"/>
  <c r="K225" i="29"/>
  <c r="J225" i="29"/>
  <c r="I225" i="29"/>
  <c r="H225" i="29"/>
  <c r="G225" i="29"/>
  <c r="F225" i="29"/>
  <c r="E225" i="29"/>
  <c r="D225" i="29"/>
  <c r="C225" i="29"/>
  <c r="B225" i="29"/>
  <c r="AF224" i="29"/>
  <c r="AE224" i="29"/>
  <c r="AD224" i="29"/>
  <c r="AC224" i="29"/>
  <c r="AB224" i="29"/>
  <c r="AA224" i="29"/>
  <c r="Z224" i="29"/>
  <c r="Y224" i="29"/>
  <c r="X224" i="29"/>
  <c r="W224" i="29"/>
  <c r="V224" i="29"/>
  <c r="U224" i="29"/>
  <c r="T224" i="29"/>
  <c r="S224" i="29"/>
  <c r="R224" i="29"/>
  <c r="Q224" i="29"/>
  <c r="P224" i="29"/>
  <c r="O224" i="29"/>
  <c r="N224" i="29"/>
  <c r="M224" i="29"/>
  <c r="L224" i="29"/>
  <c r="K224" i="29"/>
  <c r="J224" i="29"/>
  <c r="I224" i="29"/>
  <c r="H224" i="29"/>
  <c r="G224" i="29"/>
  <c r="F224" i="29"/>
  <c r="E224" i="29"/>
  <c r="D224" i="29"/>
  <c r="C224" i="29"/>
  <c r="B224" i="29"/>
  <c r="AF223" i="29"/>
  <c r="AE223" i="29"/>
  <c r="AD223" i="29"/>
  <c r="AC223" i="29"/>
  <c r="AB223" i="29"/>
  <c r="AA223" i="29"/>
  <c r="Z223" i="29"/>
  <c r="Y223" i="29"/>
  <c r="X223" i="29"/>
  <c r="W223" i="29"/>
  <c r="V223" i="29"/>
  <c r="U223" i="29"/>
  <c r="T223" i="29"/>
  <c r="S223" i="29"/>
  <c r="R223" i="29"/>
  <c r="Q223" i="29"/>
  <c r="P223" i="29"/>
  <c r="O223" i="29"/>
  <c r="N223" i="29"/>
  <c r="M223" i="29"/>
  <c r="L223" i="29"/>
  <c r="K223" i="29"/>
  <c r="J223" i="29"/>
  <c r="I223" i="29"/>
  <c r="H223" i="29"/>
  <c r="G223" i="29"/>
  <c r="F223" i="29"/>
  <c r="E223" i="29"/>
  <c r="D223" i="29"/>
  <c r="C223" i="29"/>
  <c r="B223" i="29"/>
  <c r="AF222" i="29"/>
  <c r="AE222" i="29"/>
  <c r="AD222" i="29"/>
  <c r="AC222" i="29"/>
  <c r="AB222" i="29"/>
  <c r="AA222" i="29"/>
  <c r="Z222" i="29"/>
  <c r="Y222" i="29"/>
  <c r="X222" i="29"/>
  <c r="W222" i="29"/>
  <c r="V222" i="29"/>
  <c r="U222" i="29"/>
  <c r="T222" i="29"/>
  <c r="S222" i="29"/>
  <c r="R222" i="29"/>
  <c r="Q222" i="29"/>
  <c r="P222" i="29"/>
  <c r="O222" i="29"/>
  <c r="N222" i="29"/>
  <c r="M222" i="29"/>
  <c r="L222" i="29"/>
  <c r="K222" i="29"/>
  <c r="J222" i="29"/>
  <c r="I222" i="29"/>
  <c r="H222" i="29"/>
  <c r="G222" i="29"/>
  <c r="F222" i="29"/>
  <c r="E222" i="29"/>
  <c r="D222" i="29"/>
  <c r="C222" i="29"/>
  <c r="B222" i="29"/>
  <c r="AF221" i="29"/>
  <c r="AE221" i="29"/>
  <c r="AD221" i="29"/>
  <c r="AC221" i="29"/>
  <c r="AB221" i="29"/>
  <c r="AA221" i="29"/>
  <c r="Z221" i="29"/>
  <c r="Y221" i="29"/>
  <c r="X221" i="29"/>
  <c r="W221" i="29"/>
  <c r="V221" i="29"/>
  <c r="U221" i="29"/>
  <c r="T221" i="29"/>
  <c r="S221" i="29"/>
  <c r="R221" i="29"/>
  <c r="Q221" i="29"/>
  <c r="P221" i="29"/>
  <c r="O221" i="29"/>
  <c r="N221" i="29"/>
  <c r="M221" i="29"/>
  <c r="L221" i="29"/>
  <c r="K221" i="29"/>
  <c r="J221" i="29"/>
  <c r="I221" i="29"/>
  <c r="H221" i="29"/>
  <c r="G221" i="29"/>
  <c r="F221" i="29"/>
  <c r="E221" i="29"/>
  <c r="D221" i="29"/>
  <c r="C221" i="29"/>
  <c r="B221" i="29"/>
  <c r="AF220" i="29"/>
  <c r="AE220" i="29"/>
  <c r="AD220" i="29"/>
  <c r="AC220" i="29"/>
  <c r="AB220" i="29"/>
  <c r="AA220" i="29"/>
  <c r="Z220" i="29"/>
  <c r="Y220" i="29"/>
  <c r="X220" i="29"/>
  <c r="W220" i="29"/>
  <c r="V220" i="29"/>
  <c r="U220" i="29"/>
  <c r="T220" i="29"/>
  <c r="S220" i="29"/>
  <c r="R220" i="29"/>
  <c r="Q220" i="29"/>
  <c r="P220" i="29"/>
  <c r="O220" i="29"/>
  <c r="N220" i="29"/>
  <c r="M220" i="29"/>
  <c r="L220" i="29"/>
  <c r="K220" i="29"/>
  <c r="J220" i="29"/>
  <c r="I220" i="29"/>
  <c r="H220" i="29"/>
  <c r="G220" i="29"/>
  <c r="F220" i="29"/>
  <c r="E220" i="29"/>
  <c r="D220" i="29"/>
  <c r="C220" i="29"/>
  <c r="B220" i="29"/>
  <c r="AF219" i="29"/>
  <c r="AE219" i="29"/>
  <c r="AD219" i="29"/>
  <c r="AC219" i="29"/>
  <c r="AB219" i="29"/>
  <c r="AA219" i="29"/>
  <c r="Z219" i="29"/>
  <c r="Y219" i="29"/>
  <c r="X219" i="29"/>
  <c r="W219" i="29"/>
  <c r="V219" i="29"/>
  <c r="U219" i="29"/>
  <c r="T219" i="29"/>
  <c r="S219" i="29"/>
  <c r="R219" i="29"/>
  <c r="Q219" i="29"/>
  <c r="P219" i="29"/>
  <c r="O219" i="29"/>
  <c r="N219" i="29"/>
  <c r="M219" i="29"/>
  <c r="L219" i="29"/>
  <c r="K219" i="29"/>
  <c r="J219" i="29"/>
  <c r="I219" i="29"/>
  <c r="H219" i="29"/>
  <c r="G219" i="29"/>
  <c r="F219" i="29"/>
  <c r="E219" i="29"/>
  <c r="D219" i="29"/>
  <c r="C219" i="29"/>
  <c r="B219" i="29"/>
  <c r="AF218" i="29"/>
  <c r="AE218" i="29"/>
  <c r="AD218" i="29"/>
  <c r="AC218" i="29"/>
  <c r="AB218" i="29"/>
  <c r="AA218" i="29"/>
  <c r="Z218" i="29"/>
  <c r="Y218" i="29"/>
  <c r="X218" i="29"/>
  <c r="W218" i="29"/>
  <c r="V218" i="29"/>
  <c r="U218" i="29"/>
  <c r="T218" i="29"/>
  <c r="S218" i="29"/>
  <c r="R218" i="29"/>
  <c r="Q218" i="29"/>
  <c r="P218" i="29"/>
  <c r="O218" i="29"/>
  <c r="N218" i="29"/>
  <c r="M218" i="29"/>
  <c r="L218" i="29"/>
  <c r="K218" i="29"/>
  <c r="J218" i="29"/>
  <c r="I218" i="29"/>
  <c r="H218" i="29"/>
  <c r="G218" i="29"/>
  <c r="F218" i="29"/>
  <c r="E218" i="29"/>
  <c r="D218" i="29"/>
  <c r="C218" i="29"/>
  <c r="B218" i="29"/>
  <c r="AF217" i="29"/>
  <c r="AE217" i="29"/>
  <c r="AD217" i="29"/>
  <c r="AC217" i="29"/>
  <c r="AB217" i="29"/>
  <c r="AA217" i="29"/>
  <c r="Z217" i="29"/>
  <c r="Y217" i="29"/>
  <c r="X217" i="29"/>
  <c r="W217" i="29"/>
  <c r="V217" i="29"/>
  <c r="U217" i="29"/>
  <c r="T217" i="29"/>
  <c r="S217" i="29"/>
  <c r="R217" i="29"/>
  <c r="Q217" i="29"/>
  <c r="P217" i="29"/>
  <c r="O217" i="29"/>
  <c r="N217" i="29"/>
  <c r="M217" i="29"/>
  <c r="L217" i="29"/>
  <c r="K217" i="29"/>
  <c r="J217" i="29"/>
  <c r="I217" i="29"/>
  <c r="H217" i="29"/>
  <c r="G217" i="29"/>
  <c r="F217" i="29"/>
  <c r="E217" i="29"/>
  <c r="D217" i="29"/>
  <c r="C217" i="29"/>
  <c r="B217" i="29"/>
  <c r="AF216" i="29"/>
  <c r="AE216" i="29"/>
  <c r="AD216" i="29"/>
  <c r="AC216" i="29"/>
  <c r="AB216" i="29"/>
  <c r="AA216" i="29"/>
  <c r="Z216" i="29"/>
  <c r="Y216" i="29"/>
  <c r="X216" i="29"/>
  <c r="W216" i="29"/>
  <c r="V216" i="29"/>
  <c r="U216" i="29"/>
  <c r="T216" i="29"/>
  <c r="S216" i="29"/>
  <c r="R216" i="29"/>
  <c r="Q216" i="29"/>
  <c r="P216" i="29"/>
  <c r="O216" i="29"/>
  <c r="N216" i="29"/>
  <c r="M216" i="29"/>
  <c r="L216" i="29"/>
  <c r="K216" i="29"/>
  <c r="J216" i="29"/>
  <c r="I216" i="29"/>
  <c r="H216" i="29"/>
  <c r="G216" i="29"/>
  <c r="F216" i="29"/>
  <c r="E216" i="29"/>
  <c r="D216" i="29"/>
  <c r="C216" i="29"/>
  <c r="B216" i="29"/>
  <c r="AF215" i="29"/>
  <c r="AE215" i="29"/>
  <c r="AD215" i="29"/>
  <c r="AC215" i="29"/>
  <c r="AB215" i="29"/>
  <c r="AA215" i="29"/>
  <c r="Z215" i="29"/>
  <c r="Y215" i="29"/>
  <c r="X215" i="29"/>
  <c r="W215" i="29"/>
  <c r="V215" i="29"/>
  <c r="U215" i="29"/>
  <c r="T215" i="29"/>
  <c r="S215" i="29"/>
  <c r="R215" i="29"/>
  <c r="Q215" i="29"/>
  <c r="P215" i="29"/>
  <c r="O215" i="29"/>
  <c r="N215" i="29"/>
  <c r="M215" i="29"/>
  <c r="L215" i="29"/>
  <c r="K215" i="29"/>
  <c r="J215" i="29"/>
  <c r="I215" i="29"/>
  <c r="H215" i="29"/>
  <c r="G215" i="29"/>
  <c r="F215" i="29"/>
  <c r="E215" i="29"/>
  <c r="D215" i="29"/>
  <c r="C215" i="29"/>
  <c r="B215" i="29"/>
  <c r="AF214" i="29"/>
  <c r="AE214" i="29"/>
  <c r="AD214" i="29"/>
  <c r="AC214" i="29"/>
  <c r="AB214" i="29"/>
  <c r="AA214" i="29"/>
  <c r="Z214" i="29"/>
  <c r="Y214" i="29"/>
  <c r="X214" i="29"/>
  <c r="W214" i="29"/>
  <c r="V214" i="29"/>
  <c r="U214" i="29"/>
  <c r="T214" i="29"/>
  <c r="S214" i="29"/>
  <c r="R214" i="29"/>
  <c r="Q214" i="29"/>
  <c r="P214" i="29"/>
  <c r="O214" i="29"/>
  <c r="N214" i="29"/>
  <c r="M214" i="29"/>
  <c r="L214" i="29"/>
  <c r="K214" i="29"/>
  <c r="J214" i="29"/>
  <c r="I214" i="29"/>
  <c r="H214" i="29"/>
  <c r="G214" i="29"/>
  <c r="F214" i="29"/>
  <c r="E214" i="29"/>
  <c r="D214" i="29"/>
  <c r="C214" i="29"/>
  <c r="B214" i="29"/>
  <c r="AF213" i="29"/>
  <c r="AE213" i="29"/>
  <c r="AD213" i="29"/>
  <c r="AC213" i="29"/>
  <c r="AB213" i="29"/>
  <c r="AA213" i="29"/>
  <c r="Z213" i="29"/>
  <c r="Y213" i="29"/>
  <c r="X213" i="29"/>
  <c r="W213" i="29"/>
  <c r="V213" i="29"/>
  <c r="U213" i="29"/>
  <c r="T213" i="29"/>
  <c r="S213" i="29"/>
  <c r="R213" i="29"/>
  <c r="Q213" i="29"/>
  <c r="P213" i="29"/>
  <c r="O213" i="29"/>
  <c r="N213" i="29"/>
  <c r="M213" i="29"/>
  <c r="L213" i="29"/>
  <c r="K213" i="29"/>
  <c r="J213" i="29"/>
  <c r="I213" i="29"/>
  <c r="H213" i="29"/>
  <c r="G213" i="29"/>
  <c r="F213" i="29"/>
  <c r="E213" i="29"/>
  <c r="D213" i="29"/>
  <c r="C213" i="29"/>
  <c r="B213" i="29"/>
  <c r="AF212" i="29"/>
  <c r="AE212" i="29"/>
  <c r="AD212" i="29"/>
  <c r="AC212" i="29"/>
  <c r="AB212" i="29"/>
  <c r="AA212" i="29"/>
  <c r="Z212" i="29"/>
  <c r="Y212" i="29"/>
  <c r="X212" i="29"/>
  <c r="W212" i="29"/>
  <c r="V212" i="29"/>
  <c r="U212" i="29"/>
  <c r="T212" i="29"/>
  <c r="S212" i="29"/>
  <c r="R212" i="29"/>
  <c r="Q212" i="29"/>
  <c r="P212" i="29"/>
  <c r="O212" i="29"/>
  <c r="N212" i="29"/>
  <c r="M212" i="29"/>
  <c r="L212" i="29"/>
  <c r="K212" i="29"/>
  <c r="J212" i="29"/>
  <c r="I212" i="29"/>
  <c r="H212" i="29"/>
  <c r="G212" i="29"/>
  <c r="F212" i="29"/>
  <c r="E212" i="29"/>
  <c r="D212" i="29"/>
  <c r="C212" i="29"/>
  <c r="B212" i="29"/>
  <c r="AF211" i="29"/>
  <c r="AE211" i="29"/>
  <c r="AD211" i="29"/>
  <c r="AC211" i="29"/>
  <c r="AB211" i="29"/>
  <c r="AA211" i="29"/>
  <c r="Z211" i="29"/>
  <c r="Y211" i="29"/>
  <c r="X211" i="29"/>
  <c r="W211" i="29"/>
  <c r="V211" i="29"/>
  <c r="U211" i="29"/>
  <c r="T211" i="29"/>
  <c r="S211" i="29"/>
  <c r="R211" i="29"/>
  <c r="Q211" i="29"/>
  <c r="P211" i="29"/>
  <c r="O211" i="29"/>
  <c r="N211" i="29"/>
  <c r="M211" i="29"/>
  <c r="L211" i="29"/>
  <c r="K211" i="29"/>
  <c r="J211" i="29"/>
  <c r="I211" i="29"/>
  <c r="H211" i="29"/>
  <c r="G211" i="29"/>
  <c r="F211" i="29"/>
  <c r="E211" i="29"/>
  <c r="D211" i="29"/>
  <c r="C211" i="29"/>
  <c r="B211" i="29"/>
  <c r="AF210" i="29"/>
  <c r="AE210" i="29"/>
  <c r="AD210" i="29"/>
  <c r="AC210" i="29"/>
  <c r="AB210" i="29"/>
  <c r="AA210" i="29"/>
  <c r="Z210" i="29"/>
  <c r="Y210" i="29"/>
  <c r="X210" i="29"/>
  <c r="W210" i="29"/>
  <c r="V210" i="29"/>
  <c r="U210" i="29"/>
  <c r="T210" i="29"/>
  <c r="S210" i="29"/>
  <c r="R210" i="29"/>
  <c r="Q210" i="29"/>
  <c r="P210" i="29"/>
  <c r="O210" i="29"/>
  <c r="N210" i="29"/>
  <c r="M210" i="29"/>
  <c r="L210" i="29"/>
  <c r="K210" i="29"/>
  <c r="J210" i="29"/>
  <c r="I210" i="29"/>
  <c r="H210" i="29"/>
  <c r="G210" i="29"/>
  <c r="F210" i="29"/>
  <c r="E210" i="29"/>
  <c r="D210" i="29"/>
  <c r="C210" i="29"/>
  <c r="B210" i="29"/>
  <c r="AF209" i="29"/>
  <c r="AE209" i="29"/>
  <c r="AD209" i="29"/>
  <c r="AC209" i="29"/>
  <c r="AB209" i="29"/>
  <c r="AA209" i="29"/>
  <c r="Z209" i="29"/>
  <c r="Y209" i="29"/>
  <c r="X209" i="29"/>
  <c r="W209" i="29"/>
  <c r="V209" i="29"/>
  <c r="U209" i="29"/>
  <c r="T209" i="29"/>
  <c r="S209" i="29"/>
  <c r="R209" i="29"/>
  <c r="Q209" i="29"/>
  <c r="P209" i="29"/>
  <c r="O209" i="29"/>
  <c r="N209" i="29"/>
  <c r="M209" i="29"/>
  <c r="L209" i="29"/>
  <c r="K209" i="29"/>
  <c r="J209" i="29"/>
  <c r="I209" i="29"/>
  <c r="H209" i="29"/>
  <c r="G209" i="29"/>
  <c r="F209" i="29"/>
  <c r="E209" i="29"/>
  <c r="D209" i="29"/>
  <c r="C209" i="29"/>
  <c r="B209" i="29"/>
  <c r="AF208" i="29"/>
  <c r="AE208" i="29"/>
  <c r="AD208" i="29"/>
  <c r="AC208" i="29"/>
  <c r="AB208" i="29"/>
  <c r="AA208" i="29"/>
  <c r="Z208" i="29"/>
  <c r="Y208" i="29"/>
  <c r="X208" i="29"/>
  <c r="W208" i="29"/>
  <c r="V208" i="29"/>
  <c r="U208" i="29"/>
  <c r="T208" i="29"/>
  <c r="S208" i="29"/>
  <c r="R208" i="29"/>
  <c r="Q208" i="29"/>
  <c r="P208" i="29"/>
  <c r="O208" i="29"/>
  <c r="N208" i="29"/>
  <c r="M208" i="29"/>
  <c r="L208" i="29"/>
  <c r="K208" i="29"/>
  <c r="J208" i="29"/>
  <c r="I208" i="29"/>
  <c r="H208" i="29"/>
  <c r="G208" i="29"/>
  <c r="F208" i="29"/>
  <c r="E208" i="29"/>
  <c r="D208" i="29"/>
  <c r="C208" i="29"/>
  <c r="B208" i="29"/>
  <c r="AF207" i="29"/>
  <c r="AE207" i="29"/>
  <c r="AD207" i="29"/>
  <c r="AC207" i="29"/>
  <c r="AB207" i="29"/>
  <c r="AA207" i="29"/>
  <c r="Z207" i="29"/>
  <c r="Y207" i="29"/>
  <c r="X207" i="29"/>
  <c r="W207" i="29"/>
  <c r="V207" i="29"/>
  <c r="U207" i="29"/>
  <c r="T207" i="29"/>
  <c r="S207" i="29"/>
  <c r="R207" i="29"/>
  <c r="Q207" i="29"/>
  <c r="P207" i="29"/>
  <c r="O207" i="29"/>
  <c r="N207" i="29"/>
  <c r="M207" i="29"/>
  <c r="L207" i="29"/>
  <c r="K207" i="29"/>
  <c r="J207" i="29"/>
  <c r="I207" i="29"/>
  <c r="H207" i="29"/>
  <c r="G207" i="29"/>
  <c r="F207" i="29"/>
  <c r="E207" i="29"/>
  <c r="D207" i="29"/>
  <c r="C207" i="29"/>
  <c r="B207" i="29"/>
  <c r="AF206" i="29"/>
  <c r="AE206" i="29"/>
  <c r="AD206" i="29"/>
  <c r="AC206" i="29"/>
  <c r="AB206" i="29"/>
  <c r="AA206" i="29"/>
  <c r="Z206" i="29"/>
  <c r="Y206" i="29"/>
  <c r="X206" i="29"/>
  <c r="W206" i="29"/>
  <c r="V206" i="29"/>
  <c r="U206" i="29"/>
  <c r="T206" i="29"/>
  <c r="S206" i="29"/>
  <c r="R206" i="29"/>
  <c r="Q206" i="29"/>
  <c r="P206" i="29"/>
  <c r="O206" i="29"/>
  <c r="N206" i="29"/>
  <c r="M206" i="29"/>
  <c r="L206" i="29"/>
  <c r="K206" i="29"/>
  <c r="J206" i="29"/>
  <c r="I206" i="29"/>
  <c r="H206" i="29"/>
  <c r="G206" i="29"/>
  <c r="F206" i="29"/>
  <c r="E206" i="29"/>
  <c r="D206" i="29"/>
  <c r="C206" i="29"/>
  <c r="B206" i="29"/>
  <c r="AF205" i="29"/>
  <c r="AE205" i="29"/>
  <c r="AD205" i="29"/>
  <c r="AC205" i="29"/>
  <c r="AB205" i="29"/>
  <c r="AA205" i="29"/>
  <c r="Z205" i="29"/>
  <c r="Y205" i="29"/>
  <c r="X205" i="29"/>
  <c r="W205" i="29"/>
  <c r="V205" i="29"/>
  <c r="U205" i="29"/>
  <c r="T205" i="29"/>
  <c r="S205" i="29"/>
  <c r="R205" i="29"/>
  <c r="Q205" i="29"/>
  <c r="P205" i="29"/>
  <c r="O205" i="29"/>
  <c r="N205" i="29"/>
  <c r="M205" i="29"/>
  <c r="L205" i="29"/>
  <c r="K205" i="29"/>
  <c r="J205" i="29"/>
  <c r="I205" i="29"/>
  <c r="H205" i="29"/>
  <c r="G205" i="29"/>
  <c r="F205" i="29"/>
  <c r="E205" i="29"/>
  <c r="D205" i="29"/>
  <c r="C205" i="29"/>
  <c r="B205" i="29"/>
  <c r="AF204" i="29"/>
  <c r="AE204" i="29"/>
  <c r="AD204" i="29"/>
  <c r="AC204" i="29"/>
  <c r="AB204" i="29"/>
  <c r="AA204" i="29"/>
  <c r="Z204" i="29"/>
  <c r="Y204" i="29"/>
  <c r="X204" i="29"/>
  <c r="W204" i="29"/>
  <c r="V204" i="29"/>
  <c r="U204" i="29"/>
  <c r="T204" i="29"/>
  <c r="S204" i="29"/>
  <c r="R204" i="29"/>
  <c r="Q204" i="29"/>
  <c r="P204" i="29"/>
  <c r="O204" i="29"/>
  <c r="N204" i="29"/>
  <c r="M204" i="29"/>
  <c r="L204" i="29"/>
  <c r="K204" i="29"/>
  <c r="J204" i="29"/>
  <c r="I204" i="29"/>
  <c r="H204" i="29"/>
  <c r="G204" i="29"/>
  <c r="F204" i="29"/>
  <c r="E204" i="29"/>
  <c r="D204" i="29"/>
  <c r="C204" i="29"/>
  <c r="B204" i="29"/>
  <c r="AF203" i="29"/>
  <c r="AE203" i="29"/>
  <c r="AD203" i="29"/>
  <c r="AC203" i="29"/>
  <c r="AB203" i="29"/>
  <c r="AA203" i="29"/>
  <c r="Z203" i="29"/>
  <c r="Y203" i="29"/>
  <c r="X203" i="29"/>
  <c r="W203" i="29"/>
  <c r="V203" i="29"/>
  <c r="U203" i="29"/>
  <c r="T203" i="29"/>
  <c r="S203" i="29"/>
  <c r="R203" i="29"/>
  <c r="Q203" i="29"/>
  <c r="P203" i="29"/>
  <c r="O203" i="29"/>
  <c r="N203" i="29"/>
  <c r="M203" i="29"/>
  <c r="L203" i="29"/>
  <c r="K203" i="29"/>
  <c r="J203" i="29"/>
  <c r="I203" i="29"/>
  <c r="H203" i="29"/>
  <c r="G203" i="29"/>
  <c r="F203" i="29"/>
  <c r="E203" i="29"/>
  <c r="D203" i="29"/>
  <c r="C203" i="29"/>
  <c r="B203" i="29"/>
  <c r="AF202" i="29"/>
  <c r="AE202" i="29"/>
  <c r="AD202" i="29"/>
  <c r="AC202" i="29"/>
  <c r="AB202" i="29"/>
  <c r="AA202" i="29"/>
  <c r="Z202" i="29"/>
  <c r="Y202" i="29"/>
  <c r="X202" i="29"/>
  <c r="W202" i="29"/>
  <c r="V202" i="29"/>
  <c r="U202" i="29"/>
  <c r="T202" i="29"/>
  <c r="S202" i="29"/>
  <c r="R202" i="29"/>
  <c r="Q202" i="29"/>
  <c r="P202" i="29"/>
  <c r="O202" i="29"/>
  <c r="N202" i="29"/>
  <c r="M202" i="29"/>
  <c r="L202" i="29"/>
  <c r="K202" i="29"/>
  <c r="J202" i="29"/>
  <c r="I202" i="29"/>
  <c r="H202" i="29"/>
  <c r="G202" i="29"/>
  <c r="F202" i="29"/>
  <c r="E202" i="29"/>
  <c r="D202" i="29"/>
  <c r="C202" i="29"/>
  <c r="B202" i="29"/>
  <c r="AF201" i="29"/>
  <c r="AE201" i="29"/>
  <c r="AD201" i="29"/>
  <c r="AC201" i="29"/>
  <c r="AB201" i="29"/>
  <c r="AA201" i="29"/>
  <c r="Z201" i="29"/>
  <c r="Y201" i="29"/>
  <c r="X201" i="29"/>
  <c r="W201" i="29"/>
  <c r="V201" i="29"/>
  <c r="U201" i="29"/>
  <c r="T201" i="29"/>
  <c r="S201" i="29"/>
  <c r="R201" i="29"/>
  <c r="Q201" i="29"/>
  <c r="P201" i="29"/>
  <c r="O201" i="29"/>
  <c r="N201" i="29"/>
  <c r="M201" i="29"/>
  <c r="L201" i="29"/>
  <c r="K201" i="29"/>
  <c r="J201" i="29"/>
  <c r="I201" i="29"/>
  <c r="H201" i="29"/>
  <c r="G201" i="29"/>
  <c r="F201" i="29"/>
  <c r="E201" i="29"/>
  <c r="D201" i="29"/>
  <c r="C201" i="29"/>
  <c r="B201" i="29"/>
  <c r="AF200" i="29"/>
  <c r="AE200" i="29"/>
  <c r="AD200" i="29"/>
  <c r="AC200" i="29"/>
  <c r="AB200" i="29"/>
  <c r="AA200" i="29"/>
  <c r="Z200" i="29"/>
  <c r="Y200" i="29"/>
  <c r="X200" i="29"/>
  <c r="W200" i="29"/>
  <c r="V200" i="29"/>
  <c r="U200" i="29"/>
  <c r="T200" i="29"/>
  <c r="S200" i="29"/>
  <c r="R200" i="29"/>
  <c r="Q200" i="29"/>
  <c r="P200" i="29"/>
  <c r="O200" i="29"/>
  <c r="N200" i="29"/>
  <c r="M200" i="29"/>
  <c r="L200" i="29"/>
  <c r="K200" i="29"/>
  <c r="J200" i="29"/>
  <c r="I200" i="29"/>
  <c r="H200" i="29"/>
  <c r="G200" i="29"/>
  <c r="F200" i="29"/>
  <c r="E200" i="29"/>
  <c r="D200" i="29"/>
  <c r="C200" i="29"/>
  <c r="B200" i="29"/>
  <c r="AF199" i="29"/>
  <c r="AE199" i="29"/>
  <c r="AD199" i="29"/>
  <c r="AC199" i="29"/>
  <c r="AB199" i="29"/>
  <c r="AA199" i="29"/>
  <c r="Z199" i="29"/>
  <c r="Y199" i="29"/>
  <c r="X199" i="29"/>
  <c r="W199" i="29"/>
  <c r="V199" i="29"/>
  <c r="U199" i="29"/>
  <c r="T199" i="29"/>
  <c r="S199" i="29"/>
  <c r="R199" i="29"/>
  <c r="Q199" i="29"/>
  <c r="P199" i="29"/>
  <c r="O199" i="29"/>
  <c r="N199" i="29"/>
  <c r="M199" i="29"/>
  <c r="L199" i="29"/>
  <c r="K199" i="29"/>
  <c r="J199" i="29"/>
  <c r="I199" i="29"/>
  <c r="H199" i="29"/>
  <c r="G199" i="29"/>
  <c r="F199" i="29"/>
  <c r="E199" i="29"/>
  <c r="D199" i="29"/>
  <c r="C199" i="29"/>
  <c r="B199" i="29"/>
  <c r="AF198" i="29"/>
  <c r="AE198" i="29"/>
  <c r="AD198" i="29"/>
  <c r="AC198" i="29"/>
  <c r="AB198" i="29"/>
  <c r="AA198" i="29"/>
  <c r="Z198" i="29"/>
  <c r="Y198" i="29"/>
  <c r="X198" i="29"/>
  <c r="W198" i="29"/>
  <c r="V198" i="29"/>
  <c r="U198" i="29"/>
  <c r="T198" i="29"/>
  <c r="S198" i="29"/>
  <c r="R198" i="29"/>
  <c r="Q198" i="29"/>
  <c r="P198" i="29"/>
  <c r="O198" i="29"/>
  <c r="N198" i="29"/>
  <c r="M198" i="29"/>
  <c r="L198" i="29"/>
  <c r="K198" i="29"/>
  <c r="J198" i="29"/>
  <c r="I198" i="29"/>
  <c r="H198" i="29"/>
  <c r="G198" i="29"/>
  <c r="F198" i="29"/>
  <c r="E198" i="29"/>
  <c r="D198" i="29"/>
  <c r="C198" i="29"/>
  <c r="B198" i="29"/>
  <c r="AF197" i="29"/>
  <c r="AE197" i="29"/>
  <c r="AD197" i="29"/>
  <c r="AC197" i="29"/>
  <c r="AB197" i="29"/>
  <c r="AA197" i="29"/>
  <c r="Z197" i="29"/>
  <c r="Y197" i="29"/>
  <c r="X197" i="29"/>
  <c r="W197" i="29"/>
  <c r="V197" i="29"/>
  <c r="U197" i="29"/>
  <c r="T197" i="29"/>
  <c r="S197" i="29"/>
  <c r="R197" i="29"/>
  <c r="Q197" i="29"/>
  <c r="P197" i="29"/>
  <c r="O197" i="29"/>
  <c r="N197" i="29"/>
  <c r="M197" i="29"/>
  <c r="L197" i="29"/>
  <c r="K197" i="29"/>
  <c r="J197" i="29"/>
  <c r="I197" i="29"/>
  <c r="H197" i="29"/>
  <c r="G197" i="29"/>
  <c r="F197" i="29"/>
  <c r="E197" i="29"/>
  <c r="D197" i="29"/>
  <c r="C197" i="29"/>
  <c r="B197" i="29"/>
  <c r="AF196" i="29"/>
  <c r="AE196" i="29"/>
  <c r="AD196" i="29"/>
  <c r="AC196" i="29"/>
  <c r="AB196" i="29"/>
  <c r="AA196" i="29"/>
  <c r="Z196" i="29"/>
  <c r="Y196" i="29"/>
  <c r="X196" i="29"/>
  <c r="W196" i="29"/>
  <c r="V196" i="29"/>
  <c r="U196" i="29"/>
  <c r="T196" i="29"/>
  <c r="S196" i="29"/>
  <c r="R196" i="29"/>
  <c r="Q196" i="29"/>
  <c r="P196" i="29"/>
  <c r="O196" i="29"/>
  <c r="N196" i="29"/>
  <c r="M196" i="29"/>
  <c r="L196" i="29"/>
  <c r="K196" i="29"/>
  <c r="J196" i="29"/>
  <c r="I196" i="29"/>
  <c r="H196" i="29"/>
  <c r="G196" i="29"/>
  <c r="F196" i="29"/>
  <c r="E196" i="29"/>
  <c r="D196" i="29"/>
  <c r="C196" i="29"/>
  <c r="B196" i="29"/>
  <c r="AF195" i="29"/>
  <c r="AE195" i="29"/>
  <c r="AD195" i="29"/>
  <c r="AC195" i="29"/>
  <c r="AB195" i="29"/>
  <c r="AA195" i="29"/>
  <c r="Z195" i="29"/>
  <c r="Y195" i="29"/>
  <c r="X195" i="29"/>
  <c r="W195" i="29"/>
  <c r="V195" i="29"/>
  <c r="U195" i="29"/>
  <c r="T195" i="29"/>
  <c r="S195" i="29"/>
  <c r="R195" i="29"/>
  <c r="Q195" i="29"/>
  <c r="P195" i="29"/>
  <c r="O195" i="29"/>
  <c r="N195" i="29"/>
  <c r="M195" i="29"/>
  <c r="L195" i="29"/>
  <c r="K195" i="29"/>
  <c r="J195" i="29"/>
  <c r="I195" i="29"/>
  <c r="H195" i="29"/>
  <c r="G195" i="29"/>
  <c r="F195" i="29"/>
  <c r="E195" i="29"/>
  <c r="D195" i="29"/>
  <c r="C195" i="29"/>
  <c r="B195" i="29"/>
  <c r="AF194" i="29"/>
  <c r="AE194" i="29"/>
  <c r="AD194" i="29"/>
  <c r="AC194" i="29"/>
  <c r="AB194" i="29"/>
  <c r="AA194" i="29"/>
  <c r="Z194" i="29"/>
  <c r="Y194" i="29"/>
  <c r="X194" i="29"/>
  <c r="W194" i="29"/>
  <c r="V194" i="29"/>
  <c r="U194" i="29"/>
  <c r="T194" i="29"/>
  <c r="S194" i="29"/>
  <c r="R194" i="29"/>
  <c r="Q194" i="29"/>
  <c r="P194" i="29"/>
  <c r="O194" i="29"/>
  <c r="N194" i="29"/>
  <c r="M194" i="29"/>
  <c r="L194" i="29"/>
  <c r="K194" i="29"/>
  <c r="J194" i="29"/>
  <c r="I194" i="29"/>
  <c r="H194" i="29"/>
  <c r="G194" i="29"/>
  <c r="F194" i="29"/>
  <c r="E194" i="29"/>
  <c r="D194" i="29"/>
  <c r="C194" i="29"/>
  <c r="B194" i="29"/>
  <c r="AF193" i="29"/>
  <c r="AE193" i="29"/>
  <c r="AD193" i="29"/>
  <c r="AC193" i="29"/>
  <c r="AB193" i="29"/>
  <c r="AA193" i="29"/>
  <c r="Z193" i="29"/>
  <c r="Y193" i="29"/>
  <c r="X193" i="29"/>
  <c r="W193" i="29"/>
  <c r="V193" i="29"/>
  <c r="U193" i="29"/>
  <c r="T193" i="29"/>
  <c r="S193" i="29"/>
  <c r="R193" i="29"/>
  <c r="Q193" i="29"/>
  <c r="P193" i="29"/>
  <c r="O193" i="29"/>
  <c r="N193" i="29"/>
  <c r="M193" i="29"/>
  <c r="L193" i="29"/>
  <c r="K193" i="29"/>
  <c r="J193" i="29"/>
  <c r="I193" i="29"/>
  <c r="H193" i="29"/>
  <c r="G193" i="29"/>
  <c r="F193" i="29"/>
  <c r="E193" i="29"/>
  <c r="D193" i="29"/>
  <c r="C193" i="29"/>
  <c r="B193" i="29"/>
  <c r="AF192" i="29"/>
  <c r="AE192" i="29"/>
  <c r="AD192" i="29"/>
  <c r="AC192" i="29"/>
  <c r="AB192" i="29"/>
  <c r="AA192" i="29"/>
  <c r="Z192" i="29"/>
  <c r="Y192" i="29"/>
  <c r="X192" i="29"/>
  <c r="W192" i="29"/>
  <c r="V192" i="29"/>
  <c r="U192" i="29"/>
  <c r="T192" i="29"/>
  <c r="S192" i="29"/>
  <c r="R192" i="29"/>
  <c r="Q192" i="29"/>
  <c r="P192" i="29"/>
  <c r="O192" i="29"/>
  <c r="N192" i="29"/>
  <c r="M192" i="29"/>
  <c r="L192" i="29"/>
  <c r="K192" i="29"/>
  <c r="J192" i="29"/>
  <c r="I192" i="29"/>
  <c r="H192" i="29"/>
  <c r="G192" i="29"/>
  <c r="F192" i="29"/>
  <c r="E192" i="29"/>
  <c r="D192" i="29"/>
  <c r="C192" i="29"/>
  <c r="B192" i="29"/>
  <c r="AF191" i="29"/>
  <c r="AE191" i="29"/>
  <c r="AD191" i="29"/>
  <c r="AC191" i="29"/>
  <c r="AB191" i="29"/>
  <c r="AA191" i="29"/>
  <c r="Z191" i="29"/>
  <c r="Y191" i="29"/>
  <c r="X191" i="29"/>
  <c r="W191" i="29"/>
  <c r="V191" i="29"/>
  <c r="U191" i="29"/>
  <c r="T191" i="29"/>
  <c r="S191" i="29"/>
  <c r="R191" i="29"/>
  <c r="Q191" i="29"/>
  <c r="P191" i="29"/>
  <c r="O191" i="29"/>
  <c r="N191" i="29"/>
  <c r="M191" i="29"/>
  <c r="L191" i="29"/>
  <c r="K191" i="29"/>
  <c r="J191" i="29"/>
  <c r="I191" i="29"/>
  <c r="H191" i="29"/>
  <c r="G191" i="29"/>
  <c r="F191" i="29"/>
  <c r="E191" i="29"/>
  <c r="D191" i="29"/>
  <c r="C191" i="29"/>
  <c r="B191" i="29"/>
  <c r="AF190" i="29"/>
  <c r="AE190" i="29"/>
  <c r="AD190" i="29"/>
  <c r="AC190" i="29"/>
  <c r="AB190" i="29"/>
  <c r="AA190" i="29"/>
  <c r="Z190" i="29"/>
  <c r="Y190" i="29"/>
  <c r="X190" i="29"/>
  <c r="W190" i="29"/>
  <c r="V190" i="29"/>
  <c r="U190" i="29"/>
  <c r="T190" i="29"/>
  <c r="S190" i="29"/>
  <c r="R190" i="29"/>
  <c r="Q190" i="29"/>
  <c r="P190" i="29"/>
  <c r="O190" i="29"/>
  <c r="N190" i="29"/>
  <c r="M190" i="29"/>
  <c r="L190" i="29"/>
  <c r="K190" i="29"/>
  <c r="J190" i="29"/>
  <c r="I190" i="29"/>
  <c r="H190" i="29"/>
  <c r="G190" i="29"/>
  <c r="F190" i="29"/>
  <c r="E190" i="29"/>
  <c r="D190" i="29"/>
  <c r="C190" i="29"/>
  <c r="B190" i="29"/>
  <c r="AF189" i="29"/>
  <c r="AE189" i="29"/>
  <c r="AD189" i="29"/>
  <c r="AC189" i="29"/>
  <c r="AB189" i="29"/>
  <c r="AA189" i="29"/>
  <c r="Z189" i="29"/>
  <c r="Y189" i="29"/>
  <c r="X189" i="29"/>
  <c r="W189" i="29"/>
  <c r="V189" i="29"/>
  <c r="U189" i="29"/>
  <c r="T189" i="29"/>
  <c r="S189" i="29"/>
  <c r="R189" i="29"/>
  <c r="Q189" i="29"/>
  <c r="P189" i="29"/>
  <c r="O189" i="29"/>
  <c r="N189" i="29"/>
  <c r="M189" i="29"/>
  <c r="L189" i="29"/>
  <c r="K189" i="29"/>
  <c r="J189" i="29"/>
  <c r="I189" i="29"/>
  <c r="H189" i="29"/>
  <c r="G189" i="29"/>
  <c r="F189" i="29"/>
  <c r="E189" i="29"/>
  <c r="D189" i="29"/>
  <c r="C189" i="29"/>
  <c r="B189" i="29"/>
  <c r="AF188" i="29"/>
  <c r="AE188" i="29"/>
  <c r="AD188" i="29"/>
  <c r="AC188" i="29"/>
  <c r="AB188" i="29"/>
  <c r="AA188" i="29"/>
  <c r="Z188" i="29"/>
  <c r="Y188" i="29"/>
  <c r="X188" i="29"/>
  <c r="W188" i="29"/>
  <c r="V188" i="29"/>
  <c r="U188" i="29"/>
  <c r="T188" i="29"/>
  <c r="S188" i="29"/>
  <c r="R188" i="29"/>
  <c r="Q188" i="29"/>
  <c r="P188" i="29"/>
  <c r="O188" i="29"/>
  <c r="N188" i="29"/>
  <c r="M188" i="29"/>
  <c r="L188" i="29"/>
  <c r="K188" i="29"/>
  <c r="J188" i="29"/>
  <c r="I188" i="29"/>
  <c r="H188" i="29"/>
  <c r="G188" i="29"/>
  <c r="F188" i="29"/>
  <c r="E188" i="29"/>
  <c r="D188" i="29"/>
  <c r="C188" i="29"/>
  <c r="B188" i="29"/>
  <c r="AF187" i="29"/>
  <c r="AE187" i="29"/>
  <c r="AD187" i="29"/>
  <c r="AC187" i="29"/>
  <c r="AB187" i="29"/>
  <c r="AA187" i="29"/>
  <c r="Z187" i="29"/>
  <c r="Y187" i="29"/>
  <c r="X187" i="29"/>
  <c r="W187" i="29"/>
  <c r="V187" i="29"/>
  <c r="U187" i="29"/>
  <c r="T187" i="29"/>
  <c r="S187" i="29"/>
  <c r="R187" i="29"/>
  <c r="Q187" i="29"/>
  <c r="P187" i="29"/>
  <c r="O187" i="29"/>
  <c r="N187" i="29"/>
  <c r="M187" i="29"/>
  <c r="L187" i="29"/>
  <c r="K187" i="29"/>
  <c r="J187" i="29"/>
  <c r="I187" i="29"/>
  <c r="H187" i="29"/>
  <c r="G187" i="29"/>
  <c r="F187" i="29"/>
  <c r="E187" i="29"/>
  <c r="D187" i="29"/>
  <c r="C187" i="29"/>
  <c r="B187" i="29"/>
  <c r="AF186" i="29"/>
  <c r="AE186" i="29"/>
  <c r="AD186" i="29"/>
  <c r="AC186" i="29"/>
  <c r="AB186" i="29"/>
  <c r="AA186" i="29"/>
  <c r="Z186" i="29"/>
  <c r="Y186" i="29"/>
  <c r="X186" i="29"/>
  <c r="W186" i="29"/>
  <c r="V186" i="29"/>
  <c r="U186" i="29"/>
  <c r="T186" i="29"/>
  <c r="S186" i="29"/>
  <c r="R186" i="29"/>
  <c r="Q186" i="29"/>
  <c r="P186" i="29"/>
  <c r="O186" i="29"/>
  <c r="N186" i="29"/>
  <c r="M186" i="29"/>
  <c r="L186" i="29"/>
  <c r="K186" i="29"/>
  <c r="J186" i="29"/>
  <c r="I186" i="29"/>
  <c r="H186" i="29"/>
  <c r="G186" i="29"/>
  <c r="F186" i="29"/>
  <c r="E186" i="29"/>
  <c r="D186" i="29"/>
  <c r="C186" i="29"/>
  <c r="B186" i="29"/>
  <c r="AF185" i="29"/>
  <c r="AE185" i="29"/>
  <c r="AD185" i="29"/>
  <c r="AC185" i="29"/>
  <c r="AB185" i="29"/>
  <c r="AA185" i="29"/>
  <c r="Z185" i="29"/>
  <c r="Y185" i="29"/>
  <c r="X185" i="29"/>
  <c r="W185" i="29"/>
  <c r="V185" i="29"/>
  <c r="U185" i="29"/>
  <c r="T185" i="29"/>
  <c r="S185" i="29"/>
  <c r="R185" i="29"/>
  <c r="Q185" i="29"/>
  <c r="P185" i="29"/>
  <c r="O185" i="29"/>
  <c r="N185" i="29"/>
  <c r="M185" i="29"/>
  <c r="L185" i="29"/>
  <c r="K185" i="29"/>
  <c r="J185" i="29"/>
  <c r="I185" i="29"/>
  <c r="H185" i="29"/>
  <c r="G185" i="29"/>
  <c r="F185" i="29"/>
  <c r="E185" i="29"/>
  <c r="D185" i="29"/>
  <c r="C185" i="29"/>
  <c r="B185" i="29"/>
  <c r="AF184" i="29"/>
  <c r="AE184" i="29"/>
  <c r="AD184" i="29"/>
  <c r="AC184" i="29"/>
  <c r="AB184" i="29"/>
  <c r="AA184" i="29"/>
  <c r="Z184" i="29"/>
  <c r="Y184" i="29"/>
  <c r="X184" i="29"/>
  <c r="W184" i="29"/>
  <c r="V184" i="29"/>
  <c r="U184" i="29"/>
  <c r="T184" i="29"/>
  <c r="S184" i="29"/>
  <c r="R184" i="29"/>
  <c r="Q184" i="29"/>
  <c r="P184" i="29"/>
  <c r="O184" i="29"/>
  <c r="N184" i="29"/>
  <c r="M184" i="29"/>
  <c r="L184" i="29"/>
  <c r="K184" i="29"/>
  <c r="J184" i="29"/>
  <c r="I184" i="29"/>
  <c r="H184" i="29"/>
  <c r="G184" i="29"/>
  <c r="F184" i="29"/>
  <c r="E184" i="29"/>
  <c r="D184" i="29"/>
  <c r="C184" i="29"/>
  <c r="B184" i="29"/>
  <c r="AF183" i="29"/>
  <c r="AE183" i="29"/>
  <c r="AD183" i="29"/>
  <c r="AC183" i="29"/>
  <c r="AB183" i="29"/>
  <c r="AA183" i="29"/>
  <c r="Z183" i="29"/>
  <c r="Y183" i="29"/>
  <c r="X183" i="29"/>
  <c r="W183" i="29"/>
  <c r="V183" i="29"/>
  <c r="U183" i="29"/>
  <c r="T183" i="29"/>
  <c r="S183" i="29"/>
  <c r="R183" i="29"/>
  <c r="Q183" i="29"/>
  <c r="P183" i="29"/>
  <c r="O183" i="29"/>
  <c r="N183" i="29"/>
  <c r="M183" i="29"/>
  <c r="L183" i="29"/>
  <c r="K183" i="29"/>
  <c r="J183" i="29"/>
  <c r="I183" i="29"/>
  <c r="H183" i="29"/>
  <c r="G183" i="29"/>
  <c r="F183" i="29"/>
  <c r="E183" i="29"/>
  <c r="D183" i="29"/>
  <c r="C183" i="29"/>
  <c r="B183" i="29"/>
  <c r="AF182" i="29"/>
  <c r="AE182" i="29"/>
  <c r="AD182" i="29"/>
  <c r="AC182" i="29"/>
  <c r="AB182" i="29"/>
  <c r="AA182" i="29"/>
  <c r="Z182" i="29"/>
  <c r="Y182" i="29"/>
  <c r="X182" i="29"/>
  <c r="W182" i="29"/>
  <c r="V182" i="29"/>
  <c r="U182" i="29"/>
  <c r="T182" i="29"/>
  <c r="S182" i="29"/>
  <c r="R182" i="29"/>
  <c r="Q182" i="29"/>
  <c r="P182" i="29"/>
  <c r="O182" i="29"/>
  <c r="N182" i="29"/>
  <c r="M182" i="29"/>
  <c r="L182" i="29"/>
  <c r="K182" i="29"/>
  <c r="J182" i="29"/>
  <c r="I182" i="29"/>
  <c r="H182" i="29"/>
  <c r="G182" i="29"/>
  <c r="F182" i="29"/>
  <c r="E182" i="29"/>
  <c r="D182" i="29"/>
  <c r="C182" i="29"/>
  <c r="B182" i="29"/>
  <c r="AF181" i="29"/>
  <c r="AE181" i="29"/>
  <c r="AD181" i="29"/>
  <c r="AC181" i="29"/>
  <c r="AB181" i="29"/>
  <c r="AA181" i="29"/>
  <c r="Z181" i="29"/>
  <c r="Y181" i="29"/>
  <c r="X181" i="29"/>
  <c r="W181" i="29"/>
  <c r="V181" i="29"/>
  <c r="U181" i="29"/>
  <c r="T181" i="29"/>
  <c r="S181" i="29"/>
  <c r="R181" i="29"/>
  <c r="Q181" i="29"/>
  <c r="P181" i="29"/>
  <c r="O181" i="29"/>
  <c r="N181" i="29"/>
  <c r="M181" i="29"/>
  <c r="L181" i="29"/>
  <c r="K181" i="29"/>
  <c r="J181" i="29"/>
  <c r="I181" i="29"/>
  <c r="H181" i="29"/>
  <c r="G181" i="29"/>
  <c r="F181" i="29"/>
  <c r="E181" i="29"/>
  <c r="D181" i="29"/>
  <c r="C181" i="29"/>
  <c r="B181" i="29"/>
  <c r="AF180" i="29"/>
  <c r="AE180" i="29"/>
  <c r="AD180" i="29"/>
  <c r="AC180" i="29"/>
  <c r="AB180" i="29"/>
  <c r="AA180" i="29"/>
  <c r="Z180" i="29"/>
  <c r="Y180" i="29"/>
  <c r="X180" i="29"/>
  <c r="W180" i="29"/>
  <c r="V180" i="29"/>
  <c r="U180" i="29"/>
  <c r="T180" i="29"/>
  <c r="S180" i="29"/>
  <c r="R180" i="29"/>
  <c r="Q180" i="29"/>
  <c r="P180" i="29"/>
  <c r="O180" i="29"/>
  <c r="N180" i="29"/>
  <c r="M180" i="29"/>
  <c r="L180" i="29"/>
  <c r="K180" i="29"/>
  <c r="J180" i="29"/>
  <c r="I180" i="29"/>
  <c r="H180" i="29"/>
  <c r="G180" i="29"/>
  <c r="F180" i="29"/>
  <c r="E180" i="29"/>
  <c r="D180" i="29"/>
  <c r="C180" i="29"/>
  <c r="B180" i="29"/>
  <c r="AF179" i="29"/>
  <c r="AE179" i="29"/>
  <c r="AD179" i="29"/>
  <c r="AC179" i="29"/>
  <c r="AB179" i="29"/>
  <c r="AA179" i="29"/>
  <c r="Z179" i="29"/>
  <c r="Y179" i="29"/>
  <c r="X179" i="29"/>
  <c r="W179" i="29"/>
  <c r="V179" i="29"/>
  <c r="U179" i="29"/>
  <c r="T179" i="29"/>
  <c r="S179" i="29"/>
  <c r="R179" i="29"/>
  <c r="Q179" i="29"/>
  <c r="P179" i="29"/>
  <c r="O179" i="29"/>
  <c r="N179" i="29"/>
  <c r="M179" i="29"/>
  <c r="L179" i="29"/>
  <c r="K179" i="29"/>
  <c r="J179" i="29"/>
  <c r="I179" i="29"/>
  <c r="H179" i="29"/>
  <c r="G179" i="29"/>
  <c r="F179" i="29"/>
  <c r="E179" i="29"/>
  <c r="D179" i="29"/>
  <c r="C179" i="29"/>
  <c r="B179" i="29"/>
  <c r="AF178" i="29"/>
  <c r="AE178" i="29"/>
  <c r="AD178" i="29"/>
  <c r="AC178" i="29"/>
  <c r="AB178" i="29"/>
  <c r="AA178" i="29"/>
  <c r="Z178" i="29"/>
  <c r="Y178" i="29"/>
  <c r="X178" i="29"/>
  <c r="W178" i="29"/>
  <c r="V178" i="29"/>
  <c r="U178" i="29"/>
  <c r="T178" i="29"/>
  <c r="S178" i="29"/>
  <c r="R178" i="29"/>
  <c r="Q178" i="29"/>
  <c r="P178" i="29"/>
  <c r="O178" i="29"/>
  <c r="N178" i="29"/>
  <c r="M178" i="29"/>
  <c r="L178" i="29"/>
  <c r="K178" i="29"/>
  <c r="J178" i="29"/>
  <c r="I178" i="29"/>
  <c r="H178" i="29"/>
  <c r="G178" i="29"/>
  <c r="F178" i="29"/>
  <c r="E178" i="29"/>
  <c r="D178" i="29"/>
  <c r="C178" i="29"/>
  <c r="B178" i="29"/>
  <c r="AF177" i="29"/>
  <c r="AE177" i="29"/>
  <c r="AD177" i="29"/>
  <c r="AC177" i="29"/>
  <c r="AB177" i="29"/>
  <c r="AA177" i="29"/>
  <c r="Z177" i="29"/>
  <c r="Y177" i="29"/>
  <c r="X177" i="29"/>
  <c r="W177" i="29"/>
  <c r="V177" i="29"/>
  <c r="U177" i="29"/>
  <c r="T177" i="29"/>
  <c r="S177" i="29"/>
  <c r="R177" i="29"/>
  <c r="Q177" i="29"/>
  <c r="P177" i="29"/>
  <c r="O177" i="29"/>
  <c r="N177" i="29"/>
  <c r="M177" i="29"/>
  <c r="L177" i="29"/>
  <c r="K177" i="29"/>
  <c r="J177" i="29"/>
  <c r="I177" i="29"/>
  <c r="H177" i="29"/>
  <c r="G177" i="29"/>
  <c r="F177" i="29"/>
  <c r="E177" i="29"/>
  <c r="D177" i="29"/>
  <c r="C177" i="29"/>
  <c r="B177" i="29"/>
  <c r="AF176" i="29"/>
  <c r="AE176" i="29"/>
  <c r="AD176" i="29"/>
  <c r="AC176" i="29"/>
  <c r="AB176" i="29"/>
  <c r="AA176" i="29"/>
  <c r="Z176" i="29"/>
  <c r="Y176" i="29"/>
  <c r="X176" i="29"/>
  <c r="W176" i="29"/>
  <c r="V176" i="29"/>
  <c r="U176" i="29"/>
  <c r="T176" i="29"/>
  <c r="S176" i="29"/>
  <c r="R176" i="29"/>
  <c r="Q176" i="29"/>
  <c r="P176" i="29"/>
  <c r="O176" i="29"/>
  <c r="N176" i="29"/>
  <c r="M176" i="29"/>
  <c r="L176" i="29"/>
  <c r="K176" i="29"/>
  <c r="J176" i="29"/>
  <c r="I176" i="29"/>
  <c r="H176" i="29"/>
  <c r="G176" i="29"/>
  <c r="F176" i="29"/>
  <c r="E176" i="29"/>
  <c r="D176" i="29"/>
  <c r="C176" i="29"/>
  <c r="B176" i="29"/>
  <c r="AF175" i="29"/>
  <c r="AE175" i="29"/>
  <c r="AD175" i="29"/>
  <c r="AC175" i="29"/>
  <c r="AB175" i="29"/>
  <c r="AA175" i="29"/>
  <c r="Z175" i="29"/>
  <c r="Y175" i="29"/>
  <c r="X175" i="29"/>
  <c r="W175" i="29"/>
  <c r="V175" i="29"/>
  <c r="U175" i="29"/>
  <c r="T175" i="29"/>
  <c r="S175" i="29"/>
  <c r="R175" i="29"/>
  <c r="Q175" i="29"/>
  <c r="P175" i="29"/>
  <c r="O175" i="29"/>
  <c r="N175" i="29"/>
  <c r="M175" i="29"/>
  <c r="L175" i="29"/>
  <c r="K175" i="29"/>
  <c r="J175" i="29"/>
  <c r="I175" i="29"/>
  <c r="H175" i="29"/>
  <c r="G175" i="29"/>
  <c r="F175" i="29"/>
  <c r="E175" i="29"/>
  <c r="D175" i="29"/>
  <c r="C175" i="29"/>
  <c r="B175" i="29"/>
  <c r="AF174" i="29"/>
  <c r="AE174" i="29"/>
  <c r="AD174" i="29"/>
  <c r="AC174" i="29"/>
  <c r="AB174" i="29"/>
  <c r="AA174" i="29"/>
  <c r="Z174" i="29"/>
  <c r="Y174" i="29"/>
  <c r="X174" i="29"/>
  <c r="W174" i="29"/>
  <c r="V174" i="29"/>
  <c r="U174" i="29"/>
  <c r="T174" i="29"/>
  <c r="S174" i="29"/>
  <c r="R174" i="29"/>
  <c r="Q174" i="29"/>
  <c r="P174" i="29"/>
  <c r="O174" i="29"/>
  <c r="N174" i="29"/>
  <c r="M174" i="29"/>
  <c r="L174" i="29"/>
  <c r="K174" i="29"/>
  <c r="J174" i="29"/>
  <c r="I174" i="29"/>
  <c r="H174" i="29"/>
  <c r="G174" i="29"/>
  <c r="F174" i="29"/>
  <c r="E174" i="29"/>
  <c r="D174" i="29"/>
  <c r="C174" i="29"/>
  <c r="B174" i="29"/>
  <c r="AF173" i="29"/>
  <c r="AE173" i="29"/>
  <c r="AD173" i="29"/>
  <c r="AC173" i="29"/>
  <c r="AB173" i="29"/>
  <c r="AA173" i="29"/>
  <c r="Z173" i="29"/>
  <c r="Y173" i="29"/>
  <c r="X173" i="29"/>
  <c r="W173" i="29"/>
  <c r="V173" i="29"/>
  <c r="U173" i="29"/>
  <c r="T173" i="29"/>
  <c r="S173" i="29"/>
  <c r="R173" i="29"/>
  <c r="Q173" i="29"/>
  <c r="P173" i="29"/>
  <c r="O173" i="29"/>
  <c r="N173" i="29"/>
  <c r="M173" i="29"/>
  <c r="L173" i="29"/>
  <c r="K173" i="29"/>
  <c r="J173" i="29"/>
  <c r="I173" i="29"/>
  <c r="H173" i="29"/>
  <c r="G173" i="29"/>
  <c r="F173" i="29"/>
  <c r="E173" i="29"/>
  <c r="D173" i="29"/>
  <c r="C173" i="29"/>
  <c r="B173" i="29"/>
  <c r="AF172" i="29"/>
  <c r="AE172" i="29"/>
  <c r="AD172" i="29"/>
  <c r="AC172" i="29"/>
  <c r="AB172" i="29"/>
  <c r="AA172" i="29"/>
  <c r="Z172" i="29"/>
  <c r="Y172" i="29"/>
  <c r="X172" i="29"/>
  <c r="W172" i="29"/>
  <c r="V172" i="29"/>
  <c r="U172" i="29"/>
  <c r="T172" i="29"/>
  <c r="S172" i="29"/>
  <c r="R172" i="29"/>
  <c r="Q172" i="29"/>
  <c r="P172" i="29"/>
  <c r="O172" i="29"/>
  <c r="N172" i="29"/>
  <c r="M172" i="29"/>
  <c r="L172" i="29"/>
  <c r="K172" i="29"/>
  <c r="J172" i="29"/>
  <c r="I172" i="29"/>
  <c r="H172" i="29"/>
  <c r="G172" i="29"/>
  <c r="F172" i="29"/>
  <c r="E172" i="29"/>
  <c r="D172" i="29"/>
  <c r="C172" i="29"/>
  <c r="B172" i="29"/>
  <c r="AF171" i="29"/>
  <c r="AE171" i="29"/>
  <c r="AD171" i="29"/>
  <c r="AC171" i="29"/>
  <c r="AB171" i="29"/>
  <c r="AA171" i="29"/>
  <c r="Z171" i="29"/>
  <c r="Y171" i="29"/>
  <c r="X171" i="29"/>
  <c r="W171" i="29"/>
  <c r="V171" i="29"/>
  <c r="U171" i="29"/>
  <c r="T171" i="29"/>
  <c r="S171" i="29"/>
  <c r="R171" i="29"/>
  <c r="Q171" i="29"/>
  <c r="P171" i="29"/>
  <c r="O171" i="29"/>
  <c r="N171" i="29"/>
  <c r="M171" i="29"/>
  <c r="L171" i="29"/>
  <c r="K171" i="29"/>
  <c r="J171" i="29"/>
  <c r="I171" i="29"/>
  <c r="H171" i="29"/>
  <c r="G171" i="29"/>
  <c r="F171" i="29"/>
  <c r="E171" i="29"/>
  <c r="D171" i="29"/>
  <c r="C171" i="29"/>
  <c r="B171" i="29"/>
  <c r="AF170" i="29"/>
  <c r="AE170" i="29"/>
  <c r="AD170" i="29"/>
  <c r="AC170" i="29"/>
  <c r="AB170" i="29"/>
  <c r="AA170" i="29"/>
  <c r="Z170" i="29"/>
  <c r="Y170" i="29"/>
  <c r="X170" i="29"/>
  <c r="W170" i="29"/>
  <c r="V170" i="29"/>
  <c r="U170" i="29"/>
  <c r="T170" i="29"/>
  <c r="S170" i="29"/>
  <c r="R170" i="29"/>
  <c r="Q170" i="29"/>
  <c r="P170" i="29"/>
  <c r="O170" i="29"/>
  <c r="N170" i="29"/>
  <c r="M170" i="29"/>
  <c r="L170" i="29"/>
  <c r="K170" i="29"/>
  <c r="J170" i="29"/>
  <c r="I170" i="29"/>
  <c r="H170" i="29"/>
  <c r="G170" i="29"/>
  <c r="F170" i="29"/>
  <c r="E170" i="29"/>
  <c r="D170" i="29"/>
  <c r="C170" i="29"/>
  <c r="B170" i="29"/>
  <c r="AF169" i="29"/>
  <c r="AF164" i="29" s="1"/>
  <c r="AE169" i="29"/>
  <c r="AD169" i="29"/>
  <c r="AC169" i="29"/>
  <c r="AB169" i="29"/>
  <c r="AA169" i="29"/>
  <c r="Z169" i="29"/>
  <c r="Y169" i="29"/>
  <c r="X169" i="29"/>
  <c r="W169" i="29"/>
  <c r="V169" i="29"/>
  <c r="U169" i="29"/>
  <c r="T169" i="29"/>
  <c r="S169" i="29"/>
  <c r="R169" i="29"/>
  <c r="Q169" i="29"/>
  <c r="P169" i="29"/>
  <c r="O169" i="29"/>
  <c r="N169" i="29"/>
  <c r="M169" i="29"/>
  <c r="L169" i="29"/>
  <c r="K169" i="29"/>
  <c r="J169" i="29"/>
  <c r="I169" i="29"/>
  <c r="H169" i="29"/>
  <c r="G169" i="29"/>
  <c r="F169" i="29"/>
  <c r="E169" i="29"/>
  <c r="D169" i="29"/>
  <c r="C169" i="29"/>
  <c r="B169" i="29"/>
  <c r="AF168" i="29"/>
  <c r="AE168" i="29"/>
  <c r="AD168" i="29"/>
  <c r="AC168" i="29"/>
  <c r="AB168" i="29"/>
  <c r="AA168" i="29"/>
  <c r="Z168" i="29"/>
  <c r="Y168" i="29"/>
  <c r="X168" i="29"/>
  <c r="W168" i="29"/>
  <c r="V168" i="29"/>
  <c r="U168" i="29"/>
  <c r="T168" i="29"/>
  <c r="S168" i="29"/>
  <c r="R168" i="29"/>
  <c r="Q168" i="29"/>
  <c r="P168" i="29"/>
  <c r="O168" i="29"/>
  <c r="N168" i="29"/>
  <c r="M168" i="29"/>
  <c r="L168" i="29"/>
  <c r="K168" i="29"/>
  <c r="J168" i="29"/>
  <c r="I168" i="29"/>
  <c r="H168" i="29"/>
  <c r="G168" i="29"/>
  <c r="F168" i="29"/>
  <c r="E168" i="29"/>
  <c r="D168" i="29"/>
  <c r="C168" i="29"/>
  <c r="B168" i="29"/>
  <c r="AF167" i="29"/>
  <c r="AE167" i="29"/>
  <c r="AD167" i="29"/>
  <c r="AC167" i="29"/>
  <c r="AB167" i="29"/>
  <c r="AA167" i="29"/>
  <c r="Z167" i="29"/>
  <c r="Y167" i="29"/>
  <c r="X167" i="29"/>
  <c r="W167" i="29"/>
  <c r="V167" i="29"/>
  <c r="U167" i="29"/>
  <c r="T167" i="29"/>
  <c r="S167" i="29"/>
  <c r="R167" i="29"/>
  <c r="Q167" i="29"/>
  <c r="P167" i="29"/>
  <c r="O167" i="29"/>
  <c r="N167" i="29"/>
  <c r="M167" i="29"/>
  <c r="L167" i="29"/>
  <c r="K167" i="29"/>
  <c r="J167" i="29"/>
  <c r="I167" i="29"/>
  <c r="H167" i="29"/>
  <c r="G167" i="29"/>
  <c r="F167" i="29"/>
  <c r="E167" i="29"/>
  <c r="D167" i="29"/>
  <c r="C167" i="29"/>
  <c r="B167" i="29"/>
  <c r="AF166" i="29"/>
  <c r="AE166" i="29"/>
  <c r="AD166" i="29"/>
  <c r="AC166" i="29"/>
  <c r="AB166" i="29"/>
  <c r="AA166" i="29"/>
  <c r="Z166" i="29"/>
  <c r="Y166" i="29"/>
  <c r="X166" i="29"/>
  <c r="W166" i="29"/>
  <c r="V166" i="29"/>
  <c r="U166" i="29"/>
  <c r="T166" i="29"/>
  <c r="S166" i="29"/>
  <c r="R166" i="29"/>
  <c r="Q166" i="29"/>
  <c r="P166" i="29"/>
  <c r="O166" i="29"/>
  <c r="O164" i="29" s="1"/>
  <c r="N166" i="29"/>
  <c r="M166" i="29"/>
  <c r="L166" i="29"/>
  <c r="K166" i="29"/>
  <c r="J166" i="29"/>
  <c r="I166" i="29"/>
  <c r="H166" i="29"/>
  <c r="G166" i="29"/>
  <c r="F166" i="29"/>
  <c r="E166" i="29"/>
  <c r="D166" i="29"/>
  <c r="C166" i="29"/>
  <c r="B166" i="29"/>
  <c r="AF165" i="29"/>
  <c r="AE165" i="29"/>
  <c r="AD165" i="29"/>
  <c r="AC165" i="29"/>
  <c r="AB165" i="29"/>
  <c r="AA165" i="29"/>
  <c r="Z165" i="29"/>
  <c r="Y165" i="29"/>
  <c r="X165" i="29"/>
  <c r="X164" i="29" s="1"/>
  <c r="W165" i="29"/>
  <c r="V165" i="29"/>
  <c r="U165" i="29"/>
  <c r="T165" i="29"/>
  <c r="S165" i="29"/>
  <c r="R165" i="29"/>
  <c r="Q165" i="29"/>
  <c r="P165" i="29"/>
  <c r="O165" i="29"/>
  <c r="N165" i="29"/>
  <c r="M165" i="29"/>
  <c r="L165" i="29"/>
  <c r="K165" i="29"/>
  <c r="J165" i="29"/>
  <c r="I165" i="29"/>
  <c r="H165" i="29"/>
  <c r="G165" i="29"/>
  <c r="F165" i="29"/>
  <c r="E165" i="29"/>
  <c r="D165" i="29"/>
  <c r="C165" i="29"/>
  <c r="B165" i="29"/>
  <c r="B164" i="29" s="1"/>
  <c r="PM164" i="29"/>
  <c r="PL164" i="29"/>
  <c r="PK164" i="29"/>
  <c r="PJ164" i="29"/>
  <c r="PI164" i="29"/>
  <c r="PH164" i="29"/>
  <c r="PG164" i="29"/>
  <c r="PF164" i="29"/>
  <c r="PE164" i="29"/>
  <c r="PD164" i="29"/>
  <c r="PC164" i="29"/>
  <c r="PB164" i="29"/>
  <c r="PA164" i="29"/>
  <c r="OZ164" i="29"/>
  <c r="OY164" i="29"/>
  <c r="OX164" i="29"/>
  <c r="OW164" i="29"/>
  <c r="OV164" i="29"/>
  <c r="OU164" i="29"/>
  <c r="OT164" i="29"/>
  <c r="OS164" i="29"/>
  <c r="OR164" i="29"/>
  <c r="OQ164" i="29"/>
  <c r="OP164" i="29"/>
  <c r="OO164" i="29"/>
  <c r="ON164" i="29"/>
  <c r="OM164" i="29"/>
  <c r="OL164" i="29"/>
  <c r="OK164" i="29"/>
  <c r="OJ164" i="29"/>
  <c r="OI164" i="29"/>
  <c r="OH164" i="29"/>
  <c r="OG164" i="29"/>
  <c r="OF164" i="29"/>
  <c r="OE164" i="29"/>
  <c r="OD164" i="29"/>
  <c r="OC164" i="29"/>
  <c r="OB164" i="29"/>
  <c r="OA164" i="29"/>
  <c r="NZ164" i="29"/>
  <c r="NY164" i="29"/>
  <c r="NX164" i="29"/>
  <c r="NW164" i="29"/>
  <c r="NV164" i="29"/>
  <c r="NU164" i="29"/>
  <c r="NT164" i="29"/>
  <c r="NS164" i="29"/>
  <c r="NR164" i="29"/>
  <c r="NQ164" i="29"/>
  <c r="NP164" i="29"/>
  <c r="NO164" i="29"/>
  <c r="NN164" i="29"/>
  <c r="NM164" i="29"/>
  <c r="NL164" i="29"/>
  <c r="NK164" i="29"/>
  <c r="NJ164" i="29"/>
  <c r="NI164" i="29"/>
  <c r="NH164" i="29"/>
  <c r="NG164" i="29"/>
  <c r="NF164" i="29"/>
  <c r="NE164" i="29"/>
  <c r="ND164" i="29"/>
  <c r="NC164" i="29"/>
  <c r="NB164" i="29"/>
  <c r="NA164" i="29"/>
  <c r="MZ164" i="29"/>
  <c r="MY164" i="29"/>
  <c r="MX164" i="29"/>
  <c r="MW164" i="29"/>
  <c r="MV164" i="29"/>
  <c r="MU164" i="29"/>
  <c r="MT164" i="29"/>
  <c r="MS164" i="29"/>
  <c r="MR164" i="29"/>
  <c r="MQ164" i="29"/>
  <c r="MP164" i="29"/>
  <c r="MO164" i="29"/>
  <c r="MN164" i="29"/>
  <c r="MM164" i="29"/>
  <c r="ML164" i="29"/>
  <c r="MK164" i="29"/>
  <c r="MJ164" i="29"/>
  <c r="MI164" i="29"/>
  <c r="MH164" i="29"/>
  <c r="MG164" i="29"/>
  <c r="MF164" i="29"/>
  <c r="ME164" i="29"/>
  <c r="MD164" i="29"/>
  <c r="MC164" i="29"/>
  <c r="MB164" i="29"/>
  <c r="MA164" i="29"/>
  <c r="LZ164" i="29"/>
  <c r="LY164" i="29"/>
  <c r="LX164" i="29"/>
  <c r="LW164" i="29"/>
  <c r="LV164" i="29"/>
  <c r="LU164" i="29"/>
  <c r="LT164" i="29"/>
  <c r="LS164" i="29"/>
  <c r="LR164" i="29"/>
  <c r="LQ164" i="29"/>
  <c r="LP164" i="29"/>
  <c r="LO164" i="29"/>
  <c r="LN164" i="29"/>
  <c r="LM164" i="29"/>
  <c r="LL164" i="29"/>
  <c r="LK164" i="29"/>
  <c r="LJ164" i="29"/>
  <c r="LI164" i="29"/>
  <c r="LH164" i="29"/>
  <c r="LH289" i="29" s="1"/>
  <c r="LG164" i="29"/>
  <c r="LF164" i="29"/>
  <c r="LE164" i="29"/>
  <c r="LD164" i="29"/>
  <c r="LC164" i="29"/>
  <c r="LB164" i="29"/>
  <c r="LA164" i="29"/>
  <c r="KZ164" i="29"/>
  <c r="KY164" i="29"/>
  <c r="KX164" i="29"/>
  <c r="KW164" i="29"/>
  <c r="KV164" i="29"/>
  <c r="KU164" i="29"/>
  <c r="KT164" i="29"/>
  <c r="KS164" i="29"/>
  <c r="KR164" i="29"/>
  <c r="KQ164" i="29"/>
  <c r="KP164" i="29"/>
  <c r="KO164" i="29"/>
  <c r="KN164" i="29"/>
  <c r="KM164" i="29"/>
  <c r="KL164" i="29"/>
  <c r="KK164" i="29"/>
  <c r="KJ164" i="29"/>
  <c r="KI164" i="29"/>
  <c r="KH164" i="29"/>
  <c r="KG164" i="29"/>
  <c r="KF164" i="29"/>
  <c r="KE164" i="29"/>
  <c r="KD164" i="29"/>
  <c r="KC164" i="29"/>
  <c r="KB164" i="29"/>
  <c r="KA164" i="29"/>
  <c r="JZ164" i="29"/>
  <c r="JY164" i="29"/>
  <c r="JX164" i="29"/>
  <c r="JW164" i="29"/>
  <c r="JV164" i="29"/>
  <c r="JU164" i="29"/>
  <c r="JT164" i="29"/>
  <c r="JS164" i="29"/>
  <c r="JR164" i="29"/>
  <c r="JQ164" i="29"/>
  <c r="JP164" i="29"/>
  <c r="JO164" i="29"/>
  <c r="JN164" i="29"/>
  <c r="JM164" i="29"/>
  <c r="JL164" i="29"/>
  <c r="JK164" i="29"/>
  <c r="JJ164" i="29"/>
  <c r="JI164" i="29"/>
  <c r="JH164" i="29"/>
  <c r="JG164" i="29"/>
  <c r="JF164" i="29"/>
  <c r="JE164" i="29"/>
  <c r="JD164" i="29"/>
  <c r="JC164" i="29"/>
  <c r="JB164" i="29"/>
  <c r="JA164" i="29"/>
  <c r="IZ164" i="29"/>
  <c r="IY164" i="29"/>
  <c r="IX164" i="29"/>
  <c r="IW164" i="29"/>
  <c r="IV164" i="29"/>
  <c r="IU164" i="29"/>
  <c r="IT164" i="29"/>
  <c r="IS164" i="29"/>
  <c r="IR164" i="29"/>
  <c r="IQ164" i="29"/>
  <c r="IP164" i="29"/>
  <c r="IO164" i="29"/>
  <c r="IN164" i="29"/>
  <c r="IM164" i="29"/>
  <c r="IL164" i="29"/>
  <c r="IK164" i="29"/>
  <c r="IJ164" i="29"/>
  <c r="II164" i="29"/>
  <c r="IH164" i="29"/>
  <c r="IG164" i="29"/>
  <c r="IF164" i="29"/>
  <c r="IE164" i="29"/>
  <c r="ID164" i="29"/>
  <c r="IC164" i="29"/>
  <c r="IB164" i="29"/>
  <c r="IA164" i="29"/>
  <c r="HZ164" i="29"/>
  <c r="HY164" i="29"/>
  <c r="HX164" i="29"/>
  <c r="HW164" i="29"/>
  <c r="HV164" i="29"/>
  <c r="HU164" i="29"/>
  <c r="HT164" i="29"/>
  <c r="HS164" i="29"/>
  <c r="HR164" i="29"/>
  <c r="HQ164" i="29"/>
  <c r="HP164" i="29"/>
  <c r="HO164" i="29"/>
  <c r="HN164" i="29"/>
  <c r="HM164" i="29"/>
  <c r="HL164" i="29"/>
  <c r="HK164" i="29"/>
  <c r="HJ164" i="29"/>
  <c r="HI164" i="29"/>
  <c r="HH164" i="29"/>
  <c r="HG164" i="29"/>
  <c r="HF164" i="29"/>
  <c r="HE164" i="29"/>
  <c r="HD164" i="29"/>
  <c r="HC164" i="29"/>
  <c r="HB164" i="29"/>
  <c r="HA164" i="29"/>
  <c r="GZ164" i="29"/>
  <c r="GY164" i="29"/>
  <c r="GX164" i="29"/>
  <c r="GW164" i="29"/>
  <c r="GV164" i="29"/>
  <c r="GU164" i="29"/>
  <c r="GT164" i="29"/>
  <c r="GS164" i="29"/>
  <c r="GR164" i="29"/>
  <c r="GQ164" i="29"/>
  <c r="GP164" i="29"/>
  <c r="GO164" i="29"/>
  <c r="GN164" i="29"/>
  <c r="GM164" i="29"/>
  <c r="GL164" i="29"/>
  <c r="GK164" i="29"/>
  <c r="GJ164" i="29"/>
  <c r="GI164" i="29"/>
  <c r="GH164" i="29"/>
  <c r="GG164" i="29"/>
  <c r="GF164" i="29"/>
  <c r="GE164" i="29"/>
  <c r="GD164" i="29"/>
  <c r="GC164" i="29"/>
  <c r="GB164" i="29"/>
  <c r="GA164" i="29"/>
  <c r="FZ164" i="29"/>
  <c r="FY164" i="29"/>
  <c r="FX164" i="29"/>
  <c r="FW164" i="29"/>
  <c r="FV164" i="29"/>
  <c r="FU164" i="29"/>
  <c r="FT164" i="29"/>
  <c r="FS164" i="29"/>
  <c r="FR164" i="29"/>
  <c r="FQ164" i="29"/>
  <c r="FP164" i="29"/>
  <c r="FO164" i="29"/>
  <c r="FN164" i="29"/>
  <c r="FM164" i="29"/>
  <c r="FL164" i="29"/>
  <c r="FK164" i="29"/>
  <c r="FJ164" i="29"/>
  <c r="FI164" i="29"/>
  <c r="FH164" i="29"/>
  <c r="FG164" i="29"/>
  <c r="FF164" i="29"/>
  <c r="FE164" i="29"/>
  <c r="FD164" i="29"/>
  <c r="FC164" i="29"/>
  <c r="FB164" i="29"/>
  <c r="FA164" i="29"/>
  <c r="EZ164" i="29"/>
  <c r="EY164" i="29"/>
  <c r="EX164" i="29"/>
  <c r="EW164" i="29"/>
  <c r="EV164" i="29"/>
  <c r="EU164" i="29"/>
  <c r="ET164" i="29"/>
  <c r="ES164" i="29"/>
  <c r="ER164" i="29"/>
  <c r="EQ164" i="29"/>
  <c r="EP164" i="29"/>
  <c r="EO164" i="29"/>
  <c r="EN164" i="29"/>
  <c r="EM164" i="29"/>
  <c r="EL164" i="29"/>
  <c r="EK164" i="29"/>
  <c r="EJ164" i="29"/>
  <c r="EI164" i="29"/>
  <c r="EH164" i="29"/>
  <c r="EG164" i="29"/>
  <c r="EF164" i="29"/>
  <c r="EE164" i="29"/>
  <c r="ED164" i="29"/>
  <c r="EC164" i="29"/>
  <c r="EB164" i="29"/>
  <c r="EA164" i="29"/>
  <c r="DZ164" i="29"/>
  <c r="DY164" i="29"/>
  <c r="DX164" i="29"/>
  <c r="DW164" i="29"/>
  <c r="DV164" i="29"/>
  <c r="DU164" i="29"/>
  <c r="DT164" i="29"/>
  <c r="DS164" i="29"/>
  <c r="DR164" i="29"/>
  <c r="DQ164" i="29"/>
  <c r="DP164" i="29"/>
  <c r="DO164" i="29"/>
  <c r="DN164" i="29"/>
  <c r="DM164" i="29"/>
  <c r="DL164" i="29"/>
  <c r="DK164" i="29"/>
  <c r="DJ164" i="29"/>
  <c r="DI164" i="29"/>
  <c r="DH164" i="29"/>
  <c r="DG164" i="29"/>
  <c r="DF164" i="29"/>
  <c r="DE164" i="29"/>
  <c r="DD164" i="29"/>
  <c r="DC164" i="29"/>
  <c r="DB164" i="29"/>
  <c r="DA164" i="29"/>
  <c r="CZ164" i="29"/>
  <c r="CY164" i="29"/>
  <c r="CX164" i="29"/>
  <c r="CW164" i="29"/>
  <c r="CV164" i="29"/>
  <c r="CU164" i="29"/>
  <c r="CT164" i="29"/>
  <c r="CS164" i="29"/>
  <c r="CR164" i="29"/>
  <c r="CQ164" i="29"/>
  <c r="CP164" i="29"/>
  <c r="CO164" i="29"/>
  <c r="CN164" i="29"/>
  <c r="CM164" i="29"/>
  <c r="CL164" i="29"/>
  <c r="CK164" i="29"/>
  <c r="CJ164" i="29"/>
  <c r="CI164" i="29"/>
  <c r="CH164" i="29"/>
  <c r="CG164" i="29"/>
  <c r="CF164" i="29"/>
  <c r="CE164" i="29"/>
  <c r="CD164" i="29"/>
  <c r="CC164" i="29"/>
  <c r="CB164" i="29"/>
  <c r="CA164" i="29"/>
  <c r="BZ164" i="29"/>
  <c r="BY164" i="29"/>
  <c r="BX164" i="29"/>
  <c r="BW164" i="29"/>
  <c r="BV164" i="29"/>
  <c r="BU164" i="29"/>
  <c r="BT164" i="29"/>
  <c r="BS164" i="29"/>
  <c r="BR164" i="29"/>
  <c r="BQ164" i="29"/>
  <c r="BP164" i="29"/>
  <c r="BO164" i="29"/>
  <c r="BN164" i="29"/>
  <c r="BM164" i="29"/>
  <c r="BL164" i="29"/>
  <c r="BK164" i="29"/>
  <c r="BJ164" i="29"/>
  <c r="BI164" i="29"/>
  <c r="BH164" i="29"/>
  <c r="BG164" i="29"/>
  <c r="BF164" i="29"/>
  <c r="BE164" i="29"/>
  <c r="BD164" i="29"/>
  <c r="BC164" i="29"/>
  <c r="BB164" i="29"/>
  <c r="BA164" i="29"/>
  <c r="AZ164" i="29"/>
  <c r="AY164" i="29"/>
  <c r="AX164" i="29"/>
  <c r="AW164" i="29"/>
  <c r="AV164" i="29"/>
  <c r="AU164" i="29"/>
  <c r="AT164" i="29"/>
  <c r="AS164" i="29"/>
  <c r="AR164" i="29"/>
  <c r="AQ164" i="29"/>
  <c r="AP164" i="29"/>
  <c r="AO164" i="29"/>
  <c r="AN164" i="29"/>
  <c r="AM164" i="29"/>
  <c r="AL164" i="29"/>
  <c r="AK164" i="29"/>
  <c r="AJ164" i="29"/>
  <c r="AI164" i="29"/>
  <c r="AH164" i="29"/>
  <c r="AF162" i="29"/>
  <c r="AE162" i="29"/>
  <c r="AD162" i="29"/>
  <c r="AC162" i="29"/>
  <c r="AB162" i="29"/>
  <c r="AA162" i="29"/>
  <c r="Z162" i="29"/>
  <c r="Y162" i="29"/>
  <c r="X162" i="29"/>
  <c r="W162" i="29"/>
  <c r="V162" i="29"/>
  <c r="U162" i="29"/>
  <c r="T162" i="29"/>
  <c r="S162" i="29"/>
  <c r="R162" i="29"/>
  <c r="Q162" i="29"/>
  <c r="P162" i="29"/>
  <c r="O162" i="29"/>
  <c r="N162" i="29"/>
  <c r="M162" i="29"/>
  <c r="L162" i="29"/>
  <c r="K162" i="29"/>
  <c r="J162" i="29"/>
  <c r="I162" i="29"/>
  <c r="H162" i="29"/>
  <c r="G162" i="29"/>
  <c r="F162" i="29"/>
  <c r="E162" i="29"/>
  <c r="D162" i="29"/>
  <c r="C162" i="29"/>
  <c r="B162" i="29"/>
  <c r="AF161" i="29"/>
  <c r="AE161" i="29"/>
  <c r="AD161" i="29"/>
  <c r="AC161" i="29"/>
  <c r="AB161" i="29"/>
  <c r="AA161" i="29"/>
  <c r="Z161" i="29"/>
  <c r="Y161" i="29"/>
  <c r="X161" i="29"/>
  <c r="W161" i="29"/>
  <c r="V161" i="29"/>
  <c r="U161" i="29"/>
  <c r="T161" i="29"/>
  <c r="S161" i="29"/>
  <c r="R161" i="29"/>
  <c r="Q161" i="29"/>
  <c r="P161" i="29"/>
  <c r="O161" i="29"/>
  <c r="N161" i="29"/>
  <c r="M161" i="29"/>
  <c r="L161" i="29"/>
  <c r="K161" i="29"/>
  <c r="J161" i="29"/>
  <c r="I161" i="29"/>
  <c r="H161" i="29"/>
  <c r="G161" i="29"/>
  <c r="F161" i="29"/>
  <c r="E161" i="29"/>
  <c r="D161" i="29"/>
  <c r="C161" i="29"/>
  <c r="B161" i="29"/>
  <c r="AF160" i="29"/>
  <c r="AE160" i="29"/>
  <c r="AD160" i="29"/>
  <c r="AC160" i="29"/>
  <c r="AB160" i="29"/>
  <c r="AA160" i="29"/>
  <c r="Z160" i="29"/>
  <c r="Y160" i="29"/>
  <c r="X160" i="29"/>
  <c r="W160" i="29"/>
  <c r="V160" i="29"/>
  <c r="U160" i="29"/>
  <c r="T160" i="29"/>
  <c r="S160" i="29"/>
  <c r="R160" i="29"/>
  <c r="Q160" i="29"/>
  <c r="P160" i="29"/>
  <c r="O160" i="29"/>
  <c r="N160" i="29"/>
  <c r="M160" i="29"/>
  <c r="L160" i="29"/>
  <c r="K160" i="29"/>
  <c r="J160" i="29"/>
  <c r="I160" i="29"/>
  <c r="H160" i="29"/>
  <c r="G160" i="29"/>
  <c r="F160" i="29"/>
  <c r="E160" i="29"/>
  <c r="D160" i="29"/>
  <c r="C160" i="29"/>
  <c r="B160" i="29"/>
  <c r="AF159" i="29"/>
  <c r="AE159" i="29"/>
  <c r="AD159" i="29"/>
  <c r="AC159" i="29"/>
  <c r="AB159" i="29"/>
  <c r="AA159" i="29"/>
  <c r="Z159" i="29"/>
  <c r="Y159" i="29"/>
  <c r="X159" i="29"/>
  <c r="W159" i="29"/>
  <c r="V159" i="29"/>
  <c r="U159" i="29"/>
  <c r="T159" i="29"/>
  <c r="S159" i="29"/>
  <c r="R159" i="29"/>
  <c r="Q159" i="29"/>
  <c r="P159" i="29"/>
  <c r="O159" i="29"/>
  <c r="N159" i="29"/>
  <c r="M159" i="29"/>
  <c r="L159" i="29"/>
  <c r="K159" i="29"/>
  <c r="J159" i="29"/>
  <c r="I159" i="29"/>
  <c r="H159" i="29"/>
  <c r="G159" i="29"/>
  <c r="F159" i="29"/>
  <c r="E159" i="29"/>
  <c r="D159" i="29"/>
  <c r="C159" i="29"/>
  <c r="B159" i="29"/>
  <c r="AF158" i="29"/>
  <c r="AE158" i="29"/>
  <c r="AD158" i="29"/>
  <c r="AC158" i="29"/>
  <c r="AB158" i="29"/>
  <c r="AA158" i="29"/>
  <c r="Z158" i="29"/>
  <c r="Y158" i="29"/>
  <c r="X158" i="29"/>
  <c r="W158" i="29"/>
  <c r="V158" i="29"/>
  <c r="U158" i="29"/>
  <c r="T158" i="29"/>
  <c r="S158" i="29"/>
  <c r="R158" i="29"/>
  <c r="Q158" i="29"/>
  <c r="P158" i="29"/>
  <c r="O158" i="29"/>
  <c r="N158" i="29"/>
  <c r="M158" i="29"/>
  <c r="L158" i="29"/>
  <c r="K158" i="29"/>
  <c r="J158" i="29"/>
  <c r="I158" i="29"/>
  <c r="H158" i="29"/>
  <c r="G158" i="29"/>
  <c r="F158" i="29"/>
  <c r="E158" i="29"/>
  <c r="D158" i="29"/>
  <c r="C158" i="29"/>
  <c r="B158" i="29"/>
  <c r="AF157" i="29"/>
  <c r="AE157" i="29"/>
  <c r="AD157" i="29"/>
  <c r="AC157" i="29"/>
  <c r="AB157" i="29"/>
  <c r="AA157" i="29"/>
  <c r="Z157" i="29"/>
  <c r="Y157" i="29"/>
  <c r="X157" i="29"/>
  <c r="W157" i="29"/>
  <c r="V157" i="29"/>
  <c r="U157" i="29"/>
  <c r="T157" i="29"/>
  <c r="S157" i="29"/>
  <c r="R157" i="29"/>
  <c r="Q157" i="29"/>
  <c r="P157" i="29"/>
  <c r="O157" i="29"/>
  <c r="N157" i="29"/>
  <c r="M157" i="29"/>
  <c r="L157" i="29"/>
  <c r="K157" i="29"/>
  <c r="J157" i="29"/>
  <c r="I157" i="29"/>
  <c r="H157" i="29"/>
  <c r="G157" i="29"/>
  <c r="F157" i="29"/>
  <c r="E157" i="29"/>
  <c r="D157" i="29"/>
  <c r="C157" i="29"/>
  <c r="B157" i="29"/>
  <c r="AF156" i="29"/>
  <c r="AE156" i="29"/>
  <c r="AD156" i="29"/>
  <c r="AC156" i="29"/>
  <c r="AB156" i="29"/>
  <c r="AA156" i="29"/>
  <c r="Z156" i="29"/>
  <c r="Y156" i="29"/>
  <c r="X156" i="29"/>
  <c r="W156" i="29"/>
  <c r="V156" i="29"/>
  <c r="U156" i="29"/>
  <c r="T156" i="29"/>
  <c r="S156" i="29"/>
  <c r="R156" i="29"/>
  <c r="Q156" i="29"/>
  <c r="P156" i="29"/>
  <c r="O156" i="29"/>
  <c r="N156" i="29"/>
  <c r="M156" i="29"/>
  <c r="L156" i="29"/>
  <c r="K156" i="29"/>
  <c r="J156" i="29"/>
  <c r="I156" i="29"/>
  <c r="H156" i="29"/>
  <c r="G156" i="29"/>
  <c r="F156" i="29"/>
  <c r="E156" i="29"/>
  <c r="D156" i="29"/>
  <c r="C156" i="29"/>
  <c r="B156" i="29"/>
  <c r="AF155" i="29"/>
  <c r="AE155" i="29"/>
  <c r="AD155" i="29"/>
  <c r="AC155" i="29"/>
  <c r="AB155" i="29"/>
  <c r="AA155" i="29"/>
  <c r="Z155" i="29"/>
  <c r="Y155" i="29"/>
  <c r="X155" i="29"/>
  <c r="W155" i="29"/>
  <c r="V155" i="29"/>
  <c r="U155" i="29"/>
  <c r="T155" i="29"/>
  <c r="S155" i="29"/>
  <c r="R155" i="29"/>
  <c r="Q155" i="29"/>
  <c r="P155" i="29"/>
  <c r="O155" i="29"/>
  <c r="N155" i="29"/>
  <c r="M155" i="29"/>
  <c r="L155" i="29"/>
  <c r="K155" i="29"/>
  <c r="J155" i="29"/>
  <c r="I155" i="29"/>
  <c r="H155" i="29"/>
  <c r="G155" i="29"/>
  <c r="F155" i="29"/>
  <c r="E155" i="29"/>
  <c r="D155" i="29"/>
  <c r="C155" i="29"/>
  <c r="B155" i="29"/>
  <c r="AF154" i="29"/>
  <c r="AE154" i="29"/>
  <c r="AD154" i="29"/>
  <c r="AC154" i="29"/>
  <c r="AB154" i="29"/>
  <c r="AA154" i="29"/>
  <c r="Z154" i="29"/>
  <c r="Y154" i="29"/>
  <c r="X154" i="29"/>
  <c r="W154" i="29"/>
  <c r="V154" i="29"/>
  <c r="U154" i="29"/>
  <c r="T154" i="29"/>
  <c r="S154" i="29"/>
  <c r="R154" i="29"/>
  <c r="Q154" i="29"/>
  <c r="P154" i="29"/>
  <c r="O154" i="29"/>
  <c r="N154" i="29"/>
  <c r="M154" i="29"/>
  <c r="L154" i="29"/>
  <c r="K154" i="29"/>
  <c r="J154" i="29"/>
  <c r="I154" i="29"/>
  <c r="H154" i="29"/>
  <c r="G154" i="29"/>
  <c r="F154" i="29"/>
  <c r="E154" i="29"/>
  <c r="D154" i="29"/>
  <c r="C154" i="29"/>
  <c r="B154" i="29"/>
  <c r="AF153" i="29"/>
  <c r="AE153" i="29"/>
  <c r="AD153" i="29"/>
  <c r="AC153" i="29"/>
  <c r="AB153" i="29"/>
  <c r="AA153" i="29"/>
  <c r="Z153" i="29"/>
  <c r="Y153" i="29"/>
  <c r="X153" i="29"/>
  <c r="W153" i="29"/>
  <c r="V153" i="29"/>
  <c r="U153" i="29"/>
  <c r="T153" i="29"/>
  <c r="S153" i="29"/>
  <c r="R153" i="29"/>
  <c r="Q153" i="29"/>
  <c r="P153" i="29"/>
  <c r="O153" i="29"/>
  <c r="N153" i="29"/>
  <c r="M153" i="29"/>
  <c r="L153" i="29"/>
  <c r="K153" i="29"/>
  <c r="J153" i="29"/>
  <c r="I153" i="29"/>
  <c r="H153" i="29"/>
  <c r="G153" i="29"/>
  <c r="F153" i="29"/>
  <c r="E153" i="29"/>
  <c r="D153" i="29"/>
  <c r="C153" i="29"/>
  <c r="B153" i="29"/>
  <c r="AF152" i="29"/>
  <c r="AE152" i="29"/>
  <c r="AD152" i="29"/>
  <c r="AC152" i="29"/>
  <c r="AB152" i="29"/>
  <c r="AA152" i="29"/>
  <c r="Z152" i="29"/>
  <c r="Y152" i="29"/>
  <c r="X152" i="29"/>
  <c r="W152" i="29"/>
  <c r="V152" i="29"/>
  <c r="U152" i="29"/>
  <c r="T152" i="29"/>
  <c r="S152" i="29"/>
  <c r="R152" i="29"/>
  <c r="Q152" i="29"/>
  <c r="P152" i="29"/>
  <c r="O152" i="29"/>
  <c r="N152" i="29"/>
  <c r="M152" i="29"/>
  <c r="L152" i="29"/>
  <c r="K152" i="29"/>
  <c r="J152" i="29"/>
  <c r="I152" i="29"/>
  <c r="H152" i="29"/>
  <c r="G152" i="29"/>
  <c r="F152" i="29"/>
  <c r="E152" i="29"/>
  <c r="D152" i="29"/>
  <c r="C152" i="29"/>
  <c r="B152" i="29"/>
  <c r="AF151" i="29"/>
  <c r="AE151" i="29"/>
  <c r="AD151" i="29"/>
  <c r="AC151" i="29"/>
  <c r="AB151" i="29"/>
  <c r="AA151" i="29"/>
  <c r="Z151" i="29"/>
  <c r="Y151" i="29"/>
  <c r="X151" i="29"/>
  <c r="W151" i="29"/>
  <c r="V151" i="29"/>
  <c r="U151" i="29"/>
  <c r="T151" i="29"/>
  <c r="S151" i="29"/>
  <c r="R151" i="29"/>
  <c r="Q151" i="29"/>
  <c r="P151" i="29"/>
  <c r="O151" i="29"/>
  <c r="N151" i="29"/>
  <c r="M151" i="29"/>
  <c r="L151" i="29"/>
  <c r="K151" i="29"/>
  <c r="J151" i="29"/>
  <c r="I151" i="29"/>
  <c r="H151" i="29"/>
  <c r="G151" i="29"/>
  <c r="F151" i="29"/>
  <c r="E151" i="29"/>
  <c r="D151" i="29"/>
  <c r="C151" i="29"/>
  <c r="B151" i="29"/>
  <c r="AF150" i="29"/>
  <c r="AE150" i="29"/>
  <c r="AD150" i="29"/>
  <c r="AC150" i="29"/>
  <c r="AB150" i="29"/>
  <c r="AA150" i="29"/>
  <c r="Z150" i="29"/>
  <c r="Y150" i="29"/>
  <c r="X150" i="29"/>
  <c r="W150" i="29"/>
  <c r="V150" i="29"/>
  <c r="U150" i="29"/>
  <c r="T150" i="29"/>
  <c r="S150" i="29"/>
  <c r="R150" i="29"/>
  <c r="Q150" i="29"/>
  <c r="P150" i="29"/>
  <c r="O150" i="29"/>
  <c r="N150" i="29"/>
  <c r="M150" i="29"/>
  <c r="L150" i="29"/>
  <c r="K150" i="29"/>
  <c r="J150" i="29"/>
  <c r="I150" i="29"/>
  <c r="H150" i="29"/>
  <c r="G150" i="29"/>
  <c r="F150" i="29"/>
  <c r="E150" i="29"/>
  <c r="D150" i="29"/>
  <c r="C150" i="29"/>
  <c r="B150" i="29"/>
  <c r="AF149" i="29"/>
  <c r="AE149" i="29"/>
  <c r="AD149" i="29"/>
  <c r="AC149" i="29"/>
  <c r="AB149" i="29"/>
  <c r="AA149" i="29"/>
  <c r="Z149" i="29"/>
  <c r="Y149" i="29"/>
  <c r="X149" i="29"/>
  <c r="W149" i="29"/>
  <c r="V149" i="29"/>
  <c r="U149" i="29"/>
  <c r="T149" i="29"/>
  <c r="S149" i="29"/>
  <c r="R149" i="29"/>
  <c r="Q149" i="29"/>
  <c r="P149" i="29"/>
  <c r="O149" i="29"/>
  <c r="N149" i="29"/>
  <c r="M149" i="29"/>
  <c r="L149" i="29"/>
  <c r="K149" i="29"/>
  <c r="J149" i="29"/>
  <c r="I149" i="29"/>
  <c r="H149" i="29"/>
  <c r="G149" i="29"/>
  <c r="F149" i="29"/>
  <c r="E149" i="29"/>
  <c r="D149" i="29"/>
  <c r="C149" i="29"/>
  <c r="B149" i="29"/>
  <c r="AF148" i="29"/>
  <c r="AE148" i="29"/>
  <c r="AD148" i="29"/>
  <c r="AC148" i="29"/>
  <c r="AB148" i="29"/>
  <c r="AA148" i="29"/>
  <c r="Z148" i="29"/>
  <c r="Y148" i="29"/>
  <c r="X148" i="29"/>
  <c r="W148" i="29"/>
  <c r="V148" i="29"/>
  <c r="U148" i="29"/>
  <c r="T148" i="29"/>
  <c r="S148" i="29"/>
  <c r="R148" i="29"/>
  <c r="Q148" i="29"/>
  <c r="P148" i="29"/>
  <c r="O148" i="29"/>
  <c r="N148" i="29"/>
  <c r="M148" i="29"/>
  <c r="L148" i="29"/>
  <c r="K148" i="29"/>
  <c r="J148" i="29"/>
  <c r="I148" i="29"/>
  <c r="H148" i="29"/>
  <c r="G148" i="29"/>
  <c r="F148" i="29"/>
  <c r="E148" i="29"/>
  <c r="D148" i="29"/>
  <c r="C148" i="29"/>
  <c r="B148" i="29"/>
  <c r="AF147" i="29"/>
  <c r="AE147" i="29"/>
  <c r="AD147" i="29"/>
  <c r="AC147" i="29"/>
  <c r="AB147" i="29"/>
  <c r="AA147" i="29"/>
  <c r="Z147" i="29"/>
  <c r="Y147" i="29"/>
  <c r="X147" i="29"/>
  <c r="W147" i="29"/>
  <c r="V147" i="29"/>
  <c r="U147" i="29"/>
  <c r="T147" i="29"/>
  <c r="S147" i="29"/>
  <c r="R147" i="29"/>
  <c r="Q147" i="29"/>
  <c r="P147" i="29"/>
  <c r="O147" i="29"/>
  <c r="N147" i="29"/>
  <c r="M147" i="29"/>
  <c r="L147" i="29"/>
  <c r="K147" i="29"/>
  <c r="J147" i="29"/>
  <c r="I147" i="29"/>
  <c r="H147" i="29"/>
  <c r="G147" i="29"/>
  <c r="F147" i="29"/>
  <c r="E147" i="29"/>
  <c r="D147" i="29"/>
  <c r="C147" i="29"/>
  <c r="B147" i="29"/>
  <c r="AF146" i="29"/>
  <c r="AE146" i="29"/>
  <c r="AD146" i="29"/>
  <c r="AC146" i="29"/>
  <c r="AB146" i="29"/>
  <c r="AA146" i="29"/>
  <c r="Z146" i="29"/>
  <c r="Y146" i="29"/>
  <c r="X146" i="29"/>
  <c r="W146" i="29"/>
  <c r="V146" i="29"/>
  <c r="U146" i="29"/>
  <c r="T146" i="29"/>
  <c r="S146" i="29"/>
  <c r="R146" i="29"/>
  <c r="Q146" i="29"/>
  <c r="P146" i="29"/>
  <c r="O146" i="29"/>
  <c r="N146" i="29"/>
  <c r="M146" i="29"/>
  <c r="L146" i="29"/>
  <c r="K146" i="29"/>
  <c r="J146" i="29"/>
  <c r="I146" i="29"/>
  <c r="H146" i="29"/>
  <c r="G146" i="29"/>
  <c r="F146" i="29"/>
  <c r="E146" i="29"/>
  <c r="D146" i="29"/>
  <c r="C146" i="29"/>
  <c r="B146" i="29"/>
  <c r="AF145" i="29"/>
  <c r="AE145" i="29"/>
  <c r="AD145" i="29"/>
  <c r="AC145" i="29"/>
  <c r="AB145" i="29"/>
  <c r="AA145" i="29"/>
  <c r="Z145" i="29"/>
  <c r="Y145" i="29"/>
  <c r="X145" i="29"/>
  <c r="W145" i="29"/>
  <c r="V145" i="29"/>
  <c r="U145" i="29"/>
  <c r="T145" i="29"/>
  <c r="S145" i="29"/>
  <c r="R145" i="29"/>
  <c r="Q145" i="29"/>
  <c r="P145" i="29"/>
  <c r="O145" i="29"/>
  <c r="N145" i="29"/>
  <c r="M145" i="29"/>
  <c r="L145" i="29"/>
  <c r="K145" i="29"/>
  <c r="J145" i="29"/>
  <c r="I145" i="29"/>
  <c r="H145" i="29"/>
  <c r="G145" i="29"/>
  <c r="F145" i="29"/>
  <c r="E145" i="29"/>
  <c r="D145" i="29"/>
  <c r="C145" i="29"/>
  <c r="B145" i="29"/>
  <c r="AF144" i="29"/>
  <c r="AE144" i="29"/>
  <c r="AD144" i="29"/>
  <c r="AC144" i="29"/>
  <c r="AB144" i="29"/>
  <c r="AA144" i="29"/>
  <c r="Z144" i="29"/>
  <c r="Y144" i="29"/>
  <c r="X144" i="29"/>
  <c r="W144" i="29"/>
  <c r="V144" i="29"/>
  <c r="U144" i="29"/>
  <c r="T144" i="29"/>
  <c r="S144" i="29"/>
  <c r="R144" i="29"/>
  <c r="Q144" i="29"/>
  <c r="P144" i="29"/>
  <c r="O144" i="29"/>
  <c r="N144" i="29"/>
  <c r="M144" i="29"/>
  <c r="L144" i="29"/>
  <c r="K144" i="29"/>
  <c r="J144" i="29"/>
  <c r="I144" i="29"/>
  <c r="H144" i="29"/>
  <c r="G144" i="29"/>
  <c r="F144" i="29"/>
  <c r="E144" i="29"/>
  <c r="D144" i="29"/>
  <c r="C144" i="29"/>
  <c r="B144" i="29"/>
  <c r="AF143" i="29"/>
  <c r="AE143" i="29"/>
  <c r="AD143" i="29"/>
  <c r="AC143" i="29"/>
  <c r="AB143" i="29"/>
  <c r="AA143" i="29"/>
  <c r="Z143" i="29"/>
  <c r="Y143" i="29"/>
  <c r="X143" i="29"/>
  <c r="W143" i="29"/>
  <c r="V143" i="29"/>
  <c r="U143" i="29"/>
  <c r="T143" i="29"/>
  <c r="S143" i="29"/>
  <c r="R143" i="29"/>
  <c r="Q143" i="29"/>
  <c r="P143" i="29"/>
  <c r="O143" i="29"/>
  <c r="N143" i="29"/>
  <c r="M143" i="29"/>
  <c r="L143" i="29"/>
  <c r="K143" i="29"/>
  <c r="J143" i="29"/>
  <c r="I143" i="29"/>
  <c r="H143" i="29"/>
  <c r="G143" i="29"/>
  <c r="F143" i="29"/>
  <c r="E143" i="29"/>
  <c r="D143" i="29"/>
  <c r="C143" i="29"/>
  <c r="B143" i="29"/>
  <c r="AF142" i="29"/>
  <c r="AE142" i="29"/>
  <c r="AD142" i="29"/>
  <c r="AC142" i="29"/>
  <c r="AB142" i="29"/>
  <c r="AA142" i="29"/>
  <c r="Z142" i="29"/>
  <c r="Y142" i="29"/>
  <c r="X142" i="29"/>
  <c r="W142" i="29"/>
  <c r="V142" i="29"/>
  <c r="U142" i="29"/>
  <c r="T142" i="29"/>
  <c r="S142" i="29"/>
  <c r="R142" i="29"/>
  <c r="Q142" i="29"/>
  <c r="P142" i="29"/>
  <c r="O142" i="29"/>
  <c r="N142" i="29"/>
  <c r="M142" i="29"/>
  <c r="L142" i="29"/>
  <c r="K142" i="29"/>
  <c r="J142" i="29"/>
  <c r="I142" i="29"/>
  <c r="H142" i="29"/>
  <c r="G142" i="29"/>
  <c r="F142" i="29"/>
  <c r="E142" i="29"/>
  <c r="D142" i="29"/>
  <c r="C142" i="29"/>
  <c r="B142" i="29"/>
  <c r="AF141" i="29"/>
  <c r="AE141" i="29"/>
  <c r="AD141" i="29"/>
  <c r="AD299" i="29" s="1"/>
  <c r="AC141" i="29"/>
  <c r="AC299" i="29" s="1"/>
  <c r="AB141" i="29"/>
  <c r="AB299" i="29" s="1"/>
  <c r="AA141" i="29"/>
  <c r="AA299" i="29" s="1"/>
  <c r="Z141" i="29"/>
  <c r="Z299" i="29" s="1"/>
  <c r="Y141" i="29"/>
  <c r="Y299" i="29" s="1"/>
  <c r="X141" i="29"/>
  <c r="X299" i="29" s="1"/>
  <c r="W141" i="29"/>
  <c r="W299" i="29" s="1"/>
  <c r="V141" i="29"/>
  <c r="V299" i="29" s="1"/>
  <c r="U141" i="29"/>
  <c r="T141" i="29"/>
  <c r="S141" i="29"/>
  <c r="R141" i="29"/>
  <c r="R299" i="29" s="1"/>
  <c r="Q141" i="29"/>
  <c r="Q299" i="29" s="1"/>
  <c r="P141" i="29"/>
  <c r="P299" i="29" s="1"/>
  <c r="O141" i="29"/>
  <c r="O299" i="29" s="1"/>
  <c r="N141" i="29"/>
  <c r="N299" i="29" s="1"/>
  <c r="M141" i="29"/>
  <c r="M299" i="29" s="1"/>
  <c r="L141" i="29"/>
  <c r="L299" i="29" s="1"/>
  <c r="K141" i="29"/>
  <c r="K299" i="29" s="1"/>
  <c r="J141" i="29"/>
  <c r="J299" i="29" s="1"/>
  <c r="I141" i="29"/>
  <c r="I299" i="29" s="1"/>
  <c r="H141" i="29"/>
  <c r="H299" i="29" s="1"/>
  <c r="G141" i="29"/>
  <c r="F141" i="29"/>
  <c r="F299" i="29" s="1"/>
  <c r="E141" i="29"/>
  <c r="D141" i="29"/>
  <c r="D299" i="29" s="1"/>
  <c r="C141" i="29"/>
  <c r="C299" i="29" s="1"/>
  <c r="B141" i="29"/>
  <c r="B299" i="29" s="1"/>
  <c r="AF140" i="29"/>
  <c r="AE140" i="29"/>
  <c r="AD140" i="29"/>
  <c r="AC140" i="29"/>
  <c r="AB140" i="29"/>
  <c r="AA140" i="29"/>
  <c r="Z140" i="29"/>
  <c r="Y140" i="29"/>
  <c r="X140" i="29"/>
  <c r="W140" i="29"/>
  <c r="V140" i="29"/>
  <c r="U140" i="29"/>
  <c r="T140" i="29"/>
  <c r="S140" i="29"/>
  <c r="R140" i="29"/>
  <c r="Q140" i="29"/>
  <c r="P140" i="29"/>
  <c r="O140" i="29"/>
  <c r="N140" i="29"/>
  <c r="M140" i="29"/>
  <c r="L140" i="29"/>
  <c r="K140" i="29"/>
  <c r="J140" i="29"/>
  <c r="I140" i="29"/>
  <c r="H140" i="29"/>
  <c r="G140" i="29"/>
  <c r="F140" i="29"/>
  <c r="E140" i="29"/>
  <c r="D140" i="29"/>
  <c r="C140" i="29"/>
  <c r="B140" i="29"/>
  <c r="AF139" i="29"/>
  <c r="AE139" i="29"/>
  <c r="AD139" i="29"/>
  <c r="AC139" i="29"/>
  <c r="AB139" i="29"/>
  <c r="AA139" i="29"/>
  <c r="Z139" i="29"/>
  <c r="Y139" i="29"/>
  <c r="X139" i="29"/>
  <c r="W139" i="29"/>
  <c r="V139" i="29"/>
  <c r="U139" i="29"/>
  <c r="T139" i="29"/>
  <c r="S139" i="29"/>
  <c r="R139" i="29"/>
  <c r="Q139" i="29"/>
  <c r="P139" i="29"/>
  <c r="O139" i="29"/>
  <c r="N139" i="29"/>
  <c r="M139" i="29"/>
  <c r="L139" i="29"/>
  <c r="K139" i="29"/>
  <c r="J139" i="29"/>
  <c r="I139" i="29"/>
  <c r="H139" i="29"/>
  <c r="G139" i="29"/>
  <c r="F139" i="29"/>
  <c r="E139" i="29"/>
  <c r="D139" i="29"/>
  <c r="C139" i="29"/>
  <c r="B139" i="29"/>
  <c r="AF138" i="29"/>
  <c r="AE138" i="29"/>
  <c r="AD138" i="29"/>
  <c r="AC138" i="29"/>
  <c r="AB138" i="29"/>
  <c r="AA138" i="29"/>
  <c r="Z138" i="29"/>
  <c r="Y138" i="29"/>
  <c r="X138" i="29"/>
  <c r="W138" i="29"/>
  <c r="V138" i="29"/>
  <c r="U138" i="29"/>
  <c r="T138" i="29"/>
  <c r="S138" i="29"/>
  <c r="R138" i="29"/>
  <c r="Q138" i="29"/>
  <c r="P138" i="29"/>
  <c r="O138" i="29"/>
  <c r="N138" i="29"/>
  <c r="M138" i="29"/>
  <c r="L138" i="29"/>
  <c r="K138" i="29"/>
  <c r="J138" i="29"/>
  <c r="I138" i="29"/>
  <c r="H138" i="29"/>
  <c r="G138" i="29"/>
  <c r="F138" i="29"/>
  <c r="E138" i="29"/>
  <c r="D138" i="29"/>
  <c r="C138" i="29"/>
  <c r="B138" i="29"/>
  <c r="AF137" i="29"/>
  <c r="AE137" i="29"/>
  <c r="AD137" i="29"/>
  <c r="AC137" i="29"/>
  <c r="AB137" i="29"/>
  <c r="AA137" i="29"/>
  <c r="Z137" i="29"/>
  <c r="Y137" i="29"/>
  <c r="X137" i="29"/>
  <c r="W137" i="29"/>
  <c r="V137" i="29"/>
  <c r="U137" i="29"/>
  <c r="T137" i="29"/>
  <c r="S137" i="29"/>
  <c r="R137" i="29"/>
  <c r="Q137" i="29"/>
  <c r="P137" i="29"/>
  <c r="O137" i="29"/>
  <c r="N137" i="29"/>
  <c r="M137" i="29"/>
  <c r="L137" i="29"/>
  <c r="K137" i="29"/>
  <c r="J137" i="29"/>
  <c r="I137" i="29"/>
  <c r="H137" i="29"/>
  <c r="G137" i="29"/>
  <c r="F137" i="29"/>
  <c r="E137" i="29"/>
  <c r="D137" i="29"/>
  <c r="C137" i="29"/>
  <c r="B137" i="29"/>
  <c r="AF136" i="29"/>
  <c r="AE136" i="29"/>
  <c r="AD136" i="29"/>
  <c r="AC136" i="29"/>
  <c r="AB136" i="29"/>
  <c r="AA136" i="29"/>
  <c r="Z136" i="29"/>
  <c r="Y136" i="29"/>
  <c r="X136" i="29"/>
  <c r="W136" i="29"/>
  <c r="V136" i="29"/>
  <c r="U136" i="29"/>
  <c r="T136" i="29"/>
  <c r="S136" i="29"/>
  <c r="R136" i="29"/>
  <c r="Q136" i="29"/>
  <c r="P136" i="29"/>
  <c r="O136" i="29"/>
  <c r="N136" i="29"/>
  <c r="M136" i="29"/>
  <c r="L136" i="29"/>
  <c r="K136" i="29"/>
  <c r="J136" i="29"/>
  <c r="I136" i="29"/>
  <c r="H136" i="29"/>
  <c r="G136" i="29"/>
  <c r="F136" i="29"/>
  <c r="E136" i="29"/>
  <c r="D136" i="29"/>
  <c r="C136" i="29"/>
  <c r="B136" i="29"/>
  <c r="AF135" i="29"/>
  <c r="AE135" i="29"/>
  <c r="AD135" i="29"/>
  <c r="AC135" i="29"/>
  <c r="AB135" i="29"/>
  <c r="AA135" i="29"/>
  <c r="Z135" i="29"/>
  <c r="Y135" i="29"/>
  <c r="X135" i="29"/>
  <c r="W135" i="29"/>
  <c r="V135" i="29"/>
  <c r="U135" i="29"/>
  <c r="T135" i="29"/>
  <c r="S135" i="29"/>
  <c r="R135" i="29"/>
  <c r="Q135" i="29"/>
  <c r="P135" i="29"/>
  <c r="O135" i="29"/>
  <c r="N135" i="29"/>
  <c r="M135" i="29"/>
  <c r="L135" i="29"/>
  <c r="K135" i="29"/>
  <c r="J135" i="29"/>
  <c r="I135" i="29"/>
  <c r="H135" i="29"/>
  <c r="G135" i="29"/>
  <c r="F135" i="29"/>
  <c r="E135" i="29"/>
  <c r="D135" i="29"/>
  <c r="C135" i="29"/>
  <c r="B135" i="29"/>
  <c r="AF134" i="29"/>
  <c r="AE134" i="29"/>
  <c r="AD134" i="29"/>
  <c r="AC134" i="29"/>
  <c r="AB134" i="29"/>
  <c r="AA134" i="29"/>
  <c r="Z134" i="29"/>
  <c r="Y134" i="29"/>
  <c r="X134" i="29"/>
  <c r="W134" i="29"/>
  <c r="V134" i="29"/>
  <c r="U134" i="29"/>
  <c r="T134" i="29"/>
  <c r="S134" i="29"/>
  <c r="R134" i="29"/>
  <c r="Q134" i="29"/>
  <c r="P134" i="29"/>
  <c r="O134" i="29"/>
  <c r="N134" i="29"/>
  <c r="M134" i="29"/>
  <c r="L134" i="29"/>
  <c r="K134" i="29"/>
  <c r="J134" i="29"/>
  <c r="I134" i="29"/>
  <c r="H134" i="29"/>
  <c r="G134" i="29"/>
  <c r="F134" i="29"/>
  <c r="E134" i="29"/>
  <c r="D134" i="29"/>
  <c r="C134" i="29"/>
  <c r="B134" i="29"/>
  <c r="AF133" i="29"/>
  <c r="AE133" i="29"/>
  <c r="AD133" i="29"/>
  <c r="AC133" i="29"/>
  <c r="AB133" i="29"/>
  <c r="AA133" i="29"/>
  <c r="Z133" i="29"/>
  <c r="Y133" i="29"/>
  <c r="X133" i="29"/>
  <c r="W133" i="29"/>
  <c r="V133" i="29"/>
  <c r="U133" i="29"/>
  <c r="T133" i="29"/>
  <c r="S133" i="29"/>
  <c r="R133" i="29"/>
  <c r="Q133" i="29"/>
  <c r="P133" i="29"/>
  <c r="O133" i="29"/>
  <c r="N133" i="29"/>
  <c r="M133" i="29"/>
  <c r="L133" i="29"/>
  <c r="K133" i="29"/>
  <c r="J133" i="29"/>
  <c r="I133" i="29"/>
  <c r="H133" i="29"/>
  <c r="G133" i="29"/>
  <c r="F133" i="29"/>
  <c r="E133" i="29"/>
  <c r="D133" i="29"/>
  <c r="C133" i="29"/>
  <c r="B133" i="29"/>
  <c r="AF132" i="29"/>
  <c r="AE132" i="29"/>
  <c r="AD132" i="29"/>
  <c r="AC132" i="29"/>
  <c r="AB132" i="29"/>
  <c r="AA132" i="29"/>
  <c r="Z132" i="29"/>
  <c r="Y132" i="29"/>
  <c r="X132" i="29"/>
  <c r="W132" i="29"/>
  <c r="V132" i="29"/>
  <c r="U132" i="29"/>
  <c r="T132" i="29"/>
  <c r="S132" i="29"/>
  <c r="R132" i="29"/>
  <c r="Q132" i="29"/>
  <c r="P132" i="29"/>
  <c r="O132" i="29"/>
  <c r="N132" i="29"/>
  <c r="M132" i="29"/>
  <c r="L132" i="29"/>
  <c r="K132" i="29"/>
  <c r="J132" i="29"/>
  <c r="I132" i="29"/>
  <c r="H132" i="29"/>
  <c r="G132" i="29"/>
  <c r="F132" i="29"/>
  <c r="E132" i="29"/>
  <c r="D132" i="29"/>
  <c r="C132" i="29"/>
  <c r="B132" i="29"/>
  <c r="AF131" i="29"/>
  <c r="AE131" i="29"/>
  <c r="AD131" i="29"/>
  <c r="AC131" i="29"/>
  <c r="AB131" i="29"/>
  <c r="AA131" i="29"/>
  <c r="Z131" i="29"/>
  <c r="Y131" i="29"/>
  <c r="X131" i="29"/>
  <c r="W131" i="29"/>
  <c r="V131" i="29"/>
  <c r="U131" i="29"/>
  <c r="T131" i="29"/>
  <c r="S131" i="29"/>
  <c r="R131" i="29"/>
  <c r="Q131" i="29"/>
  <c r="P131" i="29"/>
  <c r="O131" i="29"/>
  <c r="N131" i="29"/>
  <c r="M131" i="29"/>
  <c r="L131" i="29"/>
  <c r="K131" i="29"/>
  <c r="J131" i="29"/>
  <c r="I131" i="29"/>
  <c r="H131" i="29"/>
  <c r="G131" i="29"/>
  <c r="F131" i="29"/>
  <c r="E131" i="29"/>
  <c r="D131" i="29"/>
  <c r="C131" i="29"/>
  <c r="B131" i="29"/>
  <c r="AF130" i="29"/>
  <c r="AE130" i="29"/>
  <c r="AD130" i="29"/>
  <c r="AC130" i="29"/>
  <c r="AB130" i="29"/>
  <c r="AA130" i="29"/>
  <c r="Z130" i="29"/>
  <c r="Y130" i="29"/>
  <c r="X130" i="29"/>
  <c r="W130" i="29"/>
  <c r="V130" i="29"/>
  <c r="U130" i="29"/>
  <c r="T130" i="29"/>
  <c r="S130" i="29"/>
  <c r="R130" i="29"/>
  <c r="Q130" i="29"/>
  <c r="P130" i="29"/>
  <c r="O130" i="29"/>
  <c r="N130" i="29"/>
  <c r="M130" i="29"/>
  <c r="L130" i="29"/>
  <c r="K130" i="29"/>
  <c r="J130" i="29"/>
  <c r="I130" i="29"/>
  <c r="H130" i="29"/>
  <c r="G130" i="29"/>
  <c r="F130" i="29"/>
  <c r="E130" i="29"/>
  <c r="D130" i="29"/>
  <c r="C130" i="29"/>
  <c r="B130" i="29"/>
  <c r="AF129" i="29"/>
  <c r="AE129" i="29"/>
  <c r="AD129" i="29"/>
  <c r="AC129" i="29"/>
  <c r="AB129" i="29"/>
  <c r="AA129" i="29"/>
  <c r="Z129" i="29"/>
  <c r="Y129" i="29"/>
  <c r="X129" i="29"/>
  <c r="W129" i="29"/>
  <c r="V129" i="29"/>
  <c r="U129" i="29"/>
  <c r="T129" i="29"/>
  <c r="S129" i="29"/>
  <c r="R129" i="29"/>
  <c r="Q129" i="29"/>
  <c r="P129" i="29"/>
  <c r="O129" i="29"/>
  <c r="N129" i="29"/>
  <c r="M129" i="29"/>
  <c r="L129" i="29"/>
  <c r="K129" i="29"/>
  <c r="J129" i="29"/>
  <c r="I129" i="29"/>
  <c r="H129" i="29"/>
  <c r="G129" i="29"/>
  <c r="F129" i="29"/>
  <c r="E129" i="29"/>
  <c r="D129" i="29"/>
  <c r="C129" i="29"/>
  <c r="B129" i="29"/>
  <c r="AF128" i="29"/>
  <c r="AE128" i="29"/>
  <c r="AD128" i="29"/>
  <c r="AC128" i="29"/>
  <c r="AB128" i="29"/>
  <c r="AA128" i="29"/>
  <c r="Z128" i="29"/>
  <c r="Y128" i="29"/>
  <c r="X128" i="29"/>
  <c r="W128" i="29"/>
  <c r="V128" i="29"/>
  <c r="U128" i="29"/>
  <c r="T128" i="29"/>
  <c r="S128" i="29"/>
  <c r="R128" i="29"/>
  <c r="Q128" i="29"/>
  <c r="P128" i="29"/>
  <c r="O128" i="29"/>
  <c r="N128" i="29"/>
  <c r="M128" i="29"/>
  <c r="L128" i="29"/>
  <c r="K128" i="29"/>
  <c r="J128" i="29"/>
  <c r="I128" i="29"/>
  <c r="H128" i="29"/>
  <c r="G128" i="29"/>
  <c r="F128" i="29"/>
  <c r="E128" i="29"/>
  <c r="D128" i="29"/>
  <c r="C128" i="29"/>
  <c r="B128" i="29"/>
  <c r="AF127" i="29"/>
  <c r="AE127" i="29"/>
  <c r="AD127" i="29"/>
  <c r="AC127" i="29"/>
  <c r="AB127" i="29"/>
  <c r="AA127" i="29"/>
  <c r="Z127" i="29"/>
  <c r="Y127" i="29"/>
  <c r="X127" i="29"/>
  <c r="W127" i="29"/>
  <c r="V127" i="29"/>
  <c r="U127" i="29"/>
  <c r="T127" i="29"/>
  <c r="S127" i="29"/>
  <c r="R127" i="29"/>
  <c r="Q127" i="29"/>
  <c r="P127" i="29"/>
  <c r="O127" i="29"/>
  <c r="N127" i="29"/>
  <c r="M127" i="29"/>
  <c r="L127" i="29"/>
  <c r="K127" i="29"/>
  <c r="J127" i="29"/>
  <c r="I127" i="29"/>
  <c r="H127" i="29"/>
  <c r="G127" i="29"/>
  <c r="F127" i="29"/>
  <c r="E127" i="29"/>
  <c r="D127" i="29"/>
  <c r="C127" i="29"/>
  <c r="B127" i="29"/>
  <c r="AF126" i="29"/>
  <c r="AE126" i="29"/>
  <c r="AD126" i="29"/>
  <c r="AC126" i="29"/>
  <c r="AB126" i="29"/>
  <c r="AA126" i="29"/>
  <c r="Z126" i="29"/>
  <c r="Y126" i="29"/>
  <c r="X126" i="29"/>
  <c r="W126" i="29"/>
  <c r="V126" i="29"/>
  <c r="U126" i="29"/>
  <c r="T126" i="29"/>
  <c r="S126" i="29"/>
  <c r="R126" i="29"/>
  <c r="Q126" i="29"/>
  <c r="P126" i="29"/>
  <c r="O126" i="29"/>
  <c r="N126" i="29"/>
  <c r="M126" i="29"/>
  <c r="L126" i="29"/>
  <c r="K126" i="29"/>
  <c r="J126" i="29"/>
  <c r="I126" i="29"/>
  <c r="H126" i="29"/>
  <c r="G126" i="29"/>
  <c r="F126" i="29"/>
  <c r="E126" i="29"/>
  <c r="D126" i="29"/>
  <c r="C126" i="29"/>
  <c r="B126" i="29"/>
  <c r="AF125" i="29"/>
  <c r="AE125" i="29"/>
  <c r="AD125" i="29"/>
  <c r="AC125" i="29"/>
  <c r="AB125" i="29"/>
  <c r="AA125" i="29"/>
  <c r="Z125" i="29"/>
  <c r="Y125" i="29"/>
  <c r="X125" i="29"/>
  <c r="W125" i="29"/>
  <c r="V125" i="29"/>
  <c r="U125" i="29"/>
  <c r="T125" i="29"/>
  <c r="S125" i="29"/>
  <c r="R125" i="29"/>
  <c r="Q125" i="29"/>
  <c r="P125" i="29"/>
  <c r="O125" i="29"/>
  <c r="N125" i="29"/>
  <c r="M125" i="29"/>
  <c r="L125" i="29"/>
  <c r="K125" i="29"/>
  <c r="J125" i="29"/>
  <c r="I125" i="29"/>
  <c r="H125" i="29"/>
  <c r="G125" i="29"/>
  <c r="F125" i="29"/>
  <c r="E125" i="29"/>
  <c r="D125" i="29"/>
  <c r="C125" i="29"/>
  <c r="B125" i="29"/>
  <c r="AF124" i="29"/>
  <c r="AE124" i="29"/>
  <c r="AD124" i="29"/>
  <c r="AC124" i="29"/>
  <c r="AB124" i="29"/>
  <c r="AA124" i="29"/>
  <c r="Z124" i="29"/>
  <c r="Y124" i="29"/>
  <c r="X124" i="29"/>
  <c r="W124" i="29"/>
  <c r="V124" i="29"/>
  <c r="U124" i="29"/>
  <c r="T124" i="29"/>
  <c r="S124" i="29"/>
  <c r="R124" i="29"/>
  <c r="Q124" i="29"/>
  <c r="P124" i="29"/>
  <c r="O124" i="29"/>
  <c r="N124" i="29"/>
  <c r="M124" i="29"/>
  <c r="L124" i="29"/>
  <c r="K124" i="29"/>
  <c r="J124" i="29"/>
  <c r="I124" i="29"/>
  <c r="H124" i="29"/>
  <c r="G124" i="29"/>
  <c r="F124" i="29"/>
  <c r="E124" i="29"/>
  <c r="D124" i="29"/>
  <c r="C124" i="29"/>
  <c r="B124" i="29"/>
  <c r="AF123" i="29"/>
  <c r="AE123" i="29"/>
  <c r="AD123" i="29"/>
  <c r="AC123" i="29"/>
  <c r="AB123" i="29"/>
  <c r="AA123" i="29"/>
  <c r="Z123" i="29"/>
  <c r="Y123" i="29"/>
  <c r="X123" i="29"/>
  <c r="W123" i="29"/>
  <c r="V123" i="29"/>
  <c r="U123" i="29"/>
  <c r="T123" i="29"/>
  <c r="S123" i="29"/>
  <c r="R123" i="29"/>
  <c r="Q123" i="29"/>
  <c r="P123" i="29"/>
  <c r="O123" i="29"/>
  <c r="N123" i="29"/>
  <c r="M123" i="29"/>
  <c r="L123" i="29"/>
  <c r="K123" i="29"/>
  <c r="J123" i="29"/>
  <c r="I123" i="29"/>
  <c r="H123" i="29"/>
  <c r="G123" i="29"/>
  <c r="F123" i="29"/>
  <c r="E123" i="29"/>
  <c r="D123" i="29"/>
  <c r="C123" i="29"/>
  <c r="B123" i="29"/>
  <c r="AF122" i="29"/>
  <c r="AE122" i="29"/>
  <c r="AD122" i="29"/>
  <c r="AC122" i="29"/>
  <c r="AB122" i="29"/>
  <c r="AA122" i="29"/>
  <c r="Z122" i="29"/>
  <c r="Y122" i="29"/>
  <c r="X122" i="29"/>
  <c r="W122" i="29"/>
  <c r="V122" i="29"/>
  <c r="U122" i="29"/>
  <c r="T122" i="29"/>
  <c r="S122" i="29"/>
  <c r="R122" i="29"/>
  <c r="Q122" i="29"/>
  <c r="P122" i="29"/>
  <c r="O122" i="29"/>
  <c r="N122" i="29"/>
  <c r="M122" i="29"/>
  <c r="L122" i="29"/>
  <c r="K122" i="29"/>
  <c r="J122" i="29"/>
  <c r="I122" i="29"/>
  <c r="H122" i="29"/>
  <c r="G122" i="29"/>
  <c r="F122" i="29"/>
  <c r="E122" i="29"/>
  <c r="D122" i="29"/>
  <c r="C122" i="29"/>
  <c r="B122" i="29"/>
  <c r="AF121" i="29"/>
  <c r="AE121" i="29"/>
  <c r="AD121" i="29"/>
  <c r="AC121" i="29"/>
  <c r="AB121" i="29"/>
  <c r="AA121" i="29"/>
  <c r="Z121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AF120" i="29"/>
  <c r="AE120" i="29"/>
  <c r="AD120" i="29"/>
  <c r="AC120" i="29"/>
  <c r="AB120" i="29"/>
  <c r="AA120" i="29"/>
  <c r="Z120" i="29"/>
  <c r="Y120" i="29"/>
  <c r="X120" i="29"/>
  <c r="W120" i="29"/>
  <c r="V120" i="29"/>
  <c r="U120" i="29"/>
  <c r="T120" i="29"/>
  <c r="S120" i="29"/>
  <c r="R120" i="29"/>
  <c r="Q120" i="29"/>
  <c r="P120" i="29"/>
  <c r="O120" i="29"/>
  <c r="N120" i="29"/>
  <c r="M120" i="29"/>
  <c r="L120" i="29"/>
  <c r="K120" i="29"/>
  <c r="J120" i="29"/>
  <c r="I120" i="29"/>
  <c r="H120" i="29"/>
  <c r="G120" i="29"/>
  <c r="F120" i="29"/>
  <c r="E120" i="29"/>
  <c r="D120" i="29"/>
  <c r="C120" i="29"/>
  <c r="B120" i="29"/>
  <c r="AF119" i="29"/>
  <c r="AE119" i="29"/>
  <c r="AD119" i="29"/>
  <c r="AC119" i="29"/>
  <c r="AB119" i="29"/>
  <c r="AA119" i="29"/>
  <c r="Z119" i="29"/>
  <c r="Y119" i="29"/>
  <c r="X119" i="29"/>
  <c r="W119" i="29"/>
  <c r="V119" i="29"/>
  <c r="U119" i="29"/>
  <c r="T119" i="29"/>
  <c r="S119" i="29"/>
  <c r="R119" i="29"/>
  <c r="Q119" i="29"/>
  <c r="P119" i="29"/>
  <c r="O119" i="29"/>
  <c r="N119" i="29"/>
  <c r="M119" i="29"/>
  <c r="L119" i="29"/>
  <c r="K119" i="29"/>
  <c r="J119" i="29"/>
  <c r="I119" i="29"/>
  <c r="H119" i="29"/>
  <c r="G119" i="29"/>
  <c r="F119" i="29"/>
  <c r="E119" i="29"/>
  <c r="D119" i="29"/>
  <c r="C119" i="29"/>
  <c r="B119" i="29"/>
  <c r="AF118" i="29"/>
  <c r="AE118" i="29"/>
  <c r="AD118" i="29"/>
  <c r="AC118" i="29"/>
  <c r="AB118" i="29"/>
  <c r="AA118" i="29"/>
  <c r="Z118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AF117" i="29"/>
  <c r="AF298" i="29" s="1"/>
  <c r="AE117" i="29"/>
  <c r="AE298" i="29" s="1"/>
  <c r="AD117" i="29"/>
  <c r="AD298" i="29" s="1"/>
  <c r="AC117" i="29"/>
  <c r="AC298" i="29" s="1"/>
  <c r="AB117" i="29"/>
  <c r="AB298" i="29" s="1"/>
  <c r="AA117" i="29"/>
  <c r="AA298" i="29" s="1"/>
  <c r="Z117" i="29"/>
  <c r="Z298" i="29" s="1"/>
  <c r="Y117" i="29"/>
  <c r="Y298" i="29" s="1"/>
  <c r="X117" i="29"/>
  <c r="X298" i="29" s="1"/>
  <c r="W117" i="29"/>
  <c r="W298" i="29" s="1"/>
  <c r="V117" i="29"/>
  <c r="V298" i="29" s="1"/>
  <c r="U117" i="29"/>
  <c r="U298" i="29" s="1"/>
  <c r="T117" i="29"/>
  <c r="T298" i="29" s="1"/>
  <c r="S117" i="29"/>
  <c r="S298" i="29" s="1"/>
  <c r="R117" i="29"/>
  <c r="R298" i="29" s="1"/>
  <c r="Q117" i="29"/>
  <c r="Q298" i="29" s="1"/>
  <c r="P117" i="29"/>
  <c r="P298" i="29" s="1"/>
  <c r="O117" i="29"/>
  <c r="O298" i="29" s="1"/>
  <c r="N117" i="29"/>
  <c r="N298" i="29" s="1"/>
  <c r="M117" i="29"/>
  <c r="M298" i="29" s="1"/>
  <c r="L117" i="29"/>
  <c r="L298" i="29" s="1"/>
  <c r="K117" i="29"/>
  <c r="K298" i="29" s="1"/>
  <c r="J117" i="29"/>
  <c r="J298" i="29" s="1"/>
  <c r="I117" i="29"/>
  <c r="I298" i="29" s="1"/>
  <c r="H117" i="29"/>
  <c r="H298" i="29" s="1"/>
  <c r="G117" i="29"/>
  <c r="G298" i="29" s="1"/>
  <c r="F117" i="29"/>
  <c r="F298" i="29" s="1"/>
  <c r="E117" i="29"/>
  <c r="E298" i="29" s="1"/>
  <c r="D117" i="29"/>
  <c r="D298" i="29" s="1"/>
  <c r="C117" i="29"/>
  <c r="C298" i="29" s="1"/>
  <c r="B117" i="29"/>
  <c r="B298" i="29" s="1"/>
  <c r="AF116" i="29"/>
  <c r="AE116" i="29"/>
  <c r="AD116" i="29"/>
  <c r="AC116" i="29"/>
  <c r="AB116" i="29"/>
  <c r="AA116" i="29"/>
  <c r="Z116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AF115" i="29"/>
  <c r="AE115" i="29"/>
  <c r="AD115" i="29"/>
  <c r="AC115" i="29"/>
  <c r="AB115" i="29"/>
  <c r="AA115" i="29"/>
  <c r="Z115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AF114" i="29"/>
  <c r="AE114" i="29"/>
  <c r="AD114" i="29"/>
  <c r="AC114" i="29"/>
  <c r="AB114" i="29"/>
  <c r="AA114" i="29"/>
  <c r="Z114" i="29"/>
  <c r="Y114" i="29"/>
  <c r="X114" i="29"/>
  <c r="W114" i="29"/>
  <c r="V114" i="29"/>
  <c r="U114" i="29"/>
  <c r="T114" i="29"/>
  <c r="S114" i="29"/>
  <c r="R114" i="29"/>
  <c r="Q114" i="29"/>
  <c r="P114" i="29"/>
  <c r="O114" i="29"/>
  <c r="N114" i="29"/>
  <c r="M114" i="29"/>
  <c r="L114" i="29"/>
  <c r="K114" i="29"/>
  <c r="J114" i="29"/>
  <c r="I114" i="29"/>
  <c r="H114" i="29"/>
  <c r="G114" i="29"/>
  <c r="F114" i="29"/>
  <c r="E114" i="29"/>
  <c r="D114" i="29"/>
  <c r="C114" i="29"/>
  <c r="B114" i="29"/>
  <c r="AF113" i="29"/>
  <c r="AE113" i="29"/>
  <c r="AD113" i="29"/>
  <c r="AC113" i="29"/>
  <c r="AB113" i="29"/>
  <c r="AA113" i="29"/>
  <c r="Z113" i="29"/>
  <c r="Y113" i="29"/>
  <c r="X113" i="29"/>
  <c r="W113" i="29"/>
  <c r="V113" i="29"/>
  <c r="U113" i="29"/>
  <c r="T113" i="29"/>
  <c r="S113" i="29"/>
  <c r="R113" i="29"/>
  <c r="Q113" i="29"/>
  <c r="P113" i="29"/>
  <c r="O113" i="29"/>
  <c r="N113" i="29"/>
  <c r="M113" i="29"/>
  <c r="L113" i="29"/>
  <c r="K113" i="29"/>
  <c r="J113" i="29"/>
  <c r="I113" i="29"/>
  <c r="H113" i="29"/>
  <c r="G113" i="29"/>
  <c r="F113" i="29"/>
  <c r="E113" i="29"/>
  <c r="D113" i="29"/>
  <c r="C113" i="29"/>
  <c r="B113" i="29"/>
  <c r="AF112" i="29"/>
  <c r="AE112" i="29"/>
  <c r="AD112" i="29"/>
  <c r="AC112" i="29"/>
  <c r="AB112" i="29"/>
  <c r="AA112" i="29"/>
  <c r="Z112" i="29"/>
  <c r="Y112" i="29"/>
  <c r="X112" i="29"/>
  <c r="W112" i="29"/>
  <c r="V112" i="29"/>
  <c r="U112" i="29"/>
  <c r="T112" i="29"/>
  <c r="S112" i="29"/>
  <c r="R112" i="29"/>
  <c r="Q112" i="29"/>
  <c r="P112" i="29"/>
  <c r="O112" i="29"/>
  <c r="N112" i="29"/>
  <c r="M112" i="29"/>
  <c r="L112" i="29"/>
  <c r="K112" i="29"/>
  <c r="J112" i="29"/>
  <c r="I112" i="29"/>
  <c r="H112" i="29"/>
  <c r="G112" i="29"/>
  <c r="F112" i="29"/>
  <c r="E112" i="29"/>
  <c r="D112" i="29"/>
  <c r="C112" i="29"/>
  <c r="B112" i="29"/>
  <c r="AF111" i="29"/>
  <c r="AE111" i="29"/>
  <c r="AD111" i="29"/>
  <c r="AC111" i="29"/>
  <c r="AB111" i="29"/>
  <c r="AA111" i="29"/>
  <c r="Z111" i="29"/>
  <c r="Y111" i="29"/>
  <c r="X111" i="29"/>
  <c r="W111" i="29"/>
  <c r="V111" i="29"/>
  <c r="U111" i="29"/>
  <c r="T111" i="29"/>
  <c r="S111" i="29"/>
  <c r="R111" i="29"/>
  <c r="Q111" i="29"/>
  <c r="P111" i="29"/>
  <c r="O111" i="29"/>
  <c r="N111" i="29"/>
  <c r="M111" i="29"/>
  <c r="L111" i="29"/>
  <c r="K111" i="29"/>
  <c r="J111" i="29"/>
  <c r="I111" i="29"/>
  <c r="H111" i="29"/>
  <c r="G111" i="29"/>
  <c r="F111" i="29"/>
  <c r="E111" i="29"/>
  <c r="D111" i="29"/>
  <c r="C111" i="29"/>
  <c r="B111" i="29"/>
  <c r="AF110" i="29"/>
  <c r="AE110" i="29"/>
  <c r="AD110" i="29"/>
  <c r="AC110" i="29"/>
  <c r="AB110" i="29"/>
  <c r="AA110" i="29"/>
  <c r="Z110" i="29"/>
  <c r="Y110" i="29"/>
  <c r="X110" i="29"/>
  <c r="W110" i="29"/>
  <c r="V110" i="29"/>
  <c r="U110" i="29"/>
  <c r="T110" i="29"/>
  <c r="S110" i="29"/>
  <c r="R110" i="29"/>
  <c r="Q110" i="29"/>
  <c r="P110" i="29"/>
  <c r="O110" i="29"/>
  <c r="N110" i="29"/>
  <c r="M110" i="29"/>
  <c r="L110" i="29"/>
  <c r="K110" i="29"/>
  <c r="J110" i="29"/>
  <c r="I110" i="29"/>
  <c r="H110" i="29"/>
  <c r="G110" i="29"/>
  <c r="F110" i="29"/>
  <c r="E110" i="29"/>
  <c r="D110" i="29"/>
  <c r="C110" i="29"/>
  <c r="B110" i="29"/>
  <c r="AF109" i="29"/>
  <c r="AE109" i="29"/>
  <c r="AD109" i="29"/>
  <c r="AC109" i="29"/>
  <c r="AB109" i="29"/>
  <c r="AA109" i="29"/>
  <c r="Z109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AF108" i="29"/>
  <c r="AE108" i="29"/>
  <c r="AD108" i="29"/>
  <c r="AC108" i="29"/>
  <c r="AB108" i="29"/>
  <c r="AA108" i="29"/>
  <c r="Z108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AF107" i="29"/>
  <c r="AE107" i="29"/>
  <c r="AD107" i="29"/>
  <c r="AC107" i="29"/>
  <c r="AB107" i="29"/>
  <c r="AA107" i="29"/>
  <c r="Z107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AF106" i="29"/>
  <c r="AE106" i="29"/>
  <c r="AD106" i="29"/>
  <c r="AC106" i="29"/>
  <c r="AB106" i="29"/>
  <c r="AA106" i="29"/>
  <c r="Z106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AF105" i="29"/>
  <c r="AE105" i="29"/>
  <c r="AD105" i="29"/>
  <c r="AC105" i="29"/>
  <c r="AB105" i="29"/>
  <c r="AA105" i="29"/>
  <c r="Z105" i="29"/>
  <c r="Y105" i="29"/>
  <c r="X105" i="29"/>
  <c r="W105" i="29"/>
  <c r="V105" i="29"/>
  <c r="U105" i="29"/>
  <c r="T105" i="29"/>
  <c r="S105" i="29"/>
  <c r="R105" i="29"/>
  <c r="Q105" i="29"/>
  <c r="P105" i="29"/>
  <c r="O105" i="29"/>
  <c r="N105" i="29"/>
  <c r="M105" i="29"/>
  <c r="L105" i="29"/>
  <c r="K105" i="29"/>
  <c r="J105" i="29"/>
  <c r="I105" i="29"/>
  <c r="H105" i="29"/>
  <c r="G105" i="29"/>
  <c r="F105" i="29"/>
  <c r="E105" i="29"/>
  <c r="D105" i="29"/>
  <c r="C105" i="29"/>
  <c r="B105" i="29"/>
  <c r="AF104" i="29"/>
  <c r="AE104" i="29"/>
  <c r="AD104" i="29"/>
  <c r="AC104" i="29"/>
  <c r="AB104" i="29"/>
  <c r="AA104" i="29"/>
  <c r="Z104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AF103" i="29"/>
  <c r="AF297" i="29" s="1"/>
  <c r="AE103" i="29"/>
  <c r="AE297" i="29" s="1"/>
  <c r="AD103" i="29"/>
  <c r="AD297" i="29" s="1"/>
  <c r="AC103" i="29"/>
  <c r="AC297" i="29" s="1"/>
  <c r="AB103" i="29"/>
  <c r="AB297" i="29" s="1"/>
  <c r="AA103" i="29"/>
  <c r="AA297" i="29" s="1"/>
  <c r="Z103" i="29"/>
  <c r="Z297" i="29" s="1"/>
  <c r="Y103" i="29"/>
  <c r="Y297" i="29" s="1"/>
  <c r="X103" i="29"/>
  <c r="X297" i="29" s="1"/>
  <c r="W103" i="29"/>
  <c r="W297" i="29" s="1"/>
  <c r="V103" i="29"/>
  <c r="V297" i="29" s="1"/>
  <c r="U103" i="29"/>
  <c r="U297" i="29" s="1"/>
  <c r="T103" i="29"/>
  <c r="T297" i="29" s="1"/>
  <c r="S103" i="29"/>
  <c r="S297" i="29" s="1"/>
  <c r="R103" i="29"/>
  <c r="R297" i="29" s="1"/>
  <c r="Q103" i="29"/>
  <c r="Q297" i="29" s="1"/>
  <c r="P103" i="29"/>
  <c r="P297" i="29" s="1"/>
  <c r="O103" i="29"/>
  <c r="O297" i="29" s="1"/>
  <c r="N103" i="29"/>
  <c r="N297" i="29" s="1"/>
  <c r="M103" i="29"/>
  <c r="M297" i="29" s="1"/>
  <c r="L103" i="29"/>
  <c r="L297" i="29" s="1"/>
  <c r="K103" i="29"/>
  <c r="K297" i="29" s="1"/>
  <c r="J103" i="29"/>
  <c r="I103" i="29"/>
  <c r="H103" i="29"/>
  <c r="H297" i="29" s="1"/>
  <c r="G103" i="29"/>
  <c r="G297" i="29" s="1"/>
  <c r="F103" i="29"/>
  <c r="F297" i="29" s="1"/>
  <c r="E103" i="29"/>
  <c r="E297" i="29" s="1"/>
  <c r="D103" i="29"/>
  <c r="D297" i="29" s="1"/>
  <c r="C103" i="29"/>
  <c r="C297" i="29" s="1"/>
  <c r="B103" i="29"/>
  <c r="B297" i="29" s="1"/>
  <c r="AF102" i="29"/>
  <c r="AE102" i="29"/>
  <c r="AD102" i="29"/>
  <c r="AC102" i="29"/>
  <c r="AB102" i="29"/>
  <c r="AA102" i="29"/>
  <c r="Z102" i="29"/>
  <c r="Y102" i="29"/>
  <c r="X102" i="29"/>
  <c r="W102" i="29"/>
  <c r="V102" i="29"/>
  <c r="U102" i="29"/>
  <c r="T102" i="29"/>
  <c r="S102" i="29"/>
  <c r="R102" i="29"/>
  <c r="Q102" i="29"/>
  <c r="P102" i="29"/>
  <c r="O102" i="29"/>
  <c r="N102" i="29"/>
  <c r="M102" i="29"/>
  <c r="L102" i="29"/>
  <c r="K102" i="29"/>
  <c r="J102" i="29"/>
  <c r="I102" i="29"/>
  <c r="H102" i="29"/>
  <c r="G102" i="29"/>
  <c r="F102" i="29"/>
  <c r="E102" i="29"/>
  <c r="D102" i="29"/>
  <c r="C102" i="29"/>
  <c r="B102" i="29"/>
  <c r="AF101" i="29"/>
  <c r="AE101" i="29"/>
  <c r="AD101" i="29"/>
  <c r="AC101" i="29"/>
  <c r="AB101" i="29"/>
  <c r="AA101" i="29"/>
  <c r="Z101" i="29"/>
  <c r="Y101" i="29"/>
  <c r="X101" i="29"/>
  <c r="W101" i="29"/>
  <c r="V101" i="29"/>
  <c r="U101" i="29"/>
  <c r="T101" i="29"/>
  <c r="S101" i="29"/>
  <c r="R101" i="29"/>
  <c r="Q101" i="29"/>
  <c r="P101" i="29"/>
  <c r="O101" i="29"/>
  <c r="N101" i="29"/>
  <c r="M101" i="29"/>
  <c r="L101" i="29"/>
  <c r="K101" i="29"/>
  <c r="J101" i="29"/>
  <c r="I101" i="29"/>
  <c r="H101" i="29"/>
  <c r="G101" i="29"/>
  <c r="F101" i="29"/>
  <c r="E101" i="29"/>
  <c r="D101" i="29"/>
  <c r="C101" i="29"/>
  <c r="B101" i="29"/>
  <c r="AF100" i="29"/>
  <c r="AE100" i="29"/>
  <c r="AD100" i="29"/>
  <c r="AC100" i="29"/>
  <c r="AB100" i="29"/>
  <c r="AA100" i="29"/>
  <c r="Z100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AF99" i="29"/>
  <c r="AE99" i="29"/>
  <c r="AD99" i="29"/>
  <c r="AC99" i="29"/>
  <c r="AB99" i="29"/>
  <c r="AA99" i="29"/>
  <c r="Z99" i="29"/>
  <c r="Y99" i="29"/>
  <c r="X99" i="29"/>
  <c r="W99" i="29"/>
  <c r="V99" i="29"/>
  <c r="U99" i="29"/>
  <c r="T99" i="29"/>
  <c r="S99" i="29"/>
  <c r="R99" i="29"/>
  <c r="Q99" i="29"/>
  <c r="P99" i="29"/>
  <c r="O99" i="29"/>
  <c r="N99" i="29"/>
  <c r="M99" i="29"/>
  <c r="L99" i="29"/>
  <c r="K99" i="29"/>
  <c r="J99" i="29"/>
  <c r="I99" i="29"/>
  <c r="H99" i="29"/>
  <c r="G99" i="29"/>
  <c r="F99" i="29"/>
  <c r="E99" i="29"/>
  <c r="D99" i="29"/>
  <c r="C99" i="29"/>
  <c r="B99" i="29"/>
  <c r="AF98" i="29"/>
  <c r="AE98" i="29"/>
  <c r="AD98" i="29"/>
  <c r="AC98" i="29"/>
  <c r="AB98" i="29"/>
  <c r="AA98" i="29"/>
  <c r="Z98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AF97" i="29"/>
  <c r="AE97" i="29"/>
  <c r="AD97" i="29"/>
  <c r="AC97" i="29"/>
  <c r="AB97" i="29"/>
  <c r="AA97" i="29"/>
  <c r="Z97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AF96" i="29"/>
  <c r="AE96" i="29"/>
  <c r="AD96" i="29"/>
  <c r="AC96" i="29"/>
  <c r="AB96" i="29"/>
  <c r="AA96" i="29"/>
  <c r="Z96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AF95" i="29"/>
  <c r="AE95" i="29"/>
  <c r="AD95" i="29"/>
  <c r="AC95" i="29"/>
  <c r="AB95" i="29"/>
  <c r="AA95" i="29"/>
  <c r="Z95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AF94" i="29"/>
  <c r="AE94" i="29"/>
  <c r="AD94" i="29"/>
  <c r="AC94" i="29"/>
  <c r="AB94" i="29"/>
  <c r="AA94" i="29"/>
  <c r="Z94" i="29"/>
  <c r="Y94" i="29"/>
  <c r="X94" i="29"/>
  <c r="W94" i="29"/>
  <c r="V94" i="29"/>
  <c r="U94" i="29"/>
  <c r="T94" i="29"/>
  <c r="S94" i="29"/>
  <c r="R94" i="29"/>
  <c r="Q94" i="29"/>
  <c r="P94" i="29"/>
  <c r="O94" i="29"/>
  <c r="N94" i="29"/>
  <c r="M94" i="29"/>
  <c r="L94" i="29"/>
  <c r="K94" i="29"/>
  <c r="J94" i="29"/>
  <c r="I94" i="29"/>
  <c r="H94" i="29"/>
  <c r="G94" i="29"/>
  <c r="F94" i="29"/>
  <c r="E94" i="29"/>
  <c r="D94" i="29"/>
  <c r="C94" i="29"/>
  <c r="B94" i="29"/>
  <c r="AF93" i="29"/>
  <c r="AE93" i="29"/>
  <c r="AD93" i="29"/>
  <c r="AC93" i="29"/>
  <c r="AB93" i="29"/>
  <c r="AA93" i="29"/>
  <c r="Z93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AF92" i="29"/>
  <c r="AE92" i="29"/>
  <c r="AD92" i="29"/>
  <c r="AC92" i="29"/>
  <c r="AB92" i="29"/>
  <c r="AA92" i="29"/>
  <c r="Z92" i="29"/>
  <c r="Y92" i="29"/>
  <c r="X92" i="29"/>
  <c r="W92" i="29"/>
  <c r="V92" i="29"/>
  <c r="U92" i="29"/>
  <c r="T92" i="29"/>
  <c r="S92" i="29"/>
  <c r="R92" i="29"/>
  <c r="Q92" i="29"/>
  <c r="P92" i="29"/>
  <c r="O92" i="29"/>
  <c r="N92" i="29"/>
  <c r="M92" i="29"/>
  <c r="L92" i="29"/>
  <c r="K92" i="29"/>
  <c r="J92" i="29"/>
  <c r="I92" i="29"/>
  <c r="H92" i="29"/>
  <c r="G92" i="29"/>
  <c r="F92" i="29"/>
  <c r="E92" i="29"/>
  <c r="D92" i="29"/>
  <c r="C92" i="29"/>
  <c r="B92" i="29"/>
  <c r="AF91" i="29"/>
  <c r="AE91" i="29"/>
  <c r="AD91" i="29"/>
  <c r="AC91" i="29"/>
  <c r="AB91" i="29"/>
  <c r="AA91" i="29"/>
  <c r="Z91" i="29"/>
  <c r="Y91" i="29"/>
  <c r="X91" i="29"/>
  <c r="W91" i="29"/>
  <c r="V91" i="29"/>
  <c r="U91" i="29"/>
  <c r="T91" i="29"/>
  <c r="S91" i="29"/>
  <c r="R91" i="29"/>
  <c r="Q91" i="29"/>
  <c r="P91" i="29"/>
  <c r="O91" i="29"/>
  <c r="N91" i="29"/>
  <c r="M91" i="29"/>
  <c r="L91" i="29"/>
  <c r="K91" i="29"/>
  <c r="J91" i="29"/>
  <c r="I91" i="29"/>
  <c r="H91" i="29"/>
  <c r="G91" i="29"/>
  <c r="F91" i="29"/>
  <c r="E91" i="29"/>
  <c r="D91" i="29"/>
  <c r="C91" i="29"/>
  <c r="B91" i="29"/>
  <c r="AF90" i="29"/>
  <c r="AE90" i="29"/>
  <c r="AD90" i="29"/>
  <c r="AC90" i="29"/>
  <c r="AB90" i="29"/>
  <c r="AA90" i="29"/>
  <c r="Z90" i="29"/>
  <c r="Y90" i="29"/>
  <c r="X90" i="29"/>
  <c r="W90" i="29"/>
  <c r="V90" i="29"/>
  <c r="U90" i="29"/>
  <c r="T90" i="29"/>
  <c r="S90" i="29"/>
  <c r="R90" i="29"/>
  <c r="Q90" i="29"/>
  <c r="P90" i="29"/>
  <c r="O90" i="29"/>
  <c r="N90" i="29"/>
  <c r="M90" i="29"/>
  <c r="L90" i="29"/>
  <c r="K90" i="29"/>
  <c r="J90" i="29"/>
  <c r="I90" i="29"/>
  <c r="H90" i="29"/>
  <c r="G90" i="29"/>
  <c r="F90" i="29"/>
  <c r="E90" i="29"/>
  <c r="D90" i="29"/>
  <c r="C90" i="29"/>
  <c r="B90" i="29"/>
  <c r="AF89" i="29"/>
  <c r="AE89" i="29"/>
  <c r="AD89" i="29"/>
  <c r="AC89" i="29"/>
  <c r="AB89" i="29"/>
  <c r="AA89" i="29"/>
  <c r="Z89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AF88" i="29"/>
  <c r="AE88" i="29"/>
  <c r="AD88" i="29"/>
  <c r="AC88" i="29"/>
  <c r="AB88" i="29"/>
  <c r="AA88" i="29"/>
  <c r="Z88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AF87" i="29"/>
  <c r="AE87" i="29"/>
  <c r="AD87" i="29"/>
  <c r="AC87" i="29"/>
  <c r="AB87" i="29"/>
  <c r="AA87" i="29"/>
  <c r="Z87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AF86" i="29"/>
  <c r="AE86" i="29"/>
  <c r="AD86" i="29"/>
  <c r="AC86" i="29"/>
  <c r="AB86" i="29"/>
  <c r="AA86" i="29"/>
  <c r="Z86" i="29"/>
  <c r="Y86" i="29"/>
  <c r="X86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AF85" i="29"/>
  <c r="AE85" i="29"/>
  <c r="AD85" i="29"/>
  <c r="AC85" i="29"/>
  <c r="AB85" i="29"/>
  <c r="AA85" i="29"/>
  <c r="Z85" i="29"/>
  <c r="Y85" i="29"/>
  <c r="X85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AF84" i="29"/>
  <c r="AE84" i="29"/>
  <c r="AD84" i="29"/>
  <c r="AC84" i="29"/>
  <c r="AB84" i="29"/>
  <c r="AA84" i="29"/>
  <c r="Z84" i="29"/>
  <c r="Y84" i="29"/>
  <c r="X84" i="29"/>
  <c r="W84" i="29"/>
  <c r="V84" i="29"/>
  <c r="U84" i="29"/>
  <c r="T84" i="29"/>
  <c r="S84" i="29"/>
  <c r="R84" i="29"/>
  <c r="Q84" i="29"/>
  <c r="P84" i="29"/>
  <c r="O84" i="29"/>
  <c r="N84" i="29"/>
  <c r="M84" i="29"/>
  <c r="L84" i="29"/>
  <c r="K84" i="29"/>
  <c r="J84" i="29"/>
  <c r="I84" i="29"/>
  <c r="H84" i="29"/>
  <c r="G84" i="29"/>
  <c r="F84" i="29"/>
  <c r="E84" i="29"/>
  <c r="D84" i="29"/>
  <c r="C84" i="29"/>
  <c r="B84" i="29"/>
  <c r="AF83" i="29"/>
  <c r="AE83" i="29"/>
  <c r="AD83" i="29"/>
  <c r="AC83" i="29"/>
  <c r="AB83" i="29"/>
  <c r="AA83" i="29"/>
  <c r="Z83" i="29"/>
  <c r="Y83" i="29"/>
  <c r="X83" i="29"/>
  <c r="W83" i="29"/>
  <c r="V83" i="29"/>
  <c r="U83" i="29"/>
  <c r="T83" i="29"/>
  <c r="S83" i="29"/>
  <c r="R83" i="29"/>
  <c r="Q83" i="29"/>
  <c r="P83" i="29"/>
  <c r="O83" i="29"/>
  <c r="N83" i="29"/>
  <c r="M83" i="29"/>
  <c r="L83" i="29"/>
  <c r="K83" i="29"/>
  <c r="J83" i="29"/>
  <c r="I83" i="29"/>
  <c r="H83" i="29"/>
  <c r="G83" i="29"/>
  <c r="F83" i="29"/>
  <c r="E83" i="29"/>
  <c r="D83" i="29"/>
  <c r="C83" i="29"/>
  <c r="B83" i="29"/>
  <c r="AF82" i="29"/>
  <c r="AE82" i="29"/>
  <c r="AD82" i="29"/>
  <c r="AC82" i="29"/>
  <c r="AB82" i="29"/>
  <c r="AA82" i="29"/>
  <c r="Z82" i="29"/>
  <c r="Y82" i="29"/>
  <c r="X82" i="29"/>
  <c r="W82" i="29"/>
  <c r="V82" i="29"/>
  <c r="U82" i="29"/>
  <c r="T82" i="29"/>
  <c r="S82" i="29"/>
  <c r="R82" i="29"/>
  <c r="Q82" i="29"/>
  <c r="P82" i="29"/>
  <c r="O82" i="29"/>
  <c r="N82" i="29"/>
  <c r="M82" i="29"/>
  <c r="L82" i="29"/>
  <c r="K82" i="29"/>
  <c r="J82" i="29"/>
  <c r="I82" i="29"/>
  <c r="H82" i="29"/>
  <c r="G82" i="29"/>
  <c r="F82" i="29"/>
  <c r="E82" i="29"/>
  <c r="D82" i="29"/>
  <c r="C82" i="29"/>
  <c r="B82" i="29"/>
  <c r="AF81" i="29"/>
  <c r="AE81" i="29"/>
  <c r="AD81" i="29"/>
  <c r="AC81" i="29"/>
  <c r="AB81" i="29"/>
  <c r="AA81" i="29"/>
  <c r="Z81" i="29"/>
  <c r="Y81" i="29"/>
  <c r="X81" i="29"/>
  <c r="W81" i="29"/>
  <c r="V81" i="29"/>
  <c r="U81" i="29"/>
  <c r="T81" i="29"/>
  <c r="S81" i="29"/>
  <c r="R81" i="29"/>
  <c r="Q81" i="29"/>
  <c r="P81" i="29"/>
  <c r="O81" i="29"/>
  <c r="N81" i="29"/>
  <c r="M81" i="29"/>
  <c r="L81" i="29"/>
  <c r="K81" i="29"/>
  <c r="J81" i="29"/>
  <c r="I81" i="29"/>
  <c r="H81" i="29"/>
  <c r="G81" i="29"/>
  <c r="F81" i="29"/>
  <c r="E81" i="29"/>
  <c r="D81" i="29"/>
  <c r="C81" i="29"/>
  <c r="B81" i="29"/>
  <c r="AF80" i="29"/>
  <c r="AE80" i="29"/>
  <c r="AD80" i="29"/>
  <c r="AC80" i="29"/>
  <c r="AB80" i="29"/>
  <c r="AA80" i="29"/>
  <c r="Z80" i="29"/>
  <c r="Y80" i="29"/>
  <c r="X80" i="29"/>
  <c r="W80" i="29"/>
  <c r="V80" i="29"/>
  <c r="U80" i="29"/>
  <c r="T80" i="29"/>
  <c r="S80" i="29"/>
  <c r="R80" i="29"/>
  <c r="Q80" i="29"/>
  <c r="P80" i="29"/>
  <c r="O80" i="29"/>
  <c r="N80" i="29"/>
  <c r="M80" i="29"/>
  <c r="L80" i="29"/>
  <c r="K80" i="29"/>
  <c r="J80" i="29"/>
  <c r="I80" i="29"/>
  <c r="H80" i="29"/>
  <c r="G80" i="29"/>
  <c r="F80" i="29"/>
  <c r="E80" i="29"/>
  <c r="D80" i="29"/>
  <c r="C80" i="29"/>
  <c r="B80" i="29"/>
  <c r="AF79" i="29"/>
  <c r="AE79" i="29"/>
  <c r="AD79" i="29"/>
  <c r="AC79" i="29"/>
  <c r="AB79" i="29"/>
  <c r="AA79" i="29"/>
  <c r="Z79" i="29"/>
  <c r="Y79" i="29"/>
  <c r="X79" i="29"/>
  <c r="W79" i="29"/>
  <c r="V79" i="29"/>
  <c r="U79" i="29"/>
  <c r="T79" i="29"/>
  <c r="S79" i="29"/>
  <c r="R79" i="29"/>
  <c r="Q79" i="29"/>
  <c r="P79" i="29"/>
  <c r="O79" i="29"/>
  <c r="N79" i="29"/>
  <c r="M79" i="29"/>
  <c r="L79" i="29"/>
  <c r="K79" i="29"/>
  <c r="J79" i="29"/>
  <c r="I79" i="29"/>
  <c r="H79" i="29"/>
  <c r="G79" i="29"/>
  <c r="F79" i="29"/>
  <c r="E79" i="29"/>
  <c r="D79" i="29"/>
  <c r="C79" i="29"/>
  <c r="B79" i="29"/>
  <c r="B74" i="29" s="1"/>
  <c r="AF78" i="29"/>
  <c r="AE78" i="29"/>
  <c r="AD78" i="29"/>
  <c r="AC78" i="29"/>
  <c r="AB78" i="29"/>
  <c r="AA78" i="29"/>
  <c r="Z78" i="29"/>
  <c r="Y78" i="29"/>
  <c r="X78" i="29"/>
  <c r="W78" i="29"/>
  <c r="V78" i="29"/>
  <c r="U78" i="29"/>
  <c r="T78" i="29"/>
  <c r="S78" i="29"/>
  <c r="R78" i="29"/>
  <c r="Q78" i="29"/>
  <c r="P78" i="29"/>
  <c r="O78" i="29"/>
  <c r="N78" i="29"/>
  <c r="M78" i="29"/>
  <c r="L78" i="29"/>
  <c r="K78" i="29"/>
  <c r="J78" i="29"/>
  <c r="I78" i="29"/>
  <c r="H78" i="29"/>
  <c r="G78" i="29"/>
  <c r="F78" i="29"/>
  <c r="E78" i="29"/>
  <c r="D78" i="29"/>
  <c r="C78" i="29"/>
  <c r="B78" i="29"/>
  <c r="AF77" i="29"/>
  <c r="AE77" i="29"/>
  <c r="AD77" i="29"/>
  <c r="AC77" i="29"/>
  <c r="AB77" i="29"/>
  <c r="AA77" i="29"/>
  <c r="Z77" i="29"/>
  <c r="Y77" i="29"/>
  <c r="X77" i="29"/>
  <c r="W77" i="29"/>
  <c r="V77" i="29"/>
  <c r="V74" i="29" s="1"/>
  <c r="U77" i="29"/>
  <c r="T77" i="29"/>
  <c r="T74" i="29" s="1"/>
  <c r="S77" i="29"/>
  <c r="R77" i="29"/>
  <c r="Q77" i="29"/>
  <c r="P77" i="29"/>
  <c r="O77" i="29"/>
  <c r="N77" i="29"/>
  <c r="M77" i="29"/>
  <c r="L77" i="29"/>
  <c r="K77" i="29"/>
  <c r="J77" i="29"/>
  <c r="I77" i="29"/>
  <c r="H77" i="29"/>
  <c r="G77" i="29"/>
  <c r="F77" i="29"/>
  <c r="E77" i="29"/>
  <c r="D77" i="29"/>
  <c r="C77" i="29"/>
  <c r="B77" i="29"/>
  <c r="AF76" i="29"/>
  <c r="AE76" i="29"/>
  <c r="AD76" i="29"/>
  <c r="AC76" i="29"/>
  <c r="AC74" i="29" s="1"/>
  <c r="AB76" i="29"/>
  <c r="AA76" i="29"/>
  <c r="Z76" i="29"/>
  <c r="Z74" i="29" s="1"/>
  <c r="Y76" i="29"/>
  <c r="X76" i="29"/>
  <c r="W76" i="29"/>
  <c r="V76" i="29"/>
  <c r="U76" i="29"/>
  <c r="T76" i="29"/>
  <c r="S76" i="29"/>
  <c r="R76" i="29"/>
  <c r="Q76" i="29"/>
  <c r="P76" i="29"/>
  <c r="O76" i="29"/>
  <c r="N76" i="29"/>
  <c r="M76" i="29"/>
  <c r="L76" i="29"/>
  <c r="K76" i="29"/>
  <c r="J76" i="29"/>
  <c r="I76" i="29"/>
  <c r="H76" i="29"/>
  <c r="G76" i="29"/>
  <c r="G74" i="29" s="1"/>
  <c r="F76" i="29"/>
  <c r="E76" i="29"/>
  <c r="D76" i="29"/>
  <c r="C76" i="29"/>
  <c r="B76" i="29"/>
  <c r="AF75" i="29"/>
  <c r="AE75" i="29"/>
  <c r="AD75" i="29"/>
  <c r="AC75" i="29"/>
  <c r="AB75" i="29"/>
  <c r="AA75" i="29"/>
  <c r="Z75" i="29"/>
  <c r="Y75" i="29"/>
  <c r="X75" i="29"/>
  <c r="W75" i="29"/>
  <c r="V75" i="29"/>
  <c r="U75" i="29"/>
  <c r="T75" i="29"/>
  <c r="S75" i="29"/>
  <c r="R75" i="29"/>
  <c r="R74" i="29" s="1"/>
  <c r="Q75" i="29"/>
  <c r="Q74" i="29" s="1"/>
  <c r="P75" i="29"/>
  <c r="P74" i="29" s="1"/>
  <c r="O75" i="29"/>
  <c r="N75" i="29"/>
  <c r="M75" i="29"/>
  <c r="M74" i="29" s="1"/>
  <c r="L75" i="29"/>
  <c r="K75" i="29"/>
  <c r="J75" i="29"/>
  <c r="I75" i="29"/>
  <c r="H75" i="29"/>
  <c r="G75" i="29"/>
  <c r="F75" i="29"/>
  <c r="E75" i="29"/>
  <c r="D75" i="29"/>
  <c r="C75" i="29"/>
  <c r="B75" i="29"/>
  <c r="PM74" i="29"/>
  <c r="PL74" i="29"/>
  <c r="PK74" i="29"/>
  <c r="PJ74" i="29"/>
  <c r="PI74" i="29"/>
  <c r="PH74" i="29"/>
  <c r="PG74" i="29"/>
  <c r="PF74" i="29"/>
  <c r="PE74" i="29"/>
  <c r="PD74" i="29"/>
  <c r="PC74" i="29"/>
  <c r="PB74" i="29"/>
  <c r="PA74" i="29"/>
  <c r="OZ74" i="29"/>
  <c r="OY74" i="29"/>
  <c r="OX74" i="29"/>
  <c r="OW74" i="29"/>
  <c r="OV74" i="29"/>
  <c r="OU74" i="29"/>
  <c r="OT74" i="29"/>
  <c r="OS74" i="29"/>
  <c r="OR74" i="29"/>
  <c r="OQ74" i="29"/>
  <c r="OP74" i="29"/>
  <c r="OO74" i="29"/>
  <c r="ON74" i="29"/>
  <c r="OM74" i="29"/>
  <c r="OL74" i="29"/>
  <c r="OK74" i="29"/>
  <c r="OJ74" i="29"/>
  <c r="OI74" i="29"/>
  <c r="OH74" i="29"/>
  <c r="OG74" i="29"/>
  <c r="OF74" i="29"/>
  <c r="OE74" i="29"/>
  <c r="OD74" i="29"/>
  <c r="OC74" i="29"/>
  <c r="OB74" i="29"/>
  <c r="OA74" i="29"/>
  <c r="NZ74" i="29"/>
  <c r="NY74" i="29"/>
  <c r="NX74" i="29"/>
  <c r="NW74" i="29"/>
  <c r="NV74" i="29"/>
  <c r="NU74" i="29"/>
  <c r="NT74" i="29"/>
  <c r="NS74" i="29"/>
  <c r="NR74" i="29"/>
  <c r="NQ74" i="29"/>
  <c r="NP74" i="29"/>
  <c r="NO74" i="29"/>
  <c r="NN74" i="29"/>
  <c r="NM74" i="29"/>
  <c r="NL74" i="29"/>
  <c r="NK74" i="29"/>
  <c r="NJ74" i="29"/>
  <c r="NI74" i="29"/>
  <c r="NH74" i="29"/>
  <c r="NG74" i="29"/>
  <c r="NF74" i="29"/>
  <c r="NE74" i="29"/>
  <c r="ND74" i="29"/>
  <c r="NC74" i="29"/>
  <c r="NB74" i="29"/>
  <c r="NA74" i="29"/>
  <c r="MZ74" i="29"/>
  <c r="MY74" i="29"/>
  <c r="MX74" i="29"/>
  <c r="MW74" i="29"/>
  <c r="MV74" i="29"/>
  <c r="MU74" i="29"/>
  <c r="MT74" i="29"/>
  <c r="MS74" i="29"/>
  <c r="MR74" i="29"/>
  <c r="MQ74" i="29"/>
  <c r="MP74" i="29"/>
  <c r="MO74" i="29"/>
  <c r="MN74" i="29"/>
  <c r="MM74" i="29"/>
  <c r="ML74" i="29"/>
  <c r="MK74" i="29"/>
  <c r="MJ74" i="29"/>
  <c r="MI74" i="29"/>
  <c r="MH74" i="29"/>
  <c r="MG74" i="29"/>
  <c r="MF74" i="29"/>
  <c r="ME74" i="29"/>
  <c r="MD74" i="29"/>
  <c r="MC74" i="29"/>
  <c r="MB74" i="29"/>
  <c r="MA74" i="29"/>
  <c r="LZ74" i="29"/>
  <c r="LY74" i="29"/>
  <c r="LX74" i="29"/>
  <c r="LW74" i="29"/>
  <c r="LV74" i="29"/>
  <c r="LU74" i="29"/>
  <c r="LT74" i="29"/>
  <c r="LS74" i="29"/>
  <c r="LR74" i="29"/>
  <c r="LQ74" i="29"/>
  <c r="LP74" i="29"/>
  <c r="LO74" i="29"/>
  <c r="LN74" i="29"/>
  <c r="LM74" i="29"/>
  <c r="LL74" i="29"/>
  <c r="LK74" i="29"/>
  <c r="LJ74" i="29"/>
  <c r="LI74" i="29"/>
  <c r="LH74" i="29"/>
  <c r="LG74" i="29"/>
  <c r="LF74" i="29"/>
  <c r="LE74" i="29"/>
  <c r="LD74" i="29"/>
  <c r="LC74" i="29"/>
  <c r="LB74" i="29"/>
  <c r="LA74" i="29"/>
  <c r="KZ74" i="29"/>
  <c r="KY74" i="29"/>
  <c r="KX74" i="29"/>
  <c r="KW74" i="29"/>
  <c r="KV74" i="29"/>
  <c r="KU74" i="29"/>
  <c r="KT74" i="29"/>
  <c r="KS74" i="29"/>
  <c r="KR74" i="29"/>
  <c r="KQ74" i="29"/>
  <c r="KP74" i="29"/>
  <c r="KO74" i="29"/>
  <c r="KN74" i="29"/>
  <c r="KM74" i="29"/>
  <c r="KL74" i="29"/>
  <c r="KK74" i="29"/>
  <c r="KJ74" i="29"/>
  <c r="KI74" i="29"/>
  <c r="KH74" i="29"/>
  <c r="KG74" i="29"/>
  <c r="KF74" i="29"/>
  <c r="KE74" i="29"/>
  <c r="KD74" i="29"/>
  <c r="KC74" i="29"/>
  <c r="KB74" i="29"/>
  <c r="KA74" i="29"/>
  <c r="JZ74" i="29"/>
  <c r="JY74" i="29"/>
  <c r="JX74" i="29"/>
  <c r="JW74" i="29"/>
  <c r="JV74" i="29"/>
  <c r="JU74" i="29"/>
  <c r="JT74" i="29"/>
  <c r="JS74" i="29"/>
  <c r="JR74" i="29"/>
  <c r="JQ74" i="29"/>
  <c r="JP74" i="29"/>
  <c r="JO74" i="29"/>
  <c r="JN74" i="29"/>
  <c r="JM74" i="29"/>
  <c r="JL74" i="29"/>
  <c r="JK74" i="29"/>
  <c r="JJ74" i="29"/>
  <c r="JI74" i="29"/>
  <c r="JH74" i="29"/>
  <c r="JG74" i="29"/>
  <c r="JF74" i="29"/>
  <c r="JE74" i="29"/>
  <c r="JD74" i="29"/>
  <c r="JC74" i="29"/>
  <c r="JB74" i="29"/>
  <c r="JA74" i="29"/>
  <c r="IZ74" i="29"/>
  <c r="IY74" i="29"/>
  <c r="IX74" i="29"/>
  <c r="IW74" i="29"/>
  <c r="IV74" i="29"/>
  <c r="IU74" i="29"/>
  <c r="IT74" i="29"/>
  <c r="IS74" i="29"/>
  <c r="IR74" i="29"/>
  <c r="IQ74" i="29"/>
  <c r="IP74" i="29"/>
  <c r="IO74" i="29"/>
  <c r="IN74" i="29"/>
  <c r="IM74" i="29"/>
  <c r="IL74" i="29"/>
  <c r="IK74" i="29"/>
  <c r="IJ74" i="29"/>
  <c r="II74" i="29"/>
  <c r="IH74" i="29"/>
  <c r="IG74" i="29"/>
  <c r="IF74" i="29"/>
  <c r="IE74" i="29"/>
  <c r="ID74" i="29"/>
  <c r="IC74" i="29"/>
  <c r="IB74" i="29"/>
  <c r="IA74" i="29"/>
  <c r="HZ74" i="29"/>
  <c r="HY74" i="29"/>
  <c r="HX74" i="29"/>
  <c r="HW74" i="29"/>
  <c r="HV74" i="29"/>
  <c r="HU74" i="29"/>
  <c r="HT74" i="29"/>
  <c r="HS74" i="29"/>
  <c r="HR74" i="29"/>
  <c r="HQ74" i="29"/>
  <c r="HP74" i="29"/>
  <c r="HO74" i="29"/>
  <c r="HN74" i="29"/>
  <c r="HM74" i="29"/>
  <c r="HL74" i="29"/>
  <c r="HK74" i="29"/>
  <c r="HJ74" i="29"/>
  <c r="HI74" i="29"/>
  <c r="HH74" i="29"/>
  <c r="HG74" i="29"/>
  <c r="HF74" i="29"/>
  <c r="HE74" i="29"/>
  <c r="HD74" i="29"/>
  <c r="HC74" i="29"/>
  <c r="HB74" i="29"/>
  <c r="HA74" i="29"/>
  <c r="GZ74" i="29"/>
  <c r="GY74" i="29"/>
  <c r="GX74" i="29"/>
  <c r="GW74" i="29"/>
  <c r="GV74" i="29"/>
  <c r="GU74" i="29"/>
  <c r="GT74" i="29"/>
  <c r="GS74" i="29"/>
  <c r="GR74" i="29"/>
  <c r="GQ74" i="29"/>
  <c r="GP74" i="29"/>
  <c r="GO74" i="29"/>
  <c r="GN74" i="29"/>
  <c r="GM74" i="29"/>
  <c r="GL74" i="29"/>
  <c r="GK74" i="29"/>
  <c r="GJ74" i="29"/>
  <c r="GI74" i="29"/>
  <c r="GH74" i="29"/>
  <c r="GG74" i="29"/>
  <c r="GF74" i="29"/>
  <c r="GE74" i="29"/>
  <c r="GD74" i="29"/>
  <c r="GC74" i="29"/>
  <c r="GB74" i="29"/>
  <c r="GA74" i="29"/>
  <c r="FZ74" i="29"/>
  <c r="FY74" i="29"/>
  <c r="FX74" i="29"/>
  <c r="FW74" i="29"/>
  <c r="FV74" i="29"/>
  <c r="FU74" i="29"/>
  <c r="FT74" i="29"/>
  <c r="FS74" i="29"/>
  <c r="FR74" i="29"/>
  <c r="FQ74" i="29"/>
  <c r="FP74" i="29"/>
  <c r="FO74" i="29"/>
  <c r="FN74" i="29"/>
  <c r="FM74" i="29"/>
  <c r="FL74" i="29"/>
  <c r="FK74" i="29"/>
  <c r="FJ74" i="29"/>
  <c r="FI74" i="29"/>
  <c r="FH74" i="29"/>
  <c r="FG74" i="29"/>
  <c r="FF74" i="29"/>
  <c r="FE74" i="29"/>
  <c r="FD74" i="29"/>
  <c r="FC74" i="29"/>
  <c r="FB74" i="29"/>
  <c r="FA74" i="29"/>
  <c r="EZ74" i="29"/>
  <c r="EY74" i="29"/>
  <c r="EX74" i="29"/>
  <c r="EW74" i="29"/>
  <c r="EV74" i="29"/>
  <c r="EU74" i="29"/>
  <c r="ET74" i="29"/>
  <c r="ES74" i="29"/>
  <c r="ER74" i="29"/>
  <c r="EQ74" i="29"/>
  <c r="EP74" i="29"/>
  <c r="EO74" i="29"/>
  <c r="EN74" i="29"/>
  <c r="EM74" i="29"/>
  <c r="EL74" i="29"/>
  <c r="EK74" i="29"/>
  <c r="EJ74" i="29"/>
  <c r="EI74" i="29"/>
  <c r="EH74" i="29"/>
  <c r="EG74" i="29"/>
  <c r="EF74" i="29"/>
  <c r="EE74" i="29"/>
  <c r="ED74" i="29"/>
  <c r="EC74" i="29"/>
  <c r="EB74" i="29"/>
  <c r="EA74" i="29"/>
  <c r="DZ74" i="29"/>
  <c r="DY74" i="29"/>
  <c r="DX74" i="29"/>
  <c r="DW74" i="29"/>
  <c r="DV74" i="29"/>
  <c r="DU74" i="29"/>
  <c r="DT74" i="29"/>
  <c r="DS74" i="29"/>
  <c r="DR74" i="29"/>
  <c r="DQ74" i="29"/>
  <c r="DP74" i="29"/>
  <c r="DO74" i="29"/>
  <c r="DN74" i="29"/>
  <c r="DM74" i="29"/>
  <c r="DL74" i="29"/>
  <c r="DK74" i="29"/>
  <c r="DJ74" i="29"/>
  <c r="DI74" i="29"/>
  <c r="DH74" i="29"/>
  <c r="DG74" i="29"/>
  <c r="DF74" i="29"/>
  <c r="DE74" i="29"/>
  <c r="DD74" i="29"/>
  <c r="DC74" i="29"/>
  <c r="DB74" i="29"/>
  <c r="DA74" i="29"/>
  <c r="CZ74" i="29"/>
  <c r="CY74" i="29"/>
  <c r="CX74" i="29"/>
  <c r="CW74" i="29"/>
  <c r="CV74" i="29"/>
  <c r="CU74" i="29"/>
  <c r="CT74" i="29"/>
  <c r="CS74" i="29"/>
  <c r="CR74" i="29"/>
  <c r="CQ74" i="29"/>
  <c r="CP74" i="29"/>
  <c r="CO74" i="29"/>
  <c r="CN74" i="29"/>
  <c r="CM74" i="29"/>
  <c r="CL74" i="29"/>
  <c r="CK74" i="29"/>
  <c r="CJ74" i="29"/>
  <c r="CI74" i="29"/>
  <c r="CH74" i="29"/>
  <c r="CG74" i="29"/>
  <c r="CF74" i="29"/>
  <c r="CE74" i="29"/>
  <c r="CD74" i="29"/>
  <c r="CC74" i="29"/>
  <c r="CB74" i="29"/>
  <c r="CA74" i="29"/>
  <c r="BZ74" i="29"/>
  <c r="BY74" i="29"/>
  <c r="BX74" i="29"/>
  <c r="BW74" i="29"/>
  <c r="BV74" i="29"/>
  <c r="BU74" i="29"/>
  <c r="BT74" i="29"/>
  <c r="BS74" i="29"/>
  <c r="BR74" i="29"/>
  <c r="BQ74" i="29"/>
  <c r="BP74" i="29"/>
  <c r="BO74" i="29"/>
  <c r="BO289" i="29" s="1"/>
  <c r="BO294" i="29" s="1"/>
  <c r="BN74" i="29"/>
  <c r="BM74" i="29"/>
  <c r="BL74" i="29"/>
  <c r="BK74" i="29"/>
  <c r="BJ74" i="29"/>
  <c r="BI74" i="29"/>
  <c r="BH74" i="29"/>
  <c r="BG74" i="29"/>
  <c r="BF74" i="29"/>
  <c r="BE74" i="29"/>
  <c r="BD74" i="29"/>
  <c r="BC74" i="29"/>
  <c r="BB74" i="29"/>
  <c r="BA74" i="29"/>
  <c r="AZ74" i="29"/>
  <c r="AY74" i="29"/>
  <c r="AX74" i="29"/>
  <c r="AW74" i="29"/>
  <c r="AV74" i="29"/>
  <c r="AU74" i="29"/>
  <c r="AT74" i="29"/>
  <c r="AS74" i="29"/>
  <c r="AS289" i="29" s="1"/>
  <c r="AS294" i="29" s="1"/>
  <c r="AR74" i="29"/>
  <c r="AQ74" i="29"/>
  <c r="AP74" i="29"/>
  <c r="AO74" i="29"/>
  <c r="AN74" i="29"/>
  <c r="AM74" i="29"/>
  <c r="AL74" i="29"/>
  <c r="AK74" i="29"/>
  <c r="AJ74" i="29"/>
  <c r="AI74" i="29"/>
  <c r="AH74" i="29"/>
  <c r="E74" i="29"/>
  <c r="D74" i="29"/>
  <c r="C74" i="29"/>
  <c r="AF72" i="29"/>
  <c r="AE72" i="29"/>
  <c r="AD72" i="29"/>
  <c r="AC72" i="29"/>
  <c r="AB72" i="29"/>
  <c r="AA72" i="29"/>
  <c r="Z72" i="29"/>
  <c r="Y72" i="29"/>
  <c r="X72" i="29"/>
  <c r="W72" i="29"/>
  <c r="V72" i="29"/>
  <c r="U72" i="29"/>
  <c r="T72" i="29"/>
  <c r="S72" i="29"/>
  <c r="R72" i="29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C72" i="29"/>
  <c r="B72" i="29"/>
  <c r="AF71" i="29"/>
  <c r="AE71" i="29"/>
  <c r="AD71" i="29"/>
  <c r="AC71" i="29"/>
  <c r="AB71" i="29"/>
  <c r="AA71" i="29"/>
  <c r="Z71" i="29"/>
  <c r="Y71" i="29"/>
  <c r="X71" i="29"/>
  <c r="W71" i="29"/>
  <c r="V71" i="29"/>
  <c r="U71" i="29"/>
  <c r="T71" i="29"/>
  <c r="S71" i="29"/>
  <c r="R71" i="29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C71" i="29"/>
  <c r="B71" i="29"/>
  <c r="AF70" i="29"/>
  <c r="AE70" i="29"/>
  <c r="AD70" i="29"/>
  <c r="AC70" i="29"/>
  <c r="AB70" i="29"/>
  <c r="AA70" i="29"/>
  <c r="Z70" i="29"/>
  <c r="Y70" i="29"/>
  <c r="X70" i="29"/>
  <c r="W70" i="29"/>
  <c r="V70" i="29"/>
  <c r="U70" i="29"/>
  <c r="T70" i="29"/>
  <c r="S70" i="29"/>
  <c r="R70" i="29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C70" i="29"/>
  <c r="B70" i="29"/>
  <c r="AF69" i="29"/>
  <c r="AE69" i="29"/>
  <c r="AD69" i="29"/>
  <c r="AC69" i="29"/>
  <c r="AB69" i="29"/>
  <c r="AA69" i="29"/>
  <c r="Z69" i="29"/>
  <c r="Y69" i="29"/>
  <c r="X69" i="29"/>
  <c r="W69" i="29"/>
  <c r="V69" i="29"/>
  <c r="U69" i="29"/>
  <c r="T69" i="29"/>
  <c r="S69" i="29"/>
  <c r="R69" i="29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C69" i="29"/>
  <c r="B69" i="29"/>
  <c r="AF68" i="29"/>
  <c r="AE68" i="29"/>
  <c r="AD68" i="29"/>
  <c r="AC68" i="29"/>
  <c r="AB68" i="29"/>
  <c r="AA68" i="29"/>
  <c r="Z68" i="29"/>
  <c r="Y68" i="29"/>
  <c r="X68" i="29"/>
  <c r="W68" i="29"/>
  <c r="V68" i="29"/>
  <c r="U68" i="29"/>
  <c r="T68" i="29"/>
  <c r="S68" i="29"/>
  <c r="R68" i="29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C68" i="29"/>
  <c r="B68" i="29"/>
  <c r="AF67" i="29"/>
  <c r="AE67" i="29"/>
  <c r="AD67" i="29"/>
  <c r="AC67" i="29"/>
  <c r="AB67" i="29"/>
  <c r="AA67" i="29"/>
  <c r="Z67" i="29"/>
  <c r="Y67" i="29"/>
  <c r="X67" i="29"/>
  <c r="W67" i="29"/>
  <c r="V67" i="29"/>
  <c r="U67" i="29"/>
  <c r="T67" i="29"/>
  <c r="S67" i="29"/>
  <c r="R67" i="29"/>
  <c r="Q67" i="29"/>
  <c r="P67" i="29"/>
  <c r="O67" i="29"/>
  <c r="N67" i="29"/>
  <c r="M67" i="29"/>
  <c r="L67" i="29"/>
  <c r="K67" i="29"/>
  <c r="J67" i="29"/>
  <c r="I67" i="29"/>
  <c r="H67" i="29"/>
  <c r="G67" i="29"/>
  <c r="F67" i="29"/>
  <c r="E67" i="29"/>
  <c r="D67" i="29"/>
  <c r="C67" i="29"/>
  <c r="B67" i="29"/>
  <c r="AF66" i="29"/>
  <c r="AE66" i="29"/>
  <c r="AD66" i="29"/>
  <c r="AC66" i="29"/>
  <c r="AB66" i="29"/>
  <c r="AA66" i="29"/>
  <c r="Z66" i="29"/>
  <c r="Y66" i="29"/>
  <c r="X66" i="29"/>
  <c r="W66" i="29"/>
  <c r="V66" i="29"/>
  <c r="U66" i="29"/>
  <c r="T66" i="29"/>
  <c r="S66" i="29"/>
  <c r="R66" i="29"/>
  <c r="Q66" i="29"/>
  <c r="P66" i="29"/>
  <c r="O66" i="29"/>
  <c r="N66" i="29"/>
  <c r="M66" i="29"/>
  <c r="L66" i="29"/>
  <c r="K66" i="29"/>
  <c r="J66" i="29"/>
  <c r="I66" i="29"/>
  <c r="H66" i="29"/>
  <c r="G66" i="29"/>
  <c r="F66" i="29"/>
  <c r="E66" i="29"/>
  <c r="D66" i="29"/>
  <c r="C66" i="29"/>
  <c r="B66" i="29"/>
  <c r="AF65" i="29"/>
  <c r="AE65" i="29"/>
  <c r="AD65" i="29"/>
  <c r="AC65" i="29"/>
  <c r="AB65" i="29"/>
  <c r="AA65" i="29"/>
  <c r="Z65" i="29"/>
  <c r="Y65" i="29"/>
  <c r="X65" i="29"/>
  <c r="W65" i="29"/>
  <c r="V65" i="29"/>
  <c r="U65" i="29"/>
  <c r="T65" i="29"/>
  <c r="S65" i="29"/>
  <c r="R65" i="29"/>
  <c r="Q65" i="29"/>
  <c r="P65" i="29"/>
  <c r="O65" i="29"/>
  <c r="N65" i="29"/>
  <c r="M65" i="29"/>
  <c r="L65" i="29"/>
  <c r="K65" i="29"/>
  <c r="J65" i="29"/>
  <c r="I65" i="29"/>
  <c r="H65" i="29"/>
  <c r="G65" i="29"/>
  <c r="F65" i="29"/>
  <c r="E65" i="29"/>
  <c r="D65" i="29"/>
  <c r="C65" i="29"/>
  <c r="B65" i="29"/>
  <c r="AF64" i="29"/>
  <c r="AE64" i="29"/>
  <c r="AD64" i="29"/>
  <c r="AC64" i="29"/>
  <c r="AB64" i="29"/>
  <c r="AA64" i="29"/>
  <c r="Z64" i="29"/>
  <c r="Y64" i="29"/>
  <c r="X64" i="29"/>
  <c r="W64" i="29"/>
  <c r="V64" i="29"/>
  <c r="U64" i="29"/>
  <c r="T64" i="29"/>
  <c r="S64" i="29"/>
  <c r="R64" i="29"/>
  <c r="Q64" i="29"/>
  <c r="Q59" i="29" s="1"/>
  <c r="P64" i="29"/>
  <c r="O64" i="29"/>
  <c r="N64" i="29"/>
  <c r="M64" i="29"/>
  <c r="L64" i="29"/>
  <c r="K64" i="29"/>
  <c r="J64" i="29"/>
  <c r="I64" i="29"/>
  <c r="H64" i="29"/>
  <c r="G64" i="29"/>
  <c r="F64" i="29"/>
  <c r="E64" i="29"/>
  <c r="D64" i="29"/>
  <c r="C64" i="29"/>
  <c r="B64" i="29"/>
  <c r="AF63" i="29"/>
  <c r="AE63" i="29"/>
  <c r="AD63" i="29"/>
  <c r="AC63" i="29"/>
  <c r="AB63" i="29"/>
  <c r="AA63" i="29"/>
  <c r="Z63" i="29"/>
  <c r="Y63" i="29"/>
  <c r="X63" i="29"/>
  <c r="W63" i="29"/>
  <c r="V63" i="29"/>
  <c r="U63" i="29"/>
  <c r="T63" i="29"/>
  <c r="S63" i="29"/>
  <c r="R63" i="29"/>
  <c r="Q63" i="29"/>
  <c r="P63" i="29"/>
  <c r="O63" i="29"/>
  <c r="N63" i="29"/>
  <c r="M63" i="29"/>
  <c r="L63" i="29"/>
  <c r="K63" i="29"/>
  <c r="J63" i="29"/>
  <c r="I63" i="29"/>
  <c r="H63" i="29"/>
  <c r="G63" i="29"/>
  <c r="F63" i="29"/>
  <c r="E63" i="29"/>
  <c r="D63" i="29"/>
  <c r="C63" i="29"/>
  <c r="B63" i="29"/>
  <c r="AF62" i="29"/>
  <c r="AE62" i="29"/>
  <c r="AD62" i="29"/>
  <c r="AC62" i="29"/>
  <c r="AB62" i="29"/>
  <c r="AA62" i="29"/>
  <c r="Z62" i="29"/>
  <c r="Y62" i="29"/>
  <c r="X62" i="29"/>
  <c r="W62" i="29"/>
  <c r="V62" i="29"/>
  <c r="U62" i="29"/>
  <c r="T62" i="29"/>
  <c r="S62" i="29"/>
  <c r="R62" i="29"/>
  <c r="Q62" i="29"/>
  <c r="P62" i="29"/>
  <c r="O62" i="29"/>
  <c r="N62" i="29"/>
  <c r="M62" i="29"/>
  <c r="M59" i="29" s="1"/>
  <c r="L62" i="29"/>
  <c r="K62" i="29"/>
  <c r="J62" i="29"/>
  <c r="I62" i="29"/>
  <c r="H62" i="29"/>
  <c r="G62" i="29"/>
  <c r="F62" i="29"/>
  <c r="E62" i="29"/>
  <c r="D62" i="29"/>
  <c r="C62" i="29"/>
  <c r="B62" i="29"/>
  <c r="AF61" i="29"/>
  <c r="AE61" i="29"/>
  <c r="AD61" i="29"/>
  <c r="AC61" i="29"/>
  <c r="AB61" i="29"/>
  <c r="AA61" i="29"/>
  <c r="Z61" i="29"/>
  <c r="Y61" i="29"/>
  <c r="X61" i="29"/>
  <c r="W61" i="29"/>
  <c r="V61" i="29"/>
  <c r="V59" i="29" s="1"/>
  <c r="U61" i="29"/>
  <c r="U59" i="29" s="1"/>
  <c r="T61" i="29"/>
  <c r="T59" i="29" s="1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B61" i="29"/>
  <c r="AF60" i="29"/>
  <c r="AE60" i="29"/>
  <c r="AD60" i="29"/>
  <c r="AD59" i="29" s="1"/>
  <c r="AC60" i="29"/>
  <c r="AC59" i="29" s="1"/>
  <c r="AB60" i="29"/>
  <c r="AA60" i="29"/>
  <c r="Z60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H59" i="29" s="1"/>
  <c r="G60" i="29"/>
  <c r="G59" i="29" s="1"/>
  <c r="F60" i="29"/>
  <c r="E60" i="29"/>
  <c r="D60" i="29"/>
  <c r="C60" i="29"/>
  <c r="B60" i="29"/>
  <c r="PM59" i="29"/>
  <c r="PL59" i="29"/>
  <c r="PK59" i="29"/>
  <c r="PJ59" i="29"/>
  <c r="PI59" i="29"/>
  <c r="PH59" i="29"/>
  <c r="PG59" i="29"/>
  <c r="PF59" i="29"/>
  <c r="PE59" i="29"/>
  <c r="PD59" i="29"/>
  <c r="PC59" i="29"/>
  <c r="PB59" i="29"/>
  <c r="PA59" i="29"/>
  <c r="PA289" i="29" s="1"/>
  <c r="PA310" i="29" s="1"/>
  <c r="OZ59" i="29"/>
  <c r="OZ289" i="29" s="1"/>
  <c r="OZ310" i="29" s="1"/>
  <c r="OY59" i="29"/>
  <c r="OY289" i="29" s="1"/>
  <c r="OY310" i="29" s="1"/>
  <c r="OX59" i="29"/>
  <c r="OX289" i="29" s="1"/>
  <c r="OX310" i="29" s="1"/>
  <c r="OW59" i="29"/>
  <c r="OW289" i="29" s="1"/>
  <c r="OW310" i="29" s="1"/>
  <c r="OV59" i="29"/>
  <c r="OV289" i="29" s="1"/>
  <c r="OU59" i="29"/>
  <c r="OT59" i="29"/>
  <c r="OS59" i="29"/>
  <c r="OR59" i="29"/>
  <c r="OQ59" i="29"/>
  <c r="OP59" i="29"/>
  <c r="OO59" i="29"/>
  <c r="ON59" i="29"/>
  <c r="OM59" i="29"/>
  <c r="OL59" i="29"/>
  <c r="OK59" i="29"/>
  <c r="OJ59" i="29"/>
  <c r="OI59" i="29"/>
  <c r="OH59" i="29"/>
  <c r="OG59" i="29"/>
  <c r="OF59" i="29"/>
  <c r="OE59" i="29"/>
  <c r="OD59" i="29"/>
  <c r="OC59" i="29"/>
  <c r="OB59" i="29"/>
  <c r="OB289" i="29" s="1"/>
  <c r="OB310" i="29" s="1"/>
  <c r="OA59" i="29"/>
  <c r="OA289" i="29" s="1"/>
  <c r="OA310" i="29" s="1"/>
  <c r="NZ59" i="29"/>
  <c r="NY59" i="29"/>
  <c r="NX59" i="29"/>
  <c r="NW59" i="29"/>
  <c r="NV59" i="29"/>
  <c r="NU59" i="29"/>
  <c r="NT59" i="29"/>
  <c r="NS59" i="29"/>
  <c r="NR59" i="29"/>
  <c r="NQ59" i="29"/>
  <c r="NP59" i="29"/>
  <c r="NO59" i="29"/>
  <c r="NN59" i="29"/>
  <c r="NM59" i="29"/>
  <c r="NL59" i="29"/>
  <c r="NK59" i="29"/>
  <c r="NJ59" i="29"/>
  <c r="NI59" i="29"/>
  <c r="NH59" i="29"/>
  <c r="NG59" i="29"/>
  <c r="NF59" i="29"/>
  <c r="NE59" i="29"/>
  <c r="ND59" i="29"/>
  <c r="NC59" i="29"/>
  <c r="NB59" i="29"/>
  <c r="NA59" i="29"/>
  <c r="MZ59" i="29"/>
  <c r="MY59" i="29"/>
  <c r="MX59" i="29"/>
  <c r="MW59" i="29"/>
  <c r="MV59" i="29"/>
  <c r="MU59" i="29"/>
  <c r="MT59" i="29"/>
  <c r="MS59" i="29"/>
  <c r="MR59" i="29"/>
  <c r="MQ59" i="29"/>
  <c r="MP59" i="29"/>
  <c r="MO59" i="29"/>
  <c r="MN59" i="29"/>
  <c r="MM59" i="29"/>
  <c r="MM289" i="29" s="1"/>
  <c r="MM310" i="29" s="1"/>
  <c r="ML59" i="29"/>
  <c r="ML289" i="29" s="1"/>
  <c r="MK59" i="29"/>
  <c r="MK289" i="29" s="1"/>
  <c r="MK310" i="29" s="1"/>
  <c r="MJ59" i="29"/>
  <c r="MJ289" i="29" s="1"/>
  <c r="MJ310" i="29" s="1"/>
  <c r="MI59" i="29"/>
  <c r="MI289" i="29" s="1"/>
  <c r="MI310" i="29" s="1"/>
  <c r="MH59" i="29"/>
  <c r="MH289" i="29" s="1"/>
  <c r="MG59" i="29"/>
  <c r="MF59" i="29"/>
  <c r="ME59" i="29"/>
  <c r="MD59" i="29"/>
  <c r="MC59" i="29"/>
  <c r="MB59" i="29"/>
  <c r="MA59" i="29"/>
  <c r="LZ59" i="29"/>
  <c r="LY59" i="29"/>
  <c r="LX59" i="29"/>
  <c r="LW59" i="29"/>
  <c r="LV59" i="29"/>
  <c r="LU59" i="29"/>
  <c r="LT59" i="29"/>
  <c r="LS59" i="29"/>
  <c r="LR59" i="29"/>
  <c r="LQ59" i="29"/>
  <c r="LP59" i="29"/>
  <c r="LO59" i="29"/>
  <c r="LN59" i="29"/>
  <c r="LM59" i="29"/>
  <c r="LL59" i="29"/>
  <c r="LK59" i="29"/>
  <c r="LJ59" i="29"/>
  <c r="LI59" i="29"/>
  <c r="LH59" i="29"/>
  <c r="LG59" i="29"/>
  <c r="LF59" i="29"/>
  <c r="LE59" i="29"/>
  <c r="LD59" i="29"/>
  <c r="LC59" i="29"/>
  <c r="LB59" i="29"/>
  <c r="LA59" i="29"/>
  <c r="KZ59" i="29"/>
  <c r="KY59" i="29"/>
  <c r="KX59" i="29"/>
  <c r="KW59" i="29"/>
  <c r="KV59" i="29"/>
  <c r="KU59" i="29"/>
  <c r="KT59" i="29"/>
  <c r="KT289" i="29" s="1"/>
  <c r="KS59" i="29"/>
  <c r="KR59" i="29"/>
  <c r="KQ59" i="29"/>
  <c r="KP59" i="29"/>
  <c r="KO59" i="29"/>
  <c r="KN59" i="29"/>
  <c r="KM59" i="29"/>
  <c r="KL59" i="29"/>
  <c r="KK59" i="29"/>
  <c r="KJ59" i="29"/>
  <c r="KI59" i="29"/>
  <c r="KH59" i="29"/>
  <c r="KG59" i="29"/>
  <c r="KF59" i="29"/>
  <c r="KE59" i="29"/>
  <c r="KD59" i="29"/>
  <c r="KC59" i="29"/>
  <c r="KB59" i="29"/>
  <c r="KA59" i="29"/>
  <c r="JZ59" i="29"/>
  <c r="JY59" i="29"/>
  <c r="JY289" i="29" s="1"/>
  <c r="JY310" i="29" s="1"/>
  <c r="JX59" i="29"/>
  <c r="JX289" i="29" s="1"/>
  <c r="JX310" i="29" s="1"/>
  <c r="JW59" i="29"/>
  <c r="JW289" i="29" s="1"/>
  <c r="JW310" i="29" s="1"/>
  <c r="JV59" i="29"/>
  <c r="JV289" i="29" s="1"/>
  <c r="JV310" i="29" s="1"/>
  <c r="JU59" i="29"/>
  <c r="JU289" i="29" s="1"/>
  <c r="JU310" i="29" s="1"/>
  <c r="JT59" i="29"/>
  <c r="JT289" i="29" s="1"/>
  <c r="JS59" i="29"/>
  <c r="JR59" i="29"/>
  <c r="JQ59" i="29"/>
  <c r="JP59" i="29"/>
  <c r="JO59" i="29"/>
  <c r="JN59" i="29"/>
  <c r="JM59" i="29"/>
  <c r="JL59" i="29"/>
  <c r="JK59" i="29"/>
  <c r="JJ59" i="29"/>
  <c r="JI59" i="29"/>
  <c r="JH59" i="29"/>
  <c r="JG59" i="29"/>
  <c r="JF59" i="29"/>
  <c r="JE59" i="29"/>
  <c r="JD59" i="29"/>
  <c r="JC59" i="29"/>
  <c r="JB59" i="29"/>
  <c r="JA59" i="29"/>
  <c r="IZ59" i="29"/>
  <c r="IY59" i="29"/>
  <c r="IX59" i="29"/>
  <c r="IW59" i="29"/>
  <c r="IV59" i="29"/>
  <c r="IU59" i="29"/>
  <c r="IT59" i="29"/>
  <c r="IS59" i="29"/>
  <c r="IR59" i="29"/>
  <c r="IQ59" i="29"/>
  <c r="IP59" i="29"/>
  <c r="IO59" i="29"/>
  <c r="IN59" i="29"/>
  <c r="IM59" i="29"/>
  <c r="IL59" i="29"/>
  <c r="IK59" i="29"/>
  <c r="IJ59" i="29"/>
  <c r="II59" i="29"/>
  <c r="IH59" i="29"/>
  <c r="IG59" i="29"/>
  <c r="IG289" i="29" s="1"/>
  <c r="IF59" i="29"/>
  <c r="IF289" i="29" s="1"/>
  <c r="IE59" i="29"/>
  <c r="IE289" i="29" s="1"/>
  <c r="ID59" i="29"/>
  <c r="ID289" i="29" s="1"/>
  <c r="IC59" i="29"/>
  <c r="IB59" i="29"/>
  <c r="IA59" i="29"/>
  <c r="HZ59" i="29"/>
  <c r="HY59" i="29"/>
  <c r="HX59" i="29"/>
  <c r="HW59" i="29"/>
  <c r="HV59" i="29"/>
  <c r="HU59" i="29"/>
  <c r="HT59" i="29"/>
  <c r="HS59" i="29"/>
  <c r="HR59" i="29"/>
  <c r="HQ59" i="29"/>
  <c r="HP59" i="29"/>
  <c r="HO59" i="29"/>
  <c r="HN59" i="29"/>
  <c r="HM59" i="29"/>
  <c r="HL59" i="29"/>
  <c r="HK59" i="29"/>
  <c r="HJ59" i="29"/>
  <c r="HJ289" i="29" s="1"/>
  <c r="HI59" i="29"/>
  <c r="HI289" i="29" s="1"/>
  <c r="HH59" i="29"/>
  <c r="HH289" i="29" s="1"/>
  <c r="HG59" i="29"/>
  <c r="HG289" i="29" s="1"/>
  <c r="HF59" i="29"/>
  <c r="HF289" i="29" s="1"/>
  <c r="HE59" i="29"/>
  <c r="HD59" i="29"/>
  <c r="HC59" i="29"/>
  <c r="HB59" i="29"/>
  <c r="HA59" i="29"/>
  <c r="GZ59" i="29"/>
  <c r="GY59" i="29"/>
  <c r="GX59" i="29"/>
  <c r="GW59" i="29"/>
  <c r="GV59" i="29"/>
  <c r="GU59" i="29"/>
  <c r="GT59" i="29"/>
  <c r="GS59" i="29"/>
  <c r="GR59" i="29"/>
  <c r="GQ59" i="29"/>
  <c r="GP59" i="29"/>
  <c r="GO59" i="29"/>
  <c r="GN59" i="29"/>
  <c r="GM59" i="29"/>
  <c r="GL59" i="29"/>
  <c r="GK59" i="29"/>
  <c r="GJ59" i="29"/>
  <c r="GI59" i="29"/>
  <c r="GH59" i="29"/>
  <c r="GG59" i="29"/>
  <c r="GF59" i="29"/>
  <c r="GE59" i="29"/>
  <c r="GD59" i="29"/>
  <c r="GC59" i="29"/>
  <c r="GB59" i="29"/>
  <c r="GA59" i="29"/>
  <c r="FZ59" i="29"/>
  <c r="FY59" i="29"/>
  <c r="FX59" i="29"/>
  <c r="FW59" i="29"/>
  <c r="FV59" i="29"/>
  <c r="FU59" i="29"/>
  <c r="FT59" i="29"/>
  <c r="FS59" i="29"/>
  <c r="FS289" i="29" s="1"/>
  <c r="FS294" i="29" s="1"/>
  <c r="FR59" i="29"/>
  <c r="FR289" i="29" s="1"/>
  <c r="FR294" i="29" s="1"/>
  <c r="FQ59" i="29"/>
  <c r="FQ289" i="29" s="1"/>
  <c r="FQ294" i="29" s="1"/>
  <c r="FP59" i="29"/>
  <c r="FP289" i="29" s="1"/>
  <c r="FP294" i="29" s="1"/>
  <c r="FO59" i="29"/>
  <c r="FO289" i="29" s="1"/>
  <c r="FO294" i="29" s="1"/>
  <c r="FN59" i="29"/>
  <c r="FM59" i="29"/>
  <c r="FL59" i="29"/>
  <c r="FK59" i="29"/>
  <c r="FJ59" i="29"/>
  <c r="FI59" i="29"/>
  <c r="FH59" i="29"/>
  <c r="FG59" i="29"/>
  <c r="FF59" i="29"/>
  <c r="FE59" i="29"/>
  <c r="FD59" i="29"/>
  <c r="FC59" i="29"/>
  <c r="FB59" i="29"/>
  <c r="FA59" i="29"/>
  <c r="EZ59" i="29"/>
  <c r="EY59" i="29"/>
  <c r="EX59" i="29"/>
  <c r="EW59" i="29"/>
  <c r="EV59" i="29"/>
  <c r="EU59" i="29"/>
  <c r="ET59" i="29"/>
  <c r="ET289" i="29" s="1"/>
  <c r="ET294" i="29" s="1"/>
  <c r="ES59" i="29"/>
  <c r="ES289" i="29" s="1"/>
  <c r="ES294" i="29" s="1"/>
  <c r="ER59" i="29"/>
  <c r="ER289" i="29" s="1"/>
  <c r="ER294" i="29" s="1"/>
  <c r="EQ59" i="29"/>
  <c r="EP59" i="29"/>
  <c r="EO59" i="29"/>
  <c r="EN59" i="29"/>
  <c r="EM59" i="29"/>
  <c r="EL59" i="29"/>
  <c r="EK59" i="29"/>
  <c r="EJ59" i="29"/>
  <c r="EI59" i="29"/>
  <c r="EH59" i="29"/>
  <c r="EG59" i="29"/>
  <c r="EF59" i="29"/>
  <c r="EE59" i="29"/>
  <c r="ED59" i="29"/>
  <c r="EC59" i="29"/>
  <c r="EB59" i="29"/>
  <c r="EA59" i="29"/>
  <c r="DZ59" i="29"/>
  <c r="DY59" i="29"/>
  <c r="DX59" i="29"/>
  <c r="DW59" i="29"/>
  <c r="DV59" i="29"/>
  <c r="DU59" i="29"/>
  <c r="DT59" i="29"/>
  <c r="DS59" i="29"/>
  <c r="DR59" i="29"/>
  <c r="DQ59" i="29"/>
  <c r="DP59" i="29"/>
  <c r="DO59" i="29"/>
  <c r="DN59" i="29"/>
  <c r="DM59" i="29"/>
  <c r="DL59" i="29"/>
  <c r="DK59" i="29"/>
  <c r="DJ59" i="29"/>
  <c r="DI59" i="29"/>
  <c r="DH59" i="29"/>
  <c r="DG59" i="29"/>
  <c r="DF59" i="29"/>
  <c r="DE59" i="29"/>
  <c r="DE289" i="29" s="1"/>
  <c r="DE294" i="29" s="1"/>
  <c r="DD59" i="29"/>
  <c r="DD289" i="29" s="1"/>
  <c r="DD294" i="29" s="1"/>
  <c r="DC59" i="29"/>
  <c r="DC289" i="29" s="1"/>
  <c r="DC294" i="29" s="1"/>
  <c r="DB59" i="29"/>
  <c r="DB289" i="29" s="1"/>
  <c r="DB294" i="29" s="1"/>
  <c r="DA59" i="29"/>
  <c r="DA289" i="29" s="1"/>
  <c r="DA294" i="29" s="1"/>
  <c r="CZ59" i="29"/>
  <c r="CY59" i="29"/>
  <c r="CX59" i="29"/>
  <c r="CW59" i="29"/>
  <c r="CV59" i="29"/>
  <c r="CU59" i="29"/>
  <c r="CT59" i="29"/>
  <c r="CS59" i="29"/>
  <c r="CR59" i="29"/>
  <c r="CQ59" i="29"/>
  <c r="CP59" i="29"/>
  <c r="CO59" i="29"/>
  <c r="CN59" i="29"/>
  <c r="CM59" i="29"/>
  <c r="CL59" i="29"/>
  <c r="CK59" i="29"/>
  <c r="CJ59" i="29"/>
  <c r="CI59" i="29"/>
  <c r="CH59" i="29"/>
  <c r="CG59" i="29"/>
  <c r="CF59" i="29"/>
  <c r="CE59" i="29"/>
  <c r="CD59" i="29"/>
  <c r="CD289" i="29" s="1"/>
  <c r="CD294" i="29" s="1"/>
  <c r="CC59" i="29"/>
  <c r="CB59" i="29"/>
  <c r="CA59" i="29"/>
  <c r="BZ59" i="29"/>
  <c r="BY59" i="29"/>
  <c r="BX59" i="29"/>
  <c r="BW59" i="29"/>
  <c r="BV59" i="29"/>
  <c r="BU59" i="29"/>
  <c r="BT59" i="29"/>
  <c r="BS59" i="29"/>
  <c r="BR59" i="29"/>
  <c r="BQ59" i="29"/>
  <c r="BP59" i="29"/>
  <c r="BO59" i="29"/>
  <c r="BN59" i="29"/>
  <c r="BM59" i="29"/>
  <c r="BM289" i="29" s="1"/>
  <c r="BM294" i="29" s="1"/>
  <c r="BL59" i="29"/>
  <c r="BK59" i="29"/>
  <c r="BJ59" i="29"/>
  <c r="BI59" i="29"/>
  <c r="BH59" i="29"/>
  <c r="BG59" i="29"/>
  <c r="BF59" i="29"/>
  <c r="BE59" i="29"/>
  <c r="BD59" i="29"/>
  <c r="BC59" i="29"/>
  <c r="BB59" i="29"/>
  <c r="BA59" i="29"/>
  <c r="AZ59" i="29"/>
  <c r="AY59" i="29"/>
  <c r="AX59" i="29"/>
  <c r="AW59" i="29"/>
  <c r="AV59" i="29"/>
  <c r="AU59" i="29"/>
  <c r="AT59" i="29"/>
  <c r="AS59" i="29"/>
  <c r="AR59" i="29"/>
  <c r="AQ59" i="29"/>
  <c r="AQ289" i="29" s="1"/>
  <c r="AQ294" i="29" s="1"/>
  <c r="AP59" i="29"/>
  <c r="AP289" i="29" s="1"/>
  <c r="AP294" i="29" s="1"/>
  <c r="AO59" i="29"/>
  <c r="AO289" i="29" s="1"/>
  <c r="AO294" i="29" s="1"/>
  <c r="AN59" i="29"/>
  <c r="AN289" i="29" s="1"/>
  <c r="AN294" i="29" s="1"/>
  <c r="AM59" i="29"/>
  <c r="AM289" i="29" s="1"/>
  <c r="AM294" i="29" s="1"/>
  <c r="AL59" i="29"/>
  <c r="AK59" i="29"/>
  <c r="AJ59" i="29"/>
  <c r="AI59" i="29"/>
  <c r="AH59" i="29"/>
  <c r="AF57" i="29"/>
  <c r="AE57" i="29"/>
  <c r="AD57" i="29"/>
  <c r="AC57" i="29"/>
  <c r="AB57" i="29"/>
  <c r="AA57" i="29"/>
  <c r="Z57" i="29"/>
  <c r="Y57" i="29"/>
  <c r="X57" i="29"/>
  <c r="W57" i="29"/>
  <c r="V57" i="29"/>
  <c r="U57" i="29"/>
  <c r="T57" i="29"/>
  <c r="S57" i="29"/>
  <c r="R57" i="29"/>
  <c r="Q57" i="29"/>
  <c r="P57" i="29"/>
  <c r="O57" i="29"/>
  <c r="N57" i="29"/>
  <c r="M57" i="29"/>
  <c r="L57" i="29"/>
  <c r="K57" i="29"/>
  <c r="J57" i="29"/>
  <c r="I57" i="29"/>
  <c r="H57" i="29"/>
  <c r="G57" i="29"/>
  <c r="F57" i="29"/>
  <c r="E57" i="29"/>
  <c r="D57" i="29"/>
  <c r="C57" i="29"/>
  <c r="B57" i="29"/>
  <c r="AF56" i="29"/>
  <c r="AE56" i="29"/>
  <c r="AD56" i="29"/>
  <c r="AC56" i="29"/>
  <c r="AB56" i="29"/>
  <c r="AA56" i="29"/>
  <c r="Z56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B56" i="29"/>
  <c r="AF55" i="29"/>
  <c r="AE55" i="29"/>
  <c r="AD55" i="29"/>
  <c r="AC55" i="29"/>
  <c r="AB55" i="29"/>
  <c r="AA55" i="29"/>
  <c r="Z55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B55" i="29"/>
  <c r="AF54" i="29"/>
  <c r="AE54" i="29"/>
  <c r="AD54" i="29"/>
  <c r="AC54" i="29"/>
  <c r="AB54" i="29"/>
  <c r="AA54" i="29"/>
  <c r="Z54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B54" i="29"/>
  <c r="AF53" i="29"/>
  <c r="AE53" i="29"/>
  <c r="AD53" i="29"/>
  <c r="AC53" i="29"/>
  <c r="AB53" i="29"/>
  <c r="AA53" i="29"/>
  <c r="Z53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B53" i="29"/>
  <c r="AF52" i="29"/>
  <c r="AE52" i="29"/>
  <c r="AD52" i="29"/>
  <c r="AC52" i="29"/>
  <c r="AB52" i="29"/>
  <c r="AA52" i="29"/>
  <c r="Z52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B52" i="29"/>
  <c r="AF51" i="29"/>
  <c r="AE51" i="29"/>
  <c r="AD51" i="29"/>
  <c r="AC51" i="29"/>
  <c r="AB51" i="29"/>
  <c r="AA51" i="29"/>
  <c r="Z51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B51" i="29"/>
  <c r="AF50" i="29"/>
  <c r="AE50" i="29"/>
  <c r="AD50" i="29"/>
  <c r="AC50" i="29"/>
  <c r="AB50" i="29"/>
  <c r="AA50" i="29"/>
  <c r="Z50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B50" i="29"/>
  <c r="AF49" i="29"/>
  <c r="AE49" i="29"/>
  <c r="AD49" i="29"/>
  <c r="AC49" i="29"/>
  <c r="AB49" i="29"/>
  <c r="AA49" i="29"/>
  <c r="Z49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B49" i="29"/>
  <c r="AF48" i="29"/>
  <c r="AE48" i="29"/>
  <c r="AD48" i="29"/>
  <c r="AC48" i="29"/>
  <c r="AB48" i="29"/>
  <c r="AA48" i="29"/>
  <c r="Z48" i="29"/>
  <c r="Y48" i="29"/>
  <c r="X48" i="29"/>
  <c r="W48" i="29"/>
  <c r="V48" i="29"/>
  <c r="U48" i="29"/>
  <c r="T48" i="29"/>
  <c r="S48" i="29"/>
  <c r="R48" i="29"/>
  <c r="Q48" i="29"/>
  <c r="P48" i="29"/>
  <c r="O48" i="29"/>
  <c r="N48" i="29"/>
  <c r="M48" i="29"/>
  <c r="L48" i="29"/>
  <c r="K48" i="29"/>
  <c r="J48" i="29"/>
  <c r="I48" i="29"/>
  <c r="H48" i="29"/>
  <c r="G48" i="29"/>
  <c r="F48" i="29"/>
  <c r="E48" i="29"/>
  <c r="D48" i="29"/>
  <c r="C48" i="29"/>
  <c r="B48" i="29"/>
  <c r="AF47" i="29"/>
  <c r="AE47" i="29"/>
  <c r="AD47" i="29"/>
  <c r="AC47" i="29"/>
  <c r="AB47" i="29"/>
  <c r="AA47" i="29"/>
  <c r="Z47" i="29"/>
  <c r="Y47" i="29"/>
  <c r="X47" i="29"/>
  <c r="W47" i="29"/>
  <c r="V47" i="29"/>
  <c r="U47" i="29"/>
  <c r="T47" i="29"/>
  <c r="S47" i="29"/>
  <c r="R47" i="29"/>
  <c r="Q47" i="29"/>
  <c r="P47" i="29"/>
  <c r="O47" i="29"/>
  <c r="N47" i="29"/>
  <c r="M47" i="29"/>
  <c r="L47" i="29"/>
  <c r="K47" i="29"/>
  <c r="J47" i="29"/>
  <c r="I47" i="29"/>
  <c r="H47" i="29"/>
  <c r="G47" i="29"/>
  <c r="F47" i="29"/>
  <c r="E47" i="29"/>
  <c r="D47" i="29"/>
  <c r="C47" i="29"/>
  <c r="B47" i="29"/>
  <c r="AF46" i="29"/>
  <c r="AE46" i="29"/>
  <c r="AD46" i="29"/>
  <c r="AC46" i="29"/>
  <c r="AB46" i="29"/>
  <c r="AA46" i="29"/>
  <c r="Z46" i="29"/>
  <c r="Y46" i="29"/>
  <c r="X46" i="29"/>
  <c r="W46" i="29"/>
  <c r="V46" i="29"/>
  <c r="U46" i="29"/>
  <c r="T46" i="29"/>
  <c r="S46" i="29"/>
  <c r="R46" i="29"/>
  <c r="Q46" i="29"/>
  <c r="P46" i="29"/>
  <c r="O46" i="29"/>
  <c r="N46" i="29"/>
  <c r="M46" i="29"/>
  <c r="L46" i="29"/>
  <c r="K46" i="29"/>
  <c r="J46" i="29"/>
  <c r="I46" i="29"/>
  <c r="H46" i="29"/>
  <c r="G46" i="29"/>
  <c r="F46" i="29"/>
  <c r="E46" i="29"/>
  <c r="D46" i="29"/>
  <c r="C46" i="29"/>
  <c r="B46" i="29"/>
  <c r="AF45" i="29"/>
  <c r="AE45" i="29"/>
  <c r="AD45" i="29"/>
  <c r="AC45" i="29"/>
  <c r="AB45" i="29"/>
  <c r="AA45" i="29"/>
  <c r="Z45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B45" i="29"/>
  <c r="AF44" i="29"/>
  <c r="AE44" i="29"/>
  <c r="AD44" i="29"/>
  <c r="AC44" i="29"/>
  <c r="AB44" i="29"/>
  <c r="AA44" i="29"/>
  <c r="Z44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B44" i="29"/>
  <c r="AF43" i="29"/>
  <c r="AE43" i="29"/>
  <c r="AD43" i="29"/>
  <c r="AC43" i="29"/>
  <c r="AB43" i="29"/>
  <c r="AA43" i="29"/>
  <c r="Z43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B43" i="29"/>
  <c r="AF42" i="29"/>
  <c r="AE42" i="29"/>
  <c r="AD42" i="29"/>
  <c r="AC42" i="29"/>
  <c r="AB42" i="29"/>
  <c r="AA42" i="29"/>
  <c r="Z42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I37" i="29" s="1"/>
  <c r="H42" i="29"/>
  <c r="G42" i="29"/>
  <c r="F42" i="29"/>
  <c r="E42" i="29"/>
  <c r="D42" i="29"/>
  <c r="C42" i="29"/>
  <c r="B42" i="29"/>
  <c r="AF41" i="29"/>
  <c r="AE41" i="29"/>
  <c r="AD41" i="29"/>
  <c r="AC41" i="29"/>
  <c r="AB41" i="29"/>
  <c r="AA41" i="29"/>
  <c r="Z41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J37" i="29" s="1"/>
  <c r="I41" i="29"/>
  <c r="H41" i="29"/>
  <c r="G41" i="29"/>
  <c r="F41" i="29"/>
  <c r="E41" i="29"/>
  <c r="D41" i="29"/>
  <c r="C41" i="29"/>
  <c r="B41" i="29"/>
  <c r="AF40" i="29"/>
  <c r="AE40" i="29"/>
  <c r="AD40" i="29"/>
  <c r="AC40" i="29"/>
  <c r="AB40" i="29"/>
  <c r="AA40" i="29"/>
  <c r="AA37" i="29" s="1"/>
  <c r="Z40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F37" i="29" s="1"/>
  <c r="E40" i="29"/>
  <c r="E37" i="29" s="1"/>
  <c r="D40" i="29"/>
  <c r="C40" i="29"/>
  <c r="B40" i="29"/>
  <c r="AF39" i="29"/>
  <c r="AE39" i="29"/>
  <c r="AD39" i="29"/>
  <c r="AC39" i="29"/>
  <c r="AB39" i="29"/>
  <c r="AA39" i="29"/>
  <c r="Z39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N37" i="29" s="1"/>
  <c r="M39" i="29"/>
  <c r="M37" i="29" s="1"/>
  <c r="L39" i="29"/>
  <c r="K39" i="29"/>
  <c r="J39" i="29"/>
  <c r="I39" i="29"/>
  <c r="H39" i="29"/>
  <c r="G39" i="29"/>
  <c r="F39" i="29"/>
  <c r="E39" i="29"/>
  <c r="D39" i="29"/>
  <c r="C39" i="29"/>
  <c r="B39" i="29"/>
  <c r="AF38" i="29"/>
  <c r="AE38" i="29"/>
  <c r="AD38" i="29"/>
  <c r="AC38" i="29"/>
  <c r="AB38" i="29"/>
  <c r="AA38" i="29"/>
  <c r="Z38" i="29"/>
  <c r="Y38" i="29"/>
  <c r="X38" i="29"/>
  <c r="W38" i="29"/>
  <c r="W37" i="29" s="1"/>
  <c r="V38" i="29"/>
  <c r="V37" i="29" s="1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B38" i="29"/>
  <c r="B37" i="29" s="1"/>
  <c r="PM37" i="29"/>
  <c r="PL37" i="29"/>
  <c r="PK37" i="29"/>
  <c r="PJ37" i="29"/>
  <c r="PI37" i="29"/>
  <c r="PH37" i="29"/>
  <c r="PG37" i="29"/>
  <c r="PF37" i="29"/>
  <c r="PE37" i="29"/>
  <c r="PD37" i="29"/>
  <c r="PC37" i="29"/>
  <c r="PB37" i="29"/>
  <c r="PA37" i="29"/>
  <c r="OZ37" i="29"/>
  <c r="OY37" i="29"/>
  <c r="OX37" i="29"/>
  <c r="OW37" i="29"/>
  <c r="OV37" i="29"/>
  <c r="OU37" i="29"/>
  <c r="OT37" i="29"/>
  <c r="OS37" i="29"/>
  <c r="OR37" i="29"/>
  <c r="OQ37" i="29"/>
  <c r="OP37" i="29"/>
  <c r="OO37" i="29"/>
  <c r="ON37" i="29"/>
  <c r="OM37" i="29"/>
  <c r="OL37" i="29"/>
  <c r="OK37" i="29"/>
  <c r="OJ37" i="29"/>
  <c r="OI37" i="29"/>
  <c r="OH37" i="29"/>
  <c r="OG37" i="29"/>
  <c r="OF37" i="29"/>
  <c r="OE37" i="29"/>
  <c r="OD37" i="29"/>
  <c r="OC37" i="29"/>
  <c r="OB37" i="29"/>
  <c r="OA37" i="29"/>
  <c r="NZ37" i="29"/>
  <c r="NY37" i="29"/>
  <c r="NX37" i="29"/>
  <c r="NW37" i="29"/>
  <c r="NV37" i="29"/>
  <c r="NU37" i="29"/>
  <c r="NT37" i="29"/>
  <c r="NS37" i="29"/>
  <c r="NR37" i="29"/>
  <c r="NQ37" i="29"/>
  <c r="NP37" i="29"/>
  <c r="NO37" i="29"/>
  <c r="NN37" i="29"/>
  <c r="NM37" i="29"/>
  <c r="NL37" i="29"/>
  <c r="NK37" i="29"/>
  <c r="NJ37" i="29"/>
  <c r="NI37" i="29"/>
  <c r="NH37" i="29"/>
  <c r="NG37" i="29"/>
  <c r="NF37" i="29"/>
  <c r="NE37" i="29"/>
  <c r="ND37" i="29"/>
  <c r="NC37" i="29"/>
  <c r="NB37" i="29"/>
  <c r="NA37" i="29"/>
  <c r="MZ37" i="29"/>
  <c r="MY37" i="29"/>
  <c r="MX37" i="29"/>
  <c r="MW37" i="29"/>
  <c r="MV37" i="29"/>
  <c r="MU37" i="29"/>
  <c r="MT37" i="29"/>
  <c r="MS37" i="29"/>
  <c r="MR37" i="29"/>
  <c r="MQ37" i="29"/>
  <c r="MP37" i="29"/>
  <c r="MO37" i="29"/>
  <c r="MN37" i="29"/>
  <c r="MM37" i="29"/>
  <c r="ML37" i="29"/>
  <c r="MK37" i="29"/>
  <c r="MJ37" i="29"/>
  <c r="MI37" i="29"/>
  <c r="MH37" i="29"/>
  <c r="MG37" i="29"/>
  <c r="MF37" i="29"/>
  <c r="ME37" i="29"/>
  <c r="MD37" i="29"/>
  <c r="MC37" i="29"/>
  <c r="MB37" i="29"/>
  <c r="MA37" i="29"/>
  <c r="LZ37" i="29"/>
  <c r="LY37" i="29"/>
  <c r="LX37" i="29"/>
  <c r="LW37" i="29"/>
  <c r="LV37" i="29"/>
  <c r="LU37" i="29"/>
  <c r="LT37" i="29"/>
  <c r="LS37" i="29"/>
  <c r="LR37" i="29"/>
  <c r="LQ37" i="29"/>
  <c r="LP37" i="29"/>
  <c r="LO37" i="29"/>
  <c r="LN37" i="29"/>
  <c r="LM37" i="29"/>
  <c r="LL37" i="29"/>
  <c r="LK37" i="29"/>
  <c r="LJ37" i="29"/>
  <c r="LI37" i="29"/>
  <c r="LH37" i="29"/>
  <c r="LG37" i="29"/>
  <c r="LF37" i="29"/>
  <c r="LE37" i="29"/>
  <c r="LD37" i="29"/>
  <c r="LC37" i="29"/>
  <c r="LB37" i="29"/>
  <c r="LA37" i="29"/>
  <c r="KZ37" i="29"/>
  <c r="KY37" i="29"/>
  <c r="KX37" i="29"/>
  <c r="KW37" i="29"/>
  <c r="KV37" i="29"/>
  <c r="KU37" i="29"/>
  <c r="KT37" i="29"/>
  <c r="KS37" i="29"/>
  <c r="KR37" i="29"/>
  <c r="KQ37" i="29"/>
  <c r="KP37" i="29"/>
  <c r="KO37" i="29"/>
  <c r="KN37" i="29"/>
  <c r="KM37" i="29"/>
  <c r="KL37" i="29"/>
  <c r="KK37" i="29"/>
  <c r="KJ37" i="29"/>
  <c r="KI37" i="29"/>
  <c r="KH37" i="29"/>
  <c r="KG37" i="29"/>
  <c r="KF37" i="29"/>
  <c r="KE37" i="29"/>
  <c r="KD37" i="29"/>
  <c r="KC37" i="29"/>
  <c r="KB37" i="29"/>
  <c r="KA37" i="29"/>
  <c r="JZ37" i="29"/>
  <c r="JY37" i="29"/>
  <c r="JX37" i="29"/>
  <c r="JW37" i="29"/>
  <c r="JV37" i="29"/>
  <c r="JU37" i="29"/>
  <c r="JT37" i="29"/>
  <c r="JS37" i="29"/>
  <c r="JR37" i="29"/>
  <c r="JQ37" i="29"/>
  <c r="JP37" i="29"/>
  <c r="JO37" i="29"/>
  <c r="JN37" i="29"/>
  <c r="JM37" i="29"/>
  <c r="JL37" i="29"/>
  <c r="JK37" i="29"/>
  <c r="JJ37" i="29"/>
  <c r="JI37" i="29"/>
  <c r="JH37" i="29"/>
  <c r="JG37" i="29"/>
  <c r="JF37" i="29"/>
  <c r="JE37" i="29"/>
  <c r="JD37" i="29"/>
  <c r="JC37" i="29"/>
  <c r="JB37" i="29"/>
  <c r="JA37" i="29"/>
  <c r="IZ37" i="29"/>
  <c r="IY37" i="29"/>
  <c r="IX37" i="29"/>
  <c r="IW37" i="29"/>
  <c r="IV37" i="29"/>
  <c r="IU37" i="29"/>
  <c r="IT37" i="29"/>
  <c r="IS37" i="29"/>
  <c r="IR37" i="29"/>
  <c r="IQ37" i="29"/>
  <c r="IP37" i="29"/>
  <c r="IO37" i="29"/>
  <c r="IN37" i="29"/>
  <c r="IM37" i="29"/>
  <c r="IL37" i="29"/>
  <c r="IK37" i="29"/>
  <c r="IJ37" i="29"/>
  <c r="II37" i="29"/>
  <c r="IH37" i="29"/>
  <c r="IG37" i="29"/>
  <c r="IF37" i="29"/>
  <c r="IE37" i="29"/>
  <c r="ID37" i="29"/>
  <c r="IC37" i="29"/>
  <c r="IB37" i="29"/>
  <c r="IA37" i="29"/>
  <c r="HZ37" i="29"/>
  <c r="HY37" i="29"/>
  <c r="HX37" i="29"/>
  <c r="HW37" i="29"/>
  <c r="HV37" i="29"/>
  <c r="HU37" i="29"/>
  <c r="HT37" i="29"/>
  <c r="HS37" i="29"/>
  <c r="HR37" i="29"/>
  <c r="HQ37" i="29"/>
  <c r="HP37" i="29"/>
  <c r="HO37" i="29"/>
  <c r="HN37" i="29"/>
  <c r="HM37" i="29"/>
  <c r="HL37" i="29"/>
  <c r="HK37" i="29"/>
  <c r="HJ37" i="29"/>
  <c r="HI37" i="29"/>
  <c r="HH37" i="29"/>
  <c r="HG37" i="29"/>
  <c r="HF37" i="29"/>
  <c r="HE37" i="29"/>
  <c r="HD37" i="29"/>
  <c r="HC37" i="29"/>
  <c r="HB37" i="29"/>
  <c r="HA37" i="29"/>
  <c r="GZ37" i="29"/>
  <c r="GY37" i="29"/>
  <c r="GX37" i="29"/>
  <c r="GW37" i="29"/>
  <c r="GV37" i="29"/>
  <c r="GU37" i="29"/>
  <c r="GT37" i="29"/>
  <c r="GS37" i="29"/>
  <c r="GR37" i="29"/>
  <c r="GQ37" i="29"/>
  <c r="GP37" i="29"/>
  <c r="GO37" i="29"/>
  <c r="GN37" i="29"/>
  <c r="GM37" i="29"/>
  <c r="GL37" i="29"/>
  <c r="GK37" i="29"/>
  <c r="GJ37" i="29"/>
  <c r="GI37" i="29"/>
  <c r="GH37" i="29"/>
  <c r="GG37" i="29"/>
  <c r="GF37" i="29"/>
  <c r="GE37" i="29"/>
  <c r="GD37" i="29"/>
  <c r="GC37" i="29"/>
  <c r="GB37" i="29"/>
  <c r="GA37" i="29"/>
  <c r="FZ37" i="29"/>
  <c r="FY37" i="29"/>
  <c r="FX37" i="29"/>
  <c r="FW37" i="29"/>
  <c r="FV37" i="29"/>
  <c r="FU37" i="29"/>
  <c r="FT37" i="29"/>
  <c r="FS37" i="29"/>
  <c r="FR37" i="29"/>
  <c r="FQ37" i="29"/>
  <c r="FP37" i="29"/>
  <c r="FO37" i="29"/>
  <c r="FN37" i="29"/>
  <c r="FM37" i="29"/>
  <c r="FL37" i="29"/>
  <c r="FK37" i="29"/>
  <c r="FJ37" i="29"/>
  <c r="FI37" i="29"/>
  <c r="FH37" i="29"/>
  <c r="FG37" i="29"/>
  <c r="FF37" i="29"/>
  <c r="FE37" i="29"/>
  <c r="FD37" i="29"/>
  <c r="FC37" i="29"/>
  <c r="FB37" i="29"/>
  <c r="FA37" i="29"/>
  <c r="EZ37" i="29"/>
  <c r="EY37" i="29"/>
  <c r="EX37" i="29"/>
  <c r="EW37" i="29"/>
  <c r="EV37" i="29"/>
  <c r="EU37" i="29"/>
  <c r="ET37" i="29"/>
  <c r="ES37" i="29"/>
  <c r="ER37" i="29"/>
  <c r="EQ37" i="29"/>
  <c r="EP37" i="29"/>
  <c r="EO37" i="29"/>
  <c r="EN37" i="29"/>
  <c r="EM37" i="29"/>
  <c r="EL37" i="29"/>
  <c r="EK37" i="29"/>
  <c r="EJ37" i="29"/>
  <c r="EI37" i="29"/>
  <c r="EH37" i="29"/>
  <c r="EG37" i="29"/>
  <c r="EF37" i="29"/>
  <c r="EE37" i="29"/>
  <c r="ED37" i="29"/>
  <c r="EC37" i="29"/>
  <c r="EB37" i="29"/>
  <c r="EA37" i="29"/>
  <c r="DZ37" i="29"/>
  <c r="DY37" i="29"/>
  <c r="DX37" i="29"/>
  <c r="DW37" i="29"/>
  <c r="DV37" i="29"/>
  <c r="DU37" i="29"/>
  <c r="DT37" i="29"/>
  <c r="DS37" i="29"/>
  <c r="DR37" i="29"/>
  <c r="DQ37" i="29"/>
  <c r="DP37" i="29"/>
  <c r="DP289" i="29" s="1"/>
  <c r="DP294" i="29" s="1"/>
  <c r="DO37" i="29"/>
  <c r="DN37" i="29"/>
  <c r="DM37" i="29"/>
  <c r="DL37" i="29"/>
  <c r="DK37" i="29"/>
  <c r="DJ37" i="29"/>
  <c r="DI37" i="29"/>
  <c r="DH37" i="29"/>
  <c r="DG37" i="29"/>
  <c r="DF37" i="29"/>
  <c r="DE37" i="29"/>
  <c r="DD37" i="29"/>
  <c r="DC37" i="29"/>
  <c r="DB37" i="29"/>
  <c r="DA37" i="29"/>
  <c r="CZ37" i="29"/>
  <c r="CY37" i="29"/>
  <c r="CX37" i="29"/>
  <c r="CW37" i="29"/>
  <c r="CV37" i="29"/>
  <c r="CU37" i="29"/>
  <c r="CT37" i="29"/>
  <c r="CS37" i="29"/>
  <c r="CR37" i="29"/>
  <c r="CQ37" i="29"/>
  <c r="CP37" i="29"/>
  <c r="CO37" i="29"/>
  <c r="CN37" i="29"/>
  <c r="CM37" i="29"/>
  <c r="CL37" i="29"/>
  <c r="CK37" i="29"/>
  <c r="CJ37" i="29"/>
  <c r="CI37" i="29"/>
  <c r="CH37" i="29"/>
  <c r="CG37" i="29"/>
  <c r="CF37" i="29"/>
  <c r="CE37" i="29"/>
  <c r="CD37" i="29"/>
  <c r="CC37" i="29"/>
  <c r="CB37" i="29"/>
  <c r="CA37" i="29"/>
  <c r="BZ37" i="29"/>
  <c r="BY37" i="29"/>
  <c r="BX37" i="29"/>
  <c r="BW37" i="29"/>
  <c r="BV37" i="29"/>
  <c r="BU37" i="29"/>
  <c r="BT37" i="29"/>
  <c r="BS37" i="29"/>
  <c r="BR37" i="29"/>
  <c r="BQ37" i="29"/>
  <c r="BP37" i="29"/>
  <c r="BO37" i="29"/>
  <c r="BN37" i="29"/>
  <c r="BM37" i="29"/>
  <c r="BL37" i="29"/>
  <c r="BK37" i="29"/>
  <c r="BJ37" i="29"/>
  <c r="BI37" i="29"/>
  <c r="BH37" i="29"/>
  <c r="BG37" i="29"/>
  <c r="BF37" i="29"/>
  <c r="BE37" i="29"/>
  <c r="BD37" i="29"/>
  <c r="BC37" i="29"/>
  <c r="BB37" i="29"/>
  <c r="BA37" i="29"/>
  <c r="AZ37" i="29"/>
  <c r="AY37" i="29"/>
  <c r="AX37" i="29"/>
  <c r="AW37" i="29"/>
  <c r="AV37" i="29"/>
  <c r="AU37" i="29"/>
  <c r="AT37" i="29"/>
  <c r="AS37" i="29"/>
  <c r="AR37" i="29"/>
  <c r="AQ37" i="29"/>
  <c r="AP37" i="29"/>
  <c r="AO37" i="29"/>
  <c r="AN37" i="29"/>
  <c r="AM37" i="29"/>
  <c r="AL37" i="29"/>
  <c r="AK37" i="29"/>
  <c r="AJ37" i="29"/>
  <c r="AI37" i="29"/>
  <c r="AH37" i="29"/>
  <c r="AF37" i="29"/>
  <c r="AE37" i="29"/>
  <c r="X37" i="29"/>
  <c r="L37" i="29"/>
  <c r="K37" i="29"/>
  <c r="AF35" i="29"/>
  <c r="AE35" i="29"/>
  <c r="AD35" i="29"/>
  <c r="AC35" i="29"/>
  <c r="AB35" i="29"/>
  <c r="AA35" i="29"/>
  <c r="Z35" i="29"/>
  <c r="Y35" i="29"/>
  <c r="X35" i="29"/>
  <c r="W35" i="29"/>
  <c r="V35" i="29"/>
  <c r="U35" i="29"/>
  <c r="T35" i="29"/>
  <c r="S35" i="29"/>
  <c r="R35" i="29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B35" i="29"/>
  <c r="AF34" i="29"/>
  <c r="AE34" i="29"/>
  <c r="AD34" i="29"/>
  <c r="AC34" i="29"/>
  <c r="AB34" i="29"/>
  <c r="AA34" i="29"/>
  <c r="Z34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AF33" i="29"/>
  <c r="AE33" i="29"/>
  <c r="AD33" i="29"/>
  <c r="AC33" i="29"/>
  <c r="AB33" i="29"/>
  <c r="AA33" i="29"/>
  <c r="Z33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B33" i="29"/>
  <c r="AF32" i="29"/>
  <c r="AE32" i="29"/>
  <c r="AD32" i="29"/>
  <c r="AC32" i="29"/>
  <c r="AB32" i="29"/>
  <c r="AA32" i="29"/>
  <c r="Z32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B32" i="29"/>
  <c r="AF31" i="29"/>
  <c r="AE31" i="29"/>
  <c r="AD31" i="29"/>
  <c r="AC31" i="29"/>
  <c r="AB31" i="29"/>
  <c r="AA31" i="29"/>
  <c r="Z31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B31" i="29"/>
  <c r="AF30" i="29"/>
  <c r="AE30" i="29"/>
  <c r="AD30" i="29"/>
  <c r="AC30" i="29"/>
  <c r="AB30" i="29"/>
  <c r="AA30" i="29"/>
  <c r="Z30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B30" i="29"/>
  <c r="AF29" i="29"/>
  <c r="AE29" i="29"/>
  <c r="AD29" i="29"/>
  <c r="AC29" i="29"/>
  <c r="AB29" i="29"/>
  <c r="AA29" i="29"/>
  <c r="Z29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B29" i="29"/>
  <c r="AF28" i="29"/>
  <c r="AE28" i="29"/>
  <c r="AD28" i="29"/>
  <c r="AC28" i="29"/>
  <c r="AB28" i="29"/>
  <c r="AA28" i="29"/>
  <c r="Z28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B28" i="29"/>
  <c r="AF27" i="29"/>
  <c r="AE27" i="29"/>
  <c r="AD27" i="29"/>
  <c r="AC27" i="29"/>
  <c r="AB27" i="29"/>
  <c r="AA27" i="29"/>
  <c r="Z27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AF26" i="29"/>
  <c r="AE26" i="29"/>
  <c r="AD26" i="29"/>
  <c r="AC26" i="29"/>
  <c r="AB26" i="29"/>
  <c r="AA26" i="29"/>
  <c r="Z26" i="29"/>
  <c r="Y26" i="29"/>
  <c r="X26" i="29"/>
  <c r="W26" i="29"/>
  <c r="V26" i="29"/>
  <c r="U26" i="29"/>
  <c r="T26" i="29"/>
  <c r="S26" i="29"/>
  <c r="R26" i="29"/>
  <c r="Q26" i="29"/>
  <c r="P26" i="29"/>
  <c r="O26" i="29"/>
  <c r="N26" i="29"/>
  <c r="M26" i="29"/>
  <c r="L26" i="29"/>
  <c r="K26" i="29"/>
  <c r="J26" i="29"/>
  <c r="I26" i="29"/>
  <c r="H26" i="29"/>
  <c r="G26" i="29"/>
  <c r="F26" i="29"/>
  <c r="E26" i="29"/>
  <c r="D26" i="29"/>
  <c r="C26" i="29"/>
  <c r="B26" i="29"/>
  <c r="AF25" i="29"/>
  <c r="AE25" i="29"/>
  <c r="AD25" i="29"/>
  <c r="AC25" i="29"/>
  <c r="AB25" i="29"/>
  <c r="AA25" i="29"/>
  <c r="Z25" i="29"/>
  <c r="Y25" i="29"/>
  <c r="X25" i="29"/>
  <c r="W25" i="29"/>
  <c r="V25" i="29"/>
  <c r="U25" i="29"/>
  <c r="T25" i="29"/>
  <c r="S25" i="29"/>
  <c r="R25" i="29"/>
  <c r="Q25" i="29"/>
  <c r="P25" i="29"/>
  <c r="O25" i="29"/>
  <c r="N25" i="29"/>
  <c r="M25" i="29"/>
  <c r="L25" i="29"/>
  <c r="K25" i="29"/>
  <c r="J25" i="29"/>
  <c r="I25" i="29"/>
  <c r="H25" i="29"/>
  <c r="G25" i="29"/>
  <c r="F25" i="29"/>
  <c r="E25" i="29"/>
  <c r="D25" i="29"/>
  <c r="C25" i="29"/>
  <c r="B25" i="29"/>
  <c r="AF24" i="29"/>
  <c r="AE24" i="29"/>
  <c r="AD24" i="29"/>
  <c r="AC24" i="29"/>
  <c r="AB24" i="29"/>
  <c r="AA24" i="29"/>
  <c r="Z24" i="29"/>
  <c r="Y24" i="29"/>
  <c r="X24" i="29"/>
  <c r="W24" i="29"/>
  <c r="V24" i="29"/>
  <c r="U24" i="29"/>
  <c r="T24" i="29"/>
  <c r="S24" i="29"/>
  <c r="R24" i="29"/>
  <c r="Q24" i="29"/>
  <c r="P24" i="29"/>
  <c r="O24" i="29"/>
  <c r="N24" i="29"/>
  <c r="M24" i="29"/>
  <c r="L24" i="29"/>
  <c r="K24" i="29"/>
  <c r="J24" i="29"/>
  <c r="I24" i="29"/>
  <c r="H24" i="29"/>
  <c r="G24" i="29"/>
  <c r="F24" i="29"/>
  <c r="E24" i="29"/>
  <c r="D24" i="29"/>
  <c r="C24" i="29"/>
  <c r="B24" i="29"/>
  <c r="AF23" i="29"/>
  <c r="AE23" i="29"/>
  <c r="AD23" i="29"/>
  <c r="AC23" i="29"/>
  <c r="AB23" i="29"/>
  <c r="AA23" i="29"/>
  <c r="Z23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B23" i="29"/>
  <c r="AF22" i="29"/>
  <c r="AE22" i="29"/>
  <c r="AD22" i="29"/>
  <c r="AC22" i="29"/>
  <c r="AB22" i="29"/>
  <c r="AA22" i="29"/>
  <c r="Z22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B22" i="29"/>
  <c r="AF21" i="29"/>
  <c r="AE21" i="29"/>
  <c r="AD21" i="29"/>
  <c r="AC21" i="29"/>
  <c r="AB21" i="29"/>
  <c r="AA21" i="29"/>
  <c r="Z21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B21" i="29"/>
  <c r="AF20" i="29"/>
  <c r="AE20" i="29"/>
  <c r="AD20" i="29"/>
  <c r="AC20" i="29"/>
  <c r="AB20" i="29"/>
  <c r="AA20" i="29"/>
  <c r="Z20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B20" i="29"/>
  <c r="AF19" i="29"/>
  <c r="AE19" i="29"/>
  <c r="AD19" i="29"/>
  <c r="AC19" i="29"/>
  <c r="AB19" i="29"/>
  <c r="AA19" i="29"/>
  <c r="Z19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B19" i="29"/>
  <c r="AF18" i="29"/>
  <c r="AE18" i="29"/>
  <c r="AD18" i="29"/>
  <c r="AC18" i="29"/>
  <c r="AB18" i="29"/>
  <c r="AA18" i="29"/>
  <c r="Z18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B18" i="29"/>
  <c r="AF17" i="29"/>
  <c r="AE17" i="29"/>
  <c r="AD17" i="29"/>
  <c r="AC17" i="29"/>
  <c r="AB17" i="29"/>
  <c r="AA17" i="29"/>
  <c r="Z17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B17" i="29"/>
  <c r="AF16" i="29"/>
  <c r="AE16" i="29"/>
  <c r="AD16" i="29"/>
  <c r="AC16" i="29"/>
  <c r="AB16" i="29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B16" i="29"/>
  <c r="AF15" i="29"/>
  <c r="AE15" i="29"/>
  <c r="AD15" i="29"/>
  <c r="AC15" i="29"/>
  <c r="AB15" i="29"/>
  <c r="AA15" i="29"/>
  <c r="Z15" i="29"/>
  <c r="Y15" i="29"/>
  <c r="X15" i="29"/>
  <c r="W15" i="29"/>
  <c r="V15" i="29"/>
  <c r="U15" i="29"/>
  <c r="T15" i="29"/>
  <c r="S15" i="29"/>
  <c r="R15" i="29"/>
  <c r="Q15" i="29"/>
  <c r="P15" i="29"/>
  <c r="O15" i="29"/>
  <c r="N15" i="29"/>
  <c r="M15" i="29"/>
  <c r="L15" i="29"/>
  <c r="K15" i="29"/>
  <c r="J15" i="29"/>
  <c r="I15" i="29"/>
  <c r="H15" i="29"/>
  <c r="G15" i="29"/>
  <c r="F15" i="29"/>
  <c r="E15" i="29"/>
  <c r="D15" i="29"/>
  <c r="C15" i="29"/>
  <c r="B15" i="29"/>
  <c r="AF14" i="29"/>
  <c r="AE14" i="29"/>
  <c r="AD14" i="29"/>
  <c r="AC14" i="29"/>
  <c r="AB14" i="29"/>
  <c r="AA14" i="29"/>
  <c r="Z14" i="29"/>
  <c r="Y14" i="29"/>
  <c r="X14" i="29"/>
  <c r="W14" i="29"/>
  <c r="V14" i="29"/>
  <c r="U14" i="29"/>
  <c r="T14" i="29"/>
  <c r="S14" i="29"/>
  <c r="R14" i="29"/>
  <c r="Q14" i="29"/>
  <c r="P14" i="29"/>
  <c r="O14" i="29"/>
  <c r="N14" i="29"/>
  <c r="M14" i="29"/>
  <c r="L14" i="29"/>
  <c r="K14" i="29"/>
  <c r="J14" i="29"/>
  <c r="I14" i="29"/>
  <c r="H14" i="29"/>
  <c r="G14" i="29"/>
  <c r="F14" i="29"/>
  <c r="E14" i="29"/>
  <c r="D14" i="29"/>
  <c r="C14" i="29"/>
  <c r="B14" i="29"/>
  <c r="AF13" i="29"/>
  <c r="AE13" i="29"/>
  <c r="AD13" i="29"/>
  <c r="AC13" i="29"/>
  <c r="AB13" i="29"/>
  <c r="AA13" i="29"/>
  <c r="Z13" i="29"/>
  <c r="Y13" i="29"/>
  <c r="X13" i="29"/>
  <c r="W13" i="29"/>
  <c r="V13" i="29"/>
  <c r="U13" i="29"/>
  <c r="T13" i="29"/>
  <c r="S13" i="29"/>
  <c r="R13" i="29"/>
  <c r="Q13" i="29"/>
  <c r="P13" i="29"/>
  <c r="O13" i="29"/>
  <c r="N13" i="29"/>
  <c r="M13" i="29"/>
  <c r="L13" i="29"/>
  <c r="K13" i="29"/>
  <c r="J13" i="29"/>
  <c r="I13" i="29"/>
  <c r="H13" i="29"/>
  <c r="G13" i="29"/>
  <c r="F13" i="29"/>
  <c r="E13" i="29"/>
  <c r="D13" i="29"/>
  <c r="C13" i="29"/>
  <c r="B13" i="29"/>
  <c r="AF12" i="29"/>
  <c r="AE12" i="29"/>
  <c r="AD12" i="29"/>
  <c r="AC12" i="29"/>
  <c r="AB12" i="29"/>
  <c r="AA12" i="29"/>
  <c r="Z12" i="29"/>
  <c r="Y12" i="29"/>
  <c r="X12" i="29"/>
  <c r="W12" i="29"/>
  <c r="V12" i="29"/>
  <c r="U12" i="29"/>
  <c r="T12" i="29"/>
  <c r="S12" i="29"/>
  <c r="R12" i="29"/>
  <c r="Q12" i="29"/>
  <c r="P12" i="29"/>
  <c r="O12" i="29"/>
  <c r="N12" i="29"/>
  <c r="M12" i="29"/>
  <c r="L12" i="29"/>
  <c r="K12" i="29"/>
  <c r="J12" i="29"/>
  <c r="I12" i="29"/>
  <c r="H12" i="29"/>
  <c r="G12" i="29"/>
  <c r="F12" i="29"/>
  <c r="E12" i="29"/>
  <c r="D12" i="29"/>
  <c r="C12" i="29"/>
  <c r="B12" i="29"/>
  <c r="AF11" i="29"/>
  <c r="AE11" i="29"/>
  <c r="AD11" i="29"/>
  <c r="AC11" i="29"/>
  <c r="AB11" i="29"/>
  <c r="AA11" i="29"/>
  <c r="Z11" i="29"/>
  <c r="Y11" i="29"/>
  <c r="X11" i="29"/>
  <c r="W11" i="29"/>
  <c r="V11" i="29"/>
  <c r="U11" i="29"/>
  <c r="T11" i="29"/>
  <c r="S11" i="29"/>
  <c r="R11" i="29"/>
  <c r="Q11" i="29"/>
  <c r="P11" i="29"/>
  <c r="O11" i="29"/>
  <c r="N11" i="29"/>
  <c r="M11" i="29"/>
  <c r="L11" i="29"/>
  <c r="K11" i="29"/>
  <c r="J11" i="29"/>
  <c r="I11" i="29"/>
  <c r="H11" i="29"/>
  <c r="G11" i="29"/>
  <c r="F11" i="29"/>
  <c r="E11" i="29"/>
  <c r="D11" i="29"/>
  <c r="C11" i="29"/>
  <c r="B11" i="29"/>
  <c r="AF10" i="29"/>
  <c r="AE10" i="29"/>
  <c r="AD10" i="29"/>
  <c r="AC10" i="29"/>
  <c r="AB10" i="29"/>
  <c r="AA10" i="29"/>
  <c r="Z10" i="29"/>
  <c r="Y10" i="29"/>
  <c r="X10" i="29"/>
  <c r="W10" i="29"/>
  <c r="V10" i="29"/>
  <c r="U10" i="29"/>
  <c r="T10" i="29"/>
  <c r="S10" i="29"/>
  <c r="R10" i="29"/>
  <c r="Q10" i="29"/>
  <c r="P10" i="29"/>
  <c r="O10" i="29"/>
  <c r="N10" i="29"/>
  <c r="M10" i="29"/>
  <c r="L10" i="29"/>
  <c r="K10" i="29"/>
  <c r="J10" i="29"/>
  <c r="I10" i="29"/>
  <c r="H10" i="29"/>
  <c r="G10" i="29"/>
  <c r="F10" i="29"/>
  <c r="E10" i="29"/>
  <c r="D10" i="29"/>
  <c r="C10" i="29"/>
  <c r="B10" i="29"/>
  <c r="AF9" i="29"/>
  <c r="AE9" i="29"/>
  <c r="AD9" i="29"/>
  <c r="AC9" i="29"/>
  <c r="AB9" i="29"/>
  <c r="AA9" i="29"/>
  <c r="Z9" i="29"/>
  <c r="Y9" i="29"/>
  <c r="X9" i="29"/>
  <c r="W9" i="29"/>
  <c r="V9" i="29"/>
  <c r="U9" i="29"/>
  <c r="T9" i="29"/>
  <c r="S9" i="29"/>
  <c r="R9" i="29"/>
  <c r="Q9" i="29"/>
  <c r="P9" i="29"/>
  <c r="O9" i="29"/>
  <c r="N9" i="29"/>
  <c r="M9" i="29"/>
  <c r="M4" i="29" s="1"/>
  <c r="L9" i="29"/>
  <c r="K9" i="29"/>
  <c r="J9" i="29"/>
  <c r="I9" i="29"/>
  <c r="H9" i="29"/>
  <c r="G9" i="29"/>
  <c r="F9" i="29"/>
  <c r="E9" i="29"/>
  <c r="D9" i="29"/>
  <c r="C9" i="29"/>
  <c r="B9" i="29"/>
  <c r="AF8" i="29"/>
  <c r="AE8" i="29"/>
  <c r="AD8" i="29"/>
  <c r="AC8" i="29"/>
  <c r="AB8" i="29"/>
  <c r="AA8" i="29"/>
  <c r="Z8" i="29"/>
  <c r="Y8" i="29"/>
  <c r="X8" i="29"/>
  <c r="W8" i="29"/>
  <c r="V8" i="29"/>
  <c r="U8" i="29"/>
  <c r="T8" i="29"/>
  <c r="S8" i="29"/>
  <c r="R8" i="29"/>
  <c r="Q8" i="29"/>
  <c r="P8" i="29"/>
  <c r="O8" i="29"/>
  <c r="N8" i="29"/>
  <c r="M8" i="29"/>
  <c r="L8" i="29"/>
  <c r="K8" i="29"/>
  <c r="J8" i="29"/>
  <c r="I8" i="29"/>
  <c r="H8" i="29"/>
  <c r="G8" i="29"/>
  <c r="F8" i="29"/>
  <c r="E8" i="29"/>
  <c r="D8" i="29"/>
  <c r="C8" i="29"/>
  <c r="B8" i="29"/>
  <c r="AF7" i="29"/>
  <c r="AE7" i="29"/>
  <c r="AD7" i="29"/>
  <c r="AC7" i="29"/>
  <c r="AB7" i="29"/>
  <c r="AA7" i="29"/>
  <c r="Z7" i="29"/>
  <c r="Y7" i="29"/>
  <c r="X7" i="29"/>
  <c r="W7" i="29"/>
  <c r="V7" i="29"/>
  <c r="U7" i="29"/>
  <c r="T7" i="29"/>
  <c r="S7" i="29"/>
  <c r="R7" i="29"/>
  <c r="Q7" i="29"/>
  <c r="P7" i="29"/>
  <c r="O7" i="29"/>
  <c r="N7" i="29"/>
  <c r="M7" i="29"/>
  <c r="L7" i="29"/>
  <c r="K7" i="29"/>
  <c r="J7" i="29"/>
  <c r="I7" i="29"/>
  <c r="H7" i="29"/>
  <c r="G7" i="29"/>
  <c r="F7" i="29"/>
  <c r="E7" i="29"/>
  <c r="D7" i="29"/>
  <c r="C7" i="29"/>
  <c r="B7" i="29"/>
  <c r="AF6" i="29"/>
  <c r="AE6" i="29"/>
  <c r="AE4" i="29" s="1"/>
  <c r="AD6" i="29"/>
  <c r="AC6" i="29"/>
  <c r="AB6" i="29"/>
  <c r="AA6" i="29"/>
  <c r="Z6" i="29"/>
  <c r="Y6" i="29"/>
  <c r="X6" i="29"/>
  <c r="W6" i="29"/>
  <c r="V6" i="29"/>
  <c r="U6" i="29"/>
  <c r="T6" i="29"/>
  <c r="S6" i="29"/>
  <c r="R6" i="29"/>
  <c r="Q6" i="29"/>
  <c r="P6" i="29"/>
  <c r="O6" i="29"/>
  <c r="N6" i="29"/>
  <c r="M6" i="29"/>
  <c r="L6" i="29"/>
  <c r="K6" i="29"/>
  <c r="J6" i="29"/>
  <c r="I6" i="29"/>
  <c r="H6" i="29"/>
  <c r="G6" i="29"/>
  <c r="F6" i="29"/>
  <c r="E6" i="29"/>
  <c r="D6" i="29"/>
  <c r="C6" i="29"/>
  <c r="B6" i="29"/>
  <c r="AF5" i="29"/>
  <c r="AE5" i="29"/>
  <c r="AD5" i="29"/>
  <c r="AC5" i="29"/>
  <c r="AB5" i="29"/>
  <c r="AA5" i="29"/>
  <c r="AA4" i="29" s="1"/>
  <c r="Z5" i="29"/>
  <c r="Y5" i="29"/>
  <c r="X5" i="29"/>
  <c r="W5" i="29"/>
  <c r="V5" i="29"/>
  <c r="U5" i="29"/>
  <c r="T5" i="29"/>
  <c r="S5" i="29"/>
  <c r="R5" i="29"/>
  <c r="Q5" i="29"/>
  <c r="P5" i="29"/>
  <c r="O5" i="29"/>
  <c r="N5" i="29"/>
  <c r="M5" i="29"/>
  <c r="L5" i="29"/>
  <c r="K5" i="29"/>
  <c r="J5" i="29"/>
  <c r="I5" i="29"/>
  <c r="H5" i="29"/>
  <c r="G5" i="29"/>
  <c r="F5" i="29"/>
  <c r="E5" i="29"/>
  <c r="E4" i="29" s="1"/>
  <c r="D5" i="29"/>
  <c r="C5" i="29"/>
  <c r="B5" i="29"/>
  <c r="PM4" i="29"/>
  <c r="PL4" i="29"/>
  <c r="PK4" i="29"/>
  <c r="PJ4" i="29"/>
  <c r="PI4" i="29"/>
  <c r="PH4" i="29"/>
  <c r="PG4" i="29"/>
  <c r="PF4" i="29"/>
  <c r="PE4" i="29"/>
  <c r="PD4" i="29"/>
  <c r="PC4" i="29"/>
  <c r="PB4" i="29"/>
  <c r="PA4" i="29"/>
  <c r="PA302" i="29" s="1"/>
  <c r="OZ4" i="29"/>
  <c r="OZ302" i="29" s="1"/>
  <c r="OY4" i="29"/>
  <c r="OY302" i="29" s="1"/>
  <c r="OX4" i="29"/>
  <c r="OX302" i="29" s="1"/>
  <c r="OW4" i="29"/>
  <c r="OW302" i="29" s="1"/>
  <c r="OV4" i="29"/>
  <c r="OV302" i="29" s="1"/>
  <c r="OU4" i="29"/>
  <c r="OT4" i="29"/>
  <c r="OS4" i="29"/>
  <c r="OR4" i="29"/>
  <c r="OQ4" i="29"/>
  <c r="OP4" i="29"/>
  <c r="OO4" i="29"/>
  <c r="OO289" i="29" s="1"/>
  <c r="ON4" i="29"/>
  <c r="ON289" i="29" s="1"/>
  <c r="OM4" i="29"/>
  <c r="OM289" i="29" s="1"/>
  <c r="OL4" i="29"/>
  <c r="OK4" i="29"/>
  <c r="OJ4" i="29"/>
  <c r="OI4" i="29"/>
  <c r="OH4" i="29"/>
  <c r="OG4" i="29"/>
  <c r="OF4" i="29"/>
  <c r="OE4" i="29"/>
  <c r="OE302" i="29" s="1"/>
  <c r="OD4" i="29"/>
  <c r="OD302" i="29" s="1"/>
  <c r="OC4" i="29"/>
  <c r="OC302" i="29" s="1"/>
  <c r="OB4" i="29"/>
  <c r="OB302" i="29" s="1"/>
  <c r="OA4" i="29"/>
  <c r="OA302" i="29" s="1"/>
  <c r="NZ4" i="29"/>
  <c r="NZ302" i="29" s="1"/>
  <c r="NY4" i="29"/>
  <c r="NX4" i="29"/>
  <c r="NW4" i="29"/>
  <c r="NW302" i="29" s="1"/>
  <c r="NW303" i="29" s="1"/>
  <c r="NV4" i="29"/>
  <c r="NV302" i="29" s="1"/>
  <c r="NU4" i="29"/>
  <c r="NU302" i="29" s="1"/>
  <c r="NT4" i="29"/>
  <c r="NT302" i="29" s="1"/>
  <c r="NS4" i="29"/>
  <c r="NS302" i="29" s="1"/>
  <c r="NR4" i="29"/>
  <c r="NR302" i="29" s="1"/>
  <c r="NQ4" i="29"/>
  <c r="NP4" i="29"/>
  <c r="NO4" i="29"/>
  <c r="NN4" i="29"/>
  <c r="NM4" i="29"/>
  <c r="NL4" i="29"/>
  <c r="NK4" i="29"/>
  <c r="NJ4" i="29"/>
  <c r="NI4" i="29"/>
  <c r="NI302" i="29" s="1"/>
  <c r="NH4" i="29"/>
  <c r="NH302" i="29" s="1"/>
  <c r="NG4" i="29"/>
  <c r="NG302" i="29" s="1"/>
  <c r="NF4" i="29"/>
  <c r="NF302" i="29" s="1"/>
  <c r="NE4" i="29"/>
  <c r="NE302" i="29" s="1"/>
  <c r="ND4" i="29"/>
  <c r="ND302" i="29" s="1"/>
  <c r="NC4" i="29"/>
  <c r="NB4" i="29"/>
  <c r="NA4" i="29"/>
  <c r="MZ4" i="29"/>
  <c r="MY4" i="29"/>
  <c r="MX4" i="29"/>
  <c r="MW4" i="29"/>
  <c r="MV4" i="29"/>
  <c r="MU4" i="29"/>
  <c r="MT4" i="29"/>
  <c r="MS4" i="29"/>
  <c r="MR4" i="29"/>
  <c r="MR302" i="29" s="1"/>
  <c r="MQ4" i="29"/>
  <c r="MQ302" i="29" s="1"/>
  <c r="MP4" i="29"/>
  <c r="MP302" i="29" s="1"/>
  <c r="MO4" i="29"/>
  <c r="MO302" i="29" s="1"/>
  <c r="MN4" i="29"/>
  <c r="MM4" i="29"/>
  <c r="MM302" i="29" s="1"/>
  <c r="ML4" i="29"/>
  <c r="ML302" i="29" s="1"/>
  <c r="MK4" i="29"/>
  <c r="MK302" i="29" s="1"/>
  <c r="MJ4" i="29"/>
  <c r="MJ302" i="29" s="1"/>
  <c r="MI4" i="29"/>
  <c r="MI302" i="29" s="1"/>
  <c r="MH4" i="29"/>
  <c r="MH302" i="29" s="1"/>
  <c r="MG4" i="29"/>
  <c r="MF4" i="29"/>
  <c r="ME4" i="29"/>
  <c r="MD4" i="29"/>
  <c r="MC4" i="29"/>
  <c r="MB4" i="29"/>
  <c r="MA4" i="29"/>
  <c r="LZ4" i="29"/>
  <c r="LY4" i="29"/>
  <c r="LX4" i="29"/>
  <c r="LW4" i="29"/>
  <c r="LV4" i="29"/>
  <c r="LU4" i="29"/>
  <c r="LT4" i="29"/>
  <c r="LS4" i="29"/>
  <c r="LR4" i="29"/>
  <c r="LR302" i="29" s="1"/>
  <c r="LQ4" i="29"/>
  <c r="LP4" i="29"/>
  <c r="LO4" i="29"/>
  <c r="LN4" i="29"/>
  <c r="LM4" i="29"/>
  <c r="LL4" i="29"/>
  <c r="LL302" i="29" s="1"/>
  <c r="LK4" i="29"/>
  <c r="LJ4" i="29"/>
  <c r="LI4" i="29"/>
  <c r="LI302" i="29" s="1"/>
  <c r="LH4" i="29"/>
  <c r="LH302" i="29" s="1"/>
  <c r="LG4" i="29"/>
  <c r="LG302" i="29" s="1"/>
  <c r="LF4" i="29"/>
  <c r="LF302" i="29" s="1"/>
  <c r="LE4" i="29"/>
  <c r="LE302" i="29" s="1"/>
  <c r="LD4" i="29"/>
  <c r="LD302" i="29" s="1"/>
  <c r="LC4" i="29"/>
  <c r="LB4" i="29"/>
  <c r="LA4" i="29"/>
  <c r="KZ4" i="29"/>
  <c r="KY4" i="29"/>
  <c r="KX4" i="29"/>
  <c r="KW4" i="29"/>
  <c r="KV4" i="29"/>
  <c r="KU4" i="29"/>
  <c r="KU302" i="29" s="1"/>
  <c r="KT4" i="29"/>
  <c r="KT302" i="29" s="1"/>
  <c r="KS4" i="29"/>
  <c r="KS302" i="29" s="1"/>
  <c r="KR4" i="29"/>
  <c r="KR302" i="29" s="1"/>
  <c r="KQ4" i="29"/>
  <c r="KQ302" i="29" s="1"/>
  <c r="KP4" i="29"/>
  <c r="KP302" i="29" s="1"/>
  <c r="KO4" i="29"/>
  <c r="KN4" i="29"/>
  <c r="KM4" i="29"/>
  <c r="KL4" i="29"/>
  <c r="KK4" i="29"/>
  <c r="KJ4" i="29"/>
  <c r="KI4" i="29"/>
  <c r="KH4" i="29"/>
  <c r="KG4" i="29"/>
  <c r="KF4" i="29"/>
  <c r="KE4" i="29"/>
  <c r="KD4" i="29"/>
  <c r="KC4" i="29"/>
  <c r="KB4" i="29"/>
  <c r="KA4" i="29"/>
  <c r="JZ4" i="29"/>
  <c r="JY4" i="29"/>
  <c r="JY302" i="29" s="1"/>
  <c r="JX4" i="29"/>
  <c r="JX302" i="29" s="1"/>
  <c r="JW4" i="29"/>
  <c r="JW302" i="29" s="1"/>
  <c r="JV4" i="29"/>
  <c r="JV302" i="29" s="1"/>
  <c r="JU4" i="29"/>
  <c r="JU302" i="29" s="1"/>
  <c r="JT4" i="29"/>
  <c r="JT302" i="29" s="1"/>
  <c r="JT309" i="29" s="1"/>
  <c r="JS4" i="29"/>
  <c r="JR4" i="29"/>
  <c r="JQ4" i="29"/>
  <c r="JP4" i="29"/>
  <c r="JO4" i="29"/>
  <c r="JN4" i="29"/>
  <c r="JM4" i="29"/>
  <c r="JL4" i="29"/>
  <c r="JK4" i="29"/>
  <c r="JJ4" i="29"/>
  <c r="JI4" i="29"/>
  <c r="JH4" i="29"/>
  <c r="JG4" i="29"/>
  <c r="JF4" i="29"/>
  <c r="JE4" i="29"/>
  <c r="JD4" i="29"/>
  <c r="JC4" i="29"/>
  <c r="JC302" i="29" s="1"/>
  <c r="JB4" i="29"/>
  <c r="JB302" i="29" s="1"/>
  <c r="JA4" i="29"/>
  <c r="JA302" i="29" s="1"/>
  <c r="IZ4" i="29"/>
  <c r="IZ302" i="29" s="1"/>
  <c r="IY4" i="29"/>
  <c r="IY302" i="29" s="1"/>
  <c r="IX4" i="29"/>
  <c r="IX302" i="29" s="1"/>
  <c r="IW4" i="29"/>
  <c r="IV4" i="29"/>
  <c r="IV302" i="29" s="1"/>
  <c r="IV309" i="29" s="1"/>
  <c r="IU4" i="29"/>
  <c r="IU302" i="29" s="1"/>
  <c r="IT4" i="29"/>
  <c r="IT302" i="29" s="1"/>
  <c r="IS4" i="29"/>
  <c r="IS302" i="29" s="1"/>
  <c r="IS309" i="29" s="1"/>
  <c r="IR4" i="29"/>
  <c r="IR302" i="29" s="1"/>
  <c r="IQ4" i="29"/>
  <c r="IQ302" i="29" s="1"/>
  <c r="IQ309" i="29" s="1"/>
  <c r="IP4" i="29"/>
  <c r="IP302" i="29" s="1"/>
  <c r="IP309" i="29" s="1"/>
  <c r="IO4" i="29"/>
  <c r="IO289" i="29" s="1"/>
  <c r="IN4" i="29"/>
  <c r="IM4" i="29"/>
  <c r="IL4" i="29"/>
  <c r="IK4" i="29"/>
  <c r="IJ4" i="29"/>
  <c r="II4" i="29"/>
  <c r="IH4" i="29"/>
  <c r="IG4" i="29"/>
  <c r="IG302" i="29" s="1"/>
  <c r="IF4" i="29"/>
  <c r="IF302" i="29" s="1"/>
  <c r="IE4" i="29"/>
  <c r="IE302" i="29" s="1"/>
  <c r="ID4" i="29"/>
  <c r="ID302" i="29" s="1"/>
  <c r="IC4" i="29"/>
  <c r="IC302" i="29" s="1"/>
  <c r="IB4" i="29"/>
  <c r="IB302" i="29" s="1"/>
  <c r="IA4" i="29"/>
  <c r="HZ4" i="29"/>
  <c r="HY4" i="29"/>
  <c r="HX4" i="29"/>
  <c r="HW4" i="29"/>
  <c r="HV4" i="29"/>
  <c r="HU4" i="29"/>
  <c r="HT4" i="29"/>
  <c r="HS4" i="29"/>
  <c r="HR4" i="29"/>
  <c r="HQ4" i="29"/>
  <c r="HP4" i="29"/>
  <c r="HO4" i="29"/>
  <c r="HN4" i="29"/>
  <c r="HM4" i="29"/>
  <c r="HL4" i="29"/>
  <c r="HK4" i="29"/>
  <c r="HK302" i="29" s="1"/>
  <c r="HJ4" i="29"/>
  <c r="HJ302" i="29" s="1"/>
  <c r="HI4" i="29"/>
  <c r="HI302" i="29" s="1"/>
  <c r="HH4" i="29"/>
  <c r="HH302" i="29" s="1"/>
  <c r="HG4" i="29"/>
  <c r="HG302" i="29" s="1"/>
  <c r="HF4" i="29"/>
  <c r="HF302" i="29" s="1"/>
  <c r="HE4" i="29"/>
  <c r="HD4" i="29"/>
  <c r="HC4" i="29"/>
  <c r="HB4" i="29"/>
  <c r="HA4" i="29"/>
  <c r="GZ4" i="29"/>
  <c r="GY4" i="29"/>
  <c r="GX4" i="29"/>
  <c r="GW4" i="29"/>
  <c r="GV4" i="29"/>
  <c r="GU4" i="29"/>
  <c r="GT4" i="29"/>
  <c r="GT302" i="29" s="1"/>
  <c r="GT303" i="29" s="1"/>
  <c r="GS4" i="29"/>
  <c r="GS302" i="29" s="1"/>
  <c r="GS303" i="29" s="1"/>
  <c r="GR4" i="29"/>
  <c r="GR302" i="29" s="1"/>
  <c r="GR303" i="29" s="1"/>
  <c r="GQ4" i="29"/>
  <c r="GQ302" i="29" s="1"/>
  <c r="GQ303" i="29" s="1"/>
  <c r="GP4" i="29"/>
  <c r="GP302" i="29" s="1"/>
  <c r="GO4" i="29"/>
  <c r="GO302" i="29" s="1"/>
  <c r="GN4" i="29"/>
  <c r="GN302" i="29" s="1"/>
  <c r="GM4" i="29"/>
  <c r="GM302" i="29" s="1"/>
  <c r="GL4" i="29"/>
  <c r="GL302" i="29" s="1"/>
  <c r="GK4" i="29"/>
  <c r="GK302" i="29" s="1"/>
  <c r="GJ4" i="29"/>
  <c r="GJ302" i="29" s="1"/>
  <c r="GI4" i="29"/>
  <c r="GH4" i="29"/>
  <c r="GG4" i="29"/>
  <c r="GF4" i="29"/>
  <c r="GF302" i="29" s="1"/>
  <c r="GE4" i="29"/>
  <c r="GE302" i="29" s="1"/>
  <c r="GD4" i="29"/>
  <c r="GD302" i="29" s="1"/>
  <c r="GC4" i="29"/>
  <c r="GC302" i="29" s="1"/>
  <c r="GB4" i="29"/>
  <c r="GB302" i="29" s="1"/>
  <c r="GA4" i="29"/>
  <c r="FZ4" i="29"/>
  <c r="FY4" i="29"/>
  <c r="FX4" i="29"/>
  <c r="FW4" i="29"/>
  <c r="FV4" i="29"/>
  <c r="FU4" i="29"/>
  <c r="FT4" i="29"/>
  <c r="FS4" i="29"/>
  <c r="FR4" i="29"/>
  <c r="FQ4" i="29"/>
  <c r="FP4" i="29"/>
  <c r="FO4" i="29"/>
  <c r="FN4" i="29"/>
  <c r="FM4" i="29"/>
  <c r="FM289" i="29" s="1"/>
  <c r="FM294" i="29" s="1"/>
  <c r="FL4" i="29"/>
  <c r="FL289" i="29" s="1"/>
  <c r="FL294" i="29" s="1"/>
  <c r="FK4" i="29"/>
  <c r="FJ4" i="29"/>
  <c r="FI4" i="29"/>
  <c r="FH4" i="29"/>
  <c r="FG4" i="29"/>
  <c r="FG289" i="29" s="1"/>
  <c r="FG294" i="29" s="1"/>
  <c r="FF4" i="29"/>
  <c r="FF289" i="29" s="1"/>
  <c r="FF294" i="29" s="1"/>
  <c r="FE4" i="29"/>
  <c r="FE289" i="29" s="1"/>
  <c r="FD4" i="29"/>
  <c r="FC4" i="29"/>
  <c r="FB4" i="29"/>
  <c r="FA4" i="29"/>
  <c r="EZ4" i="29"/>
  <c r="EY4" i="29"/>
  <c r="EX4" i="29"/>
  <c r="EW4" i="29"/>
  <c r="EV4" i="29"/>
  <c r="EU4" i="29"/>
  <c r="ET4" i="29"/>
  <c r="ES4" i="29"/>
  <c r="ER4" i="29"/>
  <c r="EQ4" i="29"/>
  <c r="EQ289" i="29" s="1"/>
  <c r="EQ294" i="29" s="1"/>
  <c r="EP4" i="29"/>
  <c r="EP289" i="29" s="1"/>
  <c r="EP294" i="29" s="1"/>
  <c r="EO4" i="29"/>
  <c r="EN4" i="29"/>
  <c r="EM4" i="29"/>
  <c r="EL4" i="29"/>
  <c r="EK4" i="29"/>
  <c r="EK289" i="29" s="1"/>
  <c r="EK294" i="29" s="1"/>
  <c r="EJ4" i="29"/>
  <c r="EJ289" i="29" s="1"/>
  <c r="EJ294" i="29" s="1"/>
  <c r="EI4" i="29"/>
  <c r="EI289" i="29" s="1"/>
  <c r="EI294" i="29" s="1"/>
  <c r="EH4" i="29"/>
  <c r="EG4" i="29"/>
  <c r="EF4" i="29"/>
  <c r="EE4" i="29"/>
  <c r="ED4" i="29"/>
  <c r="EC4" i="29"/>
  <c r="EB4" i="29"/>
  <c r="EA4" i="29"/>
  <c r="DZ4" i="29"/>
  <c r="DY4" i="29"/>
  <c r="DX4" i="29"/>
  <c r="DW4" i="29"/>
  <c r="DV4" i="29"/>
  <c r="DV289" i="29" s="1"/>
  <c r="DV294" i="29" s="1"/>
  <c r="DU4" i="29"/>
  <c r="DU289" i="29" s="1"/>
  <c r="DU294" i="29" s="1"/>
  <c r="DT4" i="29"/>
  <c r="DT289" i="29" s="1"/>
  <c r="DT294" i="29" s="1"/>
  <c r="DS4" i="29"/>
  <c r="DR4" i="29"/>
  <c r="DQ4" i="29"/>
  <c r="DP4" i="29"/>
  <c r="DO4" i="29"/>
  <c r="DN4" i="29"/>
  <c r="DM4" i="29"/>
  <c r="DM289" i="29" s="1"/>
  <c r="DM294" i="29" s="1"/>
  <c r="DL4" i="29"/>
  <c r="DK4" i="29"/>
  <c r="DJ4" i="29"/>
  <c r="DI4" i="29"/>
  <c r="DH4" i="29"/>
  <c r="DG4" i="29"/>
  <c r="DF4" i="29"/>
  <c r="DE4" i="29"/>
  <c r="DD4" i="29"/>
  <c r="DC4" i="29"/>
  <c r="DB4" i="29"/>
  <c r="DA4" i="29"/>
  <c r="CZ4" i="29"/>
  <c r="CY4" i="29"/>
  <c r="CY289" i="29" s="1"/>
  <c r="CY294" i="29" s="1"/>
  <c r="CX4" i="29"/>
  <c r="CX289" i="29" s="1"/>
  <c r="CX294" i="29" s="1"/>
  <c r="CW4" i="29"/>
  <c r="CV4" i="29"/>
  <c r="CU4" i="29"/>
  <c r="CT4" i="29"/>
  <c r="CS4" i="29"/>
  <c r="CS289" i="29" s="1"/>
  <c r="CS294" i="29" s="1"/>
  <c r="CR4" i="29"/>
  <c r="CR289" i="29" s="1"/>
  <c r="CR294" i="29" s="1"/>
  <c r="CQ4" i="29"/>
  <c r="CQ289" i="29" s="1"/>
  <c r="CQ294" i="29" s="1"/>
  <c r="CP4" i="29"/>
  <c r="CO4" i="29"/>
  <c r="CN4" i="29"/>
  <c r="CM4" i="29"/>
  <c r="CL4" i="29"/>
  <c r="CK4" i="29"/>
  <c r="CJ4" i="29"/>
  <c r="CI4" i="29"/>
  <c r="CH4" i="29"/>
  <c r="CG4" i="29"/>
  <c r="CF4" i="29"/>
  <c r="CE4" i="29"/>
  <c r="CD4" i="29"/>
  <c r="CC4" i="29"/>
  <c r="CC289" i="29" s="1"/>
  <c r="CC294" i="29" s="1"/>
  <c r="CB4" i="29"/>
  <c r="CB289" i="29" s="1"/>
  <c r="CB294" i="29" s="1"/>
  <c r="CA4" i="29"/>
  <c r="BZ4" i="29"/>
  <c r="BY4" i="29"/>
  <c r="BX4" i="29"/>
  <c r="BW4" i="29"/>
  <c r="BW289" i="29" s="1"/>
  <c r="BW294" i="29" s="1"/>
  <c r="BV4" i="29"/>
  <c r="BV289" i="29" s="1"/>
  <c r="BV294" i="29" s="1"/>
  <c r="BU4" i="29"/>
  <c r="BU289" i="29" s="1"/>
  <c r="BU294" i="29" s="1"/>
  <c r="BT4" i="29"/>
  <c r="BS4" i="29"/>
  <c r="BR4" i="29"/>
  <c r="BQ4" i="29"/>
  <c r="BP4" i="29"/>
  <c r="BO4" i="29"/>
  <c r="BN4" i="29"/>
  <c r="BM4" i="29"/>
  <c r="BL4" i="29"/>
  <c r="BK4" i="29"/>
  <c r="BJ4" i="29"/>
  <c r="BI4" i="29"/>
  <c r="BH4" i="29"/>
  <c r="BH289" i="29" s="1"/>
  <c r="BH294" i="29" s="1"/>
  <c r="BG4" i="29"/>
  <c r="BG289" i="29" s="1"/>
  <c r="BG294" i="29" s="1"/>
  <c r="BF4" i="29"/>
  <c r="BF289" i="29" s="1"/>
  <c r="BF294" i="29" s="1"/>
  <c r="BE4" i="29"/>
  <c r="BD4" i="29"/>
  <c r="BC4" i="29"/>
  <c r="BB4" i="29"/>
  <c r="BA4" i="29"/>
  <c r="BA289" i="29" s="1"/>
  <c r="BA294" i="29" s="1"/>
  <c r="AZ4" i="29"/>
  <c r="AZ289" i="29" s="1"/>
  <c r="AZ294" i="29" s="1"/>
  <c r="AY4" i="29"/>
  <c r="AY289" i="29" s="1"/>
  <c r="AY294" i="29" s="1"/>
  <c r="AX4" i="29"/>
  <c r="AW4" i="29"/>
  <c r="AV4" i="29"/>
  <c r="AU4" i="29"/>
  <c r="AT4" i="29"/>
  <c r="AS4" i="29"/>
  <c r="AR4" i="29"/>
  <c r="AQ4" i="29"/>
  <c r="AP4" i="29"/>
  <c r="AO4" i="29"/>
  <c r="AN4" i="29"/>
  <c r="AM4" i="29"/>
  <c r="AL4" i="29"/>
  <c r="AK4" i="29"/>
  <c r="AK289" i="29" s="1"/>
  <c r="AK294" i="29" s="1"/>
  <c r="AJ4" i="29"/>
  <c r="AJ289" i="29" s="1"/>
  <c r="AJ294" i="29" s="1"/>
  <c r="AI4" i="29"/>
  <c r="AH4" i="29"/>
  <c r="JB325" i="28"/>
  <c r="JA325" i="28"/>
  <c r="JJ324" i="28"/>
  <c r="JI324" i="28"/>
  <c r="JI325" i="28" s="1"/>
  <c r="JE324" i="28"/>
  <c r="JA324" i="28"/>
  <c r="IZ324" i="28"/>
  <c r="IZ325" i="28" s="1"/>
  <c r="IX324" i="28"/>
  <c r="IX325" i="28" s="1"/>
  <c r="IO324" i="28"/>
  <c r="IO325" i="28" s="1"/>
  <c r="JK323" i="28"/>
  <c r="JJ323" i="28"/>
  <c r="JI323" i="28"/>
  <c r="JH323" i="28"/>
  <c r="JG323" i="28"/>
  <c r="JF323" i="28"/>
  <c r="JE323" i="28"/>
  <c r="JD323" i="28"/>
  <c r="JC323" i="28"/>
  <c r="JB323" i="28"/>
  <c r="JA323" i="28"/>
  <c r="IZ323" i="28"/>
  <c r="IY323" i="28"/>
  <c r="IX323" i="28"/>
  <c r="IW323" i="28"/>
  <c r="IV323" i="28"/>
  <c r="IU323" i="28"/>
  <c r="IT323" i="28"/>
  <c r="IS323" i="28"/>
  <c r="IR323" i="28"/>
  <c r="IQ323" i="28"/>
  <c r="IP323" i="28"/>
  <c r="IO323" i="28"/>
  <c r="JL314" i="28"/>
  <c r="JK314" i="28"/>
  <c r="JJ314" i="28"/>
  <c r="JE314" i="28"/>
  <c r="JL312" i="28"/>
  <c r="JK312" i="28"/>
  <c r="JH312" i="28"/>
  <c r="JG312" i="28"/>
  <c r="JF312" i="28"/>
  <c r="NM310" i="28"/>
  <c r="MD308" i="28"/>
  <c r="MC308" i="28"/>
  <c r="MB308" i="28"/>
  <c r="JZ306" i="28"/>
  <c r="JY306" i="28"/>
  <c r="JX306" i="28"/>
  <c r="JV306" i="28"/>
  <c r="JU306" i="28"/>
  <c r="JT306" i="28"/>
  <c r="JS306" i="28"/>
  <c r="JR306" i="28"/>
  <c r="JQ306" i="28"/>
  <c r="JP306" i="28"/>
  <c r="OP304" i="28"/>
  <c r="OF304" i="28"/>
  <c r="NX304" i="28"/>
  <c r="NW304" i="28"/>
  <c r="NV304" i="28"/>
  <c r="NT304" i="28"/>
  <c r="NR304" i="28"/>
  <c r="NH304" i="28"/>
  <c r="NE304" i="28"/>
  <c r="ND304" i="28"/>
  <c r="NC304" i="28"/>
  <c r="MX304" i="28"/>
  <c r="MI304" i="28"/>
  <c r="MH304" i="28"/>
  <c r="MG304" i="28"/>
  <c r="LV304" i="28"/>
  <c r="LR304" i="28"/>
  <c r="LP304" i="28"/>
  <c r="LM304" i="28"/>
  <c r="LL304" i="28"/>
  <c r="LK304" i="28"/>
  <c r="LJ304" i="28"/>
  <c r="LI304" i="28"/>
  <c r="LH304" i="28"/>
  <c r="LG304" i="28"/>
  <c r="LF304" i="28"/>
  <c r="LE304" i="28"/>
  <c r="LD304" i="28"/>
  <c r="LC304" i="28"/>
  <c r="LB304" i="28"/>
  <c r="LA304" i="28"/>
  <c r="KZ304" i="28"/>
  <c r="KY304" i="28"/>
  <c r="KX304" i="28"/>
  <c r="KW304" i="28"/>
  <c r="KV304" i="28"/>
  <c r="KU304" i="28"/>
  <c r="KT304" i="28"/>
  <c r="KS304" i="28"/>
  <c r="KR304" i="28"/>
  <c r="KQ304" i="28"/>
  <c r="KP304" i="28"/>
  <c r="KO304" i="28"/>
  <c r="KN304" i="28"/>
  <c r="KM304" i="28"/>
  <c r="KL304" i="28"/>
  <c r="KK304" i="28"/>
  <c r="KJ304" i="28"/>
  <c r="KI304" i="28"/>
  <c r="KH304" i="28"/>
  <c r="KG304" i="28"/>
  <c r="KF304" i="28"/>
  <c r="KE304" i="28"/>
  <c r="KD304" i="28"/>
  <c r="KC304" i="28"/>
  <c r="KB304" i="28"/>
  <c r="KA304" i="28"/>
  <c r="JZ304" i="28"/>
  <c r="JY304" i="28"/>
  <c r="JX304" i="28"/>
  <c r="JW304" i="28"/>
  <c r="JV304" i="28"/>
  <c r="JU304" i="28"/>
  <c r="JT304" i="28"/>
  <c r="JS304" i="28"/>
  <c r="JR304" i="28"/>
  <c r="JQ304" i="28"/>
  <c r="JP304" i="28"/>
  <c r="JO304" i="28"/>
  <c r="JN304" i="28"/>
  <c r="JM304" i="28"/>
  <c r="JL304" i="28"/>
  <c r="JK304" i="28"/>
  <c r="JJ304" i="28"/>
  <c r="JJ319" i="28" s="1"/>
  <c r="JI304" i="28"/>
  <c r="JH304" i="28"/>
  <c r="JG304" i="28"/>
  <c r="JF304" i="28"/>
  <c r="JE304" i="28"/>
  <c r="JE319" i="28" s="1"/>
  <c r="JD304" i="28"/>
  <c r="JD324" i="28" s="1"/>
  <c r="JD325" i="28" s="1"/>
  <c r="JC304" i="28"/>
  <c r="JB304" i="28"/>
  <c r="JB324" i="28" s="1"/>
  <c r="JA304" i="28"/>
  <c r="IZ304" i="28"/>
  <c r="IY304" i="28"/>
  <c r="IX304" i="28"/>
  <c r="IW304" i="28"/>
  <c r="IV304" i="28"/>
  <c r="IU304" i="28"/>
  <c r="IT304" i="28"/>
  <c r="IS304" i="28"/>
  <c r="IS324" i="28" s="1"/>
  <c r="IS325" i="28" s="1"/>
  <c r="IR304" i="28"/>
  <c r="IQ304" i="28"/>
  <c r="IP304" i="28"/>
  <c r="IO304" i="28"/>
  <c r="IN304" i="28"/>
  <c r="IM304" i="28"/>
  <c r="IL304" i="28"/>
  <c r="IK304" i="28"/>
  <c r="IJ304" i="28"/>
  <c r="II304" i="28"/>
  <c r="IH304" i="28"/>
  <c r="IG304" i="28"/>
  <c r="IF304" i="28"/>
  <c r="IE304" i="28"/>
  <c r="ID304" i="28"/>
  <c r="IC304" i="28"/>
  <c r="IB304" i="28"/>
  <c r="IA304" i="28"/>
  <c r="HZ304" i="28"/>
  <c r="HY304" i="28"/>
  <c r="HX304" i="28"/>
  <c r="HW304" i="28"/>
  <c r="HV304" i="28"/>
  <c r="HU304" i="28"/>
  <c r="HT304" i="28"/>
  <c r="HS304" i="28"/>
  <c r="HR304" i="28"/>
  <c r="HQ304" i="28"/>
  <c r="HP304" i="28"/>
  <c r="HO304" i="28"/>
  <c r="HN304" i="28"/>
  <c r="HM304" i="28"/>
  <c r="HL304" i="28"/>
  <c r="HK304" i="28"/>
  <c r="HJ304" i="28"/>
  <c r="HI304" i="28"/>
  <c r="HH304" i="28"/>
  <c r="HG304" i="28"/>
  <c r="HF304" i="28"/>
  <c r="HE304" i="28"/>
  <c r="HD304" i="28"/>
  <c r="HC304" i="28"/>
  <c r="HB304" i="28"/>
  <c r="HA304" i="28"/>
  <c r="GZ304" i="28"/>
  <c r="GY304" i="28"/>
  <c r="GX304" i="28"/>
  <c r="GW304" i="28"/>
  <c r="GV304" i="28"/>
  <c r="GU304" i="28"/>
  <c r="GT304" i="28"/>
  <c r="GS304" i="28"/>
  <c r="GR304" i="28"/>
  <c r="GQ304" i="28"/>
  <c r="GP304" i="28"/>
  <c r="GO304" i="28"/>
  <c r="GN304" i="28"/>
  <c r="GM304" i="28"/>
  <c r="GL304" i="28"/>
  <c r="GK304" i="28"/>
  <c r="GJ304" i="28"/>
  <c r="GI304" i="28"/>
  <c r="GH304" i="28"/>
  <c r="GG304" i="28"/>
  <c r="GF304" i="28"/>
  <c r="GE304" i="28"/>
  <c r="GD304" i="28"/>
  <c r="GC304" i="28"/>
  <c r="GB304" i="28"/>
  <c r="GA304" i="28"/>
  <c r="FZ304" i="28"/>
  <c r="FY304" i="28"/>
  <c r="FX304" i="28"/>
  <c r="FW304" i="28"/>
  <c r="FV304" i="28"/>
  <c r="FU304" i="28"/>
  <c r="W304" i="28"/>
  <c r="W309" i="28" s="1"/>
  <c r="V304" i="28"/>
  <c r="V309" i="28" s="1"/>
  <c r="U304" i="28"/>
  <c r="U309" i="28" s="1"/>
  <c r="T304" i="28"/>
  <c r="T309" i="28" s="1"/>
  <c r="S304" i="28"/>
  <c r="R304" i="28"/>
  <c r="R303" i="28" s="1"/>
  <c r="O304" i="28"/>
  <c r="N304" i="28"/>
  <c r="M304" i="28"/>
  <c r="JH303" i="28"/>
  <c r="JH318" i="28" s="1"/>
  <c r="JF303" i="28"/>
  <c r="JF318" i="28" s="1"/>
  <c r="OI302" i="28"/>
  <c r="OH302" i="28"/>
  <c r="OG302" i="28"/>
  <c r="MB302" i="28"/>
  <c r="MB307" i="28" s="1"/>
  <c r="MA302" i="28"/>
  <c r="MA307" i="28" s="1"/>
  <c r="LZ302" i="28"/>
  <c r="LY302" i="28"/>
  <c r="LW302" i="28"/>
  <c r="KW302" i="28"/>
  <c r="KV302" i="28"/>
  <c r="KT302" i="28"/>
  <c r="KS302" i="28"/>
  <c r="KJ302" i="28"/>
  <c r="IY302" i="28"/>
  <c r="IW302" i="28"/>
  <c r="IT302" i="28"/>
  <c r="IS302" i="28"/>
  <c r="HS302" i="28"/>
  <c r="HR302" i="28"/>
  <c r="HQ302" i="28"/>
  <c r="OR301" i="28"/>
  <c r="OQ301" i="28"/>
  <c r="OP301" i="28"/>
  <c r="OO301" i="28"/>
  <c r="ON301" i="28"/>
  <c r="OM301" i="28"/>
  <c r="OL301" i="28"/>
  <c r="OK301" i="28"/>
  <c r="OJ301" i="28"/>
  <c r="OI301" i="28"/>
  <c r="OH301" i="28"/>
  <c r="OG301" i="28"/>
  <c r="OF301" i="28"/>
  <c r="OE301" i="28"/>
  <c r="OE318" i="28" s="1"/>
  <c r="OD301" i="28"/>
  <c r="OC301" i="28"/>
  <c r="OB301" i="28"/>
  <c r="OA301" i="28"/>
  <c r="NZ301" i="28"/>
  <c r="NY301" i="28"/>
  <c r="NX301" i="28"/>
  <c r="NW301" i="28"/>
  <c r="NV301" i="28"/>
  <c r="NU301" i="28"/>
  <c r="NT301" i="28"/>
  <c r="NU312" i="29" s="1"/>
  <c r="NS301" i="28"/>
  <c r="NR301" i="28"/>
  <c r="NS312" i="29" s="1"/>
  <c r="NQ301" i="28"/>
  <c r="NR312" i="29" s="1"/>
  <c r="NP301" i="28"/>
  <c r="NQ312" i="29" s="1"/>
  <c r="NO301" i="28"/>
  <c r="NP312" i="29" s="1"/>
  <c r="NN301" i="28"/>
  <c r="NO312" i="29" s="1"/>
  <c r="NM301" i="28"/>
  <c r="NN312" i="29" s="1"/>
  <c r="NL301" i="28"/>
  <c r="NM312" i="29" s="1"/>
  <c r="NK301" i="28"/>
  <c r="NL312" i="29" s="1"/>
  <c r="NJ301" i="28"/>
  <c r="NI301" i="28"/>
  <c r="NH301" i="28"/>
  <c r="NG301" i="28"/>
  <c r="NF301" i="28"/>
  <c r="NE301" i="28"/>
  <c r="ND301" i="28"/>
  <c r="NC301" i="28"/>
  <c r="NB301" i="28"/>
  <c r="NA301" i="28"/>
  <c r="MZ301" i="28"/>
  <c r="MY301" i="28"/>
  <c r="MX301" i="28"/>
  <c r="MW301" i="28"/>
  <c r="MV301" i="28"/>
  <c r="MU301" i="28"/>
  <c r="MT301" i="28"/>
  <c r="MU312" i="29" s="1"/>
  <c r="MS301" i="28"/>
  <c r="MR301" i="28"/>
  <c r="MS312" i="29" s="1"/>
  <c r="MQ301" i="28"/>
  <c r="MR312" i="29" s="1"/>
  <c r="MP301" i="28"/>
  <c r="MQ312" i="29" s="1"/>
  <c r="MO301" i="28"/>
  <c r="MP312" i="29" s="1"/>
  <c r="MN301" i="28"/>
  <c r="MO312" i="29" s="1"/>
  <c r="MM301" i="28"/>
  <c r="MN312" i="29" s="1"/>
  <c r="ML301" i="28"/>
  <c r="MK301" i="28"/>
  <c r="MJ301" i="28"/>
  <c r="MI301" i="28"/>
  <c r="MH301" i="28"/>
  <c r="MG301" i="28"/>
  <c r="MF301" i="28"/>
  <c r="ME301" i="28"/>
  <c r="MD301" i="28"/>
  <c r="MC301" i="28"/>
  <c r="MB301" i="28"/>
  <c r="MA301" i="28"/>
  <c r="MA308" i="28" s="1"/>
  <c r="LZ301" i="28"/>
  <c r="LY301" i="28"/>
  <c r="LX301" i="28"/>
  <c r="LW301" i="28"/>
  <c r="LV301" i="28"/>
  <c r="LU301" i="28"/>
  <c r="LT301" i="28"/>
  <c r="LS301" i="28"/>
  <c r="LR301" i="28"/>
  <c r="LQ301" i="28"/>
  <c r="LP301" i="28"/>
  <c r="LO301" i="28"/>
  <c r="LN301" i="28"/>
  <c r="LM301" i="28"/>
  <c r="LL301" i="28"/>
  <c r="LK301" i="28"/>
  <c r="LJ301" i="28"/>
  <c r="LI301" i="28"/>
  <c r="LH301" i="28"/>
  <c r="LG301" i="28"/>
  <c r="LF301" i="28"/>
  <c r="LE301" i="28"/>
  <c r="LD301" i="28"/>
  <c r="LC301" i="28"/>
  <c r="LD312" i="29" s="1"/>
  <c r="LB301" i="28"/>
  <c r="LC312" i="29" s="1"/>
  <c r="LA301" i="28"/>
  <c r="KZ301" i="28"/>
  <c r="LA312" i="29" s="1"/>
  <c r="KY301" i="28"/>
  <c r="KZ312" i="29" s="1"/>
  <c r="KX301" i="28"/>
  <c r="KY312" i="29" s="1"/>
  <c r="KW301" i="28"/>
  <c r="KX312" i="29" s="1"/>
  <c r="KV301" i="28"/>
  <c r="KW312" i="29" s="1"/>
  <c r="KU301" i="28"/>
  <c r="KV312" i="29" s="1"/>
  <c r="KT301" i="28"/>
  <c r="KS301" i="28"/>
  <c r="KR301" i="28"/>
  <c r="KQ301" i="28"/>
  <c r="KP301" i="28"/>
  <c r="KO301" i="28"/>
  <c r="KN301" i="28"/>
  <c r="KM301" i="28"/>
  <c r="KL301" i="28"/>
  <c r="KK301" i="28"/>
  <c r="KJ301" i="28"/>
  <c r="KI301" i="28"/>
  <c r="KH301" i="28"/>
  <c r="KG301" i="28"/>
  <c r="KF301" i="28"/>
  <c r="KG312" i="29" s="1"/>
  <c r="KE301" i="28"/>
  <c r="KD301" i="28"/>
  <c r="KE312" i="29" s="1"/>
  <c r="KC301" i="28"/>
  <c r="KD312" i="29" s="1"/>
  <c r="KB301" i="28"/>
  <c r="KC312" i="29" s="1"/>
  <c r="KA301" i="28"/>
  <c r="KB312" i="29" s="1"/>
  <c r="JZ301" i="28"/>
  <c r="KA312" i="29" s="1"/>
  <c r="JY301" i="28"/>
  <c r="JZ312" i="29" s="1"/>
  <c r="JX301" i="28"/>
  <c r="JW301" i="28"/>
  <c r="JV301" i="28"/>
  <c r="JU301" i="28"/>
  <c r="JT301" i="28"/>
  <c r="JS301" i="28"/>
  <c r="JR301" i="28"/>
  <c r="JQ301" i="28"/>
  <c r="JP301" i="28"/>
  <c r="JO301" i="28"/>
  <c r="JN301" i="28"/>
  <c r="JM301" i="28"/>
  <c r="JL301" i="28"/>
  <c r="JL316" i="28" s="1"/>
  <c r="JK301" i="28"/>
  <c r="JK316" i="28" s="1"/>
  <c r="JJ301" i="28"/>
  <c r="JJ316" i="28" s="1"/>
  <c r="JI301" i="28"/>
  <c r="JI316" i="28" s="1"/>
  <c r="JH301" i="28"/>
  <c r="JH316" i="28" s="1"/>
  <c r="JG301" i="28"/>
  <c r="JG316" i="28" s="1"/>
  <c r="JF301" i="28"/>
  <c r="JF316" i="28" s="1"/>
  <c r="JE301" i="28"/>
  <c r="JE316" i="28" s="1"/>
  <c r="JD301" i="28"/>
  <c r="JC301" i="28"/>
  <c r="JB301" i="28"/>
  <c r="JA301" i="28"/>
  <c r="IZ301" i="28"/>
  <c r="IY301" i="28"/>
  <c r="IX301" i="28"/>
  <c r="IW301" i="28"/>
  <c r="IV301" i="28"/>
  <c r="IU301" i="28"/>
  <c r="IT301" i="28"/>
  <c r="IS301" i="28"/>
  <c r="IR301" i="28"/>
  <c r="IQ301" i="28"/>
  <c r="IP301" i="28"/>
  <c r="IO301" i="28"/>
  <c r="IN301" i="28"/>
  <c r="IM301" i="28"/>
  <c r="IL301" i="28"/>
  <c r="IK301" i="28"/>
  <c r="IJ301" i="28"/>
  <c r="II301" i="28"/>
  <c r="IH301" i="28"/>
  <c r="IG301" i="28"/>
  <c r="IF301" i="28"/>
  <c r="IE301" i="28"/>
  <c r="ID301" i="28"/>
  <c r="IC301" i="28"/>
  <c r="IB301" i="28"/>
  <c r="IA301" i="28"/>
  <c r="HZ301" i="28"/>
  <c r="HY301" i="28"/>
  <c r="HX301" i="28"/>
  <c r="HW301" i="28"/>
  <c r="HV301" i="28"/>
  <c r="HU301" i="28"/>
  <c r="HT301" i="28"/>
  <c r="HS301" i="28"/>
  <c r="HR301" i="28"/>
  <c r="HQ301" i="28"/>
  <c r="HP301" i="28"/>
  <c r="HO301" i="28"/>
  <c r="HN301" i="28"/>
  <c r="HM301" i="28"/>
  <c r="HL301" i="28"/>
  <c r="HK301" i="28"/>
  <c r="HJ301" i="28"/>
  <c r="HI301" i="28"/>
  <c r="HH301" i="28"/>
  <c r="HG301" i="28"/>
  <c r="HF301" i="28"/>
  <c r="HE301" i="28"/>
  <c r="HD301" i="28"/>
  <c r="HC301" i="28"/>
  <c r="HB301" i="28"/>
  <c r="HA301" i="28"/>
  <c r="GZ301" i="28"/>
  <c r="GY301" i="28"/>
  <c r="GX301" i="28"/>
  <c r="GW301" i="28"/>
  <c r="GV301" i="28"/>
  <c r="GU301" i="28"/>
  <c r="GT301" i="28"/>
  <c r="GS301" i="28"/>
  <c r="GR301" i="28"/>
  <c r="GQ301" i="28"/>
  <c r="GP301" i="28"/>
  <c r="GO301" i="28"/>
  <c r="GN301" i="28"/>
  <c r="GM301" i="28"/>
  <c r="GL301" i="28"/>
  <c r="GK301" i="28"/>
  <c r="GJ301" i="28"/>
  <c r="GI301" i="28"/>
  <c r="GH301" i="28"/>
  <c r="GG301" i="28"/>
  <c r="GF301" i="28"/>
  <c r="GE301" i="28"/>
  <c r="GD301" i="28"/>
  <c r="GC301" i="28"/>
  <c r="GB301" i="28"/>
  <c r="GA301" i="28"/>
  <c r="FZ301" i="28"/>
  <c r="FY301" i="28"/>
  <c r="FX301" i="28"/>
  <c r="FW301" i="28"/>
  <c r="FV301" i="28"/>
  <c r="FU301" i="28"/>
  <c r="T301" i="28"/>
  <c r="S301" i="28"/>
  <c r="R301" i="28"/>
  <c r="E301" i="28"/>
  <c r="OR300" i="28"/>
  <c r="OQ300" i="28"/>
  <c r="OP300" i="28"/>
  <c r="OO300" i="28"/>
  <c r="ON300" i="28"/>
  <c r="OM300" i="28"/>
  <c r="OL300" i="28"/>
  <c r="OK300" i="28"/>
  <c r="OJ300" i="28"/>
  <c r="OI300" i="28"/>
  <c r="OH300" i="28"/>
  <c r="OG300" i="28"/>
  <c r="OF300" i="28"/>
  <c r="OE300" i="28"/>
  <c r="OD300" i="28"/>
  <c r="OC300" i="28"/>
  <c r="OB300" i="28"/>
  <c r="OA300" i="28"/>
  <c r="NZ300" i="28"/>
  <c r="NY300" i="28"/>
  <c r="NX300" i="28"/>
  <c r="NW300" i="28"/>
  <c r="NV300" i="28"/>
  <c r="NU300" i="28"/>
  <c r="NT300" i="28"/>
  <c r="NS300" i="28"/>
  <c r="NR300" i="28"/>
  <c r="NQ300" i="28"/>
  <c r="NP300" i="28"/>
  <c r="NO300" i="28"/>
  <c r="NN300" i="28"/>
  <c r="NM300" i="28"/>
  <c r="NL300" i="28"/>
  <c r="NK300" i="28"/>
  <c r="NJ300" i="28"/>
  <c r="NI300" i="28"/>
  <c r="NH300" i="28"/>
  <c r="NG300" i="28"/>
  <c r="NF300" i="28"/>
  <c r="NE300" i="28"/>
  <c r="ND300" i="28"/>
  <c r="NC300" i="28"/>
  <c r="NB300" i="28"/>
  <c r="NA300" i="28"/>
  <c r="MZ300" i="28"/>
  <c r="MY300" i="28"/>
  <c r="MX300" i="28"/>
  <c r="MW300" i="28"/>
  <c r="MV300" i="28"/>
  <c r="MU300" i="28"/>
  <c r="MT300" i="28"/>
  <c r="MS300" i="28"/>
  <c r="MR300" i="28"/>
  <c r="MQ300" i="28"/>
  <c r="MP300" i="28"/>
  <c r="MO300" i="28"/>
  <c r="MN300" i="28"/>
  <c r="MM300" i="28"/>
  <c r="ML300" i="28"/>
  <c r="MK300" i="28"/>
  <c r="MJ300" i="28"/>
  <c r="MI300" i="28"/>
  <c r="MH300" i="28"/>
  <c r="MG300" i="28"/>
  <c r="MF300" i="28"/>
  <c r="ME300" i="28"/>
  <c r="MD300" i="28"/>
  <c r="MC300" i="28"/>
  <c r="MB300" i="28"/>
  <c r="MA300" i="28"/>
  <c r="LZ300" i="28"/>
  <c r="LY300" i="28"/>
  <c r="LX300" i="28"/>
  <c r="LW300" i="28"/>
  <c r="LV300" i="28"/>
  <c r="LU300" i="28"/>
  <c r="LT300" i="28"/>
  <c r="LS300" i="28"/>
  <c r="LR300" i="28"/>
  <c r="LQ300" i="28"/>
  <c r="LP300" i="28"/>
  <c r="LO300" i="28"/>
  <c r="LN300" i="28"/>
  <c r="LM300" i="28"/>
  <c r="LL300" i="28"/>
  <c r="LK300" i="28"/>
  <c r="LJ300" i="28"/>
  <c r="LI300" i="28"/>
  <c r="LH300" i="28"/>
  <c r="LG300" i="28"/>
  <c r="LF300" i="28"/>
  <c r="LE300" i="28"/>
  <c r="LD300" i="28"/>
  <c r="LC300" i="28"/>
  <c r="LB300" i="28"/>
  <c r="LA300" i="28"/>
  <c r="KZ300" i="28"/>
  <c r="KY300" i="28"/>
  <c r="KX300" i="28"/>
  <c r="KW300" i="28"/>
  <c r="KV300" i="28"/>
  <c r="KU300" i="28"/>
  <c r="KT300" i="28"/>
  <c r="KS300" i="28"/>
  <c r="KR300" i="28"/>
  <c r="KQ300" i="28"/>
  <c r="KP300" i="28"/>
  <c r="KO300" i="28"/>
  <c r="KN300" i="28"/>
  <c r="KM300" i="28"/>
  <c r="KL300" i="28"/>
  <c r="KK300" i="28"/>
  <c r="KJ300" i="28"/>
  <c r="KI300" i="28"/>
  <c r="KH300" i="28"/>
  <c r="KG300" i="28"/>
  <c r="KF300" i="28"/>
  <c r="KE300" i="28"/>
  <c r="KD300" i="28"/>
  <c r="KC300" i="28"/>
  <c r="KB300" i="28"/>
  <c r="KA300" i="28"/>
  <c r="KA306" i="28" s="1"/>
  <c r="JZ300" i="28"/>
  <c r="JY300" i="28"/>
  <c r="JX300" i="28"/>
  <c r="JW300" i="28"/>
  <c r="JV300" i="28"/>
  <c r="JU300" i="28"/>
  <c r="JT300" i="28"/>
  <c r="JS300" i="28"/>
  <c r="JR300" i="28"/>
  <c r="JQ300" i="28"/>
  <c r="JP300" i="28"/>
  <c r="JO300" i="28"/>
  <c r="JN300" i="28"/>
  <c r="JM300" i="28"/>
  <c r="JL300" i="28"/>
  <c r="JL315" i="28" s="1"/>
  <c r="JK300" i="28"/>
  <c r="JK315" i="28" s="1"/>
  <c r="JJ300" i="28"/>
  <c r="JI300" i="28"/>
  <c r="JH300" i="28"/>
  <c r="JG300" i="28"/>
  <c r="JG315" i="28" s="1"/>
  <c r="JF300" i="28"/>
  <c r="JF315" i="28" s="1"/>
  <c r="JE300" i="28"/>
  <c r="JE315" i="28" s="1"/>
  <c r="JD300" i="28"/>
  <c r="JC300" i="28"/>
  <c r="JB300" i="28"/>
  <c r="JA300" i="28"/>
  <c r="IZ300" i="28"/>
  <c r="IY300" i="28"/>
  <c r="IX300" i="28"/>
  <c r="IW300" i="28"/>
  <c r="IV300" i="28"/>
  <c r="IU300" i="28"/>
  <c r="IT300" i="28"/>
  <c r="IS300" i="28"/>
  <c r="IR300" i="28"/>
  <c r="IQ300" i="28"/>
  <c r="IP300" i="28"/>
  <c r="IO300" i="28"/>
  <c r="IN300" i="28"/>
  <c r="IM300" i="28"/>
  <c r="IL300" i="28"/>
  <c r="IK300" i="28"/>
  <c r="IJ300" i="28"/>
  <c r="II300" i="28"/>
  <c r="IH300" i="28"/>
  <c r="IG300" i="28"/>
  <c r="IF300" i="28"/>
  <c r="IE300" i="28"/>
  <c r="ID300" i="28"/>
  <c r="IC300" i="28"/>
  <c r="IB300" i="28"/>
  <c r="IA300" i="28"/>
  <c r="HZ300" i="28"/>
  <c r="HY300" i="28"/>
  <c r="HX300" i="28"/>
  <c r="HW300" i="28"/>
  <c r="HV300" i="28"/>
  <c r="HU300" i="28"/>
  <c r="HT300" i="28"/>
  <c r="HS300" i="28"/>
  <c r="HR300" i="28"/>
  <c r="HQ300" i="28"/>
  <c r="HP300" i="28"/>
  <c r="HO300" i="28"/>
  <c r="HN300" i="28"/>
  <c r="HM300" i="28"/>
  <c r="HL300" i="28"/>
  <c r="HK300" i="28"/>
  <c r="HJ300" i="28"/>
  <c r="HI300" i="28"/>
  <c r="HH300" i="28"/>
  <c r="HG300" i="28"/>
  <c r="HF300" i="28"/>
  <c r="HE300" i="28"/>
  <c r="HD300" i="28"/>
  <c r="HC300" i="28"/>
  <c r="HB300" i="28"/>
  <c r="HA300" i="28"/>
  <c r="GZ300" i="28"/>
  <c r="GY300" i="28"/>
  <c r="GX300" i="28"/>
  <c r="GW300" i="28"/>
  <c r="GV300" i="28"/>
  <c r="GU300" i="28"/>
  <c r="GT300" i="28"/>
  <c r="GS300" i="28"/>
  <c r="GR300" i="28"/>
  <c r="GQ300" i="28"/>
  <c r="GP300" i="28"/>
  <c r="GO300" i="28"/>
  <c r="GN300" i="28"/>
  <c r="GM300" i="28"/>
  <c r="GL300" i="28"/>
  <c r="GK300" i="28"/>
  <c r="GJ300" i="28"/>
  <c r="GI300" i="28"/>
  <c r="GH300" i="28"/>
  <c r="GG300" i="28"/>
  <c r="GF300" i="28"/>
  <c r="GE300" i="28"/>
  <c r="GD300" i="28"/>
  <c r="GC300" i="28"/>
  <c r="GB300" i="28"/>
  <c r="GA300" i="28"/>
  <c r="FZ300" i="28"/>
  <c r="FY300" i="28"/>
  <c r="FX300" i="28"/>
  <c r="FW300" i="28"/>
  <c r="FV300" i="28"/>
  <c r="FU300" i="28"/>
  <c r="J300" i="28"/>
  <c r="J309" i="28" s="1"/>
  <c r="F300" i="28"/>
  <c r="E300" i="28"/>
  <c r="D300" i="28"/>
  <c r="C300" i="28"/>
  <c r="B300" i="28"/>
  <c r="OR299" i="28"/>
  <c r="OQ299" i="28"/>
  <c r="OP299" i="28"/>
  <c r="OO299" i="28"/>
  <c r="ON299" i="28"/>
  <c r="OM299" i="28"/>
  <c r="OL299" i="28"/>
  <c r="OK299" i="28"/>
  <c r="OJ299" i="28"/>
  <c r="OI299" i="28"/>
  <c r="OH299" i="28"/>
  <c r="OG299" i="28"/>
  <c r="OF299" i="28"/>
  <c r="OE299" i="28"/>
  <c r="OD299" i="28"/>
  <c r="OC299" i="28"/>
  <c r="OB299" i="28"/>
  <c r="OA299" i="28"/>
  <c r="NZ299" i="28"/>
  <c r="NY299" i="28"/>
  <c r="NX299" i="28"/>
  <c r="NW299" i="28"/>
  <c r="NV299" i="28"/>
  <c r="NU299" i="28"/>
  <c r="NT299" i="28"/>
  <c r="NS299" i="28"/>
  <c r="NR299" i="28"/>
  <c r="NQ299" i="28"/>
  <c r="NP299" i="28"/>
  <c r="NO299" i="28"/>
  <c r="NN299" i="28"/>
  <c r="NM299" i="28"/>
  <c r="NL299" i="28"/>
  <c r="NK299" i="28"/>
  <c r="NJ299" i="28"/>
  <c r="NI299" i="28"/>
  <c r="NH299" i="28"/>
  <c r="NG299" i="28"/>
  <c r="NF299" i="28"/>
  <c r="NE299" i="28"/>
  <c r="ND299" i="28"/>
  <c r="NC299" i="28"/>
  <c r="NB299" i="28"/>
  <c r="NA299" i="28"/>
  <c r="MZ299" i="28"/>
  <c r="MY299" i="28"/>
  <c r="MX299" i="28"/>
  <c r="MW299" i="28"/>
  <c r="MV299" i="28"/>
  <c r="MU299" i="28"/>
  <c r="MT299" i="28"/>
  <c r="MS299" i="28"/>
  <c r="MR299" i="28"/>
  <c r="MQ299" i="28"/>
  <c r="MP299" i="28"/>
  <c r="MO299" i="28"/>
  <c r="MN299" i="28"/>
  <c r="MM299" i="28"/>
  <c r="ML299" i="28"/>
  <c r="MK299" i="28"/>
  <c r="MJ299" i="28"/>
  <c r="MI299" i="28"/>
  <c r="MH299" i="28"/>
  <c r="MG299" i="28"/>
  <c r="MF299" i="28"/>
  <c r="ME299" i="28"/>
  <c r="MD299" i="28"/>
  <c r="MC299" i="28"/>
  <c r="MB299" i="28"/>
  <c r="MA299" i="28"/>
  <c r="LZ299" i="28"/>
  <c r="LY299" i="28"/>
  <c r="LX299" i="28"/>
  <c r="LW299" i="28"/>
  <c r="LV299" i="28"/>
  <c r="LU299" i="28"/>
  <c r="LT299" i="28"/>
  <c r="LS299" i="28"/>
  <c r="LR299" i="28"/>
  <c r="LQ299" i="28"/>
  <c r="LP299" i="28"/>
  <c r="LO299" i="28"/>
  <c r="LN299" i="28"/>
  <c r="LM299" i="28"/>
  <c r="LL299" i="28"/>
  <c r="LK299" i="28"/>
  <c r="LJ299" i="28"/>
  <c r="LI299" i="28"/>
  <c r="LH299" i="28"/>
  <c r="LG299" i="28"/>
  <c r="LF299" i="28"/>
  <c r="LE299" i="28"/>
  <c r="LD299" i="28"/>
  <c r="LC299" i="28"/>
  <c r="LB299" i="28"/>
  <c r="LA299" i="28"/>
  <c r="KZ299" i="28"/>
  <c r="KY299" i="28"/>
  <c r="KX299" i="28"/>
  <c r="KW299" i="28"/>
  <c r="KV299" i="28"/>
  <c r="KU299" i="28"/>
  <c r="KT299" i="28"/>
  <c r="KS299" i="28"/>
  <c r="KR299" i="28"/>
  <c r="KQ299" i="28"/>
  <c r="KP299" i="28"/>
  <c r="KO299" i="28"/>
  <c r="KN299" i="28"/>
  <c r="KM299" i="28"/>
  <c r="KL299" i="28"/>
  <c r="KK299" i="28"/>
  <c r="KJ299" i="28"/>
  <c r="KI299" i="28"/>
  <c r="KH299" i="28"/>
  <c r="KG299" i="28"/>
  <c r="KF299" i="28"/>
  <c r="KE299" i="28"/>
  <c r="KD299" i="28"/>
  <c r="KC299" i="28"/>
  <c r="KB299" i="28"/>
  <c r="KA299" i="28"/>
  <c r="JZ299" i="28"/>
  <c r="JY299" i="28"/>
  <c r="JX299" i="28"/>
  <c r="JW299" i="28"/>
  <c r="JV299" i="28"/>
  <c r="JU299" i="28"/>
  <c r="JT299" i="28"/>
  <c r="JS299" i="28"/>
  <c r="JR299" i="28"/>
  <c r="JQ299" i="28"/>
  <c r="JP299" i="28"/>
  <c r="JO299" i="28"/>
  <c r="JN299" i="28"/>
  <c r="JM299" i="28"/>
  <c r="JL299" i="28"/>
  <c r="JK299" i="28"/>
  <c r="JJ299" i="28"/>
  <c r="JI299" i="28"/>
  <c r="JI314" i="28" s="1"/>
  <c r="JH299" i="28"/>
  <c r="JH314" i="28" s="1"/>
  <c r="JG299" i="28"/>
  <c r="JG314" i="28" s="1"/>
  <c r="JF299" i="28"/>
  <c r="JF314" i="28" s="1"/>
  <c r="JE299" i="28"/>
  <c r="JD299" i="28"/>
  <c r="JC299" i="28"/>
  <c r="JB299" i="28"/>
  <c r="JA299" i="28"/>
  <c r="IZ299" i="28"/>
  <c r="IY299" i="28"/>
  <c r="IX299" i="28"/>
  <c r="IW299" i="28"/>
  <c r="IV299" i="28"/>
  <c r="IU299" i="28"/>
  <c r="IT299" i="28"/>
  <c r="IS299" i="28"/>
  <c r="IR299" i="28"/>
  <c r="IQ299" i="28"/>
  <c r="IP299" i="28"/>
  <c r="IO299" i="28"/>
  <c r="IN299" i="28"/>
  <c r="IM299" i="28"/>
  <c r="IL299" i="28"/>
  <c r="IK299" i="28"/>
  <c r="IJ299" i="28"/>
  <c r="II299" i="28"/>
  <c r="IH299" i="28"/>
  <c r="IG299" i="28"/>
  <c r="IF299" i="28"/>
  <c r="IE299" i="28"/>
  <c r="ID299" i="28"/>
  <c r="IC299" i="28"/>
  <c r="IB299" i="28"/>
  <c r="IA299" i="28"/>
  <c r="HZ299" i="28"/>
  <c r="HY299" i="28"/>
  <c r="HX299" i="28"/>
  <c r="HW299" i="28"/>
  <c r="HV299" i="28"/>
  <c r="HU299" i="28"/>
  <c r="HT299" i="28"/>
  <c r="HS299" i="28"/>
  <c r="HR299" i="28"/>
  <c r="HQ299" i="28"/>
  <c r="HP299" i="28"/>
  <c r="HO299" i="28"/>
  <c r="HN299" i="28"/>
  <c r="HM299" i="28"/>
  <c r="HL299" i="28"/>
  <c r="HK299" i="28"/>
  <c r="HJ299" i="28"/>
  <c r="HI299" i="28"/>
  <c r="HH299" i="28"/>
  <c r="HG299" i="28"/>
  <c r="HF299" i="28"/>
  <c r="HE299" i="28"/>
  <c r="HD299" i="28"/>
  <c r="HC299" i="28"/>
  <c r="HB299" i="28"/>
  <c r="HA299" i="28"/>
  <c r="GZ299" i="28"/>
  <c r="GY299" i="28"/>
  <c r="GX299" i="28"/>
  <c r="GW299" i="28"/>
  <c r="GV299" i="28"/>
  <c r="GU299" i="28"/>
  <c r="GT299" i="28"/>
  <c r="GS299" i="28"/>
  <c r="GR299" i="28"/>
  <c r="GQ299" i="28"/>
  <c r="GP299" i="28"/>
  <c r="GO299" i="28"/>
  <c r="GN299" i="28"/>
  <c r="GM299" i="28"/>
  <c r="GL299" i="28"/>
  <c r="GK299" i="28"/>
  <c r="GJ299" i="28"/>
  <c r="GI299" i="28"/>
  <c r="GH299" i="28"/>
  <c r="GG299" i="28"/>
  <c r="GF299" i="28"/>
  <c r="GE299" i="28"/>
  <c r="GD299" i="28"/>
  <c r="GC299" i="28"/>
  <c r="GB299" i="28"/>
  <c r="GA299" i="28"/>
  <c r="FZ299" i="28"/>
  <c r="FY299" i="28"/>
  <c r="FX299" i="28"/>
  <c r="FW299" i="28"/>
  <c r="FV299" i="28"/>
  <c r="FU299" i="28"/>
  <c r="V299" i="28"/>
  <c r="U299" i="28"/>
  <c r="OR298" i="28"/>
  <c r="OQ298" i="28"/>
  <c r="OP298" i="28"/>
  <c r="OO298" i="28"/>
  <c r="ON298" i="28"/>
  <c r="OM298" i="28"/>
  <c r="OL298" i="28"/>
  <c r="OK298" i="28"/>
  <c r="OJ298" i="28"/>
  <c r="OI298" i="28"/>
  <c r="OH298" i="28"/>
  <c r="OG298" i="28"/>
  <c r="OF298" i="28"/>
  <c r="OE298" i="28"/>
  <c r="OD298" i="28"/>
  <c r="OC298" i="28"/>
  <c r="OB298" i="28"/>
  <c r="OA298" i="28"/>
  <c r="NZ298" i="28"/>
  <c r="NY298" i="28"/>
  <c r="NX298" i="28"/>
  <c r="NW298" i="28"/>
  <c r="NV298" i="28"/>
  <c r="NU298" i="28"/>
  <c r="NT298" i="28"/>
  <c r="NS298" i="28"/>
  <c r="NR298" i="28"/>
  <c r="NQ298" i="28"/>
  <c r="NP298" i="28"/>
  <c r="NO298" i="28"/>
  <c r="NN298" i="28"/>
  <c r="NM298" i="28"/>
  <c r="NL298" i="28"/>
  <c r="NK298" i="28"/>
  <c r="NJ298" i="28"/>
  <c r="NI298" i="28"/>
  <c r="NH298" i="28"/>
  <c r="NG298" i="28"/>
  <c r="NF298" i="28"/>
  <c r="NE298" i="28"/>
  <c r="ND298" i="28"/>
  <c r="NC298" i="28"/>
  <c r="NB298" i="28"/>
  <c r="NA298" i="28"/>
  <c r="MZ298" i="28"/>
  <c r="MY298" i="28"/>
  <c r="MX298" i="28"/>
  <c r="MW298" i="28"/>
  <c r="MV298" i="28"/>
  <c r="MU298" i="28"/>
  <c r="MT298" i="28"/>
  <c r="MS298" i="28"/>
  <c r="MR298" i="28"/>
  <c r="MQ298" i="28"/>
  <c r="MP298" i="28"/>
  <c r="MO298" i="28"/>
  <c r="MN298" i="28"/>
  <c r="MM298" i="28"/>
  <c r="ML298" i="28"/>
  <c r="MK298" i="28"/>
  <c r="MJ298" i="28"/>
  <c r="MI298" i="28"/>
  <c r="MH298" i="28"/>
  <c r="MG298" i="28"/>
  <c r="MF298" i="28"/>
  <c r="ME298" i="28"/>
  <c r="MD298" i="28"/>
  <c r="MC298" i="28"/>
  <c r="MB298" i="28"/>
  <c r="MA298" i="28"/>
  <c r="LZ298" i="28"/>
  <c r="LY298" i="28"/>
  <c r="LX298" i="28"/>
  <c r="LW298" i="28"/>
  <c r="LV298" i="28"/>
  <c r="LU298" i="28"/>
  <c r="LT298" i="28"/>
  <c r="LS298" i="28"/>
  <c r="LR298" i="28"/>
  <c r="LQ298" i="28"/>
  <c r="LP298" i="28"/>
  <c r="LO298" i="28"/>
  <c r="LN298" i="28"/>
  <c r="LM298" i="28"/>
  <c r="LL298" i="28"/>
  <c r="LK298" i="28"/>
  <c r="LJ298" i="28"/>
  <c r="LI298" i="28"/>
  <c r="LH298" i="28"/>
  <c r="LG298" i="28"/>
  <c r="LF298" i="28"/>
  <c r="LE298" i="28"/>
  <c r="LD298" i="28"/>
  <c r="LC298" i="28"/>
  <c r="LB298" i="28"/>
  <c r="LA298" i="28"/>
  <c r="KZ298" i="28"/>
  <c r="KY298" i="28"/>
  <c r="KX298" i="28"/>
  <c r="KW298" i="28"/>
  <c r="KV298" i="28"/>
  <c r="KU298" i="28"/>
  <c r="KT298" i="28"/>
  <c r="KS298" i="28"/>
  <c r="KR298" i="28"/>
  <c r="KQ298" i="28"/>
  <c r="KP298" i="28"/>
  <c r="KO298" i="28"/>
  <c r="KN298" i="28"/>
  <c r="KM298" i="28"/>
  <c r="KL298" i="28"/>
  <c r="KK298" i="28"/>
  <c r="KJ298" i="28"/>
  <c r="KI298" i="28"/>
  <c r="KH298" i="28"/>
  <c r="KG298" i="28"/>
  <c r="KF298" i="28"/>
  <c r="KE298" i="28"/>
  <c r="KD298" i="28"/>
  <c r="KC298" i="28"/>
  <c r="KC303" i="28" s="1"/>
  <c r="KB298" i="28"/>
  <c r="KA298" i="28"/>
  <c r="JZ298" i="28"/>
  <c r="JY298" i="28"/>
  <c r="JX298" i="28"/>
  <c r="JW298" i="28"/>
  <c r="JV298" i="28"/>
  <c r="JU298" i="28"/>
  <c r="JT298" i="28"/>
  <c r="JS298" i="28"/>
  <c r="JR298" i="28"/>
  <c r="JQ298" i="28"/>
  <c r="JP298" i="28"/>
  <c r="JO298" i="28"/>
  <c r="JN298" i="28"/>
  <c r="JM298" i="28"/>
  <c r="JL298" i="28"/>
  <c r="JK298" i="28"/>
  <c r="JJ298" i="28"/>
  <c r="JJ313" i="28" s="1"/>
  <c r="JI298" i="28"/>
  <c r="JI313" i="28" s="1"/>
  <c r="JH298" i="28"/>
  <c r="JH313" i="28" s="1"/>
  <c r="JG298" i="28"/>
  <c r="JF298" i="28"/>
  <c r="JF313" i="28" s="1"/>
  <c r="JE298" i="28"/>
  <c r="JE313" i="28" s="1"/>
  <c r="JD298" i="28"/>
  <c r="JC298" i="28"/>
  <c r="JB298" i="28"/>
  <c r="JA298" i="28"/>
  <c r="IZ298" i="28"/>
  <c r="IY298" i="28"/>
  <c r="IX298" i="28"/>
  <c r="IW298" i="28"/>
  <c r="IV298" i="28"/>
  <c r="IU298" i="28"/>
  <c r="IT298" i="28"/>
  <c r="IS298" i="28"/>
  <c r="IR298" i="28"/>
  <c r="IQ298" i="28"/>
  <c r="IP298" i="28"/>
  <c r="IO298" i="28"/>
  <c r="IN298" i="28"/>
  <c r="IM298" i="28"/>
  <c r="IL298" i="28"/>
  <c r="IK298" i="28"/>
  <c r="IK303" i="28" s="1"/>
  <c r="IJ298" i="28"/>
  <c r="II298" i="28"/>
  <c r="IH298" i="28"/>
  <c r="IG298" i="28"/>
  <c r="IF298" i="28"/>
  <c r="IE298" i="28"/>
  <c r="ID298" i="28"/>
  <c r="IC298" i="28"/>
  <c r="IB298" i="28"/>
  <c r="IA298" i="28"/>
  <c r="HZ298" i="28"/>
  <c r="HY298" i="28"/>
  <c r="HX298" i="28"/>
  <c r="HW298" i="28"/>
  <c r="HV298" i="28"/>
  <c r="HU298" i="28"/>
  <c r="HT298" i="28"/>
  <c r="HS298" i="28"/>
  <c r="HR298" i="28"/>
  <c r="HQ298" i="28"/>
  <c r="HP298" i="28"/>
  <c r="HO298" i="28"/>
  <c r="HN298" i="28"/>
  <c r="HM298" i="28"/>
  <c r="HL298" i="28"/>
  <c r="HK298" i="28"/>
  <c r="HJ298" i="28"/>
  <c r="HI298" i="28"/>
  <c r="HH298" i="28"/>
  <c r="HG298" i="28"/>
  <c r="HF298" i="28"/>
  <c r="HE298" i="28"/>
  <c r="HD298" i="28"/>
  <c r="HC298" i="28"/>
  <c r="HB298" i="28"/>
  <c r="HA298" i="28"/>
  <c r="GZ298" i="28"/>
  <c r="GY298" i="28"/>
  <c r="GX298" i="28"/>
  <c r="GW298" i="28"/>
  <c r="GV298" i="28"/>
  <c r="GU298" i="28"/>
  <c r="GT298" i="28"/>
  <c r="GS298" i="28"/>
  <c r="GR298" i="28"/>
  <c r="GQ298" i="28"/>
  <c r="GP298" i="28"/>
  <c r="GO298" i="28"/>
  <c r="GN298" i="28"/>
  <c r="GM298" i="28"/>
  <c r="GL298" i="28"/>
  <c r="GK298" i="28"/>
  <c r="GJ298" i="28"/>
  <c r="GI298" i="28"/>
  <c r="GH298" i="28"/>
  <c r="GG298" i="28"/>
  <c r="GF298" i="28"/>
  <c r="GE298" i="28"/>
  <c r="GD298" i="28"/>
  <c r="GC298" i="28"/>
  <c r="GB298" i="28"/>
  <c r="GA298" i="28"/>
  <c r="FZ298" i="28"/>
  <c r="FY298" i="28"/>
  <c r="FX298" i="28"/>
  <c r="FW298" i="28"/>
  <c r="FV298" i="28"/>
  <c r="FU298" i="28"/>
  <c r="OR297" i="28"/>
  <c r="OQ297" i="28"/>
  <c r="OP297" i="28"/>
  <c r="OP303" i="28" s="1"/>
  <c r="OO297" i="28"/>
  <c r="ON297" i="28"/>
  <c r="OM297" i="28"/>
  <c r="OL297" i="28"/>
  <c r="OK297" i="28"/>
  <c r="OJ297" i="28"/>
  <c r="OI297" i="28"/>
  <c r="OH297" i="28"/>
  <c r="OG297" i="28"/>
  <c r="OF297" i="28"/>
  <c r="OE297" i="28"/>
  <c r="OD297" i="28"/>
  <c r="OC297" i="28"/>
  <c r="OB297" i="28"/>
  <c r="OA297" i="28"/>
  <c r="NZ297" i="28"/>
  <c r="NY297" i="28"/>
  <c r="NX297" i="28"/>
  <c r="NW297" i="28"/>
  <c r="NV297" i="28"/>
  <c r="NU297" i="28"/>
  <c r="NT297" i="28"/>
  <c r="NT303" i="28" s="1"/>
  <c r="NS297" i="28"/>
  <c r="NR297" i="28"/>
  <c r="NQ297" i="28"/>
  <c r="NP297" i="28"/>
  <c r="NO297" i="28"/>
  <c r="NN297" i="28"/>
  <c r="NM297" i="28"/>
  <c r="NL297" i="28"/>
  <c r="NK297" i="28"/>
  <c r="NJ297" i="28"/>
  <c r="NI297" i="28"/>
  <c r="NH297" i="28"/>
  <c r="NG297" i="28"/>
  <c r="NF297" i="28"/>
  <c r="NE297" i="28"/>
  <c r="ND297" i="28"/>
  <c r="NC297" i="28"/>
  <c r="NB297" i="28"/>
  <c r="NA297" i="28"/>
  <c r="MZ297" i="28"/>
  <c r="MY297" i="28"/>
  <c r="MX297" i="28"/>
  <c r="MW297" i="28"/>
  <c r="MV297" i="28"/>
  <c r="MU297" i="28"/>
  <c r="MT297" i="28"/>
  <c r="MS297" i="28"/>
  <c r="MR297" i="28"/>
  <c r="MQ297" i="28"/>
  <c r="MP297" i="28"/>
  <c r="MO297" i="28"/>
  <c r="MN297" i="28"/>
  <c r="MM297" i="28"/>
  <c r="ML297" i="28"/>
  <c r="MK297" i="28"/>
  <c r="MJ297" i="28"/>
  <c r="MI297" i="28"/>
  <c r="MH297" i="28"/>
  <c r="MG297" i="28"/>
  <c r="MF297" i="28"/>
  <c r="ME297" i="28"/>
  <c r="MD297" i="28"/>
  <c r="MC297" i="28"/>
  <c r="MB297" i="28"/>
  <c r="MB303" i="28" s="1"/>
  <c r="MA297" i="28"/>
  <c r="LZ297" i="28"/>
  <c r="LY297" i="28"/>
  <c r="LX297" i="28"/>
  <c r="LW297" i="28"/>
  <c r="LV297" i="28"/>
  <c r="LU297" i="28"/>
  <c r="LT297" i="28"/>
  <c r="LS297" i="28"/>
  <c r="LR297" i="28"/>
  <c r="LQ297" i="28"/>
  <c r="LP297" i="28"/>
  <c r="LO297" i="28"/>
  <c r="LN297" i="28"/>
  <c r="LM297" i="28"/>
  <c r="LL297" i="28"/>
  <c r="LK297" i="28"/>
  <c r="LJ297" i="28"/>
  <c r="LI297" i="28"/>
  <c r="LH297" i="28"/>
  <c r="LG297" i="28"/>
  <c r="LF297" i="28"/>
  <c r="LF303" i="28" s="1"/>
  <c r="LE297" i="28"/>
  <c r="LD297" i="28"/>
  <c r="LC297" i="28"/>
  <c r="LB297" i="28"/>
  <c r="LA297" i="28"/>
  <c r="KZ297" i="28"/>
  <c r="KY297" i="28"/>
  <c r="KX297" i="28"/>
  <c r="KW297" i="28"/>
  <c r="KV297" i="28"/>
  <c r="KU297" i="28"/>
  <c r="KT297" i="28"/>
  <c r="KS297" i="28"/>
  <c r="KR297" i="28"/>
  <c r="KQ297" i="28"/>
  <c r="KP297" i="28"/>
  <c r="KO297" i="28"/>
  <c r="KN297" i="28"/>
  <c r="KM297" i="28"/>
  <c r="KL297" i="28"/>
  <c r="KK297" i="28"/>
  <c r="KJ297" i="28"/>
  <c r="KI297" i="28"/>
  <c r="KH297" i="28"/>
  <c r="KG297" i="28"/>
  <c r="KF297" i="28"/>
  <c r="KE297" i="28"/>
  <c r="KD297" i="28"/>
  <c r="KC297" i="28"/>
  <c r="KB297" i="28"/>
  <c r="KA297" i="28"/>
  <c r="JZ297" i="28"/>
  <c r="JY297" i="28"/>
  <c r="JX297" i="28"/>
  <c r="JW297" i="28"/>
  <c r="JW306" i="28" s="1"/>
  <c r="JV297" i="28"/>
  <c r="JU297" i="28"/>
  <c r="JT297" i="28"/>
  <c r="JS297" i="28"/>
  <c r="JR297" i="28"/>
  <c r="JQ297" i="28"/>
  <c r="JP297" i="28"/>
  <c r="JO297" i="28"/>
  <c r="JN297" i="28"/>
  <c r="JM297" i="28"/>
  <c r="JL297" i="28"/>
  <c r="JK297" i="28"/>
  <c r="JJ297" i="28"/>
  <c r="JI297" i="28"/>
  <c r="JI312" i="28" s="1"/>
  <c r="JH297" i="28"/>
  <c r="JG297" i="28"/>
  <c r="JF297" i="28"/>
  <c r="JE297" i="28"/>
  <c r="JD297" i="28"/>
  <c r="JC297" i="28"/>
  <c r="JC306" i="28" s="1"/>
  <c r="JB297" i="28"/>
  <c r="JA297" i="28"/>
  <c r="IZ297" i="28"/>
  <c r="IY297" i="28"/>
  <c r="IX297" i="28"/>
  <c r="IW297" i="28"/>
  <c r="IV297" i="28"/>
  <c r="IU297" i="28"/>
  <c r="IT297" i="28"/>
  <c r="IS297" i="28"/>
  <c r="IR297" i="28"/>
  <c r="IQ297" i="28"/>
  <c r="IP297" i="28"/>
  <c r="IO297" i="28"/>
  <c r="IN297" i="28"/>
  <c r="IM297" i="28"/>
  <c r="IL297" i="28"/>
  <c r="IK297" i="28"/>
  <c r="IJ297" i="28"/>
  <c r="II297" i="28"/>
  <c r="II303" i="28" s="1"/>
  <c r="IH297" i="28"/>
  <c r="IG297" i="28"/>
  <c r="IF297" i="28"/>
  <c r="IE297" i="28"/>
  <c r="ID297" i="28"/>
  <c r="IC297" i="28"/>
  <c r="IB297" i="28"/>
  <c r="IA297" i="28"/>
  <c r="HZ297" i="28"/>
  <c r="HY297" i="28"/>
  <c r="HX297" i="28"/>
  <c r="HW297" i="28"/>
  <c r="HV297" i="28"/>
  <c r="HU297" i="28"/>
  <c r="HT297" i="28"/>
  <c r="HS297" i="28"/>
  <c r="HR297" i="28"/>
  <c r="HQ297" i="28"/>
  <c r="HP297" i="28"/>
  <c r="HO297" i="28"/>
  <c r="HN297" i="28"/>
  <c r="HM297" i="28"/>
  <c r="HL297" i="28"/>
  <c r="HK297" i="28"/>
  <c r="HJ297" i="28"/>
  <c r="HI297" i="28"/>
  <c r="HH297" i="28"/>
  <c r="HG297" i="28"/>
  <c r="HF297" i="28"/>
  <c r="HE297" i="28"/>
  <c r="HD297" i="28"/>
  <c r="HC297" i="28"/>
  <c r="HB297" i="28"/>
  <c r="HA297" i="28"/>
  <c r="GZ297" i="28"/>
  <c r="GZ303" i="28" s="1"/>
  <c r="GY297" i="28"/>
  <c r="GX297" i="28"/>
  <c r="GW297" i="28"/>
  <c r="GV297" i="28"/>
  <c r="GU297" i="28"/>
  <c r="GT297" i="28"/>
  <c r="GS297" i="28"/>
  <c r="GR297" i="28"/>
  <c r="GQ297" i="28"/>
  <c r="GP297" i="28"/>
  <c r="GO297" i="28"/>
  <c r="GN297" i="28"/>
  <c r="GM297" i="28"/>
  <c r="GL297" i="28"/>
  <c r="GK297" i="28"/>
  <c r="GJ297" i="28"/>
  <c r="GI297" i="28"/>
  <c r="GH297" i="28"/>
  <c r="GG297" i="28"/>
  <c r="GF297" i="28"/>
  <c r="GE297" i="28"/>
  <c r="GD297" i="28"/>
  <c r="GC297" i="28"/>
  <c r="GB297" i="28"/>
  <c r="GA297" i="28"/>
  <c r="FZ297" i="28"/>
  <c r="FY297" i="28"/>
  <c r="FX297" i="28"/>
  <c r="FW297" i="28"/>
  <c r="FV297" i="28"/>
  <c r="FU297" i="28"/>
  <c r="AB297" i="28"/>
  <c r="CA294" i="28"/>
  <c r="OR293" i="28"/>
  <c r="OR304" i="28" s="1"/>
  <c r="OQ293" i="28"/>
  <c r="OQ304" i="28" s="1"/>
  <c r="OP293" i="28"/>
  <c r="OO293" i="28"/>
  <c r="ON293" i="28"/>
  <c r="OM293" i="28"/>
  <c r="OL293" i="28"/>
  <c r="OK293" i="28"/>
  <c r="OK304" i="28" s="1"/>
  <c r="OJ293" i="28"/>
  <c r="OJ304" i="28" s="1"/>
  <c r="OI293" i="28"/>
  <c r="OI304" i="28" s="1"/>
  <c r="OH293" i="28"/>
  <c r="OG293" i="28"/>
  <c r="OF293" i="28"/>
  <c r="OE293" i="28"/>
  <c r="OE304" i="28" s="1"/>
  <c r="OD293" i="28"/>
  <c r="OD304" i="28" s="1"/>
  <c r="OC293" i="28"/>
  <c r="OC304" i="28" s="1"/>
  <c r="OB293" i="28"/>
  <c r="OB304" i="28" s="1"/>
  <c r="OA293" i="28"/>
  <c r="OA304" i="28" s="1"/>
  <c r="NZ293" i="28"/>
  <c r="NZ304" i="28" s="1"/>
  <c r="NY293" i="28"/>
  <c r="NY304" i="28" s="1"/>
  <c r="NX293" i="28"/>
  <c r="NW293" i="28"/>
  <c r="NV293" i="28"/>
  <c r="NU293" i="28"/>
  <c r="NU304" i="28" s="1"/>
  <c r="NT293" i="28"/>
  <c r="NU317" i="29" s="1"/>
  <c r="NS293" i="28"/>
  <c r="NS304" i="28" s="1"/>
  <c r="NR293" i="28"/>
  <c r="NQ293" i="28"/>
  <c r="NQ304" i="28" s="1"/>
  <c r="NP293" i="28"/>
  <c r="NO293" i="28"/>
  <c r="NN293" i="28"/>
  <c r="NM293" i="28"/>
  <c r="NL293" i="28"/>
  <c r="NK293" i="28"/>
  <c r="NJ293" i="28"/>
  <c r="NI293" i="28"/>
  <c r="NI304" i="28" s="1"/>
  <c r="NH293" i="28"/>
  <c r="NG293" i="28"/>
  <c r="NG304" i="28" s="1"/>
  <c r="NF293" i="28"/>
  <c r="NF304" i="28" s="1"/>
  <c r="NE293" i="28"/>
  <c r="ND293" i="28"/>
  <c r="NC293" i="28"/>
  <c r="NB293" i="28"/>
  <c r="NB304" i="28" s="1"/>
  <c r="NA293" i="28"/>
  <c r="NA304" i="28" s="1"/>
  <c r="MZ293" i="28"/>
  <c r="MZ304" i="28" s="1"/>
  <c r="MY293" i="28"/>
  <c r="MY304" i="28" s="1"/>
  <c r="MX293" i="28"/>
  <c r="MW293" i="28"/>
  <c r="MV293" i="28"/>
  <c r="MU293" i="28"/>
  <c r="MT293" i="28"/>
  <c r="MS293" i="28"/>
  <c r="MR293" i="28"/>
  <c r="MR304" i="28" s="1"/>
  <c r="MQ293" i="28"/>
  <c r="MQ304" i="28" s="1"/>
  <c r="MP293" i="28"/>
  <c r="MO293" i="28"/>
  <c r="MN293" i="28"/>
  <c r="MN304" i="28" s="1"/>
  <c r="MM293" i="28"/>
  <c r="MM304" i="28" s="1"/>
  <c r="ML293" i="28"/>
  <c r="MK293" i="28"/>
  <c r="MK304" i="28" s="1"/>
  <c r="MJ293" i="28"/>
  <c r="MJ304" i="28" s="1"/>
  <c r="MI293" i="28"/>
  <c r="MH293" i="28"/>
  <c r="MG293" i="28"/>
  <c r="MF293" i="28"/>
  <c r="MF304" i="28" s="1"/>
  <c r="MF308" i="28" s="1"/>
  <c r="ME293" i="28"/>
  <c r="ME304" i="28" s="1"/>
  <c r="MD293" i="28"/>
  <c r="MD304" i="28" s="1"/>
  <c r="MC293" i="28"/>
  <c r="MC304" i="28" s="1"/>
  <c r="MB293" i="28"/>
  <c r="MB304" i="28" s="1"/>
  <c r="MA293" i="28"/>
  <c r="MA304" i="28" s="1"/>
  <c r="LZ293" i="28"/>
  <c r="LY293" i="28"/>
  <c r="LX293" i="28"/>
  <c r="LW293" i="28"/>
  <c r="LV293" i="28"/>
  <c r="LU293" i="28"/>
  <c r="LT293" i="28"/>
  <c r="LS293" i="28"/>
  <c r="LR293" i="28"/>
  <c r="LQ293" i="28"/>
  <c r="LQ304" i="28" s="1"/>
  <c r="LP293" i="28"/>
  <c r="LO293" i="28"/>
  <c r="LO304" i="28" s="1"/>
  <c r="LN293" i="28"/>
  <c r="LN304" i="28" s="1"/>
  <c r="LM293" i="28"/>
  <c r="LL293" i="28"/>
  <c r="LK293" i="28"/>
  <c r="LJ293" i="28"/>
  <c r="LI293" i="28"/>
  <c r="Y293" i="28"/>
  <c r="X293" i="28"/>
  <c r="W293" i="28"/>
  <c r="V293" i="28"/>
  <c r="U293" i="28"/>
  <c r="T293" i="28"/>
  <c r="S293" i="28"/>
  <c r="R293" i="28"/>
  <c r="Q293" i="28"/>
  <c r="Q304" i="28" s="1"/>
  <c r="P293" i="28"/>
  <c r="P304" i="28" s="1"/>
  <c r="P303" i="28" s="1"/>
  <c r="O293" i="28"/>
  <c r="N293" i="28"/>
  <c r="M293" i="28"/>
  <c r="L293" i="28"/>
  <c r="L304" i="28" s="1"/>
  <c r="K293" i="28"/>
  <c r="K304" i="28" s="1"/>
  <c r="J293" i="28"/>
  <c r="J304" i="28" s="1"/>
  <c r="I293" i="28"/>
  <c r="I304" i="28" s="1"/>
  <c r="H293" i="28"/>
  <c r="H304" i="28" s="1"/>
  <c r="G293" i="28"/>
  <c r="G304" i="28" s="1"/>
  <c r="F293" i="28"/>
  <c r="F304" i="28" s="1"/>
  <c r="E293" i="28"/>
  <c r="E304" i="28" s="1"/>
  <c r="D293" i="28"/>
  <c r="C293" i="28"/>
  <c r="B293" i="28"/>
  <c r="NT289" i="28"/>
  <c r="NS289" i="28"/>
  <c r="NS310" i="28" s="1"/>
  <c r="NR289" i="28"/>
  <c r="NR310" i="28" s="1"/>
  <c r="NQ289" i="28"/>
  <c r="NQ310" i="28" s="1"/>
  <c r="NN289" i="28"/>
  <c r="NN310" i="28" s="1"/>
  <c r="NM289" i="28"/>
  <c r="NL289" i="28"/>
  <c r="NL310" i="28" s="1"/>
  <c r="NK289" i="28"/>
  <c r="NK310" i="28" s="1"/>
  <c r="NJ289" i="28"/>
  <c r="NJ310" i="28" s="1"/>
  <c r="MS289" i="28"/>
  <c r="LR289" i="28"/>
  <c r="LR310" i="28" s="1"/>
  <c r="JL289" i="28"/>
  <c r="JK289" i="28"/>
  <c r="JJ289" i="28"/>
  <c r="HC289" i="28"/>
  <c r="HC310" i="28" s="1"/>
  <c r="FM289" i="28"/>
  <c r="FM294" i="28" s="1"/>
  <c r="FL289" i="28"/>
  <c r="FL294" i="28" s="1"/>
  <c r="FI289" i="28"/>
  <c r="FI294" i="28" s="1"/>
  <c r="FG289" i="28"/>
  <c r="FG294" i="28" s="1"/>
  <c r="FF289" i="28"/>
  <c r="FF294" i="28" s="1"/>
  <c r="FE289" i="28"/>
  <c r="FE294" i="28" s="1"/>
  <c r="FC289" i="28"/>
  <c r="FC294" i="28" s="1"/>
  <c r="EP289" i="28"/>
  <c r="EP294" i="28" s="1"/>
  <c r="DR289" i="28"/>
  <c r="DR294" i="28" s="1"/>
  <c r="BV289" i="28"/>
  <c r="BV294" i="28" s="1"/>
  <c r="AX289" i="28"/>
  <c r="AX294" i="28" s="1"/>
  <c r="AE287" i="28"/>
  <c r="AD287" i="28"/>
  <c r="AC287" i="28"/>
  <c r="AB287" i="28"/>
  <c r="AA287" i="28"/>
  <c r="Z287" i="28"/>
  <c r="Y287" i="28"/>
  <c r="X287" i="28"/>
  <c r="W287" i="28"/>
  <c r="V287" i="28"/>
  <c r="U287" i="28"/>
  <c r="T287" i="28"/>
  <c r="S287" i="28"/>
  <c r="R287" i="28"/>
  <c r="Q287" i="28"/>
  <c r="P287" i="28"/>
  <c r="O287" i="28"/>
  <c r="N287" i="28"/>
  <c r="M287" i="28"/>
  <c r="L287" i="28"/>
  <c r="K287" i="28"/>
  <c r="J287" i="28"/>
  <c r="I287" i="28"/>
  <c r="H287" i="28"/>
  <c r="G287" i="28"/>
  <c r="F287" i="28"/>
  <c r="E287" i="28"/>
  <c r="D287" i="28"/>
  <c r="C287" i="28"/>
  <c r="B287" i="28"/>
  <c r="AE286" i="28"/>
  <c r="AD286" i="28"/>
  <c r="AC286" i="28"/>
  <c r="AB286" i="28"/>
  <c r="AA286" i="28"/>
  <c r="Z286" i="28"/>
  <c r="Y286" i="28"/>
  <c r="X286" i="28"/>
  <c r="W286" i="28"/>
  <c r="V286" i="28"/>
  <c r="U286" i="28"/>
  <c r="T286" i="28"/>
  <c r="S286" i="28"/>
  <c r="R286" i="28"/>
  <c r="Q286" i="28"/>
  <c r="P286" i="28"/>
  <c r="O286" i="28"/>
  <c r="N286" i="28"/>
  <c r="M286" i="28"/>
  <c r="L286" i="28"/>
  <c r="K286" i="28"/>
  <c r="J286" i="28"/>
  <c r="I286" i="28"/>
  <c r="H286" i="28"/>
  <c r="G286" i="28"/>
  <c r="F286" i="28"/>
  <c r="E286" i="28"/>
  <c r="D286" i="28"/>
  <c r="C286" i="28"/>
  <c r="B286" i="28"/>
  <c r="AE285" i="28"/>
  <c r="AD285" i="28"/>
  <c r="AC285" i="28"/>
  <c r="AB285" i="28"/>
  <c r="AA285" i="28"/>
  <c r="Z285" i="28"/>
  <c r="Y285" i="28"/>
  <c r="X285" i="28"/>
  <c r="W285" i="28"/>
  <c r="V285" i="28"/>
  <c r="U285" i="28"/>
  <c r="T285" i="28"/>
  <c r="S285" i="28"/>
  <c r="R285" i="28"/>
  <c r="Q285" i="28"/>
  <c r="P285" i="28"/>
  <c r="O285" i="28"/>
  <c r="N285" i="28"/>
  <c r="M285" i="28"/>
  <c r="L285" i="28"/>
  <c r="K285" i="28"/>
  <c r="J285" i="28"/>
  <c r="I285" i="28"/>
  <c r="H285" i="28"/>
  <c r="G285" i="28"/>
  <c r="F285" i="28"/>
  <c r="E285" i="28"/>
  <c r="D285" i="28"/>
  <c r="C285" i="28"/>
  <c r="B285" i="28"/>
  <c r="AE284" i="28"/>
  <c r="AD284" i="28"/>
  <c r="AC284" i="28"/>
  <c r="AB284" i="28"/>
  <c r="AA284" i="28"/>
  <c r="Z284" i="28"/>
  <c r="Y284" i="28"/>
  <c r="X284" i="28"/>
  <c r="W284" i="28"/>
  <c r="V284" i="28"/>
  <c r="U284" i="28"/>
  <c r="T284" i="28"/>
  <c r="S284" i="28"/>
  <c r="R284" i="28"/>
  <c r="Q284" i="28"/>
  <c r="P284" i="28"/>
  <c r="O284" i="28"/>
  <c r="N284" i="28"/>
  <c r="M284" i="28"/>
  <c r="L284" i="28"/>
  <c r="K284" i="28"/>
  <c r="J284" i="28"/>
  <c r="I284" i="28"/>
  <c r="H284" i="28"/>
  <c r="G284" i="28"/>
  <c r="F284" i="28"/>
  <c r="E284" i="28"/>
  <c r="D284" i="28"/>
  <c r="C284" i="28"/>
  <c r="B284" i="28"/>
  <c r="AE283" i="28"/>
  <c r="AD283" i="28"/>
  <c r="AC283" i="28"/>
  <c r="AB283" i="28"/>
  <c r="AA283" i="28"/>
  <c r="Z283" i="28"/>
  <c r="Y283" i="28"/>
  <c r="X283" i="28"/>
  <c r="W283" i="28"/>
  <c r="V283" i="28"/>
  <c r="U283" i="28"/>
  <c r="T283" i="28"/>
  <c r="S283" i="28"/>
  <c r="R283" i="28"/>
  <c r="Q283" i="28"/>
  <c r="P283" i="28"/>
  <c r="O283" i="28"/>
  <c r="N283" i="28"/>
  <c r="M283" i="28"/>
  <c r="L283" i="28"/>
  <c r="K283" i="28"/>
  <c r="J283" i="28"/>
  <c r="I283" i="28"/>
  <c r="H283" i="28"/>
  <c r="G283" i="28"/>
  <c r="F283" i="28"/>
  <c r="E283" i="28"/>
  <c r="D283" i="28"/>
  <c r="C283" i="28"/>
  <c r="B283" i="28"/>
  <c r="AE282" i="28"/>
  <c r="AD282" i="28"/>
  <c r="AC282" i="28"/>
  <c r="AB282" i="28"/>
  <c r="AA282" i="28"/>
  <c r="Z282" i="28"/>
  <c r="Y282" i="28"/>
  <c r="X282" i="28"/>
  <c r="W282" i="28"/>
  <c r="V282" i="28"/>
  <c r="U282" i="28"/>
  <c r="T282" i="28"/>
  <c r="S282" i="28"/>
  <c r="R282" i="28"/>
  <c r="Q282" i="28"/>
  <c r="P282" i="28"/>
  <c r="O282" i="28"/>
  <c r="N282" i="28"/>
  <c r="M282" i="28"/>
  <c r="L282" i="28"/>
  <c r="K282" i="28"/>
  <c r="J282" i="28"/>
  <c r="I282" i="28"/>
  <c r="H282" i="28"/>
  <c r="G282" i="28"/>
  <c r="F282" i="28"/>
  <c r="E282" i="28"/>
  <c r="D282" i="28"/>
  <c r="C282" i="28"/>
  <c r="B282" i="28"/>
  <c r="AE281" i="28"/>
  <c r="AD281" i="28"/>
  <c r="AC281" i="28"/>
  <c r="AB281" i="28"/>
  <c r="AA281" i="28"/>
  <c r="Z281" i="28"/>
  <c r="Y281" i="28"/>
  <c r="X281" i="28"/>
  <c r="W281" i="28"/>
  <c r="V281" i="28"/>
  <c r="U281" i="28"/>
  <c r="T281" i="28"/>
  <c r="S281" i="28"/>
  <c r="R281" i="28"/>
  <c r="Q281" i="28"/>
  <c r="P281" i="28"/>
  <c r="O281" i="28"/>
  <c r="N281" i="28"/>
  <c r="M281" i="28"/>
  <c r="L281" i="28"/>
  <c r="K281" i="28"/>
  <c r="J281" i="28"/>
  <c r="I281" i="28"/>
  <c r="H281" i="28"/>
  <c r="G281" i="28"/>
  <c r="F281" i="28"/>
  <c r="E281" i="28"/>
  <c r="D281" i="28"/>
  <c r="C281" i="28"/>
  <c r="B281" i="28"/>
  <c r="AE280" i="28"/>
  <c r="AD280" i="28"/>
  <c r="AC280" i="28"/>
  <c r="AB280" i="28"/>
  <c r="AA280" i="28"/>
  <c r="Z280" i="28"/>
  <c r="Y280" i="28"/>
  <c r="X280" i="28"/>
  <c r="W280" i="28"/>
  <c r="V280" i="28"/>
  <c r="U280" i="28"/>
  <c r="T280" i="28"/>
  <c r="S280" i="28"/>
  <c r="R280" i="28"/>
  <c r="Q280" i="28"/>
  <c r="P280" i="28"/>
  <c r="O280" i="28"/>
  <c r="N280" i="28"/>
  <c r="M280" i="28"/>
  <c r="L280" i="28"/>
  <c r="K280" i="28"/>
  <c r="J280" i="28"/>
  <c r="I280" i="28"/>
  <c r="H280" i="28"/>
  <c r="G280" i="28"/>
  <c r="F280" i="28"/>
  <c r="E280" i="28"/>
  <c r="D280" i="28"/>
  <c r="C280" i="28"/>
  <c r="B280" i="28"/>
  <c r="AE279" i="28"/>
  <c r="AD279" i="28"/>
  <c r="AC279" i="28"/>
  <c r="AB279" i="28"/>
  <c r="AA279" i="28"/>
  <c r="Z279" i="28"/>
  <c r="Y279" i="28"/>
  <c r="X279" i="28"/>
  <c r="W279" i="28"/>
  <c r="V279" i="28"/>
  <c r="U279" i="28"/>
  <c r="T279" i="28"/>
  <c r="S279" i="28"/>
  <c r="R279" i="28"/>
  <c r="Q279" i="28"/>
  <c r="P279" i="28"/>
  <c r="O279" i="28"/>
  <c r="N279" i="28"/>
  <c r="M279" i="28"/>
  <c r="L279" i="28"/>
  <c r="K279" i="28"/>
  <c r="J279" i="28"/>
  <c r="I279" i="28"/>
  <c r="H279" i="28"/>
  <c r="G279" i="28"/>
  <c r="F279" i="28"/>
  <c r="E279" i="28"/>
  <c r="D279" i="28"/>
  <c r="C279" i="28"/>
  <c r="B279" i="28"/>
  <c r="AE278" i="28"/>
  <c r="AD278" i="28"/>
  <c r="AC278" i="28"/>
  <c r="AB278" i="28"/>
  <c r="AA278" i="28"/>
  <c r="Z278" i="28"/>
  <c r="Y278" i="28"/>
  <c r="X278" i="28"/>
  <c r="W278" i="28"/>
  <c r="V278" i="28"/>
  <c r="U278" i="28"/>
  <c r="T278" i="28"/>
  <c r="S278" i="28"/>
  <c r="R278" i="28"/>
  <c r="Q278" i="28"/>
  <c r="P278" i="28"/>
  <c r="O278" i="28"/>
  <c r="N278" i="28"/>
  <c r="M278" i="28"/>
  <c r="L278" i="28"/>
  <c r="K278" i="28"/>
  <c r="J278" i="28"/>
  <c r="I278" i="28"/>
  <c r="H278" i="28"/>
  <c r="G278" i="28"/>
  <c r="F278" i="28"/>
  <c r="E278" i="28"/>
  <c r="D278" i="28"/>
  <c r="C278" i="28"/>
  <c r="B278" i="28"/>
  <c r="AE277" i="28"/>
  <c r="AD277" i="28"/>
  <c r="AC277" i="28"/>
  <c r="AB277" i="28"/>
  <c r="AA277" i="28"/>
  <c r="Z277" i="28"/>
  <c r="Y277" i="28"/>
  <c r="X277" i="28"/>
  <c r="W277" i="28"/>
  <c r="V277" i="28"/>
  <c r="U277" i="28"/>
  <c r="T277" i="28"/>
  <c r="S277" i="28"/>
  <c r="R277" i="28"/>
  <c r="Q277" i="28"/>
  <c r="P277" i="28"/>
  <c r="O277" i="28"/>
  <c r="N277" i="28"/>
  <c r="M277" i="28"/>
  <c r="L277" i="28"/>
  <c r="K277" i="28"/>
  <c r="J277" i="28"/>
  <c r="I277" i="28"/>
  <c r="H277" i="28"/>
  <c r="G277" i="28"/>
  <c r="F277" i="28"/>
  <c r="E277" i="28"/>
  <c r="D277" i="28"/>
  <c r="C277" i="28"/>
  <c r="B277" i="28"/>
  <c r="AE276" i="28"/>
  <c r="AD276" i="28"/>
  <c r="AC276" i="28"/>
  <c r="AB276" i="28"/>
  <c r="AA276" i="28"/>
  <c r="Z276" i="28"/>
  <c r="Y276" i="28"/>
  <c r="X276" i="28"/>
  <c r="W276" i="28"/>
  <c r="V276" i="28"/>
  <c r="U276" i="28"/>
  <c r="T276" i="28"/>
  <c r="S276" i="28"/>
  <c r="R276" i="28"/>
  <c r="Q276" i="28"/>
  <c r="P276" i="28"/>
  <c r="O276" i="28"/>
  <c r="N276" i="28"/>
  <c r="M276" i="28"/>
  <c r="L276" i="28"/>
  <c r="K276" i="28"/>
  <c r="J276" i="28"/>
  <c r="I276" i="28"/>
  <c r="H276" i="28"/>
  <c r="G276" i="28"/>
  <c r="F276" i="28"/>
  <c r="E276" i="28"/>
  <c r="D276" i="28"/>
  <c r="C276" i="28"/>
  <c r="B276" i="28"/>
  <c r="AE275" i="28"/>
  <c r="AD275" i="28"/>
  <c r="AC275" i="28"/>
  <c r="AB275" i="28"/>
  <c r="AA275" i="28"/>
  <c r="Z275" i="28"/>
  <c r="Y275" i="28"/>
  <c r="X275" i="28"/>
  <c r="W275" i="28"/>
  <c r="V275" i="28"/>
  <c r="U275" i="28"/>
  <c r="T275" i="28"/>
  <c r="S275" i="28"/>
  <c r="R275" i="28"/>
  <c r="Q275" i="28"/>
  <c r="P275" i="28"/>
  <c r="O275" i="28"/>
  <c r="N275" i="28"/>
  <c r="M275" i="28"/>
  <c r="L275" i="28"/>
  <c r="K275" i="28"/>
  <c r="J275" i="28"/>
  <c r="I275" i="28"/>
  <c r="H275" i="28"/>
  <c r="G275" i="28"/>
  <c r="F275" i="28"/>
  <c r="E275" i="28"/>
  <c r="D275" i="28"/>
  <c r="C275" i="28"/>
  <c r="B275" i="28"/>
  <c r="AE274" i="28"/>
  <c r="AD274" i="28"/>
  <c r="AC274" i="28"/>
  <c r="AB274" i="28"/>
  <c r="AA274" i="28"/>
  <c r="Z274" i="28"/>
  <c r="Y274" i="28"/>
  <c r="X274" i="28"/>
  <c r="W274" i="28"/>
  <c r="V274" i="28"/>
  <c r="U274" i="28"/>
  <c r="T274" i="28"/>
  <c r="S274" i="28"/>
  <c r="R274" i="28"/>
  <c r="Q274" i="28"/>
  <c r="P274" i="28"/>
  <c r="O274" i="28"/>
  <c r="N274" i="28"/>
  <c r="M274" i="28"/>
  <c r="L274" i="28"/>
  <c r="K274" i="28"/>
  <c r="J274" i="28"/>
  <c r="I274" i="28"/>
  <c r="H274" i="28"/>
  <c r="G274" i="28"/>
  <c r="F274" i="28"/>
  <c r="E274" i="28"/>
  <c r="D274" i="28"/>
  <c r="C274" i="28"/>
  <c r="B274" i="28"/>
  <c r="AE273" i="28"/>
  <c r="AD273" i="28"/>
  <c r="AC273" i="28"/>
  <c r="AB273" i="28"/>
  <c r="AA273" i="28"/>
  <c r="Z273" i="28"/>
  <c r="Y273" i="28"/>
  <c r="X273" i="28"/>
  <c r="W273" i="28"/>
  <c r="V273" i="28"/>
  <c r="U273" i="28"/>
  <c r="T273" i="28"/>
  <c r="S273" i="28"/>
  <c r="R273" i="28"/>
  <c r="Q273" i="28"/>
  <c r="P273" i="28"/>
  <c r="O273" i="28"/>
  <c r="N273" i="28"/>
  <c r="M273" i="28"/>
  <c r="L273" i="28"/>
  <c r="K273" i="28"/>
  <c r="J273" i="28"/>
  <c r="I273" i="28"/>
  <c r="H273" i="28"/>
  <c r="G273" i="28"/>
  <c r="F273" i="28"/>
  <c r="E273" i="28"/>
  <c r="D273" i="28"/>
  <c r="C273" i="28"/>
  <c r="B273" i="28"/>
  <c r="AE272" i="28"/>
  <c r="AD272" i="28"/>
  <c r="AC272" i="28"/>
  <c r="AB272" i="28"/>
  <c r="AA272" i="28"/>
  <c r="Z272" i="28"/>
  <c r="Y272" i="28"/>
  <c r="X272" i="28"/>
  <c r="W272" i="28"/>
  <c r="V272" i="28"/>
  <c r="U272" i="28"/>
  <c r="T272" i="28"/>
  <c r="S272" i="28"/>
  <c r="R272" i="28"/>
  <c r="Q272" i="28"/>
  <c r="P272" i="28"/>
  <c r="O272" i="28"/>
  <c r="N272" i="28"/>
  <c r="M272" i="28"/>
  <c r="L272" i="28"/>
  <c r="K272" i="28"/>
  <c r="J272" i="28"/>
  <c r="I272" i="28"/>
  <c r="H272" i="28"/>
  <c r="G272" i="28"/>
  <c r="F272" i="28"/>
  <c r="E272" i="28"/>
  <c r="D272" i="28"/>
  <c r="C272" i="28"/>
  <c r="B272" i="28"/>
  <c r="AE271" i="28"/>
  <c r="AD271" i="28"/>
  <c r="AC271" i="28"/>
  <c r="AB271" i="28"/>
  <c r="AA271" i="28"/>
  <c r="Z271" i="28"/>
  <c r="Y271" i="28"/>
  <c r="X271" i="28"/>
  <c r="W271" i="28"/>
  <c r="V271" i="28"/>
  <c r="U271" i="28"/>
  <c r="T271" i="28"/>
  <c r="S271" i="28"/>
  <c r="R271" i="28"/>
  <c r="Q271" i="28"/>
  <c r="P271" i="28"/>
  <c r="O271" i="28"/>
  <c r="N271" i="28"/>
  <c r="M271" i="28"/>
  <c r="L271" i="28"/>
  <c r="K271" i="28"/>
  <c r="J271" i="28"/>
  <c r="I271" i="28"/>
  <c r="H271" i="28"/>
  <c r="G271" i="28"/>
  <c r="F271" i="28"/>
  <c r="E271" i="28"/>
  <c r="D271" i="28"/>
  <c r="C271" i="28"/>
  <c r="B271" i="28"/>
  <c r="AE270" i="28"/>
  <c r="AD270" i="28"/>
  <c r="AC270" i="28"/>
  <c r="AB270" i="28"/>
  <c r="AA270" i="28"/>
  <c r="Z270" i="28"/>
  <c r="Y270" i="28"/>
  <c r="X270" i="28"/>
  <c r="W270" i="28"/>
  <c r="V270" i="28"/>
  <c r="U270" i="28"/>
  <c r="T270" i="28"/>
  <c r="S270" i="28"/>
  <c r="R270" i="28"/>
  <c r="Q270" i="28"/>
  <c r="P270" i="28"/>
  <c r="O270" i="28"/>
  <c r="N270" i="28"/>
  <c r="M270" i="28"/>
  <c r="L270" i="28"/>
  <c r="K270" i="28"/>
  <c r="J270" i="28"/>
  <c r="I270" i="28"/>
  <c r="H270" i="28"/>
  <c r="G270" i="28"/>
  <c r="F270" i="28"/>
  <c r="E270" i="28"/>
  <c r="D270" i="28"/>
  <c r="C270" i="28"/>
  <c r="B270" i="28"/>
  <c r="AE269" i="28"/>
  <c r="AD269" i="28"/>
  <c r="AC269" i="28"/>
  <c r="AB269" i="28"/>
  <c r="AA269" i="28"/>
  <c r="Z269" i="28"/>
  <c r="Y269" i="28"/>
  <c r="X269" i="28"/>
  <c r="W269" i="28"/>
  <c r="V269" i="28"/>
  <c r="U269" i="28"/>
  <c r="T269" i="28"/>
  <c r="S269" i="28"/>
  <c r="R269" i="28"/>
  <c r="Q269" i="28"/>
  <c r="P269" i="28"/>
  <c r="O269" i="28"/>
  <c r="N269" i="28"/>
  <c r="M269" i="28"/>
  <c r="L269" i="28"/>
  <c r="K269" i="28"/>
  <c r="J269" i="28"/>
  <c r="I269" i="28"/>
  <c r="H269" i="28"/>
  <c r="G269" i="28"/>
  <c r="F269" i="28"/>
  <c r="E269" i="28"/>
  <c r="D269" i="28"/>
  <c r="C269" i="28"/>
  <c r="B269" i="28"/>
  <c r="AE268" i="28"/>
  <c r="AD268" i="28"/>
  <c r="AC268" i="28"/>
  <c r="AB268" i="28"/>
  <c r="AA268" i="28"/>
  <c r="Z268" i="28"/>
  <c r="Y268" i="28"/>
  <c r="X268" i="28"/>
  <c r="W268" i="28"/>
  <c r="V268" i="28"/>
  <c r="U268" i="28"/>
  <c r="T268" i="28"/>
  <c r="S268" i="28"/>
  <c r="R268" i="28"/>
  <c r="Q268" i="28"/>
  <c r="P268" i="28"/>
  <c r="O268" i="28"/>
  <c r="N268" i="28"/>
  <c r="M268" i="28"/>
  <c r="L268" i="28"/>
  <c r="K268" i="28"/>
  <c r="J268" i="28"/>
  <c r="I268" i="28"/>
  <c r="H268" i="28"/>
  <c r="G268" i="28"/>
  <c r="F268" i="28"/>
  <c r="E268" i="28"/>
  <c r="D268" i="28"/>
  <c r="C268" i="28"/>
  <c r="B268" i="28"/>
  <c r="AE267" i="28"/>
  <c r="AD267" i="28"/>
  <c r="AC267" i="28"/>
  <c r="AB267" i="28"/>
  <c r="AA267" i="28"/>
  <c r="Z267" i="28"/>
  <c r="Y267" i="28"/>
  <c r="X267" i="28"/>
  <c r="W267" i="28"/>
  <c r="V267" i="28"/>
  <c r="U267" i="28"/>
  <c r="T267" i="28"/>
  <c r="S267" i="28"/>
  <c r="R267" i="28"/>
  <c r="Q267" i="28"/>
  <c r="P267" i="28"/>
  <c r="O267" i="28"/>
  <c r="N267" i="28"/>
  <c r="M267" i="28"/>
  <c r="L267" i="28"/>
  <c r="K267" i="28"/>
  <c r="J267" i="28"/>
  <c r="I267" i="28"/>
  <c r="H267" i="28"/>
  <c r="G267" i="28"/>
  <c r="F267" i="28"/>
  <c r="E267" i="28"/>
  <c r="D267" i="28"/>
  <c r="C267" i="28"/>
  <c r="B267" i="28"/>
  <c r="AE266" i="28"/>
  <c r="AD266" i="28"/>
  <c r="AC266" i="28"/>
  <c r="AB266" i="28"/>
  <c r="AA266" i="28"/>
  <c r="Z266" i="28"/>
  <c r="Y266" i="28"/>
  <c r="X266" i="28"/>
  <c r="W266" i="28"/>
  <c r="V266" i="28"/>
  <c r="U266" i="28"/>
  <c r="T266" i="28"/>
  <c r="S266" i="28"/>
  <c r="R266" i="28"/>
  <c r="Q266" i="28"/>
  <c r="P266" i="28"/>
  <c r="O266" i="28"/>
  <c r="N266" i="28"/>
  <c r="M266" i="28"/>
  <c r="L266" i="28"/>
  <c r="K266" i="28"/>
  <c r="J266" i="28"/>
  <c r="I266" i="28"/>
  <c r="H266" i="28"/>
  <c r="G266" i="28"/>
  <c r="F266" i="28"/>
  <c r="E266" i="28"/>
  <c r="D266" i="28"/>
  <c r="C266" i="28"/>
  <c r="B266" i="28"/>
  <c r="AE265" i="28"/>
  <c r="AD265" i="28"/>
  <c r="AC265" i="28"/>
  <c r="AB265" i="28"/>
  <c r="AA265" i="28"/>
  <c r="Z265" i="28"/>
  <c r="Y265" i="28"/>
  <c r="X265" i="28"/>
  <c r="W265" i="28"/>
  <c r="V265" i="28"/>
  <c r="U265" i="28"/>
  <c r="T265" i="28"/>
  <c r="S265" i="28"/>
  <c r="R265" i="28"/>
  <c r="Q265" i="28"/>
  <c r="P265" i="28"/>
  <c r="O265" i="28"/>
  <c r="N265" i="28"/>
  <c r="M265" i="28"/>
  <c r="L265" i="28"/>
  <c r="K265" i="28"/>
  <c r="J265" i="28"/>
  <c r="I265" i="28"/>
  <c r="H265" i="28"/>
  <c r="G265" i="28"/>
  <c r="F265" i="28"/>
  <c r="E265" i="28"/>
  <c r="D265" i="28"/>
  <c r="C265" i="28"/>
  <c r="B265" i="28"/>
  <c r="AE264" i="28"/>
  <c r="AD264" i="28"/>
  <c r="AC264" i="28"/>
  <c r="AB264" i="28"/>
  <c r="AA264" i="28"/>
  <c r="Z264" i="28"/>
  <c r="Y264" i="28"/>
  <c r="X264" i="28"/>
  <c r="W264" i="28"/>
  <c r="V264" i="28"/>
  <c r="U264" i="28"/>
  <c r="T264" i="28"/>
  <c r="S264" i="28"/>
  <c r="R264" i="28"/>
  <c r="Q264" i="28"/>
  <c r="P264" i="28"/>
  <c r="O264" i="28"/>
  <c r="N264" i="28"/>
  <c r="M264" i="28"/>
  <c r="L264" i="28"/>
  <c r="K264" i="28"/>
  <c r="J264" i="28"/>
  <c r="I264" i="28"/>
  <c r="H264" i="28"/>
  <c r="G264" i="28"/>
  <c r="F264" i="28"/>
  <c r="E264" i="28"/>
  <c r="D264" i="28"/>
  <c r="C264" i="28"/>
  <c r="B264" i="28"/>
  <c r="AE263" i="28"/>
  <c r="AD263" i="28"/>
  <c r="AC263" i="28"/>
  <c r="AB263" i="28"/>
  <c r="AA263" i="28"/>
  <c r="Z263" i="28"/>
  <c r="Y263" i="28"/>
  <c r="X263" i="28"/>
  <c r="W263" i="28"/>
  <c r="V263" i="28"/>
  <c r="U263" i="28"/>
  <c r="T263" i="28"/>
  <c r="S263" i="28"/>
  <c r="R263" i="28"/>
  <c r="Q263" i="28"/>
  <c r="P263" i="28"/>
  <c r="O263" i="28"/>
  <c r="N263" i="28"/>
  <c r="M263" i="28"/>
  <c r="L263" i="28"/>
  <c r="K263" i="28"/>
  <c r="J263" i="28"/>
  <c r="I263" i="28"/>
  <c r="H263" i="28"/>
  <c r="G263" i="28"/>
  <c r="F263" i="28"/>
  <c r="E263" i="28"/>
  <c r="D263" i="28"/>
  <c r="C263" i="28"/>
  <c r="B263" i="28"/>
  <c r="AE262" i="28"/>
  <c r="AD262" i="28"/>
  <c r="AC262" i="28"/>
  <c r="AB262" i="28"/>
  <c r="AA262" i="28"/>
  <c r="Z262" i="28"/>
  <c r="Y262" i="28"/>
  <c r="X262" i="28"/>
  <c r="W262" i="28"/>
  <c r="V262" i="28"/>
  <c r="U262" i="28"/>
  <c r="T262" i="28"/>
  <c r="S262" i="28"/>
  <c r="R262" i="28"/>
  <c r="Q262" i="28"/>
  <c r="P262" i="28"/>
  <c r="O262" i="28"/>
  <c r="N262" i="28"/>
  <c r="M262" i="28"/>
  <c r="L262" i="28"/>
  <c r="K262" i="28"/>
  <c r="J262" i="28"/>
  <c r="I262" i="28"/>
  <c r="H262" i="28"/>
  <c r="G262" i="28"/>
  <c r="F262" i="28"/>
  <c r="E262" i="28"/>
  <c r="D262" i="28"/>
  <c r="C262" i="28"/>
  <c r="B262" i="28"/>
  <c r="AE261" i="28"/>
  <c r="AD261" i="28"/>
  <c r="AC261" i="28"/>
  <c r="AB261" i="28"/>
  <c r="AA261" i="28"/>
  <c r="Z261" i="28"/>
  <c r="Y261" i="28"/>
  <c r="X261" i="28"/>
  <c r="W261" i="28"/>
  <c r="V261" i="28"/>
  <c r="U261" i="28"/>
  <c r="T261" i="28"/>
  <c r="S261" i="28"/>
  <c r="R261" i="28"/>
  <c r="Q261" i="28"/>
  <c r="P261" i="28"/>
  <c r="O261" i="28"/>
  <c r="N261" i="28"/>
  <c r="M261" i="28"/>
  <c r="L261" i="28"/>
  <c r="K261" i="28"/>
  <c r="J261" i="28"/>
  <c r="I261" i="28"/>
  <c r="H261" i="28"/>
  <c r="G261" i="28"/>
  <c r="F261" i="28"/>
  <c r="E261" i="28"/>
  <c r="D261" i="28"/>
  <c r="C261" i="28"/>
  <c r="B261" i="28"/>
  <c r="AE260" i="28"/>
  <c r="AD260" i="28"/>
  <c r="AC260" i="28"/>
  <c r="AB260" i="28"/>
  <c r="AA260" i="28"/>
  <c r="Z260" i="28"/>
  <c r="Y260" i="28"/>
  <c r="X260" i="28"/>
  <c r="W260" i="28"/>
  <c r="V260" i="28"/>
  <c r="U260" i="28"/>
  <c r="T260" i="28"/>
  <c r="S260" i="28"/>
  <c r="R260" i="28"/>
  <c r="Q260" i="28"/>
  <c r="P260" i="28"/>
  <c r="O260" i="28"/>
  <c r="N260" i="28"/>
  <c r="M260" i="28"/>
  <c r="L260" i="28"/>
  <c r="K260" i="28"/>
  <c r="J260" i="28"/>
  <c r="I260" i="28"/>
  <c r="H260" i="28"/>
  <c r="G260" i="28"/>
  <c r="F260" i="28"/>
  <c r="E260" i="28"/>
  <c r="D260" i="28"/>
  <c r="C260" i="28"/>
  <c r="B260" i="28"/>
  <c r="AE259" i="28"/>
  <c r="AD259" i="28"/>
  <c r="AC259" i="28"/>
  <c r="AB259" i="28"/>
  <c r="AA259" i="28"/>
  <c r="Z259" i="28"/>
  <c r="Y259" i="28"/>
  <c r="X259" i="28"/>
  <c r="W259" i="28"/>
  <c r="V259" i="28"/>
  <c r="U259" i="28"/>
  <c r="T259" i="28"/>
  <c r="S259" i="28"/>
  <c r="R259" i="28"/>
  <c r="Q259" i="28"/>
  <c r="P259" i="28"/>
  <c r="O259" i="28"/>
  <c r="N259" i="28"/>
  <c r="M259" i="28"/>
  <c r="L259" i="28"/>
  <c r="K259" i="28"/>
  <c r="J259" i="28"/>
  <c r="I259" i="28"/>
  <c r="H259" i="28"/>
  <c r="G259" i="28"/>
  <c r="F259" i="28"/>
  <c r="E259" i="28"/>
  <c r="D259" i="28"/>
  <c r="C259" i="28"/>
  <c r="B259" i="28"/>
  <c r="AE258" i="28"/>
  <c r="AD258" i="28"/>
  <c r="AC258" i="28"/>
  <c r="AB258" i="28"/>
  <c r="AA258" i="28"/>
  <c r="Z258" i="28"/>
  <c r="Y258" i="28"/>
  <c r="X258" i="28"/>
  <c r="W258" i="28"/>
  <c r="V258" i="28"/>
  <c r="U258" i="28"/>
  <c r="T258" i="28"/>
  <c r="S258" i="28"/>
  <c r="R258" i="28"/>
  <c r="Q258" i="28"/>
  <c r="P258" i="28"/>
  <c r="O258" i="28"/>
  <c r="N258" i="28"/>
  <c r="M258" i="28"/>
  <c r="L258" i="28"/>
  <c r="K258" i="28"/>
  <c r="J258" i="28"/>
  <c r="I258" i="28"/>
  <c r="H258" i="28"/>
  <c r="G258" i="28"/>
  <c r="F258" i="28"/>
  <c r="E258" i="28"/>
  <c r="D258" i="28"/>
  <c r="C258" i="28"/>
  <c r="B258" i="28"/>
  <c r="AE257" i="28"/>
  <c r="AD257" i="28"/>
  <c r="AC257" i="28"/>
  <c r="AB257" i="28"/>
  <c r="AA257" i="28"/>
  <c r="Z257" i="28"/>
  <c r="Y257" i="28"/>
  <c r="X257" i="28"/>
  <c r="W257" i="28"/>
  <c r="V257" i="28"/>
  <c r="U257" i="28"/>
  <c r="T257" i="28"/>
  <c r="S257" i="28"/>
  <c r="R257" i="28"/>
  <c r="Q257" i="28"/>
  <c r="P257" i="28"/>
  <c r="O257" i="28"/>
  <c r="N257" i="28"/>
  <c r="M257" i="28"/>
  <c r="L257" i="28"/>
  <c r="K257" i="28"/>
  <c r="J257" i="28"/>
  <c r="I257" i="28"/>
  <c r="H257" i="28"/>
  <c r="G257" i="28"/>
  <c r="F257" i="28"/>
  <c r="E257" i="28"/>
  <c r="D257" i="28"/>
  <c r="C257" i="28"/>
  <c r="B257" i="28"/>
  <c r="AE256" i="28"/>
  <c r="AD256" i="28"/>
  <c r="AC256" i="28"/>
  <c r="AB256" i="28"/>
  <c r="AA256" i="28"/>
  <c r="Z256" i="28"/>
  <c r="Y256" i="28"/>
  <c r="X256" i="28"/>
  <c r="W256" i="28"/>
  <c r="V256" i="28"/>
  <c r="U256" i="28"/>
  <c r="T256" i="28"/>
  <c r="S256" i="28"/>
  <c r="R256" i="28"/>
  <c r="Q256" i="28"/>
  <c r="P256" i="28"/>
  <c r="O256" i="28"/>
  <c r="N256" i="28"/>
  <c r="M256" i="28"/>
  <c r="L256" i="28"/>
  <c r="K256" i="28"/>
  <c r="J256" i="28"/>
  <c r="I256" i="28"/>
  <c r="H256" i="28"/>
  <c r="G256" i="28"/>
  <c r="F256" i="28"/>
  <c r="E256" i="28"/>
  <c r="D256" i="28"/>
  <c r="C256" i="28"/>
  <c r="B256" i="28"/>
  <c r="AE255" i="28"/>
  <c r="AD255" i="28"/>
  <c r="AC255" i="28"/>
  <c r="AB255" i="28"/>
  <c r="AA255" i="28"/>
  <c r="Z255" i="28"/>
  <c r="Y255" i="28"/>
  <c r="X255" i="28"/>
  <c r="W255" i="28"/>
  <c r="V255" i="28"/>
  <c r="U255" i="28"/>
  <c r="T255" i="28"/>
  <c r="S255" i="28"/>
  <c r="R255" i="28"/>
  <c r="Q255" i="28"/>
  <c r="P255" i="28"/>
  <c r="O255" i="28"/>
  <c r="N255" i="28"/>
  <c r="M255" i="28"/>
  <c r="L255" i="28"/>
  <c r="K255" i="28"/>
  <c r="J255" i="28"/>
  <c r="I255" i="28"/>
  <c r="H255" i="28"/>
  <c r="G255" i="28"/>
  <c r="F255" i="28"/>
  <c r="E255" i="28"/>
  <c r="D255" i="28"/>
  <c r="C255" i="28"/>
  <c r="B255" i="28"/>
  <c r="AE254" i="28"/>
  <c r="AD254" i="28"/>
  <c r="AC254" i="28"/>
  <c r="AB254" i="28"/>
  <c r="AA254" i="28"/>
  <c r="Z254" i="28"/>
  <c r="Y254" i="28"/>
  <c r="X254" i="28"/>
  <c r="W254" i="28"/>
  <c r="V254" i="28"/>
  <c r="U254" i="28"/>
  <c r="T254" i="28"/>
  <c r="S254" i="28"/>
  <c r="R254" i="28"/>
  <c r="Q254" i="28"/>
  <c r="P254" i="28"/>
  <c r="O254" i="28"/>
  <c r="N254" i="28"/>
  <c r="M254" i="28"/>
  <c r="L254" i="28"/>
  <c r="K254" i="28"/>
  <c r="J254" i="28"/>
  <c r="I254" i="28"/>
  <c r="H254" i="28"/>
  <c r="G254" i="28"/>
  <c r="F254" i="28"/>
  <c r="E254" i="28"/>
  <c r="D254" i="28"/>
  <c r="C254" i="28"/>
  <c r="B254" i="28"/>
  <c r="AE253" i="28"/>
  <c r="AD253" i="28"/>
  <c r="AC253" i="28"/>
  <c r="AB253" i="28"/>
  <c r="AA253" i="28"/>
  <c r="Z253" i="28"/>
  <c r="Y253" i="28"/>
  <c r="X253" i="28"/>
  <c r="W253" i="28"/>
  <c r="V253" i="28"/>
  <c r="U253" i="28"/>
  <c r="T253" i="28"/>
  <c r="S253" i="28"/>
  <c r="R253" i="28"/>
  <c r="Q253" i="28"/>
  <c r="P253" i="28"/>
  <c r="O253" i="28"/>
  <c r="N253" i="28"/>
  <c r="M253" i="28"/>
  <c r="L253" i="28"/>
  <c r="K253" i="28"/>
  <c r="J253" i="28"/>
  <c r="I253" i="28"/>
  <c r="H253" i="28"/>
  <c r="G253" i="28"/>
  <c r="F253" i="28"/>
  <c r="E253" i="28"/>
  <c r="D253" i="28"/>
  <c r="C253" i="28"/>
  <c r="B253" i="28"/>
  <c r="AE252" i="28"/>
  <c r="AD252" i="28"/>
  <c r="AC252" i="28"/>
  <c r="AB252" i="28"/>
  <c r="AA252" i="28"/>
  <c r="Z252" i="28"/>
  <c r="Y252" i="28"/>
  <c r="X252" i="28"/>
  <c r="W252" i="28"/>
  <c r="V252" i="28"/>
  <c r="U252" i="28"/>
  <c r="T252" i="28"/>
  <c r="S252" i="28"/>
  <c r="R252" i="28"/>
  <c r="Q252" i="28"/>
  <c r="P252" i="28"/>
  <c r="O252" i="28"/>
  <c r="N252" i="28"/>
  <c r="M252" i="28"/>
  <c r="L252" i="28"/>
  <c r="K252" i="28"/>
  <c r="J252" i="28"/>
  <c r="I252" i="28"/>
  <c r="H252" i="28"/>
  <c r="G252" i="28"/>
  <c r="F252" i="28"/>
  <c r="E252" i="28"/>
  <c r="D252" i="28"/>
  <c r="C252" i="28"/>
  <c r="B252" i="28"/>
  <c r="AE251" i="28"/>
  <c r="AD251" i="28"/>
  <c r="AC251" i="28"/>
  <c r="AB251" i="28"/>
  <c r="AA251" i="28"/>
  <c r="Z251" i="28"/>
  <c r="Y251" i="28"/>
  <c r="X251" i="28"/>
  <c r="W251" i="28"/>
  <c r="V251" i="28"/>
  <c r="U251" i="28"/>
  <c r="T251" i="28"/>
  <c r="S251" i="28"/>
  <c r="R251" i="28"/>
  <c r="Q251" i="28"/>
  <c r="P251" i="28"/>
  <c r="O251" i="28"/>
  <c r="N251" i="28"/>
  <c r="M251" i="28"/>
  <c r="L251" i="28"/>
  <c r="K251" i="28"/>
  <c r="J251" i="28"/>
  <c r="I251" i="28"/>
  <c r="H251" i="28"/>
  <c r="G251" i="28"/>
  <c r="F251" i="28"/>
  <c r="E251" i="28"/>
  <c r="D251" i="28"/>
  <c r="C251" i="28"/>
  <c r="B251" i="28"/>
  <c r="AE250" i="28"/>
  <c r="AD250" i="28"/>
  <c r="AC250" i="28"/>
  <c r="AB250" i="28"/>
  <c r="AA250" i="28"/>
  <c r="Z250" i="28"/>
  <c r="Y250" i="28"/>
  <c r="X250" i="28"/>
  <c r="W250" i="28"/>
  <c r="V250" i="28"/>
  <c r="U250" i="28"/>
  <c r="T250" i="28"/>
  <c r="S250" i="28"/>
  <c r="R250" i="28"/>
  <c r="Q250" i="28"/>
  <c r="P250" i="28"/>
  <c r="O250" i="28"/>
  <c r="N250" i="28"/>
  <c r="M250" i="28"/>
  <c r="L250" i="28"/>
  <c r="K250" i="28"/>
  <c r="J250" i="28"/>
  <c r="I250" i="28"/>
  <c r="H250" i="28"/>
  <c r="G250" i="28"/>
  <c r="F250" i="28"/>
  <c r="E250" i="28"/>
  <c r="D250" i="28"/>
  <c r="C250" i="28"/>
  <c r="B250" i="28"/>
  <c r="AE249" i="28"/>
  <c r="AD249" i="28"/>
  <c r="AC249" i="28"/>
  <c r="AB249" i="28"/>
  <c r="AA249" i="28"/>
  <c r="Z249" i="28"/>
  <c r="Y249" i="28"/>
  <c r="X249" i="28"/>
  <c r="W249" i="28"/>
  <c r="V249" i="28"/>
  <c r="U249" i="28"/>
  <c r="T249" i="28"/>
  <c r="S249" i="28"/>
  <c r="R249" i="28"/>
  <c r="Q249" i="28"/>
  <c r="P249" i="28"/>
  <c r="O249" i="28"/>
  <c r="N249" i="28"/>
  <c r="M249" i="28"/>
  <c r="L249" i="28"/>
  <c r="K249" i="28"/>
  <c r="J249" i="28"/>
  <c r="I249" i="28"/>
  <c r="H249" i="28"/>
  <c r="G249" i="28"/>
  <c r="F249" i="28"/>
  <c r="E249" i="28"/>
  <c r="D249" i="28"/>
  <c r="C249" i="28"/>
  <c r="B249" i="28"/>
  <c r="AE248" i="28"/>
  <c r="AD248" i="28"/>
  <c r="AC248" i="28"/>
  <c r="AB248" i="28"/>
  <c r="AA248" i="28"/>
  <c r="Z248" i="28"/>
  <c r="Y248" i="28"/>
  <c r="X248" i="28"/>
  <c r="W248" i="28"/>
  <c r="V248" i="28"/>
  <c r="U248" i="28"/>
  <c r="T248" i="28"/>
  <c r="S248" i="28"/>
  <c r="R248" i="28"/>
  <c r="Q248" i="28"/>
  <c r="P248" i="28"/>
  <c r="O248" i="28"/>
  <c r="N248" i="28"/>
  <c r="M248" i="28"/>
  <c r="L248" i="28"/>
  <c r="K248" i="28"/>
  <c r="J248" i="28"/>
  <c r="I248" i="28"/>
  <c r="H248" i="28"/>
  <c r="G248" i="28"/>
  <c r="F248" i="28"/>
  <c r="E248" i="28"/>
  <c r="D248" i="28"/>
  <c r="C248" i="28"/>
  <c r="B248" i="28"/>
  <c r="AE247" i="28"/>
  <c r="AD247" i="28"/>
  <c r="AC247" i="28"/>
  <c r="AB247" i="28"/>
  <c r="AA247" i="28"/>
  <c r="Z247" i="28"/>
  <c r="Y247" i="28"/>
  <c r="X247" i="28"/>
  <c r="W247" i="28"/>
  <c r="V247" i="28"/>
  <c r="U247" i="28"/>
  <c r="T247" i="28"/>
  <c r="S247" i="28"/>
  <c r="R247" i="28"/>
  <c r="Q247" i="28"/>
  <c r="P247" i="28"/>
  <c r="O247" i="28"/>
  <c r="N247" i="28"/>
  <c r="M247" i="28"/>
  <c r="L247" i="28"/>
  <c r="K247" i="28"/>
  <c r="J247" i="28"/>
  <c r="I247" i="28"/>
  <c r="H247" i="28"/>
  <c r="G247" i="28"/>
  <c r="F247" i="28"/>
  <c r="E247" i="28"/>
  <c r="D247" i="28"/>
  <c r="C247" i="28"/>
  <c r="B247" i="28"/>
  <c r="AE246" i="28"/>
  <c r="AD246" i="28"/>
  <c r="AC246" i="28"/>
  <c r="AB246" i="28"/>
  <c r="AA246" i="28"/>
  <c r="Z246" i="28"/>
  <c r="Y246" i="28"/>
  <c r="X246" i="28"/>
  <c r="W246" i="28"/>
  <c r="V246" i="28"/>
  <c r="U246" i="28"/>
  <c r="T246" i="28"/>
  <c r="S246" i="28"/>
  <c r="R246" i="28"/>
  <c r="Q246" i="28"/>
  <c r="P246" i="28"/>
  <c r="O246" i="28"/>
  <c r="N246" i="28"/>
  <c r="M246" i="28"/>
  <c r="L246" i="28"/>
  <c r="K246" i="28"/>
  <c r="J246" i="28"/>
  <c r="I246" i="28"/>
  <c r="H246" i="28"/>
  <c r="G246" i="28"/>
  <c r="F246" i="28"/>
  <c r="E246" i="28"/>
  <c r="D246" i="28"/>
  <c r="C246" i="28"/>
  <c r="B246" i="28"/>
  <c r="AE245" i="28"/>
  <c r="AD245" i="28"/>
  <c r="AC245" i="28"/>
  <c r="AB245" i="28"/>
  <c r="AA245" i="28"/>
  <c r="Z245" i="28"/>
  <c r="Y245" i="28"/>
  <c r="X245" i="28"/>
  <c r="W245" i="28"/>
  <c r="V245" i="28"/>
  <c r="U245" i="28"/>
  <c r="T245" i="28"/>
  <c r="S245" i="28"/>
  <c r="R245" i="28"/>
  <c r="Q245" i="28"/>
  <c r="P245" i="28"/>
  <c r="O245" i="28"/>
  <c r="N245" i="28"/>
  <c r="M245" i="28"/>
  <c r="L245" i="28"/>
  <c r="K245" i="28"/>
  <c r="J245" i="28"/>
  <c r="I245" i="28"/>
  <c r="H245" i="28"/>
  <c r="G245" i="28"/>
  <c r="F245" i="28"/>
  <c r="E245" i="28"/>
  <c r="D245" i="28"/>
  <c r="C245" i="28"/>
  <c r="B245" i="28"/>
  <c r="AE244" i="28"/>
  <c r="AD244" i="28"/>
  <c r="AC244" i="28"/>
  <c r="AB244" i="28"/>
  <c r="AA244" i="28"/>
  <c r="Z244" i="28"/>
  <c r="Y244" i="28"/>
  <c r="X244" i="28"/>
  <c r="W244" i="28"/>
  <c r="V244" i="28"/>
  <c r="U244" i="28"/>
  <c r="T244" i="28"/>
  <c r="S244" i="28"/>
  <c r="R244" i="28"/>
  <c r="Q244" i="28"/>
  <c r="P244" i="28"/>
  <c r="O244" i="28"/>
  <c r="N244" i="28"/>
  <c r="M244" i="28"/>
  <c r="L244" i="28"/>
  <c r="K244" i="28"/>
  <c r="J244" i="28"/>
  <c r="I244" i="28"/>
  <c r="H244" i="28"/>
  <c r="G244" i="28"/>
  <c r="F244" i="28"/>
  <c r="E244" i="28"/>
  <c r="D244" i="28"/>
  <c r="C244" i="28"/>
  <c r="B244" i="28"/>
  <c r="AE243" i="28"/>
  <c r="AE301" i="28" s="1"/>
  <c r="AD243" i="28"/>
  <c r="AD301" i="28" s="1"/>
  <c r="AC243" i="28"/>
  <c r="AC301" i="28" s="1"/>
  <c r="AB243" i="28"/>
  <c r="AB301" i="28" s="1"/>
  <c r="AA243" i="28"/>
  <c r="AA301" i="28" s="1"/>
  <c r="Z243" i="28"/>
  <c r="Z301" i="28" s="1"/>
  <c r="Y243" i="28"/>
  <c r="Y301" i="28" s="1"/>
  <c r="X243" i="28"/>
  <c r="X301" i="28" s="1"/>
  <c r="W243" i="28"/>
  <c r="W301" i="28" s="1"/>
  <c r="V243" i="28"/>
  <c r="V301" i="28" s="1"/>
  <c r="U243" i="28"/>
  <c r="U301" i="28" s="1"/>
  <c r="T243" i="28"/>
  <c r="S243" i="28"/>
  <c r="R243" i="28"/>
  <c r="Q243" i="28"/>
  <c r="Q301" i="28" s="1"/>
  <c r="P243" i="28"/>
  <c r="P301" i="28" s="1"/>
  <c r="O243" i="28"/>
  <c r="O301" i="28" s="1"/>
  <c r="O308" i="28" s="1"/>
  <c r="N243" i="28"/>
  <c r="N301" i="28" s="1"/>
  <c r="N308" i="28" s="1"/>
  <c r="M243" i="28"/>
  <c r="M301" i="28" s="1"/>
  <c r="M308" i="28" s="1"/>
  <c r="L243" i="28"/>
  <c r="L301" i="28" s="1"/>
  <c r="L308" i="28" s="1"/>
  <c r="K243" i="28"/>
  <c r="K301" i="28" s="1"/>
  <c r="K308" i="28" s="1"/>
  <c r="J243" i="28"/>
  <c r="J301" i="28" s="1"/>
  <c r="J308" i="28" s="1"/>
  <c r="I243" i="28"/>
  <c r="I301" i="28" s="1"/>
  <c r="I308" i="28" s="1"/>
  <c r="H243" i="28"/>
  <c r="H301" i="28" s="1"/>
  <c r="H308" i="28" s="1"/>
  <c r="G243" i="28"/>
  <c r="G301" i="28" s="1"/>
  <c r="G308" i="28" s="1"/>
  <c r="F243" i="28"/>
  <c r="F301" i="28" s="1"/>
  <c r="E243" i="28"/>
  <c r="D243" i="28"/>
  <c r="D301" i="28" s="1"/>
  <c r="C243" i="28"/>
  <c r="C301" i="28" s="1"/>
  <c r="B243" i="28"/>
  <c r="B301" i="28" s="1"/>
  <c r="AE242" i="28"/>
  <c r="AD242" i="28"/>
  <c r="AC242" i="28"/>
  <c r="AB242" i="28"/>
  <c r="AA242" i="28"/>
  <c r="Z242" i="28"/>
  <c r="Y242" i="28"/>
  <c r="X242" i="28"/>
  <c r="W242" i="28"/>
  <c r="V242" i="28"/>
  <c r="U242" i="28"/>
  <c r="T242" i="28"/>
  <c r="S242" i="28"/>
  <c r="S231" i="28" s="1"/>
  <c r="R242" i="28"/>
  <c r="Q242" i="28"/>
  <c r="P242" i="28"/>
  <c r="O242" i="28"/>
  <c r="N242" i="28"/>
  <c r="M242" i="28"/>
  <c r="L242" i="28"/>
  <c r="K242" i="28"/>
  <c r="J242" i="28"/>
  <c r="I242" i="28"/>
  <c r="H242" i="28"/>
  <c r="G242" i="28"/>
  <c r="F242" i="28"/>
  <c r="E242" i="28"/>
  <c r="D242" i="28"/>
  <c r="C242" i="28"/>
  <c r="B242" i="28"/>
  <c r="AE241" i="28"/>
  <c r="AD241" i="28"/>
  <c r="AC241" i="28"/>
  <c r="AB241" i="28"/>
  <c r="AA241" i="28"/>
  <c r="Z241" i="28"/>
  <c r="Y241" i="28"/>
  <c r="X241" i="28"/>
  <c r="W241" i="28"/>
  <c r="V241" i="28"/>
  <c r="U241" i="28"/>
  <c r="T241" i="28"/>
  <c r="S241" i="28"/>
  <c r="R241" i="28"/>
  <c r="Q241" i="28"/>
  <c r="P241" i="28"/>
  <c r="O241" i="28"/>
  <c r="N241" i="28"/>
  <c r="M241" i="28"/>
  <c r="L241" i="28"/>
  <c r="K241" i="28"/>
  <c r="J241" i="28"/>
  <c r="I241" i="28"/>
  <c r="H241" i="28"/>
  <c r="G241" i="28"/>
  <c r="F241" i="28"/>
  <c r="E241" i="28"/>
  <c r="D241" i="28"/>
  <c r="C241" i="28"/>
  <c r="B241" i="28"/>
  <c r="AE240" i="28"/>
  <c r="AD240" i="28"/>
  <c r="AC240" i="28"/>
  <c r="AB240" i="28"/>
  <c r="AA240" i="28"/>
  <c r="Z240" i="28"/>
  <c r="Y240" i="28"/>
  <c r="X240" i="28"/>
  <c r="W240" i="28"/>
  <c r="V240" i="28"/>
  <c r="U240" i="28"/>
  <c r="T240" i="28"/>
  <c r="S240" i="28"/>
  <c r="R240" i="28"/>
  <c r="Q240" i="28"/>
  <c r="P240" i="28"/>
  <c r="O240" i="28"/>
  <c r="N240" i="28"/>
  <c r="M240" i="28"/>
  <c r="M231" i="28" s="1"/>
  <c r="L240" i="28"/>
  <c r="K240" i="28"/>
  <c r="J240" i="28"/>
  <c r="I240" i="28"/>
  <c r="H240" i="28"/>
  <c r="G240" i="28"/>
  <c r="F240" i="28"/>
  <c r="E240" i="28"/>
  <c r="D240" i="28"/>
  <c r="C240" i="28"/>
  <c r="B240" i="28"/>
  <c r="AE239" i="28"/>
  <c r="AD239" i="28"/>
  <c r="AC239" i="28"/>
  <c r="AB239" i="28"/>
  <c r="AA239" i="28"/>
  <c r="Z239" i="28"/>
  <c r="Y239" i="28"/>
  <c r="X239" i="28"/>
  <c r="W239" i="28"/>
  <c r="V239" i="28"/>
  <c r="U239" i="28"/>
  <c r="T239" i="28"/>
  <c r="S239" i="28"/>
  <c r="R239" i="28"/>
  <c r="Q239" i="28"/>
  <c r="P239" i="28"/>
  <c r="O239" i="28"/>
  <c r="N239" i="28"/>
  <c r="M239" i="28"/>
  <c r="L239" i="28"/>
  <c r="K239" i="28"/>
  <c r="J239" i="28"/>
  <c r="I239" i="28"/>
  <c r="H239" i="28"/>
  <c r="G239" i="28"/>
  <c r="F239" i="28"/>
  <c r="E239" i="28"/>
  <c r="D239" i="28"/>
  <c r="C239" i="28"/>
  <c r="B239" i="28"/>
  <c r="AE238" i="28"/>
  <c r="AD238" i="28"/>
  <c r="AC238" i="28"/>
  <c r="AB238" i="28"/>
  <c r="AA238" i="28"/>
  <c r="Z238" i="28"/>
  <c r="Y238" i="28"/>
  <c r="X238" i="28"/>
  <c r="W238" i="28"/>
  <c r="V238" i="28"/>
  <c r="U238" i="28"/>
  <c r="T238" i="28"/>
  <c r="S238" i="28"/>
  <c r="R238" i="28"/>
  <c r="Q238" i="28"/>
  <c r="P238" i="28"/>
  <c r="O238" i="28"/>
  <c r="N238" i="28"/>
  <c r="M238" i="28"/>
  <c r="L238" i="28"/>
  <c r="K238" i="28"/>
  <c r="J238" i="28"/>
  <c r="I238" i="28"/>
  <c r="H238" i="28"/>
  <c r="G238" i="28"/>
  <c r="F238" i="28"/>
  <c r="E238" i="28"/>
  <c r="D238" i="28"/>
  <c r="C238" i="28"/>
  <c r="B238" i="28"/>
  <c r="AE237" i="28"/>
  <c r="AD237" i="28"/>
  <c r="AC237" i="28"/>
  <c r="AB237" i="28"/>
  <c r="AA237" i="28"/>
  <c r="Z237" i="28"/>
  <c r="Y237" i="28"/>
  <c r="X237" i="28"/>
  <c r="W237" i="28"/>
  <c r="V237" i="28"/>
  <c r="U237" i="28"/>
  <c r="T237" i="28"/>
  <c r="S237" i="28"/>
  <c r="R237" i="28"/>
  <c r="Q237" i="28"/>
  <c r="P237" i="28"/>
  <c r="O237" i="28"/>
  <c r="O231" i="28" s="1"/>
  <c r="N237" i="28"/>
  <c r="M237" i="28"/>
  <c r="L237" i="28"/>
  <c r="K237" i="28"/>
  <c r="J237" i="28"/>
  <c r="I237" i="28"/>
  <c r="H237" i="28"/>
  <c r="G237" i="28"/>
  <c r="F237" i="28"/>
  <c r="E237" i="28"/>
  <c r="D237" i="28"/>
  <c r="C237" i="28"/>
  <c r="B237" i="28"/>
  <c r="AE236" i="28"/>
  <c r="AD236" i="28"/>
  <c r="AC236" i="28"/>
  <c r="AB236" i="28"/>
  <c r="AA236" i="28"/>
  <c r="Z236" i="28"/>
  <c r="Y236" i="28"/>
  <c r="X236" i="28"/>
  <c r="W236" i="28"/>
  <c r="V236" i="28"/>
  <c r="U236" i="28"/>
  <c r="T236" i="28"/>
  <c r="S236" i="28"/>
  <c r="R236" i="28"/>
  <c r="R231" i="28" s="1"/>
  <c r="Q236" i="28"/>
  <c r="P236" i="28"/>
  <c r="O236" i="28"/>
  <c r="N236" i="28"/>
  <c r="M236" i="28"/>
  <c r="L236" i="28"/>
  <c r="K236" i="28"/>
  <c r="J236" i="28"/>
  <c r="I236" i="28"/>
  <c r="H236" i="28"/>
  <c r="G236" i="28"/>
  <c r="F236" i="28"/>
  <c r="E236" i="28"/>
  <c r="D236" i="28"/>
  <c r="C236" i="28"/>
  <c r="B236" i="28"/>
  <c r="AE235" i="28"/>
  <c r="AD235" i="28"/>
  <c r="AC235" i="28"/>
  <c r="AB235" i="28"/>
  <c r="AA235" i="28"/>
  <c r="Z235" i="28"/>
  <c r="Y235" i="28"/>
  <c r="X235" i="28"/>
  <c r="W235" i="28"/>
  <c r="V235" i="28"/>
  <c r="U235" i="28"/>
  <c r="T235" i="28"/>
  <c r="S235" i="28"/>
  <c r="R235" i="28"/>
  <c r="Q235" i="28"/>
  <c r="P235" i="28"/>
  <c r="O235" i="28"/>
  <c r="N235" i="28"/>
  <c r="M235" i="28"/>
  <c r="L235" i="28"/>
  <c r="K235" i="28"/>
  <c r="J235" i="28"/>
  <c r="I235" i="28"/>
  <c r="H235" i="28"/>
  <c r="G235" i="28"/>
  <c r="F235" i="28"/>
  <c r="E235" i="28"/>
  <c r="D235" i="28"/>
  <c r="C235" i="28"/>
  <c r="B235" i="28"/>
  <c r="AE234" i="28"/>
  <c r="AE300" i="28" s="1"/>
  <c r="AD234" i="28"/>
  <c r="AD300" i="28" s="1"/>
  <c r="AC234" i="28"/>
  <c r="AC300" i="28" s="1"/>
  <c r="AB234" i="28"/>
  <c r="AB300" i="28" s="1"/>
  <c r="AA234" i="28"/>
  <c r="AA300" i="28" s="1"/>
  <c r="Z234" i="28"/>
  <c r="Z300" i="28" s="1"/>
  <c r="Y234" i="28"/>
  <c r="Y300" i="28" s="1"/>
  <c r="X234" i="28"/>
  <c r="X300" i="28" s="1"/>
  <c r="W234" i="28"/>
  <c r="W300" i="28" s="1"/>
  <c r="V234" i="28"/>
  <c r="V300" i="28" s="1"/>
  <c r="U234" i="28"/>
  <c r="U300" i="28" s="1"/>
  <c r="T234" i="28"/>
  <c r="T300" i="28" s="1"/>
  <c r="S234" i="28"/>
  <c r="S300" i="28" s="1"/>
  <c r="R234" i="28"/>
  <c r="R300" i="28" s="1"/>
  <c r="Q234" i="28"/>
  <c r="Q300" i="28" s="1"/>
  <c r="P234" i="28"/>
  <c r="P300" i="28" s="1"/>
  <c r="O234" i="28"/>
  <c r="O300" i="28" s="1"/>
  <c r="O309" i="28" s="1"/>
  <c r="N234" i="28"/>
  <c r="N300" i="28" s="1"/>
  <c r="N309" i="28" s="1"/>
  <c r="M234" i="28"/>
  <c r="M300" i="28" s="1"/>
  <c r="M309" i="28" s="1"/>
  <c r="L234" i="28"/>
  <c r="L300" i="28" s="1"/>
  <c r="L309" i="28" s="1"/>
  <c r="K234" i="28"/>
  <c r="K300" i="28" s="1"/>
  <c r="K309" i="28" s="1"/>
  <c r="J234" i="28"/>
  <c r="I234" i="28"/>
  <c r="I300" i="28" s="1"/>
  <c r="I309" i="28" s="1"/>
  <c r="H234" i="28"/>
  <c r="H300" i="28" s="1"/>
  <c r="H309" i="28" s="1"/>
  <c r="G234" i="28"/>
  <c r="G300" i="28" s="1"/>
  <c r="G309" i="28" s="1"/>
  <c r="F234" i="28"/>
  <c r="E234" i="28"/>
  <c r="D234" i="28"/>
  <c r="C234" i="28"/>
  <c r="B234" i="28"/>
  <c r="AE233" i="28"/>
  <c r="AD233" i="28"/>
  <c r="AC233" i="28"/>
  <c r="AB233" i="28"/>
  <c r="AA233" i="28"/>
  <c r="Z233" i="28"/>
  <c r="Y233" i="28"/>
  <c r="X233" i="28"/>
  <c r="W233" i="28"/>
  <c r="V233" i="28"/>
  <c r="V231" i="28" s="1"/>
  <c r="U233" i="28"/>
  <c r="T233" i="28"/>
  <c r="S233" i="28"/>
  <c r="R233" i="28"/>
  <c r="Q233" i="28"/>
  <c r="P233" i="28"/>
  <c r="O233" i="28"/>
  <c r="N233" i="28"/>
  <c r="M233" i="28"/>
  <c r="L233" i="28"/>
  <c r="K233" i="28"/>
  <c r="J233" i="28"/>
  <c r="I233" i="28"/>
  <c r="H233" i="28"/>
  <c r="G233" i="28"/>
  <c r="F233" i="28"/>
  <c r="E233" i="28"/>
  <c r="D233" i="28"/>
  <c r="C233" i="28"/>
  <c r="B233" i="28"/>
  <c r="AE232" i="28"/>
  <c r="AD232" i="28"/>
  <c r="AD231" i="28" s="1"/>
  <c r="AC232" i="28"/>
  <c r="AB232" i="28"/>
  <c r="AA232" i="28"/>
  <c r="Z232" i="28"/>
  <c r="Y232" i="28"/>
  <c r="X232" i="28"/>
  <c r="W232" i="28"/>
  <c r="V232" i="28"/>
  <c r="U232" i="28"/>
  <c r="T232" i="28"/>
  <c r="S232" i="28"/>
  <c r="R232" i="28"/>
  <c r="Q232" i="28"/>
  <c r="P232" i="28"/>
  <c r="O232" i="28"/>
  <c r="N232" i="28"/>
  <c r="M232" i="28"/>
  <c r="L232" i="28"/>
  <c r="K232" i="28"/>
  <c r="K231" i="28" s="1"/>
  <c r="J232" i="28"/>
  <c r="I232" i="28"/>
  <c r="H232" i="28"/>
  <c r="H231" i="28" s="1"/>
  <c r="G232" i="28"/>
  <c r="F232" i="28"/>
  <c r="F231" i="28" s="1"/>
  <c r="E232" i="28"/>
  <c r="D232" i="28"/>
  <c r="C232" i="28"/>
  <c r="B232" i="28"/>
  <c r="OR231" i="28"/>
  <c r="OQ231" i="28"/>
  <c r="OP231" i="28"/>
  <c r="OO231" i="28"/>
  <c r="ON231" i="28"/>
  <c r="OM231" i="28"/>
  <c r="OL231" i="28"/>
  <c r="OK231" i="28"/>
  <c r="OJ231" i="28"/>
  <c r="OI231" i="28"/>
  <c r="OH231" i="28"/>
  <c r="OG231" i="28"/>
  <c r="OF231" i="28"/>
  <c r="OE231" i="28"/>
  <c r="OD231" i="28"/>
  <c r="OC231" i="28"/>
  <c r="OB231" i="28"/>
  <c r="OA231" i="28"/>
  <c r="NZ231" i="28"/>
  <c r="NY231" i="28"/>
  <c r="NX231" i="28"/>
  <c r="NW231" i="28"/>
  <c r="NV231" i="28"/>
  <c r="NU231" i="28"/>
  <c r="NT231" i="28"/>
  <c r="NS231" i="28"/>
  <c r="NR231" i="28"/>
  <c r="NQ231" i="28"/>
  <c r="NP231" i="28"/>
  <c r="NO231" i="28"/>
  <c r="NN231" i="28"/>
  <c r="NM231" i="28"/>
  <c r="NL231" i="28"/>
  <c r="NK231" i="28"/>
  <c r="NJ231" i="28"/>
  <c r="NI231" i="28"/>
  <c r="NH231" i="28"/>
  <c r="NG231" i="28"/>
  <c r="NF231" i="28"/>
  <c r="NE231" i="28"/>
  <c r="ND231" i="28"/>
  <c r="NC231" i="28"/>
  <c r="NB231" i="28"/>
  <c r="NA231" i="28"/>
  <c r="MZ231" i="28"/>
  <c r="MY231" i="28"/>
  <c r="MX231" i="28"/>
  <c r="MW231" i="28"/>
  <c r="MV231" i="28"/>
  <c r="MU231" i="28"/>
  <c r="MT231" i="28"/>
  <c r="MS231" i="28"/>
  <c r="MR231" i="28"/>
  <c r="MQ231" i="28"/>
  <c r="MP231" i="28"/>
  <c r="MO231" i="28"/>
  <c r="MN231" i="28"/>
  <c r="MM231" i="28"/>
  <c r="ML231" i="28"/>
  <c r="MK231" i="28"/>
  <c r="MJ231" i="28"/>
  <c r="MI231" i="28"/>
  <c r="MH231" i="28"/>
  <c r="MG231" i="28"/>
  <c r="MF231" i="28"/>
  <c r="ME231" i="28"/>
  <c r="MD231" i="28"/>
  <c r="MC231" i="28"/>
  <c r="MB231" i="28"/>
  <c r="MA231" i="28"/>
  <c r="LZ231" i="28"/>
  <c r="LY231" i="28"/>
  <c r="LX231" i="28"/>
  <c r="LW231" i="28"/>
  <c r="LV231" i="28"/>
  <c r="LU231" i="28"/>
  <c r="LT231" i="28"/>
  <c r="LS231" i="28"/>
  <c r="LR231" i="28"/>
  <c r="LQ231" i="28"/>
  <c r="LP231" i="28"/>
  <c r="LO231" i="28"/>
  <c r="LN231" i="28"/>
  <c r="LM231" i="28"/>
  <c r="LL231" i="28"/>
  <c r="LK231" i="28"/>
  <c r="LJ231" i="28"/>
  <c r="LI231" i="28"/>
  <c r="LH231" i="28"/>
  <c r="LG231" i="28"/>
  <c r="LF231" i="28"/>
  <c r="LE231" i="28"/>
  <c r="LD231" i="28"/>
  <c r="LC231" i="28"/>
  <c r="LB231" i="28"/>
  <c r="LA231" i="28"/>
  <c r="KZ231" i="28"/>
  <c r="KY231" i="28"/>
  <c r="KX231" i="28"/>
  <c r="KW231" i="28"/>
  <c r="KV231" i="28"/>
  <c r="KU231" i="28"/>
  <c r="KT231" i="28"/>
  <c r="KS231" i="28"/>
  <c r="KR231" i="28"/>
  <c r="KQ231" i="28"/>
  <c r="KP231" i="28"/>
  <c r="KO231" i="28"/>
  <c r="KN231" i="28"/>
  <c r="KM231" i="28"/>
  <c r="KL231" i="28"/>
  <c r="KK231" i="28"/>
  <c r="KJ231" i="28"/>
  <c r="KI231" i="28"/>
  <c r="KH231" i="28"/>
  <c r="KG231" i="28"/>
  <c r="KF231" i="28"/>
  <c r="KE231" i="28"/>
  <c r="KD231" i="28"/>
  <c r="KC231" i="28"/>
  <c r="KB231" i="28"/>
  <c r="KA231" i="28"/>
  <c r="JZ231" i="28"/>
  <c r="JY231" i="28"/>
  <c r="JX231" i="28"/>
  <c r="JW231" i="28"/>
  <c r="JV231" i="28"/>
  <c r="JU231" i="28"/>
  <c r="JT231" i="28"/>
  <c r="JS231" i="28"/>
  <c r="JR231" i="28"/>
  <c r="JQ231" i="28"/>
  <c r="JP231" i="28"/>
  <c r="JO231" i="28"/>
  <c r="JN231" i="28"/>
  <c r="JM231" i="28"/>
  <c r="JL231" i="28"/>
  <c r="JK231" i="28"/>
  <c r="JJ231" i="28"/>
  <c r="JI231" i="28"/>
  <c r="JH231" i="28"/>
  <c r="JG231" i="28"/>
  <c r="JF231" i="28"/>
  <c r="JE231" i="28"/>
  <c r="JD231" i="28"/>
  <c r="JC231" i="28"/>
  <c r="JB231" i="28"/>
  <c r="JA231" i="28"/>
  <c r="IZ231" i="28"/>
  <c r="IY231" i="28"/>
  <c r="IX231" i="28"/>
  <c r="IW231" i="28"/>
  <c r="IV231" i="28"/>
  <c r="IU231" i="28"/>
  <c r="IT231" i="28"/>
  <c r="IS231" i="28"/>
  <c r="IR231" i="28"/>
  <c r="IQ231" i="28"/>
  <c r="IP231" i="28"/>
  <c r="IO231" i="28"/>
  <c r="IN231" i="28"/>
  <c r="IM231" i="28"/>
  <c r="IL231" i="28"/>
  <c r="IK231" i="28"/>
  <c r="IJ231" i="28"/>
  <c r="II231" i="28"/>
  <c r="IH231" i="28"/>
  <c r="IG231" i="28"/>
  <c r="IF231" i="28"/>
  <c r="IE231" i="28"/>
  <c r="ID231" i="28"/>
  <c r="IC231" i="28"/>
  <c r="IB231" i="28"/>
  <c r="IA231" i="28"/>
  <c r="HZ231" i="28"/>
  <c r="HY231" i="28"/>
  <c r="HX231" i="28"/>
  <c r="HW231" i="28"/>
  <c r="HV231" i="28"/>
  <c r="HU231" i="28"/>
  <c r="HT231" i="28"/>
  <c r="HS231" i="28"/>
  <c r="HR231" i="28"/>
  <c r="HQ231" i="28"/>
  <c r="HP231" i="28"/>
  <c r="HO231" i="28"/>
  <c r="HN231" i="28"/>
  <c r="HM231" i="28"/>
  <c r="HL231" i="28"/>
  <c r="HK231" i="28"/>
  <c r="HJ231" i="28"/>
  <c r="HI231" i="28"/>
  <c r="HH231" i="28"/>
  <c r="HG231" i="28"/>
  <c r="HF231" i="28"/>
  <c r="HE231" i="28"/>
  <c r="HD231" i="28"/>
  <c r="HC231" i="28"/>
  <c r="HB231" i="28"/>
  <c r="HA231" i="28"/>
  <c r="GZ231" i="28"/>
  <c r="GY231" i="28"/>
  <c r="GX231" i="28"/>
  <c r="GW231" i="28"/>
  <c r="GV231" i="28"/>
  <c r="GU231" i="28"/>
  <c r="GT231" i="28"/>
  <c r="GS231" i="28"/>
  <c r="GR231" i="28"/>
  <c r="GQ231" i="28"/>
  <c r="GP231" i="28"/>
  <c r="GO231" i="28"/>
  <c r="GN231" i="28"/>
  <c r="GM231" i="28"/>
  <c r="GL231" i="28"/>
  <c r="GK231" i="28"/>
  <c r="GJ231" i="28"/>
  <c r="GI231" i="28"/>
  <c r="GH231" i="28"/>
  <c r="GG231" i="28"/>
  <c r="GF231" i="28"/>
  <c r="GE231" i="28"/>
  <c r="GD231" i="28"/>
  <c r="GC231" i="28"/>
  <c r="GB231" i="28"/>
  <c r="GA231" i="28"/>
  <c r="FZ231" i="28"/>
  <c r="FY231" i="28"/>
  <c r="FX231" i="28"/>
  <c r="FW231" i="28"/>
  <c r="FV231" i="28"/>
  <c r="FU231" i="28"/>
  <c r="FT231" i="28"/>
  <c r="FS231" i="28"/>
  <c r="FR231" i="28"/>
  <c r="FQ231" i="28"/>
  <c r="FP231" i="28"/>
  <c r="FO231" i="28"/>
  <c r="FN231" i="28"/>
  <c r="FM231" i="28"/>
  <c r="FL231" i="28"/>
  <c r="FK231" i="28"/>
  <c r="FJ231" i="28"/>
  <c r="FI231" i="28"/>
  <c r="FH231" i="28"/>
  <c r="FG231" i="28"/>
  <c r="FF231" i="28"/>
  <c r="FE231" i="28"/>
  <c r="FD231" i="28"/>
  <c r="FC231" i="28"/>
  <c r="FB231" i="28"/>
  <c r="FA231" i="28"/>
  <c r="EZ231" i="28"/>
  <c r="EY231" i="28"/>
  <c r="EX231" i="28"/>
  <c r="EW231" i="28"/>
  <c r="EV231" i="28"/>
  <c r="EU231" i="28"/>
  <c r="ET231" i="28"/>
  <c r="ES231" i="28"/>
  <c r="ER231" i="28"/>
  <c r="EQ231" i="28"/>
  <c r="EP231" i="28"/>
  <c r="EO231" i="28"/>
  <c r="EN231" i="28"/>
  <c r="EM231" i="28"/>
  <c r="EL231" i="28"/>
  <c r="EK231" i="28"/>
  <c r="EJ231" i="28"/>
  <c r="EI231" i="28"/>
  <c r="EH231" i="28"/>
  <c r="EG231" i="28"/>
  <c r="EF231" i="28"/>
  <c r="EE231" i="28"/>
  <c r="ED231" i="28"/>
  <c r="EC231" i="28"/>
  <c r="EB231" i="28"/>
  <c r="EA231" i="28"/>
  <c r="DZ231" i="28"/>
  <c r="DY231" i="28"/>
  <c r="DX231" i="28"/>
  <c r="DW231" i="28"/>
  <c r="DV231" i="28"/>
  <c r="DU231" i="28"/>
  <c r="DT231" i="28"/>
  <c r="DS231" i="28"/>
  <c r="DR231" i="28"/>
  <c r="DQ231" i="28"/>
  <c r="DP231" i="28"/>
  <c r="DO231" i="28"/>
  <c r="DN231" i="28"/>
  <c r="DM231" i="28"/>
  <c r="DL231" i="28"/>
  <c r="DK231" i="28"/>
  <c r="DJ231" i="28"/>
  <c r="DI231" i="28"/>
  <c r="DH231" i="28"/>
  <c r="DG231" i="28"/>
  <c r="DF231" i="28"/>
  <c r="DE231" i="28"/>
  <c r="DD231" i="28"/>
  <c r="DC231" i="28"/>
  <c r="DB231" i="28"/>
  <c r="DA231" i="28"/>
  <c r="CZ231" i="28"/>
  <c r="CY231" i="28"/>
  <c r="CX231" i="28"/>
  <c r="CW231" i="28"/>
  <c r="CV231" i="28"/>
  <c r="CU231" i="28"/>
  <c r="CT231" i="28"/>
  <c r="CS231" i="28"/>
  <c r="CR231" i="28"/>
  <c r="CQ231" i="28"/>
  <c r="CP231" i="28"/>
  <c r="CO231" i="28"/>
  <c r="CN231" i="28"/>
  <c r="CM231" i="28"/>
  <c r="CL231" i="28"/>
  <c r="CK231" i="28"/>
  <c r="CJ231" i="28"/>
  <c r="CI231" i="28"/>
  <c r="CH231" i="28"/>
  <c r="CG231" i="28"/>
  <c r="CF231" i="28"/>
  <c r="CE231" i="28"/>
  <c r="CD231" i="28"/>
  <c r="CC231" i="28"/>
  <c r="CB231" i="28"/>
  <c r="CA231" i="28"/>
  <c r="BZ231" i="28"/>
  <c r="BY231" i="28"/>
  <c r="BX231" i="28"/>
  <c r="BW231" i="28"/>
  <c r="BV231" i="28"/>
  <c r="BU231" i="28"/>
  <c r="BT231" i="28"/>
  <c r="BS231" i="28"/>
  <c r="BR231" i="28"/>
  <c r="BQ231" i="28"/>
  <c r="BP231" i="28"/>
  <c r="BO231" i="28"/>
  <c r="BN231" i="28"/>
  <c r="BM231" i="28"/>
  <c r="BL231" i="28"/>
  <c r="BK231" i="28"/>
  <c r="BJ231" i="28"/>
  <c r="BI231" i="28"/>
  <c r="BH231" i="28"/>
  <c r="BG231" i="28"/>
  <c r="BF231" i="28"/>
  <c r="BE231" i="28"/>
  <c r="BD231" i="28"/>
  <c r="BC231" i="28"/>
  <c r="BB231" i="28"/>
  <c r="BA231" i="28"/>
  <c r="AZ231" i="28"/>
  <c r="AY231" i="28"/>
  <c r="AX231" i="28"/>
  <c r="AW231" i="28"/>
  <c r="AV231" i="28"/>
  <c r="AU231" i="28"/>
  <c r="AT231" i="28"/>
  <c r="AS231" i="28"/>
  <c r="AR231" i="28"/>
  <c r="AQ231" i="28"/>
  <c r="AP231" i="28"/>
  <c r="AO231" i="28"/>
  <c r="AN231" i="28"/>
  <c r="AM231" i="28"/>
  <c r="AL231" i="28"/>
  <c r="AK231" i="28"/>
  <c r="AJ231" i="28"/>
  <c r="AI231" i="28"/>
  <c r="AH231" i="28"/>
  <c r="AG231" i="28"/>
  <c r="U231" i="28"/>
  <c r="T231" i="28"/>
  <c r="P231" i="28"/>
  <c r="N231" i="28"/>
  <c r="L231" i="28"/>
  <c r="AE229" i="28"/>
  <c r="AD229" i="28"/>
  <c r="AC229" i="28"/>
  <c r="AB229" i="28"/>
  <c r="AA229" i="28"/>
  <c r="Z229" i="28"/>
  <c r="Y229" i="28"/>
  <c r="X229" i="28"/>
  <c r="W229" i="28"/>
  <c r="V229" i="28"/>
  <c r="U229" i="28"/>
  <c r="T229" i="28"/>
  <c r="S229" i="28"/>
  <c r="R229" i="28"/>
  <c r="Q229" i="28"/>
  <c r="P229" i="28"/>
  <c r="O229" i="28"/>
  <c r="N229" i="28"/>
  <c r="M229" i="28"/>
  <c r="L229" i="28"/>
  <c r="K229" i="28"/>
  <c r="J229" i="28"/>
  <c r="I229" i="28"/>
  <c r="H229" i="28"/>
  <c r="G229" i="28"/>
  <c r="F229" i="28"/>
  <c r="E229" i="28"/>
  <c r="D229" i="28"/>
  <c r="C229" i="28"/>
  <c r="B229" i="28"/>
  <c r="AE228" i="28"/>
  <c r="AD228" i="28"/>
  <c r="AC228" i="28"/>
  <c r="AB228" i="28"/>
  <c r="AA228" i="28"/>
  <c r="Z228" i="28"/>
  <c r="Y228" i="28"/>
  <c r="X228" i="28"/>
  <c r="W228" i="28"/>
  <c r="V228" i="28"/>
  <c r="U228" i="28"/>
  <c r="T228" i="28"/>
  <c r="S228" i="28"/>
  <c r="R228" i="28"/>
  <c r="Q228" i="28"/>
  <c r="P228" i="28"/>
  <c r="O228" i="28"/>
  <c r="N228" i="28"/>
  <c r="M228" i="28"/>
  <c r="L228" i="28"/>
  <c r="K228" i="28"/>
  <c r="J228" i="28"/>
  <c r="I228" i="28"/>
  <c r="H228" i="28"/>
  <c r="G228" i="28"/>
  <c r="F228" i="28"/>
  <c r="E228" i="28"/>
  <c r="D228" i="28"/>
  <c r="C228" i="28"/>
  <c r="B228" i="28"/>
  <c r="AE227" i="28"/>
  <c r="AD227" i="28"/>
  <c r="AC227" i="28"/>
  <c r="AB227" i="28"/>
  <c r="AA227" i="28"/>
  <c r="Z227" i="28"/>
  <c r="Y227" i="28"/>
  <c r="X227" i="28"/>
  <c r="W227" i="28"/>
  <c r="V227" i="28"/>
  <c r="U227" i="28"/>
  <c r="T227" i="28"/>
  <c r="S227" i="28"/>
  <c r="R227" i="28"/>
  <c r="Q227" i="28"/>
  <c r="P227" i="28"/>
  <c r="O227" i="28"/>
  <c r="N227" i="28"/>
  <c r="M227" i="28"/>
  <c r="L227" i="28"/>
  <c r="K227" i="28"/>
  <c r="J227" i="28"/>
  <c r="I227" i="28"/>
  <c r="H227" i="28"/>
  <c r="G227" i="28"/>
  <c r="F227" i="28"/>
  <c r="E227" i="28"/>
  <c r="D227" i="28"/>
  <c r="C227" i="28"/>
  <c r="B227" i="28"/>
  <c r="AE226" i="28"/>
  <c r="AD226" i="28"/>
  <c r="AC226" i="28"/>
  <c r="AB226" i="28"/>
  <c r="AA226" i="28"/>
  <c r="Z226" i="28"/>
  <c r="Y226" i="28"/>
  <c r="X226" i="28"/>
  <c r="W226" i="28"/>
  <c r="V226" i="28"/>
  <c r="U226" i="28"/>
  <c r="T226" i="28"/>
  <c r="S226" i="28"/>
  <c r="R226" i="28"/>
  <c r="Q226" i="28"/>
  <c r="P226" i="28"/>
  <c r="O226" i="28"/>
  <c r="N226" i="28"/>
  <c r="M226" i="28"/>
  <c r="L226" i="28"/>
  <c r="K226" i="28"/>
  <c r="J226" i="28"/>
  <c r="I226" i="28"/>
  <c r="H226" i="28"/>
  <c r="G226" i="28"/>
  <c r="F226" i="28"/>
  <c r="E226" i="28"/>
  <c r="D226" i="28"/>
  <c r="C226" i="28"/>
  <c r="B226" i="28"/>
  <c r="AE225" i="28"/>
  <c r="AD225" i="28"/>
  <c r="AC225" i="28"/>
  <c r="AB225" i="28"/>
  <c r="AA225" i="28"/>
  <c r="Z225" i="28"/>
  <c r="Y225" i="28"/>
  <c r="X225" i="28"/>
  <c r="W225" i="28"/>
  <c r="V225" i="28"/>
  <c r="U225" i="28"/>
  <c r="T225" i="28"/>
  <c r="S225" i="28"/>
  <c r="R225" i="28"/>
  <c r="Q225" i="28"/>
  <c r="P225" i="28"/>
  <c r="O225" i="28"/>
  <c r="N225" i="28"/>
  <c r="M225" i="28"/>
  <c r="L225" i="28"/>
  <c r="K225" i="28"/>
  <c r="J225" i="28"/>
  <c r="I225" i="28"/>
  <c r="H225" i="28"/>
  <c r="G225" i="28"/>
  <c r="F225" i="28"/>
  <c r="E225" i="28"/>
  <c r="D225" i="28"/>
  <c r="C225" i="28"/>
  <c r="B225" i="28"/>
  <c r="AE224" i="28"/>
  <c r="AD224" i="28"/>
  <c r="AC224" i="28"/>
  <c r="AB224" i="28"/>
  <c r="AA224" i="28"/>
  <c r="Z224" i="28"/>
  <c r="Y224" i="28"/>
  <c r="X224" i="28"/>
  <c r="W224" i="28"/>
  <c r="V224" i="28"/>
  <c r="U224" i="28"/>
  <c r="T224" i="28"/>
  <c r="S224" i="28"/>
  <c r="R224" i="28"/>
  <c r="Q224" i="28"/>
  <c r="P224" i="28"/>
  <c r="O224" i="28"/>
  <c r="N224" i="28"/>
  <c r="M224" i="28"/>
  <c r="L224" i="28"/>
  <c r="K224" i="28"/>
  <c r="J224" i="28"/>
  <c r="I224" i="28"/>
  <c r="H224" i="28"/>
  <c r="G224" i="28"/>
  <c r="F224" i="28"/>
  <c r="E224" i="28"/>
  <c r="D224" i="28"/>
  <c r="C224" i="28"/>
  <c r="B224" i="28"/>
  <c r="AE223" i="28"/>
  <c r="AD223" i="28"/>
  <c r="AC223" i="28"/>
  <c r="AB223" i="28"/>
  <c r="AA223" i="28"/>
  <c r="Z223" i="28"/>
  <c r="Y223" i="28"/>
  <c r="X223" i="28"/>
  <c r="W223" i="28"/>
  <c r="V223" i="28"/>
  <c r="U223" i="28"/>
  <c r="T223" i="28"/>
  <c r="S223" i="28"/>
  <c r="R223" i="28"/>
  <c r="Q223" i="28"/>
  <c r="P223" i="28"/>
  <c r="O223" i="28"/>
  <c r="N223" i="28"/>
  <c r="M223" i="28"/>
  <c r="L223" i="28"/>
  <c r="K223" i="28"/>
  <c r="J223" i="28"/>
  <c r="I223" i="28"/>
  <c r="H223" i="28"/>
  <c r="G223" i="28"/>
  <c r="F223" i="28"/>
  <c r="E223" i="28"/>
  <c r="D223" i="28"/>
  <c r="C223" i="28"/>
  <c r="B223" i="28"/>
  <c r="AE222" i="28"/>
  <c r="AD222" i="28"/>
  <c r="AC222" i="28"/>
  <c r="AB222" i="28"/>
  <c r="AA222" i="28"/>
  <c r="Z222" i="28"/>
  <c r="Y222" i="28"/>
  <c r="X222" i="28"/>
  <c r="W222" i="28"/>
  <c r="V222" i="28"/>
  <c r="U222" i="28"/>
  <c r="T222" i="28"/>
  <c r="S222" i="28"/>
  <c r="R222" i="28"/>
  <c r="Q222" i="28"/>
  <c r="P222" i="28"/>
  <c r="O222" i="28"/>
  <c r="N222" i="28"/>
  <c r="M222" i="28"/>
  <c r="L222" i="28"/>
  <c r="K222" i="28"/>
  <c r="J222" i="28"/>
  <c r="I222" i="28"/>
  <c r="H222" i="28"/>
  <c r="G222" i="28"/>
  <c r="F222" i="28"/>
  <c r="E222" i="28"/>
  <c r="D222" i="28"/>
  <c r="C222" i="28"/>
  <c r="B222" i="28"/>
  <c r="AE221" i="28"/>
  <c r="AD221" i="28"/>
  <c r="AC221" i="28"/>
  <c r="AB221" i="28"/>
  <c r="AA221" i="28"/>
  <c r="Z221" i="28"/>
  <c r="Y221" i="28"/>
  <c r="X221" i="28"/>
  <c r="W221" i="28"/>
  <c r="V221" i="28"/>
  <c r="U221" i="28"/>
  <c r="T221" i="28"/>
  <c r="S221" i="28"/>
  <c r="R221" i="28"/>
  <c r="Q221" i="28"/>
  <c r="P221" i="28"/>
  <c r="O221" i="28"/>
  <c r="N221" i="28"/>
  <c r="M221" i="28"/>
  <c r="L221" i="28"/>
  <c r="K221" i="28"/>
  <c r="J221" i="28"/>
  <c r="I221" i="28"/>
  <c r="H221" i="28"/>
  <c r="G221" i="28"/>
  <c r="F221" i="28"/>
  <c r="E221" i="28"/>
  <c r="D221" i="28"/>
  <c r="C221" i="28"/>
  <c r="B221" i="28"/>
  <c r="AE220" i="28"/>
  <c r="AD220" i="28"/>
  <c r="AC220" i="28"/>
  <c r="AB220" i="28"/>
  <c r="AA220" i="28"/>
  <c r="Z220" i="28"/>
  <c r="Y220" i="28"/>
  <c r="X220" i="28"/>
  <c r="W220" i="28"/>
  <c r="V220" i="28"/>
  <c r="U220" i="28"/>
  <c r="T220" i="28"/>
  <c r="S220" i="28"/>
  <c r="R220" i="28"/>
  <c r="Q220" i="28"/>
  <c r="P220" i="28"/>
  <c r="O220" i="28"/>
  <c r="N220" i="28"/>
  <c r="M220" i="28"/>
  <c r="L220" i="28"/>
  <c r="K220" i="28"/>
  <c r="J220" i="28"/>
  <c r="I220" i="28"/>
  <c r="H220" i="28"/>
  <c r="G220" i="28"/>
  <c r="F220" i="28"/>
  <c r="E220" i="28"/>
  <c r="D220" i="28"/>
  <c r="C220" i="28"/>
  <c r="B220" i="28"/>
  <c r="AE219" i="28"/>
  <c r="AD219" i="28"/>
  <c r="AC219" i="28"/>
  <c r="AB219" i="28"/>
  <c r="AA219" i="28"/>
  <c r="Z219" i="28"/>
  <c r="Y219" i="28"/>
  <c r="X219" i="28"/>
  <c r="W219" i="28"/>
  <c r="V219" i="28"/>
  <c r="U219" i="28"/>
  <c r="T219" i="28"/>
  <c r="S219" i="28"/>
  <c r="R219" i="28"/>
  <c r="Q219" i="28"/>
  <c r="P219" i="28"/>
  <c r="O219" i="28"/>
  <c r="N219" i="28"/>
  <c r="M219" i="28"/>
  <c r="L219" i="28"/>
  <c r="K219" i="28"/>
  <c r="J219" i="28"/>
  <c r="I219" i="28"/>
  <c r="H219" i="28"/>
  <c r="G219" i="28"/>
  <c r="F219" i="28"/>
  <c r="E219" i="28"/>
  <c r="D219" i="28"/>
  <c r="C219" i="28"/>
  <c r="B219" i="28"/>
  <c r="AE218" i="28"/>
  <c r="AD218" i="28"/>
  <c r="AC218" i="28"/>
  <c r="AB218" i="28"/>
  <c r="AA218" i="28"/>
  <c r="Z218" i="28"/>
  <c r="Y218" i="28"/>
  <c r="X218" i="28"/>
  <c r="W218" i="28"/>
  <c r="V218" i="28"/>
  <c r="U218" i="28"/>
  <c r="T218" i="28"/>
  <c r="S218" i="28"/>
  <c r="R218" i="28"/>
  <c r="Q218" i="28"/>
  <c r="P218" i="28"/>
  <c r="O218" i="28"/>
  <c r="N218" i="28"/>
  <c r="M218" i="28"/>
  <c r="L218" i="28"/>
  <c r="K218" i="28"/>
  <c r="J218" i="28"/>
  <c r="I218" i="28"/>
  <c r="H218" i="28"/>
  <c r="G218" i="28"/>
  <c r="F218" i="28"/>
  <c r="E218" i="28"/>
  <c r="D218" i="28"/>
  <c r="C218" i="28"/>
  <c r="B218" i="28"/>
  <c r="AE217" i="28"/>
  <c r="AD217" i="28"/>
  <c r="AC217" i="28"/>
  <c r="AB217" i="28"/>
  <c r="AA217" i="28"/>
  <c r="Z217" i="28"/>
  <c r="Y217" i="28"/>
  <c r="X217" i="28"/>
  <c r="W217" i="28"/>
  <c r="V217" i="28"/>
  <c r="U217" i="28"/>
  <c r="T217" i="28"/>
  <c r="S217" i="28"/>
  <c r="R217" i="28"/>
  <c r="Q217" i="28"/>
  <c r="P217" i="28"/>
  <c r="O217" i="28"/>
  <c r="N217" i="28"/>
  <c r="M217" i="28"/>
  <c r="L217" i="28"/>
  <c r="K217" i="28"/>
  <c r="J217" i="28"/>
  <c r="I217" i="28"/>
  <c r="H217" i="28"/>
  <c r="G217" i="28"/>
  <c r="F217" i="28"/>
  <c r="E217" i="28"/>
  <c r="D217" i="28"/>
  <c r="C217" i="28"/>
  <c r="B217" i="28"/>
  <c r="AE216" i="28"/>
  <c r="AD216" i="28"/>
  <c r="AC216" i="28"/>
  <c r="AB216" i="28"/>
  <c r="AA216" i="28"/>
  <c r="Z216" i="28"/>
  <c r="Y216" i="28"/>
  <c r="X216" i="28"/>
  <c r="W216" i="28"/>
  <c r="V216" i="28"/>
  <c r="U216" i="28"/>
  <c r="T216" i="28"/>
  <c r="S216" i="28"/>
  <c r="R216" i="28"/>
  <c r="Q216" i="28"/>
  <c r="P216" i="28"/>
  <c r="O216" i="28"/>
  <c r="N216" i="28"/>
  <c r="M216" i="28"/>
  <c r="L216" i="28"/>
  <c r="K216" i="28"/>
  <c r="J216" i="28"/>
  <c r="I216" i="28"/>
  <c r="H216" i="28"/>
  <c r="G216" i="28"/>
  <c r="F216" i="28"/>
  <c r="E216" i="28"/>
  <c r="D216" i="28"/>
  <c r="C216" i="28"/>
  <c r="B216" i="28"/>
  <c r="AE215" i="28"/>
  <c r="AD215" i="28"/>
  <c r="AC215" i="28"/>
  <c r="AB215" i="28"/>
  <c r="AA215" i="28"/>
  <c r="Z215" i="28"/>
  <c r="Y215" i="28"/>
  <c r="X215" i="28"/>
  <c r="W215" i="28"/>
  <c r="V215" i="28"/>
  <c r="U215" i="28"/>
  <c r="T215" i="28"/>
  <c r="S215" i="28"/>
  <c r="R215" i="28"/>
  <c r="Q215" i="28"/>
  <c r="P215" i="28"/>
  <c r="O215" i="28"/>
  <c r="N215" i="28"/>
  <c r="M215" i="28"/>
  <c r="L215" i="28"/>
  <c r="K215" i="28"/>
  <c r="J215" i="28"/>
  <c r="I215" i="28"/>
  <c r="H215" i="28"/>
  <c r="G215" i="28"/>
  <c r="F215" i="28"/>
  <c r="E215" i="28"/>
  <c r="D215" i="28"/>
  <c r="C215" i="28"/>
  <c r="B215" i="28"/>
  <c r="AE214" i="28"/>
  <c r="AD214" i="28"/>
  <c r="AC214" i="28"/>
  <c r="AB214" i="28"/>
  <c r="AA214" i="28"/>
  <c r="Z214" i="28"/>
  <c r="Y214" i="28"/>
  <c r="X214" i="28"/>
  <c r="W214" i="28"/>
  <c r="V214" i="28"/>
  <c r="U214" i="28"/>
  <c r="T214" i="28"/>
  <c r="S214" i="28"/>
  <c r="R214" i="28"/>
  <c r="Q214" i="28"/>
  <c r="P214" i="28"/>
  <c r="O214" i="28"/>
  <c r="N214" i="28"/>
  <c r="M214" i="28"/>
  <c r="L214" i="28"/>
  <c r="K214" i="28"/>
  <c r="J214" i="28"/>
  <c r="I214" i="28"/>
  <c r="H214" i="28"/>
  <c r="G214" i="28"/>
  <c r="F214" i="28"/>
  <c r="E214" i="28"/>
  <c r="D214" i="28"/>
  <c r="C214" i="28"/>
  <c r="B214" i="28"/>
  <c r="AE213" i="28"/>
  <c r="AD213" i="28"/>
  <c r="AC213" i="28"/>
  <c r="AB213" i="28"/>
  <c r="AA213" i="28"/>
  <c r="Z213" i="28"/>
  <c r="Y213" i="28"/>
  <c r="X213" i="28"/>
  <c r="W213" i="28"/>
  <c r="V213" i="28"/>
  <c r="U213" i="28"/>
  <c r="T213" i="28"/>
  <c r="S213" i="28"/>
  <c r="R213" i="28"/>
  <c r="Q213" i="28"/>
  <c r="P213" i="28"/>
  <c r="O213" i="28"/>
  <c r="N213" i="28"/>
  <c r="M213" i="28"/>
  <c r="L213" i="28"/>
  <c r="K213" i="28"/>
  <c r="J213" i="28"/>
  <c r="I213" i="28"/>
  <c r="H213" i="28"/>
  <c r="G213" i="28"/>
  <c r="F213" i="28"/>
  <c r="E213" i="28"/>
  <c r="D213" i="28"/>
  <c r="C213" i="28"/>
  <c r="B213" i="28"/>
  <c r="AE212" i="28"/>
  <c r="AD212" i="28"/>
  <c r="AC212" i="28"/>
  <c r="AB212" i="28"/>
  <c r="AA212" i="28"/>
  <c r="Z212" i="28"/>
  <c r="Y212" i="28"/>
  <c r="X212" i="28"/>
  <c r="W212" i="28"/>
  <c r="V212" i="28"/>
  <c r="U212" i="28"/>
  <c r="T212" i="28"/>
  <c r="S212" i="28"/>
  <c r="R212" i="28"/>
  <c r="Q212" i="28"/>
  <c r="P212" i="28"/>
  <c r="O212" i="28"/>
  <c r="N212" i="28"/>
  <c r="M212" i="28"/>
  <c r="L212" i="28"/>
  <c r="K212" i="28"/>
  <c r="J212" i="28"/>
  <c r="I212" i="28"/>
  <c r="H212" i="28"/>
  <c r="G212" i="28"/>
  <c r="F212" i="28"/>
  <c r="E212" i="28"/>
  <c r="D212" i="28"/>
  <c r="C212" i="28"/>
  <c r="B212" i="28"/>
  <c r="AE211" i="28"/>
  <c r="AD211" i="28"/>
  <c r="AC211" i="28"/>
  <c r="AB211" i="28"/>
  <c r="AA211" i="28"/>
  <c r="Z211" i="28"/>
  <c r="Y211" i="28"/>
  <c r="X211" i="28"/>
  <c r="W211" i="28"/>
  <c r="V211" i="28"/>
  <c r="U211" i="28"/>
  <c r="T211" i="28"/>
  <c r="S211" i="28"/>
  <c r="R211" i="28"/>
  <c r="Q211" i="28"/>
  <c r="P211" i="28"/>
  <c r="O211" i="28"/>
  <c r="N211" i="28"/>
  <c r="M211" i="28"/>
  <c r="L211" i="28"/>
  <c r="K211" i="28"/>
  <c r="J211" i="28"/>
  <c r="I211" i="28"/>
  <c r="H211" i="28"/>
  <c r="G211" i="28"/>
  <c r="F211" i="28"/>
  <c r="E211" i="28"/>
  <c r="D211" i="28"/>
  <c r="C211" i="28"/>
  <c r="B211" i="28"/>
  <c r="AE210" i="28"/>
  <c r="AD210" i="28"/>
  <c r="AC210" i="28"/>
  <c r="AB210" i="28"/>
  <c r="AA210" i="28"/>
  <c r="Z210" i="28"/>
  <c r="Y210" i="28"/>
  <c r="X210" i="28"/>
  <c r="W210" i="28"/>
  <c r="V210" i="28"/>
  <c r="U210" i="28"/>
  <c r="T210" i="28"/>
  <c r="S210" i="28"/>
  <c r="R210" i="28"/>
  <c r="Q210" i="28"/>
  <c r="P210" i="28"/>
  <c r="O210" i="28"/>
  <c r="N210" i="28"/>
  <c r="M210" i="28"/>
  <c r="L210" i="28"/>
  <c r="K210" i="28"/>
  <c r="J210" i="28"/>
  <c r="I210" i="28"/>
  <c r="H210" i="28"/>
  <c r="G210" i="28"/>
  <c r="F210" i="28"/>
  <c r="E210" i="28"/>
  <c r="D210" i="28"/>
  <c r="C210" i="28"/>
  <c r="B210" i="28"/>
  <c r="AE209" i="28"/>
  <c r="AD209" i="28"/>
  <c r="AC209" i="28"/>
  <c r="AB209" i="28"/>
  <c r="AA209" i="28"/>
  <c r="Z209" i="28"/>
  <c r="Y209" i="28"/>
  <c r="X209" i="28"/>
  <c r="W209" i="28"/>
  <c r="V209" i="28"/>
  <c r="U209" i="28"/>
  <c r="T209" i="28"/>
  <c r="S209" i="28"/>
  <c r="R209" i="28"/>
  <c r="Q209" i="28"/>
  <c r="P209" i="28"/>
  <c r="O209" i="28"/>
  <c r="N209" i="28"/>
  <c r="M209" i="28"/>
  <c r="L209" i="28"/>
  <c r="K209" i="28"/>
  <c r="J209" i="28"/>
  <c r="I209" i="28"/>
  <c r="H209" i="28"/>
  <c r="G209" i="28"/>
  <c r="F209" i="28"/>
  <c r="E209" i="28"/>
  <c r="D209" i="28"/>
  <c r="C209" i="28"/>
  <c r="B209" i="28"/>
  <c r="AE208" i="28"/>
  <c r="AD208" i="28"/>
  <c r="AC208" i="28"/>
  <c r="AB208" i="28"/>
  <c r="AA208" i="28"/>
  <c r="Z208" i="28"/>
  <c r="Y208" i="28"/>
  <c r="X208" i="28"/>
  <c r="W208" i="28"/>
  <c r="V208" i="28"/>
  <c r="U208" i="28"/>
  <c r="T208" i="28"/>
  <c r="S208" i="28"/>
  <c r="R208" i="28"/>
  <c r="Q208" i="28"/>
  <c r="P208" i="28"/>
  <c r="O208" i="28"/>
  <c r="N208" i="28"/>
  <c r="M208" i="28"/>
  <c r="L208" i="28"/>
  <c r="K208" i="28"/>
  <c r="J208" i="28"/>
  <c r="I208" i="28"/>
  <c r="H208" i="28"/>
  <c r="G208" i="28"/>
  <c r="F208" i="28"/>
  <c r="E208" i="28"/>
  <c r="D208" i="28"/>
  <c r="C208" i="28"/>
  <c r="B208" i="28"/>
  <c r="AE207" i="28"/>
  <c r="AD207" i="28"/>
  <c r="AC207" i="28"/>
  <c r="AB207" i="28"/>
  <c r="AA207" i="28"/>
  <c r="Z207" i="28"/>
  <c r="Y207" i="28"/>
  <c r="X207" i="28"/>
  <c r="W207" i="28"/>
  <c r="V207" i="28"/>
  <c r="U207" i="28"/>
  <c r="T207" i="28"/>
  <c r="S207" i="28"/>
  <c r="R207" i="28"/>
  <c r="Q207" i="28"/>
  <c r="P207" i="28"/>
  <c r="O207" i="28"/>
  <c r="N207" i="28"/>
  <c r="M207" i="28"/>
  <c r="L207" i="28"/>
  <c r="K207" i="28"/>
  <c r="J207" i="28"/>
  <c r="I207" i="28"/>
  <c r="H207" i="28"/>
  <c r="G207" i="28"/>
  <c r="F207" i="28"/>
  <c r="E207" i="28"/>
  <c r="D207" i="28"/>
  <c r="C207" i="28"/>
  <c r="B207" i="28"/>
  <c r="AE206" i="28"/>
  <c r="AD206" i="28"/>
  <c r="AC206" i="28"/>
  <c r="AB206" i="28"/>
  <c r="AA206" i="28"/>
  <c r="Z206" i="28"/>
  <c r="Y206" i="28"/>
  <c r="X206" i="28"/>
  <c r="W206" i="28"/>
  <c r="V206" i="28"/>
  <c r="U206" i="28"/>
  <c r="T206" i="28"/>
  <c r="S206" i="28"/>
  <c r="R206" i="28"/>
  <c r="Q206" i="28"/>
  <c r="P206" i="28"/>
  <c r="O206" i="28"/>
  <c r="N206" i="28"/>
  <c r="M206" i="28"/>
  <c r="L206" i="28"/>
  <c r="K206" i="28"/>
  <c r="J206" i="28"/>
  <c r="I206" i="28"/>
  <c r="H206" i="28"/>
  <c r="G206" i="28"/>
  <c r="F206" i="28"/>
  <c r="E206" i="28"/>
  <c r="D206" i="28"/>
  <c r="C206" i="28"/>
  <c r="B206" i="28"/>
  <c r="AE205" i="28"/>
  <c r="AD205" i="28"/>
  <c r="AC205" i="28"/>
  <c r="AB205" i="28"/>
  <c r="AA205" i="28"/>
  <c r="Z205" i="28"/>
  <c r="Y205" i="28"/>
  <c r="X205" i="28"/>
  <c r="W205" i="28"/>
  <c r="V205" i="28"/>
  <c r="U205" i="28"/>
  <c r="T205" i="28"/>
  <c r="S205" i="28"/>
  <c r="R205" i="28"/>
  <c r="Q205" i="28"/>
  <c r="P205" i="28"/>
  <c r="O205" i="28"/>
  <c r="N205" i="28"/>
  <c r="M205" i="28"/>
  <c r="L205" i="28"/>
  <c r="K205" i="28"/>
  <c r="J205" i="28"/>
  <c r="I205" i="28"/>
  <c r="H205" i="28"/>
  <c r="G205" i="28"/>
  <c r="F205" i="28"/>
  <c r="E205" i="28"/>
  <c r="D205" i="28"/>
  <c r="C205" i="28"/>
  <c r="B205" i="28"/>
  <c r="AE204" i="28"/>
  <c r="AD204" i="28"/>
  <c r="AC204" i="28"/>
  <c r="AB204" i="28"/>
  <c r="AA204" i="28"/>
  <c r="Z204" i="28"/>
  <c r="Y204" i="28"/>
  <c r="X204" i="28"/>
  <c r="W204" i="28"/>
  <c r="V204" i="28"/>
  <c r="U204" i="28"/>
  <c r="T204" i="28"/>
  <c r="S204" i="28"/>
  <c r="R204" i="28"/>
  <c r="Q204" i="28"/>
  <c r="P204" i="28"/>
  <c r="O204" i="28"/>
  <c r="N204" i="28"/>
  <c r="M204" i="28"/>
  <c r="L204" i="28"/>
  <c r="K204" i="28"/>
  <c r="J204" i="28"/>
  <c r="I204" i="28"/>
  <c r="H204" i="28"/>
  <c r="G204" i="28"/>
  <c r="F204" i="28"/>
  <c r="E204" i="28"/>
  <c r="D204" i="28"/>
  <c r="C204" i="28"/>
  <c r="B204" i="28"/>
  <c r="AE203" i="28"/>
  <c r="AD203" i="28"/>
  <c r="AC203" i="28"/>
  <c r="AB203" i="28"/>
  <c r="AA203" i="28"/>
  <c r="Z203" i="28"/>
  <c r="Y203" i="28"/>
  <c r="X203" i="28"/>
  <c r="W203" i="28"/>
  <c r="V203" i="28"/>
  <c r="U203" i="28"/>
  <c r="T203" i="28"/>
  <c r="S203" i="28"/>
  <c r="R203" i="28"/>
  <c r="Q203" i="28"/>
  <c r="P203" i="28"/>
  <c r="O203" i="28"/>
  <c r="N203" i="28"/>
  <c r="M203" i="28"/>
  <c r="L203" i="28"/>
  <c r="K203" i="28"/>
  <c r="J203" i="28"/>
  <c r="I203" i="28"/>
  <c r="H203" i="28"/>
  <c r="G203" i="28"/>
  <c r="F203" i="28"/>
  <c r="E203" i="28"/>
  <c r="D203" i="28"/>
  <c r="C203" i="28"/>
  <c r="B203" i="28"/>
  <c r="AE202" i="28"/>
  <c r="AD202" i="28"/>
  <c r="AC202" i="28"/>
  <c r="AB202" i="28"/>
  <c r="AA202" i="28"/>
  <c r="Z202" i="28"/>
  <c r="Y202" i="28"/>
  <c r="X202" i="28"/>
  <c r="W202" i="28"/>
  <c r="V202" i="28"/>
  <c r="U202" i="28"/>
  <c r="T202" i="28"/>
  <c r="S202" i="28"/>
  <c r="R202" i="28"/>
  <c r="Q202" i="28"/>
  <c r="P202" i="28"/>
  <c r="O202" i="28"/>
  <c r="N202" i="28"/>
  <c r="M202" i="28"/>
  <c r="L202" i="28"/>
  <c r="K202" i="28"/>
  <c r="J202" i="28"/>
  <c r="I202" i="28"/>
  <c r="H202" i="28"/>
  <c r="G202" i="28"/>
  <c r="F202" i="28"/>
  <c r="E202" i="28"/>
  <c r="D202" i="28"/>
  <c r="C202" i="28"/>
  <c r="B202" i="28"/>
  <c r="AE201" i="28"/>
  <c r="AD201" i="28"/>
  <c r="AC201" i="28"/>
  <c r="AB201" i="28"/>
  <c r="AA201" i="28"/>
  <c r="Z201" i="28"/>
  <c r="Y201" i="28"/>
  <c r="X201" i="28"/>
  <c r="W201" i="28"/>
  <c r="V201" i="28"/>
  <c r="U201" i="28"/>
  <c r="T201" i="28"/>
  <c r="S201" i="28"/>
  <c r="R201" i="28"/>
  <c r="Q201" i="28"/>
  <c r="P201" i="28"/>
  <c r="O201" i="28"/>
  <c r="N201" i="28"/>
  <c r="M201" i="28"/>
  <c r="L201" i="28"/>
  <c r="K201" i="28"/>
  <c r="J201" i="28"/>
  <c r="I201" i="28"/>
  <c r="H201" i="28"/>
  <c r="G201" i="28"/>
  <c r="F201" i="28"/>
  <c r="E201" i="28"/>
  <c r="D201" i="28"/>
  <c r="C201" i="28"/>
  <c r="B201" i="28"/>
  <c r="AE200" i="28"/>
  <c r="AD200" i="28"/>
  <c r="AC200" i="28"/>
  <c r="AB200" i="28"/>
  <c r="AA200" i="28"/>
  <c r="Z200" i="28"/>
  <c r="Y200" i="28"/>
  <c r="X200" i="28"/>
  <c r="W200" i="28"/>
  <c r="V200" i="28"/>
  <c r="U200" i="28"/>
  <c r="T200" i="28"/>
  <c r="S200" i="28"/>
  <c r="R200" i="28"/>
  <c r="Q200" i="28"/>
  <c r="P200" i="28"/>
  <c r="O200" i="28"/>
  <c r="N200" i="28"/>
  <c r="M200" i="28"/>
  <c r="L200" i="28"/>
  <c r="K200" i="28"/>
  <c r="J200" i="28"/>
  <c r="I200" i="28"/>
  <c r="H200" i="28"/>
  <c r="G200" i="28"/>
  <c r="F200" i="28"/>
  <c r="E200" i="28"/>
  <c r="D200" i="28"/>
  <c r="C200" i="28"/>
  <c r="B200" i="28"/>
  <c r="AE199" i="28"/>
  <c r="AD199" i="28"/>
  <c r="AC199" i="28"/>
  <c r="AB199" i="28"/>
  <c r="AA199" i="28"/>
  <c r="Z199" i="28"/>
  <c r="Y199" i="28"/>
  <c r="X199" i="28"/>
  <c r="W199" i="28"/>
  <c r="V199" i="28"/>
  <c r="U199" i="28"/>
  <c r="T199" i="28"/>
  <c r="S199" i="28"/>
  <c r="R199" i="28"/>
  <c r="Q199" i="28"/>
  <c r="P199" i="28"/>
  <c r="O199" i="28"/>
  <c r="N199" i="28"/>
  <c r="M199" i="28"/>
  <c r="L199" i="28"/>
  <c r="K199" i="28"/>
  <c r="J199" i="28"/>
  <c r="I199" i="28"/>
  <c r="H199" i="28"/>
  <c r="G199" i="28"/>
  <c r="F199" i="28"/>
  <c r="E199" i="28"/>
  <c r="D199" i="28"/>
  <c r="C199" i="28"/>
  <c r="B199" i="28"/>
  <c r="AE198" i="28"/>
  <c r="AD198" i="28"/>
  <c r="AC198" i="28"/>
  <c r="AB198" i="28"/>
  <c r="AA198" i="28"/>
  <c r="Z198" i="28"/>
  <c r="Y198" i="28"/>
  <c r="X198" i="28"/>
  <c r="W198" i="28"/>
  <c r="V198" i="28"/>
  <c r="U198" i="28"/>
  <c r="T198" i="28"/>
  <c r="S198" i="28"/>
  <c r="R198" i="28"/>
  <c r="Q198" i="28"/>
  <c r="P198" i="28"/>
  <c r="O198" i="28"/>
  <c r="N198" i="28"/>
  <c r="M198" i="28"/>
  <c r="L198" i="28"/>
  <c r="K198" i="28"/>
  <c r="J198" i="28"/>
  <c r="I198" i="28"/>
  <c r="H198" i="28"/>
  <c r="G198" i="28"/>
  <c r="F198" i="28"/>
  <c r="E198" i="28"/>
  <c r="D198" i="28"/>
  <c r="C198" i="28"/>
  <c r="B198" i="28"/>
  <c r="AE197" i="28"/>
  <c r="AD197" i="28"/>
  <c r="AC197" i="28"/>
  <c r="AB197" i="28"/>
  <c r="AA197" i="28"/>
  <c r="Z197" i="28"/>
  <c r="Y197" i="28"/>
  <c r="X197" i="28"/>
  <c r="W197" i="28"/>
  <c r="V197" i="28"/>
  <c r="U197" i="28"/>
  <c r="T197" i="28"/>
  <c r="S197" i="28"/>
  <c r="R197" i="28"/>
  <c r="Q197" i="28"/>
  <c r="P197" i="28"/>
  <c r="O197" i="28"/>
  <c r="N197" i="28"/>
  <c r="M197" i="28"/>
  <c r="L197" i="28"/>
  <c r="K197" i="28"/>
  <c r="J197" i="28"/>
  <c r="I197" i="28"/>
  <c r="H197" i="28"/>
  <c r="G197" i="28"/>
  <c r="F197" i="28"/>
  <c r="E197" i="28"/>
  <c r="D197" i="28"/>
  <c r="C197" i="28"/>
  <c r="B197" i="28"/>
  <c r="AE196" i="28"/>
  <c r="AD196" i="28"/>
  <c r="AC196" i="28"/>
  <c r="AB196" i="28"/>
  <c r="AA196" i="28"/>
  <c r="Z196" i="28"/>
  <c r="Y196" i="28"/>
  <c r="X196" i="28"/>
  <c r="W196" i="28"/>
  <c r="V196" i="28"/>
  <c r="U196" i="28"/>
  <c r="T196" i="28"/>
  <c r="S196" i="28"/>
  <c r="R196" i="28"/>
  <c r="Q196" i="28"/>
  <c r="P196" i="28"/>
  <c r="O196" i="28"/>
  <c r="N196" i="28"/>
  <c r="M196" i="28"/>
  <c r="L196" i="28"/>
  <c r="K196" i="28"/>
  <c r="J196" i="28"/>
  <c r="I196" i="28"/>
  <c r="H196" i="28"/>
  <c r="G196" i="28"/>
  <c r="F196" i="28"/>
  <c r="E196" i="28"/>
  <c r="D196" i="28"/>
  <c r="C196" i="28"/>
  <c r="B196" i="28"/>
  <c r="AE195" i="28"/>
  <c r="AD195" i="28"/>
  <c r="AC195" i="28"/>
  <c r="AB195" i="28"/>
  <c r="AA195" i="28"/>
  <c r="Z195" i="28"/>
  <c r="Y195" i="28"/>
  <c r="X195" i="28"/>
  <c r="W195" i="28"/>
  <c r="V195" i="28"/>
  <c r="U195" i="28"/>
  <c r="T195" i="28"/>
  <c r="S195" i="28"/>
  <c r="R195" i="28"/>
  <c r="Q195" i="28"/>
  <c r="P195" i="28"/>
  <c r="O195" i="28"/>
  <c r="N195" i="28"/>
  <c r="M195" i="28"/>
  <c r="L195" i="28"/>
  <c r="K195" i="28"/>
  <c r="J195" i="28"/>
  <c r="I195" i="28"/>
  <c r="H195" i="28"/>
  <c r="G195" i="28"/>
  <c r="F195" i="28"/>
  <c r="E195" i="28"/>
  <c r="D195" i="28"/>
  <c r="C195" i="28"/>
  <c r="B195" i="28"/>
  <c r="AE194" i="28"/>
  <c r="AD194" i="28"/>
  <c r="AC194" i="28"/>
  <c r="AB194" i="28"/>
  <c r="AA194" i="28"/>
  <c r="Z194" i="28"/>
  <c r="Y194" i="28"/>
  <c r="X194" i="28"/>
  <c r="W194" i="28"/>
  <c r="V194" i="28"/>
  <c r="U194" i="28"/>
  <c r="T194" i="28"/>
  <c r="S194" i="28"/>
  <c r="R194" i="28"/>
  <c r="Q194" i="28"/>
  <c r="P194" i="28"/>
  <c r="O194" i="28"/>
  <c r="N194" i="28"/>
  <c r="M194" i="28"/>
  <c r="L194" i="28"/>
  <c r="K194" i="28"/>
  <c r="J194" i="28"/>
  <c r="I194" i="28"/>
  <c r="H194" i="28"/>
  <c r="G194" i="28"/>
  <c r="F194" i="28"/>
  <c r="E194" i="28"/>
  <c r="D194" i="28"/>
  <c r="C194" i="28"/>
  <c r="B194" i="28"/>
  <c r="AE193" i="28"/>
  <c r="AD193" i="28"/>
  <c r="AC193" i="28"/>
  <c r="AB193" i="28"/>
  <c r="AA193" i="28"/>
  <c r="Z193" i="28"/>
  <c r="Y193" i="28"/>
  <c r="X193" i="28"/>
  <c r="W193" i="28"/>
  <c r="V193" i="28"/>
  <c r="U193" i="28"/>
  <c r="T193" i="28"/>
  <c r="S193" i="28"/>
  <c r="R193" i="28"/>
  <c r="Q193" i="28"/>
  <c r="P193" i="28"/>
  <c r="O193" i="28"/>
  <c r="N193" i="28"/>
  <c r="M193" i="28"/>
  <c r="L193" i="28"/>
  <c r="K193" i="28"/>
  <c r="J193" i="28"/>
  <c r="I193" i="28"/>
  <c r="H193" i="28"/>
  <c r="G193" i="28"/>
  <c r="F193" i="28"/>
  <c r="E193" i="28"/>
  <c r="D193" i="28"/>
  <c r="C193" i="28"/>
  <c r="B193" i="28"/>
  <c r="AE192" i="28"/>
  <c r="AD192" i="28"/>
  <c r="AC192" i="28"/>
  <c r="AB192" i="28"/>
  <c r="AA192" i="28"/>
  <c r="Z192" i="28"/>
  <c r="Y192" i="28"/>
  <c r="X192" i="28"/>
  <c r="W192" i="28"/>
  <c r="V192" i="28"/>
  <c r="U192" i="28"/>
  <c r="T192" i="28"/>
  <c r="S192" i="28"/>
  <c r="R192" i="28"/>
  <c r="Q192" i="28"/>
  <c r="P192" i="28"/>
  <c r="O192" i="28"/>
  <c r="N192" i="28"/>
  <c r="M192" i="28"/>
  <c r="L192" i="28"/>
  <c r="K192" i="28"/>
  <c r="J192" i="28"/>
  <c r="I192" i="28"/>
  <c r="H192" i="28"/>
  <c r="G192" i="28"/>
  <c r="F192" i="28"/>
  <c r="E192" i="28"/>
  <c r="D192" i="28"/>
  <c r="C192" i="28"/>
  <c r="B192" i="28"/>
  <c r="AE191" i="28"/>
  <c r="AD191" i="28"/>
  <c r="AC191" i="28"/>
  <c r="AB191" i="28"/>
  <c r="AA191" i="28"/>
  <c r="Z191" i="28"/>
  <c r="Y191" i="28"/>
  <c r="X191" i="28"/>
  <c r="W191" i="28"/>
  <c r="V191" i="28"/>
  <c r="U191" i="28"/>
  <c r="T191" i="28"/>
  <c r="S191" i="28"/>
  <c r="R191" i="28"/>
  <c r="Q191" i="28"/>
  <c r="P191" i="28"/>
  <c r="O191" i="28"/>
  <c r="N191" i="28"/>
  <c r="M191" i="28"/>
  <c r="L191" i="28"/>
  <c r="K191" i="28"/>
  <c r="J191" i="28"/>
  <c r="I191" i="28"/>
  <c r="H191" i="28"/>
  <c r="G191" i="28"/>
  <c r="F191" i="28"/>
  <c r="E191" i="28"/>
  <c r="D191" i="28"/>
  <c r="C191" i="28"/>
  <c r="B191" i="28"/>
  <c r="AE190" i="28"/>
  <c r="AD190" i="28"/>
  <c r="AC190" i="28"/>
  <c r="AB190" i="28"/>
  <c r="AA190" i="28"/>
  <c r="Z190" i="28"/>
  <c r="Y190" i="28"/>
  <c r="X190" i="28"/>
  <c r="W190" i="28"/>
  <c r="V190" i="28"/>
  <c r="U190" i="28"/>
  <c r="T190" i="28"/>
  <c r="S190" i="28"/>
  <c r="R190" i="28"/>
  <c r="Q190" i="28"/>
  <c r="P190" i="28"/>
  <c r="O190" i="28"/>
  <c r="N190" i="28"/>
  <c r="M190" i="28"/>
  <c r="L190" i="28"/>
  <c r="K190" i="28"/>
  <c r="J190" i="28"/>
  <c r="I190" i="28"/>
  <c r="H190" i="28"/>
  <c r="G190" i="28"/>
  <c r="F190" i="28"/>
  <c r="E190" i="28"/>
  <c r="D190" i="28"/>
  <c r="C190" i="28"/>
  <c r="B190" i="28"/>
  <c r="AE189" i="28"/>
  <c r="AD189" i="28"/>
  <c r="AC189" i="28"/>
  <c r="AB189" i="28"/>
  <c r="AA189" i="28"/>
  <c r="Z189" i="28"/>
  <c r="Y189" i="28"/>
  <c r="X189" i="28"/>
  <c r="W189" i="28"/>
  <c r="V189" i="28"/>
  <c r="U189" i="28"/>
  <c r="T189" i="28"/>
  <c r="S189" i="28"/>
  <c r="R189" i="28"/>
  <c r="Q189" i="28"/>
  <c r="P189" i="28"/>
  <c r="O189" i="28"/>
  <c r="N189" i="28"/>
  <c r="M189" i="28"/>
  <c r="L189" i="28"/>
  <c r="K189" i="28"/>
  <c r="J189" i="28"/>
  <c r="I189" i="28"/>
  <c r="H189" i="28"/>
  <c r="G189" i="28"/>
  <c r="F189" i="28"/>
  <c r="E189" i="28"/>
  <c r="D189" i="28"/>
  <c r="C189" i="28"/>
  <c r="B189" i="28"/>
  <c r="AE188" i="28"/>
  <c r="AD188" i="28"/>
  <c r="AC188" i="28"/>
  <c r="AB188" i="28"/>
  <c r="AA188" i="28"/>
  <c r="Z188" i="28"/>
  <c r="Y188" i="28"/>
  <c r="X188" i="28"/>
  <c r="W188" i="28"/>
  <c r="V188" i="28"/>
  <c r="U188" i="28"/>
  <c r="T188" i="28"/>
  <c r="S188" i="28"/>
  <c r="R188" i="28"/>
  <c r="Q188" i="28"/>
  <c r="P188" i="28"/>
  <c r="O188" i="28"/>
  <c r="N188" i="28"/>
  <c r="M188" i="28"/>
  <c r="L188" i="28"/>
  <c r="K188" i="28"/>
  <c r="J188" i="28"/>
  <c r="I188" i="28"/>
  <c r="H188" i="28"/>
  <c r="G188" i="28"/>
  <c r="F188" i="28"/>
  <c r="E188" i="28"/>
  <c r="D188" i="28"/>
  <c r="C188" i="28"/>
  <c r="B188" i="28"/>
  <c r="AE187" i="28"/>
  <c r="AD187" i="28"/>
  <c r="AC187" i="28"/>
  <c r="AB187" i="28"/>
  <c r="AA187" i="28"/>
  <c r="Z187" i="28"/>
  <c r="Y187" i="28"/>
  <c r="X187" i="28"/>
  <c r="W187" i="28"/>
  <c r="V187" i="28"/>
  <c r="U187" i="28"/>
  <c r="T187" i="28"/>
  <c r="S187" i="28"/>
  <c r="R187" i="28"/>
  <c r="Q187" i="28"/>
  <c r="P187" i="28"/>
  <c r="O187" i="28"/>
  <c r="N187" i="28"/>
  <c r="M187" i="28"/>
  <c r="L187" i="28"/>
  <c r="K187" i="28"/>
  <c r="J187" i="28"/>
  <c r="I187" i="28"/>
  <c r="H187" i="28"/>
  <c r="G187" i="28"/>
  <c r="F187" i="28"/>
  <c r="E187" i="28"/>
  <c r="D187" i="28"/>
  <c r="C187" i="28"/>
  <c r="B187" i="28"/>
  <c r="AE186" i="28"/>
  <c r="AD186" i="28"/>
  <c r="AC186" i="28"/>
  <c r="AB186" i="28"/>
  <c r="AA186" i="28"/>
  <c r="Z186" i="28"/>
  <c r="Y186" i="28"/>
  <c r="X186" i="28"/>
  <c r="W186" i="28"/>
  <c r="V186" i="28"/>
  <c r="U186" i="28"/>
  <c r="T186" i="28"/>
  <c r="S186" i="28"/>
  <c r="R186" i="28"/>
  <c r="Q186" i="28"/>
  <c r="P186" i="28"/>
  <c r="O186" i="28"/>
  <c r="N186" i="28"/>
  <c r="M186" i="28"/>
  <c r="L186" i="28"/>
  <c r="K186" i="28"/>
  <c r="J186" i="28"/>
  <c r="I186" i="28"/>
  <c r="H186" i="28"/>
  <c r="G186" i="28"/>
  <c r="F186" i="28"/>
  <c r="E186" i="28"/>
  <c r="D186" i="28"/>
  <c r="C186" i="28"/>
  <c r="B186" i="28"/>
  <c r="AE185" i="28"/>
  <c r="AD185" i="28"/>
  <c r="AC185" i="28"/>
  <c r="AB185" i="28"/>
  <c r="AA185" i="28"/>
  <c r="Z185" i="28"/>
  <c r="Y185" i="28"/>
  <c r="X185" i="28"/>
  <c r="W185" i="28"/>
  <c r="V185" i="28"/>
  <c r="U185" i="28"/>
  <c r="T185" i="28"/>
  <c r="S185" i="28"/>
  <c r="R185" i="28"/>
  <c r="Q185" i="28"/>
  <c r="P185" i="28"/>
  <c r="O185" i="28"/>
  <c r="N185" i="28"/>
  <c r="M185" i="28"/>
  <c r="L185" i="28"/>
  <c r="K185" i="28"/>
  <c r="J185" i="28"/>
  <c r="I185" i="28"/>
  <c r="H185" i="28"/>
  <c r="G185" i="28"/>
  <c r="F185" i="28"/>
  <c r="E185" i="28"/>
  <c r="D185" i="28"/>
  <c r="C185" i="28"/>
  <c r="B185" i="28"/>
  <c r="AE184" i="28"/>
  <c r="AD184" i="28"/>
  <c r="AC184" i="28"/>
  <c r="AB184" i="28"/>
  <c r="AA184" i="28"/>
  <c r="Z184" i="28"/>
  <c r="Y184" i="28"/>
  <c r="X184" i="28"/>
  <c r="W184" i="28"/>
  <c r="V184" i="28"/>
  <c r="U184" i="28"/>
  <c r="T184" i="28"/>
  <c r="S184" i="28"/>
  <c r="R184" i="28"/>
  <c r="Q184" i="28"/>
  <c r="P184" i="28"/>
  <c r="O184" i="28"/>
  <c r="N184" i="28"/>
  <c r="M184" i="28"/>
  <c r="L184" i="28"/>
  <c r="K184" i="28"/>
  <c r="J184" i="28"/>
  <c r="I184" i="28"/>
  <c r="H184" i="28"/>
  <c r="G184" i="28"/>
  <c r="F184" i="28"/>
  <c r="E184" i="28"/>
  <c r="D184" i="28"/>
  <c r="C184" i="28"/>
  <c r="B184" i="28"/>
  <c r="AE183" i="28"/>
  <c r="AD183" i="28"/>
  <c r="AC183" i="28"/>
  <c r="AB183" i="28"/>
  <c r="AA183" i="28"/>
  <c r="Z183" i="28"/>
  <c r="Y183" i="28"/>
  <c r="X183" i="28"/>
  <c r="W183" i="28"/>
  <c r="V183" i="28"/>
  <c r="U183" i="28"/>
  <c r="T183" i="28"/>
  <c r="S183" i="28"/>
  <c r="R183" i="28"/>
  <c r="Q183" i="28"/>
  <c r="P183" i="28"/>
  <c r="O183" i="28"/>
  <c r="N183" i="28"/>
  <c r="M183" i="28"/>
  <c r="L183" i="28"/>
  <c r="K183" i="28"/>
  <c r="J183" i="28"/>
  <c r="I183" i="28"/>
  <c r="H183" i="28"/>
  <c r="G183" i="28"/>
  <c r="F183" i="28"/>
  <c r="E183" i="28"/>
  <c r="D183" i="28"/>
  <c r="C183" i="28"/>
  <c r="B183" i="28"/>
  <c r="AE182" i="28"/>
  <c r="AD182" i="28"/>
  <c r="AC182" i="28"/>
  <c r="AB182" i="28"/>
  <c r="AA182" i="28"/>
  <c r="Z182" i="28"/>
  <c r="Y182" i="28"/>
  <c r="X182" i="28"/>
  <c r="W182" i="28"/>
  <c r="V182" i="28"/>
  <c r="U182" i="28"/>
  <c r="T182" i="28"/>
  <c r="S182" i="28"/>
  <c r="R182" i="28"/>
  <c r="Q182" i="28"/>
  <c r="P182" i="28"/>
  <c r="O182" i="28"/>
  <c r="N182" i="28"/>
  <c r="M182" i="28"/>
  <c r="L182" i="28"/>
  <c r="K182" i="28"/>
  <c r="J182" i="28"/>
  <c r="I182" i="28"/>
  <c r="H182" i="28"/>
  <c r="G182" i="28"/>
  <c r="F182" i="28"/>
  <c r="E182" i="28"/>
  <c r="D182" i="28"/>
  <c r="C182" i="28"/>
  <c r="B182" i="28"/>
  <c r="AE181" i="28"/>
  <c r="AD181" i="28"/>
  <c r="AC181" i="28"/>
  <c r="AB181" i="28"/>
  <c r="AA181" i="28"/>
  <c r="Z181" i="28"/>
  <c r="Y181" i="28"/>
  <c r="X181" i="28"/>
  <c r="W181" i="28"/>
  <c r="V181" i="28"/>
  <c r="U181" i="28"/>
  <c r="T181" i="28"/>
  <c r="S181" i="28"/>
  <c r="R181" i="28"/>
  <c r="Q181" i="28"/>
  <c r="P181" i="28"/>
  <c r="O181" i="28"/>
  <c r="N181" i="28"/>
  <c r="M181" i="28"/>
  <c r="L181" i="28"/>
  <c r="K181" i="28"/>
  <c r="J181" i="28"/>
  <c r="I181" i="28"/>
  <c r="H181" i="28"/>
  <c r="G181" i="28"/>
  <c r="F181" i="28"/>
  <c r="E181" i="28"/>
  <c r="D181" i="28"/>
  <c r="C181" i="28"/>
  <c r="B181" i="28"/>
  <c r="AE180" i="28"/>
  <c r="AD180" i="28"/>
  <c r="AC180" i="28"/>
  <c r="AB180" i="28"/>
  <c r="AA180" i="28"/>
  <c r="Z180" i="28"/>
  <c r="Y180" i="28"/>
  <c r="X180" i="28"/>
  <c r="W180" i="28"/>
  <c r="V180" i="28"/>
  <c r="U180" i="28"/>
  <c r="T180" i="28"/>
  <c r="S180" i="28"/>
  <c r="R180" i="28"/>
  <c r="Q180" i="28"/>
  <c r="P180" i="28"/>
  <c r="O180" i="28"/>
  <c r="N180" i="28"/>
  <c r="M180" i="28"/>
  <c r="L180" i="28"/>
  <c r="K180" i="28"/>
  <c r="J180" i="28"/>
  <c r="I180" i="28"/>
  <c r="H180" i="28"/>
  <c r="G180" i="28"/>
  <c r="F180" i="28"/>
  <c r="E180" i="28"/>
  <c r="D180" i="28"/>
  <c r="C180" i="28"/>
  <c r="B180" i="28"/>
  <c r="AE179" i="28"/>
  <c r="AD179" i="28"/>
  <c r="AC179" i="28"/>
  <c r="AB179" i="28"/>
  <c r="AA179" i="28"/>
  <c r="Z179" i="28"/>
  <c r="Y179" i="28"/>
  <c r="X179" i="28"/>
  <c r="W179" i="28"/>
  <c r="V179" i="28"/>
  <c r="U179" i="28"/>
  <c r="T179" i="28"/>
  <c r="S179" i="28"/>
  <c r="R179" i="28"/>
  <c r="Q179" i="28"/>
  <c r="P179" i="28"/>
  <c r="O179" i="28"/>
  <c r="N179" i="28"/>
  <c r="M179" i="28"/>
  <c r="L179" i="28"/>
  <c r="K179" i="28"/>
  <c r="J179" i="28"/>
  <c r="I179" i="28"/>
  <c r="H179" i="28"/>
  <c r="G179" i="28"/>
  <c r="F179" i="28"/>
  <c r="E179" i="28"/>
  <c r="D179" i="28"/>
  <c r="C179" i="28"/>
  <c r="B179" i="28"/>
  <c r="AE178" i="28"/>
  <c r="AD178" i="28"/>
  <c r="AC178" i="28"/>
  <c r="AB178" i="28"/>
  <c r="AA178" i="28"/>
  <c r="Z178" i="28"/>
  <c r="Y178" i="28"/>
  <c r="X178" i="28"/>
  <c r="W178" i="28"/>
  <c r="V178" i="28"/>
  <c r="U178" i="28"/>
  <c r="T178" i="28"/>
  <c r="S178" i="28"/>
  <c r="R178" i="28"/>
  <c r="Q178" i="28"/>
  <c r="P178" i="28"/>
  <c r="O178" i="28"/>
  <c r="N178" i="28"/>
  <c r="M178" i="28"/>
  <c r="L178" i="28"/>
  <c r="K178" i="28"/>
  <c r="J178" i="28"/>
  <c r="I178" i="28"/>
  <c r="H178" i="28"/>
  <c r="G178" i="28"/>
  <c r="F178" i="28"/>
  <c r="E178" i="28"/>
  <c r="D178" i="28"/>
  <c r="C178" i="28"/>
  <c r="B178" i="28"/>
  <c r="AE177" i="28"/>
  <c r="AD177" i="28"/>
  <c r="AC177" i="28"/>
  <c r="AB177" i="28"/>
  <c r="AA177" i="28"/>
  <c r="Z177" i="28"/>
  <c r="Y177" i="28"/>
  <c r="X177" i="28"/>
  <c r="W177" i="28"/>
  <c r="V177" i="28"/>
  <c r="U177" i="28"/>
  <c r="T177" i="28"/>
  <c r="S177" i="28"/>
  <c r="R177" i="28"/>
  <c r="Q177" i="28"/>
  <c r="P177" i="28"/>
  <c r="O177" i="28"/>
  <c r="N177" i="28"/>
  <c r="M177" i="28"/>
  <c r="L177" i="28"/>
  <c r="K177" i="28"/>
  <c r="J177" i="28"/>
  <c r="I177" i="28"/>
  <c r="H177" i="28"/>
  <c r="G177" i="28"/>
  <c r="F177" i="28"/>
  <c r="E177" i="28"/>
  <c r="D177" i="28"/>
  <c r="C177" i="28"/>
  <c r="B177" i="28"/>
  <c r="AE176" i="28"/>
  <c r="AD176" i="28"/>
  <c r="AC176" i="28"/>
  <c r="AB176" i="28"/>
  <c r="AA176" i="28"/>
  <c r="Z176" i="28"/>
  <c r="Y176" i="28"/>
  <c r="X176" i="28"/>
  <c r="W176" i="28"/>
  <c r="V176" i="28"/>
  <c r="U176" i="28"/>
  <c r="T176" i="28"/>
  <c r="S176" i="28"/>
  <c r="R176" i="28"/>
  <c r="Q176" i="28"/>
  <c r="P176" i="28"/>
  <c r="O176" i="28"/>
  <c r="N176" i="28"/>
  <c r="M176" i="28"/>
  <c r="L176" i="28"/>
  <c r="K176" i="28"/>
  <c r="J176" i="28"/>
  <c r="I176" i="28"/>
  <c r="H176" i="28"/>
  <c r="G176" i="28"/>
  <c r="F176" i="28"/>
  <c r="E176" i="28"/>
  <c r="D176" i="28"/>
  <c r="C176" i="28"/>
  <c r="B176" i="28"/>
  <c r="AE175" i="28"/>
  <c r="AD175" i="28"/>
  <c r="AC175" i="28"/>
  <c r="AB175" i="28"/>
  <c r="AA175" i="28"/>
  <c r="Z175" i="28"/>
  <c r="Y175" i="28"/>
  <c r="X175" i="28"/>
  <c r="W175" i="28"/>
  <c r="V175" i="28"/>
  <c r="U175" i="28"/>
  <c r="T175" i="28"/>
  <c r="S175" i="28"/>
  <c r="R175" i="28"/>
  <c r="Q175" i="28"/>
  <c r="P175" i="28"/>
  <c r="O175" i="28"/>
  <c r="N175" i="28"/>
  <c r="M175" i="28"/>
  <c r="L175" i="28"/>
  <c r="K175" i="28"/>
  <c r="J175" i="28"/>
  <c r="I175" i="28"/>
  <c r="H175" i="28"/>
  <c r="G175" i="28"/>
  <c r="F175" i="28"/>
  <c r="E175" i="28"/>
  <c r="D175" i="28"/>
  <c r="C175" i="28"/>
  <c r="B175" i="28"/>
  <c r="AE174" i="28"/>
  <c r="AD174" i="28"/>
  <c r="AC174" i="28"/>
  <c r="AB174" i="28"/>
  <c r="AA174" i="28"/>
  <c r="Z174" i="28"/>
  <c r="Y174" i="28"/>
  <c r="X174" i="28"/>
  <c r="W174" i="28"/>
  <c r="V174" i="28"/>
  <c r="U174" i="28"/>
  <c r="T174" i="28"/>
  <c r="T164" i="28" s="1"/>
  <c r="S174" i="28"/>
  <c r="R174" i="28"/>
  <c r="Q174" i="28"/>
  <c r="P174" i="28"/>
  <c r="O174" i="28"/>
  <c r="N174" i="28"/>
  <c r="M174" i="28"/>
  <c r="L174" i="28"/>
  <c r="K174" i="28"/>
  <c r="J174" i="28"/>
  <c r="I174" i="28"/>
  <c r="H174" i="28"/>
  <c r="G174" i="28"/>
  <c r="F174" i="28"/>
  <c r="E174" i="28"/>
  <c r="D174" i="28"/>
  <c r="C174" i="28"/>
  <c r="B174" i="28"/>
  <c r="AE173" i="28"/>
  <c r="AD173" i="28"/>
  <c r="AC173" i="28"/>
  <c r="AB173" i="28"/>
  <c r="AA173" i="28"/>
  <c r="Z173" i="28"/>
  <c r="Y173" i="28"/>
  <c r="X173" i="28"/>
  <c r="W173" i="28"/>
  <c r="V173" i="28"/>
  <c r="U173" i="28"/>
  <c r="T173" i="28"/>
  <c r="S173" i="28"/>
  <c r="R173" i="28"/>
  <c r="Q173" i="28"/>
  <c r="P173" i="28"/>
  <c r="O173" i="28"/>
  <c r="N173" i="28"/>
  <c r="M173" i="28"/>
  <c r="L173" i="28"/>
  <c r="K173" i="28"/>
  <c r="J173" i="28"/>
  <c r="I173" i="28"/>
  <c r="H173" i="28"/>
  <c r="G173" i="28"/>
  <c r="F173" i="28"/>
  <c r="E173" i="28"/>
  <c r="D173" i="28"/>
  <c r="C173" i="28"/>
  <c r="B173" i="28"/>
  <c r="AE172" i="28"/>
  <c r="AD172" i="28"/>
  <c r="AC172" i="28"/>
  <c r="AB172" i="28"/>
  <c r="AA172" i="28"/>
  <c r="Z172" i="28"/>
  <c r="Y172" i="28"/>
  <c r="X172" i="28"/>
  <c r="W172" i="28"/>
  <c r="V172" i="28"/>
  <c r="U172" i="28"/>
  <c r="T172" i="28"/>
  <c r="S172" i="28"/>
  <c r="R172" i="28"/>
  <c r="Q172" i="28"/>
  <c r="P172" i="28"/>
  <c r="O172" i="28"/>
  <c r="N172" i="28"/>
  <c r="M172" i="28"/>
  <c r="M164" i="28" s="1"/>
  <c r="L172" i="28"/>
  <c r="K172" i="28"/>
  <c r="J172" i="28"/>
  <c r="I172" i="28"/>
  <c r="H172" i="28"/>
  <c r="G172" i="28"/>
  <c r="F172" i="28"/>
  <c r="E172" i="28"/>
  <c r="D172" i="28"/>
  <c r="C172" i="28"/>
  <c r="B172" i="28"/>
  <c r="AE171" i="28"/>
  <c r="AD171" i="28"/>
  <c r="AC171" i="28"/>
  <c r="AB171" i="28"/>
  <c r="AA171" i="28"/>
  <c r="Z171" i="28"/>
  <c r="Y171" i="28"/>
  <c r="X171" i="28"/>
  <c r="W171" i="28"/>
  <c r="V171" i="28"/>
  <c r="V164" i="28" s="1"/>
  <c r="U171" i="28"/>
  <c r="U164" i="28" s="1"/>
  <c r="T171" i="28"/>
  <c r="S171" i="28"/>
  <c r="R171" i="28"/>
  <c r="Q171" i="28"/>
  <c r="P171" i="28"/>
  <c r="O171" i="28"/>
  <c r="N171" i="28"/>
  <c r="M171" i="28"/>
  <c r="L171" i="28"/>
  <c r="K171" i="28"/>
  <c r="J171" i="28"/>
  <c r="I171" i="28"/>
  <c r="H171" i="28"/>
  <c r="G171" i="28"/>
  <c r="F171" i="28"/>
  <c r="E171" i="28"/>
  <c r="D171" i="28"/>
  <c r="C171" i="28"/>
  <c r="B171" i="28"/>
  <c r="AE170" i="28"/>
  <c r="AD170" i="28"/>
  <c r="AC170" i="28"/>
  <c r="AB170" i="28"/>
  <c r="AA170" i="28"/>
  <c r="Z170" i="28"/>
  <c r="Y170" i="28"/>
  <c r="X170" i="28"/>
  <c r="W170" i="28"/>
  <c r="V170" i="28"/>
  <c r="U170" i="28"/>
  <c r="T170" i="28"/>
  <c r="S170" i="28"/>
  <c r="R170" i="28"/>
  <c r="Q170" i="28"/>
  <c r="P170" i="28"/>
  <c r="O170" i="28"/>
  <c r="N170" i="28"/>
  <c r="M170" i="28"/>
  <c r="L170" i="28"/>
  <c r="K170" i="28"/>
  <c r="J170" i="28"/>
  <c r="I170" i="28"/>
  <c r="H170" i="28"/>
  <c r="G170" i="28"/>
  <c r="F170" i="28"/>
  <c r="E170" i="28"/>
  <c r="D170" i="28"/>
  <c r="C170" i="28"/>
  <c r="B170" i="28"/>
  <c r="AE169" i="28"/>
  <c r="AD169" i="28"/>
  <c r="AC169" i="28"/>
  <c r="AB169" i="28"/>
  <c r="AA169" i="28"/>
  <c r="Z169" i="28"/>
  <c r="Y169" i="28"/>
  <c r="X169" i="28"/>
  <c r="W169" i="28"/>
  <c r="V169" i="28"/>
  <c r="U169" i="28"/>
  <c r="T169" i="28"/>
  <c r="S169" i="28"/>
  <c r="R169" i="28"/>
  <c r="Q169" i="28"/>
  <c r="P169" i="28"/>
  <c r="O169" i="28"/>
  <c r="O164" i="28" s="1"/>
  <c r="N169" i="28"/>
  <c r="M169" i="28"/>
  <c r="L169" i="28"/>
  <c r="K169" i="28"/>
  <c r="J169" i="28"/>
  <c r="I169" i="28"/>
  <c r="H169" i="28"/>
  <c r="G169" i="28"/>
  <c r="F169" i="28"/>
  <c r="E169" i="28"/>
  <c r="D169" i="28"/>
  <c r="C169" i="28"/>
  <c r="B169" i="28"/>
  <c r="AE168" i="28"/>
  <c r="AD168" i="28"/>
  <c r="AC168" i="28"/>
  <c r="AB168" i="28"/>
  <c r="AA168" i="28"/>
  <c r="Z168" i="28"/>
  <c r="Y168" i="28"/>
  <c r="X168" i="28"/>
  <c r="W168" i="28"/>
  <c r="W164" i="28" s="1"/>
  <c r="V168" i="28"/>
  <c r="U168" i="28"/>
  <c r="T168" i="28"/>
  <c r="S168" i="28"/>
  <c r="R168" i="28"/>
  <c r="Q168" i="28"/>
  <c r="P168" i="28"/>
  <c r="O168" i="28"/>
  <c r="N168" i="28"/>
  <c r="M168" i="28"/>
  <c r="L168" i="28"/>
  <c r="K168" i="28"/>
  <c r="J168" i="28"/>
  <c r="I168" i="28"/>
  <c r="H168" i="28"/>
  <c r="G168" i="28"/>
  <c r="F168" i="28"/>
  <c r="E168" i="28"/>
  <c r="D168" i="28"/>
  <c r="C168" i="28"/>
  <c r="B168" i="28"/>
  <c r="AE167" i="28"/>
  <c r="AD167" i="28"/>
  <c r="AC167" i="28"/>
  <c r="AB167" i="28"/>
  <c r="AA167" i="28"/>
  <c r="Z167" i="28"/>
  <c r="Y167" i="28"/>
  <c r="X167" i="28"/>
  <c r="W167" i="28"/>
  <c r="V167" i="28"/>
  <c r="U167" i="28"/>
  <c r="T167" i="28"/>
  <c r="S167" i="28"/>
  <c r="R167" i="28"/>
  <c r="Q167" i="28"/>
  <c r="P167" i="28"/>
  <c r="O167" i="28"/>
  <c r="N167" i="28"/>
  <c r="M167" i="28"/>
  <c r="L167" i="28"/>
  <c r="K167" i="28"/>
  <c r="J167" i="28"/>
  <c r="J164" i="28" s="1"/>
  <c r="I167" i="28"/>
  <c r="H167" i="28"/>
  <c r="G167" i="28"/>
  <c r="F167" i="28"/>
  <c r="E167" i="28"/>
  <c r="D167" i="28"/>
  <c r="C167" i="28"/>
  <c r="B167" i="28"/>
  <c r="AE166" i="28"/>
  <c r="AD166" i="28"/>
  <c r="AC166" i="28"/>
  <c r="AB166" i="28"/>
  <c r="AA166" i="28"/>
  <c r="Z166" i="28"/>
  <c r="Y166" i="28"/>
  <c r="X166" i="28"/>
  <c r="W166" i="28"/>
  <c r="V166" i="28"/>
  <c r="U166" i="28"/>
  <c r="T166" i="28"/>
  <c r="S166" i="28"/>
  <c r="R166" i="28"/>
  <c r="R164" i="28" s="1"/>
  <c r="Q166" i="28"/>
  <c r="Q164" i="28" s="1"/>
  <c r="P166" i="28"/>
  <c r="O166" i="28"/>
  <c r="N166" i="28"/>
  <c r="M166" i="28"/>
  <c r="L166" i="28"/>
  <c r="K166" i="28"/>
  <c r="J166" i="28"/>
  <c r="I166" i="28"/>
  <c r="H166" i="28"/>
  <c r="G166" i="28"/>
  <c r="F166" i="28"/>
  <c r="E166" i="28"/>
  <c r="D166" i="28"/>
  <c r="C166" i="28"/>
  <c r="B166" i="28"/>
  <c r="AE165" i="28"/>
  <c r="AD165" i="28"/>
  <c r="AC165" i="28"/>
  <c r="AB165" i="28"/>
  <c r="AA165" i="28"/>
  <c r="Z165" i="28"/>
  <c r="Z164" i="28" s="1"/>
  <c r="Y165" i="28"/>
  <c r="Y164" i="28" s="1"/>
  <c r="X165" i="28"/>
  <c r="W165" i="28"/>
  <c r="V165" i="28"/>
  <c r="U165" i="28"/>
  <c r="T165" i="28"/>
  <c r="S165" i="28"/>
  <c r="R165" i="28"/>
  <c r="Q165" i="28"/>
  <c r="P165" i="28"/>
  <c r="O165" i="28"/>
  <c r="N165" i="28"/>
  <c r="M165" i="28"/>
  <c r="L165" i="28"/>
  <c r="K165" i="28"/>
  <c r="J165" i="28"/>
  <c r="I165" i="28"/>
  <c r="H165" i="28"/>
  <c r="G165" i="28"/>
  <c r="F165" i="28"/>
  <c r="E165" i="28"/>
  <c r="D165" i="28"/>
  <c r="D164" i="28" s="1"/>
  <c r="C165" i="28"/>
  <c r="C164" i="28" s="1"/>
  <c r="B165" i="28"/>
  <c r="OR164" i="28"/>
  <c r="OQ164" i="28"/>
  <c r="OP164" i="28"/>
  <c r="OO164" i="28"/>
  <c r="ON164" i="28"/>
  <c r="OM164" i="28"/>
  <c r="OL164" i="28"/>
  <c r="OK164" i="28"/>
  <c r="OJ164" i="28"/>
  <c r="OI164" i="28"/>
  <c r="OH164" i="28"/>
  <c r="OG164" i="28"/>
  <c r="OF164" i="28"/>
  <c r="OE164" i="28"/>
  <c r="OD164" i="28"/>
  <c r="OC164" i="28"/>
  <c r="OB164" i="28"/>
  <c r="OA164" i="28"/>
  <c r="NZ164" i="28"/>
  <c r="NY164" i="28"/>
  <c r="NX164" i="28"/>
  <c r="NW164" i="28"/>
  <c r="NV164" i="28"/>
  <c r="NU164" i="28"/>
  <c r="NT164" i="28"/>
  <c r="NS164" i="28"/>
  <c r="NR164" i="28"/>
  <c r="NQ164" i="28"/>
  <c r="NP164" i="28"/>
  <c r="NO164" i="28"/>
  <c r="NN164" i="28"/>
  <c r="NM164" i="28"/>
  <c r="NL164" i="28"/>
  <c r="NK164" i="28"/>
  <c r="NJ164" i="28"/>
  <c r="NI164" i="28"/>
  <c r="NH164" i="28"/>
  <c r="NG164" i="28"/>
  <c r="NF164" i="28"/>
  <c r="NE164" i="28"/>
  <c r="ND164" i="28"/>
  <c r="NC164" i="28"/>
  <c r="NB164" i="28"/>
  <c r="NA164" i="28"/>
  <c r="MZ164" i="28"/>
  <c r="MY164" i="28"/>
  <c r="MX164" i="28"/>
  <c r="MW164" i="28"/>
  <c r="MV164" i="28"/>
  <c r="MU164" i="28"/>
  <c r="MT164" i="28"/>
  <c r="MS164" i="28"/>
  <c r="MR164" i="28"/>
  <c r="MQ164" i="28"/>
  <c r="MP164" i="28"/>
  <c r="MO164" i="28"/>
  <c r="MN164" i="28"/>
  <c r="MM164" i="28"/>
  <c r="ML164" i="28"/>
  <c r="MK164" i="28"/>
  <c r="MJ164" i="28"/>
  <c r="MI164" i="28"/>
  <c r="MH164" i="28"/>
  <c r="MG164" i="28"/>
  <c r="MF164" i="28"/>
  <c r="ME164" i="28"/>
  <c r="MD164" i="28"/>
  <c r="MC164" i="28"/>
  <c r="MB164" i="28"/>
  <c r="MA164" i="28"/>
  <c r="LZ164" i="28"/>
  <c r="LY164" i="28"/>
  <c r="LX164" i="28"/>
  <c r="LW164" i="28"/>
  <c r="LV164" i="28"/>
  <c r="LU164" i="28"/>
  <c r="LT164" i="28"/>
  <c r="LS164" i="28"/>
  <c r="LR164" i="28"/>
  <c r="LQ164" i="28"/>
  <c r="LP164" i="28"/>
  <c r="LO164" i="28"/>
  <c r="LN164" i="28"/>
  <c r="LM164" i="28"/>
  <c r="LL164" i="28"/>
  <c r="LK164" i="28"/>
  <c r="LJ164" i="28"/>
  <c r="LI164" i="28"/>
  <c r="LH164" i="28"/>
  <c r="LG164" i="28"/>
  <c r="LF164" i="28"/>
  <c r="LE164" i="28"/>
  <c r="LD164" i="28"/>
  <c r="LC164" i="28"/>
  <c r="LB164" i="28"/>
  <c r="LA164" i="28"/>
  <c r="KZ164" i="28"/>
  <c r="KY164" i="28"/>
  <c r="KX164" i="28"/>
  <c r="KW164" i="28"/>
  <c r="KV164" i="28"/>
  <c r="KU164" i="28"/>
  <c r="KT164" i="28"/>
  <c r="KS164" i="28"/>
  <c r="KR164" i="28"/>
  <c r="KQ164" i="28"/>
  <c r="KP164" i="28"/>
  <c r="KO164" i="28"/>
  <c r="KN164" i="28"/>
  <c r="KM164" i="28"/>
  <c r="KL164" i="28"/>
  <c r="KK164" i="28"/>
  <c r="KJ164" i="28"/>
  <c r="KI164" i="28"/>
  <c r="KH164" i="28"/>
  <c r="KG164" i="28"/>
  <c r="KF164" i="28"/>
  <c r="KE164" i="28"/>
  <c r="KD164" i="28"/>
  <c r="KC164" i="28"/>
  <c r="KB164" i="28"/>
  <c r="KA164" i="28"/>
  <c r="JZ164" i="28"/>
  <c r="JY164" i="28"/>
  <c r="JX164" i="28"/>
  <c r="JW164" i="28"/>
  <c r="JV164" i="28"/>
  <c r="JU164" i="28"/>
  <c r="JT164" i="28"/>
  <c r="JS164" i="28"/>
  <c r="JR164" i="28"/>
  <c r="JQ164" i="28"/>
  <c r="JP164" i="28"/>
  <c r="JO164" i="28"/>
  <c r="JN164" i="28"/>
  <c r="JM164" i="28"/>
  <c r="JL164" i="28"/>
  <c r="JK164" i="28"/>
  <c r="JJ164" i="28"/>
  <c r="JI164" i="28"/>
  <c r="JH164" i="28"/>
  <c r="JG164" i="28"/>
  <c r="JF164" i="28"/>
  <c r="JE164" i="28"/>
  <c r="JD164" i="28"/>
  <c r="JC164" i="28"/>
  <c r="JB164" i="28"/>
  <c r="JA164" i="28"/>
  <c r="IZ164" i="28"/>
  <c r="IY164" i="28"/>
  <c r="IX164" i="28"/>
  <c r="IW164" i="28"/>
  <c r="IV164" i="28"/>
  <c r="IU164" i="28"/>
  <c r="IT164" i="28"/>
  <c r="IS164" i="28"/>
  <c r="IR164" i="28"/>
  <c r="IQ164" i="28"/>
  <c r="IP164" i="28"/>
  <c r="IO164" i="28"/>
  <c r="IN164" i="28"/>
  <c r="IM164" i="28"/>
  <c r="IL164" i="28"/>
  <c r="IK164" i="28"/>
  <c r="IJ164" i="28"/>
  <c r="II164" i="28"/>
  <c r="IH164" i="28"/>
  <c r="IG164" i="28"/>
  <c r="IF164" i="28"/>
  <c r="IE164" i="28"/>
  <c r="ID164" i="28"/>
  <c r="IC164" i="28"/>
  <c r="IB164" i="28"/>
  <c r="IA164" i="28"/>
  <c r="HZ164" i="28"/>
  <c r="HY164" i="28"/>
  <c r="HX164" i="28"/>
  <c r="HW164" i="28"/>
  <c r="HV164" i="28"/>
  <c r="HU164" i="28"/>
  <c r="HT164" i="28"/>
  <c r="HS164" i="28"/>
  <c r="HR164" i="28"/>
  <c r="HQ164" i="28"/>
  <c r="HP164" i="28"/>
  <c r="HO164" i="28"/>
  <c r="HN164" i="28"/>
  <c r="HM164" i="28"/>
  <c r="HL164" i="28"/>
  <c r="HK164" i="28"/>
  <c r="HJ164" i="28"/>
  <c r="HI164" i="28"/>
  <c r="HH164" i="28"/>
  <c r="HG164" i="28"/>
  <c r="HF164" i="28"/>
  <c r="HE164" i="28"/>
  <c r="HD164" i="28"/>
  <c r="HC164" i="28"/>
  <c r="HB164" i="28"/>
  <c r="HA164" i="28"/>
  <c r="GZ164" i="28"/>
  <c r="GY164" i="28"/>
  <c r="GX164" i="28"/>
  <c r="GW164" i="28"/>
  <c r="GV164" i="28"/>
  <c r="GU164" i="28"/>
  <c r="GT164" i="28"/>
  <c r="GS164" i="28"/>
  <c r="GR164" i="28"/>
  <c r="GQ164" i="28"/>
  <c r="GP164" i="28"/>
  <c r="GO164" i="28"/>
  <c r="GN164" i="28"/>
  <c r="GM164" i="28"/>
  <c r="GL164" i="28"/>
  <c r="GK164" i="28"/>
  <c r="GJ164" i="28"/>
  <c r="GI164" i="28"/>
  <c r="GH164" i="28"/>
  <c r="GG164" i="28"/>
  <c r="GF164" i="28"/>
  <c r="GE164" i="28"/>
  <c r="GD164" i="28"/>
  <c r="GC164" i="28"/>
  <c r="GB164" i="28"/>
  <c r="GA164" i="28"/>
  <c r="FZ164" i="28"/>
  <c r="FY164" i="28"/>
  <c r="FX164" i="28"/>
  <c r="FW164" i="28"/>
  <c r="FV164" i="28"/>
  <c r="FU164" i="28"/>
  <c r="FT164" i="28"/>
  <c r="FS164" i="28"/>
  <c r="FR164" i="28"/>
  <c r="FQ164" i="28"/>
  <c r="FP164" i="28"/>
  <c r="FO164" i="28"/>
  <c r="FN164" i="28"/>
  <c r="FN289" i="28" s="1"/>
  <c r="FN294" i="28" s="1"/>
  <c r="FM164" i="28"/>
  <c r="FL164" i="28"/>
  <c r="FK164" i="28"/>
  <c r="FJ164" i="28"/>
  <c r="FI164" i="28"/>
  <c r="FH164" i="28"/>
  <c r="FG164" i="28"/>
  <c r="FF164" i="28"/>
  <c r="FE164" i="28"/>
  <c r="FD164" i="28"/>
  <c r="FC164" i="28"/>
  <c r="FB164" i="28"/>
  <c r="FA164" i="28"/>
  <c r="EZ164" i="28"/>
  <c r="EY164" i="28"/>
  <c r="EX164" i="28"/>
  <c r="EW164" i="28"/>
  <c r="EV164" i="28"/>
  <c r="EU164" i="28"/>
  <c r="ET164" i="28"/>
  <c r="ES164" i="28"/>
  <c r="ER164" i="28"/>
  <c r="EQ164" i="28"/>
  <c r="EP164" i="28"/>
  <c r="EO164" i="28"/>
  <c r="EN164" i="28"/>
  <c r="EM164" i="28"/>
  <c r="EL164" i="28"/>
  <c r="EK164" i="28"/>
  <c r="EJ164" i="28"/>
  <c r="EI164" i="28"/>
  <c r="EH164" i="28"/>
  <c r="EG164" i="28"/>
  <c r="EF164" i="28"/>
  <c r="EE164" i="28"/>
  <c r="ED164" i="28"/>
  <c r="EC164" i="28"/>
  <c r="EB164" i="28"/>
  <c r="EA164" i="28"/>
  <c r="DZ164" i="28"/>
  <c r="DY164" i="28"/>
  <c r="DX164" i="28"/>
  <c r="DW164" i="28"/>
  <c r="DV164" i="28"/>
  <c r="DU164" i="28"/>
  <c r="DT164" i="28"/>
  <c r="DS164" i="28"/>
  <c r="DR164" i="28"/>
  <c r="DQ164" i="28"/>
  <c r="DP164" i="28"/>
  <c r="DO164" i="28"/>
  <c r="DN164" i="28"/>
  <c r="DM164" i="28"/>
  <c r="DL164" i="28"/>
  <c r="DK164" i="28"/>
  <c r="DJ164" i="28"/>
  <c r="DI164" i="28"/>
  <c r="DH164" i="28"/>
  <c r="DG164" i="28"/>
  <c r="DF164" i="28"/>
  <c r="DE164" i="28"/>
  <c r="DD164" i="28"/>
  <c r="DC164" i="28"/>
  <c r="DB164" i="28"/>
  <c r="DA164" i="28"/>
  <c r="CZ164" i="28"/>
  <c r="CY164" i="28"/>
  <c r="CX164" i="28"/>
  <c r="CW164" i="28"/>
  <c r="CV164" i="28"/>
  <c r="CU164" i="28"/>
  <c r="CT164" i="28"/>
  <c r="CS164" i="28"/>
  <c r="CR164" i="28"/>
  <c r="CQ164" i="28"/>
  <c r="CP164" i="28"/>
  <c r="CO164" i="28"/>
  <c r="CN164" i="28"/>
  <c r="CM164" i="28"/>
  <c r="CL164" i="28"/>
  <c r="CK164" i="28"/>
  <c r="CJ164" i="28"/>
  <c r="CI164" i="28"/>
  <c r="CH164" i="28"/>
  <c r="CG164" i="28"/>
  <c r="CF164" i="28"/>
  <c r="CE164" i="28"/>
  <c r="CD164" i="28"/>
  <c r="CC164" i="28"/>
  <c r="CB164" i="28"/>
  <c r="CA164" i="28"/>
  <c r="BZ164" i="28"/>
  <c r="BY164" i="28"/>
  <c r="BX164" i="28"/>
  <c r="BW164" i="28"/>
  <c r="BV164" i="28"/>
  <c r="BU164" i="28"/>
  <c r="BT164" i="28"/>
  <c r="BS164" i="28"/>
  <c r="BR164" i="28"/>
  <c r="BQ164" i="28"/>
  <c r="BP164" i="28"/>
  <c r="BO164" i="28"/>
  <c r="BN164" i="28"/>
  <c r="BM164" i="28"/>
  <c r="BL164" i="28"/>
  <c r="BK164" i="28"/>
  <c r="BJ164" i="28"/>
  <c r="BI164" i="28"/>
  <c r="BH164" i="28"/>
  <c r="BG164" i="28"/>
  <c r="BF164" i="28"/>
  <c r="BE164" i="28"/>
  <c r="BD164" i="28"/>
  <c r="BC164" i="28"/>
  <c r="BB164" i="28"/>
  <c r="BA164" i="28"/>
  <c r="AZ164" i="28"/>
  <c r="AY164" i="28"/>
  <c r="AX164" i="28"/>
  <c r="AW164" i="28"/>
  <c r="AV164" i="28"/>
  <c r="AU164" i="28"/>
  <c r="AT164" i="28"/>
  <c r="AS164" i="28"/>
  <c r="AR164" i="28"/>
  <c r="AQ164" i="28"/>
  <c r="AP164" i="28"/>
  <c r="AO164" i="28"/>
  <c r="AN164" i="28"/>
  <c r="AM164" i="28"/>
  <c r="AL164" i="28"/>
  <c r="AK164" i="28"/>
  <c r="AJ164" i="28"/>
  <c r="AI164" i="28"/>
  <c r="AH164" i="28"/>
  <c r="AG164" i="28"/>
  <c r="AE162" i="28"/>
  <c r="AD162" i="28"/>
  <c r="AC162" i="28"/>
  <c r="AB162" i="28"/>
  <c r="AA162" i="28"/>
  <c r="Z162" i="28"/>
  <c r="Y162" i="28"/>
  <c r="X162" i="28"/>
  <c r="W162" i="28"/>
  <c r="V162" i="28"/>
  <c r="U162" i="28"/>
  <c r="T162" i="28"/>
  <c r="S162" i="28"/>
  <c r="R162" i="28"/>
  <c r="Q162" i="28"/>
  <c r="P162" i="28"/>
  <c r="O162" i="28"/>
  <c r="N162" i="28"/>
  <c r="M162" i="28"/>
  <c r="L162" i="28"/>
  <c r="K162" i="28"/>
  <c r="J162" i="28"/>
  <c r="I162" i="28"/>
  <c r="H162" i="28"/>
  <c r="G162" i="28"/>
  <c r="F162" i="28"/>
  <c r="E162" i="28"/>
  <c r="D162" i="28"/>
  <c r="C162" i="28"/>
  <c r="B162" i="28"/>
  <c r="AE161" i="28"/>
  <c r="AD161" i="28"/>
  <c r="AC161" i="28"/>
  <c r="AB161" i="28"/>
  <c r="AA161" i="28"/>
  <c r="Z161" i="28"/>
  <c r="Y161" i="28"/>
  <c r="X161" i="28"/>
  <c r="W161" i="28"/>
  <c r="V161" i="28"/>
  <c r="U161" i="28"/>
  <c r="T161" i="28"/>
  <c r="S161" i="28"/>
  <c r="R161" i="28"/>
  <c r="Q161" i="28"/>
  <c r="P161" i="28"/>
  <c r="O161" i="28"/>
  <c r="N161" i="28"/>
  <c r="M161" i="28"/>
  <c r="L161" i="28"/>
  <c r="K161" i="28"/>
  <c r="J161" i="28"/>
  <c r="I161" i="28"/>
  <c r="H161" i="28"/>
  <c r="G161" i="28"/>
  <c r="F161" i="28"/>
  <c r="E161" i="28"/>
  <c r="D161" i="28"/>
  <c r="C161" i="28"/>
  <c r="B161" i="28"/>
  <c r="AE160" i="28"/>
  <c r="AD160" i="28"/>
  <c r="AC160" i="28"/>
  <c r="AB160" i="28"/>
  <c r="AA160" i="28"/>
  <c r="Z160" i="28"/>
  <c r="Y160" i="28"/>
  <c r="X160" i="28"/>
  <c r="W160" i="28"/>
  <c r="V160" i="28"/>
  <c r="U160" i="28"/>
  <c r="T160" i="28"/>
  <c r="S160" i="28"/>
  <c r="R160" i="28"/>
  <c r="Q160" i="28"/>
  <c r="P160" i="28"/>
  <c r="O160" i="28"/>
  <c r="N160" i="28"/>
  <c r="M160" i="28"/>
  <c r="L160" i="28"/>
  <c r="K160" i="28"/>
  <c r="J160" i="28"/>
  <c r="I160" i="28"/>
  <c r="H160" i="28"/>
  <c r="G160" i="28"/>
  <c r="F160" i="28"/>
  <c r="E160" i="28"/>
  <c r="D160" i="28"/>
  <c r="C160" i="28"/>
  <c r="B160" i="28"/>
  <c r="AE159" i="28"/>
  <c r="AD159" i="28"/>
  <c r="AC159" i="28"/>
  <c r="AB159" i="28"/>
  <c r="AA159" i="28"/>
  <c r="Z159" i="28"/>
  <c r="Y159" i="28"/>
  <c r="X159" i="28"/>
  <c r="W159" i="28"/>
  <c r="V159" i="28"/>
  <c r="U159" i="28"/>
  <c r="T159" i="28"/>
  <c r="S159" i="28"/>
  <c r="R159" i="28"/>
  <c r="Q159" i="28"/>
  <c r="P159" i="28"/>
  <c r="O159" i="28"/>
  <c r="N159" i="28"/>
  <c r="M159" i="28"/>
  <c r="L159" i="28"/>
  <c r="K159" i="28"/>
  <c r="J159" i="28"/>
  <c r="I159" i="28"/>
  <c r="H159" i="28"/>
  <c r="G159" i="28"/>
  <c r="F159" i="28"/>
  <c r="E159" i="28"/>
  <c r="D159" i="28"/>
  <c r="C159" i="28"/>
  <c r="B159" i="28"/>
  <c r="AE158" i="28"/>
  <c r="AD158" i="28"/>
  <c r="AC158" i="28"/>
  <c r="AB158" i="28"/>
  <c r="AA158" i="28"/>
  <c r="Z158" i="28"/>
  <c r="Y158" i="28"/>
  <c r="X158" i="28"/>
  <c r="W158" i="28"/>
  <c r="V158" i="28"/>
  <c r="U158" i="28"/>
  <c r="T158" i="28"/>
  <c r="S158" i="28"/>
  <c r="R158" i="28"/>
  <c r="Q158" i="28"/>
  <c r="P158" i="28"/>
  <c r="O158" i="28"/>
  <c r="N158" i="28"/>
  <c r="M158" i="28"/>
  <c r="L158" i="28"/>
  <c r="K158" i="28"/>
  <c r="J158" i="28"/>
  <c r="I158" i="28"/>
  <c r="H158" i="28"/>
  <c r="G158" i="28"/>
  <c r="F158" i="28"/>
  <c r="E158" i="28"/>
  <c r="D158" i="28"/>
  <c r="C158" i="28"/>
  <c r="B158" i="28"/>
  <c r="AE157" i="28"/>
  <c r="AD157" i="28"/>
  <c r="AC157" i="28"/>
  <c r="AB157" i="28"/>
  <c r="AA157" i="28"/>
  <c r="Z157" i="28"/>
  <c r="Y157" i="28"/>
  <c r="X157" i="28"/>
  <c r="W157" i="28"/>
  <c r="V157" i="28"/>
  <c r="U157" i="28"/>
  <c r="T157" i="28"/>
  <c r="S157" i="28"/>
  <c r="R157" i="28"/>
  <c r="Q157" i="28"/>
  <c r="P157" i="28"/>
  <c r="O157" i="28"/>
  <c r="N157" i="28"/>
  <c r="M157" i="28"/>
  <c r="L157" i="28"/>
  <c r="K157" i="28"/>
  <c r="J157" i="28"/>
  <c r="I157" i="28"/>
  <c r="H157" i="28"/>
  <c r="G157" i="28"/>
  <c r="F157" i="28"/>
  <c r="E157" i="28"/>
  <c r="D157" i="28"/>
  <c r="C157" i="28"/>
  <c r="B157" i="28"/>
  <c r="AE156" i="28"/>
  <c r="AD156" i="28"/>
  <c r="AC156" i="28"/>
  <c r="AB156" i="28"/>
  <c r="AA156" i="28"/>
  <c r="Z156" i="28"/>
  <c r="Y156" i="28"/>
  <c r="X156" i="28"/>
  <c r="W156" i="28"/>
  <c r="V156" i="28"/>
  <c r="U156" i="28"/>
  <c r="T156" i="28"/>
  <c r="S156" i="28"/>
  <c r="R156" i="28"/>
  <c r="Q156" i="28"/>
  <c r="P156" i="28"/>
  <c r="O156" i="28"/>
  <c r="N156" i="28"/>
  <c r="M156" i="28"/>
  <c r="L156" i="28"/>
  <c r="K156" i="28"/>
  <c r="J156" i="28"/>
  <c r="I156" i="28"/>
  <c r="H156" i="28"/>
  <c r="G156" i="28"/>
  <c r="F156" i="28"/>
  <c r="E156" i="28"/>
  <c r="D156" i="28"/>
  <c r="C156" i="28"/>
  <c r="B156" i="28"/>
  <c r="AE155" i="28"/>
  <c r="AD155" i="28"/>
  <c r="AC155" i="28"/>
  <c r="AB155" i="28"/>
  <c r="AA155" i="28"/>
  <c r="Z155" i="28"/>
  <c r="Y155" i="28"/>
  <c r="X155" i="28"/>
  <c r="W155" i="28"/>
  <c r="V155" i="28"/>
  <c r="U155" i="28"/>
  <c r="T155" i="28"/>
  <c r="S155" i="28"/>
  <c r="R155" i="28"/>
  <c r="Q155" i="28"/>
  <c r="P155" i="28"/>
  <c r="O155" i="28"/>
  <c r="N155" i="28"/>
  <c r="M155" i="28"/>
  <c r="L155" i="28"/>
  <c r="K155" i="28"/>
  <c r="J155" i="28"/>
  <c r="I155" i="28"/>
  <c r="H155" i="28"/>
  <c r="G155" i="28"/>
  <c r="F155" i="28"/>
  <c r="E155" i="28"/>
  <c r="D155" i="28"/>
  <c r="C155" i="28"/>
  <c r="B155" i="28"/>
  <c r="AE154" i="28"/>
  <c r="AD154" i="28"/>
  <c r="AC154" i="28"/>
  <c r="AB154" i="28"/>
  <c r="AA154" i="28"/>
  <c r="Z154" i="28"/>
  <c r="Y154" i="28"/>
  <c r="X154" i="28"/>
  <c r="W154" i="28"/>
  <c r="V154" i="28"/>
  <c r="U154" i="28"/>
  <c r="T154" i="28"/>
  <c r="S154" i="28"/>
  <c r="R154" i="28"/>
  <c r="Q154" i="28"/>
  <c r="P154" i="28"/>
  <c r="O154" i="28"/>
  <c r="N154" i="28"/>
  <c r="M154" i="28"/>
  <c r="L154" i="28"/>
  <c r="K154" i="28"/>
  <c r="J154" i="28"/>
  <c r="I154" i="28"/>
  <c r="H154" i="28"/>
  <c r="G154" i="28"/>
  <c r="F154" i="28"/>
  <c r="E154" i="28"/>
  <c r="D154" i="28"/>
  <c r="C154" i="28"/>
  <c r="B154" i="28"/>
  <c r="AE153" i="28"/>
  <c r="AD153" i="28"/>
  <c r="AC153" i="28"/>
  <c r="AB153" i="28"/>
  <c r="AA153" i="28"/>
  <c r="Z153" i="28"/>
  <c r="Y153" i="28"/>
  <c r="X153" i="28"/>
  <c r="W153" i="28"/>
  <c r="V153" i="28"/>
  <c r="U153" i="28"/>
  <c r="T153" i="28"/>
  <c r="S153" i="28"/>
  <c r="R153" i="28"/>
  <c r="Q153" i="28"/>
  <c r="P153" i="28"/>
  <c r="O153" i="28"/>
  <c r="N153" i="28"/>
  <c r="M153" i="28"/>
  <c r="L153" i="28"/>
  <c r="K153" i="28"/>
  <c r="J153" i="28"/>
  <c r="I153" i="28"/>
  <c r="H153" i="28"/>
  <c r="G153" i="28"/>
  <c r="F153" i="28"/>
  <c r="E153" i="28"/>
  <c r="D153" i="28"/>
  <c r="C153" i="28"/>
  <c r="B153" i="28"/>
  <c r="AE152" i="28"/>
  <c r="AD152" i="28"/>
  <c r="AC152" i="28"/>
  <c r="AB152" i="28"/>
  <c r="AA152" i="28"/>
  <c r="Z152" i="28"/>
  <c r="Y152" i="28"/>
  <c r="X152" i="28"/>
  <c r="W152" i="28"/>
  <c r="V152" i="28"/>
  <c r="U152" i="28"/>
  <c r="T152" i="28"/>
  <c r="S152" i="28"/>
  <c r="R152" i="28"/>
  <c r="Q152" i="28"/>
  <c r="P152" i="28"/>
  <c r="O152" i="28"/>
  <c r="N152" i="28"/>
  <c r="M152" i="28"/>
  <c r="L152" i="28"/>
  <c r="K152" i="28"/>
  <c r="J152" i="28"/>
  <c r="I152" i="28"/>
  <c r="H152" i="28"/>
  <c r="G152" i="28"/>
  <c r="F152" i="28"/>
  <c r="E152" i="28"/>
  <c r="D152" i="28"/>
  <c r="C152" i="28"/>
  <c r="B152" i="28"/>
  <c r="AE151" i="28"/>
  <c r="AD151" i="28"/>
  <c r="AC151" i="28"/>
  <c r="AB151" i="28"/>
  <c r="AA151" i="28"/>
  <c r="Z151" i="28"/>
  <c r="Y151" i="28"/>
  <c r="X151" i="28"/>
  <c r="W151" i="28"/>
  <c r="V151" i="28"/>
  <c r="U151" i="28"/>
  <c r="T151" i="28"/>
  <c r="S151" i="28"/>
  <c r="R151" i="28"/>
  <c r="Q151" i="28"/>
  <c r="P151" i="28"/>
  <c r="O151" i="28"/>
  <c r="N151" i="28"/>
  <c r="M151" i="28"/>
  <c r="L151" i="28"/>
  <c r="K151" i="28"/>
  <c r="J151" i="28"/>
  <c r="I151" i="28"/>
  <c r="H151" i="28"/>
  <c r="G151" i="28"/>
  <c r="F151" i="28"/>
  <c r="E151" i="28"/>
  <c r="D151" i="28"/>
  <c r="C151" i="28"/>
  <c r="B151" i="28"/>
  <c r="AE150" i="28"/>
  <c r="AD150" i="28"/>
  <c r="AC150" i="28"/>
  <c r="AB150" i="28"/>
  <c r="AA150" i="28"/>
  <c r="Z150" i="28"/>
  <c r="Y150" i="28"/>
  <c r="X150" i="28"/>
  <c r="W150" i="28"/>
  <c r="V150" i="28"/>
  <c r="U150" i="28"/>
  <c r="T150" i="28"/>
  <c r="S150" i="28"/>
  <c r="R150" i="28"/>
  <c r="Q150" i="28"/>
  <c r="P150" i="28"/>
  <c r="O150" i="28"/>
  <c r="N150" i="28"/>
  <c r="M150" i="28"/>
  <c r="L150" i="28"/>
  <c r="K150" i="28"/>
  <c r="J150" i="28"/>
  <c r="I150" i="28"/>
  <c r="H150" i="28"/>
  <c r="G150" i="28"/>
  <c r="F150" i="28"/>
  <c r="E150" i="28"/>
  <c r="D150" i="28"/>
  <c r="C150" i="28"/>
  <c r="B150" i="28"/>
  <c r="AE149" i="28"/>
  <c r="AD149" i="28"/>
  <c r="AC149" i="28"/>
  <c r="AB149" i="28"/>
  <c r="AA149" i="28"/>
  <c r="Z149" i="28"/>
  <c r="Y149" i="28"/>
  <c r="X149" i="28"/>
  <c r="W149" i="28"/>
  <c r="V149" i="28"/>
  <c r="U149" i="28"/>
  <c r="T149" i="28"/>
  <c r="S149" i="28"/>
  <c r="R149" i="28"/>
  <c r="Q149" i="28"/>
  <c r="P149" i="28"/>
  <c r="O149" i="28"/>
  <c r="N149" i="28"/>
  <c r="M149" i="28"/>
  <c r="L149" i="28"/>
  <c r="K149" i="28"/>
  <c r="J149" i="28"/>
  <c r="I149" i="28"/>
  <c r="H149" i="28"/>
  <c r="G149" i="28"/>
  <c r="F149" i="28"/>
  <c r="E149" i="28"/>
  <c r="D149" i="28"/>
  <c r="C149" i="28"/>
  <c r="B149" i="28"/>
  <c r="AE148" i="28"/>
  <c r="AD148" i="28"/>
  <c r="AC148" i="28"/>
  <c r="AB148" i="28"/>
  <c r="AA148" i="28"/>
  <c r="Z148" i="28"/>
  <c r="Y148" i="28"/>
  <c r="X148" i="28"/>
  <c r="W148" i="28"/>
  <c r="V148" i="28"/>
  <c r="U148" i="28"/>
  <c r="T148" i="28"/>
  <c r="S148" i="28"/>
  <c r="R148" i="28"/>
  <c r="Q148" i="28"/>
  <c r="P148" i="28"/>
  <c r="O148" i="28"/>
  <c r="N148" i="28"/>
  <c r="M148" i="28"/>
  <c r="L148" i="28"/>
  <c r="K148" i="28"/>
  <c r="J148" i="28"/>
  <c r="I148" i="28"/>
  <c r="H148" i="28"/>
  <c r="G148" i="28"/>
  <c r="F148" i="28"/>
  <c r="E148" i="28"/>
  <c r="D148" i="28"/>
  <c r="C148" i="28"/>
  <c r="B148" i="28"/>
  <c r="AE147" i="28"/>
  <c r="AD147" i="28"/>
  <c r="AC147" i="28"/>
  <c r="AB147" i="28"/>
  <c r="AA147" i="28"/>
  <c r="Z147" i="28"/>
  <c r="Y147" i="28"/>
  <c r="X147" i="28"/>
  <c r="W147" i="28"/>
  <c r="V147" i="28"/>
  <c r="U147" i="28"/>
  <c r="T147" i="28"/>
  <c r="S147" i="28"/>
  <c r="R147" i="28"/>
  <c r="Q147" i="28"/>
  <c r="P147" i="28"/>
  <c r="O147" i="28"/>
  <c r="N147" i="28"/>
  <c r="M147" i="28"/>
  <c r="L147" i="28"/>
  <c r="K147" i="28"/>
  <c r="J147" i="28"/>
  <c r="I147" i="28"/>
  <c r="H147" i="28"/>
  <c r="G147" i="28"/>
  <c r="F147" i="28"/>
  <c r="E147" i="28"/>
  <c r="D147" i="28"/>
  <c r="C147" i="28"/>
  <c r="B147" i="28"/>
  <c r="AE146" i="28"/>
  <c r="AD146" i="28"/>
  <c r="AC146" i="28"/>
  <c r="AB146" i="28"/>
  <c r="AA146" i="28"/>
  <c r="Z146" i="28"/>
  <c r="Y146" i="28"/>
  <c r="X146" i="28"/>
  <c r="W146" i="28"/>
  <c r="V146" i="28"/>
  <c r="U146" i="28"/>
  <c r="T146" i="28"/>
  <c r="S146" i="28"/>
  <c r="R146" i="28"/>
  <c r="Q146" i="28"/>
  <c r="P146" i="28"/>
  <c r="O146" i="28"/>
  <c r="N146" i="28"/>
  <c r="M146" i="28"/>
  <c r="L146" i="28"/>
  <c r="K146" i="28"/>
  <c r="J146" i="28"/>
  <c r="I146" i="28"/>
  <c r="H146" i="28"/>
  <c r="G146" i="28"/>
  <c r="F146" i="28"/>
  <c r="E146" i="28"/>
  <c r="D146" i="28"/>
  <c r="C146" i="28"/>
  <c r="B146" i="28"/>
  <c r="AE145" i="28"/>
  <c r="AD145" i="28"/>
  <c r="AC145" i="28"/>
  <c r="AB145" i="28"/>
  <c r="AA145" i="28"/>
  <c r="Z145" i="28"/>
  <c r="Y145" i="28"/>
  <c r="X145" i="28"/>
  <c r="W145" i="28"/>
  <c r="V145" i="28"/>
  <c r="U145" i="28"/>
  <c r="T145" i="28"/>
  <c r="S145" i="28"/>
  <c r="R145" i="28"/>
  <c r="Q145" i="28"/>
  <c r="P145" i="28"/>
  <c r="O145" i="28"/>
  <c r="N145" i="28"/>
  <c r="M145" i="28"/>
  <c r="L145" i="28"/>
  <c r="K145" i="28"/>
  <c r="J145" i="28"/>
  <c r="I145" i="28"/>
  <c r="H145" i="28"/>
  <c r="G145" i="28"/>
  <c r="F145" i="28"/>
  <c r="E145" i="28"/>
  <c r="D145" i="28"/>
  <c r="C145" i="28"/>
  <c r="B145" i="28"/>
  <c r="AE144" i="28"/>
  <c r="AD144" i="28"/>
  <c r="AC144" i="28"/>
  <c r="AB144" i="28"/>
  <c r="AA144" i="28"/>
  <c r="Z144" i="28"/>
  <c r="Y144" i="28"/>
  <c r="X144" i="28"/>
  <c r="W144" i="28"/>
  <c r="V144" i="28"/>
  <c r="U144" i="28"/>
  <c r="T144" i="28"/>
  <c r="S144" i="28"/>
  <c r="R144" i="28"/>
  <c r="Q144" i="28"/>
  <c r="P144" i="28"/>
  <c r="O144" i="28"/>
  <c r="N144" i="28"/>
  <c r="M144" i="28"/>
  <c r="L144" i="28"/>
  <c r="K144" i="28"/>
  <c r="J144" i="28"/>
  <c r="I144" i="28"/>
  <c r="H144" i="28"/>
  <c r="G144" i="28"/>
  <c r="F144" i="28"/>
  <c r="E144" i="28"/>
  <c r="D144" i="28"/>
  <c r="C144" i="28"/>
  <c r="B144" i="28"/>
  <c r="AE143" i="28"/>
  <c r="AD143" i="28"/>
  <c r="AC143" i="28"/>
  <c r="AB143" i="28"/>
  <c r="AA143" i="28"/>
  <c r="Z143" i="28"/>
  <c r="Y143" i="28"/>
  <c r="X143" i="28"/>
  <c r="W143" i="28"/>
  <c r="V143" i="28"/>
  <c r="U143" i="28"/>
  <c r="T143" i="28"/>
  <c r="S143" i="28"/>
  <c r="R143" i="28"/>
  <c r="Q143" i="28"/>
  <c r="P143" i="28"/>
  <c r="O143" i="28"/>
  <c r="N143" i="28"/>
  <c r="M143" i="28"/>
  <c r="L143" i="28"/>
  <c r="K143" i="28"/>
  <c r="J143" i="28"/>
  <c r="I143" i="28"/>
  <c r="H143" i="28"/>
  <c r="G143" i="28"/>
  <c r="F143" i="28"/>
  <c r="E143" i="28"/>
  <c r="D143" i="28"/>
  <c r="C143" i="28"/>
  <c r="B143" i="28"/>
  <c r="AE142" i="28"/>
  <c r="AD142" i="28"/>
  <c r="AC142" i="28"/>
  <c r="AB142" i="28"/>
  <c r="AA142" i="28"/>
  <c r="Z142" i="28"/>
  <c r="Y142" i="28"/>
  <c r="X142" i="28"/>
  <c r="W142" i="28"/>
  <c r="V142" i="28"/>
  <c r="U142" i="28"/>
  <c r="T142" i="28"/>
  <c r="S142" i="28"/>
  <c r="R142" i="28"/>
  <c r="Q142" i="28"/>
  <c r="P142" i="28"/>
  <c r="O142" i="28"/>
  <c r="N142" i="28"/>
  <c r="M142" i="28"/>
  <c r="L142" i="28"/>
  <c r="K142" i="28"/>
  <c r="J142" i="28"/>
  <c r="I142" i="28"/>
  <c r="H142" i="28"/>
  <c r="G142" i="28"/>
  <c r="F142" i="28"/>
  <c r="E142" i="28"/>
  <c r="D142" i="28"/>
  <c r="C142" i="28"/>
  <c r="B142" i="28"/>
  <c r="AE141" i="28"/>
  <c r="AE299" i="28" s="1"/>
  <c r="AD141" i="28"/>
  <c r="AD299" i="28" s="1"/>
  <c r="AC141" i="28"/>
  <c r="AC299" i="28" s="1"/>
  <c r="AB141" i="28"/>
  <c r="AB299" i="28" s="1"/>
  <c r="AA141" i="28"/>
  <c r="AA299" i="28" s="1"/>
  <c r="Z141" i="28"/>
  <c r="Z299" i="28" s="1"/>
  <c r="Y141" i="28"/>
  <c r="Y299" i="28" s="1"/>
  <c r="X141" i="28"/>
  <c r="X299" i="28" s="1"/>
  <c r="W141" i="28"/>
  <c r="W299" i="28" s="1"/>
  <c r="V141" i="28"/>
  <c r="U141" i="28"/>
  <c r="T141" i="28"/>
  <c r="T299" i="28" s="1"/>
  <c r="S141" i="28"/>
  <c r="S299" i="28" s="1"/>
  <c r="R141" i="28"/>
  <c r="R299" i="28" s="1"/>
  <c r="Q141" i="28"/>
  <c r="Q299" i="28" s="1"/>
  <c r="P141" i="28"/>
  <c r="P299" i="28" s="1"/>
  <c r="O141" i="28"/>
  <c r="O299" i="28" s="1"/>
  <c r="N141" i="28"/>
  <c r="N299" i="28" s="1"/>
  <c r="M141" i="28"/>
  <c r="M299" i="28" s="1"/>
  <c r="L141" i="28"/>
  <c r="L299" i="28" s="1"/>
  <c r="K141" i="28"/>
  <c r="K299" i="28" s="1"/>
  <c r="J141" i="28"/>
  <c r="J299" i="28" s="1"/>
  <c r="I141" i="28"/>
  <c r="I299" i="28" s="1"/>
  <c r="H141" i="28"/>
  <c r="H299" i="28" s="1"/>
  <c r="G141" i="28"/>
  <c r="G299" i="28" s="1"/>
  <c r="F141" i="28"/>
  <c r="F299" i="28" s="1"/>
  <c r="E141" i="28"/>
  <c r="E299" i="28" s="1"/>
  <c r="D141" i="28"/>
  <c r="D299" i="28" s="1"/>
  <c r="C141" i="28"/>
  <c r="C299" i="28" s="1"/>
  <c r="B141" i="28"/>
  <c r="B299" i="28" s="1"/>
  <c r="AE140" i="28"/>
  <c r="AD140" i="28"/>
  <c r="AC140" i="28"/>
  <c r="AB140" i="28"/>
  <c r="AA140" i="28"/>
  <c r="Z140" i="28"/>
  <c r="Y140" i="28"/>
  <c r="X140" i="28"/>
  <c r="W140" i="28"/>
  <c r="V140" i="28"/>
  <c r="U140" i="28"/>
  <c r="T140" i="28"/>
  <c r="S140" i="28"/>
  <c r="R140" i="28"/>
  <c r="Q140" i="28"/>
  <c r="P140" i="28"/>
  <c r="O140" i="28"/>
  <c r="N140" i="28"/>
  <c r="M140" i="28"/>
  <c r="L140" i="28"/>
  <c r="K140" i="28"/>
  <c r="J140" i="28"/>
  <c r="I140" i="28"/>
  <c r="H140" i="28"/>
  <c r="G140" i="28"/>
  <c r="F140" i="28"/>
  <c r="E140" i="28"/>
  <c r="D140" i="28"/>
  <c r="C140" i="28"/>
  <c r="B140" i="28"/>
  <c r="AE139" i="28"/>
  <c r="AD139" i="28"/>
  <c r="AC139" i="28"/>
  <c r="AB139" i="28"/>
  <c r="AA139" i="28"/>
  <c r="Z139" i="28"/>
  <c r="Y139" i="28"/>
  <c r="X139" i="28"/>
  <c r="W139" i="28"/>
  <c r="V139" i="28"/>
  <c r="U139" i="28"/>
  <c r="T139" i="28"/>
  <c r="S139" i="28"/>
  <c r="R139" i="28"/>
  <c r="Q139" i="28"/>
  <c r="P139" i="28"/>
  <c r="O139" i="28"/>
  <c r="N139" i="28"/>
  <c r="M139" i="28"/>
  <c r="L139" i="28"/>
  <c r="K139" i="28"/>
  <c r="J139" i="28"/>
  <c r="I139" i="28"/>
  <c r="H139" i="28"/>
  <c r="G139" i="28"/>
  <c r="F139" i="28"/>
  <c r="E139" i="28"/>
  <c r="D139" i="28"/>
  <c r="C139" i="28"/>
  <c r="B139" i="28"/>
  <c r="AE138" i="28"/>
  <c r="AD138" i="28"/>
  <c r="AC138" i="28"/>
  <c r="AB138" i="28"/>
  <c r="AA138" i="28"/>
  <c r="Z138" i="28"/>
  <c r="Y138" i="28"/>
  <c r="X138" i="28"/>
  <c r="W138" i="28"/>
  <c r="V138" i="28"/>
  <c r="U138" i="28"/>
  <c r="T138" i="28"/>
  <c r="S138" i="28"/>
  <c r="R138" i="28"/>
  <c r="Q138" i="28"/>
  <c r="P138" i="28"/>
  <c r="O138" i="28"/>
  <c r="N138" i="28"/>
  <c r="M138" i="28"/>
  <c r="L138" i="28"/>
  <c r="K138" i="28"/>
  <c r="J138" i="28"/>
  <c r="I138" i="28"/>
  <c r="H138" i="28"/>
  <c r="G138" i="28"/>
  <c r="F138" i="28"/>
  <c r="E138" i="28"/>
  <c r="D138" i="28"/>
  <c r="C138" i="28"/>
  <c r="B138" i="28"/>
  <c r="AE137" i="28"/>
  <c r="AD137" i="28"/>
  <c r="AC137" i="28"/>
  <c r="AB137" i="28"/>
  <c r="AA137" i="28"/>
  <c r="Z137" i="28"/>
  <c r="Y137" i="28"/>
  <c r="X137" i="28"/>
  <c r="W137" i="28"/>
  <c r="V137" i="28"/>
  <c r="U137" i="28"/>
  <c r="T137" i="28"/>
  <c r="S137" i="28"/>
  <c r="R137" i="28"/>
  <c r="Q137" i="28"/>
  <c r="P137" i="28"/>
  <c r="O137" i="28"/>
  <c r="N137" i="28"/>
  <c r="M137" i="28"/>
  <c r="L137" i="28"/>
  <c r="K137" i="28"/>
  <c r="J137" i="28"/>
  <c r="I137" i="28"/>
  <c r="H137" i="28"/>
  <c r="G137" i="28"/>
  <c r="F137" i="28"/>
  <c r="E137" i="28"/>
  <c r="D137" i="28"/>
  <c r="C137" i="28"/>
  <c r="B137" i="28"/>
  <c r="AE136" i="28"/>
  <c r="AD136" i="28"/>
  <c r="AC136" i="28"/>
  <c r="AB136" i="28"/>
  <c r="AA136" i="28"/>
  <c r="Z136" i="28"/>
  <c r="Y136" i="28"/>
  <c r="X136" i="28"/>
  <c r="W136" i="28"/>
  <c r="V136" i="28"/>
  <c r="U136" i="28"/>
  <c r="T136" i="28"/>
  <c r="S136" i="28"/>
  <c r="R136" i="28"/>
  <c r="Q136" i="28"/>
  <c r="P136" i="28"/>
  <c r="O136" i="28"/>
  <c r="N136" i="28"/>
  <c r="M136" i="28"/>
  <c r="L136" i="28"/>
  <c r="K136" i="28"/>
  <c r="J136" i="28"/>
  <c r="I136" i="28"/>
  <c r="H136" i="28"/>
  <c r="G136" i="28"/>
  <c r="F136" i="28"/>
  <c r="E136" i="28"/>
  <c r="D136" i="28"/>
  <c r="C136" i="28"/>
  <c r="B136" i="28"/>
  <c r="AE135" i="28"/>
  <c r="AD135" i="28"/>
  <c r="AC135" i="28"/>
  <c r="AB135" i="28"/>
  <c r="AA135" i="28"/>
  <c r="Z135" i="28"/>
  <c r="Y135" i="28"/>
  <c r="X135" i="28"/>
  <c r="W135" i="28"/>
  <c r="V135" i="28"/>
  <c r="U135" i="28"/>
  <c r="T135" i="28"/>
  <c r="S135" i="28"/>
  <c r="R135" i="28"/>
  <c r="Q135" i="28"/>
  <c r="P135" i="28"/>
  <c r="O135" i="28"/>
  <c r="N135" i="28"/>
  <c r="M135" i="28"/>
  <c r="L135" i="28"/>
  <c r="K135" i="28"/>
  <c r="J135" i="28"/>
  <c r="I135" i="28"/>
  <c r="H135" i="28"/>
  <c r="G135" i="28"/>
  <c r="F135" i="28"/>
  <c r="E135" i="28"/>
  <c r="D135" i="28"/>
  <c r="C135" i="28"/>
  <c r="B135" i="28"/>
  <c r="AE134" i="28"/>
  <c r="AD134" i="28"/>
  <c r="AC134" i="28"/>
  <c r="AB134" i="28"/>
  <c r="AA134" i="28"/>
  <c r="Z134" i="28"/>
  <c r="Y134" i="28"/>
  <c r="X134" i="28"/>
  <c r="W134" i="28"/>
  <c r="V134" i="28"/>
  <c r="U134" i="28"/>
  <c r="T134" i="28"/>
  <c r="S134" i="28"/>
  <c r="R134" i="28"/>
  <c r="Q134" i="28"/>
  <c r="P134" i="28"/>
  <c r="O134" i="28"/>
  <c r="N134" i="28"/>
  <c r="M134" i="28"/>
  <c r="L134" i="28"/>
  <c r="K134" i="28"/>
  <c r="J134" i="28"/>
  <c r="I134" i="28"/>
  <c r="H134" i="28"/>
  <c r="G134" i="28"/>
  <c r="F134" i="28"/>
  <c r="E134" i="28"/>
  <c r="D134" i="28"/>
  <c r="C134" i="28"/>
  <c r="B134" i="28"/>
  <c r="AE133" i="28"/>
  <c r="AD133" i="28"/>
  <c r="AC133" i="28"/>
  <c r="AB133" i="28"/>
  <c r="AA133" i="28"/>
  <c r="Z133" i="28"/>
  <c r="Y133" i="28"/>
  <c r="X133" i="28"/>
  <c r="W133" i="28"/>
  <c r="V133" i="28"/>
  <c r="U133" i="28"/>
  <c r="T133" i="28"/>
  <c r="S133" i="28"/>
  <c r="R133" i="28"/>
  <c r="Q133" i="28"/>
  <c r="P133" i="28"/>
  <c r="O133" i="28"/>
  <c r="N133" i="28"/>
  <c r="M133" i="28"/>
  <c r="L133" i="28"/>
  <c r="K133" i="28"/>
  <c r="J133" i="28"/>
  <c r="I133" i="28"/>
  <c r="H133" i="28"/>
  <c r="G133" i="28"/>
  <c r="F133" i="28"/>
  <c r="E133" i="28"/>
  <c r="D133" i="28"/>
  <c r="C133" i="28"/>
  <c r="B133" i="28"/>
  <c r="AE132" i="28"/>
  <c r="AD132" i="28"/>
  <c r="AC132" i="28"/>
  <c r="AB132" i="28"/>
  <c r="AA132" i="28"/>
  <c r="Z132" i="28"/>
  <c r="Y132" i="28"/>
  <c r="X132" i="28"/>
  <c r="W132" i="28"/>
  <c r="V132" i="28"/>
  <c r="U132" i="28"/>
  <c r="T132" i="28"/>
  <c r="S132" i="28"/>
  <c r="R132" i="28"/>
  <c r="Q132" i="28"/>
  <c r="P132" i="28"/>
  <c r="O132" i="28"/>
  <c r="N132" i="28"/>
  <c r="M132" i="28"/>
  <c r="L132" i="28"/>
  <c r="K132" i="28"/>
  <c r="J132" i="28"/>
  <c r="I132" i="28"/>
  <c r="H132" i="28"/>
  <c r="G132" i="28"/>
  <c r="F132" i="28"/>
  <c r="E132" i="28"/>
  <c r="D132" i="28"/>
  <c r="C132" i="28"/>
  <c r="B132" i="28"/>
  <c r="AE131" i="28"/>
  <c r="AD131" i="28"/>
  <c r="AC131" i="28"/>
  <c r="AB131" i="28"/>
  <c r="AA131" i="28"/>
  <c r="Z131" i="28"/>
  <c r="Y131" i="28"/>
  <c r="X131" i="28"/>
  <c r="W131" i="28"/>
  <c r="V131" i="28"/>
  <c r="U131" i="28"/>
  <c r="T131" i="28"/>
  <c r="S131" i="28"/>
  <c r="R131" i="28"/>
  <c r="Q131" i="28"/>
  <c r="P131" i="28"/>
  <c r="O131" i="28"/>
  <c r="N131" i="28"/>
  <c r="M131" i="28"/>
  <c r="L131" i="28"/>
  <c r="K131" i="28"/>
  <c r="J131" i="28"/>
  <c r="I131" i="28"/>
  <c r="H131" i="28"/>
  <c r="G131" i="28"/>
  <c r="F131" i="28"/>
  <c r="E131" i="28"/>
  <c r="D131" i="28"/>
  <c r="C131" i="28"/>
  <c r="B131" i="28"/>
  <c r="AE130" i="28"/>
  <c r="AD130" i="28"/>
  <c r="AC130" i="28"/>
  <c r="AB130" i="28"/>
  <c r="AA130" i="28"/>
  <c r="Z130" i="28"/>
  <c r="Y130" i="28"/>
  <c r="X130" i="28"/>
  <c r="W130" i="28"/>
  <c r="V130" i="28"/>
  <c r="U130" i="28"/>
  <c r="T130" i="28"/>
  <c r="S130" i="28"/>
  <c r="R130" i="28"/>
  <c r="Q130" i="28"/>
  <c r="P130" i="28"/>
  <c r="O130" i="28"/>
  <c r="N130" i="28"/>
  <c r="M130" i="28"/>
  <c r="L130" i="28"/>
  <c r="K130" i="28"/>
  <c r="J130" i="28"/>
  <c r="I130" i="28"/>
  <c r="H130" i="28"/>
  <c r="G130" i="28"/>
  <c r="F130" i="28"/>
  <c r="E130" i="28"/>
  <c r="D130" i="28"/>
  <c r="C130" i="28"/>
  <c r="B130" i="28"/>
  <c r="AE129" i="28"/>
  <c r="AD129" i="28"/>
  <c r="AC129" i="28"/>
  <c r="AB129" i="28"/>
  <c r="AA129" i="28"/>
  <c r="Z129" i="28"/>
  <c r="Y129" i="28"/>
  <c r="X129" i="28"/>
  <c r="W129" i="28"/>
  <c r="V129" i="28"/>
  <c r="U129" i="28"/>
  <c r="T129" i="28"/>
  <c r="S129" i="28"/>
  <c r="R129" i="28"/>
  <c r="Q129" i="28"/>
  <c r="P129" i="28"/>
  <c r="O129" i="28"/>
  <c r="N129" i="28"/>
  <c r="M129" i="28"/>
  <c r="L129" i="28"/>
  <c r="K129" i="28"/>
  <c r="J129" i="28"/>
  <c r="I129" i="28"/>
  <c r="H129" i="28"/>
  <c r="G129" i="28"/>
  <c r="F129" i="28"/>
  <c r="E129" i="28"/>
  <c r="D129" i="28"/>
  <c r="C129" i="28"/>
  <c r="B129" i="28"/>
  <c r="AE128" i="28"/>
  <c r="AD128" i="28"/>
  <c r="AC128" i="28"/>
  <c r="AB128" i="28"/>
  <c r="AA128" i="28"/>
  <c r="Z128" i="28"/>
  <c r="Y128" i="28"/>
  <c r="X128" i="28"/>
  <c r="W128" i="28"/>
  <c r="V128" i="28"/>
  <c r="U128" i="28"/>
  <c r="T128" i="28"/>
  <c r="S128" i="28"/>
  <c r="R128" i="28"/>
  <c r="Q128" i="28"/>
  <c r="P128" i="28"/>
  <c r="O128" i="28"/>
  <c r="N128" i="28"/>
  <c r="M128" i="28"/>
  <c r="L128" i="28"/>
  <c r="K128" i="28"/>
  <c r="J128" i="28"/>
  <c r="I128" i="28"/>
  <c r="H128" i="28"/>
  <c r="G128" i="28"/>
  <c r="F128" i="28"/>
  <c r="E128" i="28"/>
  <c r="D128" i="28"/>
  <c r="C128" i="28"/>
  <c r="B128" i="28"/>
  <c r="AE127" i="28"/>
  <c r="AD127" i="28"/>
  <c r="AC127" i="28"/>
  <c r="AB127" i="28"/>
  <c r="AA127" i="28"/>
  <c r="Z127" i="28"/>
  <c r="Y127" i="28"/>
  <c r="X127" i="28"/>
  <c r="W127" i="28"/>
  <c r="V127" i="28"/>
  <c r="U127" i="28"/>
  <c r="T127" i="28"/>
  <c r="S127" i="28"/>
  <c r="R127" i="28"/>
  <c r="Q127" i="28"/>
  <c r="P127" i="28"/>
  <c r="O127" i="28"/>
  <c r="N127" i="28"/>
  <c r="M127" i="28"/>
  <c r="L127" i="28"/>
  <c r="K127" i="28"/>
  <c r="J127" i="28"/>
  <c r="I127" i="28"/>
  <c r="H127" i="28"/>
  <c r="G127" i="28"/>
  <c r="F127" i="28"/>
  <c r="E127" i="28"/>
  <c r="D127" i="28"/>
  <c r="C127" i="28"/>
  <c r="B127" i="28"/>
  <c r="AE126" i="28"/>
  <c r="AD126" i="28"/>
  <c r="AC126" i="28"/>
  <c r="AB126" i="28"/>
  <c r="AA126" i="28"/>
  <c r="Z126" i="28"/>
  <c r="Y126" i="28"/>
  <c r="X126" i="28"/>
  <c r="W126" i="28"/>
  <c r="V126" i="28"/>
  <c r="U126" i="28"/>
  <c r="T126" i="28"/>
  <c r="S126" i="28"/>
  <c r="R126" i="28"/>
  <c r="Q126" i="28"/>
  <c r="P126" i="28"/>
  <c r="O126" i="28"/>
  <c r="N126" i="28"/>
  <c r="M126" i="28"/>
  <c r="L126" i="28"/>
  <c r="K126" i="28"/>
  <c r="J126" i="28"/>
  <c r="I126" i="28"/>
  <c r="H126" i="28"/>
  <c r="G126" i="28"/>
  <c r="F126" i="28"/>
  <c r="E126" i="28"/>
  <c r="D126" i="28"/>
  <c r="C126" i="28"/>
  <c r="B126" i="28"/>
  <c r="AE125" i="28"/>
  <c r="AD125" i="28"/>
  <c r="AC125" i="28"/>
  <c r="AB125" i="28"/>
  <c r="AA125" i="28"/>
  <c r="Z125" i="28"/>
  <c r="Y125" i="28"/>
  <c r="X125" i="28"/>
  <c r="W125" i="28"/>
  <c r="V125" i="28"/>
  <c r="U125" i="28"/>
  <c r="T125" i="28"/>
  <c r="S125" i="28"/>
  <c r="R125" i="28"/>
  <c r="Q125" i="28"/>
  <c r="P125" i="28"/>
  <c r="O125" i="28"/>
  <c r="N125" i="28"/>
  <c r="M125" i="28"/>
  <c r="L125" i="28"/>
  <c r="K125" i="28"/>
  <c r="J125" i="28"/>
  <c r="I125" i="28"/>
  <c r="H125" i="28"/>
  <c r="G125" i="28"/>
  <c r="F125" i="28"/>
  <c r="E125" i="28"/>
  <c r="D125" i="28"/>
  <c r="C125" i="28"/>
  <c r="B125" i="28"/>
  <c r="AE124" i="28"/>
  <c r="AD124" i="28"/>
  <c r="AC124" i="28"/>
  <c r="AB124" i="28"/>
  <c r="AA124" i="28"/>
  <c r="Z124" i="28"/>
  <c r="Y124" i="28"/>
  <c r="X124" i="28"/>
  <c r="W124" i="28"/>
  <c r="V124" i="28"/>
  <c r="U124" i="28"/>
  <c r="T124" i="28"/>
  <c r="S124" i="28"/>
  <c r="R124" i="28"/>
  <c r="Q124" i="28"/>
  <c r="P124" i="28"/>
  <c r="O124" i="28"/>
  <c r="N124" i="28"/>
  <c r="M124" i="28"/>
  <c r="L124" i="28"/>
  <c r="K124" i="28"/>
  <c r="J124" i="28"/>
  <c r="I124" i="28"/>
  <c r="H124" i="28"/>
  <c r="G124" i="28"/>
  <c r="F124" i="28"/>
  <c r="E124" i="28"/>
  <c r="D124" i="28"/>
  <c r="C124" i="28"/>
  <c r="B124" i="28"/>
  <c r="AE123" i="28"/>
  <c r="AD123" i="28"/>
  <c r="AC123" i="28"/>
  <c r="AB123" i="28"/>
  <c r="AA123" i="28"/>
  <c r="Z123" i="28"/>
  <c r="Y123" i="28"/>
  <c r="X123" i="28"/>
  <c r="W123" i="28"/>
  <c r="V123" i="28"/>
  <c r="U123" i="28"/>
  <c r="T123" i="28"/>
  <c r="S123" i="28"/>
  <c r="R123" i="28"/>
  <c r="Q123" i="28"/>
  <c r="P123" i="28"/>
  <c r="O123" i="28"/>
  <c r="N123" i="28"/>
  <c r="M123" i="28"/>
  <c r="L123" i="28"/>
  <c r="K123" i="28"/>
  <c r="J123" i="28"/>
  <c r="I123" i="28"/>
  <c r="H123" i="28"/>
  <c r="G123" i="28"/>
  <c r="F123" i="28"/>
  <c r="E123" i="28"/>
  <c r="D123" i="28"/>
  <c r="C123" i="28"/>
  <c r="B123" i="28"/>
  <c r="AE122" i="28"/>
  <c r="AD122" i="28"/>
  <c r="AC122" i="28"/>
  <c r="AB122" i="28"/>
  <c r="AA122" i="28"/>
  <c r="Z122" i="28"/>
  <c r="Y122" i="28"/>
  <c r="X122" i="28"/>
  <c r="W122" i="28"/>
  <c r="V122" i="28"/>
  <c r="U122" i="28"/>
  <c r="T122" i="28"/>
  <c r="S122" i="28"/>
  <c r="R122" i="28"/>
  <c r="Q122" i="28"/>
  <c r="P122" i="28"/>
  <c r="O122" i="28"/>
  <c r="N122" i="28"/>
  <c r="M122" i="28"/>
  <c r="L122" i="28"/>
  <c r="K122" i="28"/>
  <c r="J122" i="28"/>
  <c r="I122" i="28"/>
  <c r="H122" i="28"/>
  <c r="G122" i="28"/>
  <c r="F122" i="28"/>
  <c r="E122" i="28"/>
  <c r="D122" i="28"/>
  <c r="C122" i="28"/>
  <c r="B122" i="28"/>
  <c r="AE121" i="28"/>
  <c r="AD121" i="28"/>
  <c r="AC121" i="28"/>
  <c r="AB121" i="28"/>
  <c r="AA121" i="28"/>
  <c r="Z121" i="28"/>
  <c r="Y121" i="28"/>
  <c r="X121" i="28"/>
  <c r="W121" i="28"/>
  <c r="V121" i="28"/>
  <c r="U121" i="28"/>
  <c r="T121" i="28"/>
  <c r="S121" i="28"/>
  <c r="R121" i="28"/>
  <c r="Q121" i="28"/>
  <c r="P121" i="28"/>
  <c r="O121" i="28"/>
  <c r="N121" i="28"/>
  <c r="M121" i="28"/>
  <c r="L121" i="28"/>
  <c r="K121" i="28"/>
  <c r="J121" i="28"/>
  <c r="I121" i="28"/>
  <c r="H121" i="28"/>
  <c r="G121" i="28"/>
  <c r="F121" i="28"/>
  <c r="E121" i="28"/>
  <c r="D121" i="28"/>
  <c r="C121" i="28"/>
  <c r="B121" i="28"/>
  <c r="AE120" i="28"/>
  <c r="AD120" i="28"/>
  <c r="AC120" i="28"/>
  <c r="AB120" i="28"/>
  <c r="AA120" i="28"/>
  <c r="Z120" i="28"/>
  <c r="Y120" i="28"/>
  <c r="X120" i="28"/>
  <c r="W120" i="28"/>
  <c r="V120" i="28"/>
  <c r="U120" i="28"/>
  <c r="T120" i="28"/>
  <c r="S120" i="28"/>
  <c r="R120" i="28"/>
  <c r="Q120" i="28"/>
  <c r="P120" i="28"/>
  <c r="O120" i="28"/>
  <c r="N120" i="28"/>
  <c r="M120" i="28"/>
  <c r="L120" i="28"/>
  <c r="K120" i="28"/>
  <c r="J120" i="28"/>
  <c r="I120" i="28"/>
  <c r="H120" i="28"/>
  <c r="G120" i="28"/>
  <c r="F120" i="28"/>
  <c r="E120" i="28"/>
  <c r="D120" i="28"/>
  <c r="C120" i="28"/>
  <c r="B120" i="28"/>
  <c r="AE119" i="28"/>
  <c r="AD119" i="28"/>
  <c r="AC119" i="28"/>
  <c r="AB119" i="28"/>
  <c r="AA119" i="28"/>
  <c r="Z119" i="28"/>
  <c r="Y119" i="28"/>
  <c r="X119" i="28"/>
  <c r="W119" i="28"/>
  <c r="V119" i="28"/>
  <c r="U119" i="28"/>
  <c r="T119" i="28"/>
  <c r="S119" i="28"/>
  <c r="R119" i="28"/>
  <c r="Q119" i="28"/>
  <c r="P119" i="28"/>
  <c r="O119" i="28"/>
  <c r="N119" i="28"/>
  <c r="M119" i="28"/>
  <c r="L119" i="28"/>
  <c r="K119" i="28"/>
  <c r="J119" i="28"/>
  <c r="I119" i="28"/>
  <c r="H119" i="28"/>
  <c r="G119" i="28"/>
  <c r="F119" i="28"/>
  <c r="E119" i="28"/>
  <c r="D119" i="28"/>
  <c r="C119" i="28"/>
  <c r="B119" i="28"/>
  <c r="AE118" i="28"/>
  <c r="AD118" i="28"/>
  <c r="AC118" i="28"/>
  <c r="AB118" i="28"/>
  <c r="AA118" i="28"/>
  <c r="Z118" i="28"/>
  <c r="Y118" i="28"/>
  <c r="X118" i="28"/>
  <c r="W118" i="28"/>
  <c r="V118" i="28"/>
  <c r="U118" i="28"/>
  <c r="T118" i="28"/>
  <c r="S118" i="28"/>
  <c r="R118" i="28"/>
  <c r="Q118" i="28"/>
  <c r="P118" i="28"/>
  <c r="O118" i="28"/>
  <c r="N118" i="28"/>
  <c r="M118" i="28"/>
  <c r="L118" i="28"/>
  <c r="K118" i="28"/>
  <c r="J118" i="28"/>
  <c r="I118" i="28"/>
  <c r="H118" i="28"/>
  <c r="G118" i="28"/>
  <c r="F118" i="28"/>
  <c r="E118" i="28"/>
  <c r="D118" i="28"/>
  <c r="C118" i="28"/>
  <c r="B118" i="28"/>
  <c r="AE117" i="28"/>
  <c r="AE298" i="28" s="1"/>
  <c r="AD117" i="28"/>
  <c r="AD298" i="28" s="1"/>
  <c r="AC117" i="28"/>
  <c r="AC298" i="28" s="1"/>
  <c r="AB117" i="28"/>
  <c r="AB298" i="28" s="1"/>
  <c r="AA117" i="28"/>
  <c r="AA298" i="28" s="1"/>
  <c r="Z117" i="28"/>
  <c r="Z298" i="28" s="1"/>
  <c r="Y117" i="28"/>
  <c r="Y298" i="28" s="1"/>
  <c r="X117" i="28"/>
  <c r="X298" i="28" s="1"/>
  <c r="W117" i="28"/>
  <c r="W298" i="28" s="1"/>
  <c r="V117" i="28"/>
  <c r="V298" i="28" s="1"/>
  <c r="U117" i="28"/>
  <c r="U298" i="28" s="1"/>
  <c r="T117" i="28"/>
  <c r="T298" i="28" s="1"/>
  <c r="S117" i="28"/>
  <c r="S298" i="28" s="1"/>
  <c r="R117" i="28"/>
  <c r="R298" i="28" s="1"/>
  <c r="Q117" i="28"/>
  <c r="Q298" i="28" s="1"/>
  <c r="P117" i="28"/>
  <c r="P298" i="28" s="1"/>
  <c r="O117" i="28"/>
  <c r="O298" i="28" s="1"/>
  <c r="N117" i="28"/>
  <c r="N298" i="28" s="1"/>
  <c r="M117" i="28"/>
  <c r="M298" i="28" s="1"/>
  <c r="L117" i="28"/>
  <c r="L298" i="28" s="1"/>
  <c r="K117" i="28"/>
  <c r="K298" i="28" s="1"/>
  <c r="J117" i="28"/>
  <c r="J298" i="28" s="1"/>
  <c r="I117" i="28"/>
  <c r="I298" i="28" s="1"/>
  <c r="H117" i="28"/>
  <c r="H298" i="28" s="1"/>
  <c r="G117" i="28"/>
  <c r="G298" i="28" s="1"/>
  <c r="F117" i="28"/>
  <c r="F298" i="28" s="1"/>
  <c r="E117" i="28"/>
  <c r="E298" i="28" s="1"/>
  <c r="D117" i="28"/>
  <c r="D298" i="28" s="1"/>
  <c r="C117" i="28"/>
  <c r="C298" i="28" s="1"/>
  <c r="B117" i="28"/>
  <c r="B298" i="28" s="1"/>
  <c r="AE116" i="28"/>
  <c r="AD116" i="28"/>
  <c r="AC116" i="28"/>
  <c r="AB116" i="28"/>
  <c r="AA116" i="28"/>
  <c r="Z116" i="28"/>
  <c r="Y116" i="28"/>
  <c r="X116" i="28"/>
  <c r="W116" i="28"/>
  <c r="V116" i="28"/>
  <c r="U116" i="28"/>
  <c r="T116" i="28"/>
  <c r="S116" i="28"/>
  <c r="R116" i="28"/>
  <c r="Q116" i="28"/>
  <c r="P116" i="28"/>
  <c r="O116" i="28"/>
  <c r="N116" i="28"/>
  <c r="M116" i="28"/>
  <c r="L116" i="28"/>
  <c r="K116" i="28"/>
  <c r="J116" i="28"/>
  <c r="I116" i="28"/>
  <c r="H116" i="28"/>
  <c r="G116" i="28"/>
  <c r="F116" i="28"/>
  <c r="E116" i="28"/>
  <c r="D116" i="28"/>
  <c r="C116" i="28"/>
  <c r="B116" i="28"/>
  <c r="AE115" i="28"/>
  <c r="AD115" i="28"/>
  <c r="AC115" i="28"/>
  <c r="AB115" i="28"/>
  <c r="AA115" i="28"/>
  <c r="Z115" i="28"/>
  <c r="Y115" i="28"/>
  <c r="X115" i="28"/>
  <c r="W115" i="28"/>
  <c r="V115" i="28"/>
  <c r="U115" i="28"/>
  <c r="T115" i="28"/>
  <c r="S115" i="28"/>
  <c r="R115" i="28"/>
  <c r="Q115" i="28"/>
  <c r="P115" i="28"/>
  <c r="O115" i="28"/>
  <c r="N115" i="28"/>
  <c r="M115" i="28"/>
  <c r="L115" i="28"/>
  <c r="K115" i="28"/>
  <c r="J115" i="28"/>
  <c r="I115" i="28"/>
  <c r="H115" i="28"/>
  <c r="G115" i="28"/>
  <c r="F115" i="28"/>
  <c r="E115" i="28"/>
  <c r="D115" i="28"/>
  <c r="C115" i="28"/>
  <c r="B115" i="28"/>
  <c r="AE114" i="28"/>
  <c r="AD114" i="28"/>
  <c r="AC114" i="28"/>
  <c r="AB114" i="28"/>
  <c r="AA114" i="28"/>
  <c r="Z114" i="28"/>
  <c r="Y114" i="28"/>
  <c r="X114" i="28"/>
  <c r="W114" i="28"/>
  <c r="V114" i="28"/>
  <c r="U114" i="28"/>
  <c r="T114" i="28"/>
  <c r="S114" i="28"/>
  <c r="R114" i="28"/>
  <c r="Q114" i="28"/>
  <c r="P114" i="28"/>
  <c r="O114" i="28"/>
  <c r="N114" i="28"/>
  <c r="M114" i="28"/>
  <c r="L114" i="28"/>
  <c r="K114" i="28"/>
  <c r="J114" i="28"/>
  <c r="I114" i="28"/>
  <c r="H114" i="28"/>
  <c r="G114" i="28"/>
  <c r="F114" i="28"/>
  <c r="E114" i="28"/>
  <c r="D114" i="28"/>
  <c r="C114" i="28"/>
  <c r="B114" i="28"/>
  <c r="AE113" i="28"/>
  <c r="AD113" i="28"/>
  <c r="AC113" i="28"/>
  <c r="AB113" i="28"/>
  <c r="AA113" i="28"/>
  <c r="Z113" i="28"/>
  <c r="Y113" i="28"/>
  <c r="X113" i="28"/>
  <c r="W113" i="28"/>
  <c r="V113" i="28"/>
  <c r="U113" i="28"/>
  <c r="T113" i="28"/>
  <c r="S113" i="28"/>
  <c r="R113" i="28"/>
  <c r="Q113" i="28"/>
  <c r="P113" i="28"/>
  <c r="O113" i="28"/>
  <c r="N113" i="28"/>
  <c r="M113" i="28"/>
  <c r="L113" i="28"/>
  <c r="K113" i="28"/>
  <c r="J113" i="28"/>
  <c r="I113" i="28"/>
  <c r="H113" i="28"/>
  <c r="G113" i="28"/>
  <c r="F113" i="28"/>
  <c r="E113" i="28"/>
  <c r="D113" i="28"/>
  <c r="C113" i="28"/>
  <c r="B113" i="28"/>
  <c r="AE112" i="28"/>
  <c r="AD112" i="28"/>
  <c r="AC112" i="28"/>
  <c r="AB112" i="28"/>
  <c r="AA112" i="28"/>
  <c r="Z112" i="28"/>
  <c r="Y112" i="28"/>
  <c r="X112" i="28"/>
  <c r="W112" i="28"/>
  <c r="V112" i="28"/>
  <c r="U112" i="28"/>
  <c r="T112" i="28"/>
  <c r="S112" i="28"/>
  <c r="R112" i="28"/>
  <c r="Q112" i="28"/>
  <c r="P112" i="28"/>
  <c r="O112" i="28"/>
  <c r="N112" i="28"/>
  <c r="M112" i="28"/>
  <c r="L112" i="28"/>
  <c r="K112" i="28"/>
  <c r="J112" i="28"/>
  <c r="I112" i="28"/>
  <c r="H112" i="28"/>
  <c r="G112" i="28"/>
  <c r="F112" i="28"/>
  <c r="E112" i="28"/>
  <c r="D112" i="28"/>
  <c r="C112" i="28"/>
  <c r="B112" i="28"/>
  <c r="AE111" i="28"/>
  <c r="AD111" i="28"/>
  <c r="AC111" i="28"/>
  <c r="AB111" i="28"/>
  <c r="AA111" i="28"/>
  <c r="Z111" i="28"/>
  <c r="Y111" i="28"/>
  <c r="X111" i="28"/>
  <c r="W111" i="28"/>
  <c r="V111" i="28"/>
  <c r="U111" i="28"/>
  <c r="T111" i="28"/>
  <c r="S111" i="28"/>
  <c r="R111" i="28"/>
  <c r="Q111" i="28"/>
  <c r="P111" i="28"/>
  <c r="O111" i="28"/>
  <c r="N111" i="28"/>
  <c r="M111" i="28"/>
  <c r="L111" i="28"/>
  <c r="K111" i="28"/>
  <c r="J111" i="28"/>
  <c r="I111" i="28"/>
  <c r="H111" i="28"/>
  <c r="G111" i="28"/>
  <c r="F111" i="28"/>
  <c r="E111" i="28"/>
  <c r="D111" i="28"/>
  <c r="C111" i="28"/>
  <c r="B111" i="28"/>
  <c r="AE110" i="28"/>
  <c r="AD110" i="28"/>
  <c r="AC110" i="28"/>
  <c r="AB110" i="28"/>
  <c r="AA110" i="28"/>
  <c r="Z110" i="28"/>
  <c r="Y110" i="28"/>
  <c r="X110" i="28"/>
  <c r="W110" i="28"/>
  <c r="V110" i="28"/>
  <c r="U110" i="28"/>
  <c r="T110" i="28"/>
  <c r="S110" i="28"/>
  <c r="R110" i="28"/>
  <c r="Q110" i="28"/>
  <c r="P110" i="28"/>
  <c r="O110" i="28"/>
  <c r="N110" i="28"/>
  <c r="M110" i="28"/>
  <c r="L110" i="28"/>
  <c r="K110" i="28"/>
  <c r="J110" i="28"/>
  <c r="I110" i="28"/>
  <c r="H110" i="28"/>
  <c r="G110" i="28"/>
  <c r="F110" i="28"/>
  <c r="E110" i="28"/>
  <c r="D110" i="28"/>
  <c r="C110" i="28"/>
  <c r="B110" i="28"/>
  <c r="AE109" i="28"/>
  <c r="AD109" i="28"/>
  <c r="AC109" i="28"/>
  <c r="AB109" i="28"/>
  <c r="AA109" i="28"/>
  <c r="Z109" i="28"/>
  <c r="Y109" i="28"/>
  <c r="X109" i="28"/>
  <c r="W109" i="28"/>
  <c r="V109" i="28"/>
  <c r="U109" i="28"/>
  <c r="T109" i="28"/>
  <c r="S109" i="28"/>
  <c r="R109" i="28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AE108" i="28"/>
  <c r="AD108" i="28"/>
  <c r="AC108" i="28"/>
  <c r="AB108" i="28"/>
  <c r="AA108" i="28"/>
  <c r="Z108" i="28"/>
  <c r="Y108" i="28"/>
  <c r="X108" i="28"/>
  <c r="W108" i="28"/>
  <c r="V108" i="28"/>
  <c r="U108" i="28"/>
  <c r="T108" i="28"/>
  <c r="S108" i="28"/>
  <c r="R108" i="28"/>
  <c r="Q108" i="28"/>
  <c r="P108" i="28"/>
  <c r="O108" i="28"/>
  <c r="N108" i="28"/>
  <c r="M108" i="28"/>
  <c r="L108" i="28"/>
  <c r="K108" i="28"/>
  <c r="J108" i="28"/>
  <c r="I108" i="28"/>
  <c r="H108" i="28"/>
  <c r="G108" i="28"/>
  <c r="F108" i="28"/>
  <c r="E108" i="28"/>
  <c r="D108" i="28"/>
  <c r="C108" i="28"/>
  <c r="B108" i="28"/>
  <c r="AE107" i="28"/>
  <c r="AD107" i="28"/>
  <c r="AC107" i="28"/>
  <c r="AB107" i="28"/>
  <c r="AA107" i="28"/>
  <c r="Z107" i="28"/>
  <c r="Y107" i="28"/>
  <c r="X107" i="28"/>
  <c r="W107" i="28"/>
  <c r="V107" i="28"/>
  <c r="U107" i="28"/>
  <c r="T107" i="28"/>
  <c r="S107" i="28"/>
  <c r="R107" i="28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AE106" i="28"/>
  <c r="AD106" i="28"/>
  <c r="AC106" i="28"/>
  <c r="AB106" i="28"/>
  <c r="AA106" i="28"/>
  <c r="Z106" i="28"/>
  <c r="Y106" i="28"/>
  <c r="X106" i="28"/>
  <c r="W106" i="28"/>
  <c r="V106" i="28"/>
  <c r="U106" i="28"/>
  <c r="T106" i="28"/>
  <c r="S106" i="28"/>
  <c r="R106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AE105" i="28"/>
  <c r="AD105" i="28"/>
  <c r="AC105" i="28"/>
  <c r="AB105" i="28"/>
  <c r="AA105" i="28"/>
  <c r="Z105" i="28"/>
  <c r="Y105" i="28"/>
  <c r="X105" i="28"/>
  <c r="W105" i="28"/>
  <c r="V105" i="28"/>
  <c r="U105" i="28"/>
  <c r="T105" i="28"/>
  <c r="S105" i="28"/>
  <c r="R105" i="28"/>
  <c r="Q105" i="28"/>
  <c r="P105" i="28"/>
  <c r="O105" i="28"/>
  <c r="N105" i="28"/>
  <c r="M105" i="28"/>
  <c r="L105" i="28"/>
  <c r="K105" i="28"/>
  <c r="J105" i="28"/>
  <c r="I105" i="28"/>
  <c r="H105" i="28"/>
  <c r="G105" i="28"/>
  <c r="F105" i="28"/>
  <c r="E105" i="28"/>
  <c r="D105" i="28"/>
  <c r="C105" i="28"/>
  <c r="B105" i="28"/>
  <c r="AE104" i="28"/>
  <c r="AD104" i="28"/>
  <c r="AC104" i="28"/>
  <c r="AB104" i="28"/>
  <c r="AA104" i="28"/>
  <c r="Z104" i="28"/>
  <c r="Y104" i="28"/>
  <c r="X104" i="28"/>
  <c r="W104" i="28"/>
  <c r="V104" i="28"/>
  <c r="U104" i="28"/>
  <c r="T104" i="28"/>
  <c r="S104" i="28"/>
  <c r="R104" i="28"/>
  <c r="Q104" i="28"/>
  <c r="P104" i="28"/>
  <c r="O104" i="28"/>
  <c r="N104" i="28"/>
  <c r="M104" i="28"/>
  <c r="L104" i="28"/>
  <c r="K104" i="28"/>
  <c r="J104" i="28"/>
  <c r="I104" i="28"/>
  <c r="H104" i="28"/>
  <c r="G104" i="28"/>
  <c r="F104" i="28"/>
  <c r="E104" i="28"/>
  <c r="D104" i="28"/>
  <c r="C104" i="28"/>
  <c r="B104" i="28"/>
  <c r="AE103" i="28"/>
  <c r="AE297" i="28" s="1"/>
  <c r="AD103" i="28"/>
  <c r="AD297" i="28" s="1"/>
  <c r="AC103" i="28"/>
  <c r="AC297" i="28" s="1"/>
  <c r="AB103" i="28"/>
  <c r="AA103" i="28"/>
  <c r="AA297" i="28" s="1"/>
  <c r="Z103" i="28"/>
  <c r="Z297" i="28" s="1"/>
  <c r="Y103" i="28"/>
  <c r="Y297" i="28" s="1"/>
  <c r="X103" i="28"/>
  <c r="X297" i="28" s="1"/>
  <c r="W103" i="28"/>
  <c r="W297" i="28" s="1"/>
  <c r="V103" i="28"/>
  <c r="V297" i="28" s="1"/>
  <c r="U103" i="28"/>
  <c r="U297" i="28" s="1"/>
  <c r="T103" i="28"/>
  <c r="T297" i="28" s="1"/>
  <c r="S103" i="28"/>
  <c r="S297" i="28" s="1"/>
  <c r="R103" i="28"/>
  <c r="R297" i="28" s="1"/>
  <c r="Q103" i="28"/>
  <c r="Q297" i="28" s="1"/>
  <c r="P103" i="28"/>
  <c r="P297" i="28" s="1"/>
  <c r="O103" i="28"/>
  <c r="O297" i="28" s="1"/>
  <c r="N103" i="28"/>
  <c r="N297" i="28" s="1"/>
  <c r="M103" i="28"/>
  <c r="M297" i="28" s="1"/>
  <c r="L103" i="28"/>
  <c r="L297" i="28" s="1"/>
  <c r="K103" i="28"/>
  <c r="K297" i="28" s="1"/>
  <c r="J103" i="28"/>
  <c r="J297" i="28" s="1"/>
  <c r="I103" i="28"/>
  <c r="I297" i="28" s="1"/>
  <c r="H103" i="28"/>
  <c r="H297" i="28" s="1"/>
  <c r="G103" i="28"/>
  <c r="G297" i="28" s="1"/>
  <c r="F103" i="28"/>
  <c r="F297" i="28" s="1"/>
  <c r="E103" i="28"/>
  <c r="E297" i="28" s="1"/>
  <c r="D103" i="28"/>
  <c r="D297" i="28" s="1"/>
  <c r="C103" i="28"/>
  <c r="C297" i="28" s="1"/>
  <c r="B103" i="28"/>
  <c r="B297" i="28" s="1"/>
  <c r="AE102" i="28"/>
  <c r="AD102" i="28"/>
  <c r="AC102" i="28"/>
  <c r="AB102" i="28"/>
  <c r="AA102" i="28"/>
  <c r="Z102" i="28"/>
  <c r="Y102" i="28"/>
  <c r="X102" i="28"/>
  <c r="W102" i="28"/>
  <c r="V102" i="28"/>
  <c r="U102" i="28"/>
  <c r="T102" i="28"/>
  <c r="S102" i="28"/>
  <c r="R102" i="28"/>
  <c r="Q102" i="28"/>
  <c r="P102" i="28"/>
  <c r="O102" i="28"/>
  <c r="N102" i="28"/>
  <c r="M102" i="28"/>
  <c r="L102" i="28"/>
  <c r="K102" i="28"/>
  <c r="J102" i="28"/>
  <c r="I102" i="28"/>
  <c r="H102" i="28"/>
  <c r="G102" i="28"/>
  <c r="F102" i="28"/>
  <c r="E102" i="28"/>
  <c r="D102" i="28"/>
  <c r="C102" i="28"/>
  <c r="B102" i="28"/>
  <c r="AE101" i="28"/>
  <c r="AD101" i="28"/>
  <c r="AC101" i="28"/>
  <c r="AB101" i="28"/>
  <c r="AA101" i="28"/>
  <c r="Z101" i="28"/>
  <c r="Y101" i="28"/>
  <c r="X101" i="28"/>
  <c r="W101" i="28"/>
  <c r="V101" i="28"/>
  <c r="U101" i="28"/>
  <c r="T101" i="28"/>
  <c r="S101" i="28"/>
  <c r="R101" i="28"/>
  <c r="Q101" i="28"/>
  <c r="P101" i="28"/>
  <c r="O101" i="28"/>
  <c r="N101" i="28"/>
  <c r="M101" i="28"/>
  <c r="L101" i="28"/>
  <c r="K101" i="28"/>
  <c r="J101" i="28"/>
  <c r="I101" i="28"/>
  <c r="H101" i="28"/>
  <c r="G101" i="28"/>
  <c r="F101" i="28"/>
  <c r="E101" i="28"/>
  <c r="D101" i="28"/>
  <c r="C101" i="28"/>
  <c r="B101" i="28"/>
  <c r="AE100" i="28"/>
  <c r="AD100" i="28"/>
  <c r="AC100" i="28"/>
  <c r="AB100" i="28"/>
  <c r="AA100" i="28"/>
  <c r="Z100" i="28"/>
  <c r="Y100" i="28"/>
  <c r="X100" i="28"/>
  <c r="W100" i="28"/>
  <c r="V100" i="28"/>
  <c r="U100" i="28"/>
  <c r="T100" i="28"/>
  <c r="S100" i="28"/>
  <c r="R100" i="28"/>
  <c r="Q100" i="28"/>
  <c r="P100" i="28"/>
  <c r="O100" i="28"/>
  <c r="N100" i="28"/>
  <c r="M100" i="28"/>
  <c r="L100" i="28"/>
  <c r="K100" i="28"/>
  <c r="J100" i="28"/>
  <c r="I100" i="28"/>
  <c r="H100" i="28"/>
  <c r="G100" i="28"/>
  <c r="F100" i="28"/>
  <c r="E100" i="28"/>
  <c r="D100" i="28"/>
  <c r="C100" i="28"/>
  <c r="B100" i="28"/>
  <c r="AE99" i="28"/>
  <c r="AD99" i="28"/>
  <c r="AC99" i="28"/>
  <c r="AB99" i="28"/>
  <c r="AA99" i="28"/>
  <c r="Z99" i="28"/>
  <c r="Y99" i="28"/>
  <c r="X99" i="28"/>
  <c r="W99" i="28"/>
  <c r="V99" i="28"/>
  <c r="U99" i="28"/>
  <c r="T99" i="28"/>
  <c r="S99" i="28"/>
  <c r="R99" i="28"/>
  <c r="Q99" i="28"/>
  <c r="P99" i="28"/>
  <c r="O99" i="28"/>
  <c r="N99" i="28"/>
  <c r="M99" i="28"/>
  <c r="L99" i="28"/>
  <c r="K99" i="28"/>
  <c r="J99" i="28"/>
  <c r="I99" i="28"/>
  <c r="H99" i="28"/>
  <c r="G99" i="28"/>
  <c r="F99" i="28"/>
  <c r="E99" i="28"/>
  <c r="D99" i="28"/>
  <c r="C99" i="28"/>
  <c r="B99" i="28"/>
  <c r="AE98" i="28"/>
  <c r="AD98" i="28"/>
  <c r="AC98" i="28"/>
  <c r="AB98" i="28"/>
  <c r="AA98" i="28"/>
  <c r="Z98" i="28"/>
  <c r="Y98" i="28"/>
  <c r="X98" i="28"/>
  <c r="W98" i="28"/>
  <c r="V98" i="28"/>
  <c r="U98" i="28"/>
  <c r="T98" i="28"/>
  <c r="S98" i="28"/>
  <c r="R98" i="28"/>
  <c r="Q98" i="28"/>
  <c r="P98" i="28"/>
  <c r="O98" i="28"/>
  <c r="N98" i="28"/>
  <c r="M98" i="28"/>
  <c r="L98" i="28"/>
  <c r="K98" i="28"/>
  <c r="J98" i="28"/>
  <c r="I98" i="28"/>
  <c r="H98" i="28"/>
  <c r="G98" i="28"/>
  <c r="F98" i="28"/>
  <c r="E98" i="28"/>
  <c r="D98" i="28"/>
  <c r="C98" i="28"/>
  <c r="B98" i="28"/>
  <c r="AE97" i="28"/>
  <c r="AD97" i="28"/>
  <c r="AC97" i="28"/>
  <c r="AB97" i="28"/>
  <c r="AA97" i="28"/>
  <c r="Z97" i="28"/>
  <c r="Y97" i="28"/>
  <c r="X97" i="28"/>
  <c r="W97" i="28"/>
  <c r="V97" i="28"/>
  <c r="U97" i="28"/>
  <c r="T97" i="28"/>
  <c r="S97" i="28"/>
  <c r="R97" i="28"/>
  <c r="Q97" i="28"/>
  <c r="P97" i="28"/>
  <c r="O97" i="28"/>
  <c r="N97" i="28"/>
  <c r="M97" i="28"/>
  <c r="L97" i="28"/>
  <c r="K97" i="28"/>
  <c r="J97" i="28"/>
  <c r="I97" i="28"/>
  <c r="H97" i="28"/>
  <c r="G97" i="28"/>
  <c r="F97" i="28"/>
  <c r="E97" i="28"/>
  <c r="D97" i="28"/>
  <c r="C97" i="28"/>
  <c r="B97" i="28"/>
  <c r="AE96" i="28"/>
  <c r="AD96" i="28"/>
  <c r="AC96" i="28"/>
  <c r="AB96" i="28"/>
  <c r="AA96" i="28"/>
  <c r="Z96" i="28"/>
  <c r="Y96" i="28"/>
  <c r="X96" i="28"/>
  <c r="W96" i="28"/>
  <c r="V96" i="28"/>
  <c r="U96" i="28"/>
  <c r="T96" i="28"/>
  <c r="S96" i="28"/>
  <c r="R96" i="28"/>
  <c r="Q96" i="28"/>
  <c r="P96" i="28"/>
  <c r="O96" i="28"/>
  <c r="N96" i="28"/>
  <c r="M96" i="28"/>
  <c r="L96" i="28"/>
  <c r="K96" i="28"/>
  <c r="J96" i="28"/>
  <c r="I96" i="28"/>
  <c r="H96" i="28"/>
  <c r="G96" i="28"/>
  <c r="F96" i="28"/>
  <c r="E96" i="28"/>
  <c r="D96" i="28"/>
  <c r="C96" i="28"/>
  <c r="B96" i="28"/>
  <c r="AE95" i="28"/>
  <c r="AD95" i="28"/>
  <c r="AC95" i="28"/>
  <c r="AB95" i="28"/>
  <c r="AA95" i="28"/>
  <c r="Z95" i="28"/>
  <c r="Y95" i="28"/>
  <c r="X95" i="28"/>
  <c r="W95" i="28"/>
  <c r="V95" i="28"/>
  <c r="U95" i="28"/>
  <c r="T95" i="28"/>
  <c r="S95" i="28"/>
  <c r="R95" i="28"/>
  <c r="Q95" i="28"/>
  <c r="P95" i="28"/>
  <c r="O95" i="28"/>
  <c r="N95" i="28"/>
  <c r="M95" i="28"/>
  <c r="L95" i="28"/>
  <c r="K95" i="28"/>
  <c r="J95" i="28"/>
  <c r="I95" i="28"/>
  <c r="H95" i="28"/>
  <c r="G95" i="28"/>
  <c r="F95" i="28"/>
  <c r="E95" i="28"/>
  <c r="D95" i="28"/>
  <c r="C95" i="28"/>
  <c r="B95" i="28"/>
  <c r="AE94" i="28"/>
  <c r="AD94" i="28"/>
  <c r="AC94" i="28"/>
  <c r="AB94" i="28"/>
  <c r="AA94" i="28"/>
  <c r="Z94" i="28"/>
  <c r="Y94" i="28"/>
  <c r="X94" i="28"/>
  <c r="W94" i="28"/>
  <c r="V94" i="28"/>
  <c r="U94" i="28"/>
  <c r="T94" i="28"/>
  <c r="S94" i="28"/>
  <c r="R94" i="28"/>
  <c r="Q94" i="28"/>
  <c r="P94" i="28"/>
  <c r="O94" i="28"/>
  <c r="N94" i="28"/>
  <c r="M94" i="28"/>
  <c r="L94" i="28"/>
  <c r="K94" i="28"/>
  <c r="J94" i="28"/>
  <c r="I94" i="28"/>
  <c r="H94" i="28"/>
  <c r="G94" i="28"/>
  <c r="F94" i="28"/>
  <c r="E94" i="28"/>
  <c r="D94" i="28"/>
  <c r="C94" i="28"/>
  <c r="B94" i="28"/>
  <c r="AE93" i="28"/>
  <c r="AD93" i="28"/>
  <c r="AC93" i="28"/>
  <c r="AB93" i="28"/>
  <c r="AA93" i="28"/>
  <c r="Z93" i="28"/>
  <c r="Y93" i="28"/>
  <c r="X93" i="28"/>
  <c r="W93" i="28"/>
  <c r="V93" i="28"/>
  <c r="U93" i="28"/>
  <c r="T93" i="28"/>
  <c r="S93" i="28"/>
  <c r="R93" i="28"/>
  <c r="Q93" i="28"/>
  <c r="P93" i="28"/>
  <c r="O93" i="28"/>
  <c r="N93" i="28"/>
  <c r="M93" i="28"/>
  <c r="L93" i="28"/>
  <c r="K93" i="28"/>
  <c r="J93" i="28"/>
  <c r="I93" i="28"/>
  <c r="H93" i="28"/>
  <c r="G93" i="28"/>
  <c r="F93" i="28"/>
  <c r="E93" i="28"/>
  <c r="D93" i="28"/>
  <c r="C93" i="28"/>
  <c r="B93" i="28"/>
  <c r="AE92" i="28"/>
  <c r="AD92" i="28"/>
  <c r="AC92" i="28"/>
  <c r="AB92" i="28"/>
  <c r="AA92" i="28"/>
  <c r="Z92" i="28"/>
  <c r="Y92" i="28"/>
  <c r="X92" i="28"/>
  <c r="W92" i="28"/>
  <c r="V92" i="28"/>
  <c r="U92" i="28"/>
  <c r="T92" i="28"/>
  <c r="S92" i="28"/>
  <c r="R92" i="28"/>
  <c r="Q92" i="28"/>
  <c r="P92" i="28"/>
  <c r="O92" i="28"/>
  <c r="N92" i="28"/>
  <c r="M92" i="28"/>
  <c r="L92" i="28"/>
  <c r="K92" i="28"/>
  <c r="J92" i="28"/>
  <c r="I92" i="28"/>
  <c r="H92" i="28"/>
  <c r="G92" i="28"/>
  <c r="F92" i="28"/>
  <c r="E92" i="28"/>
  <c r="D92" i="28"/>
  <c r="C92" i="28"/>
  <c r="B92" i="28"/>
  <c r="AE91" i="28"/>
  <c r="AD91" i="28"/>
  <c r="AC91" i="28"/>
  <c r="AB91" i="28"/>
  <c r="AA91" i="28"/>
  <c r="Z91" i="28"/>
  <c r="Y91" i="28"/>
  <c r="X91" i="28"/>
  <c r="W91" i="28"/>
  <c r="V91" i="28"/>
  <c r="U91" i="28"/>
  <c r="T91" i="28"/>
  <c r="S91" i="28"/>
  <c r="R91" i="28"/>
  <c r="Q91" i="28"/>
  <c r="P91" i="28"/>
  <c r="O91" i="28"/>
  <c r="N91" i="28"/>
  <c r="M91" i="28"/>
  <c r="L91" i="28"/>
  <c r="K91" i="28"/>
  <c r="J91" i="28"/>
  <c r="I91" i="28"/>
  <c r="H91" i="28"/>
  <c r="G91" i="28"/>
  <c r="F91" i="28"/>
  <c r="E91" i="28"/>
  <c r="D91" i="28"/>
  <c r="C91" i="28"/>
  <c r="B91" i="28"/>
  <c r="AE90" i="28"/>
  <c r="AD90" i="28"/>
  <c r="AC90" i="28"/>
  <c r="AB90" i="28"/>
  <c r="AA90" i="28"/>
  <c r="Z90" i="28"/>
  <c r="Y90" i="28"/>
  <c r="X90" i="28"/>
  <c r="W90" i="28"/>
  <c r="V90" i="28"/>
  <c r="U90" i="28"/>
  <c r="T90" i="28"/>
  <c r="S90" i="28"/>
  <c r="R90" i="28"/>
  <c r="Q90" i="28"/>
  <c r="P90" i="28"/>
  <c r="O90" i="28"/>
  <c r="N90" i="28"/>
  <c r="M90" i="28"/>
  <c r="L90" i="28"/>
  <c r="K90" i="28"/>
  <c r="J90" i="28"/>
  <c r="I90" i="28"/>
  <c r="H90" i="28"/>
  <c r="G90" i="28"/>
  <c r="F90" i="28"/>
  <c r="E90" i="28"/>
  <c r="D90" i="28"/>
  <c r="C90" i="28"/>
  <c r="B90" i="28"/>
  <c r="AE89" i="28"/>
  <c r="AD89" i="28"/>
  <c r="AC89" i="28"/>
  <c r="AB89" i="28"/>
  <c r="AA89" i="28"/>
  <c r="Z89" i="28"/>
  <c r="Y89" i="28"/>
  <c r="X89" i="28"/>
  <c r="W89" i="28"/>
  <c r="V89" i="28"/>
  <c r="U89" i="28"/>
  <c r="T89" i="28"/>
  <c r="S89" i="28"/>
  <c r="R89" i="28"/>
  <c r="Q89" i="28"/>
  <c r="P89" i="28"/>
  <c r="O89" i="28"/>
  <c r="N89" i="28"/>
  <c r="M89" i="28"/>
  <c r="L89" i="28"/>
  <c r="K89" i="28"/>
  <c r="J89" i="28"/>
  <c r="I89" i="28"/>
  <c r="H89" i="28"/>
  <c r="G89" i="28"/>
  <c r="F89" i="28"/>
  <c r="E89" i="28"/>
  <c r="D89" i="28"/>
  <c r="C89" i="28"/>
  <c r="B89" i="28"/>
  <c r="AE88" i="28"/>
  <c r="AD88" i="28"/>
  <c r="AC88" i="28"/>
  <c r="AB88" i="28"/>
  <c r="AA88" i="28"/>
  <c r="Z88" i="28"/>
  <c r="Y88" i="28"/>
  <c r="X88" i="28"/>
  <c r="W88" i="28"/>
  <c r="V88" i="28"/>
  <c r="U88" i="28"/>
  <c r="T88" i="28"/>
  <c r="S88" i="28"/>
  <c r="R88" i="28"/>
  <c r="Q88" i="28"/>
  <c r="P88" i="28"/>
  <c r="O88" i="28"/>
  <c r="N88" i="28"/>
  <c r="M88" i="28"/>
  <c r="L88" i="28"/>
  <c r="K88" i="28"/>
  <c r="J88" i="28"/>
  <c r="I88" i="28"/>
  <c r="H88" i="28"/>
  <c r="G88" i="28"/>
  <c r="F88" i="28"/>
  <c r="E88" i="28"/>
  <c r="D88" i="28"/>
  <c r="C88" i="28"/>
  <c r="B88" i="28"/>
  <c r="AE87" i="28"/>
  <c r="AD87" i="28"/>
  <c r="AC87" i="28"/>
  <c r="AB87" i="28"/>
  <c r="AA87" i="28"/>
  <c r="Z87" i="28"/>
  <c r="Y87" i="28"/>
  <c r="X87" i="28"/>
  <c r="W87" i="28"/>
  <c r="V87" i="28"/>
  <c r="U87" i="28"/>
  <c r="T87" i="28"/>
  <c r="S87" i="28"/>
  <c r="R87" i="28"/>
  <c r="Q87" i="28"/>
  <c r="P87" i="28"/>
  <c r="O87" i="28"/>
  <c r="N87" i="28"/>
  <c r="M87" i="28"/>
  <c r="L87" i="28"/>
  <c r="K87" i="28"/>
  <c r="J87" i="28"/>
  <c r="I87" i="28"/>
  <c r="H87" i="28"/>
  <c r="G87" i="28"/>
  <c r="F87" i="28"/>
  <c r="E87" i="28"/>
  <c r="D87" i="28"/>
  <c r="C87" i="28"/>
  <c r="B87" i="28"/>
  <c r="AE86" i="28"/>
  <c r="AD86" i="28"/>
  <c r="AC86" i="28"/>
  <c r="AB86" i="28"/>
  <c r="AA86" i="28"/>
  <c r="Z86" i="28"/>
  <c r="Y86" i="28"/>
  <c r="X86" i="28"/>
  <c r="W86" i="28"/>
  <c r="V86" i="28"/>
  <c r="U86" i="28"/>
  <c r="T86" i="28"/>
  <c r="S86" i="28"/>
  <c r="R86" i="28"/>
  <c r="Q86" i="28"/>
  <c r="P86" i="28"/>
  <c r="O86" i="28"/>
  <c r="N86" i="28"/>
  <c r="M86" i="28"/>
  <c r="L86" i="28"/>
  <c r="K86" i="28"/>
  <c r="J86" i="28"/>
  <c r="I86" i="28"/>
  <c r="H86" i="28"/>
  <c r="G86" i="28"/>
  <c r="F86" i="28"/>
  <c r="E86" i="28"/>
  <c r="D86" i="28"/>
  <c r="C86" i="28"/>
  <c r="B86" i="28"/>
  <c r="AE85" i="28"/>
  <c r="AD85" i="28"/>
  <c r="AC85" i="28"/>
  <c r="AB85" i="28"/>
  <c r="AA85" i="28"/>
  <c r="Z85" i="28"/>
  <c r="Y85" i="28"/>
  <c r="X85" i="28"/>
  <c r="W85" i="28"/>
  <c r="V85" i="28"/>
  <c r="U85" i="28"/>
  <c r="T85" i="28"/>
  <c r="T74" i="28" s="1"/>
  <c r="S85" i="28"/>
  <c r="R85" i="28"/>
  <c r="Q85" i="28"/>
  <c r="P85" i="28"/>
  <c r="O85" i="28"/>
  <c r="N85" i="28"/>
  <c r="M85" i="28"/>
  <c r="L85" i="28"/>
  <c r="K85" i="28"/>
  <c r="J85" i="28"/>
  <c r="I85" i="28"/>
  <c r="H85" i="28"/>
  <c r="G85" i="28"/>
  <c r="F85" i="28"/>
  <c r="E85" i="28"/>
  <c r="D85" i="28"/>
  <c r="C85" i="28"/>
  <c r="B85" i="28"/>
  <c r="AE84" i="28"/>
  <c r="AD84" i="28"/>
  <c r="AC84" i="28"/>
  <c r="AB84" i="28"/>
  <c r="AA84" i="28"/>
  <c r="Z84" i="28"/>
  <c r="Y84" i="28"/>
  <c r="X84" i="28"/>
  <c r="W84" i="28"/>
  <c r="V84" i="28"/>
  <c r="U84" i="28"/>
  <c r="T84" i="28"/>
  <c r="S84" i="28"/>
  <c r="R84" i="28"/>
  <c r="Q84" i="28"/>
  <c r="P84" i="28"/>
  <c r="O84" i="28"/>
  <c r="N84" i="28"/>
  <c r="M84" i="28"/>
  <c r="L84" i="28"/>
  <c r="K84" i="28"/>
  <c r="J84" i="28"/>
  <c r="I84" i="28"/>
  <c r="H84" i="28"/>
  <c r="G84" i="28"/>
  <c r="F84" i="28"/>
  <c r="E84" i="28"/>
  <c r="D84" i="28"/>
  <c r="C84" i="28"/>
  <c r="B84" i="28"/>
  <c r="AE83" i="28"/>
  <c r="AD83" i="28"/>
  <c r="AC83" i="28"/>
  <c r="AB83" i="28"/>
  <c r="AA83" i="28"/>
  <c r="Z83" i="28"/>
  <c r="Y83" i="28"/>
  <c r="X83" i="28"/>
  <c r="W83" i="28"/>
  <c r="V83" i="28"/>
  <c r="U83" i="28"/>
  <c r="T83" i="28"/>
  <c r="S83" i="28"/>
  <c r="R83" i="28"/>
  <c r="Q83" i="28"/>
  <c r="P83" i="28"/>
  <c r="O83" i="28"/>
  <c r="N83" i="28"/>
  <c r="M83" i="28"/>
  <c r="L83" i="28"/>
  <c r="K83" i="28"/>
  <c r="J83" i="28"/>
  <c r="I83" i="28"/>
  <c r="H83" i="28"/>
  <c r="G83" i="28"/>
  <c r="F83" i="28"/>
  <c r="E83" i="28"/>
  <c r="D83" i="28"/>
  <c r="C83" i="28"/>
  <c r="B83" i="28"/>
  <c r="AE82" i="28"/>
  <c r="AD82" i="28"/>
  <c r="AC82" i="28"/>
  <c r="AB82" i="28"/>
  <c r="AA82" i="28"/>
  <c r="Z82" i="28"/>
  <c r="Y82" i="28"/>
  <c r="X82" i="28"/>
  <c r="W82" i="28"/>
  <c r="V82" i="28"/>
  <c r="U82" i="28"/>
  <c r="U74" i="28" s="1"/>
  <c r="T82" i="28"/>
  <c r="S82" i="28"/>
  <c r="R82" i="28"/>
  <c r="Q82" i="28"/>
  <c r="P82" i="28"/>
  <c r="O82" i="28"/>
  <c r="N82" i="28"/>
  <c r="M82" i="28"/>
  <c r="L82" i="28"/>
  <c r="K82" i="28"/>
  <c r="J82" i="28"/>
  <c r="I82" i="28"/>
  <c r="H82" i="28"/>
  <c r="G82" i="28"/>
  <c r="F82" i="28"/>
  <c r="E82" i="28"/>
  <c r="D82" i="28"/>
  <c r="C82" i="28"/>
  <c r="B82" i="28"/>
  <c r="AE81" i="28"/>
  <c r="AD81" i="28"/>
  <c r="AC81" i="28"/>
  <c r="AB81" i="28"/>
  <c r="AA81" i="28"/>
  <c r="Z81" i="28"/>
  <c r="Y81" i="28"/>
  <c r="X81" i="28"/>
  <c r="W81" i="28"/>
  <c r="V81" i="28"/>
  <c r="U81" i="28"/>
  <c r="T81" i="28"/>
  <c r="S81" i="28"/>
  <c r="R81" i="28"/>
  <c r="Q81" i="28"/>
  <c r="P81" i="28"/>
  <c r="O81" i="28"/>
  <c r="N81" i="28"/>
  <c r="M81" i="28"/>
  <c r="L81" i="28"/>
  <c r="K81" i="28"/>
  <c r="J81" i="28"/>
  <c r="I81" i="28"/>
  <c r="H81" i="28"/>
  <c r="G81" i="28"/>
  <c r="F81" i="28"/>
  <c r="E81" i="28"/>
  <c r="D81" i="28"/>
  <c r="C81" i="28"/>
  <c r="B81" i="28"/>
  <c r="AE80" i="28"/>
  <c r="AD80" i="28"/>
  <c r="AC80" i="28"/>
  <c r="AB80" i="28"/>
  <c r="AA80" i="28"/>
  <c r="Z80" i="28"/>
  <c r="Y80" i="28"/>
  <c r="X80" i="28"/>
  <c r="W80" i="28"/>
  <c r="V80" i="28"/>
  <c r="U80" i="28"/>
  <c r="T80" i="28"/>
  <c r="S80" i="28"/>
  <c r="R80" i="28"/>
  <c r="Q80" i="28"/>
  <c r="P80" i="28"/>
  <c r="O80" i="28"/>
  <c r="N80" i="28"/>
  <c r="M80" i="28"/>
  <c r="L80" i="28"/>
  <c r="K80" i="28"/>
  <c r="J80" i="28"/>
  <c r="I80" i="28"/>
  <c r="H80" i="28"/>
  <c r="G80" i="28"/>
  <c r="F80" i="28"/>
  <c r="E80" i="28"/>
  <c r="D80" i="28"/>
  <c r="C80" i="28"/>
  <c r="B80" i="28"/>
  <c r="AE79" i="28"/>
  <c r="AD79" i="28"/>
  <c r="AC79" i="28"/>
  <c r="AB79" i="28"/>
  <c r="AA79" i="28"/>
  <c r="Z79" i="28"/>
  <c r="Y79" i="28"/>
  <c r="X79" i="28"/>
  <c r="W79" i="28"/>
  <c r="W74" i="28" s="1"/>
  <c r="V79" i="28"/>
  <c r="V74" i="28" s="1"/>
  <c r="U79" i="28"/>
  <c r="T79" i="28"/>
  <c r="S79" i="28"/>
  <c r="R79" i="28"/>
  <c r="Q79" i="28"/>
  <c r="P79" i="28"/>
  <c r="O79" i="28"/>
  <c r="N79" i="28"/>
  <c r="M79" i="28"/>
  <c r="L79" i="28"/>
  <c r="K79" i="28"/>
  <c r="J79" i="28"/>
  <c r="I79" i="28"/>
  <c r="H79" i="28"/>
  <c r="G79" i="28"/>
  <c r="F79" i="28"/>
  <c r="E79" i="28"/>
  <c r="D79" i="28"/>
  <c r="C79" i="28"/>
  <c r="B79" i="28"/>
  <c r="AE78" i="28"/>
  <c r="AD78" i="28"/>
  <c r="AC78" i="28"/>
  <c r="AB78" i="28"/>
  <c r="AA78" i="28"/>
  <c r="Z78" i="28"/>
  <c r="Y78" i="28"/>
  <c r="X78" i="28"/>
  <c r="W78" i="28"/>
  <c r="V78" i="28"/>
  <c r="U78" i="28"/>
  <c r="T78" i="28"/>
  <c r="S78" i="28"/>
  <c r="R78" i="28"/>
  <c r="Q78" i="28"/>
  <c r="P78" i="28"/>
  <c r="O78" i="28"/>
  <c r="N78" i="28"/>
  <c r="M78" i="28"/>
  <c r="L78" i="28"/>
  <c r="K78" i="28"/>
  <c r="J78" i="28"/>
  <c r="I78" i="28"/>
  <c r="H78" i="28"/>
  <c r="G78" i="28"/>
  <c r="F78" i="28"/>
  <c r="E78" i="28"/>
  <c r="D78" i="28"/>
  <c r="C78" i="28"/>
  <c r="B78" i="28"/>
  <c r="AE77" i="28"/>
  <c r="AD77" i="28"/>
  <c r="AC77" i="28"/>
  <c r="AB77" i="28"/>
  <c r="AA77" i="28"/>
  <c r="Z77" i="28"/>
  <c r="Y77" i="28"/>
  <c r="X77" i="28"/>
  <c r="W77" i="28"/>
  <c r="V77" i="28"/>
  <c r="U77" i="28"/>
  <c r="T77" i="28"/>
  <c r="S77" i="28"/>
  <c r="R77" i="28"/>
  <c r="Q77" i="28"/>
  <c r="P77" i="28"/>
  <c r="O77" i="28"/>
  <c r="N77" i="28"/>
  <c r="M77" i="28"/>
  <c r="L77" i="28"/>
  <c r="K77" i="28"/>
  <c r="J77" i="28"/>
  <c r="I77" i="28"/>
  <c r="H77" i="28"/>
  <c r="G77" i="28"/>
  <c r="F77" i="28"/>
  <c r="E77" i="28"/>
  <c r="D77" i="28"/>
  <c r="C77" i="28"/>
  <c r="B77" i="28"/>
  <c r="AE76" i="28"/>
  <c r="AD76" i="28"/>
  <c r="AC76" i="28"/>
  <c r="AB76" i="28"/>
  <c r="AB74" i="28" s="1"/>
  <c r="AA76" i="28"/>
  <c r="AA74" i="28" s="1"/>
  <c r="Z76" i="28"/>
  <c r="Z74" i="28" s="1"/>
  <c r="Y76" i="28"/>
  <c r="X76" i="28"/>
  <c r="W76" i="28"/>
  <c r="V76" i="28"/>
  <c r="U76" i="28"/>
  <c r="T76" i="28"/>
  <c r="S76" i="28"/>
  <c r="R76" i="28"/>
  <c r="Q76" i="28"/>
  <c r="P76" i="28"/>
  <c r="O76" i="28"/>
  <c r="N76" i="28"/>
  <c r="M76" i="28"/>
  <c r="L76" i="28"/>
  <c r="K76" i="28"/>
  <c r="J76" i="28"/>
  <c r="I76" i="28"/>
  <c r="H76" i="28"/>
  <c r="G76" i="28"/>
  <c r="F76" i="28"/>
  <c r="E76" i="28"/>
  <c r="E74" i="28" s="1"/>
  <c r="D76" i="28"/>
  <c r="D74" i="28" s="1"/>
  <c r="C76" i="28"/>
  <c r="B76" i="28"/>
  <c r="AE75" i="28"/>
  <c r="AD75" i="28"/>
  <c r="AC75" i="28"/>
  <c r="AB75" i="28"/>
  <c r="AA75" i="28"/>
  <c r="Z75" i="28"/>
  <c r="Y75" i="28"/>
  <c r="X75" i="28"/>
  <c r="W75" i="28"/>
  <c r="V75" i="28"/>
  <c r="U75" i="28"/>
  <c r="T75" i="28"/>
  <c r="S75" i="28"/>
  <c r="R75" i="28"/>
  <c r="Q75" i="28"/>
  <c r="P75" i="28"/>
  <c r="O75" i="28"/>
  <c r="N75" i="28"/>
  <c r="M75" i="28"/>
  <c r="M74" i="28" s="1"/>
  <c r="L75" i="28"/>
  <c r="L74" i="28" s="1"/>
  <c r="K75" i="28"/>
  <c r="J75" i="28"/>
  <c r="I75" i="28"/>
  <c r="H75" i="28"/>
  <c r="G75" i="28"/>
  <c r="F75" i="28"/>
  <c r="E75" i="28"/>
  <c r="D75" i="28"/>
  <c r="C75" i="28"/>
  <c r="B75" i="28"/>
  <c r="OR74" i="28"/>
  <c r="OQ74" i="28"/>
  <c r="OP74" i="28"/>
  <c r="OO74" i="28"/>
  <c r="ON74" i="28"/>
  <c r="OM74" i="28"/>
  <c r="OL74" i="28"/>
  <c r="OK74" i="28"/>
  <c r="OJ74" i="28"/>
  <c r="OI74" i="28"/>
  <c r="OH74" i="28"/>
  <c r="OG74" i="28"/>
  <c r="OF74" i="28"/>
  <c r="OE74" i="28"/>
  <c r="OD74" i="28"/>
  <c r="OC74" i="28"/>
  <c r="OB74" i="28"/>
  <c r="OA74" i="28"/>
  <c r="NZ74" i="28"/>
  <c r="NY74" i="28"/>
  <c r="NX74" i="28"/>
  <c r="NW74" i="28"/>
  <c r="NV74" i="28"/>
  <c r="NU74" i="28"/>
  <c r="NT74" i="28"/>
  <c r="NS74" i="28"/>
  <c r="NR74" i="28"/>
  <c r="NQ74" i="28"/>
  <c r="NP74" i="28"/>
  <c r="NO74" i="28"/>
  <c r="NN74" i="28"/>
  <c r="NM74" i="28"/>
  <c r="NL74" i="28"/>
  <c r="NK74" i="28"/>
  <c r="NJ74" i="28"/>
  <c r="NI74" i="28"/>
  <c r="NH74" i="28"/>
  <c r="NG74" i="28"/>
  <c r="NF74" i="28"/>
  <c r="NE74" i="28"/>
  <c r="ND74" i="28"/>
  <c r="NC74" i="28"/>
  <c r="NB74" i="28"/>
  <c r="NA74" i="28"/>
  <c r="MZ74" i="28"/>
  <c r="MY74" i="28"/>
  <c r="MX74" i="28"/>
  <c r="MW74" i="28"/>
  <c r="MV74" i="28"/>
  <c r="MU74" i="28"/>
  <c r="MT74" i="28"/>
  <c r="MS74" i="28"/>
  <c r="MR74" i="28"/>
  <c r="MQ74" i="28"/>
  <c r="MP74" i="28"/>
  <c r="MO74" i="28"/>
  <c r="MN74" i="28"/>
  <c r="MM74" i="28"/>
  <c r="ML74" i="28"/>
  <c r="MK74" i="28"/>
  <c r="MJ74" i="28"/>
  <c r="MI74" i="28"/>
  <c r="MH74" i="28"/>
  <c r="MG74" i="28"/>
  <c r="MF74" i="28"/>
  <c r="ME74" i="28"/>
  <c r="MD74" i="28"/>
  <c r="MC74" i="28"/>
  <c r="MB74" i="28"/>
  <c r="MA74" i="28"/>
  <c r="LZ74" i="28"/>
  <c r="LY74" i="28"/>
  <c r="LX74" i="28"/>
  <c r="LW74" i="28"/>
  <c r="LV74" i="28"/>
  <c r="LU74" i="28"/>
  <c r="LT74" i="28"/>
  <c r="LS74" i="28"/>
  <c r="LR74" i="28"/>
  <c r="LQ74" i="28"/>
  <c r="LP74" i="28"/>
  <c r="LO74" i="28"/>
  <c r="LN74" i="28"/>
  <c r="LM74" i="28"/>
  <c r="LL74" i="28"/>
  <c r="LK74" i="28"/>
  <c r="LJ74" i="28"/>
  <c r="LI74" i="28"/>
  <c r="LH74" i="28"/>
  <c r="LG74" i="28"/>
  <c r="LF74" i="28"/>
  <c r="LE74" i="28"/>
  <c r="LD74" i="28"/>
  <c r="LD289" i="28" s="1"/>
  <c r="LC74" i="28"/>
  <c r="LC289" i="28" s="1"/>
  <c r="LB74" i="28"/>
  <c r="LA74" i="28"/>
  <c r="KZ74" i="28"/>
  <c r="KY74" i="28"/>
  <c r="KX74" i="28"/>
  <c r="KW74" i="28"/>
  <c r="KV74" i="28"/>
  <c r="KU74" i="28"/>
  <c r="KT74" i="28"/>
  <c r="KS74" i="28"/>
  <c r="KR74" i="28"/>
  <c r="KQ74" i="28"/>
  <c r="KP74" i="28"/>
  <c r="KO74" i="28"/>
  <c r="KN74" i="28"/>
  <c r="KM74" i="28"/>
  <c r="KL74" i="28"/>
  <c r="KK74" i="28"/>
  <c r="KJ74" i="28"/>
  <c r="KI74" i="28"/>
  <c r="KH74" i="28"/>
  <c r="KG74" i="28"/>
  <c r="KF74" i="28"/>
  <c r="KE74" i="28"/>
  <c r="KD74" i="28"/>
  <c r="KC74" i="28"/>
  <c r="KB74" i="28"/>
  <c r="KA74" i="28"/>
  <c r="JZ74" i="28"/>
  <c r="JY74" i="28"/>
  <c r="JX74" i="28"/>
  <c r="JW74" i="28"/>
  <c r="JV74" i="28"/>
  <c r="JU74" i="28"/>
  <c r="JT74" i="28"/>
  <c r="JS74" i="28"/>
  <c r="JR74" i="28"/>
  <c r="JQ74" i="28"/>
  <c r="JP74" i="28"/>
  <c r="JO74" i="28"/>
  <c r="JN74" i="28"/>
  <c r="JM74" i="28"/>
  <c r="JL74" i="28"/>
  <c r="JK74" i="28"/>
  <c r="JJ74" i="28"/>
  <c r="JI74" i="28"/>
  <c r="JI289" i="28" s="1"/>
  <c r="JH74" i="28"/>
  <c r="JG74" i="28"/>
  <c r="JF74" i="28"/>
  <c r="JF289" i="28" s="1"/>
  <c r="JE74" i="28"/>
  <c r="JD74" i="28"/>
  <c r="JC74" i="28"/>
  <c r="JB74" i="28"/>
  <c r="JA74" i="28"/>
  <c r="IZ74" i="28"/>
  <c r="IY74" i="28"/>
  <c r="IX74" i="28"/>
  <c r="IW74" i="28"/>
  <c r="IV74" i="28"/>
  <c r="IU74" i="28"/>
  <c r="IT74" i="28"/>
  <c r="IS74" i="28"/>
  <c r="IR74" i="28"/>
  <c r="IQ74" i="28"/>
  <c r="IP74" i="28"/>
  <c r="IO74" i="28"/>
  <c r="IN74" i="28"/>
  <c r="IM74" i="28"/>
  <c r="IM289" i="28" s="1"/>
  <c r="IL74" i="28"/>
  <c r="IK74" i="28"/>
  <c r="IJ74" i="28"/>
  <c r="II74" i="28"/>
  <c r="IH74" i="28"/>
  <c r="IG74" i="28"/>
  <c r="IF74" i="28"/>
  <c r="IE74" i="28"/>
  <c r="ID74" i="28"/>
  <c r="IC74" i="28"/>
  <c r="IB74" i="28"/>
  <c r="IA74" i="28"/>
  <c r="HZ74" i="28"/>
  <c r="HY74" i="28"/>
  <c r="HX74" i="28"/>
  <c r="HW74" i="28"/>
  <c r="HV74" i="28"/>
  <c r="HU74" i="28"/>
  <c r="HT74" i="28"/>
  <c r="HS74" i="28"/>
  <c r="HR74" i="28"/>
  <c r="HQ74" i="28"/>
  <c r="HP74" i="28"/>
  <c r="HO74" i="28"/>
  <c r="HN74" i="28"/>
  <c r="HN289" i="28" s="1"/>
  <c r="HM74" i="28"/>
  <c r="HL74" i="28"/>
  <c r="HK74" i="28"/>
  <c r="HJ74" i="28"/>
  <c r="HI74" i="28"/>
  <c r="HH74" i="28"/>
  <c r="HG74" i="28"/>
  <c r="HF74" i="28"/>
  <c r="HE74" i="28"/>
  <c r="HD74" i="28"/>
  <c r="HC74" i="28"/>
  <c r="HB74" i="28"/>
  <c r="HA74" i="28"/>
  <c r="GZ74" i="28"/>
  <c r="GY74" i="28"/>
  <c r="GX74" i="28"/>
  <c r="GW74" i="28"/>
  <c r="GV74" i="28"/>
  <c r="GU74" i="28"/>
  <c r="GT74" i="28"/>
  <c r="GS74" i="28"/>
  <c r="GR74" i="28"/>
  <c r="GQ74" i="28"/>
  <c r="GP74" i="28"/>
  <c r="GO74" i="28"/>
  <c r="GN74" i="28"/>
  <c r="GM74" i="28"/>
  <c r="GL74" i="28"/>
  <c r="GK74" i="28"/>
  <c r="GJ74" i="28"/>
  <c r="GI74" i="28"/>
  <c r="GH74" i="28"/>
  <c r="GG74" i="28"/>
  <c r="GF74" i="28"/>
  <c r="GE74" i="28"/>
  <c r="GD74" i="28"/>
  <c r="GC74" i="28"/>
  <c r="GB74" i="28"/>
  <c r="GA74" i="28"/>
  <c r="FZ74" i="28"/>
  <c r="FY74" i="28"/>
  <c r="FX74" i="28"/>
  <c r="FW74" i="28"/>
  <c r="FV74" i="28"/>
  <c r="FU74" i="28"/>
  <c r="FT74" i="28"/>
  <c r="FS74" i="28"/>
  <c r="FR74" i="28"/>
  <c r="FQ74" i="28"/>
  <c r="FP74" i="28"/>
  <c r="FO74" i="28"/>
  <c r="FN74" i="28"/>
  <c r="FM74" i="28"/>
  <c r="FL74" i="28"/>
  <c r="FK74" i="28"/>
  <c r="FJ74" i="28"/>
  <c r="FI74" i="28"/>
  <c r="FH74" i="28"/>
  <c r="FG74" i="28"/>
  <c r="FF74" i="28"/>
  <c r="FE74" i="28"/>
  <c r="FD74" i="28"/>
  <c r="FC74" i="28"/>
  <c r="FB74" i="28"/>
  <c r="FA74" i="28"/>
  <c r="EZ74" i="28"/>
  <c r="EY74" i="28"/>
  <c r="EX74" i="28"/>
  <c r="EW74" i="28"/>
  <c r="EV74" i="28"/>
  <c r="EU74" i="28"/>
  <c r="ET74" i="28"/>
  <c r="ES74" i="28"/>
  <c r="ER74" i="28"/>
  <c r="EQ74" i="28"/>
  <c r="EP74" i="28"/>
  <c r="EO74" i="28"/>
  <c r="EN74" i="28"/>
  <c r="EM74" i="28"/>
  <c r="EL74" i="28"/>
  <c r="EK74" i="28"/>
  <c r="EJ74" i="28"/>
  <c r="EI74" i="28"/>
  <c r="EH74" i="28"/>
  <c r="EG74" i="28"/>
  <c r="EF74" i="28"/>
  <c r="EE74" i="28"/>
  <c r="ED74" i="28"/>
  <c r="EC74" i="28"/>
  <c r="EB74" i="28"/>
  <c r="EA74" i="28"/>
  <c r="DZ74" i="28"/>
  <c r="DY74" i="28"/>
  <c r="DX74" i="28"/>
  <c r="DW74" i="28"/>
  <c r="DV74" i="28"/>
  <c r="DU74" i="28"/>
  <c r="DT74" i="28"/>
  <c r="DS74" i="28"/>
  <c r="DR74" i="28"/>
  <c r="DQ74" i="28"/>
  <c r="DP74" i="28"/>
  <c r="DO74" i="28"/>
  <c r="DN74" i="28"/>
  <c r="DM74" i="28"/>
  <c r="DL74" i="28"/>
  <c r="DK74" i="28"/>
  <c r="DJ74" i="28"/>
  <c r="DI74" i="28"/>
  <c r="DH74" i="28"/>
  <c r="DG74" i="28"/>
  <c r="DF74" i="28"/>
  <c r="DE74" i="28"/>
  <c r="DD74" i="28"/>
  <c r="DC74" i="28"/>
  <c r="DB74" i="28"/>
  <c r="DA74" i="28"/>
  <c r="CZ74" i="28"/>
  <c r="CY74" i="28"/>
  <c r="CX74" i="28"/>
  <c r="CW74" i="28"/>
  <c r="CV74" i="28"/>
  <c r="CU74" i="28"/>
  <c r="CT74" i="28"/>
  <c r="CS74" i="28"/>
  <c r="CR74" i="28"/>
  <c r="CQ74" i="28"/>
  <c r="CP74" i="28"/>
  <c r="CO74" i="28"/>
  <c r="CN74" i="28"/>
  <c r="CM74" i="28"/>
  <c r="CL74" i="28"/>
  <c r="CK74" i="28"/>
  <c r="CJ74" i="28"/>
  <c r="CI74" i="28"/>
  <c r="CH74" i="28"/>
  <c r="CG74" i="28"/>
  <c r="CF74" i="28"/>
  <c r="CE74" i="28"/>
  <c r="CD74" i="28"/>
  <c r="CC74" i="28"/>
  <c r="CB74" i="28"/>
  <c r="CA74" i="28"/>
  <c r="BZ74" i="28"/>
  <c r="BY74" i="28"/>
  <c r="BX74" i="28"/>
  <c r="BW74" i="28"/>
  <c r="BV74" i="28"/>
  <c r="BU74" i="28"/>
  <c r="BU289" i="28" s="1"/>
  <c r="BU294" i="28" s="1"/>
  <c r="BT74" i="28"/>
  <c r="BS74" i="28"/>
  <c r="BS289" i="28" s="1"/>
  <c r="BS294" i="28" s="1"/>
  <c r="BR74" i="28"/>
  <c r="BQ74" i="28"/>
  <c r="BP74" i="28"/>
  <c r="BO74" i="28"/>
  <c r="BN74" i="28"/>
  <c r="BM74" i="28"/>
  <c r="BL74" i="28"/>
  <c r="BK74" i="28"/>
  <c r="BJ74" i="28"/>
  <c r="BI74" i="28"/>
  <c r="BH74" i="28"/>
  <c r="BG74" i="28"/>
  <c r="BF74" i="28"/>
  <c r="BE74" i="28"/>
  <c r="BD74" i="28"/>
  <c r="BC74" i="28"/>
  <c r="BB74" i="28"/>
  <c r="BA74" i="28"/>
  <c r="AZ74" i="28"/>
  <c r="AY74" i="28"/>
  <c r="AX74" i="28"/>
  <c r="AW74" i="28"/>
  <c r="AV74" i="28"/>
  <c r="AU74" i="28"/>
  <c r="AT74" i="28"/>
  <c r="AS74" i="28"/>
  <c r="AR74" i="28"/>
  <c r="AQ74" i="28"/>
  <c r="AP74" i="28"/>
  <c r="AO74" i="28"/>
  <c r="AN74" i="28"/>
  <c r="AM74" i="28"/>
  <c r="AL74" i="28"/>
  <c r="AK74" i="28"/>
  <c r="AJ74" i="28"/>
  <c r="AI74" i="28"/>
  <c r="AH74" i="28"/>
  <c r="AG74" i="28"/>
  <c r="AC74" i="28"/>
  <c r="S74" i="28"/>
  <c r="R74" i="28"/>
  <c r="G74" i="28"/>
  <c r="AE72" i="28"/>
  <c r="AD72" i="28"/>
  <c r="AC72" i="28"/>
  <c r="AB72" i="28"/>
  <c r="AA72" i="28"/>
  <c r="Z72" i="28"/>
  <c r="Y72" i="28"/>
  <c r="X72" i="28"/>
  <c r="W72" i="28"/>
  <c r="V72" i="28"/>
  <c r="U72" i="28"/>
  <c r="T72" i="28"/>
  <c r="S72" i="28"/>
  <c r="R72" i="28"/>
  <c r="Q72" i="28"/>
  <c r="P72" i="28"/>
  <c r="O72" i="28"/>
  <c r="N72" i="28"/>
  <c r="M72" i="28"/>
  <c r="L72" i="28"/>
  <c r="K72" i="28"/>
  <c r="J72" i="28"/>
  <c r="I72" i="28"/>
  <c r="H72" i="28"/>
  <c r="G72" i="28"/>
  <c r="F72" i="28"/>
  <c r="E72" i="28"/>
  <c r="D72" i="28"/>
  <c r="C72" i="28"/>
  <c r="B72" i="28"/>
  <c r="AE71" i="28"/>
  <c r="AD71" i="28"/>
  <c r="AC71" i="28"/>
  <c r="AB71" i="28"/>
  <c r="AA71" i="28"/>
  <c r="Z71" i="28"/>
  <c r="Y71" i="28"/>
  <c r="X71" i="28"/>
  <c r="W71" i="28"/>
  <c r="V71" i="28"/>
  <c r="U71" i="28"/>
  <c r="T71" i="28"/>
  <c r="S71" i="28"/>
  <c r="R71" i="28"/>
  <c r="Q71" i="28"/>
  <c r="P71" i="28"/>
  <c r="O71" i="28"/>
  <c r="N71" i="28"/>
  <c r="M71" i="28"/>
  <c r="L71" i="28"/>
  <c r="K71" i="28"/>
  <c r="J71" i="28"/>
  <c r="I71" i="28"/>
  <c r="H71" i="28"/>
  <c r="G71" i="28"/>
  <c r="F71" i="28"/>
  <c r="E71" i="28"/>
  <c r="D71" i="28"/>
  <c r="C71" i="28"/>
  <c r="B71" i="28"/>
  <c r="AE70" i="28"/>
  <c r="AD70" i="28"/>
  <c r="AD59" i="28" s="1"/>
  <c r="AC70" i="28"/>
  <c r="AB70" i="28"/>
  <c r="AA70" i="28"/>
  <c r="Z70" i="28"/>
  <c r="Y70" i="28"/>
  <c r="X70" i="28"/>
  <c r="W70" i="28"/>
  <c r="V70" i="28"/>
  <c r="U70" i="28"/>
  <c r="T70" i="28"/>
  <c r="S70" i="28"/>
  <c r="R70" i="28"/>
  <c r="Q70" i="28"/>
  <c r="P70" i="28"/>
  <c r="O70" i="28"/>
  <c r="N70" i="28"/>
  <c r="M70" i="28"/>
  <c r="L70" i="28"/>
  <c r="K70" i="28"/>
  <c r="J70" i="28"/>
  <c r="I70" i="28"/>
  <c r="H70" i="28"/>
  <c r="G70" i="28"/>
  <c r="F70" i="28"/>
  <c r="E70" i="28"/>
  <c r="D70" i="28"/>
  <c r="C70" i="28"/>
  <c r="B70" i="28"/>
  <c r="AE69" i="28"/>
  <c r="AD69" i="28"/>
  <c r="AC69" i="28"/>
  <c r="AB69" i="28"/>
  <c r="AA69" i="28"/>
  <c r="Z69" i="28"/>
  <c r="Y69" i="28"/>
  <c r="X69" i="28"/>
  <c r="W69" i="28"/>
  <c r="V69" i="28"/>
  <c r="U69" i="28"/>
  <c r="T69" i="28"/>
  <c r="S69" i="28"/>
  <c r="R69" i="28"/>
  <c r="Q69" i="28"/>
  <c r="P69" i="28"/>
  <c r="O69" i="28"/>
  <c r="N69" i="28"/>
  <c r="M69" i="28"/>
  <c r="L69" i="28"/>
  <c r="K69" i="28"/>
  <c r="J69" i="28"/>
  <c r="I69" i="28"/>
  <c r="H69" i="28"/>
  <c r="G69" i="28"/>
  <c r="F69" i="28"/>
  <c r="E69" i="28"/>
  <c r="D69" i="28"/>
  <c r="C69" i="28"/>
  <c r="B69" i="28"/>
  <c r="AE68" i="28"/>
  <c r="AD68" i="28"/>
  <c r="AC68" i="28"/>
  <c r="AB68" i="28"/>
  <c r="AA68" i="28"/>
  <c r="Z68" i="28"/>
  <c r="Y68" i="28"/>
  <c r="X68" i="28"/>
  <c r="X59" i="28" s="1"/>
  <c r="W68" i="28"/>
  <c r="V68" i="28"/>
  <c r="U68" i="28"/>
  <c r="T68" i="28"/>
  <c r="S68" i="28"/>
  <c r="R68" i="28"/>
  <c r="Q68" i="28"/>
  <c r="P68" i="28"/>
  <c r="O68" i="28"/>
  <c r="N68" i="28"/>
  <c r="M68" i="28"/>
  <c r="L68" i="28"/>
  <c r="K68" i="28"/>
  <c r="J68" i="28"/>
  <c r="I68" i="28"/>
  <c r="H68" i="28"/>
  <c r="G68" i="28"/>
  <c r="F68" i="28"/>
  <c r="E68" i="28"/>
  <c r="D68" i="28"/>
  <c r="C68" i="28"/>
  <c r="B68" i="28"/>
  <c r="AE67" i="28"/>
  <c r="AD67" i="28"/>
  <c r="AC67" i="28"/>
  <c r="AB67" i="28"/>
  <c r="AA67" i="28"/>
  <c r="Z67" i="28"/>
  <c r="Y67" i="28"/>
  <c r="X67" i="28"/>
  <c r="W67" i="28"/>
  <c r="V67" i="28"/>
  <c r="U67" i="28"/>
  <c r="T67" i="28"/>
  <c r="S67" i="28"/>
  <c r="R67" i="28"/>
  <c r="Q67" i="28"/>
  <c r="P67" i="28"/>
  <c r="O67" i="28"/>
  <c r="N67" i="28"/>
  <c r="M67" i="28"/>
  <c r="L67" i="28"/>
  <c r="K67" i="28"/>
  <c r="J67" i="28"/>
  <c r="I67" i="28"/>
  <c r="H67" i="28"/>
  <c r="G67" i="28"/>
  <c r="F67" i="28"/>
  <c r="E67" i="28"/>
  <c r="D67" i="28"/>
  <c r="C67" i="28"/>
  <c r="B67" i="28"/>
  <c r="AE66" i="28"/>
  <c r="AE59" i="28" s="1"/>
  <c r="AD66" i="28"/>
  <c r="AC66" i="28"/>
  <c r="AB66" i="28"/>
  <c r="AA66" i="28"/>
  <c r="Z66" i="28"/>
  <c r="Y66" i="28"/>
  <c r="X66" i="28"/>
  <c r="W66" i="28"/>
  <c r="V66" i="28"/>
  <c r="U66" i="28"/>
  <c r="T66" i="28"/>
  <c r="S66" i="28"/>
  <c r="R66" i="28"/>
  <c r="Q66" i="28"/>
  <c r="P66" i="28"/>
  <c r="O66" i="28"/>
  <c r="N66" i="28"/>
  <c r="M66" i="28"/>
  <c r="L66" i="28"/>
  <c r="K66" i="28"/>
  <c r="J66" i="28"/>
  <c r="I66" i="28"/>
  <c r="H66" i="28"/>
  <c r="G66" i="28"/>
  <c r="F66" i="28"/>
  <c r="E66" i="28"/>
  <c r="D66" i="28"/>
  <c r="C66" i="28"/>
  <c r="B66" i="28"/>
  <c r="AE65" i="28"/>
  <c r="AD65" i="28"/>
  <c r="AC65" i="28"/>
  <c r="AB65" i="28"/>
  <c r="AA65" i="28"/>
  <c r="Z65" i="28"/>
  <c r="Y65" i="28"/>
  <c r="X65" i="28"/>
  <c r="W65" i="28"/>
  <c r="V65" i="28"/>
  <c r="U65" i="28"/>
  <c r="T65" i="28"/>
  <c r="S65" i="28"/>
  <c r="R65" i="28"/>
  <c r="Q65" i="28"/>
  <c r="P65" i="28"/>
  <c r="O65" i="28"/>
  <c r="N65" i="28"/>
  <c r="M65" i="28"/>
  <c r="L65" i="28"/>
  <c r="K65" i="28"/>
  <c r="J65" i="28"/>
  <c r="I65" i="28"/>
  <c r="H65" i="28"/>
  <c r="G65" i="28"/>
  <c r="F65" i="28"/>
  <c r="E65" i="28"/>
  <c r="E59" i="28" s="1"/>
  <c r="D65" i="28"/>
  <c r="C65" i="28"/>
  <c r="B65" i="28"/>
  <c r="AE64" i="28"/>
  <c r="AD64" i="28"/>
  <c r="AC64" i="28"/>
  <c r="AB64" i="28"/>
  <c r="AA64" i="28"/>
  <c r="Z64" i="28"/>
  <c r="Y64" i="28"/>
  <c r="Y59" i="28" s="1"/>
  <c r="X64" i="28"/>
  <c r="W64" i="28"/>
  <c r="V64" i="28"/>
  <c r="U64" i="28"/>
  <c r="T64" i="28"/>
  <c r="S64" i="28"/>
  <c r="R64" i="28"/>
  <c r="Q64" i="28"/>
  <c r="P64" i="28"/>
  <c r="O64" i="28"/>
  <c r="N64" i="28"/>
  <c r="M64" i="28"/>
  <c r="L64" i="28"/>
  <c r="K64" i="28"/>
  <c r="J64" i="28"/>
  <c r="I64" i="28"/>
  <c r="H64" i="28"/>
  <c r="G64" i="28"/>
  <c r="F64" i="28"/>
  <c r="E64" i="28"/>
  <c r="D64" i="28"/>
  <c r="C64" i="28"/>
  <c r="B64" i="28"/>
  <c r="AE63" i="28"/>
  <c r="AD63" i="28"/>
  <c r="AC63" i="28"/>
  <c r="AB63" i="28"/>
  <c r="AA63" i="28"/>
  <c r="Z63" i="28"/>
  <c r="Y63" i="28"/>
  <c r="X63" i="28"/>
  <c r="W63" i="28"/>
  <c r="V63" i="28"/>
  <c r="U63" i="28"/>
  <c r="T63" i="28"/>
  <c r="S63" i="28"/>
  <c r="R63" i="28"/>
  <c r="Q63" i="28"/>
  <c r="P63" i="28"/>
  <c r="O63" i="28"/>
  <c r="N63" i="28"/>
  <c r="M63" i="28"/>
  <c r="L63" i="28"/>
  <c r="K63" i="28"/>
  <c r="K59" i="28" s="1"/>
  <c r="J63" i="28"/>
  <c r="I63" i="28"/>
  <c r="H63" i="28"/>
  <c r="G63" i="28"/>
  <c r="F63" i="28"/>
  <c r="E63" i="28"/>
  <c r="D63" i="28"/>
  <c r="C63" i="28"/>
  <c r="B63" i="28"/>
  <c r="AE62" i="28"/>
  <c r="AD62" i="28"/>
  <c r="AC62" i="28"/>
  <c r="AB62" i="28"/>
  <c r="AA62" i="28"/>
  <c r="Z62" i="28"/>
  <c r="Y62" i="28"/>
  <c r="X62" i="28"/>
  <c r="W62" i="28"/>
  <c r="V62" i="28"/>
  <c r="U62" i="28"/>
  <c r="T62" i="28"/>
  <c r="S62" i="28"/>
  <c r="R62" i="28"/>
  <c r="Q62" i="28"/>
  <c r="P62" i="28"/>
  <c r="O62" i="28"/>
  <c r="N62" i="28"/>
  <c r="M62" i="28"/>
  <c r="L62" i="28"/>
  <c r="K62" i="28"/>
  <c r="J62" i="28"/>
  <c r="I62" i="28"/>
  <c r="H62" i="28"/>
  <c r="G62" i="28"/>
  <c r="F62" i="28"/>
  <c r="E62" i="28"/>
  <c r="D62" i="28"/>
  <c r="C62" i="28"/>
  <c r="B62" i="28"/>
  <c r="AE61" i="28"/>
  <c r="AD61" i="28"/>
  <c r="AC61" i="28"/>
  <c r="AB61" i="28"/>
  <c r="AB59" i="28" s="1"/>
  <c r="AA61" i="28"/>
  <c r="AA59" i="28" s="1"/>
  <c r="Z61" i="28"/>
  <c r="Z59" i="28" s="1"/>
  <c r="Y61" i="28"/>
  <c r="X61" i="28"/>
  <c r="W61" i="28"/>
  <c r="V61" i="28"/>
  <c r="U61" i="28"/>
  <c r="T61" i="28"/>
  <c r="S61" i="28"/>
  <c r="R61" i="28"/>
  <c r="Q61" i="28"/>
  <c r="P61" i="28"/>
  <c r="O61" i="28"/>
  <c r="N61" i="28"/>
  <c r="M61" i="28"/>
  <c r="L61" i="28"/>
  <c r="K61" i="28"/>
  <c r="J61" i="28"/>
  <c r="I61" i="28"/>
  <c r="H61" i="28"/>
  <c r="G61" i="28"/>
  <c r="F61" i="28"/>
  <c r="E61" i="28"/>
  <c r="D61" i="28"/>
  <c r="C61" i="28"/>
  <c r="B61" i="28"/>
  <c r="AE60" i="28"/>
  <c r="AD60" i="28"/>
  <c r="AC60" i="28"/>
  <c r="AB60" i="28"/>
  <c r="AA60" i="28"/>
  <c r="Z60" i="28"/>
  <c r="Y60" i="28"/>
  <c r="X60" i="28"/>
  <c r="W60" i="28"/>
  <c r="W59" i="28" s="1"/>
  <c r="V60" i="28"/>
  <c r="V59" i="28" s="1"/>
  <c r="U60" i="28"/>
  <c r="T60" i="28"/>
  <c r="S60" i="28"/>
  <c r="R60" i="28"/>
  <c r="Q60" i="28"/>
  <c r="P60" i="28"/>
  <c r="O60" i="28"/>
  <c r="N60" i="28"/>
  <c r="M60" i="28"/>
  <c r="L60" i="28"/>
  <c r="K60" i="28"/>
  <c r="J60" i="28"/>
  <c r="I60" i="28"/>
  <c r="H60" i="28"/>
  <c r="G60" i="28"/>
  <c r="F60" i="28"/>
  <c r="E60" i="28"/>
  <c r="D60" i="28"/>
  <c r="C60" i="28"/>
  <c r="B60" i="28"/>
  <c r="OR59" i="28"/>
  <c r="OQ59" i="28"/>
  <c r="OP59" i="28"/>
  <c r="OO59" i="28"/>
  <c r="ON59" i="28"/>
  <c r="OM59" i="28"/>
  <c r="OL59" i="28"/>
  <c r="OK59" i="28"/>
  <c r="OJ59" i="28"/>
  <c r="OI59" i="28"/>
  <c r="OH59" i="28"/>
  <c r="OG59" i="28"/>
  <c r="OF59" i="28"/>
  <c r="OE59" i="28"/>
  <c r="OD59" i="28"/>
  <c r="OC59" i="28"/>
  <c r="OB59" i="28"/>
  <c r="OA59" i="28"/>
  <c r="NZ59" i="28"/>
  <c r="NY59" i="28"/>
  <c r="NX59" i="28"/>
  <c r="NW59" i="28"/>
  <c r="NV59" i="28"/>
  <c r="NU59" i="28"/>
  <c r="NT59" i="28"/>
  <c r="NS59" i="28"/>
  <c r="NR59" i="28"/>
  <c r="NQ59" i="28"/>
  <c r="NP59" i="28"/>
  <c r="NO59" i="28"/>
  <c r="NN59" i="28"/>
  <c r="NM59" i="28"/>
  <c r="NL59" i="28"/>
  <c r="NK59" i="28"/>
  <c r="NJ59" i="28"/>
  <c r="NI59" i="28"/>
  <c r="NH59" i="28"/>
  <c r="NG59" i="28"/>
  <c r="NF59" i="28"/>
  <c r="NE59" i="28"/>
  <c r="ND59" i="28"/>
  <c r="NC59" i="28"/>
  <c r="NB59" i="28"/>
  <c r="NA59" i="28"/>
  <c r="MZ59" i="28"/>
  <c r="MY59" i="28"/>
  <c r="MX59" i="28"/>
  <c r="MW59" i="28"/>
  <c r="MV59" i="28"/>
  <c r="MU59" i="28"/>
  <c r="MT59" i="28"/>
  <c r="MS59" i="28"/>
  <c r="MR59" i="28"/>
  <c r="MQ59" i="28"/>
  <c r="MP59" i="28"/>
  <c r="MO59" i="28"/>
  <c r="MN59" i="28"/>
  <c r="MM59" i="28"/>
  <c r="ML59" i="28"/>
  <c r="MK59" i="28"/>
  <c r="MJ59" i="28"/>
  <c r="MI59" i="28"/>
  <c r="MH59" i="28"/>
  <c r="MG59" i="28"/>
  <c r="MF59" i="28"/>
  <c r="ME59" i="28"/>
  <c r="MD59" i="28"/>
  <c r="MC59" i="28"/>
  <c r="MB59" i="28"/>
  <c r="MA59" i="28"/>
  <c r="LZ59" i="28"/>
  <c r="LY59" i="28"/>
  <c r="LX59" i="28"/>
  <c r="LW59" i="28"/>
  <c r="LV59" i="28"/>
  <c r="LU59" i="28"/>
  <c r="LT59" i="28"/>
  <c r="LS59" i="28"/>
  <c r="LR59" i="28"/>
  <c r="LQ59" i="28"/>
  <c r="LP59" i="28"/>
  <c r="LO59" i="28"/>
  <c r="LN59" i="28"/>
  <c r="LM59" i="28"/>
  <c r="LL59" i="28"/>
  <c r="LK59" i="28"/>
  <c r="LJ59" i="28"/>
  <c r="LI59" i="28"/>
  <c r="LH59" i="28"/>
  <c r="LG59" i="28"/>
  <c r="LF59" i="28"/>
  <c r="LF289" i="28" s="1"/>
  <c r="LE59" i="28"/>
  <c r="LE289" i="28" s="1"/>
  <c r="LD59" i="28"/>
  <c r="LC59" i="28"/>
  <c r="LB59" i="28"/>
  <c r="LA59" i="28"/>
  <c r="KZ59" i="28"/>
  <c r="KY59" i="28"/>
  <c r="KX59" i="28"/>
  <c r="KW59" i="28"/>
  <c r="KV59" i="28"/>
  <c r="KU59" i="28"/>
  <c r="KT59" i="28"/>
  <c r="KS59" i="28"/>
  <c r="KR59" i="28"/>
  <c r="KQ59" i="28"/>
  <c r="KP59" i="28"/>
  <c r="KO59" i="28"/>
  <c r="KN59" i="28"/>
  <c r="KM59" i="28"/>
  <c r="KL59" i="28"/>
  <c r="KK59" i="28"/>
  <c r="KJ59" i="28"/>
  <c r="KI59" i="28"/>
  <c r="KH59" i="28"/>
  <c r="KG59" i="28"/>
  <c r="KF59" i="28"/>
  <c r="KE59" i="28"/>
  <c r="KD59" i="28"/>
  <c r="KC59" i="28"/>
  <c r="KB59" i="28"/>
  <c r="KA59" i="28"/>
  <c r="JZ59" i="28"/>
  <c r="JY59" i="28"/>
  <c r="JX59" i="28"/>
  <c r="JW59" i="28"/>
  <c r="JV59" i="28"/>
  <c r="JU59" i="28"/>
  <c r="JT59" i="28"/>
  <c r="JS59" i="28"/>
  <c r="JR59" i="28"/>
  <c r="JQ59" i="28"/>
  <c r="JP59" i="28"/>
  <c r="JO59" i="28"/>
  <c r="JN59" i="28"/>
  <c r="JM59" i="28"/>
  <c r="JL59" i="28"/>
  <c r="JK59" i="28"/>
  <c r="JJ59" i="28"/>
  <c r="JI59" i="28"/>
  <c r="JH59" i="28"/>
  <c r="JG59" i="28"/>
  <c r="JF59" i="28"/>
  <c r="JE59" i="28"/>
  <c r="JD59" i="28"/>
  <c r="JC59" i="28"/>
  <c r="JB59" i="28"/>
  <c r="JA59" i="28"/>
  <c r="IZ59" i="28"/>
  <c r="IY59" i="28"/>
  <c r="IX59" i="28"/>
  <c r="IW59" i="28"/>
  <c r="IV59" i="28"/>
  <c r="IU59" i="28"/>
  <c r="IT59" i="28"/>
  <c r="IS59" i="28"/>
  <c r="IR59" i="28"/>
  <c r="IQ59" i="28"/>
  <c r="IP59" i="28"/>
  <c r="IO59" i="28"/>
  <c r="IN59" i="28"/>
  <c r="IM59" i="28"/>
  <c r="IL59" i="28"/>
  <c r="IK59" i="28"/>
  <c r="IJ59" i="28"/>
  <c r="II59" i="28"/>
  <c r="IH59" i="28"/>
  <c r="IG59" i="28"/>
  <c r="IF59" i="28"/>
  <c r="IE59" i="28"/>
  <c r="ID59" i="28"/>
  <c r="IC59" i="28"/>
  <c r="IB59" i="28"/>
  <c r="IA59" i="28"/>
  <c r="HZ59" i="28"/>
  <c r="HY59" i="28"/>
  <c r="HX59" i="28"/>
  <c r="HW59" i="28"/>
  <c r="HV59" i="28"/>
  <c r="HU59" i="28"/>
  <c r="HT59" i="28"/>
  <c r="HS59" i="28"/>
  <c r="HR59" i="28"/>
  <c r="HQ59" i="28"/>
  <c r="HP59" i="28"/>
  <c r="HO59" i="28"/>
  <c r="HN59" i="28"/>
  <c r="HM59" i="28"/>
  <c r="HL59" i="28"/>
  <c r="HK59" i="28"/>
  <c r="HJ59" i="28"/>
  <c r="HI59" i="28"/>
  <c r="HH59" i="28"/>
  <c r="HG59" i="28"/>
  <c r="HF59" i="28"/>
  <c r="HE59" i="28"/>
  <c r="HD59" i="28"/>
  <c r="HC59" i="28"/>
  <c r="HB59" i="28"/>
  <c r="HA59" i="28"/>
  <c r="GZ59" i="28"/>
  <c r="GY59" i="28"/>
  <c r="GX59" i="28"/>
  <c r="GW59" i="28"/>
  <c r="GV59" i="28"/>
  <c r="GU59" i="28"/>
  <c r="GT59" i="28"/>
  <c r="GS59" i="28"/>
  <c r="GR59" i="28"/>
  <c r="GQ59" i="28"/>
  <c r="GP59" i="28"/>
  <c r="GO59" i="28"/>
  <c r="GN59" i="28"/>
  <c r="GM59" i="28"/>
  <c r="GL59" i="28"/>
  <c r="GK59" i="28"/>
  <c r="GJ59" i="28"/>
  <c r="GI59" i="28"/>
  <c r="GH59" i="28"/>
  <c r="GG59" i="28"/>
  <c r="GF59" i="28"/>
  <c r="GE59" i="28"/>
  <c r="GD59" i="28"/>
  <c r="GC59" i="28"/>
  <c r="GB59" i="28"/>
  <c r="GA59" i="28"/>
  <c r="FZ59" i="28"/>
  <c r="FY59" i="28"/>
  <c r="FX59" i="28"/>
  <c r="FW59" i="28"/>
  <c r="FV59" i="28"/>
  <c r="FU59" i="28"/>
  <c r="FT59" i="28"/>
  <c r="FS59" i="28"/>
  <c r="FR59" i="28"/>
  <c r="FQ59" i="28"/>
  <c r="FP59" i="28"/>
  <c r="FO59" i="28"/>
  <c r="FN59" i="28"/>
  <c r="FM59" i="28"/>
  <c r="FL59" i="28"/>
  <c r="FK59" i="28"/>
  <c r="FJ59" i="28"/>
  <c r="FI59" i="28"/>
  <c r="FH59" i="28"/>
  <c r="FG59" i="28"/>
  <c r="FF59" i="28"/>
  <c r="FE59" i="28"/>
  <c r="FD59" i="28"/>
  <c r="FC59" i="28"/>
  <c r="FB59" i="28"/>
  <c r="FA59" i="28"/>
  <c r="EZ59" i="28"/>
  <c r="EY59" i="28"/>
  <c r="EX59" i="28"/>
  <c r="EW59" i="28"/>
  <c r="EV59" i="28"/>
  <c r="EU59" i="28"/>
  <c r="ET59" i="28"/>
  <c r="ES59" i="28"/>
  <c r="ER59" i="28"/>
  <c r="EQ59" i="28"/>
  <c r="EP59" i="28"/>
  <c r="EO59" i="28"/>
  <c r="EN59" i="28"/>
  <c r="EM59" i="28"/>
  <c r="EL59" i="28"/>
  <c r="EK59" i="28"/>
  <c r="EJ59" i="28"/>
  <c r="EI59" i="28"/>
  <c r="EH59" i="28"/>
  <c r="EG59" i="28"/>
  <c r="EF59" i="28"/>
  <c r="EE59" i="28"/>
  <c r="ED59" i="28"/>
  <c r="EC59" i="28"/>
  <c r="EB59" i="28"/>
  <c r="EA59" i="28"/>
  <c r="DZ59" i="28"/>
  <c r="DY59" i="28"/>
  <c r="DX59" i="28"/>
  <c r="DW59" i="28"/>
  <c r="DV59" i="28"/>
  <c r="DU59" i="28"/>
  <c r="DT59" i="28"/>
  <c r="DS59" i="28"/>
  <c r="DR59" i="28"/>
  <c r="DQ59" i="28"/>
  <c r="DP59" i="28"/>
  <c r="DP289" i="28" s="1"/>
  <c r="DP294" i="28" s="1"/>
  <c r="DO59" i="28"/>
  <c r="DO289" i="28" s="1"/>
  <c r="DO294" i="28" s="1"/>
  <c r="DN59" i="28"/>
  <c r="DM59" i="28"/>
  <c r="DL59" i="28"/>
  <c r="DK59" i="28"/>
  <c r="DJ59" i="28"/>
  <c r="DI59" i="28"/>
  <c r="DH59" i="28"/>
  <c r="DH289" i="28" s="1"/>
  <c r="DH294" i="28" s="1"/>
  <c r="DG59" i="28"/>
  <c r="DF59" i="28"/>
  <c r="DE59" i="28"/>
  <c r="DD59" i="28"/>
  <c r="DC59" i="28"/>
  <c r="DB59" i="28"/>
  <c r="DA59" i="28"/>
  <c r="CZ59" i="28"/>
  <c r="CY59" i="28"/>
  <c r="CX59" i="28"/>
  <c r="CW59" i="28"/>
  <c r="CV59" i="28"/>
  <c r="CU59" i="28"/>
  <c r="CT59" i="28"/>
  <c r="CT289" i="28" s="1"/>
  <c r="CT294" i="28" s="1"/>
  <c r="CS59" i="28"/>
  <c r="CR59" i="28"/>
  <c r="CQ59" i="28"/>
  <c r="CP59" i="28"/>
  <c r="CO59" i="28"/>
  <c r="CN59" i="28"/>
  <c r="CM59" i="28"/>
  <c r="CL59" i="28"/>
  <c r="CK59" i="28"/>
  <c r="CJ59" i="28"/>
  <c r="CI59" i="28"/>
  <c r="CH59" i="28"/>
  <c r="CG59" i="28"/>
  <c r="CF59" i="28"/>
  <c r="CE59" i="28"/>
  <c r="CD59" i="28"/>
  <c r="CC59" i="28"/>
  <c r="CB59" i="28"/>
  <c r="CA59" i="28"/>
  <c r="BZ59" i="28"/>
  <c r="BY59" i="28"/>
  <c r="BX59" i="28"/>
  <c r="BW59" i="28"/>
  <c r="BV59" i="28"/>
  <c r="BU59" i="28"/>
  <c r="BT59" i="28"/>
  <c r="BS59" i="28"/>
  <c r="BR59" i="28"/>
  <c r="BQ59" i="28"/>
  <c r="BP59" i="28"/>
  <c r="BP289" i="28" s="1"/>
  <c r="BP294" i="28" s="1"/>
  <c r="BO59" i="28"/>
  <c r="BN59" i="28"/>
  <c r="BM59" i="28"/>
  <c r="BL59" i="28"/>
  <c r="BK59" i="28"/>
  <c r="BJ59" i="28"/>
  <c r="BI59" i="28"/>
  <c r="BH59" i="28"/>
  <c r="BG59" i="28"/>
  <c r="BF59" i="28"/>
  <c r="BE59" i="28"/>
  <c r="BD59" i="28"/>
  <c r="BC59" i="28"/>
  <c r="BB59" i="28"/>
  <c r="BA59" i="28"/>
  <c r="AZ59" i="28"/>
  <c r="AY59" i="28"/>
  <c r="AX59" i="28"/>
  <c r="AW59" i="28"/>
  <c r="AV59" i="28"/>
  <c r="AU59" i="28"/>
  <c r="AT59" i="28"/>
  <c r="AS59" i="28"/>
  <c r="AR59" i="28"/>
  <c r="AQ59" i="28"/>
  <c r="AP59" i="28"/>
  <c r="AO59" i="28"/>
  <c r="AN59" i="28"/>
  <c r="AM59" i="28"/>
  <c r="AL59" i="28"/>
  <c r="AK59" i="28"/>
  <c r="AJ59" i="28"/>
  <c r="AI59" i="28"/>
  <c r="AH59" i="28"/>
  <c r="AG59" i="28"/>
  <c r="J59" i="28"/>
  <c r="I59" i="28"/>
  <c r="H59" i="28"/>
  <c r="F59" i="28"/>
  <c r="D59" i="28"/>
  <c r="C59" i="28"/>
  <c r="B59" i="28"/>
  <c r="AE57" i="28"/>
  <c r="AD57" i="28"/>
  <c r="AC57" i="28"/>
  <c r="AB57" i="28"/>
  <c r="AA57" i="28"/>
  <c r="Z57" i="28"/>
  <c r="Y57" i="28"/>
  <c r="X57" i="28"/>
  <c r="W57" i="28"/>
  <c r="V57" i="28"/>
  <c r="U57" i="28"/>
  <c r="T57" i="28"/>
  <c r="S57" i="28"/>
  <c r="R57" i="28"/>
  <c r="Q57" i="28"/>
  <c r="P57" i="28"/>
  <c r="O57" i="28"/>
  <c r="N57" i="28"/>
  <c r="M57" i="28"/>
  <c r="L57" i="28"/>
  <c r="K57" i="28"/>
  <c r="J57" i="28"/>
  <c r="I57" i="28"/>
  <c r="H57" i="28"/>
  <c r="G57" i="28"/>
  <c r="F57" i="28"/>
  <c r="E57" i="28"/>
  <c r="D57" i="28"/>
  <c r="C57" i="28"/>
  <c r="B57" i="28"/>
  <c r="AE56" i="28"/>
  <c r="AD56" i="28"/>
  <c r="AC56" i="28"/>
  <c r="AB56" i="28"/>
  <c r="AA56" i="28"/>
  <c r="Z56" i="28"/>
  <c r="Y56" i="28"/>
  <c r="X56" i="28"/>
  <c r="W56" i="28"/>
  <c r="V56" i="28"/>
  <c r="U56" i="28"/>
  <c r="T56" i="28"/>
  <c r="S56" i="28"/>
  <c r="R56" i="28"/>
  <c r="Q56" i="28"/>
  <c r="P56" i="28"/>
  <c r="O56" i="28"/>
  <c r="N56" i="28"/>
  <c r="M56" i="28"/>
  <c r="L56" i="28"/>
  <c r="K56" i="28"/>
  <c r="J56" i="28"/>
  <c r="I56" i="28"/>
  <c r="H56" i="28"/>
  <c r="G56" i="28"/>
  <c r="F56" i="28"/>
  <c r="E56" i="28"/>
  <c r="D56" i="28"/>
  <c r="C56" i="28"/>
  <c r="B56" i="28"/>
  <c r="AE55" i="28"/>
  <c r="AD55" i="28"/>
  <c r="AC55" i="28"/>
  <c r="AB55" i="28"/>
  <c r="AA55" i="28"/>
  <c r="Z55" i="28"/>
  <c r="Y55" i="28"/>
  <c r="X55" i="28"/>
  <c r="W55" i="28"/>
  <c r="V55" i="28"/>
  <c r="U55" i="28"/>
  <c r="T55" i="28"/>
  <c r="S55" i="28"/>
  <c r="R55" i="28"/>
  <c r="Q55" i="28"/>
  <c r="P55" i="28"/>
  <c r="O55" i="28"/>
  <c r="N55" i="28"/>
  <c r="M55" i="28"/>
  <c r="L55" i="28"/>
  <c r="K55" i="28"/>
  <c r="J55" i="28"/>
  <c r="I55" i="28"/>
  <c r="H55" i="28"/>
  <c r="G55" i="28"/>
  <c r="F55" i="28"/>
  <c r="E55" i="28"/>
  <c r="D55" i="28"/>
  <c r="C55" i="28"/>
  <c r="B55" i="28"/>
  <c r="AE54" i="28"/>
  <c r="AD54" i="28"/>
  <c r="AC54" i="28"/>
  <c r="AB54" i="28"/>
  <c r="AA54" i="28"/>
  <c r="Z54" i="28"/>
  <c r="Y54" i="28"/>
  <c r="X54" i="28"/>
  <c r="W54" i="28"/>
  <c r="V54" i="28"/>
  <c r="U54" i="28"/>
  <c r="T54" i="28"/>
  <c r="S54" i="28"/>
  <c r="R54" i="28"/>
  <c r="Q54" i="28"/>
  <c r="P54" i="28"/>
  <c r="O54" i="28"/>
  <c r="N54" i="28"/>
  <c r="M54" i="28"/>
  <c r="L54" i="28"/>
  <c r="K54" i="28"/>
  <c r="J54" i="28"/>
  <c r="I54" i="28"/>
  <c r="H54" i="28"/>
  <c r="G54" i="28"/>
  <c r="F54" i="28"/>
  <c r="E54" i="28"/>
  <c r="D54" i="28"/>
  <c r="C54" i="28"/>
  <c r="B54" i="28"/>
  <c r="AE53" i="28"/>
  <c r="AD53" i="28"/>
  <c r="AC53" i="28"/>
  <c r="AB53" i="28"/>
  <c r="AA53" i="28"/>
  <c r="Z53" i="28"/>
  <c r="Y53" i="28"/>
  <c r="X53" i="28"/>
  <c r="W53" i="28"/>
  <c r="V53" i="28"/>
  <c r="U53" i="28"/>
  <c r="T53" i="28"/>
  <c r="S53" i="28"/>
  <c r="R53" i="28"/>
  <c r="Q53" i="28"/>
  <c r="P53" i="28"/>
  <c r="O53" i="28"/>
  <c r="N53" i="28"/>
  <c r="M53" i="28"/>
  <c r="L53" i="28"/>
  <c r="K53" i="28"/>
  <c r="J53" i="28"/>
  <c r="I53" i="28"/>
  <c r="H53" i="28"/>
  <c r="G53" i="28"/>
  <c r="F53" i="28"/>
  <c r="E53" i="28"/>
  <c r="D53" i="28"/>
  <c r="C53" i="28"/>
  <c r="B53" i="28"/>
  <c r="AE52" i="28"/>
  <c r="AD52" i="28"/>
  <c r="AC52" i="28"/>
  <c r="AB52" i="28"/>
  <c r="AA52" i="28"/>
  <c r="Z52" i="28"/>
  <c r="Y52" i="28"/>
  <c r="X52" i="28"/>
  <c r="W52" i="28"/>
  <c r="V52" i="28"/>
  <c r="U52" i="28"/>
  <c r="T52" i="28"/>
  <c r="S52" i="28"/>
  <c r="R52" i="28"/>
  <c r="Q52" i="28"/>
  <c r="P52" i="28"/>
  <c r="O52" i="28"/>
  <c r="N52" i="28"/>
  <c r="M52" i="28"/>
  <c r="L52" i="28"/>
  <c r="K52" i="28"/>
  <c r="J52" i="28"/>
  <c r="I52" i="28"/>
  <c r="H52" i="28"/>
  <c r="G52" i="28"/>
  <c r="F52" i="28"/>
  <c r="E52" i="28"/>
  <c r="D52" i="28"/>
  <c r="C52" i="28"/>
  <c r="B52" i="28"/>
  <c r="AE51" i="28"/>
  <c r="AD51" i="28"/>
  <c r="AC51" i="28"/>
  <c r="AB51" i="28"/>
  <c r="AA51" i="28"/>
  <c r="Z51" i="28"/>
  <c r="Y51" i="28"/>
  <c r="X51" i="28"/>
  <c r="W51" i="28"/>
  <c r="V51" i="28"/>
  <c r="U51" i="28"/>
  <c r="T51" i="28"/>
  <c r="S51" i="28"/>
  <c r="R51" i="28"/>
  <c r="Q51" i="28"/>
  <c r="P51" i="28"/>
  <c r="O51" i="28"/>
  <c r="N51" i="28"/>
  <c r="M51" i="28"/>
  <c r="L51" i="28"/>
  <c r="K51" i="28"/>
  <c r="J51" i="28"/>
  <c r="I51" i="28"/>
  <c r="H51" i="28"/>
  <c r="G51" i="28"/>
  <c r="F51" i="28"/>
  <c r="E51" i="28"/>
  <c r="D51" i="28"/>
  <c r="C51" i="28"/>
  <c r="B51" i="28"/>
  <c r="AE50" i="28"/>
  <c r="AD50" i="28"/>
  <c r="AC50" i="28"/>
  <c r="AB50" i="28"/>
  <c r="AA50" i="28"/>
  <c r="Z50" i="28"/>
  <c r="Y50" i="28"/>
  <c r="X50" i="28"/>
  <c r="W50" i="28"/>
  <c r="V50" i="28"/>
  <c r="U50" i="28"/>
  <c r="T50" i="28"/>
  <c r="S50" i="28"/>
  <c r="R50" i="28"/>
  <c r="Q50" i="28"/>
  <c r="P50" i="28"/>
  <c r="O50" i="28"/>
  <c r="N50" i="28"/>
  <c r="M50" i="28"/>
  <c r="L50" i="28"/>
  <c r="K50" i="28"/>
  <c r="J50" i="28"/>
  <c r="I50" i="28"/>
  <c r="H50" i="28"/>
  <c r="G50" i="28"/>
  <c r="F50" i="28"/>
  <c r="E50" i="28"/>
  <c r="D50" i="28"/>
  <c r="C50" i="28"/>
  <c r="B50" i="28"/>
  <c r="AE49" i="28"/>
  <c r="AD49" i="28"/>
  <c r="AC49" i="28"/>
  <c r="AB49" i="28"/>
  <c r="AA49" i="28"/>
  <c r="Z49" i="28"/>
  <c r="Y49" i="28"/>
  <c r="X49" i="28"/>
  <c r="W49" i="28"/>
  <c r="V49" i="28"/>
  <c r="U49" i="28"/>
  <c r="T49" i="28"/>
  <c r="S49" i="28"/>
  <c r="R49" i="28"/>
  <c r="Q49" i="28"/>
  <c r="P49" i="28"/>
  <c r="O49" i="28"/>
  <c r="N49" i="28"/>
  <c r="M49" i="28"/>
  <c r="L49" i="28"/>
  <c r="K49" i="28"/>
  <c r="J49" i="28"/>
  <c r="I49" i="28"/>
  <c r="H49" i="28"/>
  <c r="G49" i="28"/>
  <c r="F49" i="28"/>
  <c r="E49" i="28"/>
  <c r="D49" i="28"/>
  <c r="C49" i="28"/>
  <c r="B49" i="28"/>
  <c r="AE48" i="28"/>
  <c r="AD48" i="28"/>
  <c r="AC48" i="28"/>
  <c r="AB48" i="28"/>
  <c r="AA48" i="28"/>
  <c r="Z48" i="28"/>
  <c r="Y48" i="28"/>
  <c r="X48" i="28"/>
  <c r="W48" i="28"/>
  <c r="V48" i="28"/>
  <c r="U48" i="28"/>
  <c r="T48" i="28"/>
  <c r="S48" i="28"/>
  <c r="R48" i="28"/>
  <c r="Q48" i="28"/>
  <c r="P48" i="28"/>
  <c r="O48" i="28"/>
  <c r="N48" i="28"/>
  <c r="M48" i="28"/>
  <c r="L48" i="28"/>
  <c r="K48" i="28"/>
  <c r="J48" i="28"/>
  <c r="I48" i="28"/>
  <c r="H48" i="28"/>
  <c r="G48" i="28"/>
  <c r="F48" i="28"/>
  <c r="E48" i="28"/>
  <c r="D48" i="28"/>
  <c r="C48" i="28"/>
  <c r="B48" i="28"/>
  <c r="AE47" i="28"/>
  <c r="AD47" i="28"/>
  <c r="AC47" i="28"/>
  <c r="AB47" i="28"/>
  <c r="AA47" i="28"/>
  <c r="Z47" i="28"/>
  <c r="Y47" i="28"/>
  <c r="X47" i="28"/>
  <c r="W47" i="28"/>
  <c r="V47" i="28"/>
  <c r="U47" i="28"/>
  <c r="T47" i="28"/>
  <c r="S47" i="28"/>
  <c r="R47" i="28"/>
  <c r="Q47" i="28"/>
  <c r="P47" i="28"/>
  <c r="O47" i="28"/>
  <c r="N47" i="28"/>
  <c r="M47" i="28"/>
  <c r="L47" i="28"/>
  <c r="K47" i="28"/>
  <c r="J47" i="28"/>
  <c r="I47" i="28"/>
  <c r="H47" i="28"/>
  <c r="G47" i="28"/>
  <c r="F47" i="28"/>
  <c r="E47" i="28"/>
  <c r="D47" i="28"/>
  <c r="C47" i="28"/>
  <c r="B47" i="28"/>
  <c r="AE46" i="28"/>
  <c r="AD46" i="28"/>
  <c r="AC46" i="28"/>
  <c r="AB46" i="28"/>
  <c r="AA46" i="28"/>
  <c r="Z46" i="28"/>
  <c r="Y46" i="28"/>
  <c r="X46" i="28"/>
  <c r="W46" i="28"/>
  <c r="V46" i="28"/>
  <c r="U46" i="28"/>
  <c r="T46" i="28"/>
  <c r="S46" i="28"/>
  <c r="R46" i="28"/>
  <c r="Q46" i="28"/>
  <c r="P46" i="28"/>
  <c r="O46" i="28"/>
  <c r="N46" i="28"/>
  <c r="M46" i="28"/>
  <c r="L46" i="28"/>
  <c r="K46" i="28"/>
  <c r="J46" i="28"/>
  <c r="I46" i="28"/>
  <c r="H46" i="28"/>
  <c r="G46" i="28"/>
  <c r="F46" i="28"/>
  <c r="E46" i="28"/>
  <c r="D46" i="28"/>
  <c r="C46" i="28"/>
  <c r="B46" i="28"/>
  <c r="AE45" i="28"/>
  <c r="AD45" i="28"/>
  <c r="AC45" i="28"/>
  <c r="AB45" i="28"/>
  <c r="AA45" i="28"/>
  <c r="Z45" i="28"/>
  <c r="Y45" i="28"/>
  <c r="X45" i="28"/>
  <c r="W45" i="28"/>
  <c r="V45" i="28"/>
  <c r="U45" i="28"/>
  <c r="T45" i="28"/>
  <c r="S45" i="28"/>
  <c r="R45" i="28"/>
  <c r="Q45" i="28"/>
  <c r="Q37" i="28" s="1"/>
  <c r="P45" i="28"/>
  <c r="O45" i="28"/>
  <c r="N45" i="28"/>
  <c r="M45" i="28"/>
  <c r="L45" i="28"/>
  <c r="K45" i="28"/>
  <c r="J45" i="28"/>
  <c r="I45" i="28"/>
  <c r="H45" i="28"/>
  <c r="G45" i="28"/>
  <c r="F45" i="28"/>
  <c r="E45" i="28"/>
  <c r="D45" i="28"/>
  <c r="C45" i="28"/>
  <c r="B45" i="28"/>
  <c r="AE44" i="28"/>
  <c r="AD44" i="28"/>
  <c r="AC44" i="28"/>
  <c r="AB44" i="28"/>
  <c r="AA44" i="28"/>
  <c r="Z44" i="28"/>
  <c r="Y44" i="28"/>
  <c r="X44" i="28"/>
  <c r="W44" i="28"/>
  <c r="V44" i="28"/>
  <c r="U44" i="28"/>
  <c r="T44" i="28"/>
  <c r="S44" i="28"/>
  <c r="R44" i="28"/>
  <c r="Q44" i="28"/>
  <c r="P44" i="28"/>
  <c r="O44" i="28"/>
  <c r="N44" i="28"/>
  <c r="M44" i="28"/>
  <c r="L44" i="28"/>
  <c r="K44" i="28"/>
  <c r="J44" i="28"/>
  <c r="I44" i="28"/>
  <c r="H44" i="28"/>
  <c r="G44" i="28"/>
  <c r="F44" i="28"/>
  <c r="E44" i="28"/>
  <c r="D44" i="28"/>
  <c r="C44" i="28"/>
  <c r="C37" i="28" s="1"/>
  <c r="B44" i="28"/>
  <c r="AE43" i="28"/>
  <c r="AD43" i="28"/>
  <c r="AC43" i="28"/>
  <c r="AB43" i="28"/>
  <c r="AA43" i="28"/>
  <c r="Z43" i="28"/>
  <c r="Y43" i="28"/>
  <c r="X43" i="28"/>
  <c r="W43" i="28"/>
  <c r="V43" i="28"/>
  <c r="U43" i="28"/>
  <c r="T43" i="28"/>
  <c r="S43" i="28"/>
  <c r="R43" i="28"/>
  <c r="Q43" i="28"/>
  <c r="P43" i="28"/>
  <c r="O43" i="28"/>
  <c r="N43" i="28"/>
  <c r="M43" i="28"/>
  <c r="L43" i="28"/>
  <c r="K43" i="28"/>
  <c r="J43" i="28"/>
  <c r="I43" i="28"/>
  <c r="H43" i="28"/>
  <c r="G43" i="28"/>
  <c r="F43" i="28"/>
  <c r="E43" i="28"/>
  <c r="D43" i="28"/>
  <c r="C43" i="28"/>
  <c r="B43" i="28"/>
  <c r="AE42" i="28"/>
  <c r="AD42" i="28"/>
  <c r="AC42" i="28"/>
  <c r="AB42" i="28"/>
  <c r="AA42" i="28"/>
  <c r="Z42" i="28"/>
  <c r="Y42" i="28"/>
  <c r="X42" i="28"/>
  <c r="W42" i="28"/>
  <c r="V42" i="28"/>
  <c r="U42" i="28"/>
  <c r="T42" i="28"/>
  <c r="T37" i="28" s="1"/>
  <c r="S42" i="28"/>
  <c r="S37" i="28" s="1"/>
  <c r="R42" i="28"/>
  <c r="Q42" i="28"/>
  <c r="P42" i="28"/>
  <c r="O42" i="28"/>
  <c r="N42" i="28"/>
  <c r="M42" i="28"/>
  <c r="L42" i="28"/>
  <c r="K42" i="28"/>
  <c r="J42" i="28"/>
  <c r="I42" i="28"/>
  <c r="H42" i="28"/>
  <c r="G42" i="28"/>
  <c r="F42" i="28"/>
  <c r="E42" i="28"/>
  <c r="D42" i="28"/>
  <c r="C42" i="28"/>
  <c r="B42" i="28"/>
  <c r="AE41" i="28"/>
  <c r="AD41" i="28"/>
  <c r="AC41" i="28"/>
  <c r="AB41" i="28"/>
  <c r="AA41" i="28"/>
  <c r="AA37" i="28" s="1"/>
  <c r="Z41" i="28"/>
  <c r="Y41" i="28"/>
  <c r="X41" i="28"/>
  <c r="W41" i="28"/>
  <c r="V41" i="28"/>
  <c r="U41" i="28"/>
  <c r="T41" i="28"/>
  <c r="S41" i="28"/>
  <c r="R41" i="28"/>
  <c r="Q41" i="28"/>
  <c r="P41" i="28"/>
  <c r="O41" i="28"/>
  <c r="N41" i="28"/>
  <c r="M41" i="28"/>
  <c r="L41" i="28"/>
  <c r="K41" i="28"/>
  <c r="J41" i="28"/>
  <c r="I41" i="28"/>
  <c r="H41" i="28"/>
  <c r="G41" i="28"/>
  <c r="F41" i="28"/>
  <c r="E41" i="28"/>
  <c r="E37" i="28" s="1"/>
  <c r="D41" i="28"/>
  <c r="C41" i="28"/>
  <c r="B41" i="28"/>
  <c r="AE40" i="28"/>
  <c r="AD40" i="28"/>
  <c r="AC40" i="28"/>
  <c r="AB40" i="28"/>
  <c r="AA40" i="28"/>
  <c r="Z40" i="28"/>
  <c r="Y40" i="28"/>
  <c r="X40" i="28"/>
  <c r="W40" i="28"/>
  <c r="V40" i="28"/>
  <c r="U40" i="28"/>
  <c r="T40" i="28"/>
  <c r="S40" i="28"/>
  <c r="R40" i="28"/>
  <c r="Q40" i="28"/>
  <c r="P40" i="28"/>
  <c r="O40" i="28"/>
  <c r="N40" i="28"/>
  <c r="M40" i="28"/>
  <c r="M37" i="28" s="1"/>
  <c r="L40" i="28"/>
  <c r="K40" i="28"/>
  <c r="J40" i="28"/>
  <c r="I40" i="28"/>
  <c r="H40" i="28"/>
  <c r="G40" i="28"/>
  <c r="F40" i="28"/>
  <c r="E40" i="28"/>
  <c r="D40" i="28"/>
  <c r="C40" i="28"/>
  <c r="B40" i="28"/>
  <c r="AE39" i="28"/>
  <c r="AD39" i="28"/>
  <c r="AC39" i="28"/>
  <c r="AB39" i="28"/>
  <c r="AA39" i="28"/>
  <c r="Z39" i="28"/>
  <c r="Y39" i="28"/>
  <c r="X39" i="28"/>
  <c r="W39" i="28"/>
  <c r="V39" i="28"/>
  <c r="V37" i="28" s="1"/>
  <c r="U39" i="28"/>
  <c r="U37" i="28" s="1"/>
  <c r="T39" i="28"/>
  <c r="S39" i="28"/>
  <c r="R39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E39" i="28"/>
  <c r="D39" i="28"/>
  <c r="C39" i="28"/>
  <c r="B39" i="28"/>
  <c r="AE38" i="28"/>
  <c r="AD38" i="28"/>
  <c r="AD37" i="28" s="1"/>
  <c r="AC38" i="28"/>
  <c r="AC37" i="28" s="1"/>
  <c r="AB38" i="28"/>
  <c r="AA38" i="28"/>
  <c r="Z38" i="28"/>
  <c r="Y38" i="28"/>
  <c r="X38" i="28"/>
  <c r="W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H37" i="28" s="1"/>
  <c r="G38" i="28"/>
  <c r="G37" i="28" s="1"/>
  <c r="F38" i="28"/>
  <c r="E38" i="28"/>
  <c r="D38" i="28"/>
  <c r="C38" i="28"/>
  <c r="B38" i="28"/>
  <c r="OR37" i="28"/>
  <c r="OQ37" i="28"/>
  <c r="OP37" i="28"/>
  <c r="OO37" i="28"/>
  <c r="ON37" i="28"/>
  <c r="OM37" i="28"/>
  <c r="OL37" i="28"/>
  <c r="OK37" i="28"/>
  <c r="OJ37" i="28"/>
  <c r="OI37" i="28"/>
  <c r="OH37" i="28"/>
  <c r="OG37" i="28"/>
  <c r="OF37" i="28"/>
  <c r="OE37" i="28"/>
  <c r="OD37" i="28"/>
  <c r="OC37" i="28"/>
  <c r="OB37" i="28"/>
  <c r="OA37" i="28"/>
  <c r="NZ37" i="28"/>
  <c r="NY37" i="28"/>
  <c r="NX37" i="28"/>
  <c r="NW37" i="28"/>
  <c r="NV37" i="28"/>
  <c r="NU37" i="28"/>
  <c r="NT37" i="28"/>
  <c r="NS37" i="28"/>
  <c r="NR37" i="28"/>
  <c r="NQ37" i="28"/>
  <c r="NP37" i="28"/>
  <c r="NO37" i="28"/>
  <c r="NO289" i="28" s="1"/>
  <c r="NO310" i="28" s="1"/>
  <c r="NN37" i="28"/>
  <c r="NM37" i="28"/>
  <c r="NL37" i="28"/>
  <c r="NK37" i="28"/>
  <c r="NJ37" i="28"/>
  <c r="NI37" i="28"/>
  <c r="NH37" i="28"/>
  <c r="NG37" i="28"/>
  <c r="NF37" i="28"/>
  <c r="NE37" i="28"/>
  <c r="ND37" i="28"/>
  <c r="NC37" i="28"/>
  <c r="NB37" i="28"/>
  <c r="NA37" i="28"/>
  <c r="MZ37" i="28"/>
  <c r="MY37" i="28"/>
  <c r="MX37" i="28"/>
  <c r="MW37" i="28"/>
  <c r="MV37" i="28"/>
  <c r="MU37" i="28"/>
  <c r="MT37" i="28"/>
  <c r="MS37" i="28"/>
  <c r="MR37" i="28"/>
  <c r="MQ37" i="28"/>
  <c r="MP37" i="28"/>
  <c r="MO37" i="28"/>
  <c r="MN37" i="28"/>
  <c r="MM37" i="28"/>
  <c r="ML37" i="28"/>
  <c r="MK37" i="28"/>
  <c r="MJ37" i="28"/>
  <c r="MI37" i="28"/>
  <c r="MH37" i="28"/>
  <c r="MG37" i="28"/>
  <c r="MF37" i="28"/>
  <c r="ME37" i="28"/>
  <c r="MD37" i="28"/>
  <c r="MC37" i="28"/>
  <c r="MB37" i="28"/>
  <c r="MA37" i="28"/>
  <c r="LZ37" i="28"/>
  <c r="LY37" i="28"/>
  <c r="LX37" i="28"/>
  <c r="LW37" i="28"/>
  <c r="LV37" i="28"/>
  <c r="LU37" i="28"/>
  <c r="LT37" i="28"/>
  <c r="LS37" i="28"/>
  <c r="LR37" i="28"/>
  <c r="LQ37" i="28"/>
  <c r="LP37" i="28"/>
  <c r="LO37" i="28"/>
  <c r="LN37" i="28"/>
  <c r="LM37" i="28"/>
  <c r="LL37" i="28"/>
  <c r="LK37" i="28"/>
  <c r="LJ37" i="28"/>
  <c r="LI37" i="28"/>
  <c r="LH37" i="28"/>
  <c r="LG37" i="28"/>
  <c r="LF37" i="28"/>
  <c r="LE37" i="28"/>
  <c r="LD37" i="28"/>
  <c r="LC37" i="28"/>
  <c r="LB37" i="28"/>
  <c r="LA37" i="28"/>
  <c r="KZ37" i="28"/>
  <c r="KY37" i="28"/>
  <c r="KX37" i="28"/>
  <c r="KW37" i="28"/>
  <c r="KV37" i="28"/>
  <c r="KU37" i="28"/>
  <c r="KT37" i="28"/>
  <c r="KS37" i="28"/>
  <c r="KR37" i="28"/>
  <c r="KQ37" i="28"/>
  <c r="KP37" i="28"/>
  <c r="KO37" i="28"/>
  <c r="KN37" i="28"/>
  <c r="KM37" i="28"/>
  <c r="KL37" i="28"/>
  <c r="KK37" i="28"/>
  <c r="KJ37" i="28"/>
  <c r="KI37" i="28"/>
  <c r="KH37" i="28"/>
  <c r="KG37" i="28"/>
  <c r="KF37" i="28"/>
  <c r="KE37" i="28"/>
  <c r="KD37" i="28"/>
  <c r="KC37" i="28"/>
  <c r="KB37" i="28"/>
  <c r="KA37" i="28"/>
  <c r="JZ37" i="28"/>
  <c r="JY37" i="28"/>
  <c r="JX37" i="28"/>
  <c r="JW37" i="28"/>
  <c r="JV37" i="28"/>
  <c r="JU37" i="28"/>
  <c r="JT37" i="28"/>
  <c r="JS37" i="28"/>
  <c r="JR37" i="28"/>
  <c r="JQ37" i="28"/>
  <c r="JP37" i="28"/>
  <c r="JO37" i="28"/>
  <c r="JN37" i="28"/>
  <c r="JM37" i="28"/>
  <c r="JL37" i="28"/>
  <c r="JK37" i="28"/>
  <c r="JJ37" i="28"/>
  <c r="JI37" i="28"/>
  <c r="JH37" i="28"/>
  <c r="JG37" i="28"/>
  <c r="JG289" i="28" s="1"/>
  <c r="JF37" i="28"/>
  <c r="JE37" i="28"/>
  <c r="JE289" i="28" s="1"/>
  <c r="JD37" i="28"/>
  <c r="JC37" i="28"/>
  <c r="JB37" i="28"/>
  <c r="JA37" i="28"/>
  <c r="IZ37" i="28"/>
  <c r="IY37" i="28"/>
  <c r="IX37" i="28"/>
  <c r="IW37" i="28"/>
  <c r="IV37" i="28"/>
  <c r="IU37" i="28"/>
  <c r="IT37" i="28"/>
  <c r="IS37" i="28"/>
  <c r="IR37" i="28"/>
  <c r="IQ37" i="28"/>
  <c r="IP37" i="28"/>
  <c r="IO37" i="28"/>
  <c r="IN37" i="28"/>
  <c r="IM37" i="28"/>
  <c r="IL37" i="28"/>
  <c r="IK37" i="28"/>
  <c r="IJ37" i="28"/>
  <c r="II37" i="28"/>
  <c r="IH37" i="28"/>
  <c r="IG37" i="28"/>
  <c r="IF37" i="28"/>
  <c r="IE37" i="28"/>
  <c r="ID37" i="28"/>
  <c r="IC37" i="28"/>
  <c r="IB37" i="28"/>
  <c r="IA37" i="28"/>
  <c r="HZ37" i="28"/>
  <c r="HY37" i="28"/>
  <c r="HX37" i="28"/>
  <c r="HW37" i="28"/>
  <c r="HV37" i="28"/>
  <c r="HU37" i="28"/>
  <c r="HT37" i="28"/>
  <c r="HS37" i="28"/>
  <c r="HR37" i="28"/>
  <c r="HQ37" i="28"/>
  <c r="HP37" i="28"/>
  <c r="HO37" i="28"/>
  <c r="HN37" i="28"/>
  <c r="HM37" i="28"/>
  <c r="HM289" i="28" s="1"/>
  <c r="HL37" i="28"/>
  <c r="HK37" i="28"/>
  <c r="HJ37" i="28"/>
  <c r="HI37" i="28"/>
  <c r="HH37" i="28"/>
  <c r="HG37" i="28"/>
  <c r="HF37" i="28"/>
  <c r="HE37" i="28"/>
  <c r="HD37" i="28"/>
  <c r="HC37" i="28"/>
  <c r="HB37" i="28"/>
  <c r="HA37" i="28"/>
  <c r="GZ37" i="28"/>
  <c r="GY37" i="28"/>
  <c r="GX37" i="28"/>
  <c r="GW37" i="28"/>
  <c r="GV37" i="28"/>
  <c r="GU37" i="28"/>
  <c r="GT37" i="28"/>
  <c r="GS37" i="28"/>
  <c r="GR37" i="28"/>
  <c r="GQ37" i="28"/>
  <c r="GP37" i="28"/>
  <c r="GO37" i="28"/>
  <c r="GN37" i="28"/>
  <c r="GM37" i="28"/>
  <c r="GL37" i="28"/>
  <c r="GK37" i="28"/>
  <c r="GJ37" i="28"/>
  <c r="GI37" i="28"/>
  <c r="GH37" i="28"/>
  <c r="GG37" i="28"/>
  <c r="GF37" i="28"/>
  <c r="GE37" i="28"/>
  <c r="GD37" i="28"/>
  <c r="GC37" i="28"/>
  <c r="GB37" i="28"/>
  <c r="GA37" i="28"/>
  <c r="FZ37" i="28"/>
  <c r="FY37" i="28"/>
  <c r="FX37" i="28"/>
  <c r="FW37" i="28"/>
  <c r="FV37" i="28"/>
  <c r="FU37" i="28"/>
  <c r="FT37" i="28"/>
  <c r="FS37" i="28"/>
  <c r="FR37" i="28"/>
  <c r="FQ37" i="28"/>
  <c r="FP37" i="28"/>
  <c r="FO37" i="28"/>
  <c r="FN37" i="28"/>
  <c r="FM37" i="28"/>
  <c r="FL37" i="28"/>
  <c r="FK37" i="28"/>
  <c r="FJ37" i="28"/>
  <c r="FI37" i="28"/>
  <c r="FH37" i="28"/>
  <c r="FG37" i="28"/>
  <c r="FF37" i="28"/>
  <c r="FE37" i="28"/>
  <c r="FD37" i="28"/>
  <c r="FC37" i="28"/>
  <c r="FB37" i="28"/>
  <c r="FA37" i="28"/>
  <c r="EZ37" i="28"/>
  <c r="EY37" i="28"/>
  <c r="EX37" i="28"/>
  <c r="EW37" i="28"/>
  <c r="EV37" i="28"/>
  <c r="EU37" i="28"/>
  <c r="ET37" i="28"/>
  <c r="ES37" i="28"/>
  <c r="ER37" i="28"/>
  <c r="EQ37" i="28"/>
  <c r="EP37" i="28"/>
  <c r="EO37" i="28"/>
  <c r="EN37" i="28"/>
  <c r="EM37" i="28"/>
  <c r="EL37" i="28"/>
  <c r="EK37" i="28"/>
  <c r="EJ37" i="28"/>
  <c r="EI37" i="28"/>
  <c r="EH37" i="28"/>
  <c r="EG37" i="28"/>
  <c r="EF37" i="28"/>
  <c r="EE37" i="28"/>
  <c r="ED37" i="28"/>
  <c r="EC37" i="28"/>
  <c r="EB37" i="28"/>
  <c r="EA37" i="28"/>
  <c r="DZ37" i="28"/>
  <c r="DY37" i="28"/>
  <c r="DX37" i="28"/>
  <c r="DW37" i="28"/>
  <c r="DV37" i="28"/>
  <c r="DU37" i="28"/>
  <c r="DT37" i="28"/>
  <c r="DS37" i="28"/>
  <c r="DR37" i="28"/>
  <c r="DQ37" i="28"/>
  <c r="DP37" i="28"/>
  <c r="DO37" i="28"/>
  <c r="DN37" i="28"/>
  <c r="DM37" i="28"/>
  <c r="DL37" i="28"/>
  <c r="DL289" i="28" s="1"/>
  <c r="DL294" i="28" s="1"/>
  <c r="DK37" i="28"/>
  <c r="DK289" i="28" s="1"/>
  <c r="DK294" i="28" s="1"/>
  <c r="DJ37" i="28"/>
  <c r="DJ289" i="28" s="1"/>
  <c r="DJ294" i="28" s="1"/>
  <c r="DI37" i="28"/>
  <c r="DI289" i="28" s="1"/>
  <c r="DI294" i="28" s="1"/>
  <c r="DH37" i="28"/>
  <c r="DG37" i="28"/>
  <c r="DG289" i="28" s="1"/>
  <c r="DG294" i="28" s="1"/>
  <c r="DF37" i="28"/>
  <c r="DE37" i="28"/>
  <c r="DD37" i="28"/>
  <c r="DC37" i="28"/>
  <c r="DB37" i="28"/>
  <c r="DA37" i="28"/>
  <c r="CZ37" i="28"/>
  <c r="CY37" i="28"/>
  <c r="CX37" i="28"/>
  <c r="CW37" i="28"/>
  <c r="CV37" i="28"/>
  <c r="CU37" i="28"/>
  <c r="CT37" i="28"/>
  <c r="CS37" i="28"/>
  <c r="CR37" i="28"/>
  <c r="CQ37" i="28"/>
  <c r="CP37" i="28"/>
  <c r="CO37" i="28"/>
  <c r="CN37" i="28"/>
  <c r="CM37" i="28"/>
  <c r="CL37" i="28"/>
  <c r="CK37" i="28"/>
  <c r="CJ37" i="28"/>
  <c r="CI37" i="28"/>
  <c r="CH37" i="28"/>
  <c r="CG37" i="28"/>
  <c r="CF37" i="28"/>
  <c r="CE37" i="28"/>
  <c r="CD37" i="28"/>
  <c r="CC37" i="28"/>
  <c r="CB37" i="28"/>
  <c r="CA37" i="28"/>
  <c r="BZ37" i="28"/>
  <c r="BY37" i="28"/>
  <c r="BX37" i="28"/>
  <c r="BW37" i="28"/>
  <c r="BV37" i="28"/>
  <c r="BU37" i="28"/>
  <c r="BT37" i="28"/>
  <c r="BS37" i="28"/>
  <c r="BR37" i="28"/>
  <c r="BR289" i="28" s="1"/>
  <c r="BR294" i="28" s="1"/>
  <c r="BQ37" i="28"/>
  <c r="BP37" i="28"/>
  <c r="BO37" i="28"/>
  <c r="BO289" i="28" s="1"/>
  <c r="BO294" i="28" s="1"/>
  <c r="BN37" i="28"/>
  <c r="BM37" i="28"/>
  <c r="BL37" i="28"/>
  <c r="BK37" i="28"/>
  <c r="BJ37" i="28"/>
  <c r="BI37" i="28"/>
  <c r="BH37" i="28"/>
  <c r="BG37" i="28"/>
  <c r="BF37" i="28"/>
  <c r="BE37" i="28"/>
  <c r="BD37" i="28"/>
  <c r="BC37" i="28"/>
  <c r="BB37" i="28"/>
  <c r="BA37" i="28"/>
  <c r="AZ37" i="28"/>
  <c r="AY37" i="28"/>
  <c r="AX37" i="28"/>
  <c r="AW37" i="28"/>
  <c r="AV37" i="28"/>
  <c r="AU37" i="28"/>
  <c r="AT37" i="28"/>
  <c r="AS37" i="28"/>
  <c r="AR37" i="28"/>
  <c r="AQ37" i="28"/>
  <c r="AP37" i="28"/>
  <c r="AO37" i="28"/>
  <c r="AN37" i="28"/>
  <c r="AM37" i="28"/>
  <c r="AL37" i="28"/>
  <c r="AK37" i="28"/>
  <c r="AJ37" i="28"/>
  <c r="AI37" i="28"/>
  <c r="AH37" i="28"/>
  <c r="AG37" i="28"/>
  <c r="AE35" i="28"/>
  <c r="AD35" i="28"/>
  <c r="AC35" i="28"/>
  <c r="AB35" i="28"/>
  <c r="AA35" i="28"/>
  <c r="Z35" i="28"/>
  <c r="Y35" i="28"/>
  <c r="X35" i="28"/>
  <c r="W35" i="28"/>
  <c r="V35" i="28"/>
  <c r="U35" i="28"/>
  <c r="T35" i="28"/>
  <c r="S35" i="28"/>
  <c r="R35" i="28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AE34" i="28"/>
  <c r="AD34" i="28"/>
  <c r="AC34" i="28"/>
  <c r="AB34" i="28"/>
  <c r="AA34" i="28"/>
  <c r="Z34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AE33" i="28"/>
  <c r="AD33" i="28"/>
  <c r="AC33" i="28"/>
  <c r="AB33" i="28"/>
  <c r="AA33" i="28"/>
  <c r="Z33" i="28"/>
  <c r="Y33" i="28"/>
  <c r="X33" i="28"/>
  <c r="W33" i="28"/>
  <c r="V33" i="28"/>
  <c r="U33" i="28"/>
  <c r="T33" i="28"/>
  <c r="S33" i="28"/>
  <c r="R33" i="28"/>
  <c r="Q33" i="28"/>
  <c r="P33" i="28"/>
  <c r="O33" i="28"/>
  <c r="N33" i="28"/>
  <c r="M33" i="28"/>
  <c r="L33" i="28"/>
  <c r="K33" i="28"/>
  <c r="J33" i="28"/>
  <c r="I33" i="28"/>
  <c r="H33" i="28"/>
  <c r="G33" i="28"/>
  <c r="F33" i="28"/>
  <c r="E33" i="28"/>
  <c r="D33" i="28"/>
  <c r="C33" i="28"/>
  <c r="B33" i="28"/>
  <c r="AE32" i="28"/>
  <c r="AD32" i="28"/>
  <c r="AC32" i="28"/>
  <c r="AB32" i="28"/>
  <c r="AA32" i="28"/>
  <c r="Z32" i="28"/>
  <c r="Y32" i="28"/>
  <c r="X32" i="28"/>
  <c r="W32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B32" i="28"/>
  <c r="AE31" i="28"/>
  <c r="AD31" i="28"/>
  <c r="AC31" i="28"/>
  <c r="AB31" i="28"/>
  <c r="AA31" i="28"/>
  <c r="Z31" i="28"/>
  <c r="Y31" i="28"/>
  <c r="X31" i="28"/>
  <c r="W31" i="28"/>
  <c r="V31" i="28"/>
  <c r="U31" i="28"/>
  <c r="T31" i="28"/>
  <c r="S31" i="28"/>
  <c r="R31" i="28"/>
  <c r="Q31" i="28"/>
  <c r="P31" i="28"/>
  <c r="O31" i="28"/>
  <c r="N31" i="28"/>
  <c r="M31" i="28"/>
  <c r="L31" i="28"/>
  <c r="K31" i="28"/>
  <c r="J31" i="28"/>
  <c r="I31" i="28"/>
  <c r="H31" i="28"/>
  <c r="G31" i="28"/>
  <c r="F31" i="28"/>
  <c r="E31" i="28"/>
  <c r="D31" i="28"/>
  <c r="C31" i="28"/>
  <c r="B31" i="28"/>
  <c r="AE30" i="28"/>
  <c r="AD30" i="28"/>
  <c r="AC30" i="28"/>
  <c r="AB30" i="28"/>
  <c r="AA30" i="28"/>
  <c r="Z30" i="28"/>
  <c r="Y30" i="28"/>
  <c r="X30" i="28"/>
  <c r="W30" i="28"/>
  <c r="V30" i="28"/>
  <c r="U30" i="28"/>
  <c r="T30" i="28"/>
  <c r="S30" i="28"/>
  <c r="R30" i="28"/>
  <c r="Q30" i="28"/>
  <c r="P30" i="28"/>
  <c r="O30" i="28"/>
  <c r="N30" i="28"/>
  <c r="M30" i="28"/>
  <c r="L30" i="28"/>
  <c r="K30" i="28"/>
  <c r="J30" i="28"/>
  <c r="I30" i="28"/>
  <c r="H30" i="28"/>
  <c r="G30" i="28"/>
  <c r="F30" i="28"/>
  <c r="E30" i="28"/>
  <c r="D30" i="28"/>
  <c r="C30" i="28"/>
  <c r="B30" i="28"/>
  <c r="AE29" i="28"/>
  <c r="AD29" i="28"/>
  <c r="AC29" i="28"/>
  <c r="AB29" i="28"/>
  <c r="AA29" i="28"/>
  <c r="Z29" i="28"/>
  <c r="Y29" i="28"/>
  <c r="X29" i="28"/>
  <c r="W29" i="28"/>
  <c r="V29" i="28"/>
  <c r="U29" i="28"/>
  <c r="T29" i="28"/>
  <c r="S29" i="28"/>
  <c r="R29" i="28"/>
  <c r="Q29" i="28"/>
  <c r="P29" i="28"/>
  <c r="O29" i="28"/>
  <c r="N29" i="28"/>
  <c r="M29" i="28"/>
  <c r="L29" i="28"/>
  <c r="K29" i="28"/>
  <c r="J29" i="28"/>
  <c r="I29" i="28"/>
  <c r="H29" i="28"/>
  <c r="G29" i="28"/>
  <c r="F29" i="28"/>
  <c r="E29" i="28"/>
  <c r="D29" i="28"/>
  <c r="C29" i="28"/>
  <c r="B29" i="28"/>
  <c r="AE28" i="28"/>
  <c r="AD28" i="28"/>
  <c r="AC28" i="28"/>
  <c r="AB28" i="28"/>
  <c r="AA28" i="28"/>
  <c r="Z28" i="28"/>
  <c r="Y28" i="28"/>
  <c r="X28" i="28"/>
  <c r="W28" i="28"/>
  <c r="V28" i="28"/>
  <c r="U28" i="28"/>
  <c r="T28" i="28"/>
  <c r="S28" i="28"/>
  <c r="R28" i="28"/>
  <c r="Q28" i="28"/>
  <c r="P28" i="28"/>
  <c r="O28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B28" i="28"/>
  <c r="AE27" i="28"/>
  <c r="AD27" i="28"/>
  <c r="AC27" i="28"/>
  <c r="AB27" i="28"/>
  <c r="AA27" i="28"/>
  <c r="Z27" i="28"/>
  <c r="Y27" i="28"/>
  <c r="X27" i="28"/>
  <c r="W27" i="28"/>
  <c r="V27" i="28"/>
  <c r="U27" i="28"/>
  <c r="T27" i="28"/>
  <c r="S27" i="28"/>
  <c r="R27" i="28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AE26" i="28"/>
  <c r="AD26" i="28"/>
  <c r="AC26" i="28"/>
  <c r="AB26" i="28"/>
  <c r="AA26" i="28"/>
  <c r="Z26" i="28"/>
  <c r="Y26" i="28"/>
  <c r="X26" i="28"/>
  <c r="W26" i="28"/>
  <c r="V26" i="28"/>
  <c r="U26" i="28"/>
  <c r="T26" i="28"/>
  <c r="S26" i="28"/>
  <c r="R26" i="28"/>
  <c r="Q26" i="28"/>
  <c r="P26" i="28"/>
  <c r="O26" i="28"/>
  <c r="N26" i="28"/>
  <c r="M26" i="28"/>
  <c r="L26" i="28"/>
  <c r="K26" i="28"/>
  <c r="J26" i="28"/>
  <c r="I26" i="28"/>
  <c r="H26" i="28"/>
  <c r="G26" i="28"/>
  <c r="F26" i="28"/>
  <c r="E26" i="28"/>
  <c r="D26" i="28"/>
  <c r="C26" i="28"/>
  <c r="B26" i="28"/>
  <c r="AE25" i="28"/>
  <c r="AD25" i="28"/>
  <c r="AC25" i="28"/>
  <c r="AB25" i="28"/>
  <c r="AA25" i="28"/>
  <c r="Z25" i="28"/>
  <c r="Y25" i="28"/>
  <c r="X25" i="28"/>
  <c r="W25" i="28"/>
  <c r="V25" i="28"/>
  <c r="U25" i="28"/>
  <c r="T25" i="28"/>
  <c r="S25" i="28"/>
  <c r="R25" i="28"/>
  <c r="Q25" i="28"/>
  <c r="P25" i="28"/>
  <c r="O25" i="28"/>
  <c r="N25" i="28"/>
  <c r="M25" i="28"/>
  <c r="L25" i="28"/>
  <c r="K25" i="28"/>
  <c r="J25" i="28"/>
  <c r="I25" i="28"/>
  <c r="H25" i="28"/>
  <c r="G25" i="28"/>
  <c r="F25" i="28"/>
  <c r="E25" i="28"/>
  <c r="D25" i="28"/>
  <c r="C25" i="28"/>
  <c r="B25" i="28"/>
  <c r="AE24" i="28"/>
  <c r="AD24" i="28"/>
  <c r="AC24" i="28"/>
  <c r="AB24" i="28"/>
  <c r="AA24" i="28"/>
  <c r="Z24" i="28"/>
  <c r="Y24" i="28"/>
  <c r="X24" i="28"/>
  <c r="W24" i="28"/>
  <c r="V24" i="28"/>
  <c r="U24" i="28"/>
  <c r="T24" i="28"/>
  <c r="S24" i="28"/>
  <c r="R24" i="28"/>
  <c r="Q24" i="28"/>
  <c r="P24" i="28"/>
  <c r="O24" i="28"/>
  <c r="N24" i="28"/>
  <c r="M24" i="28"/>
  <c r="L24" i="28"/>
  <c r="K24" i="28"/>
  <c r="J24" i="28"/>
  <c r="I24" i="28"/>
  <c r="H24" i="28"/>
  <c r="G24" i="28"/>
  <c r="F24" i="28"/>
  <c r="E24" i="28"/>
  <c r="D24" i="28"/>
  <c r="C24" i="28"/>
  <c r="B24" i="28"/>
  <c r="AE23" i="28"/>
  <c r="AD23" i="28"/>
  <c r="AC23" i="28"/>
  <c r="AB23" i="28"/>
  <c r="AA23" i="28"/>
  <c r="Z23" i="28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AE22" i="28"/>
  <c r="AD22" i="28"/>
  <c r="AC22" i="28"/>
  <c r="AB22" i="28"/>
  <c r="AA22" i="28"/>
  <c r="Z22" i="28"/>
  <c r="Y22" i="28"/>
  <c r="X22" i="28"/>
  <c r="W22" i="28"/>
  <c r="V22" i="28"/>
  <c r="U22" i="28"/>
  <c r="T22" i="28"/>
  <c r="S22" i="28"/>
  <c r="R22" i="28"/>
  <c r="Q22" i="28"/>
  <c r="P22" i="28"/>
  <c r="O22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B22" i="28"/>
  <c r="AE21" i="28"/>
  <c r="AD21" i="28"/>
  <c r="AC21" i="28"/>
  <c r="AB21" i="28"/>
  <c r="AA21" i="28"/>
  <c r="Z21" i="28"/>
  <c r="Y21" i="28"/>
  <c r="X21" i="28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B21" i="28"/>
  <c r="AE20" i="28"/>
  <c r="AD20" i="28"/>
  <c r="AC20" i="28"/>
  <c r="AB20" i="28"/>
  <c r="AA20" i="28"/>
  <c r="Z20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AE19" i="28"/>
  <c r="AD19" i="28"/>
  <c r="AC19" i="28"/>
  <c r="AB19" i="28"/>
  <c r="AA19" i="28"/>
  <c r="Z19" i="28"/>
  <c r="Y19" i="28"/>
  <c r="X19" i="28"/>
  <c r="W19" i="28"/>
  <c r="V19" i="28"/>
  <c r="U19" i="28"/>
  <c r="T19" i="28"/>
  <c r="S19" i="28"/>
  <c r="R19" i="28"/>
  <c r="Q19" i="28"/>
  <c r="P19" i="28"/>
  <c r="O19" i="28"/>
  <c r="N19" i="28"/>
  <c r="M19" i="28"/>
  <c r="L19" i="28"/>
  <c r="K19" i="28"/>
  <c r="J19" i="28"/>
  <c r="I19" i="28"/>
  <c r="H19" i="28"/>
  <c r="G19" i="28"/>
  <c r="F19" i="28"/>
  <c r="E19" i="28"/>
  <c r="D19" i="28"/>
  <c r="C19" i="28"/>
  <c r="B19" i="28"/>
  <c r="AE18" i="28"/>
  <c r="AD18" i="28"/>
  <c r="AC18" i="28"/>
  <c r="AB18" i="28"/>
  <c r="AA18" i="28"/>
  <c r="Z18" i="28"/>
  <c r="Y18" i="28"/>
  <c r="X18" i="28"/>
  <c r="W18" i="28"/>
  <c r="V18" i="28"/>
  <c r="U18" i="28"/>
  <c r="T18" i="28"/>
  <c r="S18" i="28"/>
  <c r="R18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E18" i="28"/>
  <c r="D18" i="28"/>
  <c r="C18" i="28"/>
  <c r="B18" i="28"/>
  <c r="AE17" i="28"/>
  <c r="AD17" i="28"/>
  <c r="AC17" i="28"/>
  <c r="AB17" i="28"/>
  <c r="AA17" i="28"/>
  <c r="Z17" i="28"/>
  <c r="Y17" i="28"/>
  <c r="X17" i="28"/>
  <c r="W17" i="28"/>
  <c r="V17" i="28"/>
  <c r="U17" i="28"/>
  <c r="T17" i="28"/>
  <c r="S17" i="28"/>
  <c r="R17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B17" i="28"/>
  <c r="AE16" i="28"/>
  <c r="AD16" i="28"/>
  <c r="AC16" i="28"/>
  <c r="AB16" i="28"/>
  <c r="AA16" i="28"/>
  <c r="Z16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B16" i="28"/>
  <c r="AE15" i="28"/>
  <c r="AD15" i="28"/>
  <c r="AC15" i="28"/>
  <c r="AB15" i="28"/>
  <c r="AA15" i="28"/>
  <c r="Z15" i="28"/>
  <c r="Y15" i="28"/>
  <c r="X15" i="28"/>
  <c r="W15" i="28"/>
  <c r="V15" i="28"/>
  <c r="U15" i="28"/>
  <c r="T15" i="28"/>
  <c r="S15" i="28"/>
  <c r="R15" i="28"/>
  <c r="Q15" i="28"/>
  <c r="P15" i="28"/>
  <c r="O15" i="28"/>
  <c r="N15" i="28"/>
  <c r="M15" i="28"/>
  <c r="L15" i="28"/>
  <c r="K15" i="28"/>
  <c r="J15" i="28"/>
  <c r="I15" i="28"/>
  <c r="H15" i="28"/>
  <c r="G15" i="28"/>
  <c r="F15" i="28"/>
  <c r="E15" i="28"/>
  <c r="D15" i="28"/>
  <c r="C15" i="28"/>
  <c r="B15" i="28"/>
  <c r="AE14" i="28"/>
  <c r="AD14" i="28"/>
  <c r="AC14" i="28"/>
  <c r="AB14" i="28"/>
  <c r="AA14" i="28"/>
  <c r="Z14" i="28"/>
  <c r="Y14" i="28"/>
  <c r="X14" i="28"/>
  <c r="W14" i="28"/>
  <c r="V14" i="28"/>
  <c r="U14" i="28"/>
  <c r="T14" i="28"/>
  <c r="S14" i="28"/>
  <c r="R14" i="28"/>
  <c r="Q14" i="28"/>
  <c r="P14" i="28"/>
  <c r="O14" i="28"/>
  <c r="N14" i="28"/>
  <c r="M14" i="28"/>
  <c r="L14" i="28"/>
  <c r="K14" i="28"/>
  <c r="J14" i="28"/>
  <c r="I14" i="28"/>
  <c r="H14" i="28"/>
  <c r="G14" i="28"/>
  <c r="F14" i="28"/>
  <c r="E14" i="28"/>
  <c r="D14" i="28"/>
  <c r="C14" i="28"/>
  <c r="B14" i="28"/>
  <c r="AE13" i="28"/>
  <c r="AD13" i="28"/>
  <c r="AC13" i="28"/>
  <c r="AB13" i="28"/>
  <c r="AA13" i="28"/>
  <c r="Z13" i="28"/>
  <c r="Y13" i="28"/>
  <c r="X13" i="28"/>
  <c r="W13" i="28"/>
  <c r="V13" i="28"/>
  <c r="U13" i="28"/>
  <c r="T13" i="28"/>
  <c r="S13" i="28"/>
  <c r="R13" i="28"/>
  <c r="Q13" i="28"/>
  <c r="P13" i="28"/>
  <c r="O13" i="28"/>
  <c r="N13" i="28"/>
  <c r="M13" i="28"/>
  <c r="L13" i="28"/>
  <c r="K13" i="28"/>
  <c r="J13" i="28"/>
  <c r="I13" i="28"/>
  <c r="H13" i="28"/>
  <c r="G13" i="28"/>
  <c r="F13" i="28"/>
  <c r="E13" i="28"/>
  <c r="D13" i="28"/>
  <c r="C13" i="28"/>
  <c r="B13" i="28"/>
  <c r="AE12" i="28"/>
  <c r="AD12" i="28"/>
  <c r="AC12" i="28"/>
  <c r="AB12" i="28"/>
  <c r="AA12" i="28"/>
  <c r="Z12" i="28"/>
  <c r="Y12" i="28"/>
  <c r="X12" i="28"/>
  <c r="W12" i="28"/>
  <c r="V12" i="28"/>
  <c r="U12" i="28"/>
  <c r="T12" i="28"/>
  <c r="S12" i="28"/>
  <c r="R12" i="28"/>
  <c r="Q12" i="28"/>
  <c r="P12" i="28"/>
  <c r="O12" i="28"/>
  <c r="N12" i="28"/>
  <c r="M12" i="28"/>
  <c r="L12" i="28"/>
  <c r="K12" i="28"/>
  <c r="J12" i="28"/>
  <c r="I12" i="28"/>
  <c r="H12" i="28"/>
  <c r="G12" i="28"/>
  <c r="F12" i="28"/>
  <c r="E12" i="28"/>
  <c r="D12" i="28"/>
  <c r="C12" i="28"/>
  <c r="B12" i="28"/>
  <c r="AE11" i="28"/>
  <c r="AD11" i="28"/>
  <c r="AC11" i="28"/>
  <c r="AB11" i="28"/>
  <c r="AA11" i="28"/>
  <c r="Z11" i="28"/>
  <c r="Y11" i="28"/>
  <c r="X11" i="28"/>
  <c r="W11" i="28"/>
  <c r="V11" i="28"/>
  <c r="U11" i="28"/>
  <c r="T11" i="28"/>
  <c r="S11" i="28"/>
  <c r="R11" i="28"/>
  <c r="Q11" i="28"/>
  <c r="P11" i="28"/>
  <c r="O11" i="28"/>
  <c r="N11" i="28"/>
  <c r="M11" i="28"/>
  <c r="L11" i="28"/>
  <c r="K11" i="28"/>
  <c r="J11" i="28"/>
  <c r="I11" i="28"/>
  <c r="H11" i="28"/>
  <c r="G11" i="28"/>
  <c r="F11" i="28"/>
  <c r="E11" i="28"/>
  <c r="D11" i="28"/>
  <c r="C11" i="28"/>
  <c r="B11" i="28"/>
  <c r="AE10" i="28"/>
  <c r="AD10" i="28"/>
  <c r="AC10" i="28"/>
  <c r="AB10" i="28"/>
  <c r="AA10" i="28"/>
  <c r="Z10" i="28"/>
  <c r="Y10" i="28"/>
  <c r="X10" i="28"/>
  <c r="W10" i="28"/>
  <c r="V10" i="28"/>
  <c r="U10" i="28"/>
  <c r="T10" i="28"/>
  <c r="S10" i="28"/>
  <c r="R10" i="28"/>
  <c r="Q10" i="28"/>
  <c r="P10" i="28"/>
  <c r="O10" i="28"/>
  <c r="N10" i="28"/>
  <c r="M10" i="28"/>
  <c r="L10" i="28"/>
  <c r="K10" i="28"/>
  <c r="J10" i="28"/>
  <c r="I10" i="28"/>
  <c r="H10" i="28"/>
  <c r="G10" i="28"/>
  <c r="F10" i="28"/>
  <c r="E10" i="28"/>
  <c r="D10" i="28"/>
  <c r="C10" i="28"/>
  <c r="B10" i="28"/>
  <c r="AE9" i="28"/>
  <c r="AD9" i="28"/>
  <c r="AC9" i="28"/>
  <c r="AB9" i="28"/>
  <c r="AA9" i="28"/>
  <c r="Z9" i="28"/>
  <c r="Y9" i="28"/>
  <c r="X9" i="28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G9" i="28"/>
  <c r="F9" i="28"/>
  <c r="E9" i="28"/>
  <c r="D9" i="28"/>
  <c r="C9" i="28"/>
  <c r="B9" i="28"/>
  <c r="AE8" i="28"/>
  <c r="AD8" i="28"/>
  <c r="AC8" i="28"/>
  <c r="AB8" i="28"/>
  <c r="AA8" i="28"/>
  <c r="Z8" i="28"/>
  <c r="Y8" i="28"/>
  <c r="X8" i="28"/>
  <c r="W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H8" i="28"/>
  <c r="G8" i="28"/>
  <c r="F8" i="28"/>
  <c r="E8" i="28"/>
  <c r="D8" i="28"/>
  <c r="C8" i="28"/>
  <c r="B8" i="28"/>
  <c r="AE7" i="28"/>
  <c r="AD7" i="28"/>
  <c r="AC7" i="28"/>
  <c r="AB7" i="28"/>
  <c r="AA7" i="28"/>
  <c r="Z7" i="28"/>
  <c r="Y7" i="28"/>
  <c r="X7" i="28"/>
  <c r="W7" i="28"/>
  <c r="V7" i="28"/>
  <c r="U7" i="28"/>
  <c r="T7" i="28"/>
  <c r="S7" i="28"/>
  <c r="R7" i="28"/>
  <c r="Q7" i="28"/>
  <c r="P7" i="28"/>
  <c r="O7" i="28"/>
  <c r="N7" i="28"/>
  <c r="M7" i="28"/>
  <c r="L7" i="28"/>
  <c r="K7" i="28"/>
  <c r="J7" i="28"/>
  <c r="I7" i="28"/>
  <c r="H7" i="28"/>
  <c r="G7" i="28"/>
  <c r="F7" i="28"/>
  <c r="E7" i="28"/>
  <c r="D7" i="28"/>
  <c r="C7" i="28"/>
  <c r="B7" i="28"/>
  <c r="AE6" i="28"/>
  <c r="AD6" i="28"/>
  <c r="AC6" i="28"/>
  <c r="AB6" i="28"/>
  <c r="AA6" i="28"/>
  <c r="Z6" i="28"/>
  <c r="Y6" i="28"/>
  <c r="X6" i="28"/>
  <c r="W6" i="28"/>
  <c r="V6" i="28"/>
  <c r="U6" i="28"/>
  <c r="T6" i="28"/>
  <c r="T4" i="28" s="1"/>
  <c r="S6" i="28"/>
  <c r="S4" i="28" s="1"/>
  <c r="R6" i="28"/>
  <c r="Q6" i="28"/>
  <c r="P6" i="28"/>
  <c r="O6" i="28"/>
  <c r="N6" i="28"/>
  <c r="M6" i="28"/>
  <c r="L6" i="28"/>
  <c r="K6" i="28"/>
  <c r="J6" i="28"/>
  <c r="I6" i="28"/>
  <c r="H6" i="28"/>
  <c r="G6" i="28"/>
  <c r="F6" i="28"/>
  <c r="E6" i="28"/>
  <c r="D6" i="28"/>
  <c r="C6" i="28"/>
  <c r="B6" i="28"/>
  <c r="AE5" i="28"/>
  <c r="AD5" i="28"/>
  <c r="AC5" i="28"/>
  <c r="AB5" i="28"/>
  <c r="AB4" i="28" s="1"/>
  <c r="AA5" i="28"/>
  <c r="AA4" i="28" s="1"/>
  <c r="Z5" i="28"/>
  <c r="Z4" i="28" s="1"/>
  <c r="Z302" i="28" s="1"/>
  <c r="Y5" i="28"/>
  <c r="X5" i="28"/>
  <c r="W5" i="28"/>
  <c r="V5" i="28"/>
  <c r="U5" i="28"/>
  <c r="T5" i="28"/>
  <c r="S5" i="28"/>
  <c r="R5" i="28"/>
  <c r="Q5" i="28"/>
  <c r="P5" i="28"/>
  <c r="O5" i="28"/>
  <c r="N5" i="28"/>
  <c r="M5" i="28"/>
  <c r="L5" i="28"/>
  <c r="K5" i="28"/>
  <c r="K4" i="28" s="1"/>
  <c r="J5" i="28"/>
  <c r="J4" i="28" s="1"/>
  <c r="I5" i="28"/>
  <c r="I4" i="28" s="1"/>
  <c r="H5" i="28"/>
  <c r="H4" i="28" s="1"/>
  <c r="G5" i="28"/>
  <c r="F5" i="28"/>
  <c r="F4" i="28" s="1"/>
  <c r="E5" i="28"/>
  <c r="E4" i="28" s="1"/>
  <c r="D5" i="28"/>
  <c r="D4" i="28" s="1"/>
  <c r="C5" i="28"/>
  <c r="B5" i="28"/>
  <c r="OR4" i="28"/>
  <c r="OQ4" i="28"/>
  <c r="OP4" i="28"/>
  <c r="OP302" i="28" s="1"/>
  <c r="OO4" i="28"/>
  <c r="OO302" i="28" s="1"/>
  <c r="ON4" i="28"/>
  <c r="ON302" i="28" s="1"/>
  <c r="OM4" i="28"/>
  <c r="OM302" i="28" s="1"/>
  <c r="OL4" i="28"/>
  <c r="OL302" i="28" s="1"/>
  <c r="OK4" i="28"/>
  <c r="OK302" i="28" s="1"/>
  <c r="OJ4" i="28"/>
  <c r="OI4" i="28"/>
  <c r="OH4" i="28"/>
  <c r="OG4" i="28"/>
  <c r="OF4" i="28"/>
  <c r="OE4" i="28"/>
  <c r="OD4" i="28"/>
  <c r="OC4" i="28"/>
  <c r="OB4" i="28"/>
  <c r="OA4" i="28"/>
  <c r="NZ4" i="28"/>
  <c r="NY4" i="28"/>
  <c r="NX4" i="28"/>
  <c r="NW4" i="28"/>
  <c r="NV4" i="28"/>
  <c r="NU4" i="28"/>
  <c r="NT4" i="28"/>
  <c r="NT302" i="28" s="1"/>
  <c r="NS4" i="28"/>
  <c r="NS302" i="28" s="1"/>
  <c r="NR4" i="28"/>
  <c r="NR302" i="28" s="1"/>
  <c r="NQ4" i="28"/>
  <c r="NQ302" i="28" s="1"/>
  <c r="NP4" i="28"/>
  <c r="NP302" i="28" s="1"/>
  <c r="NO4" i="28"/>
  <c r="NO302" i="28" s="1"/>
  <c r="NN4" i="28"/>
  <c r="NN302" i="28" s="1"/>
  <c r="NM4" i="28"/>
  <c r="NM302" i="28" s="1"/>
  <c r="NL4" i="28"/>
  <c r="NL302" i="28" s="1"/>
  <c r="NK4" i="28"/>
  <c r="NK302" i="28" s="1"/>
  <c r="NJ4" i="28"/>
  <c r="NJ302" i="28" s="1"/>
  <c r="NI4" i="28"/>
  <c r="NH4" i="28"/>
  <c r="NG4" i="28"/>
  <c r="NF4" i="28"/>
  <c r="NE4" i="28"/>
  <c r="ND4" i="28"/>
  <c r="NC4" i="28"/>
  <c r="NB4" i="28"/>
  <c r="NA4" i="28"/>
  <c r="MZ4" i="28"/>
  <c r="MY4" i="28"/>
  <c r="MX4" i="28"/>
  <c r="MW4" i="28"/>
  <c r="MV4" i="28"/>
  <c r="MU4" i="28"/>
  <c r="MU302" i="28" s="1"/>
  <c r="MT4" i="28"/>
  <c r="MT302" i="28" s="1"/>
  <c r="MS4" i="28"/>
  <c r="MS302" i="28" s="1"/>
  <c r="MR4" i="28"/>
  <c r="MR302" i="28" s="1"/>
  <c r="MQ4" i="28"/>
  <c r="MQ302" i="28" s="1"/>
  <c r="MP4" i="28"/>
  <c r="MP302" i="28" s="1"/>
  <c r="MO4" i="28"/>
  <c r="MO302" i="28" s="1"/>
  <c r="MN4" i="28"/>
  <c r="MM4" i="28"/>
  <c r="ML4" i="28"/>
  <c r="MK4" i="28"/>
  <c r="MJ4" i="28"/>
  <c r="MI4" i="28"/>
  <c r="MH4" i="28"/>
  <c r="MG4" i="28"/>
  <c r="MF4" i="28"/>
  <c r="ME4" i="28"/>
  <c r="MD4" i="28"/>
  <c r="MC4" i="28"/>
  <c r="MB4" i="28"/>
  <c r="MA4" i="28"/>
  <c r="LZ4" i="28"/>
  <c r="LY4" i="28"/>
  <c r="LX4" i="28"/>
  <c r="LX302" i="28" s="1"/>
  <c r="LW4" i="28"/>
  <c r="LV4" i="28"/>
  <c r="LU4" i="28"/>
  <c r="LT4" i="28"/>
  <c r="LS4" i="28"/>
  <c r="LR4" i="28"/>
  <c r="LR302" i="28" s="1"/>
  <c r="LQ4" i="28"/>
  <c r="LP4" i="28"/>
  <c r="LO4" i="28"/>
  <c r="LN4" i="28"/>
  <c r="LM4" i="28"/>
  <c r="LL4" i="28"/>
  <c r="LK4" i="28"/>
  <c r="LJ4" i="28"/>
  <c r="LI4" i="28"/>
  <c r="LH4" i="28"/>
  <c r="LH302" i="28" s="1"/>
  <c r="LH303" i="28" s="1"/>
  <c r="LG4" i="28"/>
  <c r="LG302" i="28" s="1"/>
  <c r="LF4" i="28"/>
  <c r="LF302" i="28" s="1"/>
  <c r="LE4" i="28"/>
  <c r="LE302" i="28" s="1"/>
  <c r="LD4" i="28"/>
  <c r="LD302" i="28" s="1"/>
  <c r="LC4" i="28"/>
  <c r="LC302" i="28" s="1"/>
  <c r="LB4" i="28"/>
  <c r="LA4" i="28"/>
  <c r="KZ4" i="28"/>
  <c r="KY4" i="28"/>
  <c r="KX4" i="28"/>
  <c r="KW4" i="28"/>
  <c r="KV4" i="28"/>
  <c r="KU4" i="28"/>
  <c r="KT4" i="28"/>
  <c r="KS4" i="28"/>
  <c r="KR4" i="28"/>
  <c r="KQ4" i="28"/>
  <c r="KP4" i="28"/>
  <c r="KO4" i="28"/>
  <c r="KN4" i="28"/>
  <c r="KN302" i="28" s="1"/>
  <c r="KM4" i="28"/>
  <c r="KL4" i="28"/>
  <c r="KK4" i="28"/>
  <c r="KJ4" i="28"/>
  <c r="KI4" i="28"/>
  <c r="KI302" i="28" s="1"/>
  <c r="KH4" i="28"/>
  <c r="KH302" i="28" s="1"/>
  <c r="KG4" i="28"/>
  <c r="KG302" i="28" s="1"/>
  <c r="KF4" i="28"/>
  <c r="KF302" i="28" s="1"/>
  <c r="KE4" i="28"/>
  <c r="KE302" i="28" s="1"/>
  <c r="KD4" i="28"/>
  <c r="KD302" i="28" s="1"/>
  <c r="KC4" i="28"/>
  <c r="KC302" i="28" s="1"/>
  <c r="KB4" i="28"/>
  <c r="KB302" i="28" s="1"/>
  <c r="KA4" i="28"/>
  <c r="JZ4" i="28"/>
  <c r="JY4" i="28"/>
  <c r="JX4" i="28"/>
  <c r="JW4" i="28"/>
  <c r="JV4" i="28"/>
  <c r="JU4" i="28"/>
  <c r="JT4" i="28"/>
  <c r="JS4" i="28"/>
  <c r="JR4" i="28"/>
  <c r="JQ4" i="28"/>
  <c r="JP4" i="28"/>
  <c r="JO4" i="28"/>
  <c r="JN4" i="28"/>
  <c r="JM4" i="28"/>
  <c r="JL4" i="28"/>
  <c r="JL302" i="28" s="1"/>
  <c r="JL317" i="28" s="1"/>
  <c r="JK4" i="28"/>
  <c r="JK302" i="28" s="1"/>
  <c r="JK317" i="28" s="1"/>
  <c r="JJ4" i="28"/>
  <c r="JJ302" i="28" s="1"/>
  <c r="JJ317" i="28" s="1"/>
  <c r="JI4" i="28"/>
  <c r="JI302" i="28" s="1"/>
  <c r="JI317" i="28" s="1"/>
  <c r="JH4" i="28"/>
  <c r="JH302" i="28" s="1"/>
  <c r="JH317" i="28" s="1"/>
  <c r="JG4" i="28"/>
  <c r="JG302" i="28" s="1"/>
  <c r="JG317" i="28" s="1"/>
  <c r="JF4" i="28"/>
  <c r="JF302" i="28" s="1"/>
  <c r="JF317" i="28" s="1"/>
  <c r="JE4" i="28"/>
  <c r="JE302" i="28" s="1"/>
  <c r="JE317" i="28" s="1"/>
  <c r="JD4" i="28"/>
  <c r="JD302" i="28" s="1"/>
  <c r="JC4" i="28"/>
  <c r="JC302" i="28" s="1"/>
  <c r="JB4" i="28"/>
  <c r="JB302" i="28" s="1"/>
  <c r="JA4" i="28"/>
  <c r="IZ4" i="28"/>
  <c r="IY4" i="28"/>
  <c r="IX4" i="28"/>
  <c r="IW4" i="28"/>
  <c r="IV4" i="28"/>
  <c r="IU4" i="28"/>
  <c r="IT4" i="28"/>
  <c r="IS4" i="28"/>
  <c r="IR4" i="28"/>
  <c r="IQ4" i="28"/>
  <c r="IP4" i="28"/>
  <c r="IO4" i="28"/>
  <c r="IN4" i="28"/>
  <c r="IM4" i="28"/>
  <c r="IM302" i="28" s="1"/>
  <c r="IL4" i="28"/>
  <c r="IL302" i="28" s="1"/>
  <c r="IK4" i="28"/>
  <c r="IK302" i="28" s="1"/>
  <c r="IJ4" i="28"/>
  <c r="IJ302" i="28" s="1"/>
  <c r="II4" i="28"/>
  <c r="II302" i="28" s="1"/>
  <c r="IH4" i="28"/>
  <c r="IG4" i="28"/>
  <c r="IF4" i="28"/>
  <c r="IE4" i="28"/>
  <c r="ID4" i="28"/>
  <c r="IC4" i="28"/>
  <c r="IB4" i="28"/>
  <c r="IA4" i="28"/>
  <c r="HZ4" i="28"/>
  <c r="HY4" i="28"/>
  <c r="HX4" i="28"/>
  <c r="HW4" i="28"/>
  <c r="HV4" i="28"/>
  <c r="HU4" i="28"/>
  <c r="HT4" i="28"/>
  <c r="HS4" i="28"/>
  <c r="HR4" i="28"/>
  <c r="HQ4" i="28"/>
  <c r="HP4" i="28"/>
  <c r="HO4" i="28"/>
  <c r="HN4" i="28"/>
  <c r="HN302" i="28" s="1"/>
  <c r="HM4" i="28"/>
  <c r="HM302" i="28" s="1"/>
  <c r="HL4" i="28"/>
  <c r="HK4" i="28"/>
  <c r="HJ4" i="28"/>
  <c r="HI4" i="28"/>
  <c r="HH4" i="28"/>
  <c r="HG4" i="28"/>
  <c r="HF4" i="28"/>
  <c r="HE4" i="28"/>
  <c r="HE302" i="28" s="1"/>
  <c r="HD4" i="28"/>
  <c r="HD302" i="28" s="1"/>
  <c r="HC4" i="28"/>
  <c r="HC302" i="28" s="1"/>
  <c r="HB4" i="28"/>
  <c r="HB302" i="28" s="1"/>
  <c r="HA4" i="28"/>
  <c r="GZ4" i="28"/>
  <c r="GZ302" i="28" s="1"/>
  <c r="GY4" i="28"/>
  <c r="GY302" i="28" s="1"/>
  <c r="GX4" i="28"/>
  <c r="GX302" i="28" s="1"/>
  <c r="GW4" i="28"/>
  <c r="GW302" i="28" s="1"/>
  <c r="GV4" i="28"/>
  <c r="GU4" i="28"/>
  <c r="GT4" i="28"/>
  <c r="GS4" i="28"/>
  <c r="GR4" i="28"/>
  <c r="GQ4" i="28"/>
  <c r="GP4" i="28"/>
  <c r="GO4" i="28"/>
  <c r="GN4" i="28"/>
  <c r="GM4" i="28"/>
  <c r="GL4" i="28"/>
  <c r="GK4" i="28"/>
  <c r="GJ4" i="28"/>
  <c r="GI4" i="28"/>
  <c r="GH4" i="28"/>
  <c r="GG4" i="28"/>
  <c r="GF4" i="28"/>
  <c r="GE4" i="28"/>
  <c r="GD4" i="28"/>
  <c r="GD302" i="28" s="1"/>
  <c r="GC4" i="28"/>
  <c r="GC302" i="28" s="1"/>
  <c r="GB4" i="28"/>
  <c r="GA4" i="28"/>
  <c r="FZ4" i="28"/>
  <c r="FY4" i="28"/>
  <c r="FX4" i="28"/>
  <c r="FW4" i="28"/>
  <c r="FV4" i="28"/>
  <c r="FU4" i="28"/>
  <c r="FT4" i="28"/>
  <c r="FS4" i="28"/>
  <c r="FR4" i="28"/>
  <c r="FQ4" i="28"/>
  <c r="FP4" i="28"/>
  <c r="FO4" i="28"/>
  <c r="FO289" i="28" s="1"/>
  <c r="FO294" i="28" s="1"/>
  <c r="FN4" i="28"/>
  <c r="FM4" i="28"/>
  <c r="FL4" i="28"/>
  <c r="FK4" i="28"/>
  <c r="FK289" i="28" s="1"/>
  <c r="FK294" i="28" s="1"/>
  <c r="FJ4" i="28"/>
  <c r="FJ289" i="28" s="1"/>
  <c r="FJ294" i="28" s="1"/>
  <c r="FI4" i="28"/>
  <c r="FH4" i="28"/>
  <c r="FG4" i="28"/>
  <c r="FF4" i="28"/>
  <c r="FE4" i="28"/>
  <c r="FD4" i="28"/>
  <c r="FC4" i="28"/>
  <c r="FB4" i="28"/>
  <c r="FA4" i="28"/>
  <c r="EZ4" i="28"/>
  <c r="EY4" i="28"/>
  <c r="EX4" i="28"/>
  <c r="EW4" i="28"/>
  <c r="EV4" i="28"/>
  <c r="EU4" i="28"/>
  <c r="ET4" i="28"/>
  <c r="ES4" i="28"/>
  <c r="ER4" i="28"/>
  <c r="EQ4" i="28"/>
  <c r="EP4" i="28"/>
  <c r="EO4" i="28"/>
  <c r="EO289" i="28" s="1"/>
  <c r="EO294" i="28" s="1"/>
  <c r="EN4" i="28"/>
  <c r="EM4" i="28"/>
  <c r="EL4" i="28"/>
  <c r="EK4" i="28"/>
  <c r="EJ4" i="28"/>
  <c r="EI4" i="28"/>
  <c r="EH4" i="28"/>
  <c r="EG4" i="28"/>
  <c r="EG289" i="28" s="1"/>
  <c r="EG294" i="28" s="1"/>
  <c r="EF4" i="28"/>
  <c r="EF289" i="28" s="1"/>
  <c r="EF294" i="28" s="1"/>
  <c r="EE4" i="28"/>
  <c r="ED4" i="28"/>
  <c r="EC4" i="28"/>
  <c r="EB4" i="28"/>
  <c r="EA4" i="28"/>
  <c r="DZ4" i="28"/>
  <c r="DY4" i="28"/>
  <c r="DX4" i="28"/>
  <c r="DW4" i="28"/>
  <c r="DV4" i="28"/>
  <c r="DU4" i="28"/>
  <c r="DT4" i="28"/>
  <c r="DS4" i="28"/>
  <c r="DS289" i="28" s="1"/>
  <c r="DS294" i="28" s="1"/>
  <c r="DR4" i="28"/>
  <c r="DQ4" i="28"/>
  <c r="DQ289" i="28" s="1"/>
  <c r="DQ294" i="28" s="1"/>
  <c r="DP4" i="28"/>
  <c r="DO4" i="28"/>
  <c r="DN4" i="28"/>
  <c r="DM4" i="28"/>
  <c r="DL4" i="28"/>
  <c r="DK4" i="28"/>
  <c r="DJ4" i="28"/>
  <c r="DI4" i="28"/>
  <c r="DH4" i="28"/>
  <c r="DG4" i="28"/>
  <c r="DF4" i="28"/>
  <c r="DE4" i="28"/>
  <c r="DD4" i="28"/>
  <c r="DC4" i="28"/>
  <c r="DB4" i="28"/>
  <c r="DA4" i="28"/>
  <c r="CZ4" i="28"/>
  <c r="CY4" i="28"/>
  <c r="CX4" i="28"/>
  <c r="CW4" i="28"/>
  <c r="CW289" i="28" s="1"/>
  <c r="CW294" i="28" s="1"/>
  <c r="CV4" i="28"/>
  <c r="CU4" i="28"/>
  <c r="CT4" i="28"/>
  <c r="CS4" i="28"/>
  <c r="CS289" i="28" s="1"/>
  <c r="CS294" i="28" s="1"/>
  <c r="CR4" i="28"/>
  <c r="CQ4" i="28"/>
  <c r="CP4" i="28"/>
  <c r="CO4" i="28"/>
  <c r="CO289" i="28" s="1"/>
  <c r="CO294" i="28" s="1"/>
  <c r="CN4" i="28"/>
  <c r="CN289" i="28" s="1"/>
  <c r="CN294" i="28" s="1"/>
  <c r="CM4" i="28"/>
  <c r="CL4" i="28"/>
  <c r="CK4" i="28"/>
  <c r="CJ4" i="28"/>
  <c r="CI4" i="28"/>
  <c r="CH4" i="28"/>
  <c r="CG4" i="28"/>
  <c r="CF4" i="28"/>
  <c r="CE4" i="28"/>
  <c r="CD4" i="28"/>
  <c r="CC4" i="28"/>
  <c r="CB4" i="28"/>
  <c r="CA4" i="28"/>
  <c r="CA289" i="28" s="1"/>
  <c r="BZ4" i="28"/>
  <c r="BY4" i="28"/>
  <c r="BX4" i="28"/>
  <c r="BW4" i="28"/>
  <c r="BV4" i="28"/>
  <c r="BU4" i="28"/>
  <c r="BT4" i="28"/>
  <c r="BS4" i="28"/>
  <c r="BR4" i="28"/>
  <c r="BQ4" i="28"/>
  <c r="BP4" i="28"/>
  <c r="BO4" i="28"/>
  <c r="BN4" i="28"/>
  <c r="BN289" i="28" s="1"/>
  <c r="BN294" i="28" s="1"/>
  <c r="BM4" i="28"/>
  <c r="BM289" i="28" s="1"/>
  <c r="BM294" i="28" s="1"/>
  <c r="BL4" i="28"/>
  <c r="BL289" i="28" s="1"/>
  <c r="BL294" i="28" s="1"/>
  <c r="BK4" i="28"/>
  <c r="BJ4" i="28"/>
  <c r="BI4" i="28"/>
  <c r="BH4" i="28"/>
  <c r="BG4" i="28"/>
  <c r="BF4" i="28"/>
  <c r="BE4" i="28"/>
  <c r="BE289" i="28" s="1"/>
  <c r="BE294" i="28" s="1"/>
  <c r="BD4" i="28"/>
  <c r="BC4" i="28"/>
  <c r="BB4" i="28"/>
  <c r="BA4" i="28"/>
  <c r="AZ4" i="28"/>
  <c r="AY4" i="28"/>
  <c r="AX4" i="28"/>
  <c r="AW4" i="28"/>
  <c r="AW289" i="28" s="1"/>
  <c r="AW294" i="28" s="1"/>
  <c r="AV4" i="28"/>
  <c r="AV289" i="28" s="1"/>
  <c r="AV294" i="28" s="1"/>
  <c r="AU4" i="28"/>
  <c r="AT4" i="28"/>
  <c r="AS4" i="28"/>
  <c r="AR4" i="28"/>
  <c r="AQ4" i="28"/>
  <c r="AP4" i="28"/>
  <c r="AO4" i="28"/>
  <c r="AN4" i="28"/>
  <c r="AM4" i="28"/>
  <c r="AL4" i="28"/>
  <c r="AK4" i="28"/>
  <c r="AJ4" i="28"/>
  <c r="AI4" i="28"/>
  <c r="AI289" i="28" s="1"/>
  <c r="AI294" i="28" s="1"/>
  <c r="AH4" i="28"/>
  <c r="AG4" i="28"/>
  <c r="U4" i="28"/>
  <c r="U302" i="28" s="1"/>
  <c r="R4" i="28"/>
  <c r="R302" i="28" s="1"/>
  <c r="R307" i="28" s="1"/>
  <c r="P4" i="28"/>
  <c r="P302" i="28" s="1"/>
  <c r="O4" i="28"/>
  <c r="N4" i="28"/>
  <c r="M4" i="28"/>
  <c r="L4" i="28"/>
  <c r="G4" i="28"/>
  <c r="O26" i="27"/>
  <c r="N26" i="27"/>
  <c r="M26" i="27"/>
  <c r="K26" i="27"/>
  <c r="O25" i="27"/>
  <c r="N25" i="27"/>
  <c r="M25" i="27"/>
  <c r="O24" i="27"/>
  <c r="N24" i="27"/>
  <c r="M24" i="27"/>
  <c r="K24" i="27"/>
  <c r="J24" i="27"/>
  <c r="I24" i="27"/>
  <c r="H24" i="27"/>
  <c r="G24" i="27"/>
  <c r="F24" i="27"/>
  <c r="E24" i="27"/>
  <c r="D24" i="27"/>
  <c r="C24" i="27"/>
  <c r="O23" i="27"/>
  <c r="N23" i="27"/>
  <c r="M23" i="27"/>
  <c r="O22" i="27"/>
  <c r="N22" i="27"/>
  <c r="M22" i="27"/>
  <c r="K22" i="27"/>
  <c r="J22" i="27"/>
  <c r="O21" i="27"/>
  <c r="N21" i="27"/>
  <c r="L21" i="27"/>
  <c r="K21" i="27"/>
  <c r="J21" i="27"/>
  <c r="I21" i="27"/>
  <c r="H21" i="27"/>
  <c r="G21" i="27"/>
  <c r="F21" i="27"/>
  <c r="K32" i="25"/>
  <c r="J32" i="25"/>
  <c r="I32" i="25"/>
  <c r="H32" i="25"/>
  <c r="G32" i="25"/>
  <c r="F32" i="25"/>
  <c r="E32" i="25"/>
  <c r="D32" i="25"/>
  <c r="C32" i="25"/>
  <c r="B32" i="25"/>
  <c r="K27" i="25"/>
  <c r="J27" i="25"/>
  <c r="I27" i="25"/>
  <c r="H27" i="25"/>
  <c r="G27" i="25"/>
  <c r="F27" i="25"/>
  <c r="E27" i="25"/>
  <c r="D27" i="25"/>
  <c r="C27" i="25"/>
  <c r="B27" i="25"/>
  <c r="K25" i="25"/>
  <c r="J25" i="25"/>
  <c r="J22" i="25" s="1"/>
  <c r="F25" i="25"/>
  <c r="F22" i="25" s="1"/>
  <c r="D25" i="25"/>
  <c r="D22" i="25" s="1"/>
  <c r="C25" i="25"/>
  <c r="C22" i="25" s="1"/>
  <c r="B25" i="25"/>
  <c r="B22" i="25" s="1"/>
  <c r="K22" i="25"/>
  <c r="I21" i="25"/>
  <c r="I25" i="25" s="1"/>
  <c r="I22" i="25" s="1"/>
  <c r="H21" i="25"/>
  <c r="H25" i="25" s="1"/>
  <c r="H22" i="25" s="1"/>
  <c r="G21" i="25"/>
  <c r="G25" i="25" s="1"/>
  <c r="G22" i="25" s="1"/>
  <c r="F21" i="25"/>
  <c r="D21" i="25"/>
  <c r="C21" i="25"/>
  <c r="B21" i="25"/>
  <c r="K18" i="25"/>
  <c r="K21" i="25" s="1"/>
  <c r="J18" i="25"/>
  <c r="J21" i="25" s="1"/>
  <c r="I18" i="25"/>
  <c r="H18" i="25"/>
  <c r="G18" i="25"/>
  <c r="F18" i="25"/>
  <c r="E18" i="25"/>
  <c r="E21" i="25" s="1"/>
  <c r="E25" i="25" s="1"/>
  <c r="E22" i="25" s="1"/>
  <c r="D18" i="25"/>
  <c r="C18" i="25"/>
  <c r="G12" i="25"/>
  <c r="G11" i="25"/>
  <c r="G10" i="25"/>
  <c r="G9" i="25"/>
  <c r="G8" i="25"/>
  <c r="G7" i="25"/>
  <c r="G6" i="25"/>
  <c r="G5" i="25"/>
  <c r="G4" i="25"/>
  <c r="G3" i="25"/>
  <c r="J36" i="24"/>
  <c r="I36" i="24"/>
  <c r="J26" i="27" s="1"/>
  <c r="H36" i="24"/>
  <c r="I26" i="27" s="1"/>
  <c r="J35" i="24"/>
  <c r="I35" i="24"/>
  <c r="H35" i="24"/>
  <c r="I22" i="27" s="1"/>
  <c r="N34" i="24"/>
  <c r="N33" i="24"/>
  <c r="M33" i="24"/>
  <c r="L33" i="24"/>
  <c r="K33" i="24"/>
  <c r="J33" i="24"/>
  <c r="I33" i="24"/>
  <c r="H33" i="24"/>
  <c r="G33" i="24"/>
  <c r="F33" i="24"/>
  <c r="E33" i="24"/>
  <c r="D33" i="24"/>
  <c r="C33" i="24"/>
  <c r="B33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B32" i="24"/>
  <c r="N28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H25" i="24"/>
  <c r="H22" i="24" s="1"/>
  <c r="G25" i="24"/>
  <c r="G22" i="24" s="1"/>
  <c r="F25" i="24"/>
  <c r="F22" i="24" s="1"/>
  <c r="B25" i="24"/>
  <c r="B22" i="24" s="1"/>
  <c r="N22" i="24"/>
  <c r="K22" i="24"/>
  <c r="M21" i="24"/>
  <c r="M25" i="24" s="1"/>
  <c r="M22" i="24" s="1"/>
  <c r="L21" i="24"/>
  <c r="L25" i="24" s="1"/>
  <c r="L22" i="24" s="1"/>
  <c r="K21" i="24"/>
  <c r="K25" i="24" s="1"/>
  <c r="J21" i="24"/>
  <c r="J25" i="24" s="1"/>
  <c r="J22" i="24" s="1"/>
  <c r="H21" i="24"/>
  <c r="G21" i="24"/>
  <c r="F21" i="24"/>
  <c r="E21" i="24"/>
  <c r="E25" i="24" s="1"/>
  <c r="E22" i="24" s="1"/>
  <c r="B21" i="24"/>
  <c r="N18" i="24"/>
  <c r="N21" i="24" s="1"/>
  <c r="N25" i="24" s="1"/>
  <c r="M18" i="24"/>
  <c r="L18" i="24"/>
  <c r="K18" i="24"/>
  <c r="J18" i="24"/>
  <c r="I18" i="24"/>
  <c r="I21" i="24" s="1"/>
  <c r="I25" i="24" s="1"/>
  <c r="I22" i="24" s="1"/>
  <c r="H18" i="24"/>
  <c r="G18" i="24"/>
  <c r="F18" i="24"/>
  <c r="E18" i="24"/>
  <c r="D18" i="24"/>
  <c r="D21" i="24" s="1"/>
  <c r="D25" i="24" s="1"/>
  <c r="D22" i="24" s="1"/>
  <c r="C18" i="24"/>
  <c r="C21" i="24" s="1"/>
  <c r="C25" i="24" s="1"/>
  <c r="C22" i="24" s="1"/>
  <c r="O32" i="23"/>
  <c r="N32" i="23"/>
  <c r="M32" i="23"/>
  <c r="L32" i="23"/>
  <c r="K32" i="23"/>
  <c r="J32" i="23"/>
  <c r="I32" i="23"/>
  <c r="H32" i="23"/>
  <c r="G32" i="23"/>
  <c r="F32" i="23"/>
  <c r="E32" i="23"/>
  <c r="D32" i="23"/>
  <c r="C32" i="23"/>
  <c r="B32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O25" i="23"/>
  <c r="O22" i="23" s="1"/>
  <c r="N25" i="23"/>
  <c r="M25" i="23"/>
  <c r="B25" i="23"/>
  <c r="B22" i="23" s="1"/>
  <c r="N22" i="23"/>
  <c r="M22" i="23"/>
  <c r="G22" i="23"/>
  <c r="F22" i="23"/>
  <c r="E22" i="23"/>
  <c r="D22" i="23"/>
  <c r="C22" i="23"/>
  <c r="O21" i="23"/>
  <c r="N21" i="23"/>
  <c r="M21" i="23"/>
  <c r="E21" i="23"/>
  <c r="E25" i="23" s="1"/>
  <c r="D21" i="23"/>
  <c r="D25" i="23" s="1"/>
  <c r="C21" i="23"/>
  <c r="C25" i="23" s="1"/>
  <c r="B21" i="23"/>
  <c r="L18" i="23"/>
  <c r="L21" i="23" s="1"/>
  <c r="L25" i="23" s="1"/>
  <c r="L22" i="23" s="1"/>
  <c r="K18" i="23"/>
  <c r="K21" i="23" s="1"/>
  <c r="K25" i="23" s="1"/>
  <c r="K22" i="23" s="1"/>
  <c r="J18" i="23"/>
  <c r="J21" i="23" s="1"/>
  <c r="J25" i="23" s="1"/>
  <c r="J22" i="23" s="1"/>
  <c r="I18" i="23"/>
  <c r="I21" i="23" s="1"/>
  <c r="I25" i="23" s="1"/>
  <c r="I22" i="23" s="1"/>
  <c r="H18" i="23"/>
  <c r="H21" i="23" s="1"/>
  <c r="H25" i="23" s="1"/>
  <c r="H22" i="23" s="1"/>
  <c r="G18" i="23"/>
  <c r="G21" i="23" s="1"/>
  <c r="G25" i="23" s="1"/>
  <c r="F18" i="23"/>
  <c r="F21" i="23" s="1"/>
  <c r="F25" i="23" s="1"/>
  <c r="E18" i="23"/>
  <c r="D18" i="23"/>
  <c r="C18" i="23"/>
  <c r="C12" i="23"/>
  <c r="C11" i="23"/>
  <c r="C10" i="23"/>
  <c r="C9" i="23"/>
  <c r="C8" i="23"/>
  <c r="C7" i="23"/>
  <c r="C6" i="23"/>
  <c r="C5" i="23"/>
  <c r="C4" i="23"/>
  <c r="C3" i="23"/>
  <c r="N33" i="22"/>
  <c r="N32" i="22"/>
  <c r="M32" i="22"/>
  <c r="L32" i="22"/>
  <c r="K32" i="22"/>
  <c r="J32" i="22"/>
  <c r="I32" i="22"/>
  <c r="H32" i="22"/>
  <c r="G32" i="22"/>
  <c r="F32" i="22"/>
  <c r="E32" i="22"/>
  <c r="D32" i="22"/>
  <c r="C32" i="22"/>
  <c r="B32" i="22"/>
  <c r="N31" i="22"/>
  <c r="M31" i="22"/>
  <c r="L31" i="22"/>
  <c r="K31" i="22"/>
  <c r="J31" i="22"/>
  <c r="I31" i="22"/>
  <c r="H31" i="22"/>
  <c r="G31" i="22"/>
  <c r="F31" i="22"/>
  <c r="E31" i="22"/>
  <c r="D31" i="22"/>
  <c r="C31" i="22"/>
  <c r="B31" i="22"/>
  <c r="N27" i="22"/>
  <c r="K26" i="22"/>
  <c r="K24" i="22"/>
  <c r="K22" i="22" s="1"/>
  <c r="B24" i="22"/>
  <c r="B22" i="22"/>
  <c r="B26" i="22" s="1"/>
  <c r="N21" i="22"/>
  <c r="N24" i="22" s="1"/>
  <c r="N22" i="22" s="1"/>
  <c r="M21" i="22"/>
  <c r="M24" i="22" s="1"/>
  <c r="M22" i="22" s="1"/>
  <c r="J21" i="22"/>
  <c r="J24" i="22" s="1"/>
  <c r="J22" i="22" s="1"/>
  <c r="J26" i="22" s="1"/>
  <c r="I21" i="22"/>
  <c r="I24" i="22" s="1"/>
  <c r="I22" i="22" s="1"/>
  <c r="I26" i="22" s="1"/>
  <c r="H21" i="22"/>
  <c r="H24" i="22" s="1"/>
  <c r="H22" i="22" s="1"/>
  <c r="H26" i="22" s="1"/>
  <c r="G21" i="22"/>
  <c r="G24" i="22" s="1"/>
  <c r="G22" i="22" s="1"/>
  <c r="G26" i="22" s="1"/>
  <c r="F21" i="22"/>
  <c r="F24" i="22" s="1"/>
  <c r="F22" i="22" s="1"/>
  <c r="F26" i="22" s="1"/>
  <c r="E21" i="22"/>
  <c r="E24" i="22" s="1"/>
  <c r="E22" i="22" s="1"/>
  <c r="E26" i="22" s="1"/>
  <c r="D21" i="22"/>
  <c r="D24" i="22" s="1"/>
  <c r="D22" i="22" s="1"/>
  <c r="D26" i="22" s="1"/>
  <c r="B21" i="22"/>
  <c r="N18" i="22"/>
  <c r="M18" i="22"/>
  <c r="L18" i="22"/>
  <c r="L21" i="22" s="1"/>
  <c r="L24" i="22" s="1"/>
  <c r="L22" i="22" s="1"/>
  <c r="K18" i="22"/>
  <c r="K21" i="22" s="1"/>
  <c r="J18" i="22"/>
  <c r="I18" i="22"/>
  <c r="H18" i="22"/>
  <c r="G18" i="22"/>
  <c r="F18" i="22"/>
  <c r="E18" i="22"/>
  <c r="D18" i="22"/>
  <c r="C18" i="22"/>
  <c r="C21" i="22" s="1"/>
  <c r="C24" i="22" s="1"/>
  <c r="C22" i="22" s="1"/>
  <c r="C26" i="22" s="1"/>
  <c r="C12" i="22"/>
  <c r="C11" i="22"/>
  <c r="C10" i="22"/>
  <c r="C9" i="22"/>
  <c r="C8" i="22"/>
  <c r="C7" i="22"/>
  <c r="C6" i="22"/>
  <c r="C5" i="22"/>
  <c r="C4" i="22"/>
  <c r="C3" i="22"/>
  <c r="K36" i="21"/>
  <c r="J36" i="21"/>
  <c r="I36" i="21"/>
  <c r="H36" i="21"/>
  <c r="G36" i="21"/>
  <c r="F36" i="21"/>
  <c r="E36" i="21"/>
  <c r="D36" i="21"/>
  <c r="C36" i="21"/>
  <c r="B36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N25" i="21"/>
  <c r="N22" i="21" s="1"/>
  <c r="M25" i="21"/>
  <c r="M22" i="21" s="1"/>
  <c r="L25" i="21"/>
  <c r="L22" i="21" s="1"/>
  <c r="J25" i="21"/>
  <c r="I25" i="21"/>
  <c r="D25" i="21"/>
  <c r="D22" i="21" s="1"/>
  <c r="K22" i="21"/>
  <c r="J22" i="21"/>
  <c r="I22" i="21"/>
  <c r="H22" i="21"/>
  <c r="N21" i="21"/>
  <c r="M21" i="21"/>
  <c r="L21" i="21"/>
  <c r="H21" i="21"/>
  <c r="H25" i="21" s="1"/>
  <c r="B21" i="21"/>
  <c r="B25" i="21" s="1"/>
  <c r="B22" i="21" s="1"/>
  <c r="K18" i="21"/>
  <c r="K21" i="21" s="1"/>
  <c r="K25" i="21" s="1"/>
  <c r="J18" i="21"/>
  <c r="J21" i="21" s="1"/>
  <c r="I18" i="21"/>
  <c r="I21" i="21" s="1"/>
  <c r="H18" i="21"/>
  <c r="G18" i="21"/>
  <c r="G21" i="21" s="1"/>
  <c r="G25" i="21" s="1"/>
  <c r="G22" i="21" s="1"/>
  <c r="F18" i="21"/>
  <c r="F21" i="21" s="1"/>
  <c r="F25" i="21" s="1"/>
  <c r="F22" i="21" s="1"/>
  <c r="E18" i="21"/>
  <c r="E21" i="21" s="1"/>
  <c r="E25" i="21" s="1"/>
  <c r="E22" i="21" s="1"/>
  <c r="D18" i="21"/>
  <c r="D21" i="21" s="1"/>
  <c r="C18" i="21"/>
  <c r="C21" i="21" s="1"/>
  <c r="C25" i="21" s="1"/>
  <c r="C22" i="21" s="1"/>
  <c r="C12" i="21"/>
  <c r="C11" i="21"/>
  <c r="C10" i="21"/>
  <c r="C9" i="21"/>
  <c r="C8" i="21"/>
  <c r="C7" i="21"/>
  <c r="C6" i="21"/>
  <c r="C5" i="21"/>
  <c r="C4" i="21"/>
  <c r="C3" i="21"/>
  <c r="N36" i="20"/>
  <c r="M36" i="20"/>
  <c r="L36" i="20"/>
  <c r="K36" i="20"/>
  <c r="J36" i="20"/>
  <c r="I36" i="20"/>
  <c r="H36" i="20"/>
  <c r="G36" i="20"/>
  <c r="F36" i="20"/>
  <c r="E36" i="20"/>
  <c r="D36" i="20"/>
  <c r="C36" i="20"/>
  <c r="B36" i="20"/>
  <c r="K32" i="20"/>
  <c r="J32" i="20"/>
  <c r="I32" i="20"/>
  <c r="H32" i="20"/>
  <c r="G32" i="20"/>
  <c r="F32" i="20"/>
  <c r="E32" i="20"/>
  <c r="D32" i="20"/>
  <c r="C32" i="20"/>
  <c r="B32" i="20"/>
  <c r="N28" i="20"/>
  <c r="M28" i="20"/>
  <c r="L28" i="20"/>
  <c r="K28" i="20"/>
  <c r="J28" i="20"/>
  <c r="I28" i="20"/>
  <c r="H28" i="20"/>
  <c r="G28" i="20"/>
  <c r="F28" i="20"/>
  <c r="E28" i="20"/>
  <c r="D28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O25" i="20"/>
  <c r="N25" i="20"/>
  <c r="N22" i="20" s="1"/>
  <c r="M25" i="20"/>
  <c r="K25" i="20"/>
  <c r="K22" i="20" s="1"/>
  <c r="J25" i="20"/>
  <c r="J22" i="20" s="1"/>
  <c r="I25" i="20"/>
  <c r="I22" i="20" s="1"/>
  <c r="G25" i="20"/>
  <c r="G22" i="20" s="1"/>
  <c r="F25" i="20"/>
  <c r="F22" i="20" s="1"/>
  <c r="E25" i="20"/>
  <c r="E22" i="20" s="1"/>
  <c r="B25" i="20"/>
  <c r="M22" i="20"/>
  <c r="B22" i="20"/>
  <c r="N21" i="20"/>
  <c r="M21" i="20"/>
  <c r="L21" i="20"/>
  <c r="L25" i="20" s="1"/>
  <c r="L22" i="20" s="1"/>
  <c r="K21" i="20"/>
  <c r="J21" i="20"/>
  <c r="I21" i="20"/>
  <c r="D21" i="20"/>
  <c r="D25" i="20" s="1"/>
  <c r="D22" i="20" s="1"/>
  <c r="B21" i="20"/>
  <c r="K18" i="20"/>
  <c r="J18" i="20"/>
  <c r="I18" i="20"/>
  <c r="H18" i="20"/>
  <c r="H21" i="20" s="1"/>
  <c r="H25" i="20" s="1"/>
  <c r="H22" i="20" s="1"/>
  <c r="G18" i="20"/>
  <c r="G21" i="20" s="1"/>
  <c r="F18" i="20"/>
  <c r="F21" i="20" s="1"/>
  <c r="E18" i="20"/>
  <c r="E21" i="20" s="1"/>
  <c r="D18" i="20"/>
  <c r="C18" i="20"/>
  <c r="C21" i="20" s="1"/>
  <c r="C25" i="20" s="1"/>
  <c r="C22" i="20" s="1"/>
  <c r="C12" i="20"/>
  <c r="C11" i="20"/>
  <c r="C10" i="20"/>
  <c r="C9" i="20"/>
  <c r="C8" i="20"/>
  <c r="C7" i="20"/>
  <c r="C6" i="20"/>
  <c r="C5" i="20"/>
  <c r="C4" i="20"/>
  <c r="C3" i="20"/>
  <c r="K91" i="18"/>
  <c r="J91" i="18"/>
  <c r="I91" i="18"/>
  <c r="J90" i="18"/>
  <c r="K89" i="18"/>
  <c r="J89" i="18"/>
  <c r="J55" i="18" s="1"/>
  <c r="I89" i="18"/>
  <c r="I55" i="18" s="1"/>
  <c r="K88" i="18"/>
  <c r="K54" i="18" s="1"/>
  <c r="J88" i="18"/>
  <c r="I88" i="18"/>
  <c r="I54" i="18" s="1"/>
  <c r="K76" i="18"/>
  <c r="K51" i="18" s="1"/>
  <c r="J76" i="18"/>
  <c r="J51" i="18" s="1"/>
  <c r="I76" i="18"/>
  <c r="K74" i="18"/>
  <c r="K49" i="18" s="1"/>
  <c r="J74" i="18"/>
  <c r="J49" i="18" s="1"/>
  <c r="I74" i="18"/>
  <c r="K73" i="18"/>
  <c r="J73" i="18"/>
  <c r="I73" i="18"/>
  <c r="K70" i="18"/>
  <c r="J70" i="18"/>
  <c r="I70" i="18"/>
  <c r="K90" i="18" s="1"/>
  <c r="K57" i="18"/>
  <c r="J57" i="18"/>
  <c r="I57" i="18"/>
  <c r="K56" i="18"/>
  <c r="J56" i="18"/>
  <c r="K55" i="18"/>
  <c r="J54" i="18"/>
  <c r="I51" i="18"/>
  <c r="K50" i="18"/>
  <c r="J50" i="18"/>
  <c r="I50" i="18"/>
  <c r="I49" i="18"/>
  <c r="K48" i="18"/>
  <c r="J48" i="18"/>
  <c r="I48" i="18"/>
  <c r="K47" i="18"/>
  <c r="J47" i="18"/>
  <c r="I47" i="18"/>
  <c r="K46" i="18"/>
  <c r="J46" i="18"/>
  <c r="I46" i="18"/>
  <c r="O45" i="18"/>
  <c r="N45" i="18"/>
  <c r="M45" i="18"/>
  <c r="L45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B43" i="18"/>
  <c r="O36" i="18"/>
  <c r="N36" i="18"/>
  <c r="M36" i="18"/>
  <c r="L36" i="18"/>
  <c r="K36" i="18"/>
  <c r="J36" i="18"/>
  <c r="I36" i="18"/>
  <c r="H36" i="18"/>
  <c r="G36" i="18"/>
  <c r="F36" i="18"/>
  <c r="E36" i="18"/>
  <c r="D36" i="18"/>
  <c r="C36" i="18"/>
  <c r="B36" i="18"/>
  <c r="K32" i="18"/>
  <c r="J32" i="18"/>
  <c r="I32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B31" i="18"/>
  <c r="O29" i="18"/>
  <c r="O25" i="18" s="1"/>
  <c r="N29" i="18"/>
  <c r="N25" i="18" s="1"/>
  <c r="M29" i="18"/>
  <c r="M25" i="18" s="1"/>
  <c r="L29" i="18"/>
  <c r="J29" i="18"/>
  <c r="I29" i="18"/>
  <c r="L25" i="18"/>
  <c r="J25" i="18"/>
  <c r="I25" i="18"/>
  <c r="H25" i="18"/>
  <c r="E25" i="18"/>
  <c r="O24" i="18"/>
  <c r="N24" i="18"/>
  <c r="M24" i="18"/>
  <c r="L24" i="18"/>
  <c r="K24" i="18"/>
  <c r="K29" i="18" s="1"/>
  <c r="K25" i="18" s="1"/>
  <c r="J24" i="18"/>
  <c r="I24" i="18"/>
  <c r="H24" i="18"/>
  <c r="H29" i="18" s="1"/>
  <c r="G24" i="18"/>
  <c r="G29" i="18" s="1"/>
  <c r="G25" i="18" s="1"/>
  <c r="E24" i="18"/>
  <c r="E29" i="18" s="1"/>
  <c r="B24" i="18"/>
  <c r="B29" i="18" s="1"/>
  <c r="B25" i="18" s="1"/>
  <c r="F20" i="18"/>
  <c r="F24" i="18" s="1"/>
  <c r="F29" i="18" s="1"/>
  <c r="F25" i="18" s="1"/>
  <c r="E20" i="18"/>
  <c r="D20" i="18"/>
  <c r="D24" i="18" s="1"/>
  <c r="D29" i="18" s="1"/>
  <c r="D25" i="18" s="1"/>
  <c r="C20" i="18"/>
  <c r="C24" i="18" s="1"/>
  <c r="C29" i="18" s="1"/>
  <c r="C25" i="18" s="1"/>
  <c r="O17" i="18"/>
  <c r="D13" i="18"/>
  <c r="L8" i="18"/>
  <c r="F14" i="18" s="1"/>
  <c r="D14" i="18" s="1"/>
  <c r="U141" i="17"/>
  <c r="T141" i="17"/>
  <c r="S141" i="17"/>
  <c r="R141" i="17"/>
  <c r="Q141" i="17"/>
  <c r="P141" i="17"/>
  <c r="O141" i="17"/>
  <c r="N141" i="17"/>
  <c r="M141" i="17"/>
  <c r="L141" i="17"/>
  <c r="K141" i="17"/>
  <c r="J141" i="17"/>
  <c r="I141" i="17"/>
  <c r="H141" i="17"/>
  <c r="G141" i="17"/>
  <c r="F141" i="17"/>
  <c r="E141" i="17"/>
  <c r="T100" i="17"/>
  <c r="S100" i="17"/>
  <c r="R100" i="17"/>
  <c r="Q100" i="17"/>
  <c r="P100" i="17"/>
  <c r="AZ97" i="17"/>
  <c r="BD97" i="17" s="1"/>
  <c r="AY97" i="17"/>
  <c r="AX97" i="17"/>
  <c r="BC97" i="17" s="1"/>
  <c r="AW97" i="17"/>
  <c r="AV97" i="17"/>
  <c r="AV98" i="17" s="1"/>
  <c r="BD96" i="17"/>
  <c r="BA96" i="17"/>
  <c r="AZ96" i="17"/>
  <c r="AY96" i="17"/>
  <c r="AX96" i="17"/>
  <c r="AW96" i="17"/>
  <c r="AV96" i="17"/>
  <c r="AA15" i="17"/>
  <c r="Z15" i="17"/>
  <c r="Y15" i="17"/>
  <c r="X15" i="17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G15" i="17"/>
  <c r="F15" i="17"/>
  <c r="E15" i="17"/>
  <c r="D15" i="17"/>
  <c r="E12" i="17"/>
  <c r="E11" i="17" s="1"/>
  <c r="D11" i="17"/>
  <c r="E8" i="17"/>
  <c r="D8" i="17"/>
  <c r="D12" i="17" s="1"/>
  <c r="K31" i="16"/>
  <c r="J31" i="16"/>
  <c r="I31" i="16"/>
  <c r="H31" i="16"/>
  <c r="G31" i="16"/>
  <c r="F31" i="16"/>
  <c r="E31" i="16"/>
  <c r="D31" i="16"/>
  <c r="C31" i="16"/>
  <c r="B31" i="16"/>
  <c r="M30" i="16"/>
  <c r="M31" i="16" s="1"/>
  <c r="N24" i="16"/>
  <c r="M24" i="16"/>
  <c r="K24" i="16"/>
  <c r="K22" i="16" s="1"/>
  <c r="K26" i="16" s="1"/>
  <c r="I24" i="16"/>
  <c r="I22" i="16" s="1"/>
  <c r="I26" i="16" s="1"/>
  <c r="F24" i="16"/>
  <c r="F22" i="16" s="1"/>
  <c r="F26" i="16" s="1"/>
  <c r="E24" i="16"/>
  <c r="E22" i="16" s="1"/>
  <c r="E26" i="16" s="1"/>
  <c r="D24" i="16"/>
  <c r="D22" i="16" s="1"/>
  <c r="D26" i="16" s="1"/>
  <c r="C24" i="16"/>
  <c r="C22" i="16" s="1"/>
  <c r="C26" i="16" s="1"/>
  <c r="B24" i="16"/>
  <c r="B22" i="16" s="1"/>
  <c r="B26" i="16" s="1"/>
  <c r="M21" i="16"/>
  <c r="L21" i="16"/>
  <c r="L24" i="16" s="1"/>
  <c r="I21" i="16"/>
  <c r="F21" i="16"/>
  <c r="D21" i="16"/>
  <c r="C21" i="16"/>
  <c r="B21" i="16"/>
  <c r="K18" i="16"/>
  <c r="K21" i="16" s="1"/>
  <c r="J18" i="16"/>
  <c r="J21" i="16" s="1"/>
  <c r="J24" i="16" s="1"/>
  <c r="J22" i="16" s="1"/>
  <c r="J26" i="16" s="1"/>
  <c r="I18" i="16"/>
  <c r="H18" i="16"/>
  <c r="H21" i="16" s="1"/>
  <c r="H24" i="16" s="1"/>
  <c r="H22" i="16" s="1"/>
  <c r="H26" i="16" s="1"/>
  <c r="G18" i="16"/>
  <c r="G21" i="16" s="1"/>
  <c r="G24" i="16" s="1"/>
  <c r="G22" i="16" s="1"/>
  <c r="G26" i="16" s="1"/>
  <c r="F18" i="16"/>
  <c r="E18" i="16"/>
  <c r="E21" i="16" s="1"/>
  <c r="D18" i="16"/>
  <c r="C18" i="16"/>
  <c r="C12" i="16"/>
  <c r="C11" i="16"/>
  <c r="C10" i="16"/>
  <c r="C9" i="16"/>
  <c r="C8" i="16"/>
  <c r="C7" i="16"/>
  <c r="C6" i="16"/>
  <c r="C5" i="16"/>
  <c r="C4" i="16"/>
  <c r="C3" i="16"/>
  <c r="K31" i="15"/>
  <c r="J31" i="15"/>
  <c r="I31" i="15"/>
  <c r="H31" i="15"/>
  <c r="G31" i="15"/>
  <c r="F31" i="15"/>
  <c r="E31" i="15"/>
  <c r="D31" i="15"/>
  <c r="C31" i="15"/>
  <c r="B31" i="15"/>
  <c r="M24" i="15"/>
  <c r="M22" i="15" s="1"/>
  <c r="M26" i="15" s="1"/>
  <c r="L24" i="15"/>
  <c r="C24" i="15"/>
  <c r="C22" i="15" s="1"/>
  <c r="C26" i="15" s="1"/>
  <c r="B24" i="15"/>
  <c r="B22" i="15" s="1"/>
  <c r="B26" i="15" s="1"/>
  <c r="L22" i="15"/>
  <c r="L26" i="15" s="1"/>
  <c r="M21" i="15"/>
  <c r="L21" i="15"/>
  <c r="F21" i="15"/>
  <c r="F24" i="15" s="1"/>
  <c r="F22" i="15" s="1"/>
  <c r="F26" i="15" s="1"/>
  <c r="E21" i="15"/>
  <c r="E24" i="15" s="1"/>
  <c r="E22" i="15" s="1"/>
  <c r="E26" i="15" s="1"/>
  <c r="D21" i="15"/>
  <c r="D24" i="15" s="1"/>
  <c r="D22" i="15" s="1"/>
  <c r="D26" i="15" s="1"/>
  <c r="B21" i="15"/>
  <c r="K18" i="15"/>
  <c r="K21" i="15" s="1"/>
  <c r="K24" i="15" s="1"/>
  <c r="K22" i="15" s="1"/>
  <c r="K26" i="15" s="1"/>
  <c r="J18" i="15"/>
  <c r="J21" i="15" s="1"/>
  <c r="J24" i="15" s="1"/>
  <c r="J22" i="15" s="1"/>
  <c r="J26" i="15" s="1"/>
  <c r="I18" i="15"/>
  <c r="I21" i="15" s="1"/>
  <c r="I24" i="15" s="1"/>
  <c r="I22" i="15" s="1"/>
  <c r="I26" i="15" s="1"/>
  <c r="H18" i="15"/>
  <c r="H21" i="15" s="1"/>
  <c r="H24" i="15" s="1"/>
  <c r="H22" i="15" s="1"/>
  <c r="H26" i="15" s="1"/>
  <c r="G18" i="15"/>
  <c r="G21" i="15" s="1"/>
  <c r="G24" i="15" s="1"/>
  <c r="G22" i="15" s="1"/>
  <c r="G26" i="15" s="1"/>
  <c r="F18" i="15"/>
  <c r="E18" i="15"/>
  <c r="D18" i="15"/>
  <c r="C18" i="15"/>
  <c r="C21" i="15" s="1"/>
  <c r="C12" i="15"/>
  <c r="C11" i="15"/>
  <c r="C10" i="15"/>
  <c r="C9" i="15"/>
  <c r="C8" i="15"/>
  <c r="C7" i="15"/>
  <c r="C6" i="15"/>
  <c r="C5" i="15"/>
  <c r="C4" i="15"/>
  <c r="C3" i="15"/>
  <c r="O104" i="13"/>
  <c r="N104" i="13"/>
  <c r="M104" i="13"/>
  <c r="L104" i="13"/>
  <c r="K104" i="13"/>
  <c r="J104" i="13"/>
  <c r="I104" i="13"/>
  <c r="H104" i="13"/>
  <c r="G104" i="13"/>
  <c r="O91" i="13"/>
  <c r="N91" i="13"/>
  <c r="M91" i="13"/>
  <c r="L91" i="13"/>
  <c r="K91" i="13"/>
  <c r="J91" i="13"/>
  <c r="I91" i="13"/>
  <c r="H91" i="13"/>
  <c r="G91" i="13"/>
  <c r="O87" i="13"/>
  <c r="L87" i="13"/>
  <c r="K87" i="13"/>
  <c r="J87" i="13"/>
  <c r="N82" i="13"/>
  <c r="M82" i="13"/>
  <c r="K82" i="13"/>
  <c r="K84" i="13" s="1"/>
  <c r="H82" i="13"/>
  <c r="O80" i="13"/>
  <c r="O82" i="13" s="1"/>
  <c r="O84" i="13" s="1"/>
  <c r="N80" i="13"/>
  <c r="M80" i="13"/>
  <c r="L80" i="13"/>
  <c r="L82" i="13" s="1"/>
  <c r="L84" i="13" s="1"/>
  <c r="L88" i="13" s="1"/>
  <c r="J80" i="13"/>
  <c r="J82" i="13" s="1"/>
  <c r="J84" i="13" s="1"/>
  <c r="O78" i="13"/>
  <c r="N78" i="13"/>
  <c r="M78" i="13"/>
  <c r="L78" i="13"/>
  <c r="L21" i="13" s="1"/>
  <c r="K78" i="13"/>
  <c r="K80" i="13" s="1"/>
  <c r="J78" i="13"/>
  <c r="I78" i="13"/>
  <c r="I80" i="13" s="1"/>
  <c r="I82" i="13" s="1"/>
  <c r="H78" i="13"/>
  <c r="H80" i="13" s="1"/>
  <c r="G78" i="13"/>
  <c r="O69" i="13"/>
  <c r="N69" i="13"/>
  <c r="M69" i="13"/>
  <c r="L69" i="13"/>
  <c r="K69" i="13"/>
  <c r="J69" i="13"/>
  <c r="I69" i="13"/>
  <c r="H69" i="13"/>
  <c r="G69" i="13"/>
  <c r="L64" i="13"/>
  <c r="L66" i="13" s="1"/>
  <c r="I64" i="13"/>
  <c r="I66" i="13" s="1"/>
  <c r="N62" i="13"/>
  <c r="N64" i="13" s="1"/>
  <c r="N66" i="13" s="1"/>
  <c r="M62" i="13"/>
  <c r="M64" i="13" s="1"/>
  <c r="M66" i="13" s="1"/>
  <c r="K62" i="13"/>
  <c r="K64" i="13" s="1"/>
  <c r="K66" i="13" s="1"/>
  <c r="J62" i="13"/>
  <c r="J64" i="13" s="1"/>
  <c r="J66" i="13" s="1"/>
  <c r="J88" i="13" s="1"/>
  <c r="H62" i="13"/>
  <c r="H64" i="13" s="1"/>
  <c r="H66" i="13" s="1"/>
  <c r="G62" i="13"/>
  <c r="G64" i="13" s="1"/>
  <c r="G66" i="13" s="1"/>
  <c r="O60" i="13"/>
  <c r="O62" i="13" s="1"/>
  <c r="O64" i="13" s="1"/>
  <c r="O66" i="13" s="1"/>
  <c r="N60" i="13"/>
  <c r="M60" i="13"/>
  <c r="L60" i="13"/>
  <c r="L62" i="13" s="1"/>
  <c r="K60" i="13"/>
  <c r="J60" i="13"/>
  <c r="J20" i="13" s="1"/>
  <c r="I60" i="13"/>
  <c r="I62" i="13" s="1"/>
  <c r="H60" i="13"/>
  <c r="G60" i="13"/>
  <c r="O49" i="13"/>
  <c r="N49" i="13"/>
  <c r="M49" i="13"/>
  <c r="K49" i="13"/>
  <c r="J49" i="13"/>
  <c r="I49" i="13"/>
  <c r="H49" i="13"/>
  <c r="G49" i="13"/>
  <c r="F49" i="13"/>
  <c r="E49" i="13"/>
  <c r="D49" i="13"/>
  <c r="C49" i="13"/>
  <c r="B49" i="13"/>
  <c r="P48" i="13"/>
  <c r="Q48" i="13" s="1"/>
  <c r="Q47" i="13"/>
  <c r="P47" i="13"/>
  <c r="Q46" i="13"/>
  <c r="P46" i="13"/>
  <c r="P45" i="13"/>
  <c r="Q45" i="13" s="1"/>
  <c r="P44" i="13"/>
  <c r="Q44" i="13" s="1"/>
  <c r="P43" i="13"/>
  <c r="Q43" i="13" s="1"/>
  <c r="P42" i="13"/>
  <c r="Q42" i="13" s="1"/>
  <c r="O41" i="13"/>
  <c r="N41" i="13"/>
  <c r="M41" i="13"/>
  <c r="L41" i="13"/>
  <c r="K41" i="13"/>
  <c r="J41" i="13"/>
  <c r="I41" i="13"/>
  <c r="H41" i="13"/>
  <c r="G41" i="13"/>
  <c r="F41" i="13"/>
  <c r="E41" i="13"/>
  <c r="D41" i="13"/>
  <c r="C41" i="13"/>
  <c r="B41" i="13"/>
  <c r="L39" i="13"/>
  <c r="H39" i="13"/>
  <c r="F39" i="13"/>
  <c r="E39" i="13"/>
  <c r="D39" i="13"/>
  <c r="C39" i="13"/>
  <c r="B39" i="13"/>
  <c r="L34" i="13"/>
  <c r="K34" i="13"/>
  <c r="J34" i="13"/>
  <c r="I34" i="13"/>
  <c r="H34" i="13"/>
  <c r="L29" i="13"/>
  <c r="K29" i="13"/>
  <c r="L25" i="13" s="1"/>
  <c r="J29" i="13"/>
  <c r="I29" i="13"/>
  <c r="H29" i="13"/>
  <c r="G29" i="13"/>
  <c r="F29" i="13"/>
  <c r="E29" i="13"/>
  <c r="D29" i="13"/>
  <c r="C29" i="13"/>
  <c r="B29" i="13"/>
  <c r="O27" i="13"/>
  <c r="N27" i="13"/>
  <c r="L27" i="13"/>
  <c r="L24" i="13" s="1"/>
  <c r="M25" i="13"/>
  <c r="M29" i="13" s="1"/>
  <c r="N25" i="13" s="1"/>
  <c r="N29" i="13" s="1"/>
  <c r="O25" i="13" s="1"/>
  <c r="O29" i="13" s="1"/>
  <c r="O24" i="13"/>
  <c r="N24" i="13"/>
  <c r="M24" i="13"/>
  <c r="H24" i="13"/>
  <c r="F24" i="13"/>
  <c r="E24" i="13"/>
  <c r="D24" i="13"/>
  <c r="O23" i="13"/>
  <c r="N23" i="13"/>
  <c r="M23" i="13"/>
  <c r="M27" i="13" s="1"/>
  <c r="F23" i="13"/>
  <c r="F27" i="13" s="1"/>
  <c r="E23" i="13"/>
  <c r="E27" i="13" s="1"/>
  <c r="D23" i="13"/>
  <c r="D27" i="13" s="1"/>
  <c r="C23" i="13"/>
  <c r="C27" i="13" s="1"/>
  <c r="C24" i="13" s="1"/>
  <c r="B23" i="13"/>
  <c r="B27" i="13" s="1"/>
  <c r="B24" i="13" s="1"/>
  <c r="K21" i="13"/>
  <c r="K19" i="13" s="1"/>
  <c r="J21" i="13"/>
  <c r="J39" i="13" s="1"/>
  <c r="I21" i="13"/>
  <c r="I19" i="13" s="1"/>
  <c r="H21" i="13"/>
  <c r="H19" i="13" s="1"/>
  <c r="H23" i="13" s="1"/>
  <c r="H27" i="13" s="1"/>
  <c r="O20" i="13"/>
  <c r="O5" i="27" s="1"/>
  <c r="N20" i="13"/>
  <c r="N5" i="27" s="1"/>
  <c r="M20" i="13"/>
  <c r="M5" i="27" s="1"/>
  <c r="L20" i="13"/>
  <c r="L5" i="27" s="1"/>
  <c r="K20" i="13"/>
  <c r="K5" i="27" s="1"/>
  <c r="I20" i="13"/>
  <c r="I5" i="27" s="1"/>
  <c r="H20" i="13"/>
  <c r="H5" i="27" s="1"/>
  <c r="G20" i="13"/>
  <c r="F20" i="13"/>
  <c r="F5" i="27" s="1"/>
  <c r="E20" i="13"/>
  <c r="E5" i="27" s="1"/>
  <c r="D20" i="13"/>
  <c r="D5" i="27" s="1"/>
  <c r="C20" i="13"/>
  <c r="C34" i="13" s="1"/>
  <c r="B20" i="13"/>
  <c r="B34" i="13" s="1"/>
  <c r="L19" i="13"/>
  <c r="L18" i="13"/>
  <c r="L23" i="13" s="1"/>
  <c r="K18" i="13"/>
  <c r="J18" i="13"/>
  <c r="I18" i="13"/>
  <c r="H18" i="13"/>
  <c r="G18" i="13"/>
  <c r="F18" i="13"/>
  <c r="E18" i="13"/>
  <c r="D18" i="13"/>
  <c r="C18" i="13"/>
  <c r="L31" i="12"/>
  <c r="K31" i="12"/>
  <c r="J31" i="12"/>
  <c r="I31" i="12"/>
  <c r="H31" i="12"/>
  <c r="G31" i="12"/>
  <c r="F31" i="12"/>
  <c r="E31" i="12"/>
  <c r="D31" i="12"/>
  <c r="C31" i="12"/>
  <c r="B31" i="12"/>
  <c r="O26" i="12"/>
  <c r="N26" i="12"/>
  <c r="M26" i="12"/>
  <c r="B26" i="12"/>
  <c r="N24" i="12"/>
  <c r="M24" i="12"/>
  <c r="I24" i="12"/>
  <c r="I22" i="12" s="1"/>
  <c r="I26" i="12" s="1"/>
  <c r="H24" i="12"/>
  <c r="H22" i="12" s="1"/>
  <c r="H26" i="12" s="1"/>
  <c r="G24" i="12"/>
  <c r="G22" i="12" s="1"/>
  <c r="G26" i="12" s="1"/>
  <c r="F24" i="12"/>
  <c r="F22" i="12" s="1"/>
  <c r="F26" i="12" s="1"/>
  <c r="E24" i="12"/>
  <c r="E22" i="12" s="1"/>
  <c r="E26" i="12" s="1"/>
  <c r="D24" i="12"/>
  <c r="D22" i="12" s="1"/>
  <c r="D26" i="12" s="1"/>
  <c r="C24" i="12"/>
  <c r="C22" i="12" s="1"/>
  <c r="C26" i="12" s="1"/>
  <c r="B24" i="12"/>
  <c r="L22" i="12"/>
  <c r="L26" i="12" s="1"/>
  <c r="B22" i="12"/>
  <c r="O21" i="12"/>
  <c r="O24" i="12" s="1"/>
  <c r="N21" i="12"/>
  <c r="M21" i="12"/>
  <c r="I21" i="12"/>
  <c r="H21" i="12"/>
  <c r="G21" i="12"/>
  <c r="F21" i="12"/>
  <c r="D21" i="12"/>
  <c r="C21" i="12"/>
  <c r="B21" i="12"/>
  <c r="L18" i="12"/>
  <c r="L21" i="12" s="1"/>
  <c r="L24" i="12" s="1"/>
  <c r="K18" i="12"/>
  <c r="K21" i="12" s="1"/>
  <c r="K24" i="12" s="1"/>
  <c r="K22" i="12" s="1"/>
  <c r="K26" i="12" s="1"/>
  <c r="J18" i="12"/>
  <c r="J21" i="12" s="1"/>
  <c r="J24" i="12" s="1"/>
  <c r="J22" i="12" s="1"/>
  <c r="J26" i="12" s="1"/>
  <c r="I18" i="12"/>
  <c r="H18" i="12"/>
  <c r="G18" i="12"/>
  <c r="F18" i="12"/>
  <c r="E18" i="12"/>
  <c r="E21" i="12" s="1"/>
  <c r="D18" i="12"/>
  <c r="C18" i="12"/>
  <c r="O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B31" i="11"/>
  <c r="B24" i="11"/>
  <c r="B22" i="11" s="1"/>
  <c r="B26" i="11" s="1"/>
  <c r="E21" i="11"/>
  <c r="E24" i="11" s="1"/>
  <c r="E22" i="11" s="1"/>
  <c r="E26" i="11" s="1"/>
  <c r="C21" i="11"/>
  <c r="C24" i="11" s="1"/>
  <c r="C22" i="11" s="1"/>
  <c r="C26" i="11" s="1"/>
  <c r="B21" i="11"/>
  <c r="L18" i="11"/>
  <c r="L21" i="11" s="1"/>
  <c r="L24" i="11" s="1"/>
  <c r="L22" i="11" s="1"/>
  <c r="L26" i="11" s="1"/>
  <c r="K18" i="11"/>
  <c r="K21" i="11" s="1"/>
  <c r="K24" i="11" s="1"/>
  <c r="K22" i="11" s="1"/>
  <c r="K26" i="11" s="1"/>
  <c r="J18" i="11"/>
  <c r="J21" i="11" s="1"/>
  <c r="J24" i="11" s="1"/>
  <c r="J22" i="11" s="1"/>
  <c r="J26" i="11" s="1"/>
  <c r="I18" i="11"/>
  <c r="I21" i="11" s="1"/>
  <c r="I24" i="11" s="1"/>
  <c r="I22" i="11" s="1"/>
  <c r="I26" i="11" s="1"/>
  <c r="H18" i="11"/>
  <c r="H21" i="11" s="1"/>
  <c r="H24" i="11" s="1"/>
  <c r="H22" i="11" s="1"/>
  <c r="H26" i="11" s="1"/>
  <c r="G18" i="11"/>
  <c r="G21" i="11" s="1"/>
  <c r="G24" i="11" s="1"/>
  <c r="G22" i="11" s="1"/>
  <c r="G26" i="11" s="1"/>
  <c r="F18" i="11"/>
  <c r="F21" i="11" s="1"/>
  <c r="F24" i="11" s="1"/>
  <c r="F22" i="11" s="1"/>
  <c r="F26" i="11" s="1"/>
  <c r="E18" i="11"/>
  <c r="D18" i="11"/>
  <c r="D21" i="11" s="1"/>
  <c r="D24" i="11" s="1"/>
  <c r="D22" i="11" s="1"/>
  <c r="D26" i="11" s="1"/>
  <c r="C18" i="11"/>
  <c r="L39" i="10"/>
  <c r="K39" i="10"/>
  <c r="J39" i="10"/>
  <c r="I39" i="10"/>
  <c r="H39" i="10"/>
  <c r="G39" i="10"/>
  <c r="F39" i="10"/>
  <c r="E39" i="10"/>
  <c r="D39" i="10"/>
  <c r="C39" i="10"/>
  <c r="B39" i="10"/>
  <c r="L32" i="10"/>
  <c r="K32" i="10"/>
  <c r="J32" i="10"/>
  <c r="I32" i="10"/>
  <c r="H32" i="10"/>
  <c r="G32" i="10"/>
  <c r="F32" i="10"/>
  <c r="E32" i="10"/>
  <c r="D32" i="10"/>
  <c r="C32" i="10"/>
  <c r="B32" i="10"/>
  <c r="L27" i="10"/>
  <c r="K27" i="10"/>
  <c r="J27" i="10"/>
  <c r="I27" i="10"/>
  <c r="H27" i="10"/>
  <c r="G27" i="10"/>
  <c r="F27" i="10"/>
  <c r="E27" i="10"/>
  <c r="D27" i="10"/>
  <c r="C27" i="10"/>
  <c r="K25" i="10"/>
  <c r="K22" i="10" s="1"/>
  <c r="J25" i="10"/>
  <c r="J22" i="10" s="1"/>
  <c r="I25" i="10"/>
  <c r="I22" i="10" s="1"/>
  <c r="H25" i="10"/>
  <c r="H22" i="10" s="1"/>
  <c r="G25" i="10"/>
  <c r="G22" i="10" s="1"/>
  <c r="F25" i="10"/>
  <c r="F22" i="10" s="1"/>
  <c r="E25" i="10"/>
  <c r="C25" i="10"/>
  <c r="C22" i="10" s="1"/>
  <c r="E22" i="10"/>
  <c r="L21" i="10"/>
  <c r="L25" i="10" s="1"/>
  <c r="L22" i="10" s="1"/>
  <c r="J21" i="10"/>
  <c r="I21" i="10"/>
  <c r="H21" i="10"/>
  <c r="G21" i="10"/>
  <c r="F21" i="10"/>
  <c r="E21" i="10"/>
  <c r="C21" i="10"/>
  <c r="B21" i="10"/>
  <c r="B25" i="10" s="1"/>
  <c r="B22" i="10" s="1"/>
  <c r="B27" i="10" s="1"/>
  <c r="L18" i="10"/>
  <c r="K18" i="10"/>
  <c r="K21" i="10" s="1"/>
  <c r="J18" i="10"/>
  <c r="I18" i="10"/>
  <c r="H18" i="10"/>
  <c r="G18" i="10"/>
  <c r="F18" i="10"/>
  <c r="E18" i="10"/>
  <c r="D18" i="10"/>
  <c r="D21" i="10" s="1"/>
  <c r="D25" i="10" s="1"/>
  <c r="D22" i="10" s="1"/>
  <c r="C18" i="10"/>
  <c r="C13" i="10"/>
  <c r="C12" i="10"/>
  <c r="C11" i="10"/>
  <c r="C10" i="10"/>
  <c r="C9" i="10"/>
  <c r="C8" i="10"/>
  <c r="C7" i="10"/>
  <c r="C6" i="10"/>
  <c r="C5" i="10"/>
  <c r="C4" i="10"/>
  <c r="C3" i="10"/>
  <c r="D37" i="9"/>
  <c r="E35" i="9"/>
  <c r="D35" i="9"/>
  <c r="D38" i="9" s="1"/>
  <c r="C35" i="9"/>
  <c r="B35" i="9"/>
  <c r="E31" i="9"/>
  <c r="D31" i="9"/>
  <c r="C31" i="9"/>
  <c r="B31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B26" i="9"/>
  <c r="O25" i="9"/>
  <c r="N25" i="9"/>
  <c r="M25" i="9"/>
  <c r="L25" i="9"/>
  <c r="K25" i="9"/>
  <c r="J25" i="9"/>
  <c r="I25" i="9"/>
  <c r="H25" i="9"/>
  <c r="G25" i="9"/>
  <c r="F25" i="9"/>
  <c r="E24" i="9"/>
  <c r="D24" i="9"/>
  <c r="C24" i="9"/>
  <c r="C21" i="9"/>
  <c r="C25" i="9" s="1"/>
  <c r="D18" i="9" s="1"/>
  <c r="D21" i="9" s="1"/>
  <c r="D25" i="9" s="1"/>
  <c r="E18" i="9" s="1"/>
  <c r="E21" i="9" s="1"/>
  <c r="E25" i="9" s="1"/>
  <c r="B21" i="9"/>
  <c r="B24" i="9" s="1"/>
  <c r="B22" i="9" s="1"/>
  <c r="C12" i="9"/>
  <c r="C11" i="9"/>
  <c r="C10" i="9"/>
  <c r="C9" i="9"/>
  <c r="C8" i="9"/>
  <c r="C7" i="9"/>
  <c r="C6" i="9"/>
  <c r="C5" i="9"/>
  <c r="C4" i="9"/>
  <c r="C3" i="9"/>
  <c r="KH114" i="8"/>
  <c r="JW114" i="8"/>
  <c r="JV114" i="8"/>
  <c r="KI113" i="8"/>
  <c r="KH113" i="8"/>
  <c r="JW113" i="8"/>
  <c r="JV113" i="8"/>
  <c r="KI112" i="8"/>
  <c r="KH112" i="8"/>
  <c r="JW112" i="8"/>
  <c r="JV112" i="8"/>
  <c r="KI111" i="8"/>
  <c r="KH111" i="8"/>
  <c r="JW111" i="8"/>
  <c r="JW109" i="8"/>
  <c r="KI108" i="8"/>
  <c r="KI115" i="8" s="1"/>
  <c r="KH108" i="8"/>
  <c r="KH115" i="8" s="1"/>
  <c r="JW108" i="8"/>
  <c r="JW115" i="8" s="1"/>
  <c r="JV108" i="8"/>
  <c r="JV111" i="8" s="1"/>
  <c r="JV5" i="8" s="1"/>
  <c r="AR97" i="8"/>
  <c r="AQ97" i="8"/>
  <c r="AP97" i="8"/>
  <c r="AO97" i="8"/>
  <c r="AN97" i="8"/>
  <c r="AM97" i="8"/>
  <c r="AL97" i="8"/>
  <c r="AK97" i="8"/>
  <c r="AJ97" i="8"/>
  <c r="AI97" i="8"/>
  <c r="AH97" i="8"/>
  <c r="AG97" i="8"/>
  <c r="AF97" i="8"/>
  <c r="AE97" i="8"/>
  <c r="S97" i="8"/>
  <c r="R97" i="8"/>
  <c r="Q97" i="8"/>
  <c r="P97" i="8"/>
  <c r="O97" i="8"/>
  <c r="N97" i="8"/>
  <c r="M97" i="8"/>
  <c r="L97" i="8"/>
  <c r="K97" i="8"/>
  <c r="J97" i="8"/>
  <c r="I97" i="8"/>
  <c r="H97" i="8"/>
  <c r="G97" i="8"/>
  <c r="F97" i="8"/>
  <c r="E97" i="8"/>
  <c r="D97" i="8"/>
  <c r="C97" i="8"/>
  <c r="B97" i="8"/>
  <c r="AS96" i="8"/>
  <c r="AR96" i="8"/>
  <c r="AR95" i="8"/>
  <c r="AU94" i="8"/>
  <c r="AU77" i="8" s="1"/>
  <c r="AT94" i="8"/>
  <c r="AT77" i="8" s="1"/>
  <c r="AS94" i="8"/>
  <c r="AS77" i="8" s="1"/>
  <c r="AR94" i="8"/>
  <c r="AR77" i="8" s="1"/>
  <c r="AT93" i="8"/>
  <c r="AR93" i="8"/>
  <c r="AR92" i="8"/>
  <c r="AS91" i="8"/>
  <c r="AR91" i="8"/>
  <c r="AU90" i="8"/>
  <c r="AU73" i="8" s="1"/>
  <c r="AT90" i="8"/>
  <c r="AT73" i="8" s="1"/>
  <c r="AS90" i="8"/>
  <c r="AR90" i="8"/>
  <c r="AS89" i="8"/>
  <c r="AR89" i="8"/>
  <c r="AS88" i="8"/>
  <c r="AR88" i="8"/>
  <c r="AT87" i="8"/>
  <c r="AS87" i="8"/>
  <c r="AS70" i="8" s="1"/>
  <c r="AR87" i="8"/>
  <c r="AR70" i="8" s="1"/>
  <c r="AS86" i="8"/>
  <c r="AR86" i="8"/>
  <c r="AR69" i="8" s="1"/>
  <c r="AU85" i="8"/>
  <c r="AT85" i="8"/>
  <c r="AS85" i="8"/>
  <c r="AR85" i="8"/>
  <c r="S84" i="8"/>
  <c r="R84" i="8"/>
  <c r="Q84" i="8"/>
  <c r="P84" i="8"/>
  <c r="O84" i="8"/>
  <c r="N84" i="8"/>
  <c r="M84" i="8"/>
  <c r="L84" i="8"/>
  <c r="K84" i="8"/>
  <c r="J84" i="8"/>
  <c r="I84" i="8"/>
  <c r="H84" i="8"/>
  <c r="G84" i="8"/>
  <c r="F84" i="8"/>
  <c r="E84" i="8"/>
  <c r="D84" i="8"/>
  <c r="C84" i="8"/>
  <c r="B84" i="8"/>
  <c r="AR83" i="8"/>
  <c r="AQ83" i="8"/>
  <c r="AP83" i="8"/>
  <c r="AO83" i="8"/>
  <c r="AN83" i="8"/>
  <c r="AM83" i="8"/>
  <c r="AL83" i="8"/>
  <c r="AK83" i="8"/>
  <c r="AJ83" i="8"/>
  <c r="AI83" i="8"/>
  <c r="AH83" i="8"/>
  <c r="AG83" i="8"/>
  <c r="AF83" i="8"/>
  <c r="AL79" i="8" a="1"/>
  <c r="AL79" i="8" s="1"/>
  <c r="AK79" i="8" a="1"/>
  <c r="AK79" i="8" s="1"/>
  <c r="AQ78" i="8"/>
  <c r="AP78" i="8"/>
  <c r="AO78" i="8"/>
  <c r="AN78" i="8"/>
  <c r="AM78" i="8"/>
  <c r="AL78" i="8"/>
  <c r="AK78" i="8"/>
  <c r="AJ78" i="8"/>
  <c r="AI78" i="8"/>
  <c r="AH78" i="8"/>
  <c r="AG78" i="8"/>
  <c r="AF78" i="8"/>
  <c r="AQ77" i="8"/>
  <c r="AP77" i="8"/>
  <c r="AO77" i="8"/>
  <c r="AN77" i="8"/>
  <c r="AM77" i="8"/>
  <c r="AL77" i="8"/>
  <c r="AK77" i="8"/>
  <c r="AJ77" i="8"/>
  <c r="AI77" i="8"/>
  <c r="AH77" i="8"/>
  <c r="AG77" i="8"/>
  <c r="AF77" i="8"/>
  <c r="AT76" i="8"/>
  <c r="AR76" i="8"/>
  <c r="AQ76" i="8"/>
  <c r="AP76" i="8"/>
  <c r="AO76" i="8"/>
  <c r="AN76" i="8"/>
  <c r="AM76" i="8"/>
  <c r="AL76" i="8"/>
  <c r="AK76" i="8"/>
  <c r="AJ76" i="8"/>
  <c r="AI76" i="8"/>
  <c r="AH76" i="8"/>
  <c r="AG76" i="8"/>
  <c r="AF76" i="8"/>
  <c r="AU75" i="8"/>
  <c r="AT75" i="8"/>
  <c r="AQ75" i="8"/>
  <c r="AP75" i="8"/>
  <c r="AO75" i="8"/>
  <c r="AN75" i="8"/>
  <c r="AM75" i="8"/>
  <c r="AL75" i="8"/>
  <c r="AK75" i="8"/>
  <c r="AJ75" i="8"/>
  <c r="AI75" i="8"/>
  <c r="AH75" i="8"/>
  <c r="AG75" i="8"/>
  <c r="AF75" i="8"/>
  <c r="AQ74" i="8"/>
  <c r="AP74" i="8"/>
  <c r="AO74" i="8"/>
  <c r="AN74" i="8"/>
  <c r="AM74" i="8"/>
  <c r="AL74" i="8"/>
  <c r="AK74" i="8"/>
  <c r="AJ74" i="8"/>
  <c r="AI74" i="8"/>
  <c r="AH74" i="8"/>
  <c r="AG74" i="8"/>
  <c r="AF74" i="8"/>
  <c r="AS73" i="8"/>
  <c r="AQ73" i="8"/>
  <c r="AP73" i="8"/>
  <c r="AO73" i="8"/>
  <c r="AN73" i="8"/>
  <c r="AM73" i="8"/>
  <c r="AL73" i="8"/>
  <c r="AK73" i="8"/>
  <c r="AJ73" i="8"/>
  <c r="AI73" i="8"/>
  <c r="AH73" i="8"/>
  <c r="AG73" i="8"/>
  <c r="AF73" i="8"/>
  <c r="AU72" i="8"/>
  <c r="AS72" i="8"/>
  <c r="AR72" i="8"/>
  <c r="AQ72" i="8"/>
  <c r="AP72" i="8"/>
  <c r="AO72" i="8"/>
  <c r="AN72" i="8"/>
  <c r="AM72" i="8"/>
  <c r="AL72" i="8"/>
  <c r="AK72" i="8"/>
  <c r="AJ72" i="8"/>
  <c r="AI72" i="8"/>
  <c r="AH72" i="8"/>
  <c r="AG72" i="8"/>
  <c r="AF72" i="8"/>
  <c r="AQ71" i="8"/>
  <c r="AP71" i="8"/>
  <c r="AO71" i="8"/>
  <c r="AN71" i="8"/>
  <c r="AM71" i="8"/>
  <c r="AL71" i="8"/>
  <c r="AK71" i="8"/>
  <c r="AJ71" i="8"/>
  <c r="AI71" i="8"/>
  <c r="AH71" i="8"/>
  <c r="AG71" i="8"/>
  <c r="AF71" i="8"/>
  <c r="AT70" i="8"/>
  <c r="AQ70" i="8"/>
  <c r="AP70" i="8"/>
  <c r="AO70" i="8"/>
  <c r="AN70" i="8"/>
  <c r="AM70" i="8"/>
  <c r="AL70" i="8"/>
  <c r="AK70" i="8"/>
  <c r="AJ70" i="8"/>
  <c r="AI70" i="8"/>
  <c r="AH70" i="8"/>
  <c r="AG70" i="8"/>
  <c r="AF70" i="8"/>
  <c r="AU69" i="8"/>
  <c r="AQ69" i="8"/>
  <c r="AP69" i="8"/>
  <c r="AO69" i="8"/>
  <c r="AN69" i="8"/>
  <c r="AM69" i="8"/>
  <c r="AL69" i="8"/>
  <c r="AK69" i="8"/>
  <c r="AJ69" i="8"/>
  <c r="AI69" i="8"/>
  <c r="AH69" i="8"/>
  <c r="AG69" i="8"/>
  <c r="AF69" i="8"/>
  <c r="AU68" i="8"/>
  <c r="AS68" i="8"/>
  <c r="AR68" i="8"/>
  <c r="AQ68" i="8"/>
  <c r="AP68" i="8"/>
  <c r="AO68" i="8"/>
  <c r="AN68" i="8"/>
  <c r="AM68" i="8"/>
  <c r="AL68" i="8"/>
  <c r="AK68" i="8"/>
  <c r="AJ68" i="8"/>
  <c r="AI68" i="8"/>
  <c r="AH68" i="8"/>
  <c r="AG68" i="8"/>
  <c r="AF68" i="8"/>
  <c r="AT67" i="8"/>
  <c r="AS67" i="8"/>
  <c r="AR67" i="8"/>
  <c r="AQ67" i="8"/>
  <c r="AP67" i="8"/>
  <c r="AO67" i="8"/>
  <c r="AN67" i="8"/>
  <c r="AM67" i="8"/>
  <c r="AL67" i="8"/>
  <c r="AK67" i="8"/>
  <c r="AJ67" i="8"/>
  <c r="AI67" i="8"/>
  <c r="AH67" i="8"/>
  <c r="AG67" i="8"/>
  <c r="AF67" i="8"/>
  <c r="AM65" i="8"/>
  <c r="AL65" i="8"/>
  <c r="AH65" i="8"/>
  <c r="AQ64" i="8"/>
  <c r="AP64" i="8"/>
  <c r="AO64" i="8"/>
  <c r="AN64" i="8"/>
  <c r="AM64" i="8"/>
  <c r="AM79" i="8" s="1" a="1"/>
  <c r="AM79" i="8" s="1"/>
  <c r="AL64" i="8"/>
  <c r="AK64" i="8"/>
  <c r="AK65" i="8" s="1"/>
  <c r="AJ64" i="8"/>
  <c r="AI64" i="8"/>
  <c r="AI65" i="8" s="1"/>
  <c r="AH64" i="8"/>
  <c r="AH79" i="8" s="1" a="1"/>
  <c r="AH79" i="8" s="1"/>
  <c r="AG64" i="8"/>
  <c r="AG79" i="8" s="1" a="1"/>
  <c r="AG79" i="8" s="1"/>
  <c r="AF64" i="8"/>
  <c r="AF79" i="8" s="1" a="1"/>
  <c r="AF79" i="8" s="1"/>
  <c r="AE64" i="8"/>
  <c r="AD64" i="8"/>
  <c r="AC64" i="8"/>
  <c r="AB64" i="8"/>
  <c r="AA64" i="8"/>
  <c r="AT63" i="8"/>
  <c r="AT95" i="8" s="1"/>
  <c r="AT78" i="8" s="1"/>
  <c r="AS63" i="8"/>
  <c r="AR63" i="8"/>
  <c r="AU62" i="8"/>
  <c r="AT62" i="8"/>
  <c r="AS62" i="8"/>
  <c r="AR62" i="8"/>
  <c r="AT61" i="8"/>
  <c r="AS61" i="8"/>
  <c r="AR61" i="8"/>
  <c r="AU60" i="8"/>
  <c r="AU92" i="8" s="1"/>
  <c r="AT60" i="8"/>
  <c r="AT92" i="8" s="1"/>
  <c r="AS60" i="8"/>
  <c r="AR60" i="8"/>
  <c r="AU59" i="8"/>
  <c r="AU91" i="8" s="1"/>
  <c r="AU74" i="8" s="1"/>
  <c r="AT59" i="8"/>
  <c r="AT91" i="8" s="1"/>
  <c r="AT74" i="8" s="1"/>
  <c r="AS59" i="8"/>
  <c r="AR59" i="8"/>
  <c r="AR74" i="8" s="1"/>
  <c r="AU58" i="8"/>
  <c r="AT58" i="8"/>
  <c r="AS58" i="8"/>
  <c r="AR58" i="8"/>
  <c r="AR73" i="8" s="1"/>
  <c r="AU57" i="8"/>
  <c r="AU89" i="8" s="1"/>
  <c r="AT57" i="8"/>
  <c r="AT89" i="8" s="1"/>
  <c r="AT72" i="8" s="1"/>
  <c r="AS57" i="8"/>
  <c r="AR57" i="8"/>
  <c r="AU56" i="8"/>
  <c r="AU88" i="8" s="1"/>
  <c r="AU71" i="8" s="1"/>
  <c r="AT56" i="8"/>
  <c r="AS56" i="8"/>
  <c r="AR56" i="8"/>
  <c r="AU55" i="8"/>
  <c r="AT55" i="8"/>
  <c r="AS55" i="8"/>
  <c r="AR55" i="8"/>
  <c r="AU54" i="8"/>
  <c r="AU86" i="8" s="1"/>
  <c r="AT54" i="8"/>
  <c r="AT86" i="8" s="1"/>
  <c r="AT69" i="8" s="1"/>
  <c r="AS54" i="8"/>
  <c r="AS69" i="8" s="1"/>
  <c r="AR54" i="8"/>
  <c r="AU53" i="8"/>
  <c r="AT53" i="8"/>
  <c r="AS53" i="8"/>
  <c r="AR53" i="8"/>
  <c r="AU52" i="8"/>
  <c r="AT52" i="8"/>
  <c r="AS52" i="8"/>
  <c r="AR52" i="8"/>
  <c r="JJ46" i="8"/>
  <c r="JI46" i="8"/>
  <c r="JH46" i="8"/>
  <c r="JG46" i="8"/>
  <c r="JF46" i="8"/>
  <c r="JE46" i="8"/>
  <c r="JD46" i="8"/>
  <c r="IU46" i="8"/>
  <c r="IN46" i="8"/>
  <c r="IL46" i="8"/>
  <c r="IJ46" i="8"/>
  <c r="II46" i="8"/>
  <c r="HV46" i="8"/>
  <c r="HU46" i="8"/>
  <c r="HT46" i="8"/>
  <c r="HS46" i="8"/>
  <c r="HR46" i="8"/>
  <c r="HQ46" i="8"/>
  <c r="HP46" i="8"/>
  <c r="HO46" i="8"/>
  <c r="HN46" i="8"/>
  <c r="HM46" i="8"/>
  <c r="GW46" i="8"/>
  <c r="GV46" i="8"/>
  <c r="GU46" i="8"/>
  <c r="GT46" i="8"/>
  <c r="GS46" i="8"/>
  <c r="GR46" i="8"/>
  <c r="GQ46" i="8"/>
  <c r="GP46" i="8"/>
  <c r="GG46" i="8"/>
  <c r="GE46" i="8"/>
  <c r="GD46" i="8"/>
  <c r="GC46" i="8"/>
  <c r="GA46" i="8"/>
  <c r="FZ46" i="8"/>
  <c r="FX46" i="8"/>
  <c r="FV46" i="8"/>
  <c r="FU46" i="8"/>
  <c r="FT46" i="8"/>
  <c r="FI46" i="8"/>
  <c r="FH46" i="8"/>
  <c r="FG46" i="8"/>
  <c r="FE46" i="8"/>
  <c r="FD46" i="8"/>
  <c r="FC46" i="8"/>
  <c r="FB46" i="8"/>
  <c r="FA46" i="8"/>
  <c r="EZ46" i="8"/>
  <c r="EY46" i="8"/>
  <c r="EI46" i="8"/>
  <c r="EH46" i="8"/>
  <c r="EG46" i="8"/>
  <c r="EF46" i="8"/>
  <c r="EE46" i="8"/>
  <c r="ED46" i="8"/>
  <c r="EC46" i="8"/>
  <c r="EB46" i="8"/>
  <c r="DS46" i="8"/>
  <c r="DQ46" i="8"/>
  <c r="DP46" i="8"/>
  <c r="DM46" i="8"/>
  <c r="JM45" i="8"/>
  <c r="JL45" i="8"/>
  <c r="JK45" i="8"/>
  <c r="JJ45" i="8"/>
  <c r="JI45" i="8"/>
  <c r="JH45" i="8"/>
  <c r="JF45" i="8"/>
  <c r="JE45" i="8"/>
  <c r="JD45" i="8"/>
  <c r="JA45" i="8"/>
  <c r="IO45" i="8"/>
  <c r="IN45" i="8"/>
  <c r="IM45" i="8"/>
  <c r="IL45" i="8"/>
  <c r="IJ45" i="8"/>
  <c r="II45" i="8"/>
  <c r="IH45" i="8"/>
  <c r="IE45" i="8"/>
  <c r="HZ45" i="8"/>
  <c r="HY45" i="8"/>
  <c r="HX45" i="8"/>
  <c r="HS45" i="8"/>
  <c r="HR45" i="8"/>
  <c r="HQ45" i="8"/>
  <c r="HP45" i="8"/>
  <c r="HN45" i="8"/>
  <c r="HM45" i="8"/>
  <c r="HI45" i="8"/>
  <c r="HG45" i="8"/>
  <c r="HE45" i="8"/>
  <c r="HD45" i="8"/>
  <c r="HC45" i="8"/>
  <c r="GZ45" i="8"/>
  <c r="GW45" i="8"/>
  <c r="GV45" i="8"/>
  <c r="GU45" i="8"/>
  <c r="GT45" i="8"/>
  <c r="GR45" i="8"/>
  <c r="GQ45" i="8"/>
  <c r="GM45" i="8"/>
  <c r="GF45" i="8"/>
  <c r="GE45" i="8"/>
  <c r="GD45" i="8"/>
  <c r="GC45" i="8"/>
  <c r="GB45" i="8"/>
  <c r="GA45" i="8"/>
  <c r="FZ45" i="8"/>
  <c r="FY45" i="8"/>
  <c r="FX45" i="8"/>
  <c r="FV45" i="8"/>
  <c r="FU45" i="8"/>
  <c r="FE45" i="8"/>
  <c r="FD45" i="8"/>
  <c r="FC45" i="8"/>
  <c r="FB45" i="8"/>
  <c r="EZ45" i="8"/>
  <c r="EY45" i="8"/>
  <c r="EX45" i="8"/>
  <c r="EU45" i="8"/>
  <c r="EP45" i="8"/>
  <c r="EI45" i="8"/>
  <c r="EH45" i="8"/>
  <c r="EG45" i="8"/>
  <c r="EF45" i="8"/>
  <c r="ED45" i="8"/>
  <c r="EC45" i="8"/>
  <c r="EB45" i="8"/>
  <c r="DY45" i="8"/>
  <c r="DW45" i="8"/>
  <c r="DU45" i="8"/>
  <c r="DM45" i="8"/>
  <c r="DL45" i="8"/>
  <c r="DJ45" i="8"/>
  <c r="DH45" i="8"/>
  <c r="DG45" i="8"/>
  <c r="DC45" i="8"/>
  <c r="CX45" i="8"/>
  <c r="CW45" i="8"/>
  <c r="CV45" i="8"/>
  <c r="CU45" i="8"/>
  <c r="CT45" i="8"/>
  <c r="CS45" i="8"/>
  <c r="CR45" i="8"/>
  <c r="CQ45" i="8"/>
  <c r="CP45" i="8"/>
  <c r="CO45" i="8"/>
  <c r="CN45" i="8"/>
  <c r="CL45" i="8"/>
  <c r="CK45" i="8"/>
  <c r="JK44" i="8"/>
  <c r="JG44" i="8"/>
  <c r="JD44" i="8"/>
  <c r="JB44" i="8"/>
  <c r="IZ44" i="8"/>
  <c r="IY44" i="8"/>
  <c r="IO44" i="8"/>
  <c r="IK44" i="8"/>
  <c r="IH44" i="8"/>
  <c r="IF44" i="8"/>
  <c r="IB44" i="8"/>
  <c r="HS44" i="8"/>
  <c r="HJ44" i="8"/>
  <c r="HD44" i="8"/>
  <c r="HC44" i="8"/>
  <c r="HB44" i="8"/>
  <c r="HA44" i="8"/>
  <c r="GZ44" i="8"/>
  <c r="GY44" i="8"/>
  <c r="GX44" i="8"/>
  <c r="GW44" i="8"/>
  <c r="GU44" i="8"/>
  <c r="GS44" i="8"/>
  <c r="GP44" i="8"/>
  <c r="GB44" i="8"/>
  <c r="GA44" i="8"/>
  <c r="FY44" i="8"/>
  <c r="FW44" i="8"/>
  <c r="FT44" i="8"/>
  <c r="FR44" i="8"/>
  <c r="FL44" i="8"/>
  <c r="FE44" i="8"/>
  <c r="FC44" i="8"/>
  <c r="FA44" i="8"/>
  <c r="ES44" i="8"/>
  <c r="ER44" i="8"/>
  <c r="EQ44" i="8"/>
  <c r="EP44" i="8"/>
  <c r="EO44" i="8"/>
  <c r="EN44" i="8"/>
  <c r="EM44" i="8"/>
  <c r="EL44" i="8"/>
  <c r="EK44" i="8"/>
  <c r="EJ44" i="8"/>
  <c r="EG44" i="8"/>
  <c r="DP44" i="8"/>
  <c r="DM44" i="8"/>
  <c r="DK44" i="8"/>
  <c r="HO43" i="8"/>
  <c r="HJ43" i="8"/>
  <c r="HD43" i="8"/>
  <c r="HC43" i="8"/>
  <c r="GZ43" i="8"/>
  <c r="GY43" i="8"/>
  <c r="GX43" i="8"/>
  <c r="GW43" i="8"/>
  <c r="GF43" i="8"/>
  <c r="GD43" i="8"/>
  <c r="GC43" i="8"/>
  <c r="GB43" i="8"/>
  <c r="GA43" i="8"/>
  <c r="FY43" i="8"/>
  <c r="FW43" i="8"/>
  <c r="FT43" i="8"/>
  <c r="FR43" i="8"/>
  <c r="FQ43" i="8"/>
  <c r="FE43" i="8"/>
  <c r="FC43" i="8"/>
  <c r="FA43" i="8"/>
  <c r="EX43" i="8"/>
  <c r="EV43" i="8"/>
  <c r="EU43" i="8"/>
  <c r="ES43" i="8"/>
  <c r="ER43" i="8"/>
  <c r="EQ43" i="8"/>
  <c r="EP43" i="8"/>
  <c r="EI43" i="8"/>
  <c r="EG43" i="8"/>
  <c r="EE43" i="8"/>
  <c r="DY43" i="8"/>
  <c r="DT43" i="8"/>
  <c r="DP43" i="8"/>
  <c r="DM43" i="8"/>
  <c r="JM42" i="8"/>
  <c r="HO42" i="8"/>
  <c r="HL42" i="8"/>
  <c r="HJ42" i="8"/>
  <c r="HI42" i="8"/>
  <c r="GW42" i="8"/>
  <c r="GU42" i="8"/>
  <c r="GS42" i="8"/>
  <c r="GP42" i="8"/>
  <c r="GN42" i="8"/>
  <c r="GM42" i="8"/>
  <c r="GL42" i="8"/>
  <c r="GH42" i="8"/>
  <c r="GG42" i="8"/>
  <c r="GF42" i="8"/>
  <c r="GE42" i="8"/>
  <c r="GA42" i="8"/>
  <c r="FY42" i="8"/>
  <c r="FT42" i="8"/>
  <c r="FQ42" i="8"/>
  <c r="FK42" i="8"/>
  <c r="FJ42" i="8"/>
  <c r="FH42" i="8"/>
  <c r="FG42" i="8"/>
  <c r="FF42" i="8"/>
  <c r="FE42" i="8"/>
  <c r="FC42" i="8"/>
  <c r="EM42" i="8"/>
  <c r="EL42" i="8"/>
  <c r="EK42" i="8"/>
  <c r="EJ42" i="8"/>
  <c r="EI42" i="8"/>
  <c r="EG42" i="8"/>
  <c r="EE42" i="8"/>
  <c r="EB42" i="8"/>
  <c r="DZ42" i="8"/>
  <c r="DY42" i="8"/>
  <c r="DM42" i="8"/>
  <c r="DK42" i="8"/>
  <c r="DI42" i="8"/>
  <c r="DF42" i="8"/>
  <c r="DD42" i="8"/>
  <c r="DC42" i="8"/>
  <c r="DA42" i="8"/>
  <c r="CZ42" i="8"/>
  <c r="CY42" i="8"/>
  <c r="CX42" i="8"/>
  <c r="CW42" i="8"/>
  <c r="CQ42" i="8"/>
  <c r="CO42" i="8"/>
  <c r="CM42" i="8"/>
  <c r="CJ42" i="8"/>
  <c r="CC42" i="8"/>
  <c r="JR40" i="8"/>
  <c r="JQ40" i="8"/>
  <c r="JP40" i="8"/>
  <c r="JO40" i="8"/>
  <c r="JN40" i="8"/>
  <c r="JM40" i="8"/>
  <c r="JL40" i="8"/>
  <c r="JL44" i="8" s="1"/>
  <c r="JK40" i="8"/>
  <c r="JJ40" i="8"/>
  <c r="JJ44" i="8" s="1"/>
  <c r="JI40" i="8"/>
  <c r="JI44" i="8" s="1"/>
  <c r="JH40" i="8"/>
  <c r="JH44" i="8" s="1"/>
  <c r="JG40" i="8"/>
  <c r="JG45" i="8" s="1"/>
  <c r="JF40" i="8"/>
  <c r="JF44" i="8" s="1"/>
  <c r="JE40" i="8"/>
  <c r="JE44" i="8" s="1"/>
  <c r="JD40" i="8"/>
  <c r="JC40" i="8"/>
  <c r="JC46" i="8" s="1"/>
  <c r="JB40" i="8"/>
  <c r="JA40" i="8"/>
  <c r="IZ40" i="8"/>
  <c r="IY40" i="8"/>
  <c r="IX40" i="8"/>
  <c r="IW40" i="8"/>
  <c r="IV40" i="8"/>
  <c r="IU40" i="8"/>
  <c r="IT40" i="8"/>
  <c r="IS40" i="8"/>
  <c r="IR40" i="8"/>
  <c r="IQ40" i="8"/>
  <c r="IP40" i="8"/>
  <c r="IO40" i="8"/>
  <c r="IO46" i="8" s="1"/>
  <c r="IN40" i="8"/>
  <c r="IN44" i="8" s="1"/>
  <c r="IM40" i="8"/>
  <c r="IM44" i="8" s="1"/>
  <c r="IL40" i="8"/>
  <c r="IL44" i="8" s="1"/>
  <c r="IK40" i="8"/>
  <c r="IK45" i="8" s="1"/>
  <c r="IJ40" i="8"/>
  <c r="IJ44" i="8" s="1"/>
  <c r="II40" i="8"/>
  <c r="II44" i="8" s="1"/>
  <c r="IH40" i="8"/>
  <c r="IH46" i="8" s="1"/>
  <c r="IG40" i="8"/>
  <c r="IG46" i="8" s="1"/>
  <c r="IF40" i="8"/>
  <c r="IE40" i="8"/>
  <c r="ID40" i="8"/>
  <c r="IC40" i="8"/>
  <c r="IB40" i="8"/>
  <c r="IA40" i="8"/>
  <c r="HZ40" i="8"/>
  <c r="HZ46" i="8" s="1"/>
  <c r="HY40" i="8"/>
  <c r="HY46" i="8" s="1"/>
  <c r="HX40" i="8"/>
  <c r="HX46" i="8" s="1"/>
  <c r="HW40" i="8"/>
  <c r="HV40" i="8"/>
  <c r="HV45" i="8" s="1"/>
  <c r="HU40" i="8"/>
  <c r="HT40" i="8"/>
  <c r="HS40" i="8"/>
  <c r="HR40" i="8"/>
  <c r="HR44" i="8" s="1"/>
  <c r="HQ40" i="8"/>
  <c r="HQ44" i="8" s="1"/>
  <c r="HP40" i="8"/>
  <c r="HP44" i="8" s="1"/>
  <c r="HO40" i="8"/>
  <c r="HO45" i="8" s="1"/>
  <c r="HN40" i="8"/>
  <c r="HN44" i="8" s="1"/>
  <c r="HM40" i="8"/>
  <c r="HM44" i="8" s="1"/>
  <c r="HL40" i="8"/>
  <c r="HL46" i="8" s="1"/>
  <c r="HK40" i="8"/>
  <c r="HK46" i="8" s="1"/>
  <c r="HJ40" i="8"/>
  <c r="HI40" i="8"/>
  <c r="HH40" i="8"/>
  <c r="HG40" i="8"/>
  <c r="HF40" i="8"/>
  <c r="HE40" i="8"/>
  <c r="HD40" i="8"/>
  <c r="HC40" i="8"/>
  <c r="HB40" i="8"/>
  <c r="HB43" i="8" s="1"/>
  <c r="HA40" i="8"/>
  <c r="HA43" i="8" s="1"/>
  <c r="GZ40" i="8"/>
  <c r="GY40" i="8"/>
  <c r="GX40" i="8"/>
  <c r="GW40" i="8"/>
  <c r="GV40" i="8"/>
  <c r="GV44" i="8" s="1"/>
  <c r="GU40" i="8"/>
  <c r="GU43" i="8" s="1"/>
  <c r="GT40" i="8"/>
  <c r="GT44" i="8" s="1"/>
  <c r="GS40" i="8"/>
  <c r="GS45" i="8" s="1"/>
  <c r="GR40" i="8"/>
  <c r="GR44" i="8" s="1"/>
  <c r="GQ40" i="8"/>
  <c r="GQ44" i="8" s="1"/>
  <c r="GP40" i="8"/>
  <c r="GP43" i="8" s="1"/>
  <c r="GO40" i="8"/>
  <c r="GO46" i="8" s="1"/>
  <c r="GN40" i="8"/>
  <c r="GM40" i="8"/>
  <c r="GL40" i="8"/>
  <c r="GK40" i="8"/>
  <c r="GK42" i="8" s="1"/>
  <c r="GJ40" i="8"/>
  <c r="GI40" i="8"/>
  <c r="GH40" i="8"/>
  <c r="GG40" i="8"/>
  <c r="GF40" i="8"/>
  <c r="GE40" i="8"/>
  <c r="GE44" i="8" s="1"/>
  <c r="GD40" i="8"/>
  <c r="GC40" i="8"/>
  <c r="GB40" i="8"/>
  <c r="GA40" i="8"/>
  <c r="FZ40" i="8"/>
  <c r="FZ44" i="8" s="1"/>
  <c r="FY40" i="8"/>
  <c r="FY46" i="8" s="1"/>
  <c r="FX40" i="8"/>
  <c r="FX44" i="8" s="1"/>
  <c r="FW40" i="8"/>
  <c r="FW45" i="8" s="1"/>
  <c r="FV40" i="8"/>
  <c r="FV44" i="8" s="1"/>
  <c r="FU40" i="8"/>
  <c r="FU44" i="8" s="1"/>
  <c r="FT40" i="8"/>
  <c r="FT45" i="8" s="1"/>
  <c r="FS40" i="8"/>
  <c r="FS46" i="8" s="1"/>
  <c r="FR40" i="8"/>
  <c r="FQ40" i="8"/>
  <c r="FP40" i="8"/>
  <c r="FO40" i="8"/>
  <c r="FN40" i="8"/>
  <c r="FM40" i="8"/>
  <c r="FL40" i="8"/>
  <c r="FL42" i="8" s="1"/>
  <c r="FK40" i="8"/>
  <c r="FJ40" i="8"/>
  <c r="FI40" i="8"/>
  <c r="FI42" i="8" s="1"/>
  <c r="FH40" i="8"/>
  <c r="FG40" i="8"/>
  <c r="FF40" i="8"/>
  <c r="FE40" i="8"/>
  <c r="FD40" i="8"/>
  <c r="FD44" i="8" s="1"/>
  <c r="FC40" i="8"/>
  <c r="FB40" i="8"/>
  <c r="FB44" i="8" s="1"/>
  <c r="FA40" i="8"/>
  <c r="FA45" i="8" s="1"/>
  <c r="EZ40" i="8"/>
  <c r="EZ44" i="8" s="1"/>
  <c r="EY40" i="8"/>
  <c r="EY44" i="8" s="1"/>
  <c r="EX40" i="8"/>
  <c r="EX46" i="8" s="1"/>
  <c r="EW40" i="8"/>
  <c r="EW46" i="8" s="1"/>
  <c r="EV40" i="8"/>
  <c r="EV44" i="8" s="1"/>
  <c r="EU40" i="8"/>
  <c r="ET40" i="8"/>
  <c r="ET44" i="8" s="1"/>
  <c r="ES40" i="8"/>
  <c r="ER40" i="8"/>
  <c r="EQ40" i="8"/>
  <c r="EP40" i="8"/>
  <c r="EO40" i="8"/>
  <c r="EN40" i="8"/>
  <c r="EM40" i="8"/>
  <c r="EL40" i="8"/>
  <c r="EK40" i="8"/>
  <c r="EJ40" i="8"/>
  <c r="EI40" i="8"/>
  <c r="EI44" i="8" s="1"/>
  <c r="EH40" i="8"/>
  <c r="EH44" i="8" s="1"/>
  <c r="EG40" i="8"/>
  <c r="EF40" i="8"/>
  <c r="EF44" i="8" s="1"/>
  <c r="EE40" i="8"/>
  <c r="EE45" i="8" s="1"/>
  <c r="ED40" i="8"/>
  <c r="ED44" i="8" s="1"/>
  <c r="EC40" i="8"/>
  <c r="EC44" i="8" s="1"/>
  <c r="EB40" i="8"/>
  <c r="EB44" i="8" s="1"/>
  <c r="EA40" i="8"/>
  <c r="EA46" i="8" s="1"/>
  <c r="DZ40" i="8"/>
  <c r="DZ43" i="8" s="1"/>
  <c r="DY40" i="8"/>
  <c r="DX40" i="8"/>
  <c r="DW40" i="8"/>
  <c r="DV40" i="8"/>
  <c r="DU40" i="8"/>
  <c r="DT40" i="8"/>
  <c r="DS40" i="8"/>
  <c r="DR40" i="8"/>
  <c r="DQ40" i="8"/>
  <c r="DQ42" i="8" s="1"/>
  <c r="DP40" i="8"/>
  <c r="DP42" i="8" s="1"/>
  <c r="DO40" i="8"/>
  <c r="DN40" i="8"/>
  <c r="DM40" i="8"/>
  <c r="DL40" i="8"/>
  <c r="DK40" i="8"/>
  <c r="DK43" i="8" s="1"/>
  <c r="DJ40" i="8"/>
  <c r="DI40" i="8"/>
  <c r="DI45" i="8" s="1"/>
  <c r="DH40" i="8"/>
  <c r="DG40" i="8"/>
  <c r="DF40" i="8"/>
  <c r="DE40" i="8"/>
  <c r="DD40" i="8"/>
  <c r="DC40" i="8"/>
  <c r="DB40" i="8"/>
  <c r="DA40" i="8"/>
  <c r="CZ40" i="8"/>
  <c r="CY40" i="8"/>
  <c r="CX40" i="8"/>
  <c r="CW40" i="8"/>
  <c r="CV40" i="8"/>
  <c r="CU40" i="8"/>
  <c r="CT40" i="8"/>
  <c r="CS40" i="8"/>
  <c r="CR40" i="8"/>
  <c r="CQ40" i="8"/>
  <c r="CP40" i="8"/>
  <c r="CO40" i="8"/>
  <c r="CN40" i="8"/>
  <c r="CM40" i="8"/>
  <c r="CM45" i="8" s="1"/>
  <c r="CL40" i="8"/>
  <c r="CK40" i="8"/>
  <c r="CJ40" i="8"/>
  <c r="CI40" i="8"/>
  <c r="CH40" i="8"/>
  <c r="CG40" i="8"/>
  <c r="CF40" i="8"/>
  <c r="CE40" i="8"/>
  <c r="CD40" i="8"/>
  <c r="CC40" i="8"/>
  <c r="JI38" i="8"/>
  <c r="JH38" i="8"/>
  <c r="JG38" i="8"/>
  <c r="JF38" i="8"/>
  <c r="JE38" i="8"/>
  <c r="JD38" i="8"/>
  <c r="JC38" i="8"/>
  <c r="JB38" i="8"/>
  <c r="JA38" i="8"/>
  <c r="IZ38" i="8"/>
  <c r="IY38" i="8"/>
  <c r="IX38" i="8"/>
  <c r="IW38" i="8"/>
  <c r="IV38" i="8"/>
  <c r="IU38" i="8"/>
  <c r="IT38" i="8"/>
  <c r="IS38" i="8"/>
  <c r="IR38" i="8"/>
  <c r="IQ38" i="8"/>
  <c r="IP38" i="8"/>
  <c r="IO38" i="8"/>
  <c r="IN38" i="8"/>
  <c r="IM38" i="8"/>
  <c r="IL38" i="8"/>
  <c r="IK38" i="8"/>
  <c r="IJ38" i="8"/>
  <c r="II38" i="8"/>
  <c r="IH38" i="8"/>
  <c r="IG38" i="8"/>
  <c r="IF38" i="8"/>
  <c r="IE38" i="8"/>
  <c r="ID38" i="8"/>
  <c r="IC38" i="8"/>
  <c r="IB38" i="8"/>
  <c r="IA38" i="8"/>
  <c r="HZ38" i="8"/>
  <c r="HY38" i="8"/>
  <c r="HX38" i="8"/>
  <c r="HW38" i="8"/>
  <c r="HV38" i="8"/>
  <c r="HU38" i="8"/>
  <c r="HT38" i="8"/>
  <c r="HS38" i="8"/>
  <c r="HR38" i="8"/>
  <c r="HQ38" i="8"/>
  <c r="HP38" i="8"/>
  <c r="HO38" i="8"/>
  <c r="HN38" i="8"/>
  <c r="HM38" i="8"/>
  <c r="HL38" i="8"/>
  <c r="HK38" i="8"/>
  <c r="HJ38" i="8"/>
  <c r="HI38" i="8"/>
  <c r="HH38" i="8"/>
  <c r="HG38" i="8"/>
  <c r="HF38" i="8"/>
  <c r="HE38" i="8"/>
  <c r="HD38" i="8"/>
  <c r="HC38" i="8"/>
  <c r="HB38" i="8"/>
  <c r="HA38" i="8"/>
  <c r="GZ38" i="8"/>
  <c r="GY38" i="8"/>
  <c r="GX38" i="8"/>
  <c r="GW38" i="8"/>
  <c r="GV38" i="8"/>
  <c r="GU38" i="8"/>
  <c r="GT38" i="8"/>
  <c r="GS38" i="8"/>
  <c r="GR38" i="8"/>
  <c r="GQ38" i="8"/>
  <c r="GP38" i="8"/>
  <c r="GO38" i="8"/>
  <c r="GN38" i="8"/>
  <c r="GM38" i="8"/>
  <c r="GL38" i="8"/>
  <c r="GK38" i="8"/>
  <c r="GJ38" i="8"/>
  <c r="GI38" i="8"/>
  <c r="GH38" i="8"/>
  <c r="GG38" i="8"/>
  <c r="GF38" i="8"/>
  <c r="GE38" i="8"/>
  <c r="GD38" i="8"/>
  <c r="GC38" i="8"/>
  <c r="GB38" i="8"/>
  <c r="GA38" i="8"/>
  <c r="FZ38" i="8"/>
  <c r="FY38" i="8"/>
  <c r="FX38" i="8"/>
  <c r="FW38" i="8"/>
  <c r="FV38" i="8"/>
  <c r="FU38" i="8"/>
  <c r="FT38" i="8"/>
  <c r="FS38" i="8"/>
  <c r="FR38" i="8"/>
  <c r="FQ38" i="8"/>
  <c r="FP38" i="8"/>
  <c r="FO38" i="8"/>
  <c r="FN38" i="8"/>
  <c r="FM38" i="8"/>
  <c r="FL38" i="8"/>
  <c r="FK38" i="8"/>
  <c r="FJ38" i="8"/>
  <c r="FI38" i="8"/>
  <c r="FH38" i="8"/>
  <c r="FG38" i="8"/>
  <c r="FF38" i="8"/>
  <c r="FE38" i="8"/>
  <c r="FD38" i="8"/>
  <c r="FC38" i="8"/>
  <c r="FB38" i="8"/>
  <c r="FA38" i="8"/>
  <c r="EZ38" i="8"/>
  <c r="EY38" i="8"/>
  <c r="EX38" i="8"/>
  <c r="EW38" i="8"/>
  <c r="EV38" i="8"/>
  <c r="EU38" i="8"/>
  <c r="ET38" i="8"/>
  <c r="ES38" i="8"/>
  <c r="ER38" i="8"/>
  <c r="EQ38" i="8"/>
  <c r="EP38" i="8"/>
  <c r="EO38" i="8"/>
  <c r="EN38" i="8"/>
  <c r="EM38" i="8"/>
  <c r="EL38" i="8"/>
  <c r="EK38" i="8"/>
  <c r="EJ38" i="8"/>
  <c r="EI38" i="8"/>
  <c r="EH38" i="8"/>
  <c r="EG38" i="8"/>
  <c r="EF38" i="8"/>
  <c r="EE38" i="8"/>
  <c r="ED38" i="8"/>
  <c r="EC38" i="8"/>
  <c r="EB38" i="8"/>
  <c r="EA38" i="8"/>
  <c r="DZ38" i="8"/>
  <c r="DY38" i="8"/>
  <c r="DX38" i="8"/>
  <c r="DW38" i="8"/>
  <c r="DV38" i="8"/>
  <c r="DU38" i="8"/>
  <c r="DT38" i="8"/>
  <c r="DS38" i="8"/>
  <c r="DR38" i="8"/>
  <c r="DQ38" i="8"/>
  <c r="DP38" i="8"/>
  <c r="DO38" i="8"/>
  <c r="DN38" i="8"/>
  <c r="DM38" i="8"/>
  <c r="DL38" i="8"/>
  <c r="DK38" i="8"/>
  <c r="DJ38" i="8"/>
  <c r="DI38" i="8"/>
  <c r="DH38" i="8"/>
  <c r="DG38" i="8"/>
  <c r="DF38" i="8"/>
  <c r="DE38" i="8"/>
  <c r="DD38" i="8"/>
  <c r="DC38" i="8"/>
  <c r="DB38" i="8"/>
  <c r="DA38" i="8"/>
  <c r="CZ38" i="8"/>
  <c r="CY38" i="8"/>
  <c r="CX38" i="8"/>
  <c r="CW38" i="8"/>
  <c r="CV38" i="8"/>
  <c r="CU38" i="8"/>
  <c r="CT38" i="8"/>
  <c r="CS38" i="8"/>
  <c r="CR38" i="8"/>
  <c r="CQ38" i="8"/>
  <c r="CP38" i="8"/>
  <c r="CO38" i="8"/>
  <c r="CN38" i="8"/>
  <c r="CM38" i="8"/>
  <c r="CL38" i="8"/>
  <c r="CK38" i="8"/>
  <c r="CJ38" i="8"/>
  <c r="CI38" i="8"/>
  <c r="CH38" i="8"/>
  <c r="CG38" i="8"/>
  <c r="CF38" i="8"/>
  <c r="CE38" i="8"/>
  <c r="CD38" i="8"/>
  <c r="CC38" i="8"/>
  <c r="GE26" i="8"/>
  <c r="GD26" i="8"/>
  <c r="GC26" i="8"/>
  <c r="GB26" i="8"/>
  <c r="GA26" i="8"/>
  <c r="FZ26" i="8"/>
  <c r="FY26" i="8"/>
  <c r="FX26" i="8"/>
  <c r="FW26" i="8"/>
  <c r="FV26" i="8"/>
  <c r="FU26" i="8"/>
  <c r="FT26" i="8"/>
  <c r="FS26" i="8"/>
  <c r="FR26" i="8"/>
  <c r="FQ26" i="8"/>
  <c r="FP26" i="8"/>
  <c r="FO26" i="8"/>
  <c r="FN26" i="8"/>
  <c r="FM26" i="8"/>
  <c r="FL26" i="8"/>
  <c r="FK26" i="8"/>
  <c r="FJ26" i="8"/>
  <c r="FI26" i="8"/>
  <c r="FH26" i="8"/>
  <c r="FG26" i="8"/>
  <c r="FF26" i="8"/>
  <c r="FE26" i="8"/>
  <c r="FD26" i="8"/>
  <c r="FC26" i="8"/>
  <c r="FB26" i="8"/>
  <c r="FA26" i="8"/>
  <c r="EZ26" i="8"/>
  <c r="EY26" i="8"/>
  <c r="EX26" i="8"/>
  <c r="EW26" i="8"/>
  <c r="EV26" i="8"/>
  <c r="EU26" i="8"/>
  <c r="ET26" i="8"/>
  <c r="ES26" i="8"/>
  <c r="ER26" i="8"/>
  <c r="EQ26" i="8"/>
  <c r="EP26" i="8"/>
  <c r="EO26" i="8"/>
  <c r="EN26" i="8"/>
  <c r="EM26" i="8"/>
  <c r="EL26" i="8"/>
  <c r="EK26" i="8"/>
  <c r="IM25" i="8"/>
  <c r="IL25" i="8"/>
  <c r="IK25" i="8"/>
  <c r="JJ20" i="8"/>
  <c r="JI20" i="8"/>
  <c r="JH20" i="8"/>
  <c r="JG20" i="8"/>
  <c r="JF20" i="8"/>
  <c r="JE20" i="8"/>
  <c r="JD20" i="8"/>
  <c r="JC20" i="8"/>
  <c r="JB20" i="8"/>
  <c r="JA20" i="8"/>
  <c r="IZ20" i="8"/>
  <c r="IY20" i="8"/>
  <c r="IX20" i="8"/>
  <c r="IW20" i="8"/>
  <c r="IV20" i="8"/>
  <c r="IU20" i="8"/>
  <c r="IT20" i="8"/>
  <c r="IS20" i="8"/>
  <c r="IR20" i="8"/>
  <c r="IQ20" i="8"/>
  <c r="IP20" i="8"/>
  <c r="IO20" i="8"/>
  <c r="IN20" i="8"/>
  <c r="IM20" i="8"/>
  <c r="IL20" i="8"/>
  <c r="IK20" i="8"/>
  <c r="IJ20" i="8"/>
  <c r="II20" i="8"/>
  <c r="IH20" i="8"/>
  <c r="IG20" i="8"/>
  <c r="IF20" i="8"/>
  <c r="IE20" i="8"/>
  <c r="ID20" i="8"/>
  <c r="IC20" i="8"/>
  <c r="IB20" i="8"/>
  <c r="IA20" i="8"/>
  <c r="HZ20" i="8"/>
  <c r="HY20" i="8"/>
  <c r="HX20" i="8"/>
  <c r="HW20" i="8"/>
  <c r="HV20" i="8"/>
  <c r="HU20" i="8"/>
  <c r="HT20" i="8"/>
  <c r="HS20" i="8"/>
  <c r="HR20" i="8"/>
  <c r="HQ20" i="8"/>
  <c r="HP20" i="8"/>
  <c r="HO20" i="8"/>
  <c r="HN20" i="8"/>
  <c r="HM20" i="8"/>
  <c r="HL20" i="8"/>
  <c r="HK20" i="8"/>
  <c r="HJ20" i="8"/>
  <c r="HI20" i="8"/>
  <c r="HH20" i="8"/>
  <c r="HG20" i="8"/>
  <c r="HF20" i="8"/>
  <c r="HE20" i="8"/>
  <c r="HD20" i="8"/>
  <c r="HC20" i="8"/>
  <c r="HB20" i="8"/>
  <c r="HA20" i="8"/>
  <c r="GZ20" i="8"/>
  <c r="GY20" i="8"/>
  <c r="GX20" i="8"/>
  <c r="GW20" i="8"/>
  <c r="GV20" i="8"/>
  <c r="GU20" i="8"/>
  <c r="GT20" i="8"/>
  <c r="GS20" i="8"/>
  <c r="GR20" i="8"/>
  <c r="GQ20" i="8"/>
  <c r="GP20" i="8"/>
  <c r="GO20" i="8"/>
  <c r="GN20" i="8"/>
  <c r="GM20" i="8"/>
  <c r="GL20" i="8"/>
  <c r="GK20" i="8"/>
  <c r="GJ20" i="8"/>
  <c r="GI20" i="8"/>
  <c r="GH20" i="8"/>
  <c r="GG20" i="8"/>
  <c r="GF20" i="8"/>
  <c r="GE20" i="8"/>
  <c r="GD20" i="8"/>
  <c r="GC20" i="8"/>
  <c r="GB20" i="8"/>
  <c r="GA20" i="8"/>
  <c r="FZ20" i="8"/>
  <c r="FY20" i="8"/>
  <c r="FX20" i="8"/>
  <c r="FW20" i="8"/>
  <c r="FV20" i="8"/>
  <c r="FU20" i="8"/>
  <c r="FT20" i="8"/>
  <c r="FS20" i="8"/>
  <c r="FR20" i="8"/>
  <c r="FQ20" i="8"/>
  <c r="FP20" i="8"/>
  <c r="FO20" i="8"/>
  <c r="FN20" i="8"/>
  <c r="FM20" i="8"/>
  <c r="FL20" i="8"/>
  <c r="FK20" i="8"/>
  <c r="FJ20" i="8"/>
  <c r="FI20" i="8"/>
  <c r="FH20" i="8"/>
  <c r="FG20" i="8"/>
  <c r="FF20" i="8"/>
  <c r="FE20" i="8"/>
  <c r="FD20" i="8"/>
  <c r="FC20" i="8"/>
  <c r="FB20" i="8"/>
  <c r="FA20" i="8"/>
  <c r="EZ20" i="8"/>
  <c r="EY20" i="8"/>
  <c r="EX20" i="8"/>
  <c r="EW20" i="8"/>
  <c r="EV20" i="8"/>
  <c r="EU20" i="8"/>
  <c r="ET20" i="8"/>
  <c r="ES20" i="8"/>
  <c r="ER20" i="8"/>
  <c r="EQ20" i="8"/>
  <c r="EP20" i="8"/>
  <c r="EO20" i="8"/>
  <c r="EN20" i="8"/>
  <c r="EM20" i="8"/>
  <c r="EL20" i="8"/>
  <c r="EK20" i="8"/>
  <c r="EJ20" i="8"/>
  <c r="EI20" i="8"/>
  <c r="EH20" i="8"/>
  <c r="EG20" i="8"/>
  <c r="EF20" i="8"/>
  <c r="EE20" i="8"/>
  <c r="ED20" i="8"/>
  <c r="EC20" i="8"/>
  <c r="EB20" i="8"/>
  <c r="EA20" i="8"/>
  <c r="DZ20" i="8"/>
  <c r="DY20" i="8"/>
  <c r="DX20" i="8"/>
  <c r="DW20" i="8"/>
  <c r="DV20" i="8"/>
  <c r="DU20" i="8"/>
  <c r="DT20" i="8"/>
  <c r="DS20" i="8"/>
  <c r="DR20" i="8"/>
  <c r="DQ20" i="8"/>
  <c r="DP20" i="8"/>
  <c r="DO20" i="8"/>
  <c r="DN20" i="8"/>
  <c r="DM20" i="8"/>
  <c r="EU19" i="8"/>
  <c r="DL19" i="8"/>
  <c r="DK19" i="8"/>
  <c r="DJ19" i="8" s="1"/>
  <c r="S19" i="8"/>
  <c r="R19" i="8"/>
  <c r="Q19" i="8"/>
  <c r="P19" i="8"/>
  <c r="O19" i="8"/>
  <c r="N19" i="8"/>
  <c r="M19" i="8"/>
  <c r="L19" i="8"/>
  <c r="K19" i="8"/>
  <c r="JP18" i="8"/>
  <c r="JO18" i="8"/>
  <c r="JN18" i="8"/>
  <c r="JM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B18" i="8"/>
  <c r="JM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B17" i="8"/>
  <c r="JK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B16" i="8"/>
  <c r="JW15" i="8"/>
  <c r="KI15" i="8" s="1"/>
  <c r="JV15" i="8"/>
  <c r="KH15" i="8" s="1"/>
  <c r="JU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B15" i="8"/>
  <c r="JL14" i="8"/>
  <c r="JK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B14" i="8"/>
  <c r="JM13" i="8"/>
  <c r="DL13" i="8"/>
  <c r="DK13" i="8" s="1"/>
  <c r="DJ13" i="8" s="1"/>
  <c r="S13" i="8"/>
  <c r="R13" i="8"/>
  <c r="Q13" i="8"/>
  <c r="P13" i="8"/>
  <c r="O13" i="8"/>
  <c r="N13" i="8"/>
  <c r="M13" i="8"/>
  <c r="L13" i="8"/>
  <c r="K13" i="8"/>
  <c r="H13" i="8"/>
  <c r="G13" i="8"/>
  <c r="F13" i="8"/>
  <c r="E13" i="8"/>
  <c r="D13" i="8"/>
  <c r="C13" i="8"/>
  <c r="B13" i="8"/>
  <c r="JM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B12" i="8"/>
  <c r="JM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JL10" i="8"/>
  <c r="JK10" i="8"/>
  <c r="DL10" i="8"/>
  <c r="DK10" i="8"/>
  <c r="DJ10" i="8" s="1"/>
  <c r="S10" i="8"/>
  <c r="R10" i="8"/>
  <c r="Q10" i="8"/>
  <c r="P10" i="8"/>
  <c r="O10" i="8"/>
  <c r="N10" i="8"/>
  <c r="M10" i="8"/>
  <c r="L10" i="8"/>
  <c r="K10" i="8"/>
  <c r="KI9" i="8"/>
  <c r="KH9" i="8"/>
  <c r="JW9" i="8"/>
  <c r="JV9" i="8"/>
  <c r="JM9" i="8"/>
  <c r="DL9" i="8"/>
  <c r="DK9" i="8"/>
  <c r="DJ9" i="8"/>
  <c r="J9" i="8" s="1"/>
  <c r="DI9" i="8"/>
  <c r="DH9" i="8" s="1"/>
  <c r="DG9" i="8" s="1"/>
  <c r="DF9" i="8" s="1"/>
  <c r="DE9" i="8" s="1"/>
  <c r="DD9" i="8" s="1"/>
  <c r="DC9" i="8" s="1"/>
  <c r="DB9" i="8" s="1"/>
  <c r="DA9" i="8" s="1"/>
  <c r="CZ9" i="8" s="1"/>
  <c r="CY9" i="8" s="1"/>
  <c r="CX9" i="8" s="1"/>
  <c r="S9" i="8"/>
  <c r="R9" i="8"/>
  <c r="Q9" i="8"/>
  <c r="P9" i="8"/>
  <c r="O9" i="8"/>
  <c r="N9" i="8"/>
  <c r="M9" i="8"/>
  <c r="L9" i="8"/>
  <c r="K9" i="8"/>
  <c r="JM8" i="8"/>
  <c r="DL8" i="8"/>
  <c r="DK8" i="8"/>
  <c r="DJ8" i="8"/>
  <c r="S8" i="8"/>
  <c r="R8" i="8"/>
  <c r="Q8" i="8"/>
  <c r="P8" i="8"/>
  <c r="O8" i="8"/>
  <c r="N8" i="8"/>
  <c r="M8" i="8"/>
  <c r="L8" i="8"/>
  <c r="K8" i="8"/>
  <c r="KH7" i="8"/>
  <c r="JW7" i="8"/>
  <c r="JV7" i="8"/>
  <c r="JM7" i="8"/>
  <c r="JM44" i="8" s="1"/>
  <c r="DL7" i="8"/>
  <c r="DK7" i="8"/>
  <c r="DJ7" i="8" s="1"/>
  <c r="DI7" i="8" s="1"/>
  <c r="DH7" i="8" s="1"/>
  <c r="DG7" i="8" s="1"/>
  <c r="DF7" i="8" s="1"/>
  <c r="S7" i="8"/>
  <c r="R7" i="8"/>
  <c r="Q7" i="8"/>
  <c r="P7" i="8"/>
  <c r="O7" i="8"/>
  <c r="N7" i="8"/>
  <c r="M7" i="8"/>
  <c r="L7" i="8"/>
  <c r="K7" i="8"/>
  <c r="J7" i="8"/>
  <c r="KI6" i="8"/>
  <c r="KH6" i="8"/>
  <c r="JW6" i="8"/>
  <c r="JV6" i="8"/>
  <c r="JO6" i="8"/>
  <c r="JO43" i="8" s="1"/>
  <c r="JN6" i="8"/>
  <c r="JN43" i="8" s="1"/>
  <c r="JM6" i="8"/>
  <c r="JM43" i="8" s="1"/>
  <c r="DL6" i="8"/>
  <c r="DK6" i="8"/>
  <c r="DJ6" i="8"/>
  <c r="DI6" i="8" s="1"/>
  <c r="S6" i="8"/>
  <c r="R6" i="8"/>
  <c r="Q6" i="8"/>
  <c r="P6" i="8"/>
  <c r="O6" i="8"/>
  <c r="N6" i="8"/>
  <c r="M6" i="8"/>
  <c r="L6" i="8"/>
  <c r="K6" i="8"/>
  <c r="KI5" i="8"/>
  <c r="KH5" i="8"/>
  <c r="JW5" i="8"/>
  <c r="JO5" i="8"/>
  <c r="JN5" i="8"/>
  <c r="JM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B5" i="8"/>
  <c r="D7" i="7"/>
  <c r="B7" i="7"/>
  <c r="T36" i="6"/>
  <c r="S36" i="6"/>
  <c r="R36" i="6"/>
  <c r="Q36" i="6"/>
  <c r="P36" i="6"/>
  <c r="O36" i="6"/>
  <c r="N36" i="6"/>
  <c r="M36" i="6"/>
  <c r="L36" i="6"/>
  <c r="K36" i="6"/>
  <c r="J36" i="6"/>
  <c r="I36" i="6"/>
  <c r="H36" i="6"/>
  <c r="G36" i="6"/>
  <c r="F36" i="6"/>
  <c r="E36" i="6"/>
  <c r="D36" i="6"/>
  <c r="T33" i="6"/>
  <c r="S33" i="6"/>
  <c r="R33" i="6"/>
  <c r="Q33" i="6"/>
  <c r="P33" i="6"/>
  <c r="O33" i="6"/>
  <c r="N33" i="6"/>
  <c r="M33" i="6"/>
  <c r="L33" i="6"/>
  <c r="K33" i="6"/>
  <c r="J33" i="6"/>
  <c r="I33" i="6"/>
  <c r="H33" i="6"/>
  <c r="G33" i="6"/>
  <c r="F33" i="6"/>
  <c r="I32" i="6"/>
  <c r="H32" i="6"/>
  <c r="G32" i="6"/>
  <c r="F32" i="6"/>
  <c r="E32" i="6"/>
  <c r="H29" i="6"/>
  <c r="G29" i="6"/>
  <c r="F29" i="6"/>
  <c r="T28" i="6"/>
  <c r="S28" i="6"/>
  <c r="N28" i="6"/>
  <c r="M28" i="6"/>
  <c r="L28" i="6"/>
  <c r="K28" i="6"/>
  <c r="J28" i="6"/>
  <c r="I28" i="6"/>
  <c r="J27" i="6"/>
  <c r="J23" i="6" s="1"/>
  <c r="J32" i="6" s="1"/>
  <c r="T26" i="6"/>
  <c r="T27" i="6" s="1"/>
  <c r="T23" i="6" s="1"/>
  <c r="T32" i="6" s="1"/>
  <c r="S26" i="6"/>
  <c r="S27" i="6" s="1"/>
  <c r="S23" i="6" s="1"/>
  <c r="S32" i="6" s="1"/>
  <c r="N26" i="6"/>
  <c r="N27" i="6" s="1"/>
  <c r="N23" i="6" s="1"/>
  <c r="N32" i="6" s="1"/>
  <c r="M26" i="6"/>
  <c r="M27" i="6" s="1"/>
  <c r="M23" i="6" s="1"/>
  <c r="M32" i="6" s="1"/>
  <c r="K26" i="6"/>
  <c r="K27" i="6" s="1"/>
  <c r="K23" i="6" s="1"/>
  <c r="K32" i="6" s="1"/>
  <c r="H26" i="6"/>
  <c r="H27" i="6" s="1"/>
  <c r="H23" i="6"/>
  <c r="G23" i="6"/>
  <c r="F23" i="6"/>
  <c r="E23" i="6"/>
  <c r="D23" i="6"/>
  <c r="C23" i="6"/>
  <c r="B23" i="6"/>
  <c r="T18" i="6"/>
  <c r="S18" i="6"/>
  <c r="R18" i="6"/>
  <c r="Q18" i="6"/>
  <c r="P18" i="6"/>
  <c r="P26" i="6" s="1"/>
  <c r="P27" i="6" s="1"/>
  <c r="P23" i="6" s="1"/>
  <c r="P32" i="6" s="1"/>
  <c r="O18" i="6"/>
  <c r="N18" i="6"/>
  <c r="M18" i="6"/>
  <c r="L18" i="6"/>
  <c r="L26" i="6" s="1"/>
  <c r="L27" i="6" s="1"/>
  <c r="L23" i="6" s="1"/>
  <c r="L32" i="6" s="1"/>
  <c r="K18" i="6"/>
  <c r="J18" i="6"/>
  <c r="J26" i="6" s="1"/>
  <c r="I18" i="6"/>
  <c r="I26" i="6" s="1"/>
  <c r="I27" i="6" s="1"/>
  <c r="I23" i="6" s="1"/>
  <c r="H18" i="6"/>
  <c r="H28" i="6" s="1"/>
  <c r="G18" i="6"/>
  <c r="F18" i="6"/>
  <c r="E18" i="6"/>
  <c r="L13" i="6"/>
  <c r="K13" i="6"/>
  <c r="J13" i="6"/>
  <c r="I13" i="6"/>
  <c r="H13" i="6"/>
  <c r="G13" i="6"/>
  <c r="F13" i="6"/>
  <c r="E13" i="6"/>
  <c r="D13" i="6"/>
  <c r="M11" i="6"/>
  <c r="I10" i="6"/>
  <c r="G10" i="6"/>
  <c r="F10" i="6"/>
  <c r="E10" i="6"/>
  <c r="R9" i="6"/>
  <c r="S9" i="6" s="1"/>
  <c r="T9" i="6" s="1"/>
  <c r="Q9" i="6"/>
  <c r="P9" i="6"/>
  <c r="O9" i="6"/>
  <c r="K7" i="6"/>
  <c r="K10" i="6" s="1"/>
  <c r="J7" i="6"/>
  <c r="J10" i="6" s="1"/>
  <c r="J8" i="6" s="1"/>
  <c r="I7" i="6"/>
  <c r="H7" i="6"/>
  <c r="H10" i="6" s="1"/>
  <c r="G7" i="6"/>
  <c r="F7" i="6"/>
  <c r="E7" i="6"/>
  <c r="D7" i="6"/>
  <c r="D10" i="6" s="1"/>
  <c r="C7" i="6"/>
  <c r="C10" i="6" s="1"/>
  <c r="B7" i="6"/>
  <c r="B10" i="6" s="1"/>
  <c r="N6" i="6"/>
  <c r="M6" i="6"/>
  <c r="M13" i="6" s="1"/>
  <c r="L6" i="6"/>
  <c r="P5" i="6"/>
  <c r="N4" i="6"/>
  <c r="N7" i="6" s="1"/>
  <c r="M4" i="6"/>
  <c r="M7" i="6" s="1"/>
  <c r="M10" i="6" s="1"/>
  <c r="M8" i="6" s="1"/>
  <c r="L4" i="6"/>
  <c r="L7" i="6" s="1"/>
  <c r="L10" i="6" s="1"/>
  <c r="K4" i="6"/>
  <c r="J4" i="6"/>
  <c r="I4" i="6"/>
  <c r="H4" i="6"/>
  <c r="G4" i="6"/>
  <c r="F4" i="6"/>
  <c r="E4" i="6"/>
  <c r="D4" i="6"/>
  <c r="C4" i="6"/>
  <c r="L13" i="4"/>
  <c r="L12" i="4"/>
  <c r="L11" i="4"/>
  <c r="L10" i="4"/>
  <c r="L9" i="4"/>
  <c r="L8" i="4"/>
  <c r="L7" i="4"/>
  <c r="L6" i="4"/>
  <c r="L5" i="4"/>
  <c r="L4" i="4"/>
  <c r="L3" i="4"/>
  <c r="L2" i="4"/>
  <c r="AE129" i="3"/>
  <c r="AA129" i="3"/>
  <c r="O129" i="3"/>
  <c r="N129" i="3"/>
  <c r="M129" i="3"/>
  <c r="L129" i="3"/>
  <c r="K129" i="3"/>
  <c r="J129" i="3"/>
  <c r="I129" i="3"/>
  <c r="H129" i="3"/>
  <c r="G129" i="3"/>
  <c r="F129" i="3"/>
  <c r="E129" i="3"/>
  <c r="D129" i="3"/>
  <c r="C129" i="3"/>
  <c r="B129" i="3"/>
  <c r="A129" i="3"/>
  <c r="AZ128" i="3"/>
  <c r="AM128" i="3"/>
  <c r="AA128" i="3"/>
  <c r="P128" i="3"/>
  <c r="O128" i="3"/>
  <c r="N128" i="3"/>
  <c r="M128" i="3"/>
  <c r="L128" i="3"/>
  <c r="K128" i="3"/>
  <c r="J128" i="3"/>
  <c r="I128" i="3"/>
  <c r="H128" i="3"/>
  <c r="G128" i="3"/>
  <c r="F128" i="3"/>
  <c r="E128" i="3"/>
  <c r="D128" i="3"/>
  <c r="C128" i="3"/>
  <c r="B128" i="3"/>
  <c r="A128" i="3"/>
  <c r="AU127" i="3"/>
  <c r="AT127" i="3"/>
  <c r="AR127" i="3"/>
  <c r="AL127" i="3"/>
  <c r="AF127" i="3"/>
  <c r="U127" i="3"/>
  <c r="T127" i="3"/>
  <c r="R127" i="3"/>
  <c r="O127" i="3"/>
  <c r="N127" i="3"/>
  <c r="M127" i="3"/>
  <c r="L127" i="3"/>
  <c r="K127" i="3"/>
  <c r="J127" i="3"/>
  <c r="I127" i="3"/>
  <c r="H127" i="3"/>
  <c r="G127" i="3"/>
  <c r="F127" i="3"/>
  <c r="E127" i="3"/>
  <c r="D127" i="3"/>
  <c r="C127" i="3"/>
  <c r="B127" i="3"/>
  <c r="A127" i="3"/>
  <c r="AM126" i="3"/>
  <c r="AL126" i="3"/>
  <c r="AK126" i="3"/>
  <c r="T126" i="3"/>
  <c r="S126" i="3"/>
  <c r="R126" i="3"/>
  <c r="P126" i="3"/>
  <c r="O126" i="3"/>
  <c r="N126" i="3"/>
  <c r="M126" i="3"/>
  <c r="L126" i="3"/>
  <c r="K126" i="3"/>
  <c r="J126" i="3"/>
  <c r="I126" i="3"/>
  <c r="H126" i="3"/>
  <c r="G126" i="3"/>
  <c r="F126" i="3"/>
  <c r="E126" i="3"/>
  <c r="D126" i="3"/>
  <c r="C126" i="3"/>
  <c r="B126" i="3"/>
  <c r="A126" i="3"/>
  <c r="AU125" i="3"/>
  <c r="AM125" i="3"/>
  <c r="X125" i="3"/>
  <c r="W125" i="3"/>
  <c r="U125" i="3"/>
  <c r="S125" i="3"/>
  <c r="R125" i="3"/>
  <c r="Q125" i="3"/>
  <c r="P125" i="3"/>
  <c r="O125" i="3"/>
  <c r="N125" i="3"/>
  <c r="M125" i="3"/>
  <c r="L125" i="3"/>
  <c r="J125" i="3"/>
  <c r="I125" i="3"/>
  <c r="H125" i="3"/>
  <c r="G125" i="3"/>
  <c r="F125" i="3"/>
  <c r="E125" i="3"/>
  <c r="D125" i="3"/>
  <c r="C125" i="3"/>
  <c r="B125" i="3"/>
  <c r="A125" i="3"/>
  <c r="AB124" i="3"/>
  <c r="AA124" i="3"/>
  <c r="S124" i="3"/>
  <c r="P124" i="3"/>
  <c r="O124" i="3"/>
  <c r="N124" i="3"/>
  <c r="M124" i="3"/>
  <c r="L124" i="3"/>
  <c r="J124" i="3"/>
  <c r="I124" i="3"/>
  <c r="H124" i="3"/>
  <c r="G124" i="3"/>
  <c r="F124" i="3"/>
  <c r="E124" i="3"/>
  <c r="D124" i="3"/>
  <c r="C124" i="3"/>
  <c r="B124" i="3"/>
  <c r="A124" i="3"/>
  <c r="AT123" i="3"/>
  <c r="AD123" i="3"/>
  <c r="AA123" i="3"/>
  <c r="W123" i="3"/>
  <c r="U123" i="3"/>
  <c r="T123" i="3"/>
  <c r="S123" i="3"/>
  <c r="R123" i="3"/>
  <c r="O123" i="3"/>
  <c r="N123" i="3"/>
  <c r="M123" i="3"/>
  <c r="L123" i="3"/>
  <c r="J123" i="3"/>
  <c r="I123" i="3"/>
  <c r="H123" i="3"/>
  <c r="G123" i="3"/>
  <c r="F123" i="3"/>
  <c r="E123" i="3"/>
  <c r="D123" i="3"/>
  <c r="C123" i="3"/>
  <c r="B123" i="3"/>
  <c r="A123" i="3"/>
  <c r="T111" i="3"/>
  <c r="S111" i="3"/>
  <c r="O111" i="3"/>
  <c r="N111" i="3"/>
  <c r="M111" i="3"/>
  <c r="J111" i="3"/>
  <c r="I111" i="3"/>
  <c r="H111" i="3"/>
  <c r="G111" i="3"/>
  <c r="F111" i="3"/>
  <c r="E111" i="3"/>
  <c r="D111" i="3"/>
  <c r="C111" i="3"/>
  <c r="B111" i="3"/>
  <c r="A111" i="3"/>
  <c r="AE110" i="3"/>
  <c r="W110" i="3"/>
  <c r="O110" i="3"/>
  <c r="N110" i="3"/>
  <c r="M110" i="3"/>
  <c r="L110" i="3"/>
  <c r="J110" i="3"/>
  <c r="I110" i="3"/>
  <c r="H110" i="3"/>
  <c r="G110" i="3"/>
  <c r="F110" i="3"/>
  <c r="E110" i="3"/>
  <c r="D110" i="3"/>
  <c r="C110" i="3"/>
  <c r="B110" i="3"/>
  <c r="A110" i="3"/>
  <c r="O109" i="3"/>
  <c r="N109" i="3"/>
  <c r="M109" i="3"/>
  <c r="L109" i="3"/>
  <c r="J109" i="3"/>
  <c r="I109" i="3"/>
  <c r="H109" i="3"/>
  <c r="G109" i="3"/>
  <c r="F109" i="3"/>
  <c r="E109" i="3"/>
  <c r="D109" i="3"/>
  <c r="C109" i="3"/>
  <c r="B109" i="3"/>
  <c r="A109" i="3"/>
  <c r="Y108" i="3"/>
  <c r="W108" i="3"/>
  <c r="O108" i="3"/>
  <c r="N108" i="3"/>
  <c r="M108" i="3"/>
  <c r="L108" i="3"/>
  <c r="J108" i="3"/>
  <c r="I108" i="3"/>
  <c r="H108" i="3"/>
  <c r="G108" i="3"/>
  <c r="F108" i="3"/>
  <c r="E108" i="3"/>
  <c r="D108" i="3"/>
  <c r="C108" i="3"/>
  <c r="B108" i="3"/>
  <c r="A108" i="3"/>
  <c r="AE107" i="3"/>
  <c r="AD107" i="3"/>
  <c r="O107" i="3"/>
  <c r="N107" i="3"/>
  <c r="M107" i="3"/>
  <c r="L107" i="3"/>
  <c r="J107" i="3"/>
  <c r="I107" i="3"/>
  <c r="H107" i="3"/>
  <c r="G107" i="3"/>
  <c r="F107" i="3"/>
  <c r="E107" i="3"/>
  <c r="D107" i="3"/>
  <c r="C107" i="3"/>
  <c r="B107" i="3"/>
  <c r="A107" i="3"/>
  <c r="AM106" i="3"/>
  <c r="AL106" i="3"/>
  <c r="O106" i="3"/>
  <c r="N106" i="3"/>
  <c r="M106" i="3"/>
  <c r="L106" i="3"/>
  <c r="J106" i="3"/>
  <c r="I106" i="3"/>
  <c r="H106" i="3"/>
  <c r="G106" i="3"/>
  <c r="F106" i="3"/>
  <c r="E106" i="3"/>
  <c r="D106" i="3"/>
  <c r="C106" i="3"/>
  <c r="B106" i="3"/>
  <c r="A106" i="3"/>
  <c r="P105" i="3"/>
  <c r="O105" i="3"/>
  <c r="N105" i="3"/>
  <c r="M105" i="3"/>
  <c r="L105" i="3"/>
  <c r="J105" i="3"/>
  <c r="I105" i="3"/>
  <c r="H105" i="3"/>
  <c r="G105" i="3"/>
  <c r="F105" i="3"/>
  <c r="E105" i="3"/>
  <c r="D105" i="3"/>
  <c r="C105" i="3"/>
  <c r="B105" i="3"/>
  <c r="A105" i="3"/>
  <c r="AT104" i="3"/>
  <c r="AM104" i="3"/>
  <c r="U104" i="3"/>
  <c r="T104" i="3"/>
  <c r="R104" i="3"/>
  <c r="O104" i="3"/>
  <c r="N104" i="3"/>
  <c r="M104" i="3"/>
  <c r="L104" i="3"/>
  <c r="J104" i="3"/>
  <c r="I104" i="3"/>
  <c r="H104" i="3"/>
  <c r="G104" i="3"/>
  <c r="F104" i="3"/>
  <c r="E104" i="3"/>
  <c r="D104" i="3"/>
  <c r="C104" i="3"/>
  <c r="B104" i="3"/>
  <c r="A104" i="3"/>
  <c r="AT103" i="3"/>
  <c r="T103" i="3"/>
  <c r="O103" i="3"/>
  <c r="N103" i="3"/>
  <c r="M103" i="3"/>
  <c r="L103" i="3"/>
  <c r="J103" i="3"/>
  <c r="I103" i="3"/>
  <c r="H103" i="3"/>
  <c r="G103" i="3"/>
  <c r="F103" i="3"/>
  <c r="E103" i="3"/>
  <c r="D103" i="3"/>
  <c r="C103" i="3"/>
  <c r="B103" i="3"/>
  <c r="A103" i="3"/>
  <c r="AU102" i="3"/>
  <c r="AM102" i="3"/>
  <c r="AL102" i="3"/>
  <c r="T102" i="3"/>
  <c r="S102" i="3"/>
  <c r="R102" i="3"/>
  <c r="Q102" i="3"/>
  <c r="O102" i="3"/>
  <c r="N102" i="3"/>
  <c r="M102" i="3"/>
  <c r="L102" i="3"/>
  <c r="J102" i="3"/>
  <c r="I102" i="3"/>
  <c r="H102" i="3"/>
  <c r="G102" i="3"/>
  <c r="F102" i="3"/>
  <c r="E102" i="3"/>
  <c r="D102" i="3"/>
  <c r="C102" i="3"/>
  <c r="B102" i="3"/>
  <c r="A102" i="3"/>
  <c r="AU101" i="3"/>
  <c r="O101" i="3"/>
  <c r="N101" i="3"/>
  <c r="M101" i="3"/>
  <c r="L101" i="3"/>
  <c r="J101" i="3"/>
  <c r="I101" i="3"/>
  <c r="H101" i="3"/>
  <c r="G101" i="3"/>
  <c r="F101" i="3"/>
  <c r="E101" i="3"/>
  <c r="D101" i="3"/>
  <c r="C101" i="3"/>
  <c r="B101" i="3"/>
  <c r="A101" i="3"/>
  <c r="AU100" i="3"/>
  <c r="AD100" i="3"/>
  <c r="S100" i="3"/>
  <c r="R100" i="3"/>
  <c r="Q100" i="3"/>
  <c r="P100" i="3"/>
  <c r="O100" i="3"/>
  <c r="N100" i="3"/>
  <c r="M100" i="3"/>
  <c r="L100" i="3"/>
  <c r="J100" i="3"/>
  <c r="I100" i="3"/>
  <c r="H100" i="3"/>
  <c r="G100" i="3"/>
  <c r="F100" i="3"/>
  <c r="E100" i="3"/>
  <c r="D100" i="3"/>
  <c r="C100" i="3"/>
  <c r="B100" i="3"/>
  <c r="A100" i="3"/>
  <c r="AL99" i="3"/>
  <c r="AE99" i="3"/>
  <c r="AD99" i="3"/>
  <c r="AB99" i="3"/>
  <c r="X99" i="3"/>
  <c r="W99" i="3"/>
  <c r="O99" i="3"/>
  <c r="N99" i="3"/>
  <c r="M99" i="3"/>
  <c r="L99" i="3"/>
  <c r="J99" i="3"/>
  <c r="I99" i="3"/>
  <c r="H99" i="3"/>
  <c r="G99" i="3"/>
  <c r="F99" i="3"/>
  <c r="E99" i="3"/>
  <c r="D99" i="3"/>
  <c r="C99" i="3"/>
  <c r="B99" i="3"/>
  <c r="A99" i="3"/>
  <c r="AU98" i="3"/>
  <c r="AB98" i="3"/>
  <c r="AA98" i="3"/>
  <c r="S98" i="3"/>
  <c r="Q98" i="3"/>
  <c r="O98" i="3"/>
  <c r="N98" i="3"/>
  <c r="M98" i="3"/>
  <c r="L98" i="3"/>
  <c r="J98" i="3"/>
  <c r="I98" i="3"/>
  <c r="H98" i="3"/>
  <c r="G98" i="3"/>
  <c r="F98" i="3"/>
  <c r="E98" i="3"/>
  <c r="D98" i="3"/>
  <c r="C98" i="3"/>
  <c r="B98" i="3"/>
  <c r="A98" i="3"/>
  <c r="AM97" i="3"/>
  <c r="O97" i="3"/>
  <c r="N97" i="3"/>
  <c r="M97" i="3"/>
  <c r="L97" i="3"/>
  <c r="J97" i="3"/>
  <c r="I97" i="3"/>
  <c r="H97" i="3"/>
  <c r="G97" i="3"/>
  <c r="F97" i="3"/>
  <c r="E97" i="3"/>
  <c r="D97" i="3"/>
  <c r="C97" i="3"/>
  <c r="B97" i="3"/>
  <c r="A97" i="3"/>
  <c r="AD96" i="3"/>
  <c r="AB96" i="3"/>
  <c r="U96" i="3"/>
  <c r="T96" i="3"/>
  <c r="S96" i="3"/>
  <c r="R96" i="3"/>
  <c r="Q96" i="3"/>
  <c r="O96" i="3"/>
  <c r="N96" i="3"/>
  <c r="M96" i="3"/>
  <c r="L96" i="3"/>
  <c r="J96" i="3"/>
  <c r="I96" i="3"/>
  <c r="H96" i="3"/>
  <c r="G96" i="3"/>
  <c r="F96" i="3"/>
  <c r="E96" i="3"/>
  <c r="D96" i="3"/>
  <c r="C96" i="3"/>
  <c r="B96" i="3"/>
  <c r="A96" i="3"/>
  <c r="AU93" i="3"/>
  <c r="AG93" i="3"/>
  <c r="AF93" i="3"/>
  <c r="AE93" i="3"/>
  <c r="AD93" i="3"/>
  <c r="AB93" i="3"/>
  <c r="AA93" i="3"/>
  <c r="U93" i="3"/>
  <c r="O93" i="3"/>
  <c r="N93" i="3"/>
  <c r="M93" i="3"/>
  <c r="K93" i="3"/>
  <c r="J93" i="3"/>
  <c r="I93" i="3"/>
  <c r="H93" i="3"/>
  <c r="G93" i="3"/>
  <c r="F93" i="3"/>
  <c r="E93" i="3"/>
  <c r="D93" i="3"/>
  <c r="C93" i="3"/>
  <c r="B93" i="3"/>
  <c r="A93" i="3"/>
  <c r="AU92" i="3"/>
  <c r="AE92" i="3"/>
  <c r="AD92" i="3"/>
  <c r="X92" i="3"/>
  <c r="W92" i="3"/>
  <c r="U92" i="3"/>
  <c r="T92" i="3"/>
  <c r="O92" i="3"/>
  <c r="N92" i="3"/>
  <c r="M92" i="3"/>
  <c r="L92" i="3"/>
  <c r="K92" i="3"/>
  <c r="J92" i="3"/>
  <c r="I92" i="3"/>
  <c r="H92" i="3"/>
  <c r="G92" i="3"/>
  <c r="F92" i="3"/>
  <c r="E92" i="3"/>
  <c r="D92" i="3"/>
  <c r="C92" i="3"/>
  <c r="B92" i="3"/>
  <c r="A92" i="3"/>
  <c r="BA91" i="3"/>
  <c r="AZ91" i="3"/>
  <c r="AU91" i="3"/>
  <c r="AN91" i="3"/>
  <c r="AM91" i="3"/>
  <c r="AL91" i="3"/>
  <c r="AG91" i="3"/>
  <c r="AF91" i="3"/>
  <c r="Y91" i="3"/>
  <c r="W91" i="3"/>
  <c r="U91" i="3"/>
  <c r="R91" i="3"/>
  <c r="O91" i="3"/>
  <c r="N91" i="3"/>
  <c r="M91" i="3"/>
  <c r="L91" i="3"/>
  <c r="K91" i="3"/>
  <c r="J91" i="3"/>
  <c r="I91" i="3"/>
  <c r="H91" i="3"/>
  <c r="G91" i="3"/>
  <c r="F91" i="3"/>
  <c r="E91" i="3"/>
  <c r="D91" i="3"/>
  <c r="C91" i="3"/>
  <c r="B91" i="3"/>
  <c r="A91" i="3"/>
  <c r="AT90" i="3"/>
  <c r="AR90" i="3"/>
  <c r="AM90" i="3"/>
  <c r="AL90" i="3"/>
  <c r="W90" i="3"/>
  <c r="Q90" i="3"/>
  <c r="P90" i="3"/>
  <c r="O90" i="3"/>
  <c r="N90" i="3"/>
  <c r="M90" i="3"/>
  <c r="L90" i="3"/>
  <c r="K90" i="3"/>
  <c r="J90" i="3"/>
  <c r="I90" i="3"/>
  <c r="H90" i="3"/>
  <c r="G90" i="3"/>
  <c r="F90" i="3"/>
  <c r="E90" i="3"/>
  <c r="D90" i="3"/>
  <c r="C90" i="3"/>
  <c r="B90" i="3"/>
  <c r="A90" i="3"/>
  <c r="AL89" i="3"/>
  <c r="T89" i="3"/>
  <c r="S89" i="3"/>
  <c r="R89" i="3"/>
  <c r="P89" i="3"/>
  <c r="O89" i="3"/>
  <c r="N89" i="3"/>
  <c r="M89" i="3"/>
  <c r="L89" i="3"/>
  <c r="J89" i="3"/>
  <c r="I89" i="3"/>
  <c r="H89" i="3"/>
  <c r="G89" i="3"/>
  <c r="F89" i="3"/>
  <c r="E89" i="3"/>
  <c r="D89" i="3"/>
  <c r="C89" i="3"/>
  <c r="B89" i="3"/>
  <c r="A89" i="3"/>
  <c r="AU88" i="3"/>
  <c r="AT88" i="3"/>
  <c r="AM88" i="3"/>
  <c r="W88" i="3"/>
  <c r="U88" i="3"/>
  <c r="T88" i="3"/>
  <c r="S88" i="3"/>
  <c r="R88" i="3"/>
  <c r="Q88" i="3"/>
  <c r="P88" i="3"/>
  <c r="O88" i="3"/>
  <c r="N88" i="3"/>
  <c r="M88" i="3"/>
  <c r="L88" i="3"/>
  <c r="J88" i="3"/>
  <c r="I88" i="3"/>
  <c r="H88" i="3"/>
  <c r="G88" i="3"/>
  <c r="F88" i="3"/>
  <c r="E88" i="3"/>
  <c r="D88" i="3"/>
  <c r="C88" i="3"/>
  <c r="B88" i="3"/>
  <c r="A88" i="3"/>
  <c r="AU87" i="3"/>
  <c r="AT87" i="3"/>
  <c r="AE87" i="3"/>
  <c r="AB87" i="3"/>
  <c r="AA87" i="3"/>
  <c r="O87" i="3"/>
  <c r="N87" i="3"/>
  <c r="M87" i="3"/>
  <c r="L87" i="3"/>
  <c r="J87" i="3"/>
  <c r="I87" i="3"/>
  <c r="H87" i="3"/>
  <c r="G87" i="3"/>
  <c r="F87" i="3"/>
  <c r="E87" i="3"/>
  <c r="D87" i="3"/>
  <c r="C87" i="3"/>
  <c r="B87" i="3"/>
  <c r="A87" i="3"/>
  <c r="AT86" i="3"/>
  <c r="AN86" i="3"/>
  <c r="AM86" i="3"/>
  <c r="AB86" i="3"/>
  <c r="Y86" i="3"/>
  <c r="W86" i="3"/>
  <c r="U86" i="3"/>
  <c r="T86" i="3"/>
  <c r="S86" i="3"/>
  <c r="O86" i="3"/>
  <c r="N86" i="3"/>
  <c r="M86" i="3"/>
  <c r="L86" i="3"/>
  <c r="J86" i="3"/>
  <c r="I86" i="3"/>
  <c r="H86" i="3"/>
  <c r="G86" i="3"/>
  <c r="F86" i="3"/>
  <c r="E86" i="3"/>
  <c r="D86" i="3"/>
  <c r="C86" i="3"/>
  <c r="B86" i="3"/>
  <c r="A86" i="3"/>
  <c r="BA85" i="3"/>
  <c r="AZ85" i="3"/>
  <c r="AU85" i="3"/>
  <c r="AT85" i="3"/>
  <c r="AE85" i="3"/>
  <c r="AD85" i="3"/>
  <c r="AA85" i="3"/>
  <c r="Y85" i="3"/>
  <c r="X85" i="3"/>
  <c r="W85" i="3"/>
  <c r="U85" i="3"/>
  <c r="T85" i="3"/>
  <c r="Q85" i="3"/>
  <c r="O85" i="3"/>
  <c r="N85" i="3"/>
  <c r="M85" i="3"/>
  <c r="L85" i="3"/>
  <c r="J85" i="3"/>
  <c r="I85" i="3"/>
  <c r="H85" i="3"/>
  <c r="G85" i="3"/>
  <c r="F85" i="3"/>
  <c r="E85" i="3"/>
  <c r="D85" i="3"/>
  <c r="C85" i="3"/>
  <c r="B85" i="3"/>
  <c r="A85" i="3"/>
  <c r="BA84" i="3"/>
  <c r="AZ84" i="3"/>
  <c r="AL84" i="3"/>
  <c r="Q84" i="3"/>
  <c r="O84" i="3"/>
  <c r="N84" i="3"/>
  <c r="M84" i="3"/>
  <c r="L84" i="3"/>
  <c r="J84" i="3"/>
  <c r="I84" i="3"/>
  <c r="H84" i="3"/>
  <c r="G84" i="3"/>
  <c r="F84" i="3"/>
  <c r="E84" i="3"/>
  <c r="D84" i="3"/>
  <c r="C84" i="3"/>
  <c r="B84" i="3"/>
  <c r="A84" i="3"/>
  <c r="AK83" i="3"/>
  <c r="AE83" i="3"/>
  <c r="P83" i="3"/>
  <c r="O83" i="3"/>
  <c r="N83" i="3"/>
  <c r="M83" i="3"/>
  <c r="L83" i="3"/>
  <c r="J83" i="3"/>
  <c r="I83" i="3"/>
  <c r="H83" i="3"/>
  <c r="G83" i="3"/>
  <c r="F83" i="3"/>
  <c r="E83" i="3"/>
  <c r="D83" i="3"/>
  <c r="C83" i="3"/>
  <c r="B83" i="3"/>
  <c r="A83" i="3"/>
  <c r="AN82" i="3"/>
  <c r="AM82" i="3"/>
  <c r="AL82" i="3"/>
  <c r="AD82" i="3"/>
  <c r="AB82" i="3"/>
  <c r="Y82" i="3"/>
  <c r="X82" i="3"/>
  <c r="O82" i="3"/>
  <c r="N82" i="3"/>
  <c r="M82" i="3"/>
  <c r="L82" i="3"/>
  <c r="J82" i="3"/>
  <c r="I82" i="3"/>
  <c r="H82" i="3"/>
  <c r="G82" i="3"/>
  <c r="F82" i="3"/>
  <c r="E82" i="3"/>
  <c r="D82" i="3"/>
  <c r="C82" i="3"/>
  <c r="B82" i="3"/>
  <c r="A82" i="3"/>
  <c r="AD81" i="3"/>
  <c r="AB81" i="3"/>
  <c r="AA81" i="3"/>
  <c r="Y81" i="3"/>
  <c r="X81" i="3"/>
  <c r="T81" i="3"/>
  <c r="S81" i="3"/>
  <c r="O81" i="3"/>
  <c r="N81" i="3"/>
  <c r="M81" i="3"/>
  <c r="L81" i="3"/>
  <c r="J81" i="3"/>
  <c r="I81" i="3"/>
  <c r="H81" i="3"/>
  <c r="G81" i="3"/>
  <c r="F81" i="3"/>
  <c r="E81" i="3"/>
  <c r="D81" i="3"/>
  <c r="C81" i="3"/>
  <c r="B81" i="3"/>
  <c r="A81" i="3"/>
  <c r="AL80" i="3"/>
  <c r="U80" i="3"/>
  <c r="T80" i="3"/>
  <c r="S80" i="3"/>
  <c r="R80" i="3"/>
  <c r="Q80" i="3"/>
  <c r="P80" i="3"/>
  <c r="O80" i="3"/>
  <c r="N80" i="3"/>
  <c r="M80" i="3"/>
  <c r="L80" i="3"/>
  <c r="J80" i="3"/>
  <c r="I80" i="3"/>
  <c r="H80" i="3"/>
  <c r="G80" i="3"/>
  <c r="F80" i="3"/>
  <c r="E80" i="3"/>
  <c r="D80" i="3"/>
  <c r="C80" i="3"/>
  <c r="B80" i="3"/>
  <c r="A80" i="3"/>
  <c r="AM79" i="3"/>
  <c r="AL79" i="3"/>
  <c r="AD79" i="3"/>
  <c r="AB79" i="3"/>
  <c r="AA79" i="3"/>
  <c r="P79" i="3"/>
  <c r="O79" i="3"/>
  <c r="N79" i="3"/>
  <c r="M79" i="3"/>
  <c r="L79" i="3"/>
  <c r="J79" i="3"/>
  <c r="I79" i="3"/>
  <c r="H79" i="3"/>
  <c r="G79" i="3"/>
  <c r="F79" i="3"/>
  <c r="E79" i="3"/>
  <c r="D79" i="3"/>
  <c r="C79" i="3"/>
  <c r="B79" i="3"/>
  <c r="A79" i="3"/>
  <c r="AD78" i="3"/>
  <c r="AC78" i="3"/>
  <c r="AB78" i="3"/>
  <c r="AA78" i="3"/>
  <c r="X78" i="3"/>
  <c r="W78" i="3"/>
  <c r="O78" i="3"/>
  <c r="N78" i="3"/>
  <c r="M78" i="3"/>
  <c r="L78" i="3"/>
  <c r="J78" i="3"/>
  <c r="I78" i="3"/>
  <c r="H78" i="3"/>
  <c r="G78" i="3"/>
  <c r="F78" i="3"/>
  <c r="E78" i="3"/>
  <c r="D78" i="3"/>
  <c r="C78" i="3"/>
  <c r="B78" i="3"/>
  <c r="A78" i="3"/>
  <c r="N59" i="3"/>
  <c r="M59" i="3"/>
  <c r="L59" i="3"/>
  <c r="K59" i="3"/>
  <c r="J59" i="3"/>
  <c r="I59" i="3"/>
  <c r="G59" i="3"/>
  <c r="F59" i="3"/>
  <c r="E59" i="3"/>
  <c r="D59" i="3"/>
  <c r="C59" i="3"/>
  <c r="B59" i="3"/>
  <c r="O58" i="3"/>
  <c r="N58" i="3"/>
  <c r="M58" i="3"/>
  <c r="K58" i="3"/>
  <c r="J58" i="3"/>
  <c r="I58" i="3"/>
  <c r="G58" i="3"/>
  <c r="F58" i="3"/>
  <c r="E58" i="3"/>
  <c r="D58" i="3"/>
  <c r="C58" i="3"/>
  <c r="B58" i="3"/>
  <c r="N53" i="3"/>
  <c r="N54" i="3" s="1"/>
  <c r="W54" i="3" s="1"/>
  <c r="BC52" i="3"/>
  <c r="AT52" i="3"/>
  <c r="AL52" i="3"/>
  <c r="AG52" i="3"/>
  <c r="AF52" i="3"/>
  <c r="AH52" i="3" s="1"/>
  <c r="AE52" i="3"/>
  <c r="AK52" i="3" s="1"/>
  <c r="AD52" i="3"/>
  <c r="AB52" i="3"/>
  <c r="AA52" i="3"/>
  <c r="Z52" i="3"/>
  <c r="AN52" i="3" s="1"/>
  <c r="Y52" i="3"/>
  <c r="W52" i="3"/>
  <c r="U52" i="3"/>
  <c r="T52" i="3"/>
  <c r="S52" i="3"/>
  <c r="R52" i="3"/>
  <c r="Q52" i="3"/>
  <c r="P52" i="3"/>
  <c r="H59" i="3"/>
  <c r="AT51" i="3"/>
  <c r="AN51" i="3"/>
  <c r="AL51" i="3"/>
  <c r="AK51" i="3"/>
  <c r="AE51" i="3"/>
  <c r="AD51" i="3"/>
  <c r="AJ51" i="3" s="1"/>
  <c r="AB51" i="3"/>
  <c r="AA51" i="3"/>
  <c r="Z51" i="3"/>
  <c r="Y51" i="3"/>
  <c r="W51" i="3"/>
  <c r="U51" i="3"/>
  <c r="T51" i="3"/>
  <c r="S51" i="3"/>
  <c r="R51" i="3"/>
  <c r="AG51" i="3" s="1"/>
  <c r="Q51" i="3"/>
  <c r="AF51" i="3" s="1"/>
  <c r="AH51" i="3" s="1"/>
  <c r="P51" i="3"/>
  <c r="BC51" i="3"/>
  <c r="AT50" i="3"/>
  <c r="AN50" i="3"/>
  <c r="AL50" i="3"/>
  <c r="AG50" i="3"/>
  <c r="AI50" i="3" s="1"/>
  <c r="AF50" i="3"/>
  <c r="AH50" i="3" s="1"/>
  <c r="AE50" i="3"/>
  <c r="AK50" i="3" s="1"/>
  <c r="AD50" i="3"/>
  <c r="AJ50" i="3" s="1"/>
  <c r="AB50" i="3"/>
  <c r="AA50" i="3"/>
  <c r="Z50" i="3"/>
  <c r="Y50" i="3"/>
  <c r="W50" i="3"/>
  <c r="U50" i="3"/>
  <c r="T50" i="3"/>
  <c r="S50" i="3"/>
  <c r="R50" i="3"/>
  <c r="Q50" i="3"/>
  <c r="P50" i="3"/>
  <c r="V50" i="3" s="1"/>
  <c r="L50" i="3"/>
  <c r="AM50" i="3" s="1"/>
  <c r="AS50" i="3" s="1"/>
  <c r="BC49" i="3"/>
  <c r="AZ49" i="3"/>
  <c r="AU49" i="3"/>
  <c r="BA49" i="3" s="1"/>
  <c r="AT49" i="3"/>
  <c r="AT93" i="3" s="1"/>
  <c r="AN49" i="3"/>
  <c r="AL49" i="3"/>
  <c r="AG49" i="3"/>
  <c r="AF49" i="3"/>
  <c r="AE49" i="3"/>
  <c r="AD49" i="3"/>
  <c r="AB49" i="3"/>
  <c r="AA49" i="3"/>
  <c r="AA111" i="3" s="1"/>
  <c r="Z49" i="3"/>
  <c r="Y49" i="3"/>
  <c r="W49" i="3"/>
  <c r="U49" i="3"/>
  <c r="T49" i="3"/>
  <c r="T93" i="3" s="1"/>
  <c r="S49" i="3"/>
  <c r="S93" i="3" s="1"/>
  <c r="R49" i="3"/>
  <c r="Q49" i="3"/>
  <c r="P49" i="3"/>
  <c r="L49" i="3"/>
  <c r="BC48" i="3"/>
  <c r="AU48" i="3"/>
  <c r="AU110" i="3" s="1"/>
  <c r="AT48" i="3"/>
  <c r="AN48" i="3"/>
  <c r="AM48" i="3"/>
  <c r="AL48" i="3"/>
  <c r="AK48" i="3"/>
  <c r="AJ48" i="3"/>
  <c r="AE48" i="3"/>
  <c r="AD48" i="3"/>
  <c r="AB48" i="3"/>
  <c r="AB129" i="3" s="1"/>
  <c r="AA48" i="3"/>
  <c r="AA92" i="3" s="1"/>
  <c r="Z48" i="3"/>
  <c r="Y48" i="3"/>
  <c r="X48" i="3"/>
  <c r="AO48" i="3" s="1"/>
  <c r="W48" i="3"/>
  <c r="W129" i="3" s="1"/>
  <c r="U48" i="3"/>
  <c r="U129" i="3" s="1"/>
  <c r="T48" i="3"/>
  <c r="T129" i="3" s="1"/>
  <c r="S48" i="3"/>
  <c r="R48" i="3"/>
  <c r="Q48" i="3"/>
  <c r="P48" i="3"/>
  <c r="BC47" i="3"/>
  <c r="BA47" i="3"/>
  <c r="BA128" i="3" s="1"/>
  <c r="AZ47" i="3"/>
  <c r="AU47" i="3"/>
  <c r="AU128" i="3" s="1"/>
  <c r="AT47" i="3"/>
  <c r="AT91" i="3" s="1"/>
  <c r="AM47" i="3"/>
  <c r="AL47" i="3"/>
  <c r="AG47" i="3"/>
  <c r="AF47" i="3"/>
  <c r="AE47" i="3"/>
  <c r="AD47" i="3"/>
  <c r="AB47" i="3"/>
  <c r="AA47" i="3"/>
  <c r="AA109" i="3" s="1"/>
  <c r="Z47" i="3"/>
  <c r="AN47" i="3" s="1"/>
  <c r="Y47" i="3"/>
  <c r="Y128" i="3" s="1"/>
  <c r="X47" i="3"/>
  <c r="W47" i="3"/>
  <c r="U47" i="3"/>
  <c r="U128" i="3" s="1"/>
  <c r="T47" i="3"/>
  <c r="S47" i="3"/>
  <c r="R47" i="3"/>
  <c r="Q47" i="3"/>
  <c r="Q109" i="3" s="1"/>
  <c r="P47" i="3"/>
  <c r="BC46" i="3"/>
  <c r="BA46" i="3"/>
  <c r="AZ46" i="3"/>
  <c r="AU46" i="3"/>
  <c r="AT46" i="3"/>
  <c r="AT108" i="3" s="1"/>
  <c r="AR46" i="3"/>
  <c r="AM46" i="3"/>
  <c r="AM127" i="3" s="1"/>
  <c r="AL46" i="3"/>
  <c r="AG46" i="3"/>
  <c r="AF46" i="3"/>
  <c r="AE46" i="3"/>
  <c r="AD46" i="3"/>
  <c r="AC46" i="3"/>
  <c r="AB46" i="3"/>
  <c r="AA46" i="3"/>
  <c r="AA108" i="3" s="1"/>
  <c r="Z46" i="3"/>
  <c r="Y46" i="3"/>
  <c r="X46" i="3"/>
  <c r="W46" i="3"/>
  <c r="W127" i="3" s="1"/>
  <c r="U46" i="3"/>
  <c r="U90" i="3" s="1"/>
  <c r="T46" i="3"/>
  <c r="S46" i="3"/>
  <c r="R46" i="3"/>
  <c r="Q46" i="3"/>
  <c r="Q127" i="3" s="1"/>
  <c r="P46" i="3"/>
  <c r="P127" i="3" s="1"/>
  <c r="BC45" i="3"/>
  <c r="AU45" i="3"/>
  <c r="AT45" i="3"/>
  <c r="AM45" i="3"/>
  <c r="AL45" i="3"/>
  <c r="AK45" i="3"/>
  <c r="AE45" i="3"/>
  <c r="AD45" i="3"/>
  <c r="AB45" i="3"/>
  <c r="AB111" i="3" s="1"/>
  <c r="AA45" i="3"/>
  <c r="Z45" i="3"/>
  <c r="Y45" i="3"/>
  <c r="X45" i="3"/>
  <c r="W45" i="3"/>
  <c r="U45" i="3"/>
  <c r="T45" i="3"/>
  <c r="T107" i="3" s="1"/>
  <c r="S45" i="3"/>
  <c r="R45" i="3"/>
  <c r="Q45" i="3"/>
  <c r="P45" i="3"/>
  <c r="BC44" i="3"/>
  <c r="AZ44" i="3"/>
  <c r="AU44" i="3"/>
  <c r="AT44" i="3"/>
  <c r="AS44" i="3"/>
  <c r="AS125" i="3" s="1"/>
  <c r="AR44" i="3"/>
  <c r="AR125" i="3" s="1"/>
  <c r="AM44" i="3"/>
  <c r="AL44" i="3"/>
  <c r="AL88" i="3" s="1"/>
  <c r="AE44" i="3"/>
  <c r="AE88" i="3" s="1"/>
  <c r="AD44" i="3"/>
  <c r="AB44" i="3"/>
  <c r="AA44" i="3"/>
  <c r="Z44" i="3"/>
  <c r="Y44" i="3"/>
  <c r="X44" i="3"/>
  <c r="W44" i="3"/>
  <c r="U44" i="3"/>
  <c r="T44" i="3"/>
  <c r="S44" i="3"/>
  <c r="R44" i="3"/>
  <c r="R106" i="3" s="1"/>
  <c r="Q44" i="3"/>
  <c r="Q106" i="3" s="1"/>
  <c r="P44" i="3"/>
  <c r="BC43" i="3"/>
  <c r="AU43" i="3"/>
  <c r="AU124" i="3" s="1"/>
  <c r="AT43" i="3"/>
  <c r="AT124" i="3" s="1"/>
  <c r="AO43" i="3"/>
  <c r="AN43" i="3"/>
  <c r="AM43" i="3"/>
  <c r="AL43" i="3"/>
  <c r="AK43" i="3"/>
  <c r="AJ43" i="3"/>
  <c r="AE43" i="3"/>
  <c r="AE124" i="3" s="1"/>
  <c r="AD43" i="3"/>
  <c r="AB43" i="3"/>
  <c r="AB105" i="3" s="1"/>
  <c r="AA43" i="3"/>
  <c r="AA105" i="3" s="1"/>
  <c r="Y43" i="3"/>
  <c r="X43" i="3"/>
  <c r="W43" i="3"/>
  <c r="U43" i="3"/>
  <c r="T43" i="3"/>
  <c r="S43" i="3"/>
  <c r="R43" i="3"/>
  <c r="Q43" i="3"/>
  <c r="P43" i="3"/>
  <c r="BC42" i="3"/>
  <c r="AU42" i="3"/>
  <c r="AT42" i="3"/>
  <c r="AN42" i="3"/>
  <c r="AM42" i="3"/>
  <c r="AM108" i="3" s="1"/>
  <c r="AL42" i="3"/>
  <c r="AL108" i="3" s="1"/>
  <c r="AG42" i="3"/>
  <c r="AF42" i="3"/>
  <c r="AE42" i="3"/>
  <c r="AD42" i="3"/>
  <c r="AD86" i="3" s="1"/>
  <c r="AB42" i="3"/>
  <c r="AB123" i="3" s="1"/>
  <c r="AA42" i="3"/>
  <c r="Y42" i="3"/>
  <c r="Y123" i="3" s="1"/>
  <c r="X42" i="3"/>
  <c r="W42" i="3"/>
  <c r="W104" i="3" s="1"/>
  <c r="U42" i="3"/>
  <c r="U108" i="3" s="1"/>
  <c r="T42" i="3"/>
  <c r="S42" i="3"/>
  <c r="S108" i="3" s="1"/>
  <c r="R42" i="3"/>
  <c r="R86" i="3" s="1"/>
  <c r="Q42" i="3"/>
  <c r="Q104" i="3" s="1"/>
  <c r="P42" i="3"/>
  <c r="BC41" i="3"/>
  <c r="BA41" i="3"/>
  <c r="AZ41" i="3"/>
  <c r="AU41" i="3"/>
  <c r="AT41" i="3"/>
  <c r="AM41" i="3"/>
  <c r="AS41" i="3" s="1"/>
  <c r="AL41" i="3"/>
  <c r="AK41" i="3"/>
  <c r="AJ41" i="3"/>
  <c r="AG41" i="3"/>
  <c r="AE41" i="3"/>
  <c r="AE103" i="3" s="1"/>
  <c r="AD41" i="3"/>
  <c r="AB41" i="3"/>
  <c r="AB103" i="3" s="1"/>
  <c r="AA41" i="3"/>
  <c r="Y41" i="3"/>
  <c r="AN41" i="3" s="1"/>
  <c r="AN85" i="3" s="1"/>
  <c r="X41" i="3"/>
  <c r="W41" i="3"/>
  <c r="AC41" i="3" s="1"/>
  <c r="U41" i="3"/>
  <c r="T41" i="3"/>
  <c r="S41" i="3"/>
  <c r="R41" i="3"/>
  <c r="R85" i="3" s="1"/>
  <c r="Q41" i="3"/>
  <c r="P41" i="3"/>
  <c r="P85" i="3" s="1"/>
  <c r="BC40" i="3"/>
  <c r="BA40" i="3"/>
  <c r="AZ40" i="3"/>
  <c r="AU40" i="3"/>
  <c r="AU84" i="3" s="1"/>
  <c r="AT40" i="3"/>
  <c r="AT84" i="3" s="1"/>
  <c r="AM40" i="3"/>
  <c r="AM84" i="3" s="1"/>
  <c r="AL40" i="3"/>
  <c r="AF40" i="3"/>
  <c r="AE40" i="3"/>
  <c r="AD40" i="3"/>
  <c r="AB40" i="3"/>
  <c r="AA40" i="3"/>
  <c r="Y40" i="3"/>
  <c r="X40" i="3"/>
  <c r="W40" i="3"/>
  <c r="U40" i="3"/>
  <c r="T40" i="3"/>
  <c r="T84" i="3" s="1"/>
  <c r="S40" i="3"/>
  <c r="S84" i="3" s="1"/>
  <c r="R40" i="3"/>
  <c r="R84" i="3" s="1"/>
  <c r="Q40" i="3"/>
  <c r="P40" i="3"/>
  <c r="P84" i="3" s="1"/>
  <c r="BC39" i="3"/>
  <c r="AU39" i="3"/>
  <c r="AT39" i="3"/>
  <c r="AS39" i="3"/>
  <c r="AO39" i="3"/>
  <c r="AN39" i="3"/>
  <c r="AM39" i="3"/>
  <c r="AL39" i="3"/>
  <c r="AJ39" i="3"/>
  <c r="AF39" i="3"/>
  <c r="AE39" i="3"/>
  <c r="AK39" i="3" s="1"/>
  <c r="AD39" i="3"/>
  <c r="AD83" i="3" s="1"/>
  <c r="AB39" i="3"/>
  <c r="AB83" i="3" s="1"/>
  <c r="AA39" i="3"/>
  <c r="AA83" i="3" s="1"/>
  <c r="Y39" i="3"/>
  <c r="Y83" i="3" s="1"/>
  <c r="X39" i="3"/>
  <c r="X83" i="3" s="1"/>
  <c r="W39" i="3"/>
  <c r="U39" i="3"/>
  <c r="U83" i="3" s="1"/>
  <c r="T39" i="3"/>
  <c r="S39" i="3"/>
  <c r="R39" i="3"/>
  <c r="R83" i="3" s="1"/>
  <c r="Q39" i="3"/>
  <c r="P39" i="3"/>
  <c r="BC38" i="3"/>
  <c r="BA38" i="3"/>
  <c r="AU38" i="3"/>
  <c r="AU82" i="3" s="1"/>
  <c r="AT38" i="3"/>
  <c r="AZ38" i="3" s="1"/>
  <c r="AS38" i="3"/>
  <c r="AN38" i="3"/>
  <c r="AM38" i="3"/>
  <c r="AL38" i="3"/>
  <c r="AG38" i="3"/>
  <c r="AE38" i="3"/>
  <c r="AD38" i="3"/>
  <c r="AC38" i="3"/>
  <c r="AB38" i="3"/>
  <c r="AB100" i="3" s="1"/>
  <c r="AA38" i="3"/>
  <c r="Y38" i="3"/>
  <c r="Y100" i="3" s="1"/>
  <c r="X38" i="3"/>
  <c r="X100" i="3" s="1"/>
  <c r="W38" i="3"/>
  <c r="U38" i="3"/>
  <c r="T38" i="3"/>
  <c r="S38" i="3"/>
  <c r="S82" i="3" s="1"/>
  <c r="R38" i="3"/>
  <c r="R82" i="3" s="1"/>
  <c r="Q38" i="3"/>
  <c r="P38" i="3"/>
  <c r="P82" i="3" s="1"/>
  <c r="BC37" i="3"/>
  <c r="AU37" i="3"/>
  <c r="AU81" i="3" s="1"/>
  <c r="AT37" i="3"/>
  <c r="AR37" i="3"/>
  <c r="AO37" i="3"/>
  <c r="AN37" i="3"/>
  <c r="AM37" i="3"/>
  <c r="AL37" i="3"/>
  <c r="AL81" i="3" s="1"/>
  <c r="AK37" i="3"/>
  <c r="AJ37" i="3"/>
  <c r="AE37" i="3"/>
  <c r="AE81" i="3" s="1"/>
  <c r="AD37" i="3"/>
  <c r="AB37" i="3"/>
  <c r="AA37" i="3"/>
  <c r="Y37" i="3"/>
  <c r="X37" i="3"/>
  <c r="W37" i="3"/>
  <c r="AC37" i="3" s="1"/>
  <c r="U37" i="3"/>
  <c r="T37" i="3"/>
  <c r="T99" i="3" s="1"/>
  <c r="S37" i="3"/>
  <c r="R37" i="3"/>
  <c r="Q37" i="3"/>
  <c r="P37" i="3"/>
  <c r="BC36" i="3"/>
  <c r="BA36" i="3"/>
  <c r="AZ36" i="3"/>
  <c r="AU36" i="3"/>
  <c r="AU80" i="3" s="1"/>
  <c r="AT36" i="3"/>
  <c r="AT98" i="3" s="1"/>
  <c r="AS36" i="3"/>
  <c r="AM36" i="3"/>
  <c r="AM98" i="3" s="1"/>
  <c r="AL36" i="3"/>
  <c r="AR36" i="3" s="1"/>
  <c r="AJ36" i="3"/>
  <c r="AG36" i="3"/>
  <c r="AF36" i="3"/>
  <c r="AE36" i="3"/>
  <c r="AD36" i="3"/>
  <c r="AB36" i="3"/>
  <c r="AB80" i="3" s="1"/>
  <c r="AA36" i="3"/>
  <c r="AA80" i="3" s="1"/>
  <c r="Y36" i="3"/>
  <c r="X36" i="3"/>
  <c r="W36" i="3"/>
  <c r="U36" i="3"/>
  <c r="T36" i="3"/>
  <c r="S36" i="3"/>
  <c r="R36" i="3"/>
  <c r="R98" i="3" s="1"/>
  <c r="Q36" i="3"/>
  <c r="P36" i="3"/>
  <c r="V36" i="3" s="1"/>
  <c r="BC35" i="3"/>
  <c r="AZ35" i="3"/>
  <c r="AU35" i="3"/>
  <c r="AT35" i="3"/>
  <c r="AS35" i="3"/>
  <c r="AR35" i="3"/>
  <c r="AM35" i="3"/>
  <c r="AL35" i="3"/>
  <c r="AL97" i="3" s="1"/>
  <c r="AE35" i="3"/>
  <c r="AD35" i="3"/>
  <c r="AJ35" i="3" s="1"/>
  <c r="AB35" i="3"/>
  <c r="AB101" i="3" s="1"/>
  <c r="AA35" i="3"/>
  <c r="Y35" i="3"/>
  <c r="X35" i="3"/>
  <c r="W35" i="3"/>
  <c r="U35" i="3"/>
  <c r="T35" i="3"/>
  <c r="S35" i="3"/>
  <c r="R35" i="3"/>
  <c r="Q35" i="3"/>
  <c r="P35" i="3"/>
  <c r="BC34" i="3"/>
  <c r="AU34" i="3"/>
  <c r="AT34" i="3"/>
  <c r="AT100" i="3" s="1"/>
  <c r="AO34" i="3"/>
  <c r="AN34" i="3"/>
  <c r="AM34" i="3"/>
  <c r="AL34" i="3"/>
  <c r="AJ34" i="3"/>
  <c r="AG34" i="3"/>
  <c r="AE34" i="3"/>
  <c r="AD34" i="3"/>
  <c r="AC34" i="3"/>
  <c r="AC96" i="3" s="1"/>
  <c r="AB34" i="3"/>
  <c r="AA34" i="3"/>
  <c r="Y34" i="3"/>
  <c r="Y78" i="3" s="1"/>
  <c r="X34" i="3"/>
  <c r="W34" i="3"/>
  <c r="U34" i="3"/>
  <c r="U78" i="3" s="1"/>
  <c r="T34" i="3"/>
  <c r="T78" i="3" s="1"/>
  <c r="S34" i="3"/>
  <c r="S78" i="3" s="1"/>
  <c r="R34" i="3"/>
  <c r="R78" i="3" s="1"/>
  <c r="Q34" i="3"/>
  <c r="P34" i="3"/>
  <c r="BC33" i="3"/>
  <c r="AU33" i="3"/>
  <c r="AT33" i="3"/>
  <c r="BA33" i="3" s="1"/>
  <c r="AQ33" i="3"/>
  <c r="AO33" i="3"/>
  <c r="AN33" i="3"/>
  <c r="AM33" i="3"/>
  <c r="AS33" i="3" s="1"/>
  <c r="AL33" i="3"/>
  <c r="AE33" i="3"/>
  <c r="AK33" i="3" s="1"/>
  <c r="AD33" i="3"/>
  <c r="AJ33" i="3" s="1"/>
  <c r="AB33" i="3"/>
  <c r="AA33" i="3"/>
  <c r="Y33" i="3"/>
  <c r="X33" i="3"/>
  <c r="W33" i="3"/>
  <c r="AC33" i="3" s="1"/>
  <c r="U33" i="3"/>
  <c r="T33" i="3"/>
  <c r="S33" i="3"/>
  <c r="R33" i="3"/>
  <c r="Q33" i="3"/>
  <c r="P33" i="3"/>
  <c r="BC32" i="3"/>
  <c r="AU32" i="3"/>
  <c r="BA32" i="3" s="1"/>
  <c r="AT32" i="3"/>
  <c r="AO32" i="3"/>
  <c r="AM32" i="3"/>
  <c r="AL32" i="3"/>
  <c r="AK32" i="3"/>
  <c r="AJ32" i="3"/>
  <c r="AF32" i="3"/>
  <c r="AV32" i="3" s="1"/>
  <c r="AE32" i="3"/>
  <c r="AD32" i="3"/>
  <c r="AB32" i="3"/>
  <c r="AA32" i="3"/>
  <c r="Y32" i="3"/>
  <c r="AN32" i="3" s="1"/>
  <c r="X32" i="3"/>
  <c r="AC32" i="3" s="1"/>
  <c r="W32" i="3"/>
  <c r="U32" i="3"/>
  <c r="T32" i="3"/>
  <c r="S32" i="3"/>
  <c r="R32" i="3"/>
  <c r="Q32" i="3"/>
  <c r="P32" i="3"/>
  <c r="BC31" i="3"/>
  <c r="BA31" i="3"/>
  <c r="AZ31" i="3"/>
  <c r="AU31" i="3"/>
  <c r="AT31" i="3"/>
  <c r="AM31" i="3"/>
  <c r="AL31" i="3"/>
  <c r="AS31" i="3" s="1"/>
  <c r="AF31" i="3"/>
  <c r="AE31" i="3"/>
  <c r="AD31" i="3"/>
  <c r="AJ31" i="3" s="1"/>
  <c r="AB31" i="3"/>
  <c r="AA31" i="3"/>
  <c r="Y31" i="3"/>
  <c r="X31" i="3"/>
  <c r="W31" i="3"/>
  <c r="U31" i="3"/>
  <c r="T31" i="3"/>
  <c r="AG31" i="3" s="1"/>
  <c r="AI31" i="3" s="1"/>
  <c r="S31" i="3"/>
  <c r="R31" i="3"/>
  <c r="Q31" i="3"/>
  <c r="P31" i="3"/>
  <c r="BC30" i="3"/>
  <c r="AU30" i="3"/>
  <c r="BA30" i="3" s="1"/>
  <c r="AT30" i="3"/>
  <c r="AO30" i="3"/>
  <c r="AN30" i="3"/>
  <c r="AM30" i="3"/>
  <c r="AS30" i="3" s="1"/>
  <c r="AL30" i="3"/>
  <c r="AR30" i="3" s="1"/>
  <c r="AK30" i="3"/>
  <c r="AE30" i="3"/>
  <c r="AD30" i="3"/>
  <c r="AJ30" i="3" s="1"/>
  <c r="AB30" i="3"/>
  <c r="AA30" i="3"/>
  <c r="AA96" i="3" s="1"/>
  <c r="Y30" i="3"/>
  <c r="Y96" i="3" s="1"/>
  <c r="X30" i="3"/>
  <c r="X96" i="3" s="1"/>
  <c r="W30" i="3"/>
  <c r="AC30" i="3" s="1"/>
  <c r="U30" i="3"/>
  <c r="T30" i="3"/>
  <c r="S30" i="3"/>
  <c r="R30" i="3"/>
  <c r="Q30" i="3"/>
  <c r="AF30" i="3" s="1"/>
  <c r="P30" i="3"/>
  <c r="V30" i="3" s="1"/>
  <c r="BC29" i="3"/>
  <c r="AZ29" i="3"/>
  <c r="AV29" i="3"/>
  <c r="AU29" i="3"/>
  <c r="BA29" i="3" s="1"/>
  <c r="AT29" i="3"/>
  <c r="AM29" i="3"/>
  <c r="AS29" i="3" s="1"/>
  <c r="AL29" i="3"/>
  <c r="AR29" i="3" s="1"/>
  <c r="AG29" i="3"/>
  <c r="AI29" i="3" s="1"/>
  <c r="AF29" i="3"/>
  <c r="AH29" i="3" s="1"/>
  <c r="AE29" i="3"/>
  <c r="AD29" i="3"/>
  <c r="AB29" i="3"/>
  <c r="AO29" i="3" s="1"/>
  <c r="AA29" i="3"/>
  <c r="Y29" i="3"/>
  <c r="AN29" i="3" s="1"/>
  <c r="X29" i="3"/>
  <c r="W29" i="3"/>
  <c r="V29" i="3"/>
  <c r="U29" i="3"/>
  <c r="T29" i="3"/>
  <c r="S29" i="3"/>
  <c r="R29" i="3"/>
  <c r="Q29" i="3"/>
  <c r="P29" i="3"/>
  <c r="BC28" i="3"/>
  <c r="AU28" i="3"/>
  <c r="AT28" i="3"/>
  <c r="AN28" i="3"/>
  <c r="AV28" i="3" s="1"/>
  <c r="AM28" i="3"/>
  <c r="AS28" i="3" s="1"/>
  <c r="AL28" i="3"/>
  <c r="AK28" i="3"/>
  <c r="AE28" i="3"/>
  <c r="AD28" i="3"/>
  <c r="AJ28" i="3" s="1"/>
  <c r="AB28" i="3"/>
  <c r="AA28" i="3"/>
  <c r="Y28" i="3"/>
  <c r="X28" i="3"/>
  <c r="W28" i="3"/>
  <c r="U28" i="3"/>
  <c r="T28" i="3"/>
  <c r="AG28" i="3" s="1"/>
  <c r="AI28" i="3" s="1"/>
  <c r="S28" i="3"/>
  <c r="R28" i="3"/>
  <c r="Q28" i="3"/>
  <c r="AF28" i="3" s="1"/>
  <c r="P28" i="3"/>
  <c r="BC27" i="3"/>
  <c r="AU27" i="3"/>
  <c r="BA27" i="3" s="1"/>
  <c r="AT27" i="3"/>
  <c r="AZ27" i="3" s="1"/>
  <c r="AN27" i="3"/>
  <c r="AM27" i="3"/>
  <c r="AL27" i="3"/>
  <c r="AG27" i="3"/>
  <c r="AE27" i="3"/>
  <c r="AK27" i="3" s="1"/>
  <c r="AD27" i="3"/>
  <c r="AC27" i="3"/>
  <c r="AB27" i="3"/>
  <c r="AA27" i="3"/>
  <c r="Y27" i="3"/>
  <c r="X27" i="3"/>
  <c r="W27" i="3"/>
  <c r="U27" i="3"/>
  <c r="T27" i="3"/>
  <c r="S27" i="3"/>
  <c r="R27" i="3"/>
  <c r="Q27" i="3"/>
  <c r="P27" i="3"/>
  <c r="BC26" i="3"/>
  <c r="AU26" i="3"/>
  <c r="BA26" i="3" s="1"/>
  <c r="AT26" i="3"/>
  <c r="AZ26" i="3" s="1"/>
  <c r="AS26" i="3"/>
  <c r="AM26" i="3"/>
  <c r="AR26" i="3" s="1"/>
  <c r="AL26" i="3"/>
  <c r="AF26" i="3"/>
  <c r="AE26" i="3"/>
  <c r="AD26" i="3"/>
  <c r="AB26" i="3"/>
  <c r="AA26" i="3"/>
  <c r="Y26" i="3"/>
  <c r="AN26" i="3" s="1"/>
  <c r="X26" i="3"/>
  <c r="W26" i="3"/>
  <c r="AC26" i="3" s="1"/>
  <c r="U26" i="3"/>
  <c r="T26" i="3"/>
  <c r="S26" i="3"/>
  <c r="R26" i="3"/>
  <c r="Q26" i="3"/>
  <c r="P26" i="3"/>
  <c r="BC25" i="3"/>
  <c r="AU25" i="3"/>
  <c r="AT25" i="3"/>
  <c r="AZ25" i="3" s="1"/>
  <c r="AR25" i="3"/>
  <c r="AO25" i="3"/>
  <c r="AW25" i="3" s="1"/>
  <c r="AN25" i="3"/>
  <c r="AM25" i="3"/>
  <c r="AL25" i="3"/>
  <c r="AK25" i="3"/>
  <c r="AJ25" i="3"/>
  <c r="AE25" i="3"/>
  <c r="AD25" i="3"/>
  <c r="AB25" i="3"/>
  <c r="AA25" i="3"/>
  <c r="Y25" i="3"/>
  <c r="X25" i="3"/>
  <c r="W25" i="3"/>
  <c r="AC25" i="3" s="1"/>
  <c r="U25" i="3"/>
  <c r="T25" i="3"/>
  <c r="AG25" i="3" s="1"/>
  <c r="S25" i="3"/>
  <c r="R25" i="3"/>
  <c r="Q25" i="3"/>
  <c r="AF25" i="3" s="1"/>
  <c r="P25" i="3"/>
  <c r="BC24" i="3"/>
  <c r="AZ24" i="3"/>
  <c r="AU24" i="3"/>
  <c r="BA24" i="3" s="1"/>
  <c r="AT24" i="3"/>
  <c r="AN24" i="3"/>
  <c r="AM24" i="3"/>
  <c r="AS24" i="3" s="1"/>
  <c r="AL24" i="3"/>
  <c r="AR24" i="3" s="1"/>
  <c r="AI24" i="3"/>
  <c r="AG24" i="3"/>
  <c r="AF24" i="3"/>
  <c r="AH24" i="3" s="1"/>
  <c r="AE24" i="3"/>
  <c r="AD24" i="3"/>
  <c r="AJ24" i="3" s="1"/>
  <c r="AB24" i="3"/>
  <c r="AA24" i="3"/>
  <c r="Y24" i="3"/>
  <c r="X24" i="3"/>
  <c r="W24" i="3"/>
  <c r="U24" i="3"/>
  <c r="T24" i="3"/>
  <c r="S24" i="3"/>
  <c r="R24" i="3"/>
  <c r="Q24" i="3"/>
  <c r="P24" i="3"/>
  <c r="V24" i="3" s="1"/>
  <c r="BC23" i="3"/>
  <c r="AZ23" i="3"/>
  <c r="AU23" i="3"/>
  <c r="AT23" i="3"/>
  <c r="AM23" i="3"/>
  <c r="AS23" i="3" s="1"/>
  <c r="AL23" i="3"/>
  <c r="AE23" i="3"/>
  <c r="AK23" i="3" s="1"/>
  <c r="AD23" i="3"/>
  <c r="AJ23" i="3" s="1"/>
  <c r="AB23" i="3"/>
  <c r="AA23" i="3"/>
  <c r="Y23" i="3"/>
  <c r="AN23" i="3" s="1"/>
  <c r="X23" i="3"/>
  <c r="W23" i="3"/>
  <c r="AC23" i="3" s="1"/>
  <c r="U23" i="3"/>
  <c r="AG23" i="3" s="1"/>
  <c r="T23" i="3"/>
  <c r="S23" i="3"/>
  <c r="R23" i="3"/>
  <c r="Q23" i="3"/>
  <c r="AF23" i="3" s="1"/>
  <c r="AH23" i="3" s="1"/>
  <c r="P23" i="3"/>
  <c r="V23" i="3" s="1"/>
  <c r="BC22" i="3"/>
  <c r="BA22" i="3"/>
  <c r="AU22" i="3"/>
  <c r="AT22" i="3"/>
  <c r="AZ22" i="3" s="1"/>
  <c r="AM22" i="3"/>
  <c r="AL22" i="3"/>
  <c r="AF22" i="3"/>
  <c r="AE22" i="3"/>
  <c r="AD22" i="3"/>
  <c r="AJ22" i="3" s="1"/>
  <c r="AC22" i="3"/>
  <c r="AB22" i="3"/>
  <c r="AO22" i="3" s="1"/>
  <c r="AA22" i="3"/>
  <c r="Y22" i="3"/>
  <c r="AN22" i="3" s="1"/>
  <c r="X22" i="3"/>
  <c r="W22" i="3"/>
  <c r="U22" i="3"/>
  <c r="T22" i="3"/>
  <c r="S22" i="3"/>
  <c r="R22" i="3"/>
  <c r="Q22" i="3"/>
  <c r="P22" i="3"/>
  <c r="V22" i="3" s="1"/>
  <c r="BC21" i="3"/>
  <c r="AU21" i="3"/>
  <c r="AT21" i="3"/>
  <c r="AZ21" i="3" s="1"/>
  <c r="AS21" i="3"/>
  <c r="AR21" i="3"/>
  <c r="AM21" i="3"/>
  <c r="AL21" i="3"/>
  <c r="AE21" i="3"/>
  <c r="AD21" i="3"/>
  <c r="AK21" i="3" s="1"/>
  <c r="AB21" i="3"/>
  <c r="AA21" i="3"/>
  <c r="Y21" i="3"/>
  <c r="X21" i="3"/>
  <c r="W21" i="3"/>
  <c r="U21" i="3"/>
  <c r="T21" i="3"/>
  <c r="S21" i="3"/>
  <c r="R21" i="3"/>
  <c r="Q21" i="3"/>
  <c r="P21" i="3"/>
  <c r="BC20" i="3"/>
  <c r="AU20" i="3"/>
  <c r="BA20" i="3" s="1"/>
  <c r="AT20" i="3"/>
  <c r="AZ20" i="3" s="1"/>
  <c r="AO20" i="3"/>
  <c r="AN20" i="3"/>
  <c r="AV20" i="3" s="1"/>
  <c r="AM20" i="3"/>
  <c r="AL20" i="3"/>
  <c r="AR20" i="3" s="1"/>
  <c r="AK20" i="3"/>
  <c r="AJ20" i="3"/>
  <c r="AH20" i="3"/>
  <c r="AG20" i="3"/>
  <c r="AI20" i="3" s="1"/>
  <c r="AE20" i="3"/>
  <c r="AD20" i="3"/>
  <c r="AB20" i="3"/>
  <c r="AA20" i="3"/>
  <c r="Y20" i="3"/>
  <c r="X20" i="3"/>
  <c r="W20" i="3"/>
  <c r="AC20" i="3" s="1"/>
  <c r="U20" i="3"/>
  <c r="T20" i="3"/>
  <c r="S20" i="3"/>
  <c r="R20" i="3"/>
  <c r="Q20" i="3"/>
  <c r="AF20" i="3" s="1"/>
  <c r="P20" i="3"/>
  <c r="V20" i="3" s="1"/>
  <c r="BC19" i="3"/>
  <c r="BA19" i="3"/>
  <c r="AZ19" i="3"/>
  <c r="AV19" i="3"/>
  <c r="AU19" i="3"/>
  <c r="AT19" i="3"/>
  <c r="AM19" i="3"/>
  <c r="AS19" i="3" s="1"/>
  <c r="AL19" i="3"/>
  <c r="AR19" i="3" s="1"/>
  <c r="AF19" i="3"/>
  <c r="AE19" i="3"/>
  <c r="AK19" i="3" s="1"/>
  <c r="AD19" i="3"/>
  <c r="AB19" i="3"/>
  <c r="AA19" i="3"/>
  <c r="Y19" i="3"/>
  <c r="AN19" i="3" s="1"/>
  <c r="X19" i="3"/>
  <c r="W19" i="3"/>
  <c r="AC19" i="3" s="1"/>
  <c r="U19" i="3"/>
  <c r="AG19" i="3" s="1"/>
  <c r="AI19" i="3" s="1"/>
  <c r="T19" i="3"/>
  <c r="S19" i="3"/>
  <c r="R19" i="3"/>
  <c r="Q19" i="3"/>
  <c r="P19" i="3"/>
  <c r="BC18" i="3"/>
  <c r="AV18" i="3"/>
  <c r="AU18" i="3"/>
  <c r="AT18" i="3"/>
  <c r="AZ18" i="3" s="1"/>
  <c r="AM18" i="3"/>
  <c r="AS18" i="3" s="1"/>
  <c r="AL18" i="3"/>
  <c r="AK18" i="3"/>
  <c r="AJ18" i="3"/>
  <c r="AF18" i="3"/>
  <c r="AE18" i="3"/>
  <c r="AD18" i="3"/>
  <c r="AB18" i="3"/>
  <c r="AA18" i="3"/>
  <c r="Y18" i="3"/>
  <c r="AN18" i="3" s="1"/>
  <c r="X18" i="3"/>
  <c r="W18" i="3"/>
  <c r="U18" i="3"/>
  <c r="T18" i="3"/>
  <c r="AG18" i="3" s="1"/>
  <c r="AI18" i="3" s="1"/>
  <c r="S18" i="3"/>
  <c r="R18" i="3"/>
  <c r="Q18" i="3"/>
  <c r="P18" i="3"/>
  <c r="BC17" i="3"/>
  <c r="BA17" i="3"/>
  <c r="AU17" i="3"/>
  <c r="AT17" i="3"/>
  <c r="AM17" i="3"/>
  <c r="AS17" i="3" s="1"/>
  <c r="AL17" i="3"/>
  <c r="AF17" i="3"/>
  <c r="AE17" i="3"/>
  <c r="AK17" i="3" s="1"/>
  <c r="AD17" i="3"/>
  <c r="AB17" i="3"/>
  <c r="AA17" i="3"/>
  <c r="Y17" i="3"/>
  <c r="AN17" i="3" s="1"/>
  <c r="X17" i="3"/>
  <c r="W17" i="3"/>
  <c r="U17" i="3"/>
  <c r="T17" i="3"/>
  <c r="S17" i="3"/>
  <c r="R17" i="3"/>
  <c r="Q17" i="3"/>
  <c r="P17" i="3"/>
  <c r="V17" i="3" s="1"/>
  <c r="BC16" i="3"/>
  <c r="BA16" i="3"/>
  <c r="AU16" i="3"/>
  <c r="AT16" i="3"/>
  <c r="AZ16" i="3" s="1"/>
  <c r="AS16" i="3"/>
  <c r="AR16" i="3"/>
  <c r="AQ16" i="3"/>
  <c r="AO16" i="3"/>
  <c r="AW16" i="3" s="1"/>
  <c r="AN16" i="3"/>
  <c r="AM16" i="3"/>
  <c r="AL16" i="3"/>
  <c r="AE16" i="3"/>
  <c r="AK16" i="3" s="1"/>
  <c r="AD16" i="3"/>
  <c r="AB16" i="3"/>
  <c r="AA16" i="3"/>
  <c r="Y16" i="3"/>
  <c r="X16" i="3"/>
  <c r="W16" i="3"/>
  <c r="AC16" i="3" s="1"/>
  <c r="U16" i="3"/>
  <c r="T16" i="3"/>
  <c r="AG16" i="3" s="1"/>
  <c r="S16" i="3"/>
  <c r="R16" i="3"/>
  <c r="Q16" i="3"/>
  <c r="P16" i="3"/>
  <c r="BC15" i="3"/>
  <c r="AU15" i="3"/>
  <c r="AT15" i="3"/>
  <c r="BA15" i="3" s="1"/>
  <c r="AQ15" i="3"/>
  <c r="AO15" i="3"/>
  <c r="AN15" i="3"/>
  <c r="AM15" i="3"/>
  <c r="AL15" i="3"/>
  <c r="AR15" i="3" s="1"/>
  <c r="AE15" i="3"/>
  <c r="AK15" i="3" s="1"/>
  <c r="AD15" i="3"/>
  <c r="AB15" i="3"/>
  <c r="AA15" i="3"/>
  <c r="Y15" i="3"/>
  <c r="X15" i="3"/>
  <c r="W15" i="3"/>
  <c r="AC15" i="3" s="1"/>
  <c r="U15" i="3"/>
  <c r="T15" i="3"/>
  <c r="S15" i="3"/>
  <c r="R15" i="3"/>
  <c r="AG15" i="3" s="1"/>
  <c r="AI15" i="3" s="1"/>
  <c r="Q15" i="3"/>
  <c r="AF15" i="3" s="1"/>
  <c r="P15" i="3"/>
  <c r="BC14" i="3"/>
  <c r="BA14" i="3"/>
  <c r="AU14" i="3"/>
  <c r="AZ14" i="3" s="1"/>
  <c r="AT14" i="3"/>
  <c r="AM14" i="3"/>
  <c r="AS14" i="3" s="1"/>
  <c r="AL14" i="3"/>
  <c r="AF14" i="3"/>
  <c r="AE14" i="3"/>
  <c r="AK14" i="3" s="1"/>
  <c r="AD14" i="3"/>
  <c r="AB14" i="3"/>
  <c r="AA14" i="3"/>
  <c r="Y14" i="3"/>
  <c r="AN14" i="3" s="1"/>
  <c r="X14" i="3"/>
  <c r="W14" i="3"/>
  <c r="AC14" i="3" s="1"/>
  <c r="U14" i="3"/>
  <c r="T14" i="3"/>
  <c r="AG14" i="3" s="1"/>
  <c r="AI14" i="3" s="1"/>
  <c r="S14" i="3"/>
  <c r="R14" i="3"/>
  <c r="Q14" i="3"/>
  <c r="P14" i="3"/>
  <c r="BC13" i="3"/>
  <c r="AU13" i="3"/>
  <c r="BA13" i="3" s="1"/>
  <c r="AT13" i="3"/>
  <c r="AO13" i="3"/>
  <c r="AN13" i="3"/>
  <c r="AM13" i="3"/>
  <c r="AL13" i="3"/>
  <c r="AE13" i="3"/>
  <c r="AD13" i="3"/>
  <c r="AJ13" i="3" s="1"/>
  <c r="AB13" i="3"/>
  <c r="AA13" i="3"/>
  <c r="Y13" i="3"/>
  <c r="X13" i="3"/>
  <c r="W13" i="3"/>
  <c r="AC13" i="3" s="1"/>
  <c r="U13" i="3"/>
  <c r="T13" i="3"/>
  <c r="S13" i="3"/>
  <c r="R13" i="3"/>
  <c r="Q13" i="3"/>
  <c r="AF13" i="3" s="1"/>
  <c r="P13" i="3"/>
  <c r="BC12" i="3"/>
  <c r="BA12" i="3"/>
  <c r="AU12" i="3"/>
  <c r="AT12" i="3"/>
  <c r="AM12" i="3"/>
  <c r="AL12" i="3"/>
  <c r="AR12" i="3" s="1"/>
  <c r="AK12" i="3"/>
  <c r="AJ12" i="3"/>
  <c r="AG12" i="3"/>
  <c r="AI12" i="3" s="1"/>
  <c r="AE12" i="3"/>
  <c r="AD12" i="3"/>
  <c r="AB12" i="3"/>
  <c r="AO12" i="3" s="1"/>
  <c r="AA12" i="3"/>
  <c r="Y12" i="3"/>
  <c r="AN12" i="3" s="1"/>
  <c r="X12" i="3"/>
  <c r="W12" i="3"/>
  <c r="U12" i="3"/>
  <c r="T12" i="3"/>
  <c r="S12" i="3"/>
  <c r="R12" i="3"/>
  <c r="Q12" i="3"/>
  <c r="AF12" i="3" s="1"/>
  <c r="P12" i="3"/>
  <c r="V12" i="3" s="1"/>
  <c r="BC11" i="3"/>
  <c r="AU11" i="3"/>
  <c r="AT11" i="3"/>
  <c r="AS11" i="3"/>
  <c r="AQ11" i="3"/>
  <c r="AP11" i="3"/>
  <c r="AM11" i="3"/>
  <c r="AL11" i="3"/>
  <c r="AE11" i="3"/>
  <c r="AK11" i="3" s="1"/>
  <c r="AD11" i="3"/>
  <c r="AJ11" i="3" s="1"/>
  <c r="AB11" i="3"/>
  <c r="AO11" i="3" s="1"/>
  <c r="AW11" i="3" s="1"/>
  <c r="AA11" i="3"/>
  <c r="Y11" i="3"/>
  <c r="AN11" i="3" s="1"/>
  <c r="X11" i="3"/>
  <c r="W11" i="3"/>
  <c r="AC11" i="3" s="1"/>
  <c r="U11" i="3"/>
  <c r="T11" i="3"/>
  <c r="AG11" i="3" s="1"/>
  <c r="S11" i="3"/>
  <c r="R11" i="3"/>
  <c r="Q11" i="3"/>
  <c r="P11" i="3"/>
  <c r="BC10" i="3"/>
  <c r="AU10" i="3"/>
  <c r="BA10" i="3" s="1"/>
  <c r="AT10" i="3"/>
  <c r="AS10" i="3"/>
  <c r="AO10" i="3"/>
  <c r="AN10" i="3"/>
  <c r="AM10" i="3"/>
  <c r="AL10" i="3"/>
  <c r="AR10" i="3" s="1"/>
  <c r="AK10" i="3"/>
  <c r="AJ10" i="3"/>
  <c r="AH10" i="3"/>
  <c r="AG10" i="3"/>
  <c r="AI10" i="3" s="1"/>
  <c r="AF10" i="3"/>
  <c r="AE10" i="3"/>
  <c r="AD10" i="3"/>
  <c r="AB10" i="3"/>
  <c r="AA10" i="3"/>
  <c r="Y10" i="3"/>
  <c r="X10" i="3"/>
  <c r="AC10" i="3" s="1"/>
  <c r="W10" i="3"/>
  <c r="U10" i="3"/>
  <c r="T10" i="3"/>
  <c r="S10" i="3"/>
  <c r="R10" i="3"/>
  <c r="Q10" i="3"/>
  <c r="P10" i="3"/>
  <c r="BC9" i="3"/>
  <c r="BA9" i="3"/>
  <c r="AZ9" i="3"/>
  <c r="AU9" i="3"/>
  <c r="AT9" i="3"/>
  <c r="AM9" i="3"/>
  <c r="AL9" i="3"/>
  <c r="AS9" i="3" s="1"/>
  <c r="AJ9" i="3"/>
  <c r="AG9" i="3"/>
  <c r="AI9" i="3" s="1"/>
  <c r="AF9" i="3"/>
  <c r="AE9" i="3"/>
  <c r="AD9" i="3"/>
  <c r="AC9" i="3"/>
  <c r="AB9" i="3"/>
  <c r="AA9" i="3"/>
  <c r="Y9" i="3"/>
  <c r="AN9" i="3" s="1"/>
  <c r="X9" i="3"/>
  <c r="W9" i="3"/>
  <c r="U9" i="3"/>
  <c r="T9" i="3"/>
  <c r="S9" i="3"/>
  <c r="R9" i="3"/>
  <c r="Q9" i="3"/>
  <c r="V9" i="3" s="1"/>
  <c r="BD9" i="3" s="1"/>
  <c r="P9" i="3"/>
  <c r="BC8" i="3"/>
  <c r="AZ8" i="3"/>
  <c r="AU8" i="3"/>
  <c r="BA8" i="3" s="1"/>
  <c r="AT8" i="3"/>
  <c r="AS8" i="3"/>
  <c r="AR8" i="3"/>
  <c r="AN8" i="3"/>
  <c r="AM8" i="3"/>
  <c r="AL8" i="3"/>
  <c r="AE8" i="3"/>
  <c r="AK8" i="3" s="1"/>
  <c r="AD8" i="3"/>
  <c r="AB8" i="3"/>
  <c r="AA8" i="3"/>
  <c r="Y8" i="3"/>
  <c r="X8" i="3"/>
  <c r="W8" i="3"/>
  <c r="U8" i="3"/>
  <c r="T8" i="3"/>
  <c r="S8" i="3"/>
  <c r="R8" i="3"/>
  <c r="Q8" i="3"/>
  <c r="P8" i="3"/>
  <c r="BC7" i="3"/>
  <c r="AZ7" i="3"/>
  <c r="AU7" i="3"/>
  <c r="BA7" i="3" s="1"/>
  <c r="AT7" i="3"/>
  <c r="AN7" i="3"/>
  <c r="AV7" i="3" s="1"/>
  <c r="AM7" i="3"/>
  <c r="AL7" i="3"/>
  <c r="AR7" i="3" s="1"/>
  <c r="AH7" i="3"/>
  <c r="AG7" i="3"/>
  <c r="AI7" i="3" s="1"/>
  <c r="AF7" i="3"/>
  <c r="AE7" i="3"/>
  <c r="AD7" i="3"/>
  <c r="AB7" i="3"/>
  <c r="AO7" i="3" s="1"/>
  <c r="AA7" i="3"/>
  <c r="Y7" i="3"/>
  <c r="X7" i="3"/>
  <c r="W7" i="3"/>
  <c r="U7" i="3"/>
  <c r="T7" i="3"/>
  <c r="S7" i="3"/>
  <c r="R7" i="3"/>
  <c r="Q7" i="3"/>
  <c r="P7" i="3"/>
  <c r="V7" i="3" s="1"/>
  <c r="BC6" i="3"/>
  <c r="AU6" i="3"/>
  <c r="BA6" i="3" s="1"/>
  <c r="AT6" i="3"/>
  <c r="AS6" i="3"/>
  <c r="AN6" i="3"/>
  <c r="AM6" i="3"/>
  <c r="AL6" i="3"/>
  <c r="AR6" i="3" s="1"/>
  <c r="AE6" i="3"/>
  <c r="AD6" i="3"/>
  <c r="AJ6" i="3" s="1"/>
  <c r="AB6" i="3"/>
  <c r="AA6" i="3"/>
  <c r="Y6" i="3"/>
  <c r="X6" i="3"/>
  <c r="W6" i="3"/>
  <c r="U6" i="3"/>
  <c r="T6" i="3"/>
  <c r="AG6" i="3" s="1"/>
  <c r="AI6" i="3" s="1"/>
  <c r="S6" i="3"/>
  <c r="AF6" i="3" s="1"/>
  <c r="R6" i="3"/>
  <c r="Q6" i="3"/>
  <c r="P6" i="3"/>
  <c r="BC5" i="3"/>
  <c r="AU5" i="3"/>
  <c r="BA5" i="3" s="1"/>
  <c r="AT5" i="3"/>
  <c r="AN5" i="3"/>
  <c r="AM5" i="3"/>
  <c r="AL5" i="3"/>
  <c r="AK5" i="3"/>
  <c r="AG5" i="3"/>
  <c r="AE5" i="3"/>
  <c r="AD5" i="3"/>
  <c r="AJ5" i="3" s="1"/>
  <c r="AB5" i="3"/>
  <c r="AA5" i="3"/>
  <c r="Y5" i="3"/>
  <c r="X5" i="3"/>
  <c r="AO5" i="3" s="1"/>
  <c r="W5" i="3"/>
  <c r="AC5" i="3" s="1"/>
  <c r="U5" i="3"/>
  <c r="T5" i="3"/>
  <c r="S5" i="3"/>
  <c r="R5" i="3"/>
  <c r="Q5" i="3"/>
  <c r="P5" i="3"/>
  <c r="BC4" i="3"/>
  <c r="AZ4" i="3"/>
  <c r="AU4" i="3"/>
  <c r="AT4" i="3"/>
  <c r="AM4" i="3"/>
  <c r="AS4" i="3" s="1"/>
  <c r="AL4" i="3"/>
  <c r="AK4" i="3"/>
  <c r="AG4" i="3"/>
  <c r="AI4" i="3" s="1"/>
  <c r="AF4" i="3"/>
  <c r="AH4" i="3" s="1"/>
  <c r="AE4" i="3"/>
  <c r="AD4" i="3"/>
  <c r="AJ4" i="3" s="1"/>
  <c r="AB4" i="3"/>
  <c r="AA4" i="3"/>
  <c r="Y4" i="3"/>
  <c r="AN4" i="3" s="1"/>
  <c r="X4" i="3"/>
  <c r="W4" i="3"/>
  <c r="U4" i="3"/>
  <c r="T4" i="3"/>
  <c r="S4" i="3"/>
  <c r="R4" i="3"/>
  <c r="Q4" i="3"/>
  <c r="P4" i="3"/>
  <c r="V4" i="3" s="1"/>
  <c r="BC3" i="3"/>
  <c r="AV3" i="3"/>
  <c r="AU3" i="3"/>
  <c r="BA3" i="3" s="1"/>
  <c r="AT3" i="3"/>
  <c r="AM3" i="3"/>
  <c r="AS3" i="3" s="1"/>
  <c r="AL3" i="3"/>
  <c r="AE3" i="3"/>
  <c r="AD3" i="3"/>
  <c r="AK3" i="3" s="1"/>
  <c r="AB3" i="3"/>
  <c r="AA3" i="3"/>
  <c r="Y3" i="3"/>
  <c r="AN3" i="3" s="1"/>
  <c r="X3" i="3"/>
  <c r="W3" i="3"/>
  <c r="AC3" i="3" s="1"/>
  <c r="U3" i="3"/>
  <c r="V3" i="3" s="1"/>
  <c r="T3" i="3"/>
  <c r="S3" i="3"/>
  <c r="R3" i="3"/>
  <c r="Q3" i="3"/>
  <c r="AF3" i="3" s="1"/>
  <c r="P3" i="3"/>
  <c r="BC2" i="3"/>
  <c r="AU2" i="3"/>
  <c r="BA2" i="3" s="1"/>
  <c r="AT2" i="3"/>
  <c r="AZ2" i="3" s="1"/>
  <c r="AO2" i="3"/>
  <c r="AN2" i="3"/>
  <c r="AM2" i="3"/>
  <c r="AS2" i="3" s="1"/>
  <c r="AL2" i="3"/>
  <c r="AR2" i="3" s="1"/>
  <c r="AK2" i="3"/>
  <c r="AJ2" i="3"/>
  <c r="AI2" i="3"/>
  <c r="AH2" i="3"/>
  <c r="AG2" i="3"/>
  <c r="AE2" i="3"/>
  <c r="AD2" i="3"/>
  <c r="AB2" i="3"/>
  <c r="AA2" i="3"/>
  <c r="Y2" i="3"/>
  <c r="X2" i="3"/>
  <c r="W2" i="3"/>
  <c r="AC2" i="3" s="1"/>
  <c r="U2" i="3"/>
  <c r="T2" i="3"/>
  <c r="S2" i="3"/>
  <c r="R2" i="3"/>
  <c r="Q2" i="3"/>
  <c r="AF2" i="3" s="1"/>
  <c r="P2" i="3"/>
  <c r="K188" i="2" a="1"/>
  <c r="K188" i="2" s="1"/>
  <c r="L186" i="2"/>
  <c r="K186" i="2"/>
  <c r="K184" i="2"/>
  <c r="L184" i="2" s="1"/>
  <c r="K182" i="2"/>
  <c r="L182" i="2" s="1"/>
  <c r="C108" i="2"/>
  <c r="E108" i="2" s="1"/>
  <c r="C107" i="2"/>
  <c r="E107" i="2" s="1"/>
  <c r="C106" i="2"/>
  <c r="E106" i="2" s="1"/>
  <c r="E105" i="2"/>
  <c r="C105" i="2"/>
  <c r="C104" i="2"/>
  <c r="E104" i="2" s="1"/>
  <c r="C103" i="2"/>
  <c r="E103" i="2" s="1"/>
  <c r="E102" i="2"/>
  <c r="C102" i="2"/>
  <c r="C101" i="2"/>
  <c r="E101" i="2" s="1"/>
  <c r="C100" i="2"/>
  <c r="E100" i="2" s="1"/>
  <c r="C99" i="2"/>
  <c r="C98" i="2"/>
  <c r="E98" i="2" s="1"/>
  <c r="E97" i="2"/>
  <c r="C97" i="2"/>
  <c r="C96" i="2"/>
  <c r="E96" i="2" s="1"/>
  <c r="E95" i="2"/>
  <c r="C95" i="2"/>
  <c r="C94" i="2"/>
  <c r="C93" i="2"/>
  <c r="C92" i="2"/>
  <c r="C91" i="2"/>
  <c r="E90" i="2"/>
  <c r="C90" i="2"/>
  <c r="C89" i="2"/>
  <c r="C88" i="2"/>
  <c r="E88" i="2" s="1"/>
  <c r="E87" i="2"/>
  <c r="C87" i="2"/>
  <c r="E86" i="2"/>
  <c r="C86" i="2"/>
  <c r="E85" i="2"/>
  <c r="C85" i="2"/>
  <c r="E84" i="2"/>
  <c r="C84" i="2"/>
  <c r="C83" i="2"/>
  <c r="E83" i="2" s="1"/>
  <c r="C82" i="2"/>
  <c r="E82" i="2" s="1"/>
  <c r="C81" i="2"/>
  <c r="E81" i="2" s="1"/>
  <c r="E80" i="2"/>
  <c r="C80" i="2"/>
  <c r="C79" i="2"/>
  <c r="E79" i="2" s="1"/>
  <c r="C78" i="2"/>
  <c r="E78" i="2" s="1"/>
  <c r="C77" i="2"/>
  <c r="E77" i="2" s="1"/>
  <c r="C76" i="2"/>
  <c r="E75" i="2"/>
  <c r="C75" i="2"/>
  <c r="C74" i="2"/>
  <c r="E73" i="2"/>
  <c r="C73" i="2"/>
  <c r="C72" i="2"/>
  <c r="E72" i="2" s="1"/>
  <c r="C71" i="2"/>
  <c r="E71" i="2" s="1"/>
  <c r="C70" i="2"/>
  <c r="C69" i="2"/>
  <c r="E69" i="2" s="1"/>
  <c r="E68" i="2"/>
  <c r="C68" i="2"/>
  <c r="C67" i="2"/>
  <c r="E67" i="2" s="1"/>
  <c r="C66" i="2"/>
  <c r="E66" i="2" s="1"/>
  <c r="C65" i="2"/>
  <c r="E64" i="2"/>
  <c r="C64" i="2"/>
  <c r="E63" i="2"/>
  <c r="C63" i="2"/>
  <c r="C62" i="2"/>
  <c r="E62" i="2" s="1"/>
  <c r="C61" i="2"/>
  <c r="E61" i="2" s="1"/>
  <c r="C60" i="2"/>
  <c r="E59" i="2"/>
  <c r="C59" i="2"/>
  <c r="E58" i="2"/>
  <c r="C58" i="2"/>
  <c r="C57" i="2"/>
  <c r="E57" i="2" s="1"/>
  <c r="C56" i="2"/>
  <c r="E56" i="2" s="1"/>
  <c r="E55" i="2"/>
  <c r="C55" i="2"/>
  <c r="E54" i="2"/>
  <c r="C54" i="2"/>
  <c r="E53" i="2"/>
  <c r="C53" i="2"/>
  <c r="C52" i="2"/>
  <c r="E52" i="2" s="1"/>
  <c r="C51" i="2"/>
  <c r="C50" i="2"/>
  <c r="C49" i="2"/>
  <c r="E49" i="2" s="1"/>
  <c r="C48" i="2"/>
  <c r="E48" i="2" s="1"/>
  <c r="E47" i="2"/>
  <c r="C47" i="2"/>
  <c r="E46" i="2"/>
  <c r="C46" i="2"/>
  <c r="C45" i="2"/>
  <c r="E45" i="2" s="1"/>
  <c r="C44" i="2"/>
  <c r="E44" i="2" s="1"/>
  <c r="C43" i="2"/>
  <c r="E43" i="2" s="1"/>
  <c r="E42" i="2"/>
  <c r="C42" i="2"/>
  <c r="C41" i="2"/>
  <c r="E41" i="2" s="1"/>
  <c r="C40" i="2"/>
  <c r="E40" i="2" s="1"/>
  <c r="C39" i="2"/>
  <c r="E39" i="2" s="1"/>
  <c r="C38" i="2"/>
  <c r="E38" i="2" s="1"/>
  <c r="E37" i="2"/>
  <c r="C37" i="2"/>
  <c r="E36" i="2"/>
  <c r="C36" i="2"/>
  <c r="C35" i="2"/>
  <c r="E35" i="2" s="1"/>
  <c r="E34" i="2"/>
  <c r="C34" i="2"/>
  <c r="C33" i="2"/>
  <c r="E33" i="2" s="1"/>
  <c r="E32" i="2"/>
  <c r="C32" i="2"/>
  <c r="E31" i="2"/>
  <c r="C31" i="2"/>
  <c r="C30" i="2"/>
  <c r="E30" i="2" s="1"/>
  <c r="C29" i="2"/>
  <c r="E29" i="2" s="1"/>
  <c r="C28" i="2"/>
  <c r="C27" i="2"/>
  <c r="E27" i="2" s="1"/>
  <c r="C26" i="2"/>
  <c r="E25" i="2"/>
  <c r="C25" i="2"/>
  <c r="E24" i="2"/>
  <c r="C24" i="2"/>
  <c r="C23" i="2"/>
  <c r="E23" i="2" s="1"/>
  <c r="C22" i="2"/>
  <c r="E22" i="2" s="1"/>
  <c r="C21" i="2"/>
  <c r="E21" i="2" s="1"/>
  <c r="E20" i="2"/>
  <c r="C20" i="2"/>
  <c r="E19" i="2"/>
  <c r="C19" i="2"/>
  <c r="C18" i="2"/>
  <c r="E17" i="2"/>
  <c r="C17" i="2"/>
  <c r="C16" i="2"/>
  <c r="C15" i="2"/>
  <c r="E15" i="2" s="1"/>
  <c r="E14" i="2"/>
  <c r="C14" i="2"/>
  <c r="C13" i="2"/>
  <c r="C12" i="2"/>
  <c r="E12" i="2" s="1"/>
  <c r="E11" i="2"/>
  <c r="C11" i="2"/>
  <c r="E10" i="2"/>
  <c r="C10" i="2"/>
  <c r="E9" i="2"/>
  <c r="C9" i="2"/>
  <c r="C8" i="2"/>
  <c r="E7" i="2"/>
  <c r="C7" i="2"/>
  <c r="C6" i="2"/>
  <c r="C5" i="2"/>
  <c r="C4" i="2"/>
  <c r="C3" i="2"/>
  <c r="E3" i="2" s="1"/>
  <c r="E2" i="2"/>
  <c r="C2" i="2"/>
  <c r="K722" i="1"/>
  <c r="K721" i="1"/>
  <c r="M719" i="1"/>
  <c r="M718" i="1"/>
  <c r="M717" i="1"/>
  <c r="M716" i="1"/>
  <c r="M715" i="1"/>
  <c r="K715" i="1"/>
  <c r="M714" i="1"/>
  <c r="K714" i="1"/>
  <c r="M713" i="1"/>
  <c r="K713" i="1"/>
  <c r="M712" i="1"/>
  <c r="K712" i="1"/>
  <c r="K711" i="1"/>
  <c r="S710" i="1"/>
  <c r="L710" i="1"/>
  <c r="K710" i="1"/>
  <c r="J710" i="1"/>
  <c r="I710" i="1"/>
  <c r="H710" i="1"/>
  <c r="F710" i="1"/>
  <c r="C710" i="1"/>
  <c r="S709" i="1"/>
  <c r="L709" i="1"/>
  <c r="K709" i="1"/>
  <c r="J709" i="1"/>
  <c r="I709" i="1"/>
  <c r="H709" i="1"/>
  <c r="F709" i="1"/>
  <c r="C709" i="1"/>
  <c r="S708" i="1"/>
  <c r="L708" i="1"/>
  <c r="J708" i="1"/>
  <c r="I708" i="1"/>
  <c r="H708" i="1"/>
  <c r="F708" i="1"/>
  <c r="C708" i="1"/>
  <c r="S707" i="1"/>
  <c r="M707" i="1"/>
  <c r="L707" i="1"/>
  <c r="J707" i="1"/>
  <c r="I707" i="1"/>
  <c r="F707" i="1"/>
  <c r="C707" i="1"/>
  <c r="S706" i="1"/>
  <c r="M706" i="1"/>
  <c r="L706" i="1"/>
  <c r="J706" i="1"/>
  <c r="I706" i="1"/>
  <c r="F706" i="1"/>
  <c r="C706" i="1"/>
  <c r="S705" i="1"/>
  <c r="M705" i="1"/>
  <c r="L705" i="1"/>
  <c r="J705" i="1"/>
  <c r="I705" i="1"/>
  <c r="F705" i="1"/>
  <c r="C705" i="1"/>
  <c r="S704" i="1"/>
  <c r="M704" i="1"/>
  <c r="L704" i="1"/>
  <c r="J704" i="1"/>
  <c r="I704" i="1"/>
  <c r="F704" i="1"/>
  <c r="C704" i="1"/>
  <c r="S703" i="1"/>
  <c r="M703" i="1"/>
  <c r="L703" i="1"/>
  <c r="K703" i="1"/>
  <c r="J703" i="1"/>
  <c r="I703" i="1"/>
  <c r="F703" i="1"/>
  <c r="C703" i="1"/>
  <c r="S702" i="1"/>
  <c r="M702" i="1"/>
  <c r="L702" i="1"/>
  <c r="K702" i="1"/>
  <c r="J702" i="1"/>
  <c r="F702" i="1"/>
  <c r="C702" i="1"/>
  <c r="B702" i="1"/>
  <c r="S701" i="1"/>
  <c r="M701" i="1"/>
  <c r="L701" i="1"/>
  <c r="K701" i="1"/>
  <c r="J701" i="1"/>
  <c r="H701" i="1"/>
  <c r="F701" i="1"/>
  <c r="C701" i="1"/>
  <c r="S700" i="1"/>
  <c r="M700" i="1"/>
  <c r="L700" i="1"/>
  <c r="K700" i="1"/>
  <c r="J700" i="1"/>
  <c r="H700" i="1"/>
  <c r="F700" i="1"/>
  <c r="C700" i="1"/>
  <c r="T699" i="1"/>
  <c r="S699" i="1"/>
  <c r="M699" i="1"/>
  <c r="L699" i="1"/>
  <c r="K699" i="1"/>
  <c r="J699" i="1"/>
  <c r="H699" i="1"/>
  <c r="F699" i="1"/>
  <c r="C699" i="1"/>
  <c r="S698" i="1"/>
  <c r="T698" i="1" s="1"/>
  <c r="U698" i="1" s="1"/>
  <c r="M698" i="1"/>
  <c r="L698" i="1"/>
  <c r="K698" i="1"/>
  <c r="J698" i="1"/>
  <c r="I698" i="1"/>
  <c r="H698" i="1"/>
  <c r="F698" i="1"/>
  <c r="C698" i="1"/>
  <c r="B698" i="1"/>
  <c r="U697" i="1"/>
  <c r="S697" i="1"/>
  <c r="T697" i="1" s="1"/>
  <c r="M697" i="1"/>
  <c r="L697" i="1"/>
  <c r="K697" i="1"/>
  <c r="J697" i="1"/>
  <c r="I697" i="1"/>
  <c r="H697" i="1"/>
  <c r="F697" i="1"/>
  <c r="C697" i="1"/>
  <c r="B697" i="1"/>
  <c r="T696" i="1"/>
  <c r="U696" i="1" s="1"/>
  <c r="S696" i="1"/>
  <c r="M696" i="1"/>
  <c r="L696" i="1"/>
  <c r="K696" i="1"/>
  <c r="J696" i="1"/>
  <c r="I696" i="1"/>
  <c r="H696" i="1"/>
  <c r="F696" i="1"/>
  <c r="C696" i="1"/>
  <c r="B696" i="1"/>
  <c r="S695" i="1"/>
  <c r="T695" i="1" s="1"/>
  <c r="U695" i="1" s="1"/>
  <c r="M695" i="1"/>
  <c r="L695" i="1"/>
  <c r="J695" i="1"/>
  <c r="I695" i="1"/>
  <c r="H695" i="1"/>
  <c r="F695" i="1"/>
  <c r="C695" i="1"/>
  <c r="B695" i="1"/>
  <c r="T694" i="1"/>
  <c r="U694" i="1" s="1"/>
  <c r="S694" i="1"/>
  <c r="M694" i="1"/>
  <c r="L694" i="1"/>
  <c r="J694" i="1"/>
  <c r="I694" i="1"/>
  <c r="H694" i="1"/>
  <c r="F694" i="1"/>
  <c r="C694" i="1"/>
  <c r="B694" i="1"/>
  <c r="T693" i="1"/>
  <c r="U693" i="1" s="1"/>
  <c r="S693" i="1"/>
  <c r="M693" i="1"/>
  <c r="L693" i="1"/>
  <c r="K693" i="1"/>
  <c r="J693" i="1"/>
  <c r="I693" i="1"/>
  <c r="H693" i="1"/>
  <c r="F693" i="1"/>
  <c r="C693" i="1"/>
  <c r="U692" i="1"/>
  <c r="T692" i="1"/>
  <c r="S692" i="1"/>
  <c r="O692" i="1"/>
  <c r="M692" i="1"/>
  <c r="L692" i="1"/>
  <c r="K692" i="1"/>
  <c r="J692" i="1"/>
  <c r="I692" i="1"/>
  <c r="H692" i="1"/>
  <c r="F692" i="1"/>
  <c r="C692" i="1"/>
  <c r="S691" i="1"/>
  <c r="T691" i="1" s="1"/>
  <c r="U691" i="1" s="1"/>
  <c r="M691" i="1"/>
  <c r="L691" i="1"/>
  <c r="K691" i="1"/>
  <c r="J691" i="1"/>
  <c r="I691" i="1"/>
  <c r="H691" i="1"/>
  <c r="F691" i="1"/>
  <c r="C691" i="1"/>
  <c r="T690" i="1"/>
  <c r="U690" i="1" s="1"/>
  <c r="S690" i="1"/>
  <c r="M690" i="1"/>
  <c r="L690" i="1"/>
  <c r="K690" i="1"/>
  <c r="J690" i="1"/>
  <c r="I690" i="1"/>
  <c r="H690" i="1"/>
  <c r="G690" i="1"/>
  <c r="F690" i="1"/>
  <c r="C690" i="1"/>
  <c r="B690" i="1"/>
  <c r="S689" i="1"/>
  <c r="T689" i="1" s="1"/>
  <c r="U689" i="1" s="1"/>
  <c r="M689" i="1"/>
  <c r="L689" i="1"/>
  <c r="K689" i="1"/>
  <c r="J689" i="1"/>
  <c r="I689" i="1"/>
  <c r="H689" i="1"/>
  <c r="G689" i="1"/>
  <c r="F689" i="1"/>
  <c r="C689" i="1"/>
  <c r="S688" i="1"/>
  <c r="T688" i="1" s="1"/>
  <c r="U688" i="1" s="1"/>
  <c r="O688" i="1"/>
  <c r="M688" i="1"/>
  <c r="L688" i="1"/>
  <c r="K688" i="1"/>
  <c r="J688" i="1"/>
  <c r="I688" i="1"/>
  <c r="H688" i="1"/>
  <c r="G688" i="1"/>
  <c r="F688" i="1"/>
  <c r="C688" i="1"/>
  <c r="S687" i="1"/>
  <c r="T687" i="1" s="1"/>
  <c r="U687" i="1" s="1"/>
  <c r="O687" i="1"/>
  <c r="M687" i="1"/>
  <c r="L687" i="1"/>
  <c r="K687" i="1"/>
  <c r="J687" i="1"/>
  <c r="I687" i="1"/>
  <c r="H687" i="1"/>
  <c r="G687" i="1"/>
  <c r="F687" i="1"/>
  <c r="C687" i="1"/>
  <c r="S686" i="1"/>
  <c r="T686" i="1" s="1"/>
  <c r="U686" i="1" s="1"/>
  <c r="O686" i="1"/>
  <c r="M686" i="1"/>
  <c r="L686" i="1"/>
  <c r="K686" i="1"/>
  <c r="J686" i="1"/>
  <c r="I686" i="1"/>
  <c r="H686" i="1"/>
  <c r="G686" i="1"/>
  <c r="F686" i="1"/>
  <c r="C686" i="1"/>
  <c r="B686" i="1"/>
  <c r="T685" i="1"/>
  <c r="U685" i="1" s="1"/>
  <c r="S685" i="1"/>
  <c r="O685" i="1"/>
  <c r="M685" i="1"/>
  <c r="L685" i="1"/>
  <c r="K685" i="1"/>
  <c r="J685" i="1"/>
  <c r="I685" i="1"/>
  <c r="H685" i="1"/>
  <c r="G685" i="1"/>
  <c r="F685" i="1"/>
  <c r="C685" i="1"/>
  <c r="B685" i="1"/>
  <c r="S684" i="1"/>
  <c r="T684" i="1" s="1"/>
  <c r="U684" i="1" s="1"/>
  <c r="O684" i="1"/>
  <c r="M684" i="1"/>
  <c r="L684" i="1"/>
  <c r="K684" i="1"/>
  <c r="J684" i="1"/>
  <c r="I684" i="1"/>
  <c r="H684" i="1"/>
  <c r="G684" i="1"/>
  <c r="F684" i="1"/>
  <c r="C684" i="1"/>
  <c r="B684" i="1"/>
  <c r="T683" i="1"/>
  <c r="U683" i="1" s="1"/>
  <c r="S683" i="1"/>
  <c r="O683" i="1"/>
  <c r="M683" i="1"/>
  <c r="L683" i="1"/>
  <c r="K683" i="1"/>
  <c r="J683" i="1"/>
  <c r="I683" i="1"/>
  <c r="H683" i="1"/>
  <c r="G683" i="1"/>
  <c r="F683" i="1"/>
  <c r="C683" i="1"/>
  <c r="B683" i="1"/>
  <c r="S682" i="1"/>
  <c r="T682" i="1" s="1"/>
  <c r="U682" i="1" s="1"/>
  <c r="O682" i="1"/>
  <c r="M682" i="1"/>
  <c r="L682" i="1"/>
  <c r="K682" i="1"/>
  <c r="J682" i="1"/>
  <c r="I682" i="1"/>
  <c r="H682" i="1"/>
  <c r="G682" i="1"/>
  <c r="F682" i="1"/>
  <c r="C682" i="1"/>
  <c r="B682" i="1"/>
  <c r="T681" i="1"/>
  <c r="U681" i="1" s="1"/>
  <c r="S681" i="1"/>
  <c r="O681" i="1"/>
  <c r="M681" i="1"/>
  <c r="L681" i="1"/>
  <c r="K681" i="1"/>
  <c r="J681" i="1"/>
  <c r="I681" i="1"/>
  <c r="H681" i="1"/>
  <c r="G681" i="1"/>
  <c r="F681" i="1"/>
  <c r="C681" i="1"/>
  <c r="B681" i="1"/>
  <c r="S680" i="1"/>
  <c r="T680" i="1" s="1"/>
  <c r="U680" i="1" s="1"/>
  <c r="O680" i="1"/>
  <c r="M680" i="1"/>
  <c r="L680" i="1"/>
  <c r="K680" i="1"/>
  <c r="J680" i="1"/>
  <c r="I680" i="1"/>
  <c r="H680" i="1"/>
  <c r="G680" i="1"/>
  <c r="F680" i="1"/>
  <c r="C680" i="1"/>
  <c r="B680" i="1"/>
  <c r="U679" i="1"/>
  <c r="T679" i="1"/>
  <c r="S679" i="1"/>
  <c r="O679" i="1"/>
  <c r="M679" i="1"/>
  <c r="L679" i="1"/>
  <c r="K679" i="1"/>
  <c r="J679" i="1"/>
  <c r="I679" i="1"/>
  <c r="H679" i="1"/>
  <c r="G679" i="1"/>
  <c r="F679" i="1"/>
  <c r="C679" i="1"/>
  <c r="B679" i="1"/>
  <c r="S678" i="1"/>
  <c r="T678" i="1" s="1"/>
  <c r="U678" i="1" s="1"/>
  <c r="O678" i="1"/>
  <c r="M678" i="1"/>
  <c r="L678" i="1"/>
  <c r="K678" i="1"/>
  <c r="J678" i="1"/>
  <c r="I678" i="1"/>
  <c r="H678" i="1"/>
  <c r="G678" i="1"/>
  <c r="F678" i="1"/>
  <c r="C678" i="1"/>
  <c r="B678" i="1"/>
  <c r="S677" i="1"/>
  <c r="T677" i="1" s="1"/>
  <c r="U677" i="1" s="1"/>
  <c r="O677" i="1"/>
  <c r="M677" i="1"/>
  <c r="L677" i="1"/>
  <c r="K677" i="1"/>
  <c r="J677" i="1"/>
  <c r="I677" i="1"/>
  <c r="H677" i="1"/>
  <c r="G677" i="1"/>
  <c r="F677" i="1"/>
  <c r="C677" i="1"/>
  <c r="B677" i="1"/>
  <c r="S676" i="1"/>
  <c r="T676" i="1" s="1"/>
  <c r="U676" i="1" s="1"/>
  <c r="O676" i="1"/>
  <c r="M676" i="1"/>
  <c r="L676" i="1"/>
  <c r="K676" i="1"/>
  <c r="J676" i="1"/>
  <c r="I676" i="1"/>
  <c r="H676" i="1"/>
  <c r="G676" i="1"/>
  <c r="F676" i="1"/>
  <c r="C676" i="1"/>
  <c r="B676" i="1"/>
  <c r="S675" i="1"/>
  <c r="T675" i="1" s="1"/>
  <c r="U675" i="1" s="1"/>
  <c r="O675" i="1"/>
  <c r="M675" i="1"/>
  <c r="L675" i="1"/>
  <c r="K675" i="1"/>
  <c r="J675" i="1"/>
  <c r="I675" i="1"/>
  <c r="H675" i="1"/>
  <c r="G675" i="1"/>
  <c r="F675" i="1"/>
  <c r="C675" i="1"/>
  <c r="B675" i="1"/>
  <c r="U674" i="1"/>
  <c r="T674" i="1"/>
  <c r="S674" i="1"/>
  <c r="O674" i="1"/>
  <c r="M674" i="1"/>
  <c r="L674" i="1"/>
  <c r="K674" i="1"/>
  <c r="J674" i="1"/>
  <c r="I674" i="1"/>
  <c r="H674" i="1"/>
  <c r="G674" i="1"/>
  <c r="F674" i="1"/>
  <c r="C674" i="1"/>
  <c r="B674" i="1"/>
  <c r="S673" i="1"/>
  <c r="T673" i="1" s="1"/>
  <c r="U673" i="1" s="1"/>
  <c r="O673" i="1"/>
  <c r="M673" i="1"/>
  <c r="L673" i="1"/>
  <c r="K673" i="1"/>
  <c r="J673" i="1"/>
  <c r="I673" i="1"/>
  <c r="H673" i="1"/>
  <c r="G673" i="1"/>
  <c r="F673" i="1"/>
  <c r="C673" i="1"/>
  <c r="B673" i="1"/>
  <c r="T672" i="1"/>
  <c r="U672" i="1" s="1"/>
  <c r="S672" i="1"/>
  <c r="O672" i="1"/>
  <c r="M672" i="1"/>
  <c r="L672" i="1"/>
  <c r="K672" i="1"/>
  <c r="J672" i="1"/>
  <c r="I672" i="1"/>
  <c r="H672" i="1"/>
  <c r="G672" i="1"/>
  <c r="F672" i="1"/>
  <c r="C672" i="1"/>
  <c r="B672" i="1"/>
  <c r="S671" i="1"/>
  <c r="T671" i="1" s="1"/>
  <c r="U671" i="1" s="1"/>
  <c r="O671" i="1"/>
  <c r="M671" i="1"/>
  <c r="L671" i="1"/>
  <c r="K671" i="1"/>
  <c r="J671" i="1"/>
  <c r="I671" i="1"/>
  <c r="H671" i="1"/>
  <c r="G671" i="1"/>
  <c r="F671" i="1"/>
  <c r="C671" i="1"/>
  <c r="B671" i="1"/>
  <c r="T670" i="1"/>
  <c r="U670" i="1" s="1"/>
  <c r="S670" i="1"/>
  <c r="O670" i="1"/>
  <c r="M670" i="1"/>
  <c r="L670" i="1"/>
  <c r="K670" i="1"/>
  <c r="J670" i="1"/>
  <c r="I670" i="1"/>
  <c r="H670" i="1"/>
  <c r="G670" i="1"/>
  <c r="F670" i="1"/>
  <c r="C670" i="1"/>
  <c r="B670" i="1"/>
  <c r="U669" i="1"/>
  <c r="T669" i="1"/>
  <c r="S669" i="1"/>
  <c r="O669" i="1"/>
  <c r="M669" i="1"/>
  <c r="L669" i="1"/>
  <c r="K669" i="1"/>
  <c r="J669" i="1"/>
  <c r="I669" i="1"/>
  <c r="H669" i="1"/>
  <c r="G669" i="1"/>
  <c r="F669" i="1"/>
  <c r="C669" i="1"/>
  <c r="B669" i="1"/>
  <c r="T668" i="1"/>
  <c r="U668" i="1" s="1"/>
  <c r="S668" i="1"/>
  <c r="O668" i="1"/>
  <c r="M668" i="1"/>
  <c r="L668" i="1"/>
  <c r="K668" i="1"/>
  <c r="J668" i="1"/>
  <c r="I668" i="1"/>
  <c r="H668" i="1"/>
  <c r="G668" i="1"/>
  <c r="F668" i="1"/>
  <c r="C668" i="1"/>
  <c r="B668" i="1"/>
  <c r="S667" i="1"/>
  <c r="T667" i="1" s="1"/>
  <c r="U667" i="1" s="1"/>
  <c r="O667" i="1"/>
  <c r="M667" i="1"/>
  <c r="L667" i="1"/>
  <c r="K667" i="1"/>
  <c r="J667" i="1"/>
  <c r="I667" i="1"/>
  <c r="H667" i="1"/>
  <c r="G667" i="1"/>
  <c r="F667" i="1"/>
  <c r="C667" i="1"/>
  <c r="B667" i="1"/>
  <c r="S666" i="1"/>
  <c r="T666" i="1" s="1"/>
  <c r="U666" i="1" s="1"/>
  <c r="O666" i="1"/>
  <c r="M666" i="1"/>
  <c r="L666" i="1"/>
  <c r="K666" i="1"/>
  <c r="J666" i="1"/>
  <c r="I666" i="1"/>
  <c r="H666" i="1"/>
  <c r="G666" i="1"/>
  <c r="F666" i="1"/>
  <c r="C666" i="1"/>
  <c r="B666" i="1"/>
  <c r="S665" i="1"/>
  <c r="T665" i="1" s="1"/>
  <c r="U665" i="1" s="1"/>
  <c r="O665" i="1"/>
  <c r="M665" i="1"/>
  <c r="L665" i="1"/>
  <c r="K665" i="1"/>
  <c r="J665" i="1"/>
  <c r="I665" i="1"/>
  <c r="H665" i="1"/>
  <c r="G665" i="1"/>
  <c r="F665" i="1"/>
  <c r="C665" i="1"/>
  <c r="B665" i="1"/>
  <c r="S664" i="1"/>
  <c r="T664" i="1" s="1"/>
  <c r="U664" i="1" s="1"/>
  <c r="O664" i="1"/>
  <c r="M664" i="1"/>
  <c r="L664" i="1"/>
  <c r="K664" i="1"/>
  <c r="J664" i="1"/>
  <c r="I664" i="1"/>
  <c r="H664" i="1"/>
  <c r="G664" i="1"/>
  <c r="F664" i="1"/>
  <c r="C664" i="1"/>
  <c r="B664" i="1"/>
  <c r="U663" i="1"/>
  <c r="T663" i="1"/>
  <c r="S663" i="1"/>
  <c r="O663" i="1"/>
  <c r="M663" i="1"/>
  <c r="L663" i="1"/>
  <c r="K663" i="1"/>
  <c r="J663" i="1"/>
  <c r="I663" i="1"/>
  <c r="H663" i="1"/>
  <c r="G663" i="1"/>
  <c r="F663" i="1"/>
  <c r="C663" i="1"/>
  <c r="B663" i="1"/>
  <c r="S662" i="1"/>
  <c r="T662" i="1" s="1"/>
  <c r="U662" i="1" s="1"/>
  <c r="O662" i="1"/>
  <c r="M662" i="1"/>
  <c r="L662" i="1"/>
  <c r="K662" i="1"/>
  <c r="J662" i="1"/>
  <c r="I662" i="1"/>
  <c r="H662" i="1"/>
  <c r="G662" i="1"/>
  <c r="F662" i="1"/>
  <c r="C662" i="1"/>
  <c r="B662" i="1"/>
  <c r="T661" i="1"/>
  <c r="U661" i="1" s="1"/>
  <c r="S661" i="1"/>
  <c r="O661" i="1"/>
  <c r="M661" i="1"/>
  <c r="L661" i="1"/>
  <c r="K661" i="1"/>
  <c r="J661" i="1"/>
  <c r="I661" i="1"/>
  <c r="H661" i="1"/>
  <c r="G661" i="1"/>
  <c r="F661" i="1"/>
  <c r="C661" i="1"/>
  <c r="B661" i="1"/>
  <c r="S660" i="1"/>
  <c r="T660" i="1" s="1"/>
  <c r="U660" i="1" s="1"/>
  <c r="O660" i="1"/>
  <c r="M660" i="1"/>
  <c r="L660" i="1"/>
  <c r="K660" i="1"/>
  <c r="J660" i="1"/>
  <c r="I660" i="1"/>
  <c r="H660" i="1"/>
  <c r="G660" i="1"/>
  <c r="F660" i="1"/>
  <c r="C660" i="1"/>
  <c r="B660" i="1"/>
  <c r="T659" i="1"/>
  <c r="U659" i="1" s="1"/>
  <c r="S659" i="1"/>
  <c r="O659" i="1"/>
  <c r="M659" i="1"/>
  <c r="L659" i="1"/>
  <c r="K659" i="1"/>
  <c r="J659" i="1"/>
  <c r="I659" i="1"/>
  <c r="H659" i="1"/>
  <c r="G659" i="1"/>
  <c r="F659" i="1"/>
  <c r="C659" i="1"/>
  <c r="B659" i="1"/>
  <c r="S658" i="1"/>
  <c r="T658" i="1" s="1"/>
  <c r="U658" i="1" s="1"/>
  <c r="O658" i="1"/>
  <c r="M658" i="1"/>
  <c r="L658" i="1"/>
  <c r="K658" i="1"/>
  <c r="J658" i="1"/>
  <c r="I658" i="1"/>
  <c r="H658" i="1"/>
  <c r="G658" i="1"/>
  <c r="F658" i="1"/>
  <c r="C658" i="1"/>
  <c r="B658" i="1"/>
  <c r="T657" i="1"/>
  <c r="U657" i="1" s="1"/>
  <c r="S657" i="1"/>
  <c r="O657" i="1"/>
  <c r="M657" i="1"/>
  <c r="L657" i="1"/>
  <c r="K657" i="1"/>
  <c r="J657" i="1"/>
  <c r="I657" i="1"/>
  <c r="H657" i="1"/>
  <c r="G657" i="1"/>
  <c r="F657" i="1"/>
  <c r="C657" i="1"/>
  <c r="B657" i="1"/>
  <c r="S656" i="1"/>
  <c r="T656" i="1" s="1"/>
  <c r="U656" i="1" s="1"/>
  <c r="O656" i="1"/>
  <c r="M656" i="1"/>
  <c r="L656" i="1"/>
  <c r="K656" i="1"/>
  <c r="J656" i="1"/>
  <c r="I656" i="1"/>
  <c r="H656" i="1"/>
  <c r="G656" i="1"/>
  <c r="F656" i="1"/>
  <c r="C656" i="1"/>
  <c r="B656" i="1"/>
  <c r="Z655" i="1"/>
  <c r="S655" i="1"/>
  <c r="T655" i="1" s="1"/>
  <c r="U655" i="1" s="1"/>
  <c r="O655" i="1"/>
  <c r="M655" i="1"/>
  <c r="L655" i="1"/>
  <c r="K655" i="1"/>
  <c r="J655" i="1"/>
  <c r="I655" i="1"/>
  <c r="H655" i="1"/>
  <c r="G655" i="1"/>
  <c r="F655" i="1"/>
  <c r="C655" i="1"/>
  <c r="B655" i="1"/>
  <c r="R653" i="1"/>
  <c r="P653" i="1"/>
  <c r="O653" i="1"/>
  <c r="N653" i="1"/>
  <c r="M653" i="1"/>
  <c r="K653" i="1"/>
  <c r="G653" i="1"/>
  <c r="E653" i="1"/>
  <c r="D653" i="1"/>
  <c r="R651" i="1"/>
  <c r="P651" i="1"/>
  <c r="O651" i="1"/>
  <c r="N651" i="1"/>
  <c r="M651" i="1"/>
  <c r="K651" i="1"/>
  <c r="G651" i="1"/>
  <c r="E651" i="1"/>
  <c r="D651" i="1"/>
  <c r="C649" i="1"/>
  <c r="B649" i="1"/>
  <c r="Q647" i="1"/>
  <c r="Q646" i="1"/>
  <c r="F646" i="1"/>
  <c r="O645" i="1"/>
  <c r="M645" i="1"/>
  <c r="I645" i="1"/>
  <c r="I649" i="1" s="1"/>
  <c r="H645" i="1"/>
  <c r="H649" i="1" s="1"/>
  <c r="G645" i="1"/>
  <c r="E645" i="1"/>
  <c r="D645" i="1"/>
  <c r="C645" i="1"/>
  <c r="B645" i="1"/>
  <c r="K643" i="1"/>
  <c r="T642" i="1"/>
  <c r="S642" i="1"/>
  <c r="M642" i="1"/>
  <c r="L642" i="1"/>
  <c r="J642" i="1"/>
  <c r="F642" i="1"/>
  <c r="C642" i="1"/>
  <c r="T641" i="1"/>
  <c r="S641" i="1"/>
  <c r="M641" i="1"/>
  <c r="L641" i="1"/>
  <c r="J641" i="1"/>
  <c r="I641" i="1"/>
  <c r="H641" i="1"/>
  <c r="F641" i="1"/>
  <c r="C641" i="1"/>
  <c r="T640" i="1"/>
  <c r="S640" i="1"/>
  <c r="Q640" i="1"/>
  <c r="O640" i="1"/>
  <c r="O649" i="1" s="1"/>
  <c r="M640" i="1"/>
  <c r="M649" i="1" s="1"/>
  <c r="L640" i="1"/>
  <c r="L645" i="1" s="1"/>
  <c r="L649" i="1" s="1"/>
  <c r="K640" i="1"/>
  <c r="K645" i="1" s="1"/>
  <c r="K649" i="1" s="1"/>
  <c r="J640" i="1"/>
  <c r="J645" i="1" s="1"/>
  <c r="J649" i="1" s="1"/>
  <c r="I640" i="1"/>
  <c r="H640" i="1"/>
  <c r="F640" i="1"/>
  <c r="F645" i="1" s="1"/>
  <c r="F649" i="1" s="1"/>
  <c r="C640" i="1"/>
  <c r="B640" i="1"/>
  <c r="T639" i="1"/>
  <c r="S639" i="1"/>
  <c r="Q639" i="1"/>
  <c r="O639" i="1"/>
  <c r="M639" i="1"/>
  <c r="L639" i="1"/>
  <c r="K639" i="1"/>
  <c r="J639" i="1"/>
  <c r="I639" i="1"/>
  <c r="H639" i="1"/>
  <c r="F639" i="1"/>
  <c r="C639" i="1"/>
  <c r="B639" i="1"/>
  <c r="Q638" i="1"/>
  <c r="O638" i="1"/>
  <c r="M638" i="1"/>
  <c r="L638" i="1"/>
  <c r="K638" i="1"/>
  <c r="J638" i="1"/>
  <c r="I638" i="1"/>
  <c r="H638" i="1"/>
  <c r="F638" i="1"/>
  <c r="C638" i="1"/>
  <c r="B638" i="1"/>
  <c r="Q637" i="1"/>
  <c r="O637" i="1"/>
  <c r="M637" i="1"/>
  <c r="L637" i="1"/>
  <c r="K637" i="1"/>
  <c r="J637" i="1"/>
  <c r="I637" i="1"/>
  <c r="H637" i="1"/>
  <c r="F637" i="1"/>
  <c r="C637" i="1"/>
  <c r="B637" i="1"/>
  <c r="Q636" i="1"/>
  <c r="O636" i="1"/>
  <c r="M636" i="1"/>
  <c r="L636" i="1"/>
  <c r="K636" i="1"/>
  <c r="J636" i="1"/>
  <c r="I636" i="1"/>
  <c r="H636" i="1"/>
  <c r="F636" i="1"/>
  <c r="C636" i="1"/>
  <c r="B636" i="1"/>
  <c r="Q635" i="1"/>
  <c r="O635" i="1"/>
  <c r="M635" i="1"/>
  <c r="L635" i="1"/>
  <c r="K635" i="1"/>
  <c r="J635" i="1"/>
  <c r="I635" i="1"/>
  <c r="H635" i="1"/>
  <c r="F635" i="1"/>
  <c r="C635" i="1"/>
  <c r="B635" i="1"/>
  <c r="Q634" i="1"/>
  <c r="O634" i="1"/>
  <c r="M634" i="1"/>
  <c r="L634" i="1"/>
  <c r="K634" i="1"/>
  <c r="J634" i="1"/>
  <c r="I634" i="1"/>
  <c r="H634" i="1"/>
  <c r="F634" i="1"/>
  <c r="C634" i="1"/>
  <c r="B634" i="1"/>
  <c r="BM509" i="1"/>
  <c r="BL509" i="1"/>
  <c r="AE509" i="1"/>
  <c r="AC509" i="1"/>
  <c r="AE508" i="1"/>
  <c r="AC508" i="1"/>
  <c r="AE507" i="1"/>
  <c r="AC507" i="1"/>
  <c r="AE506" i="1"/>
  <c r="AC506" i="1"/>
  <c r="AE505" i="1"/>
  <c r="AC505" i="1"/>
  <c r="AE504" i="1"/>
  <c r="AC504" i="1"/>
  <c r="AE503" i="1"/>
  <c r="AC503" i="1"/>
  <c r="AE502" i="1"/>
  <c r="AC502" i="1"/>
  <c r="AE501" i="1"/>
  <c r="AC501" i="1"/>
  <c r="AE500" i="1"/>
  <c r="AC500" i="1"/>
  <c r="AE499" i="1"/>
  <c r="AC499" i="1"/>
  <c r="AE498" i="1"/>
  <c r="AC498" i="1"/>
  <c r="AE497" i="1"/>
  <c r="AC497" i="1"/>
  <c r="AE496" i="1"/>
  <c r="AC496" i="1"/>
  <c r="AE495" i="1"/>
  <c r="AC495" i="1"/>
  <c r="AE494" i="1"/>
  <c r="AC494" i="1"/>
  <c r="AE493" i="1"/>
  <c r="AC493" i="1"/>
  <c r="AE492" i="1"/>
  <c r="AC492" i="1"/>
  <c r="AE491" i="1"/>
  <c r="AC491" i="1"/>
  <c r="AE490" i="1"/>
  <c r="AC490" i="1"/>
  <c r="AE489" i="1"/>
  <c r="AC489" i="1"/>
  <c r="AE488" i="1"/>
  <c r="AC488" i="1"/>
  <c r="AE487" i="1"/>
  <c r="AC487" i="1"/>
  <c r="AE486" i="1"/>
  <c r="AC486" i="1"/>
  <c r="BG485" i="1"/>
  <c r="AC485" i="1"/>
  <c r="BG484" i="1"/>
  <c r="AC484" i="1"/>
  <c r="AR484" i="1"/>
  <c r="BG483" i="1"/>
  <c r="AC483" i="1"/>
  <c r="AX483" i="1"/>
  <c r="BG482" i="1"/>
  <c r="AX482" i="1"/>
  <c r="AR482" i="1"/>
  <c r="AC482" i="1"/>
  <c r="BG481" i="1"/>
  <c r="AX481" i="1"/>
  <c r="AC481" i="1"/>
  <c r="BG480" i="1"/>
  <c r="AC480" i="1"/>
  <c r="BG479" i="1"/>
  <c r="AC479" i="1"/>
  <c r="AR479" i="1"/>
  <c r="BG478" i="1"/>
  <c r="AC478" i="1"/>
  <c r="AR478" i="1"/>
  <c r="BG477" i="1"/>
  <c r="AC477" i="1"/>
  <c r="AX477" i="1"/>
  <c r="BG476" i="1"/>
  <c r="AC476" i="1"/>
  <c r="AX476" i="1"/>
  <c r="BG475" i="1"/>
  <c r="AC475" i="1"/>
  <c r="AX475" i="1"/>
  <c r="BG474" i="1"/>
  <c r="AC474" i="1"/>
  <c r="AX474" i="1"/>
  <c r="BG473" i="1"/>
  <c r="AC473" i="1"/>
  <c r="AR473" i="1"/>
  <c r="BG472" i="1"/>
  <c r="AC472" i="1"/>
  <c r="AR472" i="1"/>
  <c r="BG471" i="1"/>
  <c r="AC471" i="1"/>
  <c r="AR471" i="1"/>
  <c r="BG470" i="1"/>
  <c r="AC470" i="1"/>
  <c r="BG469" i="1"/>
  <c r="AC469" i="1"/>
  <c r="BG468" i="1"/>
  <c r="AC468" i="1"/>
  <c r="BG467" i="1"/>
  <c r="AC467" i="1"/>
  <c r="AX467" i="1"/>
  <c r="BG466" i="1"/>
  <c r="AC466" i="1"/>
  <c r="BG465" i="1"/>
  <c r="AC465" i="1"/>
  <c r="AX465" i="1"/>
  <c r="BG464" i="1"/>
  <c r="AC464" i="1"/>
  <c r="BG463" i="1"/>
  <c r="AC463" i="1"/>
  <c r="AX463" i="1"/>
  <c r="AZ475" i="1" s="1"/>
  <c r="BG462" i="1"/>
  <c r="AC462" i="1"/>
  <c r="BG461" i="1"/>
  <c r="AC461" i="1"/>
  <c r="AX461" i="1"/>
  <c r="BG460" i="1"/>
  <c r="AC460" i="1"/>
  <c r="BG459" i="1"/>
  <c r="AC459" i="1"/>
  <c r="AR459" i="1"/>
  <c r="BG458" i="1"/>
  <c r="AC458" i="1"/>
  <c r="AR458" i="1"/>
  <c r="BG457" i="1"/>
  <c r="AC457" i="1"/>
  <c r="AX457" i="1"/>
  <c r="BG456" i="1"/>
  <c r="AC456" i="1"/>
  <c r="AX456" i="1"/>
  <c r="BG455" i="1"/>
  <c r="AC455" i="1"/>
  <c r="AR455" i="1"/>
  <c r="BG454" i="1"/>
  <c r="AC454" i="1"/>
  <c r="BG453" i="1"/>
  <c r="AC453" i="1"/>
  <c r="AR453" i="1"/>
  <c r="BG452" i="1"/>
  <c r="AC452" i="1"/>
  <c r="AR452" i="1"/>
  <c r="BG451" i="1"/>
  <c r="AC451" i="1"/>
  <c r="AR451" i="1"/>
  <c r="BG450" i="1"/>
  <c r="AC450" i="1"/>
  <c r="AR450" i="1"/>
  <c r="BG449" i="1"/>
  <c r="AC449" i="1"/>
  <c r="AX449" i="1"/>
  <c r="BG448" i="1"/>
  <c r="AC448" i="1"/>
  <c r="BG447" i="1"/>
  <c r="AC447" i="1"/>
  <c r="AR447" i="1"/>
  <c r="BG446" i="1"/>
  <c r="AC446" i="1"/>
  <c r="AX446" i="1"/>
  <c r="BG445" i="1"/>
  <c r="AC445" i="1"/>
  <c r="BG444" i="1"/>
  <c r="AC444" i="1"/>
  <c r="AR444" i="1"/>
  <c r="BG443" i="1"/>
  <c r="AC443" i="1"/>
  <c r="BG442" i="1"/>
  <c r="AC442" i="1"/>
  <c r="BG441" i="1"/>
  <c r="AC441" i="1"/>
  <c r="BG440" i="1"/>
  <c r="AC440" i="1"/>
  <c r="AR440" i="1"/>
  <c r="BG439" i="1"/>
  <c r="AC439" i="1"/>
  <c r="AR439" i="1"/>
  <c r="BG438" i="1"/>
  <c r="AC438" i="1"/>
  <c r="AX438" i="1"/>
  <c r="BG437" i="1"/>
  <c r="AC437" i="1"/>
  <c r="BG436" i="1"/>
  <c r="AC436" i="1"/>
  <c r="AX436" i="1"/>
  <c r="BG435" i="1"/>
  <c r="AC435" i="1"/>
  <c r="BG434" i="1"/>
  <c r="AC434" i="1"/>
  <c r="AR434" i="1"/>
  <c r="BG433" i="1"/>
  <c r="AC433" i="1"/>
  <c r="BG432" i="1"/>
  <c r="AC432" i="1"/>
  <c r="BG431" i="1"/>
  <c r="AC431" i="1"/>
  <c r="BG430" i="1"/>
  <c r="AC430" i="1"/>
  <c r="AR430" i="1"/>
  <c r="BG429" i="1"/>
  <c r="AC429" i="1"/>
  <c r="AX429" i="1"/>
  <c r="BG428" i="1"/>
  <c r="AC428" i="1"/>
  <c r="AR428" i="1"/>
  <c r="BG427" i="1"/>
  <c r="AC427" i="1"/>
  <c r="AR427" i="1"/>
  <c r="BG426" i="1"/>
  <c r="AC426" i="1"/>
  <c r="AX426" i="1"/>
  <c r="BG425" i="1"/>
  <c r="AX425" i="1"/>
  <c r="AC425" i="1"/>
  <c r="BG424" i="1"/>
  <c r="AC424" i="1"/>
  <c r="AX424" i="1"/>
  <c r="BG423" i="1"/>
  <c r="AC423" i="1"/>
  <c r="AR423" i="1"/>
  <c r="BG422" i="1"/>
  <c r="AC422" i="1"/>
  <c r="AR422" i="1"/>
  <c r="BG421" i="1"/>
  <c r="AC421" i="1"/>
  <c r="AR421" i="1"/>
  <c r="BG420" i="1"/>
  <c r="AC420" i="1"/>
  <c r="AR420" i="1"/>
  <c r="BG419" i="1"/>
  <c r="AC419" i="1"/>
  <c r="AX419" i="1"/>
  <c r="BG418" i="1"/>
  <c r="AC418" i="1"/>
  <c r="AR418" i="1"/>
  <c r="BG417" i="1"/>
  <c r="AC417" i="1"/>
  <c r="BG416" i="1"/>
  <c r="AC416" i="1"/>
  <c r="AX416" i="1"/>
  <c r="BG415" i="1"/>
  <c r="AX415" i="1"/>
  <c r="AR415" i="1"/>
  <c r="AC415" i="1"/>
  <c r="BG414" i="1"/>
  <c r="AC414" i="1"/>
  <c r="BG413" i="1"/>
  <c r="AC413" i="1"/>
  <c r="AR413" i="1"/>
  <c r="BG412" i="1"/>
  <c r="AC412" i="1"/>
  <c r="AR412" i="1"/>
  <c r="BG411" i="1"/>
  <c r="AC411" i="1"/>
  <c r="AX411" i="1"/>
  <c r="BG410" i="1"/>
  <c r="AC410" i="1"/>
  <c r="AX410" i="1"/>
  <c r="BG409" i="1"/>
  <c r="AC409" i="1"/>
  <c r="BG408" i="1"/>
  <c r="AC408" i="1"/>
  <c r="AX408" i="1"/>
  <c r="BG407" i="1"/>
  <c r="AC407" i="1"/>
  <c r="AX407" i="1"/>
  <c r="BG406" i="1"/>
  <c r="AC406" i="1"/>
  <c r="BG405" i="1"/>
  <c r="AC405" i="1"/>
  <c r="BG404" i="1"/>
  <c r="AC404" i="1"/>
  <c r="AR404" i="1"/>
  <c r="BG403" i="1"/>
  <c r="AC403" i="1"/>
  <c r="BG402" i="1"/>
  <c r="AC402" i="1"/>
  <c r="AX402" i="1"/>
  <c r="BG401" i="1"/>
  <c r="AC401" i="1"/>
  <c r="AX401" i="1"/>
  <c r="BG400" i="1"/>
  <c r="AC400" i="1"/>
  <c r="AX400" i="1"/>
  <c r="BG399" i="1"/>
  <c r="AC399" i="1"/>
  <c r="AX399" i="1"/>
  <c r="BG398" i="1"/>
  <c r="AC398" i="1"/>
  <c r="BG397" i="1"/>
  <c r="AC397" i="1"/>
  <c r="AR397" i="1"/>
  <c r="BG396" i="1"/>
  <c r="AC396" i="1"/>
  <c r="AX396" i="1"/>
  <c r="BG395" i="1"/>
  <c r="AC395" i="1"/>
  <c r="AX395" i="1"/>
  <c r="BG394" i="1"/>
  <c r="AC394" i="1"/>
  <c r="AX394" i="1"/>
  <c r="BG393" i="1"/>
  <c r="AC393" i="1"/>
  <c r="AX393" i="1"/>
  <c r="BG392" i="1"/>
  <c r="AC392" i="1"/>
  <c r="BG391" i="1"/>
  <c r="AC391" i="1"/>
  <c r="AX391" i="1"/>
  <c r="BG390" i="1"/>
  <c r="AC390" i="1"/>
  <c r="BG389" i="1"/>
  <c r="AC389" i="1"/>
  <c r="BG388" i="1"/>
  <c r="AC388" i="1"/>
  <c r="AR388" i="1"/>
  <c r="BG387" i="1"/>
  <c r="AC387" i="1"/>
  <c r="BG386" i="1"/>
  <c r="AC386" i="1"/>
  <c r="BG385" i="1"/>
  <c r="AC385" i="1"/>
  <c r="BG384" i="1"/>
  <c r="AC384" i="1"/>
  <c r="AX384" i="1"/>
  <c r="BG383" i="1"/>
  <c r="AC383" i="1"/>
  <c r="AX383" i="1"/>
  <c r="BG382" i="1"/>
  <c r="AC382" i="1"/>
  <c r="BG381" i="1"/>
  <c r="AC381" i="1"/>
  <c r="AR381" i="1"/>
  <c r="BG380" i="1"/>
  <c r="AC380" i="1"/>
  <c r="AX380" i="1"/>
  <c r="BG379" i="1"/>
  <c r="AC379" i="1"/>
  <c r="AX379" i="1"/>
  <c r="BG378" i="1"/>
  <c r="AC378" i="1"/>
  <c r="AX378" i="1"/>
  <c r="BG377" i="1"/>
  <c r="AC377" i="1"/>
  <c r="BG376" i="1"/>
  <c r="AC376" i="1"/>
  <c r="AR376" i="1"/>
  <c r="BG375" i="1"/>
  <c r="AC375" i="1"/>
  <c r="BG374" i="1"/>
  <c r="AC374" i="1"/>
  <c r="BG373" i="1"/>
  <c r="AC373" i="1"/>
  <c r="AR373" i="1"/>
  <c r="BG372" i="1"/>
  <c r="AC372" i="1"/>
  <c r="BG371" i="1"/>
  <c r="AC371" i="1"/>
  <c r="AX371" i="1"/>
  <c r="BG370" i="1"/>
  <c r="AC370" i="1"/>
  <c r="BG369" i="1"/>
  <c r="AC369" i="1"/>
  <c r="AR369" i="1"/>
  <c r="BG368" i="1"/>
  <c r="AC368" i="1"/>
  <c r="AX368" i="1"/>
  <c r="BG367" i="1"/>
  <c r="AC367" i="1"/>
  <c r="AX367" i="1"/>
  <c r="BG366" i="1"/>
  <c r="AC366" i="1"/>
  <c r="BG365" i="1"/>
  <c r="AX365" i="1"/>
  <c r="AC365" i="1"/>
  <c r="AR365" i="1"/>
  <c r="BG364" i="1"/>
  <c r="AC364" i="1"/>
  <c r="AX364" i="1"/>
  <c r="BG363" i="1"/>
  <c r="AC363" i="1"/>
  <c r="AX363" i="1"/>
  <c r="BG362" i="1"/>
  <c r="AC362" i="1"/>
  <c r="AR362" i="1"/>
  <c r="BG361" i="1"/>
  <c r="AC361" i="1"/>
  <c r="AR361" i="1"/>
  <c r="BG360" i="1"/>
  <c r="AC360" i="1"/>
  <c r="BG359" i="1"/>
  <c r="AC359" i="1"/>
  <c r="BG358" i="1"/>
  <c r="AC358" i="1"/>
  <c r="AX358" i="1"/>
  <c r="BG357" i="1"/>
  <c r="AC357" i="1"/>
  <c r="AX357" i="1"/>
  <c r="BG356" i="1"/>
  <c r="AC356" i="1"/>
  <c r="AX356" i="1"/>
  <c r="BG355" i="1"/>
  <c r="AC355" i="1"/>
  <c r="AX355" i="1"/>
  <c r="BG354" i="1"/>
  <c r="AC354" i="1"/>
  <c r="AX354" i="1"/>
  <c r="BG353" i="1"/>
  <c r="AC353" i="1"/>
  <c r="AX353" i="1"/>
  <c r="BG352" i="1"/>
  <c r="AC352" i="1"/>
  <c r="BG351" i="1"/>
  <c r="AC351" i="1"/>
  <c r="BG350" i="1"/>
  <c r="AC350" i="1"/>
  <c r="AR350" i="1"/>
  <c r="BG349" i="1"/>
  <c r="AC349" i="1"/>
  <c r="AX349" i="1"/>
  <c r="BG348" i="1"/>
  <c r="AC348" i="1"/>
  <c r="AR348" i="1"/>
  <c r="BG347" i="1"/>
  <c r="AC347" i="1"/>
  <c r="AR347" i="1"/>
  <c r="BG346" i="1"/>
  <c r="AC346" i="1"/>
  <c r="BG345" i="1"/>
  <c r="AC345" i="1"/>
  <c r="AX345" i="1"/>
  <c r="BG344" i="1"/>
  <c r="AC344" i="1"/>
  <c r="BG343" i="1"/>
  <c r="AC343" i="1"/>
  <c r="BG342" i="1"/>
  <c r="AC342" i="1"/>
  <c r="BG341" i="1"/>
  <c r="AR341" i="1"/>
  <c r="AC341" i="1"/>
  <c r="BG340" i="1"/>
  <c r="AC340" i="1"/>
  <c r="AX340" i="1"/>
  <c r="BG339" i="1"/>
  <c r="AC339" i="1"/>
  <c r="AR339" i="1"/>
  <c r="BG338" i="1"/>
  <c r="AC338" i="1"/>
  <c r="AX338" i="1"/>
  <c r="BG337" i="1"/>
  <c r="AC337" i="1"/>
  <c r="AX337" i="1"/>
  <c r="BG336" i="1"/>
  <c r="AC336" i="1"/>
  <c r="BG335" i="1"/>
  <c r="AC335" i="1"/>
  <c r="BG334" i="1"/>
  <c r="AC334" i="1"/>
  <c r="BG333" i="1"/>
  <c r="AC333" i="1"/>
  <c r="BG332" i="1"/>
  <c r="AC332" i="1"/>
  <c r="AX332" i="1"/>
  <c r="BG331" i="1"/>
  <c r="AC331" i="1"/>
  <c r="AX331" i="1"/>
  <c r="BG330" i="1"/>
  <c r="AC330" i="1"/>
  <c r="AX330" i="1"/>
  <c r="AC329" i="1"/>
  <c r="AR329" i="1"/>
  <c r="AC328" i="1"/>
  <c r="AX328" i="1"/>
  <c r="BG329" i="1"/>
  <c r="AC327" i="1"/>
  <c r="AR327" i="1"/>
  <c r="AC326" i="1"/>
  <c r="AR326" i="1"/>
  <c r="AC325" i="1"/>
  <c r="BG325" i="1"/>
  <c r="AC324" i="1"/>
  <c r="AC323" i="1"/>
  <c r="AX323" i="1"/>
  <c r="AC322" i="1"/>
  <c r="BG323" i="1"/>
  <c r="AC321" i="1"/>
  <c r="AX321" i="1"/>
  <c r="BG322" i="1"/>
  <c r="AC320" i="1"/>
  <c r="EX319" i="1"/>
  <c r="BG321" i="1"/>
  <c r="AX319" i="1"/>
  <c r="EX318" i="1"/>
  <c r="AX318" i="1"/>
  <c r="BI318" i="1"/>
  <c r="EX317" i="1"/>
  <c r="BA317" i="1"/>
  <c r="AK317" i="1"/>
  <c r="EX316" i="1"/>
  <c r="AX316" i="1"/>
  <c r="AR316" i="1"/>
  <c r="AS316" i="1" s="1"/>
  <c r="AN316" i="1"/>
  <c r="BE316" i="1"/>
  <c r="AK316" i="1"/>
  <c r="EX315" i="1"/>
  <c r="BM315" i="1"/>
  <c r="AR315" i="1"/>
  <c r="AS315" i="1" s="1"/>
  <c r="AK315" i="1"/>
  <c r="EX314" i="1"/>
  <c r="AX314" i="1"/>
  <c r="BL313" i="1"/>
  <c r="BA314" i="1"/>
  <c r="EX313" i="1"/>
  <c r="AR313" i="1"/>
  <c r="BE313" i="1"/>
  <c r="BH313" i="1"/>
  <c r="EX312" i="1"/>
  <c r="AX312" i="1"/>
  <c r="BL311" i="1"/>
  <c r="BA312" i="1"/>
  <c r="EX311" i="1"/>
  <c r="AN311" i="1"/>
  <c r="EX310" i="1"/>
  <c r="AR310" i="1"/>
  <c r="BM309" i="1"/>
  <c r="BE310" i="1"/>
  <c r="EX309" i="1"/>
  <c r="BE309" i="1"/>
  <c r="AK309" i="1"/>
  <c r="EX308" i="1"/>
  <c r="BG308" i="1"/>
  <c r="AR308" i="1"/>
  <c r="BL307" i="1"/>
  <c r="BA308" i="1"/>
  <c r="EX307" i="1"/>
  <c r="AW307" i="1"/>
  <c r="AX307" i="1"/>
  <c r="BL306" i="1"/>
  <c r="BM306" i="1"/>
  <c r="BA307" i="1"/>
  <c r="AK307" i="1"/>
  <c r="EX306" i="1"/>
  <c r="BA306" i="1"/>
  <c r="AW306" i="1"/>
  <c r="AR306" i="1"/>
  <c r="AS306" i="1" s="1"/>
  <c r="EX305" i="1"/>
  <c r="AW305" i="1"/>
  <c r="AX305" i="1"/>
  <c r="BA305" i="1"/>
  <c r="AK305" i="1"/>
  <c r="AL305" i="1" s="1"/>
  <c r="P305" i="1"/>
  <c r="Q305" i="1" s="1"/>
  <c r="EX304" i="1"/>
  <c r="BG304" i="1"/>
  <c r="AW304" i="1"/>
  <c r="BA304" i="1"/>
  <c r="BH304" i="1"/>
  <c r="BI304" i="1"/>
  <c r="EX303" i="1"/>
  <c r="BG305" i="1"/>
  <c r="AW303" i="1"/>
  <c r="AT303" i="1"/>
  <c r="BL302" i="1"/>
  <c r="AK303" i="1"/>
  <c r="EX302" i="1"/>
  <c r="BG303" i="1"/>
  <c r="AW302" i="1"/>
  <c r="BA302" i="1"/>
  <c r="EX301" i="1"/>
  <c r="AW301" i="1"/>
  <c r="AK301" i="1"/>
  <c r="AL301" i="1" s="1"/>
  <c r="EX300" i="1"/>
  <c r="AW300" i="1"/>
  <c r="AX300" i="1"/>
  <c r="BE300" i="1"/>
  <c r="EX299" i="1"/>
  <c r="BA299" i="1"/>
  <c r="AW299" i="1"/>
  <c r="AX299" i="1"/>
  <c r="AK299" i="1"/>
  <c r="AH299" i="1" s="1"/>
  <c r="AI299" i="1" s="1"/>
  <c r="EX298" i="1"/>
  <c r="AW298" i="1"/>
  <c r="BA298" i="1"/>
  <c r="AK298" i="1"/>
  <c r="EX297" i="1"/>
  <c r="AW297" i="1"/>
  <c r="BE297" i="1"/>
  <c r="EX296" i="1"/>
  <c r="AW296" i="1"/>
  <c r="BL295" i="1"/>
  <c r="EX295" i="1"/>
  <c r="BG297" i="1"/>
  <c r="AW295" i="1"/>
  <c r="AT295" i="1"/>
  <c r="BL294" i="1"/>
  <c r="AK295" i="1"/>
  <c r="EX294" i="1"/>
  <c r="BG294" i="1"/>
  <c r="AW294" i="1"/>
  <c r="AX294" i="1"/>
  <c r="AN294" i="1"/>
  <c r="AK294" i="1"/>
  <c r="EX293" i="1"/>
  <c r="AW293" i="1"/>
  <c r="BW293" i="1"/>
  <c r="BX293" i="1" s="1"/>
  <c r="BL292" i="1"/>
  <c r="BM292" i="1"/>
  <c r="EX292" i="1"/>
  <c r="AW292" i="1"/>
  <c r="AT292" i="1"/>
  <c r="BL291" i="1"/>
  <c r="BM291" i="1"/>
  <c r="AN292" i="1"/>
  <c r="EX291" i="1"/>
  <c r="AW291" i="1"/>
  <c r="AR291" i="1"/>
  <c r="BM290" i="1"/>
  <c r="BA291" i="1"/>
  <c r="AK291" i="1"/>
  <c r="AL291" i="1" s="1"/>
  <c r="EX290" i="1"/>
  <c r="BG292" i="1"/>
  <c r="AW290" i="1"/>
  <c r="AX290" i="1"/>
  <c r="AK290" i="1"/>
  <c r="AL290" i="1" s="1"/>
  <c r="EX289" i="1"/>
  <c r="BG291" i="1"/>
  <c r="AW289" i="1"/>
  <c r="BA289" i="1"/>
  <c r="AK289" i="1"/>
  <c r="AL289" i="1" s="1"/>
  <c r="EX288" i="1"/>
  <c r="BG290" i="1"/>
  <c r="AW288" i="1"/>
  <c r="BW288" i="1"/>
  <c r="BX288" i="1" s="1"/>
  <c r="BA288" i="1"/>
  <c r="EX287" i="1"/>
  <c r="AW287" i="1"/>
  <c r="AX287" i="1"/>
  <c r="BL286" i="1"/>
  <c r="BE287" i="1"/>
  <c r="BH287" i="1"/>
  <c r="BI287" i="1"/>
  <c r="EX286" i="1"/>
  <c r="AW286" i="1"/>
  <c r="BW286" i="1"/>
  <c r="BX286" i="1" s="1"/>
  <c r="BA286" i="1"/>
  <c r="EX285" i="1"/>
  <c r="BG285" i="1"/>
  <c r="AW285" i="1"/>
  <c r="AR285" i="1"/>
  <c r="AN285" i="1"/>
  <c r="BE285" i="1"/>
  <c r="BH285" i="1"/>
  <c r="EX284" i="1"/>
  <c r="BG284" i="1"/>
  <c r="AW284" i="1"/>
  <c r="AT284" i="1"/>
  <c r="BA284" i="1"/>
  <c r="AK284" i="1"/>
  <c r="AL284" i="1" s="1"/>
  <c r="EX283" i="1"/>
  <c r="AW283" i="1"/>
  <c r="AR283" i="1"/>
  <c r="AS283" i="1" s="1"/>
  <c r="EX282" i="1"/>
  <c r="AW282" i="1"/>
  <c r="AT282" i="1"/>
  <c r="AR282" i="1"/>
  <c r="BW282" i="1"/>
  <c r="BX282" i="1" s="1"/>
  <c r="BA282" i="1"/>
  <c r="BH282" i="1"/>
  <c r="EX281" i="1"/>
  <c r="AW281" i="1"/>
  <c r="BL280" i="1"/>
  <c r="BA281" i="1"/>
  <c r="EX280" i="1"/>
  <c r="BG282" i="1"/>
  <c r="AW280" i="1"/>
  <c r="BW280" i="1"/>
  <c r="BL279" i="1"/>
  <c r="EX279" i="1"/>
  <c r="AW279" i="1"/>
  <c r="BW279" i="1"/>
  <c r="BX279" i="1" s="1"/>
  <c r="BE279" i="1"/>
  <c r="BH279" i="1"/>
  <c r="EX278" i="1"/>
  <c r="AW278" i="1"/>
  <c r="AR278" i="1"/>
  <c r="EX277" i="1"/>
  <c r="BG279" i="1"/>
  <c r="AW277" i="1"/>
  <c r="AT277" i="1"/>
  <c r="AU277" i="1" s="1"/>
  <c r="AK277" i="1"/>
  <c r="AL277" i="1" s="1"/>
  <c r="EX276" i="1"/>
  <c r="BA276" i="1"/>
  <c r="BC276" i="1" s="1"/>
  <c r="AX276" i="1"/>
  <c r="AW276" i="1"/>
  <c r="AT276" i="1"/>
  <c r="AN276" i="1"/>
  <c r="EX275" i="1"/>
  <c r="AW275" i="1"/>
  <c r="AT275" i="1"/>
  <c r="BA275" i="1"/>
  <c r="EX274" i="1"/>
  <c r="AW274" i="1"/>
  <c r="BE274" i="1"/>
  <c r="EX273" i="1"/>
  <c r="AW273" i="1"/>
  <c r="AX273" i="1"/>
  <c r="BL272" i="1"/>
  <c r="EX272" i="1"/>
  <c r="BG274" i="1"/>
  <c r="AW272" i="1"/>
  <c r="AC272" i="1"/>
  <c r="AB272" i="1"/>
  <c r="Q272" i="1"/>
  <c r="BU272" i="1" a="1"/>
  <c r="BU272" i="1" s="1"/>
  <c r="BH272" i="1"/>
  <c r="EX271" i="1"/>
  <c r="BW271" i="1"/>
  <c r="BG273" i="1"/>
  <c r="AW271" i="1"/>
  <c r="AB271" i="1"/>
  <c r="AC271" i="1" s="1"/>
  <c r="Q271" i="1"/>
  <c r="BE271" i="1"/>
  <c r="EX270" i="1"/>
  <c r="BG272" i="1"/>
  <c r="AW270" i="1"/>
  <c r="AB270" i="1"/>
  <c r="AC270" i="1" s="1"/>
  <c r="T270" i="1"/>
  <c r="Q270" i="1"/>
  <c r="AK270" i="1"/>
  <c r="EX269" i="1"/>
  <c r="BW269" i="1"/>
  <c r="BT269" i="1"/>
  <c r="BS269" i="1"/>
  <c r="BR269" i="1"/>
  <c r="BQ269" i="1"/>
  <c r="BP269" i="1"/>
  <c r="BH269" i="1"/>
  <c r="BE269" i="1"/>
  <c r="BA269" i="1"/>
  <c r="AX269" i="1"/>
  <c r="AZ269" i="1" s="1"/>
  <c r="AW269" i="1"/>
  <c r="AT269" i="1"/>
  <c r="AS269" i="1"/>
  <c r="AR269" i="1"/>
  <c r="BN269" i="1" s="1"/>
  <c r="AQ269" i="1"/>
  <c r="AO269" i="1"/>
  <c r="AC269" i="1"/>
  <c r="X269" i="1"/>
  <c r="Z268" i="1" s="1"/>
  <c r="W269" i="1"/>
  <c r="Q269" i="1"/>
  <c r="M269" i="1"/>
  <c r="B269" i="1" s="1"/>
  <c r="E269" i="1"/>
  <c r="AK269" i="1" s="1"/>
  <c r="EX268" i="1"/>
  <c r="BW268" i="1"/>
  <c r="BT268" i="1"/>
  <c r="BS268" i="1"/>
  <c r="BR268" i="1"/>
  <c r="BQ268" i="1"/>
  <c r="BP268" i="1"/>
  <c r="BM268" i="1"/>
  <c r="BL268" i="1"/>
  <c r="BH268" i="1"/>
  <c r="BE268" i="1"/>
  <c r="BA268" i="1"/>
  <c r="BC268" i="1" s="1"/>
  <c r="AZ268" i="1"/>
  <c r="AX268" i="1"/>
  <c r="AY268" i="1" s="1"/>
  <c r="AW268" i="1"/>
  <c r="AT268" i="1"/>
  <c r="AR268" i="1"/>
  <c r="AS268" i="1" s="1"/>
  <c r="AO268" i="1"/>
  <c r="AN268" i="1"/>
  <c r="AK268" i="1"/>
  <c r="AL268" i="1" s="1"/>
  <c r="AH268" i="1"/>
  <c r="AI268" i="1" s="1"/>
  <c r="AF268" i="1"/>
  <c r="AE268" i="1"/>
  <c r="AD268" i="1"/>
  <c r="AC268" i="1"/>
  <c r="X268" i="1"/>
  <c r="W268" i="1"/>
  <c r="Q268" i="1"/>
  <c r="C191" i="2" s="1"/>
  <c r="E191" i="2" s="1"/>
  <c r="M268" i="1"/>
  <c r="AQ268" i="1" s="1"/>
  <c r="EX267" i="1"/>
  <c r="BW267" i="1"/>
  <c r="BX267" i="1" s="1"/>
  <c r="BU267" i="1"/>
  <c r="BU267" i="1" a="1"/>
  <c r="BT267" i="1"/>
  <c r="BS267" i="1"/>
  <c r="BR267" i="1"/>
  <c r="BQ267" i="1"/>
  <c r="BP267" i="1"/>
  <c r="BM267" i="1"/>
  <c r="BL267" i="1"/>
  <c r="BH267" i="1"/>
  <c r="BG267" i="1"/>
  <c r="BE267" i="1"/>
  <c r="BA267" i="1"/>
  <c r="BC267" i="1" s="1"/>
  <c r="AZ267" i="1"/>
  <c r="AX267" i="1"/>
  <c r="AW267" i="1"/>
  <c r="AT267" i="1"/>
  <c r="AR267" i="1"/>
  <c r="AS267" i="1" s="1"/>
  <c r="AO267" i="1"/>
  <c r="AF267" i="1"/>
  <c r="AC267" i="1"/>
  <c r="Z267" i="1"/>
  <c r="Y267" i="1"/>
  <c r="X267" i="1"/>
  <c r="W267" i="1"/>
  <c r="Q267" i="1"/>
  <c r="M267" i="1"/>
  <c r="EX266" i="1"/>
  <c r="BW266" i="1"/>
  <c r="BT266" i="1"/>
  <c r="BS266" i="1"/>
  <c r="BR266" i="1"/>
  <c r="BQ266" i="1"/>
  <c r="BP266" i="1"/>
  <c r="BN266" i="1"/>
  <c r="BM266" i="1"/>
  <c r="BL266" i="1"/>
  <c r="BH266" i="1"/>
  <c r="BG268" i="1"/>
  <c r="BE266" i="1"/>
  <c r="BA266" i="1"/>
  <c r="AX266" i="1"/>
  <c r="AZ266" i="1" s="1"/>
  <c r="AW266" i="1"/>
  <c r="AU266" i="1"/>
  <c r="AT266" i="1"/>
  <c r="AR266" i="1"/>
  <c r="AS266" i="1" s="1"/>
  <c r="AO266" i="1"/>
  <c r="AC266" i="1"/>
  <c r="Z266" i="1"/>
  <c r="X266" i="1"/>
  <c r="Z265" i="1" s="1"/>
  <c r="W266" i="1"/>
  <c r="Q266" i="1"/>
  <c r="AF266" i="1" s="1"/>
  <c r="O266" i="1"/>
  <c r="K266" i="1"/>
  <c r="G266" i="1"/>
  <c r="EX265" i="1"/>
  <c r="BW265" i="1"/>
  <c r="BX265" i="1"/>
  <c r="BT265" i="1"/>
  <c r="BS265" i="1"/>
  <c r="BQ265" i="1"/>
  <c r="BP265" i="1"/>
  <c r="BM265" i="1"/>
  <c r="BL265" i="1"/>
  <c r="BH265" i="1"/>
  <c r="BE265" i="1"/>
  <c r="BA265" i="1"/>
  <c r="BC265" i="1" s="1"/>
  <c r="AX265" i="1"/>
  <c r="AZ265" i="1" s="1"/>
  <c r="AW265" i="1"/>
  <c r="AT265" i="1"/>
  <c r="AU265" i="1" s="1"/>
  <c r="AR265" i="1"/>
  <c r="AO265" i="1"/>
  <c r="X265" i="1"/>
  <c r="Z264" i="1" s="1"/>
  <c r="W265" i="1"/>
  <c r="Q265" i="1"/>
  <c r="O265" i="1"/>
  <c r="H265" i="1"/>
  <c r="EX264" i="1"/>
  <c r="BW264" i="1"/>
  <c r="BT264" i="1"/>
  <c r="BS264" i="1"/>
  <c r="BQ264" i="1"/>
  <c r="BP264" i="1"/>
  <c r="BM264" i="1"/>
  <c r="BL264" i="1"/>
  <c r="BH264" i="1"/>
  <c r="BG266" i="1"/>
  <c r="BE264" i="1"/>
  <c r="BA264" i="1"/>
  <c r="BC264" i="1" s="1"/>
  <c r="AX264" i="1"/>
  <c r="AZ264" i="1" s="1"/>
  <c r="AW264" i="1"/>
  <c r="AT264" i="1"/>
  <c r="AR264" i="1"/>
  <c r="BN264" i="1" s="1"/>
  <c r="AO264" i="1"/>
  <c r="X264" i="1"/>
  <c r="Z263" i="1" s="1"/>
  <c r="W264" i="1"/>
  <c r="Q264" i="1"/>
  <c r="K264" i="1"/>
  <c r="H264" i="1"/>
  <c r="EX263" i="1"/>
  <c r="BW263" i="1"/>
  <c r="BX263" i="1"/>
  <c r="BT263" i="1"/>
  <c r="BS263" i="1"/>
  <c r="BQ263" i="1"/>
  <c r="BP263" i="1"/>
  <c r="BO263" i="1"/>
  <c r="BM263" i="1"/>
  <c r="BL263" i="1"/>
  <c r="BI263" i="1"/>
  <c r="BH263" i="1"/>
  <c r="BE263" i="1"/>
  <c r="BD263" i="1"/>
  <c r="BA263" i="1"/>
  <c r="AX263" i="1"/>
  <c r="AZ263" i="1" s="1"/>
  <c r="AW263" i="1"/>
  <c r="AT263" i="1"/>
  <c r="AR263" i="1"/>
  <c r="AS263" i="1" s="1"/>
  <c r="AP263" i="1"/>
  <c r="AO263" i="1"/>
  <c r="AL263" i="1"/>
  <c r="AK263" i="1"/>
  <c r="AI263" i="1"/>
  <c r="AH263" i="1"/>
  <c r="AF263" i="1"/>
  <c r="X263" i="1"/>
  <c r="Y263" i="1" s="1"/>
  <c r="W263" i="1"/>
  <c r="Q263" i="1"/>
  <c r="C186" i="2" s="1"/>
  <c r="E186" i="2" s="1"/>
  <c r="K263" i="1"/>
  <c r="H263" i="1"/>
  <c r="EX262" i="1"/>
  <c r="BW262" i="1"/>
  <c r="BU262" i="1" a="1"/>
  <c r="BU262" i="1" s="1"/>
  <c r="BT262" i="1"/>
  <c r="BS262" i="1"/>
  <c r="BR262" i="1"/>
  <c r="BQ262" i="1"/>
  <c r="BP262" i="1"/>
  <c r="BO262" i="1"/>
  <c r="BM262" i="1"/>
  <c r="BL262" i="1"/>
  <c r="BI262" i="1"/>
  <c r="BH262" i="1"/>
  <c r="BG263" i="1"/>
  <c r="BE262" i="1"/>
  <c r="BA262" i="1"/>
  <c r="BC262" i="1" s="1"/>
  <c r="AX262" i="1"/>
  <c r="AZ262" i="1" s="1"/>
  <c r="AW262" i="1"/>
  <c r="AT262" i="1"/>
  <c r="AS262" i="1"/>
  <c r="AR262" i="1"/>
  <c r="AQ262" i="1"/>
  <c r="AO262" i="1"/>
  <c r="AN262" i="1"/>
  <c r="AF262" i="1"/>
  <c r="Z262" i="1"/>
  <c r="X262" i="1"/>
  <c r="W262" i="1"/>
  <c r="Q262" i="1"/>
  <c r="C185" i="2" s="1"/>
  <c r="E185" i="2" s="1"/>
  <c r="EX261" i="1"/>
  <c r="BW261" i="1"/>
  <c r="BU261" i="1" a="1"/>
  <c r="BU261" i="1" s="1"/>
  <c r="BT261" i="1"/>
  <c r="BS261" i="1"/>
  <c r="BR261" i="1"/>
  <c r="BQ261" i="1"/>
  <c r="BP261" i="1"/>
  <c r="BO261" i="1"/>
  <c r="BM261" i="1"/>
  <c r="BL261" i="1"/>
  <c r="BI261" i="1"/>
  <c r="BH261" i="1"/>
  <c r="BE261" i="1"/>
  <c r="BA261" i="1"/>
  <c r="BC261" i="1" s="1"/>
  <c r="AX261" i="1"/>
  <c r="AW261" i="1"/>
  <c r="AT261" i="1"/>
  <c r="AS261" i="1"/>
  <c r="AR261" i="1"/>
  <c r="AQ261" i="1"/>
  <c r="AP261" i="1"/>
  <c r="AO261" i="1"/>
  <c r="AL261" i="1"/>
  <c r="AK261" i="1"/>
  <c r="AI261" i="1"/>
  <c r="AH261" i="1"/>
  <c r="BD261" i="1" s="1"/>
  <c r="AF261" i="1"/>
  <c r="AE261" i="1"/>
  <c r="Z261" i="1"/>
  <c r="X261" i="1"/>
  <c r="Z260" i="1" s="1"/>
  <c r="W261" i="1"/>
  <c r="Q261" i="1"/>
  <c r="C184" i="2" s="1"/>
  <c r="E184" i="2" s="1"/>
  <c r="O261" i="1"/>
  <c r="H261" i="1"/>
  <c r="EX260" i="1"/>
  <c r="BW260" i="1"/>
  <c r="BX260" i="1"/>
  <c r="BU260" i="1" a="1"/>
  <c r="BU260" i="1" s="1"/>
  <c r="BT260" i="1"/>
  <c r="BR260" i="1"/>
  <c r="BQ260" i="1"/>
  <c r="BP260" i="1"/>
  <c r="BO260" i="1"/>
  <c r="BN260" i="1"/>
  <c r="BM260" i="1"/>
  <c r="BL260" i="1"/>
  <c r="BI260" i="1"/>
  <c r="BH260" i="1"/>
  <c r="BE260" i="1"/>
  <c r="BC260" i="1"/>
  <c r="BA260" i="1"/>
  <c r="AX260" i="1"/>
  <c r="AW260" i="1"/>
  <c r="AT260" i="1"/>
  <c r="AR260" i="1"/>
  <c r="AS260" i="1" s="1"/>
  <c r="AQ260" i="1"/>
  <c r="AP260" i="1"/>
  <c r="AO260" i="1"/>
  <c r="AN260" i="1"/>
  <c r="X260" i="1"/>
  <c r="Z259" i="1" s="1"/>
  <c r="W260" i="1"/>
  <c r="Q260" i="1"/>
  <c r="I260" i="1"/>
  <c r="G260" i="1"/>
  <c r="EX259" i="1"/>
  <c r="BW259" i="1"/>
  <c r="BX259" i="1"/>
  <c r="BU259" i="1" a="1"/>
  <c r="BU259" i="1" s="1"/>
  <c r="BT259" i="1"/>
  <c r="BS259" i="1"/>
  <c r="BR259" i="1"/>
  <c r="BQ259" i="1"/>
  <c r="BP259" i="1"/>
  <c r="BO259" i="1"/>
  <c r="BM259" i="1"/>
  <c r="BL259" i="1"/>
  <c r="BI259" i="1"/>
  <c r="BH259" i="1"/>
  <c r="BG261" i="1"/>
  <c r="BE259" i="1"/>
  <c r="BA259" i="1"/>
  <c r="AX259" i="1"/>
  <c r="AW259" i="1"/>
  <c r="AT259" i="1"/>
  <c r="AR259" i="1"/>
  <c r="AS259" i="1" s="1"/>
  <c r="AQ259" i="1"/>
  <c r="AO259" i="1"/>
  <c r="AN259" i="1"/>
  <c r="AF259" i="1"/>
  <c r="X259" i="1"/>
  <c r="W259" i="1"/>
  <c r="Q259" i="1"/>
  <c r="C182" i="2" s="1"/>
  <c r="G259" i="1"/>
  <c r="EX258" i="1"/>
  <c r="BW258" i="1"/>
  <c r="BU258" i="1" a="1"/>
  <c r="BU258" i="1" s="1"/>
  <c r="BT258" i="1"/>
  <c r="BS258" i="1"/>
  <c r="BR258" i="1"/>
  <c r="BQ258" i="1"/>
  <c r="BP258" i="1"/>
  <c r="BO258" i="1"/>
  <c r="BM258" i="1"/>
  <c r="BL258" i="1"/>
  <c r="BI258" i="1"/>
  <c r="BH258" i="1"/>
  <c r="BE258" i="1"/>
  <c r="BA258" i="1"/>
  <c r="BB258" i="1" s="1"/>
  <c r="AX258" i="1"/>
  <c r="AZ258" i="1" s="1"/>
  <c r="AW258" i="1"/>
  <c r="AT258" i="1"/>
  <c r="AR258" i="1"/>
  <c r="AS258" i="1" s="1"/>
  <c r="AO258" i="1"/>
  <c r="AN258" i="1"/>
  <c r="AK258" i="1"/>
  <c r="AL258" i="1" s="1"/>
  <c r="AF258" i="1"/>
  <c r="AA258" i="1"/>
  <c r="Z258" i="1"/>
  <c r="X258" i="1"/>
  <c r="W258" i="1"/>
  <c r="Q258" i="1"/>
  <c r="C181" i="2" s="1"/>
  <c r="E181" i="2" s="1"/>
  <c r="O258" i="1"/>
  <c r="I258" i="1"/>
  <c r="G258" i="1"/>
  <c r="EX257" i="1"/>
  <c r="BW257" i="1"/>
  <c r="BU257" i="1"/>
  <c r="BU257" i="1" a="1"/>
  <c r="BT257" i="1"/>
  <c r="BS257" i="1"/>
  <c r="BR257" i="1"/>
  <c r="BQ257" i="1"/>
  <c r="BP257" i="1"/>
  <c r="BO257" i="1"/>
  <c r="BN257" i="1"/>
  <c r="BM257" i="1"/>
  <c r="BL257" i="1"/>
  <c r="BI257" i="1"/>
  <c r="BH257" i="1"/>
  <c r="BE257" i="1"/>
  <c r="BA257" i="1"/>
  <c r="BC257" i="1" s="1"/>
  <c r="AZ257" i="1"/>
  <c r="AX257" i="1"/>
  <c r="AW257" i="1"/>
  <c r="AT257" i="1"/>
  <c r="AU257" i="1" s="1"/>
  <c r="AR257" i="1"/>
  <c r="AS257" i="1" s="1"/>
  <c r="AQ257" i="1"/>
  <c r="AO257" i="1"/>
  <c r="AN257" i="1"/>
  <c r="AC257" i="1"/>
  <c r="AA257" i="1"/>
  <c r="Z257" i="1"/>
  <c r="X257" i="1"/>
  <c r="Z256" i="1" s="1"/>
  <c r="W257" i="1"/>
  <c r="Q257" i="1"/>
  <c r="O257" i="1"/>
  <c r="G257" i="1"/>
  <c r="EX256" i="1"/>
  <c r="BW256" i="1"/>
  <c r="BX256" i="1"/>
  <c r="BU256" i="1" a="1"/>
  <c r="BU256" i="1" s="1"/>
  <c r="BT256" i="1"/>
  <c r="BS256" i="1"/>
  <c r="BR256" i="1"/>
  <c r="BQ256" i="1"/>
  <c r="BP256" i="1"/>
  <c r="BO256" i="1"/>
  <c r="BN256" i="1"/>
  <c r="BM256" i="1"/>
  <c r="BL256" i="1"/>
  <c r="BI256" i="1"/>
  <c r="BH256" i="1"/>
  <c r="BE256" i="1"/>
  <c r="BA256" i="1"/>
  <c r="AX256" i="1"/>
  <c r="AW256" i="1"/>
  <c r="AT256" i="1"/>
  <c r="AS256" i="1"/>
  <c r="AR256" i="1"/>
  <c r="AQ256" i="1"/>
  <c r="AO256" i="1"/>
  <c r="AN256" i="1"/>
  <c r="X256" i="1"/>
  <c r="W256" i="1"/>
  <c r="Q256" i="1"/>
  <c r="O256" i="1"/>
  <c r="G256" i="1"/>
  <c r="EX255" i="1"/>
  <c r="BW255" i="1"/>
  <c r="BU255" i="1" a="1"/>
  <c r="BU255" i="1" s="1"/>
  <c r="BT255" i="1"/>
  <c r="BS255" i="1"/>
  <c r="BR255" i="1"/>
  <c r="BQ255" i="1"/>
  <c r="BP255" i="1"/>
  <c r="BO255" i="1"/>
  <c r="BM255" i="1"/>
  <c r="BL255" i="1"/>
  <c r="BI255" i="1"/>
  <c r="BH255" i="1"/>
  <c r="BG257" i="1"/>
  <c r="BE255" i="1"/>
  <c r="BD255" i="1"/>
  <c r="BC255" i="1"/>
  <c r="BA255" i="1"/>
  <c r="AX255" i="1"/>
  <c r="AW255" i="1"/>
  <c r="AT255" i="1"/>
  <c r="AS255" i="1"/>
  <c r="AR255" i="1"/>
  <c r="AQ255" i="1"/>
  <c r="AP255" i="1"/>
  <c r="AO255" i="1"/>
  <c r="AN255" i="1"/>
  <c r="AL255" i="1"/>
  <c r="AK255" i="1"/>
  <c r="AI255" i="1"/>
  <c r="AH255" i="1"/>
  <c r="AF255" i="1"/>
  <c r="AE255" i="1"/>
  <c r="X255" i="1"/>
  <c r="W255" i="1"/>
  <c r="Q255" i="1"/>
  <c r="C178" i="2" s="1"/>
  <c r="G255" i="1"/>
  <c r="EX254" i="1"/>
  <c r="BW254" i="1"/>
  <c r="BU254" i="1" a="1"/>
  <c r="BU254" i="1" s="1"/>
  <c r="BT254" i="1"/>
  <c r="BS254" i="1"/>
  <c r="BR254" i="1"/>
  <c r="BQ254" i="1"/>
  <c r="BP254" i="1"/>
  <c r="BO254" i="1"/>
  <c r="BM254" i="1"/>
  <c r="BL254" i="1"/>
  <c r="BI254" i="1"/>
  <c r="BH254" i="1"/>
  <c r="BE254" i="1"/>
  <c r="BA254" i="1"/>
  <c r="AX254" i="1"/>
  <c r="AW254" i="1"/>
  <c r="AT254" i="1"/>
  <c r="AR254" i="1"/>
  <c r="AS254" i="1" s="1"/>
  <c r="AQ254" i="1"/>
  <c r="AO254" i="1"/>
  <c r="AN254" i="1"/>
  <c r="AF254" i="1"/>
  <c r="AA254" i="1"/>
  <c r="Z254" i="1"/>
  <c r="X254" i="1"/>
  <c r="Z253" i="1" s="1"/>
  <c r="W254" i="1"/>
  <c r="Q254" i="1"/>
  <c r="C177" i="2" s="1"/>
  <c r="O254" i="1"/>
  <c r="O695" i="1" s="1"/>
  <c r="G254" i="1"/>
  <c r="AP254" i="1" s="1"/>
  <c r="EX253" i="1"/>
  <c r="BW253" i="1"/>
  <c r="BX253" i="1"/>
  <c r="BT253" i="1"/>
  <c r="BS253" i="1"/>
  <c r="BR253" i="1"/>
  <c r="BQ253" i="1"/>
  <c r="BP253" i="1"/>
  <c r="BO253" i="1"/>
  <c r="BM253" i="1"/>
  <c r="BL253" i="1"/>
  <c r="BI253" i="1"/>
  <c r="BH253" i="1"/>
  <c r="BE253" i="1"/>
  <c r="BA253" i="1"/>
  <c r="AX253" i="1"/>
  <c r="AU253" i="1"/>
  <c r="AT253" i="1"/>
  <c r="AR253" i="1"/>
  <c r="AP253" i="1"/>
  <c r="AO253" i="1"/>
  <c r="X253" i="1"/>
  <c r="Z252" i="1" s="1"/>
  <c r="W253" i="1"/>
  <c r="Q253" i="1"/>
  <c r="G253" i="1"/>
  <c r="EX252" i="1"/>
  <c r="BW252" i="1"/>
  <c r="BU252" i="1"/>
  <c r="BU252" i="1" a="1"/>
  <c r="BT252" i="1"/>
  <c r="BS252" i="1"/>
  <c r="BR252" i="1"/>
  <c r="BQ252" i="1"/>
  <c r="BP252" i="1"/>
  <c r="BO252" i="1"/>
  <c r="BM252" i="1"/>
  <c r="BL252" i="1"/>
  <c r="BI252" i="1"/>
  <c r="BH252" i="1"/>
  <c r="BE252" i="1"/>
  <c r="BA252" i="1"/>
  <c r="BC252" i="1" s="1"/>
  <c r="AX252" i="1"/>
  <c r="AZ252" i="1" s="1"/>
  <c r="AT252" i="1"/>
  <c r="AS252" i="1"/>
  <c r="AR252" i="1"/>
  <c r="BN252" i="1" s="1"/>
  <c r="AQ252" i="1"/>
  <c r="AO252" i="1"/>
  <c r="AN252" i="1"/>
  <c r="X252" i="1"/>
  <c r="Z251" i="1" s="1"/>
  <c r="W252" i="1"/>
  <c r="Q252" i="1"/>
  <c r="G252" i="1"/>
  <c r="EX251" i="1"/>
  <c r="BW251" i="1"/>
  <c r="BU251" i="1" a="1"/>
  <c r="BU251" i="1" s="1"/>
  <c r="BT251" i="1"/>
  <c r="BS251" i="1"/>
  <c r="BR251" i="1"/>
  <c r="BQ251" i="1"/>
  <c r="BP251" i="1"/>
  <c r="BN251" i="1"/>
  <c r="BM251" i="1"/>
  <c r="BL251" i="1"/>
  <c r="BI251" i="1"/>
  <c r="BH251" i="1"/>
  <c r="BE251" i="1"/>
  <c r="BD251" i="1"/>
  <c r="BA251" i="1"/>
  <c r="AZ251" i="1"/>
  <c r="AY251" i="1"/>
  <c r="AX251" i="1"/>
  <c r="AT251" i="1"/>
  <c r="AS251" i="1"/>
  <c r="AR251" i="1"/>
  <c r="AQ251" i="1"/>
  <c r="AO251" i="1"/>
  <c r="AN251" i="1"/>
  <c r="AL251" i="1"/>
  <c r="AK251" i="1"/>
  <c r="AI251" i="1"/>
  <c r="AH251" i="1"/>
  <c r="AF251" i="1"/>
  <c r="AE251" i="1"/>
  <c r="X251" i="1"/>
  <c r="W251" i="1"/>
  <c r="Q251" i="1"/>
  <c r="C174" i="2" s="1"/>
  <c r="G251" i="1"/>
  <c r="G692" i="1" s="1"/>
  <c r="B251" i="1"/>
  <c r="EX250" i="1"/>
  <c r="BW250" i="1"/>
  <c r="BU250" i="1" a="1"/>
  <c r="BU250" i="1" s="1"/>
  <c r="BT250" i="1"/>
  <c r="BS250" i="1"/>
  <c r="BR250" i="1"/>
  <c r="BQ250" i="1"/>
  <c r="BP250" i="1"/>
  <c r="BO250" i="1"/>
  <c r="BM250" i="1"/>
  <c r="BL250" i="1"/>
  <c r="BH250" i="1"/>
  <c r="BE250" i="1"/>
  <c r="BD250" i="1"/>
  <c r="BC250" i="1"/>
  <c r="BA250" i="1"/>
  <c r="AX250" i="1"/>
  <c r="AZ250" i="1" s="1"/>
  <c r="AT250" i="1"/>
  <c r="AR250" i="1"/>
  <c r="AQ250" i="1"/>
  <c r="AO250" i="1"/>
  <c r="AN250" i="1"/>
  <c r="AK250" i="1"/>
  <c r="AL250" i="1" s="1"/>
  <c r="AH250" i="1"/>
  <c r="AI250" i="1" s="1"/>
  <c r="AF250" i="1"/>
  <c r="AE250" i="1"/>
  <c r="AB250" i="1"/>
  <c r="AC262" i="1" s="1"/>
  <c r="AA250" i="1"/>
  <c r="Z250" i="1"/>
  <c r="X250" i="1"/>
  <c r="W250" i="1"/>
  <c r="Q250" i="1"/>
  <c r="G250" i="1"/>
  <c r="G691" i="1" s="1"/>
  <c r="B250" i="1"/>
  <c r="BI250" i="1" s="1"/>
  <c r="EX249" i="1"/>
  <c r="BW249" i="1"/>
  <c r="BU249" i="1" a="1"/>
  <c r="BU249" i="1" s="1"/>
  <c r="BT249" i="1"/>
  <c r="BS249" i="1"/>
  <c r="BR249" i="1"/>
  <c r="BQ249" i="1"/>
  <c r="BP249" i="1"/>
  <c r="BO249" i="1"/>
  <c r="BM249" i="1"/>
  <c r="BL249" i="1"/>
  <c r="BI249" i="1"/>
  <c r="BH249" i="1"/>
  <c r="BE249" i="1"/>
  <c r="BA249" i="1"/>
  <c r="BC249" i="1" s="1"/>
  <c r="AX249" i="1"/>
  <c r="AT249" i="1"/>
  <c r="AR249" i="1"/>
  <c r="AQ249" i="1"/>
  <c r="AP249" i="1"/>
  <c r="AO249" i="1"/>
  <c r="AN249" i="1"/>
  <c r="AL249" i="1"/>
  <c r="AK249" i="1"/>
  <c r="AI249" i="1"/>
  <c r="AH249" i="1"/>
  <c r="BD249" i="1" s="1"/>
  <c r="AA249" i="1"/>
  <c r="AB249" i="1" s="1"/>
  <c r="Z249" i="1"/>
  <c r="X249" i="1"/>
  <c r="Z248" i="1" s="1"/>
  <c r="W249" i="1"/>
  <c r="Q249" i="1"/>
  <c r="O249" i="1"/>
  <c r="EX248" i="1"/>
  <c r="BW248" i="1"/>
  <c r="BX248" i="1"/>
  <c r="BU248" i="1" a="1"/>
  <c r="BU248" i="1" s="1"/>
  <c r="BT248" i="1"/>
  <c r="BS248" i="1"/>
  <c r="BR248" i="1"/>
  <c r="BQ248" i="1"/>
  <c r="BP248" i="1"/>
  <c r="BO248" i="1"/>
  <c r="BM248" i="1"/>
  <c r="BL248" i="1"/>
  <c r="BI248" i="1"/>
  <c r="BH248" i="1"/>
  <c r="BE248" i="1"/>
  <c r="BA248" i="1"/>
  <c r="AX248" i="1"/>
  <c r="AT248" i="1"/>
  <c r="AS248" i="1"/>
  <c r="AR248" i="1"/>
  <c r="AQ248" i="1"/>
  <c r="AP248" i="1"/>
  <c r="AO248" i="1"/>
  <c r="AN248" i="1"/>
  <c r="AL248" i="1"/>
  <c r="AK248" i="1"/>
  <c r="AF248" i="1"/>
  <c r="AB248" i="1"/>
  <c r="AA248" i="1"/>
  <c r="X248" i="1"/>
  <c r="W248" i="1"/>
  <c r="Q248" i="1"/>
  <c r="C171" i="2" s="1"/>
  <c r="O248" i="1"/>
  <c r="EX247" i="1"/>
  <c r="BW247" i="1"/>
  <c r="BU247" i="1" a="1"/>
  <c r="BU247" i="1" s="1"/>
  <c r="BT247" i="1"/>
  <c r="BS247" i="1"/>
  <c r="BR247" i="1"/>
  <c r="BQ247" i="1"/>
  <c r="BP247" i="1"/>
  <c r="BM247" i="1"/>
  <c r="BL247" i="1"/>
  <c r="BH247" i="1"/>
  <c r="BE247" i="1"/>
  <c r="BA247" i="1"/>
  <c r="BC259" i="1" s="1"/>
  <c r="AX247" i="1"/>
  <c r="AZ247" i="1" s="1"/>
  <c r="AT247" i="1"/>
  <c r="AR247" i="1"/>
  <c r="AS247" i="1" s="1"/>
  <c r="AQ247" i="1"/>
  <c r="AO247" i="1"/>
  <c r="AN247" i="1"/>
  <c r="AF247" i="1"/>
  <c r="AB247" i="1"/>
  <c r="AC259" i="1" s="1"/>
  <c r="AA247" i="1"/>
  <c r="Z247" i="1"/>
  <c r="X247" i="1"/>
  <c r="Z246" i="1" s="1"/>
  <c r="W247" i="1"/>
  <c r="Q247" i="1"/>
  <c r="C170" i="2" s="1"/>
  <c r="B247" i="1"/>
  <c r="AP247" i="1" s="1"/>
  <c r="EX246" i="1"/>
  <c r="BW246" i="1"/>
  <c r="BU246" i="1" a="1"/>
  <c r="BU246" i="1" s="1"/>
  <c r="BT246" i="1"/>
  <c r="BS246" i="1"/>
  <c r="BR246" i="1"/>
  <c r="BQ246" i="1"/>
  <c r="BP246" i="1"/>
  <c r="BM246" i="1"/>
  <c r="BL246" i="1"/>
  <c r="BH246" i="1"/>
  <c r="BE246" i="1"/>
  <c r="BA246" i="1"/>
  <c r="AX246" i="1"/>
  <c r="AT246" i="1"/>
  <c r="AR246" i="1"/>
  <c r="BN246" i="1" s="1"/>
  <c r="AQ246" i="1"/>
  <c r="AO246" i="1"/>
  <c r="AN246" i="1"/>
  <c r="X246" i="1"/>
  <c r="Z245" i="1" s="1"/>
  <c r="W246" i="1"/>
  <c r="Q246" i="1"/>
  <c r="B246" i="1"/>
  <c r="EX245" i="1"/>
  <c r="BW245" i="1"/>
  <c r="BX245" i="1"/>
  <c r="BU245" i="1"/>
  <c r="BU245" i="1" a="1"/>
  <c r="BT245" i="1"/>
  <c r="BS245" i="1"/>
  <c r="BR245" i="1"/>
  <c r="BQ245" i="1"/>
  <c r="BP245" i="1"/>
  <c r="BO245" i="1"/>
  <c r="BN245" i="1"/>
  <c r="BM245" i="1"/>
  <c r="BL245" i="1"/>
  <c r="BI245" i="1"/>
  <c r="BH245" i="1"/>
  <c r="BE245" i="1"/>
  <c r="BD245" i="1"/>
  <c r="BC245" i="1"/>
  <c r="BA245" i="1"/>
  <c r="BB245" i="1" s="1"/>
  <c r="AZ245" i="1"/>
  <c r="AX245" i="1"/>
  <c r="AT245" i="1"/>
  <c r="AU245" i="1" s="1"/>
  <c r="AR245" i="1"/>
  <c r="AS245" i="1" s="1"/>
  <c r="AQ245" i="1"/>
  <c r="AP245" i="1"/>
  <c r="AO245" i="1"/>
  <c r="AN245" i="1"/>
  <c r="AL245" i="1"/>
  <c r="AK245" i="1"/>
  <c r="AI245" i="1"/>
  <c r="AH245" i="1"/>
  <c r="AF245" i="1"/>
  <c r="AB245" i="1"/>
  <c r="AA245" i="1"/>
  <c r="X245" i="1"/>
  <c r="W245" i="1"/>
  <c r="Q245" i="1"/>
  <c r="C168" i="2" s="1"/>
  <c r="E168" i="2" s="1"/>
  <c r="EX244" i="1"/>
  <c r="BW244" i="1"/>
  <c r="BX244" i="1"/>
  <c r="BU244" i="1" a="1"/>
  <c r="BU244" i="1" s="1"/>
  <c r="BT244" i="1"/>
  <c r="BS244" i="1"/>
  <c r="BR244" i="1"/>
  <c r="BQ244" i="1"/>
  <c r="BP244" i="1"/>
  <c r="BO244" i="1"/>
  <c r="BN244" i="1"/>
  <c r="BM244" i="1"/>
  <c r="BL244" i="1"/>
  <c r="BI244" i="1"/>
  <c r="BH244" i="1"/>
  <c r="BE244" i="1"/>
  <c r="BD244" i="1"/>
  <c r="BC244" i="1"/>
  <c r="BB244" i="1"/>
  <c r="BA244" i="1"/>
  <c r="AX244" i="1"/>
  <c r="AT244" i="1"/>
  <c r="AR244" i="1"/>
  <c r="AS244" i="1" s="1"/>
  <c r="AQ244" i="1"/>
  <c r="AP244" i="1"/>
  <c r="AO244" i="1"/>
  <c r="AN244" i="1"/>
  <c r="AL244" i="1"/>
  <c r="AK244" i="1"/>
  <c r="AH244" i="1"/>
  <c r="AI244" i="1" s="1"/>
  <c r="AF244" i="1"/>
  <c r="AE244" i="1"/>
  <c r="AD244" i="1"/>
  <c r="AB244" i="1"/>
  <c r="AC256" i="1" s="1"/>
  <c r="AA244" i="1"/>
  <c r="Z244" i="1"/>
  <c r="X244" i="1"/>
  <c r="W244" i="1"/>
  <c r="Q244" i="1"/>
  <c r="C167" i="2" s="1"/>
  <c r="E167" i="2" s="1"/>
  <c r="EX243" i="1"/>
  <c r="BW243" i="1"/>
  <c r="BU243" i="1" a="1"/>
  <c r="BU243" i="1" s="1"/>
  <c r="BT243" i="1"/>
  <c r="BS243" i="1"/>
  <c r="BR243" i="1"/>
  <c r="BQ243" i="1"/>
  <c r="BP243" i="1"/>
  <c r="BO243" i="1"/>
  <c r="BN243" i="1"/>
  <c r="BM243" i="1"/>
  <c r="BL243" i="1"/>
  <c r="BI243" i="1"/>
  <c r="BH243" i="1"/>
  <c r="BE243" i="1"/>
  <c r="BA243" i="1"/>
  <c r="AX243" i="1"/>
  <c r="AT243" i="1"/>
  <c r="AR243" i="1"/>
  <c r="AS243" i="1" s="1"/>
  <c r="AQ243" i="1"/>
  <c r="AP243" i="1"/>
  <c r="AO243" i="1"/>
  <c r="AN243" i="1"/>
  <c r="AL243" i="1"/>
  <c r="AK243" i="1"/>
  <c r="AI243" i="1"/>
  <c r="AH243" i="1"/>
  <c r="BD243" i="1" s="1"/>
  <c r="AA243" i="1"/>
  <c r="AB243" i="1" s="1"/>
  <c r="Z243" i="1"/>
  <c r="X243" i="1"/>
  <c r="W243" i="1"/>
  <c r="Q243" i="1"/>
  <c r="AD267" i="1" s="1"/>
  <c r="EX242" i="1"/>
  <c r="BW242" i="1"/>
  <c r="BU242" i="1" a="1"/>
  <c r="BU242" i="1" s="1"/>
  <c r="BT242" i="1"/>
  <c r="BS242" i="1"/>
  <c r="BR242" i="1"/>
  <c r="BQ242" i="1"/>
  <c r="BP242" i="1"/>
  <c r="BO242" i="1"/>
  <c r="BM242" i="1"/>
  <c r="BL242" i="1"/>
  <c r="BI242" i="1"/>
  <c r="BH242" i="1"/>
  <c r="BE242" i="1"/>
  <c r="BA242" i="1"/>
  <c r="BC254" i="1" s="1"/>
  <c r="AX242" i="1"/>
  <c r="AT242" i="1"/>
  <c r="AR242" i="1"/>
  <c r="AS242" i="1" s="1"/>
  <c r="AQ242" i="1"/>
  <c r="AP242" i="1"/>
  <c r="AO242" i="1"/>
  <c r="AN242" i="1"/>
  <c r="AK242" i="1"/>
  <c r="AH242" i="1" s="1"/>
  <c r="AF242" i="1"/>
  <c r="AA242" i="1"/>
  <c r="AB242" i="1" s="1"/>
  <c r="X242" i="1"/>
  <c r="W242" i="1"/>
  <c r="Q242" i="1"/>
  <c r="C165" i="2" s="1"/>
  <c r="E165" i="2" s="1"/>
  <c r="EX241" i="1"/>
  <c r="BW241" i="1"/>
  <c r="BU241" i="1"/>
  <c r="BU241" i="1" a="1"/>
  <c r="BT241" i="1"/>
  <c r="BS241" i="1"/>
  <c r="BR241" i="1"/>
  <c r="BQ241" i="1"/>
  <c r="BP241" i="1"/>
  <c r="BO241" i="1"/>
  <c r="BM241" i="1"/>
  <c r="BL241" i="1"/>
  <c r="BI241" i="1"/>
  <c r="BH241" i="1"/>
  <c r="BE241" i="1"/>
  <c r="BA241" i="1"/>
  <c r="AX241" i="1"/>
  <c r="AT241" i="1"/>
  <c r="AR241" i="1"/>
  <c r="AQ241" i="1"/>
  <c r="AP241" i="1"/>
  <c r="AO241" i="1"/>
  <c r="AN241" i="1"/>
  <c r="AK241" i="1"/>
  <c r="AL241" i="1" s="1"/>
  <c r="AH241" i="1"/>
  <c r="AI241" i="1" s="1"/>
  <c r="AE241" i="1"/>
  <c r="AB241" i="1"/>
  <c r="AC241" i="1" s="1"/>
  <c r="AA241" i="1"/>
  <c r="Z241" i="1"/>
  <c r="X241" i="1"/>
  <c r="W241" i="1"/>
  <c r="Q241" i="1"/>
  <c r="C164" i="2" s="1"/>
  <c r="E164" i="2" s="1"/>
  <c r="EX240" i="1"/>
  <c r="BX240" i="1"/>
  <c r="BW240" i="1"/>
  <c r="BU240" i="1" a="1"/>
  <c r="BU240" i="1" s="1"/>
  <c r="BT240" i="1"/>
  <c r="BS240" i="1"/>
  <c r="BR240" i="1"/>
  <c r="BQ240" i="1"/>
  <c r="BP240" i="1"/>
  <c r="BO240" i="1"/>
  <c r="BN240" i="1"/>
  <c r="BM240" i="1"/>
  <c r="BL240" i="1"/>
  <c r="BI240" i="1"/>
  <c r="BH240" i="1"/>
  <c r="BE240" i="1"/>
  <c r="BA240" i="1"/>
  <c r="AZ240" i="1"/>
  <c r="AX240" i="1"/>
  <c r="AT240" i="1"/>
  <c r="AS240" i="1"/>
  <c r="AR240" i="1"/>
  <c r="AQ240" i="1"/>
  <c r="AP240" i="1"/>
  <c r="AO240" i="1"/>
  <c r="AN240" i="1"/>
  <c r="AK240" i="1"/>
  <c r="AB240" i="1"/>
  <c r="AA240" i="1"/>
  <c r="X240" i="1"/>
  <c r="Z239" i="1" s="1"/>
  <c r="W240" i="1"/>
  <c r="Q240" i="1"/>
  <c r="EX239" i="1"/>
  <c r="BW239" i="1"/>
  <c r="BU239" i="1" a="1"/>
  <c r="BU239" i="1" s="1"/>
  <c r="BT239" i="1"/>
  <c r="BS239" i="1"/>
  <c r="BR239" i="1"/>
  <c r="BQ239" i="1"/>
  <c r="BP239" i="1"/>
  <c r="BO239" i="1"/>
  <c r="BM239" i="1"/>
  <c r="BL239" i="1"/>
  <c r="BI239" i="1"/>
  <c r="BH239" i="1"/>
  <c r="BG241" i="1"/>
  <c r="BE239" i="1"/>
  <c r="BD239" i="1"/>
  <c r="BA239" i="1"/>
  <c r="BB239" i="1" s="1"/>
  <c r="AX239" i="1"/>
  <c r="AT239" i="1"/>
  <c r="AS239" i="1"/>
  <c r="AR239" i="1"/>
  <c r="AQ239" i="1"/>
  <c r="AP239" i="1"/>
  <c r="AO239" i="1"/>
  <c r="AN239" i="1"/>
  <c r="AL239" i="1"/>
  <c r="AK239" i="1"/>
  <c r="AI239" i="1"/>
  <c r="AH239" i="1"/>
  <c r="AF239" i="1"/>
  <c r="AE239" i="1"/>
  <c r="AB239" i="1"/>
  <c r="AA239" i="1"/>
  <c r="X239" i="1"/>
  <c r="W239" i="1"/>
  <c r="Q239" i="1"/>
  <c r="C162" i="2" s="1"/>
  <c r="E162" i="2" s="1"/>
  <c r="EX238" i="1"/>
  <c r="BW238" i="1"/>
  <c r="BU238" i="1"/>
  <c r="BU238" i="1" a="1"/>
  <c r="BT238" i="1"/>
  <c r="BS238" i="1"/>
  <c r="BR238" i="1"/>
  <c r="BQ238" i="1"/>
  <c r="BP238" i="1"/>
  <c r="BO238" i="1"/>
  <c r="BN238" i="1"/>
  <c r="BM238" i="1"/>
  <c r="BL238" i="1"/>
  <c r="BI238" i="1"/>
  <c r="BH238" i="1"/>
  <c r="BE238" i="1"/>
  <c r="BA238" i="1"/>
  <c r="AZ238" i="1"/>
  <c r="AX238" i="1"/>
  <c r="AU238" i="1"/>
  <c r="AT238" i="1"/>
  <c r="AS238" i="1"/>
  <c r="AR238" i="1"/>
  <c r="AQ238" i="1"/>
  <c r="AP238" i="1"/>
  <c r="AO238" i="1"/>
  <c r="AN238" i="1"/>
  <c r="AL238" i="1"/>
  <c r="AK238" i="1"/>
  <c r="AH238" i="1"/>
  <c r="AI238" i="1" s="1"/>
  <c r="AE238" i="1"/>
  <c r="AA238" i="1"/>
  <c r="AB238" i="1" s="1"/>
  <c r="AC238" i="1" s="1"/>
  <c r="Z238" i="1"/>
  <c r="X238" i="1"/>
  <c r="Z237" i="1" s="1"/>
  <c r="W238" i="1"/>
  <c r="Q238" i="1"/>
  <c r="EX237" i="1"/>
  <c r="BW237" i="1"/>
  <c r="BU237" i="1"/>
  <c r="BU237" i="1" a="1"/>
  <c r="BT237" i="1"/>
  <c r="BS237" i="1"/>
  <c r="BR237" i="1"/>
  <c r="BQ237" i="1"/>
  <c r="BP237" i="1"/>
  <c r="BO237" i="1"/>
  <c r="BM237" i="1"/>
  <c r="BL237" i="1"/>
  <c r="BI237" i="1"/>
  <c r="BH237" i="1"/>
  <c r="BE237" i="1"/>
  <c r="BA237" i="1"/>
  <c r="BC237" i="1" s="1"/>
  <c r="AX237" i="1"/>
  <c r="AZ237" i="1" s="1"/>
  <c r="AT237" i="1"/>
  <c r="AR237" i="1"/>
  <c r="AQ237" i="1"/>
  <c r="AP237" i="1"/>
  <c r="AO237" i="1"/>
  <c r="AN237" i="1"/>
  <c r="AK237" i="1"/>
  <c r="AL237" i="1" s="1"/>
  <c r="AH237" i="1"/>
  <c r="BD237" i="1" s="1"/>
  <c r="AA237" i="1"/>
  <c r="AB237" i="1" s="1"/>
  <c r="X237" i="1"/>
  <c r="W237" i="1"/>
  <c r="Q237" i="1"/>
  <c r="EX236" i="1"/>
  <c r="BW236" i="1"/>
  <c r="BU236" i="1" a="1"/>
  <c r="BU236" i="1" s="1"/>
  <c r="BT236" i="1"/>
  <c r="BS236" i="1"/>
  <c r="BR236" i="1"/>
  <c r="BQ236" i="1"/>
  <c r="BP236" i="1"/>
  <c r="BO236" i="1"/>
  <c r="BM236" i="1"/>
  <c r="BL236" i="1"/>
  <c r="BI236" i="1"/>
  <c r="BH236" i="1"/>
  <c r="BE236" i="1"/>
  <c r="BD236" i="1"/>
  <c r="BA236" i="1"/>
  <c r="AX236" i="1"/>
  <c r="AT236" i="1"/>
  <c r="AS236" i="1"/>
  <c r="AR236" i="1"/>
  <c r="AQ236" i="1"/>
  <c r="AP236" i="1"/>
  <c r="AO236" i="1"/>
  <c r="AN236" i="1"/>
  <c r="AK236" i="1"/>
  <c r="AL236" i="1" s="1"/>
  <c r="AH236" i="1"/>
  <c r="AI236" i="1" s="1"/>
  <c r="AF236" i="1"/>
  <c r="AE236" i="1"/>
  <c r="AA236" i="1"/>
  <c r="AB236" i="1" s="1"/>
  <c r="Z236" i="1"/>
  <c r="X236" i="1"/>
  <c r="W236" i="1"/>
  <c r="Q236" i="1"/>
  <c r="C159" i="2" s="1"/>
  <c r="E159" i="2" s="1"/>
  <c r="EX235" i="1"/>
  <c r="BW235" i="1"/>
  <c r="BX235" i="1"/>
  <c r="BU235" i="1" a="1"/>
  <c r="BU235" i="1" s="1"/>
  <c r="BT235" i="1"/>
  <c r="BS235" i="1"/>
  <c r="BR235" i="1"/>
  <c r="BQ235" i="1"/>
  <c r="BP235" i="1"/>
  <c r="BO235" i="1"/>
  <c r="BN235" i="1"/>
  <c r="BM235" i="1"/>
  <c r="BL235" i="1"/>
  <c r="BI235" i="1"/>
  <c r="BH235" i="1"/>
  <c r="BE235" i="1"/>
  <c r="BA235" i="1"/>
  <c r="BC235" i="1" s="1"/>
  <c r="AZ235" i="1"/>
  <c r="AX235" i="1"/>
  <c r="AT235" i="1"/>
  <c r="AR235" i="1"/>
  <c r="BN247" i="1" s="1"/>
  <c r="AQ235" i="1"/>
  <c r="AP235" i="1"/>
  <c r="AO235" i="1"/>
  <c r="AN235" i="1"/>
  <c r="AK235" i="1"/>
  <c r="AB235" i="1"/>
  <c r="AC235" i="1" s="1"/>
  <c r="AA235" i="1"/>
  <c r="Z235" i="1"/>
  <c r="Y235" i="1"/>
  <c r="X235" i="1"/>
  <c r="Z234" i="1" s="1"/>
  <c r="W235" i="1"/>
  <c r="Q235" i="1"/>
  <c r="EX234" i="1"/>
  <c r="BW234" i="1"/>
  <c r="BX234" i="1"/>
  <c r="BU234" i="1"/>
  <c r="BU234" i="1" a="1"/>
  <c r="BT234" i="1"/>
  <c r="BS234" i="1"/>
  <c r="BR234" i="1"/>
  <c r="BQ234" i="1"/>
  <c r="BP234" i="1"/>
  <c r="BO234" i="1"/>
  <c r="BN234" i="1"/>
  <c r="BM234" i="1"/>
  <c r="BL234" i="1"/>
  <c r="BI234" i="1"/>
  <c r="BH234" i="1"/>
  <c r="BE234" i="1"/>
  <c r="BA234" i="1"/>
  <c r="AX234" i="1"/>
  <c r="AT234" i="1"/>
  <c r="AR234" i="1"/>
  <c r="AS234" i="1" s="1"/>
  <c r="AQ234" i="1"/>
  <c r="AP234" i="1"/>
  <c r="AO234" i="1"/>
  <c r="AN234" i="1"/>
  <c r="AK234" i="1"/>
  <c r="AH234" i="1" s="1"/>
  <c r="AF234" i="1"/>
  <c r="AB234" i="1"/>
  <c r="AA234" i="1"/>
  <c r="X234" i="1"/>
  <c r="W234" i="1"/>
  <c r="C157" i="2"/>
  <c r="EX233" i="1"/>
  <c r="BW233" i="1"/>
  <c r="BU233" i="1" a="1"/>
  <c r="BU233" i="1" s="1"/>
  <c r="BT233" i="1"/>
  <c r="BS233" i="1"/>
  <c r="BR233" i="1"/>
  <c r="BQ233" i="1"/>
  <c r="BP233" i="1"/>
  <c r="BO233" i="1"/>
  <c r="BM233" i="1"/>
  <c r="BL233" i="1"/>
  <c r="BI233" i="1"/>
  <c r="BH233" i="1"/>
  <c r="BE233" i="1"/>
  <c r="BA233" i="1"/>
  <c r="AX233" i="1"/>
  <c r="AT233" i="1"/>
  <c r="AU233" i="1" s="1"/>
  <c r="AR233" i="1"/>
  <c r="AS233" i="1" s="1"/>
  <c r="AQ233" i="1"/>
  <c r="AP233" i="1"/>
  <c r="AO233" i="1"/>
  <c r="AN233" i="1"/>
  <c r="AL233" i="1"/>
  <c r="AK233" i="1"/>
  <c r="AI233" i="1"/>
  <c r="AH233" i="1"/>
  <c r="AF233" i="1"/>
  <c r="AE233" i="1"/>
  <c r="AA233" i="1"/>
  <c r="AB233" i="1" s="1"/>
  <c r="Z233" i="1"/>
  <c r="X233" i="1"/>
  <c r="W233" i="1"/>
  <c r="Q233" i="1"/>
  <c r="C156" i="2" s="1"/>
  <c r="EX232" i="1"/>
  <c r="BW232" i="1"/>
  <c r="BU232" i="1" a="1"/>
  <c r="BU232" i="1" s="1"/>
  <c r="BT232" i="1"/>
  <c r="BS232" i="1"/>
  <c r="BR232" i="1"/>
  <c r="BQ232" i="1"/>
  <c r="BP232" i="1"/>
  <c r="BO232" i="1"/>
  <c r="BM232" i="1"/>
  <c r="BL232" i="1"/>
  <c r="BI232" i="1"/>
  <c r="BH232" i="1"/>
  <c r="BE232" i="1"/>
  <c r="BA232" i="1"/>
  <c r="AX232" i="1"/>
  <c r="AT232" i="1"/>
  <c r="AS232" i="1"/>
  <c r="AR232" i="1"/>
  <c r="AQ232" i="1"/>
  <c r="AP232" i="1"/>
  <c r="AO232" i="1"/>
  <c r="AN232" i="1"/>
  <c r="AL232" i="1"/>
  <c r="AK232" i="1"/>
  <c r="AI232" i="1"/>
  <c r="AH232" i="1"/>
  <c r="AA232" i="1"/>
  <c r="AB232" i="1" s="1"/>
  <c r="X232" i="1"/>
  <c r="W232" i="1"/>
  <c r="Q232" i="1"/>
  <c r="EX231" i="1"/>
  <c r="BW231" i="1"/>
  <c r="BU231" i="1" a="1"/>
  <c r="BU231" i="1" s="1"/>
  <c r="BT231" i="1"/>
  <c r="BS231" i="1"/>
  <c r="BR231" i="1"/>
  <c r="BQ231" i="1"/>
  <c r="BP231" i="1"/>
  <c r="BO231" i="1"/>
  <c r="BM231" i="1"/>
  <c r="BL231" i="1"/>
  <c r="BI231" i="1"/>
  <c r="BH231" i="1"/>
  <c r="BG231" i="1"/>
  <c r="BE231" i="1"/>
  <c r="BC231" i="1"/>
  <c r="BA231" i="1"/>
  <c r="BB255" i="1" s="1"/>
  <c r="AX231" i="1"/>
  <c r="AT231" i="1"/>
  <c r="AR231" i="1"/>
  <c r="AS231" i="1" s="1"/>
  <c r="AQ231" i="1"/>
  <c r="AP231" i="1"/>
  <c r="AO231" i="1"/>
  <c r="AN231" i="1"/>
  <c r="AK231" i="1"/>
  <c r="AL231" i="1" s="1"/>
  <c r="AF231" i="1"/>
  <c r="AA231" i="1"/>
  <c r="AB231" i="1" s="1"/>
  <c r="AC231" i="1" s="1"/>
  <c r="Z231" i="1"/>
  <c r="X231" i="1"/>
  <c r="W231" i="1"/>
  <c r="Q231" i="1"/>
  <c r="C154" i="2" s="1"/>
  <c r="E154" i="2" s="1"/>
  <c r="EX230" i="1"/>
  <c r="BW230" i="1"/>
  <c r="BX230" i="1"/>
  <c r="BU230" i="1"/>
  <c r="BU230" i="1" a="1"/>
  <c r="BT230" i="1"/>
  <c r="BS230" i="1"/>
  <c r="BR230" i="1"/>
  <c r="BQ230" i="1"/>
  <c r="BP230" i="1"/>
  <c r="BO230" i="1"/>
  <c r="BM230" i="1"/>
  <c r="BL230" i="1"/>
  <c r="BI230" i="1"/>
  <c r="BH230" i="1"/>
  <c r="BE230" i="1"/>
  <c r="BA230" i="1"/>
  <c r="BC230" i="1" s="1"/>
  <c r="AZ230" i="1"/>
  <c r="AY230" i="1"/>
  <c r="AX230" i="1"/>
  <c r="AT230" i="1"/>
  <c r="AS230" i="1"/>
  <c r="AR230" i="1"/>
  <c r="AQ230" i="1"/>
  <c r="AP230" i="1"/>
  <c r="AO230" i="1"/>
  <c r="AN230" i="1"/>
  <c r="AK230" i="1"/>
  <c r="AL230" i="1" s="1"/>
  <c r="AH230" i="1"/>
  <c r="AI230" i="1" s="1"/>
  <c r="AF230" i="1"/>
  <c r="AE230" i="1"/>
  <c r="AB230" i="1"/>
  <c r="AC230" i="1" s="1"/>
  <c r="AA230" i="1"/>
  <c r="Z230" i="1"/>
  <c r="X230" i="1"/>
  <c r="W230" i="1"/>
  <c r="Q230" i="1"/>
  <c r="C153" i="2" s="1"/>
  <c r="EX229" i="1"/>
  <c r="BW229" i="1"/>
  <c r="BX229" i="1"/>
  <c r="BU229" i="1" a="1"/>
  <c r="BU229" i="1" s="1"/>
  <c r="BT229" i="1"/>
  <c r="BS229" i="1"/>
  <c r="BR229" i="1"/>
  <c r="BQ229" i="1"/>
  <c r="BP229" i="1"/>
  <c r="BO229" i="1"/>
  <c r="BM229" i="1"/>
  <c r="BL229" i="1"/>
  <c r="BI229" i="1"/>
  <c r="BH229" i="1"/>
  <c r="BE229" i="1"/>
  <c r="BA229" i="1"/>
  <c r="AZ229" i="1"/>
  <c r="AX229" i="1"/>
  <c r="AT229" i="1"/>
  <c r="AR229" i="1"/>
  <c r="AS229" i="1" s="1"/>
  <c r="AQ229" i="1"/>
  <c r="AP229" i="1"/>
  <c r="AO229" i="1"/>
  <c r="AN229" i="1"/>
  <c r="AL229" i="1"/>
  <c r="AK229" i="1"/>
  <c r="AF229" i="1"/>
  <c r="AB229" i="1"/>
  <c r="AC229" i="1" s="1"/>
  <c r="AA229" i="1"/>
  <c r="X229" i="1"/>
  <c r="Z228" i="1" s="1"/>
  <c r="W229" i="1"/>
  <c r="Q229" i="1"/>
  <c r="EX228" i="1"/>
  <c r="BW228" i="1"/>
  <c r="BU228" i="1"/>
  <c r="BU228" i="1" a="1"/>
  <c r="BT228" i="1"/>
  <c r="BS228" i="1"/>
  <c r="BR228" i="1"/>
  <c r="BQ228" i="1"/>
  <c r="BP228" i="1"/>
  <c r="BO228" i="1"/>
  <c r="BM228" i="1"/>
  <c r="BL228" i="1"/>
  <c r="BI228" i="1"/>
  <c r="BH228" i="1"/>
  <c r="BG230" i="1"/>
  <c r="BE228" i="1"/>
  <c r="BA228" i="1"/>
  <c r="AZ228" i="1"/>
  <c r="AX228" i="1"/>
  <c r="AT228" i="1"/>
  <c r="AU228" i="1" s="1"/>
  <c r="AS228" i="1"/>
  <c r="AR228" i="1"/>
  <c r="AQ228" i="1"/>
  <c r="AP228" i="1"/>
  <c r="AO228" i="1"/>
  <c r="AN228" i="1"/>
  <c r="AK228" i="1"/>
  <c r="AL228" i="1" s="1"/>
  <c r="AF228" i="1"/>
  <c r="AB228" i="1"/>
  <c r="AA228" i="1"/>
  <c r="X228" i="1"/>
  <c r="W228" i="1"/>
  <c r="Q228" i="1"/>
  <c r="C151" i="2" s="1"/>
  <c r="E151" i="2" s="1"/>
  <c r="EX227" i="1"/>
  <c r="BW227" i="1"/>
  <c r="BU227" i="1"/>
  <c r="BU227" i="1" a="1"/>
  <c r="BT227" i="1"/>
  <c r="BS227" i="1"/>
  <c r="BR227" i="1"/>
  <c r="BQ227" i="1"/>
  <c r="BP227" i="1"/>
  <c r="BO227" i="1"/>
  <c r="BM227" i="1"/>
  <c r="BL227" i="1"/>
  <c r="BI227" i="1"/>
  <c r="BH227" i="1"/>
  <c r="BE227" i="1"/>
  <c r="BC227" i="1"/>
  <c r="BA227" i="1"/>
  <c r="BB227" i="1" s="1"/>
  <c r="AZ227" i="1"/>
  <c r="AY227" i="1"/>
  <c r="AX227" i="1"/>
  <c r="AZ239" i="1" s="1"/>
  <c r="AT227" i="1"/>
  <c r="AU227" i="1" s="1"/>
  <c r="AR227" i="1"/>
  <c r="BN239" i="1" s="1"/>
  <c r="AQ227" i="1"/>
  <c r="AP227" i="1"/>
  <c r="AO227" i="1"/>
  <c r="AN227" i="1"/>
  <c r="AL227" i="1"/>
  <c r="AK227" i="1"/>
  <c r="AH227" i="1"/>
  <c r="AI227" i="1" s="1"/>
  <c r="AF227" i="1"/>
  <c r="AE227" i="1"/>
  <c r="AB227" i="1"/>
  <c r="AA227" i="1"/>
  <c r="Y227" i="1"/>
  <c r="X227" i="1"/>
  <c r="Z226" i="1" s="1"/>
  <c r="W227" i="1"/>
  <c r="Q227" i="1"/>
  <c r="C150" i="2" s="1"/>
  <c r="EX226" i="1"/>
  <c r="BW226" i="1"/>
  <c r="BU226" i="1"/>
  <c r="BU226" i="1" a="1"/>
  <c r="BT226" i="1"/>
  <c r="BS226" i="1"/>
  <c r="BR226" i="1"/>
  <c r="BQ226" i="1"/>
  <c r="BP226" i="1"/>
  <c r="BO226" i="1"/>
  <c r="BM226" i="1"/>
  <c r="BL226" i="1"/>
  <c r="BI226" i="1"/>
  <c r="BH226" i="1"/>
  <c r="BE226" i="1"/>
  <c r="BA226" i="1"/>
  <c r="AX226" i="1"/>
  <c r="AT226" i="1"/>
  <c r="AS226" i="1"/>
  <c r="AR226" i="1"/>
  <c r="AQ226" i="1"/>
  <c r="AP226" i="1"/>
  <c r="AO226" i="1"/>
  <c r="AN226" i="1"/>
  <c r="AL226" i="1"/>
  <c r="AK226" i="1"/>
  <c r="AH226" i="1"/>
  <c r="BD226" i="1" s="1"/>
  <c r="AE226" i="1"/>
  <c r="AD226" i="1"/>
  <c r="AA226" i="1"/>
  <c r="AB226" i="1" s="1"/>
  <c r="X226" i="1"/>
  <c r="W226" i="1"/>
  <c r="Q226" i="1"/>
  <c r="EX225" i="1"/>
  <c r="BW225" i="1"/>
  <c r="BU225" i="1"/>
  <c r="BU225" i="1" a="1"/>
  <c r="BT225" i="1"/>
  <c r="BS225" i="1"/>
  <c r="BR225" i="1"/>
  <c r="BQ225" i="1"/>
  <c r="BP225" i="1"/>
  <c r="BO225" i="1"/>
  <c r="BM225" i="1"/>
  <c r="BL225" i="1"/>
  <c r="BI225" i="1"/>
  <c r="BH225" i="1"/>
  <c r="BE225" i="1"/>
  <c r="BA225" i="1"/>
  <c r="BB261" i="1" s="1"/>
  <c r="AX225" i="1"/>
  <c r="AT225" i="1"/>
  <c r="AR225" i="1"/>
  <c r="AQ225" i="1"/>
  <c r="AP225" i="1"/>
  <c r="AO225" i="1"/>
  <c r="AN225" i="1"/>
  <c r="AK225" i="1"/>
  <c r="AL225" i="1" s="1"/>
  <c r="AB225" i="1"/>
  <c r="AA225" i="1"/>
  <c r="Z225" i="1"/>
  <c r="X225" i="1"/>
  <c r="W225" i="1"/>
  <c r="Q225" i="1"/>
  <c r="EX224" i="1"/>
  <c r="BW224" i="1"/>
  <c r="BX224" i="1"/>
  <c r="BU224" i="1" a="1"/>
  <c r="BU224" i="1" s="1"/>
  <c r="BT224" i="1"/>
  <c r="BS224" i="1"/>
  <c r="BR224" i="1"/>
  <c r="BQ224" i="1"/>
  <c r="BP224" i="1"/>
  <c r="BO224" i="1"/>
  <c r="BM224" i="1"/>
  <c r="BL224" i="1"/>
  <c r="BI224" i="1"/>
  <c r="BH224" i="1"/>
  <c r="BG224" i="1"/>
  <c r="BE224" i="1"/>
  <c r="BA224" i="1"/>
  <c r="AX224" i="1"/>
  <c r="AT224" i="1"/>
  <c r="AS224" i="1"/>
  <c r="AR224" i="1"/>
  <c r="AQ224" i="1"/>
  <c r="AP224" i="1"/>
  <c r="AO224" i="1"/>
  <c r="AN224" i="1"/>
  <c r="AK224" i="1"/>
  <c r="AA224" i="1"/>
  <c r="AB224" i="1" s="1"/>
  <c r="Z224" i="1"/>
  <c r="X224" i="1"/>
  <c r="Z223" i="1" s="1"/>
  <c r="W224" i="1"/>
  <c r="Q224" i="1"/>
  <c r="EX223" i="1"/>
  <c r="BW223" i="1"/>
  <c r="BX223" i="1"/>
  <c r="BU223" i="1"/>
  <c r="BU223" i="1" a="1"/>
  <c r="BT223" i="1"/>
  <c r="BS223" i="1"/>
  <c r="BR223" i="1"/>
  <c r="BQ223" i="1"/>
  <c r="BP223" i="1"/>
  <c r="BO223" i="1"/>
  <c r="BN223" i="1"/>
  <c r="BM223" i="1"/>
  <c r="BL223" i="1"/>
  <c r="BI223" i="1"/>
  <c r="BH223" i="1"/>
  <c r="BG223" i="1"/>
  <c r="BE223" i="1"/>
  <c r="BC223" i="1"/>
  <c r="BA223" i="1"/>
  <c r="AZ223" i="1"/>
  <c r="AX223" i="1"/>
  <c r="AT223" i="1"/>
  <c r="AR223" i="1"/>
  <c r="AS223" i="1" s="1"/>
  <c r="AQ223" i="1"/>
  <c r="AP223" i="1"/>
  <c r="AO223" i="1"/>
  <c r="AN223" i="1"/>
  <c r="AL223" i="1"/>
  <c r="AK223" i="1"/>
  <c r="AF223" i="1"/>
  <c r="AB223" i="1"/>
  <c r="AA223" i="1"/>
  <c r="X223" i="1"/>
  <c r="W223" i="1"/>
  <c r="Q223" i="1"/>
  <c r="EX222" i="1"/>
  <c r="BW222" i="1"/>
  <c r="BU222" i="1" a="1"/>
  <c r="BU222" i="1" s="1"/>
  <c r="BT222" i="1"/>
  <c r="BS222" i="1"/>
  <c r="BR222" i="1"/>
  <c r="BQ222" i="1"/>
  <c r="BP222" i="1"/>
  <c r="BO222" i="1"/>
  <c r="BN222" i="1"/>
  <c r="BM222" i="1"/>
  <c r="BL222" i="1"/>
  <c r="BI222" i="1"/>
  <c r="BH222" i="1"/>
  <c r="BE222" i="1"/>
  <c r="BC222" i="1"/>
  <c r="BA222" i="1"/>
  <c r="AZ222" i="1"/>
  <c r="AX222" i="1"/>
  <c r="AT222" i="1"/>
  <c r="AR222" i="1"/>
  <c r="AS222" i="1" s="1"/>
  <c r="AQ222" i="1"/>
  <c r="AP222" i="1"/>
  <c r="AO222" i="1"/>
  <c r="AN222" i="1"/>
  <c r="AL222" i="1"/>
  <c r="AK222" i="1"/>
  <c r="AI222" i="1"/>
  <c r="AJ222" i="1" s="1"/>
  <c r="AH222" i="1"/>
  <c r="AF222" i="1"/>
  <c r="AE222" i="1"/>
  <c r="AA222" i="1"/>
  <c r="AB222" i="1" s="1"/>
  <c r="X222" i="1"/>
  <c r="W222" i="1"/>
  <c r="Q222" i="1"/>
  <c r="C145" i="2" s="1"/>
  <c r="E145" i="2" s="1"/>
  <c r="EX221" i="1"/>
  <c r="BW221" i="1"/>
  <c r="BU221" i="1" a="1"/>
  <c r="BU221" i="1" s="1"/>
  <c r="BT221" i="1"/>
  <c r="BS221" i="1"/>
  <c r="BR221" i="1"/>
  <c r="BQ221" i="1"/>
  <c r="BP221" i="1"/>
  <c r="BO221" i="1"/>
  <c r="BM221" i="1"/>
  <c r="BL221" i="1"/>
  <c r="BI221" i="1"/>
  <c r="BH221" i="1"/>
  <c r="BE221" i="1"/>
  <c r="BA221" i="1"/>
  <c r="AX221" i="1"/>
  <c r="AZ221" i="1" s="1"/>
  <c r="AT221" i="1"/>
  <c r="AU221" i="1" s="1"/>
  <c r="AR221" i="1"/>
  <c r="BN221" i="1" s="1"/>
  <c r="AQ221" i="1"/>
  <c r="AP221" i="1"/>
  <c r="AO221" i="1"/>
  <c r="AN221" i="1"/>
  <c r="AL221" i="1"/>
  <c r="AK221" i="1"/>
  <c r="AH221" i="1"/>
  <c r="AA221" i="1"/>
  <c r="AB221" i="1" s="1"/>
  <c r="AC221" i="1" s="1"/>
  <c r="X221" i="1"/>
  <c r="W221" i="1"/>
  <c r="Q221" i="1"/>
  <c r="EX220" i="1"/>
  <c r="BW220" i="1"/>
  <c r="BX220" i="1"/>
  <c r="BU220" i="1" a="1"/>
  <c r="BU220" i="1" s="1"/>
  <c r="BT220" i="1"/>
  <c r="BS220" i="1"/>
  <c r="BR220" i="1"/>
  <c r="BQ220" i="1"/>
  <c r="BP220" i="1"/>
  <c r="BO220" i="1"/>
  <c r="BM220" i="1"/>
  <c r="BL220" i="1"/>
  <c r="BI220" i="1"/>
  <c r="BH220" i="1"/>
  <c r="BG222" i="1"/>
  <c r="BE220" i="1"/>
  <c r="BD220" i="1"/>
  <c r="BA220" i="1"/>
  <c r="BC220" i="1" s="1"/>
  <c r="AX220" i="1"/>
  <c r="AT220" i="1"/>
  <c r="AR220" i="1"/>
  <c r="AQ220" i="1"/>
  <c r="AP220" i="1"/>
  <c r="AO220" i="1"/>
  <c r="AN220" i="1"/>
  <c r="AL220" i="1"/>
  <c r="AK220" i="1"/>
  <c r="AI220" i="1"/>
  <c r="AH220" i="1"/>
  <c r="AF220" i="1"/>
  <c r="AE220" i="1"/>
  <c r="AA220" i="1"/>
  <c r="AB220" i="1" s="1"/>
  <c r="X220" i="1"/>
  <c r="W220" i="1"/>
  <c r="Q220" i="1"/>
  <c r="C143" i="2" s="1"/>
  <c r="E143" i="2" s="1"/>
  <c r="EX219" i="1"/>
  <c r="BW219" i="1"/>
  <c r="BX219" i="1"/>
  <c r="BU219" i="1" a="1"/>
  <c r="BU219" i="1" s="1"/>
  <c r="BT219" i="1"/>
  <c r="BS219" i="1"/>
  <c r="BR219" i="1"/>
  <c r="BQ219" i="1"/>
  <c r="BP219" i="1"/>
  <c r="BO219" i="1"/>
  <c r="BM219" i="1"/>
  <c r="BL219" i="1"/>
  <c r="BI219" i="1"/>
  <c r="BH219" i="1"/>
  <c r="BE219" i="1"/>
  <c r="BC219" i="1"/>
  <c r="BA219" i="1"/>
  <c r="AX219" i="1"/>
  <c r="AZ219" i="1" s="1"/>
  <c r="AT219" i="1"/>
  <c r="AR219" i="1"/>
  <c r="AQ219" i="1"/>
  <c r="AP219" i="1"/>
  <c r="AO219" i="1"/>
  <c r="AN219" i="1"/>
  <c r="AK219" i="1"/>
  <c r="AL219" i="1" s="1"/>
  <c r="AH219" i="1"/>
  <c r="AF219" i="1"/>
  <c r="AC219" i="1"/>
  <c r="AB219" i="1"/>
  <c r="AA219" i="1"/>
  <c r="Z219" i="1"/>
  <c r="X219" i="1"/>
  <c r="Z218" i="1" s="1"/>
  <c r="W219" i="1"/>
  <c r="Q219" i="1"/>
  <c r="C142" i="2" s="1"/>
  <c r="E142" i="2" s="1"/>
  <c r="EX218" i="1"/>
  <c r="BX218" i="1"/>
  <c r="BW218" i="1"/>
  <c r="BU218" i="1" a="1"/>
  <c r="BU218" i="1" s="1"/>
  <c r="BT218" i="1"/>
  <c r="BS218" i="1"/>
  <c r="BR218" i="1"/>
  <c r="BQ218" i="1"/>
  <c r="BP218" i="1"/>
  <c r="BO218" i="1"/>
  <c r="BN218" i="1"/>
  <c r="BM218" i="1"/>
  <c r="BL218" i="1"/>
  <c r="BI218" i="1"/>
  <c r="BH218" i="1"/>
  <c r="BE218" i="1"/>
  <c r="BA218" i="1"/>
  <c r="AX218" i="1"/>
  <c r="AT218" i="1"/>
  <c r="AU218" i="1" s="1"/>
  <c r="AR218" i="1"/>
  <c r="AS218" i="1" s="1"/>
  <c r="AQ218" i="1"/>
  <c r="AP218" i="1"/>
  <c r="AO218" i="1"/>
  <c r="AN218" i="1"/>
  <c r="AL218" i="1"/>
  <c r="AK218" i="1"/>
  <c r="AB218" i="1"/>
  <c r="AA218" i="1"/>
  <c r="X218" i="1"/>
  <c r="Z217" i="1" s="1"/>
  <c r="W218" i="1"/>
  <c r="Q218" i="1"/>
  <c r="EX217" i="1"/>
  <c r="BW217" i="1"/>
  <c r="BU217" i="1" a="1"/>
  <c r="BU217" i="1" s="1"/>
  <c r="BT217" i="1"/>
  <c r="BS217" i="1"/>
  <c r="BR217" i="1"/>
  <c r="BQ217" i="1"/>
  <c r="BP217" i="1"/>
  <c r="BO217" i="1"/>
  <c r="BM217" i="1"/>
  <c r="BL217" i="1"/>
  <c r="BI217" i="1"/>
  <c r="BH217" i="1"/>
  <c r="BE217" i="1"/>
  <c r="BA217" i="1"/>
  <c r="BC217" i="1" s="1"/>
  <c r="AZ217" i="1"/>
  <c r="AX217" i="1"/>
  <c r="AT217" i="1"/>
  <c r="AS217" i="1"/>
  <c r="AR217" i="1"/>
  <c r="AQ217" i="1"/>
  <c r="AP217" i="1"/>
  <c r="AO217" i="1"/>
  <c r="AN217" i="1"/>
  <c r="AK217" i="1"/>
  <c r="AL217" i="1" s="1"/>
  <c r="AI217" i="1"/>
  <c r="AH217" i="1"/>
  <c r="BD217" i="1" s="1"/>
  <c r="AF217" i="1"/>
  <c r="AD217" i="1"/>
  <c r="AB217" i="1"/>
  <c r="AC217" i="1" s="1"/>
  <c r="AA217" i="1"/>
  <c r="X217" i="1"/>
  <c r="Z216" i="1" s="1"/>
  <c r="W217" i="1"/>
  <c r="Q217" i="1"/>
  <c r="C140" i="2" s="1"/>
  <c r="E140" i="2" s="1"/>
  <c r="EX216" i="1"/>
  <c r="BW216" i="1"/>
  <c r="BU216" i="1"/>
  <c r="BU216" i="1" a="1"/>
  <c r="BT216" i="1"/>
  <c r="BS216" i="1"/>
  <c r="BR216" i="1"/>
  <c r="BQ216" i="1"/>
  <c r="BP216" i="1"/>
  <c r="BO216" i="1"/>
  <c r="BN216" i="1"/>
  <c r="BM216" i="1"/>
  <c r="BL216" i="1"/>
  <c r="BI216" i="1"/>
  <c r="BH216" i="1"/>
  <c r="BE216" i="1"/>
  <c r="BA216" i="1"/>
  <c r="AX216" i="1"/>
  <c r="AT216" i="1"/>
  <c r="AR216" i="1"/>
  <c r="AQ216" i="1"/>
  <c r="AP216" i="1"/>
  <c r="AO216" i="1"/>
  <c r="AN216" i="1"/>
  <c r="AL216" i="1"/>
  <c r="AK216" i="1"/>
  <c r="AH216" i="1"/>
  <c r="AF216" i="1"/>
  <c r="AE216" i="1"/>
  <c r="AD216" i="1"/>
  <c r="AA216" i="1"/>
  <c r="AB216" i="1" s="1"/>
  <c r="AC216" i="1" s="1"/>
  <c r="X216" i="1"/>
  <c r="W216" i="1"/>
  <c r="Q216" i="1"/>
  <c r="C139" i="2" s="1"/>
  <c r="E139" i="2" s="1"/>
  <c r="EX215" i="1"/>
  <c r="BW215" i="1"/>
  <c r="BU215" i="1"/>
  <c r="BU215" i="1" a="1"/>
  <c r="BT215" i="1"/>
  <c r="BS215" i="1"/>
  <c r="BR215" i="1"/>
  <c r="BQ215" i="1"/>
  <c r="BP215" i="1"/>
  <c r="BO215" i="1"/>
  <c r="BM215" i="1"/>
  <c r="BL215" i="1"/>
  <c r="BI215" i="1"/>
  <c r="BH215" i="1"/>
  <c r="BE215" i="1"/>
  <c r="BA215" i="1"/>
  <c r="BC215" i="1" s="1"/>
  <c r="AX215" i="1"/>
  <c r="AZ215" i="1" s="1"/>
  <c r="AT215" i="1"/>
  <c r="AS215" i="1"/>
  <c r="AR215" i="1"/>
  <c r="BN227" i="1" s="1"/>
  <c r="AQ215" i="1"/>
  <c r="AP215" i="1"/>
  <c r="AO215" i="1"/>
  <c r="AN215" i="1"/>
  <c r="AK215" i="1"/>
  <c r="AA215" i="1"/>
  <c r="AB215" i="1" s="1"/>
  <c r="AC215" i="1" s="1"/>
  <c r="X215" i="1"/>
  <c r="W215" i="1"/>
  <c r="Q215" i="1"/>
  <c r="EX214" i="1"/>
  <c r="BW214" i="1"/>
  <c r="BX214" i="1"/>
  <c r="BU214" i="1"/>
  <c r="BU214" i="1" a="1"/>
  <c r="BT214" i="1"/>
  <c r="BS214" i="1"/>
  <c r="BR214" i="1"/>
  <c r="BQ214" i="1"/>
  <c r="BP214" i="1"/>
  <c r="BO214" i="1"/>
  <c r="BM214" i="1"/>
  <c r="BL214" i="1"/>
  <c r="BI214" i="1"/>
  <c r="BH214" i="1"/>
  <c r="BE214" i="1"/>
  <c r="BA214" i="1"/>
  <c r="AX214" i="1"/>
  <c r="AT214" i="1"/>
  <c r="AS214" i="1"/>
  <c r="AR214" i="1"/>
  <c r="BN214" i="1" s="1"/>
  <c r="AQ214" i="1"/>
  <c r="AP214" i="1"/>
  <c r="AO214" i="1"/>
  <c r="AN214" i="1"/>
  <c r="AK214" i="1"/>
  <c r="AF214" i="1"/>
  <c r="AD214" i="1"/>
  <c r="AA214" i="1"/>
  <c r="AB214" i="1" s="1"/>
  <c r="AC214" i="1" s="1"/>
  <c r="Z214" i="1"/>
  <c r="X214" i="1"/>
  <c r="Y214" i="1" s="1"/>
  <c r="W214" i="1"/>
  <c r="Q214" i="1"/>
  <c r="C137" i="2" s="1"/>
  <c r="E137" i="2" s="1"/>
  <c r="EX213" i="1"/>
  <c r="BW213" i="1"/>
  <c r="BX213" i="1"/>
  <c r="BU213" i="1"/>
  <c r="BU213" i="1" a="1"/>
  <c r="BT213" i="1"/>
  <c r="BS213" i="1"/>
  <c r="BR213" i="1"/>
  <c r="BQ213" i="1"/>
  <c r="BP213" i="1"/>
  <c r="BO213" i="1"/>
  <c r="BN213" i="1"/>
  <c r="BM213" i="1"/>
  <c r="BL213" i="1"/>
  <c r="BI213" i="1"/>
  <c r="BH213" i="1"/>
  <c r="BG215" i="1"/>
  <c r="BE213" i="1"/>
  <c r="BC213" i="1"/>
  <c r="BA213" i="1"/>
  <c r="AX213" i="1"/>
  <c r="AT213" i="1"/>
  <c r="AR213" i="1"/>
  <c r="AS213" i="1" s="1"/>
  <c r="AQ213" i="1"/>
  <c r="AP213" i="1"/>
  <c r="AO213" i="1"/>
  <c r="AN213" i="1"/>
  <c r="AK213" i="1"/>
  <c r="AF213" i="1"/>
  <c r="AB213" i="1"/>
  <c r="AC213" i="1" s="1"/>
  <c r="AA213" i="1"/>
  <c r="Z213" i="1"/>
  <c r="X213" i="1"/>
  <c r="Z212" i="1" s="1"/>
  <c r="W213" i="1"/>
  <c r="Q213" i="1"/>
  <c r="C136" i="2" s="1"/>
  <c r="E136" i="2" s="1"/>
  <c r="EX212" i="1"/>
  <c r="BX212" i="1"/>
  <c r="BW212" i="1"/>
  <c r="BU212" i="1" a="1"/>
  <c r="BU212" i="1" s="1"/>
  <c r="BT212" i="1"/>
  <c r="BS212" i="1"/>
  <c r="BR212" i="1"/>
  <c r="BQ212" i="1"/>
  <c r="BP212" i="1"/>
  <c r="BO212" i="1"/>
  <c r="BN212" i="1"/>
  <c r="BM212" i="1"/>
  <c r="BL212" i="1"/>
  <c r="BI212" i="1"/>
  <c r="BH212" i="1"/>
  <c r="BE212" i="1"/>
  <c r="BA212" i="1"/>
  <c r="AZ212" i="1"/>
  <c r="AX212" i="1"/>
  <c r="AT212" i="1"/>
  <c r="AR212" i="1"/>
  <c r="AQ212" i="1"/>
  <c r="AP212" i="1"/>
  <c r="AO212" i="1"/>
  <c r="AN212" i="1"/>
  <c r="AK212" i="1"/>
  <c r="AF212" i="1"/>
  <c r="AG212" i="1" s="1"/>
  <c r="AB212" i="1"/>
  <c r="AC212" i="1" s="1"/>
  <c r="AA212" i="1"/>
  <c r="X212" i="1"/>
  <c r="Q212" i="1"/>
  <c r="C135" i="2" s="1"/>
  <c r="E135" i="2" s="1"/>
  <c r="EX211" i="1"/>
  <c r="BW211" i="1"/>
  <c r="BU211" i="1" a="1"/>
  <c r="BU211" i="1" s="1"/>
  <c r="BT211" i="1"/>
  <c r="BS211" i="1"/>
  <c r="BR211" i="1"/>
  <c r="BQ211" i="1"/>
  <c r="BP211" i="1"/>
  <c r="BO211" i="1"/>
  <c r="BM211" i="1"/>
  <c r="BL211" i="1"/>
  <c r="BI211" i="1"/>
  <c r="BH211" i="1"/>
  <c r="BE211" i="1"/>
  <c r="BC211" i="1"/>
  <c r="BA211" i="1"/>
  <c r="BB211" i="1" s="1"/>
  <c r="AX211" i="1"/>
  <c r="AZ211" i="1" s="1"/>
  <c r="AT211" i="1"/>
  <c r="AS211" i="1"/>
  <c r="AR211" i="1"/>
  <c r="AQ211" i="1"/>
  <c r="AP211" i="1"/>
  <c r="AO211" i="1"/>
  <c r="AN211" i="1"/>
  <c r="AK211" i="1"/>
  <c r="AL211" i="1" s="1"/>
  <c r="AF211" i="1"/>
  <c r="AD211" i="1"/>
  <c r="AA211" i="1"/>
  <c r="AB211" i="1" s="1"/>
  <c r="AC211" i="1" s="1"/>
  <c r="Z211" i="1"/>
  <c r="Y211" i="1"/>
  <c r="X211" i="1"/>
  <c r="W211" i="1"/>
  <c r="Q211" i="1"/>
  <c r="C134" i="2" s="1"/>
  <c r="EX210" i="1"/>
  <c r="BW210" i="1"/>
  <c r="BX210" i="1"/>
  <c r="BU210" i="1" a="1"/>
  <c r="BU210" i="1" s="1"/>
  <c r="BT210" i="1"/>
  <c r="BS210" i="1"/>
  <c r="BR210" i="1"/>
  <c r="BQ210" i="1"/>
  <c r="BP210" i="1"/>
  <c r="BO210" i="1"/>
  <c r="BM210" i="1"/>
  <c r="BL210" i="1"/>
  <c r="BI210" i="1"/>
  <c r="BH210" i="1"/>
  <c r="BE210" i="1"/>
  <c r="BA210" i="1"/>
  <c r="BC210" i="1" s="1"/>
  <c r="AZ210" i="1"/>
  <c r="AX210" i="1"/>
  <c r="AT210" i="1"/>
  <c r="AR210" i="1"/>
  <c r="AQ210" i="1"/>
  <c r="AP210" i="1"/>
  <c r="AO210" i="1"/>
  <c r="AN210" i="1"/>
  <c r="AL210" i="1"/>
  <c r="AK210" i="1"/>
  <c r="AH210" i="1"/>
  <c r="AI210" i="1" s="1"/>
  <c r="AA210" i="1"/>
  <c r="AB210" i="1" s="1"/>
  <c r="AC210" i="1" s="1"/>
  <c r="Z210" i="1"/>
  <c r="X210" i="1"/>
  <c r="W210" i="1"/>
  <c r="Q210" i="1"/>
  <c r="EX209" i="1"/>
  <c r="BW209" i="1"/>
  <c r="BU209" i="1"/>
  <c r="BU209" i="1" a="1"/>
  <c r="BT209" i="1"/>
  <c r="BS209" i="1"/>
  <c r="BR209" i="1"/>
  <c r="BQ209" i="1"/>
  <c r="BP209" i="1"/>
  <c r="BO209" i="1"/>
  <c r="BN209" i="1"/>
  <c r="BM209" i="1"/>
  <c r="BL209" i="1"/>
  <c r="BI209" i="1"/>
  <c r="BH209" i="1"/>
  <c r="BE209" i="1"/>
  <c r="BA209" i="1"/>
  <c r="AX209" i="1"/>
  <c r="AT209" i="1"/>
  <c r="AR209" i="1"/>
  <c r="AS209" i="1" s="1"/>
  <c r="AQ209" i="1"/>
  <c r="AP209" i="1"/>
  <c r="AO209" i="1"/>
  <c r="AN209" i="1"/>
  <c r="AK209" i="1"/>
  <c r="AL209" i="1" s="1"/>
  <c r="AF209" i="1"/>
  <c r="AA209" i="1"/>
  <c r="AB209" i="1" s="1"/>
  <c r="X209" i="1"/>
  <c r="W209" i="1"/>
  <c r="Q209" i="1"/>
  <c r="C132" i="2" s="1"/>
  <c r="E132" i="2" s="1"/>
  <c r="EX208" i="1"/>
  <c r="BW208" i="1"/>
  <c r="BU208" i="1" a="1"/>
  <c r="BU208" i="1" s="1"/>
  <c r="BT208" i="1"/>
  <c r="BS208" i="1"/>
  <c r="BR208" i="1"/>
  <c r="BQ208" i="1"/>
  <c r="BP208" i="1"/>
  <c r="BO208" i="1"/>
  <c r="BM208" i="1"/>
  <c r="BL208" i="1"/>
  <c r="BI208" i="1"/>
  <c r="BH208" i="1"/>
  <c r="BE208" i="1"/>
  <c r="BA208" i="1"/>
  <c r="BC208" i="1" s="1"/>
  <c r="AZ208" i="1"/>
  <c r="AX208" i="1"/>
  <c r="AT208" i="1"/>
  <c r="AR208" i="1"/>
  <c r="AS208" i="1" s="1"/>
  <c r="AQ208" i="1"/>
  <c r="AP208" i="1"/>
  <c r="AO208" i="1"/>
  <c r="AN208" i="1"/>
  <c r="AL208" i="1"/>
  <c r="AK208" i="1"/>
  <c r="AH208" i="1"/>
  <c r="BD208" i="1" s="1"/>
  <c r="AF208" i="1"/>
  <c r="AE208" i="1"/>
  <c r="AD208" i="1"/>
  <c r="AA208" i="1"/>
  <c r="AB208" i="1" s="1"/>
  <c r="AC208" i="1" s="1"/>
  <c r="Z208" i="1"/>
  <c r="X208" i="1"/>
  <c r="W208" i="1"/>
  <c r="Q208" i="1"/>
  <c r="C131" i="2" s="1"/>
  <c r="EX207" i="1"/>
  <c r="BW207" i="1"/>
  <c r="BX207" i="1" s="1"/>
  <c r="BU207" i="1" a="1"/>
  <c r="BU207" i="1" s="1"/>
  <c r="BT207" i="1"/>
  <c r="BS207" i="1"/>
  <c r="BR207" i="1"/>
  <c r="BQ207" i="1"/>
  <c r="BP207" i="1"/>
  <c r="BO207" i="1"/>
  <c r="BM207" i="1"/>
  <c r="BL207" i="1"/>
  <c r="BI207" i="1"/>
  <c r="BH207" i="1"/>
  <c r="BE207" i="1"/>
  <c r="BA207" i="1"/>
  <c r="AX207" i="1"/>
  <c r="AT207" i="1"/>
  <c r="AR207" i="1"/>
  <c r="AS207" i="1" s="1"/>
  <c r="AQ207" i="1"/>
  <c r="AP207" i="1"/>
  <c r="AO207" i="1"/>
  <c r="AN207" i="1"/>
  <c r="AK207" i="1"/>
  <c r="AB207" i="1"/>
  <c r="AA207" i="1"/>
  <c r="Z207" i="1"/>
  <c r="X207" i="1"/>
  <c r="Z206" i="1" s="1"/>
  <c r="W207" i="1"/>
  <c r="Q207" i="1"/>
  <c r="EX206" i="1"/>
  <c r="BX206" i="1"/>
  <c r="BW206" i="1"/>
  <c r="BU206" i="1" a="1"/>
  <c r="BU206" i="1" s="1"/>
  <c r="BT206" i="1"/>
  <c r="BS206" i="1"/>
  <c r="BR206" i="1"/>
  <c r="BQ206" i="1"/>
  <c r="BP206" i="1"/>
  <c r="BO206" i="1"/>
  <c r="BM206" i="1"/>
  <c r="BL206" i="1"/>
  <c r="BI206" i="1"/>
  <c r="BH206" i="1"/>
  <c r="BG207" i="1"/>
  <c r="BE206" i="1"/>
  <c r="BC206" i="1"/>
  <c r="BA206" i="1"/>
  <c r="AX206" i="1"/>
  <c r="AZ206" i="1" s="1"/>
  <c r="AT206" i="1"/>
  <c r="AS206" i="1"/>
  <c r="AR206" i="1"/>
  <c r="AQ206" i="1"/>
  <c r="AP206" i="1"/>
  <c r="AO206" i="1"/>
  <c r="AN206" i="1"/>
  <c r="AK206" i="1"/>
  <c r="AL206" i="1" s="1"/>
  <c r="AH206" i="1"/>
  <c r="AI206" i="1" s="1"/>
  <c r="AF206" i="1"/>
  <c r="AE206" i="1"/>
  <c r="AA206" i="1"/>
  <c r="AB206" i="1" s="1"/>
  <c r="AC206" i="1" s="1"/>
  <c r="X206" i="1"/>
  <c r="Z205" i="1" s="1"/>
  <c r="W206" i="1"/>
  <c r="Q206" i="1"/>
  <c r="C129" i="2" s="1"/>
  <c r="EX205" i="1"/>
  <c r="BW205" i="1"/>
  <c r="BU205" i="1"/>
  <c r="BU205" i="1" a="1"/>
  <c r="BT205" i="1"/>
  <c r="BS205" i="1"/>
  <c r="BR205" i="1"/>
  <c r="BQ205" i="1"/>
  <c r="BP205" i="1"/>
  <c r="BO205" i="1"/>
  <c r="BM205" i="1"/>
  <c r="BL205" i="1"/>
  <c r="BI205" i="1"/>
  <c r="BH205" i="1"/>
  <c r="BE205" i="1"/>
  <c r="BA205" i="1"/>
  <c r="AX205" i="1"/>
  <c r="AT205" i="1"/>
  <c r="AR205" i="1"/>
  <c r="AQ205" i="1"/>
  <c r="AP205" i="1"/>
  <c r="AO205" i="1"/>
  <c r="AN205" i="1"/>
  <c r="AK205" i="1"/>
  <c r="AH205" i="1"/>
  <c r="AB205" i="1"/>
  <c r="AA205" i="1"/>
  <c r="X205" i="1"/>
  <c r="W205" i="1"/>
  <c r="Q205" i="1"/>
  <c r="EX204" i="1"/>
  <c r="BW204" i="1"/>
  <c r="BX204" i="1" s="1"/>
  <c r="BU204" i="1" a="1"/>
  <c r="BU204" i="1" s="1"/>
  <c r="BT204" i="1"/>
  <c r="BS204" i="1"/>
  <c r="BR204" i="1"/>
  <c r="BQ204" i="1"/>
  <c r="BP204" i="1"/>
  <c r="BO204" i="1"/>
  <c r="BM204" i="1"/>
  <c r="BL204" i="1"/>
  <c r="BI204" i="1"/>
  <c r="BH204" i="1"/>
  <c r="BG206" i="1"/>
  <c r="BE204" i="1"/>
  <c r="BA204" i="1"/>
  <c r="AX204" i="1"/>
  <c r="AT204" i="1"/>
  <c r="AU204" i="1" s="1"/>
  <c r="AS204" i="1"/>
  <c r="AR204" i="1"/>
  <c r="AQ204" i="1"/>
  <c r="AP204" i="1"/>
  <c r="AO204" i="1"/>
  <c r="AN204" i="1"/>
  <c r="AK204" i="1"/>
  <c r="AL204" i="1" s="1"/>
  <c r="AH204" i="1"/>
  <c r="AI204" i="1" s="1"/>
  <c r="AB204" i="1"/>
  <c r="AC204" i="1" s="1"/>
  <c r="AA204" i="1"/>
  <c r="Z204" i="1"/>
  <c r="X204" i="1"/>
  <c r="W204" i="1"/>
  <c r="Q204" i="1"/>
  <c r="EX203" i="1"/>
  <c r="BW203" i="1"/>
  <c r="BU203" i="1" a="1"/>
  <c r="BU203" i="1" s="1"/>
  <c r="BT203" i="1"/>
  <c r="BS203" i="1"/>
  <c r="BR203" i="1"/>
  <c r="BQ203" i="1"/>
  <c r="BP203" i="1"/>
  <c r="BO203" i="1"/>
  <c r="BM203" i="1"/>
  <c r="BL203" i="1"/>
  <c r="BI203" i="1"/>
  <c r="BH203" i="1"/>
  <c r="BE203" i="1"/>
  <c r="BB203" i="1"/>
  <c r="BA203" i="1"/>
  <c r="AX203" i="1"/>
  <c r="AT203" i="1"/>
  <c r="AS203" i="1"/>
  <c r="AR203" i="1"/>
  <c r="AQ203" i="1"/>
  <c r="AP203" i="1"/>
  <c r="AO203" i="1"/>
  <c r="AN203" i="1"/>
  <c r="AL203" i="1"/>
  <c r="AK203" i="1"/>
  <c r="AH203" i="1" s="1"/>
  <c r="AE203" i="1"/>
  <c r="AB203" i="1"/>
  <c r="AA203" i="1"/>
  <c r="X203" i="1"/>
  <c r="W203" i="1"/>
  <c r="Q203" i="1"/>
  <c r="EX202" i="1"/>
  <c r="BW202" i="1"/>
  <c r="BU202" i="1" a="1"/>
  <c r="BU202" i="1" s="1"/>
  <c r="BT202" i="1"/>
  <c r="BS202" i="1"/>
  <c r="BR202" i="1"/>
  <c r="BQ202" i="1"/>
  <c r="BP202" i="1"/>
  <c r="BO202" i="1"/>
  <c r="BM202" i="1"/>
  <c r="BL202" i="1"/>
  <c r="BI202" i="1"/>
  <c r="BH202" i="1"/>
  <c r="BE202" i="1"/>
  <c r="BA202" i="1"/>
  <c r="AX202" i="1"/>
  <c r="AZ202" i="1" s="1"/>
  <c r="AT202" i="1"/>
  <c r="AS202" i="1"/>
  <c r="AR202" i="1"/>
  <c r="AQ202" i="1"/>
  <c r="AP202" i="1"/>
  <c r="AO202" i="1"/>
  <c r="AN202" i="1"/>
  <c r="AK202" i="1"/>
  <c r="AL202" i="1" s="1"/>
  <c r="AF202" i="1"/>
  <c r="AD202" i="1"/>
  <c r="AC202" i="1"/>
  <c r="AA202" i="1"/>
  <c r="AB202" i="1" s="1"/>
  <c r="Z202" i="1"/>
  <c r="Y202" i="1"/>
  <c r="X202" i="1"/>
  <c r="W202" i="1"/>
  <c r="Q202" i="1"/>
  <c r="C125" i="2" s="1"/>
  <c r="EX201" i="1"/>
  <c r="BW201" i="1"/>
  <c r="BU201" i="1" a="1"/>
  <c r="BU201" i="1" s="1"/>
  <c r="BT201" i="1"/>
  <c r="BS201" i="1"/>
  <c r="BR201" i="1"/>
  <c r="BQ201" i="1"/>
  <c r="BP201" i="1"/>
  <c r="BO201" i="1"/>
  <c r="BM201" i="1"/>
  <c r="BL201" i="1"/>
  <c r="BI201" i="1"/>
  <c r="BH201" i="1"/>
  <c r="BE201" i="1"/>
  <c r="BD201" i="1"/>
  <c r="BA201" i="1"/>
  <c r="AX201" i="1"/>
  <c r="AZ201" i="1" s="1"/>
  <c r="AT201" i="1"/>
  <c r="AS201" i="1"/>
  <c r="AR201" i="1"/>
  <c r="AQ201" i="1"/>
  <c r="AP201" i="1"/>
  <c r="AO201" i="1"/>
  <c r="AN201" i="1"/>
  <c r="AL201" i="1"/>
  <c r="AK201" i="1"/>
  <c r="AE201" i="1" s="1"/>
  <c r="AH201" i="1"/>
  <c r="AI201" i="1" s="1"/>
  <c r="AB201" i="1"/>
  <c r="AA201" i="1"/>
  <c r="Z201" i="1"/>
  <c r="X201" i="1"/>
  <c r="W201" i="1"/>
  <c r="Q201" i="1"/>
  <c r="EX200" i="1"/>
  <c r="BW200" i="1"/>
  <c r="BX200" i="1" s="1"/>
  <c r="BU200" i="1" a="1"/>
  <c r="BU200" i="1" s="1"/>
  <c r="BT200" i="1"/>
  <c r="BS200" i="1"/>
  <c r="BR200" i="1"/>
  <c r="BQ200" i="1"/>
  <c r="BP200" i="1"/>
  <c r="BO200" i="1"/>
  <c r="BM200" i="1"/>
  <c r="BL200" i="1"/>
  <c r="BI200" i="1"/>
  <c r="BH200" i="1"/>
  <c r="BG200" i="1"/>
  <c r="BE200" i="1"/>
  <c r="BA200" i="1"/>
  <c r="BC212" i="1" s="1"/>
  <c r="AX200" i="1"/>
  <c r="AT200" i="1"/>
  <c r="AS200" i="1"/>
  <c r="AR200" i="1"/>
  <c r="AQ200" i="1"/>
  <c r="AP200" i="1"/>
  <c r="AO200" i="1"/>
  <c r="AN200" i="1"/>
  <c r="AK200" i="1"/>
  <c r="AF200" i="1"/>
  <c r="AG200" i="1" s="1"/>
  <c r="AD200" i="1"/>
  <c r="AB200" i="1"/>
  <c r="AA200" i="1"/>
  <c r="X200" i="1"/>
  <c r="W200" i="1"/>
  <c r="Q200" i="1"/>
  <c r="C123" i="2" s="1"/>
  <c r="E123" i="2" s="1"/>
  <c r="EX199" i="1"/>
  <c r="BW199" i="1"/>
  <c r="BX199" i="1"/>
  <c r="BU199" i="1"/>
  <c r="BU199" i="1" a="1"/>
  <c r="BT199" i="1"/>
  <c r="BS199" i="1"/>
  <c r="BR199" i="1"/>
  <c r="BQ199" i="1"/>
  <c r="BP199" i="1"/>
  <c r="BO199" i="1"/>
  <c r="BN199" i="1"/>
  <c r="BM199" i="1"/>
  <c r="BL199" i="1"/>
  <c r="BI199" i="1"/>
  <c r="BH199" i="1"/>
  <c r="BE199" i="1"/>
  <c r="BA199" i="1"/>
  <c r="AX199" i="1"/>
  <c r="AZ199" i="1" s="1"/>
  <c r="AT199" i="1"/>
  <c r="AR199" i="1"/>
  <c r="BN211" i="1" s="1"/>
  <c r="AQ199" i="1"/>
  <c r="AP199" i="1"/>
  <c r="AO199" i="1"/>
  <c r="AN199" i="1"/>
  <c r="AL199" i="1"/>
  <c r="AK199" i="1"/>
  <c r="AH199" i="1"/>
  <c r="AI199" i="1" s="1"/>
  <c r="AF199" i="1"/>
  <c r="AB199" i="1"/>
  <c r="AC199" i="1" s="1"/>
  <c r="AA199" i="1"/>
  <c r="Z199" i="1"/>
  <c r="X199" i="1"/>
  <c r="Z198" i="1" s="1"/>
  <c r="W199" i="1"/>
  <c r="Q199" i="1"/>
  <c r="EX198" i="1"/>
  <c r="BW198" i="1"/>
  <c r="BX198" i="1"/>
  <c r="BU198" i="1"/>
  <c r="BU198" i="1" a="1"/>
  <c r="BT198" i="1"/>
  <c r="BS198" i="1"/>
  <c r="BR198" i="1"/>
  <c r="BQ198" i="1"/>
  <c r="BP198" i="1"/>
  <c r="BO198" i="1"/>
  <c r="BM198" i="1"/>
  <c r="BL198" i="1"/>
  <c r="BI198" i="1"/>
  <c r="BH198" i="1"/>
  <c r="BE198" i="1"/>
  <c r="BD198" i="1"/>
  <c r="BC198" i="1"/>
  <c r="BA198" i="1"/>
  <c r="AZ198" i="1"/>
  <c r="AX198" i="1"/>
  <c r="AT198" i="1"/>
  <c r="AR198" i="1"/>
  <c r="AQ198" i="1"/>
  <c r="AP198" i="1"/>
  <c r="AO198" i="1"/>
  <c r="AN198" i="1"/>
  <c r="AL198" i="1"/>
  <c r="AK198" i="1"/>
  <c r="AI198" i="1"/>
  <c r="AH198" i="1"/>
  <c r="AE198" i="1"/>
  <c r="AB198" i="1"/>
  <c r="AA198" i="1"/>
  <c r="X198" i="1"/>
  <c r="W198" i="1"/>
  <c r="Q198" i="1"/>
  <c r="EX197" i="1"/>
  <c r="BW197" i="1"/>
  <c r="BX197" i="1"/>
  <c r="BU197" i="1" a="1"/>
  <c r="BU197" i="1" s="1"/>
  <c r="BT197" i="1"/>
  <c r="BS197" i="1"/>
  <c r="BR197" i="1"/>
  <c r="BQ197" i="1"/>
  <c r="BP197" i="1"/>
  <c r="BO197" i="1"/>
  <c r="BN197" i="1"/>
  <c r="BM197" i="1"/>
  <c r="BL197" i="1"/>
  <c r="BI197" i="1"/>
  <c r="BH197" i="1"/>
  <c r="BE197" i="1"/>
  <c r="BB197" i="1"/>
  <c r="BA197" i="1"/>
  <c r="BC209" i="1" s="1"/>
  <c r="AX197" i="1"/>
  <c r="AT197" i="1"/>
  <c r="AU209" i="1" s="1"/>
  <c r="AS197" i="1"/>
  <c r="AR197" i="1"/>
  <c r="AQ197" i="1"/>
  <c r="AP197" i="1"/>
  <c r="AO197" i="1"/>
  <c r="AN197" i="1"/>
  <c r="AK197" i="1"/>
  <c r="AL197" i="1" s="1"/>
  <c r="AH197" i="1"/>
  <c r="AE197" i="1"/>
  <c r="AB197" i="1"/>
  <c r="AC209" i="1" s="1"/>
  <c r="AA197" i="1"/>
  <c r="Z197" i="1"/>
  <c r="X197" i="1"/>
  <c r="W197" i="1"/>
  <c r="Q197" i="1"/>
  <c r="EX196" i="1"/>
  <c r="BW196" i="1"/>
  <c r="BU196" i="1" a="1"/>
  <c r="BU196" i="1" s="1"/>
  <c r="BT196" i="1"/>
  <c r="BS196" i="1"/>
  <c r="BR196" i="1"/>
  <c r="BQ196" i="1"/>
  <c r="BP196" i="1"/>
  <c r="BO196" i="1"/>
  <c r="BM196" i="1"/>
  <c r="BL196" i="1"/>
  <c r="BI196" i="1"/>
  <c r="BH196" i="1"/>
  <c r="BE196" i="1"/>
  <c r="BC196" i="1"/>
  <c r="BA196" i="1"/>
  <c r="AX196" i="1"/>
  <c r="AT196" i="1"/>
  <c r="AR196" i="1"/>
  <c r="AQ196" i="1"/>
  <c r="AP196" i="1"/>
  <c r="AO196" i="1"/>
  <c r="AN196" i="1"/>
  <c r="AL196" i="1"/>
  <c r="AK196" i="1"/>
  <c r="AH196" i="1"/>
  <c r="AF196" i="1"/>
  <c r="AA196" i="1"/>
  <c r="AB196" i="1" s="1"/>
  <c r="AC196" i="1" s="1"/>
  <c r="X196" i="1"/>
  <c r="W196" i="1"/>
  <c r="Q196" i="1"/>
  <c r="EX195" i="1"/>
  <c r="BW195" i="1"/>
  <c r="BX195" i="1"/>
  <c r="BU195" i="1" a="1"/>
  <c r="BU195" i="1" s="1"/>
  <c r="BT195" i="1"/>
  <c r="BS195" i="1"/>
  <c r="BR195" i="1"/>
  <c r="BQ195" i="1"/>
  <c r="BP195" i="1"/>
  <c r="BO195" i="1"/>
  <c r="BM195" i="1"/>
  <c r="BL195" i="1"/>
  <c r="BI195" i="1"/>
  <c r="BH195" i="1"/>
  <c r="BE195" i="1"/>
  <c r="BD195" i="1"/>
  <c r="BA195" i="1"/>
  <c r="BC207" i="1" s="1"/>
  <c r="AZ195" i="1"/>
  <c r="AX195" i="1"/>
  <c r="AY195" i="1" s="1"/>
  <c r="AT195" i="1"/>
  <c r="AR195" i="1"/>
  <c r="AQ195" i="1"/>
  <c r="AP195" i="1"/>
  <c r="AO195" i="1"/>
  <c r="AN195" i="1"/>
  <c r="AL195" i="1"/>
  <c r="AK195" i="1"/>
  <c r="AI195" i="1"/>
  <c r="AH195" i="1"/>
  <c r="AA195" i="1"/>
  <c r="AB195" i="1" s="1"/>
  <c r="Z195" i="1"/>
  <c r="X195" i="1"/>
  <c r="Z194" i="1" s="1"/>
  <c r="W195" i="1"/>
  <c r="Q195" i="1"/>
  <c r="C118" i="2" s="1"/>
  <c r="E118" i="2" s="1"/>
  <c r="EX194" i="1"/>
  <c r="BW194" i="1"/>
  <c r="BU194" i="1" a="1"/>
  <c r="BU194" i="1" s="1"/>
  <c r="BT194" i="1"/>
  <c r="BS194" i="1"/>
  <c r="BR194" i="1"/>
  <c r="BQ194" i="1"/>
  <c r="BP194" i="1"/>
  <c r="BO194" i="1"/>
  <c r="BM194" i="1"/>
  <c r="BL194" i="1"/>
  <c r="BI194" i="1"/>
  <c r="BH194" i="1"/>
  <c r="BG195" i="1"/>
  <c r="BE194" i="1"/>
  <c r="BA194" i="1"/>
  <c r="AY194" i="1"/>
  <c r="AX194" i="1"/>
  <c r="AT194" i="1"/>
  <c r="AR194" i="1"/>
  <c r="BN194" i="1" s="1"/>
  <c r="AQ194" i="1"/>
  <c r="AP194" i="1"/>
  <c r="AO194" i="1"/>
  <c r="AN194" i="1"/>
  <c r="AK194" i="1"/>
  <c r="AL194" i="1" s="1"/>
  <c r="AA194" i="1"/>
  <c r="AB194" i="1" s="1"/>
  <c r="X194" i="1"/>
  <c r="W194" i="1"/>
  <c r="Q194" i="1"/>
  <c r="EX193" i="1"/>
  <c r="BW193" i="1"/>
  <c r="BU193" i="1" a="1"/>
  <c r="BU193" i="1" s="1"/>
  <c r="BT193" i="1"/>
  <c r="BS193" i="1"/>
  <c r="BR193" i="1"/>
  <c r="BQ193" i="1"/>
  <c r="BP193" i="1"/>
  <c r="BO193" i="1"/>
  <c r="BM193" i="1"/>
  <c r="BL193" i="1"/>
  <c r="BI193" i="1"/>
  <c r="BH193" i="1"/>
  <c r="BE193" i="1"/>
  <c r="BB193" i="1"/>
  <c r="BA193" i="1"/>
  <c r="AX193" i="1"/>
  <c r="AT193" i="1"/>
  <c r="AU217" i="1" s="1"/>
  <c r="AS193" i="1"/>
  <c r="AR193" i="1"/>
  <c r="AQ193" i="1"/>
  <c r="AP193" i="1"/>
  <c r="AO193" i="1"/>
  <c r="AN193" i="1"/>
  <c r="AK193" i="1"/>
  <c r="AL193" i="1" s="1"/>
  <c r="AF193" i="1"/>
  <c r="AG193" i="1" s="1"/>
  <c r="AD193" i="1"/>
  <c r="AB193" i="1"/>
  <c r="AC193" i="1" s="1"/>
  <c r="AA193" i="1"/>
  <c r="Z193" i="1"/>
  <c r="X193" i="1"/>
  <c r="W193" i="1"/>
  <c r="Q193" i="1"/>
  <c r="C116" i="2" s="1"/>
  <c r="E116" i="2" s="1"/>
  <c r="EX192" i="1"/>
  <c r="BW192" i="1"/>
  <c r="BX192" i="1"/>
  <c r="BU192" i="1" a="1"/>
  <c r="BU192" i="1" s="1"/>
  <c r="BT192" i="1"/>
  <c r="BS192" i="1"/>
  <c r="BR192" i="1"/>
  <c r="BQ192" i="1"/>
  <c r="BP192" i="1"/>
  <c r="BO192" i="1"/>
  <c r="BM192" i="1"/>
  <c r="BL192" i="1"/>
  <c r="BI192" i="1"/>
  <c r="BH192" i="1"/>
  <c r="BG194" i="1"/>
  <c r="BE192" i="1"/>
  <c r="BA192" i="1"/>
  <c r="AX192" i="1"/>
  <c r="AY228" i="1" s="1"/>
  <c r="AT192" i="1"/>
  <c r="AU192" i="1" s="1"/>
  <c r="AR192" i="1"/>
  <c r="BN204" i="1" s="1"/>
  <c r="AQ192" i="1"/>
  <c r="AP192" i="1"/>
  <c r="AO192" i="1"/>
  <c r="AN192" i="1"/>
  <c r="AK192" i="1"/>
  <c r="AH192" i="1" s="1"/>
  <c r="AA192" i="1"/>
  <c r="AB192" i="1" s="1"/>
  <c r="X192" i="1"/>
  <c r="W192" i="1"/>
  <c r="Q192" i="1"/>
  <c r="EX191" i="1"/>
  <c r="BW191" i="1"/>
  <c r="BX191" i="1"/>
  <c r="BU191" i="1" a="1"/>
  <c r="BU191" i="1" s="1"/>
  <c r="BT191" i="1"/>
  <c r="BS191" i="1"/>
  <c r="BR191" i="1"/>
  <c r="BQ191" i="1"/>
  <c r="BP191" i="1"/>
  <c r="BO191" i="1"/>
  <c r="BM191" i="1"/>
  <c r="BL191" i="1"/>
  <c r="BI191" i="1"/>
  <c r="BH191" i="1"/>
  <c r="BE191" i="1"/>
  <c r="BC191" i="1"/>
  <c r="BB191" i="1"/>
  <c r="BA191" i="1"/>
  <c r="AX191" i="1"/>
  <c r="AZ203" i="1" s="1"/>
  <c r="AT191" i="1"/>
  <c r="AR191" i="1"/>
  <c r="AQ191" i="1"/>
  <c r="AP191" i="1"/>
  <c r="AO191" i="1"/>
  <c r="AN191" i="1"/>
  <c r="AK191" i="1"/>
  <c r="AF191" i="1"/>
  <c r="AG191" i="1" s="1"/>
  <c r="AD191" i="1"/>
  <c r="AA191" i="1"/>
  <c r="AB191" i="1" s="1"/>
  <c r="AC191" i="1" s="1"/>
  <c r="X191" i="1"/>
  <c r="W191" i="1"/>
  <c r="Q191" i="1"/>
  <c r="C114" i="2" s="1"/>
  <c r="EX190" i="1"/>
  <c r="BW190" i="1"/>
  <c r="BX190" i="1"/>
  <c r="BU190" i="1"/>
  <c r="BU190" i="1" a="1"/>
  <c r="BT190" i="1"/>
  <c r="BS190" i="1"/>
  <c r="BR190" i="1"/>
  <c r="BQ190" i="1"/>
  <c r="BP190" i="1"/>
  <c r="BO190" i="1"/>
  <c r="BM190" i="1"/>
  <c r="BL190" i="1"/>
  <c r="BI190" i="1"/>
  <c r="BH190" i="1"/>
  <c r="BE190" i="1"/>
  <c r="BA190" i="1"/>
  <c r="AX190" i="1"/>
  <c r="AT190" i="1"/>
  <c r="AU190" i="1" s="1"/>
  <c r="AR190" i="1"/>
  <c r="BN190" i="1" s="1"/>
  <c r="AQ190" i="1"/>
  <c r="AP190" i="1"/>
  <c r="AO190" i="1"/>
  <c r="AN190" i="1"/>
  <c r="AL190" i="1"/>
  <c r="AK190" i="1"/>
  <c r="AH190" i="1"/>
  <c r="AB190" i="1"/>
  <c r="AA190" i="1"/>
  <c r="Z190" i="1"/>
  <c r="X190" i="1"/>
  <c r="Z189" i="1" s="1"/>
  <c r="W190" i="1"/>
  <c r="Q190" i="1"/>
  <c r="EX189" i="1"/>
  <c r="BW189" i="1"/>
  <c r="BU189" i="1" a="1"/>
  <c r="BU189" i="1" s="1"/>
  <c r="BT189" i="1"/>
  <c r="BS189" i="1"/>
  <c r="BR189" i="1"/>
  <c r="BQ189" i="1"/>
  <c r="BP189" i="1"/>
  <c r="BO189" i="1"/>
  <c r="BM189" i="1"/>
  <c r="BL189" i="1"/>
  <c r="BI189" i="1"/>
  <c r="BH189" i="1"/>
  <c r="BG191" i="1"/>
  <c r="BE189" i="1"/>
  <c r="BA189" i="1"/>
  <c r="AZ189" i="1"/>
  <c r="AX189" i="1"/>
  <c r="AT189" i="1"/>
  <c r="AU189" i="1" s="1"/>
  <c r="AR189" i="1"/>
  <c r="AQ189" i="1"/>
  <c r="AP189" i="1"/>
  <c r="AO189" i="1"/>
  <c r="AN189" i="1"/>
  <c r="AL189" i="1"/>
  <c r="AK189" i="1"/>
  <c r="AI189" i="1"/>
  <c r="AH189" i="1"/>
  <c r="BD189" i="1" s="1"/>
  <c r="AF189" i="1"/>
  <c r="AD189" i="1"/>
  <c r="AA189" i="1"/>
  <c r="AB189" i="1" s="1"/>
  <c r="AC189" i="1" s="1"/>
  <c r="X189" i="1"/>
  <c r="W189" i="1"/>
  <c r="Q189" i="1"/>
  <c r="C112" i="2" s="1"/>
  <c r="E112" i="2" s="1"/>
  <c r="EX188" i="1"/>
  <c r="BW188" i="1"/>
  <c r="BU188" i="1" a="1"/>
  <c r="BU188" i="1" s="1"/>
  <c r="BT188" i="1"/>
  <c r="BS188" i="1"/>
  <c r="BR188" i="1"/>
  <c r="BQ188" i="1"/>
  <c r="BP188" i="1"/>
  <c r="BO188" i="1"/>
  <c r="BM188" i="1"/>
  <c r="BL188" i="1"/>
  <c r="BI188" i="1"/>
  <c r="BH188" i="1"/>
  <c r="BG188" i="1"/>
  <c r="BE188" i="1"/>
  <c r="BA188" i="1"/>
  <c r="AZ188" i="1"/>
  <c r="AX188" i="1"/>
  <c r="AT188" i="1"/>
  <c r="AR188" i="1"/>
  <c r="BN200" i="1" s="1"/>
  <c r="AQ188" i="1"/>
  <c r="AP188" i="1"/>
  <c r="AO188" i="1"/>
  <c r="AN188" i="1"/>
  <c r="AK188" i="1"/>
  <c r="AL188" i="1" s="1"/>
  <c r="AH188" i="1"/>
  <c r="AF188" i="1"/>
  <c r="AD188" i="1"/>
  <c r="AA188" i="1"/>
  <c r="AB188" i="1" s="1"/>
  <c r="AC188" i="1" s="1"/>
  <c r="Z188" i="1"/>
  <c r="X188" i="1"/>
  <c r="W188" i="1"/>
  <c r="Q188" i="1"/>
  <c r="C111" i="2" s="1"/>
  <c r="EX187" i="1"/>
  <c r="BW187" i="1"/>
  <c r="BX187" i="1"/>
  <c r="BU187" i="1"/>
  <c r="BU187" i="1" a="1"/>
  <c r="BT187" i="1"/>
  <c r="BS187" i="1"/>
  <c r="BR187" i="1"/>
  <c r="BQ187" i="1"/>
  <c r="BP187" i="1"/>
  <c r="BO187" i="1"/>
  <c r="BM187" i="1"/>
  <c r="BL187" i="1"/>
  <c r="BI187" i="1"/>
  <c r="BH187" i="1"/>
  <c r="BE187" i="1"/>
  <c r="BC187" i="1"/>
  <c r="BA187" i="1"/>
  <c r="AX187" i="1"/>
  <c r="AT187" i="1"/>
  <c r="AR187" i="1"/>
  <c r="AS187" i="1" s="1"/>
  <c r="AQ187" i="1"/>
  <c r="AP187" i="1"/>
  <c r="AO187" i="1"/>
  <c r="AN187" i="1"/>
  <c r="AK187" i="1"/>
  <c r="AL187" i="1" s="1"/>
  <c r="AM187" i="1" s="1"/>
  <c r="AG187" i="1"/>
  <c r="AF187" i="1"/>
  <c r="AG223" i="1" s="1"/>
  <c r="AD187" i="1"/>
  <c r="AB187" i="1"/>
  <c r="AA187" i="1"/>
  <c r="X187" i="1"/>
  <c r="W187" i="1"/>
  <c r="Q187" i="1"/>
  <c r="C110" i="2" s="1"/>
  <c r="EX186" i="1"/>
  <c r="BW186" i="1"/>
  <c r="BU186" i="1"/>
  <c r="BU186" i="1" a="1"/>
  <c r="BT186" i="1"/>
  <c r="BS186" i="1"/>
  <c r="BR186" i="1"/>
  <c r="BQ186" i="1"/>
  <c r="BP186" i="1"/>
  <c r="BO186" i="1"/>
  <c r="BN186" i="1"/>
  <c r="BM186" i="1"/>
  <c r="BL186" i="1"/>
  <c r="BI186" i="1"/>
  <c r="BH186" i="1"/>
  <c r="BE186" i="1"/>
  <c r="BA186" i="1"/>
  <c r="AZ186" i="1"/>
  <c r="AY186" i="1"/>
  <c r="AX186" i="1"/>
  <c r="AT186" i="1"/>
  <c r="AU186" i="1" s="1"/>
  <c r="AR186" i="1"/>
  <c r="AS186" i="1" s="1"/>
  <c r="AQ186" i="1"/>
  <c r="AP186" i="1"/>
  <c r="AO186" i="1"/>
  <c r="AN186" i="1"/>
  <c r="AL186" i="1"/>
  <c r="AK186" i="1"/>
  <c r="AH186" i="1"/>
  <c r="AI186" i="1" s="1"/>
  <c r="AA186" i="1"/>
  <c r="AB186" i="1" s="1"/>
  <c r="Z186" i="1"/>
  <c r="X186" i="1"/>
  <c r="W186" i="1"/>
  <c r="Q186" i="1"/>
  <c r="EX185" i="1"/>
  <c r="BW185" i="1"/>
  <c r="BX185" i="1"/>
  <c r="BU185" i="1" a="1"/>
  <c r="BU185" i="1" s="1"/>
  <c r="BT185" i="1"/>
  <c r="BS185" i="1"/>
  <c r="BR185" i="1"/>
  <c r="BQ185" i="1"/>
  <c r="BP185" i="1"/>
  <c r="BO185" i="1"/>
  <c r="BM185" i="1"/>
  <c r="BL185" i="1"/>
  <c r="BI185" i="1"/>
  <c r="BH185" i="1"/>
  <c r="BG187" i="1"/>
  <c r="BE185" i="1"/>
  <c r="BA185" i="1"/>
  <c r="AX185" i="1"/>
  <c r="AT185" i="1"/>
  <c r="AS185" i="1"/>
  <c r="AR185" i="1"/>
  <c r="AQ185" i="1"/>
  <c r="AP185" i="1"/>
  <c r="AO185" i="1"/>
  <c r="AN185" i="1"/>
  <c r="AL185" i="1"/>
  <c r="AK185" i="1"/>
  <c r="AH185" i="1"/>
  <c r="AI185" i="1" s="1"/>
  <c r="AF185" i="1"/>
  <c r="AD185" i="1"/>
  <c r="AA185" i="1"/>
  <c r="AB185" i="1" s="1"/>
  <c r="AC185" i="1" s="1"/>
  <c r="Z185" i="1"/>
  <c r="X185" i="1"/>
  <c r="W185" i="1"/>
  <c r="EX184" i="1"/>
  <c r="BW184" i="1"/>
  <c r="BX184" i="1"/>
  <c r="BU184" i="1" a="1"/>
  <c r="BU184" i="1" s="1"/>
  <c r="BT184" i="1"/>
  <c r="BS184" i="1"/>
  <c r="BR184" i="1"/>
  <c r="BQ184" i="1"/>
  <c r="BP184" i="1"/>
  <c r="BO184" i="1"/>
  <c r="BM184" i="1"/>
  <c r="BL184" i="1"/>
  <c r="BI184" i="1"/>
  <c r="BH184" i="1"/>
  <c r="BE184" i="1"/>
  <c r="BD184" i="1"/>
  <c r="BA184" i="1"/>
  <c r="AX184" i="1"/>
  <c r="AT184" i="1"/>
  <c r="AR184" i="1"/>
  <c r="AS184" i="1" s="1"/>
  <c r="AQ184" i="1"/>
  <c r="AP184" i="1"/>
  <c r="AO184" i="1"/>
  <c r="AN184" i="1"/>
  <c r="AL184" i="1"/>
  <c r="AK184" i="1"/>
  <c r="AH184" i="1"/>
  <c r="AI184" i="1" s="1"/>
  <c r="AF184" i="1"/>
  <c r="AD184" i="1"/>
  <c r="AB184" i="1"/>
  <c r="AA184" i="1"/>
  <c r="X184" i="1"/>
  <c r="W184" i="1"/>
  <c r="EX183" i="1"/>
  <c r="BW183" i="1"/>
  <c r="BU183" i="1"/>
  <c r="BU183" i="1" a="1"/>
  <c r="BT183" i="1"/>
  <c r="BS183" i="1"/>
  <c r="BR183" i="1"/>
  <c r="BQ183" i="1"/>
  <c r="BP183" i="1"/>
  <c r="BO183" i="1"/>
  <c r="BN183" i="1"/>
  <c r="BM183" i="1"/>
  <c r="BL183" i="1"/>
  <c r="BI183" i="1"/>
  <c r="BH183" i="1"/>
  <c r="BG184" i="1"/>
  <c r="BE183" i="1"/>
  <c r="BA183" i="1"/>
  <c r="AX183" i="1"/>
  <c r="AT183" i="1"/>
  <c r="AR183" i="1"/>
  <c r="AS183" i="1" s="1"/>
  <c r="AQ183" i="1"/>
  <c r="AP183" i="1"/>
  <c r="AO183" i="1"/>
  <c r="AN183" i="1"/>
  <c r="AK183" i="1"/>
  <c r="AF183" i="1"/>
  <c r="AD183" i="1"/>
  <c r="AA183" i="1"/>
  <c r="AB183" i="1" s="1"/>
  <c r="X183" i="1"/>
  <c r="W183" i="1"/>
  <c r="EX182" i="1"/>
  <c r="BW182" i="1"/>
  <c r="BX182" i="1"/>
  <c r="BU182" i="1" a="1"/>
  <c r="BU182" i="1" s="1"/>
  <c r="BT182" i="1"/>
  <c r="BS182" i="1"/>
  <c r="BR182" i="1"/>
  <c r="BQ182" i="1"/>
  <c r="BP182" i="1"/>
  <c r="BO182" i="1"/>
  <c r="BM182" i="1"/>
  <c r="BL182" i="1"/>
  <c r="BI182" i="1"/>
  <c r="BH182" i="1"/>
  <c r="BE182" i="1"/>
  <c r="BA182" i="1"/>
  <c r="BB206" i="1" s="1"/>
  <c r="AZ182" i="1"/>
  <c r="AX182" i="1"/>
  <c r="AZ194" i="1" s="1"/>
  <c r="AT182" i="1"/>
  <c r="AU182" i="1" s="1"/>
  <c r="AS182" i="1"/>
  <c r="AR182" i="1"/>
  <c r="AQ182" i="1"/>
  <c r="AP182" i="1"/>
  <c r="AO182" i="1"/>
  <c r="AN182" i="1"/>
  <c r="AK182" i="1"/>
  <c r="AF182" i="1"/>
  <c r="AD182" i="1"/>
  <c r="AB182" i="1"/>
  <c r="AA182" i="1"/>
  <c r="X182" i="1"/>
  <c r="W182" i="1"/>
  <c r="EX181" i="1"/>
  <c r="BW181" i="1"/>
  <c r="BU181" i="1"/>
  <c r="BU181" i="1" a="1"/>
  <c r="BT181" i="1"/>
  <c r="BS181" i="1"/>
  <c r="BR181" i="1"/>
  <c r="BQ181" i="1"/>
  <c r="BP181" i="1"/>
  <c r="BO181" i="1"/>
  <c r="BM181" i="1"/>
  <c r="BL181" i="1"/>
  <c r="BI181" i="1"/>
  <c r="BH181" i="1"/>
  <c r="BG181" i="1"/>
  <c r="BE181" i="1"/>
  <c r="BD181" i="1"/>
  <c r="BA181" i="1"/>
  <c r="BC193" i="1" s="1"/>
  <c r="AX181" i="1"/>
  <c r="AZ181" i="1" s="1"/>
  <c r="AT181" i="1"/>
  <c r="AS181" i="1"/>
  <c r="AR181" i="1"/>
  <c r="BN193" i="1" s="1"/>
  <c r="AQ181" i="1"/>
  <c r="AP181" i="1"/>
  <c r="AO181" i="1"/>
  <c r="AN181" i="1"/>
  <c r="AL181" i="1"/>
  <c r="AK181" i="1"/>
  <c r="AI181" i="1"/>
  <c r="AH181" i="1"/>
  <c r="AF181" i="1"/>
  <c r="AD181" i="1"/>
  <c r="AB181" i="1"/>
  <c r="AC181" i="1" s="1"/>
  <c r="AA181" i="1"/>
  <c r="Z181" i="1"/>
  <c r="X181" i="1"/>
  <c r="Z180" i="1" s="1"/>
  <c r="W181" i="1"/>
  <c r="EX180" i="1"/>
  <c r="BX180" i="1"/>
  <c r="BW180" i="1"/>
  <c r="BU180" i="1"/>
  <c r="BU180" i="1" a="1"/>
  <c r="BT180" i="1"/>
  <c r="BS180" i="1"/>
  <c r="BR180" i="1"/>
  <c r="BQ180" i="1"/>
  <c r="BP180" i="1"/>
  <c r="BO180" i="1"/>
  <c r="BM180" i="1"/>
  <c r="BL180" i="1"/>
  <c r="BI180" i="1"/>
  <c r="BH180" i="1"/>
  <c r="BG180" i="1"/>
  <c r="BE180" i="1"/>
  <c r="BA180" i="1"/>
  <c r="AX180" i="1"/>
  <c r="AT180" i="1"/>
  <c r="AS180" i="1"/>
  <c r="AR180" i="1"/>
  <c r="AQ180" i="1"/>
  <c r="AP180" i="1"/>
  <c r="AO180" i="1"/>
  <c r="AN180" i="1"/>
  <c r="AK180" i="1"/>
  <c r="AL180" i="1" s="1"/>
  <c r="AI180" i="1"/>
  <c r="AH180" i="1"/>
  <c r="BD180" i="1" s="1"/>
  <c r="AF180" i="1"/>
  <c r="AD180" i="1"/>
  <c r="AC180" i="1"/>
  <c r="AB180" i="1"/>
  <c r="AC192" i="1" s="1"/>
  <c r="AA180" i="1"/>
  <c r="X180" i="1"/>
  <c r="W180" i="1"/>
  <c r="EX179" i="1"/>
  <c r="BW179" i="1"/>
  <c r="BU179" i="1"/>
  <c r="BU179" i="1" a="1"/>
  <c r="BT179" i="1"/>
  <c r="BS179" i="1"/>
  <c r="BR179" i="1"/>
  <c r="BQ179" i="1"/>
  <c r="BP179" i="1"/>
  <c r="BO179" i="1"/>
  <c r="BN179" i="1"/>
  <c r="BM179" i="1"/>
  <c r="BL179" i="1"/>
  <c r="BI179" i="1"/>
  <c r="BH179" i="1"/>
  <c r="BG179" i="1"/>
  <c r="BE179" i="1"/>
  <c r="BA179" i="1"/>
  <c r="AZ179" i="1"/>
  <c r="AX179" i="1"/>
  <c r="AT179" i="1"/>
  <c r="AR179" i="1"/>
  <c r="AS179" i="1" s="1"/>
  <c r="AQ179" i="1"/>
  <c r="AP179" i="1"/>
  <c r="AO179" i="1"/>
  <c r="AN179" i="1"/>
  <c r="AK179" i="1"/>
  <c r="AL179" i="1" s="1"/>
  <c r="AF179" i="1"/>
  <c r="AD179" i="1"/>
  <c r="AA179" i="1"/>
  <c r="AB179" i="1" s="1"/>
  <c r="AC179" i="1" s="1"/>
  <c r="Z179" i="1"/>
  <c r="X179" i="1"/>
  <c r="W179" i="1"/>
  <c r="EX178" i="1"/>
  <c r="BW178" i="1"/>
  <c r="BX178" i="1"/>
  <c r="BU178" i="1" a="1"/>
  <c r="BU178" i="1" s="1"/>
  <c r="BT178" i="1"/>
  <c r="BS178" i="1"/>
  <c r="BR178" i="1"/>
  <c r="BQ178" i="1"/>
  <c r="BP178" i="1"/>
  <c r="BO178" i="1"/>
  <c r="BN178" i="1"/>
  <c r="BM178" i="1"/>
  <c r="BL178" i="1"/>
  <c r="BI178" i="1"/>
  <c r="BH178" i="1"/>
  <c r="BE178" i="1"/>
  <c r="BA178" i="1"/>
  <c r="AX178" i="1"/>
  <c r="AT178" i="1"/>
  <c r="AS178" i="1"/>
  <c r="AR178" i="1"/>
  <c r="AQ178" i="1"/>
  <c r="AP178" i="1"/>
  <c r="AO178" i="1"/>
  <c r="AN178" i="1"/>
  <c r="AL178" i="1"/>
  <c r="AK178" i="1"/>
  <c r="AH178" i="1" s="1"/>
  <c r="BD178" i="1" s="1"/>
  <c r="AI178" i="1"/>
  <c r="AF178" i="1"/>
  <c r="AD178" i="1"/>
  <c r="AB178" i="1"/>
  <c r="AC178" i="1" s="1"/>
  <c r="AA178" i="1"/>
  <c r="Z178" i="1"/>
  <c r="X178" i="1"/>
  <c r="Z177" i="1" s="1"/>
  <c r="W178" i="1"/>
  <c r="EX177" i="1"/>
  <c r="BW177" i="1"/>
  <c r="BU177" i="1"/>
  <c r="BU177" i="1" a="1"/>
  <c r="BT177" i="1"/>
  <c r="BS177" i="1"/>
  <c r="BR177" i="1"/>
  <c r="BQ177" i="1"/>
  <c r="BP177" i="1"/>
  <c r="BO177" i="1"/>
  <c r="BN177" i="1"/>
  <c r="BM177" i="1"/>
  <c r="BL177" i="1"/>
  <c r="BI177" i="1"/>
  <c r="BH177" i="1"/>
  <c r="BE177" i="1"/>
  <c r="BA177" i="1"/>
  <c r="AX177" i="1"/>
  <c r="AT177" i="1"/>
  <c r="AS177" i="1"/>
  <c r="AR177" i="1"/>
  <c r="AQ177" i="1"/>
  <c r="AP177" i="1"/>
  <c r="AO177" i="1"/>
  <c r="AN177" i="1"/>
  <c r="AK177" i="1"/>
  <c r="AL177" i="1" s="1"/>
  <c r="AF177" i="1"/>
  <c r="AG189" i="1" s="1"/>
  <c r="AD177" i="1"/>
  <c r="AA177" i="1"/>
  <c r="AB177" i="1" s="1"/>
  <c r="AC177" i="1" s="1"/>
  <c r="X177" i="1"/>
  <c r="W177" i="1"/>
  <c r="EX176" i="1"/>
  <c r="BW176" i="1"/>
  <c r="BX176" i="1" s="1"/>
  <c r="BU176" i="1" a="1"/>
  <c r="BU176" i="1" s="1"/>
  <c r="BT176" i="1"/>
  <c r="BS176" i="1"/>
  <c r="BR176" i="1"/>
  <c r="BQ176" i="1"/>
  <c r="BP176" i="1"/>
  <c r="BO176" i="1"/>
  <c r="BM176" i="1"/>
  <c r="BL176" i="1"/>
  <c r="BI176" i="1"/>
  <c r="BH176" i="1"/>
  <c r="BG178" i="1"/>
  <c r="BE176" i="1"/>
  <c r="BA176" i="1"/>
  <c r="AX176" i="1"/>
  <c r="AT176" i="1"/>
  <c r="AU176" i="1" s="1"/>
  <c r="AR176" i="1"/>
  <c r="BN176" i="1" s="1"/>
  <c r="AQ176" i="1"/>
  <c r="AP176" i="1"/>
  <c r="AO176" i="1"/>
  <c r="AN176" i="1"/>
  <c r="AK176" i="1"/>
  <c r="AH176" i="1" s="1"/>
  <c r="AI176" i="1" s="1"/>
  <c r="AF176" i="1"/>
  <c r="AD176" i="1"/>
  <c r="AB176" i="1"/>
  <c r="AA176" i="1"/>
  <c r="Z176" i="1"/>
  <c r="X176" i="1"/>
  <c r="BD176" i="1" s="1"/>
  <c r="W176" i="1"/>
  <c r="EX175" i="1"/>
  <c r="BW175" i="1"/>
  <c r="BU175" i="1" a="1"/>
  <c r="BU175" i="1" s="1"/>
  <c r="BT175" i="1"/>
  <c r="BS175" i="1"/>
  <c r="BR175" i="1"/>
  <c r="BQ175" i="1"/>
  <c r="BP175" i="1"/>
  <c r="BO175" i="1"/>
  <c r="BM175" i="1"/>
  <c r="BL175" i="1"/>
  <c r="BI175" i="1"/>
  <c r="BH175" i="1"/>
  <c r="BE175" i="1"/>
  <c r="BD175" i="1"/>
  <c r="BA175" i="1"/>
  <c r="BB187" i="1" s="1"/>
  <c r="AX175" i="1"/>
  <c r="AT175" i="1"/>
  <c r="AR175" i="1"/>
  <c r="AQ175" i="1"/>
  <c r="AP175" i="1"/>
  <c r="AO175" i="1"/>
  <c r="AN175" i="1"/>
  <c r="AL175" i="1"/>
  <c r="AK175" i="1"/>
  <c r="AH175" i="1"/>
  <c r="AI175" i="1" s="1"/>
  <c r="AF175" i="1"/>
  <c r="AD175" i="1"/>
  <c r="AA175" i="1"/>
  <c r="AB175" i="1" s="1"/>
  <c r="Z175" i="1"/>
  <c r="X175" i="1"/>
  <c r="W175" i="1"/>
  <c r="EX174" i="1"/>
  <c r="BW174" i="1"/>
  <c r="BU174" i="1" a="1"/>
  <c r="BU174" i="1" s="1"/>
  <c r="BT174" i="1"/>
  <c r="BS174" i="1"/>
  <c r="BR174" i="1"/>
  <c r="BQ174" i="1"/>
  <c r="BP174" i="1"/>
  <c r="BO174" i="1"/>
  <c r="BN174" i="1"/>
  <c r="BM174" i="1"/>
  <c r="BL174" i="1"/>
  <c r="BI174" i="1"/>
  <c r="BH174" i="1"/>
  <c r="BE174" i="1"/>
  <c r="BD174" i="1"/>
  <c r="BA174" i="1"/>
  <c r="BB198" i="1" s="1"/>
  <c r="AZ174" i="1"/>
  <c r="AX174" i="1"/>
  <c r="AT174" i="1"/>
  <c r="AS174" i="1"/>
  <c r="AR174" i="1"/>
  <c r="AQ174" i="1"/>
  <c r="AP174" i="1"/>
  <c r="AO174" i="1"/>
  <c r="AN174" i="1"/>
  <c r="AK174" i="1"/>
  <c r="AL174" i="1" s="1"/>
  <c r="AH174" i="1"/>
  <c r="AI174" i="1" s="1"/>
  <c r="AF174" i="1"/>
  <c r="AD174" i="1"/>
  <c r="AA174" i="1"/>
  <c r="AB174" i="1" s="1"/>
  <c r="Z174" i="1"/>
  <c r="X174" i="1"/>
  <c r="Z173" i="1" s="1"/>
  <c r="W174" i="1"/>
  <c r="EX173" i="1"/>
  <c r="BW173" i="1"/>
  <c r="BU173" i="1" a="1"/>
  <c r="BU173" i="1" s="1"/>
  <c r="BT173" i="1"/>
  <c r="BS173" i="1"/>
  <c r="BR173" i="1"/>
  <c r="BQ173" i="1"/>
  <c r="BP173" i="1"/>
  <c r="BO173" i="1"/>
  <c r="BM173" i="1"/>
  <c r="BL173" i="1"/>
  <c r="BI173" i="1"/>
  <c r="BH173" i="1"/>
  <c r="BG175" i="1"/>
  <c r="BE173" i="1"/>
  <c r="BD173" i="1"/>
  <c r="BA173" i="1"/>
  <c r="AZ173" i="1"/>
  <c r="AX173" i="1"/>
  <c r="AZ185" i="1" s="1"/>
  <c r="AT173" i="1"/>
  <c r="AU185" i="1" s="1"/>
  <c r="AR173" i="1"/>
  <c r="AS173" i="1" s="1"/>
  <c r="AQ173" i="1"/>
  <c r="AP173" i="1"/>
  <c r="AO173" i="1"/>
  <c r="AN173" i="1"/>
  <c r="AL173" i="1"/>
  <c r="AK173" i="1"/>
  <c r="AH173" i="1"/>
  <c r="AI173" i="1" s="1"/>
  <c r="AF173" i="1"/>
  <c r="AD173" i="1"/>
  <c r="AA173" i="1"/>
  <c r="AB173" i="1" s="1"/>
  <c r="AC173" i="1" s="1"/>
  <c r="X173" i="1"/>
  <c r="W173" i="1"/>
  <c r="EX172" i="1"/>
  <c r="BW172" i="1"/>
  <c r="BU172" i="1"/>
  <c r="BU172" i="1" a="1"/>
  <c r="BT172" i="1"/>
  <c r="BS172" i="1"/>
  <c r="BR172" i="1"/>
  <c r="BQ172" i="1"/>
  <c r="BP172" i="1"/>
  <c r="BO172" i="1"/>
  <c r="BM172" i="1"/>
  <c r="BL172" i="1"/>
  <c r="BI172" i="1"/>
  <c r="BH172" i="1"/>
  <c r="BE172" i="1"/>
  <c r="BA172" i="1"/>
  <c r="AZ172" i="1"/>
  <c r="AX172" i="1"/>
  <c r="AT172" i="1"/>
  <c r="AS172" i="1"/>
  <c r="AR172" i="1"/>
  <c r="BN172" i="1" s="1"/>
  <c r="AQ172" i="1"/>
  <c r="AP172" i="1"/>
  <c r="AO172" i="1"/>
  <c r="AN172" i="1"/>
  <c r="AK172" i="1"/>
  <c r="AL172" i="1" s="1"/>
  <c r="AH172" i="1"/>
  <c r="AF172" i="1"/>
  <c r="AD172" i="1"/>
  <c r="AA172" i="1"/>
  <c r="AB172" i="1" s="1"/>
  <c r="Z172" i="1"/>
  <c r="X172" i="1"/>
  <c r="Z171" i="1" s="1"/>
  <c r="W172" i="1"/>
  <c r="EX171" i="1"/>
  <c r="BW171" i="1"/>
  <c r="BX171" i="1" s="1"/>
  <c r="BU171" i="1"/>
  <c r="BU171" i="1" a="1"/>
  <c r="BT171" i="1"/>
  <c r="BS171" i="1"/>
  <c r="BR171" i="1"/>
  <c r="BQ171" i="1"/>
  <c r="BP171" i="1"/>
  <c r="BO171" i="1"/>
  <c r="BM171" i="1"/>
  <c r="BL171" i="1"/>
  <c r="BI171" i="1"/>
  <c r="BH171" i="1"/>
  <c r="BE171" i="1"/>
  <c r="BA171" i="1"/>
  <c r="AZ171" i="1"/>
  <c r="AX171" i="1"/>
  <c r="AZ183" i="1" s="1"/>
  <c r="AT171" i="1"/>
  <c r="AR171" i="1"/>
  <c r="AS171" i="1" s="1"/>
  <c r="AQ171" i="1"/>
  <c r="AP171" i="1"/>
  <c r="AO171" i="1"/>
  <c r="AN171" i="1"/>
  <c r="AK171" i="1"/>
  <c r="AF171" i="1"/>
  <c r="AD171" i="1"/>
  <c r="AB171" i="1"/>
  <c r="AC183" i="1" s="1"/>
  <c r="AA171" i="1"/>
  <c r="X171" i="1"/>
  <c r="W171" i="1"/>
  <c r="EX170" i="1"/>
  <c r="BW170" i="1"/>
  <c r="BU170" i="1" a="1"/>
  <c r="BU170" i="1" s="1"/>
  <c r="BT170" i="1"/>
  <c r="BS170" i="1"/>
  <c r="BR170" i="1"/>
  <c r="BQ170" i="1"/>
  <c r="BP170" i="1"/>
  <c r="BO170" i="1"/>
  <c r="BM170" i="1"/>
  <c r="BL170" i="1"/>
  <c r="BI170" i="1"/>
  <c r="BH170" i="1"/>
  <c r="BG171" i="1"/>
  <c r="BE170" i="1"/>
  <c r="BA170" i="1"/>
  <c r="AX170" i="1"/>
  <c r="AZ170" i="1" s="1"/>
  <c r="AT170" i="1"/>
  <c r="AS170" i="1"/>
  <c r="AR170" i="1"/>
  <c r="AQ170" i="1"/>
  <c r="AP170" i="1"/>
  <c r="AO170" i="1"/>
  <c r="AN170" i="1"/>
  <c r="AK170" i="1"/>
  <c r="AF170" i="1"/>
  <c r="AD170" i="1"/>
  <c r="AA170" i="1"/>
  <c r="AB170" i="1" s="1"/>
  <c r="AC170" i="1" s="1"/>
  <c r="Z170" i="1"/>
  <c r="X170" i="1"/>
  <c r="Z169" i="1" s="1"/>
  <c r="W170" i="1"/>
  <c r="EX169" i="1"/>
  <c r="BW169" i="1"/>
  <c r="BX169" i="1"/>
  <c r="BU169" i="1"/>
  <c r="BU169" i="1" a="1"/>
  <c r="BT169" i="1"/>
  <c r="BS169" i="1"/>
  <c r="BR169" i="1"/>
  <c r="BQ169" i="1"/>
  <c r="BP169" i="1"/>
  <c r="BO169" i="1"/>
  <c r="BM169" i="1"/>
  <c r="BL169" i="1"/>
  <c r="BI169" i="1"/>
  <c r="BH169" i="1"/>
  <c r="BG169" i="1"/>
  <c r="BE169" i="1"/>
  <c r="BA169" i="1"/>
  <c r="AX169" i="1"/>
  <c r="AT169" i="1"/>
  <c r="AS169" i="1"/>
  <c r="AR169" i="1"/>
  <c r="AQ169" i="1"/>
  <c r="AP169" i="1"/>
  <c r="AO169" i="1"/>
  <c r="AN169" i="1"/>
  <c r="AK169" i="1"/>
  <c r="AL169" i="1" s="1"/>
  <c r="AI169" i="1"/>
  <c r="AH169" i="1"/>
  <c r="BD169" i="1" s="1"/>
  <c r="AF169" i="1"/>
  <c r="AD169" i="1"/>
  <c r="AB169" i="1"/>
  <c r="AA169" i="1"/>
  <c r="X169" i="1"/>
  <c r="W169" i="1"/>
  <c r="EX168" i="1"/>
  <c r="BW168" i="1"/>
  <c r="BX168" i="1"/>
  <c r="BU168" i="1" a="1"/>
  <c r="BU168" i="1" s="1"/>
  <c r="BT168" i="1"/>
  <c r="BS168" i="1"/>
  <c r="BR168" i="1"/>
  <c r="BQ168" i="1"/>
  <c r="BP168" i="1"/>
  <c r="BO168" i="1"/>
  <c r="BM168" i="1"/>
  <c r="BL168" i="1"/>
  <c r="BI168" i="1"/>
  <c r="BH168" i="1"/>
  <c r="BE168" i="1"/>
  <c r="BA168" i="1"/>
  <c r="AX168" i="1"/>
  <c r="AZ180" i="1" s="1"/>
  <c r="AT168" i="1"/>
  <c r="AR168" i="1"/>
  <c r="AS168" i="1" s="1"/>
  <c r="AQ168" i="1"/>
  <c r="AP168" i="1"/>
  <c r="AO168" i="1"/>
  <c r="AN168" i="1"/>
  <c r="AK168" i="1"/>
  <c r="AH168" i="1" s="1"/>
  <c r="BD168" i="1" s="1"/>
  <c r="AI168" i="1"/>
  <c r="AF168" i="1"/>
  <c r="AD168" i="1"/>
  <c r="AB168" i="1"/>
  <c r="AC168" i="1" s="1"/>
  <c r="AA168" i="1"/>
  <c r="Z168" i="1"/>
  <c r="X168" i="1"/>
  <c r="W168" i="1"/>
  <c r="EX167" i="1"/>
  <c r="BW167" i="1"/>
  <c r="BX167" i="1"/>
  <c r="BU167" i="1" a="1"/>
  <c r="BU167" i="1" s="1"/>
  <c r="BT167" i="1"/>
  <c r="BS167" i="1"/>
  <c r="BR167" i="1"/>
  <c r="BQ167" i="1"/>
  <c r="BP167" i="1"/>
  <c r="BO167" i="1"/>
  <c r="BN167" i="1"/>
  <c r="BM167" i="1"/>
  <c r="BL167" i="1"/>
  <c r="BI167" i="1"/>
  <c r="BH167" i="1"/>
  <c r="BE167" i="1"/>
  <c r="BA167" i="1"/>
  <c r="AX167" i="1"/>
  <c r="AT167" i="1"/>
  <c r="AS167" i="1"/>
  <c r="AR167" i="1"/>
  <c r="AQ167" i="1"/>
  <c r="AP167" i="1"/>
  <c r="AO167" i="1"/>
  <c r="AN167" i="1"/>
  <c r="AK167" i="1"/>
  <c r="AH167" i="1" s="1"/>
  <c r="BD167" i="1" s="1"/>
  <c r="AI167" i="1"/>
  <c r="AF167" i="1"/>
  <c r="AD167" i="1"/>
  <c r="AB167" i="1"/>
  <c r="AA167" i="1"/>
  <c r="Z167" i="1"/>
  <c r="X167" i="1"/>
  <c r="Y191" i="1" s="1"/>
  <c r="W167" i="1"/>
  <c r="EX166" i="1"/>
  <c r="BW166" i="1"/>
  <c r="BU166" i="1" a="1"/>
  <c r="BU166" i="1" s="1"/>
  <c r="BT166" i="1"/>
  <c r="BS166" i="1"/>
  <c r="BR166" i="1"/>
  <c r="BQ166" i="1"/>
  <c r="BP166" i="1"/>
  <c r="BO166" i="1"/>
  <c r="BM166" i="1"/>
  <c r="BL166" i="1"/>
  <c r="BI166" i="1"/>
  <c r="BH166" i="1"/>
  <c r="BG168" i="1"/>
  <c r="BE166" i="1"/>
  <c r="BA166" i="1"/>
  <c r="AX166" i="1"/>
  <c r="AZ166" i="1" s="1"/>
  <c r="AT166" i="1"/>
  <c r="AR166" i="1"/>
  <c r="AQ166" i="1"/>
  <c r="AP166" i="1"/>
  <c r="AO166" i="1"/>
  <c r="AN166" i="1"/>
  <c r="AL166" i="1"/>
  <c r="AK166" i="1"/>
  <c r="AI166" i="1"/>
  <c r="AH166" i="1"/>
  <c r="BD166" i="1" s="1"/>
  <c r="AF166" i="1"/>
  <c r="AD166" i="1"/>
  <c r="AB166" i="1"/>
  <c r="AC166" i="1" s="1"/>
  <c r="AA166" i="1"/>
  <c r="Z166" i="1"/>
  <c r="X166" i="1"/>
  <c r="W166" i="1"/>
  <c r="EX165" i="1"/>
  <c r="BW165" i="1"/>
  <c r="BX165" i="1"/>
  <c r="BU165" i="1" a="1"/>
  <c r="BU165" i="1" s="1"/>
  <c r="BT165" i="1"/>
  <c r="BS165" i="1"/>
  <c r="BR165" i="1"/>
  <c r="BQ165" i="1"/>
  <c r="BP165" i="1"/>
  <c r="BO165" i="1"/>
  <c r="BM165" i="1"/>
  <c r="BL165" i="1"/>
  <c r="BI165" i="1"/>
  <c r="BH165" i="1"/>
  <c r="BE165" i="1"/>
  <c r="BD165" i="1"/>
  <c r="BA165" i="1"/>
  <c r="AZ165" i="1"/>
  <c r="AX165" i="1"/>
  <c r="AT165" i="1"/>
  <c r="AR165" i="1"/>
  <c r="AQ165" i="1"/>
  <c r="AP165" i="1"/>
  <c r="AO165" i="1"/>
  <c r="AN165" i="1"/>
  <c r="AL165" i="1"/>
  <c r="AK165" i="1"/>
  <c r="AI165" i="1"/>
  <c r="AH165" i="1"/>
  <c r="AF165" i="1"/>
  <c r="AD165" i="1"/>
  <c r="AA165" i="1"/>
  <c r="AB165" i="1" s="1"/>
  <c r="Z165" i="1"/>
  <c r="X165" i="1"/>
  <c r="W165" i="1"/>
  <c r="EX164" i="1"/>
  <c r="BW164" i="1"/>
  <c r="BU164" i="1" a="1"/>
  <c r="BU164" i="1" s="1"/>
  <c r="BT164" i="1"/>
  <c r="BS164" i="1"/>
  <c r="BR164" i="1"/>
  <c r="BQ164" i="1"/>
  <c r="BP164" i="1"/>
  <c r="BO164" i="1"/>
  <c r="BM164" i="1"/>
  <c r="BL164" i="1"/>
  <c r="BI164" i="1"/>
  <c r="BH164" i="1"/>
  <c r="BE164" i="1"/>
  <c r="BA164" i="1"/>
  <c r="AX164" i="1"/>
  <c r="AT164" i="1"/>
  <c r="AR164" i="1"/>
  <c r="AQ164" i="1"/>
  <c r="AP164" i="1"/>
  <c r="AO164" i="1"/>
  <c r="AN164" i="1"/>
  <c r="AL164" i="1"/>
  <c r="AK164" i="1"/>
  <c r="AH164" i="1"/>
  <c r="AI164" i="1" s="1"/>
  <c r="AF164" i="1"/>
  <c r="AD164" i="1"/>
  <c r="AA164" i="1"/>
  <c r="AB164" i="1" s="1"/>
  <c r="AC164" i="1" s="1"/>
  <c r="Z164" i="1"/>
  <c r="X164" i="1"/>
  <c r="BD164" i="1" s="1"/>
  <c r="W164" i="1"/>
  <c r="EX163" i="1"/>
  <c r="BW163" i="1"/>
  <c r="BU163" i="1" a="1"/>
  <c r="BU163" i="1" s="1"/>
  <c r="BT163" i="1"/>
  <c r="BS163" i="1"/>
  <c r="BR163" i="1"/>
  <c r="BQ163" i="1"/>
  <c r="BP163" i="1"/>
  <c r="BO163" i="1"/>
  <c r="BM163" i="1"/>
  <c r="BL163" i="1"/>
  <c r="BI163" i="1"/>
  <c r="BH163" i="1"/>
  <c r="BE163" i="1"/>
  <c r="BA163" i="1"/>
  <c r="AX163" i="1"/>
  <c r="AZ163" i="1" s="1"/>
  <c r="AT163" i="1"/>
  <c r="AR163" i="1"/>
  <c r="AS163" i="1" s="1"/>
  <c r="AQ163" i="1"/>
  <c r="AP163" i="1"/>
  <c r="AO163" i="1"/>
  <c r="AN163" i="1"/>
  <c r="AL163" i="1"/>
  <c r="AK163" i="1"/>
  <c r="AI163" i="1"/>
  <c r="AH163" i="1"/>
  <c r="AF163" i="1"/>
  <c r="AD163" i="1"/>
  <c r="AB163" i="1"/>
  <c r="AC163" i="1" s="1"/>
  <c r="AA163" i="1"/>
  <c r="X163" i="1"/>
  <c r="BD163" i="1" s="1"/>
  <c r="W163" i="1"/>
  <c r="EX162" i="1"/>
  <c r="BW162" i="1"/>
  <c r="BU162" i="1"/>
  <c r="BU162" i="1" a="1"/>
  <c r="BT162" i="1"/>
  <c r="BS162" i="1"/>
  <c r="BR162" i="1"/>
  <c r="BQ162" i="1"/>
  <c r="BP162" i="1"/>
  <c r="BO162" i="1"/>
  <c r="BM162" i="1"/>
  <c r="BL162" i="1"/>
  <c r="BI162" i="1"/>
  <c r="BH162" i="1"/>
  <c r="BE162" i="1"/>
  <c r="BA162" i="1"/>
  <c r="AZ162" i="1"/>
  <c r="AX162" i="1"/>
  <c r="AT162" i="1"/>
  <c r="AS162" i="1"/>
  <c r="AR162" i="1"/>
  <c r="BN162" i="1" s="1"/>
  <c r="AQ162" i="1"/>
  <c r="AP162" i="1"/>
  <c r="AO162" i="1"/>
  <c r="AN162" i="1"/>
  <c r="AK162" i="1"/>
  <c r="AL162" i="1" s="1"/>
  <c r="AH162" i="1"/>
  <c r="AI162" i="1" s="1"/>
  <c r="AF162" i="1"/>
  <c r="AD162" i="1"/>
  <c r="AA162" i="1"/>
  <c r="AB162" i="1" s="1"/>
  <c r="Z162" i="1"/>
  <c r="X162" i="1"/>
  <c r="W162" i="1"/>
  <c r="EX161" i="1"/>
  <c r="BW161" i="1"/>
  <c r="BX161" i="1"/>
  <c r="BU161" i="1"/>
  <c r="BU161" i="1" a="1"/>
  <c r="BT161" i="1"/>
  <c r="BS161" i="1"/>
  <c r="BR161" i="1"/>
  <c r="BQ161" i="1"/>
  <c r="BP161" i="1"/>
  <c r="BO161" i="1"/>
  <c r="BN161" i="1"/>
  <c r="BM161" i="1"/>
  <c r="BL161" i="1"/>
  <c r="BI161" i="1"/>
  <c r="BH161" i="1"/>
  <c r="BG161" i="1"/>
  <c r="BE161" i="1"/>
  <c r="BA161" i="1"/>
  <c r="AX161" i="1"/>
  <c r="AZ161" i="1" s="1"/>
  <c r="AT161" i="1"/>
  <c r="AS161" i="1"/>
  <c r="AR161" i="1"/>
  <c r="AQ161" i="1"/>
  <c r="AP161" i="1"/>
  <c r="AO161" i="1"/>
  <c r="AN161" i="1"/>
  <c r="AK161" i="1"/>
  <c r="AH161" i="1" s="1"/>
  <c r="AF161" i="1"/>
  <c r="AD161" i="1"/>
  <c r="AB161" i="1"/>
  <c r="AC161" i="1" s="1"/>
  <c r="AA161" i="1"/>
  <c r="X161" i="1"/>
  <c r="W161" i="1"/>
  <c r="EX160" i="1"/>
  <c r="BW160" i="1"/>
  <c r="BX160" i="1"/>
  <c r="BU160" i="1" a="1"/>
  <c r="BU160" i="1" s="1"/>
  <c r="BT160" i="1"/>
  <c r="BS160" i="1"/>
  <c r="BR160" i="1"/>
  <c r="BQ160" i="1"/>
  <c r="BP160" i="1"/>
  <c r="BO160" i="1"/>
  <c r="BN160" i="1"/>
  <c r="BM160" i="1"/>
  <c r="BL160" i="1"/>
  <c r="BI160" i="1"/>
  <c r="BH160" i="1"/>
  <c r="BG160" i="1"/>
  <c r="BE160" i="1"/>
  <c r="BA160" i="1"/>
  <c r="AZ160" i="1"/>
  <c r="AX160" i="1"/>
  <c r="AT160" i="1"/>
  <c r="AU184" i="1" s="1"/>
  <c r="AS160" i="1"/>
  <c r="AR160" i="1"/>
  <c r="AQ160" i="1"/>
  <c r="AP160" i="1"/>
  <c r="AO160" i="1"/>
  <c r="AN160" i="1"/>
  <c r="AK160" i="1"/>
  <c r="AL160" i="1" s="1"/>
  <c r="AH160" i="1"/>
  <c r="BD160" i="1" s="1"/>
  <c r="AF160" i="1"/>
  <c r="AD160" i="1"/>
  <c r="AB160" i="1"/>
  <c r="AC160" i="1" s="1"/>
  <c r="AA160" i="1"/>
  <c r="Z160" i="1"/>
  <c r="X160" i="1"/>
  <c r="W160" i="1"/>
  <c r="EX159" i="1"/>
  <c r="BW159" i="1"/>
  <c r="BU159" i="1"/>
  <c r="BU159" i="1" a="1"/>
  <c r="BT159" i="1"/>
  <c r="BS159" i="1"/>
  <c r="BR159" i="1"/>
  <c r="BQ159" i="1"/>
  <c r="BP159" i="1"/>
  <c r="BO159" i="1"/>
  <c r="BN159" i="1"/>
  <c r="BM159" i="1"/>
  <c r="BL159" i="1"/>
  <c r="BI159" i="1"/>
  <c r="BH159" i="1"/>
  <c r="BE159" i="1"/>
  <c r="BA159" i="1"/>
  <c r="AZ159" i="1"/>
  <c r="AX159" i="1"/>
  <c r="AT159" i="1"/>
  <c r="AR159" i="1"/>
  <c r="AS159" i="1" s="1"/>
  <c r="AQ159" i="1"/>
  <c r="AP159" i="1"/>
  <c r="AO159" i="1"/>
  <c r="AN159" i="1"/>
  <c r="AL159" i="1"/>
  <c r="AK159" i="1"/>
  <c r="AH159" i="1" s="1"/>
  <c r="BD159" i="1" s="1"/>
  <c r="AI159" i="1"/>
  <c r="AF159" i="1"/>
  <c r="AD159" i="1"/>
  <c r="AB159" i="1"/>
  <c r="AC159" i="1" s="1"/>
  <c r="AA159" i="1"/>
  <c r="Z159" i="1"/>
  <c r="X159" i="1"/>
  <c r="W159" i="1"/>
  <c r="EX158" i="1"/>
  <c r="BW158" i="1"/>
  <c r="BX158" i="1"/>
  <c r="BU158" i="1" a="1"/>
  <c r="BU158" i="1" s="1"/>
  <c r="BT158" i="1"/>
  <c r="BS158" i="1"/>
  <c r="BR158" i="1"/>
  <c r="BQ158" i="1"/>
  <c r="BP158" i="1"/>
  <c r="BO158" i="1"/>
  <c r="BN158" i="1"/>
  <c r="BM158" i="1"/>
  <c r="BL158" i="1"/>
  <c r="BI158" i="1"/>
  <c r="BH158" i="1"/>
  <c r="BE158" i="1"/>
  <c r="BA158" i="1"/>
  <c r="AX158" i="1"/>
  <c r="AZ158" i="1" s="1"/>
  <c r="AT158" i="1"/>
  <c r="AS158" i="1"/>
  <c r="AR158" i="1"/>
  <c r="AQ158" i="1"/>
  <c r="AP158" i="1"/>
  <c r="AO158" i="1"/>
  <c r="AN158" i="1"/>
  <c r="AK158" i="1"/>
  <c r="AF158" i="1"/>
  <c r="AD158" i="1"/>
  <c r="AB158" i="1"/>
  <c r="AA158" i="1"/>
  <c r="Z158" i="1"/>
  <c r="X158" i="1"/>
  <c r="W158" i="1"/>
  <c r="BW157" i="1"/>
  <c r="BU157" i="1" a="1"/>
  <c r="BU157" i="1" s="1"/>
  <c r="BT157" i="1"/>
  <c r="BS157" i="1"/>
  <c r="BR157" i="1"/>
  <c r="BQ157" i="1"/>
  <c r="BP157" i="1"/>
  <c r="BO157" i="1"/>
  <c r="BN157" i="1"/>
  <c r="BM157" i="1"/>
  <c r="BL157" i="1"/>
  <c r="BI157" i="1"/>
  <c r="BH157" i="1"/>
  <c r="BG159" i="1"/>
  <c r="BE157" i="1"/>
  <c r="BA157" i="1"/>
  <c r="AX157" i="1"/>
  <c r="AZ169" i="1" s="1"/>
  <c r="AT157" i="1"/>
  <c r="AR157" i="1"/>
  <c r="BN169" i="1" s="1"/>
  <c r="AQ157" i="1"/>
  <c r="AP157" i="1"/>
  <c r="AO157" i="1"/>
  <c r="AN157" i="1"/>
  <c r="AK157" i="1"/>
  <c r="AH157" i="1" s="1"/>
  <c r="AF157" i="1"/>
  <c r="AD157" i="1"/>
  <c r="AA157" i="1"/>
  <c r="AB157" i="1" s="1"/>
  <c r="Z157" i="1"/>
  <c r="X157" i="1"/>
  <c r="W157" i="1"/>
  <c r="BW156" i="1"/>
  <c r="BU156" i="1"/>
  <c r="BU156" i="1" a="1"/>
  <c r="BT156" i="1"/>
  <c r="BS156" i="1"/>
  <c r="BR156" i="1"/>
  <c r="BQ156" i="1"/>
  <c r="BP156" i="1"/>
  <c r="BO156" i="1"/>
  <c r="BM156" i="1"/>
  <c r="BL156" i="1"/>
  <c r="BI156" i="1"/>
  <c r="BH156" i="1"/>
  <c r="BE156" i="1"/>
  <c r="BA156" i="1"/>
  <c r="AX156" i="1"/>
  <c r="AZ156" i="1" s="1"/>
  <c r="AT156" i="1"/>
  <c r="AR156" i="1"/>
  <c r="AQ156" i="1"/>
  <c r="AP156" i="1"/>
  <c r="AO156" i="1"/>
  <c r="AN156" i="1"/>
  <c r="AL156" i="1"/>
  <c r="AK156" i="1"/>
  <c r="AI156" i="1"/>
  <c r="AH156" i="1"/>
  <c r="BD156" i="1" s="1"/>
  <c r="AF156" i="1"/>
  <c r="AD156" i="1"/>
  <c r="AB156" i="1"/>
  <c r="AA156" i="1"/>
  <c r="Z156" i="1"/>
  <c r="X156" i="1"/>
  <c r="W156" i="1"/>
  <c r="BW155" i="1"/>
  <c r="BU155" i="1" a="1"/>
  <c r="BU155" i="1" s="1"/>
  <c r="BT155" i="1"/>
  <c r="BS155" i="1"/>
  <c r="BR155" i="1"/>
  <c r="BQ155" i="1"/>
  <c r="BP155" i="1"/>
  <c r="BO155" i="1"/>
  <c r="BM155" i="1"/>
  <c r="BL155" i="1"/>
  <c r="BI155" i="1"/>
  <c r="BH155" i="1"/>
  <c r="BG157" i="1"/>
  <c r="BE155" i="1"/>
  <c r="BA155" i="1"/>
  <c r="AX155" i="1"/>
  <c r="AT155" i="1"/>
  <c r="AR155" i="1"/>
  <c r="BN155" i="1" s="1"/>
  <c r="AQ155" i="1"/>
  <c r="AP155" i="1"/>
  <c r="AO155" i="1"/>
  <c r="AN155" i="1"/>
  <c r="AK155" i="1"/>
  <c r="AL155" i="1" s="1"/>
  <c r="AH155" i="1"/>
  <c r="AI155" i="1" s="1"/>
  <c r="AF155" i="1"/>
  <c r="AD155" i="1"/>
  <c r="AA155" i="1"/>
  <c r="AB155" i="1" s="1"/>
  <c r="Z155" i="1"/>
  <c r="X155" i="1"/>
  <c r="Y203" i="1" s="1"/>
  <c r="W155" i="1"/>
  <c r="BW154" i="1"/>
  <c r="BX154" i="1"/>
  <c r="BU154" i="1" a="1"/>
  <c r="BU154" i="1" s="1"/>
  <c r="BT154" i="1"/>
  <c r="BS154" i="1"/>
  <c r="BR154" i="1"/>
  <c r="BQ154" i="1"/>
  <c r="BP154" i="1"/>
  <c r="BO154" i="1"/>
  <c r="BM154" i="1"/>
  <c r="BL154" i="1"/>
  <c r="BI154" i="1"/>
  <c r="BH154" i="1"/>
  <c r="BE154" i="1"/>
  <c r="BD154" i="1"/>
  <c r="BA154" i="1"/>
  <c r="AZ154" i="1"/>
  <c r="AX154" i="1"/>
  <c r="AT154" i="1"/>
  <c r="AS154" i="1"/>
  <c r="AR154" i="1"/>
  <c r="BN154" i="1" s="1"/>
  <c r="AQ154" i="1"/>
  <c r="AP154" i="1"/>
  <c r="AO154" i="1"/>
  <c r="AN154" i="1"/>
  <c r="AL154" i="1"/>
  <c r="AK154" i="1"/>
  <c r="AI154" i="1"/>
  <c r="AH154" i="1"/>
  <c r="AF154" i="1"/>
  <c r="AD154" i="1"/>
  <c r="AB154" i="1"/>
  <c r="AC154" i="1" s="1"/>
  <c r="AA154" i="1"/>
  <c r="Z154" i="1"/>
  <c r="X154" i="1"/>
  <c r="W154" i="1"/>
  <c r="BW153" i="1"/>
  <c r="BX153" i="1"/>
  <c r="BU153" i="1"/>
  <c r="BU153" i="1" a="1"/>
  <c r="BT153" i="1"/>
  <c r="BS153" i="1"/>
  <c r="BR153" i="1"/>
  <c r="BQ153" i="1"/>
  <c r="BP153" i="1"/>
  <c r="BO153" i="1"/>
  <c r="BM153" i="1"/>
  <c r="BL153" i="1"/>
  <c r="BI153" i="1"/>
  <c r="BH153" i="1"/>
  <c r="BE153" i="1"/>
  <c r="BA153" i="1"/>
  <c r="AX153" i="1"/>
  <c r="AZ153" i="1" s="1"/>
  <c r="AT153" i="1"/>
  <c r="AR153" i="1"/>
  <c r="BN153" i="1" s="1"/>
  <c r="AQ153" i="1"/>
  <c r="AP153" i="1"/>
  <c r="AO153" i="1"/>
  <c r="AN153" i="1"/>
  <c r="AK153" i="1"/>
  <c r="AL153" i="1" s="1"/>
  <c r="AF153" i="1"/>
  <c r="AD153" i="1"/>
  <c r="AA153" i="1"/>
  <c r="AB153" i="1" s="1"/>
  <c r="Z153" i="1"/>
  <c r="X153" i="1"/>
  <c r="W153" i="1"/>
  <c r="BW152" i="1"/>
  <c r="BU152" i="1"/>
  <c r="BU152" i="1" a="1"/>
  <c r="BT152" i="1"/>
  <c r="BS152" i="1"/>
  <c r="BR152" i="1"/>
  <c r="BQ152" i="1"/>
  <c r="BP152" i="1"/>
  <c r="BO152" i="1"/>
  <c r="BM152" i="1"/>
  <c r="BL152" i="1"/>
  <c r="BI152" i="1"/>
  <c r="BH152" i="1"/>
  <c r="BE152" i="1"/>
  <c r="BD152" i="1"/>
  <c r="BA152" i="1"/>
  <c r="AX152" i="1"/>
  <c r="AZ152" i="1" s="1"/>
  <c r="AT152" i="1"/>
  <c r="AR152" i="1"/>
  <c r="BN152" i="1" s="1"/>
  <c r="AQ152" i="1"/>
  <c r="AP152" i="1"/>
  <c r="AO152" i="1"/>
  <c r="AN152" i="1"/>
  <c r="AL152" i="1"/>
  <c r="AK152" i="1"/>
  <c r="AH152" i="1"/>
  <c r="AI152" i="1" s="1"/>
  <c r="AF152" i="1"/>
  <c r="AD152" i="1"/>
  <c r="AA152" i="1"/>
  <c r="AB152" i="1" s="1"/>
  <c r="Z152" i="1"/>
  <c r="X152" i="1"/>
  <c r="Z151" i="1" s="1"/>
  <c r="W152" i="1"/>
  <c r="BW151" i="1"/>
  <c r="BX151" i="1" s="1"/>
  <c r="BU151" i="1" a="1"/>
  <c r="BU151" i="1" s="1"/>
  <c r="BT151" i="1"/>
  <c r="BS151" i="1"/>
  <c r="BR151" i="1"/>
  <c r="BQ151" i="1"/>
  <c r="BP151" i="1"/>
  <c r="BO151" i="1"/>
  <c r="BM151" i="1"/>
  <c r="BL151" i="1"/>
  <c r="BI151" i="1"/>
  <c r="BH151" i="1"/>
  <c r="BE151" i="1"/>
  <c r="BA151" i="1"/>
  <c r="AX151" i="1"/>
  <c r="AZ151" i="1" s="1"/>
  <c r="AT151" i="1"/>
  <c r="AU199" i="1" s="1"/>
  <c r="AS151" i="1"/>
  <c r="AR151" i="1"/>
  <c r="AQ151" i="1"/>
  <c r="AP151" i="1"/>
  <c r="AO151" i="1"/>
  <c r="AN151" i="1"/>
  <c r="AL151" i="1"/>
  <c r="AK151" i="1"/>
  <c r="AI151" i="1"/>
  <c r="AH151" i="1"/>
  <c r="BD151" i="1" s="1"/>
  <c r="AF151" i="1"/>
  <c r="AD151" i="1"/>
  <c r="AA151" i="1"/>
  <c r="AB151" i="1" s="1"/>
  <c r="X151" i="1"/>
  <c r="W151" i="1"/>
  <c r="BW150" i="1"/>
  <c r="BU150" i="1" a="1"/>
  <c r="BU150" i="1" s="1"/>
  <c r="BT150" i="1"/>
  <c r="BS150" i="1"/>
  <c r="BR150" i="1"/>
  <c r="BQ150" i="1"/>
  <c r="BP150" i="1"/>
  <c r="BO150" i="1"/>
  <c r="BM150" i="1"/>
  <c r="BL150" i="1"/>
  <c r="BI150" i="1"/>
  <c r="BH150" i="1"/>
  <c r="BE150" i="1"/>
  <c r="BA150" i="1"/>
  <c r="AZ150" i="1"/>
  <c r="AX150" i="1"/>
  <c r="AY210" i="1" s="1"/>
  <c r="AT150" i="1"/>
  <c r="AS150" i="1"/>
  <c r="AR150" i="1"/>
  <c r="BN150" i="1" s="1"/>
  <c r="AQ150" i="1"/>
  <c r="AP150" i="1"/>
  <c r="AO150" i="1"/>
  <c r="AN150" i="1"/>
  <c r="AK150" i="1"/>
  <c r="AL150" i="1" s="1"/>
  <c r="AH150" i="1"/>
  <c r="AI150" i="1" s="1"/>
  <c r="AF150" i="1"/>
  <c r="AD150" i="1"/>
  <c r="AA150" i="1"/>
  <c r="AB150" i="1" s="1"/>
  <c r="AC150" i="1" s="1"/>
  <c r="Z150" i="1"/>
  <c r="X150" i="1"/>
  <c r="Z149" i="1" s="1"/>
  <c r="W150" i="1"/>
  <c r="BW149" i="1"/>
  <c r="BU149" i="1"/>
  <c r="BU149" i="1" a="1"/>
  <c r="BT149" i="1"/>
  <c r="BS149" i="1"/>
  <c r="BR149" i="1"/>
  <c r="BQ149" i="1"/>
  <c r="BP149" i="1"/>
  <c r="BO149" i="1"/>
  <c r="BM149" i="1"/>
  <c r="BL149" i="1"/>
  <c r="BI149" i="1"/>
  <c r="BH149" i="1"/>
  <c r="BG149" i="1"/>
  <c r="BE149" i="1"/>
  <c r="BD149" i="1"/>
  <c r="BA149" i="1"/>
  <c r="AZ149" i="1"/>
  <c r="AT149" i="1"/>
  <c r="AS149" i="1"/>
  <c r="AR149" i="1"/>
  <c r="AQ149" i="1"/>
  <c r="AP149" i="1"/>
  <c r="AO149" i="1"/>
  <c r="AN149" i="1"/>
  <c r="AK149" i="1"/>
  <c r="AL149" i="1" s="1"/>
  <c r="AH149" i="1"/>
  <c r="AI149" i="1" s="1"/>
  <c r="AF149" i="1"/>
  <c r="AD149" i="1"/>
  <c r="AA149" i="1"/>
  <c r="AB149" i="1" s="1"/>
  <c r="AC149" i="1" s="1"/>
  <c r="X149" i="1"/>
  <c r="Z148" i="1" s="1"/>
  <c r="W149" i="1"/>
  <c r="BW148" i="1"/>
  <c r="BU148" i="1" a="1"/>
  <c r="BU148" i="1" s="1"/>
  <c r="BT148" i="1"/>
  <c r="BS148" i="1"/>
  <c r="BR148" i="1"/>
  <c r="BQ148" i="1"/>
  <c r="BP148" i="1"/>
  <c r="BO148" i="1"/>
  <c r="BN148" i="1"/>
  <c r="BM148" i="1"/>
  <c r="BL148" i="1"/>
  <c r="BI148" i="1"/>
  <c r="BH148" i="1"/>
  <c r="BG148" i="1"/>
  <c r="BE148" i="1"/>
  <c r="BD148" i="1"/>
  <c r="BA148" i="1"/>
  <c r="BB196" i="1" s="1"/>
  <c r="AZ148" i="1"/>
  <c r="AT148" i="1"/>
  <c r="AS148" i="1"/>
  <c r="AR148" i="1"/>
  <c r="AQ148" i="1"/>
  <c r="AP148" i="1"/>
  <c r="AO148" i="1"/>
  <c r="AN148" i="1"/>
  <c r="AK148" i="1"/>
  <c r="AL148" i="1" s="1"/>
  <c r="AH148" i="1"/>
  <c r="AI148" i="1" s="1"/>
  <c r="AF148" i="1"/>
  <c r="AD148" i="1"/>
  <c r="AB148" i="1"/>
  <c r="AC148" i="1" s="1"/>
  <c r="AA148" i="1"/>
  <c r="X148" i="1"/>
  <c r="Z147" i="1" s="1"/>
  <c r="W148" i="1"/>
  <c r="BW147" i="1"/>
  <c r="BU147" i="1" a="1"/>
  <c r="BU147" i="1" s="1"/>
  <c r="BT147" i="1"/>
  <c r="BS147" i="1"/>
  <c r="BR147" i="1"/>
  <c r="BQ147" i="1"/>
  <c r="BP147" i="1"/>
  <c r="BO147" i="1"/>
  <c r="BN147" i="1"/>
  <c r="BM147" i="1"/>
  <c r="BL147" i="1"/>
  <c r="BI147" i="1"/>
  <c r="BH147" i="1"/>
  <c r="BE147" i="1"/>
  <c r="BD147" i="1"/>
  <c r="BA147" i="1"/>
  <c r="AZ147" i="1"/>
  <c r="AT147" i="1"/>
  <c r="AU183" i="1" s="1"/>
  <c r="AS147" i="1"/>
  <c r="AR147" i="1"/>
  <c r="AQ147" i="1"/>
  <c r="AP147" i="1"/>
  <c r="AO147" i="1"/>
  <c r="AN147" i="1"/>
  <c r="AK147" i="1"/>
  <c r="AL147" i="1" s="1"/>
  <c r="AH147" i="1"/>
  <c r="AI147" i="1" s="1"/>
  <c r="AF147" i="1"/>
  <c r="AD147" i="1"/>
  <c r="AB147" i="1"/>
  <c r="AA147" i="1"/>
  <c r="X147" i="1"/>
  <c r="Z146" i="1" s="1"/>
  <c r="W147" i="1"/>
  <c r="BW146" i="1"/>
  <c r="BU146" i="1"/>
  <c r="BU146" i="1" a="1"/>
  <c r="BT146" i="1"/>
  <c r="BS146" i="1"/>
  <c r="BR146" i="1"/>
  <c r="BQ146" i="1"/>
  <c r="BP146" i="1"/>
  <c r="BO146" i="1"/>
  <c r="BN146" i="1"/>
  <c r="BM146" i="1"/>
  <c r="BL146" i="1"/>
  <c r="BI146" i="1"/>
  <c r="BH146" i="1"/>
  <c r="BE146" i="1"/>
  <c r="BD146" i="1"/>
  <c r="BA146" i="1"/>
  <c r="AZ146" i="1"/>
  <c r="AT146" i="1"/>
  <c r="AS146" i="1"/>
  <c r="AR146" i="1"/>
  <c r="AQ146" i="1"/>
  <c r="AP146" i="1"/>
  <c r="AO146" i="1"/>
  <c r="AN146" i="1"/>
  <c r="AK146" i="1"/>
  <c r="AL146" i="1" s="1"/>
  <c r="AH146" i="1"/>
  <c r="AI146" i="1" s="1"/>
  <c r="AF146" i="1"/>
  <c r="AD146" i="1"/>
  <c r="AB146" i="1"/>
  <c r="AA146" i="1"/>
  <c r="X146" i="1"/>
  <c r="Z145" i="1" s="1"/>
  <c r="W146" i="1"/>
  <c r="BW145" i="1"/>
  <c r="BX145" i="1"/>
  <c r="BU145" i="1"/>
  <c r="BU145" i="1" a="1"/>
  <c r="BT145" i="1"/>
  <c r="BS145" i="1"/>
  <c r="BR145" i="1"/>
  <c r="BQ145" i="1"/>
  <c r="BP145" i="1"/>
  <c r="BO145" i="1"/>
  <c r="BM145" i="1"/>
  <c r="BL145" i="1"/>
  <c r="BI145" i="1"/>
  <c r="BH145" i="1"/>
  <c r="BG147" i="1"/>
  <c r="BE145" i="1"/>
  <c r="BD145" i="1"/>
  <c r="BA145" i="1"/>
  <c r="AZ145" i="1"/>
  <c r="AT145" i="1"/>
  <c r="AS145" i="1"/>
  <c r="AR145" i="1"/>
  <c r="AQ145" i="1"/>
  <c r="AP145" i="1"/>
  <c r="AO145" i="1"/>
  <c r="AN145" i="1"/>
  <c r="AK145" i="1"/>
  <c r="AL145" i="1" s="1"/>
  <c r="AH145" i="1"/>
  <c r="AI145" i="1" s="1"/>
  <c r="AF145" i="1"/>
  <c r="AD145" i="1"/>
  <c r="AA145" i="1"/>
  <c r="AB145" i="1" s="1"/>
  <c r="AC145" i="1" s="1"/>
  <c r="X145" i="1"/>
  <c r="Z144" i="1" s="1"/>
  <c r="W145" i="1"/>
  <c r="BW144" i="1"/>
  <c r="BU144" i="1"/>
  <c r="BU144" i="1" a="1"/>
  <c r="BT144" i="1"/>
  <c r="BS144" i="1"/>
  <c r="BR144" i="1"/>
  <c r="BQ144" i="1"/>
  <c r="BP144" i="1"/>
  <c r="BO144" i="1"/>
  <c r="BM144" i="1"/>
  <c r="BL144" i="1"/>
  <c r="BI144" i="1"/>
  <c r="BH144" i="1"/>
  <c r="BE144" i="1"/>
  <c r="BD144" i="1"/>
  <c r="BA144" i="1"/>
  <c r="AZ144" i="1"/>
  <c r="AT144" i="1"/>
  <c r="AS144" i="1"/>
  <c r="AR144" i="1"/>
  <c r="AQ144" i="1"/>
  <c r="AP144" i="1"/>
  <c r="AO144" i="1"/>
  <c r="AN144" i="1"/>
  <c r="AK144" i="1"/>
  <c r="AL144" i="1" s="1"/>
  <c r="AH144" i="1"/>
  <c r="AI144" i="1" s="1"/>
  <c r="AF144" i="1"/>
  <c r="AD144" i="1"/>
  <c r="AA144" i="1"/>
  <c r="AB144" i="1" s="1"/>
  <c r="AC144" i="1" s="1"/>
  <c r="X144" i="1"/>
  <c r="Z143" i="1" s="1"/>
  <c r="W144" i="1"/>
  <c r="BW143" i="1"/>
  <c r="BU143" i="1" a="1"/>
  <c r="BU143" i="1" s="1"/>
  <c r="BT143" i="1"/>
  <c r="BS143" i="1"/>
  <c r="BR143" i="1"/>
  <c r="BQ143" i="1"/>
  <c r="BP143" i="1"/>
  <c r="BO143" i="1"/>
  <c r="BM143" i="1"/>
  <c r="BL143" i="1"/>
  <c r="BI143" i="1"/>
  <c r="BH143" i="1"/>
  <c r="BE143" i="1"/>
  <c r="BA143" i="1"/>
  <c r="AZ143" i="1"/>
  <c r="AT143" i="1"/>
  <c r="AS143" i="1"/>
  <c r="AR143" i="1"/>
  <c r="AQ143" i="1"/>
  <c r="AP143" i="1"/>
  <c r="AO143" i="1"/>
  <c r="AN143" i="1"/>
  <c r="AK143" i="1"/>
  <c r="AL143" i="1" s="1"/>
  <c r="AF143" i="1"/>
  <c r="AD143" i="1"/>
  <c r="AA143" i="1"/>
  <c r="AB143" i="1" s="1"/>
  <c r="AC143" i="1" s="1"/>
  <c r="X143" i="1"/>
  <c r="Z142" i="1" s="1"/>
  <c r="W143" i="1"/>
  <c r="BW142" i="1"/>
  <c r="BU142" i="1" a="1"/>
  <c r="BU142" i="1" s="1"/>
  <c r="BT142" i="1"/>
  <c r="BS142" i="1"/>
  <c r="BR142" i="1"/>
  <c r="BQ142" i="1"/>
  <c r="BP142" i="1"/>
  <c r="BO142" i="1"/>
  <c r="BM142" i="1"/>
  <c r="BL142" i="1"/>
  <c r="BI142" i="1"/>
  <c r="BH142" i="1"/>
  <c r="BG144" i="1"/>
  <c r="BE142" i="1"/>
  <c r="BA142" i="1"/>
  <c r="AZ142" i="1"/>
  <c r="AT142" i="1"/>
  <c r="AS142" i="1"/>
  <c r="AR142" i="1"/>
  <c r="AQ142" i="1"/>
  <c r="AP142" i="1"/>
  <c r="AO142" i="1"/>
  <c r="AN142" i="1"/>
  <c r="AK142" i="1"/>
  <c r="AL142" i="1" s="1"/>
  <c r="AF142" i="1"/>
  <c r="AD142" i="1"/>
  <c r="AB142" i="1"/>
  <c r="AA142" i="1"/>
  <c r="X142" i="1"/>
  <c r="Z141" i="1" s="1"/>
  <c r="W142" i="1"/>
  <c r="BW141" i="1"/>
  <c r="BX141" i="1"/>
  <c r="BU141" i="1" a="1"/>
  <c r="BU141" i="1" s="1"/>
  <c r="BT141" i="1"/>
  <c r="BS141" i="1"/>
  <c r="BR141" i="1"/>
  <c r="BQ141" i="1"/>
  <c r="BP141" i="1"/>
  <c r="BO141" i="1"/>
  <c r="BM141" i="1"/>
  <c r="BL141" i="1"/>
  <c r="BI141" i="1"/>
  <c r="BH141" i="1"/>
  <c r="BG143" i="1"/>
  <c r="BE141" i="1"/>
  <c r="BA141" i="1"/>
  <c r="AZ141" i="1"/>
  <c r="AT141" i="1"/>
  <c r="AS141" i="1"/>
  <c r="AR141" i="1"/>
  <c r="AQ141" i="1"/>
  <c r="AP141" i="1"/>
  <c r="AO141" i="1"/>
  <c r="AN141" i="1"/>
  <c r="AK141" i="1"/>
  <c r="AL141" i="1" s="1"/>
  <c r="AF141" i="1"/>
  <c r="AD141" i="1"/>
  <c r="AA141" i="1"/>
  <c r="AB141" i="1" s="1"/>
  <c r="AC141" i="1" s="1"/>
  <c r="X141" i="1"/>
  <c r="Z140" i="1" s="1"/>
  <c r="W141" i="1"/>
  <c r="BW140" i="1"/>
  <c r="BU140" i="1" a="1"/>
  <c r="BU140" i="1" s="1"/>
  <c r="BT140" i="1"/>
  <c r="BS140" i="1"/>
  <c r="BR140" i="1"/>
  <c r="BQ140" i="1"/>
  <c r="BP140" i="1"/>
  <c r="BO140" i="1"/>
  <c r="BM140" i="1"/>
  <c r="BL140" i="1"/>
  <c r="BI140" i="1"/>
  <c r="BH140" i="1"/>
  <c r="BG142" i="1"/>
  <c r="BE140" i="1"/>
  <c r="BA140" i="1"/>
  <c r="AZ140" i="1"/>
  <c r="AT140" i="1"/>
  <c r="AS140" i="1"/>
  <c r="AR140" i="1"/>
  <c r="AQ140" i="1"/>
  <c r="AP140" i="1"/>
  <c r="AO140" i="1"/>
  <c r="AN140" i="1"/>
  <c r="AK140" i="1"/>
  <c r="AL140" i="1" s="1"/>
  <c r="AF140" i="1"/>
  <c r="AD140" i="1"/>
  <c r="AA140" i="1"/>
  <c r="AB140" i="1" s="1"/>
  <c r="AC140" i="1" s="1"/>
  <c r="X140" i="1"/>
  <c r="Z139" i="1" s="1"/>
  <c r="W140" i="1"/>
  <c r="BW139" i="1"/>
  <c r="BU139" i="1"/>
  <c r="BU139" i="1" a="1"/>
  <c r="BT139" i="1"/>
  <c r="BS139" i="1"/>
  <c r="BR139" i="1"/>
  <c r="BQ139" i="1"/>
  <c r="BP139" i="1"/>
  <c r="BO139" i="1"/>
  <c r="BM139" i="1"/>
  <c r="BL139" i="1"/>
  <c r="BI139" i="1"/>
  <c r="BH139" i="1"/>
  <c r="BG141" i="1"/>
  <c r="BE139" i="1"/>
  <c r="BA139" i="1"/>
  <c r="AZ139" i="1"/>
  <c r="AT139" i="1"/>
  <c r="AS139" i="1"/>
  <c r="AR139" i="1"/>
  <c r="AQ139" i="1"/>
  <c r="AP139" i="1"/>
  <c r="AO139" i="1"/>
  <c r="AN139" i="1"/>
  <c r="AK139" i="1"/>
  <c r="AL139" i="1" s="1"/>
  <c r="AF139" i="1"/>
  <c r="AD139" i="1"/>
  <c r="AB139" i="1"/>
  <c r="AC139" i="1" s="1"/>
  <c r="AA139" i="1"/>
  <c r="X139" i="1"/>
  <c r="Z138" i="1" s="1"/>
  <c r="W139" i="1"/>
  <c r="BW138" i="1"/>
  <c r="BX138" i="1" s="1"/>
  <c r="BU138" i="1"/>
  <c r="BU138" i="1" a="1"/>
  <c r="BT138" i="1"/>
  <c r="BS138" i="1"/>
  <c r="BR138" i="1"/>
  <c r="BQ138" i="1"/>
  <c r="BP138" i="1"/>
  <c r="BO138" i="1"/>
  <c r="BN138" i="1"/>
  <c r="BM138" i="1"/>
  <c r="BL138" i="1"/>
  <c r="BI138" i="1"/>
  <c r="BH138" i="1"/>
  <c r="BE138" i="1"/>
  <c r="BA138" i="1"/>
  <c r="AZ138" i="1"/>
  <c r="AT138" i="1"/>
  <c r="AU174" i="1" s="1"/>
  <c r="AS138" i="1"/>
  <c r="AR138" i="1"/>
  <c r="AQ138" i="1"/>
  <c r="AP138" i="1"/>
  <c r="AO138" i="1"/>
  <c r="AN138" i="1"/>
  <c r="AK138" i="1"/>
  <c r="AL138" i="1" s="1"/>
  <c r="AF138" i="1"/>
  <c r="AD138" i="1"/>
  <c r="AA138" i="1"/>
  <c r="AB138" i="1" s="1"/>
  <c r="X138" i="1"/>
  <c r="Z137" i="1" s="1"/>
  <c r="W138" i="1"/>
  <c r="BU137" i="1" a="1"/>
  <c r="BU137" i="1" s="1"/>
  <c r="BT137" i="1"/>
  <c r="BS137" i="1"/>
  <c r="BR137" i="1"/>
  <c r="BQ137" i="1"/>
  <c r="BP137" i="1"/>
  <c r="BO137" i="1"/>
  <c r="BM137" i="1"/>
  <c r="BL137" i="1"/>
  <c r="BI137" i="1"/>
  <c r="BH137" i="1"/>
  <c r="BG137" i="1"/>
  <c r="BE137" i="1"/>
  <c r="BA137" i="1"/>
  <c r="AZ137" i="1"/>
  <c r="AT137" i="1"/>
  <c r="AS137" i="1"/>
  <c r="AR137" i="1"/>
  <c r="AQ137" i="1"/>
  <c r="AP137" i="1"/>
  <c r="AO137" i="1"/>
  <c r="AN137" i="1"/>
  <c r="AK137" i="1"/>
  <c r="AL137" i="1" s="1"/>
  <c r="AF137" i="1"/>
  <c r="AA137" i="1"/>
  <c r="AB137" i="1" s="1"/>
  <c r="X137" i="1"/>
  <c r="Z136" i="1" s="1"/>
  <c r="W137" i="1"/>
  <c r="BU136" i="1" a="1"/>
  <c r="BU136" i="1" s="1"/>
  <c r="BT136" i="1"/>
  <c r="BS136" i="1"/>
  <c r="BR136" i="1"/>
  <c r="BQ136" i="1"/>
  <c r="BP136" i="1"/>
  <c r="BO136" i="1"/>
  <c r="BN136" i="1"/>
  <c r="BM136" i="1"/>
  <c r="BL136" i="1"/>
  <c r="BI136" i="1"/>
  <c r="BH136" i="1"/>
  <c r="BG138" i="1"/>
  <c r="BE136" i="1"/>
  <c r="BA136" i="1"/>
  <c r="AZ136" i="1"/>
  <c r="AT136" i="1"/>
  <c r="AS136" i="1"/>
  <c r="AR136" i="1"/>
  <c r="AQ136" i="1"/>
  <c r="AP136" i="1"/>
  <c r="AO136" i="1"/>
  <c r="AN136" i="1"/>
  <c r="AL136" i="1"/>
  <c r="AK136" i="1"/>
  <c r="AH136" i="1" s="1"/>
  <c r="BD136" i="1" s="1"/>
  <c r="AI136" i="1"/>
  <c r="AF136" i="1"/>
  <c r="AA136" i="1"/>
  <c r="AB136" i="1" s="1"/>
  <c r="X136" i="1"/>
  <c r="W136" i="1"/>
  <c r="BU135" i="1" a="1"/>
  <c r="BU135" i="1" s="1"/>
  <c r="BT135" i="1"/>
  <c r="BS135" i="1"/>
  <c r="BR135" i="1"/>
  <c r="BQ135" i="1"/>
  <c r="BP135" i="1"/>
  <c r="BO135" i="1"/>
  <c r="BN135" i="1"/>
  <c r="BM135" i="1"/>
  <c r="BL135" i="1"/>
  <c r="BI135" i="1"/>
  <c r="BH135" i="1"/>
  <c r="BE135" i="1"/>
  <c r="BA135" i="1"/>
  <c r="AZ135" i="1"/>
  <c r="AT135" i="1"/>
  <c r="AS135" i="1"/>
  <c r="AR135" i="1"/>
  <c r="AQ135" i="1"/>
  <c r="AP135" i="1"/>
  <c r="AO135" i="1"/>
  <c r="AN135" i="1"/>
  <c r="AK135" i="1"/>
  <c r="AL135" i="1" s="1"/>
  <c r="AH135" i="1"/>
  <c r="BD135" i="1" s="1"/>
  <c r="AF135" i="1"/>
  <c r="AB135" i="1"/>
  <c r="AA135" i="1"/>
  <c r="Z135" i="1"/>
  <c r="X135" i="1"/>
  <c r="W135" i="1"/>
  <c r="BU134" i="1" a="1"/>
  <c r="BU134" i="1" s="1"/>
  <c r="BT134" i="1"/>
  <c r="BS134" i="1"/>
  <c r="BR134" i="1"/>
  <c r="BQ134" i="1"/>
  <c r="BP134" i="1"/>
  <c r="BO134" i="1"/>
  <c r="BM134" i="1"/>
  <c r="BL134" i="1"/>
  <c r="BI134" i="1"/>
  <c r="BH134" i="1"/>
  <c r="BE134" i="1"/>
  <c r="BD134" i="1"/>
  <c r="BA134" i="1"/>
  <c r="AZ134" i="1"/>
  <c r="AT134" i="1"/>
  <c r="AS134" i="1"/>
  <c r="AR134" i="1"/>
  <c r="AQ134" i="1"/>
  <c r="AP134" i="1"/>
  <c r="AO134" i="1"/>
  <c r="AN134" i="1"/>
  <c r="AK134" i="1"/>
  <c r="AL134" i="1" s="1"/>
  <c r="AH134" i="1"/>
  <c r="AI134" i="1" s="1"/>
  <c r="AF134" i="1"/>
  <c r="AA134" i="1"/>
  <c r="AB134" i="1" s="1"/>
  <c r="Z134" i="1"/>
  <c r="X134" i="1"/>
  <c r="Z133" i="1" s="1"/>
  <c r="W134" i="1"/>
  <c r="BU133" i="1" a="1"/>
  <c r="BU133" i="1" s="1"/>
  <c r="BT133" i="1"/>
  <c r="BS133" i="1"/>
  <c r="BR133" i="1"/>
  <c r="BQ133" i="1"/>
  <c r="BP133" i="1"/>
  <c r="BO133" i="1"/>
  <c r="BM133" i="1"/>
  <c r="BL133" i="1"/>
  <c r="BI133" i="1"/>
  <c r="BH133" i="1"/>
  <c r="BE133" i="1"/>
  <c r="BA133" i="1"/>
  <c r="AZ133" i="1"/>
  <c r="AT133" i="1"/>
  <c r="AR133" i="1"/>
  <c r="AS133" i="1" s="1"/>
  <c r="AQ133" i="1"/>
  <c r="AP133" i="1"/>
  <c r="AO133" i="1"/>
  <c r="AN133" i="1"/>
  <c r="AL133" i="1"/>
  <c r="AK133" i="1"/>
  <c r="AI133" i="1"/>
  <c r="AH133" i="1"/>
  <c r="AF133" i="1"/>
  <c r="AA133" i="1"/>
  <c r="AB133" i="1" s="1"/>
  <c r="X133" i="1"/>
  <c r="W133" i="1"/>
  <c r="BU132" i="1" a="1"/>
  <c r="BU132" i="1" s="1"/>
  <c r="BT132" i="1"/>
  <c r="BS132" i="1"/>
  <c r="BR132" i="1"/>
  <c r="BQ132" i="1"/>
  <c r="BP132" i="1"/>
  <c r="BO132" i="1"/>
  <c r="BM132" i="1"/>
  <c r="BL132" i="1"/>
  <c r="BI132" i="1"/>
  <c r="BH132" i="1"/>
  <c r="BE132" i="1"/>
  <c r="BD132" i="1"/>
  <c r="BA132" i="1"/>
  <c r="AZ132" i="1"/>
  <c r="AT132" i="1"/>
  <c r="AR132" i="1"/>
  <c r="AQ132" i="1"/>
  <c r="AP132" i="1"/>
  <c r="AO132" i="1"/>
  <c r="AN132" i="1"/>
  <c r="AL132" i="1"/>
  <c r="AK132" i="1"/>
  <c r="AI132" i="1"/>
  <c r="AH132" i="1"/>
  <c r="AF132" i="1"/>
  <c r="AB132" i="1"/>
  <c r="AA132" i="1"/>
  <c r="X132" i="1"/>
  <c r="W132" i="1"/>
  <c r="BU131" i="1" a="1"/>
  <c r="BU131" i="1" s="1"/>
  <c r="BT131" i="1"/>
  <c r="BS131" i="1"/>
  <c r="BR131" i="1"/>
  <c r="BQ131" i="1"/>
  <c r="BP131" i="1"/>
  <c r="BO131" i="1"/>
  <c r="BN131" i="1"/>
  <c r="BM131" i="1"/>
  <c r="BL131" i="1"/>
  <c r="BI131" i="1"/>
  <c r="BH131" i="1"/>
  <c r="BE131" i="1"/>
  <c r="BA131" i="1"/>
  <c r="AZ131" i="1"/>
  <c r="AT131" i="1"/>
  <c r="AR131" i="1"/>
  <c r="BN143" i="1" s="1"/>
  <c r="AQ131" i="1"/>
  <c r="AP131" i="1"/>
  <c r="AO131" i="1"/>
  <c r="AN131" i="1"/>
  <c r="AK131" i="1"/>
  <c r="AL131" i="1" s="1"/>
  <c r="AI131" i="1"/>
  <c r="AH131" i="1"/>
  <c r="BD131" i="1" s="1"/>
  <c r="AF131" i="1"/>
  <c r="AB131" i="1"/>
  <c r="AA131" i="1"/>
  <c r="Z131" i="1"/>
  <c r="X131" i="1"/>
  <c r="W131" i="1"/>
  <c r="BU130" i="1"/>
  <c r="BU130" i="1" a="1"/>
  <c r="BT130" i="1"/>
  <c r="BS130" i="1"/>
  <c r="BR130" i="1"/>
  <c r="BQ130" i="1"/>
  <c r="BP130" i="1"/>
  <c r="BO130" i="1"/>
  <c r="BN130" i="1"/>
  <c r="BM130" i="1"/>
  <c r="BL130" i="1"/>
  <c r="BI130" i="1"/>
  <c r="BH130" i="1"/>
  <c r="BE130" i="1"/>
  <c r="BA130" i="1"/>
  <c r="AZ130" i="1"/>
  <c r="AT130" i="1"/>
  <c r="AR130" i="1"/>
  <c r="AS130" i="1" s="1"/>
  <c r="AQ130" i="1"/>
  <c r="AP130" i="1"/>
  <c r="AO130" i="1"/>
  <c r="AN130" i="1"/>
  <c r="AK130" i="1"/>
  <c r="AF130" i="1"/>
  <c r="AA130" i="1"/>
  <c r="AB130" i="1" s="1"/>
  <c r="Z130" i="1"/>
  <c r="X130" i="1"/>
  <c r="Z129" i="1" s="1"/>
  <c r="W130" i="1"/>
  <c r="BU129" i="1"/>
  <c r="BU129" i="1" a="1"/>
  <c r="BT129" i="1"/>
  <c r="BS129" i="1"/>
  <c r="BR129" i="1"/>
  <c r="BQ129" i="1"/>
  <c r="BP129" i="1"/>
  <c r="BO129" i="1"/>
  <c r="BM129" i="1"/>
  <c r="BL129" i="1"/>
  <c r="BI129" i="1"/>
  <c r="BH129" i="1"/>
  <c r="BE129" i="1"/>
  <c r="BA129" i="1"/>
  <c r="AZ129" i="1"/>
  <c r="AT129" i="1"/>
  <c r="AR129" i="1"/>
  <c r="AS129" i="1" s="1"/>
  <c r="AQ129" i="1"/>
  <c r="AP129" i="1"/>
  <c r="AO129" i="1"/>
  <c r="AN129" i="1"/>
  <c r="AL129" i="1"/>
  <c r="AK129" i="1"/>
  <c r="AH129" i="1" s="1"/>
  <c r="AI129" i="1" s="1"/>
  <c r="AF129" i="1"/>
  <c r="AA129" i="1"/>
  <c r="AB129" i="1" s="1"/>
  <c r="X129" i="1"/>
  <c r="W129" i="1"/>
  <c r="BU128" i="1"/>
  <c r="BU128" i="1" a="1"/>
  <c r="BT128" i="1"/>
  <c r="BS128" i="1"/>
  <c r="BR128" i="1"/>
  <c r="BQ128" i="1"/>
  <c r="BP128" i="1"/>
  <c r="BO128" i="1"/>
  <c r="BM128" i="1"/>
  <c r="BL128" i="1"/>
  <c r="BI128" i="1"/>
  <c r="BH128" i="1"/>
  <c r="BG129" i="1"/>
  <c r="BE128" i="1"/>
  <c r="BD128" i="1"/>
  <c r="BA128" i="1"/>
  <c r="AZ128" i="1"/>
  <c r="AT128" i="1"/>
  <c r="AR128" i="1"/>
  <c r="AS128" i="1" s="1"/>
  <c r="AQ128" i="1"/>
  <c r="AP128" i="1"/>
  <c r="AO128" i="1"/>
  <c r="AN128" i="1"/>
  <c r="AL128" i="1"/>
  <c r="AK128" i="1"/>
  <c r="AH128" i="1" s="1"/>
  <c r="AI128" i="1" s="1"/>
  <c r="AF128" i="1"/>
  <c r="AB128" i="1"/>
  <c r="AA128" i="1"/>
  <c r="Z128" i="1"/>
  <c r="X128" i="1"/>
  <c r="W128" i="1"/>
  <c r="BU127" i="1" a="1"/>
  <c r="BU127" i="1" s="1"/>
  <c r="BT127" i="1"/>
  <c r="BS127" i="1"/>
  <c r="BR127" i="1"/>
  <c r="BQ127" i="1"/>
  <c r="BP127" i="1"/>
  <c r="BO127" i="1"/>
  <c r="BM127" i="1"/>
  <c r="BL127" i="1"/>
  <c r="BI127" i="1"/>
  <c r="BH127" i="1"/>
  <c r="BE127" i="1"/>
  <c r="BA127" i="1"/>
  <c r="AZ127" i="1"/>
  <c r="AT127" i="1"/>
  <c r="AR127" i="1"/>
  <c r="AQ127" i="1"/>
  <c r="AP127" i="1"/>
  <c r="AO127" i="1"/>
  <c r="AN127" i="1"/>
  <c r="AL127" i="1"/>
  <c r="AK127" i="1"/>
  <c r="AH127" i="1"/>
  <c r="BD127" i="1" s="1"/>
  <c r="AF127" i="1"/>
  <c r="AA127" i="1"/>
  <c r="AB127" i="1" s="1"/>
  <c r="Z127" i="1"/>
  <c r="X127" i="1"/>
  <c r="W127" i="1"/>
  <c r="O127" i="1"/>
  <c r="BU126" i="1"/>
  <c r="BU126" i="1" a="1"/>
  <c r="BT126" i="1"/>
  <c r="BS126" i="1"/>
  <c r="BR126" i="1"/>
  <c r="BQ126" i="1"/>
  <c r="BP126" i="1"/>
  <c r="BO126" i="1"/>
  <c r="BM126" i="1"/>
  <c r="BL126" i="1"/>
  <c r="BI126" i="1"/>
  <c r="BH126" i="1"/>
  <c r="BE126" i="1"/>
  <c r="BA126" i="1"/>
  <c r="AZ126" i="1"/>
  <c r="AT126" i="1"/>
  <c r="AS126" i="1"/>
  <c r="AR126" i="1"/>
  <c r="BN126" i="1" s="1"/>
  <c r="AQ126" i="1"/>
  <c r="AP126" i="1"/>
  <c r="AO126" i="1"/>
  <c r="AN126" i="1"/>
  <c r="AK126" i="1"/>
  <c r="AH126" i="1" s="1"/>
  <c r="AF126" i="1"/>
  <c r="Z126" i="1"/>
  <c r="X126" i="1"/>
  <c r="O126" i="1"/>
  <c r="AA126" i="1" s="1"/>
  <c r="AB126" i="1" s="1"/>
  <c r="BE125" i="1"/>
  <c r="AT125" i="1"/>
  <c r="AS125" i="1"/>
  <c r="AR125" i="1"/>
  <c r="BN125" i="1" s="1"/>
  <c r="AQ125" i="1"/>
  <c r="AP125" i="1"/>
  <c r="AO125" i="1"/>
  <c r="AN125" i="1"/>
  <c r="AK125" i="1"/>
  <c r="AH125" i="1"/>
  <c r="BN124" i="1"/>
  <c r="BE124" i="1"/>
  <c r="AT124" i="1"/>
  <c r="AS124" i="1"/>
  <c r="AR124" i="1"/>
  <c r="AQ124" i="1"/>
  <c r="AP124" i="1"/>
  <c r="AO124" i="1"/>
  <c r="AN124" i="1"/>
  <c r="AK124" i="1"/>
  <c r="AH124" i="1"/>
  <c r="BE123" i="1"/>
  <c r="AT123" i="1"/>
  <c r="AS123" i="1"/>
  <c r="AR123" i="1"/>
  <c r="AQ123" i="1"/>
  <c r="AP123" i="1"/>
  <c r="AO123" i="1"/>
  <c r="AN123" i="1"/>
  <c r="AK123" i="1"/>
  <c r="AH123" i="1"/>
  <c r="BE122" i="1"/>
  <c r="AT122" i="1"/>
  <c r="AS122" i="1"/>
  <c r="AR122" i="1"/>
  <c r="AQ122" i="1"/>
  <c r="AP122" i="1"/>
  <c r="AO122" i="1"/>
  <c r="AN122" i="1"/>
  <c r="AK122" i="1"/>
  <c r="AH122" i="1"/>
  <c r="BE121" i="1"/>
  <c r="AT121" i="1"/>
  <c r="AS121" i="1"/>
  <c r="AR121" i="1"/>
  <c r="AQ121" i="1"/>
  <c r="AP121" i="1"/>
  <c r="AO121" i="1"/>
  <c r="AN121" i="1"/>
  <c r="AK121" i="1"/>
  <c r="AH121" i="1"/>
  <c r="BN120" i="1"/>
  <c r="BE120" i="1"/>
  <c r="AT120" i="1"/>
  <c r="AR120" i="1"/>
  <c r="AS120" i="1" s="1"/>
  <c r="AQ120" i="1"/>
  <c r="AP120" i="1"/>
  <c r="AO120" i="1"/>
  <c r="AN120" i="1"/>
  <c r="AK120" i="1"/>
  <c r="AH120" i="1" s="1"/>
  <c r="BE119" i="1"/>
  <c r="AT119" i="1"/>
  <c r="AR119" i="1"/>
  <c r="AS119" i="1" s="1"/>
  <c r="AQ119" i="1"/>
  <c r="AP119" i="1"/>
  <c r="AO119" i="1"/>
  <c r="AN119" i="1"/>
  <c r="AK119" i="1"/>
  <c r="AH119" i="1"/>
  <c r="BN118" i="1"/>
  <c r="BE118" i="1"/>
  <c r="AT118" i="1"/>
  <c r="AR118" i="1"/>
  <c r="AS118" i="1" s="1"/>
  <c r="AQ118" i="1"/>
  <c r="AP118" i="1"/>
  <c r="AO118" i="1"/>
  <c r="AN118" i="1"/>
  <c r="AK118" i="1"/>
  <c r="AH118" i="1" s="1"/>
  <c r="BE117" i="1"/>
  <c r="AT117" i="1"/>
  <c r="AR117" i="1"/>
  <c r="BN117" i="1" s="1"/>
  <c r="AQ117" i="1"/>
  <c r="AP117" i="1"/>
  <c r="AO117" i="1"/>
  <c r="AN117" i="1"/>
  <c r="AK117" i="1"/>
  <c r="AH117" i="1" s="1"/>
  <c r="BN116" i="1"/>
  <c r="BE116" i="1"/>
  <c r="AT116" i="1"/>
  <c r="AR116" i="1"/>
  <c r="AS116" i="1" s="1"/>
  <c r="AQ116" i="1"/>
  <c r="AP116" i="1"/>
  <c r="AO116" i="1"/>
  <c r="AN116" i="1"/>
  <c r="AK116" i="1"/>
  <c r="AH116" i="1" s="1"/>
  <c r="BE115" i="1"/>
  <c r="AT115" i="1"/>
  <c r="AR115" i="1"/>
  <c r="BN115" i="1" s="1"/>
  <c r="AQ115" i="1"/>
  <c r="AP115" i="1"/>
  <c r="AO115" i="1"/>
  <c r="AN115" i="1"/>
  <c r="AK115" i="1"/>
  <c r="AH115" i="1" s="1"/>
  <c r="BE114" i="1"/>
  <c r="AT114" i="1"/>
  <c r="AS114" i="1"/>
  <c r="AR114" i="1"/>
  <c r="BN114" i="1" s="1"/>
  <c r="AQ114" i="1"/>
  <c r="AP114" i="1"/>
  <c r="AO114" i="1"/>
  <c r="AN114" i="1"/>
  <c r="AK114" i="1"/>
  <c r="AH114" i="1"/>
  <c r="BN113" i="1"/>
  <c r="BE113" i="1"/>
  <c r="AT113" i="1"/>
  <c r="AR113" i="1"/>
  <c r="AS113" i="1" s="1"/>
  <c r="AQ113" i="1"/>
  <c r="AP113" i="1"/>
  <c r="AO113" i="1"/>
  <c r="AN113" i="1"/>
  <c r="AK113" i="1"/>
  <c r="AH113" i="1"/>
  <c r="BE112" i="1"/>
  <c r="AT112" i="1"/>
  <c r="AS112" i="1"/>
  <c r="AR112" i="1"/>
  <c r="BN112" i="1" s="1"/>
  <c r="AQ112" i="1"/>
  <c r="AP112" i="1"/>
  <c r="AO112" i="1"/>
  <c r="AN112" i="1"/>
  <c r="AK112" i="1"/>
  <c r="AH112" i="1" s="1"/>
  <c r="BE111" i="1"/>
  <c r="AT111" i="1"/>
  <c r="AR111" i="1"/>
  <c r="BN111" i="1" s="1"/>
  <c r="AQ111" i="1"/>
  <c r="AP111" i="1"/>
  <c r="AO111" i="1"/>
  <c r="AN111" i="1"/>
  <c r="AK111" i="1"/>
  <c r="AH111" i="1"/>
  <c r="BE110" i="1"/>
  <c r="AT110" i="1"/>
  <c r="AS110" i="1"/>
  <c r="AR110" i="1"/>
  <c r="AQ110" i="1"/>
  <c r="AP110" i="1"/>
  <c r="AO110" i="1"/>
  <c r="AN110" i="1"/>
  <c r="AK110" i="1"/>
  <c r="AH110" i="1"/>
  <c r="BN109" i="1"/>
  <c r="BE109" i="1"/>
  <c r="AT109" i="1"/>
  <c r="AR109" i="1"/>
  <c r="BN121" i="1" s="1"/>
  <c r="AQ109" i="1"/>
  <c r="AP109" i="1"/>
  <c r="AO109" i="1"/>
  <c r="AN109" i="1"/>
  <c r="AK109" i="1"/>
  <c r="AH109" i="1" s="1"/>
  <c r="BE108" i="1"/>
  <c r="AT108" i="1"/>
  <c r="AR108" i="1"/>
  <c r="BN108" i="1" s="1"/>
  <c r="AQ108" i="1"/>
  <c r="AP108" i="1"/>
  <c r="AO108" i="1"/>
  <c r="AN108" i="1"/>
  <c r="AK108" i="1"/>
  <c r="AH108" i="1"/>
  <c r="BE107" i="1"/>
  <c r="AT107" i="1"/>
  <c r="AR107" i="1"/>
  <c r="AS107" i="1" s="1"/>
  <c r="AQ107" i="1"/>
  <c r="AP107" i="1"/>
  <c r="AO107" i="1"/>
  <c r="AN107" i="1"/>
  <c r="AK107" i="1"/>
  <c r="AH107" i="1" s="1"/>
  <c r="BE106" i="1"/>
  <c r="AT106" i="1"/>
  <c r="AR106" i="1"/>
  <c r="AQ106" i="1"/>
  <c r="AP106" i="1"/>
  <c r="AO106" i="1"/>
  <c r="AN106" i="1"/>
  <c r="AK106" i="1"/>
  <c r="AH106" i="1"/>
  <c r="BN105" i="1"/>
  <c r="BE105" i="1"/>
  <c r="AT105" i="1"/>
  <c r="AR105" i="1"/>
  <c r="AS105" i="1" s="1"/>
  <c r="AQ105" i="1"/>
  <c r="AP105" i="1"/>
  <c r="AO105" i="1"/>
  <c r="AN105" i="1"/>
  <c r="AK105" i="1"/>
  <c r="AH105" i="1" s="1"/>
  <c r="BE104" i="1"/>
  <c r="AT104" i="1"/>
  <c r="AR104" i="1"/>
  <c r="BN104" i="1" s="1"/>
  <c r="AQ104" i="1"/>
  <c r="AP104" i="1"/>
  <c r="AO104" i="1"/>
  <c r="AN104" i="1"/>
  <c r="AK104" i="1"/>
  <c r="AH104" i="1"/>
  <c r="BE103" i="1"/>
  <c r="AT103" i="1"/>
  <c r="AS103" i="1"/>
  <c r="AR103" i="1"/>
  <c r="AQ103" i="1"/>
  <c r="AP103" i="1"/>
  <c r="AO103" i="1"/>
  <c r="AN103" i="1"/>
  <c r="AK103" i="1"/>
  <c r="AH103" i="1"/>
  <c r="BE102" i="1"/>
  <c r="AT102" i="1"/>
  <c r="AR102" i="1"/>
  <c r="BN102" i="1" s="1"/>
  <c r="AQ102" i="1"/>
  <c r="AP102" i="1"/>
  <c r="AO102" i="1"/>
  <c r="AN102" i="1"/>
  <c r="AK102" i="1"/>
  <c r="AH102" i="1"/>
  <c r="BE101" i="1"/>
  <c r="AT101" i="1"/>
  <c r="AS101" i="1"/>
  <c r="AR101" i="1"/>
  <c r="AQ101" i="1"/>
  <c r="AP101" i="1"/>
  <c r="AO101" i="1"/>
  <c r="AN101" i="1"/>
  <c r="AK101" i="1"/>
  <c r="AH101" i="1" s="1"/>
  <c r="BE100" i="1"/>
  <c r="AT100" i="1"/>
  <c r="AR100" i="1"/>
  <c r="BN100" i="1" s="1"/>
  <c r="AQ100" i="1"/>
  <c r="AP100" i="1"/>
  <c r="AO100" i="1"/>
  <c r="AN100" i="1"/>
  <c r="AK100" i="1"/>
  <c r="AH100" i="1"/>
  <c r="BE99" i="1"/>
  <c r="AT99" i="1"/>
  <c r="AS99" i="1"/>
  <c r="AR99" i="1"/>
  <c r="AQ99" i="1"/>
  <c r="AP99" i="1"/>
  <c r="AO99" i="1"/>
  <c r="AN99" i="1"/>
  <c r="AK99" i="1"/>
  <c r="AH99" i="1"/>
  <c r="BE98" i="1"/>
  <c r="AT98" i="1"/>
  <c r="AR98" i="1"/>
  <c r="AQ98" i="1"/>
  <c r="AP98" i="1"/>
  <c r="AO98" i="1"/>
  <c r="AN98" i="1"/>
  <c r="AK98" i="1"/>
  <c r="AH98" i="1" s="1"/>
  <c r="BE97" i="1"/>
  <c r="AT97" i="1"/>
  <c r="AR97" i="1"/>
  <c r="BN97" i="1" s="1"/>
  <c r="AQ97" i="1"/>
  <c r="AP97" i="1"/>
  <c r="AO97" i="1"/>
  <c r="AN97" i="1"/>
  <c r="AK97" i="1"/>
  <c r="AH97" i="1"/>
  <c r="BE96" i="1"/>
  <c r="AT96" i="1"/>
  <c r="AR96" i="1"/>
  <c r="AS96" i="1" s="1"/>
  <c r="AQ96" i="1"/>
  <c r="AP96" i="1"/>
  <c r="AO96" i="1"/>
  <c r="AN96" i="1"/>
  <c r="AK96" i="1"/>
  <c r="AH96" i="1" s="1"/>
  <c r="BE95" i="1"/>
  <c r="AT95" i="1"/>
  <c r="AR95" i="1"/>
  <c r="BN95" i="1" s="1"/>
  <c r="AQ95" i="1"/>
  <c r="AP95" i="1"/>
  <c r="AO95" i="1"/>
  <c r="AN95" i="1"/>
  <c r="AK95" i="1"/>
  <c r="AH95" i="1"/>
  <c r="BN94" i="1"/>
  <c r="BE94" i="1"/>
  <c r="AT94" i="1"/>
  <c r="AR94" i="1"/>
  <c r="AS94" i="1" s="1"/>
  <c r="AQ94" i="1"/>
  <c r="AP94" i="1"/>
  <c r="AO94" i="1"/>
  <c r="AN94" i="1"/>
  <c r="AK94" i="1"/>
  <c r="AH94" i="1" s="1"/>
  <c r="BE93" i="1"/>
  <c r="AT93" i="1"/>
  <c r="AR93" i="1"/>
  <c r="BN93" i="1" s="1"/>
  <c r="AQ93" i="1"/>
  <c r="AP93" i="1"/>
  <c r="AO93" i="1"/>
  <c r="AN93" i="1"/>
  <c r="AK93" i="1"/>
  <c r="AH93" i="1" s="1"/>
  <c r="BE92" i="1"/>
  <c r="AT92" i="1"/>
  <c r="AS92" i="1"/>
  <c r="AR92" i="1"/>
  <c r="BN92" i="1" s="1"/>
  <c r="AQ92" i="1"/>
  <c r="AP92" i="1"/>
  <c r="AO92" i="1"/>
  <c r="AN92" i="1"/>
  <c r="AK92" i="1"/>
  <c r="AH92" i="1"/>
  <c r="BE91" i="1"/>
  <c r="AT91" i="1"/>
  <c r="AR91" i="1"/>
  <c r="AS91" i="1" s="1"/>
  <c r="AQ91" i="1"/>
  <c r="AP91" i="1"/>
  <c r="AO91" i="1"/>
  <c r="AN91" i="1"/>
  <c r="AK91" i="1"/>
  <c r="AH91" i="1"/>
  <c r="BE90" i="1"/>
  <c r="AT90" i="1"/>
  <c r="AS90" i="1"/>
  <c r="AR90" i="1"/>
  <c r="AQ90" i="1"/>
  <c r="AP90" i="1"/>
  <c r="AO90" i="1"/>
  <c r="AN90" i="1"/>
  <c r="AK90" i="1"/>
  <c r="AH90" i="1"/>
  <c r="BE89" i="1"/>
  <c r="AT89" i="1"/>
  <c r="AR89" i="1"/>
  <c r="AQ89" i="1"/>
  <c r="AP89" i="1"/>
  <c r="AO89" i="1"/>
  <c r="AN89" i="1"/>
  <c r="AK89" i="1"/>
  <c r="AH89" i="1"/>
  <c r="BE88" i="1"/>
  <c r="AT88" i="1"/>
  <c r="AS88" i="1"/>
  <c r="AR88" i="1"/>
  <c r="AQ88" i="1"/>
  <c r="AP88" i="1"/>
  <c r="AO88" i="1"/>
  <c r="AN88" i="1"/>
  <c r="AK88" i="1"/>
  <c r="AH88" i="1"/>
  <c r="BE87" i="1"/>
  <c r="AT87" i="1"/>
  <c r="AR87" i="1"/>
  <c r="BN99" i="1" s="1"/>
  <c r="AQ87" i="1"/>
  <c r="AP87" i="1"/>
  <c r="AO87" i="1"/>
  <c r="AN87" i="1"/>
  <c r="AK87" i="1"/>
  <c r="AH87" i="1" s="1"/>
  <c r="BE86" i="1"/>
  <c r="AT86" i="1"/>
  <c r="AR86" i="1"/>
  <c r="BN86" i="1" s="1"/>
  <c r="AQ86" i="1"/>
  <c r="AP86" i="1"/>
  <c r="AO86" i="1"/>
  <c r="AN86" i="1"/>
  <c r="AK86" i="1"/>
  <c r="AH86" i="1"/>
  <c r="BE85" i="1"/>
  <c r="AT85" i="1"/>
  <c r="AR85" i="1"/>
  <c r="AS85" i="1" s="1"/>
  <c r="AQ85" i="1"/>
  <c r="AP85" i="1"/>
  <c r="AO85" i="1"/>
  <c r="AN85" i="1"/>
  <c r="AK85" i="1"/>
  <c r="AH85" i="1" s="1"/>
  <c r="BE84" i="1"/>
  <c r="AT84" i="1"/>
  <c r="AS84" i="1"/>
  <c r="AR84" i="1"/>
  <c r="BN84" i="1" s="1"/>
  <c r="AQ84" i="1"/>
  <c r="AP84" i="1"/>
  <c r="AO84" i="1"/>
  <c r="AN84" i="1"/>
  <c r="AK84" i="1"/>
  <c r="AH84" i="1"/>
  <c r="BN83" i="1"/>
  <c r="BE83" i="1"/>
  <c r="AT83" i="1"/>
  <c r="AR83" i="1"/>
  <c r="AS83" i="1" s="1"/>
  <c r="AQ83" i="1"/>
  <c r="AP83" i="1"/>
  <c r="AO83" i="1"/>
  <c r="AN83" i="1"/>
  <c r="AK83" i="1"/>
  <c r="AH83" i="1" s="1"/>
  <c r="BE82" i="1"/>
  <c r="AT82" i="1"/>
  <c r="AR82" i="1"/>
  <c r="BN82" i="1" s="1"/>
  <c r="AQ82" i="1"/>
  <c r="AP82" i="1"/>
  <c r="AO82" i="1"/>
  <c r="AN82" i="1"/>
  <c r="AK82" i="1"/>
  <c r="AH82" i="1" s="1"/>
  <c r="BE81" i="1"/>
  <c r="AT81" i="1"/>
  <c r="AS81" i="1"/>
  <c r="AR81" i="1"/>
  <c r="AQ81" i="1"/>
  <c r="AP81" i="1"/>
  <c r="AO81" i="1"/>
  <c r="AN81" i="1"/>
  <c r="AK81" i="1"/>
  <c r="AH81" i="1"/>
  <c r="BN80" i="1"/>
  <c r="BE80" i="1"/>
  <c r="AT80" i="1"/>
  <c r="AR80" i="1"/>
  <c r="AS80" i="1" s="1"/>
  <c r="AQ80" i="1"/>
  <c r="AP80" i="1"/>
  <c r="AO80" i="1"/>
  <c r="AN80" i="1"/>
  <c r="AK80" i="1"/>
  <c r="AH80" i="1"/>
  <c r="BE79" i="1"/>
  <c r="AT79" i="1"/>
  <c r="AS79" i="1"/>
  <c r="AR79" i="1"/>
  <c r="BN79" i="1" s="1"/>
  <c r="AQ79" i="1"/>
  <c r="AP79" i="1"/>
  <c r="AO79" i="1"/>
  <c r="AN79" i="1"/>
  <c r="AK79" i="1"/>
  <c r="AH79" i="1"/>
  <c r="BE78" i="1"/>
  <c r="AT78" i="1"/>
  <c r="AR78" i="1"/>
  <c r="BN78" i="1" s="1"/>
  <c r="AQ78" i="1"/>
  <c r="AP78" i="1"/>
  <c r="AO78" i="1"/>
  <c r="AN78" i="1"/>
  <c r="AK78" i="1"/>
  <c r="AH78" i="1"/>
  <c r="BE77" i="1"/>
  <c r="AT77" i="1"/>
  <c r="AS77" i="1"/>
  <c r="AR77" i="1"/>
  <c r="AQ77" i="1"/>
  <c r="AP77" i="1"/>
  <c r="AO77" i="1"/>
  <c r="AN77" i="1"/>
  <c r="AK77" i="1"/>
  <c r="AH77" i="1"/>
  <c r="BN76" i="1"/>
  <c r="BE76" i="1"/>
  <c r="AT76" i="1"/>
  <c r="AS76" i="1"/>
  <c r="AR76" i="1"/>
  <c r="BN88" i="1" s="1"/>
  <c r="AQ76" i="1"/>
  <c r="AP76" i="1"/>
  <c r="AO76" i="1"/>
  <c r="AN76" i="1"/>
  <c r="AK76" i="1"/>
  <c r="AH76" i="1" s="1"/>
  <c r="BE75" i="1"/>
  <c r="AT75" i="1"/>
  <c r="AR75" i="1"/>
  <c r="BN75" i="1" s="1"/>
  <c r="AQ75" i="1"/>
  <c r="AP75" i="1"/>
  <c r="AO75" i="1"/>
  <c r="AN75" i="1"/>
  <c r="AK75" i="1"/>
  <c r="AH75" i="1"/>
  <c r="BN74" i="1"/>
  <c r="BE74" i="1"/>
  <c r="AT74" i="1"/>
  <c r="AR74" i="1"/>
  <c r="AS74" i="1" s="1"/>
  <c r="AQ74" i="1"/>
  <c r="AP74" i="1"/>
  <c r="AO74" i="1"/>
  <c r="AN74" i="1"/>
  <c r="AK74" i="1"/>
  <c r="AH74" i="1" s="1"/>
  <c r="BE73" i="1"/>
  <c r="AT73" i="1"/>
  <c r="AS73" i="1"/>
  <c r="AR73" i="1"/>
  <c r="BN73" i="1" s="1"/>
  <c r="AQ73" i="1"/>
  <c r="AP73" i="1"/>
  <c r="AO73" i="1"/>
  <c r="AN73" i="1"/>
  <c r="AK73" i="1"/>
  <c r="AH73" i="1"/>
  <c r="BN72" i="1"/>
  <c r="BE72" i="1"/>
  <c r="AT72" i="1"/>
  <c r="AR72" i="1"/>
  <c r="AS72" i="1" s="1"/>
  <c r="AQ72" i="1"/>
  <c r="AP72" i="1"/>
  <c r="AO72" i="1"/>
  <c r="AN72" i="1"/>
  <c r="AK72" i="1"/>
  <c r="AH72" i="1" s="1"/>
  <c r="BE71" i="1"/>
  <c r="AT71" i="1"/>
  <c r="AR71" i="1"/>
  <c r="BN71" i="1" s="1"/>
  <c r="AQ71" i="1"/>
  <c r="AP71" i="1"/>
  <c r="AO71" i="1"/>
  <c r="AN71" i="1"/>
  <c r="AK71" i="1"/>
  <c r="AH71" i="1"/>
  <c r="BE70" i="1"/>
  <c r="AT70" i="1"/>
  <c r="AS70" i="1"/>
  <c r="AR70" i="1"/>
  <c r="AQ70" i="1"/>
  <c r="AP70" i="1"/>
  <c r="AO70" i="1"/>
  <c r="AN70" i="1"/>
  <c r="AK70" i="1"/>
  <c r="AH70" i="1"/>
  <c r="BE69" i="1"/>
  <c r="AT69" i="1"/>
  <c r="AR69" i="1"/>
  <c r="BN69" i="1" s="1"/>
  <c r="AQ69" i="1"/>
  <c r="AP69" i="1"/>
  <c r="AO69" i="1"/>
  <c r="AN69" i="1"/>
  <c r="AK69" i="1"/>
  <c r="AH69" i="1"/>
  <c r="BE68" i="1"/>
  <c r="AT68" i="1"/>
  <c r="AS68" i="1"/>
  <c r="AR68" i="1"/>
  <c r="AQ68" i="1"/>
  <c r="AP68" i="1"/>
  <c r="AO68" i="1"/>
  <c r="AN68" i="1"/>
  <c r="AK68" i="1"/>
  <c r="AH68" i="1" s="1"/>
  <c r="BE67" i="1"/>
  <c r="AT67" i="1"/>
  <c r="AS67" i="1"/>
  <c r="AR67" i="1"/>
  <c r="BN67" i="1" s="1"/>
  <c r="AQ67" i="1"/>
  <c r="AP67" i="1"/>
  <c r="AO67" i="1"/>
  <c r="AN67" i="1"/>
  <c r="AK67" i="1"/>
  <c r="AH67" i="1"/>
  <c r="BE66" i="1"/>
  <c r="AT66" i="1"/>
  <c r="AS66" i="1"/>
  <c r="AR66" i="1"/>
  <c r="AQ66" i="1"/>
  <c r="AP66" i="1"/>
  <c r="AO66" i="1"/>
  <c r="AN66" i="1"/>
  <c r="AK66" i="1"/>
  <c r="AH66" i="1"/>
  <c r="BE65" i="1"/>
  <c r="AT65" i="1"/>
  <c r="AS65" i="1"/>
  <c r="AR65" i="1"/>
  <c r="AQ65" i="1"/>
  <c r="AP65" i="1"/>
  <c r="AO65" i="1"/>
  <c r="AN65" i="1"/>
  <c r="AK65" i="1"/>
  <c r="AH65" i="1" s="1"/>
  <c r="BE64" i="1"/>
  <c r="AT64" i="1"/>
  <c r="AR64" i="1"/>
  <c r="BN64" i="1" s="1"/>
  <c r="AQ64" i="1"/>
  <c r="AP64" i="1"/>
  <c r="AO64" i="1"/>
  <c r="AN64" i="1"/>
  <c r="AK64" i="1"/>
  <c r="AH64" i="1"/>
  <c r="BE63" i="1"/>
  <c r="AT63" i="1"/>
  <c r="AR63" i="1"/>
  <c r="AS63" i="1" s="1"/>
  <c r="AQ63" i="1"/>
  <c r="AP63" i="1"/>
  <c r="AO63" i="1"/>
  <c r="AN63" i="1"/>
  <c r="AK63" i="1"/>
  <c r="AH63" i="1" s="1"/>
  <c r="BE62" i="1"/>
  <c r="AT62" i="1"/>
  <c r="AR62" i="1"/>
  <c r="BN62" i="1" s="1"/>
  <c r="AQ62" i="1"/>
  <c r="AP62" i="1"/>
  <c r="AO62" i="1"/>
  <c r="AN62" i="1"/>
  <c r="AK62" i="1"/>
  <c r="AH62" i="1" s="1"/>
  <c r="BN61" i="1"/>
  <c r="BE61" i="1"/>
  <c r="AT61" i="1"/>
  <c r="AR61" i="1"/>
  <c r="AS61" i="1" s="1"/>
  <c r="AQ61" i="1"/>
  <c r="AP61" i="1"/>
  <c r="AO61" i="1"/>
  <c r="AN61" i="1"/>
  <c r="AK61" i="1"/>
  <c r="AH61" i="1" s="1"/>
  <c r="BE60" i="1"/>
  <c r="AT60" i="1"/>
  <c r="AR60" i="1"/>
  <c r="BN60" i="1" s="1"/>
  <c r="AQ60" i="1"/>
  <c r="AP60" i="1"/>
  <c r="AO60" i="1"/>
  <c r="AN60" i="1"/>
  <c r="AK60" i="1"/>
  <c r="AH60" i="1"/>
  <c r="BE59" i="1"/>
  <c r="AT59" i="1"/>
  <c r="AS59" i="1"/>
  <c r="AR59" i="1"/>
  <c r="AQ59" i="1"/>
  <c r="AP59" i="1"/>
  <c r="AO59" i="1"/>
  <c r="AN59" i="1"/>
  <c r="AK59" i="1"/>
  <c r="AH59" i="1"/>
  <c r="BE58" i="1"/>
  <c r="AT58" i="1"/>
  <c r="AR58" i="1"/>
  <c r="BN70" i="1" s="1"/>
  <c r="AQ58" i="1"/>
  <c r="AP58" i="1"/>
  <c r="AO58" i="1"/>
  <c r="AN58" i="1"/>
  <c r="AK58" i="1"/>
  <c r="AH58" i="1"/>
  <c r="BE57" i="1"/>
  <c r="AT57" i="1"/>
  <c r="AS57" i="1"/>
  <c r="AR57" i="1"/>
  <c r="AQ57" i="1"/>
  <c r="AP57" i="1"/>
  <c r="AO57" i="1"/>
  <c r="AN57" i="1"/>
  <c r="AK57" i="1"/>
  <c r="AH57" i="1" s="1"/>
  <c r="BE56" i="1"/>
  <c r="AT56" i="1"/>
  <c r="AR56" i="1"/>
  <c r="BN56" i="1" s="1"/>
  <c r="AQ56" i="1"/>
  <c r="AP56" i="1"/>
  <c r="AO56" i="1"/>
  <c r="AN56" i="1"/>
  <c r="AK56" i="1"/>
  <c r="AH56" i="1"/>
  <c r="BE55" i="1"/>
  <c r="AT55" i="1"/>
  <c r="AS55" i="1"/>
  <c r="AR55" i="1"/>
  <c r="AQ55" i="1"/>
  <c r="AP55" i="1"/>
  <c r="AO55" i="1"/>
  <c r="AN55" i="1"/>
  <c r="AK55" i="1"/>
  <c r="AH55" i="1"/>
  <c r="BE54" i="1"/>
  <c r="AT54" i="1"/>
  <c r="AR54" i="1"/>
  <c r="AS54" i="1" s="1"/>
  <c r="AQ54" i="1"/>
  <c r="AP54" i="1"/>
  <c r="AO54" i="1"/>
  <c r="AN54" i="1"/>
  <c r="AK54" i="1"/>
  <c r="AH54" i="1" s="1"/>
  <c r="BE53" i="1"/>
  <c r="AT53" i="1"/>
  <c r="AR53" i="1"/>
  <c r="BN53" i="1" s="1"/>
  <c r="AQ53" i="1"/>
  <c r="AP53" i="1"/>
  <c r="AO53" i="1"/>
  <c r="AN53" i="1"/>
  <c r="AK53" i="1"/>
  <c r="AH53" i="1"/>
  <c r="BN52" i="1"/>
  <c r="BE52" i="1"/>
  <c r="AT52" i="1"/>
  <c r="AR52" i="1"/>
  <c r="AS52" i="1" s="1"/>
  <c r="AQ52" i="1"/>
  <c r="AP52" i="1"/>
  <c r="AO52" i="1"/>
  <c r="AN52" i="1"/>
  <c r="AK52" i="1"/>
  <c r="AH52" i="1" s="1"/>
  <c r="BE51" i="1"/>
  <c r="AT51" i="1"/>
  <c r="AS51" i="1"/>
  <c r="AR51" i="1"/>
  <c r="BN51" i="1" s="1"/>
  <c r="AQ51" i="1"/>
  <c r="AP51" i="1"/>
  <c r="AO51" i="1"/>
  <c r="AN51" i="1"/>
  <c r="AK51" i="1"/>
  <c r="AH51" i="1"/>
  <c r="BN50" i="1"/>
  <c r="BE50" i="1"/>
  <c r="AT50" i="1"/>
  <c r="AR50" i="1"/>
  <c r="AS50" i="1" s="1"/>
  <c r="AQ50" i="1"/>
  <c r="AP50" i="1"/>
  <c r="AO50" i="1"/>
  <c r="AN50" i="1"/>
  <c r="AK50" i="1"/>
  <c r="AH50" i="1" s="1"/>
  <c r="BE49" i="1"/>
  <c r="AT49" i="1"/>
  <c r="AR49" i="1"/>
  <c r="BN49" i="1" s="1"/>
  <c r="AQ49" i="1"/>
  <c r="AP49" i="1"/>
  <c r="AO49" i="1"/>
  <c r="AN49" i="1"/>
  <c r="AK49" i="1"/>
  <c r="AH49" i="1"/>
  <c r="BE48" i="1"/>
  <c r="AT48" i="1"/>
  <c r="AS48" i="1"/>
  <c r="AR48" i="1"/>
  <c r="AQ48" i="1"/>
  <c r="AP48" i="1"/>
  <c r="AO48" i="1"/>
  <c r="AN48" i="1"/>
  <c r="AK48" i="1"/>
  <c r="AH48" i="1"/>
  <c r="BE47" i="1"/>
  <c r="AT47" i="1"/>
  <c r="AR47" i="1"/>
  <c r="BN47" i="1" s="1"/>
  <c r="AQ47" i="1"/>
  <c r="AP47" i="1"/>
  <c r="AO47" i="1"/>
  <c r="AN47" i="1"/>
  <c r="AK47" i="1"/>
  <c r="AH47" i="1"/>
  <c r="BE46" i="1"/>
  <c r="AT46" i="1"/>
  <c r="AS46" i="1"/>
  <c r="AR46" i="1"/>
  <c r="AQ46" i="1"/>
  <c r="AP46" i="1"/>
  <c r="AO46" i="1"/>
  <c r="AN46" i="1"/>
  <c r="AK46" i="1"/>
  <c r="AH46" i="1" s="1"/>
  <c r="BE45" i="1"/>
  <c r="AT45" i="1"/>
  <c r="AR45" i="1"/>
  <c r="BN45" i="1" s="1"/>
  <c r="AQ45" i="1"/>
  <c r="AP45" i="1"/>
  <c r="AO45" i="1"/>
  <c r="AN45" i="1"/>
  <c r="AK45" i="1"/>
  <c r="AH45" i="1"/>
  <c r="BE44" i="1"/>
  <c r="AT44" i="1"/>
  <c r="AS44" i="1"/>
  <c r="AR44" i="1"/>
  <c r="AQ44" i="1"/>
  <c r="AP44" i="1"/>
  <c r="AO44" i="1"/>
  <c r="AN44" i="1"/>
  <c r="AK44" i="1"/>
  <c r="AH44" i="1"/>
  <c r="BN43" i="1"/>
  <c r="BE43" i="1"/>
  <c r="AT43" i="1"/>
  <c r="AS43" i="1"/>
  <c r="AR43" i="1"/>
  <c r="BN55" i="1" s="1"/>
  <c r="AQ43" i="1"/>
  <c r="AP43" i="1"/>
  <c r="AO43" i="1"/>
  <c r="AN43" i="1"/>
  <c r="AK43" i="1"/>
  <c r="AH43" i="1" s="1"/>
  <c r="BE42" i="1"/>
  <c r="AT42" i="1"/>
  <c r="AR42" i="1"/>
  <c r="AS42" i="1" s="1"/>
  <c r="AQ42" i="1"/>
  <c r="AP42" i="1"/>
  <c r="AO42" i="1"/>
  <c r="AN42" i="1"/>
  <c r="AK42" i="1"/>
  <c r="AH42" i="1"/>
  <c r="BE41" i="1"/>
  <c r="AT41" i="1"/>
  <c r="AR41" i="1"/>
  <c r="AS41" i="1" s="1"/>
  <c r="AQ41" i="1"/>
  <c r="AP41" i="1"/>
  <c r="AO41" i="1"/>
  <c r="AN41" i="1"/>
  <c r="AK41" i="1"/>
  <c r="AH41" i="1" s="1"/>
  <c r="BE40" i="1"/>
  <c r="AT40" i="1"/>
  <c r="AR40" i="1"/>
  <c r="BN40" i="1" s="1"/>
  <c r="AQ40" i="1"/>
  <c r="AP40" i="1"/>
  <c r="AO40" i="1"/>
  <c r="AN40" i="1"/>
  <c r="AK40" i="1"/>
  <c r="AH40" i="1" s="1"/>
  <c r="BE39" i="1"/>
  <c r="AT39" i="1"/>
  <c r="AR39" i="1"/>
  <c r="AS39" i="1" s="1"/>
  <c r="AQ39" i="1"/>
  <c r="AP39" i="1"/>
  <c r="AO39" i="1"/>
  <c r="AN39" i="1"/>
  <c r="AK39" i="1"/>
  <c r="AH39" i="1" s="1"/>
  <c r="BE38" i="1"/>
  <c r="AT38" i="1"/>
  <c r="AR38" i="1"/>
  <c r="BN38" i="1" s="1"/>
  <c r="AQ38" i="1"/>
  <c r="AP38" i="1"/>
  <c r="AO38" i="1"/>
  <c r="AN38" i="1"/>
  <c r="AK38" i="1"/>
  <c r="AH38" i="1"/>
  <c r="BE37" i="1"/>
  <c r="AT37" i="1"/>
  <c r="AS37" i="1"/>
  <c r="AR37" i="1"/>
  <c r="AQ37" i="1"/>
  <c r="AP37" i="1"/>
  <c r="AO37" i="1"/>
  <c r="AN37" i="1"/>
  <c r="AK37" i="1"/>
  <c r="AH37" i="1"/>
  <c r="BE36" i="1"/>
  <c r="AT36" i="1"/>
  <c r="AS36" i="1"/>
  <c r="AR36" i="1"/>
  <c r="BN36" i="1" s="1"/>
  <c r="AQ36" i="1"/>
  <c r="AP36" i="1"/>
  <c r="AO36" i="1"/>
  <c r="AN36" i="1"/>
  <c r="AK36" i="1"/>
  <c r="AH36" i="1"/>
  <c r="BE35" i="1"/>
  <c r="AT35" i="1"/>
  <c r="AS35" i="1"/>
  <c r="AR35" i="1"/>
  <c r="AQ35" i="1"/>
  <c r="AP35" i="1"/>
  <c r="AO35" i="1"/>
  <c r="AN35" i="1"/>
  <c r="AK35" i="1"/>
  <c r="AH35" i="1" s="1"/>
  <c r="BE34" i="1"/>
  <c r="AT34" i="1"/>
  <c r="AR34" i="1"/>
  <c r="BN34" i="1" s="1"/>
  <c r="AQ34" i="1"/>
  <c r="AP34" i="1"/>
  <c r="AO34" i="1"/>
  <c r="AN34" i="1"/>
  <c r="AK34" i="1"/>
  <c r="AH34" i="1"/>
  <c r="BE33" i="1"/>
  <c r="AT33" i="1"/>
  <c r="AS33" i="1"/>
  <c r="AR33" i="1"/>
  <c r="AQ33" i="1"/>
  <c r="AP33" i="1"/>
  <c r="AO33" i="1"/>
  <c r="AN33" i="1"/>
  <c r="AK33" i="1"/>
  <c r="AH33" i="1"/>
  <c r="BE32" i="1"/>
  <c r="AT32" i="1"/>
  <c r="AR32" i="1"/>
  <c r="AQ32" i="1"/>
  <c r="AP32" i="1"/>
  <c r="AO32" i="1"/>
  <c r="AN32" i="1"/>
  <c r="AK32" i="1"/>
  <c r="AH32" i="1" s="1"/>
  <c r="BE31" i="1"/>
  <c r="AT31" i="1"/>
  <c r="AR31" i="1"/>
  <c r="BN31" i="1" s="1"/>
  <c r="AQ31" i="1"/>
  <c r="AP31" i="1"/>
  <c r="AO31" i="1"/>
  <c r="AN31" i="1"/>
  <c r="AK31" i="1"/>
  <c r="AH31" i="1"/>
  <c r="BN30" i="1"/>
  <c r="BE30" i="1"/>
  <c r="AT30" i="1"/>
  <c r="AR30" i="1"/>
  <c r="AS30" i="1" s="1"/>
  <c r="AQ30" i="1"/>
  <c r="AP30" i="1"/>
  <c r="AO30" i="1"/>
  <c r="AN30" i="1"/>
  <c r="AK30" i="1"/>
  <c r="AH30" i="1" s="1"/>
  <c r="BE29" i="1"/>
  <c r="AT29" i="1"/>
  <c r="AR29" i="1"/>
  <c r="AQ29" i="1"/>
  <c r="AP29" i="1"/>
  <c r="AO29" i="1"/>
  <c r="AN29" i="1"/>
  <c r="AK29" i="1"/>
  <c r="AH29" i="1"/>
  <c r="BE28" i="1"/>
  <c r="AT28" i="1"/>
  <c r="AR28" i="1"/>
  <c r="AS28" i="1" s="1"/>
  <c r="AQ28" i="1"/>
  <c r="AP28" i="1"/>
  <c r="AO28" i="1"/>
  <c r="AN28" i="1"/>
  <c r="AK28" i="1"/>
  <c r="AH28" i="1" s="1"/>
  <c r="BE27" i="1"/>
  <c r="AT27" i="1"/>
  <c r="AR27" i="1"/>
  <c r="AS27" i="1" s="1"/>
  <c r="AQ27" i="1"/>
  <c r="AP27" i="1"/>
  <c r="AO27" i="1"/>
  <c r="AN27" i="1"/>
  <c r="AK27" i="1"/>
  <c r="AH27" i="1"/>
  <c r="BE26" i="1"/>
  <c r="AT26" i="1"/>
  <c r="AR26" i="1"/>
  <c r="AS26" i="1" s="1"/>
  <c r="AQ26" i="1"/>
  <c r="AP26" i="1"/>
  <c r="AO26" i="1"/>
  <c r="AN26" i="1"/>
  <c r="AK26" i="1"/>
  <c r="AH26" i="1" s="1"/>
  <c r="BE25" i="1"/>
  <c r="AT25" i="1"/>
  <c r="AR25" i="1"/>
  <c r="AS25" i="1" s="1"/>
  <c r="AQ25" i="1"/>
  <c r="AP25" i="1"/>
  <c r="AO25" i="1"/>
  <c r="AN25" i="1"/>
  <c r="AK25" i="1"/>
  <c r="AH25" i="1"/>
  <c r="BE24" i="1"/>
  <c r="AT24" i="1"/>
  <c r="AR24" i="1"/>
  <c r="AS24" i="1" s="1"/>
  <c r="AQ24" i="1"/>
  <c r="AP24" i="1"/>
  <c r="AO24" i="1"/>
  <c r="AN24" i="1"/>
  <c r="AK24" i="1"/>
  <c r="AH24" i="1" s="1"/>
  <c r="BE23" i="1"/>
  <c r="AT23" i="1"/>
  <c r="AR23" i="1"/>
  <c r="AS23" i="1" s="1"/>
  <c r="AQ23" i="1"/>
  <c r="AP23" i="1"/>
  <c r="AO23" i="1"/>
  <c r="AN23" i="1"/>
  <c r="AK23" i="1"/>
  <c r="AH23" i="1"/>
  <c r="BE22" i="1"/>
  <c r="AT22" i="1"/>
  <c r="AR22" i="1"/>
  <c r="AS22" i="1" s="1"/>
  <c r="AQ22" i="1"/>
  <c r="AP22" i="1"/>
  <c r="AO22" i="1"/>
  <c r="AN22" i="1"/>
  <c r="AK22" i="1"/>
  <c r="AH22" i="1" s="1"/>
  <c r="BE21" i="1"/>
  <c r="AT21" i="1"/>
  <c r="AR21" i="1"/>
  <c r="AQ21" i="1"/>
  <c r="AP21" i="1"/>
  <c r="AO21" i="1"/>
  <c r="AN21" i="1"/>
  <c r="AK21" i="1"/>
  <c r="AH21" i="1" s="1"/>
  <c r="BE20" i="1"/>
  <c r="AT20" i="1"/>
  <c r="AR20" i="1"/>
  <c r="AS20" i="1" s="1"/>
  <c r="AQ20" i="1"/>
  <c r="AP20" i="1"/>
  <c r="AO20" i="1"/>
  <c r="AN20" i="1"/>
  <c r="AK20" i="1"/>
  <c r="AH20" i="1" s="1"/>
  <c r="BE19" i="1"/>
  <c r="AT19" i="1"/>
  <c r="AR19" i="1"/>
  <c r="AS19" i="1" s="1"/>
  <c r="AQ19" i="1"/>
  <c r="AP19" i="1"/>
  <c r="AO19" i="1"/>
  <c r="AN19" i="1"/>
  <c r="AK19" i="1"/>
  <c r="AH19" i="1"/>
  <c r="BE18" i="1"/>
  <c r="AT18" i="1"/>
  <c r="AR18" i="1"/>
  <c r="AS18" i="1" s="1"/>
  <c r="AQ18" i="1"/>
  <c r="AP18" i="1"/>
  <c r="AO18" i="1"/>
  <c r="AN18" i="1"/>
  <c r="AK18" i="1"/>
  <c r="AH18" i="1" s="1"/>
  <c r="BE17" i="1"/>
  <c r="AT17" i="1"/>
  <c r="AR17" i="1"/>
  <c r="AS17" i="1" s="1"/>
  <c r="AQ17" i="1"/>
  <c r="AP17" i="1"/>
  <c r="AO17" i="1"/>
  <c r="AN17" i="1"/>
  <c r="AK17" i="1"/>
  <c r="AH17" i="1" s="1"/>
  <c r="BE16" i="1"/>
  <c r="AT16" i="1"/>
  <c r="AR16" i="1"/>
  <c r="AS16" i="1" s="1"/>
  <c r="AQ16" i="1"/>
  <c r="AP16" i="1"/>
  <c r="AO16" i="1"/>
  <c r="AN16" i="1"/>
  <c r="AK16" i="1"/>
  <c r="AH16" i="1" s="1"/>
  <c r="BE15" i="1"/>
  <c r="AT15" i="1"/>
  <c r="AS15" i="1"/>
  <c r="AR15" i="1"/>
  <c r="AQ15" i="1"/>
  <c r="AP15" i="1"/>
  <c r="AO15" i="1"/>
  <c r="AN15" i="1"/>
  <c r="AK15" i="1"/>
  <c r="AH15" i="1"/>
  <c r="BE14" i="1"/>
  <c r="AT14" i="1"/>
  <c r="AR14" i="1"/>
  <c r="AS14" i="1" s="1"/>
  <c r="AQ14" i="1"/>
  <c r="AP14" i="1"/>
  <c r="AO14" i="1"/>
  <c r="AN14" i="1"/>
  <c r="AK14" i="1"/>
  <c r="AH14" i="1"/>
  <c r="BE13" i="1"/>
  <c r="AT13" i="1"/>
  <c r="AS13" i="1"/>
  <c r="AR13" i="1"/>
  <c r="AQ13" i="1"/>
  <c r="AP13" i="1"/>
  <c r="AO13" i="1"/>
  <c r="AN13" i="1"/>
  <c r="AK13" i="1"/>
  <c r="AH13" i="1"/>
  <c r="BE12" i="1"/>
  <c r="AT12" i="1"/>
  <c r="AR12" i="1"/>
  <c r="AS12" i="1" s="1"/>
  <c r="AQ12" i="1"/>
  <c r="AP12" i="1"/>
  <c r="AO12" i="1"/>
  <c r="AN12" i="1"/>
  <c r="AK12" i="1"/>
  <c r="AH12" i="1"/>
  <c r="BE11" i="1"/>
  <c r="AT11" i="1"/>
  <c r="AS11" i="1"/>
  <c r="AR11" i="1"/>
  <c r="AQ11" i="1"/>
  <c r="AP11" i="1"/>
  <c r="AO11" i="1"/>
  <c r="AN11" i="1"/>
  <c r="AK11" i="1"/>
  <c r="AH11" i="1"/>
  <c r="BE10" i="1"/>
  <c r="AT10" i="1"/>
  <c r="AR10" i="1"/>
  <c r="AS10" i="1" s="1"/>
  <c r="AQ10" i="1"/>
  <c r="AP10" i="1"/>
  <c r="AO10" i="1"/>
  <c r="AN10" i="1"/>
  <c r="AK10" i="1"/>
  <c r="AH10" i="1"/>
  <c r="BE9" i="1"/>
  <c r="AT9" i="1"/>
  <c r="AR9" i="1"/>
  <c r="AS9" i="1" s="1"/>
  <c r="AQ9" i="1"/>
  <c r="AP9" i="1"/>
  <c r="AO9" i="1"/>
  <c r="AN9" i="1"/>
  <c r="AK9" i="1"/>
  <c r="AH9" i="1" s="1"/>
  <c r="BE8" i="1"/>
  <c r="AT8" i="1"/>
  <c r="AS8" i="1"/>
  <c r="AR8" i="1"/>
  <c r="AQ8" i="1"/>
  <c r="AP8" i="1"/>
  <c r="AO8" i="1"/>
  <c r="AN8" i="1"/>
  <c r="AK8" i="1"/>
  <c r="AH8" i="1" s="1"/>
  <c r="BE7" i="1"/>
  <c r="AT7" i="1"/>
  <c r="AR7" i="1"/>
  <c r="AS7" i="1" s="1"/>
  <c r="AQ7" i="1"/>
  <c r="AP7" i="1"/>
  <c r="AO7" i="1"/>
  <c r="AN7" i="1"/>
  <c r="AK7" i="1"/>
  <c r="AH7" i="1" s="1"/>
  <c r="BE6" i="1"/>
  <c r="AT6" i="1"/>
  <c r="AR6" i="1"/>
  <c r="AS6" i="1" s="1"/>
  <c r="AQ6" i="1"/>
  <c r="AP6" i="1"/>
  <c r="AO6" i="1"/>
  <c r="AN6" i="1"/>
  <c r="AK6" i="1"/>
  <c r="AH6" i="1"/>
  <c r="BE5" i="1"/>
  <c r="AT5" i="1"/>
  <c r="AR5" i="1"/>
  <c r="AS5" i="1" s="1"/>
  <c r="AQ5" i="1"/>
  <c r="AP5" i="1"/>
  <c r="AO5" i="1"/>
  <c r="AN5" i="1"/>
  <c r="AK5" i="1"/>
  <c r="AH5" i="1" s="1"/>
  <c r="BE4" i="1"/>
  <c r="AT4" i="1"/>
  <c r="AS4" i="1"/>
  <c r="AR4" i="1"/>
  <c r="AQ4" i="1"/>
  <c r="AP4" i="1"/>
  <c r="AO4" i="1"/>
  <c r="AN4" i="1"/>
  <c r="AK4" i="1"/>
  <c r="AH4" i="1"/>
  <c r="BE3" i="1"/>
  <c r="AT3" i="1"/>
  <c r="AR3" i="1"/>
  <c r="AS3" i="1" s="1"/>
  <c r="AQ3" i="1"/>
  <c r="AP3" i="1"/>
  <c r="AO3" i="1"/>
  <c r="AN3" i="1"/>
  <c r="AK3" i="1"/>
  <c r="AH3" i="1"/>
  <c r="BD268" i="1" l="1"/>
  <c r="AZ368" i="1"/>
  <c r="BN452" i="1"/>
  <c r="AZ436" i="1"/>
  <c r="BN388" i="1"/>
  <c r="AZ299" i="1"/>
  <c r="AZ312" i="1"/>
  <c r="BN341" i="1"/>
  <c r="AZ391" i="1"/>
  <c r="BN439" i="1"/>
  <c r="BN471" i="1"/>
  <c r="BE317" i="1"/>
  <c r="AN284" i="1"/>
  <c r="AN291" i="1"/>
  <c r="AN312" i="1"/>
  <c r="AN318" i="1"/>
  <c r="J716" i="1"/>
  <c r="P290" i="1"/>
  <c r="BT290" i="1" s="1"/>
  <c r="I716" i="1"/>
  <c r="P313" i="1"/>
  <c r="BP313" i="1" s="1"/>
  <c r="BX146" i="1"/>
  <c r="BW273" i="1"/>
  <c r="BX273" i="1" s="1"/>
  <c r="BW294" i="1"/>
  <c r="BX294" i="1" s="1"/>
  <c r="AR321" i="1"/>
  <c r="AX458" i="1"/>
  <c r="AZ458" i="1" s="1"/>
  <c r="BX255" i="1"/>
  <c r="AN277" i="1"/>
  <c r="BH303" i="1"/>
  <c r="AN307" i="1"/>
  <c r="AR438" i="1"/>
  <c r="AX472" i="1"/>
  <c r="BE294" i="1"/>
  <c r="B271" i="1"/>
  <c r="AP271" i="1" s="1"/>
  <c r="AX376" i="1"/>
  <c r="AZ376" i="1" s="1"/>
  <c r="BN459" i="1"/>
  <c r="BX150" i="1"/>
  <c r="BE312" i="1"/>
  <c r="BX216" i="1"/>
  <c r="BA316" i="1"/>
  <c r="BC316" i="1" s="1"/>
  <c r="AZ328" i="1"/>
  <c r="BX174" i="1"/>
  <c r="AR355" i="1"/>
  <c r="AR463" i="1"/>
  <c r="BN463" i="1" s="1"/>
  <c r="BX202" i="1"/>
  <c r="AT287" i="1"/>
  <c r="BX201" i="1"/>
  <c r="BX246" i="1"/>
  <c r="BW272" i="1"/>
  <c r="AR284" i="1"/>
  <c r="AS284" i="1" s="1"/>
  <c r="BI286" i="1"/>
  <c r="BA309" i="1"/>
  <c r="BH316" i="1"/>
  <c r="AR273" i="1"/>
  <c r="AS273" i="1" s="1"/>
  <c r="BX162" i="1"/>
  <c r="AX275" i="1"/>
  <c r="AZ275" i="1" s="1"/>
  <c r="BH286" i="1"/>
  <c r="AN304" i="1"/>
  <c r="BX211" i="1"/>
  <c r="BX157" i="1"/>
  <c r="BX140" i="1"/>
  <c r="AN299" i="1"/>
  <c r="AX427" i="1"/>
  <c r="AZ427" i="1" s="1"/>
  <c r="BX142" i="1"/>
  <c r="BX209" i="1"/>
  <c r="BE273" i="1"/>
  <c r="AR292" i="1"/>
  <c r="AS292" i="1" s="1"/>
  <c r="AX295" i="1"/>
  <c r="BI297" i="1"/>
  <c r="BM305" i="1"/>
  <c r="BX232" i="1"/>
  <c r="AR276" i="1"/>
  <c r="BN276" i="1" s="1"/>
  <c r="BH284" i="1"/>
  <c r="BL305" i="1"/>
  <c r="P312" i="1"/>
  <c r="BQ312" i="1" s="1"/>
  <c r="BN362" i="1"/>
  <c r="AR379" i="1"/>
  <c r="BX264" i="1"/>
  <c r="AX303" i="1"/>
  <c r="BH278" i="1"/>
  <c r="AH289" i="1"/>
  <c r="AI289" i="1" s="1"/>
  <c r="AX297" i="1"/>
  <c r="BH312" i="1"/>
  <c r="BI313" i="1"/>
  <c r="AZ331" i="1"/>
  <c r="BX227" i="1"/>
  <c r="BX148" i="1"/>
  <c r="AX437" i="1"/>
  <c r="AZ437" i="1" s="1"/>
  <c r="AR437" i="1"/>
  <c r="AS291" i="1"/>
  <c r="AN293" i="1"/>
  <c r="AL317" i="1"/>
  <c r="AH317" i="1"/>
  <c r="AI317" i="1" s="1"/>
  <c r="BX231" i="1"/>
  <c r="BG229" i="1"/>
  <c r="AX298" i="1"/>
  <c r="BH298" i="1"/>
  <c r="BI298" i="1"/>
  <c r="BG213" i="1"/>
  <c r="AR333" i="1"/>
  <c r="AX333" i="1"/>
  <c r="AZ333" i="1" s="1"/>
  <c r="BG140" i="1"/>
  <c r="BX179" i="1"/>
  <c r="BX203" i="1"/>
  <c r="AR398" i="1"/>
  <c r="AX398" i="1"/>
  <c r="AZ410" i="1" s="1"/>
  <c r="Q290" i="1"/>
  <c r="C213" i="2" s="1"/>
  <c r="E213" i="2" s="1"/>
  <c r="BN339" i="1"/>
  <c r="BG256" i="1"/>
  <c r="BG146" i="1"/>
  <c r="BG214" i="1"/>
  <c r="AR392" i="1"/>
  <c r="BN404" i="1" s="1"/>
  <c r="AX392" i="1"/>
  <c r="AZ392" i="1" s="1"/>
  <c r="BG164" i="1"/>
  <c r="BG162" i="1"/>
  <c r="AL309" i="1"/>
  <c r="AH309" i="1"/>
  <c r="AI309" i="1" s="1"/>
  <c r="AX311" i="1"/>
  <c r="AZ311" i="1" s="1"/>
  <c r="AR311" i="1"/>
  <c r="AZ273" i="1"/>
  <c r="AY273" i="1"/>
  <c r="AL303" i="1"/>
  <c r="AH303" i="1"/>
  <c r="AE303" i="1" s="1"/>
  <c r="AX442" i="1"/>
  <c r="AR442" i="1"/>
  <c r="BN442" i="1" s="1"/>
  <c r="BE280" i="1"/>
  <c r="BA280" i="1"/>
  <c r="BC317" i="1"/>
  <c r="BG145" i="1"/>
  <c r="AX431" i="1"/>
  <c r="AY431" i="1" s="1"/>
  <c r="AR431" i="1"/>
  <c r="AX289" i="1"/>
  <c r="BM288" i="1"/>
  <c r="AR289" i="1"/>
  <c r="AS289" i="1" s="1"/>
  <c r="BL288" i="1"/>
  <c r="BW289" i="1"/>
  <c r="BX289" i="1" s="1"/>
  <c r="AT289" i="1"/>
  <c r="AU289" i="1" s="1"/>
  <c r="BL314" i="1"/>
  <c r="AN315" i="1"/>
  <c r="BN434" i="1"/>
  <c r="AX351" i="1"/>
  <c r="AR351" i="1"/>
  <c r="BN351" i="1" s="1"/>
  <c r="AR324" i="1"/>
  <c r="AX324" i="1"/>
  <c r="AZ324" i="1" s="1"/>
  <c r="BX271" i="1"/>
  <c r="AR416" i="1"/>
  <c r="BN428" i="1" s="1"/>
  <c r="AX459" i="1"/>
  <c r="AX471" i="1"/>
  <c r="BX175" i="1"/>
  <c r="BG189" i="1"/>
  <c r="BX205" i="1"/>
  <c r="E150" i="2"/>
  <c r="BX247" i="1"/>
  <c r="BG250" i="1"/>
  <c r="BG262" i="1"/>
  <c r="AR270" i="1"/>
  <c r="AS270" i="1" s="1"/>
  <c r="AR280" i="1"/>
  <c r="AT283" i="1"/>
  <c r="AX315" i="1"/>
  <c r="AR411" i="1"/>
  <c r="BN423" i="1" s="1"/>
  <c r="AX421" i="1"/>
  <c r="AR449" i="1"/>
  <c r="AR483" i="1"/>
  <c r="BN483" i="1" s="1"/>
  <c r="BG153" i="1"/>
  <c r="BX222" i="1"/>
  <c r="BG225" i="1"/>
  <c r="B272" i="1"/>
  <c r="BI272" i="1" s="1"/>
  <c r="BE288" i="1"/>
  <c r="AT297" i="1"/>
  <c r="BH300" i="1"/>
  <c r="AR307" i="1"/>
  <c r="BI308" i="1"/>
  <c r="AX329" i="1"/>
  <c r="AR356" i="1"/>
  <c r="E51" i="2"/>
  <c r="E60" i="2"/>
  <c r="E70" i="2"/>
  <c r="E89" i="2"/>
  <c r="BX144" i="1"/>
  <c r="AX308" i="1"/>
  <c r="BX194" i="1"/>
  <c r="AZ411" i="1"/>
  <c r="BG163" i="1"/>
  <c r="E129" i="2"/>
  <c r="BX143" i="1"/>
  <c r="BL273" i="1"/>
  <c r="BG155" i="1"/>
  <c r="BX243" i="1"/>
  <c r="AT274" i="1"/>
  <c r="AU274" i="1" s="1"/>
  <c r="BA279" i="1"/>
  <c r="BC279" i="1" s="1"/>
  <c r="AX280" i="1"/>
  <c r="AX281" i="1"/>
  <c r="BG289" i="1"/>
  <c r="BG299" i="1"/>
  <c r="P302" i="1"/>
  <c r="AH305" i="1"/>
  <c r="AE305" i="1" s="1"/>
  <c r="AX339" i="1"/>
  <c r="AX348" i="1"/>
  <c r="AR407" i="1"/>
  <c r="AX412" i="1"/>
  <c r="AZ424" i="1" s="1"/>
  <c r="AX422" i="1"/>
  <c r="AZ422" i="1" s="1"/>
  <c r="AX444" i="1"/>
  <c r="AX450" i="1"/>
  <c r="AZ450" i="1" s="1"/>
  <c r="BX163" i="1"/>
  <c r="BX250" i="1"/>
  <c r="BX258" i="1"/>
  <c r="C190" i="2"/>
  <c r="E190" i="2" s="1"/>
  <c r="AX282" i="1"/>
  <c r="AZ294" i="1" s="1"/>
  <c r="BA290" i="1"/>
  <c r="BC302" i="1" s="1"/>
  <c r="BG293" i="1"/>
  <c r="AR296" i="1"/>
  <c r="AS296" i="1" s="1"/>
  <c r="BG307" i="1"/>
  <c r="AN313" i="1"/>
  <c r="AR314" i="1"/>
  <c r="BN326" i="1" s="1"/>
  <c r="AH316" i="1"/>
  <c r="AI316" i="1" s="1"/>
  <c r="AZ395" i="1"/>
  <c r="AR456" i="1"/>
  <c r="BN456" i="1" s="1"/>
  <c r="AR467" i="1"/>
  <c r="BN467" i="1" s="1"/>
  <c r="E4" i="2"/>
  <c r="AN283" i="1"/>
  <c r="BX233" i="1"/>
  <c r="BX268" i="1"/>
  <c r="E153" i="2"/>
  <c r="E157" i="2"/>
  <c r="BG243" i="1"/>
  <c r="BG312" i="1"/>
  <c r="BX193" i="1"/>
  <c r="BX196" i="1"/>
  <c r="BG232" i="1"/>
  <c r="BA274" i="1"/>
  <c r="BC274" i="1" s="1"/>
  <c r="BE281" i="1"/>
  <c r="AN295" i="1"/>
  <c r="AT296" i="1"/>
  <c r="AT300" i="1"/>
  <c r="AN302" i="1"/>
  <c r="BL312" i="1"/>
  <c r="BG324" i="1"/>
  <c r="AR383" i="1"/>
  <c r="AX418" i="1"/>
  <c r="AX439" i="1"/>
  <c r="E92" i="2"/>
  <c r="AR338" i="1"/>
  <c r="BN338" i="1" s="1"/>
  <c r="BG158" i="1"/>
  <c r="E110" i="2"/>
  <c r="BG204" i="1"/>
  <c r="BG212" i="1"/>
  <c r="BG227" i="1"/>
  <c r="BX236" i="1"/>
  <c r="BY260" i="1" s="1"/>
  <c r="BG247" i="1"/>
  <c r="BG249" i="1"/>
  <c r="E182" i="2"/>
  <c r="BX269" i="1"/>
  <c r="C717" i="1"/>
  <c r="BG283" i="1"/>
  <c r="BW287" i="1"/>
  <c r="BX287" i="1" s="1"/>
  <c r="P289" i="1"/>
  <c r="AQ289" i="1" s="1"/>
  <c r="BI290" i="1"/>
  <c r="BM294" i="1"/>
  <c r="BM307" i="1"/>
  <c r="BG320" i="1"/>
  <c r="AX423" i="1"/>
  <c r="AZ423" i="1" s="1"/>
  <c r="AX451" i="1"/>
  <c r="BX183" i="1"/>
  <c r="BX237" i="1"/>
  <c r="AX369" i="1"/>
  <c r="AZ369" i="1" s="1"/>
  <c r="AT280" i="1"/>
  <c r="AU292" i="1" s="1"/>
  <c r="BH291" i="1"/>
  <c r="E177" i="2"/>
  <c r="AT281" i="1"/>
  <c r="AU281" i="1" s="1"/>
  <c r="AX274" i="1"/>
  <c r="AZ274" i="1" s="1"/>
  <c r="BI306" i="1"/>
  <c r="BX149" i="1"/>
  <c r="BX166" i="1"/>
  <c r="BX170" i="1"/>
  <c r="E125" i="2"/>
  <c r="E131" i="2"/>
  <c r="BG210" i="1"/>
  <c r="E134" i="2"/>
  <c r="BX249" i="1"/>
  <c r="E174" i="2"/>
  <c r="BG276" i="1"/>
  <c r="F717" i="1"/>
  <c r="BH289" i="1"/>
  <c r="BE304" i="1"/>
  <c r="BH311" i="1"/>
  <c r="AR340" i="1"/>
  <c r="AR378" i="1"/>
  <c r="E74" i="2"/>
  <c r="E93" i="2"/>
  <c r="BX172" i="1"/>
  <c r="BX272" i="1"/>
  <c r="BC298" i="1"/>
  <c r="AN306" i="1"/>
  <c r="BG236" i="1"/>
  <c r="BG295" i="1"/>
  <c r="BX208" i="1"/>
  <c r="BX225" i="1"/>
  <c r="BX266" i="1"/>
  <c r="AR279" i="1"/>
  <c r="AS279" i="1" s="1"/>
  <c r="AX283" i="1"/>
  <c r="AZ295" i="1" s="1"/>
  <c r="AX306" i="1"/>
  <c r="AZ306" i="1" s="1"/>
  <c r="BG133" i="1"/>
  <c r="AR353" i="1"/>
  <c r="BN365" i="1" s="1"/>
  <c r="BX254" i="1"/>
  <c r="BH277" i="1"/>
  <c r="BG288" i="1"/>
  <c r="BE290" i="1"/>
  <c r="AX296" i="1"/>
  <c r="BG302" i="1"/>
  <c r="BI309" i="1"/>
  <c r="AK312" i="1"/>
  <c r="AL312" i="1" s="1"/>
  <c r="AR345" i="1"/>
  <c r="E16" i="2"/>
  <c r="E26" i="2"/>
  <c r="BG254" i="1"/>
  <c r="BG300" i="1"/>
  <c r="AX288" i="1"/>
  <c r="AX347" i="1"/>
  <c r="AT290" i="1"/>
  <c r="BG132" i="1"/>
  <c r="BX173" i="1"/>
  <c r="E114" i="2"/>
  <c r="BG216" i="1"/>
  <c r="E156" i="2"/>
  <c r="BX242" i="1"/>
  <c r="BW281" i="1"/>
  <c r="BX281" i="1" s="1"/>
  <c r="AN290" i="1"/>
  <c r="BG298" i="1"/>
  <c r="AR304" i="1"/>
  <c r="AS304" i="1" s="1"/>
  <c r="AX313" i="1"/>
  <c r="BH315" i="1"/>
  <c r="AR323" i="1"/>
  <c r="AR358" i="1"/>
  <c r="AR419" i="1"/>
  <c r="E65" i="2"/>
  <c r="AT291" i="1"/>
  <c r="BX252" i="1"/>
  <c r="BA273" i="1"/>
  <c r="BB273" i="1" s="1"/>
  <c r="BW274" i="1"/>
  <c r="BX274" i="1" s="1"/>
  <c r="BH283" i="1"/>
  <c r="BM289" i="1"/>
  <c r="BM310" i="1"/>
  <c r="BA313" i="1"/>
  <c r="AR384" i="1"/>
  <c r="M53" i="3"/>
  <c r="AN282" i="1"/>
  <c r="BX139" i="1"/>
  <c r="AR290" i="1"/>
  <c r="AS290" i="1" s="1"/>
  <c r="AX473" i="1"/>
  <c r="AZ473" i="1" s="1"/>
  <c r="BX181" i="1"/>
  <c r="BG203" i="1"/>
  <c r="BX239" i="1"/>
  <c r="L717" i="1"/>
  <c r="BX280" i="1"/>
  <c r="BE283" i="1"/>
  <c r="AR295" i="1"/>
  <c r="AS295" i="1" s="1"/>
  <c r="BH306" i="1"/>
  <c r="AN308" i="1"/>
  <c r="BL310" i="1"/>
  <c r="AR312" i="1"/>
  <c r="AS312" i="1" s="1"/>
  <c r="AR337" i="1"/>
  <c r="AR436" i="1"/>
  <c r="BX238" i="1"/>
  <c r="BX188" i="1"/>
  <c r="BX226" i="1"/>
  <c r="BE308" i="1"/>
  <c r="BG190" i="1"/>
  <c r="E171" i="2"/>
  <c r="BX251" i="1"/>
  <c r="BX261" i="1"/>
  <c r="BX159" i="1"/>
  <c r="BG221" i="1"/>
  <c r="BG139" i="1"/>
  <c r="BG166" i="1"/>
  <c r="E111" i="2"/>
  <c r="BG177" i="1"/>
  <c r="BG128" i="1"/>
  <c r="BG136" i="1"/>
  <c r="BG154" i="1"/>
  <c r="BG198" i="1"/>
  <c r="E170" i="2"/>
  <c r="E178" i="2"/>
  <c r="BX257" i="1"/>
  <c r="BX262" i="1"/>
  <c r="BG275" i="1"/>
  <c r="AR277" i="1"/>
  <c r="AS277" i="1" s="1"/>
  <c r="P282" i="1"/>
  <c r="AB282" i="1" s="1"/>
  <c r="AC282" i="1" s="1"/>
  <c r="AN288" i="1"/>
  <c r="AR299" i="1"/>
  <c r="AS299" i="1" s="1"/>
  <c r="BE306" i="1"/>
  <c r="BE307" i="1"/>
  <c r="BM314" i="1"/>
  <c r="AL316" i="1"/>
  <c r="E8" i="2"/>
  <c r="E18" i="2"/>
  <c r="E28" i="2"/>
  <c r="E76" i="2"/>
  <c r="B38" i="9"/>
  <c r="AM209" i="1"/>
  <c r="AF305" i="1"/>
  <c r="AS29" i="1"/>
  <c r="BN41" i="1"/>
  <c r="AM186" i="1"/>
  <c r="BE295" i="1"/>
  <c r="BA295" i="1"/>
  <c r="BX152" i="1"/>
  <c r="AL168" i="1"/>
  <c r="BX189" i="1"/>
  <c r="AZ209" i="1"/>
  <c r="AZ197" i="1"/>
  <c r="AY266" i="1"/>
  <c r="AA269" i="1"/>
  <c r="BO269" i="1"/>
  <c r="BI269" i="1"/>
  <c r="AP269" i="1"/>
  <c r="BC275" i="1"/>
  <c r="BB275" i="1"/>
  <c r="BG328" i="1"/>
  <c r="BG327" i="1"/>
  <c r="BG326" i="1"/>
  <c r="BG170" i="1"/>
  <c r="AY217" i="1"/>
  <c r="AZ205" i="1"/>
  <c r="AZ193" i="1"/>
  <c r="AY197" i="1"/>
  <c r="BN241" i="1"/>
  <c r="AS241" i="1"/>
  <c r="AR352" i="1"/>
  <c r="AX352" i="1"/>
  <c r="AZ364" i="1" s="1"/>
  <c r="BN132" i="1"/>
  <c r="BN144" i="1"/>
  <c r="AS132" i="1"/>
  <c r="Z132" i="1"/>
  <c r="BD133" i="1"/>
  <c r="BX155" i="1"/>
  <c r="BC195" i="1"/>
  <c r="BB207" i="1"/>
  <c r="BB195" i="1"/>
  <c r="BB219" i="1"/>
  <c r="BB231" i="1"/>
  <c r="AY193" i="1"/>
  <c r="AG208" i="1"/>
  <c r="AG220" i="1"/>
  <c r="AM223" i="1"/>
  <c r="AS155" i="1"/>
  <c r="AI157" i="1"/>
  <c r="BD157" i="1"/>
  <c r="AZ164" i="1"/>
  <c r="AZ176" i="1"/>
  <c r="AL167" i="1"/>
  <c r="Z183" i="1"/>
  <c r="Y196" i="1"/>
  <c r="AM195" i="1"/>
  <c r="BN217" i="1"/>
  <c r="BN205" i="1"/>
  <c r="AS205" i="1"/>
  <c r="BB257" i="1"/>
  <c r="AS40" i="1"/>
  <c r="AC153" i="1"/>
  <c r="AL157" i="1"/>
  <c r="AU224" i="1"/>
  <c r="Y242" i="1"/>
  <c r="Z229" i="1"/>
  <c r="BD230" i="1"/>
  <c r="BB230" i="1"/>
  <c r="AS264" i="1"/>
  <c r="BC314" i="1"/>
  <c r="AS95" i="1"/>
  <c r="BN106" i="1"/>
  <c r="AS106" i="1"/>
  <c r="BG130" i="1"/>
  <c r="BN151" i="1"/>
  <c r="BN163" i="1"/>
  <c r="AH179" i="1"/>
  <c r="AI219" i="1"/>
  <c r="BD219" i="1"/>
  <c r="AE219" i="1"/>
  <c r="Y230" i="1"/>
  <c r="BD185" i="1"/>
  <c r="Y197" i="1"/>
  <c r="Z184" i="1"/>
  <c r="J719" i="1"/>
  <c r="BL277" i="1"/>
  <c r="AS34" i="1"/>
  <c r="AY192" i="1"/>
  <c r="AY202" i="1"/>
  <c r="AH207" i="1"/>
  <c r="AE207" i="1"/>
  <c r="AS87" i="1"/>
  <c r="AI135" i="1"/>
  <c r="BN195" i="1"/>
  <c r="BN207" i="1"/>
  <c r="AU213" i="1"/>
  <c r="B699" i="1"/>
  <c r="B641" i="1"/>
  <c r="B687" i="1"/>
  <c r="BI246" i="1"/>
  <c r="AK246" i="1"/>
  <c r="AP246" i="1"/>
  <c r="BO246" i="1"/>
  <c r="AA246" i="1"/>
  <c r="AB246" i="1" s="1"/>
  <c r="G693" i="1"/>
  <c r="AA252" i="1"/>
  <c r="AB252" i="1" s="1"/>
  <c r="AK252" i="1"/>
  <c r="O252" i="1"/>
  <c r="AP252" i="1"/>
  <c r="G264" i="1"/>
  <c r="BG134" i="1"/>
  <c r="BC214" i="1"/>
  <c r="BB214" i="1"/>
  <c r="BC202" i="1"/>
  <c r="BB250" i="1"/>
  <c r="BB202" i="1"/>
  <c r="BG218" i="1"/>
  <c r="BG217" i="1"/>
  <c r="BG219" i="1"/>
  <c r="C169" i="2"/>
  <c r="E169" i="2" s="1"/>
  <c r="AF246" i="1"/>
  <c r="AD246" i="1"/>
  <c r="AD258" i="1"/>
  <c r="AU179" i="1"/>
  <c r="AU203" i="1"/>
  <c r="AU195" i="1"/>
  <c r="Y221" i="1"/>
  <c r="C180" i="2"/>
  <c r="E180" i="2" s="1"/>
  <c r="AF257" i="1"/>
  <c r="AD257" i="1"/>
  <c r="BN91" i="1"/>
  <c r="BN110" i="1"/>
  <c r="AS98" i="1"/>
  <c r="BN98" i="1"/>
  <c r="AM198" i="1"/>
  <c r="AM210" i="1"/>
  <c r="BC288" i="1"/>
  <c r="BB288" i="1"/>
  <c r="BI302" i="1"/>
  <c r="BH302" i="1"/>
  <c r="AX302" i="1"/>
  <c r="AT302" i="1"/>
  <c r="AR302" i="1"/>
  <c r="BM301" i="1"/>
  <c r="BL301" i="1"/>
  <c r="BE302" i="1"/>
  <c r="BN237" i="1"/>
  <c r="AS237" i="1"/>
  <c r="AC171" i="1"/>
  <c r="AL200" i="1"/>
  <c r="AM200" i="1" s="1"/>
  <c r="AH200" i="1"/>
  <c r="AM255" i="1"/>
  <c r="C126" i="2"/>
  <c r="E126" i="2" s="1"/>
  <c r="AF203" i="1"/>
  <c r="AG239" i="1" s="1"/>
  <c r="AD203" i="1"/>
  <c r="AD227" i="1"/>
  <c r="AD251" i="1"/>
  <c r="AD239" i="1"/>
  <c r="L719" i="1"/>
  <c r="AX335" i="1"/>
  <c r="AR335" i="1"/>
  <c r="BN89" i="1"/>
  <c r="AS89" i="1"/>
  <c r="AS176" i="1"/>
  <c r="AL207" i="1"/>
  <c r="AU188" i="1"/>
  <c r="BX147" i="1"/>
  <c r="Z163" i="1"/>
  <c r="Y188" i="1"/>
  <c r="Y195" i="1"/>
  <c r="Z182" i="1"/>
  <c r="AM199" i="1"/>
  <c r="Y244" i="1"/>
  <c r="BG245" i="1"/>
  <c r="BG310" i="1"/>
  <c r="BG309" i="1"/>
  <c r="AU211" i="1"/>
  <c r="AM225" i="1"/>
  <c r="BD234" i="1"/>
  <c r="AI234" i="1"/>
  <c r="AJ234" i="1" s="1"/>
  <c r="AZ307" i="1"/>
  <c r="AX336" i="1"/>
  <c r="AR336" i="1"/>
  <c r="AS152" i="1"/>
  <c r="AI172" i="1"/>
  <c r="BD172" i="1"/>
  <c r="BN87" i="1"/>
  <c r="AS62" i="1"/>
  <c r="BN81" i="1"/>
  <c r="BN85" i="1"/>
  <c r="AC138" i="1"/>
  <c r="BG173" i="1"/>
  <c r="BG174" i="1"/>
  <c r="BC188" i="1"/>
  <c r="BB188" i="1"/>
  <c r="BG182" i="1"/>
  <c r="BG183" i="1"/>
  <c r="AH270" i="1"/>
  <c r="AL270" i="1"/>
  <c r="AE299" i="1"/>
  <c r="AL299" i="1"/>
  <c r="AS189" i="1"/>
  <c r="BN189" i="1"/>
  <c r="BN201" i="1"/>
  <c r="AM208" i="1"/>
  <c r="AM196" i="1"/>
  <c r="BN44" i="1"/>
  <c r="BN32" i="1"/>
  <c r="AB305" i="1"/>
  <c r="AQ305" i="1"/>
  <c r="AP305" i="1"/>
  <c r="AO305" i="1"/>
  <c r="BU305" i="1" a="1"/>
  <c r="BU305" i="1" s="1"/>
  <c r="BR305" i="1"/>
  <c r="BQ305" i="1"/>
  <c r="BP305" i="1"/>
  <c r="BO305" i="1"/>
  <c r="Y217" i="1"/>
  <c r="Y205" i="1"/>
  <c r="Z192" i="1"/>
  <c r="Y193" i="1"/>
  <c r="BD126" i="1"/>
  <c r="AI126" i="1"/>
  <c r="AM221" i="1"/>
  <c r="BE296" i="1"/>
  <c r="BA296" i="1"/>
  <c r="BL296" i="1"/>
  <c r="AS285" i="1"/>
  <c r="AS56" i="1"/>
  <c r="AS58" i="1"/>
  <c r="AL126" i="1"/>
  <c r="AU175" i="1"/>
  <c r="AM189" i="1"/>
  <c r="C124" i="2"/>
  <c r="E124" i="2" s="1"/>
  <c r="AD201" i="1"/>
  <c r="AF201" i="1"/>
  <c r="AG201" i="1" s="1"/>
  <c r="AD213" i="1"/>
  <c r="BG271" i="1"/>
  <c r="BG269" i="1"/>
  <c r="AN296" i="1"/>
  <c r="AH298" i="1"/>
  <c r="AE298" i="1" s="1"/>
  <c r="AL298" i="1"/>
  <c r="AZ167" i="1"/>
  <c r="AZ155" i="1"/>
  <c r="AU198" i="1"/>
  <c r="AU246" i="1"/>
  <c r="AU222" i="1"/>
  <c r="AZ214" i="1"/>
  <c r="AY214" i="1"/>
  <c r="AS32" i="1"/>
  <c r="BM286" i="1"/>
  <c r="BD129" i="1"/>
  <c r="BG172" i="1"/>
  <c r="Y186" i="1"/>
  <c r="Z161" i="1"/>
  <c r="BD162" i="1"/>
  <c r="C115" i="2"/>
  <c r="E115" i="2" s="1"/>
  <c r="AD192" i="1"/>
  <c r="AD204" i="1"/>
  <c r="AD228" i="1"/>
  <c r="AF192" i="1"/>
  <c r="AG192" i="1" s="1"/>
  <c r="AU250" i="1"/>
  <c r="I720" i="1"/>
  <c r="BM278" i="1"/>
  <c r="AZ192" i="1"/>
  <c r="AZ204" i="1"/>
  <c r="AY204" i="1"/>
  <c r="Z209" i="1"/>
  <c r="Y210" i="1"/>
  <c r="AC157" i="1"/>
  <c r="AC169" i="1"/>
  <c r="AS195" i="1"/>
  <c r="BN66" i="1"/>
  <c r="BN54" i="1"/>
  <c r="I721" i="1"/>
  <c r="BM279" i="1"/>
  <c r="BN39" i="1"/>
  <c r="BN103" i="1"/>
  <c r="BN107" i="1"/>
  <c r="AS156" i="1"/>
  <c r="BN168" i="1"/>
  <c r="BN156" i="1"/>
  <c r="BX156" i="1"/>
  <c r="AH158" i="1"/>
  <c r="AL158" i="1"/>
  <c r="AM194" i="1" s="1"/>
  <c r="AC162" i="1"/>
  <c r="AC174" i="1"/>
  <c r="AC172" i="1"/>
  <c r="AC184" i="1"/>
  <c r="AC186" i="1"/>
  <c r="AC198" i="1"/>
  <c r="AI196" i="1"/>
  <c r="AJ244" i="1" s="1"/>
  <c r="BD196" i="1"/>
  <c r="BL300" i="1"/>
  <c r="P301" i="1"/>
  <c r="BE314" i="1"/>
  <c r="BG318" i="1"/>
  <c r="BG317" i="1"/>
  <c r="BG319" i="1"/>
  <c r="AR320" i="1"/>
  <c r="BN320" i="1" s="1"/>
  <c r="AX320" i="1"/>
  <c r="AZ175" i="1"/>
  <c r="AI188" i="1"/>
  <c r="BD188" i="1"/>
  <c r="AG196" i="1"/>
  <c r="AH209" i="1"/>
  <c r="AE209" i="1"/>
  <c r="BN58" i="1"/>
  <c r="BN77" i="1"/>
  <c r="BN65" i="1"/>
  <c r="AS69" i="1"/>
  <c r="BN101" i="1"/>
  <c r="AH187" i="1"/>
  <c r="AE196" i="1"/>
  <c r="AU206" i="1"/>
  <c r="C713" i="1"/>
  <c r="BP272" i="1"/>
  <c r="AK272" i="1"/>
  <c r="H720" i="1"/>
  <c r="AN279" i="1"/>
  <c r="AN314" i="1"/>
  <c r="BN46" i="1"/>
  <c r="AS127" i="1"/>
  <c r="BN139" i="1"/>
  <c r="AC165" i="1"/>
  <c r="AS175" i="1"/>
  <c r="BN175" i="1"/>
  <c r="BN187" i="1"/>
  <c r="BC192" i="1"/>
  <c r="BB192" i="1"/>
  <c r="AL213" i="1"/>
  <c r="AH213" i="1"/>
  <c r="AE213" i="1"/>
  <c r="AZ224" i="1"/>
  <c r="AZ236" i="1"/>
  <c r="AY224" i="1"/>
  <c r="AY236" i="1"/>
  <c r="BX228" i="1"/>
  <c r="J720" i="1"/>
  <c r="BL278" i="1"/>
  <c r="BM295" i="1"/>
  <c r="BM303" i="1"/>
  <c r="BM312" i="1"/>
  <c r="BN48" i="1"/>
  <c r="BN134" i="1"/>
  <c r="BN122" i="1"/>
  <c r="AS190" i="1"/>
  <c r="AS198" i="1"/>
  <c r="BN198" i="1"/>
  <c r="AI208" i="1"/>
  <c r="AM222" i="1"/>
  <c r="AS249" i="1"/>
  <c r="BN249" i="1"/>
  <c r="L720" i="1"/>
  <c r="BL303" i="1"/>
  <c r="BH318" i="1"/>
  <c r="AK318" i="1"/>
  <c r="AZ367" i="1"/>
  <c r="AZ380" i="1"/>
  <c r="BE318" i="1"/>
  <c r="BA318" i="1"/>
  <c r="AZ340" i="1"/>
  <c r="AZ349" i="1"/>
  <c r="AU194" i="1"/>
  <c r="AH171" i="1"/>
  <c r="AL171" i="1"/>
  <c r="AM219" i="1" s="1"/>
  <c r="AY188" i="1"/>
  <c r="AM193" i="1"/>
  <c r="Y201" i="1"/>
  <c r="Z200" i="1"/>
  <c r="AG229" i="1"/>
  <c r="BX241" i="1"/>
  <c r="AU264" i="1"/>
  <c r="H707" i="1"/>
  <c r="H706" i="1"/>
  <c r="BR265" i="1"/>
  <c r="BH292" i="1"/>
  <c r="P292" i="1"/>
  <c r="BP292" i="1" s="1"/>
  <c r="AK292" i="1"/>
  <c r="BN57" i="1"/>
  <c r="AS100" i="1"/>
  <c r="AS102" i="1"/>
  <c r="BG131" i="1"/>
  <c r="AL130" i="1"/>
  <c r="AM190" i="1" s="1"/>
  <c r="AH130" i="1"/>
  <c r="AC156" i="1"/>
  <c r="Y194" i="1"/>
  <c r="BG193" i="1"/>
  <c r="BG192" i="1"/>
  <c r="Y192" i="1"/>
  <c r="Z191" i="1"/>
  <c r="AS194" i="1"/>
  <c r="C120" i="2"/>
  <c r="E120" i="2" s="1"/>
  <c r="AD209" i="1"/>
  <c r="AF197" i="1"/>
  <c r="AG197" i="1" s="1"/>
  <c r="AD197" i="1"/>
  <c r="C121" i="2"/>
  <c r="E121" i="2" s="1"/>
  <c r="AD198" i="1"/>
  <c r="AF198" i="1"/>
  <c r="AG198" i="1" s="1"/>
  <c r="BG201" i="1"/>
  <c r="BG202" i="1"/>
  <c r="AG216" i="1"/>
  <c r="AU241" i="1"/>
  <c r="BG287" i="1"/>
  <c r="BG286" i="1"/>
  <c r="BH301" i="1"/>
  <c r="AX301" i="1"/>
  <c r="AT301" i="1"/>
  <c r="AR301" i="1"/>
  <c r="BN313" i="1" s="1"/>
  <c r="AN317" i="1"/>
  <c r="BL316" i="1"/>
  <c r="EY299" i="1"/>
  <c r="EZ299" i="1"/>
  <c r="AU178" i="1"/>
  <c r="AI216" i="1"/>
  <c r="AJ216" i="1" s="1"/>
  <c r="BD216" i="1"/>
  <c r="BB238" i="1"/>
  <c r="Y228" i="1"/>
  <c r="Y240" i="1"/>
  <c r="Z227" i="1"/>
  <c r="F653" i="1"/>
  <c r="F643" i="1"/>
  <c r="F711" i="1"/>
  <c r="BA270" i="1"/>
  <c r="BC282" i="1" s="1"/>
  <c r="BQ270" i="1"/>
  <c r="BE270" i="1"/>
  <c r="AO270" i="1"/>
  <c r="I651" i="1"/>
  <c r="I712" i="1"/>
  <c r="BS271" i="1"/>
  <c r="BM270" i="1"/>
  <c r="AN271" i="1"/>
  <c r="AH294" i="1"/>
  <c r="AE294" i="1" s="1"/>
  <c r="AX414" i="1"/>
  <c r="AR414" i="1"/>
  <c r="BN59" i="1"/>
  <c r="AC147" i="1"/>
  <c r="AC152" i="1"/>
  <c r="AC176" i="1"/>
  <c r="BN63" i="1"/>
  <c r="BN90" i="1"/>
  <c r="BN137" i="1"/>
  <c r="BN149" i="1"/>
  <c r="BN166" i="1"/>
  <c r="AS166" i="1"/>
  <c r="Y187" i="1"/>
  <c r="Y199" i="1"/>
  <c r="AH183" i="1"/>
  <c r="AL183" i="1"/>
  <c r="BC201" i="1"/>
  <c r="BB201" i="1"/>
  <c r="BB189" i="1"/>
  <c r="BC189" i="1"/>
  <c r="BB237" i="1"/>
  <c r="Z196" i="1"/>
  <c r="Y209" i="1"/>
  <c r="BN203" i="1"/>
  <c r="BN215" i="1"/>
  <c r="AY241" i="1"/>
  <c r="AF265" i="1"/>
  <c r="AG265" i="1" s="1"/>
  <c r="AD265" i="1"/>
  <c r="H653" i="1"/>
  <c r="H643" i="1"/>
  <c r="H711" i="1"/>
  <c r="BR270" i="1"/>
  <c r="AQ270" i="1"/>
  <c r="AN270" i="1"/>
  <c r="AS278" i="1"/>
  <c r="BN278" i="1"/>
  <c r="AL294" i="1"/>
  <c r="BN165" i="1"/>
  <c r="AC182" i="1"/>
  <c r="AC200" i="1"/>
  <c r="I653" i="1"/>
  <c r="I643" i="1"/>
  <c r="I711" i="1"/>
  <c r="BS270" i="1"/>
  <c r="BM269" i="1"/>
  <c r="AU276" i="1"/>
  <c r="BC281" i="1"/>
  <c r="BB281" i="1"/>
  <c r="BM299" i="1"/>
  <c r="AN300" i="1"/>
  <c r="BI307" i="1"/>
  <c r="P307" i="1"/>
  <c r="AS45" i="1"/>
  <c r="AS47" i="1"/>
  <c r="BN96" i="1"/>
  <c r="BN123" i="1"/>
  <c r="AS153" i="1"/>
  <c r="AU181" i="1"/>
  <c r="AS165" i="1"/>
  <c r="AL170" i="1"/>
  <c r="AM230" i="1" s="1"/>
  <c r="AH170" i="1"/>
  <c r="AC187" i="1"/>
  <c r="AC175" i="1"/>
  <c r="AU177" i="1"/>
  <c r="BX177" i="1"/>
  <c r="BC197" i="1"/>
  <c r="BB209" i="1"/>
  <c r="C109" i="2"/>
  <c r="E109" i="2" s="1"/>
  <c r="AF186" i="1"/>
  <c r="AG186" i="1" s="1"/>
  <c r="AD186" i="1"/>
  <c r="Y224" i="1"/>
  <c r="Z187" i="1"/>
  <c r="BG196" i="1"/>
  <c r="AS221" i="1"/>
  <c r="AU225" i="1"/>
  <c r="AZ231" i="1"/>
  <c r="AY231" i="1"/>
  <c r="AY267" i="1"/>
  <c r="AU240" i="1"/>
  <c r="AU254" i="1"/>
  <c r="AY258" i="1"/>
  <c r="BN261" i="1"/>
  <c r="BL299" i="1"/>
  <c r="BN33" i="1"/>
  <c r="AS21" i="1"/>
  <c r="AC228" i="1"/>
  <c r="AC158" i="1"/>
  <c r="AC146" i="1"/>
  <c r="AM201" i="1"/>
  <c r="AC239" i="1"/>
  <c r="AC227" i="1"/>
  <c r="AC233" i="1"/>
  <c r="AC245" i="1"/>
  <c r="BN35" i="1"/>
  <c r="AC151" i="1"/>
  <c r="AL161" i="1"/>
  <c r="BN164" i="1"/>
  <c r="AZ177" i="1"/>
  <c r="AY189" i="1"/>
  <c r="AI190" i="1"/>
  <c r="BD190" i="1"/>
  <c r="AZ225" i="1"/>
  <c r="AY225" i="1"/>
  <c r="AE234" i="1"/>
  <c r="BD242" i="1"/>
  <c r="AI242" i="1"/>
  <c r="AU261" i="1"/>
  <c r="BG264" i="1"/>
  <c r="BN265" i="1"/>
  <c r="AS265" i="1"/>
  <c r="AU269" i="1"/>
  <c r="AZ276" i="1"/>
  <c r="AY276" i="1"/>
  <c r="P300" i="1"/>
  <c r="BR300" i="1" s="1"/>
  <c r="BN128" i="1"/>
  <c r="BN140" i="1"/>
  <c r="BN225" i="1"/>
  <c r="AS225" i="1"/>
  <c r="AL235" i="1"/>
  <c r="AM235" i="1" s="1"/>
  <c r="AH235" i="1"/>
  <c r="AE235" i="1"/>
  <c r="BN127" i="1"/>
  <c r="AS78" i="1"/>
  <c r="BG152" i="1"/>
  <c r="BG151" i="1"/>
  <c r="BN37" i="1"/>
  <c r="AS109" i="1"/>
  <c r="AS117" i="1"/>
  <c r="AI127" i="1"/>
  <c r="BG150" i="1"/>
  <c r="AC167" i="1"/>
  <c r="AC155" i="1"/>
  <c r="AS164" i="1"/>
  <c r="AZ184" i="1"/>
  <c r="AY208" i="1"/>
  <c r="BG186" i="1"/>
  <c r="BG185" i="1"/>
  <c r="AU193" i="1"/>
  <c r="AC197" i="1"/>
  <c r="AC223" i="1"/>
  <c r="BN233" i="1"/>
  <c r="AL234" i="1"/>
  <c r="AM234" i="1" s="1"/>
  <c r="AU247" i="1"/>
  <c r="BC258" i="1"/>
  <c r="G700" i="1"/>
  <c r="G712" i="1"/>
  <c r="AA259" i="1"/>
  <c r="O259" i="1"/>
  <c r="AK259" i="1"/>
  <c r="AP259" i="1"/>
  <c r="AS310" i="1"/>
  <c r="AZ407" i="1"/>
  <c r="BN133" i="1"/>
  <c r="BN145" i="1"/>
  <c r="AC142" i="1"/>
  <c r="BD161" i="1"/>
  <c r="AI161" i="1"/>
  <c r="BG135" i="1"/>
  <c r="BN68" i="1"/>
  <c r="AS111" i="1"/>
  <c r="AU196" i="1"/>
  <c r="AI160" i="1"/>
  <c r="BX164" i="1"/>
  <c r="BB208" i="1"/>
  <c r="AL191" i="1"/>
  <c r="AH191" i="1"/>
  <c r="AC195" i="1"/>
  <c r="AU202" i="1"/>
  <c r="Y204" i="1"/>
  <c r="Z203" i="1"/>
  <c r="BG208" i="1"/>
  <c r="AG209" i="1"/>
  <c r="Y213" i="1"/>
  <c r="C155" i="2"/>
  <c r="E155" i="2" s="1"/>
  <c r="AF232" i="1"/>
  <c r="AD232" i="1"/>
  <c r="AK297" i="1"/>
  <c r="BH297" i="1"/>
  <c r="AZ357" i="1"/>
  <c r="C721" i="1"/>
  <c r="AK280" i="1"/>
  <c r="BH280" i="1"/>
  <c r="AS313" i="1"/>
  <c r="AH315" i="1"/>
  <c r="AX344" i="1"/>
  <c r="AR344" i="1"/>
  <c r="BN373" i="1"/>
  <c r="BD150" i="1"/>
  <c r="Y198" i="1"/>
  <c r="AC201" i="1"/>
  <c r="AJ210" i="1"/>
  <c r="AG211" i="1"/>
  <c r="AH212" i="1"/>
  <c r="AH215" i="1"/>
  <c r="AE215" i="1"/>
  <c r="AM232" i="1"/>
  <c r="BB252" i="1"/>
  <c r="BC240" i="1"/>
  <c r="BB240" i="1"/>
  <c r="BC228" i="1"/>
  <c r="BB228" i="1"/>
  <c r="Y232" i="1"/>
  <c r="BG246" i="1"/>
  <c r="BC263" i="1"/>
  <c r="BB251" i="1"/>
  <c r="BN253" i="1"/>
  <c r="BC266" i="1"/>
  <c r="BB266" i="1"/>
  <c r="C651" i="1"/>
  <c r="C712" i="1"/>
  <c r="BP271" i="1"/>
  <c r="AK271" i="1"/>
  <c r="BH271" i="1"/>
  <c r="F721" i="1"/>
  <c r="AN297" i="1"/>
  <c r="AL315" i="1"/>
  <c r="AR380" i="1"/>
  <c r="AS38" i="1"/>
  <c r="AS49" i="1"/>
  <c r="AS60" i="1"/>
  <c r="AS71" i="1"/>
  <c r="AS82" i="1"/>
  <c r="AS93" i="1"/>
  <c r="AS104" i="1"/>
  <c r="AS115" i="1"/>
  <c r="AS157" i="1"/>
  <c r="BG165" i="1"/>
  <c r="BN180" i="1"/>
  <c r="AY198" i="1"/>
  <c r="AY222" i="1"/>
  <c r="AG188" i="1"/>
  <c r="Y189" i="1"/>
  <c r="BC205" i="1"/>
  <c r="BB205" i="1"/>
  <c r="BB222" i="1"/>
  <c r="AS199" i="1"/>
  <c r="AY203" i="1"/>
  <c r="AU205" i="1"/>
  <c r="AE210" i="1"/>
  <c r="AL212" i="1"/>
  <c r="AL214" i="1"/>
  <c r="AM214" i="1" s="1"/>
  <c r="AH214" i="1"/>
  <c r="AL215" i="1"/>
  <c r="AM233" i="1"/>
  <c r="AU237" i="1"/>
  <c r="AY250" i="1"/>
  <c r="AC244" i="1"/>
  <c r="Y245" i="1"/>
  <c r="BC251" i="1"/>
  <c r="AS253" i="1"/>
  <c r="O698" i="1"/>
  <c r="O710" i="1"/>
  <c r="O722" i="1"/>
  <c r="BG260" i="1"/>
  <c r="BG259" i="1"/>
  <c r="BG258" i="1"/>
  <c r="AU263" i="1"/>
  <c r="BC269" i="1"/>
  <c r="F651" i="1"/>
  <c r="F712" i="1"/>
  <c r="BQ271" i="1"/>
  <c r="H721" i="1"/>
  <c r="AN280" i="1"/>
  <c r="BG280" i="1"/>
  <c r="AL295" i="1"/>
  <c r="AH295" i="1"/>
  <c r="AE295" i="1" s="1"/>
  <c r="BM296" i="1"/>
  <c r="AR325" i="1"/>
  <c r="BN325" i="1" s="1"/>
  <c r="AX325" i="1"/>
  <c r="AX341" i="1"/>
  <c r="AZ353" i="1" s="1"/>
  <c r="AM188" i="1"/>
  <c r="AZ178" i="1"/>
  <c r="BN184" i="1"/>
  <c r="BD186" i="1"/>
  <c r="AL192" i="1"/>
  <c r="AM197" i="1"/>
  <c r="C122" i="2"/>
  <c r="E122" i="2" s="1"/>
  <c r="AD199" i="1"/>
  <c r="AY199" i="1"/>
  <c r="AH202" i="1"/>
  <c r="BD204" i="1"/>
  <c r="C128" i="2"/>
  <c r="E128" i="2" s="1"/>
  <c r="AF205" i="1"/>
  <c r="AG205" i="1" s="1"/>
  <c r="AD205" i="1"/>
  <c r="AY206" i="1"/>
  <c r="AU219" i="1"/>
  <c r="BN228" i="1"/>
  <c r="AS216" i="1"/>
  <c r="C148" i="2"/>
  <c r="E148" i="2" s="1"/>
  <c r="AF225" i="1"/>
  <c r="AD225" i="1"/>
  <c r="AI226" i="1"/>
  <c r="BN226" i="1"/>
  <c r="AH229" i="1"/>
  <c r="AE229" i="1"/>
  <c r="BN229" i="1"/>
  <c r="AD231" i="1"/>
  <c r="AY248" i="1"/>
  <c r="BC239" i="1"/>
  <c r="AZ241" i="1"/>
  <c r="AY253" i="1"/>
  <c r="G697" i="1"/>
  <c r="AA256" i="1"/>
  <c r="AP256" i="1"/>
  <c r="AU260" i="1"/>
  <c r="BB262" i="1"/>
  <c r="BB263" i="1"/>
  <c r="O719" i="1"/>
  <c r="O707" i="1"/>
  <c r="C194" i="2"/>
  <c r="E194" i="2" s="1"/>
  <c r="Q651" i="1"/>
  <c r="AF271" i="1"/>
  <c r="AD271" i="1"/>
  <c r="Q283" i="1"/>
  <c r="P283" i="1" s="1"/>
  <c r="I713" i="1"/>
  <c r="BS272" i="1"/>
  <c r="BM271" i="1"/>
  <c r="BG277" i="1"/>
  <c r="BA293" i="1"/>
  <c r="BE293" i="1"/>
  <c r="BI311" i="1"/>
  <c r="P311" i="1"/>
  <c r="BO311" i="1" s="1"/>
  <c r="AR346" i="1"/>
  <c r="AX346" i="1"/>
  <c r="AZ358" i="1" s="1"/>
  <c r="AS64" i="1"/>
  <c r="AS75" i="1"/>
  <c r="AS86" i="1"/>
  <c r="AS131" i="1"/>
  <c r="AH138" i="1"/>
  <c r="AH139" i="1"/>
  <c r="AH140" i="1"/>
  <c r="AH141" i="1"/>
  <c r="AH142" i="1"/>
  <c r="AH143" i="1"/>
  <c r="BN173" i="1"/>
  <c r="BG176" i="1"/>
  <c r="BN185" i="1"/>
  <c r="AU187" i="1"/>
  <c r="BN188" i="1"/>
  <c r="C113" i="2"/>
  <c r="E113" i="2" s="1"/>
  <c r="AD190" i="1"/>
  <c r="AY190" i="1"/>
  <c r="BN192" i="1"/>
  <c r="AH193" i="1"/>
  <c r="BB199" i="1"/>
  <c r="BC199" i="1"/>
  <c r="AU200" i="1"/>
  <c r="AU207" i="1"/>
  <c r="AS212" i="1"/>
  <c r="BN224" i="1"/>
  <c r="AU216" i="1"/>
  <c r="Y223" i="1"/>
  <c r="Z222" i="1"/>
  <c r="BC241" i="1"/>
  <c r="BB241" i="1"/>
  <c r="AZ253" i="1"/>
  <c r="O697" i="1"/>
  <c r="H705" i="1"/>
  <c r="BR264" i="1"/>
  <c r="AN264" i="1"/>
  <c r="BG278" i="1"/>
  <c r="BM283" i="1"/>
  <c r="BI285" i="1"/>
  <c r="BA287" i="1"/>
  <c r="BC299" i="1" s="1"/>
  <c r="BH309" i="1"/>
  <c r="BN171" i="1"/>
  <c r="BC186" i="1"/>
  <c r="BX221" i="1"/>
  <c r="AC255" i="1"/>
  <c r="AC243" i="1"/>
  <c r="F713" i="1"/>
  <c r="BQ272" i="1"/>
  <c r="AO272" i="1"/>
  <c r="BE272" i="1"/>
  <c r="AX377" i="1"/>
  <c r="AR377" i="1"/>
  <c r="BN377" i="1" s="1"/>
  <c r="AS31" i="1"/>
  <c r="AS108" i="1"/>
  <c r="AZ157" i="1"/>
  <c r="BB186" i="1"/>
  <c r="AI192" i="1"/>
  <c r="AJ192" i="1" s="1"/>
  <c r="BD192" i="1"/>
  <c r="BC204" i="1"/>
  <c r="BB204" i="1"/>
  <c r="AU235" i="1"/>
  <c r="K720" i="1"/>
  <c r="K708" i="1"/>
  <c r="AN266" i="1"/>
  <c r="BU266" i="1" a="1"/>
  <c r="BU266" i="1" s="1"/>
  <c r="AQ266" i="1"/>
  <c r="BG296" i="1"/>
  <c r="BN129" i="1"/>
  <c r="AZ168" i="1"/>
  <c r="BN170" i="1"/>
  <c r="AU180" i="1"/>
  <c r="AZ190" i="1"/>
  <c r="AC194" i="1"/>
  <c r="AC203" i="1"/>
  <c r="BG205" i="1"/>
  <c r="Y206" i="1"/>
  <c r="AS210" i="1"/>
  <c r="BN210" i="1"/>
  <c r="AU212" i="1"/>
  <c r="AU214" i="1"/>
  <c r="AZ220" i="1"/>
  <c r="AY220" i="1"/>
  <c r="AY221" i="1"/>
  <c r="Y225" i="1"/>
  <c r="AG228" i="1"/>
  <c r="AY235" i="1"/>
  <c r="C163" i="2"/>
  <c r="E163" i="2" s="1"/>
  <c r="AF240" i="1"/>
  <c r="AD240" i="1"/>
  <c r="AM244" i="1"/>
  <c r="BB247" i="1"/>
  <c r="AC250" i="1"/>
  <c r="BC253" i="1"/>
  <c r="C179" i="2"/>
  <c r="E179" i="2" s="1"/>
  <c r="AF256" i="1"/>
  <c r="AD256" i="1"/>
  <c r="AG258" i="1"/>
  <c r="K717" i="1"/>
  <c r="K705" i="1"/>
  <c r="BU264" i="1" a="1"/>
  <c r="BU264" i="1" s="1"/>
  <c r="BB268" i="1"/>
  <c r="AH269" i="1"/>
  <c r="AE269" i="1" s="1"/>
  <c r="AL269" i="1"/>
  <c r="S716" i="1"/>
  <c r="T716" i="1" s="1"/>
  <c r="U716" i="1" s="1"/>
  <c r="T705" i="1"/>
  <c r="U705" i="1" s="1"/>
  <c r="BL274" i="1"/>
  <c r="BH275" i="1"/>
  <c r="BE275" i="1"/>
  <c r="BW275" i="1"/>
  <c r="BX275" i="1" s="1"/>
  <c r="J717" i="1"/>
  <c r="BL275" i="1"/>
  <c r="BL283" i="1"/>
  <c r="AK285" i="1"/>
  <c r="AH291" i="1"/>
  <c r="AE291" i="1" s="1"/>
  <c r="P294" i="1"/>
  <c r="AO294" i="1" s="1"/>
  <c r="BI294" i="1"/>
  <c r="BG315" i="1"/>
  <c r="BG314" i="1"/>
  <c r="BG313" i="1"/>
  <c r="AR441" i="1"/>
  <c r="AX441" i="1"/>
  <c r="BN484" i="1"/>
  <c r="AU236" i="1"/>
  <c r="C161" i="2"/>
  <c r="E161" i="2" s="1"/>
  <c r="AF238" i="1"/>
  <c r="AG262" i="1" s="1"/>
  <c r="AD238" i="1"/>
  <c r="BG253" i="1"/>
  <c r="BG252" i="1"/>
  <c r="BG251" i="1"/>
  <c r="G707" i="1"/>
  <c r="B266" i="1"/>
  <c r="AK266" i="1"/>
  <c r="J651" i="1"/>
  <c r="J712" i="1"/>
  <c r="BT271" i="1"/>
  <c r="BL270" i="1"/>
  <c r="BI293" i="1"/>
  <c r="P293" i="1"/>
  <c r="AS97" i="1"/>
  <c r="BD155" i="1"/>
  <c r="AU191" i="1"/>
  <c r="AL182" i="1"/>
  <c r="AH182" i="1"/>
  <c r="AI197" i="1"/>
  <c r="BD197" i="1"/>
  <c r="AY247" i="1"/>
  <c r="Y257" i="1"/>
  <c r="H713" i="1"/>
  <c r="BR272" i="1"/>
  <c r="AQ272" i="1"/>
  <c r="AN272" i="1"/>
  <c r="AS282" i="1"/>
  <c r="BG311" i="1"/>
  <c r="BH317" i="1"/>
  <c r="AX317" i="1"/>
  <c r="AR317" i="1"/>
  <c r="BN119" i="1"/>
  <c r="BN141" i="1"/>
  <c r="BN142" i="1"/>
  <c r="BG156" i="1"/>
  <c r="AZ187" i="1"/>
  <c r="AY187" i="1"/>
  <c r="BB190" i="1"/>
  <c r="AS191" i="1"/>
  <c r="BN191" i="1"/>
  <c r="AH194" i="1"/>
  <c r="BN196" i="1"/>
  <c r="AY212" i="1"/>
  <c r="AM202" i="1"/>
  <c r="AU210" i="1"/>
  <c r="AU215" i="1"/>
  <c r="BC221" i="1"/>
  <c r="BB221" i="1"/>
  <c r="BD222" i="1"/>
  <c r="Y222" i="1"/>
  <c r="Z221" i="1"/>
  <c r="C147" i="2"/>
  <c r="E147" i="2" s="1"/>
  <c r="AF224" i="1"/>
  <c r="AG224" i="1" s="1"/>
  <c r="AD224" i="1"/>
  <c r="AM226" i="1"/>
  <c r="BC248" i="1"/>
  <c r="BB248" i="1"/>
  <c r="BB236" i="1"/>
  <c r="BG240" i="1"/>
  <c r="Z240" i="1"/>
  <c r="BD241" i="1"/>
  <c r="BC247" i="1"/>
  <c r="AC249" i="1"/>
  <c r="AC261" i="1"/>
  <c r="AD250" i="1"/>
  <c r="H704" i="1"/>
  <c r="AA263" i="1"/>
  <c r="BR263" i="1"/>
  <c r="O263" i="1"/>
  <c r="AQ263" i="1"/>
  <c r="AN263" i="1"/>
  <c r="BG265" i="1"/>
  <c r="M711" i="1"/>
  <c r="M710" i="1"/>
  <c r="M722" i="1"/>
  <c r="BU269" i="1" a="1"/>
  <c r="BU269" i="1" s="1"/>
  <c r="AN269" i="1"/>
  <c r="C195" i="2"/>
  <c r="E195" i="2" s="1"/>
  <c r="AF272" i="1"/>
  <c r="AD272" i="1"/>
  <c r="C714" i="1"/>
  <c r="BH273" i="1"/>
  <c r="AK273" i="1"/>
  <c r="B722" i="1"/>
  <c r="P281" i="1"/>
  <c r="BO281" i="1" s="1"/>
  <c r="BI281" i="1"/>
  <c r="BA285" i="1"/>
  <c r="AK286" i="1"/>
  <c r="AN298" i="1"/>
  <c r="BI299" i="1"/>
  <c r="P299" i="1"/>
  <c r="BQ299" i="1" s="1"/>
  <c r="AR343" i="1"/>
  <c r="AX343" i="1"/>
  <c r="AY355" i="1" s="1"/>
  <c r="BX186" i="1"/>
  <c r="C117" i="2"/>
  <c r="E117" i="2" s="1"/>
  <c r="AF194" i="1"/>
  <c r="AG254" i="1" s="1"/>
  <c r="AD194" i="1"/>
  <c r="AD206" i="1"/>
  <c r="BB223" i="1"/>
  <c r="AZ218" i="1"/>
  <c r="AY218" i="1"/>
  <c r="AS220" i="1"/>
  <c r="BN220" i="1"/>
  <c r="L651" i="1"/>
  <c r="L712" i="1"/>
  <c r="BU271" i="1" a="1"/>
  <c r="BU271" i="1" s="1"/>
  <c r="BM317" i="1"/>
  <c r="BN42" i="1"/>
  <c r="AH137" i="1"/>
  <c r="AH153" i="1"/>
  <c r="BN182" i="1"/>
  <c r="AS188" i="1"/>
  <c r="Y190" i="1"/>
  <c r="BC190" i="1"/>
  <c r="AS196" i="1"/>
  <c r="Y200" i="1"/>
  <c r="AY200" i="1"/>
  <c r="AI203" i="1"/>
  <c r="BD203" i="1"/>
  <c r="AE204" i="1"/>
  <c r="AY238" i="1"/>
  <c r="BX215" i="1"/>
  <c r="BC216" i="1"/>
  <c r="BX217" i="1"/>
  <c r="BB220" i="1"/>
  <c r="AC222" i="1"/>
  <c r="BN232" i="1"/>
  <c r="AY245" i="1"/>
  <c r="AY257" i="1"/>
  <c r="AZ233" i="1"/>
  <c r="AY233" i="1"/>
  <c r="BC236" i="1"/>
  <c r="BG239" i="1"/>
  <c r="Y241" i="1"/>
  <c r="AM245" i="1"/>
  <c r="AS246" i="1"/>
  <c r="BG255" i="1"/>
  <c r="Y268" i="1"/>
  <c r="Z255" i="1"/>
  <c r="Y256" i="1"/>
  <c r="AD262" i="1"/>
  <c r="K716" i="1"/>
  <c r="K704" i="1"/>
  <c r="BU263" i="1" a="1"/>
  <c r="BU263" i="1" s="1"/>
  <c r="Y266" i="1"/>
  <c r="C192" i="2"/>
  <c r="E192" i="2" s="1"/>
  <c r="AF269" i="1"/>
  <c r="AD269" i="1"/>
  <c r="F714" i="1"/>
  <c r="H718" i="1"/>
  <c r="C722" i="1"/>
  <c r="BH281" i="1"/>
  <c r="AK281" i="1"/>
  <c r="BE286" i="1"/>
  <c r="BA294" i="1"/>
  <c r="BH299" i="1"/>
  <c r="AL307" i="1"/>
  <c r="AH307" i="1"/>
  <c r="AE307" i="1" s="1"/>
  <c r="BI310" i="1"/>
  <c r="P310" i="1"/>
  <c r="BR310" i="1" s="1"/>
  <c r="BC194" i="1"/>
  <c r="AS53" i="1"/>
  <c r="BH293" i="1"/>
  <c r="BG167" i="1"/>
  <c r="AU208" i="1"/>
  <c r="AZ200" i="1"/>
  <c r="AC205" i="1"/>
  <c r="BD206" i="1"/>
  <c r="AZ213" i="1"/>
  <c r="AC225" i="1"/>
  <c r="BC233" i="1"/>
  <c r="Y236" i="1"/>
  <c r="C160" i="2"/>
  <c r="E160" i="2" s="1"/>
  <c r="AF237" i="1"/>
  <c r="AD237" i="1"/>
  <c r="AM263" i="1"/>
  <c r="AK256" i="1"/>
  <c r="BG270" i="1"/>
  <c r="AO271" i="1"/>
  <c r="H714" i="1"/>
  <c r="AN273" i="1"/>
  <c r="AR275" i="1"/>
  <c r="I718" i="1"/>
  <c r="BM276" i="1"/>
  <c r="BM284" i="1"/>
  <c r="AN286" i="1"/>
  <c r="BE299" i="1"/>
  <c r="BM308" i="1"/>
  <c r="BI300" i="1"/>
  <c r="P304" i="1"/>
  <c r="BT304" i="1" s="1"/>
  <c r="BA310" i="1"/>
  <c r="AR322" i="1"/>
  <c r="BN322" i="1" s="1"/>
  <c r="AX322" i="1"/>
  <c r="AI205" i="1"/>
  <c r="BD205" i="1"/>
  <c r="C144" i="2"/>
  <c r="E144" i="2" s="1"/>
  <c r="AF221" i="1"/>
  <c r="AG233" i="1" s="1"/>
  <c r="AD233" i="1"/>
  <c r="AD221" i="1"/>
  <c r="BM285" i="1"/>
  <c r="BM293" i="1"/>
  <c r="AL176" i="1"/>
  <c r="AH177" i="1"/>
  <c r="AY191" i="1"/>
  <c r="AS192" i="1"/>
  <c r="AF195" i="1"/>
  <c r="AG195" i="1" s="1"/>
  <c r="C119" i="2"/>
  <c r="E119" i="2" s="1"/>
  <c r="AD196" i="1"/>
  <c r="AG199" i="1"/>
  <c r="BB200" i="1"/>
  <c r="BG209" i="1"/>
  <c r="BB226" i="1"/>
  <c r="Z220" i="1"/>
  <c r="BG234" i="1"/>
  <c r="C158" i="2"/>
  <c r="E158" i="2" s="1"/>
  <c r="AF235" i="1"/>
  <c r="AD235" i="1"/>
  <c r="AD247" i="1"/>
  <c r="BG238" i="1"/>
  <c r="BG237" i="1"/>
  <c r="AM238" i="1"/>
  <c r="AC240" i="1"/>
  <c r="AG248" i="1"/>
  <c r="AM250" i="1"/>
  <c r="AZ259" i="1"/>
  <c r="L718" i="1"/>
  <c r="F719" i="1"/>
  <c r="BA278" i="1"/>
  <c r="BE278" i="1"/>
  <c r="P279" i="1"/>
  <c r="BI279" i="1"/>
  <c r="BL285" i="1"/>
  <c r="AK287" i="1"/>
  <c r="AK293" i="1"/>
  <c r="BL293" i="1"/>
  <c r="AK300" i="1"/>
  <c r="AK304" i="1"/>
  <c r="AN310" i="1"/>
  <c r="BI316" i="1"/>
  <c r="P316" i="1"/>
  <c r="BS316" i="1" s="1"/>
  <c r="AX334" i="1"/>
  <c r="AR334" i="1"/>
  <c r="AX375" i="1"/>
  <c r="AR375" i="1"/>
  <c r="AU201" i="1"/>
  <c r="AY223" i="1"/>
  <c r="AY211" i="1"/>
  <c r="AU256" i="1"/>
  <c r="AU244" i="1"/>
  <c r="AU232" i="1"/>
  <c r="C719" i="1"/>
  <c r="AK278" i="1"/>
  <c r="BL284" i="1"/>
  <c r="AC190" i="1"/>
  <c r="AZ191" i="1"/>
  <c r="AZ196" i="1"/>
  <c r="AU197" i="1"/>
  <c r="BC200" i="1"/>
  <c r="BN202" i="1"/>
  <c r="AE205" i="1"/>
  <c r="AD222" i="1"/>
  <c r="C141" i="2"/>
  <c r="E141" i="2" s="1"/>
  <c r="AD218" i="1"/>
  <c r="AD242" i="1"/>
  <c r="AF218" i="1"/>
  <c r="AD230" i="1"/>
  <c r="AC224" i="1"/>
  <c r="AU229" i="1"/>
  <c r="AZ232" i="1"/>
  <c r="AY232" i="1"/>
  <c r="AC236" i="1"/>
  <c r="AE242" i="1"/>
  <c r="AZ246" i="1"/>
  <c r="AY246" i="1"/>
  <c r="G694" i="1"/>
  <c r="AK253" i="1"/>
  <c r="G265" i="1"/>
  <c r="G719" i="1" s="1"/>
  <c r="BB267" i="1"/>
  <c r="AU275" i="1"/>
  <c r="H719" i="1"/>
  <c r="AN278" i="1"/>
  <c r="C720" i="1"/>
  <c r="AK279" i="1"/>
  <c r="P285" i="1"/>
  <c r="BQ285" i="1" s="1"/>
  <c r="P295" i="1"/>
  <c r="BQ295" i="1" s="1"/>
  <c r="BI295" i="1"/>
  <c r="P296" i="1"/>
  <c r="BQ296" i="1" s="1"/>
  <c r="BI296" i="1"/>
  <c r="BA297" i="1"/>
  <c r="BA300" i="1"/>
  <c r="AN301" i="1"/>
  <c r="BM304" i="1"/>
  <c r="AN305" i="1"/>
  <c r="BS305" i="1"/>
  <c r="AR309" i="1"/>
  <c r="AX309" i="1"/>
  <c r="AZ321" i="1" s="1"/>
  <c r="BL308" i="1"/>
  <c r="BI314" i="1"/>
  <c r="P314" i="1"/>
  <c r="BP314" i="1" s="1"/>
  <c r="EX320" i="1"/>
  <c r="AD195" i="1"/>
  <c r="BB229" i="1"/>
  <c r="BC229" i="1"/>
  <c r="BB217" i="1"/>
  <c r="AH225" i="1"/>
  <c r="AE225" i="1"/>
  <c r="J718" i="1"/>
  <c r="BL276" i="1"/>
  <c r="AF190" i="1"/>
  <c r="AG190" i="1" s="1"/>
  <c r="BC203" i="1"/>
  <c r="BB215" i="1"/>
  <c r="BG197" i="1"/>
  <c r="Y208" i="1"/>
  <c r="AY201" i="1"/>
  <c r="AL205" i="1"/>
  <c r="AM217" i="1" s="1"/>
  <c r="BD210" i="1"/>
  <c r="Y216" i="1"/>
  <c r="Z215" i="1"/>
  <c r="AD219" i="1"/>
  <c r="AD220" i="1"/>
  <c r="BG220" i="1"/>
  <c r="AH223" i="1"/>
  <c r="BC232" i="1"/>
  <c r="BD233" i="1"/>
  <c r="Z232" i="1"/>
  <c r="Y233" i="1"/>
  <c r="AC234" i="1"/>
  <c r="AD236" i="1"/>
  <c r="AL242" i="1"/>
  <c r="AM242" i="1" s="1"/>
  <c r="AU267" i="1"/>
  <c r="Y247" i="1"/>
  <c r="AH248" i="1"/>
  <c r="AE248" i="1"/>
  <c r="K253" i="1"/>
  <c r="BB259" i="1"/>
  <c r="AQ264" i="1"/>
  <c r="C643" i="1"/>
  <c r="C711" i="1"/>
  <c r="C653" i="1"/>
  <c r="BP270" i="1"/>
  <c r="BH270" i="1"/>
  <c r="BA271" i="1"/>
  <c r="BA272" i="1"/>
  <c r="BC284" i="1" s="1"/>
  <c r="F720" i="1"/>
  <c r="P286" i="1"/>
  <c r="BS286" i="1" s="1"/>
  <c r="AN287" i="1"/>
  <c r="BH295" i="1"/>
  <c r="AK296" i="1"/>
  <c r="BH296" i="1"/>
  <c r="BM300" i="1"/>
  <c r="BL304" i="1"/>
  <c r="BT305" i="1"/>
  <c r="BL309" i="1"/>
  <c r="BH314" i="1"/>
  <c r="AK314" i="1"/>
  <c r="BM316" i="1"/>
  <c r="BB218" i="1"/>
  <c r="AE217" i="1"/>
  <c r="AC220" i="1"/>
  <c r="BC224" i="1"/>
  <c r="BB224" i="1"/>
  <c r="Y258" i="1"/>
  <c r="H651" i="1"/>
  <c r="H712" i="1"/>
  <c r="BR271" i="1"/>
  <c r="AQ271" i="1"/>
  <c r="J713" i="1"/>
  <c r="BT272" i="1"/>
  <c r="F718" i="1"/>
  <c r="BE277" i="1"/>
  <c r="BA277" i="1"/>
  <c r="BC289" i="1" s="1"/>
  <c r="I719" i="1"/>
  <c r="BG281" i="1"/>
  <c r="BI305" i="1"/>
  <c r="BH305" i="1"/>
  <c r="BE305" i="1"/>
  <c r="AK310" i="1"/>
  <c r="BH310" i="1"/>
  <c r="AX359" i="1"/>
  <c r="AR359" i="1"/>
  <c r="BN359" i="1" s="1"/>
  <c r="AX366" i="1"/>
  <c r="AR366" i="1"/>
  <c r="C130" i="2"/>
  <c r="E130" i="2" s="1"/>
  <c r="AD207" i="1"/>
  <c r="C138" i="2"/>
  <c r="E138" i="2" s="1"/>
  <c r="AF215" i="1"/>
  <c r="AY234" i="1"/>
  <c r="BG233" i="1"/>
  <c r="AZ248" i="1"/>
  <c r="C176" i="2"/>
  <c r="E176" i="2" s="1"/>
  <c r="AF253" i="1"/>
  <c r="AD253" i="1"/>
  <c r="H703" i="1"/>
  <c r="H642" i="1"/>
  <c r="H702" i="1"/>
  <c r="AN261" i="1"/>
  <c r="C187" i="2"/>
  <c r="E187" i="2" s="1"/>
  <c r="AF264" i="1"/>
  <c r="AG264" i="1" s="1"/>
  <c r="AD264" i="1"/>
  <c r="J653" i="1"/>
  <c r="J643" i="1"/>
  <c r="J711" i="1"/>
  <c r="BT270" i="1"/>
  <c r="T708" i="1"/>
  <c r="U708" i="1" s="1"/>
  <c r="S719" i="1"/>
  <c r="T719" i="1" s="1"/>
  <c r="U719" i="1" s="1"/>
  <c r="BW278" i="1"/>
  <c r="BX278" i="1" s="1"/>
  <c r="AX278" i="1"/>
  <c r="AY290" i="1" s="1"/>
  <c r="AT278" i="1"/>
  <c r="BI282" i="1"/>
  <c r="BL281" i="1"/>
  <c r="BE282" i="1"/>
  <c r="BA292" i="1"/>
  <c r="P303" i="1"/>
  <c r="BQ303" i="1" s="1"/>
  <c r="AS308" i="1"/>
  <c r="BM313" i="1"/>
  <c r="BL317" i="1"/>
  <c r="AR342" i="1"/>
  <c r="AZ207" i="1"/>
  <c r="AY209" i="1"/>
  <c r="BN219" i="1"/>
  <c r="Y237" i="1"/>
  <c r="AH240" i="1"/>
  <c r="AE240" i="1" s="1"/>
  <c r="AZ242" i="1"/>
  <c r="AY242" i="1"/>
  <c r="BB260" i="1"/>
  <c r="BN250" i="1"/>
  <c r="C175" i="2"/>
  <c r="E175" i="2" s="1"/>
  <c r="AF252" i="1"/>
  <c r="AG252" i="1" s="1"/>
  <c r="AD252" i="1"/>
  <c r="AY254" i="1"/>
  <c r="V270" i="1"/>
  <c r="O714" i="1"/>
  <c r="O702" i="1"/>
  <c r="L711" i="1"/>
  <c r="L653" i="1"/>
  <c r="L643" i="1"/>
  <c r="BU270" i="1" a="1"/>
  <c r="BU270" i="1" s="1"/>
  <c r="T706" i="1"/>
  <c r="U706" i="1" s="1"/>
  <c r="S717" i="1"/>
  <c r="T717" i="1" s="1"/>
  <c r="U717" i="1" s="1"/>
  <c r="BE276" i="1"/>
  <c r="BW276" i="1"/>
  <c r="BX276" i="1" s="1"/>
  <c r="BW285" i="1"/>
  <c r="BX285" i="1" s="1"/>
  <c r="AX285" i="1"/>
  <c r="AT285" i="1"/>
  <c r="BM298" i="1"/>
  <c r="BA311" i="1"/>
  <c r="BE311" i="1"/>
  <c r="BI315" i="1"/>
  <c r="P315" i="1"/>
  <c r="BO315" i="1" s="1"/>
  <c r="AZ319" i="1"/>
  <c r="BN327" i="1"/>
  <c r="AR372" i="1"/>
  <c r="AX372" i="1"/>
  <c r="AZ384" i="1" s="1"/>
  <c r="AY229" i="1"/>
  <c r="AY207" i="1"/>
  <c r="Y212" i="1"/>
  <c r="BB212" i="1"/>
  <c r="Y215" i="1"/>
  <c r="Y218" i="1"/>
  <c r="BC218" i="1"/>
  <c r="AS219" i="1"/>
  <c r="BB225" i="1"/>
  <c r="AU226" i="1"/>
  <c r="AC237" i="1"/>
  <c r="Y238" i="1"/>
  <c r="AL240" i="1"/>
  <c r="AM240" i="1" s="1"/>
  <c r="AU243" i="1"/>
  <c r="Y246" i="1"/>
  <c r="AC247" i="1"/>
  <c r="Y248" i="1"/>
  <c r="AU249" i="1"/>
  <c r="AS250" i="1"/>
  <c r="AZ254" i="1"/>
  <c r="BN255" i="1"/>
  <c r="Y259" i="1"/>
  <c r="G713" i="1"/>
  <c r="G702" i="1"/>
  <c r="G701" i="1"/>
  <c r="G714" i="1"/>
  <c r="BN262" i="1"/>
  <c r="Y265" i="1"/>
  <c r="AD266" i="1"/>
  <c r="Q653" i="1"/>
  <c r="AD270" i="1"/>
  <c r="BM275" i="1"/>
  <c r="S718" i="1"/>
  <c r="T718" i="1" s="1"/>
  <c r="U718" i="1" s="1"/>
  <c r="T707" i="1"/>
  <c r="U707" i="1" s="1"/>
  <c r="BW277" i="1"/>
  <c r="BX277" i="1" s="1"/>
  <c r="AX277" i="1"/>
  <c r="BL282" i="1"/>
  <c r="BW283" i="1"/>
  <c r="BX283" i="1" s="1"/>
  <c r="BL289" i="1"/>
  <c r="BH290" i="1"/>
  <c r="BW290" i="1"/>
  <c r="BX290" i="1" s="1"/>
  <c r="BH294" i="1"/>
  <c r="BL298" i="1"/>
  <c r="BE303" i="1"/>
  <c r="BA303" i="1"/>
  <c r="P318" i="1"/>
  <c r="BQ318" i="1" s="1"/>
  <c r="BD199" i="1"/>
  <c r="AY205" i="1"/>
  <c r="Y207" i="1"/>
  <c r="AH211" i="1"/>
  <c r="AU231" i="1"/>
  <c r="BB246" i="1"/>
  <c r="BC225" i="1"/>
  <c r="AH228" i="1"/>
  <c r="AH231" i="1"/>
  <c r="BB233" i="1"/>
  <c r="AE237" i="1"/>
  <c r="BC238" i="1"/>
  <c r="AD241" i="1"/>
  <c r="BB242" i="1"/>
  <c r="AE245" i="1"/>
  <c r="Y253" i="1"/>
  <c r="Y254" i="1"/>
  <c r="AH258" i="1"/>
  <c r="I701" i="1"/>
  <c r="I702" i="1"/>
  <c r="BS260" i="1"/>
  <c r="AE263" i="1"/>
  <c r="T700" i="1"/>
  <c r="U700" i="1" s="1"/>
  <c r="S643" i="1"/>
  <c r="S653" i="1"/>
  <c r="S711" i="1"/>
  <c r="T711" i="1" s="1"/>
  <c r="U711" i="1" s="1"/>
  <c r="BW270" i="1"/>
  <c r="BX270" i="1" s="1"/>
  <c r="AX270" i="1"/>
  <c r="AT270" i="1"/>
  <c r="U270" i="1"/>
  <c r="U653" i="1" s="1"/>
  <c r="BM282" i="1"/>
  <c r="BE284" i="1"/>
  <c r="BW284" i="1"/>
  <c r="BX284" i="1" s="1"/>
  <c r="AX284" i="1"/>
  <c r="BE292" i="1"/>
  <c r="AN303" i="1"/>
  <c r="AX310" i="1"/>
  <c r="BE315" i="1"/>
  <c r="BA315" i="1"/>
  <c r="AZ330" i="1"/>
  <c r="AX342" i="1"/>
  <c r="AZ354" i="1" s="1"/>
  <c r="AZ396" i="1"/>
  <c r="AZ408" i="1"/>
  <c r="AY240" i="1"/>
  <c r="BD221" i="1"/>
  <c r="AE221" i="1"/>
  <c r="AL224" i="1"/>
  <c r="AH224" i="1"/>
  <c r="AE224" i="1"/>
  <c r="AZ226" i="1"/>
  <c r="C152" i="2"/>
  <c r="E152" i="2" s="1"/>
  <c r="AD229" i="1"/>
  <c r="AC232" i="1"/>
  <c r="AU234" i="1"/>
  <c r="AU251" i="1"/>
  <c r="BC242" i="1"/>
  <c r="AZ243" i="1"/>
  <c r="AY243" i="1"/>
  <c r="AC248" i="1"/>
  <c r="AZ249" i="1"/>
  <c r="AY249" i="1"/>
  <c r="BB254" i="1"/>
  <c r="AU255" i="1"/>
  <c r="O260" i="1"/>
  <c r="AY261" i="1"/>
  <c r="BL269" i="1"/>
  <c r="T653" i="1"/>
  <c r="P298" i="1"/>
  <c r="BT298" i="1" s="1"/>
  <c r="BG301" i="1"/>
  <c r="BN181" i="1"/>
  <c r="BG199" i="1"/>
  <c r="BN208" i="1"/>
  <c r="AD215" i="1"/>
  <c r="AY216" i="1"/>
  <c r="AC218" i="1"/>
  <c r="AM220" i="1"/>
  <c r="AI221" i="1"/>
  <c r="BC226" i="1"/>
  <c r="AS227" i="1"/>
  <c r="BG228" i="1"/>
  <c r="BN230" i="1"/>
  <c r="BD232" i="1"/>
  <c r="AS235" i="1"/>
  <c r="AI237" i="1"/>
  <c r="Y251" i="1"/>
  <c r="AU239" i="1"/>
  <c r="AF241" i="1"/>
  <c r="AG241" i="1" s="1"/>
  <c r="AC242" i="1"/>
  <c r="BC243" i="1"/>
  <c r="O691" i="1"/>
  <c r="O690" i="1"/>
  <c r="AM251" i="1"/>
  <c r="AU268" i="1"/>
  <c r="C183" i="2"/>
  <c r="E183" i="2" s="1"/>
  <c r="AF260" i="1"/>
  <c r="AG260" i="1" s="1"/>
  <c r="AD260" i="1"/>
  <c r="Y261" i="1"/>
  <c r="AZ261" i="1"/>
  <c r="BL271" i="1"/>
  <c r="BM277" i="1"/>
  <c r="P291" i="1"/>
  <c r="AX293" i="1"/>
  <c r="AZ305" i="1" s="1"/>
  <c r="AT293" i="1"/>
  <c r="AR293" i="1"/>
  <c r="AC207" i="1"/>
  <c r="AM211" i="1"/>
  <c r="AZ216" i="1"/>
  <c r="Y231" i="1"/>
  <c r="AU223" i="1"/>
  <c r="C149" i="2"/>
  <c r="E149" i="2" s="1"/>
  <c r="AF226" i="1"/>
  <c r="AG226" i="1" s="1"/>
  <c r="Y239" i="1"/>
  <c r="C166" i="2"/>
  <c r="E166" i="2" s="1"/>
  <c r="AF243" i="1"/>
  <c r="AD243" i="1"/>
  <c r="AY256" i="1"/>
  <c r="C172" i="2"/>
  <c r="E172" i="2" s="1"/>
  <c r="Q273" i="1"/>
  <c r="AF249" i="1"/>
  <c r="AG249" i="1" s="1"/>
  <c r="AD249" i="1"/>
  <c r="C173" i="2"/>
  <c r="E173" i="2" s="1"/>
  <c r="AC254" i="1"/>
  <c r="AF270" i="1"/>
  <c r="BL290" i="1"/>
  <c r="AR305" i="1"/>
  <c r="BN381" i="1"/>
  <c r="BB194" i="1"/>
  <c r="AY196" i="1"/>
  <c r="AY213" i="1"/>
  <c r="Y219" i="1"/>
  <c r="AY219" i="1"/>
  <c r="Y229" i="1"/>
  <c r="AU242" i="1"/>
  <c r="BG235" i="1"/>
  <c r="AZ234" i="1"/>
  <c r="BG244" i="1"/>
  <c r="AY244" i="1"/>
  <c r="BG248" i="1"/>
  <c r="AD254" i="1"/>
  <c r="AZ255" i="1"/>
  <c r="AA261" i="1"/>
  <c r="AU287" i="1"/>
  <c r="BE291" i="1"/>
  <c r="BW291" i="1"/>
  <c r="BX291" i="1" s="1"/>
  <c r="AX291" i="1"/>
  <c r="BI291" i="1"/>
  <c r="BW292" i="1"/>
  <c r="BX292" i="1" s="1"/>
  <c r="AX292" i="1"/>
  <c r="BI292" i="1"/>
  <c r="BI301" i="1"/>
  <c r="BH307" i="1"/>
  <c r="AX326" i="1"/>
  <c r="AE199" i="1"/>
  <c r="AF207" i="1"/>
  <c r="Y220" i="1"/>
  <c r="AU220" i="1"/>
  <c r="BG211" i="1"/>
  <c r="BB216" i="1"/>
  <c r="Y226" i="1"/>
  <c r="AU230" i="1"/>
  <c r="BB234" i="1"/>
  <c r="AY239" i="1"/>
  <c r="BG242" i="1"/>
  <c r="Z242" i="1"/>
  <c r="Y255" i="1"/>
  <c r="AZ244" i="1"/>
  <c r="AZ256" i="1"/>
  <c r="Y260" i="1"/>
  <c r="Y262" i="1"/>
  <c r="AY262" i="1"/>
  <c r="AH277" i="1"/>
  <c r="AE277" i="1" s="1"/>
  <c r="P288" i="1"/>
  <c r="AO288" i="1" s="1"/>
  <c r="BI288" i="1"/>
  <c r="BM297" i="1"/>
  <c r="AH301" i="1"/>
  <c r="AE301" i="1" s="1"/>
  <c r="AT305" i="1"/>
  <c r="AR357" i="1"/>
  <c r="C127" i="2"/>
  <c r="E127" i="2" s="1"/>
  <c r="AF204" i="1"/>
  <c r="AG204" i="1" s="1"/>
  <c r="BN206" i="1"/>
  <c r="C133" i="2"/>
  <c r="E133" i="2" s="1"/>
  <c r="AF210" i="1"/>
  <c r="AD210" i="1"/>
  <c r="BB213" i="1"/>
  <c r="AH218" i="1"/>
  <c r="AE218" i="1"/>
  <c r="C146" i="2"/>
  <c r="E146" i="2" s="1"/>
  <c r="AD223" i="1"/>
  <c r="AC226" i="1"/>
  <c r="BG226" i="1"/>
  <c r="Y234" i="1"/>
  <c r="BC234" i="1"/>
  <c r="BN236" i="1"/>
  <c r="Y243" i="1"/>
  <c r="BC256" i="1"/>
  <c r="BB256" i="1"/>
  <c r="Y249" i="1"/>
  <c r="Y250" i="1"/>
  <c r="G698" i="1"/>
  <c r="G722" i="1"/>
  <c r="G710" i="1"/>
  <c r="AP257" i="1"/>
  <c r="AK257" i="1"/>
  <c r="AK260" i="1"/>
  <c r="AD261" i="1"/>
  <c r="P280" i="1"/>
  <c r="BQ280" i="1" s="1"/>
  <c r="BI280" i="1"/>
  <c r="AH284" i="1"/>
  <c r="AE284" i="1" s="1"/>
  <c r="P287" i="1"/>
  <c r="BP287" i="1" s="1"/>
  <c r="BH288" i="1"/>
  <c r="AK288" i="1"/>
  <c r="P297" i="1"/>
  <c r="BQ297" i="1" s="1"/>
  <c r="BL297" i="1"/>
  <c r="BE298" i="1"/>
  <c r="BE301" i="1"/>
  <c r="BA301" i="1"/>
  <c r="BI303" i="1"/>
  <c r="AN309" i="1"/>
  <c r="AK311" i="1"/>
  <c r="AR354" i="1"/>
  <c r="O641" i="1"/>
  <c r="O689" i="1"/>
  <c r="BN248" i="1"/>
  <c r="AK254" i="1"/>
  <c r="G696" i="1"/>
  <c r="BN259" i="1"/>
  <c r="BN263" i="1"/>
  <c r="S712" i="1"/>
  <c r="T712" i="1" s="1"/>
  <c r="U712" i="1" s="1"/>
  <c r="T701" i="1"/>
  <c r="U701" i="1" s="1"/>
  <c r="S651" i="1"/>
  <c r="L713" i="1"/>
  <c r="I714" i="1"/>
  <c r="C715" i="1"/>
  <c r="J721" i="1"/>
  <c r="F722" i="1"/>
  <c r="AX360" i="1"/>
  <c r="AX382" i="1"/>
  <c r="AR382" i="1"/>
  <c r="BD227" i="1"/>
  <c r="BN231" i="1"/>
  <c r="BB235" i="1"/>
  <c r="BD238" i="1"/>
  <c r="BN242" i="1"/>
  <c r="AK247" i="1"/>
  <c r="Y252" i="1"/>
  <c r="AU252" i="1"/>
  <c r="BB253" i="1"/>
  <c r="O255" i="1"/>
  <c r="Y264" i="1"/>
  <c r="AY265" i="1"/>
  <c r="B268" i="1"/>
  <c r="Y269" i="1"/>
  <c r="AR271" i="1"/>
  <c r="J714" i="1"/>
  <c r="F715" i="1"/>
  <c r="T709" i="1"/>
  <c r="U709" i="1" s="1"/>
  <c r="S720" i="1"/>
  <c r="T720" i="1" s="1"/>
  <c r="U720" i="1" s="1"/>
  <c r="L721" i="1"/>
  <c r="H722" i="1"/>
  <c r="BA283" i="1"/>
  <c r="AR286" i="1"/>
  <c r="BE289" i="1"/>
  <c r="AR300" i="1"/>
  <c r="AT304" i="1"/>
  <c r="AK308" i="1"/>
  <c r="BH308" i="1"/>
  <c r="BG316" i="1"/>
  <c r="AR390" i="1"/>
  <c r="AX390" i="1"/>
  <c r="AZ402" i="1" s="1"/>
  <c r="AK7" i="3"/>
  <c r="AJ7" i="3"/>
  <c r="BI247" i="1"/>
  <c r="B704" i="1"/>
  <c r="B693" i="1"/>
  <c r="B692" i="1"/>
  <c r="AP251" i="1"/>
  <c r="AC260" i="1"/>
  <c r="AY260" i="1"/>
  <c r="M709" i="1"/>
  <c r="M721" i="1"/>
  <c r="BN268" i="1"/>
  <c r="T702" i="1"/>
  <c r="U702" i="1" s="1"/>
  <c r="S713" i="1"/>
  <c r="T713" i="1" s="1"/>
  <c r="U713" i="1" s="1"/>
  <c r="BM272" i="1"/>
  <c r="L714" i="1"/>
  <c r="H715" i="1"/>
  <c r="AK274" i="1"/>
  <c r="I722" i="1"/>
  <c r="BL287" i="1"/>
  <c r="AX327" i="1"/>
  <c r="AX370" i="1"/>
  <c r="AR370" i="1"/>
  <c r="AX374" i="1"/>
  <c r="AR374" i="1"/>
  <c r="BN374" i="1" s="1"/>
  <c r="AE232" i="1"/>
  <c r="BB232" i="1"/>
  <c r="AE243" i="1"/>
  <c r="BB243" i="1"/>
  <c r="BC246" i="1"/>
  <c r="AE249" i="1"/>
  <c r="BB249" i="1"/>
  <c r="AU259" i="1"/>
  <c r="AZ260" i="1"/>
  <c r="BE643" i="1"/>
  <c r="AT271" i="1"/>
  <c r="AR272" i="1"/>
  <c r="BN284" i="1" s="1"/>
  <c r="I715" i="1"/>
  <c r="BH274" i="1"/>
  <c r="C716" i="1"/>
  <c r="BB276" i="1"/>
  <c r="J722" i="1"/>
  <c r="AT286" i="1"/>
  <c r="BM287" i="1"/>
  <c r="AH290" i="1"/>
  <c r="AR294" i="1"/>
  <c r="AR298" i="1"/>
  <c r="AK302" i="1"/>
  <c r="AZ365" i="1"/>
  <c r="AX381" i="1"/>
  <c r="AX386" i="1"/>
  <c r="AR386" i="1"/>
  <c r="BB210" i="1"/>
  <c r="AY215" i="1"/>
  <c r="AY226" i="1"/>
  <c r="AY237" i="1"/>
  <c r="AU248" i="1"/>
  <c r="BO251" i="1"/>
  <c r="AY252" i="1"/>
  <c r="G711" i="1"/>
  <c r="G699" i="1"/>
  <c r="AP258" i="1"/>
  <c r="G262" i="1"/>
  <c r="AY264" i="1"/>
  <c r="BB265" i="1"/>
  <c r="AN267" i="1"/>
  <c r="AY269" i="1"/>
  <c r="J715" i="1"/>
  <c r="F716" i="1"/>
  <c r="AT279" i="1"/>
  <c r="S721" i="1"/>
  <c r="T721" i="1" s="1"/>
  <c r="U721" i="1" s="1"/>
  <c r="T710" i="1"/>
  <c r="U710" i="1" s="1"/>
  <c r="BM280" i="1"/>
  <c r="L722" i="1"/>
  <c r="AN281" i="1"/>
  <c r="AK282" i="1"/>
  <c r="AR287" i="1"/>
  <c r="AR297" i="1"/>
  <c r="AT299" i="1"/>
  <c r="AR303" i="1"/>
  <c r="BN315" i="1" s="1"/>
  <c r="BG306" i="1"/>
  <c r="AR389" i="1"/>
  <c r="AX389" i="1"/>
  <c r="AZ401" i="1" s="1"/>
  <c r="I699" i="1"/>
  <c r="I700" i="1"/>
  <c r="I642" i="1"/>
  <c r="AQ258" i="1"/>
  <c r="AT272" i="1"/>
  <c r="S714" i="1"/>
  <c r="T714" i="1" s="1"/>
  <c r="U714" i="1" s="1"/>
  <c r="T703" i="1"/>
  <c r="U703" i="1" s="1"/>
  <c r="BM273" i="1"/>
  <c r="L715" i="1"/>
  <c r="AN274" i="1"/>
  <c r="H716" i="1"/>
  <c r="AK275" i="1"/>
  <c r="BI289" i="1"/>
  <c r="AT294" i="1"/>
  <c r="AT298" i="1"/>
  <c r="AX304" i="1"/>
  <c r="AX448" i="1"/>
  <c r="G695" i="1"/>
  <c r="O699" i="1"/>
  <c r="O711" i="1"/>
  <c r="BN258" i="1"/>
  <c r="G267" i="1"/>
  <c r="AN289" i="1"/>
  <c r="B701" i="1"/>
  <c r="B700" i="1"/>
  <c r="B688" i="1"/>
  <c r="B689" i="1"/>
  <c r="BN254" i="1"/>
  <c r="AY259" i="1"/>
  <c r="AY263" i="1"/>
  <c r="BB264" i="1"/>
  <c r="M720" i="1"/>
  <c r="M708" i="1"/>
  <c r="M643" i="1"/>
  <c r="AQ267" i="1"/>
  <c r="BB269" i="1"/>
  <c r="AX271" i="1"/>
  <c r="S722" i="1"/>
  <c r="T722" i="1" s="1"/>
  <c r="U722" i="1" s="1"/>
  <c r="BM281" i="1"/>
  <c r="AK283" i="1"/>
  <c r="AX286" i="1"/>
  <c r="AR288" i="1"/>
  <c r="BM302" i="1"/>
  <c r="P306" i="1"/>
  <c r="AO306" i="1" s="1"/>
  <c r="P308" i="1"/>
  <c r="P309" i="1"/>
  <c r="P317" i="1"/>
  <c r="BT317" i="1" s="1"/>
  <c r="BI317" i="1"/>
  <c r="AX385" i="1"/>
  <c r="AR385" i="1"/>
  <c r="AD212" i="1"/>
  <c r="AD234" i="1"/>
  <c r="AD245" i="1"/>
  <c r="BO247" i="1"/>
  <c r="B703" i="1"/>
  <c r="B691" i="1"/>
  <c r="AP250" i="1"/>
  <c r="AY255" i="1"/>
  <c r="AD259" i="1"/>
  <c r="AU262" i="1"/>
  <c r="AD263" i="1"/>
  <c r="BN267" i="1"/>
  <c r="AT273" i="1"/>
  <c r="T704" i="1"/>
  <c r="U704" i="1" s="1"/>
  <c r="S715" i="1"/>
  <c r="T715" i="1" s="1"/>
  <c r="U715" i="1" s="1"/>
  <c r="BM274" i="1"/>
  <c r="L716" i="1"/>
  <c r="AN275" i="1"/>
  <c r="H717" i="1"/>
  <c r="AK276" i="1"/>
  <c r="AX279" i="1"/>
  <c r="AR281" i="1"/>
  <c r="BI312" i="1"/>
  <c r="AK313" i="1"/>
  <c r="AR360" i="1"/>
  <c r="BN360" i="1" s="1"/>
  <c r="AZ379" i="1"/>
  <c r="AZ461" i="1"/>
  <c r="AD248" i="1"/>
  <c r="AA251" i="1"/>
  <c r="AB251" i="1" s="1"/>
  <c r="AD255" i="1"/>
  <c r="AU258" i="1"/>
  <c r="BU268" i="1" a="1"/>
  <c r="BU268" i="1" s="1"/>
  <c r="AX272" i="1"/>
  <c r="AR274" i="1"/>
  <c r="I717" i="1"/>
  <c r="BH276" i="1"/>
  <c r="C718" i="1"/>
  <c r="AT288" i="1"/>
  <c r="BM311" i="1"/>
  <c r="BL315" i="1"/>
  <c r="AX420" i="1"/>
  <c r="AR448" i="1"/>
  <c r="BN450" i="1"/>
  <c r="AR391" i="1"/>
  <c r="AX403" i="1"/>
  <c r="AZ415" i="1" s="1"/>
  <c r="AR403" i="1"/>
  <c r="AX387" i="1"/>
  <c r="AZ399" i="1" s="1"/>
  <c r="AR387" i="1"/>
  <c r="AX406" i="1"/>
  <c r="AR406" i="1"/>
  <c r="BN418" i="1" s="1"/>
  <c r="AX361" i="1"/>
  <c r="BN451" i="1"/>
  <c r="AR328" i="1"/>
  <c r="BN328" i="1" s="1"/>
  <c r="AX350" i="1"/>
  <c r="AR349" i="1"/>
  <c r="AX409" i="1"/>
  <c r="AR409" i="1"/>
  <c r="BN409" i="1" s="1"/>
  <c r="AX454" i="1"/>
  <c r="AR454" i="1"/>
  <c r="AR318" i="1"/>
  <c r="AR330" i="1"/>
  <c r="AX405" i="1"/>
  <c r="AR405" i="1"/>
  <c r="BN430" i="1"/>
  <c r="AX432" i="1"/>
  <c r="AR432" i="1"/>
  <c r="BN432" i="1" s="1"/>
  <c r="AR331" i="1"/>
  <c r="AX388" i="1"/>
  <c r="AZ400" i="1" s="1"/>
  <c r="AK306" i="1"/>
  <c r="AR319" i="1"/>
  <c r="AR332" i="1"/>
  <c r="AR408" i="1"/>
  <c r="AX362" i="1"/>
  <c r="AR445" i="1"/>
  <c r="AX445" i="1"/>
  <c r="AZ457" i="1" s="1"/>
  <c r="AR410" i="1"/>
  <c r="BN422" i="1" s="1"/>
  <c r="AZ412" i="1"/>
  <c r="AZ419" i="1"/>
  <c r="AX434" i="1"/>
  <c r="AR435" i="1"/>
  <c r="BN435" i="1" s="1"/>
  <c r="AZ438" i="1"/>
  <c r="AX373" i="1"/>
  <c r="AR363" i="1"/>
  <c r="AZ383" i="1"/>
  <c r="AX404" i="1"/>
  <c r="AZ416" i="1" s="1"/>
  <c r="AR364" i="1"/>
  <c r="AX435" i="1"/>
  <c r="AX397" i="1"/>
  <c r="AX485" i="1"/>
  <c r="AR485" i="1"/>
  <c r="AR367" i="1"/>
  <c r="AR368" i="1"/>
  <c r="AX433" i="1"/>
  <c r="AR433" i="1"/>
  <c r="BN433" i="1" s="1"/>
  <c r="AR402" i="1"/>
  <c r="AR401" i="1"/>
  <c r="AR400" i="1"/>
  <c r="AX413" i="1"/>
  <c r="AR399" i="1"/>
  <c r="AR417" i="1"/>
  <c r="BN440" i="1"/>
  <c r="AG26" i="3"/>
  <c r="AI26" i="3" s="1"/>
  <c r="V26" i="3"/>
  <c r="BD26" i="3" s="1"/>
  <c r="AO24" i="3"/>
  <c r="AC24" i="3"/>
  <c r="BD24" i="3" s="1"/>
  <c r="AR396" i="1"/>
  <c r="AX417" i="1"/>
  <c r="AC90" i="3"/>
  <c r="AC127" i="3"/>
  <c r="AR395" i="1"/>
  <c r="AX452" i="1"/>
  <c r="AR394" i="1"/>
  <c r="AX428" i="1"/>
  <c r="AX480" i="1"/>
  <c r="AR480" i="1"/>
  <c r="AE100" i="3"/>
  <c r="AK38" i="3"/>
  <c r="AJ38" i="3"/>
  <c r="AE82" i="3"/>
  <c r="AR371" i="1"/>
  <c r="AR393" i="1"/>
  <c r="BN393" i="1" s="1"/>
  <c r="AR470" i="1"/>
  <c r="BN470" i="1" s="1"/>
  <c r="AX470" i="1"/>
  <c r="AO6" i="3"/>
  <c r="AC6" i="3"/>
  <c r="BN427" i="1"/>
  <c r="AW7" i="3"/>
  <c r="AY7" i="3" s="1"/>
  <c r="AQ7" i="3"/>
  <c r="AP7" i="3"/>
  <c r="AV51" i="3"/>
  <c r="P99" i="3"/>
  <c r="V37" i="3"/>
  <c r="P81" i="3"/>
  <c r="P103" i="3"/>
  <c r="R81" i="3"/>
  <c r="R99" i="3"/>
  <c r="R103" i="3"/>
  <c r="AX468" i="1"/>
  <c r="AR468" i="1"/>
  <c r="AS20" i="3"/>
  <c r="T79" i="3"/>
  <c r="T97" i="3"/>
  <c r="AG35" i="3"/>
  <c r="T101" i="3"/>
  <c r="V35" i="3"/>
  <c r="AX430" i="1"/>
  <c r="AF8" i="3"/>
  <c r="V8" i="3"/>
  <c r="BD8" i="3" s="1"/>
  <c r="U79" i="3"/>
  <c r="U97" i="3"/>
  <c r="U101" i="3"/>
  <c r="AR457" i="1"/>
  <c r="AR461" i="1"/>
  <c r="AR466" i="1"/>
  <c r="AX466" i="1"/>
  <c r="W79" i="3"/>
  <c r="W97" i="3"/>
  <c r="AC35" i="3"/>
  <c r="AR446" i="1"/>
  <c r="AX464" i="1"/>
  <c r="AR464" i="1"/>
  <c r="BN464" i="1" s="1"/>
  <c r="AO31" i="3"/>
  <c r="AC31" i="3"/>
  <c r="AX455" i="1"/>
  <c r="AZ467" i="1" s="1"/>
  <c r="AX453" i="1"/>
  <c r="AR429" i="1"/>
  <c r="AX447" i="1"/>
  <c r="AX469" i="1"/>
  <c r="AR469" i="1"/>
  <c r="AR443" i="1"/>
  <c r="AM81" i="3"/>
  <c r="AS37" i="3"/>
  <c r="AM103" i="3"/>
  <c r="AM99" i="3"/>
  <c r="AG82" i="3"/>
  <c r="AG100" i="3"/>
  <c r="AR426" i="1"/>
  <c r="AN81" i="3"/>
  <c r="AP37" i="3"/>
  <c r="AN103" i="3"/>
  <c r="AN99" i="3"/>
  <c r="AF83" i="3"/>
  <c r="AR425" i="1"/>
  <c r="AX440" i="1"/>
  <c r="AO81" i="3"/>
  <c r="AQ37" i="3"/>
  <c r="AO99" i="3"/>
  <c r="AH39" i="3"/>
  <c r="AG85" i="3"/>
  <c r="AI41" i="3"/>
  <c r="AI52" i="3"/>
  <c r="AR424" i="1"/>
  <c r="BN424" i="1" s="1"/>
  <c r="AX443" i="1"/>
  <c r="AV22" i="3"/>
  <c r="AH22" i="3"/>
  <c r="V80" i="3"/>
  <c r="AK107" i="3"/>
  <c r="AK89" i="3"/>
  <c r="AR481" i="1"/>
  <c r="AS13" i="3"/>
  <c r="AR13" i="3"/>
  <c r="AC8" i="3"/>
  <c r="AO8" i="3"/>
  <c r="Q99" i="3"/>
  <c r="Q103" i="3"/>
  <c r="AF37" i="3"/>
  <c r="Q81" i="3"/>
  <c r="BA93" i="3"/>
  <c r="BA111" i="3"/>
  <c r="AV50" i="3"/>
  <c r="H37" i="6"/>
  <c r="H8" i="6"/>
  <c r="AR465" i="1"/>
  <c r="BN465" i="1" s="1"/>
  <c r="AZ477" i="1"/>
  <c r="AO23" i="3"/>
  <c r="AR462" i="1"/>
  <c r="BN462" i="1" s="1"/>
  <c r="AV23" i="3"/>
  <c r="Q110" i="3"/>
  <c r="Q92" i="3"/>
  <c r="Q129" i="3"/>
  <c r="AF48" i="3"/>
  <c r="BC50" i="3"/>
  <c r="F53" i="3"/>
  <c r="F54" i="3" s="1"/>
  <c r="E53" i="3"/>
  <c r="D53" i="3"/>
  <c r="D54" i="3" s="1"/>
  <c r="C53" i="3"/>
  <c r="AS74" i="8"/>
  <c r="AV59" i="8"/>
  <c r="AV91" i="8" s="1"/>
  <c r="AV74" i="8" s="1"/>
  <c r="AI5" i="3"/>
  <c r="R92" i="3"/>
  <c r="R110" i="3"/>
  <c r="R129" i="3"/>
  <c r="AG48" i="3"/>
  <c r="X50" i="3"/>
  <c r="AU50" i="3"/>
  <c r="L51" i="3"/>
  <c r="AR460" i="1"/>
  <c r="AX484" i="1"/>
  <c r="AX462" i="1"/>
  <c r="AZ474" i="1" s="1"/>
  <c r="AX478" i="1"/>
  <c r="AN21" i="3"/>
  <c r="AC21" i="3"/>
  <c r="W84" i="3"/>
  <c r="W102" i="3"/>
  <c r="AC40" i="3"/>
  <c r="X106" i="3"/>
  <c r="X88" i="3"/>
  <c r="AO44" i="3"/>
  <c r="X110" i="3"/>
  <c r="AC44" i="3"/>
  <c r="AI51" i="3"/>
  <c r="JV44" i="8"/>
  <c r="AX460" i="1"/>
  <c r="AQ30" i="3"/>
  <c r="AC100" i="3"/>
  <c r="AC82" i="3"/>
  <c r="X84" i="3"/>
  <c r="AO40" i="3"/>
  <c r="X102" i="3"/>
  <c r="X123" i="3"/>
  <c r="AC42" i="3"/>
  <c r="X104" i="3"/>
  <c r="AO42" i="3"/>
  <c r="X86" i="3"/>
  <c r="X108" i="3"/>
  <c r="Y106" i="3"/>
  <c r="Y88" i="3"/>
  <c r="Y110" i="3"/>
  <c r="Y125" i="3"/>
  <c r="AX479" i="1"/>
  <c r="AY16" i="3"/>
  <c r="AK22" i="3"/>
  <c r="AN40" i="3"/>
  <c r="Y102" i="3"/>
  <c r="Y84" i="3"/>
  <c r="AB90" i="3"/>
  <c r="AB127" i="3"/>
  <c r="AB108" i="3"/>
  <c r="BA11" i="3"/>
  <c r="AZ11" i="3"/>
  <c r="AQ22" i="3"/>
  <c r="AP22" i="3"/>
  <c r="S79" i="3"/>
  <c r="BD35" i="3"/>
  <c r="S97" i="3"/>
  <c r="V51" i="3"/>
  <c r="CW9" i="8"/>
  <c r="CV9" i="8" s="1"/>
  <c r="CU9" i="8" s="1"/>
  <c r="CT9" i="8" s="1"/>
  <c r="CS9" i="8" s="1"/>
  <c r="CR9" i="8" s="1"/>
  <c r="CQ9" i="8" s="1"/>
  <c r="CP9" i="8" s="1"/>
  <c r="CO9" i="8" s="1"/>
  <c r="CN9" i="8" s="1"/>
  <c r="CM9" i="8" s="1"/>
  <c r="CL9" i="8" s="1"/>
  <c r="I9" i="8"/>
  <c r="HU303" i="28"/>
  <c r="AN31" i="3"/>
  <c r="X79" i="3"/>
  <c r="X97" i="3"/>
  <c r="AO35" i="3"/>
  <c r="AM107" i="3"/>
  <c r="AM89" i="3"/>
  <c r="AD90" i="3"/>
  <c r="AD127" i="3"/>
  <c r="AJ46" i="3"/>
  <c r="W93" i="3"/>
  <c r="W111" i="3"/>
  <c r="W58" i="3"/>
  <c r="AC49" i="3"/>
  <c r="AW20" i="3"/>
  <c r="AQ20" i="3"/>
  <c r="AK29" i="3"/>
  <c r="AJ29" i="3"/>
  <c r="AU123" i="3"/>
  <c r="AU86" i="3"/>
  <c r="AU104" i="3"/>
  <c r="BA42" i="3"/>
  <c r="AE108" i="3"/>
  <c r="AE127" i="3"/>
  <c r="AK46" i="3"/>
  <c r="AE90" i="3"/>
  <c r="AB91" i="3"/>
  <c r="AB109" i="3"/>
  <c r="AB128" i="3"/>
  <c r="Y93" i="3"/>
  <c r="Y111" i="3"/>
  <c r="Y58" i="3"/>
  <c r="E37" i="6"/>
  <c r="E8" i="6"/>
  <c r="C38" i="9"/>
  <c r="C21" i="27"/>
  <c r="C37" i="9"/>
  <c r="AK6" i="3"/>
  <c r="V18" i="3"/>
  <c r="AP20" i="3"/>
  <c r="AR45" i="3"/>
  <c r="AF108" i="3"/>
  <c r="AH46" i="3"/>
  <c r="AF90" i="3"/>
  <c r="AC47" i="3"/>
  <c r="F37" i="6"/>
  <c r="F8" i="6"/>
  <c r="Q641" i="1"/>
  <c r="Q645" i="1"/>
  <c r="Q275" i="1" s="1"/>
  <c r="P275" i="1" s="1"/>
  <c r="Q644" i="1"/>
  <c r="Q643" i="1"/>
  <c r="V14" i="3"/>
  <c r="BD14" i="3" s="1"/>
  <c r="AC18" i="3"/>
  <c r="AO18" i="3"/>
  <c r="AZ106" i="3"/>
  <c r="AZ88" i="3"/>
  <c r="AZ125" i="3"/>
  <c r="AS45" i="3"/>
  <c r="AG108" i="3"/>
  <c r="AI46" i="3"/>
  <c r="AG90" i="3"/>
  <c r="AG127" i="3"/>
  <c r="AR477" i="1"/>
  <c r="Q642" i="1"/>
  <c r="U699" i="1"/>
  <c r="AV2" i="3"/>
  <c r="AP2" i="3"/>
  <c r="AT107" i="3"/>
  <c r="AT89" i="3"/>
  <c r="AT111" i="3"/>
  <c r="AZ45" i="3"/>
  <c r="AT126" i="3"/>
  <c r="N10" i="6"/>
  <c r="N8" i="6" s="1"/>
  <c r="AR476" i="1"/>
  <c r="AW2" i="3"/>
  <c r="AY2" i="3" s="1"/>
  <c r="AQ2" i="3"/>
  <c r="AR5" i="3"/>
  <c r="AS5" i="3"/>
  <c r="AO14" i="3"/>
  <c r="AO17" i="3"/>
  <c r="AP17" i="3" s="1"/>
  <c r="AC17" i="3"/>
  <c r="AK31" i="3"/>
  <c r="AU126" i="3"/>
  <c r="AU107" i="3"/>
  <c r="AU89" i="3"/>
  <c r="BA45" i="3"/>
  <c r="AU111" i="3"/>
  <c r="AR475" i="1"/>
  <c r="AP14" i="3"/>
  <c r="AV14" i="3"/>
  <c r="AV17" i="3"/>
  <c r="AF41" i="3"/>
  <c r="S103" i="3"/>
  <c r="S85" i="3"/>
  <c r="AR474" i="1"/>
  <c r="AI25" i="3"/>
  <c r="AH25" i="3"/>
  <c r="BA28" i="3"/>
  <c r="AZ28" i="3"/>
  <c r="AV33" i="3"/>
  <c r="T124" i="3"/>
  <c r="T87" i="3"/>
  <c r="AG43" i="3"/>
  <c r="T105" i="3"/>
  <c r="Q107" i="3"/>
  <c r="AF45" i="3"/>
  <c r="Q89" i="3"/>
  <c r="Q126" i="3"/>
  <c r="V45" i="3"/>
  <c r="V27" i="3"/>
  <c r="BD27" i="3" s="1"/>
  <c r="AF27" i="3"/>
  <c r="V28" i="3"/>
  <c r="BD28" i="3" s="1"/>
  <c r="U105" i="3"/>
  <c r="U87" i="3"/>
  <c r="U109" i="3"/>
  <c r="U124" i="3"/>
  <c r="AH28" i="3"/>
  <c r="AV30" i="3"/>
  <c r="AP30" i="3"/>
  <c r="AD108" i="3"/>
  <c r="BD4" i="3"/>
  <c r="AV5" i="3"/>
  <c r="AV13" i="3"/>
  <c r="AP13" i="3"/>
  <c r="AR32" i="3"/>
  <c r="AS32" i="3"/>
  <c r="Y79" i="3"/>
  <c r="Y97" i="3"/>
  <c r="AN35" i="3"/>
  <c r="U107" i="3"/>
  <c r="U89" i="3"/>
  <c r="U126" i="3"/>
  <c r="AL109" i="3"/>
  <c r="AL128" i="3"/>
  <c r="AR47" i="3"/>
  <c r="G53" i="3"/>
  <c r="G37" i="6"/>
  <c r="G8" i="6"/>
  <c r="AH3" i="3"/>
  <c r="AP5" i="3"/>
  <c r="AS12" i="3"/>
  <c r="AH14" i="3"/>
  <c r="AS15" i="3"/>
  <c r="AV16" i="3"/>
  <c r="AX16" i="3" s="1"/>
  <c r="AO26" i="3"/>
  <c r="X80" i="3"/>
  <c r="X98" i="3"/>
  <c r="AO36" i="3"/>
  <c r="AC36" i="3"/>
  <c r="BD36" i="3" s="1"/>
  <c r="AS83" i="3"/>
  <c r="AS101" i="3"/>
  <c r="AA86" i="3"/>
  <c r="AA104" i="3"/>
  <c r="AA106" i="3"/>
  <c r="AA88" i="3"/>
  <c r="AA125" i="3"/>
  <c r="AS47" i="3"/>
  <c r="AT88" i="8"/>
  <c r="AT64" i="8"/>
  <c r="JO306" i="28"/>
  <c r="E13" i="2"/>
  <c r="V11" i="3"/>
  <c r="BD11" i="3" s="1"/>
  <c r="AQ13" i="3"/>
  <c r="AP15" i="3"/>
  <c r="AV15" i="3"/>
  <c r="AX15" i="3" s="1"/>
  <c r="BD20" i="3"/>
  <c r="BA21" i="3"/>
  <c r="AP26" i="3"/>
  <c r="AV26" i="3"/>
  <c r="AE96" i="3"/>
  <c r="AE78" i="3"/>
  <c r="AK34" i="3"/>
  <c r="AN36" i="3"/>
  <c r="Y80" i="3"/>
  <c r="Y98" i="3"/>
  <c r="AT83" i="3"/>
  <c r="AZ39" i="3"/>
  <c r="AT101" i="3"/>
  <c r="AJ85" i="3"/>
  <c r="AJ103" i="3"/>
  <c r="AB106" i="3"/>
  <c r="AB88" i="3"/>
  <c r="AB125" i="3"/>
  <c r="I37" i="6"/>
  <c r="I8" i="6"/>
  <c r="JL20" i="8"/>
  <c r="E5" i="2"/>
  <c r="BD3" i="3"/>
  <c r="AZ5" i="3"/>
  <c r="AF11" i="3"/>
  <c r="AW15" i="3"/>
  <c r="AP16" i="3"/>
  <c r="AO19" i="3"/>
  <c r="AP19" i="3" s="1"/>
  <c r="AQ32" i="3"/>
  <c r="AP33" i="3"/>
  <c r="AG96" i="3"/>
  <c r="AG78" i="3"/>
  <c r="AK85" i="3"/>
  <c r="AK103" i="3"/>
  <c r="Q26" i="6"/>
  <c r="Q27" i="6" s="1"/>
  <c r="Q23" i="6" s="1"/>
  <c r="Q32" i="6" s="1"/>
  <c r="Q28" i="6"/>
  <c r="D38" i="24"/>
  <c r="E23" i="27" s="1"/>
  <c r="AV56" i="8"/>
  <c r="E99" i="2"/>
  <c r="C228" i="2"/>
  <c r="E228" i="2" s="1"/>
  <c r="AG3" i="3"/>
  <c r="AI3" i="3" s="1"/>
  <c r="AF5" i="3"/>
  <c r="AH5" i="3" s="1"/>
  <c r="V5" i="3"/>
  <c r="AX7" i="3"/>
  <c r="Q83" i="3"/>
  <c r="Q101" i="3"/>
  <c r="AZ102" i="3"/>
  <c r="AL85" i="3"/>
  <c r="AL103" i="3"/>
  <c r="AE104" i="3"/>
  <c r="AE86" i="3"/>
  <c r="AK42" i="3"/>
  <c r="AJ42" i="3"/>
  <c r="AE123" i="3"/>
  <c r="AJ110" i="3"/>
  <c r="AJ92" i="3"/>
  <c r="AJ129" i="3"/>
  <c r="AD111" i="3"/>
  <c r="AJ49" i="3"/>
  <c r="R26" i="6"/>
  <c r="R27" i="6" s="1"/>
  <c r="R23" i="6" s="1"/>
  <c r="R32" i="6" s="1"/>
  <c r="R28" i="6"/>
  <c r="BA102" i="3"/>
  <c r="AS103" i="3"/>
  <c r="AS85" i="3"/>
  <c r="AF86" i="3"/>
  <c r="AF123" i="3"/>
  <c r="AH42" i="3"/>
  <c r="P109" i="3"/>
  <c r="P91" i="3"/>
  <c r="V47" i="3"/>
  <c r="AK92" i="3"/>
  <c r="AK129" i="3"/>
  <c r="AE111" i="3"/>
  <c r="AK49" i="3"/>
  <c r="AT83" i="8"/>
  <c r="AT68" i="8"/>
  <c r="AI11" i="3"/>
  <c r="AS25" i="3"/>
  <c r="AJ26" i="3"/>
  <c r="AK26" i="3"/>
  <c r="AL96" i="3"/>
  <c r="AR34" i="3"/>
  <c r="AL78" i="3"/>
  <c r="S83" i="3"/>
  <c r="AG86" i="3"/>
  <c r="AG123" i="3"/>
  <c r="AI42" i="3"/>
  <c r="AL124" i="3"/>
  <c r="AL105" i="3"/>
  <c r="AL87" i="3"/>
  <c r="AR43" i="3"/>
  <c r="AL110" i="3"/>
  <c r="AL92" i="3"/>
  <c r="AL129" i="3"/>
  <c r="AR48" i="3"/>
  <c r="AI49" i="3"/>
  <c r="AH49" i="3"/>
  <c r="B8" i="6"/>
  <c r="B37" i="6"/>
  <c r="F37" i="24"/>
  <c r="AS64" i="8"/>
  <c r="AS65" i="8" s="1"/>
  <c r="AX63" i="8"/>
  <c r="AX95" i="8" s="1"/>
  <c r="AX78" i="8" s="1"/>
  <c r="E91" i="2"/>
  <c r="C188" i="2"/>
  <c r="E188" i="2" s="1"/>
  <c r="AO4" i="3"/>
  <c r="AP4" i="3" s="1"/>
  <c r="AC4" i="3"/>
  <c r="AK9" i="3"/>
  <c r="AJ17" i="3"/>
  <c r="AV25" i="3"/>
  <c r="AX25" i="3" s="1"/>
  <c r="AM96" i="3"/>
  <c r="AM78" i="3"/>
  <c r="AS34" i="3"/>
  <c r="AM100" i="3"/>
  <c r="W82" i="3"/>
  <c r="W100" i="3"/>
  <c r="AR41" i="3"/>
  <c r="AM124" i="3"/>
  <c r="AM105" i="3"/>
  <c r="AM87" i="3"/>
  <c r="AS43" i="3"/>
  <c r="AM110" i="3"/>
  <c r="AS48" i="3"/>
  <c r="AM92" i="3"/>
  <c r="AM129" i="3"/>
  <c r="AA110" i="3"/>
  <c r="C8" i="6"/>
  <c r="C37" i="6"/>
  <c r="AO3" i="3"/>
  <c r="AV4" i="3"/>
  <c r="AH9" i="3"/>
  <c r="V16" i="3"/>
  <c r="BD16" i="3" s="1"/>
  <c r="BD23" i="3"/>
  <c r="AH26" i="3"/>
  <c r="V32" i="3"/>
  <c r="AG32" i="3"/>
  <c r="AZ33" i="3"/>
  <c r="AN96" i="3"/>
  <c r="AN78" i="3"/>
  <c r="AV34" i="3"/>
  <c r="AP34" i="3"/>
  <c r="AN100" i="3"/>
  <c r="AN124" i="3"/>
  <c r="AN105" i="3"/>
  <c r="AN87" i="3"/>
  <c r="AQ43" i="3"/>
  <c r="AP43" i="3"/>
  <c r="AN110" i="3"/>
  <c r="AV48" i="3"/>
  <c r="AN92" i="3"/>
  <c r="AN129" i="3"/>
  <c r="AP48" i="3"/>
  <c r="R101" i="3"/>
  <c r="AG104" i="3"/>
  <c r="AB110" i="3"/>
  <c r="U111" i="3"/>
  <c r="D8" i="6"/>
  <c r="D37" i="6"/>
  <c r="AP3" i="3"/>
  <c r="V15" i="3"/>
  <c r="BD15" i="3" s="1"/>
  <c r="AF16" i="3"/>
  <c r="AH16" i="3" s="1"/>
  <c r="AP25" i="3"/>
  <c r="V31" i="3"/>
  <c r="BD31" i="3" s="1"/>
  <c r="AF33" i="3"/>
  <c r="AN46" i="3"/>
  <c r="BB46" i="3"/>
  <c r="T109" i="3"/>
  <c r="AT129" i="3"/>
  <c r="AT110" i="3"/>
  <c r="AT92" i="3"/>
  <c r="BA48" i="3"/>
  <c r="AZ48" i="3"/>
  <c r="S101" i="3"/>
  <c r="Q105" i="3"/>
  <c r="H37" i="24"/>
  <c r="E50" i="2"/>
  <c r="C189" i="2"/>
  <c r="E189" i="2" s="1"/>
  <c r="AH15" i="3"/>
  <c r="AI23" i="3"/>
  <c r="V25" i="3"/>
  <c r="AQ25" i="3"/>
  <c r="AR28" i="3"/>
  <c r="AW29" i="3"/>
  <c r="AY29" i="3" s="1"/>
  <c r="AQ29" i="3"/>
  <c r="AA100" i="3"/>
  <c r="AO38" i="3"/>
  <c r="AA82" i="3"/>
  <c r="U84" i="3"/>
  <c r="AG40" i="3"/>
  <c r="U102" i="3"/>
  <c r="V40" i="3"/>
  <c r="AZ42" i="3"/>
  <c r="AG45" i="3"/>
  <c r="AA90" i="3"/>
  <c r="AA127" i="3"/>
  <c r="AR50" i="3"/>
  <c r="AJ52" i="3"/>
  <c r="R105" i="3"/>
  <c r="AG8" i="3"/>
  <c r="AJ14" i="3"/>
  <c r="AR17" i="3"/>
  <c r="AH18" i="3"/>
  <c r="AY25" i="3"/>
  <c r="V33" i="3"/>
  <c r="BD33" i="3" s="1"/>
  <c r="AE97" i="3"/>
  <c r="AT81" i="3"/>
  <c r="AT99" i="3"/>
  <c r="BA37" i="3"/>
  <c r="BA103" i="3" s="1"/>
  <c r="AZ37" i="3"/>
  <c r="AZ103" i="3" s="1"/>
  <c r="AK87" i="3"/>
  <c r="AK124" i="3"/>
  <c r="AK105" i="3"/>
  <c r="AN44" i="3"/>
  <c r="S107" i="3"/>
  <c r="P110" i="3"/>
  <c r="P92" i="3"/>
  <c r="P129" i="3"/>
  <c r="V2" i="3"/>
  <c r="BD2" i="3" s="1"/>
  <c r="BD5" i="3"/>
  <c r="AZ13" i="3"/>
  <c r="AJ19" i="3"/>
  <c r="AF21" i="3"/>
  <c r="AJ27" i="3"/>
  <c r="AH31" i="3"/>
  <c r="AG33" i="3"/>
  <c r="AI33" i="3" s="1"/>
  <c r="S99" i="3"/>
  <c r="AJ101" i="3"/>
  <c r="AJ105" i="3"/>
  <c r="AJ83" i="3"/>
  <c r="AA102" i="3"/>
  <c r="AA84" i="3"/>
  <c r="AO124" i="3"/>
  <c r="AW43" i="3"/>
  <c r="AO105" i="3"/>
  <c r="AD88" i="3"/>
  <c r="AD125" i="3"/>
  <c r="AD106" i="3"/>
  <c r="AD109" i="3"/>
  <c r="AD128" i="3"/>
  <c r="W81" i="3"/>
  <c r="P28" i="6"/>
  <c r="E6" i="2"/>
  <c r="C198" i="2"/>
  <c r="E198" i="2" s="1"/>
  <c r="AH13" i="3"/>
  <c r="BD25" i="3"/>
  <c r="AO28" i="3"/>
  <c r="AC28" i="3"/>
  <c r="AL101" i="3"/>
  <c r="AL83" i="3"/>
  <c r="AB102" i="3"/>
  <c r="AB84" i="3"/>
  <c r="AE128" i="3"/>
  <c r="AE109" i="3"/>
  <c r="J13" i="8"/>
  <c r="DI13" i="8"/>
  <c r="DH13" i="8" s="1"/>
  <c r="DG13" i="8" s="1"/>
  <c r="DF13" i="8" s="1"/>
  <c r="DE13" i="8" s="1"/>
  <c r="DD13" i="8" s="1"/>
  <c r="DC13" i="8" s="1"/>
  <c r="DB13" i="8" s="1"/>
  <c r="I13" i="8" s="1"/>
  <c r="AH19" i="3"/>
  <c r="AS22" i="3"/>
  <c r="AR22" i="3"/>
  <c r="AD80" i="3"/>
  <c r="AD98" i="3"/>
  <c r="U99" i="3"/>
  <c r="U81" i="3"/>
  <c r="AG37" i="3"/>
  <c r="AM101" i="3"/>
  <c r="AM83" i="3"/>
  <c r="AC103" i="3"/>
  <c r="AC85" i="3"/>
  <c r="AF128" i="3"/>
  <c r="AV47" i="3"/>
  <c r="V48" i="3"/>
  <c r="AZ93" i="3"/>
  <c r="K37" i="6"/>
  <c r="K8" i="6"/>
  <c r="BD13" i="3"/>
  <c r="AR18" i="3"/>
  <c r="AG21" i="3"/>
  <c r="AI21" i="3" s="1"/>
  <c r="AE80" i="3"/>
  <c r="AE98" i="3"/>
  <c r="AK36" i="3"/>
  <c r="AC99" i="3"/>
  <c r="AN101" i="3"/>
  <c r="AN83" i="3"/>
  <c r="AV39" i="3"/>
  <c r="AD102" i="3"/>
  <c r="AJ40" i="3"/>
  <c r="AD84" i="3"/>
  <c r="AJ44" i="3"/>
  <c r="AZ90" i="3"/>
  <c r="AZ127" i="3"/>
  <c r="AG109" i="3"/>
  <c r="AG128" i="3"/>
  <c r="I31" i="6"/>
  <c r="H31" i="6"/>
  <c r="G31" i="6"/>
  <c r="M31" i="6"/>
  <c r="L31" i="6"/>
  <c r="K31" i="6"/>
  <c r="F31" i="6"/>
  <c r="E31" i="6"/>
  <c r="D31" i="6"/>
  <c r="D32" i="6"/>
  <c r="N31" i="6"/>
  <c r="J37" i="6"/>
  <c r="DH6" i="8"/>
  <c r="JN13" i="8"/>
  <c r="AU87" i="8"/>
  <c r="AV60" i="8"/>
  <c r="AW60" i="8"/>
  <c r="AW92" i="8" s="1"/>
  <c r="AW75" i="8" s="1"/>
  <c r="AR75" i="8"/>
  <c r="NQ303" i="28"/>
  <c r="AW5" i="3"/>
  <c r="AY5" i="3" s="1"/>
  <c r="AH6" i="3"/>
  <c r="AV12" i="3"/>
  <c r="AP12" i="3"/>
  <c r="AG13" i="3"/>
  <c r="AI13" i="3" s="1"/>
  <c r="AR23" i="3"/>
  <c r="AK24" i="3"/>
  <c r="AZ30" i="3"/>
  <c r="AT97" i="3"/>
  <c r="AT79" i="3"/>
  <c r="AF80" i="3"/>
  <c r="AF98" i="3"/>
  <c r="AO101" i="3"/>
  <c r="AO83" i="3"/>
  <c r="AW39" i="3"/>
  <c r="AE102" i="3"/>
  <c r="AE84" i="3"/>
  <c r="AE106" i="3"/>
  <c r="AK40" i="3"/>
  <c r="P87" i="3"/>
  <c r="V43" i="3"/>
  <c r="BA108" i="3"/>
  <c r="BA90" i="3"/>
  <c r="BA127" i="3"/>
  <c r="AH47" i="3"/>
  <c r="JN42" i="8"/>
  <c r="AV55" i="8"/>
  <c r="AV87" i="8" s="1"/>
  <c r="AV70" i="8" s="1"/>
  <c r="AR3" i="3"/>
  <c r="AZ6" i="3"/>
  <c r="AP10" i="3"/>
  <c r="AV10" i="3"/>
  <c r="V21" i="3"/>
  <c r="AC29" i="3"/>
  <c r="BD29" i="3" s="1"/>
  <c r="AU97" i="3"/>
  <c r="AU79" i="3"/>
  <c r="BA35" i="3"/>
  <c r="AG80" i="3"/>
  <c r="AP39" i="3"/>
  <c r="AF102" i="3"/>
  <c r="AF84" i="3"/>
  <c r="Q124" i="3"/>
  <c r="AF43" i="3"/>
  <c r="Q87" i="3"/>
  <c r="AT105" i="3"/>
  <c r="AZ43" i="3"/>
  <c r="AI47" i="3"/>
  <c r="AC81" i="3"/>
  <c r="JK46" i="8"/>
  <c r="M84" i="13"/>
  <c r="M88" i="13" s="1"/>
  <c r="M87" i="13"/>
  <c r="AO9" i="3"/>
  <c r="AW10" i="3"/>
  <c r="AY10" i="3" s="1"/>
  <c r="AW12" i="3"/>
  <c r="AY12" i="3" s="1"/>
  <c r="AQ12" i="3"/>
  <c r="V13" i="3"/>
  <c r="AJ15" i="3"/>
  <c r="BA18" i="3"/>
  <c r="BA23" i="3"/>
  <c r="BD30" i="3"/>
  <c r="AH32" i="3"/>
  <c r="AF35" i="3"/>
  <c r="Q97" i="3"/>
  <c r="Q79" i="3"/>
  <c r="AH36" i="3"/>
  <c r="U82" i="3"/>
  <c r="U100" i="3"/>
  <c r="AQ39" i="3"/>
  <c r="R124" i="3"/>
  <c r="R87" i="3"/>
  <c r="BA43" i="3"/>
  <c r="AU105" i="3"/>
  <c r="AO46" i="3"/>
  <c r="X90" i="3"/>
  <c r="X127" i="3"/>
  <c r="AJ47" i="3"/>
  <c r="AV52" i="3"/>
  <c r="AD91" i="3"/>
  <c r="L37" i="6"/>
  <c r="L8" i="6"/>
  <c r="JP5" i="8"/>
  <c r="DI10" i="8"/>
  <c r="DH10" i="8" s="1"/>
  <c r="DG10" i="8" s="1"/>
  <c r="DF10" i="8" s="1"/>
  <c r="DE10" i="8" s="1"/>
  <c r="DD10" i="8" s="1"/>
  <c r="DC10" i="8" s="1"/>
  <c r="DB10" i="8" s="1"/>
  <c r="DA10" i="8" s="1"/>
  <c r="CZ10" i="8" s="1"/>
  <c r="CY10" i="8" s="1"/>
  <c r="CX10" i="8" s="1"/>
  <c r="J10" i="8"/>
  <c r="JL16" i="8"/>
  <c r="JO42" i="8"/>
  <c r="AR71" i="8"/>
  <c r="AR64" i="8"/>
  <c r="N87" i="13"/>
  <c r="N84" i="13"/>
  <c r="N88" i="13" s="1"/>
  <c r="E94" i="2"/>
  <c r="C193" i="2"/>
  <c r="E193" i="2" s="1"/>
  <c r="AZ3" i="3"/>
  <c r="V6" i="3"/>
  <c r="BD6" i="3" s="1"/>
  <c r="AS7" i="3"/>
  <c r="AV9" i="3"/>
  <c r="V10" i="3"/>
  <c r="BD10" i="3" s="1"/>
  <c r="AQ10" i="3"/>
  <c r="AC12" i="3"/>
  <c r="BD12" i="3" s="1"/>
  <c r="AO21" i="3"/>
  <c r="AS27" i="3"/>
  <c r="AR27" i="3"/>
  <c r="AP29" i="3"/>
  <c r="AG30" i="3"/>
  <c r="AI30" i="3" s="1"/>
  <c r="R97" i="3"/>
  <c r="R79" i="3"/>
  <c r="AI36" i="3"/>
  <c r="V38" i="3"/>
  <c r="P101" i="3"/>
  <c r="V39" i="3"/>
  <c r="AR39" i="3"/>
  <c r="S87" i="3"/>
  <c r="S105" i="3"/>
  <c r="Y90" i="3"/>
  <c r="Y127" i="3"/>
  <c r="AK47" i="3"/>
  <c r="AO87" i="3"/>
  <c r="AE91" i="3"/>
  <c r="S104" i="3"/>
  <c r="P96" i="3"/>
  <c r="P78" i="3"/>
  <c r="AO96" i="3"/>
  <c r="AO78" i="3"/>
  <c r="AW34" i="3"/>
  <c r="AA97" i="3"/>
  <c r="AG39" i="3"/>
  <c r="T83" i="3"/>
  <c r="AU83" i="3"/>
  <c r="BA39" i="3"/>
  <c r="U103" i="3"/>
  <c r="W107" i="3"/>
  <c r="W89" i="3"/>
  <c r="W126" i="3"/>
  <c r="R109" i="3"/>
  <c r="AO92" i="3"/>
  <c r="AO129" i="3"/>
  <c r="AQ48" i="3"/>
  <c r="AB85" i="3"/>
  <c r="AB92" i="3"/>
  <c r="AB97" i="3"/>
  <c r="CY45" i="8"/>
  <c r="DU42" i="8"/>
  <c r="DU44" i="8"/>
  <c r="EQ46" i="8"/>
  <c r="EQ42" i="8"/>
  <c r="FM45" i="8"/>
  <c r="FM43" i="8"/>
  <c r="FM46" i="8"/>
  <c r="FM42" i="8"/>
  <c r="FM44" i="8"/>
  <c r="GI44" i="8"/>
  <c r="GI45" i="8"/>
  <c r="GI43" i="8"/>
  <c r="GI46" i="8"/>
  <c r="HE42" i="8"/>
  <c r="HE46" i="8"/>
  <c r="HE44" i="8"/>
  <c r="HE43" i="8"/>
  <c r="IA46" i="8"/>
  <c r="IA45" i="8"/>
  <c r="IW45" i="8"/>
  <c r="IW44" i="8"/>
  <c r="IW46" i="8"/>
  <c r="GI42" i="8"/>
  <c r="E35" i="24" s="1"/>
  <c r="C39" i="24"/>
  <c r="AT96" i="8"/>
  <c r="AU64" i="8"/>
  <c r="AU65" i="8" s="1"/>
  <c r="E38" i="9"/>
  <c r="E21" i="27"/>
  <c r="J45" i="18"/>
  <c r="HB303" i="28"/>
  <c r="AP18" i="3"/>
  <c r="BA25" i="3"/>
  <c r="Q78" i="3"/>
  <c r="AF34" i="3"/>
  <c r="Y99" i="3"/>
  <c r="W105" i="3"/>
  <c r="AC43" i="3"/>
  <c r="X126" i="3"/>
  <c r="AO45" i="3"/>
  <c r="X107" i="3"/>
  <c r="X89" i="3"/>
  <c r="S109" i="3"/>
  <c r="N55" i="3"/>
  <c r="W96" i="3"/>
  <c r="X101" i="3"/>
  <c r="DE7" i="8"/>
  <c r="DD7" i="8" s="1"/>
  <c r="DF44" i="8"/>
  <c r="CD45" i="8"/>
  <c r="CZ45" i="8"/>
  <c r="DV46" i="8"/>
  <c r="DV45" i="8"/>
  <c r="DV42" i="8"/>
  <c r="DV44" i="8"/>
  <c r="ER46" i="8"/>
  <c r="ER45" i="8"/>
  <c r="ER42" i="8"/>
  <c r="FN46" i="8"/>
  <c r="FN45" i="8"/>
  <c r="FN43" i="8"/>
  <c r="FN42" i="8"/>
  <c r="FN44" i="8"/>
  <c r="GJ46" i="8"/>
  <c r="GJ45" i="8"/>
  <c r="GJ44" i="8"/>
  <c r="GJ43" i="8"/>
  <c r="GJ42" i="8"/>
  <c r="HF46" i="8"/>
  <c r="HF45" i="8"/>
  <c r="HF44" i="8"/>
  <c r="HF43" i="8"/>
  <c r="HF42" i="8"/>
  <c r="IB46" i="8"/>
  <c r="IB45" i="8"/>
  <c r="IX46" i="8"/>
  <c r="IX45" i="8"/>
  <c r="IX44" i="8"/>
  <c r="CD42" i="8"/>
  <c r="H39" i="24"/>
  <c r="I25" i="27" s="1"/>
  <c r="AV52" i="8"/>
  <c r="B37" i="9"/>
  <c r="HN294" i="28"/>
  <c r="HN310" i="28"/>
  <c r="JF294" i="28"/>
  <c r="JF310" i="28"/>
  <c r="AQ5" i="3"/>
  <c r="AH12" i="3"/>
  <c r="BD22" i="3"/>
  <c r="AQ34" i="3"/>
  <c r="X105" i="3"/>
  <c r="X124" i="3"/>
  <c r="Y126" i="3"/>
  <c r="Y107" i="3"/>
  <c r="Y89" i="3"/>
  <c r="T91" i="3"/>
  <c r="T128" i="3"/>
  <c r="AD97" i="3"/>
  <c r="Y101" i="3"/>
  <c r="W124" i="3"/>
  <c r="CE45" i="8"/>
  <c r="DA45" i="8"/>
  <c r="DW46" i="8"/>
  <c r="DW42" i="8"/>
  <c r="DW44" i="8"/>
  <c r="ES46" i="8"/>
  <c r="ES42" i="8"/>
  <c r="FO46" i="8"/>
  <c r="FO43" i="8"/>
  <c r="FO45" i="8"/>
  <c r="FO42" i="8"/>
  <c r="FO44" i="8"/>
  <c r="GK46" i="8"/>
  <c r="GK44" i="8"/>
  <c r="GK43" i="8"/>
  <c r="GK45" i="8"/>
  <c r="HG46" i="8"/>
  <c r="HG44" i="8"/>
  <c r="HG43" i="8"/>
  <c r="HG42" i="8"/>
  <c r="IC46" i="8"/>
  <c r="IC45" i="8"/>
  <c r="I38" i="24" s="1"/>
  <c r="J23" i="27" s="1"/>
  <c r="IY46" i="8"/>
  <c r="IY45" i="8"/>
  <c r="CE42" i="8"/>
  <c r="L302" i="28"/>
  <c r="L307" i="28" s="1"/>
  <c r="AJ8" i="3"/>
  <c r="AG22" i="3"/>
  <c r="AI22" i="3" s="1"/>
  <c r="AL100" i="3"/>
  <c r="W83" i="3"/>
  <c r="AC39" i="3"/>
  <c r="W101" i="3"/>
  <c r="Y105" i="3"/>
  <c r="AN45" i="3"/>
  <c r="BD45" i="3"/>
  <c r="BB45" i="3"/>
  <c r="P98" i="3"/>
  <c r="AA101" i="3"/>
  <c r="AT102" i="3"/>
  <c r="Y109" i="3"/>
  <c r="Y124" i="3"/>
  <c r="CF45" i="8"/>
  <c r="DB45" i="8"/>
  <c r="DB42" i="8"/>
  <c r="DX45" i="8"/>
  <c r="DX44" i="8"/>
  <c r="DX42" i="8"/>
  <c r="ET45" i="8"/>
  <c r="ET46" i="8"/>
  <c r="ET42" i="8"/>
  <c r="ET43" i="8"/>
  <c r="FP45" i="8"/>
  <c r="FP43" i="8"/>
  <c r="FP46" i="8"/>
  <c r="FP42" i="8"/>
  <c r="FP44" i="8"/>
  <c r="GL45" i="8"/>
  <c r="GL44" i="8"/>
  <c r="GL43" i="8"/>
  <c r="GL46" i="8"/>
  <c r="HH45" i="8"/>
  <c r="HH46" i="8"/>
  <c r="HH44" i="8"/>
  <c r="HH43" i="8"/>
  <c r="HH42" i="8"/>
  <c r="ID45" i="8"/>
  <c r="ID46" i="8"/>
  <c r="IZ45" i="8"/>
  <c r="IZ46" i="8"/>
  <c r="CF42" i="8"/>
  <c r="IA44" i="8"/>
  <c r="EQ45" i="8"/>
  <c r="DU46" i="8"/>
  <c r="G80" i="13"/>
  <c r="G82" i="13" s="1"/>
  <c r="G21" i="13"/>
  <c r="M302" i="28"/>
  <c r="M307" i="28" s="1"/>
  <c r="M289" i="28"/>
  <c r="M310" i="28" s="1"/>
  <c r="AR14" i="3"/>
  <c r="AJ21" i="3"/>
  <c r="AV24" i="3"/>
  <c r="AE79" i="3"/>
  <c r="AK35" i="3"/>
  <c r="AO41" i="3"/>
  <c r="AA103" i="3"/>
  <c r="AL104" i="3"/>
  <c r="AL86" i="3"/>
  <c r="AL123" i="3"/>
  <c r="AR42" i="3"/>
  <c r="AA107" i="3"/>
  <c r="AA89" i="3"/>
  <c r="AA126" i="3"/>
  <c r="V52" i="3"/>
  <c r="W87" i="3"/>
  <c r="W103" i="3"/>
  <c r="P106" i="3"/>
  <c r="JN7" i="8"/>
  <c r="ES45" i="8"/>
  <c r="DX46" i="8"/>
  <c r="AW63" i="8"/>
  <c r="AW95" i="8" s="1"/>
  <c r="AW78" i="8" s="1"/>
  <c r="AU63" i="8"/>
  <c r="AU95" i="8" s="1"/>
  <c r="AU78" i="8" s="1"/>
  <c r="N302" i="28"/>
  <c r="N307" i="28" s="1"/>
  <c r="IM310" i="28"/>
  <c r="IM294" i="28"/>
  <c r="JI310" i="28"/>
  <c r="JI294" i="28"/>
  <c r="AR4" i="3"/>
  <c r="AR9" i="3"/>
  <c r="BD17" i="3"/>
  <c r="AT96" i="3"/>
  <c r="AZ34" i="3"/>
  <c r="AT78" i="3"/>
  <c r="AV38" i="3"/>
  <c r="AR40" i="3"/>
  <c r="AM123" i="3"/>
  <c r="AS42" i="3"/>
  <c r="S106" i="3"/>
  <c r="AF44" i="3"/>
  <c r="AB126" i="3"/>
  <c r="AB89" i="3"/>
  <c r="AC48" i="3"/>
  <c r="AL93" i="3"/>
  <c r="AL111" i="3"/>
  <c r="AR49" i="3"/>
  <c r="X87" i="3"/>
  <c r="Y103" i="3"/>
  <c r="X129" i="3"/>
  <c r="DU43" i="8"/>
  <c r="IC44" i="8"/>
  <c r="I87" i="13"/>
  <c r="I84" i="13"/>
  <c r="I88" i="13" s="1"/>
  <c r="O302" i="28"/>
  <c r="O289" i="28"/>
  <c r="AZ10" i="3"/>
  <c r="AZ12" i="3"/>
  <c r="AK13" i="3"/>
  <c r="AZ15" i="3"/>
  <c r="AJ16" i="3"/>
  <c r="AG17" i="3"/>
  <c r="AZ17" i="3"/>
  <c r="V19" i="3"/>
  <c r="BD19" i="3" s="1"/>
  <c r="AP24" i="3"/>
  <c r="AO27" i="3"/>
  <c r="AP27" i="3" s="1"/>
  <c r="AP32" i="3"/>
  <c r="V34" i="3"/>
  <c r="AU96" i="3"/>
  <c r="AU78" i="3"/>
  <c r="T98" i="3"/>
  <c r="AF38" i="3"/>
  <c r="AF104" i="3" s="1"/>
  <c r="Q82" i="3"/>
  <c r="AS40" i="3"/>
  <c r="AN104" i="3"/>
  <c r="AN123" i="3"/>
  <c r="AV42" i="3"/>
  <c r="AD105" i="3"/>
  <c r="AD87" i="3"/>
  <c r="T106" i="3"/>
  <c r="AG44" i="3"/>
  <c r="T125" i="3"/>
  <c r="AT106" i="3"/>
  <c r="AT125" i="3"/>
  <c r="AC45" i="3"/>
  <c r="AO47" i="3"/>
  <c r="AD110" i="3"/>
  <c r="L111" i="3"/>
  <c r="X49" i="3"/>
  <c r="L93" i="3"/>
  <c r="L58" i="3"/>
  <c r="AM49" i="3"/>
  <c r="W53" i="3"/>
  <c r="AM80" i="3"/>
  <c r="Y87" i="3"/>
  <c r="Q5" i="6"/>
  <c r="DV43" i="8"/>
  <c r="ID44" i="8"/>
  <c r="AR78" i="8"/>
  <c r="AJ3" i="3"/>
  <c r="AC7" i="3"/>
  <c r="BD7" i="3" s="1"/>
  <c r="AR31" i="3"/>
  <c r="AZ32" i="3"/>
  <c r="AP38" i="3"/>
  <c r="AD103" i="3"/>
  <c r="V42" i="3"/>
  <c r="P104" i="3"/>
  <c r="U106" i="3"/>
  <c r="AU106" i="3"/>
  <c r="BA44" i="3"/>
  <c r="AD89" i="3"/>
  <c r="AD126" i="3"/>
  <c r="AJ45" i="3"/>
  <c r="V46" i="3"/>
  <c r="BD46" i="3" s="1"/>
  <c r="R108" i="3"/>
  <c r="R90" i="3"/>
  <c r="AR108" i="3"/>
  <c r="P93" i="3"/>
  <c r="P111" i="3"/>
  <c r="V49" i="3"/>
  <c r="BD49" i="3" s="1"/>
  <c r="AN93" i="3"/>
  <c r="AV49" i="3"/>
  <c r="P86" i="3"/>
  <c r="AD124" i="3"/>
  <c r="M37" i="6"/>
  <c r="DJ20" i="8"/>
  <c r="J6" i="8"/>
  <c r="DW43" i="8"/>
  <c r="AV63" i="8"/>
  <c r="AV95" i="8" s="1"/>
  <c r="AV78" i="8" s="1"/>
  <c r="AS71" i="8"/>
  <c r="AS95" i="8"/>
  <c r="AS78" i="8" s="1"/>
  <c r="JE294" i="28"/>
  <c r="JE310" i="28"/>
  <c r="D37" i="28"/>
  <c r="R37" i="28"/>
  <c r="B37" i="28"/>
  <c r="BA4" i="3"/>
  <c r="AR11" i="3"/>
  <c r="AR33" i="3"/>
  <c r="V44" i="3"/>
  <c r="AE89" i="3"/>
  <c r="AE126" i="3"/>
  <c r="AN109" i="3"/>
  <c r="Q93" i="3"/>
  <c r="Q111" i="3"/>
  <c r="AT80" i="3"/>
  <c r="Q86" i="3"/>
  <c r="AR88" i="3"/>
  <c r="AA91" i="3"/>
  <c r="P123" i="3"/>
  <c r="AN128" i="3"/>
  <c r="DK20" i="8"/>
  <c r="DX43" i="8"/>
  <c r="AV6" i="3"/>
  <c r="BA34" i="3"/>
  <c r="W98" i="3"/>
  <c r="W80" i="3"/>
  <c r="T82" i="3"/>
  <c r="T100" i="3"/>
  <c r="AR38" i="3"/>
  <c r="AK101" i="3"/>
  <c r="AJ87" i="3"/>
  <c r="AJ124" i="3"/>
  <c r="W106" i="3"/>
  <c r="T90" i="3"/>
  <c r="T108" i="3"/>
  <c r="AU108" i="3"/>
  <c r="AU90" i="3"/>
  <c r="R93" i="3"/>
  <c r="R111" i="3"/>
  <c r="AS88" i="3"/>
  <c r="P102" i="3"/>
  <c r="AB107" i="3"/>
  <c r="Q123" i="3"/>
  <c r="AD129" i="3"/>
  <c r="O28" i="6"/>
  <c r="O26" i="6"/>
  <c r="O27" i="6" s="1"/>
  <c r="O23" i="6" s="1"/>
  <c r="J31" i="6"/>
  <c r="GE43" i="8"/>
  <c r="S110" i="3"/>
  <c r="J53" i="3"/>
  <c r="AT82" i="3"/>
  <c r="AD101" i="3"/>
  <c r="Q128" i="3"/>
  <c r="DL20" i="8"/>
  <c r="JN11" i="8"/>
  <c r="JK310" i="28"/>
  <c r="JK294" i="28"/>
  <c r="OD303" i="28"/>
  <c r="K53" i="3"/>
  <c r="Q91" i="3"/>
  <c r="AU99" i="3"/>
  <c r="AE101" i="3"/>
  <c r="R128" i="3"/>
  <c r="N11" i="6"/>
  <c r="JO17" i="8"/>
  <c r="JN17" i="8"/>
  <c r="DI44" i="8"/>
  <c r="JL310" i="28"/>
  <c r="JL294" i="28"/>
  <c r="L303" i="28"/>
  <c r="Y104" i="3"/>
  <c r="P108" i="3"/>
  <c r="AM109" i="3"/>
  <c r="S128" i="3"/>
  <c r="DI19" i="8"/>
  <c r="J19" i="8"/>
  <c r="DJ46" i="8"/>
  <c r="CR42" i="8"/>
  <c r="DN45" i="8"/>
  <c r="DN43" i="8"/>
  <c r="DN46" i="8"/>
  <c r="DN42" i="8"/>
  <c r="EJ45" i="8"/>
  <c r="EJ43" i="8"/>
  <c r="EJ46" i="8"/>
  <c r="FF44" i="8"/>
  <c r="FF45" i="8"/>
  <c r="FF43" i="8"/>
  <c r="GB46" i="8"/>
  <c r="GB42" i="8"/>
  <c r="GX46" i="8"/>
  <c r="GX42" i="8"/>
  <c r="HT44" i="8"/>
  <c r="HT45" i="8"/>
  <c r="H38" i="24" s="1"/>
  <c r="I23" i="27" s="1"/>
  <c r="IP45" i="8"/>
  <c r="J38" i="24" s="1"/>
  <c r="IP44" i="8"/>
  <c r="J37" i="24" s="1"/>
  <c r="JL46" i="8"/>
  <c r="IP46" i="8"/>
  <c r="AW53" i="8"/>
  <c r="AW85" i="8" s="1"/>
  <c r="AV53" i="8"/>
  <c r="AV85" i="8" s="1"/>
  <c r="MN303" i="28"/>
  <c r="S91" i="3"/>
  <c r="Q108" i="3"/>
  <c r="AT128" i="3"/>
  <c r="JN9" i="8"/>
  <c r="JN12" i="8"/>
  <c r="DL46" i="8"/>
  <c r="CS42" i="8"/>
  <c r="DO46" i="8"/>
  <c r="DO42" i="8"/>
  <c r="EK45" i="8"/>
  <c r="EK43" i="8"/>
  <c r="EK46" i="8"/>
  <c r="FG44" i="8"/>
  <c r="FG45" i="8"/>
  <c r="FG43" i="8"/>
  <c r="GC42" i="8"/>
  <c r="GC44" i="8"/>
  <c r="GY46" i="8"/>
  <c r="GY42" i="8"/>
  <c r="HU44" i="8"/>
  <c r="HU45" i="8"/>
  <c r="IQ45" i="8"/>
  <c r="IQ44" i="8"/>
  <c r="DO45" i="8"/>
  <c r="IQ46" i="8"/>
  <c r="L55" i="18"/>
  <c r="L47" i="18"/>
  <c r="L51" i="18"/>
  <c r="N51" i="18" s="1"/>
  <c r="MS294" i="28"/>
  <c r="MS310" i="28"/>
  <c r="LS304" i="28"/>
  <c r="Z293" i="28"/>
  <c r="MO304" i="28"/>
  <c r="MO303" i="28" s="1"/>
  <c r="NK304" i="28"/>
  <c r="NK303" i="28" s="1"/>
  <c r="NK294" i="28"/>
  <c r="OG304" i="28"/>
  <c r="OG303" i="28" s="1"/>
  <c r="AE105" i="3"/>
  <c r="P107" i="3"/>
  <c r="AL107" i="3"/>
  <c r="S127" i="3"/>
  <c r="S90" i="3"/>
  <c r="AM85" i="3"/>
  <c r="AL98" i="3"/>
  <c r="AB104" i="3"/>
  <c r="AE125" i="3"/>
  <c r="JP6" i="8"/>
  <c r="JO9" i="8"/>
  <c r="JQ18" i="8"/>
  <c r="CT42" i="8"/>
  <c r="EL45" i="8"/>
  <c r="EL43" i="8"/>
  <c r="EL46" i="8"/>
  <c r="FH44" i="8"/>
  <c r="FH45" i="8"/>
  <c r="FH43" i="8"/>
  <c r="GD42" i="8"/>
  <c r="GD44" i="8"/>
  <c r="GZ46" i="8"/>
  <c r="F39" i="24" s="1"/>
  <c r="G25" i="27" s="1"/>
  <c r="GZ42" i="8"/>
  <c r="IR45" i="8"/>
  <c r="IR44" i="8"/>
  <c r="DO43" i="8"/>
  <c r="DN44" i="8"/>
  <c r="HV44" i="8"/>
  <c r="DP45" i="8"/>
  <c r="GX45" i="8"/>
  <c r="IR46" i="8"/>
  <c r="BK289" i="28"/>
  <c r="BK294" i="28" s="1"/>
  <c r="O6" i="6"/>
  <c r="N13" i="6"/>
  <c r="J8" i="8"/>
  <c r="DI8" i="8"/>
  <c r="DH8" i="8" s="1"/>
  <c r="DG8" i="8" s="1"/>
  <c r="DF8" i="8" s="1"/>
  <c r="DE8" i="8" s="1"/>
  <c r="DD8" i="8" s="1"/>
  <c r="DC8" i="8" s="1"/>
  <c r="DB8" i="8" s="1"/>
  <c r="DA8" i="8" s="1"/>
  <c r="CZ8" i="8" s="1"/>
  <c r="CY8" i="8" s="1"/>
  <c r="CX8" i="8" s="1"/>
  <c r="CU42" i="8"/>
  <c r="EM45" i="8"/>
  <c r="EM43" i="8"/>
  <c r="EM46" i="8"/>
  <c r="FI44" i="8"/>
  <c r="FI45" i="8"/>
  <c r="FI43" i="8"/>
  <c r="HA46" i="8"/>
  <c r="HA42" i="8"/>
  <c r="HW45" i="8"/>
  <c r="HW46" i="8"/>
  <c r="IS45" i="8"/>
  <c r="IS44" i="8"/>
  <c r="DO44" i="8"/>
  <c r="HW44" i="8"/>
  <c r="DQ45" i="8"/>
  <c r="GY45" i="8"/>
  <c r="IS46" i="8"/>
  <c r="AN79" i="8" a="1"/>
  <c r="AN79" i="8" s="1"/>
  <c r="AN65" i="8"/>
  <c r="E164" i="28"/>
  <c r="E289" i="28" s="1"/>
  <c r="AA164" i="28"/>
  <c r="S164" i="28"/>
  <c r="V41" i="3"/>
  <c r="AK44" i="3"/>
  <c r="R107" i="3"/>
  <c r="W109" i="3"/>
  <c r="Y129" i="3"/>
  <c r="Y92" i="3"/>
  <c r="P58" i="3"/>
  <c r="AD104" i="3"/>
  <c r="W128" i="3"/>
  <c r="S129" i="3"/>
  <c r="AU129" i="3"/>
  <c r="DK46" i="8"/>
  <c r="CV42" i="8"/>
  <c r="DR46" i="8"/>
  <c r="DR42" i="8"/>
  <c r="EN46" i="8"/>
  <c r="EN45" i="8"/>
  <c r="EN43" i="8"/>
  <c r="EN42" i="8"/>
  <c r="FJ46" i="8"/>
  <c r="FJ44" i="8"/>
  <c r="FJ45" i="8"/>
  <c r="FJ43" i="8"/>
  <c r="GF46" i="8"/>
  <c r="D39" i="24" s="1"/>
  <c r="GF44" i="8"/>
  <c r="HB46" i="8"/>
  <c r="HB42" i="8"/>
  <c r="IT46" i="8"/>
  <c r="IT45" i="8"/>
  <c r="IT44" i="8"/>
  <c r="DQ43" i="8"/>
  <c r="HX44" i="8"/>
  <c r="DR45" i="8"/>
  <c r="AV62" i="8"/>
  <c r="AO79" i="8" a="1"/>
  <c r="AO79" i="8" s="1"/>
  <c r="AO65" i="8"/>
  <c r="J302" i="28"/>
  <c r="J307" i="28" s="1"/>
  <c r="X109" i="3"/>
  <c r="AT109" i="3"/>
  <c r="T110" i="3"/>
  <c r="X128" i="3"/>
  <c r="DS42" i="8"/>
  <c r="DS44" i="8"/>
  <c r="EO45" i="8"/>
  <c r="EO43" i="8"/>
  <c r="EO46" i="8"/>
  <c r="EO42" i="8"/>
  <c r="FK44" i="8"/>
  <c r="FK45" i="8"/>
  <c r="FK43" i="8"/>
  <c r="FK46" i="8"/>
  <c r="GG44" i="8"/>
  <c r="GG45" i="8"/>
  <c r="GG43" i="8"/>
  <c r="HC42" i="8"/>
  <c r="HC46" i="8"/>
  <c r="IU45" i="8"/>
  <c r="IU44" i="8"/>
  <c r="DR43" i="8"/>
  <c r="DQ44" i="8"/>
  <c r="HY44" i="8"/>
  <c r="DS45" i="8"/>
  <c r="HA45" i="8"/>
  <c r="F38" i="24" s="1"/>
  <c r="G23" i="27" s="1"/>
  <c r="AP79" i="8" a="1"/>
  <c r="AP79" i="8" s="1"/>
  <c r="AP65" i="8"/>
  <c r="JK313" i="28"/>
  <c r="JK303" i="28"/>
  <c r="JK318" i="28" s="1"/>
  <c r="LC303" i="28"/>
  <c r="P97" i="3"/>
  <c r="U98" i="3"/>
  <c r="AA99" i="3"/>
  <c r="X103" i="3"/>
  <c r="AU103" i="3"/>
  <c r="AS46" i="3"/>
  <c r="AU109" i="3"/>
  <c r="X91" i="3"/>
  <c r="S92" i="3"/>
  <c r="U110" i="3"/>
  <c r="AL125" i="3"/>
  <c r="DT46" i="8"/>
  <c r="DT42" i="8"/>
  <c r="DT44" i="8"/>
  <c r="EP46" i="8"/>
  <c r="EP42" i="8"/>
  <c r="FL46" i="8"/>
  <c r="FL45" i="8"/>
  <c r="FL43" i="8"/>
  <c r="GH46" i="8"/>
  <c r="E39" i="24" s="1"/>
  <c r="GH44" i="8"/>
  <c r="GH45" i="8"/>
  <c r="GH43" i="8"/>
  <c r="HD46" i="8"/>
  <c r="HD42" i="8"/>
  <c r="KI37" i="8"/>
  <c r="IV46" i="8"/>
  <c r="JW37" i="8"/>
  <c r="IV45" i="8"/>
  <c r="IV44" i="8"/>
  <c r="KH37" i="8"/>
  <c r="KH44" i="8" s="1"/>
  <c r="JV37" i="8"/>
  <c r="DS43" i="8"/>
  <c r="DR44" i="8"/>
  <c r="HZ44" i="8"/>
  <c r="DT45" i="8"/>
  <c r="HB45" i="8"/>
  <c r="FF46" i="8"/>
  <c r="B39" i="24" s="1"/>
  <c r="AQ79" i="8" a="1"/>
  <c r="AQ79" i="8" s="1"/>
  <c r="AQ65" i="8"/>
  <c r="JL313" i="28"/>
  <c r="JL303" i="28"/>
  <c r="JL318" i="28" s="1"/>
  <c r="LD303" i="28"/>
  <c r="F37" i="28"/>
  <c r="AB37" i="28"/>
  <c r="LY307" i="28"/>
  <c r="AS92" i="8"/>
  <c r="I37" i="28"/>
  <c r="I289" i="28" s="1"/>
  <c r="AE37" i="28"/>
  <c r="DY46" i="8"/>
  <c r="DY44" i="8"/>
  <c r="EU46" i="8"/>
  <c r="EU44" i="8"/>
  <c r="FQ46" i="8"/>
  <c r="FQ44" i="8"/>
  <c r="GM46" i="8"/>
  <c r="GM44" i="8"/>
  <c r="HI46" i="8"/>
  <c r="HI44" i="8"/>
  <c r="IE46" i="8"/>
  <c r="IE44" i="8"/>
  <c r="JA46" i="8"/>
  <c r="JA44" i="8"/>
  <c r="CG42" i="8"/>
  <c r="HL45" i="8"/>
  <c r="E37" i="9"/>
  <c r="O46" i="18"/>
  <c r="O47" i="18"/>
  <c r="J37" i="28"/>
  <c r="J289" i="28" s="1"/>
  <c r="X37" i="28"/>
  <c r="P37" i="28"/>
  <c r="J74" i="28"/>
  <c r="B74" i="28"/>
  <c r="X74" i="28"/>
  <c r="N164" i="28"/>
  <c r="NS303" i="28"/>
  <c r="CH45" i="8"/>
  <c r="DD45" i="8"/>
  <c r="DZ46" i="8"/>
  <c r="DZ45" i="8"/>
  <c r="EV46" i="8"/>
  <c r="EV45" i="8"/>
  <c r="FR46" i="8"/>
  <c r="FR45" i="8"/>
  <c r="GN46" i="8"/>
  <c r="GN45" i="8"/>
  <c r="HJ46" i="8"/>
  <c r="HJ45" i="8"/>
  <c r="IF46" i="8"/>
  <c r="IF45" i="8"/>
  <c r="JB46" i="8"/>
  <c r="JB45" i="8"/>
  <c r="CH42" i="8"/>
  <c r="EB43" i="8"/>
  <c r="HI43" i="8"/>
  <c r="EX44" i="8"/>
  <c r="AW98" i="17"/>
  <c r="BA97" i="17"/>
  <c r="AL289" i="28"/>
  <c r="AL294" i="28" s="1"/>
  <c r="BH289" i="28"/>
  <c r="BH294" i="28" s="1"/>
  <c r="CD289" i="28"/>
  <c r="CD294" i="28" s="1"/>
  <c r="CZ289" i="28"/>
  <c r="CZ294" i="28" s="1"/>
  <c r="DV289" i="28"/>
  <c r="DV294" i="28" s="1"/>
  <c r="ER289" i="28"/>
  <c r="ER294" i="28" s="1"/>
  <c r="GJ302" i="28"/>
  <c r="GJ289" i="28"/>
  <c r="HF302" i="28"/>
  <c r="HF303" i="28" s="1"/>
  <c r="HF289" i="28"/>
  <c r="IB302" i="28"/>
  <c r="IB289" i="28"/>
  <c r="IX302" i="28"/>
  <c r="IX289" i="28"/>
  <c r="JT302" i="28"/>
  <c r="JT289" i="28"/>
  <c r="KP302" i="28"/>
  <c r="KP289" i="28"/>
  <c r="LL302" i="28"/>
  <c r="LL303" i="28" s="1"/>
  <c r="LL289" i="28"/>
  <c r="MH302" i="28"/>
  <c r="MH307" i="28" s="1"/>
  <c r="MH289" i="28"/>
  <c r="MH310" i="28" s="1"/>
  <c r="ND302" i="28"/>
  <c r="NE313" i="29" s="1"/>
  <c r="ND289" i="28"/>
  <c r="NZ302" i="28"/>
  <c r="NZ303" i="28" s="1"/>
  <c r="NZ289" i="28"/>
  <c r="E302" i="28"/>
  <c r="E303" i="28" s="1"/>
  <c r="AA302" i="28"/>
  <c r="S302" i="28"/>
  <c r="Y37" i="28"/>
  <c r="K74" i="28"/>
  <c r="NT310" i="28"/>
  <c r="NT294" i="28"/>
  <c r="JI315" i="28"/>
  <c r="JI303" i="28"/>
  <c r="JI318" i="28" s="1"/>
  <c r="LA303" i="28"/>
  <c r="LR303" i="28"/>
  <c r="KU310" i="29"/>
  <c r="KU294" i="29"/>
  <c r="AM289" i="28"/>
  <c r="AM294" i="28" s="1"/>
  <c r="BI289" i="28"/>
  <c r="BI294" i="28" s="1"/>
  <c r="CE289" i="28"/>
  <c r="CE294" i="28" s="1"/>
  <c r="DA289" i="28"/>
  <c r="DA294" i="28" s="1"/>
  <c r="DW289" i="28"/>
  <c r="DW294" i="28" s="1"/>
  <c r="ES289" i="28"/>
  <c r="ES294" i="28" s="1"/>
  <c r="GK302" i="28"/>
  <c r="GK289" i="28"/>
  <c r="HG302" i="28"/>
  <c r="HG303" i="28" s="1"/>
  <c r="HG289" i="28"/>
  <c r="IC302" i="28"/>
  <c r="IC289" i="28"/>
  <c r="IY289" i="28"/>
  <c r="JU302" i="28"/>
  <c r="JV313" i="29" s="1"/>
  <c r="JU289" i="28"/>
  <c r="KQ302" i="28"/>
  <c r="KR313" i="29" s="1"/>
  <c r="KQ289" i="28"/>
  <c r="LM289" i="28"/>
  <c r="LM302" i="28"/>
  <c r="LM303" i="28" s="1"/>
  <c r="MI302" i="28"/>
  <c r="MI307" i="28" s="1"/>
  <c r="MI289" i="28"/>
  <c r="NE289" i="28"/>
  <c r="NE302" i="28"/>
  <c r="NE303" i="28" s="1"/>
  <c r="OA289" i="28"/>
  <c r="OA302" i="28"/>
  <c r="OA303" i="28" s="1"/>
  <c r="F302" i="28"/>
  <c r="AB302" i="28"/>
  <c r="HM310" i="28"/>
  <c r="HM294" i="28"/>
  <c r="L37" i="28"/>
  <c r="L289" i="28" s="1"/>
  <c r="Z37" i="28"/>
  <c r="P164" i="28"/>
  <c r="GV303" i="28"/>
  <c r="JJ315" i="28"/>
  <c r="JJ303" i="28"/>
  <c r="JJ318" i="28" s="1"/>
  <c r="LB303" i="28"/>
  <c r="JX303" i="28"/>
  <c r="FR42" i="8"/>
  <c r="HL43" i="8"/>
  <c r="DF45" i="8"/>
  <c r="I23" i="13"/>
  <c r="I27" i="13" s="1"/>
  <c r="I24" i="13" s="1"/>
  <c r="LE310" i="28"/>
  <c r="LE294" i="28"/>
  <c r="T302" i="28"/>
  <c r="MG303" i="28"/>
  <c r="DG44" i="8"/>
  <c r="AV61" i="8"/>
  <c r="AV76" i="8" s="1"/>
  <c r="AS93" i="8"/>
  <c r="AS76" i="8" s="1"/>
  <c r="AU61" i="8"/>
  <c r="AU93" i="8" s="1"/>
  <c r="AU76" i="8" s="1"/>
  <c r="AO289" i="28"/>
  <c r="AO294" i="28" s="1"/>
  <c r="CG289" i="28"/>
  <c r="CG294" i="28" s="1"/>
  <c r="DC289" i="28"/>
  <c r="DC294" i="28" s="1"/>
  <c r="DY289" i="28"/>
  <c r="DY294" i="28" s="1"/>
  <c r="EU289" i="28"/>
  <c r="EU294" i="28" s="1"/>
  <c r="FQ289" i="28"/>
  <c r="FQ294" i="28" s="1"/>
  <c r="GM302" i="28"/>
  <c r="GM303" i="28" s="1"/>
  <c r="GM289" i="28"/>
  <c r="HI302" i="28"/>
  <c r="HI303" i="28" s="1"/>
  <c r="HI289" i="28"/>
  <c r="IE302" i="28"/>
  <c r="IE303" i="28" s="1"/>
  <c r="IE289" i="28"/>
  <c r="JA289" i="28"/>
  <c r="JA302" i="28"/>
  <c r="JW302" i="28"/>
  <c r="JW289" i="28"/>
  <c r="KS289" i="28"/>
  <c r="LO302" i="28"/>
  <c r="LO289" i="28"/>
  <c r="MK302" i="28"/>
  <c r="MK289" i="28"/>
  <c r="MK310" i="28" s="1"/>
  <c r="NG289" i="28"/>
  <c r="NG302" i="28"/>
  <c r="OC289" i="28"/>
  <c r="OC302" i="28"/>
  <c r="OC303" i="28" s="1"/>
  <c r="H302" i="28"/>
  <c r="H307" i="28" s="1"/>
  <c r="H289" i="28"/>
  <c r="H310" i="28" s="1"/>
  <c r="AD4" i="28"/>
  <c r="JG310" i="28"/>
  <c r="JG294" i="28"/>
  <c r="N37" i="28"/>
  <c r="LF294" i="28"/>
  <c r="LF310" i="28"/>
  <c r="N74" i="28"/>
  <c r="F74" i="28"/>
  <c r="JB289" i="28"/>
  <c r="U303" i="28"/>
  <c r="HF310" i="29"/>
  <c r="HF294" i="29"/>
  <c r="JT310" i="29"/>
  <c r="JT294" i="29"/>
  <c r="MH310" i="29"/>
  <c r="MH294" i="29"/>
  <c r="OV310" i="29"/>
  <c r="OV294" i="29"/>
  <c r="DH44" i="8"/>
  <c r="FW42" i="8"/>
  <c r="HL44" i="8"/>
  <c r="GP45" i="8"/>
  <c r="FW46" i="8"/>
  <c r="AV57" i="8"/>
  <c r="AV89" i="8" s="1"/>
  <c r="AV72" i="8" s="1"/>
  <c r="K23" i="13"/>
  <c r="K27" i="13" s="1"/>
  <c r="K24" i="13" s="1"/>
  <c r="AP289" i="28"/>
  <c r="AP294" i="28" s="1"/>
  <c r="CH289" i="28"/>
  <c r="CH294" i="28" s="1"/>
  <c r="DD289" i="28"/>
  <c r="DD294" i="28" s="1"/>
  <c r="DZ289" i="28"/>
  <c r="DZ294" i="28" s="1"/>
  <c r="EV289" i="28"/>
  <c r="EV294" i="28" s="1"/>
  <c r="FR289" i="28"/>
  <c r="FR294" i="28" s="1"/>
  <c r="GN302" i="28"/>
  <c r="GN289" i="28"/>
  <c r="HJ302" i="28"/>
  <c r="HJ289" i="28"/>
  <c r="IF302" i="28"/>
  <c r="IF289" i="28"/>
  <c r="JX302" i="28"/>
  <c r="JX289" i="28"/>
  <c r="KT289" i="28"/>
  <c r="LP302" i="28"/>
  <c r="LP303" i="28" s="1"/>
  <c r="LP289" i="28"/>
  <c r="ML302" i="28"/>
  <c r="MM313" i="29" s="1"/>
  <c r="ML289" i="28"/>
  <c r="ML310" i="28" s="1"/>
  <c r="NH289" i="28"/>
  <c r="NH302" i="28"/>
  <c r="NH303" i="28" s="1"/>
  <c r="OD289" i="28"/>
  <c r="OD302" i="28"/>
  <c r="OE313" i="29" s="1"/>
  <c r="I302" i="28"/>
  <c r="I307" i="28" s="1"/>
  <c r="AE4" i="28"/>
  <c r="O37" i="28"/>
  <c r="JC289" i="28"/>
  <c r="MA303" i="28"/>
  <c r="HG310" i="29"/>
  <c r="HG294" i="29"/>
  <c r="GM43" i="8"/>
  <c r="DZ44" i="8"/>
  <c r="HO44" i="8"/>
  <c r="IK46" i="8"/>
  <c r="AW61" i="8"/>
  <c r="O88" i="13"/>
  <c r="AQ289" i="28"/>
  <c r="AQ294" i="28" s="1"/>
  <c r="CI289" i="28"/>
  <c r="CI294" i="28" s="1"/>
  <c r="DE289" i="28"/>
  <c r="DE294" i="28" s="1"/>
  <c r="EA289" i="28"/>
  <c r="EA294" i="28" s="1"/>
  <c r="EW289" i="28"/>
  <c r="EW294" i="28" s="1"/>
  <c r="FS289" i="28"/>
  <c r="FS294" i="28" s="1"/>
  <c r="GO302" i="28"/>
  <c r="GO289" i="28"/>
  <c r="HK302" i="28"/>
  <c r="HK289" i="28"/>
  <c r="IG289" i="28"/>
  <c r="IG302" i="28"/>
  <c r="JY302" i="28"/>
  <c r="JY289" i="28"/>
  <c r="KU289" i="28"/>
  <c r="KU302" i="28"/>
  <c r="LQ302" i="28"/>
  <c r="LQ303" i="28" s="1"/>
  <c r="LQ289" i="28"/>
  <c r="MM289" i="28"/>
  <c r="MM310" i="28" s="1"/>
  <c r="MM302" i="28"/>
  <c r="NI289" i="28"/>
  <c r="NI310" i="28" s="1"/>
  <c r="NI302" i="28"/>
  <c r="OE289" i="28"/>
  <c r="OE302" i="28"/>
  <c r="OE319" i="28" s="1"/>
  <c r="P74" i="28"/>
  <c r="JD289" i="28"/>
  <c r="JN8" i="8"/>
  <c r="JM14" i="8"/>
  <c r="DJ44" i="8"/>
  <c r="EU42" i="8"/>
  <c r="DI43" i="8"/>
  <c r="GN43" i="8"/>
  <c r="CG45" i="8"/>
  <c r="DK45" i="8"/>
  <c r="AJ65" i="8"/>
  <c r="AJ79" i="8" a="1"/>
  <c r="AJ79" i="8" s="1"/>
  <c r="I39" i="13"/>
  <c r="AR289" i="28"/>
  <c r="AR294" i="28" s="1"/>
  <c r="CJ289" i="28"/>
  <c r="CJ294" i="28" s="1"/>
  <c r="DF289" i="28"/>
  <c r="DF294" i="28" s="1"/>
  <c r="EB289" i="28"/>
  <c r="EB294" i="28" s="1"/>
  <c r="EX289" i="28"/>
  <c r="EX294" i="28" s="1"/>
  <c r="FT289" i="28"/>
  <c r="FT294" i="28" s="1"/>
  <c r="GP302" i="28"/>
  <c r="GP303" i="28" s="1"/>
  <c r="GP289" i="28"/>
  <c r="HL302" i="28"/>
  <c r="HL303" i="28" s="1"/>
  <c r="HL289" i="28"/>
  <c r="IH289" i="28"/>
  <c r="IH302" i="28"/>
  <c r="IH303" i="28" s="1"/>
  <c r="JZ302" i="28"/>
  <c r="JZ289" i="28"/>
  <c r="KV289" i="28"/>
  <c r="MN289" i="28"/>
  <c r="MN310" i="28" s="1"/>
  <c r="MN302" i="28"/>
  <c r="OF289" i="28"/>
  <c r="OF310" i="28" s="1"/>
  <c r="OF302" i="28"/>
  <c r="K302" i="28"/>
  <c r="K307" i="28" s="1"/>
  <c r="K289" i="28"/>
  <c r="LG303" i="28"/>
  <c r="JO8" i="8"/>
  <c r="JK20" i="8"/>
  <c r="JN14" i="8"/>
  <c r="EV42" i="8"/>
  <c r="EE44" i="8"/>
  <c r="CJ45" i="8"/>
  <c r="IM46" i="8"/>
  <c r="K39" i="13"/>
  <c r="H84" i="13"/>
  <c r="H88" i="13" s="1"/>
  <c r="H87" i="13"/>
  <c r="LC294" i="28"/>
  <c r="LC310" i="28"/>
  <c r="DL44" i="8"/>
  <c r="EX42" i="8"/>
  <c r="GS43" i="8"/>
  <c r="F36" i="24" s="1"/>
  <c r="G26" i="27" s="1"/>
  <c r="FQ45" i="8"/>
  <c r="K88" i="13"/>
  <c r="AT289" i="28"/>
  <c r="AT294" i="28" s="1"/>
  <c r="CL289" i="28"/>
  <c r="CL294" i="28" s="1"/>
  <c r="LD294" i="28"/>
  <c r="LD310" i="28"/>
  <c r="JM10" i="8"/>
  <c r="FA42" i="8"/>
  <c r="GN44" i="8"/>
  <c r="AV58" i="8"/>
  <c r="AI79" i="8" a="1"/>
  <c r="AI79" i="8" s="1"/>
  <c r="AU289" i="28"/>
  <c r="AU294" i="28" s="1"/>
  <c r="BQ289" i="28"/>
  <c r="BQ294" i="28" s="1"/>
  <c r="CM289" i="28"/>
  <c r="CM294" i="28" s="1"/>
  <c r="EE289" i="28"/>
  <c r="EE294" i="28" s="1"/>
  <c r="JJ310" i="28"/>
  <c r="JJ294" i="28"/>
  <c r="M46" i="18"/>
  <c r="M51" i="18"/>
  <c r="M56" i="18"/>
  <c r="AS289" i="28"/>
  <c r="AS294" i="28" s="1"/>
  <c r="CK289" i="28"/>
  <c r="CK294" i="28" s="1"/>
  <c r="K37" i="28"/>
  <c r="G59" i="28"/>
  <c r="AC59" i="28"/>
  <c r="Q74" i="28"/>
  <c r="JZ303" i="28"/>
  <c r="JH315" i="28"/>
  <c r="JH306" i="28"/>
  <c r="GK303" i="28"/>
  <c r="IC303" i="28"/>
  <c r="IY303" i="28"/>
  <c r="K45" i="18"/>
  <c r="M50" i="18" s="1"/>
  <c r="C5" i="27"/>
  <c r="P307" i="28"/>
  <c r="CP289" i="28"/>
  <c r="CP294" i="28" s="1"/>
  <c r="EH289" i="28"/>
  <c r="EH294" i="28" s="1"/>
  <c r="LX307" i="28"/>
  <c r="Q4" i="28"/>
  <c r="L59" i="28"/>
  <c r="KN289" i="28"/>
  <c r="GY303" i="28"/>
  <c r="LE303" i="28"/>
  <c r="HH310" i="29"/>
  <c r="HH294" i="29"/>
  <c r="ID310" i="29"/>
  <c r="ID294" i="29"/>
  <c r="DM289" i="28"/>
  <c r="DM294" i="28" s="1"/>
  <c r="EI289" i="28"/>
  <c r="EI294" i="28" s="1"/>
  <c r="M59" i="28"/>
  <c r="S59" i="28"/>
  <c r="Q309" i="28"/>
  <c r="HC294" i="28"/>
  <c r="HI294" i="29"/>
  <c r="HI310" i="29"/>
  <c r="IE310" i="29"/>
  <c r="IE294" i="29"/>
  <c r="I59" i="29"/>
  <c r="AE59" i="29"/>
  <c r="CI42" i="8"/>
  <c r="DE42" i="8"/>
  <c r="EA42" i="8"/>
  <c r="EW42" i="8"/>
  <c r="FS42" i="8"/>
  <c r="GO42" i="8"/>
  <c r="HK42" i="8"/>
  <c r="EA43" i="8"/>
  <c r="EW43" i="8"/>
  <c r="FS43" i="8"/>
  <c r="GO43" i="8"/>
  <c r="HK43" i="8"/>
  <c r="DE44" i="8"/>
  <c r="EA44" i="8"/>
  <c r="EW44" i="8"/>
  <c r="FS44" i="8"/>
  <c r="GO44" i="8"/>
  <c r="HK44" i="8"/>
  <c r="IG44" i="8"/>
  <c r="JC44" i="8"/>
  <c r="KI114" i="8"/>
  <c r="KI7" i="8" s="1"/>
  <c r="CR289" i="28"/>
  <c r="CR294" i="28" s="1"/>
  <c r="EJ289" i="28"/>
  <c r="EJ294" i="28" s="1"/>
  <c r="N59" i="28"/>
  <c r="HD289" i="28"/>
  <c r="D304" i="28"/>
  <c r="MD303" i="28"/>
  <c r="HA303" i="28"/>
  <c r="NU303" i="28"/>
  <c r="HJ294" i="29"/>
  <c r="HJ310" i="29"/>
  <c r="IF310" i="29"/>
  <c r="IF294" i="29"/>
  <c r="KT310" i="29"/>
  <c r="KT294" i="29"/>
  <c r="ML294" i="29"/>
  <c r="ML310" i="29"/>
  <c r="J59" i="29"/>
  <c r="AF59" i="29"/>
  <c r="W59" i="29"/>
  <c r="N59" i="29"/>
  <c r="R59" i="29"/>
  <c r="JV115" i="8"/>
  <c r="O59" i="28"/>
  <c r="C74" i="28"/>
  <c r="Y74" i="28"/>
  <c r="HE289" i="28"/>
  <c r="MO309" i="29"/>
  <c r="MO313" i="29"/>
  <c r="IG294" i="29"/>
  <c r="IG310" i="29"/>
  <c r="K59" i="29"/>
  <c r="O59" i="29"/>
  <c r="S59" i="29"/>
  <c r="CK42" i="8"/>
  <c r="DG42" i="8"/>
  <c r="EC42" i="8"/>
  <c r="EY42" i="8"/>
  <c r="FU42" i="8"/>
  <c r="GQ42" i="8"/>
  <c r="HM42" i="8"/>
  <c r="EC43" i="8"/>
  <c r="EY43" i="8"/>
  <c r="FU43" i="8"/>
  <c r="GQ43" i="8"/>
  <c r="HM43" i="8"/>
  <c r="AV54" i="8"/>
  <c r="G5" i="27"/>
  <c r="G34" i="13"/>
  <c r="D21" i="27"/>
  <c r="U307" i="28"/>
  <c r="EL289" i="28"/>
  <c r="EL294" i="28" s="1"/>
  <c r="KJ289" i="28"/>
  <c r="P59" i="28"/>
  <c r="JQ303" i="28"/>
  <c r="CL42" i="8"/>
  <c r="DH42" i="8"/>
  <c r="ED42" i="8"/>
  <c r="EZ42" i="8"/>
  <c r="FV42" i="8"/>
  <c r="GR42" i="8"/>
  <c r="HN42" i="8"/>
  <c r="DH43" i="8"/>
  <c r="ED43" i="8"/>
  <c r="EZ43" i="8"/>
  <c r="FV43" i="8"/>
  <c r="GR43" i="8"/>
  <c r="HN43" i="8"/>
  <c r="CI45" i="8"/>
  <c r="DE45" i="8"/>
  <c r="EA45" i="8"/>
  <c r="EW45" i="8"/>
  <c r="B38" i="24" s="1"/>
  <c r="FS45" i="8"/>
  <c r="GO45" i="8"/>
  <c r="HK45" i="8"/>
  <c r="IG45" i="8"/>
  <c r="JC45" i="8"/>
  <c r="AG289" i="28"/>
  <c r="AG294" i="28" s="1"/>
  <c r="BC289" i="28"/>
  <c r="BC294" i="28" s="1"/>
  <c r="BY289" i="28"/>
  <c r="BY294" i="28" s="1"/>
  <c r="CU289" i="28"/>
  <c r="CU294" i="28" s="1"/>
  <c r="EM289" i="28"/>
  <c r="EM294" i="28" s="1"/>
  <c r="GE289" i="28"/>
  <c r="GE302" i="28"/>
  <c r="GE303" i="28" s="1"/>
  <c r="HA289" i="28"/>
  <c r="HA302" i="28"/>
  <c r="HW289" i="28"/>
  <c r="HW302" i="28"/>
  <c r="HW303" i="28" s="1"/>
  <c r="IS289" i="28"/>
  <c r="JO289" i="28"/>
  <c r="JO302" i="28"/>
  <c r="KK302" i="28"/>
  <c r="KK303" i="28" s="1"/>
  <c r="KK289" i="28"/>
  <c r="MC302" i="28"/>
  <c r="MC307" i="28" s="1"/>
  <c r="MC289" i="28"/>
  <c r="MY289" i="28"/>
  <c r="MY302" i="28"/>
  <c r="MY303" i="28" s="1"/>
  <c r="NU289" i="28"/>
  <c r="NU302" i="28"/>
  <c r="OQ302" i="28"/>
  <c r="OQ289" i="28"/>
  <c r="OQ310" i="28" s="1"/>
  <c r="V4" i="28"/>
  <c r="Q59" i="28"/>
  <c r="LG289" i="28"/>
  <c r="MQ309" i="29"/>
  <c r="MQ313" i="29"/>
  <c r="LH310" i="29"/>
  <c r="LH294" i="29"/>
  <c r="D34" i="13"/>
  <c r="J5" i="27"/>
  <c r="J19" i="13"/>
  <c r="J23" i="13" s="1"/>
  <c r="J27" i="13" s="1"/>
  <c r="J24" i="13" s="1"/>
  <c r="M47" i="18"/>
  <c r="AH289" i="28"/>
  <c r="AH294" i="28" s="1"/>
  <c r="BD289" i="28"/>
  <c r="BD294" i="28" s="1"/>
  <c r="BZ289" i="28"/>
  <c r="BZ294" i="28" s="1"/>
  <c r="CV289" i="28"/>
  <c r="CV294" i="28" s="1"/>
  <c r="EN289" i="28"/>
  <c r="EN294" i="28" s="1"/>
  <c r="GF302" i="28"/>
  <c r="GF303" i="28" s="1"/>
  <c r="GF289" i="28"/>
  <c r="HB289" i="28"/>
  <c r="HX289" i="28"/>
  <c r="HX302" i="28"/>
  <c r="HX303" i="28" s="1"/>
  <c r="IT289" i="28"/>
  <c r="JP302" i="28"/>
  <c r="JP303" i="28" s="1"/>
  <c r="JP289" i="28"/>
  <c r="KL302" i="28"/>
  <c r="KL289" i="28"/>
  <c r="MD302" i="28"/>
  <c r="MD307" i="28" s="1"/>
  <c r="MD289" i="28"/>
  <c r="MZ289" i="28"/>
  <c r="MZ302" i="28"/>
  <c r="MZ303" i="28" s="1"/>
  <c r="NV289" i="28"/>
  <c r="NV310" i="28" s="1"/>
  <c r="NV302" i="28"/>
  <c r="NV303" i="28" s="1"/>
  <c r="OR302" i="28"/>
  <c r="OR289" i="28"/>
  <c r="OR310" i="28" s="1"/>
  <c r="W4" i="28"/>
  <c r="AC4" i="28"/>
  <c r="R59" i="28"/>
  <c r="P308" i="28"/>
  <c r="U289" i="28"/>
  <c r="U310" i="28" s="1"/>
  <c r="LH289" i="28"/>
  <c r="MH294" i="28"/>
  <c r="HO303" i="28"/>
  <c r="JG313" i="28"/>
  <c r="JG303" i="28"/>
  <c r="JG318" i="28" s="1"/>
  <c r="IY324" i="28"/>
  <c r="IY325" i="28" s="1"/>
  <c r="MR313" i="29"/>
  <c r="MR309" i="29"/>
  <c r="CN42" i="8"/>
  <c r="DJ42" i="8"/>
  <c r="EF42" i="8"/>
  <c r="FB42" i="8"/>
  <c r="FX42" i="8"/>
  <c r="GT42" i="8"/>
  <c r="HP42" i="8"/>
  <c r="DJ43" i="8"/>
  <c r="EF43" i="8"/>
  <c r="FB43" i="8"/>
  <c r="FX43" i="8"/>
  <c r="GT43" i="8"/>
  <c r="HP43" i="8"/>
  <c r="JV109" i="8"/>
  <c r="E34" i="13"/>
  <c r="BC96" i="17"/>
  <c r="GG302" i="28"/>
  <c r="GG289" i="28"/>
  <c r="HY289" i="28"/>
  <c r="HY302" i="28"/>
  <c r="HY303" i="28" s="1"/>
  <c r="IU302" i="28"/>
  <c r="IU289" i="28"/>
  <c r="JQ302" i="28"/>
  <c r="JQ289" i="28"/>
  <c r="KM302" i="28"/>
  <c r="KM303" i="28" s="1"/>
  <c r="KM289" i="28"/>
  <c r="LI302" i="28"/>
  <c r="LI303" i="28" s="1"/>
  <c r="LI289" i="28"/>
  <c r="ME302" i="28"/>
  <c r="ME289" i="28"/>
  <c r="NA302" i="28"/>
  <c r="NA289" i="28"/>
  <c r="NW302" i="28"/>
  <c r="NW303" i="28" s="1"/>
  <c r="NW289" i="28"/>
  <c r="B4" i="28"/>
  <c r="X4" i="28"/>
  <c r="W37" i="28"/>
  <c r="Q308" i="28"/>
  <c r="F34" i="13"/>
  <c r="AJ289" i="28"/>
  <c r="AJ294" i="28" s="1"/>
  <c r="BF289" i="28"/>
  <c r="BF294" i="28" s="1"/>
  <c r="CB289" i="28"/>
  <c r="CB294" i="28" s="1"/>
  <c r="CX289" i="28"/>
  <c r="CX294" i="28" s="1"/>
  <c r="DT289" i="28"/>
  <c r="DT294" i="28" s="1"/>
  <c r="GH302" i="28"/>
  <c r="GH289" i="28"/>
  <c r="HZ302" i="28"/>
  <c r="HZ303" i="28" s="1"/>
  <c r="HZ289" i="28"/>
  <c r="IV302" i="28"/>
  <c r="IV289" i="28"/>
  <c r="JR302" i="28"/>
  <c r="JR289" i="28"/>
  <c r="LJ302" i="28"/>
  <c r="LJ289" i="28"/>
  <c r="MF302" i="28"/>
  <c r="MF307" i="28" s="1"/>
  <c r="MF289" i="28"/>
  <c r="NB302" i="28"/>
  <c r="NB303" i="28" s="1"/>
  <c r="NB289" i="28"/>
  <c r="NX302" i="28"/>
  <c r="NX289" i="28"/>
  <c r="C4" i="28"/>
  <c r="Y4" i="28"/>
  <c r="T59" i="28"/>
  <c r="T289" i="28" s="1"/>
  <c r="H74" i="28"/>
  <c r="AD74" i="28"/>
  <c r="Q231" i="28"/>
  <c r="X309" i="28"/>
  <c r="MJ303" i="28"/>
  <c r="AE289" i="29"/>
  <c r="AE310" i="29" s="1"/>
  <c r="CP42" i="8"/>
  <c r="DL42" i="8"/>
  <c r="EH42" i="8"/>
  <c r="FD42" i="8"/>
  <c r="FZ42" i="8"/>
  <c r="GV42" i="8"/>
  <c r="DL43" i="8"/>
  <c r="EH43" i="8"/>
  <c r="FD43" i="8"/>
  <c r="FZ43" i="8"/>
  <c r="GV43" i="8"/>
  <c r="AK289" i="28"/>
  <c r="AK294" i="28" s="1"/>
  <c r="BG289" i="28"/>
  <c r="BG294" i="28" s="1"/>
  <c r="CC289" i="28"/>
  <c r="CC294" i="28" s="1"/>
  <c r="CY289" i="28"/>
  <c r="CY294" i="28" s="1"/>
  <c r="DU289" i="28"/>
  <c r="DU294" i="28" s="1"/>
  <c r="EQ289" i="28"/>
  <c r="EQ294" i="28" s="1"/>
  <c r="GI302" i="28"/>
  <c r="GI303" i="28" s="1"/>
  <c r="GI289" i="28"/>
  <c r="IA289" i="28"/>
  <c r="IA302" i="28"/>
  <c r="IA303" i="28" s="1"/>
  <c r="IW289" i="28"/>
  <c r="JS289" i="28"/>
  <c r="JS302" i="28"/>
  <c r="KO302" i="28"/>
  <c r="KO289" i="28"/>
  <c r="LK302" i="28"/>
  <c r="LL313" i="29" s="1"/>
  <c r="LK289" i="28"/>
  <c r="MG302" i="28"/>
  <c r="MG307" i="28" s="1"/>
  <c r="MG289" i="28"/>
  <c r="MG310" i="28" s="1"/>
  <c r="NC289" i="28"/>
  <c r="NC302" i="28"/>
  <c r="ND313" i="29" s="1"/>
  <c r="NY289" i="28"/>
  <c r="NY302" i="28"/>
  <c r="D302" i="28"/>
  <c r="U59" i="28"/>
  <c r="I74" i="28"/>
  <c r="AE74" i="28"/>
  <c r="O74" i="28"/>
  <c r="AN289" i="28"/>
  <c r="AN294" i="28" s="1"/>
  <c r="BJ289" i="28"/>
  <c r="BJ294" i="28" s="1"/>
  <c r="CF289" i="28"/>
  <c r="CF294" i="28" s="1"/>
  <c r="DB289" i="28"/>
  <c r="DB294" i="28" s="1"/>
  <c r="DX289" i="28"/>
  <c r="DX294" i="28" s="1"/>
  <c r="ET289" i="28"/>
  <c r="ET294" i="28" s="1"/>
  <c r="FP289" i="28"/>
  <c r="FP294" i="28" s="1"/>
  <c r="GL302" i="28"/>
  <c r="GL303" i="28" s="1"/>
  <c r="GL289" i="28"/>
  <c r="HH302" i="28"/>
  <c r="HH303" i="28" s="1"/>
  <c r="HH289" i="28"/>
  <c r="ID302" i="28"/>
  <c r="ID303" i="28" s="1"/>
  <c r="ID289" i="28"/>
  <c r="IZ302" i="28"/>
  <c r="IZ303" i="28" s="1"/>
  <c r="IZ289" i="28"/>
  <c r="JV302" i="28"/>
  <c r="JV289" i="28"/>
  <c r="KR302" i="28"/>
  <c r="KR289" i="28"/>
  <c r="LN302" i="28"/>
  <c r="LN289" i="28"/>
  <c r="MJ302" i="28"/>
  <c r="MK313" i="29" s="1"/>
  <c r="MJ289" i="28"/>
  <c r="MJ310" i="28" s="1"/>
  <c r="NF302" i="28"/>
  <c r="NF289" i="28"/>
  <c r="OB302" i="28"/>
  <c r="OC313" i="29" s="1"/>
  <c r="OB289" i="28"/>
  <c r="JH289" i="28"/>
  <c r="NP289" i="28"/>
  <c r="NP310" i="28" s="1"/>
  <c r="GW303" i="28"/>
  <c r="MP309" i="29"/>
  <c r="MP313" i="29"/>
  <c r="L59" i="29"/>
  <c r="P59" i="29"/>
  <c r="I90" i="18"/>
  <c r="I56" i="18" s="1"/>
  <c r="I45" i="18" s="1"/>
  <c r="N47" i="18" s="1"/>
  <c r="EC289" i="28"/>
  <c r="EC294" i="28" s="1"/>
  <c r="EY289" i="28"/>
  <c r="EY294" i="28" s="1"/>
  <c r="FU289" i="28"/>
  <c r="GQ302" i="28"/>
  <c r="GQ289" i="28"/>
  <c r="KA289" i="28"/>
  <c r="KA302" i="28"/>
  <c r="KW289" i="28"/>
  <c r="LS302" i="28"/>
  <c r="LS289" i="28"/>
  <c r="OG289" i="28"/>
  <c r="F164" i="28"/>
  <c r="F289" i="28" s="1"/>
  <c r="AB164" i="28"/>
  <c r="W231" i="28"/>
  <c r="W308" i="28"/>
  <c r="GC289" i="28"/>
  <c r="KB289" i="28"/>
  <c r="OK289" i="28"/>
  <c r="LT304" i="28"/>
  <c r="LT303" i="28" s="1"/>
  <c r="MP304" i="28"/>
  <c r="MP303" i="28" s="1"/>
  <c r="NL294" i="28"/>
  <c r="NL304" i="28"/>
  <c r="NL303" i="28" s="1"/>
  <c r="OH304" i="28"/>
  <c r="OH303" i="28" s="1"/>
  <c r="FU302" i="28"/>
  <c r="FU303" i="28" s="1"/>
  <c r="ED289" i="28"/>
  <c r="ED294" i="28" s="1"/>
  <c r="EZ289" i="28"/>
  <c r="EZ294" i="28" s="1"/>
  <c r="FV289" i="28"/>
  <c r="GR302" i="28"/>
  <c r="GR289" i="28"/>
  <c r="KX289" i="28"/>
  <c r="KX302" i="28"/>
  <c r="KX303" i="28" s="1"/>
  <c r="LT302" i="28"/>
  <c r="LT289" i="28"/>
  <c r="OH289" i="28"/>
  <c r="G164" i="28"/>
  <c r="G289" i="28" s="1"/>
  <c r="AC164" i="28"/>
  <c r="B231" i="28"/>
  <c r="X231" i="28"/>
  <c r="X308" i="28"/>
  <c r="GD289" i="28"/>
  <c r="KC289" i="28"/>
  <c r="OL289" i="28"/>
  <c r="OL310" i="28" s="1"/>
  <c r="LU304" i="28"/>
  <c r="AA293" i="28"/>
  <c r="MQ303" i="28"/>
  <c r="NM304" i="28"/>
  <c r="NM303" i="28" s="1"/>
  <c r="NM294" i="28"/>
  <c r="OI303" i="28"/>
  <c r="R308" i="28"/>
  <c r="FV302" i="28"/>
  <c r="FV303" i="28" s="1"/>
  <c r="JO303" i="28"/>
  <c r="GX303" i="28"/>
  <c r="KH306" i="28"/>
  <c r="NR303" i="28"/>
  <c r="FA289" i="28"/>
  <c r="FA294" i="28" s="1"/>
  <c r="FW289" i="28"/>
  <c r="GS302" i="28"/>
  <c r="GS289" i="28"/>
  <c r="HO302" i="28"/>
  <c r="HO289" i="28"/>
  <c r="KY302" i="28"/>
  <c r="KY289" i="28"/>
  <c r="LU302" i="28"/>
  <c r="LU307" i="28" s="1"/>
  <c r="LU289" i="28"/>
  <c r="OI289" i="28"/>
  <c r="H164" i="28"/>
  <c r="AD164" i="28"/>
  <c r="C231" i="28"/>
  <c r="Y231" i="28"/>
  <c r="KD289" i="28"/>
  <c r="OM289" i="28"/>
  <c r="OM310" i="28" s="1"/>
  <c r="LV294" i="28"/>
  <c r="MR303" i="28"/>
  <c r="NN304" i="28"/>
  <c r="NN303" i="28" s="1"/>
  <c r="NN294" i="28"/>
  <c r="OJ303" i="28"/>
  <c r="S308" i="28"/>
  <c r="FW302" i="28"/>
  <c r="FW303" i="28" s="1"/>
  <c r="KI306" i="28"/>
  <c r="OR303" i="29"/>
  <c r="FB289" i="28"/>
  <c r="FB294" i="28" s="1"/>
  <c r="FX289" i="28"/>
  <c r="GT302" i="28"/>
  <c r="GT289" i="28"/>
  <c r="HP302" i="28"/>
  <c r="HP303" i="28" s="1"/>
  <c r="HP289" i="28"/>
  <c r="KZ302" i="28"/>
  <c r="KZ303" i="28" s="1"/>
  <c r="KZ289" i="28"/>
  <c r="LV302" i="28"/>
  <c r="LV307" i="28" s="1"/>
  <c r="LV289" i="28"/>
  <c r="LV310" i="28" s="1"/>
  <c r="OJ289" i="28"/>
  <c r="OJ302" i="28"/>
  <c r="I164" i="28"/>
  <c r="AE164" i="28"/>
  <c r="D231" i="28"/>
  <c r="Z231" i="28"/>
  <c r="KE289" i="28"/>
  <c r="ON289" i="28"/>
  <c r="ON310" i="28" s="1"/>
  <c r="LW304" i="28"/>
  <c r="LW303" i="28" s="1"/>
  <c r="AC293" i="28"/>
  <c r="MS304" i="28"/>
  <c r="MS303" i="28" s="1"/>
  <c r="NO304" i="28"/>
  <c r="NO303" i="28" s="1"/>
  <c r="NO294" i="28"/>
  <c r="OK303" i="28"/>
  <c r="T308" i="28"/>
  <c r="FX302" i="28"/>
  <c r="FX303" i="28" s="1"/>
  <c r="KJ303" i="28"/>
  <c r="FY289" i="28"/>
  <c r="GU302" i="28"/>
  <c r="GU303" i="28" s="1"/>
  <c r="GU289" i="28"/>
  <c r="HQ289" i="28"/>
  <c r="LA302" i="28"/>
  <c r="LA289" i="28"/>
  <c r="LW289" i="28"/>
  <c r="LW310" i="28" s="1"/>
  <c r="B164" i="28"/>
  <c r="X164" i="28"/>
  <c r="E231" i="28"/>
  <c r="AA231" i="28"/>
  <c r="KF289" i="28"/>
  <c r="OO289" i="28"/>
  <c r="OO310" i="28" s="1"/>
  <c r="LX294" i="28"/>
  <c r="LX304" i="28"/>
  <c r="LX303" i="28" s="1"/>
  <c r="MT304" i="28"/>
  <c r="MT303" i="28" s="1"/>
  <c r="NP304" i="28"/>
  <c r="NP303" i="28" s="1"/>
  <c r="NP294" i="28"/>
  <c r="OL304" i="28"/>
  <c r="OL303" i="28" s="1"/>
  <c r="OL294" i="28"/>
  <c r="KR303" i="28"/>
  <c r="FY302" i="28"/>
  <c r="FY303" i="28" s="1"/>
  <c r="BT289" i="28"/>
  <c r="BT294" i="28" s="1"/>
  <c r="FD289" i="28"/>
  <c r="FD294" i="28" s="1"/>
  <c r="FZ289" i="28"/>
  <c r="FZ302" i="28"/>
  <c r="GV302" i="28"/>
  <c r="GV289" i="28"/>
  <c r="HR289" i="28"/>
  <c r="IN302" i="28"/>
  <c r="IN303" i="28" s="1"/>
  <c r="IN289" i="28"/>
  <c r="LB302" i="28"/>
  <c r="LB289" i="28"/>
  <c r="LX289" i="28"/>
  <c r="LX310" i="28" s="1"/>
  <c r="MT289" i="28"/>
  <c r="MT310" i="28" s="1"/>
  <c r="K164" i="28"/>
  <c r="AB231" i="28"/>
  <c r="AB289" i="28" s="1"/>
  <c r="AB310" i="28" s="1"/>
  <c r="KG289" i="28"/>
  <c r="OP289" i="28"/>
  <c r="LY304" i="28"/>
  <c r="LY294" i="28"/>
  <c r="MU304" i="28"/>
  <c r="MU303" i="28" s="1"/>
  <c r="AE293" i="28"/>
  <c r="NQ294" i="28"/>
  <c r="OM304" i="28"/>
  <c r="OM303" i="28" s="1"/>
  <c r="OM294" i="28"/>
  <c r="M303" i="28"/>
  <c r="IT303" i="28"/>
  <c r="IT324" i="28"/>
  <c r="IT325" i="28" s="1"/>
  <c r="KL303" i="28"/>
  <c r="IS310" i="29"/>
  <c r="IS294" i="29"/>
  <c r="AY289" i="28"/>
  <c r="AY294" i="28" s="1"/>
  <c r="CQ289" i="28"/>
  <c r="CQ294" i="28" s="1"/>
  <c r="GA289" i="28"/>
  <c r="GA302" i="28"/>
  <c r="GA303" i="28" s="1"/>
  <c r="GW289" i="28"/>
  <c r="HS289" i="28"/>
  <c r="IO302" i="28"/>
  <c r="IO289" i="28"/>
  <c r="LY289" i="28"/>
  <c r="LY310" i="28" s="1"/>
  <c r="MU289" i="28"/>
  <c r="MU310" i="28" s="1"/>
  <c r="L164" i="28"/>
  <c r="G231" i="28"/>
  <c r="AC231" i="28"/>
  <c r="II289" i="28"/>
  <c r="KH289" i="28"/>
  <c r="MO289" i="28"/>
  <c r="LZ304" i="28"/>
  <c r="MV304" i="28"/>
  <c r="NS317" i="29"/>
  <c r="NR294" i="28"/>
  <c r="ON304" i="28"/>
  <c r="ON303" i="28" s="1"/>
  <c r="ON294" i="28"/>
  <c r="LU308" i="28"/>
  <c r="GG303" i="28"/>
  <c r="HC303" i="28"/>
  <c r="IU303" i="28"/>
  <c r="IU324" i="28"/>
  <c r="IU325" i="28" s="1"/>
  <c r="NX303" i="28"/>
  <c r="IT310" i="29"/>
  <c r="IT294" i="29"/>
  <c r="G302" i="28"/>
  <c r="G307" i="28" s="1"/>
  <c r="AZ289" i="28"/>
  <c r="AZ294" i="28" s="1"/>
  <c r="DN289" i="28"/>
  <c r="DN294" i="28" s="1"/>
  <c r="GB289" i="28"/>
  <c r="GB302" i="28"/>
  <c r="GX289" i="28"/>
  <c r="HT289" i="28"/>
  <c r="HT302" i="28"/>
  <c r="HT303" i="28" s="1"/>
  <c r="IP302" i="28"/>
  <c r="IP289" i="28"/>
  <c r="LZ289" i="28"/>
  <c r="LZ310" i="28" s="1"/>
  <c r="MV289" i="28"/>
  <c r="MV302" i="28"/>
  <c r="IJ289" i="28"/>
  <c r="KI289" i="28"/>
  <c r="MP289" i="28"/>
  <c r="MW304" i="28"/>
  <c r="MW303" i="28" s="1"/>
  <c r="NT317" i="29"/>
  <c r="NS294" i="28"/>
  <c r="OO304" i="28"/>
  <c r="OO303" i="28" s="1"/>
  <c r="OO294" i="28"/>
  <c r="JA303" i="28"/>
  <c r="JA306" i="28"/>
  <c r="JW303" i="28"/>
  <c r="KS303" i="28"/>
  <c r="LV308" i="28"/>
  <c r="GH303" i="28"/>
  <c r="HD303" i="28"/>
  <c r="IV324" i="28"/>
  <c r="IV325" i="28" s="1"/>
  <c r="IV303" i="28"/>
  <c r="JR303" i="28"/>
  <c r="KN303" i="28"/>
  <c r="LJ303" i="28"/>
  <c r="OF303" i="28"/>
  <c r="IU310" i="29"/>
  <c r="IU294" i="29"/>
  <c r="BA289" i="28"/>
  <c r="BA294" i="28" s="1"/>
  <c r="BW289" i="28"/>
  <c r="BW294" i="28" s="1"/>
  <c r="EK289" i="28"/>
  <c r="EK294" i="28" s="1"/>
  <c r="GY289" i="28"/>
  <c r="HU289" i="28"/>
  <c r="HU302" i="28"/>
  <c r="IQ302" i="28"/>
  <c r="IQ289" i="28"/>
  <c r="JM302" i="28"/>
  <c r="JM289" i="28"/>
  <c r="MA289" i="28"/>
  <c r="MW289" i="28"/>
  <c r="MW310" i="28" s="1"/>
  <c r="MW302" i="28"/>
  <c r="I231" i="28"/>
  <c r="AE231" i="28"/>
  <c r="IK289" i="28"/>
  <c r="MQ289" i="28"/>
  <c r="B304" i="28"/>
  <c r="X304" i="28"/>
  <c r="KT303" i="28"/>
  <c r="JD303" i="28"/>
  <c r="LW308" i="28"/>
  <c r="HE303" i="28"/>
  <c r="IW324" i="28"/>
  <c r="IW325" i="28" s="1"/>
  <c r="IW303" i="28"/>
  <c r="KO303" i="28"/>
  <c r="LK303" i="28"/>
  <c r="IV310" i="29"/>
  <c r="IV294" i="29"/>
  <c r="BB289" i="28"/>
  <c r="BB294" i="28" s="1"/>
  <c r="BX289" i="28"/>
  <c r="BX294" i="28" s="1"/>
  <c r="FH289" i="28"/>
  <c r="FH294" i="28" s="1"/>
  <c r="GZ289" i="28"/>
  <c r="HV289" i="28"/>
  <c r="HV302" i="28"/>
  <c r="HV303" i="28" s="1"/>
  <c r="IR302" i="28"/>
  <c r="IR303" i="28" s="1"/>
  <c r="IR289" i="28"/>
  <c r="JN302" i="28"/>
  <c r="JN289" i="28"/>
  <c r="MB289" i="28"/>
  <c r="MX289" i="28"/>
  <c r="MX302" i="28"/>
  <c r="J231" i="28"/>
  <c r="P309" i="28"/>
  <c r="IL289" i="28"/>
  <c r="MR289" i="28"/>
  <c r="MR310" i="28" s="1"/>
  <c r="C304" i="28"/>
  <c r="Y304" i="28"/>
  <c r="Y308" i="28" s="1"/>
  <c r="OQ303" i="28"/>
  <c r="GO303" i="28"/>
  <c r="IG303" i="28"/>
  <c r="HN303" i="28"/>
  <c r="IJ303" i="28"/>
  <c r="KB303" i="28"/>
  <c r="LX308" i="28"/>
  <c r="GJ303" i="28"/>
  <c r="IB303" i="28"/>
  <c r="IX303" i="28"/>
  <c r="JT303" i="28"/>
  <c r="KP303" i="28"/>
  <c r="S74" i="29"/>
  <c r="R309" i="28"/>
  <c r="OR303" i="28"/>
  <c r="JB303" i="28"/>
  <c r="KA303" i="28"/>
  <c r="MH303" i="28"/>
  <c r="MH308" i="28"/>
  <c r="IU324" i="29"/>
  <c r="IU325" i="29" s="1"/>
  <c r="IU303" i="29"/>
  <c r="OS303" i="29"/>
  <c r="S309" i="28"/>
  <c r="F303" i="28"/>
  <c r="NA303" i="28"/>
  <c r="HK303" i="28"/>
  <c r="MI303" i="28"/>
  <c r="MI308" i="28"/>
  <c r="C164" i="29"/>
  <c r="Y164" i="29"/>
  <c r="P164" i="29"/>
  <c r="IV324" i="29"/>
  <c r="IV325" i="29" s="1"/>
  <c r="IV303" i="29"/>
  <c r="ML304" i="28"/>
  <c r="IW324" i="29"/>
  <c r="IW325" i="29" s="1"/>
  <c r="OU303" i="29"/>
  <c r="AB293" i="28"/>
  <c r="NY303" i="28"/>
  <c r="GQ303" i="28"/>
  <c r="HM303" i="28"/>
  <c r="JE306" i="28"/>
  <c r="KW303" i="28"/>
  <c r="KD303" i="28"/>
  <c r="MF303" i="28"/>
  <c r="IX303" i="29"/>
  <c r="IX324" i="29"/>
  <c r="IX325" i="29" s="1"/>
  <c r="I303" i="28"/>
  <c r="ME308" i="28"/>
  <c r="J164" i="29"/>
  <c r="J303" i="28"/>
  <c r="AD293" i="28"/>
  <c r="K164" i="29"/>
  <c r="K303" i="28"/>
  <c r="LN303" i="28"/>
  <c r="NF303" i="28"/>
  <c r="MJ294" i="28"/>
  <c r="GT303" i="28"/>
  <c r="KD306" i="28"/>
  <c r="HR303" i="28"/>
  <c r="JE312" i="28"/>
  <c r="H74" i="29"/>
  <c r="AD74" i="29"/>
  <c r="U74" i="29"/>
  <c r="H164" i="29"/>
  <c r="LO303" i="28"/>
  <c r="NG303" i="28"/>
  <c r="MK294" i="28"/>
  <c r="HQ303" i="28"/>
  <c r="IM303" i="28"/>
  <c r="KE303" i="28"/>
  <c r="HS303" i="28"/>
  <c r="IO303" i="28"/>
  <c r="JK306" i="28"/>
  <c r="JK319" i="28"/>
  <c r="JK324" i="28"/>
  <c r="JK325" i="28" s="1"/>
  <c r="KG306" i="28"/>
  <c r="KG303" i="28"/>
  <c r="GH302" i="29"/>
  <c r="GH303" i="29" s="1"/>
  <c r="GH289" i="29"/>
  <c r="HD302" i="29"/>
  <c r="HD303" i="29" s="1"/>
  <c r="HD289" i="29"/>
  <c r="HZ289" i="29"/>
  <c r="HZ302" i="29"/>
  <c r="JR302" i="29"/>
  <c r="JR289" i="29"/>
  <c r="KN302" i="29"/>
  <c r="KN289" i="29"/>
  <c r="LJ289" i="29"/>
  <c r="LJ302" i="29"/>
  <c r="LJ303" i="29" s="1"/>
  <c r="MF302" i="29"/>
  <c r="MF289" i="29"/>
  <c r="MF310" i="29" s="1"/>
  <c r="NB302" i="29"/>
  <c r="NB289" i="29"/>
  <c r="NX302" i="29"/>
  <c r="NX289" i="29"/>
  <c r="OT302" i="29"/>
  <c r="OT303" i="29" s="1"/>
  <c r="OT289" i="29"/>
  <c r="D4" i="29"/>
  <c r="Z4" i="29"/>
  <c r="AD4" i="29"/>
  <c r="L4" i="29"/>
  <c r="AC4" i="29"/>
  <c r="K4" i="29"/>
  <c r="AB4" i="29"/>
  <c r="N4" i="29"/>
  <c r="I164" i="29"/>
  <c r="FZ303" i="28"/>
  <c r="JJ306" i="28"/>
  <c r="KF306" i="28"/>
  <c r="KF303" i="28"/>
  <c r="GB303" i="28"/>
  <c r="IP303" i="28"/>
  <c r="IP324" i="28"/>
  <c r="IP325" i="28" s="1"/>
  <c r="JL319" i="28"/>
  <c r="JL306" i="28"/>
  <c r="KH303" i="28"/>
  <c r="GI302" i="29"/>
  <c r="GI303" i="29" s="1"/>
  <c r="GI289" i="29"/>
  <c r="HE302" i="29"/>
  <c r="HE303" i="29" s="1"/>
  <c r="HE289" i="29"/>
  <c r="IA289" i="29"/>
  <c r="IA302" i="29"/>
  <c r="IW302" i="29"/>
  <c r="IW309" i="29" s="1"/>
  <c r="IW289" i="29"/>
  <c r="JS302" i="29"/>
  <c r="JS289" i="29"/>
  <c r="KO302" i="29"/>
  <c r="KO289" i="29"/>
  <c r="LK289" i="29"/>
  <c r="LK310" i="29" s="1"/>
  <c r="LK302" i="29"/>
  <c r="MG302" i="29"/>
  <c r="MG289" i="29"/>
  <c r="NC302" i="29"/>
  <c r="NC289" i="29"/>
  <c r="NY302" i="29"/>
  <c r="NY289" i="29"/>
  <c r="OU302" i="29"/>
  <c r="OU289" i="29"/>
  <c r="E302" i="29"/>
  <c r="AA302" i="29"/>
  <c r="AA307" i="29" s="1"/>
  <c r="M302" i="29"/>
  <c r="M303" i="29" s="1"/>
  <c r="J74" i="29"/>
  <c r="AF74" i="29"/>
  <c r="W74" i="29"/>
  <c r="U308" i="28"/>
  <c r="MM303" i="28"/>
  <c r="OE303" i="28"/>
  <c r="MM294" i="28"/>
  <c r="GC303" i="28"/>
  <c r="IQ303" i="28"/>
  <c r="IQ324" i="28"/>
  <c r="IQ325" i="28" s="1"/>
  <c r="JM306" i="28"/>
  <c r="JM303" i="28"/>
  <c r="KI303" i="28"/>
  <c r="K74" i="29"/>
  <c r="X74" i="29"/>
  <c r="V308" i="28"/>
  <c r="LR294" i="28"/>
  <c r="MN294" i="28"/>
  <c r="NJ294" i="28"/>
  <c r="NJ304" i="28"/>
  <c r="NJ303" i="28" s="1"/>
  <c r="OF294" i="28"/>
  <c r="JE303" i="28"/>
  <c r="JE318" i="28" s="1"/>
  <c r="GD303" i="28"/>
  <c r="IR324" i="28"/>
  <c r="IR325" i="28" s="1"/>
  <c r="JN306" i="28"/>
  <c r="JN303" i="28"/>
  <c r="MX303" i="28"/>
  <c r="JJ312" i="28"/>
  <c r="L74" i="29"/>
  <c r="Y74" i="29"/>
  <c r="N74" i="29"/>
  <c r="AA74" i="29"/>
  <c r="O74" i="29"/>
  <c r="F74" i="29"/>
  <c r="AB74" i="29"/>
  <c r="JZ313" i="29"/>
  <c r="NZ310" i="29"/>
  <c r="NZ294" i="29"/>
  <c r="KW309" i="29"/>
  <c r="KW313" i="29"/>
  <c r="ON303" i="29"/>
  <c r="KX309" i="29"/>
  <c r="KX313" i="29"/>
  <c r="AF4" i="29"/>
  <c r="AF289" i="29" s="1"/>
  <c r="AF310" i="29" s="1"/>
  <c r="KY313" i="29"/>
  <c r="D37" i="29"/>
  <c r="Z37" i="29"/>
  <c r="H37" i="29"/>
  <c r="AD37" i="29"/>
  <c r="AE303" i="29"/>
  <c r="G303" i="28"/>
  <c r="OQ294" i="28"/>
  <c r="KV303" i="28"/>
  <c r="AF303" i="29"/>
  <c r="OR294" i="28"/>
  <c r="MD303" i="29"/>
  <c r="IL303" i="28"/>
  <c r="GR303" i="28"/>
  <c r="JF324" i="28"/>
  <c r="JF325" i="28" s="1"/>
  <c r="JF319" i="28"/>
  <c r="JF306" i="28"/>
  <c r="KB306" i="28"/>
  <c r="C37" i="29"/>
  <c r="Y37" i="29"/>
  <c r="G37" i="29"/>
  <c r="AC37" i="29"/>
  <c r="JQ303" i="29"/>
  <c r="LI294" i="29"/>
  <c r="JV303" i="28"/>
  <c r="GS303" i="28"/>
  <c r="KY303" i="28"/>
  <c r="JD306" i="28"/>
  <c r="Q164" i="29"/>
  <c r="JR303" i="29"/>
  <c r="MF303" i="29"/>
  <c r="NB303" i="29"/>
  <c r="W164" i="29"/>
  <c r="N164" i="29"/>
  <c r="R164" i="29"/>
  <c r="AE164" i="29"/>
  <c r="M164" i="29"/>
  <c r="M289" i="29" s="1"/>
  <c r="AD164" i="29"/>
  <c r="GB310" i="29"/>
  <c r="GB294" i="29"/>
  <c r="LK294" i="29"/>
  <c r="GN303" i="28"/>
  <c r="HJ303" i="28"/>
  <c r="IF303" i="28"/>
  <c r="JB306" i="28"/>
  <c r="AW289" i="29"/>
  <c r="AW294" i="29" s="1"/>
  <c r="BS289" i="29"/>
  <c r="BS294" i="29" s="1"/>
  <c r="CO289" i="29"/>
  <c r="CO294" i="29" s="1"/>
  <c r="DK289" i="29"/>
  <c r="DK294" i="29" s="1"/>
  <c r="EG289" i="29"/>
  <c r="EG294" i="29" s="1"/>
  <c r="FC289" i="29"/>
  <c r="FC294" i="29" s="1"/>
  <c r="FY289" i="29"/>
  <c r="FY302" i="29"/>
  <c r="GU289" i="29"/>
  <c r="GU302" i="29"/>
  <c r="GU303" i="29" s="1"/>
  <c r="HQ289" i="29"/>
  <c r="HQ302" i="29"/>
  <c r="IM289" i="29"/>
  <c r="JI302" i="29"/>
  <c r="JI289" i="29"/>
  <c r="JI310" i="29" s="1"/>
  <c r="KE302" i="29"/>
  <c r="KE289" i="29"/>
  <c r="KE310" i="29" s="1"/>
  <c r="LA302" i="29"/>
  <c r="LA289" i="29"/>
  <c r="LA310" i="29" s="1"/>
  <c r="LW289" i="29"/>
  <c r="LW310" i="29" s="1"/>
  <c r="LW302" i="29"/>
  <c r="MS289" i="29"/>
  <c r="MS310" i="29" s="1"/>
  <c r="MS302" i="29"/>
  <c r="NO289" i="29"/>
  <c r="NO310" i="29" s="1"/>
  <c r="NO302" i="29"/>
  <c r="OK289" i="29"/>
  <c r="OK302" i="29"/>
  <c r="PG289" i="29"/>
  <c r="PG310" i="29" s="1"/>
  <c r="PG302" i="29"/>
  <c r="Q4" i="29"/>
  <c r="H4" i="29"/>
  <c r="GC289" i="29"/>
  <c r="LI289" i="29"/>
  <c r="LI310" i="29" s="1"/>
  <c r="JC303" i="28"/>
  <c r="JY303" i="28"/>
  <c r="KU303" i="28"/>
  <c r="AX289" i="29"/>
  <c r="AX294" i="29" s="1"/>
  <c r="BT289" i="29"/>
  <c r="BT294" i="29" s="1"/>
  <c r="CP289" i="29"/>
  <c r="CP294" i="29" s="1"/>
  <c r="DL289" i="29"/>
  <c r="DL294" i="29" s="1"/>
  <c r="EH289" i="29"/>
  <c r="EH294" i="29" s="1"/>
  <c r="FD289" i="29"/>
  <c r="FD294" i="29" s="1"/>
  <c r="FZ289" i="29"/>
  <c r="FZ302" i="29"/>
  <c r="GV289" i="29"/>
  <c r="GV302" i="29"/>
  <c r="GV303" i="29" s="1"/>
  <c r="HR289" i="29"/>
  <c r="HR302" i="29"/>
  <c r="HR303" i="29" s="1"/>
  <c r="IN289" i="29"/>
  <c r="JJ289" i="29"/>
  <c r="JJ302" i="29"/>
  <c r="KF302" i="29"/>
  <c r="KF289" i="29"/>
  <c r="KF310" i="29" s="1"/>
  <c r="LB302" i="29"/>
  <c r="LB289" i="29"/>
  <c r="LB310" i="29" s="1"/>
  <c r="LX289" i="29"/>
  <c r="LX310" i="29" s="1"/>
  <c r="LX302" i="29"/>
  <c r="MT289" i="29"/>
  <c r="MT310" i="29" s="1"/>
  <c r="MT302" i="29"/>
  <c r="MT303" i="29" s="1"/>
  <c r="NP289" i="29"/>
  <c r="NP310" i="29" s="1"/>
  <c r="NP302" i="29"/>
  <c r="OL289" i="29"/>
  <c r="OL310" i="29" s="1"/>
  <c r="OL302" i="29"/>
  <c r="PH289" i="29"/>
  <c r="PH310" i="29" s="1"/>
  <c r="PH302" i="29"/>
  <c r="R4" i="29"/>
  <c r="I4" i="29"/>
  <c r="GD289" i="29"/>
  <c r="GA289" i="29"/>
  <c r="GA302" i="29"/>
  <c r="GA303" i="29" s="1"/>
  <c r="GW289" i="29"/>
  <c r="GW302" i="29"/>
  <c r="GW303" i="29" s="1"/>
  <c r="HS289" i="29"/>
  <c r="HS302" i="29"/>
  <c r="HS303" i="29" s="1"/>
  <c r="IO310" i="29"/>
  <c r="IO294" i="29"/>
  <c r="JK289" i="29"/>
  <c r="JK302" i="29"/>
  <c r="KG302" i="29"/>
  <c r="KG289" i="29"/>
  <c r="KG310" i="29" s="1"/>
  <c r="LC302" i="29"/>
  <c r="LC289" i="29"/>
  <c r="LC310" i="29" s="1"/>
  <c r="LY302" i="29"/>
  <c r="LY289" i="29"/>
  <c r="MU289" i="29"/>
  <c r="MU302" i="29"/>
  <c r="NQ289" i="29"/>
  <c r="NQ302" i="29"/>
  <c r="OM310" i="29"/>
  <c r="OM294" i="29"/>
  <c r="PI289" i="29"/>
  <c r="PI310" i="29" s="1"/>
  <c r="PI302" i="29"/>
  <c r="PI303" i="29" s="1"/>
  <c r="S4" i="29"/>
  <c r="J4" i="29"/>
  <c r="GE289" i="29"/>
  <c r="MK294" i="29"/>
  <c r="IS303" i="29"/>
  <c r="PM303" i="29"/>
  <c r="JJ325" i="28"/>
  <c r="GX302" i="29"/>
  <c r="GX303" i="29" s="1"/>
  <c r="GX289" i="29"/>
  <c r="HT302" i="29"/>
  <c r="HT303" i="29" s="1"/>
  <c r="HT289" i="29"/>
  <c r="JL302" i="29"/>
  <c r="JL289" i="29"/>
  <c r="JL310" i="29" s="1"/>
  <c r="KH302" i="29"/>
  <c r="KH289" i="29"/>
  <c r="KH310" i="29" s="1"/>
  <c r="LD313" i="29"/>
  <c r="LD309" i="29"/>
  <c r="LZ302" i="29"/>
  <c r="LZ289" i="29"/>
  <c r="MV302" i="29"/>
  <c r="MV289" i="29"/>
  <c r="NR313" i="29"/>
  <c r="NR309" i="29"/>
  <c r="ON310" i="29"/>
  <c r="ON294" i="29"/>
  <c r="PJ302" i="29"/>
  <c r="PJ303" i="29" s="1"/>
  <c r="PJ289" i="29"/>
  <c r="PJ310" i="29" s="1"/>
  <c r="T4" i="29"/>
  <c r="GF289" i="29"/>
  <c r="LL310" i="29"/>
  <c r="LL294" i="29"/>
  <c r="GY302" i="29"/>
  <c r="GY303" i="29" s="1"/>
  <c r="GY289" i="29"/>
  <c r="HU302" i="29"/>
  <c r="HU289" i="29"/>
  <c r="JM289" i="29"/>
  <c r="JM302" i="29"/>
  <c r="KI302" i="29"/>
  <c r="KI289" i="29"/>
  <c r="LE313" i="29"/>
  <c r="MA302" i="29"/>
  <c r="MA289" i="29"/>
  <c r="MW302" i="29"/>
  <c r="MW289" i="29"/>
  <c r="NS313" i="29"/>
  <c r="NS309" i="29"/>
  <c r="OO310" i="29"/>
  <c r="OO294" i="29"/>
  <c r="PK302" i="29"/>
  <c r="PK289" i="29"/>
  <c r="U4" i="29"/>
  <c r="NR289" i="29"/>
  <c r="JG324" i="28"/>
  <c r="JG325" i="28" s="1"/>
  <c r="JG319" i="28"/>
  <c r="JG306" i="28"/>
  <c r="KC306" i="28"/>
  <c r="BB289" i="29"/>
  <c r="BB294" i="29" s="1"/>
  <c r="BX289" i="29"/>
  <c r="BX294" i="29" s="1"/>
  <c r="CT289" i="29"/>
  <c r="CT294" i="29" s="1"/>
  <c r="EL289" i="29"/>
  <c r="EL294" i="29" s="1"/>
  <c r="FH289" i="29"/>
  <c r="FH294" i="29" s="1"/>
  <c r="GZ302" i="29"/>
  <c r="GZ289" i="29"/>
  <c r="HV289" i="29"/>
  <c r="HV302" i="29"/>
  <c r="HV303" i="29" s="1"/>
  <c r="IR309" i="29"/>
  <c r="JN289" i="29"/>
  <c r="JN302" i="29"/>
  <c r="JN309" i="29" s="1"/>
  <c r="KJ302" i="29"/>
  <c r="KJ289" i="29"/>
  <c r="KJ310" i="29" s="1"/>
  <c r="LF313" i="29"/>
  <c r="MB302" i="29"/>
  <c r="MB289" i="29"/>
  <c r="MB310" i="29" s="1"/>
  <c r="MX302" i="29"/>
  <c r="MX289" i="29"/>
  <c r="MX310" i="29" s="1"/>
  <c r="NT313" i="29"/>
  <c r="NT309" i="29"/>
  <c r="OP289" i="29"/>
  <c r="OP310" i="29" s="1"/>
  <c r="PL302" i="29"/>
  <c r="PL289" i="29"/>
  <c r="PL310" i="29" s="1"/>
  <c r="V4" i="29"/>
  <c r="O37" i="29"/>
  <c r="AB37" i="29"/>
  <c r="NS289" i="29"/>
  <c r="KN303" i="29"/>
  <c r="OM302" i="29"/>
  <c r="MG308" i="28"/>
  <c r="JH324" i="28"/>
  <c r="JH325" i="28" s="1"/>
  <c r="JH319" i="28"/>
  <c r="BC289" i="29"/>
  <c r="BC294" i="29" s="1"/>
  <c r="BY289" i="29"/>
  <c r="BY294" i="29" s="1"/>
  <c r="CU289" i="29"/>
  <c r="CU294" i="29" s="1"/>
  <c r="DQ289" i="29"/>
  <c r="DQ294" i="29" s="1"/>
  <c r="EM289" i="29"/>
  <c r="EM294" i="29" s="1"/>
  <c r="FI289" i="29"/>
  <c r="FI294" i="29" s="1"/>
  <c r="HA302" i="29"/>
  <c r="HA289" i="29"/>
  <c r="HW302" i="29"/>
  <c r="HW289" i="29"/>
  <c r="JO302" i="29"/>
  <c r="JO309" i="29" s="1"/>
  <c r="JO289" i="29"/>
  <c r="KK302" i="29"/>
  <c r="KK289" i="29"/>
  <c r="KK310" i="29" s="1"/>
  <c r="LG313" i="29"/>
  <c r="LG309" i="29"/>
  <c r="MC302" i="29"/>
  <c r="MC289" i="29"/>
  <c r="MY302" i="29"/>
  <c r="MY289" i="29"/>
  <c r="NU309" i="29"/>
  <c r="NU313" i="29"/>
  <c r="OQ302" i="29"/>
  <c r="OQ303" i="29" s="1"/>
  <c r="OQ289" i="29"/>
  <c r="PM302" i="29"/>
  <c r="PM289" i="29"/>
  <c r="W4" i="29"/>
  <c r="NT289" i="29"/>
  <c r="NT310" i="29" s="1"/>
  <c r="ON302" i="29"/>
  <c r="JI319" i="28"/>
  <c r="JI306" i="28"/>
  <c r="KE306" i="28"/>
  <c r="AH289" i="29"/>
  <c r="AH294" i="29" s="1"/>
  <c r="BD289" i="29"/>
  <c r="BD294" i="29" s="1"/>
  <c r="BZ289" i="29"/>
  <c r="BZ294" i="29" s="1"/>
  <c r="CV289" i="29"/>
  <c r="CV294" i="29" s="1"/>
  <c r="DR289" i="29"/>
  <c r="DR294" i="29" s="1"/>
  <c r="EN289" i="29"/>
  <c r="EN294" i="29" s="1"/>
  <c r="FJ289" i="29"/>
  <c r="FJ294" i="29" s="1"/>
  <c r="HB302" i="29"/>
  <c r="HB303" i="29" s="1"/>
  <c r="HB289" i="29"/>
  <c r="HX302" i="29"/>
  <c r="HX303" i="29" s="1"/>
  <c r="HX289" i="29"/>
  <c r="IT309" i="29"/>
  <c r="JP302" i="29"/>
  <c r="JP289" i="29"/>
  <c r="KL302" i="29"/>
  <c r="KL289" i="29"/>
  <c r="KL310" i="29" s="1"/>
  <c r="LH313" i="29"/>
  <c r="LH309" i="29"/>
  <c r="MD302" i="29"/>
  <c r="MD289" i="29"/>
  <c r="MZ302" i="29"/>
  <c r="MZ303" i="29" s="1"/>
  <c r="MZ289" i="29"/>
  <c r="NV309" i="29"/>
  <c r="NV313" i="29"/>
  <c r="OR302" i="29"/>
  <c r="OR289" i="29"/>
  <c r="B4" i="29"/>
  <c r="X4" i="29"/>
  <c r="O4" i="29"/>
  <c r="F4" i="29"/>
  <c r="NU289" i="29"/>
  <c r="OO302" i="29"/>
  <c r="AI289" i="29"/>
  <c r="AI294" i="29" s="1"/>
  <c r="BE289" i="29"/>
  <c r="BE294" i="29" s="1"/>
  <c r="CA289" i="29"/>
  <c r="CA294" i="29" s="1"/>
  <c r="CW289" i="29"/>
  <c r="CW294" i="29" s="1"/>
  <c r="DS289" i="29"/>
  <c r="DS294" i="29" s="1"/>
  <c r="EO289" i="29"/>
  <c r="EO294" i="29" s="1"/>
  <c r="FK289" i="29"/>
  <c r="FK294" i="29" s="1"/>
  <c r="GG302" i="29"/>
  <c r="GG289" i="29"/>
  <c r="HC302" i="29"/>
  <c r="HC289" i="29"/>
  <c r="HY289" i="29"/>
  <c r="HY302" i="29"/>
  <c r="IU309" i="29"/>
  <c r="JQ302" i="29"/>
  <c r="JQ289" i="29"/>
  <c r="KM302" i="29"/>
  <c r="KM289" i="29"/>
  <c r="LI313" i="29"/>
  <c r="ME302" i="29"/>
  <c r="ME289" i="29"/>
  <c r="ME310" i="29" s="1"/>
  <c r="NA302" i="29"/>
  <c r="NA289" i="29"/>
  <c r="NW309" i="29"/>
  <c r="NW313" i="29"/>
  <c r="OS289" i="29"/>
  <c r="OS302" i="29"/>
  <c r="C4" i="29"/>
  <c r="Y4" i="29"/>
  <c r="P4" i="29"/>
  <c r="G4" i="29"/>
  <c r="IP289" i="29"/>
  <c r="NV289" i="29"/>
  <c r="OP302" i="29"/>
  <c r="U164" i="29"/>
  <c r="L164" i="29"/>
  <c r="IQ289" i="29"/>
  <c r="NW289" i="29"/>
  <c r="IM302" i="29"/>
  <c r="IM303" i="29" s="1"/>
  <c r="I74" i="29"/>
  <c r="AE74" i="29"/>
  <c r="V164" i="29"/>
  <c r="IR289" i="29"/>
  <c r="IN302" i="29"/>
  <c r="IN303" i="29" s="1"/>
  <c r="D164" i="29"/>
  <c r="Z164" i="29"/>
  <c r="U231" i="29"/>
  <c r="IY303" i="29"/>
  <c r="IY324" i="29"/>
  <c r="IY325" i="29" s="1"/>
  <c r="JU304" i="29"/>
  <c r="JU294" i="29"/>
  <c r="LM304" i="29"/>
  <c r="Z293" i="29"/>
  <c r="MI294" i="29"/>
  <c r="AB293" i="29"/>
  <c r="NE304" i="29"/>
  <c r="NE303" i="29" s="1"/>
  <c r="AC293" i="29"/>
  <c r="OA304" i="29"/>
  <c r="OA303" i="29" s="1"/>
  <c r="OA294" i="29"/>
  <c r="AE293" i="29"/>
  <c r="OW294" i="29"/>
  <c r="HW303" i="29"/>
  <c r="LN313" i="29"/>
  <c r="OW304" i="29"/>
  <c r="OW303" i="29" s="1"/>
  <c r="E164" i="29"/>
  <c r="E289" i="29" s="1"/>
  <c r="AA164" i="29"/>
  <c r="AA289" i="29" s="1"/>
  <c r="V231" i="29"/>
  <c r="JV304" i="29"/>
  <c r="JV294" i="29"/>
  <c r="LN304" i="29"/>
  <c r="LN294" i="29"/>
  <c r="MJ294" i="29"/>
  <c r="NF304" i="29"/>
  <c r="NF303" i="29" s="1"/>
  <c r="AD293" i="29"/>
  <c r="OB304" i="29"/>
  <c r="OB303" i="29" s="1"/>
  <c r="OB294" i="29"/>
  <c r="OX304" i="29"/>
  <c r="OX303" i="29" s="1"/>
  <c r="OX294" i="29"/>
  <c r="JW312" i="29"/>
  <c r="KS312" i="29"/>
  <c r="KS308" i="29"/>
  <c r="LO312" i="29"/>
  <c r="LO308" i="29"/>
  <c r="MK312" i="29"/>
  <c r="MK308" i="29"/>
  <c r="MK307" i="29" s="1"/>
  <c r="NG312" i="29"/>
  <c r="NG308" i="29"/>
  <c r="OC312" i="29"/>
  <c r="LO313" i="29"/>
  <c r="F164" i="29"/>
  <c r="AB164" i="29"/>
  <c r="S164" i="29"/>
  <c r="JA304" i="29"/>
  <c r="JW304" i="29"/>
  <c r="JW309" i="29" s="1"/>
  <c r="JW294" i="29"/>
  <c r="LO304" i="29"/>
  <c r="NG304" i="29"/>
  <c r="OC304" i="29"/>
  <c r="OC308" i="29" s="1"/>
  <c r="OC294" i="29"/>
  <c r="OY304" i="29"/>
  <c r="OY303" i="29" s="1"/>
  <c r="OY294" i="29"/>
  <c r="JB308" i="29"/>
  <c r="JX308" i="29"/>
  <c r="JX312" i="29"/>
  <c r="KT312" i="29"/>
  <c r="KT308" i="29"/>
  <c r="LP312" i="29"/>
  <c r="LP308" i="29"/>
  <c r="ML308" i="29"/>
  <c r="ML312" i="29"/>
  <c r="NH312" i="29"/>
  <c r="NH308" i="29"/>
  <c r="NH307" i="29" s="1"/>
  <c r="OD308" i="29"/>
  <c r="OD307" i="29" s="1"/>
  <c r="OD312" i="29"/>
  <c r="AF312" i="29" s="1"/>
  <c r="LP309" i="29"/>
  <c r="LP313" i="29"/>
  <c r="G164" i="29"/>
  <c r="AC164" i="29"/>
  <c r="T164" i="29"/>
  <c r="B231" i="29"/>
  <c r="X231" i="29"/>
  <c r="JB306" i="29"/>
  <c r="JB303" i="29"/>
  <c r="JB324" i="29"/>
  <c r="JB325" i="29" s="1"/>
  <c r="JX304" i="29"/>
  <c r="JX294" i="29"/>
  <c r="LP304" i="29"/>
  <c r="LP303" i="29" s="1"/>
  <c r="NH304" i="29"/>
  <c r="NH303" i="29" s="1"/>
  <c r="OD304" i="29"/>
  <c r="OD303" i="29" s="1"/>
  <c r="AF293" i="29"/>
  <c r="AF294" i="29" s="1"/>
  <c r="OZ304" i="29"/>
  <c r="OZ303" i="29" s="1"/>
  <c r="OZ294" i="29"/>
  <c r="IY294" i="29"/>
  <c r="MM294" i="29"/>
  <c r="IO303" i="29"/>
  <c r="LY303" i="29"/>
  <c r="JY308" i="29"/>
  <c r="JY312" i="29"/>
  <c r="KU312" i="29"/>
  <c r="KU308" i="29"/>
  <c r="LQ312" i="29"/>
  <c r="MM308" i="29"/>
  <c r="MM312" i="29"/>
  <c r="NI312" i="29"/>
  <c r="OE308" i="29"/>
  <c r="OE307" i="29" s="1"/>
  <c r="OE312" i="29"/>
  <c r="LQ313" i="29"/>
  <c r="LD303" i="29"/>
  <c r="JK306" i="29"/>
  <c r="C231" i="29"/>
  <c r="Y231" i="29"/>
  <c r="JC304" i="29"/>
  <c r="JC294" i="29"/>
  <c r="JY306" i="29"/>
  <c r="JY303" i="29"/>
  <c r="LQ304" i="29"/>
  <c r="LQ294" i="29"/>
  <c r="NI304" i="29"/>
  <c r="OE304" i="29"/>
  <c r="OE303" i="29" s="1"/>
  <c r="PA304" i="29"/>
  <c r="PA303" i="29" s="1"/>
  <c r="PA294" i="29"/>
  <c r="IZ303" i="29"/>
  <c r="LE303" i="29"/>
  <c r="BI289" i="29"/>
  <c r="BI294" i="29" s="1"/>
  <c r="CE289" i="29"/>
  <c r="CE294" i="29" s="1"/>
  <c r="DW289" i="29"/>
  <c r="DW294" i="29" s="1"/>
  <c r="JU313" i="29"/>
  <c r="LM289" i="29"/>
  <c r="P37" i="29"/>
  <c r="D231" i="29"/>
  <c r="Z231" i="29"/>
  <c r="JD304" i="29"/>
  <c r="JZ304" i="29"/>
  <c r="JZ309" i="29" s="1"/>
  <c r="JZ294" i="29"/>
  <c r="KV304" i="29"/>
  <c r="LR304" i="29"/>
  <c r="NJ304" i="29"/>
  <c r="NJ309" i="29" s="1"/>
  <c r="OF304" i="29"/>
  <c r="PB304" i="29"/>
  <c r="PB294" i="29"/>
  <c r="JB294" i="29"/>
  <c r="HU303" i="29"/>
  <c r="IQ303" i="29"/>
  <c r="MA303" i="29"/>
  <c r="PK303" i="29"/>
  <c r="LF303" i="29"/>
  <c r="JC324" i="28"/>
  <c r="JC325" i="28" s="1"/>
  <c r="BJ289" i="29"/>
  <c r="BJ294" i="29" s="1"/>
  <c r="CF289" i="29"/>
  <c r="CF294" i="29" s="1"/>
  <c r="DX289" i="29"/>
  <c r="DX294" i="29" s="1"/>
  <c r="JV309" i="29"/>
  <c r="LN289" i="29"/>
  <c r="LN310" i="29" s="1"/>
  <c r="Q37" i="29"/>
  <c r="B59" i="29"/>
  <c r="X59" i="29"/>
  <c r="E231" i="29"/>
  <c r="AA231" i="29"/>
  <c r="T293" i="29"/>
  <c r="JY294" i="29"/>
  <c r="KJ306" i="29"/>
  <c r="LG303" i="29"/>
  <c r="BK289" i="29"/>
  <c r="BK294" i="29" s="1"/>
  <c r="CG289" i="29"/>
  <c r="CG294" i="29" s="1"/>
  <c r="DY289" i="29"/>
  <c r="DY294" i="29" s="1"/>
  <c r="EU289" i="29"/>
  <c r="EU294" i="29" s="1"/>
  <c r="JW313" i="29"/>
  <c r="LO289" i="29"/>
  <c r="LO310" i="29" s="1"/>
  <c r="R37" i="29"/>
  <c r="C59" i="29"/>
  <c r="Y59" i="29"/>
  <c r="F231" i="29"/>
  <c r="AB231" i="29"/>
  <c r="S231" i="29"/>
  <c r="U293" i="29"/>
  <c r="MP303" i="29"/>
  <c r="LH303" i="29"/>
  <c r="JE325" i="28"/>
  <c r="BL289" i="29"/>
  <c r="BL294" i="29" s="1"/>
  <c r="CH289" i="29"/>
  <c r="CH294" i="29" s="1"/>
  <c r="DZ289" i="29"/>
  <c r="DZ294" i="29" s="1"/>
  <c r="EV289" i="29"/>
  <c r="EV294" i="29" s="1"/>
  <c r="JX309" i="29"/>
  <c r="JX313" i="29"/>
  <c r="LP289" i="29"/>
  <c r="S37" i="29"/>
  <c r="D59" i="29"/>
  <c r="Z59" i="29"/>
  <c r="G231" i="29"/>
  <c r="AC231" i="29"/>
  <c r="T231" i="29"/>
  <c r="V293" i="29"/>
  <c r="MH303" i="29"/>
  <c r="CI289" i="29"/>
  <c r="CI294" i="29" s="1"/>
  <c r="EA289" i="29"/>
  <c r="EA294" i="29" s="1"/>
  <c r="EW289" i="29"/>
  <c r="EW294" i="29" s="1"/>
  <c r="JY309" i="29"/>
  <c r="JY313" i="29"/>
  <c r="LQ289" i="29"/>
  <c r="LQ310" i="29" s="1"/>
  <c r="NI309" i="29"/>
  <c r="NI313" i="29"/>
  <c r="T37" i="29"/>
  <c r="E59" i="29"/>
  <c r="AA59" i="29"/>
  <c r="W293" i="29"/>
  <c r="MR303" i="29"/>
  <c r="FY303" i="29"/>
  <c r="HQ303" i="29"/>
  <c r="MI304" i="29"/>
  <c r="U37" i="29"/>
  <c r="F59" i="29"/>
  <c r="AB59" i="29"/>
  <c r="AE306" i="29"/>
  <c r="AE308" i="29" s="1"/>
  <c r="T306" i="29"/>
  <c r="B304" i="29"/>
  <c r="X293" i="29"/>
  <c r="MJ304" i="29"/>
  <c r="IX309" i="29"/>
  <c r="KP313" i="29"/>
  <c r="KP309" i="29"/>
  <c r="LL309" i="29"/>
  <c r="MH309" i="29"/>
  <c r="MH313" i="29"/>
  <c r="ND309" i="29"/>
  <c r="NZ309" i="29"/>
  <c r="NZ313" i="29"/>
  <c r="AF306" i="29"/>
  <c r="AF308" i="29" s="1"/>
  <c r="U306" i="29"/>
  <c r="HK289" i="29"/>
  <c r="OC289" i="29"/>
  <c r="OC310" i="29" s="1"/>
  <c r="C304" i="29"/>
  <c r="Y304" i="29"/>
  <c r="JE304" i="29"/>
  <c r="JE294" i="29"/>
  <c r="MO303" i="29"/>
  <c r="NK303" i="29"/>
  <c r="OG304" i="29"/>
  <c r="OG294" i="29"/>
  <c r="PC304" i="29"/>
  <c r="PC303" i="29" s="1"/>
  <c r="PC294" i="29"/>
  <c r="LR312" i="29"/>
  <c r="MN308" i="29"/>
  <c r="NJ312" i="29"/>
  <c r="OF312" i="29"/>
  <c r="KW303" i="29"/>
  <c r="GF303" i="29"/>
  <c r="IY309" i="29"/>
  <c r="KQ313" i="29"/>
  <c r="KQ309" i="29"/>
  <c r="MI313" i="29"/>
  <c r="NE309" i="29"/>
  <c r="OA309" i="29"/>
  <c r="OA313" i="29"/>
  <c r="IX289" i="29"/>
  <c r="OD289" i="29"/>
  <c r="D304" i="29"/>
  <c r="KB304" i="29"/>
  <c r="KX308" i="29"/>
  <c r="KX303" i="29"/>
  <c r="NL303" i="29"/>
  <c r="OH304" i="29"/>
  <c r="OH303" i="29" s="1"/>
  <c r="OH294" i="29"/>
  <c r="PD304" i="29"/>
  <c r="PD294" i="29"/>
  <c r="KA308" i="29"/>
  <c r="LS312" i="29"/>
  <c r="MO308" i="29"/>
  <c r="MO307" i="29" s="1"/>
  <c r="NK312" i="29"/>
  <c r="GG303" i="29"/>
  <c r="HC303" i="29"/>
  <c r="HY303" i="29"/>
  <c r="IZ309" i="29"/>
  <c r="KR309" i="29"/>
  <c r="MJ309" i="29"/>
  <c r="MJ313" i="29"/>
  <c r="NF309" i="29"/>
  <c r="NF313" i="29"/>
  <c r="OB313" i="29"/>
  <c r="IY289" i="29"/>
  <c r="IY310" i="29" s="1"/>
  <c r="OE289" i="29"/>
  <c r="OE310" i="29" s="1"/>
  <c r="E304" i="29"/>
  <c r="AA304" i="29"/>
  <c r="AA303" i="29" s="1"/>
  <c r="AA308" i="29" s="1"/>
  <c r="JG304" i="29"/>
  <c r="KC304" i="29"/>
  <c r="KC294" i="29"/>
  <c r="KY304" i="29"/>
  <c r="KY294" i="29"/>
  <c r="LU303" i="29"/>
  <c r="MQ303" i="29"/>
  <c r="PE304" i="29"/>
  <c r="PE294" i="29"/>
  <c r="LT312" i="29"/>
  <c r="MP308" i="29"/>
  <c r="HZ303" i="29"/>
  <c r="KS309" i="29"/>
  <c r="MK309" i="29"/>
  <c r="NG313" i="29"/>
  <c r="GJ289" i="29"/>
  <c r="IZ289" i="29"/>
  <c r="F304" i="29"/>
  <c r="JH294" i="29"/>
  <c r="KD304" i="29"/>
  <c r="KD294" i="29"/>
  <c r="KZ308" i="29"/>
  <c r="KZ303" i="29"/>
  <c r="LV303" i="29"/>
  <c r="NN303" i="29"/>
  <c r="NN308" i="29"/>
  <c r="LU312" i="29"/>
  <c r="MQ308" i="29"/>
  <c r="IA303" i="29"/>
  <c r="JF304" i="29"/>
  <c r="NC303" i="29"/>
  <c r="JB309" i="29"/>
  <c r="KT309" i="29"/>
  <c r="ML309" i="29"/>
  <c r="NH309" i="29"/>
  <c r="NH313" i="29"/>
  <c r="OD309" i="29"/>
  <c r="OD313" i="29"/>
  <c r="GK289" i="29"/>
  <c r="JA289" i="29"/>
  <c r="JI294" i="29"/>
  <c r="KE294" i="29"/>
  <c r="KE304" i="29"/>
  <c r="LA294" i="29"/>
  <c r="LW304" i="29"/>
  <c r="LW294" i="29"/>
  <c r="MS304" i="29"/>
  <c r="NO294" i="29"/>
  <c r="NO304" i="29"/>
  <c r="OK304" i="29"/>
  <c r="PG304" i="29"/>
  <c r="GN303" i="29"/>
  <c r="HJ303" i="29"/>
  <c r="IF303" i="29"/>
  <c r="LV312" i="29"/>
  <c r="MR308" i="29"/>
  <c r="MR307" i="29" s="1"/>
  <c r="GJ303" i="29"/>
  <c r="HF303" i="29"/>
  <c r="IB303" i="29"/>
  <c r="JH304" i="29"/>
  <c r="ND303" i="29"/>
  <c r="KU309" i="29"/>
  <c r="MM309" i="29"/>
  <c r="OE309" i="29"/>
  <c r="GL289" i="29"/>
  <c r="JB289" i="29"/>
  <c r="JB310" i="29" s="1"/>
  <c r="ND289" i="29"/>
  <c r="KF304" i="29"/>
  <c r="LX304" i="29"/>
  <c r="MT294" i="29"/>
  <c r="NP294" i="29"/>
  <c r="NP304" i="29"/>
  <c r="NP303" i="29" s="1"/>
  <c r="OL294" i="29"/>
  <c r="OL304" i="29"/>
  <c r="OL303" i="29" s="1"/>
  <c r="PH294" i="29"/>
  <c r="PH304" i="29"/>
  <c r="PH303" i="29" s="1"/>
  <c r="GO303" i="29"/>
  <c r="HK303" i="29"/>
  <c r="IG303" i="29"/>
  <c r="LW312" i="29"/>
  <c r="IP303" i="29"/>
  <c r="GK303" i="29"/>
  <c r="HG303" i="29"/>
  <c r="IC303" i="29"/>
  <c r="JI304" i="29"/>
  <c r="KS313" i="29"/>
  <c r="AR289" i="29"/>
  <c r="AR294" i="29" s="1"/>
  <c r="BN289" i="29"/>
  <c r="BN294" i="29" s="1"/>
  <c r="CJ289" i="29"/>
  <c r="CJ294" i="29" s="1"/>
  <c r="DF289" i="29"/>
  <c r="DF294" i="29" s="1"/>
  <c r="EB289" i="29"/>
  <c r="EB294" i="29" s="1"/>
  <c r="EX289" i="29"/>
  <c r="EX294" i="29" s="1"/>
  <c r="FT289" i="29"/>
  <c r="FT294" i="29" s="1"/>
  <c r="GP289" i="29"/>
  <c r="HL289" i="29"/>
  <c r="HL302" i="29"/>
  <c r="HL303" i="29" s="1"/>
  <c r="IH302" i="29"/>
  <c r="IH289" i="29"/>
  <c r="JD302" i="29"/>
  <c r="JD289" i="29"/>
  <c r="JZ289" i="29"/>
  <c r="JZ310" i="29" s="1"/>
  <c r="KV302" i="29"/>
  <c r="KV289" i="29"/>
  <c r="KV310" i="29" s="1"/>
  <c r="LR289" i="29"/>
  <c r="LR310" i="29" s="1"/>
  <c r="MN302" i="29"/>
  <c r="MN289" i="29"/>
  <c r="NJ289" i="29"/>
  <c r="OF302" i="29"/>
  <c r="OF289" i="29"/>
  <c r="OF310" i="29" s="1"/>
  <c r="PB302" i="29"/>
  <c r="PB289" i="29"/>
  <c r="PB310" i="29" s="1"/>
  <c r="GM289" i="29"/>
  <c r="JC289" i="29"/>
  <c r="JC310" i="29" s="1"/>
  <c r="NE289" i="29"/>
  <c r="KG308" i="29"/>
  <c r="LC294" i="29"/>
  <c r="NQ303" i="29"/>
  <c r="NQ308" i="29"/>
  <c r="OM303" i="29"/>
  <c r="IH303" i="29"/>
  <c r="KF312" i="29"/>
  <c r="LB308" i="29"/>
  <c r="LX312" i="29"/>
  <c r="MT312" i="29"/>
  <c r="MT308" i="29"/>
  <c r="NP308" i="29"/>
  <c r="GL303" i="29"/>
  <c r="HH303" i="29"/>
  <c r="ID303" i="29"/>
  <c r="JJ304" i="29"/>
  <c r="LB312" i="29"/>
  <c r="KT313" i="29"/>
  <c r="CK289" i="29"/>
  <c r="CK294" i="29" s="1"/>
  <c r="DG289" i="29"/>
  <c r="DG294" i="29" s="1"/>
  <c r="EC289" i="29"/>
  <c r="EC294" i="29" s="1"/>
  <c r="EY289" i="29"/>
  <c r="EY294" i="29" s="1"/>
  <c r="FU289" i="29"/>
  <c r="FU294" i="29" s="1"/>
  <c r="GQ289" i="29"/>
  <c r="HM289" i="29"/>
  <c r="HM302" i="29"/>
  <c r="HM303" i="29" s="1"/>
  <c r="II289" i="29"/>
  <c r="JE302" i="29"/>
  <c r="JE309" i="29" s="1"/>
  <c r="JE289" i="29"/>
  <c r="JE310" i="29" s="1"/>
  <c r="KA302" i="29"/>
  <c r="KA289" i="29"/>
  <c r="KW289" i="29"/>
  <c r="KW310" i="29" s="1"/>
  <c r="LS289" i="29"/>
  <c r="LS302" i="29"/>
  <c r="MO289" i="29"/>
  <c r="NK289" i="29"/>
  <c r="NK302" i="29"/>
  <c r="OG302" i="29"/>
  <c r="OG289" i="29"/>
  <c r="OG310" i="29" s="1"/>
  <c r="PC302" i="29"/>
  <c r="PC289" i="29"/>
  <c r="PC310" i="29" s="1"/>
  <c r="GN289" i="29"/>
  <c r="KP289" i="29"/>
  <c r="NF289" i="29"/>
  <c r="JL294" i="29"/>
  <c r="JL304" i="29"/>
  <c r="KH304" i="29"/>
  <c r="LD294" i="29"/>
  <c r="LZ304" i="29"/>
  <c r="LZ303" i="29" s="1"/>
  <c r="MV303" i="29"/>
  <c r="NR303" i="29"/>
  <c r="II303" i="29"/>
  <c r="LC308" i="29"/>
  <c r="LY312" i="29"/>
  <c r="GM303" i="29"/>
  <c r="HI303" i="29"/>
  <c r="IE303" i="29"/>
  <c r="KU313" i="29"/>
  <c r="AT289" i="29"/>
  <c r="AT294" i="29" s="1"/>
  <c r="BP289" i="29"/>
  <c r="BP294" i="29" s="1"/>
  <c r="CL289" i="29"/>
  <c r="CL294" i="29" s="1"/>
  <c r="DH289" i="29"/>
  <c r="DH294" i="29" s="1"/>
  <c r="ED289" i="29"/>
  <c r="ED294" i="29" s="1"/>
  <c r="EZ289" i="29"/>
  <c r="EZ294" i="29" s="1"/>
  <c r="FV289" i="29"/>
  <c r="FV302" i="29"/>
  <c r="GR289" i="29"/>
  <c r="HN289" i="29"/>
  <c r="HN302" i="29"/>
  <c r="IJ302" i="29"/>
  <c r="IJ303" i="29" s="1"/>
  <c r="IJ289" i="29"/>
  <c r="JF302" i="29"/>
  <c r="JF289" i="29"/>
  <c r="JF310" i="29" s="1"/>
  <c r="KB302" i="29"/>
  <c r="KB289" i="29"/>
  <c r="KB310" i="29" s="1"/>
  <c r="KX289" i="29"/>
  <c r="KX310" i="29" s="1"/>
  <c r="LT289" i="29"/>
  <c r="LT302" i="29"/>
  <c r="MP289" i="29"/>
  <c r="NL289" i="29"/>
  <c r="NL310" i="29" s="1"/>
  <c r="NL302" i="29"/>
  <c r="OH289" i="29"/>
  <c r="OH310" i="29" s="1"/>
  <c r="PD302" i="29"/>
  <c r="PD289" i="29"/>
  <c r="PD310" i="29" s="1"/>
  <c r="GO289" i="29"/>
  <c r="KQ289" i="29"/>
  <c r="NG289" i="29"/>
  <c r="NG310" i="29" s="1"/>
  <c r="LE294" i="29"/>
  <c r="NS303" i="29"/>
  <c r="FV303" i="29"/>
  <c r="HN303" i="29"/>
  <c r="U312" i="29"/>
  <c r="LZ312" i="29"/>
  <c r="KK303" i="29"/>
  <c r="OO303" i="29"/>
  <c r="AU289" i="29"/>
  <c r="AU294" i="29" s="1"/>
  <c r="BQ289" i="29"/>
  <c r="BQ294" i="29" s="1"/>
  <c r="CM289" i="29"/>
  <c r="CM294" i="29" s="1"/>
  <c r="DI289" i="29"/>
  <c r="DI294" i="29" s="1"/>
  <c r="EE289" i="29"/>
  <c r="EE294" i="29" s="1"/>
  <c r="FA289" i="29"/>
  <c r="FA294" i="29" s="1"/>
  <c r="FW289" i="29"/>
  <c r="FW302" i="29"/>
  <c r="FW303" i="29" s="1"/>
  <c r="GS289" i="29"/>
  <c r="HO289" i="29"/>
  <c r="HO302" i="29"/>
  <c r="IK289" i="29"/>
  <c r="JG302" i="29"/>
  <c r="JG289" i="29"/>
  <c r="JG310" i="29" s="1"/>
  <c r="KC302" i="29"/>
  <c r="KC289" i="29"/>
  <c r="KC310" i="29" s="1"/>
  <c r="KY289" i="29"/>
  <c r="KY310" i="29" s="1"/>
  <c r="LU289" i="29"/>
  <c r="LU302" i="29"/>
  <c r="MQ289" i="29"/>
  <c r="NM289" i="29"/>
  <c r="NM302" i="29"/>
  <c r="OI289" i="29"/>
  <c r="PE302" i="29"/>
  <c r="PE289" i="29"/>
  <c r="PE310" i="29" s="1"/>
  <c r="IB289" i="29"/>
  <c r="KR289" i="29"/>
  <c r="NH289" i="29"/>
  <c r="HO303" i="29"/>
  <c r="IK303" i="29"/>
  <c r="LE312" i="29"/>
  <c r="MA312" i="29"/>
  <c r="OP303" i="29"/>
  <c r="AV289" i="29"/>
  <c r="AV294" i="29" s="1"/>
  <c r="BR289" i="29"/>
  <c r="BR294" i="29" s="1"/>
  <c r="CN289" i="29"/>
  <c r="CN294" i="29" s="1"/>
  <c r="DJ289" i="29"/>
  <c r="DJ294" i="29" s="1"/>
  <c r="EF289" i="29"/>
  <c r="EF294" i="29" s="1"/>
  <c r="FB289" i="29"/>
  <c r="FB294" i="29" s="1"/>
  <c r="FX289" i="29"/>
  <c r="FX302" i="29"/>
  <c r="FX303" i="29" s="1"/>
  <c r="GT289" i="29"/>
  <c r="HP289" i="29"/>
  <c r="HP302" i="29"/>
  <c r="HP303" i="29" s="1"/>
  <c r="IL289" i="29"/>
  <c r="JH302" i="29"/>
  <c r="JH289" i="29"/>
  <c r="JH310" i="29" s="1"/>
  <c r="KD302" i="29"/>
  <c r="KD289" i="29"/>
  <c r="KD310" i="29" s="1"/>
  <c r="KZ302" i="29"/>
  <c r="KZ289" i="29"/>
  <c r="KZ310" i="29" s="1"/>
  <c r="LV289" i="29"/>
  <c r="LV302" i="29"/>
  <c r="MR289" i="29"/>
  <c r="NN289" i="29"/>
  <c r="NN302" i="29"/>
  <c r="OJ289" i="29"/>
  <c r="PF302" i="29"/>
  <c r="PF303" i="29" s="1"/>
  <c r="PF289" i="29"/>
  <c r="PF310" i="29" s="1"/>
  <c r="IC289" i="29"/>
  <c r="KS289" i="29"/>
  <c r="NI289" i="29"/>
  <c r="NI310" i="29" s="1"/>
  <c r="JO303" i="29"/>
  <c r="KK294" i="29"/>
  <c r="LG294" i="29"/>
  <c r="MY303" i="29"/>
  <c r="NL294" i="29"/>
  <c r="PJ294" i="29"/>
  <c r="LF312" i="29"/>
  <c r="NT312" i="29"/>
  <c r="LA304" i="29"/>
  <c r="IP308" i="29"/>
  <c r="JL308" i="29"/>
  <c r="KH312" i="29"/>
  <c r="LD308" i="29"/>
  <c r="MV312" i="29"/>
  <c r="NR308" i="29"/>
  <c r="NR307" i="29" s="1"/>
  <c r="LI304" i="29"/>
  <c r="LI303" i="29" s="1"/>
  <c r="LZ308" i="29"/>
  <c r="JK324" i="29"/>
  <c r="JK325" i="29" s="1"/>
  <c r="JK319" i="29"/>
  <c r="FZ303" i="29"/>
  <c r="IQ308" i="29"/>
  <c r="KI312" i="29"/>
  <c r="LE308" i="29"/>
  <c r="MW312" i="29"/>
  <c r="NS308" i="29"/>
  <c r="MA308" i="29"/>
  <c r="JN308" i="29"/>
  <c r="KJ312" i="29"/>
  <c r="LF308" i="29"/>
  <c r="MB308" i="29"/>
  <c r="MX312" i="29"/>
  <c r="LK304" i="29"/>
  <c r="JM319" i="29"/>
  <c r="JM306" i="29"/>
  <c r="GB303" i="29"/>
  <c r="IS308" i="29"/>
  <c r="JO308" i="29"/>
  <c r="KK308" i="29"/>
  <c r="KK312" i="29"/>
  <c r="LG308" i="29"/>
  <c r="LG312" i="29"/>
  <c r="Y312" i="29" s="1"/>
  <c r="MC308" i="29"/>
  <c r="MY308" i="29"/>
  <c r="MY312" i="29"/>
  <c r="NU308" i="29"/>
  <c r="IR304" i="29"/>
  <c r="JN304" i="29"/>
  <c r="LF294" i="29"/>
  <c r="MX304" i="29"/>
  <c r="OP294" i="29"/>
  <c r="PL294" i="29"/>
  <c r="PL304" i="29"/>
  <c r="PL303" i="29" s="1"/>
  <c r="GC303" i="29"/>
  <c r="IT308" i="29"/>
  <c r="JP308" i="29"/>
  <c r="KL308" i="29"/>
  <c r="KL312" i="29"/>
  <c r="LH308" i="29"/>
  <c r="LH312" i="29"/>
  <c r="MD308" i="29"/>
  <c r="MD312" i="29"/>
  <c r="MZ308" i="29"/>
  <c r="MZ312" i="29"/>
  <c r="NV308" i="29"/>
  <c r="NV307" i="29" s="1"/>
  <c r="NV312" i="29"/>
  <c r="KI308" i="29"/>
  <c r="JO306" i="29"/>
  <c r="GZ303" i="29"/>
  <c r="IU308" i="29"/>
  <c r="JQ308" i="29"/>
  <c r="JQ312" i="29"/>
  <c r="KM308" i="29"/>
  <c r="KM312" i="29"/>
  <c r="LI312" i="29"/>
  <c r="ME308" i="29"/>
  <c r="ME312" i="29"/>
  <c r="NA308" i="29"/>
  <c r="NA312" i="29"/>
  <c r="NW308" i="29"/>
  <c r="NW307" i="29" s="1"/>
  <c r="NW312" i="29"/>
  <c r="MB304" i="29"/>
  <c r="KJ308" i="29"/>
  <c r="MV308" i="29"/>
  <c r="MB312" i="29"/>
  <c r="JP306" i="29"/>
  <c r="KL303" i="29"/>
  <c r="KG294" i="29"/>
  <c r="MF294" i="29"/>
  <c r="GE303" i="29"/>
  <c r="HA303" i="29"/>
  <c r="IV308" i="29"/>
  <c r="JR308" i="29"/>
  <c r="JR312" i="29"/>
  <c r="KN308" i="29"/>
  <c r="KN312" i="29"/>
  <c r="LJ308" i="29"/>
  <c r="LJ312" i="29"/>
  <c r="MF308" i="29"/>
  <c r="MF312" i="29"/>
  <c r="NB308" i="29"/>
  <c r="NB312" i="29"/>
  <c r="NX308" i="29"/>
  <c r="NX312" i="29"/>
  <c r="MW308" i="29"/>
  <c r="MC312" i="29"/>
  <c r="JQ306" i="29"/>
  <c r="IW308" i="29"/>
  <c r="JS308" i="29"/>
  <c r="JS312" i="29"/>
  <c r="KO308" i="29"/>
  <c r="KO312" i="29"/>
  <c r="LK308" i="29"/>
  <c r="LK312" i="29"/>
  <c r="MG308" i="29"/>
  <c r="MG312" i="29"/>
  <c r="NC308" i="29"/>
  <c r="NC312" i="29"/>
  <c r="NY308" i="29"/>
  <c r="NY312" i="29"/>
  <c r="NT304" i="29"/>
  <c r="NT303" i="29" s="1"/>
  <c r="JR306" i="29"/>
  <c r="IX308" i="29"/>
  <c r="JT308" i="29"/>
  <c r="JT312" i="29"/>
  <c r="KP308" i="29"/>
  <c r="KP312" i="29"/>
  <c r="LL308" i="29"/>
  <c r="LL312" i="29"/>
  <c r="MH308" i="29"/>
  <c r="MH312" i="29"/>
  <c r="ND308" i="29"/>
  <c r="ND312" i="29"/>
  <c r="NZ308" i="29"/>
  <c r="NZ312" i="29"/>
  <c r="JS306" i="29"/>
  <c r="JS303" i="29"/>
  <c r="KO303" i="29"/>
  <c r="NY303" i="29"/>
  <c r="IY308" i="29"/>
  <c r="JU312" i="29"/>
  <c r="KQ308" i="29"/>
  <c r="KQ312" i="29"/>
  <c r="LM312" i="29"/>
  <c r="MI308" i="29"/>
  <c r="MI312" i="29"/>
  <c r="NE308" i="29"/>
  <c r="NE312" i="29"/>
  <c r="OA308" i="29"/>
  <c r="OA312" i="29"/>
  <c r="JT306" i="29"/>
  <c r="JT303" i="29"/>
  <c r="KP303" i="29"/>
  <c r="NZ303" i="29"/>
  <c r="KL294" i="29"/>
  <c r="PI294" i="29"/>
  <c r="U313" i="29"/>
  <c r="IZ308" i="29"/>
  <c r="JV312" i="29"/>
  <c r="KR308" i="29"/>
  <c r="KR312" i="29"/>
  <c r="LN312" i="29"/>
  <c r="MJ312" i="29"/>
  <c r="NF308" i="29"/>
  <c r="NF307" i="29" s="1"/>
  <c r="NF312" i="29"/>
  <c r="OB308" i="29"/>
  <c r="OB312" i="29"/>
  <c r="BN390" i="1" l="1"/>
  <c r="BN333" i="1"/>
  <c r="BC309" i="1"/>
  <c r="BN449" i="1"/>
  <c r="BP310" i="1"/>
  <c r="AS276" i="1"/>
  <c r="AE317" i="1"/>
  <c r="BP299" i="1"/>
  <c r="AY429" i="1"/>
  <c r="BY272" i="1"/>
  <c r="BN398" i="1"/>
  <c r="BT310" i="1"/>
  <c r="BB274" i="1"/>
  <c r="AZ471" i="1"/>
  <c r="AZ451" i="1"/>
  <c r="BY292" i="1"/>
  <c r="AY415" i="1"/>
  <c r="BN290" i="1"/>
  <c r="BN438" i="1"/>
  <c r="AY439" i="1"/>
  <c r="BN285" i="1"/>
  <c r="BN335" i="1"/>
  <c r="BN316" i="1"/>
  <c r="BY208" i="1"/>
  <c r="BN403" i="1"/>
  <c r="BY253" i="1"/>
  <c r="BB314" i="1"/>
  <c r="BY288" i="1"/>
  <c r="BP311" i="1"/>
  <c r="BN469" i="1"/>
  <c r="BN401" i="1"/>
  <c r="BN273" i="1"/>
  <c r="BY214" i="1"/>
  <c r="BQ290" i="1"/>
  <c r="AY324" i="1"/>
  <c r="AY376" i="1"/>
  <c r="BN304" i="1"/>
  <c r="BN296" i="1"/>
  <c r="AZ318" i="1"/>
  <c r="AY437" i="1"/>
  <c r="BN308" i="1"/>
  <c r="AZ345" i="1"/>
  <c r="AY354" i="1"/>
  <c r="AZ449" i="1"/>
  <c r="AY473" i="1"/>
  <c r="AY461" i="1"/>
  <c r="AZ483" i="1"/>
  <c r="BN476" i="1"/>
  <c r="BY247" i="1"/>
  <c r="AZ347" i="1"/>
  <c r="BN416" i="1"/>
  <c r="BN444" i="1"/>
  <c r="BN292" i="1"/>
  <c r="BC286" i="1"/>
  <c r="BB286" i="1"/>
  <c r="BQ310" i="1"/>
  <c r="Q312" i="1"/>
  <c r="C235" i="2" s="1"/>
  <c r="E235" i="2" s="1"/>
  <c r="BO313" i="1"/>
  <c r="BU312" i="1" a="1"/>
  <c r="BU312" i="1" s="1"/>
  <c r="AO310" i="1"/>
  <c r="BR313" i="1"/>
  <c r="BT299" i="1"/>
  <c r="AP313" i="1"/>
  <c r="BT297" i="1"/>
  <c r="BU313" i="1" a="1"/>
  <c r="BU313" i="1" s="1"/>
  <c r="BT313" i="1"/>
  <c r="Q313" i="1"/>
  <c r="C236" i="2" s="1"/>
  <c r="E236" i="2" s="1"/>
  <c r="BS290" i="1"/>
  <c r="AQ313" i="1"/>
  <c r="AP290" i="1"/>
  <c r="B651" i="1"/>
  <c r="AQ290" i="1"/>
  <c r="BT300" i="1"/>
  <c r="BP290" i="1"/>
  <c r="BB279" i="1"/>
  <c r="AB290" i="1"/>
  <c r="BQ294" i="1"/>
  <c r="AO290" i="1"/>
  <c r="AO313" i="1"/>
  <c r="BU290" i="1" a="1"/>
  <c r="BU290" i="1" s="1"/>
  <c r="BQ313" i="1"/>
  <c r="BO290" i="1"/>
  <c r="BR290" i="1"/>
  <c r="BS313" i="1"/>
  <c r="AE309" i="1"/>
  <c r="BN441" i="1"/>
  <c r="AY465" i="1"/>
  <c r="BN336" i="1"/>
  <c r="BY202" i="1"/>
  <c r="BY235" i="1"/>
  <c r="BY258" i="1"/>
  <c r="BN349" i="1"/>
  <c r="AY458" i="1"/>
  <c r="AY337" i="1"/>
  <c r="BY250" i="1"/>
  <c r="BN475" i="1"/>
  <c r="AY482" i="1"/>
  <c r="BN342" i="1"/>
  <c r="AY383" i="1"/>
  <c r="BY199" i="1"/>
  <c r="AY427" i="1"/>
  <c r="AY349" i="1"/>
  <c r="BY266" i="1"/>
  <c r="BY230" i="1"/>
  <c r="BN319" i="1"/>
  <c r="AZ431" i="1"/>
  <c r="BN482" i="1"/>
  <c r="BN363" i="1"/>
  <c r="BN370" i="1"/>
  <c r="BY273" i="1"/>
  <c r="AY444" i="1"/>
  <c r="AZ308" i="1"/>
  <c r="AZ315" i="1"/>
  <c r="AY323" i="1"/>
  <c r="BY244" i="1"/>
  <c r="BN477" i="1"/>
  <c r="AZ298" i="1"/>
  <c r="AS314" i="1"/>
  <c r="BY219" i="1"/>
  <c r="BY268" i="1"/>
  <c r="AU295" i="1"/>
  <c r="BN311" i="1"/>
  <c r="AY436" i="1"/>
  <c r="AZ296" i="1"/>
  <c r="AY311" i="1"/>
  <c r="BY226" i="1"/>
  <c r="AY463" i="1"/>
  <c r="BY245" i="1"/>
  <c r="BY284" i="1"/>
  <c r="AZ337" i="1"/>
  <c r="AY274" i="1"/>
  <c r="BY236" i="1"/>
  <c r="BY209" i="1"/>
  <c r="AZ439" i="1"/>
  <c r="BN407" i="1"/>
  <c r="AY425" i="1"/>
  <c r="AY396" i="1"/>
  <c r="BY287" i="1"/>
  <c r="AZ418" i="1"/>
  <c r="AZ348" i="1"/>
  <c r="BN347" i="1"/>
  <c r="BY207" i="1"/>
  <c r="AU290" i="1"/>
  <c r="BC291" i="1"/>
  <c r="AE289" i="1"/>
  <c r="AB289" i="1"/>
  <c r="BB291" i="1"/>
  <c r="BR299" i="1"/>
  <c r="BB298" i="1"/>
  <c r="AO298" i="1"/>
  <c r="AP272" i="1"/>
  <c r="BO272" i="1"/>
  <c r="AH312" i="1"/>
  <c r="AI312" i="1" s="1"/>
  <c r="B713" i="1"/>
  <c r="AE316" i="1"/>
  <c r="BI271" i="1"/>
  <c r="BO271" i="1"/>
  <c r="BO289" i="1"/>
  <c r="BO282" i="1"/>
  <c r="AQ312" i="1"/>
  <c r="BS282" i="1"/>
  <c r="BR311" i="1"/>
  <c r="AY287" i="1"/>
  <c r="BY252" i="1"/>
  <c r="BY249" i="1"/>
  <c r="BY262" i="1"/>
  <c r="BY281" i="1"/>
  <c r="BQ282" i="1"/>
  <c r="AY299" i="1"/>
  <c r="Q282" i="1"/>
  <c r="C205" i="2" s="1"/>
  <c r="E205" i="2" s="1"/>
  <c r="BO294" i="1"/>
  <c r="AO280" i="1"/>
  <c r="AY368" i="1"/>
  <c r="AU303" i="1"/>
  <c r="BY256" i="1"/>
  <c r="BT286" i="1"/>
  <c r="BP282" i="1"/>
  <c r="AY422" i="1"/>
  <c r="AZ482" i="1"/>
  <c r="BS298" i="1"/>
  <c r="U271" i="1"/>
  <c r="U651" i="1" s="1"/>
  <c r="AP282" i="1"/>
  <c r="BC273" i="1"/>
  <c r="AY275" i="1"/>
  <c r="X270" i="1"/>
  <c r="X653" i="1" s="1"/>
  <c r="BS294" i="1"/>
  <c r="BR294" i="1"/>
  <c r="BY220" i="1"/>
  <c r="BY280" i="1"/>
  <c r="BN419" i="1"/>
  <c r="BN282" i="1"/>
  <c r="AZ287" i="1"/>
  <c r="AY475" i="1"/>
  <c r="BN331" i="1"/>
  <c r="BN279" i="1"/>
  <c r="BY283" i="1"/>
  <c r="BS318" i="1"/>
  <c r="BS304" i="1"/>
  <c r="BN345" i="1"/>
  <c r="BY222" i="1"/>
  <c r="BT312" i="1"/>
  <c r="BR282" i="1"/>
  <c r="AY331" i="1"/>
  <c r="BP288" i="1"/>
  <c r="BB299" i="1"/>
  <c r="BN366" i="1"/>
  <c r="AZ429" i="1"/>
  <c r="BY261" i="1"/>
  <c r="AO282" i="1"/>
  <c r="B712" i="1"/>
  <c r="BP286" i="1"/>
  <c r="BO286" i="1"/>
  <c r="BT282" i="1"/>
  <c r="AY296" i="1"/>
  <c r="BS312" i="1"/>
  <c r="AY330" i="1"/>
  <c r="BP318" i="1"/>
  <c r="BY279" i="1"/>
  <c r="BQ311" i="1"/>
  <c r="AP312" i="1"/>
  <c r="BO288" i="1"/>
  <c r="AY438" i="1"/>
  <c r="BR312" i="1"/>
  <c r="BY206" i="1"/>
  <c r="BN391" i="1"/>
  <c r="BR304" i="1"/>
  <c r="BY239" i="1"/>
  <c r="AY356" i="1"/>
  <c r="BP312" i="1"/>
  <c r="BY254" i="1"/>
  <c r="BY238" i="1"/>
  <c r="AO312" i="1"/>
  <c r="BY271" i="1"/>
  <c r="AY312" i="1"/>
  <c r="BN270" i="1"/>
  <c r="BN352" i="1"/>
  <c r="BO312" i="1"/>
  <c r="BT318" i="1"/>
  <c r="BN461" i="1"/>
  <c r="BT294" i="1"/>
  <c r="BY218" i="1"/>
  <c r="BY224" i="1"/>
  <c r="BY205" i="1"/>
  <c r="AZ351" i="1"/>
  <c r="BP285" i="1"/>
  <c r="BY255" i="1"/>
  <c r="AI305" i="1"/>
  <c r="AZ398" i="1"/>
  <c r="AY391" i="1"/>
  <c r="BN340" i="1"/>
  <c r="BY232" i="1"/>
  <c r="BR297" i="1"/>
  <c r="BY259" i="1"/>
  <c r="BS300" i="1"/>
  <c r="AZ300" i="1"/>
  <c r="AZ456" i="1"/>
  <c r="BO304" i="1"/>
  <c r="BY231" i="1"/>
  <c r="BY203" i="1"/>
  <c r="BN280" i="1"/>
  <c r="AS280" i="1"/>
  <c r="BN457" i="1"/>
  <c r="BY290" i="1"/>
  <c r="BY278" i="1"/>
  <c r="AY338" i="1"/>
  <c r="BN429" i="1"/>
  <c r="BO297" i="1"/>
  <c r="BN334" i="1"/>
  <c r="AY451" i="1"/>
  <c r="AY300" i="1"/>
  <c r="BN295" i="1"/>
  <c r="BY291" i="1"/>
  <c r="BN348" i="1"/>
  <c r="BY264" i="1"/>
  <c r="BO316" i="1"/>
  <c r="BO300" i="1"/>
  <c r="AY380" i="1"/>
  <c r="AI303" i="1"/>
  <c r="BY274" i="1"/>
  <c r="AZ323" i="1"/>
  <c r="BN479" i="1"/>
  <c r="BQ302" i="1"/>
  <c r="BP302" i="1"/>
  <c r="BU302" i="1" a="1"/>
  <c r="BU302" i="1" s="1"/>
  <c r="AB302" i="1"/>
  <c r="BR302" i="1"/>
  <c r="BT302" i="1"/>
  <c r="BS302" i="1"/>
  <c r="BS297" i="1"/>
  <c r="AZ288" i="1"/>
  <c r="BN402" i="1"/>
  <c r="BT303" i="1"/>
  <c r="AO302" i="1"/>
  <c r="BS299" i="1"/>
  <c r="BP304" i="1"/>
  <c r="AO299" i="1"/>
  <c r="BP289" i="1"/>
  <c r="BY248" i="1"/>
  <c r="BQ314" i="1"/>
  <c r="Q302" i="1"/>
  <c r="C225" i="2" s="1"/>
  <c r="E225" i="2" s="1"/>
  <c r="AZ463" i="1"/>
  <c r="BN307" i="1"/>
  <c r="AS307" i="1"/>
  <c r="BN473" i="1"/>
  <c r="BN481" i="1"/>
  <c r="BN387" i="1"/>
  <c r="BY221" i="1"/>
  <c r="AY288" i="1"/>
  <c r="AZ465" i="1"/>
  <c r="AU280" i="1"/>
  <c r="AP302" i="1"/>
  <c r="AF290" i="1"/>
  <c r="BQ300" i="1"/>
  <c r="BQ289" i="1"/>
  <c r="AZ281" i="1"/>
  <c r="AY281" i="1"/>
  <c r="BN291" i="1"/>
  <c r="AY306" i="1"/>
  <c r="BB284" i="1"/>
  <c r="AZ290" i="1"/>
  <c r="BS303" i="1"/>
  <c r="BN426" i="1"/>
  <c r="AY450" i="1"/>
  <c r="BN330" i="1"/>
  <c r="BB290" i="1"/>
  <c r="BP298" i="1"/>
  <c r="AQ302" i="1"/>
  <c r="AZ332" i="1"/>
  <c r="BR289" i="1"/>
  <c r="BR296" i="1"/>
  <c r="BY242" i="1"/>
  <c r="AZ280" i="1"/>
  <c r="AY280" i="1"/>
  <c r="AY474" i="1"/>
  <c r="BN431" i="1"/>
  <c r="AZ363" i="1"/>
  <c r="BO302" i="1"/>
  <c r="BY243" i="1"/>
  <c r="BY269" i="1"/>
  <c r="BP300" i="1"/>
  <c r="BS289" i="1"/>
  <c r="BN289" i="1"/>
  <c r="BY200" i="1"/>
  <c r="BY217" i="1"/>
  <c r="AY348" i="1"/>
  <c r="AY298" i="1"/>
  <c r="BN396" i="1"/>
  <c r="BN368" i="1"/>
  <c r="BN350" i="1"/>
  <c r="AY321" i="1"/>
  <c r="AO303" i="1"/>
  <c r="AO289" i="1"/>
  <c r="BT289" i="1"/>
  <c r="BO285" i="1"/>
  <c r="BY293" i="1"/>
  <c r="BN353" i="1"/>
  <c r="BO303" i="1"/>
  <c r="BY267" i="1"/>
  <c r="BN413" i="1"/>
  <c r="BY211" i="1"/>
  <c r="BN454" i="1"/>
  <c r="BR303" i="1"/>
  <c r="BY285" i="1"/>
  <c r="BR285" i="1"/>
  <c r="BY286" i="1"/>
  <c r="BU289" i="1" a="1"/>
  <c r="BU289" i="1" s="1"/>
  <c r="AO295" i="1"/>
  <c r="BN410" i="1"/>
  <c r="BN382" i="1"/>
  <c r="BY257" i="1"/>
  <c r="Q289" i="1"/>
  <c r="C212" i="2" s="1"/>
  <c r="E212" i="2" s="1"/>
  <c r="AO297" i="1"/>
  <c r="BY223" i="1"/>
  <c r="BN277" i="1"/>
  <c r="BY270" i="1"/>
  <c r="BT285" i="1"/>
  <c r="BN323" i="1"/>
  <c r="AY442" i="1"/>
  <c r="BO317" i="1"/>
  <c r="BY276" i="1"/>
  <c r="AP289" i="1"/>
  <c r="AS311" i="1"/>
  <c r="BN324" i="1"/>
  <c r="BC280" i="1"/>
  <c r="BB280" i="1"/>
  <c r="BY229" i="1"/>
  <c r="BN395" i="1"/>
  <c r="BN468" i="1"/>
  <c r="BN448" i="1"/>
  <c r="BU282" i="1" a="1"/>
  <c r="BU282" i="1" s="1"/>
  <c r="AQ282" i="1"/>
  <c r="AB53" i="3"/>
  <c r="M54" i="3"/>
  <c r="E310" i="28"/>
  <c r="E294" i="28"/>
  <c r="AA310" i="29"/>
  <c r="AA294" i="29"/>
  <c r="E310" i="29"/>
  <c r="E294" i="29"/>
  <c r="K23" i="27"/>
  <c r="B283" i="1"/>
  <c r="AP283" i="1" s="1"/>
  <c r="BQ283" i="1"/>
  <c r="BP283" i="1"/>
  <c r="AQ283" i="1"/>
  <c r="AO283" i="1"/>
  <c r="AB283" i="1"/>
  <c r="AC283" i="1" s="1"/>
  <c r="BU283" i="1" a="1"/>
  <c r="BU283" i="1" s="1"/>
  <c r="BT283" i="1"/>
  <c r="BS283" i="1"/>
  <c r="BR283" i="1"/>
  <c r="G310" i="28"/>
  <c r="G294" i="28"/>
  <c r="F310" i="28"/>
  <c r="F294" i="28"/>
  <c r="I310" i="28"/>
  <c r="I294" i="28"/>
  <c r="J294" i="28"/>
  <c r="J310" i="28"/>
  <c r="BN357" i="1"/>
  <c r="BN369" i="1"/>
  <c r="AZ375" i="1"/>
  <c r="AY375" i="1"/>
  <c r="AY423" i="1"/>
  <c r="AY399" i="1"/>
  <c r="MN309" i="29"/>
  <c r="MN307" i="29" s="1"/>
  <c r="MN313" i="29"/>
  <c r="MN303" i="29"/>
  <c r="W55" i="3"/>
  <c r="AL287" i="1"/>
  <c r="AH287" i="1"/>
  <c r="AE287" i="1" s="1"/>
  <c r="NM309" i="29"/>
  <c r="NM307" i="29" s="1"/>
  <c r="NM313" i="29"/>
  <c r="N37" i="6"/>
  <c r="O11" i="6"/>
  <c r="O4" i="6"/>
  <c r="O7" i="6" s="1"/>
  <c r="O10" i="6" s="1"/>
  <c r="O8" i="6" s="1"/>
  <c r="I37" i="24"/>
  <c r="AG81" i="3"/>
  <c r="AI37" i="3"/>
  <c r="AI103" i="3" s="1"/>
  <c r="AG99" i="3"/>
  <c r="AW37" i="3"/>
  <c r="BN408" i="1"/>
  <c r="BN420" i="1"/>
  <c r="AU272" i="1"/>
  <c r="AU296" i="1"/>
  <c r="AI277" i="1"/>
  <c r="BU293" i="1" a="1"/>
  <c r="BU293" i="1" s="1"/>
  <c r="AB293" i="1"/>
  <c r="Q293" i="1"/>
  <c r="AQ293" i="1"/>
  <c r="AP293" i="1"/>
  <c r="AO293" i="1"/>
  <c r="BQ293" i="1"/>
  <c r="BR293" i="1"/>
  <c r="BS293" i="1"/>
  <c r="BT293" i="1"/>
  <c r="BN380" i="1"/>
  <c r="BN392" i="1"/>
  <c r="BY213" i="1"/>
  <c r="BY225" i="1"/>
  <c r="BY237" i="1"/>
  <c r="BD158" i="1"/>
  <c r="AI158" i="1"/>
  <c r="GT310" i="29"/>
  <c r="GT294" i="29"/>
  <c r="AC312" i="29"/>
  <c r="LM303" i="29"/>
  <c r="LM309" i="29"/>
  <c r="LM308" i="29"/>
  <c r="N303" i="28"/>
  <c r="C38" i="24"/>
  <c r="D23" i="27" s="1"/>
  <c r="AI91" i="3"/>
  <c r="AI128" i="3"/>
  <c r="AJ93" i="3"/>
  <c r="AJ111" i="3"/>
  <c r="AV88" i="8"/>
  <c r="AV71" i="8" s="1"/>
  <c r="AW56" i="8"/>
  <c r="AW88" i="8" s="1"/>
  <c r="AW71" i="8" s="1"/>
  <c r="AX56" i="8"/>
  <c r="AX88" i="8" s="1"/>
  <c r="AX71" i="8" s="1"/>
  <c r="B275" i="1"/>
  <c r="AP275" i="1" s="1"/>
  <c r="BT275" i="1"/>
  <c r="BS275" i="1"/>
  <c r="BR275" i="1"/>
  <c r="AB275" i="1"/>
  <c r="AC275" i="1" s="1"/>
  <c r="BQ275" i="1"/>
  <c r="BP275" i="1"/>
  <c r="AQ275" i="1"/>
  <c r="BU275" i="1" a="1"/>
  <c r="BU275" i="1" s="1"/>
  <c r="AO275" i="1"/>
  <c r="AG129" i="3"/>
  <c r="AG92" i="3"/>
  <c r="AG110" i="3"/>
  <c r="AI48" i="3"/>
  <c r="AZ435" i="1"/>
  <c r="AY435" i="1"/>
  <c r="AY471" i="1"/>
  <c r="AY483" i="1"/>
  <c r="AY454" i="1"/>
  <c r="AZ454" i="1"/>
  <c r="BC311" i="1"/>
  <c r="BB311" i="1"/>
  <c r="BB294" i="1"/>
  <c r="BC294" i="1"/>
  <c r="BC306" i="1"/>
  <c r="BB306" i="1"/>
  <c r="Z312" i="29"/>
  <c r="X312" i="29"/>
  <c r="MQ310" i="29"/>
  <c r="MQ294" i="29"/>
  <c r="JF309" i="29"/>
  <c r="JF317" i="29"/>
  <c r="HK294" i="29"/>
  <c r="HK310" i="29"/>
  <c r="U302" i="29"/>
  <c r="U307" i="29" s="1"/>
  <c r="U289" i="29"/>
  <c r="U310" i="29" s="1"/>
  <c r="GF310" i="29"/>
  <c r="GF294" i="29"/>
  <c r="JK317" i="29"/>
  <c r="JK309" i="29"/>
  <c r="HV310" i="28"/>
  <c r="HV294" i="28"/>
  <c r="MV310" i="28"/>
  <c r="MV294" i="28"/>
  <c r="AC304" i="28"/>
  <c r="HO310" i="28"/>
  <c r="HO294" i="28"/>
  <c r="GD294" i="28"/>
  <c r="GD310" i="28"/>
  <c r="LK310" i="28"/>
  <c r="LK294" i="28"/>
  <c r="LJ294" i="28"/>
  <c r="LJ310" i="28"/>
  <c r="NA310" i="28"/>
  <c r="NA294" i="28"/>
  <c r="AV90" i="8"/>
  <c r="AV73" i="8" s="1"/>
  <c r="AW58" i="8"/>
  <c r="AW90" i="8" s="1"/>
  <c r="AW73" i="8" s="1"/>
  <c r="AX58" i="8"/>
  <c r="AX90" i="8" s="1"/>
  <c r="AX73" i="8" s="1"/>
  <c r="KT310" i="28"/>
  <c r="KT294" i="28"/>
  <c r="C37" i="24"/>
  <c r="D25" i="27" s="1"/>
  <c r="R289" i="28"/>
  <c r="I39" i="24"/>
  <c r="J25" i="27" s="1"/>
  <c r="AV96" i="3"/>
  <c r="AV78" i="3"/>
  <c r="AX34" i="3"/>
  <c r="AG103" i="3"/>
  <c r="BN421" i="1"/>
  <c r="AQ287" i="1"/>
  <c r="AP287" i="1"/>
  <c r="Q287" i="1"/>
  <c r="BU287" i="1" a="1"/>
  <c r="BU287" i="1" s="1"/>
  <c r="AB287" i="1"/>
  <c r="BT287" i="1"/>
  <c r="BO293" i="1"/>
  <c r="AL285" i="1"/>
  <c r="AH285" i="1"/>
  <c r="AU302" i="1"/>
  <c r="NY307" i="29"/>
  <c r="LM310" i="29"/>
  <c r="LM294" i="29"/>
  <c r="LN303" i="29"/>
  <c r="LN308" i="29"/>
  <c r="JU306" i="29"/>
  <c r="JU303" i="29"/>
  <c r="JU308" i="29"/>
  <c r="PK310" i="29"/>
  <c r="PK294" i="29"/>
  <c r="M310" i="29"/>
  <c r="M294" i="29"/>
  <c r="AC289" i="29"/>
  <c r="AC310" i="29" s="1"/>
  <c r="AC302" i="29"/>
  <c r="AC307" i="29" s="1"/>
  <c r="GZ310" i="28"/>
  <c r="GZ294" i="28"/>
  <c r="OK310" i="28"/>
  <c r="OK294" i="28"/>
  <c r="W302" i="28"/>
  <c r="W289" i="28"/>
  <c r="M294" i="28"/>
  <c r="D289" i="28"/>
  <c r="AO107" i="3"/>
  <c r="AO126" i="3"/>
  <c r="AO89" i="3"/>
  <c r="AW45" i="3"/>
  <c r="AQ45" i="3"/>
  <c r="AZ409" i="1"/>
  <c r="AY409" i="1"/>
  <c r="AY421" i="1"/>
  <c r="BT315" i="1"/>
  <c r="AH314" i="1"/>
  <c r="AE314" i="1" s="1"/>
  <c r="AL314" i="1"/>
  <c r="AI213" i="1"/>
  <c r="BD213" i="1"/>
  <c r="AZ302" i="1"/>
  <c r="AY302" i="1"/>
  <c r="AZ314" i="1"/>
  <c r="AY314" i="1"/>
  <c r="AL246" i="1"/>
  <c r="AH246" i="1"/>
  <c r="AE246" i="1" s="1"/>
  <c r="LI308" i="29"/>
  <c r="KS310" i="29"/>
  <c r="KS294" i="29"/>
  <c r="LU310" i="29"/>
  <c r="LU294" i="29"/>
  <c r="JD310" i="29"/>
  <c r="JD294" i="29"/>
  <c r="JH324" i="29"/>
  <c r="JH325" i="29" s="1"/>
  <c r="JH303" i="29"/>
  <c r="JH318" i="29" s="1"/>
  <c r="JH319" i="29"/>
  <c r="JH306" i="29"/>
  <c r="JH308" i="29"/>
  <c r="JA310" i="29"/>
  <c r="JA294" i="29"/>
  <c r="KD308" i="29"/>
  <c r="KD306" i="29"/>
  <c r="KD303" i="29"/>
  <c r="KY303" i="29"/>
  <c r="KY308" i="29"/>
  <c r="KY309" i="29"/>
  <c r="LR313" i="29"/>
  <c r="PM310" i="29"/>
  <c r="PM294" i="29"/>
  <c r="LB313" i="29"/>
  <c r="LB309" i="29"/>
  <c r="LB303" i="29"/>
  <c r="HQ294" i="29"/>
  <c r="HQ310" i="29"/>
  <c r="IP310" i="28"/>
  <c r="IP294" i="28"/>
  <c r="LW294" i="28"/>
  <c r="GS310" i="28"/>
  <c r="GS294" i="28"/>
  <c r="KB294" i="28"/>
  <c r="KB310" i="28"/>
  <c r="GL294" i="28"/>
  <c r="GL310" i="28"/>
  <c r="KO310" i="28"/>
  <c r="KO294" i="28"/>
  <c r="JR310" i="28"/>
  <c r="JR294" i="28"/>
  <c r="ME310" i="28"/>
  <c r="ME294" i="28"/>
  <c r="O50" i="18"/>
  <c r="V103" i="3"/>
  <c r="V85" i="3"/>
  <c r="BD41" i="3"/>
  <c r="AV68" i="8"/>
  <c r="G38" i="24"/>
  <c r="H23" i="27" s="1"/>
  <c r="AR103" i="3"/>
  <c r="AR85" i="3"/>
  <c r="AC111" i="3"/>
  <c r="BB49" i="3"/>
  <c r="AC93" i="3"/>
  <c r="AA58" i="3"/>
  <c r="Z58" i="3"/>
  <c r="AC102" i="3"/>
  <c r="AC84" i="3"/>
  <c r="AY468" i="1"/>
  <c r="AZ468" i="1"/>
  <c r="AL276" i="1"/>
  <c r="AH276" i="1"/>
  <c r="AE276" i="1" s="1"/>
  <c r="AZ381" i="1"/>
  <c r="AY381" i="1"/>
  <c r="AY393" i="1"/>
  <c r="AZ393" i="1"/>
  <c r="AS293" i="1"/>
  <c r="BN293" i="1"/>
  <c r="BC277" i="1"/>
  <c r="BB277" i="1"/>
  <c r="BB289" i="1"/>
  <c r="BC285" i="1"/>
  <c r="BB285" i="1"/>
  <c r="O716" i="1"/>
  <c r="O704" i="1"/>
  <c r="BC287" i="1"/>
  <c r="BB287" i="1"/>
  <c r="BD170" i="1"/>
  <c r="AI170" i="1"/>
  <c r="AM213" i="1"/>
  <c r="AM261" i="1"/>
  <c r="AO314" i="1"/>
  <c r="AQ309" i="1"/>
  <c r="Q309" i="1"/>
  <c r="AP309" i="1"/>
  <c r="AO309" i="1"/>
  <c r="BU309" i="1" a="1"/>
  <c r="BU309" i="1" s="1"/>
  <c r="BT309" i="1"/>
  <c r="BP309" i="1"/>
  <c r="BQ309" i="1"/>
  <c r="C206" i="2"/>
  <c r="E206" i="2" s="1"/>
  <c r="AF283" i="1"/>
  <c r="AD283" i="1"/>
  <c r="AW78" i="3"/>
  <c r="AY34" i="3"/>
  <c r="AH27" i="3"/>
  <c r="AV27" i="3"/>
  <c r="AZ452" i="1"/>
  <c r="AY452" i="1"/>
  <c r="GP294" i="28"/>
  <c r="GP310" i="28"/>
  <c r="LP310" i="28"/>
  <c r="LP294" i="28"/>
  <c r="R5" i="6"/>
  <c r="AS84" i="3"/>
  <c r="AS102" i="3"/>
  <c r="F22" i="27"/>
  <c r="AS87" i="3"/>
  <c r="AS105" i="3"/>
  <c r="AS124" i="3"/>
  <c r="Q308" i="1"/>
  <c r="BU308" i="1" a="1"/>
  <c r="BU308" i="1" s="1"/>
  <c r="AQ308" i="1"/>
  <c r="BT308" i="1"/>
  <c r="AP308" i="1"/>
  <c r="BS308" i="1"/>
  <c r="BR308" i="1"/>
  <c r="BQ308" i="1"/>
  <c r="BP308" i="1"/>
  <c r="BO308" i="1"/>
  <c r="AZ329" i="1"/>
  <c r="AZ317" i="1"/>
  <c r="AY317" i="1"/>
  <c r="AY365" i="1"/>
  <c r="AU284" i="1"/>
  <c r="BD171" i="1"/>
  <c r="AI171" i="1"/>
  <c r="AJ219" i="1" s="1"/>
  <c r="AC246" i="1"/>
  <c r="AC258" i="1"/>
  <c r="NM310" i="29"/>
  <c r="NM294" i="29"/>
  <c r="KA310" i="29"/>
  <c r="KA294" i="29"/>
  <c r="JC324" i="29"/>
  <c r="JC325" i="29" s="1"/>
  <c r="JC303" i="29"/>
  <c r="JC306" i="29"/>
  <c r="JC308" i="29"/>
  <c r="NR310" i="29"/>
  <c r="NR294" i="29"/>
  <c r="KG313" i="29"/>
  <c r="KG309" i="29"/>
  <c r="LX313" i="29"/>
  <c r="LX309" i="29"/>
  <c r="JI317" i="29"/>
  <c r="JI309" i="29"/>
  <c r="C23" i="27"/>
  <c r="NI303" i="28"/>
  <c r="NJ313" i="29"/>
  <c r="AD313" i="29" s="1"/>
  <c r="CK9" i="8"/>
  <c r="CJ9" i="8" s="1"/>
  <c r="CI9" i="8" s="1"/>
  <c r="CH9" i="8" s="1"/>
  <c r="CG9" i="8" s="1"/>
  <c r="CF9" i="8" s="1"/>
  <c r="CE9" i="8" s="1"/>
  <c r="CD9" i="8" s="1"/>
  <c r="CC9" i="8" s="1"/>
  <c r="CB9" i="8" s="1"/>
  <c r="CA9" i="8" s="1"/>
  <c r="BZ9" i="8" s="1"/>
  <c r="H9" i="8"/>
  <c r="AW44" i="3"/>
  <c r="AO88" i="3"/>
  <c r="AQ44" i="3"/>
  <c r="AO106" i="3"/>
  <c r="AO125" i="3"/>
  <c r="AO110" i="3"/>
  <c r="AY464" i="1"/>
  <c r="AZ464" i="1"/>
  <c r="AI224" i="1"/>
  <c r="BD224" i="1"/>
  <c r="BY216" i="1"/>
  <c r="BY204" i="1"/>
  <c r="BN302" i="1"/>
  <c r="AS302" i="1"/>
  <c r="BN314" i="1"/>
  <c r="ME307" i="29"/>
  <c r="JC309" i="29"/>
  <c r="Y289" i="29"/>
  <c r="Y302" i="29"/>
  <c r="Y307" i="29" s="1"/>
  <c r="IM294" i="29"/>
  <c r="IM310" i="29"/>
  <c r="AC302" i="28"/>
  <c r="AC307" i="28" s="1"/>
  <c r="AC289" i="28"/>
  <c r="AC310" i="28" s="1"/>
  <c r="KK310" i="28"/>
  <c r="KK294" i="28"/>
  <c r="O32" i="6"/>
  <c r="T31" i="6"/>
  <c r="S31" i="6"/>
  <c r="Q31" i="6"/>
  <c r="P31" i="6"/>
  <c r="R31" i="6"/>
  <c r="O31" i="6"/>
  <c r="AZ105" i="3"/>
  <c r="AZ109" i="3"/>
  <c r="AZ87" i="3"/>
  <c r="AZ124" i="3"/>
  <c r="AY279" i="1"/>
  <c r="AZ279" i="1"/>
  <c r="AM224" i="1"/>
  <c r="AM236" i="1"/>
  <c r="AZ334" i="1"/>
  <c r="AY334" i="1"/>
  <c r="BD187" i="1"/>
  <c r="AI187" i="1"/>
  <c r="JK303" i="29"/>
  <c r="JK318" i="29" s="1"/>
  <c r="FX310" i="29"/>
  <c r="FX294" i="29"/>
  <c r="LU309" i="29"/>
  <c r="LU313" i="29"/>
  <c r="C289" i="29"/>
  <c r="C302" i="29"/>
  <c r="W302" i="29"/>
  <c r="W307" i="29" s="1"/>
  <c r="W289" i="29"/>
  <c r="W310" i="29" s="1"/>
  <c r="MB313" i="29"/>
  <c r="MB309" i="29"/>
  <c r="T289" i="29"/>
  <c r="T310" i="29" s="1"/>
  <c r="T302" i="29"/>
  <c r="T307" i="29" s="1"/>
  <c r="JK310" i="29"/>
  <c r="JK294" i="29"/>
  <c r="AW76" i="8"/>
  <c r="AX61" i="8"/>
  <c r="AX93" i="8" s="1"/>
  <c r="AX76" i="8" s="1"/>
  <c r="JX294" i="28"/>
  <c r="JX310" i="28"/>
  <c r="OC310" i="28"/>
  <c r="OC294" i="28"/>
  <c r="AK125" i="3"/>
  <c r="AK106" i="3"/>
  <c r="AK88" i="3"/>
  <c r="AH83" i="3"/>
  <c r="AZ413" i="1"/>
  <c r="AY413" i="1"/>
  <c r="AZ425" i="1"/>
  <c r="AY449" i="1"/>
  <c r="AU286" i="1"/>
  <c r="BO287" i="1"/>
  <c r="P273" i="1"/>
  <c r="AF273" i="1"/>
  <c r="AD273" i="1"/>
  <c r="NC307" i="29"/>
  <c r="IC310" i="29"/>
  <c r="IC294" i="29"/>
  <c r="GK310" i="29"/>
  <c r="GK294" i="29"/>
  <c r="MI303" i="29"/>
  <c r="MI309" i="29"/>
  <c r="MI307" i="29" s="1"/>
  <c r="JU309" i="29"/>
  <c r="JV306" i="29"/>
  <c r="JV303" i="29"/>
  <c r="JV308" i="29"/>
  <c r="OS310" i="29"/>
  <c r="OS294" i="29"/>
  <c r="KL313" i="29"/>
  <c r="KL309" i="29"/>
  <c r="GC310" i="29"/>
  <c r="GC294" i="29"/>
  <c r="IA310" i="29"/>
  <c r="IA294" i="29"/>
  <c r="AD302" i="29"/>
  <c r="AD307" i="29" s="1"/>
  <c r="AD289" i="29"/>
  <c r="AD310" i="29" s="1"/>
  <c r="KF310" i="28"/>
  <c r="KF294" i="28"/>
  <c r="GC310" i="28"/>
  <c r="GC294" i="28"/>
  <c r="ME307" i="28"/>
  <c r="ME303" i="28"/>
  <c r="JO310" i="28"/>
  <c r="JO294" i="28"/>
  <c r="NC303" i="28"/>
  <c r="IF310" i="28"/>
  <c r="IF294" i="28"/>
  <c r="NG310" i="28"/>
  <c r="NG294" i="28"/>
  <c r="L294" i="28"/>
  <c r="L310" i="28"/>
  <c r="O51" i="18"/>
  <c r="D37" i="24"/>
  <c r="E25" i="27" s="1"/>
  <c r="AW68" i="8"/>
  <c r="AU96" i="8"/>
  <c r="AU97" i="8" s="1"/>
  <c r="AV64" i="8"/>
  <c r="AV65" i="8" s="1"/>
  <c r="AW52" i="8"/>
  <c r="AY52" i="8" s="1"/>
  <c r="AX96" i="8" s="1"/>
  <c r="AC87" i="3"/>
  <c r="AC124" i="3"/>
  <c r="AC105" i="3"/>
  <c r="CW10" i="8"/>
  <c r="CV10" i="8" s="1"/>
  <c r="CU10" i="8" s="1"/>
  <c r="CT10" i="8" s="1"/>
  <c r="CS10" i="8" s="1"/>
  <c r="CR10" i="8" s="1"/>
  <c r="CQ10" i="8" s="1"/>
  <c r="CP10" i="8" s="1"/>
  <c r="CO10" i="8" s="1"/>
  <c r="CN10" i="8" s="1"/>
  <c r="CM10" i="8" s="1"/>
  <c r="CL10" i="8" s="1"/>
  <c r="I10" i="8"/>
  <c r="AH35" i="3"/>
  <c r="AH101" i="3" s="1"/>
  <c r="AF97" i="3"/>
  <c r="AF79" i="3"/>
  <c r="AH43" i="3"/>
  <c r="AF87" i="3"/>
  <c r="AF124" i="3"/>
  <c r="AF105" i="3"/>
  <c r="AF109" i="3"/>
  <c r="AV43" i="3"/>
  <c r="C196" i="2"/>
  <c r="E196" i="2" s="1"/>
  <c r="AQ23" i="3"/>
  <c r="AW23" i="3"/>
  <c r="AY23" i="3" s="1"/>
  <c r="AP23" i="3"/>
  <c r="BN436" i="1"/>
  <c r="AY329" i="1"/>
  <c r="AI284" i="1"/>
  <c r="BP315" i="1"/>
  <c r="BC303" i="1"/>
  <c r="BB303" i="1"/>
  <c r="AZ366" i="1"/>
  <c r="AY366" i="1"/>
  <c r="AY378" i="1"/>
  <c r="AZ378" i="1"/>
  <c r="AY402" i="1"/>
  <c r="BU279" i="1" a="1"/>
  <c r="BU279" i="1" s="1"/>
  <c r="AB279" i="1"/>
  <c r="AC279" i="1" s="1"/>
  <c r="AQ279" i="1"/>
  <c r="AP279" i="1"/>
  <c r="Q279" i="1"/>
  <c r="BR279" i="1"/>
  <c r="BQ279" i="1"/>
  <c r="BT279" i="1"/>
  <c r="AO279" i="1"/>
  <c r="BP279" i="1"/>
  <c r="BS279" i="1"/>
  <c r="BO279" i="1"/>
  <c r="AI193" i="1"/>
  <c r="AJ193" i="1" s="1"/>
  <c r="BD193" i="1"/>
  <c r="AZ346" i="1"/>
  <c r="AY346" i="1"/>
  <c r="AG246" i="1"/>
  <c r="JW306" i="29"/>
  <c r="JW303" i="29"/>
  <c r="HY310" i="29"/>
  <c r="HY294" i="29"/>
  <c r="JA324" i="29"/>
  <c r="JA325" i="29" s="1"/>
  <c r="JA303" i="29"/>
  <c r="JA309" i="29"/>
  <c r="IR310" i="28"/>
  <c r="IR294" i="28"/>
  <c r="AC106" i="3"/>
  <c r="AC88" i="3"/>
  <c r="AC125" i="3"/>
  <c r="AI290" i="1"/>
  <c r="AE290" i="1"/>
  <c r="OB307" i="29"/>
  <c r="Z304" i="29"/>
  <c r="Z303" i="29" s="1"/>
  <c r="Z308" i="29" s="1"/>
  <c r="KJ310" i="28"/>
  <c r="KJ294" i="28"/>
  <c r="H302" i="29"/>
  <c r="H303" i="29" s="1"/>
  <c r="H289" i="29"/>
  <c r="JT313" i="29"/>
  <c r="JS303" i="28"/>
  <c r="BD32" i="3"/>
  <c r="V98" i="3"/>
  <c r="BN367" i="1"/>
  <c r="BN379" i="1"/>
  <c r="BU292" i="1" a="1"/>
  <c r="BU292" i="1" s="1"/>
  <c r="AB292" i="1"/>
  <c r="Q292" i="1"/>
  <c r="AO292" i="1"/>
  <c r="AQ292" i="1"/>
  <c r="AP292" i="1"/>
  <c r="BO292" i="1"/>
  <c r="BT292" i="1"/>
  <c r="BR292" i="1"/>
  <c r="JN310" i="29"/>
  <c r="JN294" i="29"/>
  <c r="HZ294" i="28"/>
  <c r="HZ310" i="28"/>
  <c r="AI27" i="3"/>
  <c r="AV21" i="3"/>
  <c r="AX21" i="3" s="1"/>
  <c r="AP21" i="3"/>
  <c r="BU291" i="1" a="1"/>
  <c r="BU291" i="1" s="1"/>
  <c r="AB291" i="1"/>
  <c r="Q291" i="1"/>
  <c r="BS291" i="1"/>
  <c r="AO291" i="1"/>
  <c r="BR291" i="1"/>
  <c r="BQ291" i="1"/>
  <c r="BP291" i="1"/>
  <c r="BO291" i="1"/>
  <c r="AQ291" i="1"/>
  <c r="AP291" i="1"/>
  <c r="BT291" i="1"/>
  <c r="NF310" i="29"/>
  <c r="NF294" i="29"/>
  <c r="MY310" i="29"/>
  <c r="MY294" i="29"/>
  <c r="AW48" i="3"/>
  <c r="AG126" i="3"/>
  <c r="AI45" i="3"/>
  <c r="AG89" i="3"/>
  <c r="AG107" i="3"/>
  <c r="AG111" i="3"/>
  <c r="AS109" i="3"/>
  <c r="AS91" i="3"/>
  <c r="AS128" i="3"/>
  <c r="AZ304" i="1"/>
  <c r="AY304" i="1"/>
  <c r="AY328" i="1"/>
  <c r="AZ316" i="1"/>
  <c r="AY364" i="1"/>
  <c r="AY340" i="1"/>
  <c r="AZ327" i="1"/>
  <c r="AY327" i="1"/>
  <c r="AZ339" i="1"/>
  <c r="AY339" i="1"/>
  <c r="AY363" i="1"/>
  <c r="AZ359" i="1"/>
  <c r="AY359" i="1"/>
  <c r="AY395" i="1"/>
  <c r="AZ371" i="1"/>
  <c r="AY419" i="1"/>
  <c r="AY371" i="1"/>
  <c r="BO296" i="1"/>
  <c r="ME294" i="29"/>
  <c r="MX303" i="29"/>
  <c r="MX308" i="29"/>
  <c r="W312" i="29"/>
  <c r="GO310" i="29"/>
  <c r="GO294" i="29"/>
  <c r="KP310" i="29"/>
  <c r="KP294" i="29"/>
  <c r="KG303" i="29"/>
  <c r="JZ308" i="29"/>
  <c r="ME313" i="29"/>
  <c r="ME309" i="29"/>
  <c r="ME303" i="29"/>
  <c r="NU310" i="29"/>
  <c r="NU294" i="29"/>
  <c r="HB310" i="29"/>
  <c r="HB294" i="29"/>
  <c r="MY309" i="29"/>
  <c r="MY313" i="29"/>
  <c r="HV310" i="29"/>
  <c r="HV294" i="29"/>
  <c r="MA310" i="29"/>
  <c r="MA294" i="29"/>
  <c r="MV313" i="29"/>
  <c r="MV309" i="29"/>
  <c r="GA310" i="29"/>
  <c r="GA294" i="29"/>
  <c r="HR294" i="29"/>
  <c r="HR310" i="29"/>
  <c r="OK310" i="29"/>
  <c r="OK294" i="29"/>
  <c r="NX309" i="29"/>
  <c r="NX307" i="29" s="1"/>
  <c r="NX313" i="29"/>
  <c r="AE313" i="29" s="1"/>
  <c r="NX303" i="29"/>
  <c r="C303" i="28"/>
  <c r="II310" i="28"/>
  <c r="II294" i="28"/>
  <c r="FZ310" i="28"/>
  <c r="FZ294" i="28"/>
  <c r="LA294" i="28"/>
  <c r="LA310" i="28"/>
  <c r="OG310" i="28"/>
  <c r="OG294" i="28"/>
  <c r="GI294" i="28"/>
  <c r="GI310" i="28"/>
  <c r="L48" i="18"/>
  <c r="AC89" i="3"/>
  <c r="AC126" i="3"/>
  <c r="AC107" i="3"/>
  <c r="AS106" i="3"/>
  <c r="JN44" i="8"/>
  <c r="JO7" i="8"/>
  <c r="JP7" i="8"/>
  <c r="G39" i="13"/>
  <c r="G19" i="13"/>
  <c r="V87" i="3"/>
  <c r="V105" i="3"/>
  <c r="V124" i="3"/>
  <c r="AZ86" i="3"/>
  <c r="AZ104" i="3"/>
  <c r="AZ123" i="3"/>
  <c r="AZ108" i="3"/>
  <c r="AZ110" i="3"/>
  <c r="AZ129" i="3"/>
  <c r="AZ92" i="3"/>
  <c r="AK110" i="3"/>
  <c r="BN425" i="1"/>
  <c r="BN437" i="1"/>
  <c r="AQ24" i="3"/>
  <c r="AW24" i="3"/>
  <c r="AY24" i="3" s="1"/>
  <c r="AY353" i="1"/>
  <c r="AZ291" i="1"/>
  <c r="AY291" i="1"/>
  <c r="AZ303" i="1"/>
  <c r="AY303" i="1"/>
  <c r="AY315" i="1"/>
  <c r="AI153" i="1"/>
  <c r="BD153" i="1"/>
  <c r="AI235" i="1"/>
  <c r="BD235" i="1"/>
  <c r="F25" i="27"/>
  <c r="AX26" i="3"/>
  <c r="AF81" i="3"/>
  <c r="AH37" i="3"/>
  <c r="AF99" i="3"/>
  <c r="AV37" i="3"/>
  <c r="AC252" i="1"/>
  <c r="AC264" i="1"/>
  <c r="MY294" i="28"/>
  <c r="MY310" i="28"/>
  <c r="BO309" i="1"/>
  <c r="BY277" i="1"/>
  <c r="BY289" i="1"/>
  <c r="HP310" i="29"/>
  <c r="HP294" i="29"/>
  <c r="HA310" i="29"/>
  <c r="HA294" i="29"/>
  <c r="IK310" i="28"/>
  <c r="IK294" i="28"/>
  <c r="KC303" i="29"/>
  <c r="KC306" i="29"/>
  <c r="KN310" i="28"/>
  <c r="KN294" i="28"/>
  <c r="N56" i="3"/>
  <c r="W56" i="3" s="1"/>
  <c r="BN346" i="1"/>
  <c r="BN358" i="1"/>
  <c r="JG324" i="29"/>
  <c r="JG325" i="29" s="1"/>
  <c r="JG303" i="29"/>
  <c r="JG318" i="29" s="1"/>
  <c r="JG319" i="29"/>
  <c r="JG306" i="29"/>
  <c r="JG308" i="29"/>
  <c r="LP310" i="29"/>
  <c r="LP294" i="29"/>
  <c r="JS310" i="28"/>
  <c r="JS294" i="28"/>
  <c r="Q58" i="3"/>
  <c r="AQ42" i="3"/>
  <c r="AP42" i="3"/>
  <c r="AO86" i="3"/>
  <c r="AO123" i="3"/>
  <c r="AW42" i="3"/>
  <c r="AO104" i="3"/>
  <c r="AZ292" i="1"/>
  <c r="AY292" i="1"/>
  <c r="MC303" i="28"/>
  <c r="BN385" i="1"/>
  <c r="BN397" i="1"/>
  <c r="BQ292" i="1"/>
  <c r="S302" i="29"/>
  <c r="S303" i="29" s="1"/>
  <c r="S289" i="29"/>
  <c r="BC292" i="1"/>
  <c r="BB292" i="1"/>
  <c r="BB316" i="1"/>
  <c r="BB304" i="1"/>
  <c r="AQ296" i="1"/>
  <c r="AP296" i="1"/>
  <c r="Q296" i="1"/>
  <c r="BU296" i="1" a="1"/>
  <c r="BU296" i="1" s="1"/>
  <c r="BT296" i="1"/>
  <c r="AB296" i="1"/>
  <c r="BP296" i="1"/>
  <c r="BS296" i="1"/>
  <c r="NT294" i="29"/>
  <c r="LT310" i="28"/>
  <c r="LT294" i="28"/>
  <c r="MX294" i="29"/>
  <c r="GN310" i="29"/>
  <c r="GN294" i="29"/>
  <c r="KB294" i="29"/>
  <c r="LN309" i="29"/>
  <c r="LI309" i="29"/>
  <c r="F289" i="29"/>
  <c r="F302" i="29"/>
  <c r="MC310" i="29"/>
  <c r="MC294" i="29"/>
  <c r="GZ310" i="29"/>
  <c r="GZ294" i="29"/>
  <c r="MA313" i="29"/>
  <c r="MA309" i="29"/>
  <c r="MA307" i="29" s="1"/>
  <c r="LZ310" i="29"/>
  <c r="LZ294" i="29"/>
  <c r="GD310" i="29"/>
  <c r="GD294" i="29"/>
  <c r="NO313" i="29"/>
  <c r="NO309" i="29"/>
  <c r="NY310" i="29"/>
  <c r="NY294" i="29"/>
  <c r="NB310" i="29"/>
  <c r="NB294" i="29"/>
  <c r="IW303" i="29"/>
  <c r="KD294" i="28"/>
  <c r="KD310" i="28"/>
  <c r="LS310" i="28"/>
  <c r="LS294" i="28"/>
  <c r="IU310" i="28"/>
  <c r="IU294" i="28"/>
  <c r="KL310" i="28"/>
  <c r="KL294" i="28"/>
  <c r="ND310" i="28"/>
  <c r="ND294" i="28"/>
  <c r="AS75" i="8"/>
  <c r="AS83" i="8"/>
  <c r="AS97" i="8"/>
  <c r="AS79" i="8" a="1"/>
  <c r="AS79" i="8" s="1"/>
  <c r="JW42" i="8"/>
  <c r="JW43" i="8"/>
  <c r="JW44" i="8"/>
  <c r="JR6" i="8"/>
  <c r="JR43" i="8" s="1"/>
  <c r="L57" i="18"/>
  <c r="V123" i="3"/>
  <c r="BD42" i="3"/>
  <c r="V104" i="3"/>
  <c r="V86" i="3"/>
  <c r="AI17" i="3"/>
  <c r="AH17" i="3"/>
  <c r="AF88" i="3"/>
  <c r="AF125" i="3"/>
  <c r="AF106" i="3"/>
  <c r="AH44" i="3"/>
  <c r="G87" i="13"/>
  <c r="P87" i="13" s="1"/>
  <c r="G84" i="13"/>
  <c r="G88" i="13" s="1"/>
  <c r="P88" i="13" s="1"/>
  <c r="BD43" i="3"/>
  <c r="BB44" i="3"/>
  <c r="V84" i="3"/>
  <c r="V102" i="3"/>
  <c r="BD40" i="3"/>
  <c r="BA110" i="3"/>
  <c r="BA129" i="3"/>
  <c r="BA92" i="3"/>
  <c r="AP92" i="3"/>
  <c r="AP129" i="3"/>
  <c r="V91" i="3"/>
  <c r="V128" i="3"/>
  <c r="V109" i="3"/>
  <c r="BD47" i="3"/>
  <c r="G54" i="3"/>
  <c r="G55" i="3" s="1"/>
  <c r="T53" i="3"/>
  <c r="AI90" i="3"/>
  <c r="AI108" i="3"/>
  <c r="AI127" i="3"/>
  <c r="AO84" i="3"/>
  <c r="AQ40" i="3"/>
  <c r="AW40" i="3"/>
  <c r="AO102" i="3"/>
  <c r="AY485" i="1"/>
  <c r="AZ485" i="1"/>
  <c r="AY351" i="1"/>
  <c r="AI231" i="1"/>
  <c r="BD231" i="1"/>
  <c r="AE231" i="1"/>
  <c r="AQ295" i="1"/>
  <c r="AP295" i="1"/>
  <c r="Q295" i="1"/>
  <c r="BU295" i="1" a="1"/>
  <c r="BU295" i="1" s="1"/>
  <c r="BT295" i="1"/>
  <c r="BS295" i="1"/>
  <c r="AB295" i="1"/>
  <c r="BP295" i="1"/>
  <c r="BR295" i="1"/>
  <c r="AH256" i="1"/>
  <c r="AE256" i="1" s="1"/>
  <c r="AL256" i="1"/>
  <c r="AI137" i="1"/>
  <c r="BD137" i="1"/>
  <c r="AY343" i="1"/>
  <c r="AZ343" i="1"/>
  <c r="AY367" i="1"/>
  <c r="AY379" i="1"/>
  <c r="AM231" i="1"/>
  <c r="BB305" i="1"/>
  <c r="BB317" i="1"/>
  <c r="BC293" i="1"/>
  <c r="BB293" i="1"/>
  <c r="BC305" i="1"/>
  <c r="AZ355" i="1"/>
  <c r="AM249" i="1"/>
  <c r="HL294" i="28"/>
  <c r="HL310" i="28"/>
  <c r="AY466" i="1"/>
  <c r="AZ466" i="1"/>
  <c r="AZ362" i="1"/>
  <c r="AY362" i="1"/>
  <c r="AY410" i="1"/>
  <c r="Y303" i="29"/>
  <c r="Y308" i="29" s="1"/>
  <c r="B302" i="28"/>
  <c r="B289" i="28"/>
  <c r="AD302" i="28"/>
  <c r="AD307" i="28" s="1"/>
  <c r="AD289" i="28"/>
  <c r="AD310" i="28" s="1"/>
  <c r="P289" i="28"/>
  <c r="AF313" i="29"/>
  <c r="MA310" i="28"/>
  <c r="MA294" i="28"/>
  <c r="KE310" i="28"/>
  <c r="KE294" i="28"/>
  <c r="S307" i="28"/>
  <c r="S303" i="28"/>
  <c r="KH303" i="29"/>
  <c r="KH306" i="29"/>
  <c r="KH308" i="29"/>
  <c r="HS310" i="29"/>
  <c r="HS294" i="29"/>
  <c r="GQ310" i="29"/>
  <c r="GQ294" i="29"/>
  <c r="AB304" i="28"/>
  <c r="AB294" i="28"/>
  <c r="GV310" i="28"/>
  <c r="GV294" i="28"/>
  <c r="BI266" i="1"/>
  <c r="AP266" i="1"/>
  <c r="BO266" i="1"/>
  <c r="AA266" i="1"/>
  <c r="H303" i="28"/>
  <c r="OH310" i="28"/>
  <c r="OH294" i="28"/>
  <c r="GP310" i="29"/>
  <c r="GP294" i="29"/>
  <c r="IR310" i="29"/>
  <c r="IR294" i="29"/>
  <c r="MV310" i="29"/>
  <c r="MV294" i="29"/>
  <c r="OU310" i="29"/>
  <c r="OU294" i="29"/>
  <c r="NF310" i="28"/>
  <c r="NF294" i="28"/>
  <c r="GH310" i="28"/>
  <c r="GH294" i="28"/>
  <c r="HA310" i="28"/>
  <c r="HA294" i="28"/>
  <c r="NZ310" i="28"/>
  <c r="NZ294" i="28"/>
  <c r="JS18" i="8"/>
  <c r="AP45" i="3"/>
  <c r="AN89" i="3"/>
  <c r="AV45" i="3"/>
  <c r="AN126" i="3"/>
  <c r="AN107" i="3"/>
  <c r="BY234" i="1"/>
  <c r="BY246" i="1"/>
  <c r="BY210" i="1"/>
  <c r="BY198" i="1"/>
  <c r="AZ377" i="1"/>
  <c r="AY377" i="1"/>
  <c r="AI295" i="1"/>
  <c r="HO310" i="29"/>
  <c r="HO294" i="29"/>
  <c r="NB313" i="29"/>
  <c r="NB309" i="29"/>
  <c r="NB307" i="29" s="1"/>
  <c r="ML303" i="28"/>
  <c r="HQ310" i="28"/>
  <c r="HQ294" i="28"/>
  <c r="OJ310" i="28"/>
  <c r="OJ294" i="28"/>
  <c r="KX294" i="28"/>
  <c r="KX310" i="28"/>
  <c r="OA310" i="28"/>
  <c r="OA294" i="28"/>
  <c r="E36" i="24"/>
  <c r="F26" i="27" s="1"/>
  <c r="L54" i="18"/>
  <c r="AJ128" i="3"/>
  <c r="AJ109" i="3"/>
  <c r="AJ91" i="3"/>
  <c r="AK102" i="3"/>
  <c r="AK84" i="3"/>
  <c r="AV92" i="8"/>
  <c r="AV75" i="8" s="1"/>
  <c r="AX60" i="8"/>
  <c r="AX92" i="8" s="1"/>
  <c r="AX75" i="8" s="1"/>
  <c r="AW105" i="3"/>
  <c r="AY43" i="3"/>
  <c r="AW124" i="3"/>
  <c r="AW87" i="3"/>
  <c r="AR109" i="3"/>
  <c r="AR91" i="3"/>
  <c r="AR128" i="3"/>
  <c r="AF101" i="3"/>
  <c r="AY459" i="1"/>
  <c r="AZ271" i="1"/>
  <c r="AY271" i="1"/>
  <c r="AZ283" i="1"/>
  <c r="AY283" i="1"/>
  <c r="AY295" i="1"/>
  <c r="AS303" i="1"/>
  <c r="BN303" i="1"/>
  <c r="G715" i="1"/>
  <c r="G703" i="1"/>
  <c r="G716" i="1"/>
  <c r="G704" i="1"/>
  <c r="O262" i="1"/>
  <c r="AP262" i="1"/>
  <c r="AA262" i="1"/>
  <c r="AK262" i="1"/>
  <c r="BB315" i="1"/>
  <c r="BC315" i="1"/>
  <c r="AI228" i="1"/>
  <c r="AJ228" i="1" s="1"/>
  <c r="BD228" i="1"/>
  <c r="AE228" i="1"/>
  <c r="BN378" i="1"/>
  <c r="BO295" i="1"/>
  <c r="BN343" i="1"/>
  <c r="BN355" i="1"/>
  <c r="AM237" i="1"/>
  <c r="BD200" i="1"/>
  <c r="AI200" i="1"/>
  <c r="JZ306" i="29"/>
  <c r="JZ303" i="29"/>
  <c r="LC313" i="29"/>
  <c r="LC309" i="29"/>
  <c r="IJ294" i="28"/>
  <c r="IJ310" i="28"/>
  <c r="AI248" i="1"/>
  <c r="AJ248" i="1" s="1"/>
  <c r="BD248" i="1"/>
  <c r="NA307" i="29"/>
  <c r="IH294" i="29"/>
  <c r="IH310" i="29"/>
  <c r="OQ310" i="29"/>
  <c r="OQ294" i="29"/>
  <c r="IV310" i="28"/>
  <c r="IV294" i="28"/>
  <c r="IS310" i="28"/>
  <c r="IS294" i="28"/>
  <c r="AH292" i="1"/>
  <c r="AL292" i="1"/>
  <c r="JH310" i="28"/>
  <c r="JH294" i="28"/>
  <c r="BN400" i="1"/>
  <c r="BN412" i="1"/>
  <c r="AG243" i="1"/>
  <c r="AG267" i="1"/>
  <c r="AL266" i="1"/>
  <c r="AH266" i="1"/>
  <c r="AE266" i="1"/>
  <c r="OT310" i="29"/>
  <c r="OT294" i="29"/>
  <c r="KM310" i="28"/>
  <c r="KM294" i="28"/>
  <c r="BN443" i="1"/>
  <c r="BN455" i="1"/>
  <c r="AG203" i="1"/>
  <c r="AG227" i="1"/>
  <c r="AG251" i="1"/>
  <c r="O56" i="18"/>
  <c r="ML294" i="28"/>
  <c r="BN446" i="1"/>
  <c r="BN458" i="1"/>
  <c r="AA312" i="29"/>
  <c r="MW313" i="29"/>
  <c r="MW309" i="29"/>
  <c r="MW303" i="29"/>
  <c r="NX310" i="29"/>
  <c r="NX294" i="29"/>
  <c r="MM307" i="29"/>
  <c r="NS310" i="29"/>
  <c r="NS294" i="29"/>
  <c r="OF294" i="29"/>
  <c r="OE294" i="29"/>
  <c r="OC303" i="29"/>
  <c r="OC309" i="29"/>
  <c r="OC307" i="29" s="1"/>
  <c r="R302" i="29"/>
  <c r="R303" i="29" s="1"/>
  <c r="R289" i="29"/>
  <c r="NC310" i="29"/>
  <c r="NC294" i="29"/>
  <c r="NI294" i="28"/>
  <c r="NV294" i="28"/>
  <c r="MU294" i="28"/>
  <c r="GU310" i="28"/>
  <c r="GU294" i="28"/>
  <c r="GR310" i="28"/>
  <c r="GR294" i="28"/>
  <c r="KW310" i="28"/>
  <c r="KW294" i="28"/>
  <c r="LN310" i="28"/>
  <c r="LN294" i="28"/>
  <c r="M55" i="18"/>
  <c r="N55" i="18" s="1"/>
  <c r="O55" i="18" s="1"/>
  <c r="JA294" i="28"/>
  <c r="JA310" i="28"/>
  <c r="KI42" i="8"/>
  <c r="KI43" i="8"/>
  <c r="AS90" i="3"/>
  <c r="AS108" i="3"/>
  <c r="AS127" i="3"/>
  <c r="E38" i="24"/>
  <c r="F23" i="27" s="1"/>
  <c r="L49" i="18"/>
  <c r="AS86" i="3"/>
  <c r="AS123" i="3"/>
  <c r="AS104" i="3"/>
  <c r="AC83" i="3"/>
  <c r="AC101" i="3"/>
  <c r="AB59" i="3"/>
  <c r="N50" i="18"/>
  <c r="AR83" i="3"/>
  <c r="AR101" i="3"/>
  <c r="AG102" i="3"/>
  <c r="AI40" i="3"/>
  <c r="AG84" i="3"/>
  <c r="AH40" i="3"/>
  <c r="AC59" i="3"/>
  <c r="AS107" i="3"/>
  <c r="AS89" i="3"/>
  <c r="AS126" i="3"/>
  <c r="BN453" i="1"/>
  <c r="AU299" i="1"/>
  <c r="AO308" i="1"/>
  <c r="AG253" i="1"/>
  <c r="AZ421" i="1"/>
  <c r="BD202" i="1"/>
  <c r="AE202" i="1"/>
  <c r="AI202" i="1"/>
  <c r="AG232" i="1"/>
  <c r="AG244" i="1"/>
  <c r="AH318" i="1"/>
  <c r="AE318" i="1" s="1"/>
  <c r="AL318" i="1"/>
  <c r="AJ196" i="1"/>
  <c r="AJ220" i="1"/>
  <c r="AJ232" i="1"/>
  <c r="BS287" i="1"/>
  <c r="NV310" i="29"/>
  <c r="NV294" i="29"/>
  <c r="KO310" i="29"/>
  <c r="KO294" i="29"/>
  <c r="KI310" i="28"/>
  <c r="KI294" i="28"/>
  <c r="LS310" i="29"/>
  <c r="LS294" i="29"/>
  <c r="MT313" i="29"/>
  <c r="AC313" i="29" s="1"/>
  <c r="MT309" i="29"/>
  <c r="BN466" i="1"/>
  <c r="BN478" i="1"/>
  <c r="AY361" i="1"/>
  <c r="AZ361" i="1"/>
  <c r="AL288" i="1"/>
  <c r="AH288" i="1"/>
  <c r="AE288" i="1" s="1"/>
  <c r="MF310" i="28"/>
  <c r="MF294" i="28"/>
  <c r="AI85" i="3"/>
  <c r="AA289" i="28"/>
  <c r="AA310" i="28" s="1"/>
  <c r="AI32" i="3"/>
  <c r="AG98" i="3"/>
  <c r="AH311" i="1"/>
  <c r="AE311" i="1" s="1"/>
  <c r="AL311" i="1"/>
  <c r="AI298" i="1"/>
  <c r="AC317" i="1"/>
  <c r="BC295" i="1"/>
  <c r="BB295" i="1"/>
  <c r="BB307" i="1"/>
  <c r="GE310" i="29"/>
  <c r="GE294" i="29"/>
  <c r="F35" i="24"/>
  <c r="AL53" i="3"/>
  <c r="Z53" i="3"/>
  <c r="K54" i="3"/>
  <c r="AK93" i="3"/>
  <c r="AK111" i="3"/>
  <c r="IZ310" i="29"/>
  <c r="IZ294" i="29"/>
  <c r="J289" i="29"/>
  <c r="J302" i="29"/>
  <c r="J303" i="29" s="1"/>
  <c r="HL294" i="29"/>
  <c r="HL310" i="29"/>
  <c r="GJ310" i="29"/>
  <c r="GJ294" i="29"/>
  <c r="NA313" i="29"/>
  <c r="NA309" i="29"/>
  <c r="IN294" i="29"/>
  <c r="IN310" i="29"/>
  <c r="IA294" i="28"/>
  <c r="IA310" i="28"/>
  <c r="NT308" i="29"/>
  <c r="NT307" i="29" s="1"/>
  <c r="AB312" i="29"/>
  <c r="MB294" i="29"/>
  <c r="LV310" i="29"/>
  <c r="LV294" i="29"/>
  <c r="LX294" i="29"/>
  <c r="KB303" i="29"/>
  <c r="KB306" i="29"/>
  <c r="PB303" i="29"/>
  <c r="O302" i="29"/>
  <c r="O303" i="29" s="1"/>
  <c r="O289" i="29"/>
  <c r="MC313" i="29"/>
  <c r="MC309" i="29"/>
  <c r="MC307" i="29" s="1"/>
  <c r="MC303" i="29"/>
  <c r="NY309" i="29"/>
  <c r="NY313" i="29"/>
  <c r="H294" i="28"/>
  <c r="AE304" i="28"/>
  <c r="MH307" i="29"/>
  <c r="LA308" i="29"/>
  <c r="LA303" i="29"/>
  <c r="GM310" i="29"/>
  <c r="GM294" i="29"/>
  <c r="LX303" i="29"/>
  <c r="LX308" i="29"/>
  <c r="LX307" i="29" s="1"/>
  <c r="PG303" i="29"/>
  <c r="JF294" i="29"/>
  <c r="JW308" i="29"/>
  <c r="KI310" i="29"/>
  <c r="KI294" i="29"/>
  <c r="NQ313" i="29"/>
  <c r="NQ309" i="29"/>
  <c r="NQ307" i="29" s="1"/>
  <c r="MS313" i="29"/>
  <c r="MS309" i="29"/>
  <c r="KJ294" i="29"/>
  <c r="AE312" i="29"/>
  <c r="KZ313" i="29"/>
  <c r="KZ309" i="29"/>
  <c r="NL309" i="29"/>
  <c r="NL307" i="29" s="1"/>
  <c r="NL313" i="29"/>
  <c r="LB294" i="29"/>
  <c r="PG294" i="29"/>
  <c r="OG303" i="29"/>
  <c r="T304" i="29"/>
  <c r="OF308" i="29"/>
  <c r="OF303" i="29"/>
  <c r="NG303" i="29"/>
  <c r="NG309" i="29"/>
  <c r="NG307" i="29" s="1"/>
  <c r="AE294" i="29"/>
  <c r="NW310" i="29"/>
  <c r="NW294" i="29"/>
  <c r="KM313" i="29"/>
  <c r="KM309" i="29"/>
  <c r="KM303" i="29"/>
  <c r="B289" i="29"/>
  <c r="B302" i="29"/>
  <c r="B303" i="29" s="1"/>
  <c r="NC309" i="29"/>
  <c r="NC313" i="29"/>
  <c r="MF313" i="29"/>
  <c r="MF309" i="29"/>
  <c r="AD304" i="28"/>
  <c r="MR294" i="28"/>
  <c r="T310" i="28"/>
  <c r="T294" i="28"/>
  <c r="V289" i="28"/>
  <c r="V302" i="28"/>
  <c r="GO294" i="28"/>
  <c r="GO310" i="28"/>
  <c r="NE310" i="28"/>
  <c r="NE294" i="28"/>
  <c r="AX57" i="8"/>
  <c r="AX89" i="8" s="1"/>
  <c r="AX72" i="8" s="1"/>
  <c r="AV77" i="8"/>
  <c r="AW62" i="8"/>
  <c r="AW77" i="8" s="1"/>
  <c r="L46" i="18"/>
  <c r="L56" i="18" s="1"/>
  <c r="U54" i="3"/>
  <c r="AG125" i="3"/>
  <c r="AG88" i="3"/>
  <c r="AI44" i="3"/>
  <c r="AG106" i="3"/>
  <c r="C35" i="24"/>
  <c r="V83" i="3"/>
  <c r="V101" i="3"/>
  <c r="BD21" i="3"/>
  <c r="AU70" i="8"/>
  <c r="AI86" i="3"/>
  <c r="AI123" i="3"/>
  <c r="AI104" i="3"/>
  <c r="AH86" i="3"/>
  <c r="AH123" i="3"/>
  <c r="AH104" i="3"/>
  <c r="AP40" i="3"/>
  <c r="AN84" i="3"/>
  <c r="AV40" i="3"/>
  <c r="AN102" i="3"/>
  <c r="AZ432" i="1"/>
  <c r="AY432" i="1"/>
  <c r="AZ444" i="1"/>
  <c r="AY456" i="1"/>
  <c r="AP317" i="1"/>
  <c r="BU317" i="1" a="1"/>
  <c r="BU317" i="1" s="1"/>
  <c r="AQ317" i="1"/>
  <c r="BS317" i="1"/>
  <c r="BR317" i="1"/>
  <c r="BQ317" i="1"/>
  <c r="BP317" i="1"/>
  <c r="Q317" i="1"/>
  <c r="AO317" i="1"/>
  <c r="BC307" i="1"/>
  <c r="AO287" i="1"/>
  <c r="AY307" i="1"/>
  <c r="AE200" i="1"/>
  <c r="IL310" i="29"/>
  <c r="IL294" i="29"/>
  <c r="HS310" i="28"/>
  <c r="HS294" i="28"/>
  <c r="JT310" i="28"/>
  <c r="JT294" i="28"/>
  <c r="AX23" i="3"/>
  <c r="BU315" i="1" a="1"/>
  <c r="BU315" i="1" s="1"/>
  <c r="Q315" i="1"/>
  <c r="BR315" i="1"/>
  <c r="BQ315" i="1"/>
  <c r="AQ315" i="1"/>
  <c r="AP315" i="1"/>
  <c r="AO315" i="1"/>
  <c r="BS315" i="1"/>
  <c r="OI310" i="29"/>
  <c r="OI294" i="29"/>
  <c r="KE313" i="29"/>
  <c r="KE309" i="29"/>
  <c r="AI229" i="1"/>
  <c r="BD229" i="1"/>
  <c r="MD310" i="29"/>
  <c r="MD294" i="29"/>
  <c r="OE310" i="28"/>
  <c r="OE294" i="28"/>
  <c r="C36" i="24"/>
  <c r="D26" i="27" s="1"/>
  <c r="AO50" i="3"/>
  <c r="AC50" i="3"/>
  <c r="I8" i="8"/>
  <c r="CW8" i="8"/>
  <c r="CV8" i="8" s="1"/>
  <c r="CU8" i="8" s="1"/>
  <c r="CT8" i="8" s="1"/>
  <c r="CS8" i="8" s="1"/>
  <c r="CR8" i="8" s="1"/>
  <c r="CQ8" i="8" s="1"/>
  <c r="CP8" i="8" s="1"/>
  <c r="CO8" i="8" s="1"/>
  <c r="CN8" i="8" s="1"/>
  <c r="CM8" i="8" s="1"/>
  <c r="CL8" i="8" s="1"/>
  <c r="BD215" i="1"/>
  <c r="AI215" i="1"/>
  <c r="BB296" i="1"/>
  <c r="BC296" i="1"/>
  <c r="BC308" i="1"/>
  <c r="FY294" i="29"/>
  <c r="FY310" i="29"/>
  <c r="Q289" i="28"/>
  <c r="Q302" i="28"/>
  <c r="H40" i="24"/>
  <c r="Y303" i="28"/>
  <c r="Y309" i="28"/>
  <c r="MO310" i="28"/>
  <c r="MO294" i="28"/>
  <c r="AO296" i="1"/>
  <c r="AM248" i="1"/>
  <c r="NG294" i="29"/>
  <c r="KA294" i="28"/>
  <c r="KA310" i="28"/>
  <c r="KR310" i="28"/>
  <c r="KR294" i="28"/>
  <c r="B37" i="24"/>
  <c r="KQ303" i="28"/>
  <c r="JZ294" i="28"/>
  <c r="JZ310" i="28"/>
  <c r="MI310" i="28"/>
  <c r="MI294" i="28"/>
  <c r="LL310" i="28"/>
  <c r="LL294" i="28"/>
  <c r="AR84" i="3"/>
  <c r="AR102" i="3"/>
  <c r="BA83" i="3"/>
  <c r="BA101" i="3"/>
  <c r="AZ478" i="1"/>
  <c r="AY478" i="1"/>
  <c r="AZ430" i="1"/>
  <c r="AY430" i="1"/>
  <c r="AZ442" i="1"/>
  <c r="AY398" i="1"/>
  <c r="BC304" i="1"/>
  <c r="AS297" i="1"/>
  <c r="BN297" i="1"/>
  <c r="AH302" i="1"/>
  <c r="AE302" i="1" s="1"/>
  <c r="AL302" i="1"/>
  <c r="AY400" i="1"/>
  <c r="AG261" i="1"/>
  <c r="BU314" i="1" a="1"/>
  <c r="BU314" i="1" s="1"/>
  <c r="AQ314" i="1"/>
  <c r="Q314" i="1"/>
  <c r="BT314" i="1"/>
  <c r="AP314" i="1"/>
  <c r="BR314" i="1"/>
  <c r="BO314" i="1"/>
  <c r="BS314" i="1"/>
  <c r="BQ287" i="1"/>
  <c r="AI307" i="1"/>
  <c r="BB270" i="1"/>
  <c r="BB282" i="1"/>
  <c r="BC270" i="1"/>
  <c r="AG255" i="1"/>
  <c r="JR310" i="29"/>
  <c r="JR294" i="29"/>
  <c r="V93" i="3"/>
  <c r="V111" i="3"/>
  <c r="AU67" i="8"/>
  <c r="AU83" i="8"/>
  <c r="AU79" i="8" a="1"/>
  <c r="AU79" i="8" s="1"/>
  <c r="AS129" i="3"/>
  <c r="AS92" i="3"/>
  <c r="AS110" i="3"/>
  <c r="AW6" i="3"/>
  <c r="AY6" i="3" s="1"/>
  <c r="AQ6" i="3"/>
  <c r="AP6" i="3"/>
  <c r="JD324" i="29"/>
  <c r="JD325" i="29" s="1"/>
  <c r="JD306" i="29"/>
  <c r="JD303" i="29"/>
  <c r="JD308" i="29"/>
  <c r="AG221" i="1"/>
  <c r="AG245" i="1"/>
  <c r="KJ313" i="29"/>
  <c r="KJ309" i="29"/>
  <c r="GU294" i="29"/>
  <c r="GU310" i="29"/>
  <c r="MG294" i="28"/>
  <c r="LI310" i="28"/>
  <c r="LI294" i="28"/>
  <c r="HE310" i="28"/>
  <c r="HE294" i="28"/>
  <c r="JN10" i="8"/>
  <c r="JO10" i="8"/>
  <c r="AQ281" i="1"/>
  <c r="AP281" i="1"/>
  <c r="Q281" i="1"/>
  <c r="BU281" i="1" a="1"/>
  <c r="BU281" i="1" s="1"/>
  <c r="BT281" i="1"/>
  <c r="BS281" i="1"/>
  <c r="BR281" i="1"/>
  <c r="BQ281" i="1"/>
  <c r="AB281" i="1"/>
  <c r="AC281" i="1" s="1"/>
  <c r="BP281" i="1"/>
  <c r="AO281" i="1"/>
  <c r="KC309" i="29"/>
  <c r="KC313" i="29"/>
  <c r="Q302" i="29"/>
  <c r="Q303" i="29" s="1"/>
  <c r="Q289" i="29"/>
  <c r="JM310" i="28"/>
  <c r="JM294" i="28"/>
  <c r="AX9" i="3"/>
  <c r="AJ86" i="3"/>
  <c r="AJ123" i="3"/>
  <c r="AJ104" i="3"/>
  <c r="AL278" i="1"/>
  <c r="AH278" i="1"/>
  <c r="BN275" i="1"/>
  <c r="AS275" i="1"/>
  <c r="OJ310" i="29"/>
  <c r="OJ294" i="29"/>
  <c r="NA310" i="29"/>
  <c r="NA294" i="29"/>
  <c r="OB310" i="28"/>
  <c r="OB294" i="28"/>
  <c r="GW310" i="29"/>
  <c r="GW294" i="29"/>
  <c r="IQ310" i="28"/>
  <c r="IQ294" i="28"/>
  <c r="MD310" i="28"/>
  <c r="MD294" i="28"/>
  <c r="BS292" i="1"/>
  <c r="ND307" i="29"/>
  <c r="NE310" i="29"/>
  <c r="NE294" i="29"/>
  <c r="MJ303" i="29"/>
  <c r="MJ308" i="29"/>
  <c r="MJ307" i="29" s="1"/>
  <c r="OA307" i="29"/>
  <c r="KD313" i="29"/>
  <c r="KD309" i="29"/>
  <c r="KR310" i="29"/>
  <c r="KR294" i="29"/>
  <c r="MP310" i="29"/>
  <c r="MP294" i="29"/>
  <c r="KJ303" i="29"/>
  <c r="NK309" i="29"/>
  <c r="NK307" i="29" s="1"/>
  <c r="NK313" i="29"/>
  <c r="KF294" i="29"/>
  <c r="OD310" i="29"/>
  <c r="OD294" i="29"/>
  <c r="NI303" i="29"/>
  <c r="NI308" i="29"/>
  <c r="NI307" i="29" s="1"/>
  <c r="LO294" i="29"/>
  <c r="MG309" i="29"/>
  <c r="MG307" i="29" s="1"/>
  <c r="MG313" i="29"/>
  <c r="LJ310" i="29"/>
  <c r="LJ294" i="29"/>
  <c r="MX310" i="28"/>
  <c r="MX294" i="28"/>
  <c r="MW294" i="28"/>
  <c r="LY303" i="28"/>
  <c r="LY308" i="28"/>
  <c r="OB303" i="28"/>
  <c r="JU303" i="28"/>
  <c r="JQ14" i="8"/>
  <c r="JO14" i="8"/>
  <c r="JP14" i="8"/>
  <c r="OD310" i="28"/>
  <c r="OD294" i="28"/>
  <c r="HI310" i="28"/>
  <c r="HI294" i="28"/>
  <c r="AW57" i="8"/>
  <c r="AW89" i="8" s="1"/>
  <c r="AW72" i="8" s="1"/>
  <c r="R54" i="3"/>
  <c r="L50" i="18"/>
  <c r="AA53" i="3"/>
  <c r="J54" i="3"/>
  <c r="J55" i="3" s="1"/>
  <c r="AN111" i="3"/>
  <c r="AV82" i="3"/>
  <c r="AV100" i="3"/>
  <c r="AX52" i="8"/>
  <c r="V82" i="3"/>
  <c r="V100" i="3"/>
  <c r="BD38" i="3"/>
  <c r="AW83" i="3"/>
  <c r="AY39" i="3"/>
  <c r="AW101" i="3"/>
  <c r="JO13" i="8"/>
  <c r="AW28" i="3"/>
  <c r="AQ28" i="3"/>
  <c r="AP28" i="3"/>
  <c r="AQ38" i="3"/>
  <c r="AO82" i="3"/>
  <c r="AO100" i="3"/>
  <c r="AW38" i="3"/>
  <c r="AX38" i="3" s="1"/>
  <c r="AY460" i="1"/>
  <c r="AY472" i="1"/>
  <c r="AZ460" i="1"/>
  <c r="AZ472" i="1"/>
  <c r="V79" i="3"/>
  <c r="V97" i="3"/>
  <c r="BN405" i="1"/>
  <c r="AY316" i="1"/>
  <c r="AS298" i="1"/>
  <c r="BN298" i="1"/>
  <c r="BN310" i="1"/>
  <c r="AS286" i="1"/>
  <c r="BN286" i="1"/>
  <c r="BN415" i="1"/>
  <c r="BR287" i="1"/>
  <c r="AM205" i="1"/>
  <c r="AM241" i="1"/>
  <c r="AM229" i="1"/>
  <c r="BU285" i="1" a="1"/>
  <c r="BU285" i="1" s="1"/>
  <c r="AB285" i="1"/>
  <c r="Q285" i="1"/>
  <c r="AQ285" i="1"/>
  <c r="AP285" i="1"/>
  <c r="AO285" i="1"/>
  <c r="BS285" i="1"/>
  <c r="AG269" i="1"/>
  <c r="BD269" i="1"/>
  <c r="AI269" i="1"/>
  <c r="AZ344" i="1"/>
  <c r="AY344" i="1"/>
  <c r="AZ356" i="1"/>
  <c r="AY392" i="1"/>
  <c r="BB308" i="1"/>
  <c r="AY319" i="1"/>
  <c r="MZ310" i="29"/>
  <c r="MZ294" i="29"/>
  <c r="KG310" i="28"/>
  <c r="KG294" i="28"/>
  <c r="NB310" i="28"/>
  <c r="NB294" i="28"/>
  <c r="AY20" i="3"/>
  <c r="AX20" i="3"/>
  <c r="AS287" i="1"/>
  <c r="BN287" i="1"/>
  <c r="BN299" i="1"/>
  <c r="V653" i="1"/>
  <c r="V271" i="1"/>
  <c r="W270" i="1"/>
  <c r="W653" i="1" s="1"/>
  <c r="T271" i="1"/>
  <c r="PE303" i="29"/>
  <c r="MC310" i="28"/>
  <c r="MC294" i="28"/>
  <c r="JP310" i="29"/>
  <c r="JP294" i="29"/>
  <c r="KF313" i="29"/>
  <c r="KF309" i="29"/>
  <c r="FW294" i="28"/>
  <c r="FW310" i="28"/>
  <c r="AV86" i="8"/>
  <c r="AV69" i="8" s="1"/>
  <c r="AW54" i="8"/>
  <c r="J39" i="24"/>
  <c r="K25" i="27" s="1"/>
  <c r="D289" i="29"/>
  <c r="D302" i="29"/>
  <c r="D303" i="29" s="1"/>
  <c r="HJ310" i="28"/>
  <c r="HJ294" i="28"/>
  <c r="AZ293" i="1"/>
  <c r="AY293" i="1"/>
  <c r="AY305" i="1"/>
  <c r="LZ303" i="28"/>
  <c r="LZ308" i="28"/>
  <c r="LZ307" i="28"/>
  <c r="IW310" i="28"/>
  <c r="IW294" i="28"/>
  <c r="HW310" i="28"/>
  <c r="HW294" i="28"/>
  <c r="KU310" i="28"/>
  <c r="KU294" i="28"/>
  <c r="AK104" i="3"/>
  <c r="AK86" i="3"/>
  <c r="AK123" i="3"/>
  <c r="AW59" i="8"/>
  <c r="AW91" i="8" s="1"/>
  <c r="AW74" i="8" s="1"/>
  <c r="AZ388" i="1"/>
  <c r="AY388" i="1"/>
  <c r="AY424" i="1"/>
  <c r="AY412" i="1"/>
  <c r="FV294" i="29"/>
  <c r="FV310" i="29"/>
  <c r="W294" i="29"/>
  <c r="W304" i="29"/>
  <c r="W303" i="29" s="1"/>
  <c r="W308" i="29" s="1"/>
  <c r="BP293" i="1"/>
  <c r="AL273" i="1"/>
  <c r="AM273" i="1" s="1"/>
  <c r="AH273" i="1"/>
  <c r="AE273" i="1" s="1"/>
  <c r="KF303" i="29"/>
  <c r="KF306" i="29"/>
  <c r="KF308" i="29"/>
  <c r="MG310" i="29"/>
  <c r="MG294" i="29"/>
  <c r="AC304" i="29"/>
  <c r="LK313" i="29"/>
  <c r="LK309" i="29"/>
  <c r="KN310" i="29"/>
  <c r="KN294" i="29"/>
  <c r="IO310" i="28"/>
  <c r="IO294" i="28"/>
  <c r="U294" i="28"/>
  <c r="ND303" i="28"/>
  <c r="S289" i="28"/>
  <c r="JP8" i="8"/>
  <c r="N289" i="28"/>
  <c r="KP294" i="28"/>
  <c r="KP310" i="28"/>
  <c r="AX53" i="8"/>
  <c r="AX85" i="8" s="1"/>
  <c r="AV93" i="3"/>
  <c r="O310" i="28"/>
  <c r="O294" i="28"/>
  <c r="DC7" i="8"/>
  <c r="DD44" i="8"/>
  <c r="AW33" i="3"/>
  <c r="AY33" i="3" s="1"/>
  <c r="AC80" i="3"/>
  <c r="AC98" i="3"/>
  <c r="AZ476" i="1"/>
  <c r="AZ373" i="1"/>
  <c r="AY373" i="1"/>
  <c r="AU288" i="1"/>
  <c r="AU300" i="1"/>
  <c r="BU286" i="1" a="1"/>
  <c r="BU286" i="1" s="1"/>
  <c r="AB286" i="1"/>
  <c r="AQ286" i="1"/>
  <c r="AP286" i="1"/>
  <c r="Q286" i="1"/>
  <c r="BQ286" i="1"/>
  <c r="BR286" i="1"/>
  <c r="AO286" i="1"/>
  <c r="BS309" i="1"/>
  <c r="AM218" i="1"/>
  <c r="AI315" i="1"/>
  <c r="AY407" i="1"/>
  <c r="AM207" i="1"/>
  <c r="AM243" i="1"/>
  <c r="LS309" i="29"/>
  <c r="LS313" i="29"/>
  <c r="HW310" i="29"/>
  <c r="HW294" i="29"/>
  <c r="MY307" i="29"/>
  <c r="MQ294" i="28"/>
  <c r="MQ310" i="28"/>
  <c r="AZ382" i="1"/>
  <c r="AY382" i="1"/>
  <c r="AZ394" i="1"/>
  <c r="AY394" i="1"/>
  <c r="KB309" i="29"/>
  <c r="KB313" i="29"/>
  <c r="NM303" i="29"/>
  <c r="G302" i="29"/>
  <c r="G303" i="29" s="1"/>
  <c r="G289" i="29"/>
  <c r="JP42" i="8"/>
  <c r="JQ5" i="8"/>
  <c r="BN383" i="1"/>
  <c r="BN371" i="1"/>
  <c r="AU293" i="1"/>
  <c r="V312" i="29"/>
  <c r="F303" i="29"/>
  <c r="JP309" i="29"/>
  <c r="JP303" i="29"/>
  <c r="JJ317" i="29"/>
  <c r="JJ309" i="29"/>
  <c r="ML313" i="29"/>
  <c r="MK303" i="28"/>
  <c r="JJ310" i="29"/>
  <c r="JJ294" i="29"/>
  <c r="GI310" i="29"/>
  <c r="GI294" i="29"/>
  <c r="DH19" i="8"/>
  <c r="DI46" i="8"/>
  <c r="BR309" i="1"/>
  <c r="AG194" i="1"/>
  <c r="AG206" i="1"/>
  <c r="AB313" i="29"/>
  <c r="HX310" i="29"/>
  <c r="HX294" i="29"/>
  <c r="MW310" i="29"/>
  <c r="MW294" i="29"/>
  <c r="K310" i="28"/>
  <c r="K294" i="28"/>
  <c r="AC104" i="3"/>
  <c r="AC86" i="3"/>
  <c r="AC123" i="3"/>
  <c r="AC108" i="3"/>
  <c r="AH8" i="3"/>
  <c r="AV8" i="3"/>
  <c r="NZ307" i="29"/>
  <c r="JQ310" i="28"/>
  <c r="JQ294" i="28"/>
  <c r="AY358" i="1"/>
  <c r="NH310" i="29"/>
  <c r="NH294" i="29"/>
  <c r="JJ324" i="29"/>
  <c r="JJ325" i="29" s="1"/>
  <c r="JJ319" i="29"/>
  <c r="JJ303" i="29"/>
  <c r="JJ318" i="29" s="1"/>
  <c r="JJ306" i="29"/>
  <c r="JJ308" i="29"/>
  <c r="OK303" i="29"/>
  <c r="NJ303" i="29"/>
  <c r="NJ308" i="29"/>
  <c r="NJ307" i="29" s="1"/>
  <c r="NI294" i="29"/>
  <c r="LC303" i="29"/>
  <c r="JA308" i="29"/>
  <c r="LJ313" i="29"/>
  <c r="LJ309" i="29"/>
  <c r="IB310" i="29"/>
  <c r="IB294" i="29"/>
  <c r="LT309" i="29"/>
  <c r="LT313" i="29"/>
  <c r="LT303" i="29"/>
  <c r="NK310" i="29"/>
  <c r="NK294" i="29"/>
  <c r="OF309" i="29"/>
  <c r="OF313" i="29"/>
  <c r="ND310" i="29"/>
  <c r="ND294" i="29"/>
  <c r="KC308" i="29"/>
  <c r="KB308" i="29"/>
  <c r="IX310" i="29"/>
  <c r="IX294" i="29"/>
  <c r="LS303" i="29"/>
  <c r="U294" i="29"/>
  <c r="U304" i="29"/>
  <c r="U303" i="29" s="1"/>
  <c r="U308" i="29" s="1"/>
  <c r="KV308" i="29"/>
  <c r="KV303" i="29"/>
  <c r="LO303" i="29"/>
  <c r="LO309" i="29"/>
  <c r="NE307" i="29"/>
  <c r="NU307" i="29"/>
  <c r="JH317" i="29"/>
  <c r="JH309" i="29"/>
  <c r="LT310" i="29"/>
  <c r="LT294" i="29"/>
  <c r="MO310" i="29"/>
  <c r="MO294" i="29"/>
  <c r="NJ310" i="29"/>
  <c r="NJ294" i="29"/>
  <c r="JI324" i="29"/>
  <c r="JI325" i="29" s="1"/>
  <c r="JI319" i="29"/>
  <c r="JI303" i="29"/>
  <c r="JI318" i="29" s="1"/>
  <c r="JI308" i="29"/>
  <c r="JI306" i="29"/>
  <c r="PF294" i="29"/>
  <c r="KX294" i="29"/>
  <c r="LQ303" i="29"/>
  <c r="LQ308" i="29"/>
  <c r="LQ309" i="29"/>
  <c r="JL317" i="29"/>
  <c r="JL309" i="29"/>
  <c r="LY313" i="29"/>
  <c r="LY309" i="29"/>
  <c r="LY307" i="29" s="1"/>
  <c r="NP313" i="29"/>
  <c r="NP309" i="29"/>
  <c r="NP307" i="29" s="1"/>
  <c r="LA313" i="29"/>
  <c r="Y313" i="29" s="1"/>
  <c r="LA309" i="29"/>
  <c r="MG303" i="29"/>
  <c r="NA303" i="29"/>
  <c r="JN310" i="28"/>
  <c r="JN294" i="28"/>
  <c r="B303" i="28"/>
  <c r="MP310" i="28"/>
  <c r="MP294" i="28"/>
  <c r="OI310" i="28"/>
  <c r="OI294" i="28"/>
  <c r="HB310" i="28"/>
  <c r="HB294" i="28"/>
  <c r="NU310" i="28"/>
  <c r="NU294" i="28"/>
  <c r="JD294" i="28"/>
  <c r="JD310" i="28"/>
  <c r="NH310" i="28"/>
  <c r="NH294" i="28"/>
  <c r="GM294" i="28"/>
  <c r="GM310" i="28"/>
  <c r="LV303" i="28"/>
  <c r="LM310" i="28"/>
  <c r="LM294" i="28"/>
  <c r="V106" i="3"/>
  <c r="V125" i="3"/>
  <c r="V88" i="3"/>
  <c r="BD44" i="3"/>
  <c r="AV123" i="3"/>
  <c r="AX42" i="3"/>
  <c r="AV86" i="3"/>
  <c r="AV104" i="3"/>
  <c r="O307" i="28"/>
  <c r="O303" i="28"/>
  <c r="AR106" i="3"/>
  <c r="AI39" i="3"/>
  <c r="AG101" i="3"/>
  <c r="AG83" i="3"/>
  <c r="JP13" i="8"/>
  <c r="BD39" i="3"/>
  <c r="AW32" i="3"/>
  <c r="AO98" i="3"/>
  <c r="AW36" i="3"/>
  <c r="AO80" i="3"/>
  <c r="AQ36" i="3"/>
  <c r="AY476" i="1"/>
  <c r="BN394" i="1"/>
  <c r="AS294" i="1"/>
  <c r="BN294" i="1"/>
  <c r="BN306" i="1"/>
  <c r="BC283" i="1"/>
  <c r="BB283" i="1"/>
  <c r="AQ288" i="1"/>
  <c r="AP288" i="1"/>
  <c r="Q288" i="1"/>
  <c r="BU288" i="1" a="1"/>
  <c r="BU288" i="1" s="1"/>
  <c r="BT288" i="1"/>
  <c r="BS288" i="1"/>
  <c r="AB288" i="1"/>
  <c r="BR288" i="1"/>
  <c r="BQ288" i="1"/>
  <c r="AG207" i="1"/>
  <c r="AG219" i="1"/>
  <c r="AG231" i="1"/>
  <c r="AY310" i="1"/>
  <c r="AZ310" i="1"/>
  <c r="AG263" i="1"/>
  <c r="K641" i="1"/>
  <c r="K694" i="1"/>
  <c r="K695" i="1"/>
  <c r="AN253" i="1"/>
  <c r="BU253" i="1" a="1"/>
  <c r="BU253" i="1" s="1"/>
  <c r="AQ253" i="1"/>
  <c r="K265" i="1"/>
  <c r="AA253" i="1"/>
  <c r="AB253" i="1" s="1"/>
  <c r="AY333" i="1"/>
  <c r="AZ309" i="1"/>
  <c r="AY309" i="1"/>
  <c r="AY345" i="1"/>
  <c r="AY369" i="1"/>
  <c r="AY357" i="1"/>
  <c r="AH293" i="1"/>
  <c r="AE293" i="1" s="1"/>
  <c r="AL293" i="1"/>
  <c r="AG235" i="1"/>
  <c r="AG247" i="1"/>
  <c r="AG259" i="1"/>
  <c r="AZ441" i="1"/>
  <c r="AY441" i="1"/>
  <c r="AY477" i="1"/>
  <c r="AM192" i="1"/>
  <c r="AM216" i="1"/>
  <c r="AM228" i="1"/>
  <c r="AM204" i="1"/>
  <c r="AE315" i="1"/>
  <c r="GW310" i="28"/>
  <c r="GW294" i="28"/>
  <c r="OP294" i="28"/>
  <c r="OP310" i="28"/>
  <c r="FY310" i="28"/>
  <c r="FY294" i="28"/>
  <c r="KZ294" i="28"/>
  <c r="KZ310" i="28"/>
  <c r="FV310" i="28"/>
  <c r="FV294" i="28"/>
  <c r="MZ310" i="28"/>
  <c r="MZ294" i="28"/>
  <c r="LQ310" i="28"/>
  <c r="LQ294" i="28"/>
  <c r="KQ310" i="28"/>
  <c r="KQ294" i="28"/>
  <c r="E37" i="24"/>
  <c r="AQ9" i="3"/>
  <c r="AW9" i="3"/>
  <c r="AY9" i="3" s="1"/>
  <c r="DG6" i="8"/>
  <c r="AC109" i="3"/>
  <c r="AC128" i="3"/>
  <c r="AC91" i="3"/>
  <c r="BB47" i="3"/>
  <c r="AJ90" i="3"/>
  <c r="AJ108" i="3"/>
  <c r="AJ127" i="3"/>
  <c r="AZ462" i="1"/>
  <c r="AY462" i="1"/>
  <c r="AQ8" i="3"/>
  <c r="AP8" i="3"/>
  <c r="AW8" i="3"/>
  <c r="AY8" i="3" s="1"/>
  <c r="AZ455" i="1"/>
  <c r="AY455" i="1"/>
  <c r="BN480" i="1"/>
  <c r="AY467" i="1"/>
  <c r="BN364" i="1"/>
  <c r="BN376" i="1"/>
  <c r="AZ405" i="1"/>
  <c r="AY405" i="1"/>
  <c r="AU273" i="1"/>
  <c r="AZ385" i="1"/>
  <c r="AY385" i="1"/>
  <c r="Q306" i="1"/>
  <c r="BU306" i="1" a="1"/>
  <c r="BU306" i="1" s="1"/>
  <c r="BT306" i="1"/>
  <c r="BS306" i="1"/>
  <c r="BR306" i="1"/>
  <c r="AQ306" i="1"/>
  <c r="AP306" i="1"/>
  <c r="BP306" i="1"/>
  <c r="BO306" i="1"/>
  <c r="AB306" i="1"/>
  <c r="AU298" i="1"/>
  <c r="AZ389" i="1"/>
  <c r="AY389" i="1"/>
  <c r="AY401" i="1"/>
  <c r="AL282" i="1"/>
  <c r="AM282" i="1" s="1"/>
  <c r="AH282" i="1"/>
  <c r="AE282" i="1" s="1"/>
  <c r="AS271" i="1"/>
  <c r="BN271" i="1"/>
  <c r="AU270" i="1"/>
  <c r="AU282" i="1"/>
  <c r="AL279" i="1"/>
  <c r="AH279" i="1"/>
  <c r="AE279" i="1" s="1"/>
  <c r="AG218" i="1"/>
  <c r="Q316" i="1"/>
  <c r="BU316" i="1" a="1"/>
  <c r="BU316" i="1" s="1"/>
  <c r="BT316" i="1"/>
  <c r="AQ316" i="1"/>
  <c r="AP316" i="1"/>
  <c r="BR316" i="1"/>
  <c r="AO316" i="1"/>
  <c r="BQ316" i="1"/>
  <c r="BP316" i="1"/>
  <c r="AG250" i="1"/>
  <c r="AG214" i="1"/>
  <c r="AM206" i="1"/>
  <c r="AG230" i="1"/>
  <c r="AQ46" i="3"/>
  <c r="AO108" i="3"/>
  <c r="AO127" i="3"/>
  <c r="AO90" i="3"/>
  <c r="AW46" i="3"/>
  <c r="DI20" i="8"/>
  <c r="AH21" i="3"/>
  <c r="V107" i="3"/>
  <c r="V89" i="3"/>
  <c r="V126" i="3"/>
  <c r="AZ107" i="3"/>
  <c r="AZ89" i="3"/>
  <c r="AZ126" i="3"/>
  <c r="AY469" i="1"/>
  <c r="AZ469" i="1"/>
  <c r="AI35" i="3"/>
  <c r="AG97" i="3"/>
  <c r="AG79" i="3"/>
  <c r="AY420" i="1"/>
  <c r="AZ420" i="1"/>
  <c r="G708" i="1"/>
  <c r="G720" i="1"/>
  <c r="G721" i="1"/>
  <c r="G709" i="1"/>
  <c r="B267" i="1"/>
  <c r="B721" i="1" s="1"/>
  <c r="AK267" i="1"/>
  <c r="AU294" i="1"/>
  <c r="AQ280" i="1"/>
  <c r="AP280" i="1"/>
  <c r="Q280" i="1"/>
  <c r="BU280" i="1" a="1"/>
  <c r="BU280" i="1" s="1"/>
  <c r="BT280" i="1"/>
  <c r="AB280" i="1"/>
  <c r="AC280" i="1" s="1"/>
  <c r="O701" i="1"/>
  <c r="O713" i="1"/>
  <c r="AZ270" i="1"/>
  <c r="AY270" i="1"/>
  <c r="AZ282" i="1"/>
  <c r="AY318" i="1"/>
  <c r="AY282" i="1"/>
  <c r="AY294" i="1"/>
  <c r="AA260" i="1"/>
  <c r="AJ205" i="1"/>
  <c r="BD194" i="1"/>
  <c r="AI194" i="1"/>
  <c r="AG256" i="1"/>
  <c r="AG268" i="1"/>
  <c r="AJ226" i="1"/>
  <c r="BR280" i="1"/>
  <c r="AI212" i="1"/>
  <c r="AJ212" i="1" s="1"/>
  <c r="BD212" i="1"/>
  <c r="AL280" i="1"/>
  <c r="AH280" i="1"/>
  <c r="AE280" i="1" s="1"/>
  <c r="BU301" i="1" a="1"/>
  <c r="BU301" i="1" s="1"/>
  <c r="AB301" i="1"/>
  <c r="AQ301" i="1"/>
  <c r="AP301" i="1"/>
  <c r="AO301" i="1"/>
  <c r="BO301" i="1"/>
  <c r="BS301" i="1"/>
  <c r="BQ301" i="1"/>
  <c r="BP301" i="1"/>
  <c r="Q301" i="1"/>
  <c r="AD312" i="29"/>
  <c r="LK303" i="29"/>
  <c r="IJ294" i="29"/>
  <c r="IJ310" i="29"/>
  <c r="MT307" i="29"/>
  <c r="MN294" i="29"/>
  <c r="MN310" i="29"/>
  <c r="JF324" i="29"/>
  <c r="JF325" i="29" s="1"/>
  <c r="JF319" i="29"/>
  <c r="JF303" i="29"/>
  <c r="JF318" i="29" s="1"/>
  <c r="JF306" i="29"/>
  <c r="JF308" i="29"/>
  <c r="JG294" i="29"/>
  <c r="JE303" i="29"/>
  <c r="JE324" i="29"/>
  <c r="JE325" i="29" s="1"/>
  <c r="JE306" i="29"/>
  <c r="JE308" i="29"/>
  <c r="X304" i="29"/>
  <c r="KM310" i="29"/>
  <c r="KM294" i="29"/>
  <c r="X289" i="29"/>
  <c r="X310" i="29" s="1"/>
  <c r="X302" i="29"/>
  <c r="X307" i="29" s="1"/>
  <c r="LZ313" i="29"/>
  <c r="LZ309" i="29"/>
  <c r="LZ307" i="29" s="1"/>
  <c r="I289" i="29"/>
  <c r="I302" i="29"/>
  <c r="I303" i="29" s="1"/>
  <c r="GV294" i="29"/>
  <c r="GV310" i="29"/>
  <c r="KN313" i="29"/>
  <c r="KN309" i="29"/>
  <c r="GA294" i="28"/>
  <c r="GA310" i="28"/>
  <c r="HP310" i="28"/>
  <c r="HP294" i="28"/>
  <c r="B36" i="24"/>
  <c r="JU310" i="28"/>
  <c r="JU294" i="28"/>
  <c r="N46" i="18"/>
  <c r="N56" i="18" s="1"/>
  <c r="LW307" i="28"/>
  <c r="JR18" i="8"/>
  <c r="JT18" i="8" s="1"/>
  <c r="AR86" i="3"/>
  <c r="AR123" i="3"/>
  <c r="AR104" i="3"/>
  <c r="AH34" i="3"/>
  <c r="AF96" i="3"/>
  <c r="AF78" i="3"/>
  <c r="AI34" i="3"/>
  <c r="G36" i="24"/>
  <c r="H26" i="27" s="1"/>
  <c r="AV129" i="3"/>
  <c r="AV92" i="3"/>
  <c r="AQ26" i="3"/>
  <c r="AW26" i="3"/>
  <c r="AY26" i="3" s="1"/>
  <c r="AN97" i="3"/>
  <c r="AN79" i="3"/>
  <c r="AV35" i="3"/>
  <c r="AP35" i="3"/>
  <c r="AP101" i="3" s="1"/>
  <c r="BN474" i="1"/>
  <c r="AH108" i="3"/>
  <c r="AH90" i="3"/>
  <c r="AH127" i="3"/>
  <c r="AK90" i="3"/>
  <c r="AK108" i="3"/>
  <c r="AK127" i="3"/>
  <c r="AZ479" i="1"/>
  <c r="AY479" i="1"/>
  <c r="AW30" i="3"/>
  <c r="AY30" i="3" s="1"/>
  <c r="Q53" i="3"/>
  <c r="C54" i="3"/>
  <c r="C55" i="3" s="1"/>
  <c r="AD53" i="3"/>
  <c r="B53" i="3"/>
  <c r="P53" i="3" s="1"/>
  <c r="AX29" i="3"/>
  <c r="AZ453" i="1"/>
  <c r="AY453" i="1"/>
  <c r="AZ480" i="1"/>
  <c r="AY480" i="1"/>
  <c r="BN389" i="1"/>
  <c r="AY374" i="1"/>
  <c r="AZ374" i="1"/>
  <c r="AL254" i="1"/>
  <c r="AM254" i="1" s="1"/>
  <c r="AH254" i="1"/>
  <c r="AE254" i="1" s="1"/>
  <c r="BC301" i="1"/>
  <c r="BB301" i="1"/>
  <c r="BB313" i="1"/>
  <c r="BO280" i="1"/>
  <c r="AS305" i="1"/>
  <c r="BN305" i="1"/>
  <c r="AS309" i="1"/>
  <c r="BN309" i="1"/>
  <c r="AT306" i="1"/>
  <c r="AT307" i="1" s="1"/>
  <c r="AQ294" i="1"/>
  <c r="AP294" i="1"/>
  <c r="Q294" i="1"/>
  <c r="BU294" i="1" a="1"/>
  <c r="BU294" i="1" s="1"/>
  <c r="AB294" i="1"/>
  <c r="AC294" i="1" s="1"/>
  <c r="AG242" i="1"/>
  <c r="AE212" i="1"/>
  <c r="BP280" i="1"/>
  <c r="BN414" i="1"/>
  <c r="BT301" i="1"/>
  <c r="BY212" i="1"/>
  <c r="V90" i="3"/>
  <c r="V108" i="3"/>
  <c r="V127" i="3"/>
  <c r="U58" i="3"/>
  <c r="T58" i="3"/>
  <c r="S58" i="3"/>
  <c r="AF100" i="3"/>
  <c r="AF82" i="3"/>
  <c r="AH38" i="3"/>
  <c r="G37" i="24"/>
  <c r="BA105" i="3"/>
  <c r="BA87" i="3"/>
  <c r="BA109" i="3"/>
  <c r="BA124" i="3"/>
  <c r="AW55" i="8"/>
  <c r="AP83" i="3"/>
  <c r="AJ125" i="3"/>
  <c r="AJ88" i="3"/>
  <c r="AJ106" i="3"/>
  <c r="AN127" i="3"/>
  <c r="AN108" i="3"/>
  <c r="AN90" i="3"/>
  <c r="AP46" i="3"/>
  <c r="AV46" i="3"/>
  <c r="AQ3" i="3"/>
  <c r="AW3" i="3"/>
  <c r="BA89" i="3"/>
  <c r="BA126" i="3"/>
  <c r="BA107" i="3"/>
  <c r="AQ18" i="3"/>
  <c r="AW18" i="3"/>
  <c r="R53" i="3"/>
  <c r="D55" i="3"/>
  <c r="R55" i="3" s="1"/>
  <c r="AZ470" i="1"/>
  <c r="AY470" i="1"/>
  <c r="BN417" i="1"/>
  <c r="AY481" i="1"/>
  <c r="AY433" i="1"/>
  <c r="AZ433" i="1"/>
  <c r="BN332" i="1"/>
  <c r="AL313" i="1"/>
  <c r="AH313" i="1"/>
  <c r="AE313" i="1" s="1"/>
  <c r="AL308" i="1"/>
  <c r="AH308" i="1"/>
  <c r="AE308" i="1" s="1"/>
  <c r="AA268" i="1"/>
  <c r="BO268" i="1"/>
  <c r="AP268" i="1"/>
  <c r="BI268" i="1"/>
  <c r="AZ360" i="1"/>
  <c r="AY360" i="1"/>
  <c r="AZ326" i="1"/>
  <c r="AY326" i="1"/>
  <c r="BD211" i="1"/>
  <c r="AI211" i="1"/>
  <c r="AU278" i="1"/>
  <c r="AL310" i="1"/>
  <c r="AH310" i="1"/>
  <c r="AE310" i="1" s="1"/>
  <c r="BY215" i="1"/>
  <c r="AG225" i="1"/>
  <c r="AL271" i="1"/>
  <c r="AM271" i="1" s="1"/>
  <c r="AH271" i="1"/>
  <c r="AZ426" i="1"/>
  <c r="AY426" i="1"/>
  <c r="AZ414" i="1"/>
  <c r="AY414" i="1"/>
  <c r="BC318" i="1"/>
  <c r="BB318" i="1"/>
  <c r="BR301" i="1"/>
  <c r="AZ352" i="1"/>
  <c r="AY352" i="1"/>
  <c r="JQ310" i="29"/>
  <c r="JQ294" i="29"/>
  <c r="OR310" i="29"/>
  <c r="OR294" i="29"/>
  <c r="V289" i="29"/>
  <c r="V310" i="29" s="1"/>
  <c r="V302" i="29"/>
  <c r="V307" i="29" s="1"/>
  <c r="KI313" i="29"/>
  <c r="KI309" i="29"/>
  <c r="NQ310" i="29"/>
  <c r="NQ294" i="29"/>
  <c r="FZ294" i="29"/>
  <c r="FZ310" i="29"/>
  <c r="KO313" i="29"/>
  <c r="KO309" i="29"/>
  <c r="JR309" i="29"/>
  <c r="JR313" i="29"/>
  <c r="IL310" i="28"/>
  <c r="IL294" i="28"/>
  <c r="HT310" i="28"/>
  <c r="HT294" i="28"/>
  <c r="GT310" i="28"/>
  <c r="GT294" i="28"/>
  <c r="LU310" i="28"/>
  <c r="LU294" i="28"/>
  <c r="AA304" i="28"/>
  <c r="AA294" i="28"/>
  <c r="GQ310" i="28"/>
  <c r="GQ294" i="28"/>
  <c r="Y289" i="28"/>
  <c r="Y302" i="28"/>
  <c r="Y307" i="28" s="1"/>
  <c r="HY294" i="28"/>
  <c r="HY310" i="28"/>
  <c r="D36" i="24"/>
  <c r="E26" i="27" s="1"/>
  <c r="JY294" i="28"/>
  <c r="JY310" i="28"/>
  <c r="LO310" i="28"/>
  <c r="LO294" i="28"/>
  <c r="IY310" i="28"/>
  <c r="IY294" i="28"/>
  <c r="R58" i="3"/>
  <c r="G39" i="24"/>
  <c r="H25" i="27" s="1"/>
  <c r="AP87" i="3"/>
  <c r="AP105" i="3"/>
  <c r="AP124" i="3"/>
  <c r="AH111" i="3"/>
  <c r="AH93" i="3"/>
  <c r="AQ19" i="3"/>
  <c r="AW19" i="3"/>
  <c r="AZ83" i="3"/>
  <c r="AZ101" i="3"/>
  <c r="AF89" i="3"/>
  <c r="AF126" i="3"/>
  <c r="AH45" i="3"/>
  <c r="AF107" i="3"/>
  <c r="AR107" i="3"/>
  <c r="AR89" i="3"/>
  <c r="AR126" i="3"/>
  <c r="AW22" i="3"/>
  <c r="AY22" i="3" s="1"/>
  <c r="AZ484" i="1"/>
  <c r="AY484" i="1"/>
  <c r="E54" i="3"/>
  <c r="E55" i="3" s="1"/>
  <c r="BC53" i="3"/>
  <c r="S53" i="3"/>
  <c r="AZ481" i="1"/>
  <c r="AZ434" i="1"/>
  <c r="AY434" i="1"/>
  <c r="BN406" i="1"/>
  <c r="AZ403" i="1"/>
  <c r="AY403" i="1"/>
  <c r="BN274" i="1"/>
  <c r="AS274" i="1"/>
  <c r="AJ221" i="1"/>
  <c r="AY408" i="1"/>
  <c r="AZ278" i="1"/>
  <c r="AY278" i="1"/>
  <c r="BB278" i="1"/>
  <c r="BB302" i="1"/>
  <c r="BC278" i="1"/>
  <c r="AZ322" i="1"/>
  <c r="AY322" i="1"/>
  <c r="AG237" i="1"/>
  <c r="AY446" i="1"/>
  <c r="BY233" i="1"/>
  <c r="AZ341" i="1"/>
  <c r="AY341" i="1"/>
  <c r="AM227" i="1"/>
  <c r="AM215" i="1"/>
  <c r="AM239" i="1"/>
  <c r="AB300" i="1"/>
  <c r="BU300" i="1" a="1"/>
  <c r="BU300" i="1" s="1"/>
  <c r="AQ300" i="1"/>
  <c r="Q300" i="1"/>
  <c r="AP300" i="1"/>
  <c r="AO300" i="1"/>
  <c r="AS301" i="1"/>
  <c r="BN301" i="1"/>
  <c r="AY347" i="1"/>
  <c r="AZ335" i="1"/>
  <c r="AY335" i="1"/>
  <c r="B710" i="1"/>
  <c r="MV307" i="29"/>
  <c r="JN306" i="29"/>
  <c r="JN303" i="29"/>
  <c r="NN313" i="29"/>
  <c r="NN309" i="29"/>
  <c r="NN307" i="29" s="1"/>
  <c r="MB307" i="29"/>
  <c r="NN310" i="29"/>
  <c r="NN294" i="29"/>
  <c r="JG309" i="29"/>
  <c r="JG317" i="29"/>
  <c r="HN310" i="29"/>
  <c r="HN294" i="29"/>
  <c r="GL294" i="29"/>
  <c r="GL310" i="29"/>
  <c r="KW294" i="29"/>
  <c r="LR294" i="29"/>
  <c r="AD304" i="29"/>
  <c r="JQ309" i="29"/>
  <c r="JQ313" i="29"/>
  <c r="KK313" i="29"/>
  <c r="KK309" i="29"/>
  <c r="JM317" i="29"/>
  <c r="JM309" i="29"/>
  <c r="MU313" i="29"/>
  <c r="MU309" i="29"/>
  <c r="MU307" i="29" s="1"/>
  <c r="MU303" i="29"/>
  <c r="LW313" i="29"/>
  <c r="LW309" i="29"/>
  <c r="JS310" i="29"/>
  <c r="JS294" i="29"/>
  <c r="N302" i="29"/>
  <c r="N303" i="29" s="1"/>
  <c r="N289" i="29"/>
  <c r="GX310" i="28"/>
  <c r="GX294" i="28"/>
  <c r="MV303" i="28"/>
  <c r="MT294" i="28"/>
  <c r="LU303" i="28"/>
  <c r="JV310" i="28"/>
  <c r="JV294" i="28"/>
  <c r="C302" i="28"/>
  <c r="C289" i="28"/>
  <c r="GG310" i="28"/>
  <c r="GG294" i="28"/>
  <c r="JP310" i="28"/>
  <c r="JP294" i="28"/>
  <c r="GE310" i="28"/>
  <c r="GE294" i="28"/>
  <c r="D303" i="28"/>
  <c r="GN294" i="28"/>
  <c r="GN310" i="28"/>
  <c r="Z289" i="28"/>
  <c r="Z310" i="28" s="1"/>
  <c r="IC310" i="28"/>
  <c r="IC294" i="28"/>
  <c r="IX294" i="28"/>
  <c r="IX310" i="28"/>
  <c r="JP9" i="8"/>
  <c r="JQ9" i="8" s="1"/>
  <c r="JO11" i="8"/>
  <c r="AJ126" i="3"/>
  <c r="AJ89" i="3"/>
  <c r="AJ107" i="3"/>
  <c r="AM93" i="3"/>
  <c r="AM111" i="3"/>
  <c r="AS49" i="3"/>
  <c r="G35" i="24"/>
  <c r="AR65" i="8"/>
  <c r="AR79" i="8" a="1"/>
  <c r="AR79" i="8" s="1"/>
  <c r="JM16" i="8"/>
  <c r="AJ102" i="3"/>
  <c r="AJ84" i="3"/>
  <c r="AH33" i="3"/>
  <c r="AQ124" i="3"/>
  <c r="AQ87" i="3"/>
  <c r="AQ105" i="3"/>
  <c r="AI111" i="3"/>
  <c r="AI93" i="3"/>
  <c r="BA104" i="3"/>
  <c r="BA86" i="3"/>
  <c r="BA123" i="3"/>
  <c r="AO97" i="3"/>
  <c r="AO79" i="3"/>
  <c r="AW35" i="3"/>
  <c r="AQ35" i="3"/>
  <c r="BN460" i="1"/>
  <c r="U53" i="3"/>
  <c r="F55" i="3"/>
  <c r="AE53" i="3"/>
  <c r="AQ31" i="3"/>
  <c r="AW31" i="3"/>
  <c r="AY457" i="1"/>
  <c r="AZ406" i="1"/>
  <c r="AY406" i="1"/>
  <c r="AY418" i="1"/>
  <c r="AU297" i="1"/>
  <c r="AU304" i="1"/>
  <c r="AI218" i="1"/>
  <c r="BD218" i="1"/>
  <c r="AU305" i="1"/>
  <c r="BQ298" i="1"/>
  <c r="AU285" i="1"/>
  <c r="AG266" i="1"/>
  <c r="AZ446" i="1"/>
  <c r="BU299" i="1" a="1"/>
  <c r="BU299" i="1" s="1"/>
  <c r="AB299" i="1"/>
  <c r="AQ299" i="1"/>
  <c r="AP299" i="1"/>
  <c r="Q299" i="1"/>
  <c r="AI291" i="1"/>
  <c r="BY275" i="1"/>
  <c r="AG202" i="1"/>
  <c r="AI214" i="1"/>
  <c r="AJ250" i="1" s="1"/>
  <c r="BD214" i="1"/>
  <c r="AE214" i="1"/>
  <c r="AU301" i="1"/>
  <c r="AO318" i="1"/>
  <c r="BD209" i="1"/>
  <c r="AI209" i="1"/>
  <c r="AG217" i="1"/>
  <c r="KI303" i="29"/>
  <c r="MS303" i="29"/>
  <c r="C303" i="29"/>
  <c r="LR303" i="29"/>
  <c r="LR308" i="29"/>
  <c r="AB304" i="29"/>
  <c r="AB303" i="29" s="1"/>
  <c r="AB308" i="29" s="1"/>
  <c r="JO310" i="29"/>
  <c r="JO294" i="29"/>
  <c r="JM310" i="29"/>
  <c r="JM294" i="29"/>
  <c r="KH313" i="29"/>
  <c r="KH309" i="29"/>
  <c r="MU310" i="29"/>
  <c r="MU294" i="29"/>
  <c r="LM313" i="29"/>
  <c r="JS313" i="29"/>
  <c r="JS309" i="29"/>
  <c r="AB289" i="29"/>
  <c r="AB310" i="29" s="1"/>
  <c r="AB302" i="29"/>
  <c r="AB307" i="29" s="1"/>
  <c r="HZ310" i="29"/>
  <c r="HZ294" i="29"/>
  <c r="HU310" i="28"/>
  <c r="HU294" i="28"/>
  <c r="FX310" i="28"/>
  <c r="FX294" i="28"/>
  <c r="KY294" i="28"/>
  <c r="KY310" i="28"/>
  <c r="FU294" i="28"/>
  <c r="FU310" i="28"/>
  <c r="NX294" i="28"/>
  <c r="NX310" i="28"/>
  <c r="LG294" i="28"/>
  <c r="LG310" i="28"/>
  <c r="HD294" i="28"/>
  <c r="HD310" i="28"/>
  <c r="KS310" i="28"/>
  <c r="KS294" i="28"/>
  <c r="P6" i="6"/>
  <c r="O13" i="6"/>
  <c r="Z304" i="28"/>
  <c r="AQ92" i="3"/>
  <c r="AQ129" i="3"/>
  <c r="AW21" i="3"/>
  <c r="AQ21" i="3"/>
  <c r="AQ83" i="3"/>
  <c r="AQ101" i="3"/>
  <c r="AH30" i="3"/>
  <c r="AI8" i="3"/>
  <c r="AF111" i="3"/>
  <c r="AY15" i="3"/>
  <c r="AW13" i="3"/>
  <c r="AY13" i="3" s="1"/>
  <c r="AX2" i="3"/>
  <c r="X51" i="3"/>
  <c r="AM51" i="3"/>
  <c r="AU51" i="3"/>
  <c r="AI38" i="3"/>
  <c r="AZ445" i="1"/>
  <c r="AY445" i="1"/>
  <c r="BN318" i="1"/>
  <c r="AS318" i="1"/>
  <c r="AZ272" i="1"/>
  <c r="AY272" i="1"/>
  <c r="AL275" i="1"/>
  <c r="AM275" i="1" s="1"/>
  <c r="AH275" i="1"/>
  <c r="AE275" i="1" s="1"/>
  <c r="AU279" i="1"/>
  <c r="AU291" i="1"/>
  <c r="AS272" i="1"/>
  <c r="BN272" i="1"/>
  <c r="AZ370" i="1"/>
  <c r="AY370" i="1"/>
  <c r="O696" i="1"/>
  <c r="O267" i="1"/>
  <c r="AA255" i="1"/>
  <c r="AH260" i="1"/>
  <c r="AE260" i="1" s="1"/>
  <c r="AL260" i="1"/>
  <c r="AM260" i="1" s="1"/>
  <c r="BC290" i="1"/>
  <c r="AZ285" i="1"/>
  <c r="AY285" i="1"/>
  <c r="AZ297" i="1"/>
  <c r="AY297" i="1"/>
  <c r="BC272" i="1"/>
  <c r="BB272" i="1"/>
  <c r="BN375" i="1"/>
  <c r="AG238" i="1"/>
  <c r="AI143" i="1"/>
  <c r="BD143" i="1"/>
  <c r="BC313" i="1"/>
  <c r="BN321" i="1"/>
  <c r="AI191" i="1"/>
  <c r="AJ191" i="1" s="1"/>
  <c r="BD191" i="1"/>
  <c r="AY301" i="1"/>
  <c r="AZ301" i="1"/>
  <c r="AZ313" i="1"/>
  <c r="AY313" i="1"/>
  <c r="BY294" i="1"/>
  <c r="AG236" i="1"/>
  <c r="KA309" i="29"/>
  <c r="KA313" i="29"/>
  <c r="W313" i="29" s="1"/>
  <c r="KA303" i="29"/>
  <c r="NO303" i="29"/>
  <c r="NO308" i="29"/>
  <c r="NO307" i="29" s="1"/>
  <c r="ML307" i="29"/>
  <c r="IQ310" i="29"/>
  <c r="IQ294" i="29"/>
  <c r="MW307" i="29"/>
  <c r="MB303" i="29"/>
  <c r="IR324" i="29"/>
  <c r="IR325" i="29" s="1"/>
  <c r="IR303" i="29"/>
  <c r="MR310" i="29"/>
  <c r="MR294" i="29"/>
  <c r="IK294" i="29"/>
  <c r="IK310" i="29"/>
  <c r="GR310" i="29"/>
  <c r="GR294" i="29"/>
  <c r="KV309" i="29"/>
  <c r="KV313" i="29"/>
  <c r="MQ307" i="29"/>
  <c r="LV313" i="29"/>
  <c r="LV309" i="29"/>
  <c r="LV307" i="29" s="1"/>
  <c r="JM303" i="29"/>
  <c r="JM318" i="29" s="1"/>
  <c r="KH294" i="29"/>
  <c r="II294" i="29"/>
  <c r="II310" i="29"/>
  <c r="MS308" i="29"/>
  <c r="MS294" i="29"/>
  <c r="E303" i="29"/>
  <c r="PD303" i="29"/>
  <c r="V304" i="29"/>
  <c r="KV294" i="29"/>
  <c r="HU310" i="29"/>
  <c r="HU294" i="29"/>
  <c r="LY310" i="29"/>
  <c r="LY294" i="29"/>
  <c r="IW310" i="29"/>
  <c r="IW294" i="29"/>
  <c r="K289" i="29"/>
  <c r="K302" i="29"/>
  <c r="K303" i="29" s="1"/>
  <c r="HD310" i="29"/>
  <c r="HD294" i="29"/>
  <c r="GY310" i="28"/>
  <c r="GY294" i="28"/>
  <c r="GB294" i="28"/>
  <c r="GB310" i="28"/>
  <c r="LZ294" i="28"/>
  <c r="LB294" i="28"/>
  <c r="LB310" i="28"/>
  <c r="KC294" i="28"/>
  <c r="KC310" i="28"/>
  <c r="IZ294" i="28"/>
  <c r="IZ310" i="28"/>
  <c r="NY310" i="28"/>
  <c r="NY294" i="28"/>
  <c r="IT310" i="28"/>
  <c r="IT294" i="28"/>
  <c r="KV310" i="28"/>
  <c r="KV294" i="28"/>
  <c r="IG294" i="28"/>
  <c r="IG310" i="28"/>
  <c r="JC294" i="28"/>
  <c r="JC310" i="28"/>
  <c r="JW310" i="28"/>
  <c r="JW294" i="28"/>
  <c r="HG310" i="28"/>
  <c r="HG294" i="28"/>
  <c r="IB294" i="28"/>
  <c r="IB310" i="28"/>
  <c r="JN45" i="8"/>
  <c r="V96" i="3"/>
  <c r="BD34" i="3"/>
  <c r="V78" i="3"/>
  <c r="AV83" i="3"/>
  <c r="AX39" i="3"/>
  <c r="AV101" i="3"/>
  <c r="AR92" i="3"/>
  <c r="AR129" i="3"/>
  <c r="AR110" i="3"/>
  <c r="AH11" i="3"/>
  <c r="AV11" i="3"/>
  <c r="AT65" i="8"/>
  <c r="AG105" i="3"/>
  <c r="AI43" i="3"/>
  <c r="AI109" i="3" s="1"/>
  <c r="AG87" i="3"/>
  <c r="AG124" i="3"/>
  <c r="AF103" i="3"/>
  <c r="AF85" i="3"/>
  <c r="AV41" i="3"/>
  <c r="AH41" i="3"/>
  <c r="BD18" i="3"/>
  <c r="AF92" i="3"/>
  <c r="AH48" i="3"/>
  <c r="AF129" i="3"/>
  <c r="AF110" i="3"/>
  <c r="V99" i="3"/>
  <c r="V81" i="3"/>
  <c r="BD37" i="3"/>
  <c r="BN411" i="1"/>
  <c r="BN399" i="1"/>
  <c r="AZ404" i="1"/>
  <c r="AY404" i="1"/>
  <c r="AY416" i="1"/>
  <c r="BN445" i="1"/>
  <c r="AZ448" i="1"/>
  <c r="AY448" i="1"/>
  <c r="BN386" i="1"/>
  <c r="AL274" i="1"/>
  <c r="AH274" i="1"/>
  <c r="AE274" i="1" s="1"/>
  <c r="AZ390" i="1"/>
  <c r="AY390" i="1"/>
  <c r="AS300" i="1"/>
  <c r="BN300" i="1"/>
  <c r="BN312" i="1"/>
  <c r="AQ297" i="1"/>
  <c r="AP297" i="1"/>
  <c r="Q297" i="1"/>
  <c r="BU297" i="1" a="1"/>
  <c r="BU297" i="1" s="1"/>
  <c r="AB297" i="1"/>
  <c r="AI301" i="1"/>
  <c r="BU303" i="1" a="1"/>
  <c r="BU303" i="1" s="1"/>
  <c r="BP303" i="1"/>
  <c r="Q303" i="1"/>
  <c r="AQ303" i="1"/>
  <c r="AP303" i="1"/>
  <c r="AB303" i="1"/>
  <c r="AG215" i="1"/>
  <c r="BB271" i="1"/>
  <c r="BC271" i="1"/>
  <c r="AI225" i="1"/>
  <c r="AJ225" i="1" s="1"/>
  <c r="BD225" i="1"/>
  <c r="BN337" i="1"/>
  <c r="BO299" i="1"/>
  <c r="AJ197" i="1"/>
  <c r="AJ245" i="1"/>
  <c r="AI142" i="1"/>
  <c r="AJ190" i="1" s="1"/>
  <c r="BD142" i="1"/>
  <c r="AG213" i="1"/>
  <c r="AM203" i="1"/>
  <c r="AM191" i="1"/>
  <c r="BS280" i="1"/>
  <c r="BY282" i="1"/>
  <c r="BN361" i="1"/>
  <c r="BD207" i="1"/>
  <c r="AI207" i="1"/>
  <c r="HK310" i="28"/>
  <c r="HK294" i="28"/>
  <c r="JV43" i="8"/>
  <c r="JV42" i="8"/>
  <c r="LS303" i="28"/>
  <c r="JO45" i="8"/>
  <c r="BA106" i="3"/>
  <c r="BA88" i="3"/>
  <c r="BA125" i="3"/>
  <c r="X93" i="3"/>
  <c r="AO49" i="3"/>
  <c r="X111" i="3"/>
  <c r="X58" i="3"/>
  <c r="AR111" i="3"/>
  <c r="AR93" i="3"/>
  <c r="AO85" i="3"/>
  <c r="AQ41" i="3"/>
  <c r="AW41" i="3"/>
  <c r="AO103" i="3"/>
  <c r="AP41" i="3"/>
  <c r="AZ111" i="3"/>
  <c r="AN80" i="3"/>
  <c r="AN98" i="3"/>
  <c r="AP36" i="3"/>
  <c r="AV36" i="3"/>
  <c r="AT71" i="8"/>
  <c r="AT97" i="8"/>
  <c r="AS288" i="1"/>
  <c r="BN288" i="1"/>
  <c r="AU271" i="1"/>
  <c r="AU283" i="1"/>
  <c r="AL257" i="1"/>
  <c r="AM257" i="1" s="1"/>
  <c r="AH257" i="1"/>
  <c r="AE257" i="1" s="1"/>
  <c r="AG210" i="1"/>
  <c r="AG234" i="1"/>
  <c r="AZ372" i="1"/>
  <c r="AY372" i="1"/>
  <c r="AY384" i="1"/>
  <c r="AL296" i="1"/>
  <c r="AH296" i="1"/>
  <c r="AE296" i="1" s="1"/>
  <c r="B711" i="1"/>
  <c r="B653" i="1"/>
  <c r="BO270" i="1"/>
  <c r="BI270" i="1"/>
  <c r="AP270" i="1"/>
  <c r="AI223" i="1"/>
  <c r="BD223" i="1"/>
  <c r="AG222" i="1"/>
  <c r="AL304" i="1"/>
  <c r="AH304" i="1"/>
  <c r="AL281" i="1"/>
  <c r="AM281" i="1" s="1"/>
  <c r="AH281" i="1"/>
  <c r="AE281" i="1" s="1"/>
  <c r="AI182" i="1"/>
  <c r="BD182" i="1"/>
  <c r="AZ338" i="1"/>
  <c r="AI141" i="1"/>
  <c r="BD141" i="1"/>
  <c r="BU311" i="1" a="1"/>
  <c r="BU311" i="1" s="1"/>
  <c r="BT311" i="1"/>
  <c r="Q311" i="1"/>
  <c r="BS311" i="1"/>
  <c r="AQ311" i="1"/>
  <c r="AP311" i="1"/>
  <c r="AO311" i="1"/>
  <c r="AZ325" i="1"/>
  <c r="AY325" i="1"/>
  <c r="BY265" i="1"/>
  <c r="AM212" i="1"/>
  <c r="AB307" i="1"/>
  <c r="BS307" i="1"/>
  <c r="BQ307" i="1"/>
  <c r="BP307" i="1"/>
  <c r="Q307" i="1"/>
  <c r="AQ307" i="1"/>
  <c r="AP307" i="1"/>
  <c r="AO307" i="1"/>
  <c r="BU307" i="1" a="1"/>
  <c r="BU307" i="1" s="1"/>
  <c r="BT307" i="1"/>
  <c r="AI294" i="1"/>
  <c r="BY228" i="1"/>
  <c r="BY240" i="1"/>
  <c r="AM270" i="1"/>
  <c r="AZ336" i="1"/>
  <c r="AY336" i="1"/>
  <c r="AG257" i="1"/>
  <c r="G705" i="1"/>
  <c r="G717" i="1"/>
  <c r="AK264" i="1"/>
  <c r="B264" i="1"/>
  <c r="GS310" i="29"/>
  <c r="GS294" i="29"/>
  <c r="KQ310" i="29"/>
  <c r="KQ294" i="29"/>
  <c r="JL324" i="29"/>
  <c r="JL325" i="29" s="1"/>
  <c r="JL319" i="29"/>
  <c r="JL303" i="29"/>
  <c r="JL318" i="29" s="1"/>
  <c r="JL306" i="29"/>
  <c r="HM310" i="29"/>
  <c r="HM294" i="29"/>
  <c r="JD309" i="29"/>
  <c r="LW303" i="29"/>
  <c r="LW308" i="29"/>
  <c r="KZ294" i="29"/>
  <c r="JX306" i="29"/>
  <c r="JX303" i="29"/>
  <c r="IP310" i="29"/>
  <c r="IP294" i="29"/>
  <c r="HC310" i="29"/>
  <c r="HC294" i="29"/>
  <c r="MZ309" i="29"/>
  <c r="MZ307" i="29" s="1"/>
  <c r="MZ313" i="29"/>
  <c r="GY310" i="29"/>
  <c r="GY294" i="29"/>
  <c r="HT310" i="29"/>
  <c r="HT294" i="29"/>
  <c r="L302" i="29"/>
  <c r="L303" i="29" s="1"/>
  <c r="L289" i="29"/>
  <c r="GH310" i="29"/>
  <c r="GH294" i="29"/>
  <c r="MB310" i="28"/>
  <c r="MB294" i="28"/>
  <c r="IN310" i="28"/>
  <c r="IN294" i="28"/>
  <c r="ID294" i="28"/>
  <c r="ID310" i="28"/>
  <c r="NC310" i="28"/>
  <c r="NC294" i="28"/>
  <c r="X289" i="28"/>
  <c r="X302" i="28"/>
  <c r="X307" i="28" s="1"/>
  <c r="HX294" i="28"/>
  <c r="HX310" i="28"/>
  <c r="B35" i="24"/>
  <c r="AE302" i="28"/>
  <c r="AE307" i="28" s="1"/>
  <c r="AE289" i="28"/>
  <c r="AE310" i="28" s="1"/>
  <c r="JB294" i="28"/>
  <c r="JB310" i="28"/>
  <c r="GK310" i="28"/>
  <c r="GK294" i="28"/>
  <c r="HF294" i="28"/>
  <c r="HF310" i="28"/>
  <c r="KH42" i="8"/>
  <c r="KH43" i="8"/>
  <c r="JO12" i="8"/>
  <c r="JP17" i="8"/>
  <c r="AQ27" i="3"/>
  <c r="AW27" i="3"/>
  <c r="AY27" i="3" s="1"/>
  <c r="AH128" i="3"/>
  <c r="AH91" i="3"/>
  <c r="AH109" i="3"/>
  <c r="V129" i="3"/>
  <c r="V110" i="3"/>
  <c r="BD48" i="3"/>
  <c r="V92" i="3"/>
  <c r="AX5" i="3"/>
  <c r="AP31" i="3"/>
  <c r="AV31" i="3"/>
  <c r="AX31" i="3" s="1"/>
  <c r="AY443" i="1"/>
  <c r="AZ443" i="1"/>
  <c r="AZ417" i="1"/>
  <c r="AY417" i="1"/>
  <c r="AL306" i="1"/>
  <c r="AH306" i="1"/>
  <c r="AE306" i="1" s="1"/>
  <c r="AZ350" i="1"/>
  <c r="AY350" i="1"/>
  <c r="AY386" i="1"/>
  <c r="AZ386" i="1"/>
  <c r="AQ298" i="1"/>
  <c r="AP298" i="1"/>
  <c r="Q298" i="1"/>
  <c r="AB298" i="1"/>
  <c r="BU298" i="1" a="1"/>
  <c r="BU298" i="1" s="1"/>
  <c r="AE211" i="1"/>
  <c r="AE223" i="1"/>
  <c r="G718" i="1"/>
  <c r="G706" i="1"/>
  <c r="AK265" i="1"/>
  <c r="AL300" i="1"/>
  <c r="AH300" i="1"/>
  <c r="AI177" i="1"/>
  <c r="BD177" i="1"/>
  <c r="BN283" i="1"/>
  <c r="BU310" i="1" a="1"/>
  <c r="BU310" i="1" s="1"/>
  <c r="AQ310" i="1"/>
  <c r="AP310" i="1"/>
  <c r="Q310" i="1"/>
  <c r="BS310" i="1"/>
  <c r="AI140" i="1"/>
  <c r="AJ188" i="1" s="1"/>
  <c r="BD140" i="1"/>
  <c r="BN356" i="1"/>
  <c r="BN344" i="1"/>
  <c r="AE259" i="1"/>
  <c r="AL259" i="1"/>
  <c r="AH259" i="1"/>
  <c r="BO307" i="1"/>
  <c r="Q284" i="1"/>
  <c r="AI270" i="1"/>
  <c r="BY201" i="1"/>
  <c r="AW17" i="3"/>
  <c r="AY17" i="3" s="1"/>
  <c r="AQ17" i="3"/>
  <c r="AB58" i="3"/>
  <c r="BA50" i="3"/>
  <c r="AZ50" i="3"/>
  <c r="AZ440" i="1"/>
  <c r="AY440" i="1"/>
  <c r="AY447" i="1"/>
  <c r="AZ447" i="1"/>
  <c r="AZ459" i="1"/>
  <c r="AZ428" i="1"/>
  <c r="AY428" i="1"/>
  <c r="AZ397" i="1"/>
  <c r="AY397" i="1"/>
  <c r="AS319" i="1"/>
  <c r="AZ286" i="1"/>
  <c r="AY286" i="1"/>
  <c r="AL247" i="1"/>
  <c r="AM247" i="1" s="1"/>
  <c r="AH247" i="1"/>
  <c r="AE247" i="1"/>
  <c r="BN354" i="1"/>
  <c r="BR298" i="1"/>
  <c r="BO298" i="1"/>
  <c r="AZ342" i="1"/>
  <c r="AY342" i="1"/>
  <c r="AZ284" i="1"/>
  <c r="AY284" i="1"/>
  <c r="BN372" i="1"/>
  <c r="BN384" i="1"/>
  <c r="BB300" i="1"/>
  <c r="BC300" i="1"/>
  <c r="BC312" i="1"/>
  <c r="BB312" i="1"/>
  <c r="BB310" i="1"/>
  <c r="BC310" i="1"/>
  <c r="AY308" i="1"/>
  <c r="BN472" i="1"/>
  <c r="AG240" i="1"/>
  <c r="AI139" i="1"/>
  <c r="BD139" i="1"/>
  <c r="AL297" i="1"/>
  <c r="AH297" i="1"/>
  <c r="AE297" i="1" s="1"/>
  <c r="O700" i="1"/>
  <c r="O712" i="1"/>
  <c r="BD183" i="1"/>
  <c r="AI183" i="1"/>
  <c r="BD130" i="1"/>
  <c r="AI130" i="1"/>
  <c r="AJ208" i="1"/>
  <c r="AL272" i="1"/>
  <c r="AH272" i="1"/>
  <c r="AE272" i="1" s="1"/>
  <c r="BY263" i="1"/>
  <c r="AE270" i="1"/>
  <c r="O694" i="1"/>
  <c r="O693" i="1"/>
  <c r="O264" i="1"/>
  <c r="BY251" i="1"/>
  <c r="AV91" i="3"/>
  <c r="AV128" i="3"/>
  <c r="AX47" i="3"/>
  <c r="AV109" i="3"/>
  <c r="AQ4" i="3"/>
  <c r="AW4" i="3"/>
  <c r="AY4" i="3" s="1"/>
  <c r="MF307" i="29"/>
  <c r="NS307" i="29"/>
  <c r="IR308" i="29"/>
  <c r="FW294" i="29"/>
  <c r="FW310" i="29"/>
  <c r="KE303" i="29"/>
  <c r="KE308" i="29"/>
  <c r="KE306" i="29"/>
  <c r="MP307" i="29"/>
  <c r="OB309" i="29"/>
  <c r="LR309" i="29"/>
  <c r="P302" i="29"/>
  <c r="P303" i="29" s="1"/>
  <c r="P289" i="29"/>
  <c r="GG310" i="29"/>
  <c r="GG294" i="29"/>
  <c r="MD313" i="29"/>
  <c r="MD309" i="29"/>
  <c r="MD307" i="29" s="1"/>
  <c r="MX313" i="29"/>
  <c r="MX309" i="29"/>
  <c r="GX310" i="29"/>
  <c r="GX294" i="29"/>
  <c r="HE310" i="29"/>
  <c r="HE294" i="29"/>
  <c r="Z289" i="29"/>
  <c r="Z310" i="29" s="1"/>
  <c r="Z302" i="29"/>
  <c r="Z307" i="29" s="1"/>
  <c r="KH294" i="28"/>
  <c r="KH310" i="28"/>
  <c r="HR310" i="28"/>
  <c r="HR294" i="28"/>
  <c r="HH310" i="28"/>
  <c r="HH294" i="28"/>
  <c r="NW294" i="28"/>
  <c r="NW310" i="28"/>
  <c r="LH310" i="28"/>
  <c r="LH294" i="28"/>
  <c r="GF310" i="28"/>
  <c r="GF294" i="28"/>
  <c r="D35" i="24"/>
  <c r="KI44" i="8"/>
  <c r="IH294" i="28"/>
  <c r="IH310" i="28"/>
  <c r="IE310" i="28"/>
  <c r="IE294" i="28"/>
  <c r="T307" i="28"/>
  <c r="T303" i="28"/>
  <c r="GJ294" i="28"/>
  <c r="GJ310" i="28"/>
  <c r="JP43" i="8"/>
  <c r="JQ6" i="8"/>
  <c r="AO109" i="3"/>
  <c r="AQ47" i="3"/>
  <c r="AO128" i="3"/>
  <c r="AW47" i="3"/>
  <c r="AP47" i="3"/>
  <c r="AO91" i="3"/>
  <c r="AC92" i="3"/>
  <c r="AC129" i="3"/>
  <c r="BB48" i="3"/>
  <c r="AC58" i="3"/>
  <c r="AC110" i="3"/>
  <c r="AK91" i="3"/>
  <c r="AK109" i="3"/>
  <c r="AK128" i="3"/>
  <c r="AP9" i="3"/>
  <c r="AX10" i="3"/>
  <c r="AX12" i="3"/>
  <c r="AV44" i="3"/>
  <c r="AN88" i="3"/>
  <c r="AP44" i="3"/>
  <c r="AP110" i="3" s="1"/>
  <c r="AN106" i="3"/>
  <c r="AN125" i="3"/>
  <c r="AR124" i="3"/>
  <c r="AR105" i="3"/>
  <c r="AR87" i="3"/>
  <c r="AT79" i="8" a="1"/>
  <c r="AT79" i="8" s="1"/>
  <c r="AQ14" i="3"/>
  <c r="AW14" i="3"/>
  <c r="AY14" i="3" s="1"/>
  <c r="AF275" i="1"/>
  <c r="AD275" i="1"/>
  <c r="AI16" i="3"/>
  <c r="L52" i="3"/>
  <c r="BN447" i="1"/>
  <c r="AC97" i="3"/>
  <c r="AC79" i="3"/>
  <c r="AY387" i="1"/>
  <c r="AY411" i="1"/>
  <c r="AZ387" i="1"/>
  <c r="AC263" i="1"/>
  <c r="AC251" i="1"/>
  <c r="AS281" i="1"/>
  <c r="BN281" i="1"/>
  <c r="AS320" i="1"/>
  <c r="AL283" i="1"/>
  <c r="AH283" i="1"/>
  <c r="AE283" i="1" s="1"/>
  <c r="BQ306" i="1"/>
  <c r="Q274" i="1"/>
  <c r="AY332" i="1"/>
  <c r="AI258" i="1"/>
  <c r="AE258" i="1"/>
  <c r="BD258" i="1"/>
  <c r="AQ318" i="1"/>
  <c r="Q318" i="1"/>
  <c r="BU318" i="1" a="1"/>
  <c r="BU318" i="1" s="1"/>
  <c r="AP318" i="1"/>
  <c r="BO318" i="1"/>
  <c r="BR318" i="1"/>
  <c r="AZ277" i="1"/>
  <c r="AY277" i="1"/>
  <c r="AZ289" i="1"/>
  <c r="AI240" i="1"/>
  <c r="AJ240" i="1" s="1"/>
  <c r="BD240" i="1"/>
  <c r="BP294" i="1"/>
  <c r="BB309" i="1"/>
  <c r="BB297" i="1"/>
  <c r="BC297" i="1"/>
  <c r="AL253" i="1"/>
  <c r="AM253" i="1" s="1"/>
  <c r="AH253" i="1"/>
  <c r="AB304" i="1"/>
  <c r="BU304" i="1" a="1"/>
  <c r="BU304" i="1" s="1"/>
  <c r="BQ304" i="1"/>
  <c r="Q304" i="1"/>
  <c r="AQ304" i="1"/>
  <c r="AP304" i="1"/>
  <c r="AO304" i="1"/>
  <c r="BO310" i="1"/>
  <c r="AL286" i="1"/>
  <c r="AH286" i="1"/>
  <c r="AE286" i="1" s="1"/>
  <c r="BN317" i="1"/>
  <c r="AS317" i="1"/>
  <c r="BN329" i="1"/>
  <c r="BR307" i="1"/>
  <c r="AY289" i="1"/>
  <c r="AI138" i="1"/>
  <c r="BD138" i="1"/>
  <c r="BP297" i="1"/>
  <c r="BY241" i="1"/>
  <c r="AY320" i="1"/>
  <c r="AZ320" i="1"/>
  <c r="AL252" i="1"/>
  <c r="AM252" i="1" s="1"/>
  <c r="AH252" i="1"/>
  <c r="AJ204" i="1"/>
  <c r="BD179" i="1"/>
  <c r="AI179" i="1"/>
  <c r="BY227" i="1"/>
  <c r="AK53" i="3" l="1"/>
  <c r="AF313" i="1"/>
  <c r="AM294" i="1"/>
  <c r="AF312" i="1"/>
  <c r="BD270" i="1"/>
  <c r="Z269" i="1"/>
  <c r="Y270" i="1"/>
  <c r="AM314" i="1"/>
  <c r="AC291" i="1"/>
  <c r="AE312" i="1"/>
  <c r="AF289" i="1"/>
  <c r="AM311" i="1"/>
  <c r="AF302" i="1"/>
  <c r="AC293" i="1"/>
  <c r="N57" i="3"/>
  <c r="W57" i="3" s="1"/>
  <c r="AD282" i="1"/>
  <c r="AM296" i="1"/>
  <c r="AF282" i="1"/>
  <c r="AC287" i="1"/>
  <c r="AE54" i="3"/>
  <c r="AC302" i="1"/>
  <c r="AC314" i="1"/>
  <c r="AM295" i="1"/>
  <c r="C56" i="3"/>
  <c r="Q56" i="3" s="1"/>
  <c r="AC292" i="1"/>
  <c r="AM308" i="1"/>
  <c r="AB54" i="3"/>
  <c r="M55" i="3"/>
  <c r="JR9" i="8"/>
  <c r="JS9" i="8" s="1"/>
  <c r="T55" i="3"/>
  <c r="JV18" i="8"/>
  <c r="KH18" i="8" s="1"/>
  <c r="JU5" i="8"/>
  <c r="AM298" i="1"/>
  <c r="JS14" i="8"/>
  <c r="I310" i="29"/>
  <c r="I294" i="29"/>
  <c r="AX123" i="3"/>
  <c r="AX86" i="3"/>
  <c r="AX104" i="3"/>
  <c r="AJ187" i="1"/>
  <c r="AJ199" i="1"/>
  <c r="L310" i="29"/>
  <c r="L294" i="29"/>
  <c r="AI271" i="1"/>
  <c r="AJ271" i="1" s="1"/>
  <c r="AV84" i="3"/>
  <c r="AV102" i="3"/>
  <c r="AX40" i="3"/>
  <c r="V303" i="29"/>
  <c r="V308" i="29" s="1"/>
  <c r="AA303" i="28"/>
  <c r="AA308" i="28"/>
  <c r="AA309" i="28"/>
  <c r="V651" i="1"/>
  <c r="V272" i="1"/>
  <c r="W271" i="1"/>
  <c r="W651" i="1" s="1"/>
  <c r="U272" i="1"/>
  <c r="T272" i="1"/>
  <c r="AI313" i="1"/>
  <c r="C239" i="2"/>
  <c r="E239" i="2" s="1"/>
  <c r="AF316" i="1"/>
  <c r="AD316" i="1"/>
  <c r="M57" i="18"/>
  <c r="N57" i="18" s="1"/>
  <c r="O57" i="18" s="1"/>
  <c r="AF284" i="1"/>
  <c r="AD284" i="1"/>
  <c r="P284" i="1"/>
  <c r="C207" i="2"/>
  <c r="E207" i="2" s="1"/>
  <c r="AM313" i="1"/>
  <c r="AF301" i="1"/>
  <c r="C224" i="2"/>
  <c r="E224" i="2" s="1"/>
  <c r="JR5" i="8"/>
  <c r="S310" i="28"/>
  <c r="S294" i="28"/>
  <c r="AI278" i="1"/>
  <c r="J310" i="29"/>
  <c r="J294" i="29"/>
  <c r="AW92" i="3"/>
  <c r="AW129" i="3"/>
  <c r="AW110" i="3"/>
  <c r="AY48" i="3"/>
  <c r="AJ249" i="1"/>
  <c r="AQ109" i="3"/>
  <c r="AQ91" i="3"/>
  <c r="AQ128" i="3"/>
  <c r="JN16" i="8"/>
  <c r="AI310" i="1"/>
  <c r="JS5" i="8"/>
  <c r="AM278" i="1"/>
  <c r="AM290" i="1"/>
  <c r="AI311" i="1"/>
  <c r="L44" i="13"/>
  <c r="M21" i="27" s="1"/>
  <c r="L42" i="13"/>
  <c r="L47" i="13"/>
  <c r="L45" i="13"/>
  <c r="L22" i="27" s="1"/>
  <c r="L43" i="13"/>
  <c r="L24" i="27" s="1"/>
  <c r="G23" i="13"/>
  <c r="G27" i="13" s="1"/>
  <c r="G24" i="13" s="1"/>
  <c r="L48" i="13"/>
  <c r="L46" i="13"/>
  <c r="AJ261" i="1"/>
  <c r="E40" i="24"/>
  <c r="AS321" i="1"/>
  <c r="EX321" i="1"/>
  <c r="O705" i="1"/>
  <c r="O717" i="1"/>
  <c r="O718" i="1"/>
  <c r="O706" i="1"/>
  <c r="AI259" i="1"/>
  <c r="BD259" i="1"/>
  <c r="B40" i="24"/>
  <c r="C22" i="27"/>
  <c r="AB294" i="29"/>
  <c r="AF299" i="1"/>
  <c r="AD299" i="1"/>
  <c r="Q323" i="1"/>
  <c r="Q335" i="1" s="1"/>
  <c r="C222" i="2"/>
  <c r="E222" i="2" s="1"/>
  <c r="BC54" i="3"/>
  <c r="S54" i="3"/>
  <c r="E56" i="3"/>
  <c r="E57" i="3" s="1"/>
  <c r="AM310" i="1"/>
  <c r="JQ12" i="8"/>
  <c r="AL267" i="1"/>
  <c r="AH267" i="1"/>
  <c r="AE267" i="1"/>
  <c r="AW90" i="3"/>
  <c r="AW127" i="3"/>
  <c r="AW108" i="3"/>
  <c r="AY46" i="3"/>
  <c r="AI279" i="1"/>
  <c r="DG19" i="8"/>
  <c r="DH46" i="8"/>
  <c r="JT5" i="8"/>
  <c r="AA54" i="3"/>
  <c r="J56" i="3"/>
  <c r="AE278" i="1"/>
  <c r="JM19" i="8"/>
  <c r="JM46" i="8" s="1"/>
  <c r="AJ229" i="1"/>
  <c r="AJ241" i="1"/>
  <c r="AM269" i="1"/>
  <c r="B310" i="28"/>
  <c r="B294" i="28"/>
  <c r="AW86" i="3"/>
  <c r="AY42" i="3"/>
  <c r="AW104" i="3"/>
  <c r="AW123" i="3"/>
  <c r="Z294" i="29"/>
  <c r="AJ237" i="1"/>
  <c r="Y310" i="29"/>
  <c r="Y294" i="29"/>
  <c r="K38" i="24"/>
  <c r="AI253" i="1"/>
  <c r="AJ253" i="1" s="1"/>
  <c r="BD253" i="1"/>
  <c r="AI300" i="1"/>
  <c r="N310" i="28"/>
  <c r="N294" i="28"/>
  <c r="C234" i="2"/>
  <c r="E234" i="2" s="1"/>
  <c r="AF311" i="1"/>
  <c r="AD311" i="1"/>
  <c r="AX83" i="3"/>
  <c r="AX101" i="3"/>
  <c r="AV108" i="3"/>
  <c r="AV90" i="3"/>
  <c r="AV127" i="3"/>
  <c r="AX46" i="3"/>
  <c r="AI273" i="1"/>
  <c r="AJ273" i="1" s="1"/>
  <c r="AV126" i="3"/>
  <c r="AV107" i="3"/>
  <c r="AV89" i="3"/>
  <c r="AX45" i="3"/>
  <c r="AX91" i="3"/>
  <c r="AX128" i="3"/>
  <c r="AC318" i="1"/>
  <c r="AC306" i="1"/>
  <c r="AP109" i="3"/>
  <c r="AP91" i="3"/>
  <c r="AP128" i="3"/>
  <c r="T651" i="1"/>
  <c r="X271" i="1"/>
  <c r="AI297" i="1"/>
  <c r="AW106" i="3"/>
  <c r="AW125" i="3"/>
  <c r="AY44" i="3"/>
  <c r="AW88" i="3"/>
  <c r="AD308" i="1"/>
  <c r="AF308" i="1"/>
  <c r="C231" i="2"/>
  <c r="E231" i="2" s="1"/>
  <c r="AF287" i="1"/>
  <c r="AD287" i="1"/>
  <c r="C210" i="2"/>
  <c r="E210" i="2" s="1"/>
  <c r="D40" i="24"/>
  <c r="E22" i="27"/>
  <c r="AC265" i="1"/>
  <c r="AC253" i="1"/>
  <c r="Q321" i="1"/>
  <c r="AF297" i="1"/>
  <c r="AD297" i="1"/>
  <c r="C220" i="2"/>
  <c r="E220" i="2" s="1"/>
  <c r="AJ218" i="1"/>
  <c r="AJ230" i="1"/>
  <c r="K706" i="1"/>
  <c r="K718" i="1"/>
  <c r="BU265" i="1" a="1"/>
  <c r="BU265" i="1" s="1"/>
  <c r="AQ265" i="1"/>
  <c r="AN265" i="1"/>
  <c r="K642" i="1"/>
  <c r="K707" i="1"/>
  <c r="K719" i="1"/>
  <c r="B310" i="29"/>
  <c r="B294" i="29"/>
  <c r="AP127" i="3"/>
  <c r="AP90" i="3"/>
  <c r="AP108" i="3"/>
  <c r="AF280" i="1"/>
  <c r="AD280" i="1"/>
  <c r="C203" i="2"/>
  <c r="E203" i="2" s="1"/>
  <c r="AW96" i="8"/>
  <c r="AX67" i="8" s="1"/>
  <c r="AX64" i="8"/>
  <c r="AX65" i="8" s="1"/>
  <c r="AJ198" i="1"/>
  <c r="AJ186" i="1"/>
  <c r="AM297" i="1"/>
  <c r="AM309" i="1"/>
  <c r="AO93" i="3"/>
  <c r="AW49" i="3"/>
  <c r="AO111" i="3"/>
  <c r="AQ49" i="3"/>
  <c r="AP49" i="3"/>
  <c r="AC312" i="1"/>
  <c r="AC300" i="1"/>
  <c r="AQ106" i="3"/>
  <c r="AQ88" i="3"/>
  <c r="AQ125" i="3"/>
  <c r="AE300" i="1"/>
  <c r="H310" i="29"/>
  <c r="H294" i="29"/>
  <c r="B265" i="1"/>
  <c r="AW96" i="3"/>
  <c r="AI308" i="1"/>
  <c r="AH265" i="1"/>
  <c r="AE265" i="1"/>
  <c r="AL265" i="1"/>
  <c r="AM307" i="1"/>
  <c r="P310" i="28"/>
  <c r="P294" i="28"/>
  <c r="MS307" i="29"/>
  <c r="X303" i="29"/>
  <c r="X308" i="29" s="1"/>
  <c r="AC294" i="28"/>
  <c r="AW80" i="3"/>
  <c r="AW98" i="3"/>
  <c r="AY36" i="3"/>
  <c r="JP10" i="8"/>
  <c r="AJ235" i="1"/>
  <c r="AV79" i="3"/>
  <c r="AV97" i="3"/>
  <c r="AX35" i="3"/>
  <c r="AQ90" i="3"/>
  <c r="AQ108" i="3"/>
  <c r="AQ127" i="3"/>
  <c r="Z54" i="3"/>
  <c r="AL54" i="3"/>
  <c r="AB303" i="28"/>
  <c r="AB308" i="28"/>
  <c r="AB309" i="28"/>
  <c r="V313" i="29"/>
  <c r="AW86" i="8"/>
  <c r="AX54" i="8"/>
  <c r="AX86" i="8" s="1"/>
  <c r="AX69" i="8" s="1"/>
  <c r="AF314" i="1"/>
  <c r="C237" i="2"/>
  <c r="E237" i="2" s="1"/>
  <c r="K55" i="3"/>
  <c r="AF294" i="1"/>
  <c r="AD294" i="1"/>
  <c r="C217" i="2"/>
  <c r="E217" i="2" s="1"/>
  <c r="C26" i="27"/>
  <c r="K36" i="24"/>
  <c r="AC301" i="1"/>
  <c r="AC313" i="1"/>
  <c r="AM293" i="1"/>
  <c r="AM305" i="1"/>
  <c r="AM317" i="1"/>
  <c r="DB7" i="8"/>
  <c r="DC44" i="8"/>
  <c r="T303" i="29"/>
  <c r="T308" i="29" s="1"/>
  <c r="AN53" i="3"/>
  <c r="AM266" i="1"/>
  <c r="O715" i="1"/>
  <c r="O703" i="1"/>
  <c r="AF292" i="1"/>
  <c r="AD292" i="1"/>
  <c r="C215" i="2"/>
  <c r="E215" i="2" s="1"/>
  <c r="R310" i="28"/>
  <c r="R294" i="28"/>
  <c r="I40" i="24"/>
  <c r="AJ269" i="1"/>
  <c r="M49" i="18"/>
  <c r="N49" i="18" s="1"/>
  <c r="O49" i="18" s="1"/>
  <c r="AI283" i="1"/>
  <c r="AF281" i="1"/>
  <c r="AD281" i="1"/>
  <c r="C204" i="2"/>
  <c r="E204" i="2" s="1"/>
  <c r="B705" i="1"/>
  <c r="B642" i="1"/>
  <c r="AA264" i="1"/>
  <c r="BO264" i="1"/>
  <c r="BI264" i="1"/>
  <c r="AP264" i="1"/>
  <c r="C230" i="2"/>
  <c r="E230" i="2" s="1"/>
  <c r="AF307" i="1"/>
  <c r="AD307" i="1"/>
  <c r="AI274" i="1"/>
  <c r="AC311" i="1"/>
  <c r="AC299" i="1"/>
  <c r="AQ84" i="3"/>
  <c r="AQ102" i="3"/>
  <c r="AP86" i="3"/>
  <c r="AP123" i="3"/>
  <c r="AP104" i="3"/>
  <c r="AQ104" i="3"/>
  <c r="AQ86" i="3"/>
  <c r="AQ123" i="3"/>
  <c r="AW107" i="3"/>
  <c r="AW89" i="3"/>
  <c r="AW126" i="3"/>
  <c r="AY45" i="3"/>
  <c r="T294" i="29"/>
  <c r="AD294" i="29"/>
  <c r="AM299" i="1"/>
  <c r="D56" i="3"/>
  <c r="R56" i="3" s="1"/>
  <c r="AX22" i="3"/>
  <c r="AI256" i="1"/>
  <c r="BD256" i="1"/>
  <c r="AI246" i="1"/>
  <c r="AJ246" i="1" s="1"/>
  <c r="BD246" i="1"/>
  <c r="AX62" i="8"/>
  <c r="AX94" i="8" s="1"/>
  <c r="AX77" i="8" s="1"/>
  <c r="AW50" i="3"/>
  <c r="AQ50" i="3"/>
  <c r="AP50" i="3"/>
  <c r="AI292" i="1"/>
  <c r="JR14" i="8"/>
  <c r="AC305" i="1"/>
  <c r="BD254" i="1"/>
  <c r="AI254" i="1"/>
  <c r="AJ254" i="1" s="1"/>
  <c r="JR8" i="8"/>
  <c r="AP89" i="3"/>
  <c r="AP126" i="3"/>
  <c r="AP107" i="3"/>
  <c r="AI107" i="3"/>
  <c r="AI126" i="3"/>
  <c r="AI89" i="3"/>
  <c r="AW109" i="3"/>
  <c r="AW91" i="3"/>
  <c r="AW128" i="3"/>
  <c r="AY47" i="3"/>
  <c r="V294" i="29"/>
  <c r="AP84" i="3"/>
  <c r="AP102" i="3"/>
  <c r="JU18" i="8"/>
  <c r="AJ203" i="1"/>
  <c r="AY105" i="3"/>
  <c r="AY124" i="3"/>
  <c r="AY87" i="3"/>
  <c r="S5" i="6"/>
  <c r="AI304" i="1"/>
  <c r="AA313" i="29"/>
  <c r="AC294" i="29"/>
  <c r="AY28" i="3"/>
  <c r="AX28" i="3"/>
  <c r="Q310" i="29"/>
  <c r="Q294" i="29"/>
  <c r="AF279" i="1"/>
  <c r="AD279" i="1"/>
  <c r="C202" i="2"/>
  <c r="E202" i="2" s="1"/>
  <c r="C241" i="2"/>
  <c r="E241" i="2" s="1"/>
  <c r="AF318" i="1"/>
  <c r="AD318" i="1"/>
  <c r="AF310" i="1"/>
  <c r="AD310" i="1"/>
  <c r="C233" i="2"/>
  <c r="E233" i="2" s="1"/>
  <c r="LW307" i="29"/>
  <c r="AM304" i="1"/>
  <c r="AM316" i="1"/>
  <c r="AY41" i="3"/>
  <c r="AW103" i="3"/>
  <c r="AW85" i="3"/>
  <c r="AD303" i="29"/>
  <c r="AD308" i="29" s="1"/>
  <c r="AH126" i="3"/>
  <c r="AH89" i="3"/>
  <c r="AH107" i="3"/>
  <c r="V53" i="3"/>
  <c r="AJ242" i="1"/>
  <c r="DH20" i="8"/>
  <c r="AI293" i="1"/>
  <c r="Z313" i="29"/>
  <c r="AC303" i="29"/>
  <c r="AC308" i="29" s="1"/>
  <c r="AA307" i="28"/>
  <c r="AM318" i="1"/>
  <c r="G56" i="3"/>
  <c r="X313" i="29"/>
  <c r="AI276" i="1"/>
  <c r="AM246" i="1"/>
  <c r="AM258" i="1"/>
  <c r="D310" i="28"/>
  <c r="D294" i="28"/>
  <c r="O37" i="6"/>
  <c r="P11" i="6"/>
  <c r="P4" i="6"/>
  <c r="P7" i="6" s="1"/>
  <c r="P10" i="6" s="1"/>
  <c r="P8" i="6" s="1"/>
  <c r="AH92" i="3"/>
  <c r="AH129" i="3"/>
  <c r="AH110" i="3"/>
  <c r="B708" i="1"/>
  <c r="BO267" i="1"/>
  <c r="AP267" i="1"/>
  <c r="BI267" i="1"/>
  <c r="AA267" i="1"/>
  <c r="JP44" i="8"/>
  <c r="AH264" i="1"/>
  <c r="AE264" i="1"/>
  <c r="AL264" i="1"/>
  <c r="AM264" i="1" s="1"/>
  <c r="AY31" i="3"/>
  <c r="X294" i="29"/>
  <c r="AQ273" i="1"/>
  <c r="BU273" i="1" a="1"/>
  <c r="BU273" i="1" s="1"/>
  <c r="BT273" i="1"/>
  <c r="BS273" i="1"/>
  <c r="B273" i="1"/>
  <c r="AB273" i="1"/>
  <c r="AC273" i="1" s="1"/>
  <c r="BR273" i="1"/>
  <c r="BQ273" i="1"/>
  <c r="AO273" i="1"/>
  <c r="BP273" i="1"/>
  <c r="AI286" i="1"/>
  <c r="AH262" i="1"/>
  <c r="AE262" i="1" s="1"/>
  <c r="AL262" i="1"/>
  <c r="AM262" i="1" s="1"/>
  <c r="X310" i="28"/>
  <c r="X294" i="28"/>
  <c r="AA55" i="3"/>
  <c r="BI283" i="1"/>
  <c r="BO283" i="1"/>
  <c r="U55" i="3"/>
  <c r="AE55" i="3"/>
  <c r="F56" i="3"/>
  <c r="AP85" i="3"/>
  <c r="AP103" i="3"/>
  <c r="AC315" i="1"/>
  <c r="AC303" i="1"/>
  <c r="AM272" i="1"/>
  <c r="AM284" i="1"/>
  <c r="AI102" i="3"/>
  <c r="AI84" i="3"/>
  <c r="AT308" i="1"/>
  <c r="AE304" i="1"/>
  <c r="AQ85" i="3"/>
  <c r="AQ103" i="3"/>
  <c r="AD303" i="1"/>
  <c r="Q327" i="1"/>
  <c r="Q339" i="1" s="1"/>
  <c r="AF303" i="1"/>
  <c r="C226" i="2"/>
  <c r="E226" i="2" s="1"/>
  <c r="Z294" i="28"/>
  <c r="AJ209" i="1"/>
  <c r="AJ233" i="1"/>
  <c r="AW97" i="3"/>
  <c r="AW79" i="3"/>
  <c r="AY35" i="3"/>
  <c r="AY18" i="3"/>
  <c r="AX18" i="3"/>
  <c r="AU306" i="1"/>
  <c r="AX4" i="3"/>
  <c r="DF6" i="8"/>
  <c r="DG20" i="8"/>
  <c r="DG43" i="8"/>
  <c r="AV111" i="3"/>
  <c r="JQ13" i="8"/>
  <c r="C40" i="24"/>
  <c r="D22" i="27"/>
  <c r="AD294" i="28"/>
  <c r="G22" i="27"/>
  <c r="F40" i="24"/>
  <c r="AH125" i="3"/>
  <c r="AH106" i="3"/>
  <c r="AH88" i="3"/>
  <c r="AV105" i="3"/>
  <c r="AX43" i="3"/>
  <c r="AV124" i="3"/>
  <c r="BH47" i="3"/>
  <c r="BH46" i="3"/>
  <c r="AV87" i="3"/>
  <c r="AJ224" i="1"/>
  <c r="AJ236" i="1"/>
  <c r="P310" i="29"/>
  <c r="P294" i="29"/>
  <c r="JQ42" i="8"/>
  <c r="AC303" i="28"/>
  <c r="AC308" i="28"/>
  <c r="AC309" i="28"/>
  <c r="AB307" i="28"/>
  <c r="AJ217" i="1"/>
  <c r="BD252" i="1"/>
  <c r="AI252" i="1"/>
  <c r="AJ252" i="1" s="1"/>
  <c r="C227" i="2"/>
  <c r="E227" i="2" s="1"/>
  <c r="Q328" i="1"/>
  <c r="AF304" i="1"/>
  <c r="AD304" i="1"/>
  <c r="JP45" i="8"/>
  <c r="JQ17" i="8"/>
  <c r="AX11" i="3"/>
  <c r="AY11" i="3"/>
  <c r="K310" i="29"/>
  <c r="K294" i="29"/>
  <c r="Z303" i="28"/>
  <c r="Z308" i="28"/>
  <c r="Z307" i="28"/>
  <c r="Z309" i="28"/>
  <c r="Q55" i="3"/>
  <c r="AD55" i="3"/>
  <c r="B55" i="3"/>
  <c r="P55" i="3" s="1"/>
  <c r="AX48" i="3"/>
  <c r="AI280" i="1"/>
  <c r="AI282" i="1"/>
  <c r="AJ282" i="1" s="1"/>
  <c r="AI101" i="3"/>
  <c r="AI83" i="3"/>
  <c r="AJ215" i="1"/>
  <c r="AJ263" i="1"/>
  <c r="AJ227" i="1"/>
  <c r="AJ251" i="1"/>
  <c r="AJ239" i="1"/>
  <c r="AD303" i="28"/>
  <c r="AD308" i="28"/>
  <c r="AD309" i="28"/>
  <c r="AE294" i="28"/>
  <c r="AI288" i="1"/>
  <c r="AI318" i="1"/>
  <c r="AC295" i="1"/>
  <c r="C310" i="29"/>
  <c r="C294" i="29"/>
  <c r="W310" i="28"/>
  <c r="W294" i="28"/>
  <c r="AI285" i="1"/>
  <c r="O310" i="29"/>
  <c r="O294" i="29"/>
  <c r="AI247" i="1"/>
  <c r="AJ247" i="1" s="1"/>
  <c r="BD247" i="1"/>
  <c r="S55" i="3"/>
  <c r="BC55" i="3"/>
  <c r="R310" i="29"/>
  <c r="R294" i="29"/>
  <c r="AJ231" i="1"/>
  <c r="AJ255" i="1"/>
  <c r="AJ243" i="1"/>
  <c r="AX13" i="3"/>
  <c r="AP88" i="3"/>
  <c r="AP125" i="3"/>
  <c r="AP106" i="3"/>
  <c r="AI275" i="1"/>
  <c r="AJ275" i="1" s="1"/>
  <c r="AF285" i="1"/>
  <c r="AD285" i="1"/>
  <c r="C208" i="2"/>
  <c r="E208" i="2" s="1"/>
  <c r="JO44" i="8"/>
  <c r="JO19" i="8"/>
  <c r="JO46" i="8" s="1"/>
  <c r="AV67" i="8"/>
  <c r="AV79" i="8" a="1"/>
  <c r="AV79" i="8" s="1"/>
  <c r="AV83" i="8"/>
  <c r="BI275" i="1"/>
  <c r="BO275" i="1"/>
  <c r="AF298" i="1"/>
  <c r="AD298" i="1"/>
  <c r="Q322" i="1"/>
  <c r="Q334" i="1" s="1"/>
  <c r="C221" i="2"/>
  <c r="E221" i="2" s="1"/>
  <c r="C229" i="2"/>
  <c r="E229" i="2" s="1"/>
  <c r="Q330" i="1"/>
  <c r="Q342" i="1" s="1"/>
  <c r="AF306" i="1"/>
  <c r="AD306" i="1"/>
  <c r="V307" i="28"/>
  <c r="V303" i="28"/>
  <c r="JO16" i="8"/>
  <c r="AW87" i="8"/>
  <c r="AW70" i="8" s="1"/>
  <c r="AX55" i="8"/>
  <c r="AX87" i="8" s="1"/>
  <c r="AX70" i="8" s="1"/>
  <c r="Q320" i="1"/>
  <c r="Q332" i="1" s="1"/>
  <c r="AF296" i="1"/>
  <c r="AD296" i="1"/>
  <c r="C219" i="2"/>
  <c r="E219" i="2" s="1"/>
  <c r="J40" i="24"/>
  <c r="AJ207" i="1"/>
  <c r="AC307" i="1"/>
  <c r="AC319" i="1"/>
  <c r="AX24" i="3"/>
  <c r="AM302" i="1"/>
  <c r="C238" i="2"/>
  <c r="E238" i="2" s="1"/>
  <c r="AD315" i="1"/>
  <c r="AF315" i="1"/>
  <c r="AE303" i="28"/>
  <c r="AE309" i="28"/>
  <c r="AE308" i="28"/>
  <c r="AX27" i="3"/>
  <c r="W307" i="28"/>
  <c r="W303" i="28"/>
  <c r="AM285" i="1"/>
  <c r="AI92" i="3"/>
  <c r="AI129" i="3"/>
  <c r="AI110" i="3"/>
  <c r="AV99" i="3"/>
  <c r="AV81" i="3"/>
  <c r="AX37" i="3"/>
  <c r="AJ214" i="1"/>
  <c r="AJ238" i="1"/>
  <c r="JQ8" i="8"/>
  <c r="AJ194" i="1"/>
  <c r="AJ206" i="1"/>
  <c r="AI314" i="1"/>
  <c r="BY9" i="8"/>
  <c r="BX9" i="8" s="1"/>
  <c r="BW9" i="8" s="1"/>
  <c r="BV9" i="8" s="1"/>
  <c r="BU9" i="8" s="1"/>
  <c r="BT9" i="8" s="1"/>
  <c r="BS9" i="8" s="1"/>
  <c r="BR9" i="8" s="1"/>
  <c r="BQ9" i="8" s="1"/>
  <c r="BP9" i="8" s="1"/>
  <c r="BO9" i="8" s="1"/>
  <c r="BN9" i="8" s="1"/>
  <c r="G9" i="8"/>
  <c r="AM283" i="1"/>
  <c r="AX30" i="3"/>
  <c r="AF309" i="1"/>
  <c r="AD309" i="1"/>
  <c r="C232" i="2"/>
  <c r="E232" i="2" s="1"/>
  <c r="AV106" i="3"/>
  <c r="AV125" i="3"/>
  <c r="AV88" i="3"/>
  <c r="AX44" i="3"/>
  <c r="AQ110" i="3"/>
  <c r="C310" i="28"/>
  <c r="C294" i="28"/>
  <c r="AX8" i="3"/>
  <c r="G310" i="29"/>
  <c r="G294" i="29"/>
  <c r="V310" i="28"/>
  <c r="V294" i="28"/>
  <c r="AI266" i="1"/>
  <c r="AJ266" i="1" s="1"/>
  <c r="BD266" i="1"/>
  <c r="JQ7" i="8"/>
  <c r="JQ44" i="8" s="1"/>
  <c r="AV110" i="3"/>
  <c r="AM280" i="1"/>
  <c r="AF286" i="1"/>
  <c r="AD286" i="1"/>
  <c r="C209" i="2"/>
  <c r="E209" i="2" s="1"/>
  <c r="AE252" i="1"/>
  <c r="AJ258" i="1"/>
  <c r="AU52" i="3"/>
  <c r="AM52" i="3"/>
  <c r="X52" i="3"/>
  <c r="L53" i="3"/>
  <c r="AX14" i="3"/>
  <c r="AJ195" i="1"/>
  <c r="AI306" i="1"/>
  <c r="AJ306" i="1" s="1"/>
  <c r="AJ223" i="1"/>
  <c r="BA51" i="3"/>
  <c r="AZ51" i="3"/>
  <c r="Q6" i="6"/>
  <c r="P13" i="6"/>
  <c r="AF300" i="1"/>
  <c r="C223" i="2"/>
  <c r="E223" i="2" s="1"/>
  <c r="AX79" i="8" a="1"/>
  <c r="AX79" i="8" s="1"/>
  <c r="AX68" i="8"/>
  <c r="AY83" i="3"/>
  <c r="AY101" i="3"/>
  <c r="AI302" i="1"/>
  <c r="K37" i="24"/>
  <c r="H8" i="8"/>
  <c r="CK8" i="8"/>
  <c r="CJ8" i="8" s="1"/>
  <c r="CI8" i="8" s="1"/>
  <c r="CH8" i="8" s="1"/>
  <c r="CG8" i="8" s="1"/>
  <c r="CF8" i="8" s="1"/>
  <c r="CE8" i="8" s="1"/>
  <c r="CD8" i="8" s="1"/>
  <c r="CC8" i="8" s="1"/>
  <c r="AI88" i="3"/>
  <c r="AI125" i="3"/>
  <c r="AI106" i="3"/>
  <c r="AJ200" i="1"/>
  <c r="N54" i="18"/>
  <c r="O54" i="18"/>
  <c r="M54" i="18"/>
  <c r="AG53" i="3"/>
  <c r="F310" i="29"/>
  <c r="F294" i="29"/>
  <c r="S310" i="29"/>
  <c r="S294" i="29"/>
  <c r="M48" i="18"/>
  <c r="AF291" i="1"/>
  <c r="AD291" i="1"/>
  <c r="C214" i="2"/>
  <c r="E214" i="2" s="1"/>
  <c r="AE285" i="1"/>
  <c r="AJ270" i="1"/>
  <c r="JS8" i="8"/>
  <c r="AX17" i="3"/>
  <c r="AM259" i="1"/>
  <c r="AH85" i="3"/>
  <c r="AH103" i="3"/>
  <c r="AW82" i="3"/>
  <c r="AW100" i="3"/>
  <c r="AY38" i="3"/>
  <c r="AU307" i="1"/>
  <c r="AV96" i="8"/>
  <c r="AW64" i="8"/>
  <c r="AW65" i="8" s="1"/>
  <c r="AV85" i="3"/>
  <c r="AX41" i="3"/>
  <c r="AV103" i="3"/>
  <c r="AC308" i="1"/>
  <c r="AY21" i="3"/>
  <c r="AJ211" i="1"/>
  <c r="AQ89" i="3"/>
  <c r="AQ126" i="3"/>
  <c r="AQ107" i="3"/>
  <c r="X303" i="28"/>
  <c r="AI87" i="3"/>
  <c r="AI124" i="3"/>
  <c r="AI105" i="3"/>
  <c r="JP12" i="8"/>
  <c r="AI260" i="1"/>
  <c r="AJ260" i="1" s="1"/>
  <c r="BD260" i="1"/>
  <c r="JP11" i="8"/>
  <c r="AJ53" i="3"/>
  <c r="AC304" i="1"/>
  <c r="AC316" i="1"/>
  <c r="AX33" i="3"/>
  <c r="AM306" i="1"/>
  <c r="AI257" i="1"/>
  <c r="AJ257" i="1" s="1"/>
  <c r="BD257" i="1"/>
  <c r="O708" i="1"/>
  <c r="O709" i="1"/>
  <c r="O721" i="1"/>
  <c r="O643" i="1"/>
  <c r="O720" i="1"/>
  <c r="AS51" i="3"/>
  <c r="AR51" i="3"/>
  <c r="AY19" i="3"/>
  <c r="AX19" i="3"/>
  <c r="AD54" i="3"/>
  <c r="Q54" i="3"/>
  <c r="B54" i="3"/>
  <c r="P54" i="3" s="1"/>
  <c r="AF288" i="1"/>
  <c r="C211" i="2"/>
  <c r="E211" i="2" s="1"/>
  <c r="AJ202" i="1"/>
  <c r="AM292" i="1"/>
  <c r="T54" i="3"/>
  <c r="AG54" i="3" s="1"/>
  <c r="MX307" i="29"/>
  <c r="AX6" i="3"/>
  <c r="C25" i="27"/>
  <c r="AI287" i="1"/>
  <c r="AI296" i="1"/>
  <c r="CK10" i="8"/>
  <c r="CJ10" i="8" s="1"/>
  <c r="CI10" i="8" s="1"/>
  <c r="CH10" i="8" s="1"/>
  <c r="CG10" i="8" s="1"/>
  <c r="CF10" i="8" s="1"/>
  <c r="CE10" i="8" s="1"/>
  <c r="CD10" i="8" s="1"/>
  <c r="CC10" i="8" s="1"/>
  <c r="CB10" i="8" s="1"/>
  <c r="CA10" i="8" s="1"/>
  <c r="BZ10" i="8" s="1"/>
  <c r="H10" i="8"/>
  <c r="AX36" i="3"/>
  <c r="AV80" i="3"/>
  <c r="AV98" i="3"/>
  <c r="AW102" i="3"/>
  <c r="AY40" i="3"/>
  <c r="AW84" i="3"/>
  <c r="AW81" i="3"/>
  <c r="AW99" i="3"/>
  <c r="AY37" i="3"/>
  <c r="JQ43" i="8"/>
  <c r="JT6" i="8"/>
  <c r="JS6" i="8"/>
  <c r="AC310" i="1"/>
  <c r="AC298" i="1"/>
  <c r="D310" i="29"/>
  <c r="D294" i="29"/>
  <c r="Q307" i="28"/>
  <c r="Q303" i="28"/>
  <c r="H22" i="27"/>
  <c r="G40" i="24"/>
  <c r="Q310" i="28"/>
  <c r="Q294" i="28"/>
  <c r="AF317" i="1"/>
  <c r="AD317" i="1"/>
  <c r="C240" i="2"/>
  <c r="E240" i="2" s="1"/>
  <c r="Q329" i="1"/>
  <c r="OF307" i="29"/>
  <c r="AI281" i="1"/>
  <c r="AJ281" i="1" s="1"/>
  <c r="AS93" i="3"/>
  <c r="AS111" i="3"/>
  <c r="AY32" i="3"/>
  <c r="AX32" i="3"/>
  <c r="AH102" i="3"/>
  <c r="AH84" i="3"/>
  <c r="AM256" i="1"/>
  <c r="AM268" i="1"/>
  <c r="AI272" i="1"/>
  <c r="AJ272" i="1" s="1"/>
  <c r="AE253" i="1"/>
  <c r="C197" i="2"/>
  <c r="E197" i="2" s="1"/>
  <c r="P274" i="1"/>
  <c r="AF274" i="1"/>
  <c r="AD274" i="1"/>
  <c r="AJ201" i="1"/>
  <c r="AJ189" i="1"/>
  <c r="AC297" i="1"/>
  <c r="AC309" i="1"/>
  <c r="O642" i="1"/>
  <c r="AO51" i="3"/>
  <c r="AC51" i="3"/>
  <c r="N310" i="29"/>
  <c r="N294" i="29"/>
  <c r="Y310" i="28"/>
  <c r="Y294" i="28"/>
  <c r="AE271" i="1"/>
  <c r="B709" i="1"/>
  <c r="AY3" i="3"/>
  <c r="AX3" i="3"/>
  <c r="AF53" i="3"/>
  <c r="BB50" i="3"/>
  <c r="BD50" i="3"/>
  <c r="AX59" i="8"/>
  <c r="AX91" i="8" s="1"/>
  <c r="AX74" i="8" s="1"/>
  <c r="AE292" i="1"/>
  <c r="Q319" i="1"/>
  <c r="Q331" i="1" s="1"/>
  <c r="AF295" i="1"/>
  <c r="AD295" i="1"/>
  <c r="C218" i="2"/>
  <c r="E218" i="2" s="1"/>
  <c r="AH87" i="3"/>
  <c r="AH124" i="3"/>
  <c r="AH105" i="3"/>
  <c r="BB58" i="3"/>
  <c r="AJ213" i="1"/>
  <c r="K39" i="24"/>
  <c r="C216" i="2"/>
  <c r="E216" i="2" s="1"/>
  <c r="AD293" i="1"/>
  <c r="AF293" i="1"/>
  <c r="AD305" i="1"/>
  <c r="AM287" i="1"/>
  <c r="AK54" i="3" l="1"/>
  <c r="AJ54" i="3"/>
  <c r="C57" i="3"/>
  <c r="AD57" i="3" s="1"/>
  <c r="AJ307" i="1"/>
  <c r="X272" i="1"/>
  <c r="Y272" i="1" s="1"/>
  <c r="AC285" i="1"/>
  <c r="AJ296" i="1"/>
  <c r="AH53" i="3"/>
  <c r="M56" i="3"/>
  <c r="AB56" i="3" s="1"/>
  <c r="AB55" i="3"/>
  <c r="V54" i="3"/>
  <c r="AJ294" i="1"/>
  <c r="AJ285" i="1"/>
  <c r="AJ55" i="3"/>
  <c r="AF54" i="3"/>
  <c r="AH54" i="3" s="1"/>
  <c r="AF331" i="1"/>
  <c r="AD331" i="1"/>
  <c r="P331" i="1"/>
  <c r="C254" i="2"/>
  <c r="E254" i="2" s="1"/>
  <c r="JP19" i="8"/>
  <c r="JP46" i="8" s="1"/>
  <c r="JU14" i="8"/>
  <c r="AF335" i="1"/>
  <c r="AD335" i="1"/>
  <c r="P335" i="1"/>
  <c r="C258" i="2"/>
  <c r="E258" i="2" s="1"/>
  <c r="JT9" i="8"/>
  <c r="JU9" i="8"/>
  <c r="AI267" i="1"/>
  <c r="BD267" i="1"/>
  <c r="AM267" i="1"/>
  <c r="AM315" i="1"/>
  <c r="BD264" i="1"/>
  <c r="AI264" i="1"/>
  <c r="C252" i="2"/>
  <c r="E252" i="2" s="1"/>
  <c r="P329" i="1"/>
  <c r="AF329" i="1"/>
  <c r="AD329" i="1"/>
  <c r="K40" i="24"/>
  <c r="L26" i="27"/>
  <c r="AM53" i="3"/>
  <c r="X53" i="3"/>
  <c r="AU53" i="3"/>
  <c r="I53" i="3"/>
  <c r="DE6" i="8"/>
  <c r="DF43" i="8"/>
  <c r="T56" i="3"/>
  <c r="AJ304" i="1"/>
  <c r="AJ316" i="1"/>
  <c r="AJ308" i="1"/>
  <c r="AM312" i="1"/>
  <c r="S57" i="3"/>
  <c r="BC57" i="3"/>
  <c r="B284" i="1"/>
  <c r="AP284" i="1" s="1"/>
  <c r="BU284" i="1" a="1"/>
  <c r="BU284" i="1" s="1"/>
  <c r="AB284" i="1"/>
  <c r="BP284" i="1"/>
  <c r="AO284" i="1"/>
  <c r="BR284" i="1"/>
  <c r="BQ284" i="1"/>
  <c r="AQ284" i="1"/>
  <c r="BT284" i="1"/>
  <c r="BS284" i="1"/>
  <c r="Q341" i="1"/>
  <c r="L54" i="3"/>
  <c r="AM300" i="1"/>
  <c r="BC56" i="3"/>
  <c r="S56" i="3"/>
  <c r="AF56" i="3" s="1"/>
  <c r="AD56" i="3"/>
  <c r="AW51" i="3"/>
  <c r="AQ51" i="3"/>
  <c r="AP51" i="3"/>
  <c r="AF339" i="1"/>
  <c r="AD339" i="1"/>
  <c r="P339" i="1"/>
  <c r="C262" i="2"/>
  <c r="AF327" i="1"/>
  <c r="AD327" i="1"/>
  <c r="Q351" i="1"/>
  <c r="Q363" i="1" s="1"/>
  <c r="P327" i="1"/>
  <c r="C250" i="2"/>
  <c r="E250" i="2" s="1"/>
  <c r="AJ276" i="1"/>
  <c r="X651" i="1"/>
  <c r="Y271" i="1"/>
  <c r="Z270" i="1"/>
  <c r="AJ302" i="1"/>
  <c r="AM276" i="1"/>
  <c r="AF321" i="1"/>
  <c r="AD321" i="1"/>
  <c r="P321" i="1"/>
  <c r="C244" i="2"/>
  <c r="E244" i="2" s="1"/>
  <c r="AS322" i="1"/>
  <c r="R323" i="1"/>
  <c r="EX322" i="1"/>
  <c r="B56" i="3"/>
  <c r="P56" i="3" s="1"/>
  <c r="AY102" i="3"/>
  <c r="AY84" i="3"/>
  <c r="JQ45" i="8"/>
  <c r="JR17" i="8"/>
  <c r="JT14" i="8"/>
  <c r="P330" i="1"/>
  <c r="Q354" i="1"/>
  <c r="Q366" i="1" s="1"/>
  <c r="AD330" i="1"/>
  <c r="AF330" i="1"/>
  <c r="C253" i="2"/>
  <c r="E253" i="2" s="1"/>
  <c r="AI262" i="1"/>
  <c r="BD262" i="1"/>
  <c r="B706" i="1"/>
  <c r="AA265" i="1"/>
  <c r="AP265" i="1"/>
  <c r="BO265" i="1"/>
  <c r="BI265" i="1"/>
  <c r="B707" i="1"/>
  <c r="AX102" i="3"/>
  <c r="AX84" i="3"/>
  <c r="AQ274" i="1"/>
  <c r="AO274" i="1"/>
  <c r="BU274" i="1" a="1"/>
  <c r="BU274" i="1" s="1"/>
  <c r="BT274" i="1"/>
  <c r="BS274" i="1"/>
  <c r="BR274" i="1"/>
  <c r="BQ274" i="1"/>
  <c r="BP274" i="1"/>
  <c r="AB274" i="1"/>
  <c r="B274" i="1"/>
  <c r="AX106" i="3"/>
  <c r="AX88" i="3"/>
  <c r="AX125" i="3"/>
  <c r="BH48" i="3"/>
  <c r="BH49" i="3" s="1"/>
  <c r="BH50" i="3" s="1"/>
  <c r="AL55" i="3"/>
  <c r="Z55" i="3"/>
  <c r="K56" i="3"/>
  <c r="C245" i="2"/>
  <c r="E245" i="2" s="1"/>
  <c r="AF322" i="1"/>
  <c r="AD322" i="1"/>
  <c r="Q346" i="1"/>
  <c r="Q358" i="1" s="1"/>
  <c r="P322" i="1"/>
  <c r="L25" i="27"/>
  <c r="JM20" i="8"/>
  <c r="CB8" i="8"/>
  <c r="CA8" i="8" s="1"/>
  <c r="BZ8" i="8" s="1"/>
  <c r="AJ256" i="1"/>
  <c r="AJ268" i="1"/>
  <c r="AS52" i="3"/>
  <c r="AR52" i="3"/>
  <c r="N48" i="18"/>
  <c r="O48" i="18" s="1"/>
  <c r="AD328" i="1"/>
  <c r="P328" i="1"/>
  <c r="AF328" i="1"/>
  <c r="C251" i="2"/>
  <c r="E251" i="2" s="1"/>
  <c r="AX105" i="3"/>
  <c r="AX124" i="3"/>
  <c r="AX87" i="3"/>
  <c r="AJ300" i="1"/>
  <c r="AJ280" i="1"/>
  <c r="AJ293" i="1"/>
  <c r="AJ317" i="1"/>
  <c r="AJ305" i="1"/>
  <c r="JQ16" i="8"/>
  <c r="AX129" i="3"/>
  <c r="AX110" i="3"/>
  <c r="AX92" i="3"/>
  <c r="AJ292" i="1"/>
  <c r="AV53" i="3"/>
  <c r="AM291" i="1"/>
  <c r="AX126" i="3"/>
  <c r="AX89" i="3"/>
  <c r="AX107" i="3"/>
  <c r="AY92" i="3"/>
  <c r="AY110" i="3"/>
  <c r="AY129" i="3"/>
  <c r="AJ286" i="1"/>
  <c r="AF342" i="1"/>
  <c r="AD342" i="1"/>
  <c r="P342" i="1"/>
  <c r="C265" i="2"/>
  <c r="BY10" i="8"/>
  <c r="BX10" i="8" s="1"/>
  <c r="BW10" i="8" s="1"/>
  <c r="BV10" i="8" s="1"/>
  <c r="BU10" i="8" s="1"/>
  <c r="BT10" i="8" s="1"/>
  <c r="BS10" i="8" s="1"/>
  <c r="BR10" i="8" s="1"/>
  <c r="BQ10" i="8" s="1"/>
  <c r="BP10" i="8" s="1"/>
  <c r="BO10" i="8" s="1"/>
  <c r="BN10" i="8" s="1"/>
  <c r="G10" i="8"/>
  <c r="Q340" i="1"/>
  <c r="Q352" i="1" s="1"/>
  <c r="AM303" i="1"/>
  <c r="AI53" i="3"/>
  <c r="B714" i="1"/>
  <c r="BO273" i="1"/>
  <c r="BI273" i="1"/>
  <c r="AJ284" i="1"/>
  <c r="AW69" i="8"/>
  <c r="AW97" i="8"/>
  <c r="AM279" i="1"/>
  <c r="L23" i="27"/>
  <c r="DF19" i="8"/>
  <c r="DF20" i="8" s="1"/>
  <c r="DG46" i="8"/>
  <c r="AJ311" i="1"/>
  <c r="AG55" i="3"/>
  <c r="AI265" i="1"/>
  <c r="BD265" i="1"/>
  <c r="AJ290" i="1"/>
  <c r="AF334" i="1"/>
  <c r="AD334" i="1"/>
  <c r="C257" i="2"/>
  <c r="E257" i="2" s="1"/>
  <c r="P334" i="1"/>
  <c r="AY89" i="3"/>
  <c r="AY107" i="3"/>
  <c r="AY126" i="3"/>
  <c r="AA56" i="3"/>
  <c r="J57" i="3"/>
  <c r="AX109" i="3"/>
  <c r="AM286" i="1"/>
  <c r="AW79" i="8" a="1"/>
  <c r="AW79" i="8" s="1"/>
  <c r="AW67" i="8"/>
  <c r="AW83" i="8"/>
  <c r="AV97" i="8"/>
  <c r="AJ287" i="1"/>
  <c r="AJ299" i="1"/>
  <c r="JR12" i="8"/>
  <c r="Q333" i="1"/>
  <c r="Q345" i="1" s="1"/>
  <c r="JP16" i="8"/>
  <c r="AJ318" i="1"/>
  <c r="V55" i="3"/>
  <c r="G57" i="3"/>
  <c r="AE56" i="3"/>
  <c r="U56" i="3"/>
  <c r="F57" i="3"/>
  <c r="AJ295" i="1"/>
  <c r="AM274" i="1"/>
  <c r="AP111" i="3"/>
  <c r="AP93" i="3"/>
  <c r="AJ313" i="1"/>
  <c r="V273" i="1"/>
  <c r="T273" i="1"/>
  <c r="W272" i="1"/>
  <c r="U273" i="1"/>
  <c r="AY104" i="3"/>
  <c r="AY123" i="3"/>
  <c r="AY86" i="3"/>
  <c r="AO52" i="3"/>
  <c r="O59" i="3"/>
  <c r="AC52" i="3"/>
  <c r="JQ11" i="8"/>
  <c r="BA52" i="3"/>
  <c r="AZ52" i="3"/>
  <c r="Q347" i="1"/>
  <c r="Q359" i="1" s="1"/>
  <c r="AF323" i="1"/>
  <c r="AD323" i="1"/>
  <c r="P323" i="1"/>
  <c r="C246" i="2"/>
  <c r="E246" i="2" s="1"/>
  <c r="BD271" i="1"/>
  <c r="L49" i="13"/>
  <c r="AQ93" i="3"/>
  <c r="AQ111" i="3"/>
  <c r="AJ278" i="1"/>
  <c r="F9" i="8"/>
  <c r="BM9" i="8"/>
  <c r="BL9" i="8" s="1"/>
  <c r="BK9" i="8" s="1"/>
  <c r="BJ9" i="8" s="1"/>
  <c r="BI9" i="8" s="1"/>
  <c r="BH9" i="8" s="1"/>
  <c r="BG9" i="8" s="1"/>
  <c r="BF9" i="8" s="1"/>
  <c r="BE9" i="8" s="1"/>
  <c r="BD9" i="8" s="1"/>
  <c r="BC9" i="8" s="1"/>
  <c r="BB9" i="8" s="1"/>
  <c r="AY85" i="3"/>
  <c r="AY103" i="3"/>
  <c r="AX85" i="3"/>
  <c r="AX103" i="3"/>
  <c r="AK55" i="3"/>
  <c r="JW18" i="8"/>
  <c r="KI18" i="8" s="1"/>
  <c r="D57" i="3"/>
  <c r="R57" i="3" s="1"/>
  <c r="AD332" i="1"/>
  <c r="AF332" i="1"/>
  <c r="P332" i="1"/>
  <c r="C255" i="2"/>
  <c r="E255" i="2" s="1"/>
  <c r="JT8" i="8"/>
  <c r="JU8" i="8" s="1"/>
  <c r="JV8" i="8" s="1"/>
  <c r="R6" i="6"/>
  <c r="Q13" i="6"/>
  <c r="AF55" i="3"/>
  <c r="AT309" i="1"/>
  <c r="P37" i="6"/>
  <c r="Q11" i="6"/>
  <c r="Q4" i="6"/>
  <c r="Q7" i="6" s="1"/>
  <c r="Q10" i="6" s="1"/>
  <c r="Q8" i="6" s="1"/>
  <c r="AY50" i="3"/>
  <c r="AX50" i="3"/>
  <c r="AJ283" i="1"/>
  <c r="AY90" i="3"/>
  <c r="AY127" i="3"/>
  <c r="AY108" i="3"/>
  <c r="JN20" i="8"/>
  <c r="JN19" i="8"/>
  <c r="JN46" i="8" s="1"/>
  <c r="AX97" i="8"/>
  <c r="AJ288" i="1"/>
  <c r="AP273" i="1"/>
  <c r="DA7" i="8"/>
  <c r="DB44" i="8"/>
  <c r="AW93" i="3"/>
  <c r="AY49" i="3"/>
  <c r="AW111" i="3"/>
  <c r="AX49" i="3"/>
  <c r="AY106" i="3"/>
  <c r="AY88" i="3"/>
  <c r="AY125" i="3"/>
  <c r="AJ259" i="1"/>
  <c r="JS12" i="8"/>
  <c r="JT12" i="8" s="1"/>
  <c r="AJ314" i="1"/>
  <c r="JR13" i="8"/>
  <c r="JU6" i="8"/>
  <c r="AM288" i="1"/>
  <c r="AF320" i="1"/>
  <c r="AD320" i="1"/>
  <c r="Q344" i="1"/>
  <c r="Q356" i="1" s="1"/>
  <c r="P320" i="1"/>
  <c r="C243" i="2"/>
  <c r="E243" i="2" s="1"/>
  <c r="JR7" i="8"/>
  <c r="AX90" i="3"/>
  <c r="AX127" i="3"/>
  <c r="AX108" i="3"/>
  <c r="JR42" i="8"/>
  <c r="JS17" i="8"/>
  <c r="JT17" i="8" s="1"/>
  <c r="Q343" i="1"/>
  <c r="AD319" i="1"/>
  <c r="AF319" i="1"/>
  <c r="P319" i="1"/>
  <c r="C242" i="2"/>
  <c r="E242" i="2" s="1"/>
  <c r="AJ297" i="1"/>
  <c r="AJ309" i="1"/>
  <c r="T5" i="6"/>
  <c r="BB51" i="3"/>
  <c r="BD51" i="3"/>
  <c r="JO20" i="8"/>
  <c r="AY128" i="3"/>
  <c r="AY109" i="3"/>
  <c r="AY91" i="3"/>
  <c r="AN54" i="3"/>
  <c r="AM265" i="1"/>
  <c r="AM277" i="1"/>
  <c r="AM301" i="1"/>
  <c r="AM289" i="1"/>
  <c r="AJ310" i="1"/>
  <c r="JQ10" i="8"/>
  <c r="BD272" i="1" l="1"/>
  <c r="Z271" i="1"/>
  <c r="AK56" i="3"/>
  <c r="M57" i="3"/>
  <c r="AB57" i="3" s="1"/>
  <c r="Q57" i="3"/>
  <c r="AF57" i="3" s="1"/>
  <c r="AI54" i="3"/>
  <c r="B57" i="3"/>
  <c r="P57" i="3" s="1"/>
  <c r="X273" i="1"/>
  <c r="Z272" i="1" s="1"/>
  <c r="AG56" i="3"/>
  <c r="AI56" i="3" s="1"/>
  <c r="AH55" i="3"/>
  <c r="JU17" i="8"/>
  <c r="JV17" i="8" s="1"/>
  <c r="KH8" i="8"/>
  <c r="AF356" i="1"/>
  <c r="P356" i="1"/>
  <c r="AD356" i="1"/>
  <c r="C279" i="2"/>
  <c r="AF363" i="1"/>
  <c r="AD363" i="1"/>
  <c r="P363" i="1"/>
  <c r="C286" i="2"/>
  <c r="JQ20" i="8"/>
  <c r="JQ19" i="8"/>
  <c r="JQ46" i="8" s="1"/>
  <c r="O320" i="1"/>
  <c r="O332" i="1" s="1"/>
  <c r="M320" i="1"/>
  <c r="E320" i="1"/>
  <c r="E332" i="1" s="1"/>
  <c r="D320" i="1"/>
  <c r="D332" i="1" s="1"/>
  <c r="C320" i="1"/>
  <c r="B332" i="1"/>
  <c r="I320" i="1"/>
  <c r="L320" i="1"/>
  <c r="J320" i="1"/>
  <c r="G320" i="1"/>
  <c r="DD6" i="8"/>
  <c r="DE43" i="8"/>
  <c r="JP20" i="8"/>
  <c r="R324" i="1"/>
  <c r="EX323" i="1"/>
  <c r="AS323" i="1"/>
  <c r="AF343" i="1"/>
  <c r="AD343" i="1"/>
  <c r="P343" i="1"/>
  <c r="C266" i="2"/>
  <c r="P347" i="1"/>
  <c r="Q371" i="1"/>
  <c r="Q383" i="1" s="1"/>
  <c r="AF347" i="1"/>
  <c r="AD347" i="1"/>
  <c r="C270" i="2"/>
  <c r="AA57" i="3"/>
  <c r="JU12" i="8"/>
  <c r="Y53" i="3"/>
  <c r="AC53" i="3" s="1"/>
  <c r="AT53" i="3"/>
  <c r="AZ53" i="3" s="1"/>
  <c r="AF352" i="1"/>
  <c r="AD352" i="1"/>
  <c r="C275" i="2"/>
  <c r="P352" i="1"/>
  <c r="S6" i="6"/>
  <c r="R13" i="6"/>
  <c r="M319" i="1"/>
  <c r="O319" i="1"/>
  <c r="O331" i="1" s="1"/>
  <c r="L319" i="1"/>
  <c r="J319" i="1"/>
  <c r="I319" i="1"/>
  <c r="G319" i="1"/>
  <c r="G331" i="1" s="1"/>
  <c r="E319" i="1"/>
  <c r="E331" i="1" s="1"/>
  <c r="D319" i="1"/>
  <c r="D331" i="1" s="1"/>
  <c r="C319" i="1"/>
  <c r="B331" i="1"/>
  <c r="AF341" i="1"/>
  <c r="AD341" i="1"/>
  <c r="P341" i="1"/>
  <c r="C264" i="2"/>
  <c r="AJ262" i="1"/>
  <c r="AJ298" i="1"/>
  <c r="T57" i="3"/>
  <c r="AJ56" i="3"/>
  <c r="K57" i="3"/>
  <c r="C274" i="2"/>
  <c r="AF351" i="1"/>
  <c r="AD351" i="1"/>
  <c r="Q375" i="1"/>
  <c r="Q387" i="1" s="1"/>
  <c r="P351" i="1"/>
  <c r="AC274" i="1"/>
  <c r="AC286" i="1"/>
  <c r="JS13" i="8"/>
  <c r="BB52" i="3"/>
  <c r="BD52" i="3"/>
  <c r="AC284" i="1"/>
  <c r="AC296" i="1"/>
  <c r="DE19" i="8"/>
  <c r="DF46" i="8"/>
  <c r="C282" i="2"/>
  <c r="AD359" i="1"/>
  <c r="AF359" i="1"/>
  <c r="P359" i="1"/>
  <c r="AY51" i="3"/>
  <c r="AX51" i="3"/>
  <c r="JV12" i="8"/>
  <c r="KH12" i="8" s="1"/>
  <c r="Q353" i="1"/>
  <c r="Q355" i="1"/>
  <c r="Q367" i="1" s="1"/>
  <c r="AY93" i="3"/>
  <c r="AY111" i="3"/>
  <c r="AL56" i="3"/>
  <c r="Z56" i="3"/>
  <c r="X54" i="3"/>
  <c r="AM54" i="3"/>
  <c r="I54" i="3"/>
  <c r="AU54" i="3"/>
  <c r="V56" i="3"/>
  <c r="AD354" i="1"/>
  <c r="Q378" i="1"/>
  <c r="Q390" i="1" s="1"/>
  <c r="AF354" i="1"/>
  <c r="P354" i="1"/>
  <c r="C277" i="2"/>
  <c r="BO284" i="1"/>
  <c r="BI284" i="1"/>
  <c r="O329" i="1"/>
  <c r="M329" i="1"/>
  <c r="L329" i="1"/>
  <c r="K329" i="1"/>
  <c r="J329" i="1"/>
  <c r="I329" i="1"/>
  <c r="H329" i="1"/>
  <c r="G329" i="1"/>
  <c r="B329" i="1"/>
  <c r="E329" i="1"/>
  <c r="D329" i="1"/>
  <c r="C329" i="1"/>
  <c r="C327" i="1"/>
  <c r="B327" i="1"/>
  <c r="B339" i="1" s="1"/>
  <c r="K327" i="1"/>
  <c r="J327" i="1"/>
  <c r="I327" i="1"/>
  <c r="H327" i="1"/>
  <c r="G327" i="1"/>
  <c r="G339" i="1" s="1"/>
  <c r="E327" i="1"/>
  <c r="D327" i="1"/>
  <c r="D339" i="1" s="1"/>
  <c r="O327" i="1"/>
  <c r="O339" i="1" s="1"/>
  <c r="M327" i="1"/>
  <c r="L327" i="1"/>
  <c r="W273" i="1"/>
  <c r="U274" i="1"/>
  <c r="V274" i="1"/>
  <c r="T274" i="1"/>
  <c r="AJ267" i="1"/>
  <c r="AJ303" i="1"/>
  <c r="AJ291" i="1"/>
  <c r="AJ315" i="1"/>
  <c r="K323" i="1"/>
  <c r="K335" i="1" s="1"/>
  <c r="J323" i="1"/>
  <c r="H323" i="1"/>
  <c r="G323" i="1"/>
  <c r="G335" i="1" s="1"/>
  <c r="E323" i="1"/>
  <c r="E335" i="1" s="1"/>
  <c r="O323" i="1"/>
  <c r="O335" i="1" s="1"/>
  <c r="C323" i="1"/>
  <c r="I323" i="1"/>
  <c r="D323" i="1"/>
  <c r="D335" i="1" s="1"/>
  <c r="M323" i="1"/>
  <c r="L323" i="1"/>
  <c r="JW8" i="8"/>
  <c r="U57" i="3"/>
  <c r="AE57" i="3"/>
  <c r="AK57" i="3" s="1"/>
  <c r="C289" i="2"/>
  <c r="AF366" i="1"/>
  <c r="AD366" i="1"/>
  <c r="P366" i="1"/>
  <c r="BY8" i="8"/>
  <c r="BX8" i="8" s="1"/>
  <c r="BW8" i="8" s="1"/>
  <c r="BV8" i="8" s="1"/>
  <c r="BU8" i="8" s="1"/>
  <c r="BT8" i="8" s="1"/>
  <c r="BS8" i="8" s="1"/>
  <c r="BR8" i="8" s="1"/>
  <c r="BQ8" i="8" s="1"/>
  <c r="BP8" i="8" s="1"/>
  <c r="BO8" i="8" s="1"/>
  <c r="BN8" i="8" s="1"/>
  <c r="G8" i="8"/>
  <c r="AW52" i="3"/>
  <c r="AQ52" i="3"/>
  <c r="AP52" i="3"/>
  <c r="AF358" i="1"/>
  <c r="AD358" i="1"/>
  <c r="P358" i="1"/>
  <c r="C281" i="2"/>
  <c r="M322" i="1"/>
  <c r="L322" i="1"/>
  <c r="J322" i="1"/>
  <c r="I322" i="1"/>
  <c r="G322" i="1"/>
  <c r="G334" i="1" s="1"/>
  <c r="O322" i="1"/>
  <c r="O334" i="1" s="1"/>
  <c r="E322" i="1"/>
  <c r="E334" i="1" s="1"/>
  <c r="D322" i="1"/>
  <c r="D334" i="1" s="1"/>
  <c r="C322" i="1"/>
  <c r="B334" i="1"/>
  <c r="O330" i="1"/>
  <c r="O342" i="1" s="1"/>
  <c r="M330" i="1"/>
  <c r="L330" i="1"/>
  <c r="K330" i="1"/>
  <c r="K342" i="1" s="1"/>
  <c r="J330" i="1"/>
  <c r="I330" i="1"/>
  <c r="H330" i="1"/>
  <c r="G330" i="1"/>
  <c r="G342" i="1" s="1"/>
  <c r="E330" i="1"/>
  <c r="D330" i="1"/>
  <c r="D342" i="1" s="1"/>
  <c r="C330" i="1"/>
  <c r="B330" i="1"/>
  <c r="AN55" i="3"/>
  <c r="CZ7" i="8"/>
  <c r="DA44" i="8"/>
  <c r="C267" i="2"/>
  <c r="AF344" i="1"/>
  <c r="AD344" i="1"/>
  <c r="Q368" i="1"/>
  <c r="Q380" i="1" s="1"/>
  <c r="P344" i="1"/>
  <c r="B715" i="1"/>
  <c r="BI274" i="1"/>
  <c r="BO274" i="1"/>
  <c r="B716" i="1"/>
  <c r="O321" i="1"/>
  <c r="L321" i="1"/>
  <c r="I321" i="1"/>
  <c r="M321" i="1"/>
  <c r="J321" i="1"/>
  <c r="G321" i="1"/>
  <c r="E321" i="1"/>
  <c r="D321" i="1"/>
  <c r="C321" i="1"/>
  <c r="AO53" i="3"/>
  <c r="AV54" i="3"/>
  <c r="AS53" i="3"/>
  <c r="AR53" i="3"/>
  <c r="C268" i="2"/>
  <c r="AF345" i="1"/>
  <c r="AD345" i="1"/>
  <c r="P345" i="1"/>
  <c r="C269" i="2"/>
  <c r="Q370" i="1"/>
  <c r="Q382" i="1" s="1"/>
  <c r="AF346" i="1"/>
  <c r="AD346" i="1"/>
  <c r="P346" i="1"/>
  <c r="AP274" i="1"/>
  <c r="L55" i="3"/>
  <c r="L56" i="3" s="1"/>
  <c r="AJ264" i="1"/>
  <c r="AJ312" i="1"/>
  <c r="Q37" i="6"/>
  <c r="R11" i="6"/>
  <c r="R4" i="6"/>
  <c r="R7" i="6" s="1"/>
  <c r="R10" i="6" s="1"/>
  <c r="R8" i="6" s="1"/>
  <c r="JW12" i="8"/>
  <c r="KI12" i="8" s="1"/>
  <c r="JV14" i="8"/>
  <c r="AJ274" i="1"/>
  <c r="JR16" i="8"/>
  <c r="JR44" i="8"/>
  <c r="JS7" i="8"/>
  <c r="JR11" i="8"/>
  <c r="JR10" i="8"/>
  <c r="JR19" i="8" s="1"/>
  <c r="JR46" i="8" s="1"/>
  <c r="AJ279" i="1"/>
  <c r="AJ265" i="1"/>
  <c r="AJ277" i="1"/>
  <c r="AJ289" i="1"/>
  <c r="AJ301" i="1"/>
  <c r="BM10" i="8"/>
  <c r="BL10" i="8" s="1"/>
  <c r="BK10" i="8" s="1"/>
  <c r="BJ10" i="8" s="1"/>
  <c r="BI10" i="8" s="1"/>
  <c r="BH10" i="8" s="1"/>
  <c r="BG10" i="8" s="1"/>
  <c r="BF10" i="8" s="1"/>
  <c r="BE10" i="8" s="1"/>
  <c r="BD10" i="8" s="1"/>
  <c r="BC10" i="8" s="1"/>
  <c r="BB10" i="8" s="1"/>
  <c r="F10" i="8"/>
  <c r="E9" i="8"/>
  <c r="BA9" i="8"/>
  <c r="AZ9" i="8" s="1"/>
  <c r="AY9" i="8" s="1"/>
  <c r="AX9" i="8" s="1"/>
  <c r="AW9" i="8" s="1"/>
  <c r="AV9" i="8" s="1"/>
  <c r="AU9" i="8" s="1"/>
  <c r="AT9" i="8" s="1"/>
  <c r="AS9" i="8" s="1"/>
  <c r="AR9" i="8" s="1"/>
  <c r="AQ9" i="8" s="1"/>
  <c r="AP9" i="8" s="1"/>
  <c r="P333" i="1"/>
  <c r="Q357" i="1"/>
  <c r="Q369" i="1" s="1"/>
  <c r="AD333" i="1"/>
  <c r="AF333" i="1"/>
  <c r="C256" i="2"/>
  <c r="E256" i="2" s="1"/>
  <c r="AX93" i="3"/>
  <c r="AX111" i="3"/>
  <c r="AT310" i="1"/>
  <c r="AT311" i="1" s="1"/>
  <c r="AF340" i="1"/>
  <c r="AD340" i="1"/>
  <c r="Q364" i="1"/>
  <c r="P340" i="1"/>
  <c r="C263" i="2"/>
  <c r="AI55" i="3"/>
  <c r="O328" i="1"/>
  <c r="M328" i="1"/>
  <c r="L328" i="1"/>
  <c r="C328" i="1"/>
  <c r="B328" i="1"/>
  <c r="K328" i="1"/>
  <c r="I328" i="1"/>
  <c r="H328" i="1"/>
  <c r="J328" i="1"/>
  <c r="E328" i="1"/>
  <c r="D328" i="1"/>
  <c r="G328" i="1"/>
  <c r="JR45" i="8"/>
  <c r="BK330" i="1" l="1"/>
  <c r="BJ330" i="1"/>
  <c r="BK321" i="1"/>
  <c r="BJ321" i="1"/>
  <c r="BK320" i="1"/>
  <c r="BJ320" i="1"/>
  <c r="BK327" i="1"/>
  <c r="BJ327" i="1"/>
  <c r="BK322" i="1"/>
  <c r="BJ322" i="1"/>
  <c r="BK329" i="1"/>
  <c r="BJ329" i="1"/>
  <c r="BK328" i="1"/>
  <c r="BJ328" i="1"/>
  <c r="BJ319" i="1"/>
  <c r="BK319" i="1"/>
  <c r="BK323" i="1"/>
  <c r="BJ323" i="1"/>
  <c r="I335" i="1"/>
  <c r="BM334" i="1" s="1"/>
  <c r="C335" i="1"/>
  <c r="BP335" i="1" s="1"/>
  <c r="M335" i="1"/>
  <c r="M347" i="1" s="1"/>
  <c r="E339" i="1"/>
  <c r="C339" i="1"/>
  <c r="M334" i="1"/>
  <c r="M339" i="1"/>
  <c r="J342" i="1"/>
  <c r="M331" i="1"/>
  <c r="C334" i="1"/>
  <c r="H342" i="1"/>
  <c r="H354" i="1" s="1"/>
  <c r="BU328" i="1" a="1"/>
  <c r="BU328" i="1" s="1"/>
  <c r="E342" i="1"/>
  <c r="H335" i="1"/>
  <c r="BR335" i="1" s="1"/>
  <c r="J335" i="1"/>
  <c r="BL334" i="1" s="1"/>
  <c r="M342" i="1"/>
  <c r="M354" i="1" s="1"/>
  <c r="J332" i="1"/>
  <c r="I332" i="1"/>
  <c r="C332" i="1"/>
  <c r="M332" i="1"/>
  <c r="C331" i="1"/>
  <c r="BH331" i="1" s="1"/>
  <c r="AH56" i="3"/>
  <c r="BD273" i="1"/>
  <c r="Y273" i="1"/>
  <c r="BU329" i="1" a="1"/>
  <c r="BU329" i="1" s="1"/>
  <c r="AQ320" i="1"/>
  <c r="L332" i="1"/>
  <c r="L342" i="1"/>
  <c r="BU319" i="1" a="1"/>
  <c r="BU319" i="1" s="1"/>
  <c r="L331" i="1"/>
  <c r="AQ322" i="1"/>
  <c r="BU322" i="1" a="1"/>
  <c r="BU322" i="1" s="1"/>
  <c r="AO319" i="1"/>
  <c r="F328" i="1"/>
  <c r="BE328" i="1" s="1"/>
  <c r="BQ321" i="1"/>
  <c r="F327" i="1"/>
  <c r="AO327" i="1" s="1"/>
  <c r="BA53" i="3"/>
  <c r="AG57" i="3"/>
  <c r="AI57" i="3" s="1"/>
  <c r="AQ323" i="1"/>
  <c r="BQ320" i="1"/>
  <c r="F330" i="1"/>
  <c r="BQ330" i="1" s="1"/>
  <c r="F329" i="1"/>
  <c r="AO329" i="1" s="1"/>
  <c r="AQ321" i="1"/>
  <c r="BO332" i="1"/>
  <c r="BI332" i="1"/>
  <c r="JV45" i="8"/>
  <c r="KH17" i="8"/>
  <c r="KH45" i="8" s="1"/>
  <c r="JW17" i="8"/>
  <c r="AF382" i="1"/>
  <c r="AD382" i="1"/>
  <c r="C305" i="2"/>
  <c r="P382" i="1"/>
  <c r="DD19" i="8"/>
  <c r="DE46" i="8"/>
  <c r="B335" i="1"/>
  <c r="B347" i="1" s="1"/>
  <c r="B359" i="1" s="1"/>
  <c r="BP330" i="1"/>
  <c r="BH330" i="1"/>
  <c r="AK330" i="1"/>
  <c r="JS16" i="8"/>
  <c r="JT16" i="8"/>
  <c r="JU16" i="8" s="1"/>
  <c r="BM322" i="1"/>
  <c r="BS323" i="1"/>
  <c r="BT328" i="1"/>
  <c r="BL327" i="1"/>
  <c r="AK323" i="1"/>
  <c r="BP323" i="1"/>
  <c r="BH323" i="1"/>
  <c r="L335" i="1"/>
  <c r="BM321" i="1"/>
  <c r="BS322" i="1"/>
  <c r="C280" i="2"/>
  <c r="AF357" i="1"/>
  <c r="Q381" i="1"/>
  <c r="Q393" i="1" s="1"/>
  <c r="AD357" i="1"/>
  <c r="P357" i="1"/>
  <c r="BU320" i="1" a="1"/>
  <c r="BU320" i="1" s="1"/>
  <c r="BS330" i="1"/>
  <c r="BM329" i="1"/>
  <c r="BO331" i="1"/>
  <c r="BI331" i="1"/>
  <c r="I334" i="1"/>
  <c r="T6" i="6"/>
  <c r="T13" i="6" s="1"/>
  <c r="S13" i="6"/>
  <c r="K332" i="1"/>
  <c r="JR20" i="8"/>
  <c r="O347" i="1"/>
  <c r="O359" i="1" s="1"/>
  <c r="K347" i="1"/>
  <c r="K359" i="1" s="1"/>
  <c r="J347" i="1"/>
  <c r="I347" i="1"/>
  <c r="G347" i="1"/>
  <c r="G359" i="1" s="1"/>
  <c r="E347" i="1"/>
  <c r="D347" i="1"/>
  <c r="D359" i="1" s="1"/>
  <c r="AF387" i="1"/>
  <c r="AD387" i="1"/>
  <c r="P387" i="1"/>
  <c r="C310" i="2"/>
  <c r="JV13" i="8"/>
  <c r="KH13" i="8" s="1"/>
  <c r="AS54" i="3"/>
  <c r="AR54" i="3"/>
  <c r="BS329" i="1"/>
  <c r="BM328" i="1"/>
  <c r="AD380" i="1"/>
  <c r="AF380" i="1"/>
  <c r="P380" i="1"/>
  <c r="C303" i="2"/>
  <c r="B342" i="1"/>
  <c r="B354" i="1" s="1"/>
  <c r="JS11" i="8"/>
  <c r="BR328" i="1"/>
  <c r="AN328" i="1"/>
  <c r="C278" i="2"/>
  <c r="Q379" i="1"/>
  <c r="Q391" i="1" s="1"/>
  <c r="AD355" i="1"/>
  <c r="AF355" i="1"/>
  <c r="P355" i="1"/>
  <c r="BI328" i="1"/>
  <c r="BO328" i="1"/>
  <c r="R37" i="6"/>
  <c r="S11" i="6"/>
  <c r="S4" i="6"/>
  <c r="S7" i="6" s="1"/>
  <c r="BU330" i="1" a="1"/>
  <c r="BU330" i="1" s="1"/>
  <c r="BR327" i="1"/>
  <c r="AN327" i="1"/>
  <c r="DE20" i="8"/>
  <c r="BM318" i="1"/>
  <c r="BS319" i="1"/>
  <c r="BR329" i="1"/>
  <c r="AN329" i="1"/>
  <c r="AN56" i="3"/>
  <c r="BT322" i="1"/>
  <c r="BL321" i="1"/>
  <c r="H332" i="1"/>
  <c r="BB53" i="3"/>
  <c r="BD53" i="3"/>
  <c r="BS327" i="1"/>
  <c r="BM326" i="1"/>
  <c r="H334" i="1"/>
  <c r="J341" i="1"/>
  <c r="I341" i="1"/>
  <c r="H341" i="1"/>
  <c r="G341" i="1"/>
  <c r="E341" i="1"/>
  <c r="D341" i="1"/>
  <c r="C341" i="1"/>
  <c r="M341" i="1"/>
  <c r="L341" i="1"/>
  <c r="K341" i="1"/>
  <c r="B341" i="1"/>
  <c r="O341" i="1"/>
  <c r="I342" i="1"/>
  <c r="DC6" i="8"/>
  <c r="DD20" i="8"/>
  <c r="DD43" i="8"/>
  <c r="AF364" i="1"/>
  <c r="AD364" i="1"/>
  <c r="P364" i="1"/>
  <c r="C287" i="2"/>
  <c r="AF369" i="1"/>
  <c r="AD369" i="1"/>
  <c r="P369" i="1"/>
  <c r="C292" i="2"/>
  <c r="C313" i="2"/>
  <c r="AF390" i="1"/>
  <c r="AD390" i="1"/>
  <c r="P390" i="1"/>
  <c r="JT7" i="8"/>
  <c r="Q399" i="1"/>
  <c r="Q411" i="1" s="1"/>
  <c r="AF375" i="1"/>
  <c r="AD375" i="1"/>
  <c r="P375" i="1"/>
  <c r="C298" i="2"/>
  <c r="BI339" i="1"/>
  <c r="BO339" i="1"/>
  <c r="V57" i="3"/>
  <c r="Z57" i="3"/>
  <c r="AL57" i="3"/>
  <c r="BT330" i="1"/>
  <c r="BL329" i="1"/>
  <c r="AN323" i="1"/>
  <c r="BR323" i="1"/>
  <c r="AT312" i="1"/>
  <c r="O346" i="1"/>
  <c r="O358" i="1" s="1"/>
  <c r="G346" i="1"/>
  <c r="G358" i="1" s="1"/>
  <c r="E346" i="1"/>
  <c r="B346" i="1"/>
  <c r="D346" i="1"/>
  <c r="D358" i="1" s="1"/>
  <c r="AW53" i="3"/>
  <c r="AQ53" i="3"/>
  <c r="AP53" i="3"/>
  <c r="E344" i="1"/>
  <c r="D344" i="1"/>
  <c r="D356" i="1" s="1"/>
  <c r="B344" i="1"/>
  <c r="O344" i="1"/>
  <c r="O356" i="1" s="1"/>
  <c r="BL322" i="1"/>
  <c r="BT323" i="1"/>
  <c r="BT327" i="1"/>
  <c r="BL326" i="1"/>
  <c r="J334" i="1"/>
  <c r="Q376" i="1"/>
  <c r="Q388" i="1" s="1"/>
  <c r="X56" i="3"/>
  <c r="AM56" i="3"/>
  <c r="AS56" i="3" s="1"/>
  <c r="AU56" i="3"/>
  <c r="AS324" i="1"/>
  <c r="R325" i="1"/>
  <c r="EX324" i="1"/>
  <c r="AV55" i="3"/>
  <c r="BO329" i="1"/>
  <c r="BI329" i="1"/>
  <c r="G343" i="1"/>
  <c r="E343" i="1"/>
  <c r="D343" i="1"/>
  <c r="B343" i="1"/>
  <c r="M343" i="1"/>
  <c r="O343" i="1"/>
  <c r="BL318" i="1"/>
  <c r="BT319" i="1"/>
  <c r="K334" i="1"/>
  <c r="H339" i="1"/>
  <c r="KI8" i="8"/>
  <c r="AP322" i="1"/>
  <c r="BR319" i="1"/>
  <c r="AN319" i="1"/>
  <c r="BO320" i="1"/>
  <c r="BI320" i="1"/>
  <c r="BU321" i="1" a="1"/>
  <c r="BU321" i="1" s="1"/>
  <c r="BT329" i="1"/>
  <c r="BL328" i="1"/>
  <c r="G332" i="1"/>
  <c r="BR330" i="1"/>
  <c r="AN330" i="1"/>
  <c r="AP319" i="1"/>
  <c r="AF353" i="1"/>
  <c r="AD353" i="1"/>
  <c r="P353" i="1"/>
  <c r="C276" i="2"/>
  <c r="I56" i="3"/>
  <c r="BU327" i="1" a="1"/>
  <c r="BU327" i="1" s="1"/>
  <c r="JT13" i="8"/>
  <c r="BO327" i="1"/>
  <c r="BI327" i="1"/>
  <c r="L334" i="1"/>
  <c r="Q365" i="1"/>
  <c r="JS10" i="8"/>
  <c r="I339" i="1"/>
  <c r="P367" i="1"/>
  <c r="AF367" i="1"/>
  <c r="AD367" i="1"/>
  <c r="C290" i="2"/>
  <c r="JU13" i="8"/>
  <c r="BS328" i="1"/>
  <c r="BM327" i="1"/>
  <c r="K354" i="1"/>
  <c r="K366" i="1" s="1"/>
  <c r="O354" i="1"/>
  <c r="O366" i="1" s="1"/>
  <c r="G354" i="1"/>
  <c r="G366" i="1" s="1"/>
  <c r="D354" i="1"/>
  <c r="D366" i="1" s="1"/>
  <c r="AQ328" i="1"/>
  <c r="C293" i="2"/>
  <c r="Q394" i="1"/>
  <c r="Q406" i="1" s="1"/>
  <c r="AF370" i="1"/>
  <c r="AD370" i="1"/>
  <c r="P370" i="1"/>
  <c r="BO321" i="1"/>
  <c r="BI321" i="1"/>
  <c r="AQ330" i="1"/>
  <c r="BP327" i="1"/>
  <c r="BH327" i="1"/>
  <c r="AK327" i="1"/>
  <c r="AF378" i="1"/>
  <c r="AD378" i="1"/>
  <c r="Q402" i="1"/>
  <c r="Q414" i="1" s="1"/>
  <c r="P378" i="1"/>
  <c r="C301" i="2"/>
  <c r="H331" i="1"/>
  <c r="BO319" i="1"/>
  <c r="BI319" i="1"/>
  <c r="J339" i="1"/>
  <c r="AN320" i="1"/>
  <c r="BR320" i="1"/>
  <c r="V275" i="1"/>
  <c r="W274" i="1"/>
  <c r="U275" i="1"/>
  <c r="T275" i="1"/>
  <c r="BL319" i="1"/>
  <c r="BT320" i="1"/>
  <c r="BL320" i="1"/>
  <c r="BT321" i="1"/>
  <c r="AK335" i="1"/>
  <c r="BR322" i="1"/>
  <c r="AN322" i="1"/>
  <c r="AO54" i="3"/>
  <c r="O351" i="1"/>
  <c r="O363" i="1" s="1"/>
  <c r="D351" i="1"/>
  <c r="D363" i="1" s="1"/>
  <c r="B351" i="1"/>
  <c r="B363" i="1" s="1"/>
  <c r="G351" i="1"/>
  <c r="G363" i="1" s="1"/>
  <c r="BP320" i="1"/>
  <c r="AK320" i="1"/>
  <c r="BH320" i="1"/>
  <c r="BO334" i="1"/>
  <c r="BI334" i="1"/>
  <c r="AQ327" i="1"/>
  <c r="C342" i="1"/>
  <c r="KH14" i="8"/>
  <c r="JW14" i="8"/>
  <c r="KI14" i="8" s="1"/>
  <c r="O333" i="1"/>
  <c r="O345" i="1" s="1"/>
  <c r="M333" i="1"/>
  <c r="L333" i="1"/>
  <c r="K333" i="1"/>
  <c r="I333" i="1"/>
  <c r="J333" i="1"/>
  <c r="D333" i="1"/>
  <c r="D345" i="1" s="1"/>
  <c r="C333" i="1"/>
  <c r="B333" i="1"/>
  <c r="B345" i="1" s="1"/>
  <c r="G333" i="1"/>
  <c r="G345" i="1" s="1"/>
  <c r="H333" i="1"/>
  <c r="E333" i="1"/>
  <c r="AM55" i="3"/>
  <c r="X55" i="3"/>
  <c r="AU55" i="3"/>
  <c r="I55" i="3"/>
  <c r="AP323" i="1"/>
  <c r="BU323" i="1" a="1"/>
  <c r="BU323" i="1" s="1"/>
  <c r="AK321" i="1"/>
  <c r="BH321" i="1"/>
  <c r="BP321" i="1"/>
  <c r="AF383" i="1"/>
  <c r="P383" i="1"/>
  <c r="AD383" i="1"/>
  <c r="C306" i="2"/>
  <c r="I331" i="1"/>
  <c r="AK319" i="1"/>
  <c r="BH319" i="1"/>
  <c r="BP319" i="1"/>
  <c r="K339" i="1"/>
  <c r="K351" i="1" s="1"/>
  <c r="K363" i="1" s="1"/>
  <c r="BO330" i="1"/>
  <c r="BI330" i="1"/>
  <c r="AO9" i="8"/>
  <c r="AN9" i="8" s="1"/>
  <c r="AM9" i="8" s="1"/>
  <c r="AL9" i="8" s="1"/>
  <c r="AK9" i="8" s="1"/>
  <c r="AJ9" i="8" s="1"/>
  <c r="AI9" i="8" s="1"/>
  <c r="AH9" i="8" s="1"/>
  <c r="AG9" i="8" s="1"/>
  <c r="AF9" i="8" s="1"/>
  <c r="AE9" i="8" s="1"/>
  <c r="AD9" i="8" s="1"/>
  <c r="D9" i="8"/>
  <c r="AQ329" i="1"/>
  <c r="BH328" i="1"/>
  <c r="AK328" i="1"/>
  <c r="BP328" i="1"/>
  <c r="Q392" i="1"/>
  <c r="Q404" i="1" s="1"/>
  <c r="P368" i="1"/>
  <c r="AF368" i="1"/>
  <c r="AD368" i="1"/>
  <c r="C291" i="2"/>
  <c r="BI322" i="1"/>
  <c r="BO322" i="1"/>
  <c r="AY52" i="3"/>
  <c r="AX52" i="3"/>
  <c r="BP329" i="1"/>
  <c r="BH329" i="1"/>
  <c r="AK329" i="1"/>
  <c r="J331" i="1"/>
  <c r="L339" i="1"/>
  <c r="L57" i="3"/>
  <c r="I57" i="3" s="1"/>
  <c r="F8" i="8"/>
  <c r="BM8" i="8"/>
  <c r="BL8" i="8" s="1"/>
  <c r="BK8" i="8" s="1"/>
  <c r="BJ8" i="8" s="1"/>
  <c r="BI8" i="8" s="1"/>
  <c r="BH8" i="8" s="1"/>
  <c r="BG8" i="8" s="1"/>
  <c r="BF8" i="8" s="1"/>
  <c r="BE8" i="8" s="1"/>
  <c r="BD8" i="8" s="1"/>
  <c r="BC8" i="8" s="1"/>
  <c r="BB8" i="8" s="1"/>
  <c r="AN321" i="1"/>
  <c r="BR321" i="1"/>
  <c r="BI323" i="1"/>
  <c r="BO323" i="1"/>
  <c r="Y54" i="3"/>
  <c r="AC54" i="3" s="1"/>
  <c r="AT54" i="3"/>
  <c r="AZ54" i="3" s="1"/>
  <c r="BS320" i="1"/>
  <c r="BM319" i="1"/>
  <c r="BM320" i="1"/>
  <c r="BS321" i="1"/>
  <c r="AQ319" i="1"/>
  <c r="BA10" i="8"/>
  <c r="AZ10" i="8" s="1"/>
  <c r="AY10" i="8" s="1"/>
  <c r="AX10" i="8" s="1"/>
  <c r="AW10" i="8" s="1"/>
  <c r="AV10" i="8" s="1"/>
  <c r="AU10" i="8" s="1"/>
  <c r="AT10" i="8" s="1"/>
  <c r="AS10" i="8" s="1"/>
  <c r="AR10" i="8" s="1"/>
  <c r="AQ10" i="8" s="1"/>
  <c r="AP10" i="8" s="1"/>
  <c r="E10" i="8"/>
  <c r="K340" i="1"/>
  <c r="K352" i="1" s="1"/>
  <c r="J340" i="1"/>
  <c r="I340" i="1"/>
  <c r="H340" i="1"/>
  <c r="G340" i="1"/>
  <c r="G352" i="1" s="1"/>
  <c r="E340" i="1"/>
  <c r="D340" i="1"/>
  <c r="D352" i="1" s="1"/>
  <c r="B340" i="1"/>
  <c r="O340" i="1"/>
  <c r="O352" i="1" s="1"/>
  <c r="M340" i="1"/>
  <c r="L340" i="1"/>
  <c r="C340" i="1"/>
  <c r="CY7" i="8"/>
  <c r="CZ44" i="8"/>
  <c r="BH322" i="1"/>
  <c r="AK322" i="1"/>
  <c r="BP322" i="1"/>
  <c r="X274" i="1"/>
  <c r="AJ57" i="3"/>
  <c r="K331" i="1"/>
  <c r="AF371" i="1"/>
  <c r="AD371" i="1"/>
  <c r="Q395" i="1"/>
  <c r="Q407" i="1" s="1"/>
  <c r="P371" i="1"/>
  <c r="C294" i="2"/>
  <c r="BJ341" i="1" l="1"/>
  <c r="BK341" i="1"/>
  <c r="BK335" i="1"/>
  <c r="BJ335" i="1"/>
  <c r="BK333" i="1"/>
  <c r="BJ333" i="1"/>
  <c r="BS335" i="1"/>
  <c r="C347" i="1"/>
  <c r="BK331" i="1"/>
  <c r="BJ331" i="1"/>
  <c r="BJ334" i="1"/>
  <c r="BK334" i="1"/>
  <c r="BK340" i="1"/>
  <c r="BJ340" i="1"/>
  <c r="BJ342" i="1"/>
  <c r="BK342" i="1"/>
  <c r="BJ339" i="1"/>
  <c r="BK339" i="1"/>
  <c r="BH335" i="1"/>
  <c r="BK332" i="1"/>
  <c r="BJ332" i="1"/>
  <c r="BT335" i="1"/>
  <c r="BP331" i="1"/>
  <c r="C343" i="1"/>
  <c r="C355" i="1" s="1"/>
  <c r="AK331" i="1"/>
  <c r="AL331" i="1" s="1"/>
  <c r="AR56" i="3"/>
  <c r="M344" i="1"/>
  <c r="M356" i="1" s="1"/>
  <c r="E354" i="1"/>
  <c r="M351" i="1"/>
  <c r="J354" i="1"/>
  <c r="J366" i="1" s="1"/>
  <c r="BL341" i="1"/>
  <c r="H347" i="1"/>
  <c r="BR347" i="1" s="1"/>
  <c r="BT342" i="1"/>
  <c r="J344" i="1"/>
  <c r="J356" i="1" s="1"/>
  <c r="I344" i="1"/>
  <c r="BM343" i="1" s="1"/>
  <c r="BS332" i="1"/>
  <c r="BR342" i="1"/>
  <c r="M363" i="1"/>
  <c r="M375" i="1" s="1"/>
  <c r="J352" i="1"/>
  <c r="BH334" i="1"/>
  <c r="C346" i="1"/>
  <c r="C358" i="1" s="1"/>
  <c r="BP339" i="1"/>
  <c r="C359" i="1"/>
  <c r="BH359" i="1" s="1"/>
  <c r="E356" i="1"/>
  <c r="E368" i="1" s="1"/>
  <c r="I354" i="1"/>
  <c r="BM353" i="1" s="1"/>
  <c r="C354" i="1"/>
  <c r="E358" i="1"/>
  <c r="BH339" i="1"/>
  <c r="E352" i="1"/>
  <c r="M359" i="1"/>
  <c r="AK339" i="1"/>
  <c r="AL339" i="1" s="1"/>
  <c r="L344" i="1"/>
  <c r="M346" i="1"/>
  <c r="J359" i="1"/>
  <c r="J343" i="1"/>
  <c r="J355" i="1" s="1"/>
  <c r="I345" i="1"/>
  <c r="I359" i="1"/>
  <c r="J351" i="1"/>
  <c r="BL350" i="1" s="1"/>
  <c r="H344" i="1"/>
  <c r="E359" i="1"/>
  <c r="E371" i="1" s="1"/>
  <c r="I356" i="1"/>
  <c r="BS356" i="1" s="1"/>
  <c r="M345" i="1"/>
  <c r="AK334" i="1"/>
  <c r="AL334" i="1" s="1"/>
  <c r="BL331" i="1"/>
  <c r="L343" i="1"/>
  <c r="I352" i="1"/>
  <c r="E345" i="1"/>
  <c r="C351" i="1"/>
  <c r="H366" i="1"/>
  <c r="H378" i="1" s="1"/>
  <c r="M366" i="1"/>
  <c r="M378" i="1" s="1"/>
  <c r="BT332" i="1"/>
  <c r="E366" i="1"/>
  <c r="BH332" i="1"/>
  <c r="BP332" i="1"/>
  <c r="BP334" i="1"/>
  <c r="H351" i="1"/>
  <c r="M352" i="1"/>
  <c r="E351" i="1"/>
  <c r="H343" i="1"/>
  <c r="C344" i="1"/>
  <c r="BH344" i="1" s="1"/>
  <c r="BM331" i="1"/>
  <c r="AP328" i="1"/>
  <c r="BU331" i="1" a="1"/>
  <c r="BU331" i="1" s="1"/>
  <c r="AQ333" i="1"/>
  <c r="AH57" i="3"/>
  <c r="BE319" i="1"/>
  <c r="BA319" i="1"/>
  <c r="BB319" i="1" s="1"/>
  <c r="BA328" i="1"/>
  <c r="BC328" i="1" s="1"/>
  <c r="BQ328" i="1"/>
  <c r="L354" i="1"/>
  <c r="AO321" i="1"/>
  <c r="BA327" i="1"/>
  <c r="BB327" i="1" s="1"/>
  <c r="BU332" i="1" a="1"/>
  <c r="BU332" i="1" s="1"/>
  <c r="BQ319" i="1"/>
  <c r="BU333" i="1" a="1"/>
  <c r="BU333" i="1" s="1"/>
  <c r="L346" i="1"/>
  <c r="BQ327" i="1"/>
  <c r="AO328" i="1"/>
  <c r="BA321" i="1"/>
  <c r="BC321" i="1" s="1"/>
  <c r="BE327" i="1"/>
  <c r="L347" i="1"/>
  <c r="BU342" i="1" a="1"/>
  <c r="BU342" i="1" s="1"/>
  <c r="BE321" i="1"/>
  <c r="AP321" i="1"/>
  <c r="AQ335" i="1"/>
  <c r="X275" i="1"/>
  <c r="Z274" i="1" s="1"/>
  <c r="BU341" i="1" a="1"/>
  <c r="BU341" i="1" s="1"/>
  <c r="AP329" i="1"/>
  <c r="AQ340" i="1"/>
  <c r="AP320" i="1"/>
  <c r="BA330" i="1"/>
  <c r="BB330" i="1" s="1"/>
  <c r="BE330" i="1"/>
  <c r="AP327" i="1"/>
  <c r="AO330" i="1"/>
  <c r="AP330" i="1"/>
  <c r="BQ329" i="1"/>
  <c r="F332" i="1"/>
  <c r="BQ332" i="1" s="1"/>
  <c r="BA320" i="1"/>
  <c r="BC320" i="1" s="1"/>
  <c r="BE320" i="1"/>
  <c r="AO320" i="1"/>
  <c r="F340" i="1"/>
  <c r="BE340" i="1" s="1"/>
  <c r="H352" i="1"/>
  <c r="BA329" i="1"/>
  <c r="BB329" i="1" s="1"/>
  <c r="BE329" i="1"/>
  <c r="AF406" i="1"/>
  <c r="AD406" i="1"/>
  <c r="P406" i="1"/>
  <c r="C329" i="2"/>
  <c r="AF391" i="1"/>
  <c r="AD391" i="1"/>
  <c r="P391" i="1"/>
  <c r="C314" i="2"/>
  <c r="BO363" i="1"/>
  <c r="BI363" i="1"/>
  <c r="C311" i="2"/>
  <c r="AF388" i="1"/>
  <c r="AD388" i="1"/>
  <c r="P388" i="1"/>
  <c r="AF407" i="1"/>
  <c r="AD407" i="1"/>
  <c r="P407" i="1"/>
  <c r="C330" i="2"/>
  <c r="BB54" i="3"/>
  <c r="BD54" i="3"/>
  <c r="C327" i="2"/>
  <c r="AF404" i="1"/>
  <c r="AD404" i="1"/>
  <c r="P404" i="1"/>
  <c r="BC319" i="1"/>
  <c r="BI359" i="1"/>
  <c r="BO359" i="1"/>
  <c r="BP333" i="1"/>
  <c r="AK333" i="1"/>
  <c r="BH333" i="1"/>
  <c r="AV56" i="3"/>
  <c r="BI340" i="1"/>
  <c r="BO340" i="1"/>
  <c r="AY53" i="3"/>
  <c r="AX53" i="3"/>
  <c r="AH329" i="1"/>
  <c r="AE329" i="1" s="1"/>
  <c r="AL329" i="1"/>
  <c r="AM329" i="1" s="1"/>
  <c r="Q423" i="1"/>
  <c r="Q435" i="1" s="1"/>
  <c r="P399" i="1"/>
  <c r="AF399" i="1"/>
  <c r="AD399" i="1"/>
  <c r="C322" i="2"/>
  <c r="D364" i="1"/>
  <c r="O364" i="1"/>
  <c r="K364" i="1"/>
  <c r="G364" i="1"/>
  <c r="AL322" i="1"/>
  <c r="AM322" i="1" s="1"/>
  <c r="AH322" i="1"/>
  <c r="JT10" i="8"/>
  <c r="AN334" i="1"/>
  <c r="BR334" i="1"/>
  <c r="AQ334" i="1"/>
  <c r="JV16" i="8"/>
  <c r="KH16" i="8" s="1"/>
  <c r="BO345" i="1"/>
  <c r="BI345" i="1"/>
  <c r="BO333" i="1"/>
  <c r="BI333" i="1"/>
  <c r="AK340" i="1"/>
  <c r="BH340" i="1"/>
  <c r="BP340" i="1"/>
  <c r="O370" i="1"/>
  <c r="O382" i="1" s="1"/>
  <c r="G370" i="1"/>
  <c r="G382" i="1" s="1"/>
  <c r="E370" i="1"/>
  <c r="D370" i="1"/>
  <c r="D382" i="1" s="1"/>
  <c r="K344" i="1"/>
  <c r="E355" i="1"/>
  <c r="D355" i="1"/>
  <c r="D367" i="1" s="1"/>
  <c r="O355" i="1"/>
  <c r="O367" i="1" s="1"/>
  <c r="M355" i="1"/>
  <c r="G355" i="1"/>
  <c r="G367" i="1" s="1"/>
  <c r="B355" i="1"/>
  <c r="B367" i="1" s="1"/>
  <c r="AC9" i="8"/>
  <c r="AB9" i="8" s="1"/>
  <c r="AA9" i="8" s="1"/>
  <c r="Z9" i="8" s="1"/>
  <c r="Y9" i="8" s="1"/>
  <c r="X9" i="8" s="1"/>
  <c r="W9" i="8" s="1"/>
  <c r="V9" i="8" s="1"/>
  <c r="U9" i="8" s="1"/>
  <c r="B9" i="8" s="1"/>
  <c r="C9" i="8"/>
  <c r="AW54" i="3"/>
  <c r="AQ54" i="3"/>
  <c r="AP54" i="3"/>
  <c r="H345" i="1"/>
  <c r="BO346" i="1"/>
  <c r="BI346" i="1"/>
  <c r="JW16" i="8"/>
  <c r="KI16" i="8" s="1"/>
  <c r="AK332" i="1"/>
  <c r="BS331" i="1"/>
  <c r="BM330" i="1"/>
  <c r="F333" i="1"/>
  <c r="AP333" i="1" s="1"/>
  <c r="V276" i="1"/>
  <c r="W275" i="1"/>
  <c r="U276" i="1"/>
  <c r="T276" i="1"/>
  <c r="AN57" i="3"/>
  <c r="BL332" i="1"/>
  <c r="BT333" i="1"/>
  <c r="D375" i="1"/>
  <c r="D387" i="1" s="1"/>
  <c r="B375" i="1"/>
  <c r="O375" i="1"/>
  <c r="O387" i="1" s="1"/>
  <c r="K375" i="1"/>
  <c r="K387" i="1" s="1"/>
  <c r="G375" i="1"/>
  <c r="G387" i="1" s="1"/>
  <c r="BM338" i="1"/>
  <c r="BS339" i="1"/>
  <c r="P365" i="1"/>
  <c r="AF365" i="1"/>
  <c r="AD365" i="1"/>
  <c r="C288" i="2"/>
  <c r="BT341" i="1"/>
  <c r="BL340" i="1"/>
  <c r="BR331" i="1"/>
  <c r="AN331" i="1"/>
  <c r="AQ331" i="1"/>
  <c r="Y56" i="3"/>
  <c r="AC56" i="3" s="1"/>
  <c r="AT56" i="3"/>
  <c r="AZ56" i="3" s="1"/>
  <c r="JU7" i="8"/>
  <c r="B356" i="1"/>
  <c r="B368" i="1" s="1"/>
  <c r="B380" i="1" s="1"/>
  <c r="BI341" i="1"/>
  <c r="BO341" i="1"/>
  <c r="AN335" i="1"/>
  <c r="O368" i="1"/>
  <c r="O380" i="1" s="1"/>
  <c r="D368" i="1"/>
  <c r="D380" i="1" s="1"/>
  <c r="F341" i="1"/>
  <c r="AP341" i="1" s="1"/>
  <c r="AL328" i="1"/>
  <c r="AM328" i="1" s="1"/>
  <c r="AH328" i="1"/>
  <c r="AE328" i="1" s="1"/>
  <c r="BA8" i="8"/>
  <c r="AZ8" i="8" s="1"/>
  <c r="AY8" i="8" s="1"/>
  <c r="AX8" i="8" s="1"/>
  <c r="AW8" i="8" s="1"/>
  <c r="AV8" i="8" s="1"/>
  <c r="AU8" i="8" s="1"/>
  <c r="AT8" i="8" s="1"/>
  <c r="AS8" i="8" s="1"/>
  <c r="AR8" i="8" s="1"/>
  <c r="AQ8" i="8" s="1"/>
  <c r="AP8" i="8" s="1"/>
  <c r="E8" i="8"/>
  <c r="J345" i="1"/>
  <c r="G357" i="1"/>
  <c r="G369" i="1" s="1"/>
  <c r="B357" i="1"/>
  <c r="B369" i="1" s="1"/>
  <c r="D357" i="1"/>
  <c r="D369" i="1" s="1"/>
  <c r="O357" i="1"/>
  <c r="O369" i="1" s="1"/>
  <c r="T4" i="6"/>
  <c r="T7" i="6" s="1"/>
  <c r="T10" i="6" s="1"/>
  <c r="BI343" i="1"/>
  <c r="BO343" i="1"/>
  <c r="BU335" i="1" a="1"/>
  <c r="BU335" i="1" s="1"/>
  <c r="AT313" i="1"/>
  <c r="BI354" i="1"/>
  <c r="BO354" i="1"/>
  <c r="Q400" i="1"/>
  <c r="Q412" i="1" s="1"/>
  <c r="P376" i="1"/>
  <c r="AF376" i="1"/>
  <c r="AD376" i="1"/>
  <c r="C299" i="2"/>
  <c r="AN341" i="1"/>
  <c r="BR341" i="1"/>
  <c r="Y274" i="1"/>
  <c r="BD274" i="1"/>
  <c r="Z273" i="1"/>
  <c r="BS341" i="1"/>
  <c r="BM340" i="1"/>
  <c r="BR354" i="1"/>
  <c r="BS347" i="1"/>
  <c r="BM346" i="1"/>
  <c r="JS20" i="8"/>
  <c r="JW45" i="8"/>
  <c r="KI17" i="8"/>
  <c r="KI45" i="8" s="1"/>
  <c r="BR332" i="1"/>
  <c r="AN332" i="1"/>
  <c r="AQ332" i="1"/>
  <c r="G344" i="1"/>
  <c r="F331" i="1"/>
  <c r="P394" i="1"/>
  <c r="Q418" i="1"/>
  <c r="AD394" i="1"/>
  <c r="AF394" i="1"/>
  <c r="C317" i="2"/>
  <c r="CX7" i="8"/>
  <c r="CY44" i="8"/>
  <c r="D378" i="1"/>
  <c r="D390" i="1" s="1"/>
  <c r="G378" i="1"/>
  <c r="G390" i="1" s="1"/>
  <c r="K378" i="1"/>
  <c r="K390" i="1" s="1"/>
  <c r="O378" i="1"/>
  <c r="O390" i="1" s="1"/>
  <c r="Q377" i="1"/>
  <c r="Q389" i="1" s="1"/>
  <c r="K345" i="1"/>
  <c r="K357" i="1" s="1"/>
  <c r="K369" i="1" s="1"/>
  <c r="AS325" i="1"/>
  <c r="R326" i="1"/>
  <c r="EX325" i="1"/>
  <c r="X57" i="3"/>
  <c r="AM57" i="3"/>
  <c r="AS57" i="3" s="1"/>
  <c r="AU57" i="3"/>
  <c r="Y55" i="3"/>
  <c r="AC55" i="3" s="1"/>
  <c r="AT55" i="3"/>
  <c r="AZ55" i="3" s="1"/>
  <c r="AL320" i="1"/>
  <c r="AM320" i="1" s="1"/>
  <c r="AH320" i="1"/>
  <c r="AE320" i="1" s="1"/>
  <c r="AL335" i="1"/>
  <c r="Q426" i="1"/>
  <c r="Q438" i="1" s="1"/>
  <c r="AD402" i="1"/>
  <c r="AF402" i="1"/>
  <c r="P402" i="1"/>
  <c r="C325" i="2"/>
  <c r="L353" i="1"/>
  <c r="K353" i="1"/>
  <c r="J353" i="1"/>
  <c r="O353" i="1"/>
  <c r="C353" i="1"/>
  <c r="B353" i="1"/>
  <c r="E353" i="1"/>
  <c r="M353" i="1"/>
  <c r="D353" i="1"/>
  <c r="I353" i="1"/>
  <c r="H353" i="1"/>
  <c r="G353" i="1"/>
  <c r="L345" i="1"/>
  <c r="DC43" i="8"/>
  <c r="DB6" i="8"/>
  <c r="B352" i="1"/>
  <c r="B364" i="1" s="1"/>
  <c r="JT11" i="8"/>
  <c r="BL346" i="1"/>
  <c r="BT347" i="1"/>
  <c r="C304" i="2"/>
  <c r="AF381" i="1"/>
  <c r="AD381" i="1"/>
  <c r="Q405" i="1"/>
  <c r="Q417" i="1" s="1"/>
  <c r="P381" i="1"/>
  <c r="JS19" i="8"/>
  <c r="F335" i="1"/>
  <c r="F334" i="1"/>
  <c r="BR333" i="1"/>
  <c r="AN333" i="1"/>
  <c r="BH343" i="1"/>
  <c r="AK343" i="1"/>
  <c r="BP343" i="1"/>
  <c r="C345" i="1"/>
  <c r="L352" i="1"/>
  <c r="L351" i="1"/>
  <c r="AL321" i="1"/>
  <c r="AM321" i="1" s="1"/>
  <c r="AH321" i="1"/>
  <c r="AE321" i="1" s="1"/>
  <c r="BS340" i="1"/>
  <c r="BM339" i="1"/>
  <c r="BU340" i="1" a="1"/>
  <c r="BU340" i="1" s="1"/>
  <c r="BU339" i="1" a="1"/>
  <c r="BU339" i="1" s="1"/>
  <c r="K343" i="1"/>
  <c r="H346" i="1"/>
  <c r="BS342" i="1"/>
  <c r="BM341" i="1"/>
  <c r="C352" i="1"/>
  <c r="BO335" i="1"/>
  <c r="BI335" i="1"/>
  <c r="F342" i="1"/>
  <c r="AP342" i="1" s="1"/>
  <c r="BO351" i="1"/>
  <c r="BI351" i="1"/>
  <c r="BH341" i="1"/>
  <c r="AK341" i="1"/>
  <c r="BP341" i="1"/>
  <c r="C315" i="2"/>
  <c r="Q416" i="1"/>
  <c r="Q428" i="1" s="1"/>
  <c r="P392" i="1"/>
  <c r="AF392" i="1"/>
  <c r="AD392" i="1"/>
  <c r="AH323" i="1"/>
  <c r="AE323" i="1" s="1"/>
  <c r="AL323" i="1"/>
  <c r="AM323" i="1" s="1"/>
  <c r="Y57" i="3"/>
  <c r="AT57" i="3"/>
  <c r="AF411" i="1"/>
  <c r="P411" i="1"/>
  <c r="AD411" i="1"/>
  <c r="C334" i="2"/>
  <c r="BL333" i="1"/>
  <c r="BT334" i="1"/>
  <c r="BA54" i="3"/>
  <c r="BM333" i="1"/>
  <c r="BS334" i="1"/>
  <c r="AL330" i="1"/>
  <c r="AM330" i="1" s="1"/>
  <c r="AH330" i="1"/>
  <c r="AE330" i="1" s="1"/>
  <c r="BL338" i="1"/>
  <c r="BT339" i="1"/>
  <c r="BR340" i="1"/>
  <c r="AN340" i="1"/>
  <c r="C337" i="2"/>
  <c r="AF414" i="1"/>
  <c r="AD414" i="1"/>
  <c r="P414" i="1"/>
  <c r="BL339" i="1"/>
  <c r="BT340" i="1"/>
  <c r="AO55" i="3"/>
  <c r="BH342" i="1"/>
  <c r="AK342" i="1"/>
  <c r="BP342" i="1"/>
  <c r="AO322" i="1"/>
  <c r="BQ322" i="1"/>
  <c r="BA322" i="1"/>
  <c r="BE322" i="1"/>
  <c r="I346" i="1"/>
  <c r="B358" i="1"/>
  <c r="B366" i="1"/>
  <c r="B378" i="1" s="1"/>
  <c r="BI342" i="1"/>
  <c r="BO342" i="1"/>
  <c r="AQ342" i="1"/>
  <c r="M371" i="1"/>
  <c r="D371" i="1"/>
  <c r="D383" i="1" s="1"/>
  <c r="B371" i="1"/>
  <c r="B383" i="1" s="1"/>
  <c r="O371" i="1"/>
  <c r="O383" i="1" s="1"/>
  <c r="G371" i="1"/>
  <c r="G383" i="1" s="1"/>
  <c r="K371" i="1"/>
  <c r="K383" i="1" s="1"/>
  <c r="Q419" i="1"/>
  <c r="Q431" i="1" s="1"/>
  <c r="AD395" i="1"/>
  <c r="AF395" i="1"/>
  <c r="C318" i="2"/>
  <c r="P395" i="1"/>
  <c r="C316" i="2"/>
  <c r="P393" i="1"/>
  <c r="AF393" i="1"/>
  <c r="AD393" i="1"/>
  <c r="BT331" i="1"/>
  <c r="BL330" i="1"/>
  <c r="BM332" i="1"/>
  <c r="BS333" i="1"/>
  <c r="BO347" i="1"/>
  <c r="BI347" i="1"/>
  <c r="I343" i="1"/>
  <c r="BP347" i="1"/>
  <c r="AK347" i="1"/>
  <c r="BH347" i="1"/>
  <c r="C302" i="2"/>
  <c r="AD379" i="1"/>
  <c r="Q403" i="1"/>
  <c r="P379" i="1"/>
  <c r="AF379" i="1"/>
  <c r="BE323" i="1"/>
  <c r="BQ323" i="1"/>
  <c r="AO323" i="1"/>
  <c r="BA323" i="1"/>
  <c r="BR339" i="1"/>
  <c r="AN339" i="1"/>
  <c r="AQ339" i="1"/>
  <c r="AO56" i="3"/>
  <c r="J346" i="1"/>
  <c r="AQ341" i="1"/>
  <c r="DC19" i="8"/>
  <c r="DD46" i="8"/>
  <c r="F339" i="1"/>
  <c r="JW13" i="8"/>
  <c r="KI13" i="8" s="1"/>
  <c r="AO10" i="8"/>
  <c r="AN10" i="8" s="1"/>
  <c r="AM10" i="8" s="1"/>
  <c r="AL10" i="8" s="1"/>
  <c r="AK10" i="8" s="1"/>
  <c r="AJ10" i="8" s="1"/>
  <c r="AI10" i="8" s="1"/>
  <c r="AH10" i="8" s="1"/>
  <c r="AG10" i="8" s="1"/>
  <c r="AF10" i="8" s="1"/>
  <c r="AE10" i="8" s="1"/>
  <c r="AD10" i="8" s="1"/>
  <c r="D10" i="8"/>
  <c r="AS55" i="3"/>
  <c r="AR55" i="3"/>
  <c r="AH327" i="1"/>
  <c r="AE327" i="1" s="1"/>
  <c r="AL327" i="1"/>
  <c r="AM327" i="1" s="1"/>
  <c r="AL319" i="1"/>
  <c r="AM319" i="1" s="1"/>
  <c r="AH319" i="1"/>
  <c r="AE319" i="1" s="1"/>
  <c r="I351" i="1"/>
  <c r="BU334" i="1" a="1"/>
  <c r="BU334" i="1" s="1"/>
  <c r="BI344" i="1"/>
  <c r="BO344" i="1"/>
  <c r="K346" i="1"/>
  <c r="S10" i="6"/>
  <c r="S8" i="6" s="1"/>
  <c r="AN342" i="1"/>
  <c r="BK352" i="1" l="1"/>
  <c r="BJ352" i="1"/>
  <c r="BK344" i="1"/>
  <c r="BJ344" i="1"/>
  <c r="BK345" i="1"/>
  <c r="BJ345" i="1"/>
  <c r="L355" i="1"/>
  <c r="BK343" i="1"/>
  <c r="BJ343" i="1"/>
  <c r="BK351" i="1"/>
  <c r="BJ351" i="1"/>
  <c r="BJ347" i="1"/>
  <c r="BK347" i="1"/>
  <c r="BJ353" i="1"/>
  <c r="BK353" i="1"/>
  <c r="BK354" i="1"/>
  <c r="BJ354" i="1"/>
  <c r="BJ346" i="1"/>
  <c r="BK346" i="1"/>
  <c r="BS344" i="1"/>
  <c r="BT344" i="1"/>
  <c r="BL343" i="1"/>
  <c r="BT354" i="1"/>
  <c r="BL353" i="1"/>
  <c r="BM355" i="1"/>
  <c r="H359" i="1"/>
  <c r="BR359" i="1" s="1"/>
  <c r="C371" i="1"/>
  <c r="BP371" i="1" s="1"/>
  <c r="BP359" i="1"/>
  <c r="AK359" i="1"/>
  <c r="AL359" i="1" s="1"/>
  <c r="BL342" i="1"/>
  <c r="BT343" i="1"/>
  <c r="BS354" i="1"/>
  <c r="BT366" i="1"/>
  <c r="BT351" i="1"/>
  <c r="C363" i="1"/>
  <c r="C375" i="1" s="1"/>
  <c r="J363" i="1"/>
  <c r="J375" i="1" s="1"/>
  <c r="BL365" i="1"/>
  <c r="BT352" i="1"/>
  <c r="AQ344" i="1"/>
  <c r="BR344" i="1"/>
  <c r="H356" i="1"/>
  <c r="BR356" i="1" s="1"/>
  <c r="BL351" i="1"/>
  <c r="BP344" i="1"/>
  <c r="AK344" i="1"/>
  <c r="AL344" i="1" s="1"/>
  <c r="BS345" i="1"/>
  <c r="BM344" i="1"/>
  <c r="L356" i="1"/>
  <c r="BR366" i="1"/>
  <c r="BU343" i="1" a="1"/>
  <c r="BU343" i="1" s="1"/>
  <c r="BR351" i="1"/>
  <c r="J368" i="1"/>
  <c r="M367" i="1"/>
  <c r="I366" i="1"/>
  <c r="J378" i="1"/>
  <c r="J390" i="1" s="1"/>
  <c r="M368" i="1"/>
  <c r="BR343" i="1"/>
  <c r="M390" i="1"/>
  <c r="C357" i="1"/>
  <c r="BH357" i="1" s="1"/>
  <c r="BL358" i="1"/>
  <c r="BP354" i="1"/>
  <c r="BH346" i="1"/>
  <c r="AK346" i="1"/>
  <c r="AL346" i="1" s="1"/>
  <c r="AM346" i="1" s="1"/>
  <c r="BP346" i="1"/>
  <c r="H363" i="1"/>
  <c r="BR363" i="1" s="1"/>
  <c r="E382" i="1"/>
  <c r="E394" i="1" s="1"/>
  <c r="H364" i="1"/>
  <c r="BR364" i="1" s="1"/>
  <c r="E363" i="1"/>
  <c r="I357" i="1"/>
  <c r="BM356" i="1" s="1"/>
  <c r="M387" i="1"/>
  <c r="I364" i="1"/>
  <c r="BS352" i="1"/>
  <c r="M357" i="1"/>
  <c r="J364" i="1"/>
  <c r="BL363" i="1" s="1"/>
  <c r="BP351" i="1"/>
  <c r="L359" i="1"/>
  <c r="BM358" i="1"/>
  <c r="AK354" i="1"/>
  <c r="AL354" i="1" s="1"/>
  <c r="BT359" i="1"/>
  <c r="BM351" i="1"/>
  <c r="H371" i="1"/>
  <c r="C364" i="1"/>
  <c r="E378" i="1"/>
  <c r="AK351" i="1"/>
  <c r="AL351" i="1" s="1"/>
  <c r="AM351" i="1" s="1"/>
  <c r="I371" i="1"/>
  <c r="BS371" i="1" s="1"/>
  <c r="M364" i="1"/>
  <c r="BH351" i="1"/>
  <c r="AN354" i="1"/>
  <c r="M358" i="1"/>
  <c r="M383" i="1"/>
  <c r="M395" i="1" s="1"/>
  <c r="BS359" i="1"/>
  <c r="H355" i="1"/>
  <c r="E380" i="1"/>
  <c r="BH354" i="1"/>
  <c r="I368" i="1"/>
  <c r="BS368" i="1" s="1"/>
  <c r="I355" i="1"/>
  <c r="BM354" i="1" s="1"/>
  <c r="J371" i="1"/>
  <c r="BL370" i="1" s="1"/>
  <c r="E357" i="1"/>
  <c r="C367" i="1"/>
  <c r="J367" i="1"/>
  <c r="BT367" i="1" s="1"/>
  <c r="C366" i="1"/>
  <c r="C378" i="1" s="1"/>
  <c r="E364" i="1"/>
  <c r="E376" i="1" s="1"/>
  <c r="C356" i="1"/>
  <c r="E383" i="1"/>
  <c r="E367" i="1"/>
  <c r="X276" i="1"/>
  <c r="Z275" i="1" s="1"/>
  <c r="AQ354" i="1"/>
  <c r="BB328" i="1"/>
  <c r="F354" i="1"/>
  <c r="AO354" i="1" s="1"/>
  <c r="BA57" i="3"/>
  <c r="BU347" i="1" a="1"/>
  <c r="BU347" i="1" s="1"/>
  <c r="BD275" i="1"/>
  <c r="AP340" i="1"/>
  <c r="F347" i="1"/>
  <c r="BE347" i="1" s="1"/>
  <c r="Y275" i="1"/>
  <c r="BA56" i="3"/>
  <c r="BB321" i="1"/>
  <c r="L358" i="1"/>
  <c r="AQ351" i="1"/>
  <c r="L366" i="1"/>
  <c r="F353" i="1"/>
  <c r="BE353" i="1" s="1"/>
  <c r="L367" i="1"/>
  <c r="AQ347" i="1"/>
  <c r="BU354" i="1" a="1"/>
  <c r="BU354" i="1" s="1"/>
  <c r="BC329" i="1"/>
  <c r="AN347" i="1"/>
  <c r="L364" i="1"/>
  <c r="BC327" i="1"/>
  <c r="BC330" i="1"/>
  <c r="AN359" i="1"/>
  <c r="AP332" i="1"/>
  <c r="AM334" i="1"/>
  <c r="BA332" i="1"/>
  <c r="BC332" i="1" s="1"/>
  <c r="BE332" i="1"/>
  <c r="AO340" i="1"/>
  <c r="AO332" i="1"/>
  <c r="BQ340" i="1"/>
  <c r="BA55" i="3"/>
  <c r="BA340" i="1"/>
  <c r="BC340" i="1" s="1"/>
  <c r="BR352" i="1"/>
  <c r="AN352" i="1"/>
  <c r="BB320" i="1"/>
  <c r="AN344" i="1"/>
  <c r="AM331" i="1"/>
  <c r="AR57" i="3"/>
  <c r="AN343" i="1"/>
  <c r="AQ353" i="1"/>
  <c r="BL367" i="1"/>
  <c r="BI378" i="1"/>
  <c r="BO378" i="1"/>
  <c r="B390" i="1"/>
  <c r="C312" i="2"/>
  <c r="AF389" i="1"/>
  <c r="AD389" i="1"/>
  <c r="P389" i="1"/>
  <c r="P431" i="1"/>
  <c r="AF431" i="1"/>
  <c r="AD431" i="1"/>
  <c r="C354" i="2"/>
  <c r="BO369" i="1"/>
  <c r="BI369" i="1"/>
  <c r="JV11" i="8"/>
  <c r="KH11" i="8" s="1"/>
  <c r="AD428" i="1"/>
  <c r="P428" i="1"/>
  <c r="AF428" i="1"/>
  <c r="C351" i="2"/>
  <c r="AF417" i="1"/>
  <c r="AD417" i="1"/>
  <c r="P417" i="1"/>
  <c r="C340" i="2"/>
  <c r="C326" i="2"/>
  <c r="AF403" i="1"/>
  <c r="AD403" i="1"/>
  <c r="P403" i="1"/>
  <c r="O395" i="1"/>
  <c r="O407" i="1" s="1"/>
  <c r="K395" i="1"/>
  <c r="D395" i="1"/>
  <c r="D407" i="1" s="1"/>
  <c r="B395" i="1"/>
  <c r="B407" i="1" s="1"/>
  <c r="G395" i="1"/>
  <c r="Q415" i="1"/>
  <c r="Q427" i="1" s="1"/>
  <c r="AI323" i="1"/>
  <c r="AJ323" i="1" s="1"/>
  <c r="Q450" i="1"/>
  <c r="Q462" i="1" s="1"/>
  <c r="AD426" i="1"/>
  <c r="AF426" i="1"/>
  <c r="P426" i="1"/>
  <c r="C349" i="2"/>
  <c r="BO368" i="1"/>
  <c r="BI368" i="1"/>
  <c r="AN345" i="1"/>
  <c r="BR345" i="1"/>
  <c r="AQ345" i="1"/>
  <c r="BQ334" i="1"/>
  <c r="AO334" i="1"/>
  <c r="BA334" i="1"/>
  <c r="BE334" i="1"/>
  <c r="AP334" i="1"/>
  <c r="BH358" i="1"/>
  <c r="BP358" i="1"/>
  <c r="AK358" i="1"/>
  <c r="AO335" i="1"/>
  <c r="BA335" i="1"/>
  <c r="BQ335" i="1"/>
  <c r="BE335" i="1"/>
  <c r="BR353" i="1"/>
  <c r="AN353" i="1"/>
  <c r="AH335" i="1"/>
  <c r="AF418" i="1"/>
  <c r="AD418" i="1"/>
  <c r="P418" i="1"/>
  <c r="C341" i="2"/>
  <c r="AF400" i="1"/>
  <c r="Q424" i="1"/>
  <c r="AD400" i="1"/>
  <c r="P400" i="1"/>
  <c r="C323" i="2"/>
  <c r="BT345" i="1"/>
  <c r="BL344" i="1"/>
  <c r="BE342" i="1"/>
  <c r="AO342" i="1"/>
  <c r="BQ342" i="1"/>
  <c r="BA342" i="1"/>
  <c r="F352" i="1"/>
  <c r="AP352" i="1" s="1"/>
  <c r="B376" i="1"/>
  <c r="B388" i="1" s="1"/>
  <c r="O376" i="1"/>
  <c r="O388" i="1" s="1"/>
  <c r="K376" i="1"/>
  <c r="K388" i="1" s="1"/>
  <c r="G376" i="1"/>
  <c r="G388" i="1" s="1"/>
  <c r="D376" i="1"/>
  <c r="D388" i="1" s="1"/>
  <c r="H357" i="1"/>
  <c r="JU10" i="8"/>
  <c r="JU19" i="8" s="1"/>
  <c r="BL345" i="1"/>
  <c r="BT346" i="1"/>
  <c r="J358" i="1"/>
  <c r="AL347" i="1"/>
  <c r="AM347" i="1" s="1"/>
  <c r="Q443" i="1"/>
  <c r="Q455" i="1" s="1"/>
  <c r="P419" i="1"/>
  <c r="AF419" i="1"/>
  <c r="AD419" i="1"/>
  <c r="C342" i="2"/>
  <c r="AP335" i="1"/>
  <c r="AK345" i="1"/>
  <c r="BH345" i="1"/>
  <c r="BP345" i="1"/>
  <c r="BM352" i="1"/>
  <c r="BS353" i="1"/>
  <c r="AM335" i="1"/>
  <c r="O394" i="1"/>
  <c r="O406" i="1" s="1"/>
  <c r="G394" i="1"/>
  <c r="G406" i="1" s="1"/>
  <c r="D394" i="1"/>
  <c r="D406" i="1" s="1"/>
  <c r="AT314" i="1"/>
  <c r="T8" i="6"/>
  <c r="T37" i="6"/>
  <c r="BO367" i="1"/>
  <c r="BI367" i="1"/>
  <c r="AO8" i="8"/>
  <c r="AN8" i="8" s="1"/>
  <c r="AM8" i="8" s="1"/>
  <c r="AL8" i="8" s="1"/>
  <c r="AK8" i="8" s="1"/>
  <c r="AJ8" i="8" s="1"/>
  <c r="AI8" i="8" s="1"/>
  <c r="AH8" i="8" s="1"/>
  <c r="AG8" i="8" s="1"/>
  <c r="AF8" i="8" s="1"/>
  <c r="AE8" i="8" s="1"/>
  <c r="AD8" i="8" s="1"/>
  <c r="D8" i="8"/>
  <c r="AY54" i="3"/>
  <c r="AX54" i="3"/>
  <c r="BC322" i="1"/>
  <c r="BB322" i="1"/>
  <c r="BO364" i="1"/>
  <c r="BI364" i="1"/>
  <c r="AI319" i="1"/>
  <c r="AJ319" i="1" s="1"/>
  <c r="AI327" i="1"/>
  <c r="AJ327" i="1" s="1"/>
  <c r="BI353" i="1"/>
  <c r="BO353" i="1"/>
  <c r="AI328" i="1"/>
  <c r="AJ328" i="1" s="1"/>
  <c r="O365" i="1"/>
  <c r="M365" i="1"/>
  <c r="L365" i="1"/>
  <c r="K365" i="1"/>
  <c r="E365" i="1"/>
  <c r="D365" i="1"/>
  <c r="C365" i="1"/>
  <c r="B365" i="1"/>
  <c r="I365" i="1"/>
  <c r="J365" i="1"/>
  <c r="H365" i="1"/>
  <c r="G365" i="1"/>
  <c r="BQ333" i="1"/>
  <c r="AO333" i="1"/>
  <c r="BE333" i="1"/>
  <c r="BA333" i="1"/>
  <c r="AH340" i="1"/>
  <c r="AE340" i="1" s="1"/>
  <c r="AL340" i="1"/>
  <c r="AM340" i="1" s="1"/>
  <c r="AN351" i="1"/>
  <c r="F345" i="1"/>
  <c r="AQ55" i="3"/>
  <c r="AW55" i="3"/>
  <c r="AP55" i="3"/>
  <c r="C361" i="2"/>
  <c r="AF438" i="1"/>
  <c r="AD438" i="1"/>
  <c r="P438" i="1"/>
  <c r="BL354" i="1"/>
  <c r="BT355" i="1"/>
  <c r="P416" i="1"/>
  <c r="AF416" i="1"/>
  <c r="AD416" i="1"/>
  <c r="Q440" i="1"/>
  <c r="Q452" i="1" s="1"/>
  <c r="C339" i="2"/>
  <c r="BU352" i="1" a="1"/>
  <c r="BU352" i="1" s="1"/>
  <c r="AL343" i="1"/>
  <c r="AM343" i="1" s="1"/>
  <c r="AK353" i="1"/>
  <c r="BH353" i="1"/>
  <c r="BP353" i="1"/>
  <c r="J357" i="1"/>
  <c r="BI375" i="1"/>
  <c r="BO375" i="1"/>
  <c r="AI322" i="1"/>
  <c r="AJ322" i="1" s="1"/>
  <c r="BI358" i="1"/>
  <c r="BO358" i="1"/>
  <c r="BE341" i="1"/>
  <c r="AO341" i="1"/>
  <c r="BQ341" i="1"/>
  <c r="BA341" i="1"/>
  <c r="B387" i="1"/>
  <c r="B399" i="1" s="1"/>
  <c r="Q401" i="1"/>
  <c r="Q413" i="1" s="1"/>
  <c r="AF377" i="1"/>
  <c r="AD377" i="1"/>
  <c r="P377" i="1"/>
  <c r="C300" i="2"/>
  <c r="D402" i="1"/>
  <c r="D414" i="1" s="1"/>
  <c r="O402" i="1"/>
  <c r="O414" i="1" s="1"/>
  <c r="K402" i="1"/>
  <c r="G402" i="1"/>
  <c r="BO357" i="1"/>
  <c r="BI357" i="1"/>
  <c r="BO380" i="1"/>
  <c r="BI380" i="1"/>
  <c r="BO366" i="1"/>
  <c r="BI366" i="1"/>
  <c r="BS343" i="1"/>
  <c r="BM342" i="1"/>
  <c r="F343" i="1"/>
  <c r="AH343" i="1" s="1"/>
  <c r="AQ343" i="1"/>
  <c r="AF405" i="1"/>
  <c r="AD405" i="1"/>
  <c r="Q429" i="1"/>
  <c r="Q441" i="1" s="1"/>
  <c r="C328" i="2"/>
  <c r="P405" i="1"/>
  <c r="AI330" i="1"/>
  <c r="AJ330" i="1" s="1"/>
  <c r="AN346" i="1"/>
  <c r="BR346" i="1"/>
  <c r="H358" i="1"/>
  <c r="F346" i="1"/>
  <c r="AQ346" i="1"/>
  <c r="BE339" i="1"/>
  <c r="BQ339" i="1"/>
  <c r="BA339" i="1"/>
  <c r="AO339" i="1"/>
  <c r="AP339" i="1"/>
  <c r="BI371" i="1"/>
  <c r="BO371" i="1"/>
  <c r="AH341" i="1"/>
  <c r="AE341" i="1" s="1"/>
  <c r="AL341" i="1"/>
  <c r="AM341" i="1" s="1"/>
  <c r="JU11" i="8"/>
  <c r="L357" i="1"/>
  <c r="AH339" i="1"/>
  <c r="AQ352" i="1"/>
  <c r="AF435" i="1"/>
  <c r="AD435" i="1"/>
  <c r="P435" i="1"/>
  <c r="C358" i="2"/>
  <c r="AI329" i="1"/>
  <c r="AJ329" i="1" s="1"/>
  <c r="BB56" i="3"/>
  <c r="BD56" i="3"/>
  <c r="BQ331" i="1"/>
  <c r="AO331" i="1"/>
  <c r="BE331" i="1"/>
  <c r="BA331" i="1"/>
  <c r="AP331" i="1"/>
  <c r="S37" i="6"/>
  <c r="B392" i="1"/>
  <c r="B404" i="1" s="1"/>
  <c r="O392" i="1"/>
  <c r="O404" i="1" s="1"/>
  <c r="D392" i="1"/>
  <c r="D404" i="1" s="1"/>
  <c r="AI320" i="1"/>
  <c r="AJ320" i="1" s="1"/>
  <c r="BS346" i="1"/>
  <c r="BM345" i="1"/>
  <c r="I358" i="1"/>
  <c r="BU344" i="1" a="1"/>
  <c r="BU344" i="1" s="1"/>
  <c r="K356" i="1"/>
  <c r="BR378" i="1"/>
  <c r="AK352" i="1"/>
  <c r="BP352" i="1"/>
  <c r="BH352" i="1"/>
  <c r="AI321" i="1"/>
  <c r="AJ321" i="1" s="1"/>
  <c r="BL352" i="1"/>
  <c r="BT353" i="1"/>
  <c r="AO57" i="3"/>
  <c r="AP57" i="3" s="1"/>
  <c r="AC57" i="3"/>
  <c r="G356" i="1"/>
  <c r="F344" i="1"/>
  <c r="JT19" i="8"/>
  <c r="JT20" i="8" s="1"/>
  <c r="BI355" i="1"/>
  <c r="BO355" i="1"/>
  <c r="AM339" i="1"/>
  <c r="L363" i="1"/>
  <c r="D379" i="1"/>
  <c r="D391" i="1" s="1"/>
  <c r="B379" i="1"/>
  <c r="O379" i="1"/>
  <c r="O391" i="1" s="1"/>
  <c r="G379" i="1"/>
  <c r="G391" i="1" s="1"/>
  <c r="BL355" i="1"/>
  <c r="BT356" i="1"/>
  <c r="V277" i="1"/>
  <c r="W276" i="1"/>
  <c r="T277" i="1"/>
  <c r="U277" i="1"/>
  <c r="AQ56" i="3"/>
  <c r="AW56" i="3"/>
  <c r="AY56" i="3" s="1"/>
  <c r="G381" i="1"/>
  <c r="G393" i="1" s="1"/>
  <c r="D381" i="1"/>
  <c r="D393" i="1" s="1"/>
  <c r="B381" i="1"/>
  <c r="O381" i="1"/>
  <c r="O393" i="1" s="1"/>
  <c r="K381" i="1"/>
  <c r="K393" i="1" s="1"/>
  <c r="P412" i="1"/>
  <c r="AD412" i="1"/>
  <c r="AF412" i="1"/>
  <c r="C335" i="2"/>
  <c r="BU351" i="1" a="1"/>
  <c r="BU351" i="1" s="1"/>
  <c r="BU353" i="1" a="1"/>
  <c r="BU353" i="1" s="1"/>
  <c r="BI383" i="1"/>
  <c r="BO383" i="1"/>
  <c r="H390" i="1"/>
  <c r="BH355" i="1"/>
  <c r="AK355" i="1"/>
  <c r="BP355" i="1"/>
  <c r="B370" i="1"/>
  <c r="BH371" i="1"/>
  <c r="AK371" i="1"/>
  <c r="BO352" i="1"/>
  <c r="BI352" i="1"/>
  <c r="EX326" i="1"/>
  <c r="R327" i="1"/>
  <c r="AS326" i="1"/>
  <c r="L368" i="1"/>
  <c r="C370" i="1"/>
  <c r="AP56" i="3"/>
  <c r="Q430" i="1"/>
  <c r="C10" i="8"/>
  <c r="AC10" i="8"/>
  <c r="AB10" i="8" s="1"/>
  <c r="AA10" i="8" s="1"/>
  <c r="Z10" i="8" s="1"/>
  <c r="Y10" i="8" s="1"/>
  <c r="X10" i="8" s="1"/>
  <c r="W10" i="8" s="1"/>
  <c r="V10" i="8" s="1"/>
  <c r="U10" i="8" s="1"/>
  <c r="B10" i="8" s="1"/>
  <c r="BC323" i="1"/>
  <c r="BB323" i="1"/>
  <c r="AH342" i="1"/>
  <c r="AE342" i="1" s="1"/>
  <c r="AL342" i="1"/>
  <c r="AM342" i="1" s="1"/>
  <c r="AZ57" i="3"/>
  <c r="DA6" i="8"/>
  <c r="DB43" i="8"/>
  <c r="CW7" i="8"/>
  <c r="I7" i="8"/>
  <c r="CX44" i="8"/>
  <c r="AH331" i="1"/>
  <c r="AL332" i="1"/>
  <c r="AM332" i="1" s="1"/>
  <c r="AH332" i="1"/>
  <c r="AE332" i="1" s="1"/>
  <c r="K399" i="1"/>
  <c r="K411" i="1" s="1"/>
  <c r="G399" i="1"/>
  <c r="G411" i="1" s="1"/>
  <c r="D399" i="1"/>
  <c r="D411" i="1" s="1"/>
  <c r="O399" i="1"/>
  <c r="O411" i="1" s="1"/>
  <c r="BB55" i="3"/>
  <c r="BD55" i="3"/>
  <c r="BU346" i="1" a="1"/>
  <c r="BU346" i="1" s="1"/>
  <c r="K358" i="1"/>
  <c r="AV57" i="3"/>
  <c r="F351" i="1"/>
  <c r="BM350" i="1"/>
  <c r="BS351" i="1"/>
  <c r="I363" i="1"/>
  <c r="DB19" i="8"/>
  <c r="DC46" i="8"/>
  <c r="AH334" i="1"/>
  <c r="DC20" i="8"/>
  <c r="BU345" i="1" a="1"/>
  <c r="BU345" i="1" s="1"/>
  <c r="BI356" i="1"/>
  <c r="BO356" i="1"/>
  <c r="K355" i="1"/>
  <c r="AE322" i="1"/>
  <c r="C346" i="2"/>
  <c r="Q447" i="1"/>
  <c r="P423" i="1"/>
  <c r="AF423" i="1"/>
  <c r="AD423" i="1"/>
  <c r="AL333" i="1"/>
  <c r="AM333" i="1" s="1"/>
  <c r="AH333" i="1"/>
  <c r="AE333" i="1" s="1"/>
  <c r="BK368" i="1" l="1"/>
  <c r="BJ368" i="1"/>
  <c r="BJ364" i="1"/>
  <c r="BK364" i="1"/>
  <c r="BK358" i="1"/>
  <c r="BJ358" i="1"/>
  <c r="BK355" i="1"/>
  <c r="BJ355" i="1"/>
  <c r="BK366" i="1"/>
  <c r="BJ366" i="1"/>
  <c r="BK367" i="1"/>
  <c r="BJ367" i="1"/>
  <c r="BK357" i="1"/>
  <c r="BJ357" i="1"/>
  <c r="F359" i="1"/>
  <c r="AH359" i="1" s="1"/>
  <c r="BJ359" i="1"/>
  <c r="BK359" i="1"/>
  <c r="BJ356" i="1"/>
  <c r="BK356" i="1"/>
  <c r="BK365" i="1"/>
  <c r="BJ365" i="1"/>
  <c r="BK363" i="1"/>
  <c r="BJ363" i="1"/>
  <c r="I367" i="1"/>
  <c r="BU359" i="1" a="1"/>
  <c r="BU359" i="1" s="1"/>
  <c r="BL377" i="1"/>
  <c r="BT378" i="1"/>
  <c r="BL362" i="1"/>
  <c r="BT363" i="1"/>
  <c r="C383" i="1"/>
  <c r="BH383" i="1" s="1"/>
  <c r="AK357" i="1"/>
  <c r="AL357" i="1" s="1"/>
  <c r="BP357" i="1"/>
  <c r="BS355" i="1"/>
  <c r="BP363" i="1"/>
  <c r="BH363" i="1"/>
  <c r="AK363" i="1"/>
  <c r="AL363" i="1" s="1"/>
  <c r="AM363" i="1" s="1"/>
  <c r="AQ359" i="1"/>
  <c r="H368" i="1"/>
  <c r="BR368" i="1" s="1"/>
  <c r="BP375" i="1"/>
  <c r="BH375" i="1"/>
  <c r="C387" i="1"/>
  <c r="BP387" i="1" s="1"/>
  <c r="BM370" i="1"/>
  <c r="BH366" i="1"/>
  <c r="AK366" i="1"/>
  <c r="AL366" i="1" s="1"/>
  <c r="AM366" i="1" s="1"/>
  <c r="BP366" i="1"/>
  <c r="AH351" i="1"/>
  <c r="AI351" i="1" s="1"/>
  <c r="BD276" i="1"/>
  <c r="Y276" i="1"/>
  <c r="AH346" i="1"/>
  <c r="AE346" i="1" s="1"/>
  <c r="AH344" i="1"/>
  <c r="AE344" i="1" s="1"/>
  <c r="C376" i="1"/>
  <c r="C388" i="1" s="1"/>
  <c r="H383" i="1"/>
  <c r="H395" i="1" s="1"/>
  <c r="BR395" i="1" s="1"/>
  <c r="BS357" i="1"/>
  <c r="H367" i="1"/>
  <c r="BR367" i="1" s="1"/>
  <c r="J379" i="1"/>
  <c r="J391" i="1" s="1"/>
  <c r="BL366" i="1"/>
  <c r="C379" i="1"/>
  <c r="C391" i="1" s="1"/>
  <c r="E379" i="1"/>
  <c r="E391" i="1" s="1"/>
  <c r="AN356" i="1"/>
  <c r="M376" i="1"/>
  <c r="M388" i="1" s="1"/>
  <c r="AH354" i="1"/>
  <c r="AE354" i="1" s="1"/>
  <c r="H380" i="1"/>
  <c r="BR380" i="1" s="1"/>
  <c r="H376" i="1"/>
  <c r="H388" i="1" s="1"/>
  <c r="BH367" i="1"/>
  <c r="J387" i="1"/>
  <c r="BL386" i="1" s="1"/>
  <c r="E395" i="1"/>
  <c r="E407" i="1" s="1"/>
  <c r="AK367" i="1"/>
  <c r="AL367" i="1" s="1"/>
  <c r="BP367" i="1"/>
  <c r="AK364" i="1"/>
  <c r="AL364" i="1" s="1"/>
  <c r="BL374" i="1"/>
  <c r="BM367" i="1"/>
  <c r="BH364" i="1"/>
  <c r="BT375" i="1"/>
  <c r="E392" i="1"/>
  <c r="E404" i="1" s="1"/>
  <c r="BP364" i="1"/>
  <c r="M407" i="1"/>
  <c r="J380" i="1"/>
  <c r="BS366" i="1"/>
  <c r="I378" i="1"/>
  <c r="BM365" i="1"/>
  <c r="M399" i="1"/>
  <c r="BT364" i="1"/>
  <c r="BT368" i="1"/>
  <c r="E369" i="1"/>
  <c r="I369" i="1"/>
  <c r="BH356" i="1"/>
  <c r="C368" i="1"/>
  <c r="BP356" i="1"/>
  <c r="I379" i="1"/>
  <c r="H402" i="1"/>
  <c r="I383" i="1"/>
  <c r="E390" i="1"/>
  <c r="AN355" i="1"/>
  <c r="M369" i="1"/>
  <c r="BR371" i="1"/>
  <c r="E406" i="1"/>
  <c r="I380" i="1"/>
  <c r="M370" i="1"/>
  <c r="H375" i="1"/>
  <c r="J383" i="1"/>
  <c r="F366" i="1"/>
  <c r="AP366" i="1" s="1"/>
  <c r="BM363" i="1"/>
  <c r="E375" i="1"/>
  <c r="J376" i="1"/>
  <c r="BT376" i="1" s="1"/>
  <c r="M379" i="1"/>
  <c r="BS364" i="1"/>
  <c r="F364" i="1"/>
  <c r="AP364" i="1" s="1"/>
  <c r="L379" i="1"/>
  <c r="E388" i="1"/>
  <c r="E400" i="1" s="1"/>
  <c r="BR355" i="1"/>
  <c r="M380" i="1"/>
  <c r="L371" i="1"/>
  <c r="BT371" i="1"/>
  <c r="M402" i="1"/>
  <c r="I376" i="1"/>
  <c r="BM375" i="1" s="1"/>
  <c r="C369" i="1"/>
  <c r="AQ364" i="1"/>
  <c r="AP354" i="1"/>
  <c r="AP353" i="1"/>
  <c r="BQ347" i="1"/>
  <c r="AP347" i="1"/>
  <c r="AO347" i="1"/>
  <c r="BA354" i="1"/>
  <c r="BB354" i="1" s="1"/>
  <c r="BE354" i="1"/>
  <c r="BQ354" i="1"/>
  <c r="AH347" i="1"/>
  <c r="AE347" i="1" s="1"/>
  <c r="BA347" i="1"/>
  <c r="BB347" i="1" s="1"/>
  <c r="AO353" i="1"/>
  <c r="BQ353" i="1"/>
  <c r="BA353" i="1"/>
  <c r="BC353" i="1" s="1"/>
  <c r="BU364" i="1" a="1"/>
  <c r="BU364" i="1" s="1"/>
  <c r="L370" i="1"/>
  <c r="BU357" i="1" a="1"/>
  <c r="BU357" i="1" s="1"/>
  <c r="L376" i="1"/>
  <c r="AN364" i="1"/>
  <c r="AQ366" i="1"/>
  <c r="BU366" i="1" a="1"/>
  <c r="BU366" i="1" s="1"/>
  <c r="L378" i="1"/>
  <c r="AN366" i="1"/>
  <c r="BU365" i="1" a="1"/>
  <c r="BU365" i="1" s="1"/>
  <c r="BB332" i="1"/>
  <c r="BB340" i="1"/>
  <c r="AM359" i="1"/>
  <c r="AQ365" i="1"/>
  <c r="AQ356" i="1"/>
  <c r="AX56" i="3"/>
  <c r="BI407" i="1"/>
  <c r="BO407" i="1"/>
  <c r="AD452" i="1"/>
  <c r="AF452" i="1"/>
  <c r="P452" i="1"/>
  <c r="C375" i="2"/>
  <c r="C350" i="2"/>
  <c r="P427" i="1"/>
  <c r="AF427" i="1"/>
  <c r="AD427" i="1"/>
  <c r="AI343" i="1"/>
  <c r="AE343" i="1"/>
  <c r="BP365" i="1"/>
  <c r="BH365" i="1"/>
  <c r="AK365" i="1"/>
  <c r="AI332" i="1"/>
  <c r="AJ332" i="1" s="1"/>
  <c r="BB339" i="1"/>
  <c r="BC339" i="1"/>
  <c r="C395" i="1"/>
  <c r="AD441" i="1"/>
  <c r="AF441" i="1"/>
  <c r="C364" i="2"/>
  <c r="P441" i="1"/>
  <c r="AL345" i="1"/>
  <c r="AM345" i="1" s="1"/>
  <c r="AH345" i="1"/>
  <c r="BO388" i="1"/>
  <c r="BI388" i="1"/>
  <c r="C370" i="2"/>
  <c r="P447" i="1"/>
  <c r="AF447" i="1"/>
  <c r="AD447" i="1"/>
  <c r="AI331" i="1"/>
  <c r="AJ331" i="1" s="1"/>
  <c r="AE331" i="1"/>
  <c r="BL389" i="1"/>
  <c r="BT390" i="1"/>
  <c r="BL356" i="1"/>
  <c r="BT357" i="1"/>
  <c r="J369" i="1"/>
  <c r="AI333" i="1"/>
  <c r="AJ333" i="1" s="1"/>
  <c r="BQ359" i="1"/>
  <c r="AP359" i="1"/>
  <c r="BU355" i="1" a="1"/>
  <c r="BU355" i="1" s="1"/>
  <c r="K367" i="1"/>
  <c r="BS367" i="1"/>
  <c r="BM366" i="1"/>
  <c r="AL352" i="1"/>
  <c r="AM352" i="1" s="1"/>
  <c r="AH352" i="1"/>
  <c r="AE352" i="1" s="1"/>
  <c r="L375" i="1"/>
  <c r="BU363" i="1" a="1"/>
  <c r="BU363" i="1" s="1"/>
  <c r="BR358" i="1"/>
  <c r="AN358" i="1"/>
  <c r="F358" i="1"/>
  <c r="AH358" i="1" s="1"/>
  <c r="AQ358" i="1"/>
  <c r="H370" i="1"/>
  <c r="AL353" i="1"/>
  <c r="AM353" i="1" s="1"/>
  <c r="AH353" i="1"/>
  <c r="O419" i="1"/>
  <c r="O431" i="1" s="1"/>
  <c r="D419" i="1"/>
  <c r="D431" i="1" s="1"/>
  <c r="B419" i="1"/>
  <c r="G407" i="1"/>
  <c r="BC334" i="1"/>
  <c r="BB334" i="1"/>
  <c r="BO399" i="1"/>
  <c r="BI399" i="1"/>
  <c r="BE345" i="1"/>
  <c r="BQ345" i="1"/>
  <c r="BA345" i="1"/>
  <c r="AO345" i="1"/>
  <c r="AF455" i="1"/>
  <c r="AD455" i="1"/>
  <c r="P455" i="1"/>
  <c r="C378" i="2"/>
  <c r="BQ346" i="1"/>
  <c r="AO346" i="1"/>
  <c r="BE346" i="1"/>
  <c r="BA346" i="1"/>
  <c r="AP346" i="1"/>
  <c r="CZ6" i="8"/>
  <c r="DA43" i="8"/>
  <c r="AD430" i="1"/>
  <c r="AF430" i="1"/>
  <c r="C353" i="2"/>
  <c r="P430" i="1"/>
  <c r="AQ355" i="1"/>
  <c r="AM354" i="1"/>
  <c r="Q467" i="1"/>
  <c r="AD443" i="1"/>
  <c r="AF443" i="1"/>
  <c r="P443" i="1"/>
  <c r="C366" i="2"/>
  <c r="G414" i="1"/>
  <c r="G426" i="1" s="1"/>
  <c r="G418" i="1"/>
  <c r="D418" i="1"/>
  <c r="O418" i="1"/>
  <c r="AI341" i="1"/>
  <c r="AJ341" i="1" s="1"/>
  <c r="BO376" i="1"/>
  <c r="BI376" i="1"/>
  <c r="BR357" i="1"/>
  <c r="AN357" i="1"/>
  <c r="AQ357" i="1"/>
  <c r="H369" i="1"/>
  <c r="F357" i="1"/>
  <c r="D400" i="1"/>
  <c r="D412" i="1" s="1"/>
  <c r="B400" i="1"/>
  <c r="O400" i="1"/>
  <c r="O412" i="1" s="1"/>
  <c r="K400" i="1"/>
  <c r="K412" i="1" s="1"/>
  <c r="G400" i="1"/>
  <c r="AI339" i="1"/>
  <c r="AJ339" i="1" s="1"/>
  <c r="AE339" i="1"/>
  <c r="DA19" i="8"/>
  <c r="DA20" i="8" s="1"/>
  <c r="DB46" i="8"/>
  <c r="DB20" i="8"/>
  <c r="AL371" i="1"/>
  <c r="AM371" i="1" s="1"/>
  <c r="BO387" i="1"/>
  <c r="BI387" i="1"/>
  <c r="BC333" i="1"/>
  <c r="BB333" i="1"/>
  <c r="O426" i="1"/>
  <c r="O438" i="1" s="1"/>
  <c r="D426" i="1"/>
  <c r="D438" i="1" s="1"/>
  <c r="G403" i="1"/>
  <c r="D403" i="1"/>
  <c r="O403" i="1"/>
  <c r="AC8" i="8"/>
  <c r="AB8" i="8" s="1"/>
  <c r="AA8" i="8" s="1"/>
  <c r="Z8" i="8" s="1"/>
  <c r="Y8" i="8" s="1"/>
  <c r="X8" i="8" s="1"/>
  <c r="W8" i="8" s="1"/>
  <c r="V8" i="8" s="1"/>
  <c r="U8" i="8" s="1"/>
  <c r="B8" i="8" s="1"/>
  <c r="C8" i="8"/>
  <c r="BI365" i="1"/>
  <c r="BO365" i="1"/>
  <c r="JW10" i="8"/>
  <c r="Q459" i="1"/>
  <c r="Q471" i="1" s="1"/>
  <c r="F356" i="1"/>
  <c r="AK356" i="1"/>
  <c r="G368" i="1"/>
  <c r="O416" i="1"/>
  <c r="O428" i="1" s="1"/>
  <c r="B416" i="1"/>
  <c r="D416" i="1"/>
  <c r="D428" i="1" s="1"/>
  <c r="AF424" i="1"/>
  <c r="AD424" i="1"/>
  <c r="C347" i="2"/>
  <c r="P424" i="1"/>
  <c r="BI379" i="1"/>
  <c r="BO379" i="1"/>
  <c r="JU20" i="8"/>
  <c r="AD413" i="1"/>
  <c r="AF413" i="1"/>
  <c r="P413" i="1"/>
  <c r="C336" i="2"/>
  <c r="BM364" i="1"/>
  <c r="BS365" i="1"/>
  <c r="BE343" i="1"/>
  <c r="BA343" i="1"/>
  <c r="AO343" i="1"/>
  <c r="BQ343" i="1"/>
  <c r="AP343" i="1"/>
  <c r="BH378" i="1"/>
  <c r="AK378" i="1"/>
  <c r="BP378" i="1"/>
  <c r="C390" i="1"/>
  <c r="R328" i="1"/>
  <c r="AS327" i="1"/>
  <c r="EX327" i="1"/>
  <c r="BS363" i="1"/>
  <c r="BM362" i="1"/>
  <c r="I375" i="1"/>
  <c r="K414" i="1"/>
  <c r="K407" i="1"/>
  <c r="Q442" i="1"/>
  <c r="Q454" i="1" s="1"/>
  <c r="AY55" i="3"/>
  <c r="AX55" i="3"/>
  <c r="BC335" i="1"/>
  <c r="BB335" i="1"/>
  <c r="AT315" i="1"/>
  <c r="BO390" i="1"/>
  <c r="BI390" i="1"/>
  <c r="BI381" i="1"/>
  <c r="BO381" i="1"/>
  <c r="J402" i="1"/>
  <c r="AI334" i="1"/>
  <c r="AJ334" i="1" s="1"/>
  <c r="AE334" i="1"/>
  <c r="BO370" i="1"/>
  <c r="BI370" i="1"/>
  <c r="B382" i="1"/>
  <c r="AP345" i="1"/>
  <c r="X277" i="1"/>
  <c r="B393" i="1"/>
  <c r="B405" i="1" s="1"/>
  <c r="BP370" i="1"/>
  <c r="AK370" i="1"/>
  <c r="BH370" i="1"/>
  <c r="C382" i="1"/>
  <c r="AL355" i="1"/>
  <c r="AM355" i="1" s="1"/>
  <c r="BM357" i="1"/>
  <c r="BS358" i="1"/>
  <c r="I370" i="1"/>
  <c r="BC331" i="1"/>
  <c r="BB331" i="1"/>
  <c r="C377" i="1"/>
  <c r="B377" i="1"/>
  <c r="B389" i="1" s="1"/>
  <c r="K377" i="1"/>
  <c r="J377" i="1"/>
  <c r="I377" i="1"/>
  <c r="G377" i="1"/>
  <c r="E377" i="1"/>
  <c r="D377" i="1"/>
  <c r="D389" i="1" s="1"/>
  <c r="O377" i="1"/>
  <c r="O389" i="1" s="1"/>
  <c r="M377" i="1"/>
  <c r="L377" i="1"/>
  <c r="H377" i="1"/>
  <c r="AF462" i="1"/>
  <c r="AD462" i="1"/>
  <c r="P462" i="1"/>
  <c r="C385" i="2"/>
  <c r="BL357" i="1"/>
  <c r="BT358" i="1"/>
  <c r="J370" i="1"/>
  <c r="AO352" i="1"/>
  <c r="BQ352" i="1"/>
  <c r="BE352" i="1"/>
  <c r="BA352" i="1"/>
  <c r="Q474" i="1"/>
  <c r="Q486" i="1" s="1"/>
  <c r="AF450" i="1"/>
  <c r="AD450" i="1"/>
  <c r="P450" i="1"/>
  <c r="C373" i="2"/>
  <c r="BO404" i="1"/>
  <c r="BI404" i="1"/>
  <c r="BO395" i="1"/>
  <c r="BI395" i="1"/>
  <c r="B411" i="1"/>
  <c r="B423" i="1" s="1"/>
  <c r="BE351" i="1"/>
  <c r="AO351" i="1"/>
  <c r="BA351" i="1"/>
  <c r="BQ351" i="1"/>
  <c r="AP351" i="1"/>
  <c r="BU356" i="1" a="1"/>
  <c r="BU356" i="1" s="1"/>
  <c r="K368" i="1"/>
  <c r="L369" i="1"/>
  <c r="AI342" i="1"/>
  <c r="AJ342" i="1" s="1"/>
  <c r="F355" i="1"/>
  <c r="V278" i="1"/>
  <c r="W277" i="1"/>
  <c r="T278" i="1"/>
  <c r="U278" i="1"/>
  <c r="G405" i="1"/>
  <c r="G417" i="1" s="1"/>
  <c r="D405" i="1"/>
  <c r="D417" i="1" s="1"/>
  <c r="O405" i="1"/>
  <c r="O417" i="1" s="1"/>
  <c r="K405" i="1"/>
  <c r="K417" i="1" s="1"/>
  <c r="BC341" i="1"/>
  <c r="BB341" i="1"/>
  <c r="AQ363" i="1"/>
  <c r="AM344" i="1"/>
  <c r="BE344" i="1"/>
  <c r="BA344" i="1"/>
  <c r="AO344" i="1"/>
  <c r="BQ344" i="1"/>
  <c r="AP344" i="1"/>
  <c r="BD57" i="3"/>
  <c r="BB57" i="3"/>
  <c r="AW57" i="3"/>
  <c r="AY57" i="3" s="1"/>
  <c r="AQ57" i="3"/>
  <c r="AI340" i="1"/>
  <c r="AJ340" i="1" s="1"/>
  <c r="CV7" i="8"/>
  <c r="CW44" i="8"/>
  <c r="BU358" i="1" a="1"/>
  <c r="BU358" i="1" s="1"/>
  <c r="K370" i="1"/>
  <c r="L380" i="1"/>
  <c r="Q436" i="1"/>
  <c r="Q448" i="1" s="1"/>
  <c r="B391" i="1"/>
  <c r="B403" i="1" s="1"/>
  <c r="JW11" i="8"/>
  <c r="KI11" i="8" s="1"/>
  <c r="F363" i="1"/>
  <c r="BR365" i="1"/>
  <c r="AN365" i="1"/>
  <c r="AI335" i="1"/>
  <c r="AJ335" i="1" s="1"/>
  <c r="AE335" i="1"/>
  <c r="JV10" i="8"/>
  <c r="Q439" i="1"/>
  <c r="Q451" i="1" s="1"/>
  <c r="AF415" i="1"/>
  <c r="AD415" i="1"/>
  <c r="P415" i="1"/>
  <c r="C338" i="2"/>
  <c r="O423" i="1"/>
  <c r="O435" i="1" s="1"/>
  <c r="K423" i="1"/>
  <c r="K435" i="1" s="1"/>
  <c r="G423" i="1"/>
  <c r="G435" i="1" s="1"/>
  <c r="D423" i="1"/>
  <c r="D435" i="1" s="1"/>
  <c r="BO392" i="1"/>
  <c r="BI392" i="1"/>
  <c r="F365" i="1"/>
  <c r="AP365" i="1" s="1"/>
  <c r="AL358" i="1"/>
  <c r="AM358" i="1" s="1"/>
  <c r="Q464" i="1"/>
  <c r="Q476" i="1" s="1"/>
  <c r="AF440" i="1"/>
  <c r="AD440" i="1"/>
  <c r="C363" i="2"/>
  <c r="P440" i="1"/>
  <c r="B402" i="1"/>
  <c r="BR390" i="1"/>
  <c r="Q453" i="1"/>
  <c r="Q465" i="1" s="1"/>
  <c r="AF429" i="1"/>
  <c r="AD429" i="1"/>
  <c r="P429" i="1"/>
  <c r="C352" i="2"/>
  <c r="C324" i="2"/>
  <c r="Q425" i="1"/>
  <c r="Q437" i="1" s="1"/>
  <c r="AD401" i="1"/>
  <c r="AF401" i="1"/>
  <c r="P401" i="1"/>
  <c r="AN363" i="1"/>
  <c r="BT365" i="1"/>
  <c r="BL364" i="1"/>
  <c r="BC342" i="1"/>
  <c r="BB342" i="1"/>
  <c r="AE359" i="1" l="1"/>
  <c r="AI359" i="1"/>
  <c r="BA359" i="1"/>
  <c r="BE359" i="1"/>
  <c r="BJ378" i="1"/>
  <c r="BK378" i="1"/>
  <c r="BK379" i="1"/>
  <c r="BJ379" i="1"/>
  <c r="BJ369" i="1"/>
  <c r="BK369" i="1"/>
  <c r="BK377" i="1"/>
  <c r="BJ377" i="1"/>
  <c r="AO359" i="1"/>
  <c r="BK376" i="1"/>
  <c r="BJ376" i="1"/>
  <c r="BU371" i="1" a="1"/>
  <c r="BU371" i="1" s="1"/>
  <c r="BJ371" i="1"/>
  <c r="BK371" i="1"/>
  <c r="BP383" i="1"/>
  <c r="BJ380" i="1"/>
  <c r="BK380" i="1"/>
  <c r="AK383" i="1"/>
  <c r="AL383" i="1" s="1"/>
  <c r="AM383" i="1" s="1"/>
  <c r="BK370" i="1"/>
  <c r="BJ370" i="1"/>
  <c r="BL375" i="1"/>
  <c r="BK375" i="1"/>
  <c r="BJ375" i="1"/>
  <c r="AH357" i="1"/>
  <c r="AE357" i="1" s="1"/>
  <c r="AH363" i="1"/>
  <c r="H392" i="1"/>
  <c r="C399" i="1"/>
  <c r="BP399" i="1" s="1"/>
  <c r="BH387" i="1"/>
  <c r="AE351" i="1"/>
  <c r="BR376" i="1"/>
  <c r="AI354" i="1"/>
  <c r="AJ354" i="1" s="1"/>
  <c r="BQ364" i="1"/>
  <c r="BH399" i="1"/>
  <c r="BH376" i="1"/>
  <c r="BP376" i="1"/>
  <c r="AK376" i="1"/>
  <c r="AL376" i="1" s="1"/>
  <c r="AM376" i="1" s="1"/>
  <c r="BR383" i="1"/>
  <c r="BS376" i="1"/>
  <c r="AH364" i="1"/>
  <c r="AE364" i="1" s="1"/>
  <c r="AK379" i="1"/>
  <c r="AL379" i="1" s="1"/>
  <c r="AM379" i="1" s="1"/>
  <c r="BP379" i="1"/>
  <c r="BH379" i="1"/>
  <c r="AK388" i="1"/>
  <c r="AL388" i="1" s="1"/>
  <c r="BH388" i="1"/>
  <c r="BP388" i="1"/>
  <c r="C400" i="1"/>
  <c r="C412" i="1" s="1"/>
  <c r="BT379" i="1"/>
  <c r="H379" i="1"/>
  <c r="BR379" i="1" s="1"/>
  <c r="BL378" i="1"/>
  <c r="AI344" i="1"/>
  <c r="AJ344" i="1" s="1"/>
  <c r="H407" i="1"/>
  <c r="H419" i="1" s="1"/>
  <c r="AI346" i="1"/>
  <c r="AJ346" i="1" s="1"/>
  <c r="BE366" i="1"/>
  <c r="C403" i="1"/>
  <c r="BP403" i="1" s="1"/>
  <c r="E416" i="1"/>
  <c r="E428" i="1" s="1"/>
  <c r="M419" i="1"/>
  <c r="M431" i="1" s="1"/>
  <c r="M443" i="1" s="1"/>
  <c r="AH366" i="1"/>
  <c r="AE366" i="1" s="1"/>
  <c r="BH391" i="1"/>
  <c r="E419" i="1"/>
  <c r="E431" i="1" s="1"/>
  <c r="BA366" i="1"/>
  <c r="BB366" i="1" s="1"/>
  <c r="H414" i="1"/>
  <c r="H426" i="1" s="1"/>
  <c r="AO366" i="1"/>
  <c r="BQ366" i="1"/>
  <c r="BR402" i="1"/>
  <c r="BP391" i="1"/>
  <c r="J399" i="1"/>
  <c r="J411" i="1" s="1"/>
  <c r="BT387" i="1"/>
  <c r="E418" i="1"/>
  <c r="AK391" i="1"/>
  <c r="AL391" i="1" s="1"/>
  <c r="AO364" i="1"/>
  <c r="BE364" i="1"/>
  <c r="L391" i="1"/>
  <c r="E387" i="1"/>
  <c r="AK375" i="1"/>
  <c r="AL375" i="1" s="1"/>
  <c r="AM375" i="1" s="1"/>
  <c r="E389" i="1"/>
  <c r="E403" i="1"/>
  <c r="AK403" i="1" s="1"/>
  <c r="I395" i="1"/>
  <c r="BM382" i="1"/>
  <c r="BS383" i="1"/>
  <c r="J392" i="1"/>
  <c r="M400" i="1"/>
  <c r="AK369" i="1"/>
  <c r="AL369" i="1" s="1"/>
  <c r="AM369" i="1" s="1"/>
  <c r="BP369" i="1"/>
  <c r="C381" i="1"/>
  <c r="BH369" i="1"/>
  <c r="M392" i="1"/>
  <c r="I391" i="1"/>
  <c r="M382" i="1"/>
  <c r="C389" i="1"/>
  <c r="BP389" i="1" s="1"/>
  <c r="E381" i="1"/>
  <c r="AQ371" i="1"/>
  <c r="M391" i="1"/>
  <c r="M381" i="1"/>
  <c r="J388" i="1"/>
  <c r="BL379" i="1"/>
  <c r="AN371" i="1"/>
  <c r="BT380" i="1"/>
  <c r="E402" i="1"/>
  <c r="J403" i="1"/>
  <c r="BS379" i="1"/>
  <c r="BM378" i="1"/>
  <c r="BR392" i="1"/>
  <c r="L383" i="1"/>
  <c r="BL382" i="1"/>
  <c r="J395" i="1"/>
  <c r="BT383" i="1"/>
  <c r="C380" i="1"/>
  <c r="BP368" i="1"/>
  <c r="BH368" i="1"/>
  <c r="BR375" i="1"/>
  <c r="H387" i="1"/>
  <c r="M411" i="1"/>
  <c r="M389" i="1"/>
  <c r="BL390" i="1"/>
  <c r="I388" i="1"/>
  <c r="H404" i="1"/>
  <c r="BR404" i="1" s="1"/>
  <c r="BA364" i="1"/>
  <c r="BB364" i="1" s="1"/>
  <c r="BT391" i="1"/>
  <c r="F371" i="1"/>
  <c r="AO371" i="1" s="1"/>
  <c r="I381" i="1"/>
  <c r="BS369" i="1"/>
  <c r="BM368" i="1"/>
  <c r="E412" i="1"/>
  <c r="E424" i="1" s="1"/>
  <c r="I389" i="1"/>
  <c r="BM388" i="1" s="1"/>
  <c r="BS380" i="1"/>
  <c r="I392" i="1"/>
  <c r="BM379" i="1"/>
  <c r="I390" i="1"/>
  <c r="BM377" i="1"/>
  <c r="BS378" i="1"/>
  <c r="M414" i="1"/>
  <c r="BC347" i="1"/>
  <c r="BC354" i="1"/>
  <c r="AI347" i="1"/>
  <c r="AJ347" i="1" s="1"/>
  <c r="BB353" i="1"/>
  <c r="L390" i="1"/>
  <c r="BU378" i="1" a="1"/>
  <c r="BU378" i="1" s="1"/>
  <c r="AN378" i="1"/>
  <c r="AQ378" i="1"/>
  <c r="F378" i="1"/>
  <c r="BE378" i="1" s="1"/>
  <c r="L382" i="1"/>
  <c r="L388" i="1"/>
  <c r="F376" i="1"/>
  <c r="AQ376" i="1"/>
  <c r="BU376" i="1" a="1"/>
  <c r="BU376" i="1" s="1"/>
  <c r="AN376" i="1"/>
  <c r="H400" i="1"/>
  <c r="AM367" i="1"/>
  <c r="F377" i="1"/>
  <c r="AO377" i="1" s="1"/>
  <c r="BR388" i="1"/>
  <c r="AJ343" i="1"/>
  <c r="AM357" i="1"/>
  <c r="BU377" i="1" a="1"/>
  <c r="BU377" i="1" s="1"/>
  <c r="AQ377" i="1"/>
  <c r="AX57" i="3"/>
  <c r="K426" i="1"/>
  <c r="K438" i="1" s="1"/>
  <c r="G412" i="1"/>
  <c r="G424" i="1" s="1"/>
  <c r="AJ351" i="1"/>
  <c r="AM364" i="1"/>
  <c r="BO389" i="1"/>
  <c r="BI389" i="1"/>
  <c r="AI358" i="1"/>
  <c r="AE358" i="1"/>
  <c r="C399" i="2"/>
  <c r="AD476" i="1"/>
  <c r="P476" i="1"/>
  <c r="AF476" i="1"/>
  <c r="BI405" i="1"/>
  <c r="BO405" i="1"/>
  <c r="B417" i="1"/>
  <c r="B429" i="1" s="1"/>
  <c r="AF454" i="1"/>
  <c r="AD454" i="1"/>
  <c r="P454" i="1"/>
  <c r="C377" i="2"/>
  <c r="G438" i="1"/>
  <c r="G450" i="1" s="1"/>
  <c r="G462" i="1" s="1"/>
  <c r="AI363" i="1"/>
  <c r="AJ363" i="1" s="1"/>
  <c r="AE363" i="1"/>
  <c r="AD448" i="1"/>
  <c r="AF448" i="1"/>
  <c r="P448" i="1"/>
  <c r="C371" i="2"/>
  <c r="C394" i="2"/>
  <c r="AF471" i="1"/>
  <c r="AD471" i="1"/>
  <c r="P471" i="1"/>
  <c r="AF437" i="1"/>
  <c r="AD437" i="1"/>
  <c r="P437" i="1"/>
  <c r="C360" i="2"/>
  <c r="BC344" i="1"/>
  <c r="BB344" i="1"/>
  <c r="BT402" i="1"/>
  <c r="BL401" i="1"/>
  <c r="J414" i="1"/>
  <c r="BI403" i="1"/>
  <c r="BO403" i="1"/>
  <c r="Q477" i="1"/>
  <c r="Q489" i="1" s="1"/>
  <c r="AD453" i="1"/>
  <c r="P453" i="1"/>
  <c r="AF453" i="1"/>
  <c r="C376" i="2"/>
  <c r="BE357" i="1"/>
  <c r="BA357" i="1"/>
  <c r="BQ357" i="1"/>
  <c r="AO357" i="1"/>
  <c r="AP357" i="1"/>
  <c r="C390" i="2"/>
  <c r="AF467" i="1"/>
  <c r="AD467" i="1"/>
  <c r="P467" i="1"/>
  <c r="Q479" i="1"/>
  <c r="Q491" i="1" s="1"/>
  <c r="AN370" i="1"/>
  <c r="BR370" i="1"/>
  <c r="H382" i="1"/>
  <c r="F370" i="1"/>
  <c r="AH370" i="1" s="1"/>
  <c r="AQ370" i="1"/>
  <c r="BE355" i="1"/>
  <c r="BA355" i="1"/>
  <c r="AO355" i="1"/>
  <c r="BQ355" i="1"/>
  <c r="AP355" i="1"/>
  <c r="BI400" i="1"/>
  <c r="BO400" i="1"/>
  <c r="BP400" i="1"/>
  <c r="BH400" i="1"/>
  <c r="BR369" i="1"/>
  <c r="AN369" i="1"/>
  <c r="F369" i="1"/>
  <c r="AQ369" i="1"/>
  <c r="H381" i="1"/>
  <c r="BI423" i="1"/>
  <c r="BO423" i="1"/>
  <c r="AI357" i="1"/>
  <c r="BI419" i="1"/>
  <c r="BO419" i="1"/>
  <c r="CU7" i="8"/>
  <c r="CV44" i="8"/>
  <c r="BC345" i="1"/>
  <c r="BB345" i="1"/>
  <c r="P451" i="1"/>
  <c r="AF451" i="1"/>
  <c r="AD451" i="1"/>
  <c r="C374" i="2"/>
  <c r="AN377" i="1"/>
  <c r="BR377" i="1"/>
  <c r="K424" i="1"/>
  <c r="D424" i="1"/>
  <c r="O424" i="1"/>
  <c r="K419" i="1"/>
  <c r="X278" i="1"/>
  <c r="AL365" i="1"/>
  <c r="AM365" i="1" s="1"/>
  <c r="AH365" i="1"/>
  <c r="AE365" i="1" s="1"/>
  <c r="B428" i="1"/>
  <c r="B440" i="1" s="1"/>
  <c r="B452" i="1" s="1"/>
  <c r="BU368" i="1" a="1"/>
  <c r="BU368" i="1" s="1"/>
  <c r="K380" i="1"/>
  <c r="AQ368" i="1"/>
  <c r="AN368" i="1"/>
  <c r="O430" i="1"/>
  <c r="D430" i="1"/>
  <c r="G430" i="1"/>
  <c r="BI382" i="1"/>
  <c r="BO382" i="1"/>
  <c r="B394" i="1"/>
  <c r="BM374" i="1"/>
  <c r="BS375" i="1"/>
  <c r="I387" i="1"/>
  <c r="AN375" i="1"/>
  <c r="AQ375" i="1"/>
  <c r="F375" i="1"/>
  <c r="O447" i="1"/>
  <c r="K447" i="1"/>
  <c r="G447" i="1"/>
  <c r="D447" i="1"/>
  <c r="JW19" i="8"/>
  <c r="JW46" i="8" s="1"/>
  <c r="JW20" i="8"/>
  <c r="AL370" i="1"/>
  <c r="AM370" i="1" s="1"/>
  <c r="KH10" i="8"/>
  <c r="JV19" i="8"/>
  <c r="JV46" i="8" s="1"/>
  <c r="BO377" i="1"/>
  <c r="BI377" i="1"/>
  <c r="O440" i="1"/>
  <c r="O452" i="1" s="1"/>
  <c r="D440" i="1"/>
  <c r="D452" i="1" s="1"/>
  <c r="AF465" i="1"/>
  <c r="P465" i="1"/>
  <c r="AD465" i="1"/>
  <c r="C388" i="2"/>
  <c r="AK395" i="1"/>
  <c r="BP395" i="1"/>
  <c r="BH395" i="1"/>
  <c r="C407" i="1"/>
  <c r="B435" i="1"/>
  <c r="B447" i="1" s="1"/>
  <c r="D450" i="1"/>
  <c r="D462" i="1" s="1"/>
  <c r="O450" i="1"/>
  <c r="O462" i="1" s="1"/>
  <c r="AT316" i="1"/>
  <c r="F368" i="1"/>
  <c r="G380" i="1"/>
  <c r="AK368" i="1"/>
  <c r="B431" i="1"/>
  <c r="B443" i="1" s="1"/>
  <c r="B455" i="1" s="1"/>
  <c r="AI353" i="1"/>
  <c r="AJ353" i="1" s="1"/>
  <c r="AE353" i="1"/>
  <c r="BP377" i="1"/>
  <c r="AK377" i="1"/>
  <c r="BH377" i="1"/>
  <c r="BA363" i="1"/>
  <c r="AO363" i="1"/>
  <c r="BQ363" i="1"/>
  <c r="BE363" i="1"/>
  <c r="AP363" i="1"/>
  <c r="BU367" i="1" a="1"/>
  <c r="BU367" i="1" s="1"/>
  <c r="K379" i="1"/>
  <c r="AI345" i="1"/>
  <c r="AJ345" i="1" s="1"/>
  <c r="AI352" i="1"/>
  <c r="AJ352" i="1" s="1"/>
  <c r="G419" i="1"/>
  <c r="G431" i="1" s="1"/>
  <c r="Q488" i="1"/>
  <c r="Q500" i="1" s="1"/>
  <c r="AF464" i="1"/>
  <c r="AD464" i="1"/>
  <c r="P464" i="1"/>
  <c r="C387" i="2"/>
  <c r="AH355" i="1"/>
  <c r="AF442" i="1"/>
  <c r="AD442" i="1"/>
  <c r="P442" i="1"/>
  <c r="Q466" i="1"/>
  <c r="C365" i="2"/>
  <c r="AO356" i="1"/>
  <c r="BQ356" i="1"/>
  <c r="BE356" i="1"/>
  <c r="BA356" i="1"/>
  <c r="AP356" i="1"/>
  <c r="G389" i="1"/>
  <c r="G401" i="1" s="1"/>
  <c r="G413" i="1" s="1"/>
  <c r="L387" i="1"/>
  <c r="BU375" i="1" a="1"/>
  <c r="BU375" i="1" s="1"/>
  <c r="BT369" i="1"/>
  <c r="BL368" i="1"/>
  <c r="J381" i="1"/>
  <c r="BO411" i="1"/>
  <c r="BI411" i="1"/>
  <c r="BT370" i="1"/>
  <c r="BL369" i="1"/>
  <c r="J382" i="1"/>
  <c r="O443" i="1"/>
  <c r="O455" i="1" s="1"/>
  <c r="D443" i="1"/>
  <c r="D455" i="1" s="1"/>
  <c r="U279" i="1"/>
  <c r="T279" i="1"/>
  <c r="W278" i="1"/>
  <c r="Y277" i="1"/>
  <c r="BD277" i="1"/>
  <c r="Z276" i="1"/>
  <c r="BU369" i="1" a="1"/>
  <c r="BU369" i="1" s="1"/>
  <c r="L381" i="1"/>
  <c r="AH356" i="1"/>
  <c r="AL356" i="1"/>
  <c r="AM356" i="1" s="1"/>
  <c r="C359" i="2"/>
  <c r="Q460" i="1"/>
  <c r="AF436" i="1"/>
  <c r="AD436" i="1"/>
  <c r="P436" i="1"/>
  <c r="L392" i="1"/>
  <c r="P474" i="1"/>
  <c r="Q498" i="1"/>
  <c r="Q510" i="1" s="1"/>
  <c r="AD474" i="1"/>
  <c r="AF474" i="1"/>
  <c r="C397" i="2"/>
  <c r="AD459" i="1"/>
  <c r="AF459" i="1"/>
  <c r="Q483" i="1"/>
  <c r="Q495" i="1" s="1"/>
  <c r="P459" i="1"/>
  <c r="C382" i="2"/>
  <c r="H389" i="1"/>
  <c r="CZ20" i="8"/>
  <c r="CY6" i="8"/>
  <c r="CZ43" i="8"/>
  <c r="F367" i="1"/>
  <c r="BC359" i="1"/>
  <c r="BB359" i="1"/>
  <c r="BE358" i="1"/>
  <c r="BA358" i="1"/>
  <c r="BQ358" i="1"/>
  <c r="AO358" i="1"/>
  <c r="AP358" i="1"/>
  <c r="BC351" i="1"/>
  <c r="BB351" i="1"/>
  <c r="O415" i="1"/>
  <c r="O427" i="1" s="1"/>
  <c r="G415" i="1"/>
  <c r="G427" i="1" s="1"/>
  <c r="D415" i="1"/>
  <c r="D427" i="1" s="1"/>
  <c r="B415" i="1"/>
  <c r="BQ365" i="1"/>
  <c r="BE365" i="1"/>
  <c r="BA365" i="1"/>
  <c r="AO365" i="1"/>
  <c r="C362" i="2"/>
  <c r="AF439" i="1"/>
  <c r="Q463" i="1"/>
  <c r="P439" i="1"/>
  <c r="AD439" i="1"/>
  <c r="BC352" i="1"/>
  <c r="BB352" i="1"/>
  <c r="AS328" i="1"/>
  <c r="R329" i="1"/>
  <c r="EX328" i="1"/>
  <c r="AQ367" i="1"/>
  <c r="AL378" i="1"/>
  <c r="AM378" i="1" s="1"/>
  <c r="BI416" i="1"/>
  <c r="BO416" i="1"/>
  <c r="D429" i="1"/>
  <c r="D441" i="1" s="1"/>
  <c r="O429" i="1"/>
  <c r="O441" i="1" s="1"/>
  <c r="G429" i="1"/>
  <c r="K429" i="1"/>
  <c r="BI393" i="1"/>
  <c r="BO393" i="1"/>
  <c r="B412" i="1"/>
  <c r="B424" i="1" s="1"/>
  <c r="BP390" i="1"/>
  <c r="BH390" i="1"/>
  <c r="AK390" i="1"/>
  <c r="C402" i="1"/>
  <c r="BC343" i="1"/>
  <c r="BB343" i="1"/>
  <c r="L389" i="1"/>
  <c r="AN367" i="1"/>
  <c r="BT377" i="1"/>
  <c r="BL376" i="1"/>
  <c r="C348" i="2"/>
  <c r="Q449" i="1"/>
  <c r="AD425" i="1"/>
  <c r="AF425" i="1"/>
  <c r="P425" i="1"/>
  <c r="CZ19" i="8"/>
  <c r="DA46" i="8"/>
  <c r="AD486" i="1"/>
  <c r="P486" i="1"/>
  <c r="C409" i="2"/>
  <c r="BS370" i="1"/>
  <c r="BM369" i="1"/>
  <c r="I382" i="1"/>
  <c r="J389" i="1"/>
  <c r="K389" i="1"/>
  <c r="K401" i="1" s="1"/>
  <c r="K413" i="1" s="1"/>
  <c r="BO391" i="1"/>
  <c r="BI391" i="1"/>
  <c r="D401" i="1"/>
  <c r="D413" i="1" s="1"/>
  <c r="B401" i="1"/>
  <c r="B413" i="1" s="1"/>
  <c r="O401" i="1"/>
  <c r="O413" i="1" s="1"/>
  <c r="BI402" i="1"/>
  <c r="BO402" i="1"/>
  <c r="B414" i="1"/>
  <c r="BU370" i="1" a="1"/>
  <c r="BU370" i="1" s="1"/>
  <c r="K382" i="1"/>
  <c r="BS377" i="1"/>
  <c r="BM376" i="1"/>
  <c r="BH382" i="1"/>
  <c r="BP382" i="1"/>
  <c r="AK382" i="1"/>
  <c r="C394" i="1"/>
  <c r="BC346" i="1"/>
  <c r="BB346" i="1"/>
  <c r="AE345" i="1"/>
  <c r="BK388" i="1" l="1"/>
  <c r="BJ388" i="1"/>
  <c r="BK390" i="1"/>
  <c r="BJ390" i="1"/>
  <c r="BK387" i="1"/>
  <c r="BJ387" i="1"/>
  <c r="BK382" i="1"/>
  <c r="BJ382" i="1"/>
  <c r="BJ389" i="1"/>
  <c r="BK389" i="1"/>
  <c r="BJ381" i="1"/>
  <c r="BK381" i="1"/>
  <c r="L395" i="1"/>
  <c r="F395" i="1" s="1"/>
  <c r="BA395" i="1" s="1"/>
  <c r="BJ383" i="1"/>
  <c r="BK383" i="1"/>
  <c r="L403" i="1"/>
  <c r="BK391" i="1"/>
  <c r="BJ391" i="1"/>
  <c r="BJ392" i="1"/>
  <c r="BK392" i="1"/>
  <c r="C411" i="1"/>
  <c r="BH411" i="1" s="1"/>
  <c r="AH376" i="1"/>
  <c r="AE376" i="1" s="1"/>
  <c r="AI364" i="1"/>
  <c r="AJ358" i="1"/>
  <c r="AK400" i="1"/>
  <c r="AN379" i="1"/>
  <c r="H391" i="1"/>
  <c r="C415" i="1"/>
  <c r="C427" i="1" s="1"/>
  <c r="E415" i="1"/>
  <c r="E427" i="1" s="1"/>
  <c r="BH403" i="1"/>
  <c r="BS389" i="1"/>
  <c r="BR407" i="1"/>
  <c r="BC366" i="1"/>
  <c r="AI366" i="1"/>
  <c r="AJ366" i="1" s="1"/>
  <c r="BC364" i="1"/>
  <c r="BR414" i="1"/>
  <c r="M412" i="1"/>
  <c r="M424" i="1" s="1"/>
  <c r="M436" i="1" s="1"/>
  <c r="C401" i="1"/>
  <c r="BH401" i="1" s="1"/>
  <c r="J404" i="1"/>
  <c r="BL403" i="1" s="1"/>
  <c r="BL398" i="1"/>
  <c r="BT399" i="1"/>
  <c r="E430" i="1"/>
  <c r="E442" i="1" s="1"/>
  <c r="BT392" i="1"/>
  <c r="BH389" i="1"/>
  <c r="BL391" i="1"/>
  <c r="BQ371" i="1"/>
  <c r="AP371" i="1"/>
  <c r="AH371" i="1"/>
  <c r="AE371" i="1" s="1"/>
  <c r="BE371" i="1"/>
  <c r="BA371" i="1"/>
  <c r="BC371" i="1" s="1"/>
  <c r="J401" i="1"/>
  <c r="E443" i="1"/>
  <c r="I402" i="1"/>
  <c r="BM389" i="1"/>
  <c r="BS390" i="1"/>
  <c r="E399" i="1"/>
  <c r="AK387" i="1"/>
  <c r="AL387" i="1" s="1"/>
  <c r="AM387" i="1" s="1"/>
  <c r="E414" i="1"/>
  <c r="BU383" i="1" a="1"/>
  <c r="BU383" i="1" s="1"/>
  <c r="BT395" i="1"/>
  <c r="J407" i="1"/>
  <c r="BL394" i="1"/>
  <c r="AJ359" i="1"/>
  <c r="H399" i="1"/>
  <c r="BR387" i="1"/>
  <c r="BT411" i="1"/>
  <c r="J423" i="1"/>
  <c r="BL410" i="1"/>
  <c r="M455" i="1"/>
  <c r="M467" i="1" s="1"/>
  <c r="M423" i="1"/>
  <c r="E393" i="1"/>
  <c r="M394" i="1"/>
  <c r="C393" i="1"/>
  <c r="BH381" i="1"/>
  <c r="BP381" i="1"/>
  <c r="AK381" i="1"/>
  <c r="AL381" i="1" s="1"/>
  <c r="AM381" i="1" s="1"/>
  <c r="F383" i="1"/>
  <c r="M403" i="1"/>
  <c r="L415" i="1"/>
  <c r="BT388" i="1"/>
  <c r="J400" i="1"/>
  <c r="BL387" i="1"/>
  <c r="BL402" i="1"/>
  <c r="F388" i="1"/>
  <c r="AO388" i="1" s="1"/>
  <c r="I393" i="1"/>
  <c r="BM380" i="1"/>
  <c r="BS381" i="1"/>
  <c r="H416" i="1"/>
  <c r="M404" i="1"/>
  <c r="M393" i="1"/>
  <c r="H412" i="1"/>
  <c r="E401" i="1"/>
  <c r="BP380" i="1"/>
  <c r="BH380" i="1"/>
  <c r="C392" i="1"/>
  <c r="AQ383" i="1"/>
  <c r="M426" i="1"/>
  <c r="J415" i="1"/>
  <c r="I401" i="1"/>
  <c r="BM400" i="1" s="1"/>
  <c r="BT403" i="1"/>
  <c r="AN383" i="1"/>
  <c r="M401" i="1"/>
  <c r="I407" i="1"/>
  <c r="BS395" i="1"/>
  <c r="BM394" i="1"/>
  <c r="H438" i="1"/>
  <c r="BR426" i="1"/>
  <c r="BM387" i="1"/>
  <c r="BS388" i="1"/>
  <c r="I400" i="1"/>
  <c r="I404" i="1"/>
  <c r="BS392" i="1"/>
  <c r="BM391" i="1"/>
  <c r="C424" i="1"/>
  <c r="C436" i="1" s="1"/>
  <c r="E440" i="1"/>
  <c r="BM390" i="1"/>
  <c r="I403" i="1"/>
  <c r="BS391" i="1"/>
  <c r="H401" i="1"/>
  <c r="BA376" i="1"/>
  <c r="BE376" i="1"/>
  <c r="AQ388" i="1"/>
  <c r="BA378" i="1"/>
  <c r="BC378" i="1" s="1"/>
  <c r="L394" i="1"/>
  <c r="AH378" i="1"/>
  <c r="AE378" i="1" s="1"/>
  <c r="L407" i="1"/>
  <c r="BU395" i="1" a="1"/>
  <c r="BU395" i="1" s="1"/>
  <c r="AN395" i="1"/>
  <c r="BU390" i="1" a="1"/>
  <c r="BU390" i="1" s="1"/>
  <c r="L402" i="1"/>
  <c r="AQ390" i="1"/>
  <c r="AN390" i="1"/>
  <c r="BE377" i="1"/>
  <c r="AP376" i="1"/>
  <c r="BQ376" i="1"/>
  <c r="AO376" i="1"/>
  <c r="BU388" i="1" a="1"/>
  <c r="BU388" i="1" s="1"/>
  <c r="L400" i="1"/>
  <c r="AP378" i="1"/>
  <c r="AO378" i="1"/>
  <c r="BQ378" i="1"/>
  <c r="AN388" i="1"/>
  <c r="F390" i="1"/>
  <c r="AH390" i="1" s="1"/>
  <c r="AE390" i="1" s="1"/>
  <c r="K450" i="1"/>
  <c r="K462" i="1" s="1"/>
  <c r="K474" i="1" s="1"/>
  <c r="BR400" i="1"/>
  <c r="BQ377" i="1"/>
  <c r="BA377" i="1"/>
  <c r="BB377" i="1" s="1"/>
  <c r="AP377" i="1"/>
  <c r="AJ357" i="1"/>
  <c r="X279" i="1"/>
  <c r="Z278" i="1" s="1"/>
  <c r="AI370" i="1"/>
  <c r="AJ370" i="1" s="1"/>
  <c r="AE370" i="1"/>
  <c r="P510" i="1"/>
  <c r="BO413" i="1"/>
  <c r="BI413" i="1"/>
  <c r="BO424" i="1"/>
  <c r="BI424" i="1"/>
  <c r="L393" i="1"/>
  <c r="BU381" i="1" a="1"/>
  <c r="BU381" i="1" s="1"/>
  <c r="BO447" i="1"/>
  <c r="BI447" i="1"/>
  <c r="JV20" i="8"/>
  <c r="AI365" i="1"/>
  <c r="AJ365" i="1" s="1"/>
  <c r="BO429" i="1"/>
  <c r="BI429" i="1"/>
  <c r="V279" i="1"/>
  <c r="KH20" i="8"/>
  <c r="KH19" i="8"/>
  <c r="KH46" i="8" s="1"/>
  <c r="Q522" i="1"/>
  <c r="Q534" i="1" s="1"/>
  <c r="AD498" i="1"/>
  <c r="C421" i="2"/>
  <c r="P498" i="1"/>
  <c r="AL390" i="1"/>
  <c r="AM390" i="1" s="1"/>
  <c r="P449" i="1"/>
  <c r="AF449" i="1"/>
  <c r="AD449" i="1"/>
  <c r="C372" i="2"/>
  <c r="G441" i="1"/>
  <c r="G436" i="1"/>
  <c r="E436" i="1"/>
  <c r="B436" i="1"/>
  <c r="B448" i="1" s="1"/>
  <c r="O436" i="1"/>
  <c r="O448" i="1" s="1"/>
  <c r="K436" i="1"/>
  <c r="K448" i="1" s="1"/>
  <c r="D436" i="1"/>
  <c r="D448" i="1" s="1"/>
  <c r="BO440" i="1"/>
  <c r="BI440" i="1"/>
  <c r="Y278" i="1"/>
  <c r="BD278" i="1"/>
  <c r="Z277" i="1"/>
  <c r="BC355" i="1"/>
  <c r="BB355" i="1"/>
  <c r="BC365" i="1"/>
  <c r="BB365" i="1"/>
  <c r="AH368" i="1"/>
  <c r="AE368" i="1" s="1"/>
  <c r="AL368" i="1"/>
  <c r="AM368" i="1" s="1"/>
  <c r="BC356" i="1"/>
  <c r="BB356" i="1"/>
  <c r="BL381" i="1"/>
  <c r="BT382" i="1"/>
  <c r="J394" i="1"/>
  <c r="C389" i="2"/>
  <c r="AF466" i="1"/>
  <c r="P466" i="1"/>
  <c r="AD466" i="1"/>
  <c r="AT317" i="1"/>
  <c r="BI428" i="1"/>
  <c r="BO428" i="1"/>
  <c r="BR381" i="1"/>
  <c r="AN381" i="1"/>
  <c r="H393" i="1"/>
  <c r="F381" i="1"/>
  <c r="AQ381" i="1"/>
  <c r="AF463" i="1"/>
  <c r="AD463" i="1"/>
  <c r="P463" i="1"/>
  <c r="C386" i="2"/>
  <c r="AD489" i="1"/>
  <c r="P489" i="1"/>
  <c r="C412" i="2"/>
  <c r="C414" i="2"/>
  <c r="AD491" i="1"/>
  <c r="P491" i="1"/>
  <c r="D464" i="1"/>
  <c r="D476" i="1" s="1"/>
  <c r="B464" i="1"/>
  <c r="B476" i="1" s="1"/>
  <c r="O464" i="1"/>
  <c r="O476" i="1" s="1"/>
  <c r="K431" i="1"/>
  <c r="AL382" i="1"/>
  <c r="AM382" i="1" s="1"/>
  <c r="BQ368" i="1"/>
  <c r="AO368" i="1"/>
  <c r="BE368" i="1"/>
  <c r="BA368" i="1"/>
  <c r="AP368" i="1"/>
  <c r="AD495" i="1"/>
  <c r="P495" i="1"/>
  <c r="C418" i="2"/>
  <c r="AM388" i="1"/>
  <c r="AS329" i="1"/>
  <c r="R330" i="1"/>
  <c r="EX329" i="1"/>
  <c r="G442" i="1"/>
  <c r="G454" i="1" s="1"/>
  <c r="D442" i="1"/>
  <c r="D454" i="1" s="1"/>
  <c r="O442" i="1"/>
  <c r="O454" i="1" s="1"/>
  <c r="AK407" i="1"/>
  <c r="BH407" i="1"/>
  <c r="BP407" i="1"/>
  <c r="C419" i="1"/>
  <c r="AJ364" i="1"/>
  <c r="BU387" i="1" a="1"/>
  <c r="BU387" i="1" s="1"/>
  <c r="L399" i="1"/>
  <c r="BT414" i="1"/>
  <c r="BL413" i="1"/>
  <c r="J426" i="1"/>
  <c r="AD460" i="1"/>
  <c r="AF460" i="1"/>
  <c r="P460" i="1"/>
  <c r="C383" i="2"/>
  <c r="BQ369" i="1"/>
  <c r="BE369" i="1"/>
  <c r="BA369" i="1"/>
  <c r="AO369" i="1"/>
  <c r="AP369" i="1"/>
  <c r="AH369" i="1"/>
  <c r="BA370" i="1"/>
  <c r="AO370" i="1"/>
  <c r="BQ370" i="1"/>
  <c r="BE370" i="1"/>
  <c r="AP370" i="1"/>
  <c r="O453" i="1"/>
  <c r="O465" i="1" s="1"/>
  <c r="D453" i="1"/>
  <c r="D465" i="1" s="1"/>
  <c r="Q478" i="1"/>
  <c r="BI455" i="1"/>
  <c r="BO455" i="1"/>
  <c r="O425" i="1"/>
  <c r="O437" i="1" s="1"/>
  <c r="G425" i="1"/>
  <c r="G437" i="1" s="1"/>
  <c r="D425" i="1"/>
  <c r="D437" i="1" s="1"/>
  <c r="B425" i="1"/>
  <c r="B437" i="1" s="1"/>
  <c r="K425" i="1"/>
  <c r="K437" i="1" s="1"/>
  <c r="BI412" i="1"/>
  <c r="BO412" i="1"/>
  <c r="BO415" i="1"/>
  <c r="BI415" i="1"/>
  <c r="BB358" i="1"/>
  <c r="BC358" i="1"/>
  <c r="BC363" i="1"/>
  <c r="BB363" i="1"/>
  <c r="B427" i="1"/>
  <c r="B439" i="1" s="1"/>
  <c r="B451" i="1" s="1"/>
  <c r="Q475" i="1"/>
  <c r="AN382" i="1"/>
  <c r="BR382" i="1"/>
  <c r="AQ382" i="1"/>
  <c r="H394" i="1"/>
  <c r="F382" i="1"/>
  <c r="Q461" i="1"/>
  <c r="Q473" i="1" s="1"/>
  <c r="Q472" i="1"/>
  <c r="BL388" i="1"/>
  <c r="BT389" i="1"/>
  <c r="O439" i="1"/>
  <c r="O451" i="1" s="1"/>
  <c r="G439" i="1"/>
  <c r="G451" i="1" s="1"/>
  <c r="D439" i="1"/>
  <c r="D451" i="1" s="1"/>
  <c r="BU379" i="1" a="1"/>
  <c r="BU379" i="1" s="1"/>
  <c r="K391" i="1"/>
  <c r="AN391" i="1" s="1"/>
  <c r="BM381" i="1"/>
  <c r="BS382" i="1"/>
  <c r="I394" i="1"/>
  <c r="F379" i="1"/>
  <c r="BO452" i="1"/>
  <c r="BI452" i="1"/>
  <c r="Q512" i="1"/>
  <c r="C411" i="2"/>
  <c r="AD488" i="1"/>
  <c r="P488" i="1"/>
  <c r="BU380" i="1" a="1"/>
  <c r="BU380" i="1" s="1"/>
  <c r="K392" i="1"/>
  <c r="AN380" i="1"/>
  <c r="AQ380" i="1"/>
  <c r="F380" i="1"/>
  <c r="G392" i="1"/>
  <c r="AK380" i="1"/>
  <c r="BI414" i="1"/>
  <c r="BO414" i="1"/>
  <c r="B426" i="1"/>
  <c r="CY19" i="8"/>
  <c r="CZ46" i="8"/>
  <c r="D459" i="1"/>
  <c r="D471" i="1" s="1"/>
  <c r="K459" i="1"/>
  <c r="K471" i="1" s="1"/>
  <c r="G459" i="1"/>
  <c r="G471" i="1" s="1"/>
  <c r="O459" i="1"/>
  <c r="O471" i="1" s="1"/>
  <c r="B459" i="1"/>
  <c r="B471" i="1" s="1"/>
  <c r="G443" i="1"/>
  <c r="AI355" i="1"/>
  <c r="AJ355" i="1" s="1"/>
  <c r="AE355" i="1"/>
  <c r="KI10" i="8"/>
  <c r="Q501" i="1"/>
  <c r="AF477" i="1"/>
  <c r="AD477" i="1"/>
  <c r="P477" i="1"/>
  <c r="C400" i="2"/>
  <c r="BR391" i="1"/>
  <c r="H403" i="1"/>
  <c r="F389" i="1"/>
  <c r="CX6" i="8"/>
  <c r="CY20" i="8"/>
  <c r="CY43" i="8"/>
  <c r="BO401" i="1"/>
  <c r="BI401" i="1"/>
  <c r="AK389" i="1"/>
  <c r="AN389" i="1"/>
  <c r="BR389" i="1"/>
  <c r="AQ389" i="1"/>
  <c r="AF483" i="1"/>
  <c r="Q507" i="1"/>
  <c r="Q519" i="1" s="1"/>
  <c r="AD483" i="1"/>
  <c r="P483" i="1"/>
  <c r="C406" i="2"/>
  <c r="BO443" i="1"/>
  <c r="BI443" i="1"/>
  <c r="BO431" i="1"/>
  <c r="BI431" i="1"/>
  <c r="AL395" i="1"/>
  <c r="AM395" i="1" s="1"/>
  <c r="AI356" i="1"/>
  <c r="AJ356" i="1" s="1"/>
  <c r="AQ379" i="1"/>
  <c r="BO394" i="1"/>
  <c r="BI394" i="1"/>
  <c r="B406" i="1"/>
  <c r="AK402" i="1"/>
  <c r="BH402" i="1"/>
  <c r="BP402" i="1"/>
  <c r="C414" i="1"/>
  <c r="L401" i="1"/>
  <c r="BC357" i="1"/>
  <c r="BB357" i="1"/>
  <c r="BP394" i="1"/>
  <c r="AK394" i="1"/>
  <c r="BH394" i="1"/>
  <c r="C406" i="1"/>
  <c r="B441" i="1"/>
  <c r="B453" i="1" s="1"/>
  <c r="K441" i="1"/>
  <c r="K453" i="1" s="1"/>
  <c r="K465" i="1" s="1"/>
  <c r="BP412" i="1"/>
  <c r="BH412" i="1"/>
  <c r="AK412" i="1"/>
  <c r="BT381" i="1"/>
  <c r="BL380" i="1"/>
  <c r="J393" i="1"/>
  <c r="AM391" i="1"/>
  <c r="P479" i="1"/>
  <c r="Q503" i="1"/>
  <c r="Q515" i="1" s="1"/>
  <c r="AF479" i="1"/>
  <c r="AD479" i="1"/>
  <c r="C402" i="2"/>
  <c r="BI417" i="1"/>
  <c r="BO417" i="1"/>
  <c r="AL400" i="1"/>
  <c r="AM400" i="1" s="1"/>
  <c r="BS387" i="1"/>
  <c r="BM386" i="1"/>
  <c r="I399" i="1"/>
  <c r="F387" i="1"/>
  <c r="AN387" i="1"/>
  <c r="AQ387" i="1"/>
  <c r="AD500" i="1"/>
  <c r="P500" i="1"/>
  <c r="C423" i="2"/>
  <c r="O474" i="1"/>
  <c r="O486" i="1" s="1"/>
  <c r="G474" i="1"/>
  <c r="G486" i="1" s="1"/>
  <c r="D474" i="1"/>
  <c r="D486" i="1" s="1"/>
  <c r="AL403" i="1"/>
  <c r="AM403" i="1" s="1"/>
  <c r="AO367" i="1"/>
  <c r="BQ367" i="1"/>
  <c r="BA367" i="1"/>
  <c r="BE367" i="1"/>
  <c r="AP367" i="1"/>
  <c r="AH367" i="1"/>
  <c r="BO435" i="1"/>
  <c r="BI435" i="1"/>
  <c r="L404" i="1"/>
  <c r="BU382" i="1" a="1"/>
  <c r="BU382" i="1" s="1"/>
  <c r="K394" i="1"/>
  <c r="BP415" i="1"/>
  <c r="BH415" i="1"/>
  <c r="BU389" i="1" a="1"/>
  <c r="BU389" i="1" s="1"/>
  <c r="BR419" i="1"/>
  <c r="H431" i="1"/>
  <c r="AE356" i="1"/>
  <c r="AL377" i="1"/>
  <c r="AM377" i="1" s="1"/>
  <c r="AH377" i="1"/>
  <c r="AE377" i="1" s="1"/>
  <c r="BQ375" i="1"/>
  <c r="BE375" i="1"/>
  <c r="BA375" i="1"/>
  <c r="AO375" i="1"/>
  <c r="AP375" i="1"/>
  <c r="AH375" i="1"/>
  <c r="CT7" i="8"/>
  <c r="CU44" i="8"/>
  <c r="B467" i="1"/>
  <c r="O467" i="1"/>
  <c r="D467" i="1"/>
  <c r="BJ403" i="1" l="1"/>
  <c r="BK403" i="1"/>
  <c r="BP411" i="1"/>
  <c r="BK407" i="1"/>
  <c r="BJ407" i="1"/>
  <c r="C423" i="1"/>
  <c r="C435" i="1" s="1"/>
  <c r="BK400" i="1"/>
  <c r="BJ400" i="1"/>
  <c r="BJ393" i="1"/>
  <c r="BK393" i="1"/>
  <c r="AI376" i="1"/>
  <c r="AJ376" i="1" s="1"/>
  <c r="BK394" i="1"/>
  <c r="BJ394" i="1"/>
  <c r="BK415" i="1"/>
  <c r="BJ415" i="1"/>
  <c r="BK402" i="1"/>
  <c r="BJ402" i="1"/>
  <c r="BK399" i="1"/>
  <c r="BJ399" i="1"/>
  <c r="BK395" i="1"/>
  <c r="BJ395" i="1"/>
  <c r="BJ404" i="1"/>
  <c r="BK404" i="1"/>
  <c r="BK401" i="1"/>
  <c r="BJ401" i="1"/>
  <c r="AQ395" i="1"/>
  <c r="AK415" i="1"/>
  <c r="J416" i="1"/>
  <c r="BT404" i="1"/>
  <c r="C413" i="1"/>
  <c r="C425" i="1" s="1"/>
  <c r="BP401" i="1"/>
  <c r="BS401" i="1"/>
  <c r="AK424" i="1"/>
  <c r="AH388" i="1"/>
  <c r="AE388" i="1" s="1"/>
  <c r="BB371" i="1"/>
  <c r="AI371" i="1"/>
  <c r="AJ371" i="1" s="1"/>
  <c r="AO395" i="1"/>
  <c r="AP395" i="1"/>
  <c r="AK427" i="1"/>
  <c r="BH427" i="1"/>
  <c r="BA388" i="1"/>
  <c r="BC388" i="1" s="1"/>
  <c r="BP427" i="1"/>
  <c r="J413" i="1"/>
  <c r="BT413" i="1" s="1"/>
  <c r="BE395" i="1"/>
  <c r="BL400" i="1"/>
  <c r="BT401" i="1"/>
  <c r="C439" i="1"/>
  <c r="C451" i="1" s="1"/>
  <c r="E439" i="1"/>
  <c r="E451" i="1" s="1"/>
  <c r="BQ395" i="1"/>
  <c r="AH395" i="1"/>
  <c r="AE395" i="1" s="1"/>
  <c r="BH424" i="1"/>
  <c r="BH423" i="1"/>
  <c r="BP423" i="1"/>
  <c r="BR412" i="1"/>
  <c r="E405" i="1"/>
  <c r="BP424" i="1"/>
  <c r="M413" i="1"/>
  <c r="I413" i="1"/>
  <c r="E413" i="1"/>
  <c r="AK413" i="1" s="1"/>
  <c r="AL413" i="1" s="1"/>
  <c r="AQ400" i="1"/>
  <c r="J419" i="1"/>
  <c r="BL406" i="1"/>
  <c r="BT407" i="1"/>
  <c r="M438" i="1"/>
  <c r="M435" i="1"/>
  <c r="M415" i="1"/>
  <c r="C405" i="1"/>
  <c r="AK393" i="1"/>
  <c r="AL393" i="1" s="1"/>
  <c r="AM393" i="1" s="1"/>
  <c r="BH393" i="1"/>
  <c r="BP393" i="1"/>
  <c r="BM403" i="1"/>
  <c r="BS404" i="1"/>
  <c r="I416" i="1"/>
  <c r="BQ388" i="1"/>
  <c r="M405" i="1"/>
  <c r="E452" i="1"/>
  <c r="BR438" i="1"/>
  <c r="H450" i="1"/>
  <c r="M416" i="1"/>
  <c r="J435" i="1"/>
  <c r="BL422" i="1"/>
  <c r="BT423" i="1"/>
  <c r="BP413" i="1"/>
  <c r="I415" i="1"/>
  <c r="BS403" i="1"/>
  <c r="BM402" i="1"/>
  <c r="E448" i="1"/>
  <c r="AP383" i="1"/>
  <c r="AH383" i="1"/>
  <c r="BA383" i="1"/>
  <c r="AO383" i="1"/>
  <c r="BE383" i="1"/>
  <c r="BQ383" i="1"/>
  <c r="H411" i="1"/>
  <c r="BR399" i="1"/>
  <c r="AK401" i="1"/>
  <c r="AL401" i="1" s="1"/>
  <c r="L427" i="1"/>
  <c r="E426" i="1"/>
  <c r="J427" i="1"/>
  <c r="BE388" i="1"/>
  <c r="I414" i="1"/>
  <c r="BS402" i="1"/>
  <c r="BM401" i="1"/>
  <c r="I412" i="1"/>
  <c r="BS400" i="1"/>
  <c r="BM399" i="1"/>
  <c r="I405" i="1"/>
  <c r="BM392" i="1"/>
  <c r="BS393" i="1"/>
  <c r="C448" i="1"/>
  <c r="F402" i="1"/>
  <c r="BE402" i="1" s="1"/>
  <c r="BL414" i="1"/>
  <c r="BR416" i="1"/>
  <c r="H428" i="1"/>
  <c r="J412" i="1"/>
  <c r="BT400" i="1"/>
  <c r="BL399" i="1"/>
  <c r="E455" i="1"/>
  <c r="BH413" i="1"/>
  <c r="M406" i="1"/>
  <c r="BT415" i="1"/>
  <c r="E454" i="1"/>
  <c r="E466" i="1" s="1"/>
  <c r="H424" i="1"/>
  <c r="H436" i="1" s="1"/>
  <c r="I419" i="1"/>
  <c r="BS407" i="1"/>
  <c r="BM406" i="1"/>
  <c r="M448" i="1"/>
  <c r="M460" i="1" s="1"/>
  <c r="H413" i="1"/>
  <c r="BR413" i="1" s="1"/>
  <c r="AP388" i="1"/>
  <c r="BR401" i="1"/>
  <c r="BH392" i="1"/>
  <c r="BP392" i="1"/>
  <c r="C404" i="1"/>
  <c r="E411" i="1"/>
  <c r="AK399" i="1"/>
  <c r="AL399" i="1" s="1"/>
  <c r="AM399" i="1" s="1"/>
  <c r="AI378" i="1"/>
  <c r="AJ378" i="1" s="1"/>
  <c r="F400" i="1"/>
  <c r="AH400" i="1" s="1"/>
  <c r="AE400" i="1" s="1"/>
  <c r="AN400" i="1"/>
  <c r="BB378" i="1"/>
  <c r="BC376" i="1"/>
  <c r="BB376" i="1"/>
  <c r="BD279" i="1"/>
  <c r="Y279" i="1"/>
  <c r="BC377" i="1"/>
  <c r="L414" i="1"/>
  <c r="BU402" i="1" a="1"/>
  <c r="BU402" i="1" s="1"/>
  <c r="AQ402" i="1"/>
  <c r="AN402" i="1"/>
  <c r="L419" i="1"/>
  <c r="AQ407" i="1"/>
  <c r="BU407" i="1" a="1"/>
  <c r="BU407" i="1" s="1"/>
  <c r="AN407" i="1"/>
  <c r="F407" i="1"/>
  <c r="AH407" i="1" s="1"/>
  <c r="AE407" i="1" s="1"/>
  <c r="AN401" i="1"/>
  <c r="L406" i="1"/>
  <c r="AP390" i="1"/>
  <c r="AO390" i="1"/>
  <c r="BQ390" i="1"/>
  <c r="BA390" i="1"/>
  <c r="BE390" i="1"/>
  <c r="L412" i="1"/>
  <c r="BU400" i="1" a="1"/>
  <c r="BU400" i="1" s="1"/>
  <c r="F391" i="1"/>
  <c r="BQ391" i="1" s="1"/>
  <c r="AQ391" i="1"/>
  <c r="BO471" i="1"/>
  <c r="BI471" i="1"/>
  <c r="P515" i="1"/>
  <c r="BA379" i="1"/>
  <c r="BE379" i="1"/>
  <c r="AO379" i="1"/>
  <c r="BQ379" i="1"/>
  <c r="AP379" i="1"/>
  <c r="AH379" i="1"/>
  <c r="AL415" i="1"/>
  <c r="AM415" i="1" s="1"/>
  <c r="BE387" i="1"/>
  <c r="AO387" i="1"/>
  <c r="BQ387" i="1"/>
  <c r="BA387" i="1"/>
  <c r="AP387" i="1"/>
  <c r="AH387" i="1"/>
  <c r="L413" i="1"/>
  <c r="Q531" i="1"/>
  <c r="P507" i="1"/>
  <c r="AD507" i="1"/>
  <c r="C430" i="2"/>
  <c r="P512" i="1"/>
  <c r="BS394" i="1"/>
  <c r="BM393" i="1"/>
  <c r="I406" i="1"/>
  <c r="BI453" i="1"/>
  <c r="BO453" i="1"/>
  <c r="BO451" i="1"/>
  <c r="BI451" i="1"/>
  <c r="BI464" i="1"/>
  <c r="BO464" i="1"/>
  <c r="AL427" i="1"/>
  <c r="BR403" i="1"/>
  <c r="H415" i="1"/>
  <c r="AK419" i="1"/>
  <c r="BH419" i="1"/>
  <c r="BP419" i="1"/>
  <c r="C431" i="1"/>
  <c r="AL394" i="1"/>
  <c r="AM394" i="1" s="1"/>
  <c r="BC369" i="1"/>
  <c r="BB369" i="1"/>
  <c r="G448" i="1"/>
  <c r="O449" i="1"/>
  <c r="K449" i="1"/>
  <c r="G449" i="1"/>
  <c r="D449" i="1"/>
  <c r="B449" i="1"/>
  <c r="BI406" i="1"/>
  <c r="BO406" i="1"/>
  <c r="B418" i="1"/>
  <c r="AD501" i="1"/>
  <c r="P501" i="1"/>
  <c r="C424" i="2"/>
  <c r="BE382" i="1"/>
  <c r="BA382" i="1"/>
  <c r="AO382" i="1"/>
  <c r="BQ382" i="1"/>
  <c r="AP382" i="1"/>
  <c r="BI437" i="1"/>
  <c r="BO437" i="1"/>
  <c r="AQ401" i="1"/>
  <c r="L411" i="1"/>
  <c r="BU399" i="1" a="1"/>
  <c r="BU399" i="1" s="1"/>
  <c r="AI369" i="1"/>
  <c r="AJ369" i="1" s="1"/>
  <c r="AE369" i="1"/>
  <c r="BO459" i="1"/>
  <c r="BI459" i="1"/>
  <c r="P534" i="1"/>
  <c r="G483" i="1"/>
  <c r="G495" i="1" s="1"/>
  <c r="D483" i="1"/>
  <c r="D495" i="1" s="1"/>
  <c r="B483" i="1"/>
  <c r="B495" i="1" s="1"/>
  <c r="BO495" i="1" s="1"/>
  <c r="K483" i="1"/>
  <c r="K495" i="1" s="1"/>
  <c r="O483" i="1"/>
  <c r="O495" i="1" s="1"/>
  <c r="G453" i="1"/>
  <c r="AF461" i="1"/>
  <c r="AD461" i="1"/>
  <c r="Q485" i="1"/>
  <c r="Q497" i="1" s="1"/>
  <c r="P461" i="1"/>
  <c r="C384" i="2"/>
  <c r="AT318" i="1"/>
  <c r="K486" i="1"/>
  <c r="K498" i="1" s="1"/>
  <c r="BR394" i="1"/>
  <c r="AN394" i="1"/>
  <c r="AQ394" i="1"/>
  <c r="H406" i="1"/>
  <c r="F394" i="1"/>
  <c r="AH394" i="1" s="1"/>
  <c r="AE394" i="1" s="1"/>
  <c r="BI425" i="1"/>
  <c r="BO425" i="1"/>
  <c r="BR431" i="1"/>
  <c r="H443" i="1"/>
  <c r="BI467" i="1"/>
  <c r="BO467" i="1"/>
  <c r="AI375" i="1"/>
  <c r="AJ375" i="1" s="1"/>
  <c r="AE375" i="1"/>
  <c r="AL424" i="1"/>
  <c r="BL415" i="1"/>
  <c r="BT416" i="1"/>
  <c r="J428" i="1"/>
  <c r="BC375" i="1"/>
  <c r="BB375" i="1"/>
  <c r="L416" i="1"/>
  <c r="B465" i="1"/>
  <c r="B477" i="1" s="1"/>
  <c r="BT426" i="1"/>
  <c r="BL425" i="1"/>
  <c r="J438" i="1"/>
  <c r="BC368" i="1"/>
  <c r="BB368" i="1"/>
  <c r="AH382" i="1"/>
  <c r="Q513" i="1"/>
  <c r="Q525" i="1" s="1"/>
  <c r="AI390" i="1"/>
  <c r="F401" i="1"/>
  <c r="BL392" i="1"/>
  <c r="BT393" i="1"/>
  <c r="J405" i="1"/>
  <c r="O488" i="1"/>
  <c r="O500" i="1" s="1"/>
  <c r="D488" i="1"/>
  <c r="D500" i="1" s="1"/>
  <c r="B488" i="1"/>
  <c r="BO488" i="1" s="1"/>
  <c r="BO448" i="1"/>
  <c r="BI448" i="1"/>
  <c r="B479" i="1"/>
  <c r="B491" i="1" s="1"/>
  <c r="BO491" i="1" s="1"/>
  <c r="O479" i="1"/>
  <c r="O491" i="1" s="1"/>
  <c r="D479" i="1"/>
  <c r="D491" i="1" s="1"/>
  <c r="M479" i="1"/>
  <c r="BU391" i="1" a="1"/>
  <c r="BU391" i="1" s="1"/>
  <c r="K403" i="1"/>
  <c r="AN403" i="1" s="1"/>
  <c r="BO441" i="1"/>
  <c r="BI441" i="1"/>
  <c r="AL380" i="1"/>
  <c r="AM380" i="1" s="1"/>
  <c r="AH380" i="1"/>
  <c r="AE380" i="1" s="1"/>
  <c r="D498" i="1"/>
  <c r="D510" i="1" s="1"/>
  <c r="G498" i="1"/>
  <c r="G510" i="1" s="1"/>
  <c r="O498" i="1"/>
  <c r="O510" i="1" s="1"/>
  <c r="BO476" i="1"/>
  <c r="BI476" i="1"/>
  <c r="G455" i="1"/>
  <c r="BC367" i="1"/>
  <c r="BB367" i="1"/>
  <c r="Q527" i="1"/>
  <c r="Q539" i="1" s="1"/>
  <c r="P503" i="1"/>
  <c r="AD503" i="1"/>
  <c r="C426" i="2"/>
  <c r="P473" i="1"/>
  <c r="AF473" i="1"/>
  <c r="AD473" i="1"/>
  <c r="C396" i="2"/>
  <c r="G466" i="1"/>
  <c r="D466" i="1"/>
  <c r="O466" i="1"/>
  <c r="BU401" i="1" a="1"/>
  <c r="BU401" i="1" s="1"/>
  <c r="BS399" i="1"/>
  <c r="BM398" i="1"/>
  <c r="AQ399" i="1"/>
  <c r="I411" i="1"/>
  <c r="AN399" i="1"/>
  <c r="F399" i="1"/>
  <c r="CS7" i="8"/>
  <c r="CT44" i="8"/>
  <c r="BU394" i="1" a="1"/>
  <c r="BU394" i="1" s="1"/>
  <c r="K406" i="1"/>
  <c r="AL412" i="1"/>
  <c r="AM412" i="1" s="1"/>
  <c r="BE380" i="1"/>
  <c r="AO380" i="1"/>
  <c r="BQ380" i="1"/>
  <c r="BA380" i="1"/>
  <c r="AP380" i="1"/>
  <c r="AF475" i="1"/>
  <c r="P475" i="1"/>
  <c r="AD475" i="1"/>
  <c r="C398" i="2"/>
  <c r="D460" i="1"/>
  <c r="O460" i="1"/>
  <c r="K460" i="1"/>
  <c r="B460" i="1"/>
  <c r="K443" i="1"/>
  <c r="AI368" i="1"/>
  <c r="AJ368" i="1" s="1"/>
  <c r="BI436" i="1"/>
  <c r="BO436" i="1"/>
  <c r="U280" i="1"/>
  <c r="T280" i="1"/>
  <c r="W279" i="1"/>
  <c r="BB370" i="1"/>
  <c r="BC370" i="1"/>
  <c r="BH406" i="1"/>
  <c r="AK406" i="1"/>
  <c r="BP406" i="1"/>
  <c r="C418" i="1"/>
  <c r="BU392" i="1" a="1"/>
  <c r="BU392" i="1" s="1"/>
  <c r="K404" i="1"/>
  <c r="AN392" i="1"/>
  <c r="AQ392" i="1"/>
  <c r="BU393" i="1" a="1"/>
  <c r="BU393" i="1" s="1"/>
  <c r="L405" i="1"/>
  <c r="AL407" i="1"/>
  <c r="AM407" i="1" s="1"/>
  <c r="AS330" i="1"/>
  <c r="R331" i="1"/>
  <c r="EX330" i="1"/>
  <c r="AL402" i="1"/>
  <c r="AM402" i="1" s="1"/>
  <c r="KI19" i="8"/>
  <c r="KI46" i="8" s="1"/>
  <c r="BI439" i="1"/>
  <c r="BO439" i="1"/>
  <c r="CX19" i="8"/>
  <c r="CY46" i="8"/>
  <c r="BO427" i="1"/>
  <c r="BI427" i="1"/>
  <c r="Q487" i="1"/>
  <c r="BE381" i="1"/>
  <c r="BA381" i="1"/>
  <c r="BQ381" i="1"/>
  <c r="AO381" i="1"/>
  <c r="AP381" i="1"/>
  <c r="AH381" i="1"/>
  <c r="BH436" i="1"/>
  <c r="AK436" i="1"/>
  <c r="BP436" i="1"/>
  <c r="Q546" i="1"/>
  <c r="P522" i="1"/>
  <c r="AK414" i="1"/>
  <c r="BH414" i="1"/>
  <c r="BP414" i="1"/>
  <c r="C426" i="1"/>
  <c r="AD478" i="1"/>
  <c r="P478" i="1"/>
  <c r="AF478" i="1"/>
  <c r="C401" i="2"/>
  <c r="P472" i="1"/>
  <c r="AD472" i="1"/>
  <c r="AF472" i="1"/>
  <c r="C395" i="2"/>
  <c r="Q524" i="1"/>
  <c r="Q536" i="1" s="1"/>
  <c r="CX20" i="8"/>
  <c r="I6" i="8"/>
  <c r="CX43" i="8"/>
  <c r="CW6" i="8"/>
  <c r="F392" i="1"/>
  <c r="G404" i="1"/>
  <c r="AK392" i="1"/>
  <c r="BO426" i="1"/>
  <c r="BI426" i="1"/>
  <c r="B438" i="1"/>
  <c r="Q484" i="1"/>
  <c r="Q496" i="1" s="1"/>
  <c r="G463" i="1"/>
  <c r="D463" i="1"/>
  <c r="O463" i="1"/>
  <c r="B463" i="1"/>
  <c r="BR393" i="1"/>
  <c r="AN393" i="1"/>
  <c r="AQ393" i="1"/>
  <c r="F393" i="1"/>
  <c r="H405" i="1"/>
  <c r="Q490" i="1"/>
  <c r="AI367" i="1"/>
  <c r="AJ367" i="1" s="1"/>
  <c r="AE367" i="1"/>
  <c r="K477" i="1"/>
  <c r="K489" i="1" s="1"/>
  <c r="O477" i="1"/>
  <c r="O489" i="1" s="1"/>
  <c r="D477" i="1"/>
  <c r="D489" i="1" s="1"/>
  <c r="P519" i="1"/>
  <c r="AL389" i="1"/>
  <c r="AM389" i="1" s="1"/>
  <c r="AH389" i="1"/>
  <c r="AE389" i="1" s="1"/>
  <c r="AI377" i="1"/>
  <c r="AJ377" i="1" s="1"/>
  <c r="AO389" i="1"/>
  <c r="BQ389" i="1"/>
  <c r="BE389" i="1"/>
  <c r="BA389" i="1"/>
  <c r="AP389" i="1"/>
  <c r="BT394" i="1"/>
  <c r="BL393" i="1"/>
  <c r="J406" i="1"/>
  <c r="BK412" i="1" l="1"/>
  <c r="BJ412" i="1"/>
  <c r="BK419" i="1"/>
  <c r="BJ419" i="1"/>
  <c r="BK414" i="1"/>
  <c r="BJ414" i="1"/>
  <c r="BJ411" i="1"/>
  <c r="BK411" i="1"/>
  <c r="BK427" i="1"/>
  <c r="BJ427" i="1"/>
  <c r="BK416" i="1"/>
  <c r="BJ416" i="1"/>
  <c r="BK406" i="1"/>
  <c r="BJ406" i="1"/>
  <c r="BK405" i="1"/>
  <c r="BJ405" i="1"/>
  <c r="BJ413" i="1"/>
  <c r="BK413" i="1"/>
  <c r="BB388" i="1"/>
  <c r="AI388" i="1"/>
  <c r="AJ388" i="1" s="1"/>
  <c r="BP439" i="1"/>
  <c r="BH439" i="1"/>
  <c r="AK439" i="1"/>
  <c r="BL412" i="1"/>
  <c r="J425" i="1"/>
  <c r="BL424" i="1" s="1"/>
  <c r="AH402" i="1"/>
  <c r="AE402" i="1" s="1"/>
  <c r="C460" i="1"/>
  <c r="C472" i="1" s="1"/>
  <c r="AI395" i="1"/>
  <c r="AK448" i="1"/>
  <c r="AK451" i="1"/>
  <c r="BH451" i="1"/>
  <c r="BP451" i="1"/>
  <c r="L439" i="1"/>
  <c r="C463" i="1"/>
  <c r="C475" i="1" s="1"/>
  <c r="BS414" i="1"/>
  <c r="BM413" i="1"/>
  <c r="I426" i="1"/>
  <c r="E464" i="1"/>
  <c r="BA402" i="1"/>
  <c r="BB402" i="1" s="1"/>
  <c r="AP402" i="1"/>
  <c r="BL418" i="1"/>
  <c r="BT419" i="1"/>
  <c r="J431" i="1"/>
  <c r="H425" i="1"/>
  <c r="AO402" i="1"/>
  <c r="E423" i="1"/>
  <c r="AK411" i="1"/>
  <c r="AL411" i="1" s="1"/>
  <c r="AM411" i="1" s="1"/>
  <c r="H440" i="1"/>
  <c r="BR428" i="1"/>
  <c r="H423" i="1"/>
  <c r="BR411" i="1"/>
  <c r="C447" i="1"/>
  <c r="BP435" i="1"/>
  <c r="BH435" i="1"/>
  <c r="C437" i="1"/>
  <c r="BT427" i="1"/>
  <c r="BL426" i="1"/>
  <c r="J439" i="1"/>
  <c r="BP405" i="1"/>
  <c r="BH405" i="1"/>
  <c r="AK405" i="1"/>
  <c r="AL405" i="1" s="1"/>
  <c r="AM405" i="1" s="1"/>
  <c r="C417" i="1"/>
  <c r="E460" i="1"/>
  <c r="BQ402" i="1"/>
  <c r="I417" i="1"/>
  <c r="BS405" i="1"/>
  <c r="BM404" i="1"/>
  <c r="M427" i="1"/>
  <c r="I425" i="1"/>
  <c r="BS413" i="1"/>
  <c r="BM412" i="1"/>
  <c r="M450" i="1"/>
  <c r="BS415" i="1"/>
  <c r="BM414" i="1"/>
  <c r="I427" i="1"/>
  <c r="M428" i="1"/>
  <c r="E417" i="1"/>
  <c r="I431" i="1"/>
  <c r="BM418" i="1"/>
  <c r="BS419" i="1"/>
  <c r="BP448" i="1"/>
  <c r="BR424" i="1"/>
  <c r="M417" i="1"/>
  <c r="I428" i="1"/>
  <c r="BS416" i="1"/>
  <c r="BM415" i="1"/>
  <c r="M425" i="1"/>
  <c r="E425" i="1"/>
  <c r="AK425" i="1" s="1"/>
  <c r="AL425" i="1" s="1"/>
  <c r="AM425" i="1" s="1"/>
  <c r="BS412" i="1"/>
  <c r="I424" i="1"/>
  <c r="BM411" i="1"/>
  <c r="M491" i="1"/>
  <c r="M503" i="1" s="1"/>
  <c r="M515" i="1" s="1"/>
  <c r="E463" i="1"/>
  <c r="M447" i="1"/>
  <c r="J447" i="1"/>
  <c r="BT435" i="1"/>
  <c r="BL434" i="1"/>
  <c r="BH425" i="1"/>
  <c r="H462" i="1"/>
  <c r="BR450" i="1"/>
  <c r="BH448" i="1"/>
  <c r="BP425" i="1"/>
  <c r="M418" i="1"/>
  <c r="BC383" i="1"/>
  <c r="BB383" i="1"/>
  <c r="BC395" i="1"/>
  <c r="BB395" i="1"/>
  <c r="BL411" i="1"/>
  <c r="BT412" i="1"/>
  <c r="J424" i="1"/>
  <c r="C416" i="1"/>
  <c r="BH404" i="1"/>
  <c r="BP404" i="1"/>
  <c r="AE383" i="1"/>
  <c r="AI383" i="1"/>
  <c r="AJ383" i="1" s="1"/>
  <c r="E467" i="1"/>
  <c r="BR436" i="1"/>
  <c r="BT425" i="1"/>
  <c r="F414" i="1"/>
  <c r="AP414" i="1" s="1"/>
  <c r="E438" i="1"/>
  <c r="BQ400" i="1"/>
  <c r="AP400" i="1"/>
  <c r="AJ390" i="1"/>
  <c r="BE400" i="1"/>
  <c r="AO400" i="1"/>
  <c r="BA400" i="1"/>
  <c r="BB400" i="1" s="1"/>
  <c r="AI400" i="1"/>
  <c r="H448" i="1"/>
  <c r="X280" i="1"/>
  <c r="Y280" i="1" s="1"/>
  <c r="L424" i="1"/>
  <c r="BU412" i="1" a="1"/>
  <c r="BU412" i="1" s="1"/>
  <c r="F412" i="1"/>
  <c r="AN412" i="1"/>
  <c r="AQ412" i="1"/>
  <c r="BB390" i="1"/>
  <c r="BC390" i="1"/>
  <c r="BA407" i="1"/>
  <c r="AO407" i="1"/>
  <c r="BQ407" i="1"/>
  <c r="BE407" i="1"/>
  <c r="F419" i="1"/>
  <c r="AH419" i="1" s="1"/>
  <c r="AP407" i="1"/>
  <c r="L426" i="1"/>
  <c r="BU414" i="1" a="1"/>
  <c r="BU414" i="1" s="1"/>
  <c r="AN414" i="1"/>
  <c r="AQ414" i="1"/>
  <c r="L431" i="1"/>
  <c r="BU419" i="1" a="1"/>
  <c r="BU419" i="1" s="1"/>
  <c r="AQ419" i="1"/>
  <c r="AN419" i="1"/>
  <c r="L418" i="1"/>
  <c r="AP391" i="1"/>
  <c r="AH391" i="1"/>
  <c r="AI391" i="1" s="1"/>
  <c r="G460" i="1"/>
  <c r="G472" i="1" s="1"/>
  <c r="BA391" i="1"/>
  <c r="BB391" i="1" s="1"/>
  <c r="BE391" i="1"/>
  <c r="AO391" i="1"/>
  <c r="AM413" i="1"/>
  <c r="B500" i="1"/>
  <c r="BO500" i="1" s="1"/>
  <c r="P536" i="1"/>
  <c r="AD496" i="1"/>
  <c r="P496" i="1"/>
  <c r="C419" i="2"/>
  <c r="P539" i="1"/>
  <c r="BO477" i="1"/>
  <c r="BI477" i="1"/>
  <c r="B489" i="1"/>
  <c r="BO489" i="1" s="1"/>
  <c r="L428" i="1"/>
  <c r="BU411" i="1" a="1"/>
  <c r="BU411" i="1" s="1"/>
  <c r="L423" i="1"/>
  <c r="P525" i="1"/>
  <c r="O512" i="1"/>
  <c r="D512" i="1"/>
  <c r="AL448" i="1"/>
  <c r="V280" i="1"/>
  <c r="AL439" i="1"/>
  <c r="AM439" i="1" s="1"/>
  <c r="BM405" i="1"/>
  <c r="BS406" i="1"/>
  <c r="I418" i="1"/>
  <c r="AS331" i="1"/>
  <c r="R332" i="1"/>
  <c r="EX331" i="1"/>
  <c r="BA401" i="1"/>
  <c r="BQ401" i="1"/>
  <c r="AO401" i="1"/>
  <c r="BE401" i="1"/>
  <c r="AP401" i="1"/>
  <c r="AI381" i="1"/>
  <c r="AJ381" i="1" s="1"/>
  <c r="AE381" i="1"/>
  <c r="AI382" i="1"/>
  <c r="AJ382" i="1" s="1"/>
  <c r="AE382" i="1"/>
  <c r="BT428" i="1"/>
  <c r="BL427" i="1"/>
  <c r="J440" i="1"/>
  <c r="BR406" i="1"/>
  <c r="AN406" i="1"/>
  <c r="F406" i="1"/>
  <c r="AH406" i="1" s="1"/>
  <c r="AE406" i="1" s="1"/>
  <c r="AQ406" i="1"/>
  <c r="H418" i="1"/>
  <c r="AI394" i="1"/>
  <c r="AN405" i="1"/>
  <c r="BR405" i="1"/>
  <c r="H417" i="1"/>
  <c r="AQ405" i="1"/>
  <c r="F405" i="1"/>
  <c r="AM427" i="1"/>
  <c r="BQ393" i="1"/>
  <c r="BE393" i="1"/>
  <c r="BA393" i="1"/>
  <c r="AO393" i="1"/>
  <c r="AP393" i="1"/>
  <c r="AH393" i="1"/>
  <c r="P546" i="1"/>
  <c r="BQ394" i="1"/>
  <c r="BE394" i="1"/>
  <c r="BA394" i="1"/>
  <c r="AO394" i="1"/>
  <c r="AP394" i="1"/>
  <c r="G465" i="1"/>
  <c r="BO460" i="1"/>
  <c r="BI460" i="1"/>
  <c r="BS411" i="1"/>
  <c r="BM410" i="1"/>
  <c r="I423" i="1"/>
  <c r="AN411" i="1"/>
  <c r="F411" i="1"/>
  <c r="AQ411" i="1"/>
  <c r="AD490" i="1"/>
  <c r="P490" i="1"/>
  <c r="C413" i="2"/>
  <c r="BC380" i="1"/>
  <c r="BB380" i="1"/>
  <c r="BI463" i="1"/>
  <c r="BO463" i="1"/>
  <c r="Q509" i="1"/>
  <c r="Q521" i="1" s="1"/>
  <c r="AF485" i="1"/>
  <c r="AD485" i="1"/>
  <c r="C408" i="2"/>
  <c r="P485" i="1"/>
  <c r="BO449" i="1"/>
  <c r="BI449" i="1"/>
  <c r="O472" i="1"/>
  <c r="M472" i="1"/>
  <c r="B472" i="1"/>
  <c r="K472" i="1"/>
  <c r="D472" i="1"/>
  <c r="K510" i="1"/>
  <c r="K522" i="1" s="1"/>
  <c r="K534" i="1" s="1"/>
  <c r="BL405" i="1"/>
  <c r="BT406" i="1"/>
  <c r="J418" i="1"/>
  <c r="BP431" i="1"/>
  <c r="BH431" i="1"/>
  <c r="AK431" i="1"/>
  <c r="C443" i="1"/>
  <c r="BC379" i="1"/>
  <c r="BB379" i="1"/>
  <c r="L417" i="1"/>
  <c r="BU405" i="1" a="1"/>
  <c r="BU405" i="1" s="1"/>
  <c r="AI380" i="1"/>
  <c r="AJ380" i="1" s="1"/>
  <c r="Q558" i="1"/>
  <c r="Q570" i="1" s="1"/>
  <c r="AL451" i="1"/>
  <c r="AI387" i="1"/>
  <c r="AJ387" i="1" s="1"/>
  <c r="AE387" i="1"/>
  <c r="BA399" i="1"/>
  <c r="BQ399" i="1"/>
  <c r="AO399" i="1"/>
  <c r="BE399" i="1"/>
  <c r="AP399" i="1"/>
  <c r="AH399" i="1"/>
  <c r="BI465" i="1"/>
  <c r="BO465" i="1"/>
  <c r="G461" i="1"/>
  <c r="G473" i="1" s="1"/>
  <c r="D461" i="1"/>
  <c r="D473" i="1" s="1"/>
  <c r="B461" i="1"/>
  <c r="B473" i="1" s="1"/>
  <c r="K461" i="1"/>
  <c r="K473" i="1" s="1"/>
  <c r="O461" i="1"/>
  <c r="O473" i="1" s="1"/>
  <c r="AD497" i="1"/>
  <c r="C420" i="2"/>
  <c r="P497" i="1"/>
  <c r="BT405" i="1"/>
  <c r="BL404" i="1"/>
  <c r="J417" i="1"/>
  <c r="P531" i="1"/>
  <c r="BU413" i="1" a="1"/>
  <c r="BU413" i="1" s="1"/>
  <c r="F413" i="1"/>
  <c r="L425" i="1"/>
  <c r="G467" i="1"/>
  <c r="AL414" i="1"/>
  <c r="AM414" i="1" s="1"/>
  <c r="BC389" i="1"/>
  <c r="BB389" i="1"/>
  <c r="AI407" i="1"/>
  <c r="BI438" i="1"/>
  <c r="BO438" i="1"/>
  <c r="B450" i="1"/>
  <c r="BO479" i="1"/>
  <c r="BI479" i="1"/>
  <c r="AI379" i="1"/>
  <c r="AJ379" i="1" s="1"/>
  <c r="AE379" i="1"/>
  <c r="AI389" i="1"/>
  <c r="AJ389" i="1" s="1"/>
  <c r="O478" i="1"/>
  <c r="G478" i="1"/>
  <c r="E478" i="1"/>
  <c r="D478" i="1"/>
  <c r="AL392" i="1"/>
  <c r="AM392" i="1" s="1"/>
  <c r="AH392" i="1"/>
  <c r="AE392" i="1" s="1"/>
  <c r="Q502" i="1"/>
  <c r="Q514" i="1" s="1"/>
  <c r="BU404" i="1" a="1"/>
  <c r="BU404" i="1" s="1"/>
  <c r="K416" i="1"/>
  <c r="AQ404" i="1"/>
  <c r="AN404" i="1"/>
  <c r="K455" i="1"/>
  <c r="G475" i="1"/>
  <c r="D475" i="1"/>
  <c r="B475" i="1"/>
  <c r="O475" i="1"/>
  <c r="BU406" i="1" a="1"/>
  <c r="BU406" i="1" s="1"/>
  <c r="K418" i="1"/>
  <c r="BU403" i="1" a="1"/>
  <c r="BU403" i="1" s="1"/>
  <c r="K415" i="1"/>
  <c r="AN415" i="1" s="1"/>
  <c r="AM424" i="1"/>
  <c r="AQ413" i="1"/>
  <c r="AL419" i="1"/>
  <c r="AM419" i="1" s="1"/>
  <c r="BC387" i="1"/>
  <c r="BB387" i="1"/>
  <c r="AT319" i="1"/>
  <c r="O501" i="1"/>
  <c r="K501" i="1"/>
  <c r="D501" i="1"/>
  <c r="I19" i="8"/>
  <c r="CW19" i="8"/>
  <c r="CX46" i="8"/>
  <c r="AF484" i="1"/>
  <c r="AD484" i="1"/>
  <c r="Q508" i="1"/>
  <c r="Q520" i="1" s="1"/>
  <c r="P484" i="1"/>
  <c r="C407" i="2"/>
  <c r="KI20" i="8"/>
  <c r="Q537" i="1"/>
  <c r="Q549" i="1" s="1"/>
  <c r="P513" i="1"/>
  <c r="Q543" i="1"/>
  <c r="Q555" i="1" s="1"/>
  <c r="AK426" i="1"/>
  <c r="BP426" i="1"/>
  <c r="BH426" i="1"/>
  <c r="C438" i="1"/>
  <c r="AD487" i="1"/>
  <c r="P487" i="1"/>
  <c r="C410" i="2"/>
  <c r="AI402" i="1"/>
  <c r="AJ402" i="1" s="1"/>
  <c r="BL437" i="1"/>
  <c r="BT438" i="1"/>
  <c r="J450" i="1"/>
  <c r="BR443" i="1"/>
  <c r="H455" i="1"/>
  <c r="AN413" i="1"/>
  <c r="BR415" i="1"/>
  <c r="H427" i="1"/>
  <c r="AL406" i="1"/>
  <c r="AM406" i="1" s="1"/>
  <c r="D503" i="1"/>
  <c r="D515" i="1" s="1"/>
  <c r="B503" i="1"/>
  <c r="BO503" i="1" s="1"/>
  <c r="O503" i="1"/>
  <c r="O515" i="1" s="1"/>
  <c r="Q551" i="1"/>
  <c r="Q563" i="1" s="1"/>
  <c r="P527" i="1"/>
  <c r="G522" i="1"/>
  <c r="G534" i="1" s="1"/>
  <c r="O522" i="1"/>
  <c r="O534" i="1" s="1"/>
  <c r="D522" i="1"/>
  <c r="D534" i="1" s="1"/>
  <c r="BI483" i="1"/>
  <c r="BO483" i="1"/>
  <c r="AL436" i="1"/>
  <c r="AM436" i="1" s="1"/>
  <c r="BC381" i="1"/>
  <c r="BB381" i="1"/>
  <c r="F404" i="1"/>
  <c r="AP404" i="1" s="1"/>
  <c r="G416" i="1"/>
  <c r="AK404" i="1"/>
  <c r="BQ392" i="1"/>
  <c r="AO392" i="1"/>
  <c r="BE392" i="1"/>
  <c r="BA392" i="1"/>
  <c r="AP392" i="1"/>
  <c r="AK418" i="1"/>
  <c r="BP418" i="1"/>
  <c r="BH418" i="1"/>
  <c r="C430" i="1"/>
  <c r="BP460" i="1"/>
  <c r="BH460" i="1"/>
  <c r="Q499" i="1"/>
  <c r="Q511" i="1" s="1"/>
  <c r="AH401" i="1"/>
  <c r="BC382" i="1"/>
  <c r="BB382" i="1"/>
  <c r="AQ403" i="1"/>
  <c r="Q548" i="1"/>
  <c r="Q560" i="1" s="1"/>
  <c r="P524" i="1"/>
  <c r="K507" i="1"/>
  <c r="O507" i="1"/>
  <c r="O519" i="1" s="1"/>
  <c r="D507" i="1"/>
  <c r="D519" i="1" s="1"/>
  <c r="B507" i="1"/>
  <c r="BO507" i="1" s="1"/>
  <c r="G507" i="1"/>
  <c r="G519" i="1" s="1"/>
  <c r="CW43" i="8"/>
  <c r="CV6" i="8"/>
  <c r="CW20" i="8"/>
  <c r="CR7" i="8"/>
  <c r="CS44" i="8"/>
  <c r="AM401" i="1"/>
  <c r="BI418" i="1"/>
  <c r="BO418" i="1"/>
  <c r="B430" i="1"/>
  <c r="F403" i="1"/>
  <c r="BK424" i="1" l="1"/>
  <c r="BJ424" i="1"/>
  <c r="BK423" i="1"/>
  <c r="BJ423" i="1"/>
  <c r="BK426" i="1"/>
  <c r="BJ426" i="1"/>
  <c r="BK425" i="1"/>
  <c r="BJ425" i="1"/>
  <c r="L451" i="1"/>
  <c r="BK418" i="1"/>
  <c r="BJ418" i="1"/>
  <c r="AJ400" i="1"/>
  <c r="BK417" i="1"/>
  <c r="BJ417" i="1"/>
  <c r="BK428" i="1"/>
  <c r="BJ428" i="1"/>
  <c r="BK431" i="1"/>
  <c r="BJ431" i="1"/>
  <c r="J437" i="1"/>
  <c r="BT437" i="1" s="1"/>
  <c r="AO414" i="1"/>
  <c r="BE414" i="1"/>
  <c r="BQ414" i="1"/>
  <c r="E472" i="1"/>
  <c r="E484" i="1" s="1"/>
  <c r="H437" i="1"/>
  <c r="H449" i="1" s="1"/>
  <c r="BR425" i="1"/>
  <c r="BP463" i="1"/>
  <c r="BC402" i="1"/>
  <c r="BH463" i="1"/>
  <c r="M437" i="1"/>
  <c r="AJ395" i="1"/>
  <c r="M440" i="1"/>
  <c r="J451" i="1"/>
  <c r="BL438" i="1"/>
  <c r="BT439" i="1"/>
  <c r="AH414" i="1"/>
  <c r="AE414" i="1" s="1"/>
  <c r="I439" i="1"/>
  <c r="BM426" i="1"/>
  <c r="BS427" i="1"/>
  <c r="H435" i="1"/>
  <c r="BR423" i="1"/>
  <c r="BC400" i="1"/>
  <c r="E450" i="1"/>
  <c r="M429" i="1"/>
  <c r="BH437" i="1"/>
  <c r="BP437" i="1"/>
  <c r="C449" i="1"/>
  <c r="E476" i="1"/>
  <c r="I438" i="1"/>
  <c r="BM425" i="1"/>
  <c r="BS426" i="1"/>
  <c r="H452" i="1"/>
  <c r="BR440" i="1"/>
  <c r="M430" i="1"/>
  <c r="BL446" i="1"/>
  <c r="J459" i="1"/>
  <c r="BT447" i="1"/>
  <c r="C428" i="1"/>
  <c r="BH416" i="1"/>
  <c r="BP416" i="1"/>
  <c r="I437" i="1"/>
  <c r="BS425" i="1"/>
  <c r="BM424" i="1"/>
  <c r="I440" i="1"/>
  <c r="BS428" i="1"/>
  <c r="BM427" i="1"/>
  <c r="M459" i="1"/>
  <c r="BS431" i="1"/>
  <c r="I443" i="1"/>
  <c r="BM430" i="1"/>
  <c r="J443" i="1"/>
  <c r="BT431" i="1"/>
  <c r="BL430" i="1"/>
  <c r="E479" i="1"/>
  <c r="I436" i="1"/>
  <c r="BS424" i="1"/>
  <c r="BM423" i="1"/>
  <c r="C459" i="1"/>
  <c r="BP447" i="1"/>
  <c r="BH447" i="1"/>
  <c r="E475" i="1"/>
  <c r="E487" i="1" s="1"/>
  <c r="F426" i="1"/>
  <c r="AP426" i="1" s="1"/>
  <c r="E435" i="1"/>
  <c r="AK423" i="1"/>
  <c r="AL423" i="1" s="1"/>
  <c r="AM423" i="1" s="1"/>
  <c r="BP417" i="1"/>
  <c r="AK417" i="1"/>
  <c r="AL417" i="1" s="1"/>
  <c r="AM417" i="1" s="1"/>
  <c r="BH417" i="1"/>
  <c r="C429" i="1"/>
  <c r="AK463" i="1"/>
  <c r="AL463" i="1" s="1"/>
  <c r="AM463" i="1" s="1"/>
  <c r="BT424" i="1"/>
  <c r="BL423" i="1"/>
  <c r="J436" i="1"/>
  <c r="E429" i="1"/>
  <c r="H474" i="1"/>
  <c r="BR462" i="1"/>
  <c r="BM416" i="1"/>
  <c r="BS417" i="1"/>
  <c r="I429" i="1"/>
  <c r="BA414" i="1"/>
  <c r="BB414" i="1" s="1"/>
  <c r="E437" i="1"/>
  <c r="AK437" i="1" s="1"/>
  <c r="AL437" i="1" s="1"/>
  <c r="AM437" i="1" s="1"/>
  <c r="M462" i="1"/>
  <c r="AJ407" i="1"/>
  <c r="H460" i="1"/>
  <c r="H472" i="1" s="1"/>
  <c r="M439" i="1"/>
  <c r="BK439" i="1" s="1"/>
  <c r="Z279" i="1"/>
  <c r="BR448" i="1"/>
  <c r="BD280" i="1"/>
  <c r="BC391" i="1"/>
  <c r="AE391" i="1"/>
  <c r="L443" i="1"/>
  <c r="F431" i="1"/>
  <c r="AH431" i="1" s="1"/>
  <c r="AE431" i="1" s="1"/>
  <c r="AN431" i="1"/>
  <c r="BU431" i="1" a="1"/>
  <c r="BU431" i="1" s="1"/>
  <c r="AQ431" i="1"/>
  <c r="L430" i="1"/>
  <c r="AP412" i="1"/>
  <c r="AH412" i="1"/>
  <c r="BQ412" i="1"/>
  <c r="BA412" i="1"/>
  <c r="BE412" i="1"/>
  <c r="AO412" i="1"/>
  <c r="L463" i="1"/>
  <c r="AQ424" i="1"/>
  <c r="F424" i="1"/>
  <c r="BU424" i="1" a="1"/>
  <c r="BU424" i="1" s="1"/>
  <c r="L436" i="1"/>
  <c r="AN424" i="1"/>
  <c r="AO419" i="1"/>
  <c r="BQ419" i="1"/>
  <c r="BE419" i="1"/>
  <c r="BA419" i="1"/>
  <c r="AP419" i="1"/>
  <c r="AN425" i="1"/>
  <c r="BC407" i="1"/>
  <c r="BB407" i="1"/>
  <c r="L438" i="1"/>
  <c r="BU426" i="1" a="1"/>
  <c r="BU426" i="1" s="1"/>
  <c r="AQ426" i="1"/>
  <c r="AN426" i="1"/>
  <c r="AK460" i="1"/>
  <c r="AL460" i="1" s="1"/>
  <c r="AM460" i="1" s="1"/>
  <c r="AQ425" i="1"/>
  <c r="F425" i="1"/>
  <c r="AH425" i="1" s="1"/>
  <c r="AE425" i="1" s="1"/>
  <c r="AQ415" i="1"/>
  <c r="AJ394" i="1"/>
  <c r="B512" i="1"/>
  <c r="B524" i="1" s="1"/>
  <c r="B536" i="1" s="1"/>
  <c r="P520" i="1"/>
  <c r="P570" i="1"/>
  <c r="AL418" i="1"/>
  <c r="AM418" i="1" s="1"/>
  <c r="K467" i="1"/>
  <c r="CV19" i="8"/>
  <c r="CV20" i="8" s="1"/>
  <c r="CW46" i="8"/>
  <c r="P560" i="1"/>
  <c r="AH404" i="1"/>
  <c r="AE404" i="1" s="1"/>
  <c r="AL404" i="1"/>
  <c r="AM404" i="1" s="1"/>
  <c r="AT320" i="1"/>
  <c r="AI392" i="1"/>
  <c r="AJ392" i="1" s="1"/>
  <c r="O546" i="1"/>
  <c r="G546" i="1"/>
  <c r="D546" i="1"/>
  <c r="K546" i="1"/>
  <c r="BL439" i="1"/>
  <c r="BT440" i="1"/>
  <c r="J452" i="1"/>
  <c r="P549" i="1"/>
  <c r="L437" i="1"/>
  <c r="BU425" i="1" a="1"/>
  <c r="BU425" i="1" s="1"/>
  <c r="Q575" i="1"/>
  <c r="Q587" i="1" s="1"/>
  <c r="P551" i="1"/>
  <c r="BO461" i="1"/>
  <c r="BI461" i="1"/>
  <c r="AK438" i="1"/>
  <c r="BH438" i="1"/>
  <c r="BP438" i="1"/>
  <c r="C450" i="1"/>
  <c r="BL416" i="1"/>
  <c r="BT417" i="1"/>
  <c r="J429" i="1"/>
  <c r="BR455" i="1"/>
  <c r="H467" i="1"/>
  <c r="BB399" i="1"/>
  <c r="BC399" i="1"/>
  <c r="B515" i="1"/>
  <c r="B527" i="1" s="1"/>
  <c r="B539" i="1" s="1"/>
  <c r="AJ391" i="1"/>
  <c r="AO411" i="1"/>
  <c r="BA411" i="1"/>
  <c r="BQ411" i="1"/>
  <c r="BE411" i="1"/>
  <c r="AH411" i="1"/>
  <c r="AP411" i="1"/>
  <c r="CV43" i="8"/>
  <c r="CU6" i="8"/>
  <c r="BC401" i="1"/>
  <c r="BB401" i="1"/>
  <c r="BR427" i="1"/>
  <c r="H439" i="1"/>
  <c r="Q567" i="1"/>
  <c r="Q579" i="1" s="1"/>
  <c r="P543" i="1"/>
  <c r="B501" i="1"/>
  <c r="BO501" i="1" s="1"/>
  <c r="G485" i="1"/>
  <c r="G497" i="1" s="1"/>
  <c r="D485" i="1"/>
  <c r="D497" i="1" s="1"/>
  <c r="O485" i="1"/>
  <c r="O497" i="1" s="1"/>
  <c r="K485" i="1"/>
  <c r="B485" i="1"/>
  <c r="B497" i="1" s="1"/>
  <c r="BO497" i="1" s="1"/>
  <c r="AN418" i="1"/>
  <c r="BR418" i="1"/>
  <c r="AQ418" i="1"/>
  <c r="H430" i="1"/>
  <c r="AS332" i="1"/>
  <c r="R333" i="1"/>
  <c r="EX332" i="1"/>
  <c r="G477" i="1"/>
  <c r="BP443" i="1"/>
  <c r="AK443" i="1"/>
  <c r="BH443" i="1"/>
  <c r="C455" i="1"/>
  <c r="P511" i="1"/>
  <c r="G490" i="1"/>
  <c r="D490" i="1"/>
  <c r="E490" i="1"/>
  <c r="O490" i="1"/>
  <c r="P555" i="1"/>
  <c r="BL417" i="1"/>
  <c r="BT418" i="1"/>
  <c r="J430" i="1"/>
  <c r="BO475" i="1"/>
  <c r="BI475" i="1"/>
  <c r="BM422" i="1"/>
  <c r="BS423" i="1"/>
  <c r="I435" i="1"/>
  <c r="AQ423" i="1"/>
  <c r="AN423" i="1"/>
  <c r="F423" i="1"/>
  <c r="W280" i="1"/>
  <c r="U281" i="1"/>
  <c r="T281" i="1"/>
  <c r="Q582" i="1"/>
  <c r="Q594" i="1" s="1"/>
  <c r="P558" i="1"/>
  <c r="BE403" i="1"/>
  <c r="BA403" i="1"/>
  <c r="BQ403" i="1"/>
  <c r="AO403" i="1"/>
  <c r="F415" i="1"/>
  <c r="AP403" i="1"/>
  <c r="AH403" i="1"/>
  <c r="BI430" i="1"/>
  <c r="BO430" i="1"/>
  <c r="B442" i="1"/>
  <c r="BP475" i="1"/>
  <c r="BH475" i="1"/>
  <c r="B519" i="1"/>
  <c r="B531" i="1" s="1"/>
  <c r="P521" i="1"/>
  <c r="BC394" i="1"/>
  <c r="BB394" i="1"/>
  <c r="AI393" i="1"/>
  <c r="AJ393" i="1" s="1"/>
  <c r="AE393" i="1"/>
  <c r="BE406" i="1"/>
  <c r="BA406" i="1"/>
  <c r="BQ406" i="1"/>
  <c r="AO406" i="1"/>
  <c r="F418" i="1"/>
  <c r="AP406" i="1"/>
  <c r="BU417" i="1" a="1"/>
  <c r="BU417" i="1" s="1"/>
  <c r="L429" i="1"/>
  <c r="G484" i="1"/>
  <c r="G496" i="1" s="1"/>
  <c r="D484" i="1"/>
  <c r="D496" i="1" s="1"/>
  <c r="C484" i="1"/>
  <c r="O484" i="1"/>
  <c r="O496" i="1" s="1"/>
  <c r="M484" i="1"/>
  <c r="K484" i="1"/>
  <c r="K496" i="1" s="1"/>
  <c r="B484" i="1"/>
  <c r="B496" i="1" s="1"/>
  <c r="BO496" i="1" s="1"/>
  <c r="G479" i="1"/>
  <c r="D527" i="1"/>
  <c r="D539" i="1" s="1"/>
  <c r="O527" i="1"/>
  <c r="O539" i="1" s="1"/>
  <c r="M527" i="1"/>
  <c r="M539" i="1" s="1"/>
  <c r="C487" i="1"/>
  <c r="BP487" i="1" s="1"/>
  <c r="B487" i="1"/>
  <c r="BO487" i="1" s="1"/>
  <c r="G487" i="1"/>
  <c r="D487" i="1"/>
  <c r="O487" i="1"/>
  <c r="L440" i="1"/>
  <c r="AI399" i="1"/>
  <c r="AJ399" i="1" s="1"/>
  <c r="AE399" i="1"/>
  <c r="AI401" i="1"/>
  <c r="AJ401" i="1" s="1"/>
  <c r="AE401" i="1"/>
  <c r="Q523" i="1"/>
  <c r="Q535" i="1" s="1"/>
  <c r="AD499" i="1"/>
  <c r="P499" i="1"/>
  <c r="C422" i="2"/>
  <c r="D513" i="1"/>
  <c r="D525" i="1" s="1"/>
  <c r="K513" i="1"/>
  <c r="K525" i="1" s="1"/>
  <c r="O513" i="1"/>
  <c r="O525" i="1" s="1"/>
  <c r="L435" i="1"/>
  <c r="BU423" i="1" a="1"/>
  <c r="BU423" i="1" s="1"/>
  <c r="Q532" i="1"/>
  <c r="Q544" i="1" s="1"/>
  <c r="AD508" i="1"/>
  <c r="P508" i="1"/>
  <c r="C431" i="2"/>
  <c r="BO473" i="1"/>
  <c r="BI473" i="1"/>
  <c r="P514" i="1"/>
  <c r="D524" i="1"/>
  <c r="D536" i="1" s="1"/>
  <c r="O524" i="1"/>
  <c r="O536" i="1" s="1"/>
  <c r="P537" i="1"/>
  <c r="Q561" i="1"/>
  <c r="Q573" i="1" s="1"/>
  <c r="AI419" i="1"/>
  <c r="AJ419" i="1" s="1"/>
  <c r="AM451" i="1"/>
  <c r="C432" i="2"/>
  <c r="Q533" i="1"/>
  <c r="AD509" i="1"/>
  <c r="P509" i="1"/>
  <c r="BS418" i="1"/>
  <c r="BM417" i="1"/>
  <c r="I430" i="1"/>
  <c r="BC392" i="1"/>
  <c r="BB392" i="1"/>
  <c r="BR417" i="1"/>
  <c r="AN417" i="1"/>
  <c r="AQ417" i="1"/>
  <c r="H429" i="1"/>
  <c r="BE404" i="1"/>
  <c r="BA404" i="1"/>
  <c r="AO404" i="1"/>
  <c r="BQ404" i="1"/>
  <c r="F416" i="1"/>
  <c r="BC393" i="1"/>
  <c r="BB393" i="1"/>
  <c r="P563" i="1"/>
  <c r="BE405" i="1"/>
  <c r="BA405" i="1"/>
  <c r="AO405" i="1"/>
  <c r="BQ405" i="1"/>
  <c r="F417" i="1"/>
  <c r="AP405" i="1"/>
  <c r="AH405" i="1"/>
  <c r="AI406" i="1"/>
  <c r="AJ406" i="1" s="1"/>
  <c r="BE413" i="1"/>
  <c r="BQ413" i="1"/>
  <c r="BA413" i="1"/>
  <c r="AO413" i="1"/>
  <c r="AP413" i="1"/>
  <c r="AH413" i="1"/>
  <c r="AL431" i="1"/>
  <c r="AM431" i="1" s="1"/>
  <c r="O531" i="1"/>
  <c r="G531" i="1"/>
  <c r="D531" i="1"/>
  <c r="C425" i="2"/>
  <c r="Q526" i="1"/>
  <c r="Q538" i="1" s="1"/>
  <c r="AD502" i="1"/>
  <c r="P502" i="1"/>
  <c r="AL426" i="1"/>
  <c r="AM426" i="1" s="1"/>
  <c r="G428" i="1"/>
  <c r="AK416" i="1"/>
  <c r="CQ7" i="8"/>
  <c r="CR44" i="8"/>
  <c r="BT450" i="1"/>
  <c r="BL449" i="1"/>
  <c r="J462" i="1"/>
  <c r="AE419" i="1"/>
  <c r="BO450" i="1"/>
  <c r="BI450" i="1"/>
  <c r="B462" i="1"/>
  <c r="BO472" i="1"/>
  <c r="BI472" i="1"/>
  <c r="BU415" i="1" a="1"/>
  <c r="BU415" i="1" s="1"/>
  <c r="K427" i="1"/>
  <c r="AN427" i="1" s="1"/>
  <c r="BU416" i="1" a="1"/>
  <c r="BU416" i="1" s="1"/>
  <c r="K428" i="1"/>
  <c r="AN416" i="1"/>
  <c r="AQ416" i="1"/>
  <c r="BU418" i="1" a="1"/>
  <c r="BU418" i="1" s="1"/>
  <c r="K430" i="1"/>
  <c r="AM448" i="1"/>
  <c r="Q572" i="1"/>
  <c r="P548" i="1"/>
  <c r="BH430" i="1"/>
  <c r="AK430" i="1"/>
  <c r="BP430" i="1"/>
  <c r="C442" i="1"/>
  <c r="K519" i="1"/>
  <c r="K531" i="1" s="1"/>
  <c r="BP472" i="1"/>
  <c r="BH472" i="1"/>
  <c r="AK472" i="1"/>
  <c r="BK435" i="1" l="1"/>
  <c r="BJ435" i="1"/>
  <c r="BJ438" i="1"/>
  <c r="BK438" i="1"/>
  <c r="BJ436" i="1"/>
  <c r="BK436" i="1"/>
  <c r="BK437" i="1"/>
  <c r="BJ437" i="1"/>
  <c r="BK430" i="1"/>
  <c r="BJ430" i="1"/>
  <c r="BK443" i="1"/>
  <c r="BJ443" i="1"/>
  <c r="BL436" i="1"/>
  <c r="BJ439" i="1"/>
  <c r="BJ440" i="1"/>
  <c r="BK440" i="1"/>
  <c r="J449" i="1"/>
  <c r="J461" i="1" s="1"/>
  <c r="BK429" i="1"/>
  <c r="BJ429" i="1"/>
  <c r="BR437" i="1"/>
  <c r="AI414" i="1"/>
  <c r="AJ414" i="1" s="1"/>
  <c r="AO426" i="1"/>
  <c r="BA426" i="1"/>
  <c r="BC426" i="1" s="1"/>
  <c r="BE426" i="1"/>
  <c r="BC414" i="1"/>
  <c r="BQ426" i="1"/>
  <c r="AK475" i="1"/>
  <c r="AL475" i="1" s="1"/>
  <c r="AM475" i="1" s="1"/>
  <c r="BR472" i="1"/>
  <c r="H484" i="1"/>
  <c r="BR484" i="1" s="1"/>
  <c r="F438" i="1"/>
  <c r="AP438" i="1" s="1"/>
  <c r="E462" i="1"/>
  <c r="M451" i="1"/>
  <c r="BJ451" i="1" s="1"/>
  <c r="I451" i="1"/>
  <c r="BS439" i="1"/>
  <c r="BM438" i="1"/>
  <c r="E496" i="1"/>
  <c r="E508" i="1" s="1"/>
  <c r="AK429" i="1"/>
  <c r="AL429" i="1" s="1"/>
  <c r="AM429" i="1" s="1"/>
  <c r="BP429" i="1"/>
  <c r="C441" i="1"/>
  <c r="BH429" i="1"/>
  <c r="J471" i="1"/>
  <c r="BT459" i="1"/>
  <c r="BL458" i="1"/>
  <c r="C471" i="1"/>
  <c r="BP459" i="1"/>
  <c r="BH459" i="1"/>
  <c r="BS438" i="1"/>
  <c r="I450" i="1"/>
  <c r="BM437" i="1"/>
  <c r="M474" i="1"/>
  <c r="H486" i="1"/>
  <c r="BR474" i="1"/>
  <c r="M471" i="1"/>
  <c r="BL450" i="1"/>
  <c r="BT451" i="1"/>
  <c r="J463" i="1"/>
  <c r="I452" i="1"/>
  <c r="BS440" i="1"/>
  <c r="BM439" i="1"/>
  <c r="J448" i="1"/>
  <c r="BT436" i="1"/>
  <c r="BL435" i="1"/>
  <c r="I455" i="1"/>
  <c r="BS443" i="1"/>
  <c r="BM442" i="1"/>
  <c r="M442" i="1"/>
  <c r="BM435" i="1"/>
  <c r="BS436" i="1"/>
  <c r="I448" i="1"/>
  <c r="M441" i="1"/>
  <c r="M449" i="1"/>
  <c r="E491" i="1"/>
  <c r="E441" i="1"/>
  <c r="C440" i="1"/>
  <c r="BP428" i="1"/>
  <c r="BH428" i="1"/>
  <c r="E449" i="1"/>
  <c r="BR460" i="1"/>
  <c r="M452" i="1"/>
  <c r="F443" i="1"/>
  <c r="AP443" i="1" s="1"/>
  <c r="I449" i="1"/>
  <c r="BM436" i="1"/>
  <c r="BS437" i="1"/>
  <c r="E447" i="1"/>
  <c r="AK435" i="1"/>
  <c r="AL435" i="1" s="1"/>
  <c r="AM435" i="1" s="1"/>
  <c r="M496" i="1"/>
  <c r="M508" i="1" s="1"/>
  <c r="M520" i="1" s="1"/>
  <c r="C496" i="1"/>
  <c r="BP496" i="1" s="1"/>
  <c r="H464" i="1"/>
  <c r="BR452" i="1"/>
  <c r="H447" i="1"/>
  <c r="BR435" i="1"/>
  <c r="AH426" i="1"/>
  <c r="AE426" i="1" s="1"/>
  <c r="I441" i="1"/>
  <c r="BM428" i="1"/>
  <c r="BS429" i="1"/>
  <c r="E488" i="1"/>
  <c r="C461" i="1"/>
  <c r="BP449" i="1"/>
  <c r="BH449" i="1"/>
  <c r="J455" i="1"/>
  <c r="BL442" i="1"/>
  <c r="BT443" i="1"/>
  <c r="AP425" i="1"/>
  <c r="AI425" i="1"/>
  <c r="L475" i="1"/>
  <c r="L442" i="1"/>
  <c r="L448" i="1"/>
  <c r="AN436" i="1"/>
  <c r="AQ436" i="1"/>
  <c r="F436" i="1"/>
  <c r="BU436" i="1" a="1"/>
  <c r="BU436" i="1" s="1"/>
  <c r="BB412" i="1"/>
  <c r="BC412" i="1"/>
  <c r="L450" i="1"/>
  <c r="BU438" i="1" a="1"/>
  <c r="BU438" i="1" s="1"/>
  <c r="AQ438" i="1"/>
  <c r="AN438" i="1"/>
  <c r="AP424" i="1"/>
  <c r="BQ424" i="1"/>
  <c r="AO424" i="1"/>
  <c r="BE424" i="1"/>
  <c r="BA424" i="1"/>
  <c r="AH424" i="1"/>
  <c r="AN437" i="1"/>
  <c r="BA431" i="1"/>
  <c r="BE431" i="1"/>
  <c r="AO431" i="1"/>
  <c r="BQ431" i="1"/>
  <c r="AP431" i="1"/>
  <c r="BB419" i="1"/>
  <c r="BC419" i="1"/>
  <c r="L455" i="1"/>
  <c r="AN443" i="1"/>
  <c r="AQ443" i="1"/>
  <c r="BU443" i="1" a="1"/>
  <c r="BU443" i="1" s="1"/>
  <c r="AE412" i="1"/>
  <c r="AI412" i="1"/>
  <c r="AJ412" i="1" s="1"/>
  <c r="BQ425" i="1"/>
  <c r="BE425" i="1"/>
  <c r="AO425" i="1"/>
  <c r="BA425" i="1"/>
  <c r="BB425" i="1" s="1"/>
  <c r="B513" i="1"/>
  <c r="B525" i="1" s="1"/>
  <c r="B537" i="1" s="1"/>
  <c r="B549" i="1" s="1"/>
  <c r="X281" i="1"/>
  <c r="BD281" i="1" s="1"/>
  <c r="P573" i="1"/>
  <c r="P544" i="1"/>
  <c r="P572" i="1"/>
  <c r="O537" i="1"/>
  <c r="O549" i="1" s="1"/>
  <c r="K537" i="1"/>
  <c r="K549" i="1" s="1"/>
  <c r="D537" i="1"/>
  <c r="D549" i="1" s="1"/>
  <c r="L452" i="1"/>
  <c r="AL443" i="1"/>
  <c r="AM443" i="1" s="1"/>
  <c r="CP7" i="8"/>
  <c r="CQ44" i="8"/>
  <c r="R334" i="1"/>
  <c r="AS333" i="1"/>
  <c r="EX333" i="1"/>
  <c r="BR429" i="1"/>
  <c r="AN429" i="1"/>
  <c r="AQ429" i="1"/>
  <c r="H441" i="1"/>
  <c r="F429" i="1"/>
  <c r="O509" i="1"/>
  <c r="O521" i="1" s="1"/>
  <c r="G509" i="1"/>
  <c r="G521" i="1" s="1"/>
  <c r="D509" i="1"/>
  <c r="D521" i="1" s="1"/>
  <c r="B509" i="1"/>
  <c r="BO509" i="1" s="1"/>
  <c r="BC406" i="1"/>
  <c r="BB406" i="1"/>
  <c r="BS435" i="1"/>
  <c r="BM434" i="1"/>
  <c r="I447" i="1"/>
  <c r="F435" i="1"/>
  <c r="AQ435" i="1"/>
  <c r="AN435" i="1"/>
  <c r="L447" i="1"/>
  <c r="BU435" i="1" a="1"/>
  <c r="BU435" i="1" s="1"/>
  <c r="AI404" i="1"/>
  <c r="AJ404" i="1" s="1"/>
  <c r="CU43" i="8"/>
  <c r="CT6" i="8"/>
  <c r="CU20" i="8"/>
  <c r="D499" i="1"/>
  <c r="D511" i="1" s="1"/>
  <c r="C499" i="1"/>
  <c r="BP499" i="1" s="1"/>
  <c r="B499" i="1"/>
  <c r="BO499" i="1" s="1"/>
  <c r="E499" i="1"/>
  <c r="G499" i="1"/>
  <c r="G511" i="1" s="1"/>
  <c r="O499" i="1"/>
  <c r="O511" i="1" s="1"/>
  <c r="P538" i="1"/>
  <c r="AN430" i="1"/>
  <c r="BR430" i="1"/>
  <c r="AQ430" i="1"/>
  <c r="F430" i="1"/>
  <c r="AH430" i="1" s="1"/>
  <c r="AE430" i="1" s="1"/>
  <c r="H442" i="1"/>
  <c r="P535" i="1"/>
  <c r="F437" i="1"/>
  <c r="BQ416" i="1"/>
  <c r="AO416" i="1"/>
  <c r="BE416" i="1"/>
  <c r="BA416" i="1"/>
  <c r="AP416" i="1"/>
  <c r="P533" i="1"/>
  <c r="O543" i="1"/>
  <c r="O555" i="1" s="1"/>
  <c r="K543" i="1"/>
  <c r="K555" i="1" s="1"/>
  <c r="D543" i="1"/>
  <c r="D555" i="1" s="1"/>
  <c r="B543" i="1"/>
  <c r="B555" i="1" s="1"/>
  <c r="G543" i="1"/>
  <c r="G555" i="1" s="1"/>
  <c r="AI411" i="1"/>
  <c r="AJ411" i="1" s="1"/>
  <c r="AE411" i="1"/>
  <c r="BT429" i="1"/>
  <c r="BL428" i="1"/>
  <c r="J441" i="1"/>
  <c r="AL416" i="1"/>
  <c r="AM416" i="1" s="1"/>
  <c r="AH416" i="1"/>
  <c r="AE416" i="1" s="1"/>
  <c r="Q584" i="1"/>
  <c r="AO415" i="1"/>
  <c r="BE415" i="1"/>
  <c r="BA415" i="1"/>
  <c r="BQ415" i="1"/>
  <c r="AP415" i="1"/>
  <c r="AH415" i="1"/>
  <c r="BP450" i="1"/>
  <c r="AK450" i="1"/>
  <c r="BH450" i="1"/>
  <c r="C462" i="1"/>
  <c r="BQ423" i="1"/>
  <c r="BA423" i="1"/>
  <c r="AO423" i="1"/>
  <c r="BE423" i="1"/>
  <c r="AP423" i="1"/>
  <c r="AH423" i="1"/>
  <c r="BC403" i="1"/>
  <c r="BB403" i="1"/>
  <c r="BR449" i="1"/>
  <c r="H461" i="1"/>
  <c r="AQ437" i="1"/>
  <c r="Q550" i="1"/>
  <c r="Q562" i="1" s="1"/>
  <c r="P526" i="1"/>
  <c r="BO442" i="1"/>
  <c r="BI442" i="1"/>
  <c r="B454" i="1"/>
  <c r="Q591" i="1"/>
  <c r="P567" i="1"/>
  <c r="BR467" i="1"/>
  <c r="H479" i="1"/>
  <c r="D508" i="1"/>
  <c r="D520" i="1" s="1"/>
  <c r="B508" i="1"/>
  <c r="BO508" i="1" s="1"/>
  <c r="K508" i="1"/>
  <c r="K520" i="1" s="1"/>
  <c r="G508" i="1"/>
  <c r="G520" i="1" s="1"/>
  <c r="O508" i="1"/>
  <c r="O520" i="1" s="1"/>
  <c r="AI431" i="1"/>
  <c r="AJ431" i="1" s="1"/>
  <c r="Q556" i="1"/>
  <c r="Q568" i="1" s="1"/>
  <c r="P532" i="1"/>
  <c r="F428" i="1"/>
  <c r="G440" i="1"/>
  <c r="AK428" i="1"/>
  <c r="CU19" i="8"/>
  <c r="CV46" i="8"/>
  <c r="BU427" i="1" a="1"/>
  <c r="BU427" i="1" s="1"/>
  <c r="K439" i="1"/>
  <c r="AN439" i="1" s="1"/>
  <c r="AI405" i="1"/>
  <c r="AJ405" i="1" s="1"/>
  <c r="AE405" i="1"/>
  <c r="L449" i="1"/>
  <c r="BU437" i="1" a="1"/>
  <c r="BU437" i="1" s="1"/>
  <c r="BP442" i="1"/>
  <c r="AK442" i="1"/>
  <c r="BH442" i="1"/>
  <c r="C454" i="1"/>
  <c r="BE418" i="1"/>
  <c r="AO418" i="1"/>
  <c r="BQ418" i="1"/>
  <c r="BA418" i="1"/>
  <c r="AP418" i="1"/>
  <c r="BC404" i="1"/>
  <c r="BB404" i="1"/>
  <c r="BB411" i="1"/>
  <c r="BC411" i="1"/>
  <c r="AH418" i="1"/>
  <c r="L441" i="1"/>
  <c r="BU429" i="1" a="1"/>
  <c r="BU429" i="1" s="1"/>
  <c r="BI462" i="1"/>
  <c r="BO462" i="1"/>
  <c r="B474" i="1"/>
  <c r="O502" i="1"/>
  <c r="O514" i="1" s="1"/>
  <c r="G502" i="1"/>
  <c r="G514" i="1" s="1"/>
  <c r="E502" i="1"/>
  <c r="D502" i="1"/>
  <c r="D514" i="1" s="1"/>
  <c r="BA417" i="1"/>
  <c r="AO417" i="1"/>
  <c r="BQ417" i="1"/>
  <c r="BE417" i="1"/>
  <c r="AP417" i="1"/>
  <c r="AH417" i="1"/>
  <c r="BH455" i="1"/>
  <c r="BP455" i="1"/>
  <c r="AK455" i="1"/>
  <c r="C467" i="1"/>
  <c r="BU430" i="1" a="1"/>
  <c r="BU430" i="1" s="1"/>
  <c r="K442" i="1"/>
  <c r="P587" i="1"/>
  <c r="BO484" i="1"/>
  <c r="BI484" i="1"/>
  <c r="O558" i="1"/>
  <c r="O570" i="1" s="1"/>
  <c r="G558" i="1"/>
  <c r="G570" i="1" s="1"/>
  <c r="D558" i="1"/>
  <c r="D570" i="1" s="1"/>
  <c r="K558" i="1"/>
  <c r="K570" i="1" s="1"/>
  <c r="BL429" i="1"/>
  <c r="BT430" i="1"/>
  <c r="J442" i="1"/>
  <c r="BI485" i="1"/>
  <c r="BO485" i="1"/>
  <c r="BR439" i="1"/>
  <c r="H451" i="1"/>
  <c r="Q585" i="1"/>
  <c r="Q597" i="1" s="1"/>
  <c r="P561" i="1"/>
  <c r="P594" i="1"/>
  <c r="AI413" i="1"/>
  <c r="AJ413" i="1" s="1"/>
  <c r="AE413" i="1"/>
  <c r="AI403" i="1"/>
  <c r="AJ403" i="1" s="1"/>
  <c r="AE403" i="1"/>
  <c r="K479" i="1"/>
  <c r="BL461" i="1"/>
  <c r="BT462" i="1"/>
  <c r="J474" i="1"/>
  <c r="BH484" i="1"/>
  <c r="BP484" i="1"/>
  <c r="AK484" i="1"/>
  <c r="Q606" i="1"/>
  <c r="P606" i="1" s="1"/>
  <c r="P582" i="1"/>
  <c r="F427" i="1"/>
  <c r="D551" i="1"/>
  <c r="D563" i="1" s="1"/>
  <c r="B551" i="1"/>
  <c r="B563" i="1" s="1"/>
  <c r="O551" i="1"/>
  <c r="O563" i="1" s="1"/>
  <c r="M551" i="1"/>
  <c r="M563" i="1" s="1"/>
  <c r="AT321" i="1"/>
  <c r="P579" i="1"/>
  <c r="K497" i="1"/>
  <c r="K509" i="1" s="1"/>
  <c r="G489" i="1"/>
  <c r="V281" i="1"/>
  <c r="BC413" i="1"/>
  <c r="BB413" i="1"/>
  <c r="BU428" i="1" a="1"/>
  <c r="BU428" i="1" s="1"/>
  <c r="K440" i="1"/>
  <c r="AN428" i="1"/>
  <c r="AQ428" i="1"/>
  <c r="BS430" i="1"/>
  <c r="BM429" i="1"/>
  <c r="I442" i="1"/>
  <c r="G491" i="1"/>
  <c r="Q547" i="1"/>
  <c r="Q559" i="1" s="1"/>
  <c r="P523" i="1"/>
  <c r="AL430" i="1"/>
  <c r="AM430" i="1" s="1"/>
  <c r="AL438" i="1"/>
  <c r="AM438" i="1" s="1"/>
  <c r="AL472" i="1"/>
  <c r="AM472" i="1" s="1"/>
  <c r="D548" i="1"/>
  <c r="D560" i="1" s="1"/>
  <c r="O548" i="1"/>
  <c r="O560" i="1" s="1"/>
  <c r="B548" i="1"/>
  <c r="B560" i="1" s="1"/>
  <c r="BB405" i="1"/>
  <c r="BC405" i="1"/>
  <c r="Q545" i="1"/>
  <c r="Q557" i="1" s="1"/>
  <c r="AQ427" i="1"/>
  <c r="Q599" i="1"/>
  <c r="Q611" i="1" s="1"/>
  <c r="P611" i="1" s="1"/>
  <c r="P575" i="1"/>
  <c r="BT452" i="1"/>
  <c r="BL451" i="1"/>
  <c r="J464" i="1"/>
  <c r="BK451" i="1" l="1"/>
  <c r="BJ455" i="1"/>
  <c r="BK455" i="1"/>
  <c r="BT449" i="1"/>
  <c r="BB426" i="1"/>
  <c r="BK449" i="1"/>
  <c r="BJ449" i="1"/>
  <c r="BK452" i="1"/>
  <c r="BJ452" i="1"/>
  <c r="BL448" i="1"/>
  <c r="BE438" i="1"/>
  <c r="BK442" i="1"/>
  <c r="BJ442" i="1"/>
  <c r="BK441" i="1"/>
  <c r="BJ441" i="1"/>
  <c r="BK448" i="1"/>
  <c r="BJ448" i="1"/>
  <c r="BK447" i="1"/>
  <c r="BJ447" i="1"/>
  <c r="BK450" i="1"/>
  <c r="BJ450" i="1"/>
  <c r="H496" i="1"/>
  <c r="BR496" i="1" s="1"/>
  <c r="AO438" i="1"/>
  <c r="BQ438" i="1"/>
  <c r="AH438" i="1"/>
  <c r="AE438" i="1" s="1"/>
  <c r="BA438" i="1"/>
  <c r="BB438" i="1" s="1"/>
  <c r="BA443" i="1"/>
  <c r="BC443" i="1" s="1"/>
  <c r="AO443" i="1"/>
  <c r="BQ443" i="1"/>
  <c r="BE443" i="1"/>
  <c r="AH443" i="1"/>
  <c r="AE443" i="1" s="1"/>
  <c r="C508" i="1"/>
  <c r="BP508" i="1" s="1"/>
  <c r="BL460" i="1"/>
  <c r="J473" i="1"/>
  <c r="BT461" i="1"/>
  <c r="M463" i="1"/>
  <c r="M464" i="1"/>
  <c r="BS441" i="1"/>
  <c r="BM440" i="1"/>
  <c r="I453" i="1"/>
  <c r="BH471" i="1"/>
  <c r="C483" i="1"/>
  <c r="BP471" i="1"/>
  <c r="E520" i="1"/>
  <c r="BM448" i="1"/>
  <c r="I461" i="1"/>
  <c r="BS449" i="1"/>
  <c r="E453" i="1"/>
  <c r="BM454" i="1"/>
  <c r="I467" i="1"/>
  <c r="BS455" i="1"/>
  <c r="M483" i="1"/>
  <c r="E461" i="1"/>
  <c r="I462" i="1"/>
  <c r="BS450" i="1"/>
  <c r="BM449" i="1"/>
  <c r="E511" i="1"/>
  <c r="E523" i="1" s="1"/>
  <c r="E535" i="1" s="1"/>
  <c r="I463" i="1"/>
  <c r="BS451" i="1"/>
  <c r="BM450" i="1"/>
  <c r="F450" i="1"/>
  <c r="AP450" i="1" s="1"/>
  <c r="AI426" i="1"/>
  <c r="AJ426" i="1" s="1"/>
  <c r="E514" i="1"/>
  <c r="E526" i="1" s="1"/>
  <c r="E538" i="1" s="1"/>
  <c r="M486" i="1"/>
  <c r="M498" i="1" s="1"/>
  <c r="M510" i="1" s="1"/>
  <c r="M522" i="1" s="1"/>
  <c r="M534" i="1" s="1"/>
  <c r="M546" i="1" s="1"/>
  <c r="M558" i="1" s="1"/>
  <c r="M570" i="1" s="1"/>
  <c r="M582" i="1" s="1"/>
  <c r="M594" i="1" s="1"/>
  <c r="M606" i="1" s="1"/>
  <c r="BS452" i="1"/>
  <c r="BM451" i="1"/>
  <c r="I464" i="1"/>
  <c r="BH440" i="1"/>
  <c r="C452" i="1"/>
  <c r="BP440" i="1"/>
  <c r="F455" i="1"/>
  <c r="AP455" i="1" s="1"/>
  <c r="AK449" i="1"/>
  <c r="AL449" i="1" s="1"/>
  <c r="AM449" i="1" s="1"/>
  <c r="BT448" i="1"/>
  <c r="BL447" i="1"/>
  <c r="J460" i="1"/>
  <c r="M454" i="1"/>
  <c r="J467" i="1"/>
  <c r="BL454" i="1"/>
  <c r="BT455" i="1"/>
  <c r="C473" i="1"/>
  <c r="BP461" i="1"/>
  <c r="BH461" i="1"/>
  <c r="E503" i="1"/>
  <c r="I460" i="1"/>
  <c r="BS448" i="1"/>
  <c r="BM447" i="1"/>
  <c r="J475" i="1"/>
  <c r="BT463" i="1"/>
  <c r="BL462" i="1"/>
  <c r="M461" i="1"/>
  <c r="M453" i="1"/>
  <c r="BP441" i="1"/>
  <c r="AK441" i="1"/>
  <c r="AL441" i="1" s="1"/>
  <c r="AM441" i="1" s="1"/>
  <c r="C453" i="1"/>
  <c r="BH441" i="1"/>
  <c r="E500" i="1"/>
  <c r="BR486" i="1"/>
  <c r="H498" i="1"/>
  <c r="H476" i="1"/>
  <c r="BR464" i="1"/>
  <c r="E459" i="1"/>
  <c r="AK447" i="1"/>
  <c r="AL447" i="1" s="1"/>
  <c r="AM447" i="1" s="1"/>
  <c r="E474" i="1"/>
  <c r="BR447" i="1"/>
  <c r="H459" i="1"/>
  <c r="J483" i="1"/>
  <c r="BT471" i="1"/>
  <c r="BL470" i="1"/>
  <c r="Z280" i="1"/>
  <c r="Y281" i="1"/>
  <c r="BB424" i="1"/>
  <c r="BC424" i="1"/>
  <c r="BE436" i="1"/>
  <c r="AH436" i="1"/>
  <c r="AP436" i="1"/>
  <c r="BQ436" i="1"/>
  <c r="BA436" i="1"/>
  <c r="AO436" i="1"/>
  <c r="L467" i="1"/>
  <c r="AQ455" i="1"/>
  <c r="BU455" i="1" a="1"/>
  <c r="BU455" i="1" s="1"/>
  <c r="AN455" i="1"/>
  <c r="L460" i="1"/>
  <c r="BU448" i="1" a="1"/>
  <c r="BU448" i="1" s="1"/>
  <c r="AQ448" i="1"/>
  <c r="F448" i="1"/>
  <c r="AN448" i="1"/>
  <c r="AE424" i="1"/>
  <c r="AI424" i="1"/>
  <c r="AJ424" i="1" s="1"/>
  <c r="B511" i="1"/>
  <c r="B523" i="1" s="1"/>
  <c r="B535" i="1" s="1"/>
  <c r="L454" i="1"/>
  <c r="L487" i="1"/>
  <c r="BC431" i="1"/>
  <c r="BB431" i="1"/>
  <c r="AQ449" i="1"/>
  <c r="L462" i="1"/>
  <c r="BU450" i="1" a="1"/>
  <c r="BU450" i="1" s="1"/>
  <c r="AN450" i="1"/>
  <c r="AQ450" i="1"/>
  <c r="BC425" i="1"/>
  <c r="B520" i="1"/>
  <c r="B532" i="1" s="1"/>
  <c r="B544" i="1" s="1"/>
  <c r="C511" i="1"/>
  <c r="C523" i="1" s="1"/>
  <c r="C535" i="1" s="1"/>
  <c r="H508" i="1"/>
  <c r="BR508" i="1" s="1"/>
  <c r="P597" i="1"/>
  <c r="P557" i="1"/>
  <c r="K521" i="1"/>
  <c r="K533" i="1" s="1"/>
  <c r="P562" i="1"/>
  <c r="AS334" i="1"/>
  <c r="R335" i="1"/>
  <c r="EX334" i="1"/>
  <c r="AI430" i="1"/>
  <c r="BU442" i="1" a="1"/>
  <c r="BU442" i="1" s="1"/>
  <c r="K454" i="1"/>
  <c r="P591" i="1"/>
  <c r="BC423" i="1"/>
  <c r="BB423" i="1"/>
  <c r="Q571" i="1"/>
  <c r="Q583" i="1" s="1"/>
  <c r="P547" i="1"/>
  <c r="Q603" i="1"/>
  <c r="Q615" i="1" s="1"/>
  <c r="P615" i="1" s="1"/>
  <c r="K491" i="1"/>
  <c r="BR479" i="1"/>
  <c r="H491" i="1"/>
  <c r="AI438" i="1"/>
  <c r="BH462" i="1"/>
  <c r="BP462" i="1"/>
  <c r="AK462" i="1"/>
  <c r="C474" i="1"/>
  <c r="D533" i="1"/>
  <c r="O533" i="1"/>
  <c r="G533" i="1"/>
  <c r="BM441" i="1"/>
  <c r="BS442" i="1"/>
  <c r="I454" i="1"/>
  <c r="G582" i="1"/>
  <c r="G594" i="1" s="1"/>
  <c r="D582" i="1"/>
  <c r="D594" i="1" s="1"/>
  <c r="D606" i="1" s="1"/>
  <c r="O582" i="1"/>
  <c r="O594" i="1" s="1"/>
  <c r="O606" i="1" s="1"/>
  <c r="K582" i="1"/>
  <c r="K594" i="1" s="1"/>
  <c r="K606" i="1" s="1"/>
  <c r="G501" i="1"/>
  <c r="BL463" i="1"/>
  <c r="BT464" i="1"/>
  <c r="J476" i="1"/>
  <c r="L453" i="1"/>
  <c r="BU441" i="1" a="1"/>
  <c r="BU441" i="1" s="1"/>
  <c r="L459" i="1"/>
  <c r="BU447" i="1" a="1"/>
  <c r="BU447" i="1" s="1"/>
  <c r="BQ428" i="1"/>
  <c r="BE428" i="1"/>
  <c r="BA428" i="1"/>
  <c r="AO428" i="1"/>
  <c r="AP428" i="1"/>
  <c r="CO7" i="8"/>
  <c r="CP44" i="8"/>
  <c r="Q618" i="1"/>
  <c r="P618" i="1" s="1"/>
  <c r="B521" i="1"/>
  <c r="B533" i="1" s="1"/>
  <c r="BC418" i="1"/>
  <c r="BB418" i="1"/>
  <c r="AO427" i="1"/>
  <c r="BE427" i="1"/>
  <c r="BA427" i="1"/>
  <c r="BQ427" i="1"/>
  <c r="AP427" i="1"/>
  <c r="AH427" i="1"/>
  <c r="BC415" i="1"/>
  <c r="BB415" i="1"/>
  <c r="BL440" i="1"/>
  <c r="BT441" i="1"/>
  <c r="J453" i="1"/>
  <c r="BC416" i="1"/>
  <c r="BB416" i="1"/>
  <c r="L464" i="1"/>
  <c r="P568" i="1"/>
  <c r="BO454" i="1"/>
  <c r="BI454" i="1"/>
  <c r="B466" i="1"/>
  <c r="BU439" i="1" a="1"/>
  <c r="BU439" i="1" s="1"/>
  <c r="K451" i="1"/>
  <c r="AN451" i="1" s="1"/>
  <c r="AJ425" i="1"/>
  <c r="AI418" i="1"/>
  <c r="AJ418" i="1" s="1"/>
  <c r="AE418" i="1"/>
  <c r="AK467" i="1"/>
  <c r="BP467" i="1"/>
  <c r="BH467" i="1"/>
  <c r="C479" i="1"/>
  <c r="Q580" i="1"/>
  <c r="Q592" i="1" s="1"/>
  <c r="P556" i="1"/>
  <c r="AT322" i="1"/>
  <c r="AI417" i="1"/>
  <c r="AJ417" i="1" s="1"/>
  <c r="AE417" i="1"/>
  <c r="BP454" i="1"/>
  <c r="AK454" i="1"/>
  <c r="BH454" i="1"/>
  <c r="C466" i="1"/>
  <c r="F449" i="1"/>
  <c r="P550" i="1"/>
  <c r="Q574" i="1"/>
  <c r="Q586" i="1" s="1"/>
  <c r="CS6" i="8"/>
  <c r="CT43" i="8"/>
  <c r="AI415" i="1"/>
  <c r="AJ415" i="1" s="1"/>
  <c r="AE415" i="1"/>
  <c r="AI443" i="1"/>
  <c r="AJ443" i="1" s="1"/>
  <c r="BU440" i="1" a="1"/>
  <c r="BU440" i="1" s="1"/>
  <c r="K452" i="1"/>
  <c r="AQ440" i="1"/>
  <c r="AN440" i="1"/>
  <c r="BR461" i="1"/>
  <c r="H473" i="1"/>
  <c r="P584" i="1"/>
  <c r="AN442" i="1"/>
  <c r="BR442" i="1"/>
  <c r="AQ442" i="1"/>
  <c r="H454" i="1"/>
  <c r="F442" i="1"/>
  <c r="BA429" i="1"/>
  <c r="BE429" i="1"/>
  <c r="BQ429" i="1"/>
  <c r="AO429" i="1"/>
  <c r="AP429" i="1"/>
  <c r="AH429" i="1"/>
  <c r="O572" i="1"/>
  <c r="B572" i="1"/>
  <c r="D572" i="1"/>
  <c r="Q609" i="1"/>
  <c r="P609" i="1" s="1"/>
  <c r="P585" i="1"/>
  <c r="AI423" i="1"/>
  <c r="AJ423" i="1" s="1"/>
  <c r="AE423" i="1"/>
  <c r="G523" i="1"/>
  <c r="G535" i="1" s="1"/>
  <c r="D523" i="1"/>
  <c r="D535" i="1" s="1"/>
  <c r="O523" i="1"/>
  <c r="O535" i="1" s="1"/>
  <c r="BT474" i="1"/>
  <c r="BL473" i="1"/>
  <c r="J486" i="1"/>
  <c r="AL484" i="1"/>
  <c r="AM484" i="1" s="1"/>
  <c r="BB443" i="1"/>
  <c r="F439" i="1"/>
  <c r="AL442" i="1"/>
  <c r="AM442" i="1" s="1"/>
  <c r="CT19" i="8"/>
  <c r="CU46" i="8"/>
  <c r="BA430" i="1"/>
  <c r="AO430" i="1"/>
  <c r="BQ430" i="1"/>
  <c r="BE430" i="1"/>
  <c r="AP430" i="1"/>
  <c r="BE435" i="1"/>
  <c r="BA435" i="1"/>
  <c r="AO435" i="1"/>
  <c r="BQ435" i="1"/>
  <c r="AH435" i="1"/>
  <c r="AP435" i="1"/>
  <c r="BR441" i="1"/>
  <c r="AN441" i="1"/>
  <c r="AQ441" i="1"/>
  <c r="H453" i="1"/>
  <c r="F441" i="1"/>
  <c r="Q596" i="1"/>
  <c r="Q608" i="1" s="1"/>
  <c r="P608" i="1" s="1"/>
  <c r="V282" i="1"/>
  <c r="U282" i="1"/>
  <c r="T282" i="1"/>
  <c r="W281" i="1"/>
  <c r="K561" i="1"/>
  <c r="K573" i="1" s="1"/>
  <c r="O561" i="1"/>
  <c r="O573" i="1" s="1"/>
  <c r="D561" i="1"/>
  <c r="D573" i="1" s="1"/>
  <c r="B561" i="1"/>
  <c r="B573" i="1" s="1"/>
  <c r="L461" i="1"/>
  <c r="BU449" i="1" a="1"/>
  <c r="BU449" i="1" s="1"/>
  <c r="AL455" i="1"/>
  <c r="AM455" i="1" s="1"/>
  <c r="O575" i="1"/>
  <c r="O587" i="1" s="1"/>
  <c r="M575" i="1"/>
  <c r="M587" i="1" s="1"/>
  <c r="D575" i="1"/>
  <c r="D587" i="1" s="1"/>
  <c r="B575" i="1"/>
  <c r="B587" i="1" s="1"/>
  <c r="Q623" i="1"/>
  <c r="P623" i="1" s="1"/>
  <c r="P599" i="1"/>
  <c r="AQ439" i="1"/>
  <c r="AL428" i="1"/>
  <c r="AM428" i="1" s="1"/>
  <c r="AH428" i="1"/>
  <c r="AE428" i="1" s="1"/>
  <c r="AI416" i="1"/>
  <c r="AJ416" i="1" s="1"/>
  <c r="BE437" i="1"/>
  <c r="BQ437" i="1"/>
  <c r="BA437" i="1"/>
  <c r="AO437" i="1"/>
  <c r="AP437" i="1"/>
  <c r="AH437" i="1"/>
  <c r="BM446" i="1"/>
  <c r="BS447" i="1"/>
  <c r="F447" i="1"/>
  <c r="AQ447" i="1"/>
  <c r="AN447" i="1"/>
  <c r="I459" i="1"/>
  <c r="BC438" i="1"/>
  <c r="BB417" i="1"/>
  <c r="BC417" i="1"/>
  <c r="P559" i="1"/>
  <c r="P545" i="1"/>
  <c r="Q569" i="1"/>
  <c r="Q581" i="1" s="1"/>
  <c r="BL441" i="1"/>
  <c r="BT442" i="1"/>
  <c r="J454" i="1"/>
  <c r="O567" i="1"/>
  <c r="O579" i="1" s="1"/>
  <c r="B567" i="1"/>
  <c r="B579" i="1" s="1"/>
  <c r="G567" i="1"/>
  <c r="G579" i="1" s="1"/>
  <c r="D567" i="1"/>
  <c r="D579" i="1" s="1"/>
  <c r="K567" i="1"/>
  <c r="K579" i="1" s="1"/>
  <c r="BO474" i="1"/>
  <c r="BI474" i="1"/>
  <c r="B486" i="1"/>
  <c r="O532" i="1"/>
  <c r="O544" i="1" s="1"/>
  <c r="M532" i="1"/>
  <c r="M544" i="1" s="1"/>
  <c r="K532" i="1"/>
  <c r="K544" i="1" s="1"/>
  <c r="G532" i="1"/>
  <c r="D532" i="1"/>
  <c r="D544" i="1" s="1"/>
  <c r="E532" i="1"/>
  <c r="E544" i="1" s="1"/>
  <c r="AL450" i="1"/>
  <c r="AM450" i="1" s="1"/>
  <c r="G503" i="1"/>
  <c r="BR451" i="1"/>
  <c r="H463" i="1"/>
  <c r="G452" i="1"/>
  <c r="F440" i="1"/>
  <c r="AK440" i="1"/>
  <c r="O526" i="1"/>
  <c r="O538" i="1" s="1"/>
  <c r="G526" i="1"/>
  <c r="G538" i="1" s="1"/>
  <c r="D526" i="1"/>
  <c r="D538" i="1" s="1"/>
  <c r="AN449" i="1"/>
  <c r="BK461" i="1" l="1"/>
  <c r="BJ461" i="1"/>
  <c r="BJ460" i="1"/>
  <c r="BK460" i="1"/>
  <c r="BK462" i="1"/>
  <c r="BJ462" i="1"/>
  <c r="BK464" i="1"/>
  <c r="BJ464" i="1"/>
  <c r="BK453" i="1"/>
  <c r="BJ453" i="1"/>
  <c r="BK463" i="1"/>
  <c r="BJ463" i="1"/>
  <c r="BJ459" i="1"/>
  <c r="BK459" i="1"/>
  <c r="BK467" i="1"/>
  <c r="BJ467" i="1"/>
  <c r="BK454" i="1"/>
  <c r="BJ454" i="1"/>
  <c r="C520" i="1"/>
  <c r="C532" i="1" s="1"/>
  <c r="C544" i="1" s="1"/>
  <c r="C556" i="1" s="1"/>
  <c r="C568" i="1" s="1"/>
  <c r="AO450" i="1"/>
  <c r="BQ455" i="1"/>
  <c r="AO455" i="1"/>
  <c r="BA450" i="1"/>
  <c r="BC450" i="1" s="1"/>
  <c r="BE455" i="1"/>
  <c r="E473" i="1"/>
  <c r="J479" i="1"/>
  <c r="BL466" i="1"/>
  <c r="BT467" i="1"/>
  <c r="F467" i="1"/>
  <c r="AP467" i="1" s="1"/>
  <c r="BM461" i="1"/>
  <c r="BS462" i="1"/>
  <c r="I474" i="1"/>
  <c r="E515" i="1"/>
  <c r="E527" i="1" s="1"/>
  <c r="E539" i="1" s="1"/>
  <c r="E551" i="1" s="1"/>
  <c r="E563" i="1" s="1"/>
  <c r="E575" i="1" s="1"/>
  <c r="E587" i="1" s="1"/>
  <c r="E599" i="1" s="1"/>
  <c r="E611" i="1" s="1"/>
  <c r="E623" i="1" s="1"/>
  <c r="E512" i="1"/>
  <c r="E524" i="1" s="1"/>
  <c r="E536" i="1" s="1"/>
  <c r="E548" i="1" s="1"/>
  <c r="E560" i="1" s="1"/>
  <c r="E572" i="1" s="1"/>
  <c r="E584" i="1" s="1"/>
  <c r="C485" i="1"/>
  <c r="BP473" i="1"/>
  <c r="BH473" i="1"/>
  <c r="AK473" i="1"/>
  <c r="AL473" i="1" s="1"/>
  <c r="M495" i="1"/>
  <c r="M507" i="1" s="1"/>
  <c r="M519" i="1" s="1"/>
  <c r="M531" i="1" s="1"/>
  <c r="M543" i="1" s="1"/>
  <c r="M555" i="1" s="1"/>
  <c r="M567" i="1" s="1"/>
  <c r="M579" i="1" s="1"/>
  <c r="M591" i="1" s="1"/>
  <c r="I465" i="1"/>
  <c r="BM452" i="1"/>
  <c r="BS453" i="1"/>
  <c r="BA455" i="1"/>
  <c r="BB455" i="1" s="1"/>
  <c r="BR476" i="1"/>
  <c r="H488" i="1"/>
  <c r="I473" i="1"/>
  <c r="BM460" i="1"/>
  <c r="BS461" i="1"/>
  <c r="I475" i="1"/>
  <c r="BM462" i="1"/>
  <c r="BS463" i="1"/>
  <c r="BM459" i="1"/>
  <c r="I472" i="1"/>
  <c r="BS460" i="1"/>
  <c r="E471" i="1"/>
  <c r="AK459" i="1"/>
  <c r="AL459" i="1" s="1"/>
  <c r="AM459" i="1" s="1"/>
  <c r="J472" i="1"/>
  <c r="BT460" i="1"/>
  <c r="BL459" i="1"/>
  <c r="M466" i="1"/>
  <c r="AH455" i="1"/>
  <c r="AE455" i="1" s="1"/>
  <c r="I479" i="1"/>
  <c r="BS467" i="1"/>
  <c r="BM466" i="1"/>
  <c r="C495" i="1"/>
  <c r="BP483" i="1"/>
  <c r="BH483" i="1"/>
  <c r="M475" i="1"/>
  <c r="BL472" i="1"/>
  <c r="BT473" i="1"/>
  <c r="J485" i="1"/>
  <c r="BR498" i="1"/>
  <c r="H510" i="1"/>
  <c r="H522" i="1" s="1"/>
  <c r="H534" i="1" s="1"/>
  <c r="H546" i="1" s="1"/>
  <c r="H558" i="1" s="1"/>
  <c r="H570" i="1" s="1"/>
  <c r="H582" i="1" s="1"/>
  <c r="H594" i="1" s="1"/>
  <c r="H606" i="1" s="1"/>
  <c r="H618" i="1" s="1"/>
  <c r="J487" i="1"/>
  <c r="BL474" i="1"/>
  <c r="BT475" i="1"/>
  <c r="C464" i="1"/>
  <c r="BP452" i="1"/>
  <c r="BH452" i="1"/>
  <c r="F462" i="1"/>
  <c r="BA462" i="1" s="1"/>
  <c r="M473" i="1"/>
  <c r="BQ450" i="1"/>
  <c r="AK461" i="1"/>
  <c r="AL461" i="1" s="1"/>
  <c r="AM461" i="1" s="1"/>
  <c r="H471" i="1"/>
  <c r="BR459" i="1"/>
  <c r="J495" i="1"/>
  <c r="BL482" i="1"/>
  <c r="BT483" i="1"/>
  <c r="E486" i="1"/>
  <c r="M476" i="1"/>
  <c r="AH450" i="1"/>
  <c r="AE450" i="1" s="1"/>
  <c r="AJ438" i="1"/>
  <c r="M465" i="1"/>
  <c r="E465" i="1"/>
  <c r="AK453" i="1"/>
  <c r="AL453" i="1" s="1"/>
  <c r="AM453" i="1" s="1"/>
  <c r="C465" i="1"/>
  <c r="BP453" i="1"/>
  <c r="BH453" i="1"/>
  <c r="I476" i="1"/>
  <c r="BM463" i="1"/>
  <c r="BS464" i="1"/>
  <c r="BE450" i="1"/>
  <c r="F451" i="1"/>
  <c r="BQ451" i="1" s="1"/>
  <c r="AQ451" i="1"/>
  <c r="L499" i="1"/>
  <c r="L466" i="1"/>
  <c r="AE436" i="1"/>
  <c r="AI436" i="1"/>
  <c r="AJ436" i="1" s="1"/>
  <c r="L474" i="1"/>
  <c r="BU462" i="1" a="1"/>
  <c r="BU462" i="1" s="1"/>
  <c r="AQ462" i="1"/>
  <c r="AN462" i="1"/>
  <c r="AN461" i="1"/>
  <c r="L479" i="1"/>
  <c r="AQ467" i="1"/>
  <c r="BU467" i="1" a="1"/>
  <c r="BU467" i="1" s="1"/>
  <c r="AN467" i="1"/>
  <c r="AN460" i="1"/>
  <c r="L472" i="1"/>
  <c r="BU460" i="1" a="1"/>
  <c r="BU460" i="1" s="1"/>
  <c r="AQ460" i="1"/>
  <c r="F460" i="1"/>
  <c r="AH448" i="1"/>
  <c r="AO448" i="1"/>
  <c r="BA448" i="1"/>
  <c r="AP448" i="1"/>
  <c r="BQ448" i="1"/>
  <c r="BE448" i="1"/>
  <c r="BB436" i="1"/>
  <c r="BC436" i="1"/>
  <c r="AQ461" i="1"/>
  <c r="F461" i="1"/>
  <c r="AO461" i="1" s="1"/>
  <c r="H520" i="1"/>
  <c r="X282" i="1"/>
  <c r="Z281" i="1" s="1"/>
  <c r="Q621" i="1"/>
  <c r="P621" i="1" s="1"/>
  <c r="P581" i="1"/>
  <c r="G606" i="1"/>
  <c r="P586" i="1"/>
  <c r="CN7" i="8"/>
  <c r="CO44" i="8"/>
  <c r="F452" i="1"/>
  <c r="G464" i="1"/>
  <c r="AK452" i="1"/>
  <c r="BU454" i="1" a="1"/>
  <c r="BU454" i="1" s="1"/>
  <c r="K466" i="1"/>
  <c r="BR463" i="1"/>
  <c r="H475" i="1"/>
  <c r="BC437" i="1"/>
  <c r="BB437" i="1"/>
  <c r="AI435" i="1"/>
  <c r="AJ435" i="1" s="1"/>
  <c r="AE435" i="1"/>
  <c r="AL467" i="1"/>
  <c r="AM467" i="1" s="1"/>
  <c r="P592" i="1"/>
  <c r="BT476" i="1"/>
  <c r="BL475" i="1"/>
  <c r="J488" i="1"/>
  <c r="AJ430" i="1"/>
  <c r="BC427" i="1"/>
  <c r="BB427" i="1"/>
  <c r="D599" i="1"/>
  <c r="D611" i="1" s="1"/>
  <c r="B599" i="1"/>
  <c r="B611" i="1" s="1"/>
  <c r="B623" i="1" s="1"/>
  <c r="O599" i="1"/>
  <c r="O611" i="1" s="1"/>
  <c r="O623" i="1" s="1"/>
  <c r="M599" i="1"/>
  <c r="M611" i="1" s="1"/>
  <c r="M623" i="1" s="1"/>
  <c r="Q593" i="1"/>
  <c r="Q605" i="1" s="1"/>
  <c r="P569" i="1"/>
  <c r="D585" i="1"/>
  <c r="D597" i="1" s="1"/>
  <c r="D609" i="1" s="1"/>
  <c r="B585" i="1"/>
  <c r="B597" i="1" s="1"/>
  <c r="B609" i="1" s="1"/>
  <c r="O585" i="1"/>
  <c r="O597" i="1" s="1"/>
  <c r="O609" i="1" s="1"/>
  <c r="K585" i="1"/>
  <c r="K597" i="1" s="1"/>
  <c r="K609" i="1" s="1"/>
  <c r="L476" i="1"/>
  <c r="G515" i="1"/>
  <c r="L473" i="1"/>
  <c r="BU461" i="1" a="1"/>
  <c r="BU461" i="1" s="1"/>
  <c r="BP474" i="1"/>
  <c r="AK474" i="1"/>
  <c r="BH474" i="1"/>
  <c r="C486" i="1"/>
  <c r="K503" i="1"/>
  <c r="BQ449" i="1"/>
  <c r="BE449" i="1"/>
  <c r="BA449" i="1"/>
  <c r="AO449" i="1"/>
  <c r="AP449" i="1"/>
  <c r="AH449" i="1"/>
  <c r="BQ439" i="1"/>
  <c r="AO439" i="1"/>
  <c r="BE439" i="1"/>
  <c r="BA439" i="1"/>
  <c r="AP439" i="1"/>
  <c r="AH439" i="1"/>
  <c r="BO486" i="1"/>
  <c r="B498" i="1"/>
  <c r="AI437" i="1"/>
  <c r="AJ437" i="1" s="1"/>
  <c r="AE437" i="1"/>
  <c r="BU452" i="1" a="1"/>
  <c r="BU452" i="1" s="1"/>
  <c r="K464" i="1"/>
  <c r="AN452" i="1"/>
  <c r="AQ452" i="1"/>
  <c r="AS335" i="1"/>
  <c r="R336" i="1"/>
  <c r="EX335" i="1"/>
  <c r="BB430" i="1"/>
  <c r="BC430" i="1"/>
  <c r="BC429" i="1"/>
  <c r="BB429" i="1"/>
  <c r="BU451" i="1" a="1"/>
  <c r="BU451" i="1" s="1"/>
  <c r="K463" i="1"/>
  <c r="AN463" i="1" s="1"/>
  <c r="AL462" i="1"/>
  <c r="AM462" i="1" s="1"/>
  <c r="BR454" i="1"/>
  <c r="AN454" i="1"/>
  <c r="AQ454" i="1"/>
  <c r="F454" i="1"/>
  <c r="H466" i="1"/>
  <c r="BT453" i="1"/>
  <c r="BL452" i="1"/>
  <c r="J465" i="1"/>
  <c r="O547" i="1"/>
  <c r="O559" i="1" s="1"/>
  <c r="D547" i="1"/>
  <c r="D559" i="1" s="1"/>
  <c r="G547" i="1"/>
  <c r="G559" i="1" s="1"/>
  <c r="E547" i="1"/>
  <c r="E559" i="1" s="1"/>
  <c r="C547" i="1"/>
  <c r="C559" i="1" s="1"/>
  <c r="B547" i="1"/>
  <c r="B559" i="1" s="1"/>
  <c r="BQ440" i="1"/>
  <c r="AO440" i="1"/>
  <c r="BE440" i="1"/>
  <c r="BA440" i="1"/>
  <c r="AP440" i="1"/>
  <c r="AL454" i="1"/>
  <c r="AM454" i="1" s="1"/>
  <c r="D623" i="1"/>
  <c r="K545" i="1"/>
  <c r="K557" i="1" s="1"/>
  <c r="D545" i="1"/>
  <c r="D557" i="1" s="1"/>
  <c r="O545" i="1"/>
  <c r="O557" i="1" s="1"/>
  <c r="B545" i="1"/>
  <c r="B557" i="1" s="1"/>
  <c r="G545" i="1"/>
  <c r="G557" i="1" s="1"/>
  <c r="BT486" i="1"/>
  <c r="BL485" i="1"/>
  <c r="J498" i="1"/>
  <c r="P603" i="1"/>
  <c r="Q627" i="1"/>
  <c r="P627" i="1" s="1"/>
  <c r="CS19" i="8"/>
  <c r="CS20" i="8" s="1"/>
  <c r="CT46" i="8"/>
  <c r="AT323" i="1"/>
  <c r="L465" i="1"/>
  <c r="BU453" i="1" a="1"/>
  <c r="BU453" i="1" s="1"/>
  <c r="G544" i="1"/>
  <c r="P571" i="1"/>
  <c r="Q595" i="1"/>
  <c r="Q607" i="1" s="1"/>
  <c r="P607" i="1" s="1"/>
  <c r="L471" i="1"/>
  <c r="BU459" i="1" a="1"/>
  <c r="BU459" i="1" s="1"/>
  <c r="BR453" i="1"/>
  <c r="AN453" i="1"/>
  <c r="H465" i="1"/>
  <c r="AQ453" i="1"/>
  <c r="F453" i="1"/>
  <c r="BH479" i="1"/>
  <c r="BP479" i="1"/>
  <c r="AK479" i="1"/>
  <c r="C491" i="1"/>
  <c r="G591" i="1"/>
  <c r="B591" i="1"/>
  <c r="O591" i="1"/>
  <c r="K591" i="1"/>
  <c r="D591" i="1"/>
  <c r="AI427" i="1"/>
  <c r="AJ427" i="1" s="1"/>
  <c r="AE427" i="1"/>
  <c r="BQ442" i="1"/>
  <c r="BE442" i="1"/>
  <c r="AO442" i="1"/>
  <c r="BA442" i="1"/>
  <c r="AP442" i="1"/>
  <c r="K618" i="1"/>
  <c r="D618" i="1"/>
  <c r="O618" i="1"/>
  <c r="M618" i="1"/>
  <c r="BS459" i="1"/>
  <c r="BM458" i="1"/>
  <c r="AQ459" i="1"/>
  <c r="F459" i="1"/>
  <c r="I471" i="1"/>
  <c r="AN459" i="1"/>
  <c r="AH442" i="1"/>
  <c r="BR473" i="1"/>
  <c r="H485" i="1"/>
  <c r="BC428" i="1"/>
  <c r="BB428" i="1"/>
  <c r="V283" i="1"/>
  <c r="W282" i="1"/>
  <c r="U283" i="1"/>
  <c r="T283" i="1"/>
  <c r="CR6" i="8"/>
  <c r="CS43" i="8"/>
  <c r="Q598" i="1"/>
  <c r="Q610" i="1" s="1"/>
  <c r="P610" i="1" s="1"/>
  <c r="P574" i="1"/>
  <c r="D556" i="1"/>
  <c r="D568" i="1" s="1"/>
  <c r="B556" i="1"/>
  <c r="B568" i="1" s="1"/>
  <c r="M556" i="1"/>
  <c r="M568" i="1" s="1"/>
  <c r="O556" i="1"/>
  <c r="O568" i="1" s="1"/>
  <c r="K556" i="1"/>
  <c r="K568" i="1" s="1"/>
  <c r="E556" i="1"/>
  <c r="E568" i="1" s="1"/>
  <c r="BS454" i="1"/>
  <c r="BM453" i="1"/>
  <c r="I466" i="1"/>
  <c r="AO441" i="1"/>
  <c r="BE441" i="1"/>
  <c r="BA441" i="1"/>
  <c r="BQ441" i="1"/>
  <c r="AP441" i="1"/>
  <c r="AH441" i="1"/>
  <c r="BI466" i="1"/>
  <c r="BO466" i="1"/>
  <c r="B478" i="1"/>
  <c r="AK466" i="1"/>
  <c r="BH466" i="1"/>
  <c r="BP466" i="1"/>
  <c r="C478" i="1"/>
  <c r="BT454" i="1"/>
  <c r="BL453" i="1"/>
  <c r="J466" i="1"/>
  <c r="BC435" i="1"/>
  <c r="BB435" i="1"/>
  <c r="BR491" i="1"/>
  <c r="H503" i="1"/>
  <c r="AI428" i="1"/>
  <c r="AJ428" i="1" s="1"/>
  <c r="AI429" i="1"/>
  <c r="AJ429" i="1" s="1"/>
  <c r="AE429" i="1"/>
  <c r="P583" i="1"/>
  <c r="G513" i="1"/>
  <c r="AH440" i="1"/>
  <c r="AL440" i="1"/>
  <c r="AM440" i="1" s="1"/>
  <c r="BE447" i="1"/>
  <c r="BA447" i="1"/>
  <c r="AO447" i="1"/>
  <c r="BQ447" i="1"/>
  <c r="AP447" i="1"/>
  <c r="AH447" i="1"/>
  <c r="Q620" i="1"/>
  <c r="P620" i="1" s="1"/>
  <c r="P596" i="1"/>
  <c r="O584" i="1"/>
  <c r="D584" i="1"/>
  <c r="B584" i="1"/>
  <c r="CT20" i="8"/>
  <c r="O550" i="1"/>
  <c r="O562" i="1" s="1"/>
  <c r="G550" i="1"/>
  <c r="G562" i="1" s="1"/>
  <c r="E550" i="1"/>
  <c r="E562" i="1" s="1"/>
  <c r="D550" i="1"/>
  <c r="D562" i="1" s="1"/>
  <c r="Q604" i="1"/>
  <c r="Q616" i="1" s="1"/>
  <c r="P616" i="1" s="1"/>
  <c r="P580" i="1"/>
  <c r="BK472" i="1" l="1"/>
  <c r="BJ472" i="1"/>
  <c r="BK474" i="1"/>
  <c r="BJ474" i="1"/>
  <c r="BK479" i="1"/>
  <c r="BJ479" i="1"/>
  <c r="BJ473" i="1"/>
  <c r="BK473" i="1"/>
  <c r="BJ466" i="1"/>
  <c r="BK466" i="1"/>
  <c r="BJ471" i="1"/>
  <c r="BK471" i="1"/>
  <c r="BJ475" i="1"/>
  <c r="BK475" i="1"/>
  <c r="BK465" i="1"/>
  <c r="BJ465" i="1"/>
  <c r="BK476" i="1"/>
  <c r="BJ476" i="1"/>
  <c r="BB450" i="1"/>
  <c r="BE451" i="1"/>
  <c r="AP451" i="1"/>
  <c r="AO451" i="1"/>
  <c r="AM473" i="1"/>
  <c r="BA461" i="1"/>
  <c r="BB461" i="1" s="1"/>
  <c r="BQ461" i="1"/>
  <c r="BC455" i="1"/>
  <c r="BQ467" i="1"/>
  <c r="AO467" i="1"/>
  <c r="AH467" i="1"/>
  <c r="AE467" i="1" s="1"/>
  <c r="BE467" i="1"/>
  <c r="BE462" i="1"/>
  <c r="AH451" i="1"/>
  <c r="AE451" i="1" s="1"/>
  <c r="BH464" i="1"/>
  <c r="BP464" i="1"/>
  <c r="C476" i="1"/>
  <c r="E485" i="1"/>
  <c r="AK485" i="1" s="1"/>
  <c r="AL485" i="1" s="1"/>
  <c r="AM485" i="1" s="1"/>
  <c r="BL471" i="1"/>
  <c r="J484" i="1"/>
  <c r="BT472" i="1"/>
  <c r="AI450" i="1"/>
  <c r="AJ450" i="1" s="1"/>
  <c r="BA451" i="1"/>
  <c r="BB451" i="1" s="1"/>
  <c r="F479" i="1"/>
  <c r="BA479" i="1" s="1"/>
  <c r="BC479" i="1" s="1"/>
  <c r="BA467" i="1"/>
  <c r="BB467" i="1" s="1"/>
  <c r="BP495" i="1"/>
  <c r="C507" i="1"/>
  <c r="M478" i="1"/>
  <c r="BT495" i="1"/>
  <c r="J507" i="1"/>
  <c r="BL494" i="1"/>
  <c r="AK465" i="1"/>
  <c r="AL465" i="1" s="1"/>
  <c r="AM465" i="1" s="1"/>
  <c r="BH465" i="1"/>
  <c r="BP465" i="1"/>
  <c r="C477" i="1"/>
  <c r="J499" i="1"/>
  <c r="BT487" i="1"/>
  <c r="BL486" i="1"/>
  <c r="BS473" i="1"/>
  <c r="I485" i="1"/>
  <c r="BM472" i="1"/>
  <c r="I477" i="1"/>
  <c r="BM464" i="1"/>
  <c r="BS465" i="1"/>
  <c r="BR471" i="1"/>
  <c r="H483" i="1"/>
  <c r="BT485" i="1"/>
  <c r="BL484" i="1"/>
  <c r="J497" i="1"/>
  <c r="BE461" i="1"/>
  <c r="BR488" i="1"/>
  <c r="H500" i="1"/>
  <c r="C497" i="1"/>
  <c r="BH485" i="1"/>
  <c r="BP485" i="1"/>
  <c r="E477" i="1"/>
  <c r="BM478" i="1"/>
  <c r="BS479" i="1"/>
  <c r="I491" i="1"/>
  <c r="M487" i="1"/>
  <c r="BK487" i="1" s="1"/>
  <c r="M488" i="1"/>
  <c r="M500" i="1" s="1"/>
  <c r="M512" i="1" s="1"/>
  <c r="M524" i="1" s="1"/>
  <c r="M536" i="1" s="1"/>
  <c r="M548" i="1" s="1"/>
  <c r="M560" i="1" s="1"/>
  <c r="M572" i="1" s="1"/>
  <c r="M584" i="1" s="1"/>
  <c r="M596" i="1" s="1"/>
  <c r="M608" i="1" s="1"/>
  <c r="M620" i="1" s="1"/>
  <c r="AP462" i="1"/>
  <c r="BS474" i="1"/>
  <c r="I486" i="1"/>
  <c r="BM473" i="1"/>
  <c r="J491" i="1"/>
  <c r="BT479" i="1"/>
  <c r="BL478" i="1"/>
  <c r="I488" i="1"/>
  <c r="BS476" i="1"/>
  <c r="BM475" i="1"/>
  <c r="E483" i="1"/>
  <c r="AK471" i="1"/>
  <c r="AL471" i="1" s="1"/>
  <c r="AM471" i="1" s="1"/>
  <c r="I487" i="1"/>
  <c r="BS475" i="1"/>
  <c r="BM474" i="1"/>
  <c r="F474" i="1"/>
  <c r="AP474" i="1" s="1"/>
  <c r="BS472" i="1"/>
  <c r="I484" i="1"/>
  <c r="BM471" i="1"/>
  <c r="E498" i="1"/>
  <c r="M485" i="1"/>
  <c r="AO462" i="1"/>
  <c r="AI455" i="1"/>
  <c r="AJ455" i="1" s="1"/>
  <c r="M477" i="1"/>
  <c r="AH462" i="1"/>
  <c r="AE462" i="1" s="1"/>
  <c r="BQ462" i="1"/>
  <c r="AH461" i="1"/>
  <c r="AI461" i="1" s="1"/>
  <c r="AP461" i="1"/>
  <c r="D621" i="1"/>
  <c r="Y282" i="1"/>
  <c r="BD282" i="1"/>
  <c r="AO460" i="1"/>
  <c r="BQ460" i="1"/>
  <c r="BA460" i="1"/>
  <c r="BE460" i="1"/>
  <c r="AP460" i="1"/>
  <c r="AH460" i="1"/>
  <c r="L478" i="1"/>
  <c r="L491" i="1"/>
  <c r="BK491" i="1" s="1"/>
  <c r="BU479" i="1" a="1"/>
  <c r="BU479" i="1" s="1"/>
  <c r="AN479" i="1"/>
  <c r="AQ479" i="1"/>
  <c r="AN473" i="1"/>
  <c r="K621" i="1"/>
  <c r="BU474" i="1" a="1"/>
  <c r="BU474" i="1" s="1"/>
  <c r="L486" i="1"/>
  <c r="BK486" i="1" s="1"/>
  <c r="AN474" i="1"/>
  <c r="AQ474" i="1"/>
  <c r="AI448" i="1"/>
  <c r="AJ448" i="1" s="1"/>
  <c r="AE448" i="1"/>
  <c r="O621" i="1"/>
  <c r="BB448" i="1"/>
  <c r="BC448" i="1"/>
  <c r="L511" i="1"/>
  <c r="L523" i="1" s="1"/>
  <c r="L535" i="1" s="1"/>
  <c r="L547" i="1" s="1"/>
  <c r="L559" i="1" s="1"/>
  <c r="L571" i="1" s="1"/>
  <c r="L583" i="1" s="1"/>
  <c r="AQ472" i="1"/>
  <c r="AN472" i="1"/>
  <c r="L484" i="1"/>
  <c r="BU472" i="1" a="1"/>
  <c r="BU472" i="1" s="1"/>
  <c r="F472" i="1"/>
  <c r="B621" i="1"/>
  <c r="H532" i="1"/>
  <c r="AQ463" i="1"/>
  <c r="P605" i="1"/>
  <c r="AO454" i="1"/>
  <c r="BA454" i="1"/>
  <c r="BE454" i="1"/>
  <c r="BQ454" i="1"/>
  <c r="AP454" i="1"/>
  <c r="F473" i="1"/>
  <c r="BC449" i="1"/>
  <c r="BB449" i="1"/>
  <c r="BR503" i="1"/>
  <c r="H515" i="1"/>
  <c r="H527" i="1" s="1"/>
  <c r="H539" i="1" s="1"/>
  <c r="H551" i="1" s="1"/>
  <c r="H563" i="1" s="1"/>
  <c r="H575" i="1" s="1"/>
  <c r="H587" i="1" s="1"/>
  <c r="H599" i="1" s="1"/>
  <c r="H611" i="1" s="1"/>
  <c r="H623" i="1" s="1"/>
  <c r="AQ473" i="1"/>
  <c r="G618" i="1"/>
  <c r="AL466" i="1"/>
  <c r="AM466" i="1" s="1"/>
  <c r="BT498" i="1"/>
  <c r="BL497" i="1"/>
  <c r="J510" i="1"/>
  <c r="G527" i="1"/>
  <c r="G569" i="1"/>
  <c r="G581" i="1" s="1"/>
  <c r="B569" i="1"/>
  <c r="B581" i="1" s="1"/>
  <c r="O569" i="1"/>
  <c r="O581" i="1" s="1"/>
  <c r="D569" i="1"/>
  <c r="D581" i="1" s="1"/>
  <c r="K569" i="1"/>
  <c r="K581" i="1" s="1"/>
  <c r="AN466" i="1"/>
  <c r="BR466" i="1"/>
  <c r="AQ466" i="1"/>
  <c r="F466" i="1"/>
  <c r="AH466" i="1" s="1"/>
  <c r="H478" i="1"/>
  <c r="Q619" i="1"/>
  <c r="P619" i="1" s="1"/>
  <c r="P595" i="1"/>
  <c r="BL487" i="1"/>
  <c r="BT488" i="1"/>
  <c r="J500" i="1"/>
  <c r="AT324" i="1"/>
  <c r="AI441" i="1"/>
  <c r="AJ441" i="1" s="1"/>
  <c r="AE441" i="1"/>
  <c r="AI449" i="1"/>
  <c r="AJ449" i="1" s="1"/>
  <c r="AE449" i="1"/>
  <c r="O571" i="1"/>
  <c r="O583" i="1" s="1"/>
  <c r="G571" i="1"/>
  <c r="E571" i="1"/>
  <c r="E583" i="1" s="1"/>
  <c r="D571" i="1"/>
  <c r="D583" i="1" s="1"/>
  <c r="C571" i="1"/>
  <c r="C583" i="1" s="1"/>
  <c r="B571" i="1"/>
  <c r="B583" i="1" s="1"/>
  <c r="P593" i="1"/>
  <c r="Q617" i="1"/>
  <c r="P617" i="1" s="1"/>
  <c r="AL479" i="1"/>
  <c r="AM479" i="1" s="1"/>
  <c r="G556" i="1"/>
  <c r="BP486" i="1"/>
  <c r="C498" i="1"/>
  <c r="BC442" i="1"/>
  <c r="BB442" i="1"/>
  <c r="B603" i="1"/>
  <c r="B615" i="1" s="1"/>
  <c r="B627" i="1" s="1"/>
  <c r="O603" i="1"/>
  <c r="O615" i="1" s="1"/>
  <c r="O627" i="1" s="1"/>
  <c r="M603" i="1"/>
  <c r="M615" i="1" s="1"/>
  <c r="M627" i="1" s="1"/>
  <c r="K603" i="1"/>
  <c r="K615" i="1" s="1"/>
  <c r="K627" i="1" s="1"/>
  <c r="D603" i="1"/>
  <c r="D615" i="1" s="1"/>
  <c r="D627" i="1" s="1"/>
  <c r="G603" i="1"/>
  <c r="G615" i="1" s="1"/>
  <c r="G627" i="1" s="1"/>
  <c r="AL474" i="1"/>
  <c r="AM474" i="1" s="1"/>
  <c r="BT466" i="1"/>
  <c r="BL465" i="1"/>
  <c r="J478" i="1"/>
  <c r="AI442" i="1"/>
  <c r="AJ442" i="1" s="1"/>
  <c r="AE442" i="1"/>
  <c r="BE453" i="1"/>
  <c r="BA453" i="1"/>
  <c r="BQ453" i="1"/>
  <c r="AO453" i="1"/>
  <c r="AP453" i="1"/>
  <c r="AH453" i="1"/>
  <c r="AI447" i="1"/>
  <c r="AJ447" i="1" s="1"/>
  <c r="AE447" i="1"/>
  <c r="E574" i="1"/>
  <c r="E586" i="1" s="1"/>
  <c r="O574" i="1"/>
  <c r="O586" i="1" s="1"/>
  <c r="G574" i="1"/>
  <c r="G586" i="1" s="1"/>
  <c r="D574" i="1"/>
  <c r="D586" i="1" s="1"/>
  <c r="BC441" i="1"/>
  <c r="BB441" i="1"/>
  <c r="Q622" i="1"/>
  <c r="P622" i="1" s="1"/>
  <c r="P598" i="1"/>
  <c r="BR465" i="1"/>
  <c r="AN465" i="1"/>
  <c r="AQ465" i="1"/>
  <c r="H477" i="1"/>
  <c r="F465" i="1"/>
  <c r="AH454" i="1"/>
  <c r="AI440" i="1"/>
  <c r="AJ440" i="1" s="1"/>
  <c r="BC440" i="1"/>
  <c r="BB440" i="1"/>
  <c r="BH478" i="1"/>
  <c r="BP478" i="1"/>
  <c r="AK478" i="1"/>
  <c r="C490" i="1"/>
  <c r="AI467" i="1"/>
  <c r="BU463" i="1" a="1"/>
  <c r="BU463" i="1" s="1"/>
  <c r="K475" i="1"/>
  <c r="AQ475" i="1" s="1"/>
  <c r="O580" i="1"/>
  <c r="O592" i="1" s="1"/>
  <c r="M580" i="1"/>
  <c r="M592" i="1" s="1"/>
  <c r="D580" i="1"/>
  <c r="D592" i="1" s="1"/>
  <c r="C580" i="1"/>
  <c r="C592" i="1" s="1"/>
  <c r="B580" i="1"/>
  <c r="B592" i="1" s="1"/>
  <c r="K580" i="1"/>
  <c r="K592" i="1" s="1"/>
  <c r="E580" i="1"/>
  <c r="E592" i="1" s="1"/>
  <c r="BU473" i="1" a="1"/>
  <c r="BU473" i="1" s="1"/>
  <c r="L485" i="1"/>
  <c r="K515" i="1"/>
  <c r="K527" i="1" s="1"/>
  <c r="K539" i="1" s="1"/>
  <c r="K551" i="1" s="1"/>
  <c r="K563" i="1" s="1"/>
  <c r="K575" i="1" s="1"/>
  <c r="K587" i="1" s="1"/>
  <c r="K599" i="1" s="1"/>
  <c r="K611" i="1" s="1"/>
  <c r="K623" i="1" s="1"/>
  <c r="BO498" i="1"/>
  <c r="B510" i="1"/>
  <c r="B522" i="1" s="1"/>
  <c r="B534" i="1" s="1"/>
  <c r="B546" i="1" s="1"/>
  <c r="B558" i="1" s="1"/>
  <c r="B570" i="1" s="1"/>
  <c r="B582" i="1" s="1"/>
  <c r="B594" i="1" s="1"/>
  <c r="B606" i="1" s="1"/>
  <c r="B618" i="1" s="1"/>
  <c r="BC447" i="1"/>
  <c r="BB447" i="1"/>
  <c r="BE459" i="1"/>
  <c r="AO459" i="1"/>
  <c r="BQ459" i="1"/>
  <c r="BA459" i="1"/>
  <c r="AP459" i="1"/>
  <c r="AH459" i="1"/>
  <c r="AI439" i="1"/>
  <c r="AJ439" i="1" s="1"/>
  <c r="AE439" i="1"/>
  <c r="V284" i="1"/>
  <c r="W283" i="1"/>
  <c r="U284" i="1"/>
  <c r="T284" i="1"/>
  <c r="L488" i="1"/>
  <c r="Q628" i="1"/>
  <c r="P628" i="1" s="1"/>
  <c r="P604" i="1"/>
  <c r="BR485" i="1"/>
  <c r="H497" i="1"/>
  <c r="BI478" i="1"/>
  <c r="BO478" i="1"/>
  <c r="B490" i="1"/>
  <c r="BU466" i="1" a="1"/>
  <c r="BU466" i="1" s="1"/>
  <c r="K478" i="1"/>
  <c r="BM470" i="1"/>
  <c r="BS471" i="1"/>
  <c r="F471" i="1"/>
  <c r="I483" i="1"/>
  <c r="AQ471" i="1"/>
  <c r="AN471" i="1"/>
  <c r="G525" i="1"/>
  <c r="X283" i="1"/>
  <c r="BU471" i="1" a="1"/>
  <c r="BU471" i="1" s="1"/>
  <c r="L483" i="1"/>
  <c r="L477" i="1"/>
  <c r="BU465" i="1" a="1"/>
  <c r="BU465" i="1" s="1"/>
  <c r="AH452" i="1"/>
  <c r="AE452" i="1" s="1"/>
  <c r="AL452" i="1"/>
  <c r="AM452" i="1" s="1"/>
  <c r="CM7" i="8"/>
  <c r="CN44" i="8"/>
  <c r="BP491" i="1"/>
  <c r="C503" i="1"/>
  <c r="CQ6" i="8"/>
  <c r="CR43" i="8"/>
  <c r="BL464" i="1"/>
  <c r="BT465" i="1"/>
  <c r="J477" i="1"/>
  <c r="BU464" i="1" a="1"/>
  <c r="BU464" i="1" s="1"/>
  <c r="K476" i="1"/>
  <c r="AQ464" i="1"/>
  <c r="AN464" i="1"/>
  <c r="BB439" i="1"/>
  <c r="BC439" i="1"/>
  <c r="BC462" i="1"/>
  <c r="BB462" i="1"/>
  <c r="F463" i="1"/>
  <c r="G476" i="1"/>
  <c r="F464" i="1"/>
  <c r="AK464" i="1"/>
  <c r="E596" i="1"/>
  <c r="E608" i="1" s="1"/>
  <c r="E620" i="1" s="1"/>
  <c r="B596" i="1"/>
  <c r="B608" i="1" s="1"/>
  <c r="B620" i="1" s="1"/>
  <c r="O596" i="1"/>
  <c r="O608" i="1" s="1"/>
  <c r="O620" i="1" s="1"/>
  <c r="D596" i="1"/>
  <c r="D608" i="1" s="1"/>
  <c r="D620" i="1" s="1"/>
  <c r="CR19" i="8"/>
  <c r="CS46" i="8"/>
  <c r="R337" i="1"/>
  <c r="AS336" i="1"/>
  <c r="EX336" i="1"/>
  <c r="AE440" i="1"/>
  <c r="BS466" i="1"/>
  <c r="BM465" i="1"/>
  <c r="I478" i="1"/>
  <c r="BR475" i="1"/>
  <c r="H487" i="1"/>
  <c r="AO452" i="1"/>
  <c r="BQ452" i="1"/>
  <c r="BA452" i="1"/>
  <c r="BE452" i="1"/>
  <c r="AP452" i="1"/>
  <c r="BK477" i="1" l="1"/>
  <c r="BJ477" i="1"/>
  <c r="BK485" i="1"/>
  <c r="BJ485" i="1"/>
  <c r="BK484" i="1"/>
  <c r="BJ484" i="1"/>
  <c r="BK483" i="1"/>
  <c r="BJ483" i="1"/>
  <c r="BK478" i="1"/>
  <c r="BJ478" i="1"/>
  <c r="BK488" i="1"/>
  <c r="AI451" i="1"/>
  <c r="BC461" i="1"/>
  <c r="AN485" i="1"/>
  <c r="BC451" i="1"/>
  <c r="AJ467" i="1"/>
  <c r="AI462" i="1"/>
  <c r="AJ462" i="1" s="1"/>
  <c r="AH474" i="1"/>
  <c r="AI474" i="1" s="1"/>
  <c r="BA474" i="1"/>
  <c r="BC474" i="1" s="1"/>
  <c r="AO474" i="1"/>
  <c r="BQ474" i="1"/>
  <c r="BE474" i="1"/>
  <c r="AE461" i="1"/>
  <c r="BC467" i="1"/>
  <c r="M489" i="1"/>
  <c r="M501" i="1" s="1"/>
  <c r="M513" i="1" s="1"/>
  <c r="M525" i="1" s="1"/>
  <c r="M537" i="1" s="1"/>
  <c r="M549" i="1" s="1"/>
  <c r="M561" i="1" s="1"/>
  <c r="M573" i="1" s="1"/>
  <c r="M585" i="1" s="1"/>
  <c r="M597" i="1" s="1"/>
  <c r="M609" i="1" s="1"/>
  <c r="M621" i="1" s="1"/>
  <c r="I496" i="1"/>
  <c r="BM483" i="1"/>
  <c r="BS484" i="1"/>
  <c r="M499" i="1"/>
  <c r="BK499" i="1" s="1"/>
  <c r="J496" i="1"/>
  <c r="BT484" i="1"/>
  <c r="BL483" i="1"/>
  <c r="BL496" i="1"/>
  <c r="J509" i="1"/>
  <c r="BT497" i="1"/>
  <c r="BR483" i="1"/>
  <c r="H495" i="1"/>
  <c r="I498" i="1"/>
  <c r="BS486" i="1"/>
  <c r="BM485" i="1"/>
  <c r="BB479" i="1"/>
  <c r="BT507" i="1"/>
  <c r="J519" i="1"/>
  <c r="J531" i="1" s="1"/>
  <c r="J543" i="1" s="1"/>
  <c r="J555" i="1" s="1"/>
  <c r="J567" i="1" s="1"/>
  <c r="J579" i="1" s="1"/>
  <c r="J591" i="1" s="1"/>
  <c r="J603" i="1" s="1"/>
  <c r="J615" i="1" s="1"/>
  <c r="J627" i="1" s="1"/>
  <c r="BL506" i="1"/>
  <c r="I500" i="1"/>
  <c r="BS488" i="1"/>
  <c r="BM487" i="1"/>
  <c r="BM486" i="1"/>
  <c r="BS487" i="1"/>
  <c r="I499" i="1"/>
  <c r="E497" i="1"/>
  <c r="E495" i="1"/>
  <c r="AK483" i="1"/>
  <c r="AL483" i="1" s="1"/>
  <c r="AM483" i="1" s="1"/>
  <c r="BP497" i="1"/>
  <c r="C509" i="1"/>
  <c r="BL498" i="1"/>
  <c r="J511" i="1"/>
  <c r="J523" i="1" s="1"/>
  <c r="J535" i="1" s="1"/>
  <c r="J547" i="1" s="1"/>
  <c r="J559" i="1" s="1"/>
  <c r="J571" i="1" s="1"/>
  <c r="J583" i="1" s="1"/>
  <c r="J595" i="1" s="1"/>
  <c r="J607" i="1" s="1"/>
  <c r="J619" i="1" s="1"/>
  <c r="BT499" i="1"/>
  <c r="E489" i="1"/>
  <c r="J503" i="1"/>
  <c r="BL490" i="1"/>
  <c r="BT491" i="1"/>
  <c r="M497" i="1"/>
  <c r="M509" i="1" s="1"/>
  <c r="M521" i="1" s="1"/>
  <c r="M533" i="1" s="1"/>
  <c r="M545" i="1" s="1"/>
  <c r="M557" i="1" s="1"/>
  <c r="M569" i="1" s="1"/>
  <c r="M581" i="1" s="1"/>
  <c r="M593" i="1" s="1"/>
  <c r="M605" i="1" s="1"/>
  <c r="M617" i="1" s="1"/>
  <c r="BP476" i="1"/>
  <c r="BH476" i="1"/>
  <c r="C488" i="1"/>
  <c r="E510" i="1"/>
  <c r="E522" i="1" s="1"/>
  <c r="E534" i="1" s="1"/>
  <c r="E546" i="1" s="1"/>
  <c r="E558" i="1" s="1"/>
  <c r="E570" i="1" s="1"/>
  <c r="E582" i="1" s="1"/>
  <c r="E594" i="1" s="1"/>
  <c r="E606" i="1" s="1"/>
  <c r="E618" i="1" s="1"/>
  <c r="AO479" i="1"/>
  <c r="I489" i="1"/>
  <c r="BS477" i="1"/>
  <c r="BM476" i="1"/>
  <c r="BE479" i="1"/>
  <c r="BQ479" i="1"/>
  <c r="BR500" i="1"/>
  <c r="H512" i="1"/>
  <c r="H524" i="1" s="1"/>
  <c r="H536" i="1" s="1"/>
  <c r="H548" i="1" s="1"/>
  <c r="H560" i="1" s="1"/>
  <c r="H572" i="1" s="1"/>
  <c r="H584" i="1" s="1"/>
  <c r="H596" i="1" s="1"/>
  <c r="H608" i="1" s="1"/>
  <c r="H620" i="1" s="1"/>
  <c r="M490" i="1"/>
  <c r="M502" i="1" s="1"/>
  <c r="M514" i="1" s="1"/>
  <c r="M526" i="1" s="1"/>
  <c r="M538" i="1" s="1"/>
  <c r="M550" i="1" s="1"/>
  <c r="M562" i="1" s="1"/>
  <c r="M574" i="1" s="1"/>
  <c r="M586" i="1" s="1"/>
  <c r="M598" i="1" s="1"/>
  <c r="M610" i="1" s="1"/>
  <c r="M622" i="1" s="1"/>
  <c r="AP479" i="1"/>
  <c r="BH477" i="1"/>
  <c r="BP477" i="1"/>
  <c r="AK477" i="1"/>
  <c r="AL477" i="1" s="1"/>
  <c r="AM477" i="1" s="1"/>
  <c r="C489" i="1"/>
  <c r="I503" i="1"/>
  <c r="BM490" i="1"/>
  <c r="BS491" i="1"/>
  <c r="BS485" i="1"/>
  <c r="I497" i="1"/>
  <c r="BM484" i="1"/>
  <c r="AH479" i="1"/>
  <c r="AE479" i="1" s="1"/>
  <c r="BP507" i="1"/>
  <c r="C519" i="1"/>
  <c r="C531" i="1" s="1"/>
  <c r="C543" i="1" s="1"/>
  <c r="C555" i="1" s="1"/>
  <c r="C567" i="1" s="1"/>
  <c r="C579" i="1" s="1"/>
  <c r="C591" i="1" s="1"/>
  <c r="C603" i="1" s="1"/>
  <c r="C615" i="1" s="1"/>
  <c r="C627" i="1" s="1"/>
  <c r="X284" i="1"/>
  <c r="Y284" i="1" s="1"/>
  <c r="AI460" i="1"/>
  <c r="AJ460" i="1" s="1"/>
  <c r="AE460" i="1"/>
  <c r="L503" i="1"/>
  <c r="BK503" i="1" s="1"/>
  <c r="BU491" i="1" a="1"/>
  <c r="BU491" i="1" s="1"/>
  <c r="L490" i="1"/>
  <c r="BC460" i="1"/>
  <c r="BB460" i="1"/>
  <c r="F485" i="1"/>
  <c r="AH485" i="1" s="1"/>
  <c r="L498" i="1"/>
  <c r="BK498" i="1" s="1"/>
  <c r="BU486" i="1" a="1"/>
  <c r="BU486" i="1" s="1"/>
  <c r="AP472" i="1"/>
  <c r="BE472" i="1"/>
  <c r="AO472" i="1"/>
  <c r="BA472" i="1"/>
  <c r="BQ472" i="1"/>
  <c r="AH472" i="1"/>
  <c r="L496" i="1"/>
  <c r="BK496" i="1" s="1"/>
  <c r="F484" i="1"/>
  <c r="AN484" i="1"/>
  <c r="AQ484" i="1"/>
  <c r="BU484" i="1" a="1"/>
  <c r="BU484" i="1" s="1"/>
  <c r="AN475" i="1"/>
  <c r="F486" i="1"/>
  <c r="BQ486" i="1" s="1"/>
  <c r="F491" i="1"/>
  <c r="BQ491" i="1" s="1"/>
  <c r="AQ485" i="1"/>
  <c r="F475" i="1"/>
  <c r="BQ475" i="1" s="1"/>
  <c r="H544" i="1"/>
  <c r="AJ461" i="1"/>
  <c r="Q629" i="1"/>
  <c r="P629" i="1" s="1"/>
  <c r="AI466" i="1"/>
  <c r="AE466" i="1"/>
  <c r="AL478" i="1"/>
  <c r="AM478" i="1" s="1"/>
  <c r="AI459" i="1"/>
  <c r="AJ459" i="1" s="1"/>
  <c r="AE459" i="1"/>
  <c r="BR487" i="1"/>
  <c r="H499" i="1"/>
  <c r="G537" i="1"/>
  <c r="BR497" i="1"/>
  <c r="H509" i="1"/>
  <c r="BA465" i="1"/>
  <c r="BQ465" i="1"/>
  <c r="BE465" i="1"/>
  <c r="AO465" i="1"/>
  <c r="AP465" i="1"/>
  <c r="AH465" i="1"/>
  <c r="BQ473" i="1"/>
  <c r="AO473" i="1"/>
  <c r="BE473" i="1"/>
  <c r="BA473" i="1"/>
  <c r="AP473" i="1"/>
  <c r="AH473" i="1"/>
  <c r="G583" i="1"/>
  <c r="G595" i="1" s="1"/>
  <c r="G607" i="1" s="1"/>
  <c r="BC459" i="1"/>
  <c r="BB459" i="1"/>
  <c r="BR477" i="1"/>
  <c r="AN477" i="1"/>
  <c r="H489" i="1"/>
  <c r="AQ477" i="1"/>
  <c r="F477" i="1"/>
  <c r="E595" i="1"/>
  <c r="E607" i="1" s="1"/>
  <c r="E619" i="1" s="1"/>
  <c r="D595" i="1"/>
  <c r="D607" i="1" s="1"/>
  <c r="D619" i="1" s="1"/>
  <c r="C595" i="1"/>
  <c r="C607" i="1" s="1"/>
  <c r="C619" i="1" s="1"/>
  <c r="O595" i="1"/>
  <c r="O607" i="1" s="1"/>
  <c r="O619" i="1" s="1"/>
  <c r="L595" i="1"/>
  <c r="L607" i="1" s="1"/>
  <c r="L619" i="1" s="1"/>
  <c r="B595" i="1"/>
  <c r="B607" i="1" s="1"/>
  <c r="B619" i="1" s="1"/>
  <c r="AH464" i="1"/>
  <c r="AE464" i="1" s="1"/>
  <c r="AL464" i="1"/>
  <c r="AM464" i="1" s="1"/>
  <c r="BR478" i="1"/>
  <c r="AN478" i="1"/>
  <c r="AQ478" i="1"/>
  <c r="F478" i="1"/>
  <c r="AH478" i="1" s="1"/>
  <c r="H490" i="1"/>
  <c r="BE464" i="1"/>
  <c r="AO464" i="1"/>
  <c r="BQ464" i="1"/>
  <c r="BA464" i="1"/>
  <c r="AP464" i="1"/>
  <c r="AI453" i="1"/>
  <c r="AJ453" i="1" s="1"/>
  <c r="AE453" i="1"/>
  <c r="BQ471" i="1"/>
  <c r="AO471" i="1"/>
  <c r="BA471" i="1"/>
  <c r="BE471" i="1"/>
  <c r="AP471" i="1"/>
  <c r="AH471" i="1"/>
  <c r="BT477" i="1"/>
  <c r="BL476" i="1"/>
  <c r="J489" i="1"/>
  <c r="CL7" i="8"/>
  <c r="CM44" i="8"/>
  <c r="CP6" i="8"/>
  <c r="CQ43" i="8"/>
  <c r="Y283" i="1"/>
  <c r="BD283" i="1"/>
  <c r="Z282" i="1"/>
  <c r="E604" i="1"/>
  <c r="E616" i="1" s="1"/>
  <c r="E628" i="1" s="1"/>
  <c r="D604" i="1"/>
  <c r="D616" i="1" s="1"/>
  <c r="D628" i="1" s="1"/>
  <c r="B604" i="1"/>
  <c r="B616" i="1" s="1"/>
  <c r="B628" i="1" s="1"/>
  <c r="C604" i="1"/>
  <c r="C616" i="1" s="1"/>
  <c r="C628" i="1" s="1"/>
  <c r="M604" i="1"/>
  <c r="M616" i="1" s="1"/>
  <c r="M628" i="1" s="1"/>
  <c r="K604" i="1"/>
  <c r="K616" i="1" s="1"/>
  <c r="K628" i="1" s="1"/>
  <c r="O604" i="1"/>
  <c r="O616" i="1" s="1"/>
  <c r="O628" i="1" s="1"/>
  <c r="BB453" i="1"/>
  <c r="BC453" i="1"/>
  <c r="BB452" i="1"/>
  <c r="BC452" i="1"/>
  <c r="G568" i="1"/>
  <c r="O598" i="1"/>
  <c r="O610" i="1" s="1"/>
  <c r="O622" i="1" s="1"/>
  <c r="G598" i="1"/>
  <c r="G610" i="1" s="1"/>
  <c r="E598" i="1"/>
  <c r="E610" i="1" s="1"/>
  <c r="E622" i="1" s="1"/>
  <c r="D598" i="1"/>
  <c r="D610" i="1" s="1"/>
  <c r="D622" i="1" s="1"/>
  <c r="BU478" i="1" a="1"/>
  <c r="BU478" i="1" s="1"/>
  <c r="K490" i="1"/>
  <c r="BS478" i="1"/>
  <c r="BM477" i="1"/>
  <c r="I490" i="1"/>
  <c r="L497" i="1"/>
  <c r="BU485" i="1" a="1"/>
  <c r="BU485" i="1" s="1"/>
  <c r="AI452" i="1"/>
  <c r="AJ452" i="1" s="1"/>
  <c r="V285" i="1"/>
  <c r="W284" i="1"/>
  <c r="U285" i="1"/>
  <c r="T285" i="1"/>
  <c r="L489" i="1"/>
  <c r="BK489" i="1" s="1"/>
  <c r="BU477" i="1" a="1"/>
  <c r="BU477" i="1" s="1"/>
  <c r="BU475" i="1" a="1"/>
  <c r="BU475" i="1" s="1"/>
  <c r="K487" i="1"/>
  <c r="J522" i="1"/>
  <c r="BB454" i="1"/>
  <c r="BC454" i="1"/>
  <c r="BE463" i="1"/>
  <c r="AO463" i="1"/>
  <c r="BQ463" i="1"/>
  <c r="BA463" i="1"/>
  <c r="AP463" i="1"/>
  <c r="AH463" i="1"/>
  <c r="L500" i="1"/>
  <c r="BK500" i="1" s="1"/>
  <c r="BP503" i="1"/>
  <c r="C515" i="1"/>
  <c r="AI454" i="1"/>
  <c r="AJ454" i="1" s="1"/>
  <c r="AE454" i="1"/>
  <c r="AO466" i="1"/>
  <c r="BQ466" i="1"/>
  <c r="BA466" i="1"/>
  <c r="BE466" i="1"/>
  <c r="AP466" i="1"/>
  <c r="F476" i="1"/>
  <c r="G488" i="1"/>
  <c r="AK476" i="1"/>
  <c r="BM482" i="1"/>
  <c r="BS483" i="1"/>
  <c r="AQ483" i="1"/>
  <c r="I495" i="1"/>
  <c r="AN483" i="1"/>
  <c r="F483" i="1"/>
  <c r="R338" i="1"/>
  <c r="AS337" i="1"/>
  <c r="EX337" i="1"/>
  <c r="CQ19" i="8"/>
  <c r="CQ20" i="8" s="1"/>
  <c r="CR46" i="8"/>
  <c r="BO490" i="1"/>
  <c r="B502" i="1"/>
  <c r="AT325" i="1"/>
  <c r="BT500" i="1"/>
  <c r="BL499" i="1"/>
  <c r="J512" i="1"/>
  <c r="J524" i="1" s="1"/>
  <c r="J536" i="1" s="1"/>
  <c r="J548" i="1" s="1"/>
  <c r="J560" i="1" s="1"/>
  <c r="J572" i="1" s="1"/>
  <c r="J584" i="1" s="1"/>
  <c r="J596" i="1" s="1"/>
  <c r="J608" i="1" s="1"/>
  <c r="J620" i="1" s="1"/>
  <c r="G539" i="1"/>
  <c r="AJ451" i="1"/>
  <c r="BU476" i="1" a="1"/>
  <c r="BU476" i="1" s="1"/>
  <c r="K488" i="1"/>
  <c r="AQ476" i="1"/>
  <c r="AN476" i="1"/>
  <c r="CR20" i="8"/>
  <c r="L495" i="1"/>
  <c r="BK495" i="1" s="1"/>
  <c r="BU483" i="1" a="1"/>
  <c r="BU483" i="1" s="1"/>
  <c r="BP490" i="1"/>
  <c r="C502" i="1"/>
  <c r="BT478" i="1"/>
  <c r="BL477" i="1"/>
  <c r="J490" i="1"/>
  <c r="BP498" i="1"/>
  <c r="C510" i="1"/>
  <c r="C522" i="1" s="1"/>
  <c r="C534" i="1" s="1"/>
  <c r="C546" i="1" s="1"/>
  <c r="C558" i="1" s="1"/>
  <c r="C570" i="1" s="1"/>
  <c r="C582" i="1" s="1"/>
  <c r="C594" i="1" s="1"/>
  <c r="C606" i="1" s="1"/>
  <c r="C618" i="1" s="1"/>
  <c r="O593" i="1"/>
  <c r="O605" i="1" s="1"/>
  <c r="O617" i="1" s="1"/>
  <c r="G593" i="1"/>
  <c r="G605" i="1" s="1"/>
  <c r="D593" i="1"/>
  <c r="D605" i="1" s="1"/>
  <c r="D617" i="1" s="1"/>
  <c r="B593" i="1"/>
  <c r="B605" i="1" s="1"/>
  <c r="B617" i="1" s="1"/>
  <c r="K593" i="1"/>
  <c r="K605" i="1" s="1"/>
  <c r="K617" i="1" s="1"/>
  <c r="BK490" i="1" l="1"/>
  <c r="AE474" i="1"/>
  <c r="BB474" i="1"/>
  <c r="BK497" i="1"/>
  <c r="AJ474" i="1"/>
  <c r="BD284" i="1"/>
  <c r="Z283" i="1"/>
  <c r="M629" i="1"/>
  <c r="K629" i="1"/>
  <c r="O629" i="1"/>
  <c r="B629" i="1"/>
  <c r="BT503" i="1"/>
  <c r="J515" i="1"/>
  <c r="J527" i="1" s="1"/>
  <c r="J539" i="1" s="1"/>
  <c r="J551" i="1" s="1"/>
  <c r="J563" i="1" s="1"/>
  <c r="J575" i="1" s="1"/>
  <c r="J587" i="1" s="1"/>
  <c r="J599" i="1" s="1"/>
  <c r="J611" i="1" s="1"/>
  <c r="J623" i="1" s="1"/>
  <c r="BL502" i="1"/>
  <c r="F503" i="1"/>
  <c r="BQ503" i="1" s="1"/>
  <c r="I509" i="1"/>
  <c r="BM496" i="1"/>
  <c r="BS497" i="1"/>
  <c r="J521" i="1"/>
  <c r="J533" i="1" s="1"/>
  <c r="J545" i="1" s="1"/>
  <c r="J557" i="1" s="1"/>
  <c r="J569" i="1" s="1"/>
  <c r="J581" i="1" s="1"/>
  <c r="J593" i="1" s="1"/>
  <c r="J605" i="1" s="1"/>
  <c r="J617" i="1" s="1"/>
  <c r="J629" i="1" s="1"/>
  <c r="BL508" i="1"/>
  <c r="BT509" i="1"/>
  <c r="BR495" i="1"/>
  <c r="H507" i="1"/>
  <c r="E509" i="1"/>
  <c r="BS498" i="1"/>
  <c r="BM497" i="1"/>
  <c r="I510" i="1"/>
  <c r="I522" i="1" s="1"/>
  <c r="I534" i="1" s="1"/>
  <c r="I546" i="1" s="1"/>
  <c r="I558" i="1" s="1"/>
  <c r="I570" i="1" s="1"/>
  <c r="I582" i="1" s="1"/>
  <c r="I594" i="1" s="1"/>
  <c r="I606" i="1" s="1"/>
  <c r="I618" i="1" s="1"/>
  <c r="M511" i="1"/>
  <c r="M523" i="1" s="1"/>
  <c r="M535" i="1" s="1"/>
  <c r="M547" i="1" s="1"/>
  <c r="M559" i="1" s="1"/>
  <c r="M571" i="1" s="1"/>
  <c r="M583" i="1" s="1"/>
  <c r="M595" i="1" s="1"/>
  <c r="M607" i="1" s="1"/>
  <c r="M619" i="1" s="1"/>
  <c r="C500" i="1"/>
  <c r="BP488" i="1"/>
  <c r="BL495" i="1"/>
  <c r="BT496" i="1"/>
  <c r="J508" i="1"/>
  <c r="BP489" i="1"/>
  <c r="C501" i="1"/>
  <c r="BS503" i="1"/>
  <c r="BM502" i="1"/>
  <c r="I515" i="1"/>
  <c r="I527" i="1" s="1"/>
  <c r="I539" i="1" s="1"/>
  <c r="I551" i="1" s="1"/>
  <c r="I563" i="1" s="1"/>
  <c r="I575" i="1" s="1"/>
  <c r="I587" i="1" s="1"/>
  <c r="I599" i="1" s="1"/>
  <c r="I611" i="1" s="1"/>
  <c r="I623" i="1" s="1"/>
  <c r="BM488" i="1"/>
  <c r="BS489" i="1"/>
  <c r="I501" i="1"/>
  <c r="BS500" i="1"/>
  <c r="I512" i="1"/>
  <c r="I524" i="1" s="1"/>
  <c r="I536" i="1" s="1"/>
  <c r="I548" i="1" s="1"/>
  <c r="I560" i="1" s="1"/>
  <c r="I572" i="1" s="1"/>
  <c r="I584" i="1" s="1"/>
  <c r="I596" i="1" s="1"/>
  <c r="I608" i="1" s="1"/>
  <c r="I620" i="1" s="1"/>
  <c r="BM499" i="1"/>
  <c r="I511" i="1"/>
  <c r="I523" i="1" s="1"/>
  <c r="I535" i="1" s="1"/>
  <c r="I547" i="1" s="1"/>
  <c r="I559" i="1" s="1"/>
  <c r="I571" i="1" s="1"/>
  <c r="I583" i="1" s="1"/>
  <c r="I595" i="1" s="1"/>
  <c r="I607" i="1" s="1"/>
  <c r="I619" i="1" s="1"/>
  <c r="BM498" i="1"/>
  <c r="BS499" i="1"/>
  <c r="E501" i="1"/>
  <c r="D629" i="1"/>
  <c r="AI479" i="1"/>
  <c r="AJ479" i="1" s="1"/>
  <c r="BP509" i="1"/>
  <c r="C521" i="1"/>
  <c r="C533" i="1" s="1"/>
  <c r="C545" i="1" s="1"/>
  <c r="C557" i="1" s="1"/>
  <c r="C569" i="1" s="1"/>
  <c r="C581" i="1" s="1"/>
  <c r="C593" i="1" s="1"/>
  <c r="C605" i="1" s="1"/>
  <c r="C617" i="1" s="1"/>
  <c r="C629" i="1" s="1"/>
  <c r="E507" i="1"/>
  <c r="I508" i="1"/>
  <c r="BM495" i="1"/>
  <c r="BS496" i="1"/>
  <c r="X285" i="1"/>
  <c r="BA485" i="1"/>
  <c r="BB485" i="1" s="1"/>
  <c r="AP485" i="1"/>
  <c r="AO485" i="1"/>
  <c r="L502" i="1"/>
  <c r="BK502" i="1" s="1"/>
  <c r="BQ485" i="1"/>
  <c r="BE485" i="1"/>
  <c r="BC472" i="1"/>
  <c r="BB472" i="1"/>
  <c r="BU498" i="1" a="1"/>
  <c r="BU498" i="1" s="1"/>
  <c r="L510" i="1"/>
  <c r="L522" i="1" s="1"/>
  <c r="L534" i="1" s="1"/>
  <c r="L546" i="1" s="1"/>
  <c r="L558" i="1" s="1"/>
  <c r="L570" i="1" s="1"/>
  <c r="L582" i="1" s="1"/>
  <c r="L594" i="1" s="1"/>
  <c r="L606" i="1" s="1"/>
  <c r="L618" i="1" s="1"/>
  <c r="AP484" i="1"/>
  <c r="BE484" i="1"/>
  <c r="BA484" i="1"/>
  <c r="AH484" i="1"/>
  <c r="BQ484" i="1"/>
  <c r="AO484" i="1"/>
  <c r="AP475" i="1"/>
  <c r="L515" i="1"/>
  <c r="L527" i="1" s="1"/>
  <c r="L539" i="1" s="1"/>
  <c r="L551" i="1" s="1"/>
  <c r="L563" i="1" s="1"/>
  <c r="L575" i="1" s="1"/>
  <c r="L587" i="1" s="1"/>
  <c r="L599" i="1" s="1"/>
  <c r="L611" i="1" s="1"/>
  <c r="L623" i="1" s="1"/>
  <c r="BU503" i="1" a="1"/>
  <c r="BU503" i="1" s="1"/>
  <c r="F498" i="1"/>
  <c r="BQ498" i="1" s="1"/>
  <c r="BU496" i="1" a="1"/>
  <c r="BU496" i="1" s="1"/>
  <c r="L508" i="1"/>
  <c r="BK508" i="1" s="1"/>
  <c r="F496" i="1"/>
  <c r="BQ496" i="1" s="1"/>
  <c r="BE475" i="1"/>
  <c r="AE472" i="1"/>
  <c r="AI472" i="1"/>
  <c r="AJ472" i="1" s="1"/>
  <c r="AH475" i="1"/>
  <c r="AE475" i="1" s="1"/>
  <c r="BA475" i="1"/>
  <c r="BB475" i="1" s="1"/>
  <c r="AO475" i="1"/>
  <c r="H556" i="1"/>
  <c r="AI478" i="1"/>
  <c r="AJ478" i="1" s="1"/>
  <c r="AE478" i="1"/>
  <c r="G617" i="1"/>
  <c r="BR489" i="1"/>
  <c r="H501" i="1"/>
  <c r="F489" i="1"/>
  <c r="BQ489" i="1" s="1"/>
  <c r="BU490" i="1" a="1"/>
  <c r="BU490" i="1" s="1"/>
  <c r="K502" i="1"/>
  <c r="BC466" i="1"/>
  <c r="BB466" i="1"/>
  <c r="BC463" i="1"/>
  <c r="BB463" i="1"/>
  <c r="BC464" i="1"/>
  <c r="BB464" i="1"/>
  <c r="AI473" i="1"/>
  <c r="AJ473" i="1" s="1"/>
  <c r="AE473" i="1"/>
  <c r="BU487" i="1" a="1"/>
  <c r="BU487" i="1" s="1"/>
  <c r="K499" i="1"/>
  <c r="F499" i="1" s="1"/>
  <c r="BQ499" i="1" s="1"/>
  <c r="BR499" i="1"/>
  <c r="H511" i="1"/>
  <c r="BU488" i="1" a="1"/>
  <c r="BU488" i="1" s="1"/>
  <c r="K500" i="1"/>
  <c r="BO502" i="1"/>
  <c r="B514" i="1"/>
  <c r="B526" i="1" s="1"/>
  <c r="B538" i="1" s="1"/>
  <c r="B550" i="1" s="1"/>
  <c r="B562" i="1" s="1"/>
  <c r="B574" i="1" s="1"/>
  <c r="B586" i="1" s="1"/>
  <c r="B598" i="1" s="1"/>
  <c r="B610" i="1" s="1"/>
  <c r="B622" i="1" s="1"/>
  <c r="BC471" i="1"/>
  <c r="BB471" i="1"/>
  <c r="BC473" i="1"/>
  <c r="BB473" i="1"/>
  <c r="F487" i="1"/>
  <c r="BQ487" i="1" s="1"/>
  <c r="AT326" i="1"/>
  <c r="BR490" i="1"/>
  <c r="F490" i="1"/>
  <c r="BQ490" i="1" s="1"/>
  <c r="H502" i="1"/>
  <c r="AI471" i="1"/>
  <c r="AJ471" i="1" s="1"/>
  <c r="AE471" i="1"/>
  <c r="R339" i="1"/>
  <c r="AS338" i="1"/>
  <c r="EX338" i="1"/>
  <c r="BL489" i="1"/>
  <c r="BT490" i="1"/>
  <c r="J502" i="1"/>
  <c r="BE483" i="1"/>
  <c r="BA483" i="1"/>
  <c r="BQ483" i="1"/>
  <c r="AO483" i="1"/>
  <c r="AP483" i="1"/>
  <c r="AH483" i="1"/>
  <c r="AI465" i="1"/>
  <c r="AJ465" i="1" s="1"/>
  <c r="AE465" i="1"/>
  <c r="BM494" i="1"/>
  <c r="BS495" i="1"/>
  <c r="I507" i="1"/>
  <c r="F495" i="1"/>
  <c r="BQ495" i="1" s="1"/>
  <c r="Y285" i="1"/>
  <c r="BD285" i="1"/>
  <c r="BP502" i="1"/>
  <c r="C514" i="1"/>
  <c r="C526" i="1" s="1"/>
  <c r="C538" i="1" s="1"/>
  <c r="C550" i="1" s="1"/>
  <c r="C562" i="1" s="1"/>
  <c r="C574" i="1" s="1"/>
  <c r="C586" i="1" s="1"/>
  <c r="C598" i="1" s="1"/>
  <c r="C610" i="1" s="1"/>
  <c r="C622" i="1" s="1"/>
  <c r="AI464" i="1"/>
  <c r="AJ464" i="1" s="1"/>
  <c r="BQ476" i="1"/>
  <c r="BE476" i="1"/>
  <c r="BA476" i="1"/>
  <c r="AO476" i="1"/>
  <c r="AP476" i="1"/>
  <c r="AI463" i="1"/>
  <c r="AJ463" i="1" s="1"/>
  <c r="AE463" i="1"/>
  <c r="BU489" i="1" a="1"/>
  <c r="BU489" i="1" s="1"/>
  <c r="L501" i="1"/>
  <c r="BK501" i="1" s="1"/>
  <c r="AI485" i="1"/>
  <c r="AE485" i="1"/>
  <c r="CK7" i="8"/>
  <c r="H7" i="8"/>
  <c r="CL44" i="8"/>
  <c r="V286" i="1"/>
  <c r="W285" i="1"/>
  <c r="U286" i="1"/>
  <c r="T286" i="1"/>
  <c r="BT489" i="1"/>
  <c r="BL488" i="1"/>
  <c r="J501" i="1"/>
  <c r="BB465" i="1"/>
  <c r="BC465" i="1"/>
  <c r="AJ466" i="1"/>
  <c r="L507" i="1"/>
  <c r="BK507" i="1" s="1"/>
  <c r="BU495" i="1" a="1"/>
  <c r="BU495" i="1" s="1"/>
  <c r="C527" i="1"/>
  <c r="Z284" i="1"/>
  <c r="L509" i="1"/>
  <c r="BK509" i="1" s="1"/>
  <c r="BU497" i="1" a="1"/>
  <c r="BU497" i="1" s="1"/>
  <c r="G622" i="1"/>
  <c r="BR509" i="1"/>
  <c r="H521" i="1"/>
  <c r="BA478" i="1"/>
  <c r="BQ478" i="1"/>
  <c r="BE478" i="1"/>
  <c r="AO478" i="1"/>
  <c r="AP478" i="1"/>
  <c r="CO6" i="8"/>
  <c r="CP20" i="8"/>
  <c r="CP43" i="8"/>
  <c r="F497" i="1"/>
  <c r="BQ497" i="1" s="1"/>
  <c r="CQ46" i="8"/>
  <c r="CP19" i="8"/>
  <c r="J534" i="1"/>
  <c r="AL476" i="1"/>
  <c r="AM476" i="1" s="1"/>
  <c r="AH476" i="1"/>
  <c r="AE476" i="1" s="1"/>
  <c r="BE477" i="1"/>
  <c r="AO477" i="1"/>
  <c r="BA477" i="1"/>
  <c r="BQ477" i="1"/>
  <c r="AP477" i="1"/>
  <c r="AH477" i="1"/>
  <c r="G551" i="1"/>
  <c r="F488" i="1"/>
  <c r="BQ488" i="1" s="1"/>
  <c r="G500" i="1"/>
  <c r="L512" i="1"/>
  <c r="L524" i="1" s="1"/>
  <c r="L536" i="1" s="1"/>
  <c r="L548" i="1" s="1"/>
  <c r="L560" i="1" s="1"/>
  <c r="L572" i="1" s="1"/>
  <c r="L584" i="1" s="1"/>
  <c r="L596" i="1" s="1"/>
  <c r="L608" i="1" s="1"/>
  <c r="L620" i="1" s="1"/>
  <c r="BM489" i="1"/>
  <c r="BS490" i="1"/>
  <c r="I502" i="1"/>
  <c r="G580" i="1"/>
  <c r="G619" i="1"/>
  <c r="G549" i="1"/>
  <c r="F509" i="1" l="1"/>
  <c r="BQ509" i="1" s="1"/>
  <c r="BC485" i="1"/>
  <c r="BP501" i="1"/>
  <c r="C513" i="1"/>
  <c r="C525" i="1" s="1"/>
  <c r="C537" i="1" s="1"/>
  <c r="C549" i="1" s="1"/>
  <c r="C561" i="1" s="1"/>
  <c r="C573" i="1" s="1"/>
  <c r="C585" i="1" s="1"/>
  <c r="C597" i="1" s="1"/>
  <c r="C609" i="1" s="1"/>
  <c r="C621" i="1" s="1"/>
  <c r="J520" i="1"/>
  <c r="J532" i="1" s="1"/>
  <c r="J544" i="1" s="1"/>
  <c r="J556" i="1" s="1"/>
  <c r="J568" i="1" s="1"/>
  <c r="J580" i="1" s="1"/>
  <c r="J592" i="1" s="1"/>
  <c r="J604" i="1" s="1"/>
  <c r="J616" i="1" s="1"/>
  <c r="J628" i="1" s="1"/>
  <c r="BT508" i="1"/>
  <c r="BL507" i="1"/>
  <c r="BM500" i="1"/>
  <c r="I513" i="1"/>
  <c r="I525" i="1" s="1"/>
  <c r="I537" i="1" s="1"/>
  <c r="I549" i="1" s="1"/>
  <c r="I561" i="1" s="1"/>
  <c r="I573" i="1" s="1"/>
  <c r="I585" i="1" s="1"/>
  <c r="I597" i="1" s="1"/>
  <c r="I609" i="1" s="1"/>
  <c r="I621" i="1" s="1"/>
  <c r="BS501" i="1"/>
  <c r="BR507" i="1"/>
  <c r="H519" i="1"/>
  <c r="H531" i="1" s="1"/>
  <c r="H543" i="1" s="1"/>
  <c r="H555" i="1" s="1"/>
  <c r="H567" i="1" s="1"/>
  <c r="H579" i="1" s="1"/>
  <c r="H591" i="1" s="1"/>
  <c r="H603" i="1" s="1"/>
  <c r="H615" i="1" s="1"/>
  <c r="H627" i="1" s="1"/>
  <c r="I520" i="1"/>
  <c r="I532" i="1" s="1"/>
  <c r="I544" i="1" s="1"/>
  <c r="I556" i="1" s="1"/>
  <c r="I568" i="1" s="1"/>
  <c r="I580" i="1" s="1"/>
  <c r="I592" i="1" s="1"/>
  <c r="I604" i="1" s="1"/>
  <c r="I616" i="1" s="1"/>
  <c r="I628" i="1" s="1"/>
  <c r="BS508" i="1"/>
  <c r="BM507" i="1"/>
  <c r="BP500" i="1"/>
  <c r="C512" i="1"/>
  <c r="C524" i="1" s="1"/>
  <c r="C536" i="1" s="1"/>
  <c r="C548" i="1" s="1"/>
  <c r="C560" i="1" s="1"/>
  <c r="C572" i="1" s="1"/>
  <c r="C584" i="1" s="1"/>
  <c r="C596" i="1" s="1"/>
  <c r="C608" i="1" s="1"/>
  <c r="C620" i="1" s="1"/>
  <c r="E521" i="1"/>
  <c r="E533" i="1" s="1"/>
  <c r="E545" i="1" s="1"/>
  <c r="E557" i="1" s="1"/>
  <c r="E569" i="1" s="1"/>
  <c r="E581" i="1" s="1"/>
  <c r="E593" i="1" s="1"/>
  <c r="E605" i="1" s="1"/>
  <c r="E617" i="1" s="1"/>
  <c r="E629" i="1" s="1"/>
  <c r="E513" i="1"/>
  <c r="E525" i="1" s="1"/>
  <c r="E537" i="1" s="1"/>
  <c r="E549" i="1" s="1"/>
  <c r="E561" i="1" s="1"/>
  <c r="E573" i="1" s="1"/>
  <c r="E585" i="1" s="1"/>
  <c r="E597" i="1" s="1"/>
  <c r="E609" i="1" s="1"/>
  <c r="E621" i="1" s="1"/>
  <c r="I521" i="1"/>
  <c r="I533" i="1" s="1"/>
  <c r="I545" i="1" s="1"/>
  <c r="I557" i="1" s="1"/>
  <c r="I569" i="1" s="1"/>
  <c r="I581" i="1" s="1"/>
  <c r="I593" i="1" s="1"/>
  <c r="I605" i="1" s="1"/>
  <c r="I617" i="1" s="1"/>
  <c r="I629" i="1" s="1"/>
  <c r="BM508" i="1"/>
  <c r="BS509" i="1"/>
  <c r="E519" i="1"/>
  <c r="E531" i="1" s="1"/>
  <c r="E543" i="1" s="1"/>
  <c r="E555" i="1" s="1"/>
  <c r="E567" i="1" s="1"/>
  <c r="E579" i="1" s="1"/>
  <c r="E591" i="1" s="1"/>
  <c r="E603" i="1" s="1"/>
  <c r="E615" i="1" s="1"/>
  <c r="E627" i="1" s="1"/>
  <c r="F522" i="1"/>
  <c r="BC475" i="1"/>
  <c r="F515" i="1"/>
  <c r="F510" i="1"/>
  <c r="AE484" i="1"/>
  <c r="AI484" i="1"/>
  <c r="AJ484" i="1" s="1"/>
  <c r="AI475" i="1"/>
  <c r="AJ475" i="1" s="1"/>
  <c r="L520" i="1"/>
  <c r="BU508" i="1" a="1"/>
  <c r="BU508" i="1" s="1"/>
  <c r="F508" i="1"/>
  <c r="BQ508" i="1" s="1"/>
  <c r="BB484" i="1"/>
  <c r="BC484" i="1"/>
  <c r="L514" i="1"/>
  <c r="L526" i="1" s="1"/>
  <c r="L538" i="1" s="1"/>
  <c r="L550" i="1" s="1"/>
  <c r="L562" i="1" s="1"/>
  <c r="L574" i="1" s="1"/>
  <c r="L586" i="1" s="1"/>
  <c r="L598" i="1" s="1"/>
  <c r="L610" i="1" s="1"/>
  <c r="L622" i="1" s="1"/>
  <c r="H568" i="1"/>
  <c r="AT327" i="1"/>
  <c r="G561" i="1"/>
  <c r="BC476" i="1"/>
  <c r="BB476" i="1"/>
  <c r="BL500" i="1"/>
  <c r="BT501" i="1"/>
  <c r="J513" i="1"/>
  <c r="J525" i="1" s="1"/>
  <c r="J537" i="1" s="1"/>
  <c r="J549" i="1" s="1"/>
  <c r="J561" i="1" s="1"/>
  <c r="J573" i="1" s="1"/>
  <c r="J585" i="1" s="1"/>
  <c r="J597" i="1" s="1"/>
  <c r="J609" i="1" s="1"/>
  <c r="J621" i="1" s="1"/>
  <c r="CN6" i="8"/>
  <c r="CO43" i="8"/>
  <c r="BM506" i="1"/>
  <c r="BS507" i="1"/>
  <c r="F507" i="1"/>
  <c r="BQ507" i="1" s="1"/>
  <c r="I519" i="1"/>
  <c r="G592" i="1"/>
  <c r="BS502" i="1"/>
  <c r="BM501" i="1"/>
  <c r="I514" i="1"/>
  <c r="I526" i="1" s="1"/>
  <c r="I538" i="1" s="1"/>
  <c r="I550" i="1" s="1"/>
  <c r="I562" i="1" s="1"/>
  <c r="I574" i="1" s="1"/>
  <c r="I586" i="1" s="1"/>
  <c r="I598" i="1" s="1"/>
  <c r="I610" i="1" s="1"/>
  <c r="I622" i="1" s="1"/>
  <c r="BC478" i="1"/>
  <c r="BB478" i="1"/>
  <c r="X286" i="1"/>
  <c r="CJ7" i="8"/>
  <c r="CK44" i="8"/>
  <c r="V287" i="1"/>
  <c r="W286" i="1"/>
  <c r="U287" i="1"/>
  <c r="T287" i="1"/>
  <c r="L521" i="1"/>
  <c r="L533" i="1" s="1"/>
  <c r="L545" i="1" s="1"/>
  <c r="L557" i="1" s="1"/>
  <c r="L569" i="1" s="1"/>
  <c r="L581" i="1" s="1"/>
  <c r="L593" i="1" s="1"/>
  <c r="L605" i="1" s="1"/>
  <c r="L617" i="1" s="1"/>
  <c r="L629" i="1" s="1"/>
  <c r="BU509" i="1" a="1"/>
  <c r="BU509" i="1" s="1"/>
  <c r="L513" i="1"/>
  <c r="L525" i="1" s="1"/>
  <c r="L537" i="1" s="1"/>
  <c r="L549" i="1" s="1"/>
  <c r="L561" i="1" s="1"/>
  <c r="L573" i="1" s="1"/>
  <c r="L585" i="1" s="1"/>
  <c r="L597" i="1" s="1"/>
  <c r="L609" i="1" s="1"/>
  <c r="L621" i="1" s="1"/>
  <c r="BU501" i="1" a="1"/>
  <c r="BU501" i="1" s="1"/>
  <c r="BR502" i="1"/>
  <c r="F502" i="1"/>
  <c r="BQ502" i="1" s="1"/>
  <c r="H514" i="1"/>
  <c r="BR501" i="1"/>
  <c r="H513" i="1"/>
  <c r="F501" i="1"/>
  <c r="BQ501" i="1" s="1"/>
  <c r="G563" i="1"/>
  <c r="AI476" i="1"/>
  <c r="AJ476" i="1" s="1"/>
  <c r="BL501" i="1"/>
  <c r="BT502" i="1"/>
  <c r="J514" i="1"/>
  <c r="J526" i="1" s="1"/>
  <c r="J538" i="1" s="1"/>
  <c r="J550" i="1" s="1"/>
  <c r="J562" i="1" s="1"/>
  <c r="J574" i="1" s="1"/>
  <c r="J586" i="1" s="1"/>
  <c r="J598" i="1" s="1"/>
  <c r="J610" i="1" s="1"/>
  <c r="J622" i="1" s="1"/>
  <c r="AI483" i="1"/>
  <c r="AJ483" i="1" s="1"/>
  <c r="AE483" i="1"/>
  <c r="BU502" i="1" a="1"/>
  <c r="BU502" i="1" s="1"/>
  <c r="K514" i="1"/>
  <c r="K526" i="1" s="1"/>
  <c r="K538" i="1" s="1"/>
  <c r="K550" i="1" s="1"/>
  <c r="K562" i="1" s="1"/>
  <c r="K574" i="1" s="1"/>
  <c r="K586" i="1" s="1"/>
  <c r="K598" i="1" s="1"/>
  <c r="K610" i="1" s="1"/>
  <c r="K622" i="1" s="1"/>
  <c r="H533" i="1"/>
  <c r="AI477" i="1"/>
  <c r="AJ477" i="1" s="1"/>
  <c r="AE477" i="1"/>
  <c r="F534" i="1"/>
  <c r="J546" i="1"/>
  <c r="BU500" i="1" a="1"/>
  <c r="BU500" i="1" s="1"/>
  <c r="K512" i="1"/>
  <c r="K524" i="1" s="1"/>
  <c r="K536" i="1" s="1"/>
  <c r="K548" i="1" s="1"/>
  <c r="K560" i="1" s="1"/>
  <c r="K572" i="1" s="1"/>
  <c r="K584" i="1" s="1"/>
  <c r="K596" i="1" s="1"/>
  <c r="K608" i="1" s="1"/>
  <c r="K620" i="1" s="1"/>
  <c r="G629" i="1"/>
  <c r="C539" i="1"/>
  <c r="F527" i="1"/>
  <c r="AJ485" i="1"/>
  <c r="CP46" i="8"/>
  <c r="CO19" i="8"/>
  <c r="H523" i="1"/>
  <c r="BC477" i="1"/>
  <c r="BB477" i="1"/>
  <c r="L519" i="1"/>
  <c r="L531" i="1" s="1"/>
  <c r="L543" i="1" s="1"/>
  <c r="L555" i="1" s="1"/>
  <c r="L567" i="1" s="1"/>
  <c r="L579" i="1" s="1"/>
  <c r="L591" i="1" s="1"/>
  <c r="L603" i="1" s="1"/>
  <c r="L615" i="1" s="1"/>
  <c r="L627" i="1" s="1"/>
  <c r="BU507" i="1" a="1"/>
  <c r="BU507" i="1" s="1"/>
  <c r="F500" i="1"/>
  <c r="BQ500" i="1" s="1"/>
  <c r="G512" i="1"/>
  <c r="BC483" i="1"/>
  <c r="BB483" i="1"/>
  <c r="EX339" i="1"/>
  <c r="R340" i="1"/>
  <c r="AS339" i="1"/>
  <c r="BU499" i="1" a="1"/>
  <c r="BU499" i="1" s="1"/>
  <c r="K511" i="1"/>
  <c r="K523" i="1" s="1"/>
  <c r="K535" i="1" s="1"/>
  <c r="K547" i="1" s="1"/>
  <c r="K559" i="1" s="1"/>
  <c r="K571" i="1" s="1"/>
  <c r="K583" i="1" s="1"/>
  <c r="K595" i="1" s="1"/>
  <c r="K607" i="1" s="1"/>
  <c r="K619" i="1" s="1"/>
  <c r="L532" i="1" l="1"/>
  <c r="F520" i="1"/>
  <c r="F521" i="1"/>
  <c r="H580" i="1"/>
  <c r="F511" i="1"/>
  <c r="CM6" i="8"/>
  <c r="CN43" i="8"/>
  <c r="G575" i="1"/>
  <c r="CJ44" i="8"/>
  <c r="CI7" i="8"/>
  <c r="AS340" i="1"/>
  <c r="R341" i="1"/>
  <c r="EX340" i="1"/>
  <c r="Y286" i="1"/>
  <c r="BD286" i="1"/>
  <c r="Z285" i="1"/>
  <c r="H535" i="1"/>
  <c r="F523" i="1"/>
  <c r="G573" i="1"/>
  <c r="F512" i="1"/>
  <c r="G524" i="1"/>
  <c r="F533" i="1"/>
  <c r="H545" i="1"/>
  <c r="G604" i="1"/>
  <c r="C551" i="1"/>
  <c r="F539" i="1"/>
  <c r="V288" i="1"/>
  <c r="W287" i="1"/>
  <c r="U288" i="1"/>
  <c r="T288" i="1"/>
  <c r="F546" i="1"/>
  <c r="J558" i="1"/>
  <c r="H526" i="1"/>
  <c r="F514" i="1"/>
  <c r="F519" i="1"/>
  <c r="I531" i="1"/>
  <c r="H525" i="1"/>
  <c r="F513" i="1"/>
  <c r="CO46" i="8"/>
  <c r="CN19" i="8"/>
  <c r="AT328" i="1"/>
  <c r="X287" i="1"/>
  <c r="CO20" i="8"/>
  <c r="X288" i="1" l="1"/>
  <c r="Z287" i="1" s="1"/>
  <c r="L544" i="1"/>
  <c r="F532" i="1"/>
  <c r="H592" i="1"/>
  <c r="G585" i="1"/>
  <c r="AT329" i="1"/>
  <c r="F531" i="1"/>
  <c r="I543" i="1"/>
  <c r="F535" i="1"/>
  <c r="H547" i="1"/>
  <c r="CN46" i="8"/>
  <c r="CM19" i="8"/>
  <c r="CM20" i="8" s="1"/>
  <c r="F526" i="1"/>
  <c r="H538" i="1"/>
  <c r="J570" i="1"/>
  <c r="F558" i="1"/>
  <c r="W288" i="1"/>
  <c r="V289" i="1"/>
  <c r="U289" i="1"/>
  <c r="T289" i="1"/>
  <c r="CH7" i="8"/>
  <c r="CI44" i="8"/>
  <c r="Y287" i="1"/>
  <c r="BD287" i="1"/>
  <c r="Z286" i="1"/>
  <c r="H537" i="1"/>
  <c r="F525" i="1"/>
  <c r="EX341" i="1"/>
  <c r="AS341" i="1"/>
  <c r="R342" i="1"/>
  <c r="C563" i="1"/>
  <c r="F551" i="1"/>
  <c r="G587" i="1"/>
  <c r="G616" i="1"/>
  <c r="CL6" i="8"/>
  <c r="CM43" i="8"/>
  <c r="H557" i="1"/>
  <c r="F545" i="1"/>
  <c r="CN20" i="8"/>
  <c r="F524" i="1"/>
  <c r="G536" i="1"/>
  <c r="BD288" i="1" l="1"/>
  <c r="Y288" i="1"/>
  <c r="L556" i="1"/>
  <c r="F544" i="1"/>
  <c r="X289" i="1"/>
  <c r="Z288" i="1" s="1"/>
  <c r="H604" i="1"/>
  <c r="F557" i="1"/>
  <c r="H569" i="1"/>
  <c r="H559" i="1"/>
  <c r="F547" i="1"/>
  <c r="G628" i="1"/>
  <c r="F570" i="1"/>
  <c r="J582" i="1"/>
  <c r="V290" i="1"/>
  <c r="W289" i="1"/>
  <c r="T290" i="1"/>
  <c r="U290" i="1"/>
  <c r="F543" i="1"/>
  <c r="I555" i="1"/>
  <c r="EX342" i="1"/>
  <c r="AS342" i="1"/>
  <c r="R343" i="1"/>
  <c r="CK6" i="8"/>
  <c r="H6" i="8"/>
  <c r="CL43" i="8"/>
  <c r="H549" i="1"/>
  <c r="F537" i="1"/>
  <c r="CL19" i="8"/>
  <c r="CM46" i="8"/>
  <c r="G599" i="1"/>
  <c r="C575" i="1"/>
  <c r="F563" i="1"/>
  <c r="AT330" i="1"/>
  <c r="F538" i="1"/>
  <c r="H550" i="1"/>
  <c r="F536" i="1"/>
  <c r="G548" i="1"/>
  <c r="G597" i="1"/>
  <c r="CH44" i="8"/>
  <c r="CG7" i="8"/>
  <c r="Y289" i="1" l="1"/>
  <c r="BD289" i="1"/>
  <c r="L568" i="1"/>
  <c r="F556" i="1"/>
  <c r="H616" i="1"/>
  <c r="I567" i="1"/>
  <c r="F555" i="1"/>
  <c r="G609" i="1"/>
  <c r="F550" i="1"/>
  <c r="H562" i="1"/>
  <c r="W290" i="1"/>
  <c r="V291" i="1"/>
  <c r="U291" i="1"/>
  <c r="T291" i="1"/>
  <c r="C587" i="1"/>
  <c r="F575" i="1"/>
  <c r="J594" i="1"/>
  <c r="F582" i="1"/>
  <c r="H19" i="8"/>
  <c r="CL46" i="8"/>
  <c r="CK19" i="8"/>
  <c r="CK20" i="8" s="1"/>
  <c r="X290" i="1"/>
  <c r="G611" i="1"/>
  <c r="G560" i="1"/>
  <c r="F548" i="1"/>
  <c r="H561" i="1"/>
  <c r="F549" i="1"/>
  <c r="CF7" i="8"/>
  <c r="CG44" i="8"/>
  <c r="H571" i="1"/>
  <c r="F559" i="1"/>
  <c r="AS343" i="1"/>
  <c r="R344" i="1"/>
  <c r="EX343" i="1"/>
  <c r="AT331" i="1"/>
  <c r="CL20" i="8"/>
  <c r="H581" i="1"/>
  <c r="F569" i="1"/>
  <c r="CJ6" i="8"/>
  <c r="CK43" i="8"/>
  <c r="L580" i="1" l="1"/>
  <c r="F568" i="1"/>
  <c r="H628" i="1"/>
  <c r="X291" i="1"/>
  <c r="Z290" i="1" s="1"/>
  <c r="C599" i="1"/>
  <c r="F587" i="1"/>
  <c r="F562" i="1"/>
  <c r="H574" i="1"/>
  <c r="H573" i="1"/>
  <c r="F561" i="1"/>
  <c r="F581" i="1"/>
  <c r="H593" i="1"/>
  <c r="AT332" i="1"/>
  <c r="CE7" i="8"/>
  <c r="CF44" i="8"/>
  <c r="G621" i="1"/>
  <c r="V292" i="1"/>
  <c r="W291" i="1"/>
  <c r="U292" i="1"/>
  <c r="T292" i="1"/>
  <c r="F560" i="1"/>
  <c r="G572" i="1"/>
  <c r="J606" i="1"/>
  <c r="F594" i="1"/>
  <c r="R345" i="1"/>
  <c r="AS344" i="1"/>
  <c r="EX344" i="1"/>
  <c r="H583" i="1"/>
  <c r="F571" i="1"/>
  <c r="I579" i="1"/>
  <c r="F567" i="1"/>
  <c r="CK46" i="8"/>
  <c r="CJ19" i="8"/>
  <c r="CI6" i="8"/>
  <c r="CJ43" i="8"/>
  <c r="G623" i="1"/>
  <c r="Y290" i="1"/>
  <c r="BD290" i="1"/>
  <c r="Z289" i="1"/>
  <c r="BD291" i="1" l="1"/>
  <c r="Y291" i="1"/>
  <c r="L592" i="1"/>
  <c r="F580" i="1"/>
  <c r="V293" i="1"/>
  <c r="W292" i="1"/>
  <c r="U293" i="1"/>
  <c r="T293" i="1"/>
  <c r="CI19" i="8"/>
  <c r="CJ46" i="8"/>
  <c r="CD7" i="8"/>
  <c r="CE44" i="8"/>
  <c r="H585" i="1"/>
  <c r="F573" i="1"/>
  <c r="CH6" i="8"/>
  <c r="CI43" i="8"/>
  <c r="F579" i="1"/>
  <c r="I591" i="1"/>
  <c r="H595" i="1"/>
  <c r="F583" i="1"/>
  <c r="F574" i="1"/>
  <c r="H586" i="1"/>
  <c r="CJ20" i="8"/>
  <c r="AT333" i="1"/>
  <c r="F593" i="1"/>
  <c r="H605" i="1"/>
  <c r="AS345" i="1"/>
  <c r="R346" i="1"/>
  <c r="EX345" i="1"/>
  <c r="J618" i="1"/>
  <c r="F618" i="1" s="1"/>
  <c r="F606" i="1"/>
  <c r="F572" i="1"/>
  <c r="G584" i="1"/>
  <c r="C611" i="1"/>
  <c r="F599" i="1"/>
  <c r="X292" i="1"/>
  <c r="X293" i="1" l="1"/>
  <c r="L604" i="1"/>
  <c r="F592" i="1"/>
  <c r="Y292" i="1"/>
  <c r="BD292" i="1"/>
  <c r="Z291" i="1"/>
  <c r="H607" i="1"/>
  <c r="F595" i="1"/>
  <c r="F591" i="1"/>
  <c r="I603" i="1"/>
  <c r="H597" i="1"/>
  <c r="F585" i="1"/>
  <c r="Y293" i="1"/>
  <c r="BD293" i="1"/>
  <c r="CH19" i="8"/>
  <c r="CI46" i="8"/>
  <c r="CG6" i="8"/>
  <c r="CH43" i="8"/>
  <c r="AS346" i="1"/>
  <c r="R347" i="1"/>
  <c r="EX346" i="1"/>
  <c r="H617" i="1"/>
  <c r="F605" i="1"/>
  <c r="V294" i="1"/>
  <c r="W293" i="1"/>
  <c r="U294" i="1"/>
  <c r="T294" i="1"/>
  <c r="C623" i="1"/>
  <c r="F623" i="1" s="1"/>
  <c r="F611" i="1"/>
  <c r="CC7" i="8"/>
  <c r="CD44" i="8"/>
  <c r="AT334" i="1"/>
  <c r="Z292" i="1"/>
  <c r="F586" i="1"/>
  <c r="H598" i="1"/>
  <c r="F584" i="1"/>
  <c r="G596" i="1"/>
  <c r="CI20" i="8"/>
  <c r="L616" i="1" l="1"/>
  <c r="F604" i="1"/>
  <c r="X294" i="1"/>
  <c r="Z293" i="1" s="1"/>
  <c r="H610" i="1"/>
  <c r="F598" i="1"/>
  <c r="R348" i="1"/>
  <c r="AS347" i="1"/>
  <c r="EX347" i="1"/>
  <c r="CG19" i="8"/>
  <c r="CH46" i="8"/>
  <c r="CB7" i="8"/>
  <c r="CA7" i="8" s="1"/>
  <c r="BZ7" i="8" s="1"/>
  <c r="CC44" i="8"/>
  <c r="I615" i="1"/>
  <c r="F603" i="1"/>
  <c r="CG20" i="8"/>
  <c r="CF6" i="8"/>
  <c r="CG43" i="8"/>
  <c r="AT335" i="1"/>
  <c r="H609" i="1"/>
  <c r="F597" i="1"/>
  <c r="CH20" i="8"/>
  <c r="H619" i="1"/>
  <c r="F619" i="1" s="1"/>
  <c r="F607" i="1"/>
  <c r="V295" i="1"/>
  <c r="T295" i="1"/>
  <c r="W294" i="1"/>
  <c r="U295" i="1"/>
  <c r="G608" i="1"/>
  <c r="F596" i="1"/>
  <c r="H629" i="1"/>
  <c r="F629" i="1" s="1"/>
  <c r="F617" i="1"/>
  <c r="BD294" i="1" l="1"/>
  <c r="Y294" i="1"/>
  <c r="L628" i="1"/>
  <c r="F628" i="1" s="1"/>
  <c r="F616" i="1"/>
  <c r="X295" i="1"/>
  <c r="Z294" i="1" s="1"/>
  <c r="CE6" i="8"/>
  <c r="CF43" i="8"/>
  <c r="AT336" i="1"/>
  <c r="I627" i="1"/>
  <c r="F627" i="1" s="1"/>
  <c r="F615" i="1"/>
  <c r="H621" i="1"/>
  <c r="F621" i="1" s="1"/>
  <c r="F609" i="1"/>
  <c r="F608" i="1"/>
  <c r="G620" i="1"/>
  <c r="F620" i="1" s="1"/>
  <c r="Y295" i="1"/>
  <c r="BD295" i="1"/>
  <c r="W295" i="1"/>
  <c r="V296" i="1"/>
  <c r="U296" i="1"/>
  <c r="T296" i="1"/>
  <c r="CF19" i="8"/>
  <c r="CG46" i="8"/>
  <c r="BY7" i="8"/>
  <c r="BX7" i="8" s="1"/>
  <c r="BW7" i="8" s="1"/>
  <c r="BV7" i="8" s="1"/>
  <c r="BU7" i="8" s="1"/>
  <c r="BT7" i="8" s="1"/>
  <c r="BS7" i="8" s="1"/>
  <c r="BR7" i="8" s="1"/>
  <c r="BQ7" i="8" s="1"/>
  <c r="BP7" i="8" s="1"/>
  <c r="BO7" i="8" s="1"/>
  <c r="BN7" i="8" s="1"/>
  <c r="G7" i="8"/>
  <c r="AS348" i="1"/>
  <c r="R349" i="1"/>
  <c r="EX348" i="1"/>
  <c r="H622" i="1"/>
  <c r="F622" i="1" s="1"/>
  <c r="F610" i="1"/>
  <c r="X296" i="1" l="1"/>
  <c r="Z295" i="1" s="1"/>
  <c r="W296" i="1"/>
  <c r="V297" i="1"/>
  <c r="T297" i="1"/>
  <c r="U297" i="1"/>
  <c r="BM7" i="8"/>
  <c r="BL7" i="8" s="1"/>
  <c r="BK7" i="8" s="1"/>
  <c r="BJ7" i="8" s="1"/>
  <c r="BI7" i="8" s="1"/>
  <c r="BH7" i="8" s="1"/>
  <c r="BG7" i="8" s="1"/>
  <c r="BF7" i="8" s="1"/>
  <c r="BE7" i="8" s="1"/>
  <c r="BD7" i="8" s="1"/>
  <c r="BC7" i="8" s="1"/>
  <c r="BB7" i="8" s="1"/>
  <c r="F7" i="8"/>
  <c r="AT337" i="1"/>
  <c r="AS349" i="1"/>
  <c r="R350" i="1"/>
  <c r="EX349" i="1"/>
  <c r="CD6" i="8"/>
  <c r="CE43" i="8"/>
  <c r="CE19" i="8"/>
  <c r="CE20" i="8" s="1"/>
  <c r="CF46" i="8"/>
  <c r="CF20" i="8"/>
  <c r="Y296" i="1" l="1"/>
  <c r="BD296" i="1"/>
  <c r="AT338" i="1"/>
  <c r="E7" i="8"/>
  <c r="BA7" i="8"/>
  <c r="AZ7" i="8" s="1"/>
  <c r="AY7" i="8" s="1"/>
  <c r="AX7" i="8" s="1"/>
  <c r="AW7" i="8" s="1"/>
  <c r="AV7" i="8" s="1"/>
  <c r="AU7" i="8" s="1"/>
  <c r="AT7" i="8" s="1"/>
  <c r="AS7" i="8" s="1"/>
  <c r="AR7" i="8" s="1"/>
  <c r="AQ7" i="8" s="1"/>
  <c r="AP7" i="8" s="1"/>
  <c r="CD19" i="8"/>
  <c r="CE46" i="8"/>
  <c r="W297" i="1"/>
  <c r="V298" i="1"/>
  <c r="T298" i="1"/>
  <c r="U298" i="1"/>
  <c r="CD20" i="8"/>
  <c r="CC6" i="8"/>
  <c r="CD43" i="8"/>
  <c r="EX350" i="1"/>
  <c r="AS350" i="1"/>
  <c r="R351" i="1"/>
  <c r="X297" i="1"/>
  <c r="CC43" i="8" l="1"/>
  <c r="CB6" i="8"/>
  <c r="X298" i="1"/>
  <c r="W298" i="1"/>
  <c r="V299" i="1"/>
  <c r="U299" i="1"/>
  <c r="T299" i="1"/>
  <c r="D7" i="8"/>
  <c r="AO7" i="8"/>
  <c r="AN7" i="8" s="1"/>
  <c r="AM7" i="8" s="1"/>
  <c r="AL7" i="8" s="1"/>
  <c r="AK7" i="8" s="1"/>
  <c r="AJ7" i="8" s="1"/>
  <c r="AI7" i="8" s="1"/>
  <c r="AH7" i="8" s="1"/>
  <c r="AG7" i="8" s="1"/>
  <c r="AF7" i="8" s="1"/>
  <c r="AE7" i="8" s="1"/>
  <c r="AD7" i="8" s="1"/>
  <c r="AT339" i="1"/>
  <c r="R352" i="1"/>
  <c r="EX351" i="1"/>
  <c r="AS351" i="1"/>
  <c r="CC19" i="8"/>
  <c r="CD46" i="8"/>
  <c r="Y297" i="1"/>
  <c r="BD297" i="1"/>
  <c r="Z296" i="1"/>
  <c r="X299" i="1" l="1"/>
  <c r="Y299" i="1" s="1"/>
  <c r="AS352" i="1"/>
  <c r="R353" i="1"/>
  <c r="EX352" i="1"/>
  <c r="CB19" i="8"/>
  <c r="CA19" i="8" s="1"/>
  <c r="BZ19" i="8" s="1"/>
  <c r="CC46" i="8"/>
  <c r="W299" i="1"/>
  <c r="V300" i="1"/>
  <c r="U300" i="1"/>
  <c r="T300" i="1"/>
  <c r="CC20" i="8"/>
  <c r="C7" i="8"/>
  <c r="AC7" i="8"/>
  <c r="AB7" i="8" s="1"/>
  <c r="AA7" i="8" s="1"/>
  <c r="Z7" i="8" s="1"/>
  <c r="Y7" i="8" s="1"/>
  <c r="X7" i="8" s="1"/>
  <c r="W7" i="8" s="1"/>
  <c r="V7" i="8" s="1"/>
  <c r="U7" i="8" s="1"/>
  <c r="B7" i="8" s="1"/>
  <c r="Y298" i="1"/>
  <c r="BD298" i="1"/>
  <c r="Z297" i="1"/>
  <c r="AT340" i="1"/>
  <c r="CA6" i="8"/>
  <c r="Z298" i="1" l="1"/>
  <c r="BD299" i="1"/>
  <c r="X300" i="1"/>
  <c r="Z299" i="1" s="1"/>
  <c r="W300" i="1"/>
  <c r="V301" i="1"/>
  <c r="T301" i="1"/>
  <c r="U301" i="1"/>
  <c r="AT341" i="1"/>
  <c r="CB20" i="8"/>
  <c r="BZ6" i="8"/>
  <c r="CA20" i="8"/>
  <c r="R354" i="1"/>
  <c r="AS353" i="1"/>
  <c r="EX353" i="1"/>
  <c r="G19" i="8"/>
  <c r="BY19" i="8"/>
  <c r="BX19" i="8" s="1"/>
  <c r="BW19" i="8" s="1"/>
  <c r="BV19" i="8" s="1"/>
  <c r="BU19" i="8" s="1"/>
  <c r="BT19" i="8" s="1"/>
  <c r="BS19" i="8" s="1"/>
  <c r="BR19" i="8" s="1"/>
  <c r="BQ19" i="8" s="1"/>
  <c r="BP19" i="8" s="1"/>
  <c r="BO19" i="8" s="1"/>
  <c r="BN19" i="8" s="1"/>
  <c r="Y300" i="1" l="1"/>
  <c r="BD300" i="1"/>
  <c r="BZ20" i="8"/>
  <c r="G6" i="8"/>
  <c r="BY6" i="8"/>
  <c r="AT342" i="1"/>
  <c r="BM19" i="8"/>
  <c r="BL19" i="8" s="1"/>
  <c r="BK19" i="8" s="1"/>
  <c r="BJ19" i="8" s="1"/>
  <c r="BI19" i="8" s="1"/>
  <c r="BH19" i="8" s="1"/>
  <c r="BG19" i="8" s="1"/>
  <c r="BF19" i="8" s="1"/>
  <c r="BE19" i="8" s="1"/>
  <c r="BD19" i="8" s="1"/>
  <c r="BC19" i="8" s="1"/>
  <c r="BB19" i="8" s="1"/>
  <c r="F19" i="8"/>
  <c r="AS354" i="1"/>
  <c r="R355" i="1"/>
  <c r="EX354" i="1"/>
  <c r="X301" i="1"/>
  <c r="V302" i="1"/>
  <c r="W301" i="1"/>
  <c r="U302" i="1"/>
  <c r="T302" i="1"/>
  <c r="X302" i="1" l="1"/>
  <c r="V303" i="1"/>
  <c r="T303" i="1"/>
  <c r="W302" i="1"/>
  <c r="U303" i="1"/>
  <c r="BA19" i="8"/>
  <c r="AZ19" i="8" s="1"/>
  <c r="AY19" i="8" s="1"/>
  <c r="AX19" i="8" s="1"/>
  <c r="AW19" i="8" s="1"/>
  <c r="AV19" i="8" s="1"/>
  <c r="AU19" i="8" s="1"/>
  <c r="AT19" i="8" s="1"/>
  <c r="AS19" i="8" s="1"/>
  <c r="AR19" i="8" s="1"/>
  <c r="AQ19" i="8" s="1"/>
  <c r="AP19" i="8" s="1"/>
  <c r="E19" i="8"/>
  <c r="R356" i="1"/>
  <c r="AS355" i="1"/>
  <c r="EX355" i="1"/>
  <c r="Y301" i="1"/>
  <c r="BD301" i="1"/>
  <c r="Z300" i="1"/>
  <c r="AT343" i="1"/>
  <c r="BX6" i="8"/>
  <c r="BY20" i="8"/>
  <c r="BX20" i="8" l="1"/>
  <c r="BW6" i="8"/>
  <c r="EX356" i="1"/>
  <c r="AS356" i="1"/>
  <c r="R357" i="1"/>
  <c r="AT344" i="1"/>
  <c r="X303" i="1"/>
  <c r="Y302" i="1"/>
  <c r="BD302" i="1"/>
  <c r="Z301" i="1"/>
  <c r="D19" i="8"/>
  <c r="AO19" i="8"/>
  <c r="AN19" i="8" s="1"/>
  <c r="AM19" i="8" s="1"/>
  <c r="AL19" i="8" s="1"/>
  <c r="AK19" i="8" s="1"/>
  <c r="AJ19" i="8" s="1"/>
  <c r="AI19" i="8" s="1"/>
  <c r="AH19" i="8" s="1"/>
  <c r="AG19" i="8" s="1"/>
  <c r="AF19" i="8" s="1"/>
  <c r="AE19" i="8" s="1"/>
  <c r="AD19" i="8" s="1"/>
  <c r="W303" i="1"/>
  <c r="V304" i="1"/>
  <c r="T304" i="1"/>
  <c r="U304" i="1"/>
  <c r="X304" i="1" l="1"/>
  <c r="Y304" i="1" s="1"/>
  <c r="W304" i="1"/>
  <c r="V305" i="1"/>
  <c r="U305" i="1"/>
  <c r="T305" i="1"/>
  <c r="Y303" i="1"/>
  <c r="BD303" i="1"/>
  <c r="Z302" i="1"/>
  <c r="AT345" i="1"/>
  <c r="BW20" i="8"/>
  <c r="BV6" i="8"/>
  <c r="AC19" i="8"/>
  <c r="AB19" i="8" s="1"/>
  <c r="AA19" i="8" s="1"/>
  <c r="Z19" i="8" s="1"/>
  <c r="Y19" i="8" s="1"/>
  <c r="X19" i="8" s="1"/>
  <c r="W19" i="8" s="1"/>
  <c r="V19" i="8" s="1"/>
  <c r="U19" i="8" s="1"/>
  <c r="B19" i="8" s="1"/>
  <c r="C19" i="8"/>
  <c r="R358" i="1"/>
  <c r="AS357" i="1"/>
  <c r="EX357" i="1"/>
  <c r="Z303" i="1" l="1"/>
  <c r="BD304" i="1"/>
  <c r="X305" i="1"/>
  <c r="Y305" i="1" s="1"/>
  <c r="AT346" i="1"/>
  <c r="BU6" i="8"/>
  <c r="BV20" i="8"/>
  <c r="EX358" i="1"/>
  <c r="R359" i="1"/>
  <c r="AS358" i="1"/>
  <c r="V306" i="1"/>
  <c r="W305" i="1"/>
  <c r="T306" i="1"/>
  <c r="U306" i="1"/>
  <c r="Z304" i="1" l="1"/>
  <c r="BD305" i="1"/>
  <c r="V307" i="1"/>
  <c r="W306" i="1"/>
  <c r="T307" i="1"/>
  <c r="U307" i="1"/>
  <c r="AS359" i="1"/>
  <c r="R360" i="1"/>
  <c r="EX359" i="1"/>
  <c r="BU20" i="8"/>
  <c r="BT6" i="8"/>
  <c r="AT347" i="1"/>
  <c r="X306" i="1"/>
  <c r="Y306" i="1" l="1"/>
  <c r="BD306" i="1"/>
  <c r="Z305" i="1"/>
  <c r="R361" i="1"/>
  <c r="AS360" i="1"/>
  <c r="EX360" i="1"/>
  <c r="BS6" i="8"/>
  <c r="BT20" i="8"/>
  <c r="AT348" i="1"/>
  <c r="X307" i="1"/>
  <c r="W307" i="1"/>
  <c r="V308" i="1"/>
  <c r="U308" i="1"/>
  <c r="T308" i="1"/>
  <c r="X308" i="1" l="1"/>
  <c r="BD308" i="1" s="1"/>
  <c r="BR6" i="8"/>
  <c r="BS20" i="8"/>
  <c r="W308" i="1"/>
  <c r="V309" i="1"/>
  <c r="U309" i="1"/>
  <c r="T309" i="1"/>
  <c r="Y307" i="1"/>
  <c r="BD307" i="1"/>
  <c r="Z306" i="1"/>
  <c r="AT349" i="1"/>
  <c r="R362" i="1"/>
  <c r="AS361" i="1"/>
  <c r="EX361" i="1"/>
  <c r="Y308" i="1" l="1"/>
  <c r="Z307" i="1"/>
  <c r="X309" i="1"/>
  <c r="BD309" i="1" s="1"/>
  <c r="AS362" i="1"/>
  <c r="R363" i="1"/>
  <c r="EX362" i="1"/>
  <c r="V310" i="1"/>
  <c r="U310" i="1"/>
  <c r="W309" i="1"/>
  <c r="T310" i="1"/>
  <c r="AT350" i="1"/>
  <c r="BQ6" i="8"/>
  <c r="BR20" i="8"/>
  <c r="Z308" i="1" l="1"/>
  <c r="Y309" i="1"/>
  <c r="X310" i="1"/>
  <c r="Y310" i="1" s="1"/>
  <c r="AT351" i="1"/>
  <c r="W310" i="1"/>
  <c r="V311" i="1"/>
  <c r="T311" i="1"/>
  <c r="U311" i="1"/>
  <c r="BQ20" i="8"/>
  <c r="BP6" i="8"/>
  <c r="AS363" i="1"/>
  <c r="R364" i="1"/>
  <c r="EX363" i="1"/>
  <c r="BD310" i="1" l="1"/>
  <c r="Z309" i="1"/>
  <c r="AS364" i="1"/>
  <c r="R365" i="1"/>
  <c r="EX364" i="1"/>
  <c r="W311" i="1"/>
  <c r="V312" i="1"/>
  <c r="U312" i="1"/>
  <c r="T312" i="1"/>
  <c r="AT352" i="1"/>
  <c r="BO6" i="8"/>
  <c r="BP20" i="8"/>
  <c r="X311" i="1"/>
  <c r="X312" i="1" l="1"/>
  <c r="Y311" i="1"/>
  <c r="BD311" i="1"/>
  <c r="Z310" i="1"/>
  <c r="AT353" i="1"/>
  <c r="Y312" i="1"/>
  <c r="BD312" i="1"/>
  <c r="BN6" i="8"/>
  <c r="BO20" i="8"/>
  <c r="Z311" i="1"/>
  <c r="R366" i="1"/>
  <c r="AS365" i="1"/>
  <c r="EX365" i="1"/>
  <c r="W312" i="1"/>
  <c r="U313" i="1"/>
  <c r="V313" i="1"/>
  <c r="T313" i="1"/>
  <c r="X313" i="1" l="1"/>
  <c r="Y313" i="1" s="1"/>
  <c r="AS366" i="1"/>
  <c r="R367" i="1"/>
  <c r="EX366" i="1"/>
  <c r="V314" i="1"/>
  <c r="W313" i="1"/>
  <c r="U314" i="1"/>
  <c r="T314" i="1"/>
  <c r="BM6" i="8"/>
  <c r="BN20" i="8"/>
  <c r="F6" i="8"/>
  <c r="AT354" i="1"/>
  <c r="BD313" i="1" l="1"/>
  <c r="Z312" i="1"/>
  <c r="X314" i="1"/>
  <c r="Y314" i="1" s="1"/>
  <c r="AT355" i="1"/>
  <c r="BL6" i="8"/>
  <c r="BM20" i="8"/>
  <c r="AS367" i="1"/>
  <c r="R368" i="1"/>
  <c r="EX367" i="1"/>
  <c r="W314" i="1"/>
  <c r="V315" i="1"/>
  <c r="U315" i="1"/>
  <c r="T315" i="1"/>
  <c r="X315" i="1" l="1"/>
  <c r="BD314" i="1"/>
  <c r="Z313" i="1"/>
  <c r="W315" i="1"/>
  <c r="V316" i="1"/>
  <c r="U316" i="1"/>
  <c r="T316" i="1"/>
  <c r="AS368" i="1"/>
  <c r="R369" i="1"/>
  <c r="EX368" i="1"/>
  <c r="Y315" i="1"/>
  <c r="BD315" i="1"/>
  <c r="AT356" i="1"/>
  <c r="Z314" i="1"/>
  <c r="BL20" i="8"/>
  <c r="BK6" i="8"/>
  <c r="X316" i="1" l="1"/>
  <c r="Y316" i="1" s="1"/>
  <c r="BK20" i="8"/>
  <c r="BJ6" i="8"/>
  <c r="AT357" i="1"/>
  <c r="R370" i="1"/>
  <c r="AS369" i="1"/>
  <c r="EX369" i="1"/>
  <c r="W316" i="1"/>
  <c r="V317" i="1"/>
  <c r="U317" i="1"/>
  <c r="T317" i="1"/>
  <c r="Z315" i="1" l="1"/>
  <c r="BD316" i="1"/>
  <c r="X317" i="1"/>
  <c r="AT358" i="1"/>
  <c r="BJ20" i="8"/>
  <c r="BI6" i="8"/>
  <c r="V318" i="1"/>
  <c r="T318" i="1"/>
  <c r="W317" i="1"/>
  <c r="U318" i="1"/>
  <c r="AS370" i="1"/>
  <c r="R371" i="1"/>
  <c r="EX370" i="1"/>
  <c r="X318" i="1" l="1"/>
  <c r="BI20" i="8"/>
  <c r="BH6" i="8"/>
  <c r="AT359" i="1"/>
  <c r="U319" i="1"/>
  <c r="W318" i="1"/>
  <c r="V319" i="1"/>
  <c r="T319" i="1"/>
  <c r="AS371" i="1"/>
  <c r="R372" i="1"/>
  <c r="Y317" i="1"/>
  <c r="BD317" i="1"/>
  <c r="Z316" i="1"/>
  <c r="X319" i="1" l="1"/>
  <c r="Z318" i="1" s="1"/>
  <c r="V320" i="1"/>
  <c r="W319" i="1"/>
  <c r="U320" i="1"/>
  <c r="T320" i="1"/>
  <c r="Y319" i="1"/>
  <c r="BD319" i="1"/>
  <c r="AT360" i="1"/>
  <c r="BH20" i="8"/>
  <c r="BG6" i="8"/>
  <c r="AS372" i="1"/>
  <c r="R373" i="1"/>
  <c r="Y318" i="1"/>
  <c r="BD318" i="1"/>
  <c r="Z317" i="1"/>
  <c r="X320" i="1" l="1"/>
  <c r="Y320" i="1" s="1"/>
  <c r="BG20" i="8"/>
  <c r="BF6" i="8"/>
  <c r="R374" i="1"/>
  <c r="AS373" i="1"/>
  <c r="AT361" i="1"/>
  <c r="V321" i="1"/>
  <c r="W320" i="1"/>
  <c r="T321" i="1"/>
  <c r="U321" i="1"/>
  <c r="Z319" i="1" l="1"/>
  <c r="BD320" i="1"/>
  <c r="X321" i="1"/>
  <c r="AT362" i="1"/>
  <c r="R375" i="1"/>
  <c r="AS374" i="1"/>
  <c r="W321" i="1"/>
  <c r="V322" i="1"/>
  <c r="U322" i="1"/>
  <c r="T322" i="1"/>
  <c r="BF20" i="8"/>
  <c r="BE6" i="8"/>
  <c r="X322" i="1" l="1"/>
  <c r="Y322" i="1" s="1"/>
  <c r="BE20" i="8"/>
  <c r="BD6" i="8"/>
  <c r="V323" i="1"/>
  <c r="T323" i="1"/>
  <c r="W322" i="1"/>
  <c r="U323" i="1"/>
  <c r="AT363" i="1"/>
  <c r="R376" i="1"/>
  <c r="AS375" i="1"/>
  <c r="Y321" i="1"/>
  <c r="BD321" i="1"/>
  <c r="Z320" i="1"/>
  <c r="BD322" i="1" l="1"/>
  <c r="Z321" i="1"/>
  <c r="AT364" i="1"/>
  <c r="V324" i="1"/>
  <c r="T324" i="1"/>
  <c r="W323" i="1"/>
  <c r="U324" i="1"/>
  <c r="AS376" i="1"/>
  <c r="R377" i="1"/>
  <c r="BD20" i="8"/>
  <c r="BC6" i="8"/>
  <c r="X323" i="1"/>
  <c r="Y323" i="1" l="1"/>
  <c r="BD323" i="1"/>
  <c r="Z322" i="1"/>
  <c r="BC20" i="8"/>
  <c r="BB6" i="8"/>
  <c r="X324" i="1"/>
  <c r="W324" i="1"/>
  <c r="V325" i="1"/>
  <c r="U325" i="1"/>
  <c r="T325" i="1"/>
  <c r="AS377" i="1"/>
  <c r="R378" i="1"/>
  <c r="AT365" i="1"/>
  <c r="X325" i="1" l="1"/>
  <c r="Z324" i="1" s="1"/>
  <c r="R379" i="1"/>
  <c r="AS378" i="1"/>
  <c r="AT366" i="1"/>
  <c r="V326" i="1"/>
  <c r="W325" i="1"/>
  <c r="U326" i="1"/>
  <c r="T326" i="1"/>
  <c r="Y324" i="1"/>
  <c r="Z323" i="1"/>
  <c r="BB20" i="8"/>
  <c r="E6" i="8"/>
  <c r="BA6" i="8"/>
  <c r="Y325" i="1" l="1"/>
  <c r="X326" i="1"/>
  <c r="Y326" i="1" s="1"/>
  <c r="BA20" i="8"/>
  <c r="AZ6" i="8"/>
  <c r="V327" i="1"/>
  <c r="W326" i="1"/>
  <c r="U327" i="1"/>
  <c r="T327" i="1"/>
  <c r="AT367" i="1"/>
  <c r="AS379" i="1"/>
  <c r="R380" i="1"/>
  <c r="Z325" i="1" l="1"/>
  <c r="R381" i="1"/>
  <c r="AS380" i="1"/>
  <c r="V328" i="1"/>
  <c r="W327" i="1"/>
  <c r="T328" i="1"/>
  <c r="U328" i="1"/>
  <c r="AT368" i="1"/>
  <c r="X327" i="1"/>
  <c r="AZ20" i="8"/>
  <c r="AY6" i="8"/>
  <c r="AT369" i="1" l="1"/>
  <c r="R382" i="1"/>
  <c r="AS381" i="1"/>
  <c r="X328" i="1"/>
  <c r="AY20" i="8"/>
  <c r="AX6" i="8"/>
  <c r="Y327" i="1"/>
  <c r="BD327" i="1"/>
  <c r="Z326" i="1"/>
  <c r="V329" i="1"/>
  <c r="W328" i="1"/>
  <c r="U329" i="1"/>
  <c r="T329" i="1"/>
  <c r="X329" i="1" l="1"/>
  <c r="Y329" i="1" s="1"/>
  <c r="V330" i="1"/>
  <c r="W329" i="1"/>
  <c r="T330" i="1"/>
  <c r="U330" i="1"/>
  <c r="AS382" i="1"/>
  <c r="R383" i="1"/>
  <c r="Y328" i="1"/>
  <c r="BD328" i="1"/>
  <c r="Z327" i="1"/>
  <c r="AT370" i="1"/>
  <c r="AX20" i="8"/>
  <c r="AW6" i="8"/>
  <c r="BD329" i="1" l="1"/>
  <c r="Z328" i="1"/>
  <c r="AW20" i="8"/>
  <c r="AV6" i="8"/>
  <c r="R384" i="1"/>
  <c r="AS383" i="1"/>
  <c r="AT371" i="1"/>
  <c r="W330" i="1"/>
  <c r="V331" i="1"/>
  <c r="U331" i="1"/>
  <c r="T331" i="1"/>
  <c r="X330" i="1"/>
  <c r="X331" i="1" l="1"/>
  <c r="W331" i="1"/>
  <c r="V332" i="1"/>
  <c r="U332" i="1"/>
  <c r="T332" i="1"/>
  <c r="AT372" i="1"/>
  <c r="Y330" i="1"/>
  <c r="BD330" i="1"/>
  <c r="Z329" i="1"/>
  <c r="R385" i="1"/>
  <c r="AS384" i="1"/>
  <c r="AV20" i="8"/>
  <c r="AU6" i="8"/>
  <c r="X332" i="1" l="1"/>
  <c r="Z331" i="1" s="1"/>
  <c r="AU20" i="8"/>
  <c r="AT6" i="8"/>
  <c r="W332" i="1"/>
  <c r="V333" i="1"/>
  <c r="U333" i="1"/>
  <c r="T333" i="1"/>
  <c r="AS385" i="1"/>
  <c r="R386" i="1"/>
  <c r="AT373" i="1"/>
  <c r="Y331" i="1"/>
  <c r="BD331" i="1"/>
  <c r="Z330" i="1"/>
  <c r="BD332" i="1" l="1"/>
  <c r="Y332" i="1"/>
  <c r="AT374" i="1"/>
  <c r="AS386" i="1"/>
  <c r="R387" i="1"/>
  <c r="AS6" i="8"/>
  <c r="AT20" i="8"/>
  <c r="X333" i="1"/>
  <c r="W333" i="1"/>
  <c r="V334" i="1"/>
  <c r="T334" i="1"/>
  <c r="U334" i="1"/>
  <c r="X334" i="1" l="1"/>
  <c r="W334" i="1"/>
  <c r="V335" i="1"/>
  <c r="U335" i="1"/>
  <c r="T335" i="1"/>
  <c r="Y333" i="1"/>
  <c r="BD333" i="1"/>
  <c r="Z332" i="1"/>
  <c r="AT375" i="1"/>
  <c r="AR6" i="8"/>
  <c r="AS20" i="8"/>
  <c r="R388" i="1"/>
  <c r="AS387" i="1"/>
  <c r="X335" i="1" l="1"/>
  <c r="AQ6" i="8"/>
  <c r="AR20" i="8"/>
  <c r="AS388" i="1"/>
  <c r="R389" i="1"/>
  <c r="Y335" i="1"/>
  <c r="BD335" i="1"/>
  <c r="Z334" i="1"/>
  <c r="AT376" i="1"/>
  <c r="V336" i="1"/>
  <c r="W335" i="1"/>
  <c r="U336" i="1"/>
  <c r="T336" i="1"/>
  <c r="Y334" i="1"/>
  <c r="BD334" i="1"/>
  <c r="Z333" i="1"/>
  <c r="X336" i="1" l="1"/>
  <c r="Z335" i="1" s="1"/>
  <c r="W336" i="1"/>
  <c r="V337" i="1"/>
  <c r="U337" i="1"/>
  <c r="T337" i="1"/>
  <c r="AP6" i="8"/>
  <c r="AQ20" i="8"/>
  <c r="AT377" i="1"/>
  <c r="AS389" i="1"/>
  <c r="R390" i="1"/>
  <c r="Y336" i="1" l="1"/>
  <c r="X337" i="1"/>
  <c r="Y337" i="1" s="1"/>
  <c r="R391" i="1"/>
  <c r="AS390" i="1"/>
  <c r="AT378" i="1"/>
  <c r="V338" i="1"/>
  <c r="T338" i="1"/>
  <c r="W337" i="1"/>
  <c r="U338" i="1"/>
  <c r="AP20" i="8"/>
  <c r="D6" i="8"/>
  <c r="AO6" i="8"/>
  <c r="Z336" i="1" l="1"/>
  <c r="X338" i="1"/>
  <c r="W338" i="1"/>
  <c r="V339" i="1"/>
  <c r="T339" i="1"/>
  <c r="U339" i="1"/>
  <c r="AO20" i="8"/>
  <c r="AN6" i="8"/>
  <c r="AT379" i="1"/>
  <c r="R392" i="1"/>
  <c r="AS391" i="1"/>
  <c r="Z337" i="1" l="1"/>
  <c r="Y338" i="1"/>
  <c r="R393" i="1"/>
  <c r="AS392" i="1"/>
  <c r="AT380" i="1"/>
  <c r="W339" i="1"/>
  <c r="V340" i="1"/>
  <c r="U340" i="1"/>
  <c r="T340" i="1"/>
  <c r="AM6" i="8"/>
  <c r="AN20" i="8"/>
  <c r="X339" i="1"/>
  <c r="X340" i="1" l="1"/>
  <c r="Z339" i="1" s="1"/>
  <c r="AL6" i="8"/>
  <c r="AM20" i="8"/>
  <c r="W340" i="1"/>
  <c r="V341" i="1"/>
  <c r="T341" i="1"/>
  <c r="U341" i="1"/>
  <c r="AS393" i="1"/>
  <c r="R394" i="1"/>
  <c r="Y339" i="1"/>
  <c r="BD339" i="1"/>
  <c r="Z338" i="1"/>
  <c r="AT381" i="1"/>
  <c r="BD340" i="1" l="1"/>
  <c r="Y340" i="1"/>
  <c r="AS394" i="1"/>
  <c r="R395" i="1"/>
  <c r="X341" i="1"/>
  <c r="AT382" i="1"/>
  <c r="AK6" i="8"/>
  <c r="AL20" i="8"/>
  <c r="W341" i="1"/>
  <c r="V342" i="1"/>
  <c r="U342" i="1"/>
  <c r="T342" i="1"/>
  <c r="X342" i="1" l="1"/>
  <c r="Y342" i="1" s="1"/>
  <c r="Y341" i="1"/>
  <c r="BD341" i="1"/>
  <c r="Z340" i="1"/>
  <c r="AK20" i="8"/>
  <c r="AJ6" i="8"/>
  <c r="AS395" i="1"/>
  <c r="R396" i="1"/>
  <c r="W342" i="1"/>
  <c r="V343" i="1"/>
  <c r="T343" i="1"/>
  <c r="U343" i="1"/>
  <c r="Z341" i="1"/>
  <c r="AT383" i="1"/>
  <c r="BD342" i="1" l="1"/>
  <c r="V344" i="1"/>
  <c r="W343" i="1"/>
  <c r="U344" i="1"/>
  <c r="T344" i="1"/>
  <c r="AS396" i="1"/>
  <c r="R397" i="1"/>
  <c r="AT384" i="1"/>
  <c r="AJ20" i="8"/>
  <c r="AI6" i="8"/>
  <c r="X343" i="1"/>
  <c r="X344" i="1" l="1"/>
  <c r="Z343" i="1" s="1"/>
  <c r="AI20" i="8"/>
  <c r="AH6" i="8"/>
  <c r="AS397" i="1"/>
  <c r="R398" i="1"/>
  <c r="Y343" i="1"/>
  <c r="BD343" i="1"/>
  <c r="Z342" i="1"/>
  <c r="AT385" i="1"/>
  <c r="V345" i="1"/>
  <c r="W344" i="1"/>
  <c r="T345" i="1"/>
  <c r="U345" i="1"/>
  <c r="BD344" i="1" l="1"/>
  <c r="Y344" i="1"/>
  <c r="W345" i="1"/>
  <c r="V346" i="1"/>
  <c r="U346" i="1"/>
  <c r="T346" i="1"/>
  <c r="AH20" i="8"/>
  <c r="AG6" i="8"/>
  <c r="AT386" i="1"/>
  <c r="R399" i="1"/>
  <c r="AS398" i="1"/>
  <c r="X345" i="1"/>
  <c r="X346" i="1" l="1"/>
  <c r="Y346" i="1" s="1"/>
  <c r="AT387" i="1"/>
  <c r="Y345" i="1"/>
  <c r="BD345" i="1"/>
  <c r="Z344" i="1"/>
  <c r="AS399" i="1"/>
  <c r="R400" i="1"/>
  <c r="AG20" i="8"/>
  <c r="AF6" i="8"/>
  <c r="W346" i="1"/>
  <c r="V347" i="1"/>
  <c r="U347" i="1"/>
  <c r="T347" i="1"/>
  <c r="BD346" i="1" l="1"/>
  <c r="Z345" i="1"/>
  <c r="X347" i="1"/>
  <c r="Y347" i="1" s="1"/>
  <c r="AF20" i="8"/>
  <c r="AE6" i="8"/>
  <c r="AS400" i="1"/>
  <c r="R401" i="1"/>
  <c r="AT388" i="1"/>
  <c r="V348" i="1"/>
  <c r="U348" i="1"/>
  <c r="W347" i="1"/>
  <c r="T348" i="1"/>
  <c r="Z346" i="1" l="1"/>
  <c r="BD347" i="1"/>
  <c r="AT389" i="1"/>
  <c r="AS401" i="1"/>
  <c r="R402" i="1"/>
  <c r="X348" i="1"/>
  <c r="V349" i="1"/>
  <c r="T349" i="1"/>
  <c r="W348" i="1"/>
  <c r="U349" i="1"/>
  <c r="AE20" i="8"/>
  <c r="AD6" i="8"/>
  <c r="X349" i="1" l="1"/>
  <c r="Y348" i="1"/>
  <c r="Z347" i="1"/>
  <c r="AS402" i="1"/>
  <c r="R403" i="1"/>
  <c r="AD20" i="8"/>
  <c r="C6" i="8"/>
  <c r="AC6" i="8"/>
  <c r="V350" i="1"/>
  <c r="W349" i="1"/>
  <c r="U350" i="1"/>
  <c r="T350" i="1"/>
  <c r="AT390" i="1"/>
  <c r="X350" i="1" l="1"/>
  <c r="Z349" i="1" s="1"/>
  <c r="AT391" i="1"/>
  <c r="AS403" i="1"/>
  <c r="R404" i="1"/>
  <c r="W350" i="1"/>
  <c r="V351" i="1"/>
  <c r="U351" i="1"/>
  <c r="T351" i="1"/>
  <c r="AC20" i="8"/>
  <c r="AB6" i="8"/>
  <c r="Y349" i="1"/>
  <c r="Z348" i="1"/>
  <c r="X351" i="1" l="1"/>
  <c r="Z350" i="1" s="1"/>
  <c r="Y350" i="1"/>
  <c r="AB20" i="8"/>
  <c r="AA6" i="8"/>
  <c r="W351" i="1"/>
  <c r="V352" i="1"/>
  <c r="U352" i="1"/>
  <c r="T352" i="1"/>
  <c r="R405" i="1"/>
  <c r="AS404" i="1"/>
  <c r="AT392" i="1"/>
  <c r="Y351" i="1"/>
  <c r="BD351" i="1"/>
  <c r="X352" i="1" l="1"/>
  <c r="Y352" i="1" s="1"/>
  <c r="R406" i="1"/>
  <c r="AS405" i="1"/>
  <c r="AT393" i="1"/>
  <c r="V353" i="1"/>
  <c r="W352" i="1"/>
  <c r="T353" i="1"/>
  <c r="U353" i="1"/>
  <c r="AA20" i="8"/>
  <c r="Z6" i="8"/>
  <c r="Z351" i="1" l="1"/>
  <c r="BD352" i="1"/>
  <c r="X353" i="1"/>
  <c r="Y353" i="1" s="1"/>
  <c r="Z20" i="8"/>
  <c r="Y6" i="8"/>
  <c r="AT394" i="1"/>
  <c r="W353" i="1"/>
  <c r="V354" i="1"/>
  <c r="U354" i="1"/>
  <c r="T354" i="1"/>
  <c r="R407" i="1"/>
  <c r="AS406" i="1"/>
  <c r="Z352" i="1" l="1"/>
  <c r="BD353" i="1"/>
  <c r="X354" i="1"/>
  <c r="Y354" i="1" s="1"/>
  <c r="Y20" i="8"/>
  <c r="X6" i="8"/>
  <c r="R408" i="1"/>
  <c r="AS407" i="1"/>
  <c r="V355" i="1"/>
  <c r="T355" i="1"/>
  <c r="W354" i="1"/>
  <c r="U355" i="1"/>
  <c r="Z353" i="1"/>
  <c r="AT395" i="1"/>
  <c r="BD354" i="1" l="1"/>
  <c r="W6" i="8"/>
  <c r="X20" i="8"/>
  <c r="AT396" i="1"/>
  <c r="W355" i="1"/>
  <c r="V356" i="1"/>
  <c r="U356" i="1"/>
  <c r="T356" i="1"/>
  <c r="R409" i="1"/>
  <c r="AS408" i="1"/>
  <c r="X355" i="1"/>
  <c r="Y355" i="1" l="1"/>
  <c r="BD355" i="1"/>
  <c r="Z354" i="1"/>
  <c r="R410" i="1"/>
  <c r="AS409" i="1"/>
  <c r="V6" i="8"/>
  <c r="W20" i="8"/>
  <c r="X356" i="1"/>
  <c r="V357" i="1"/>
  <c r="W356" i="1"/>
  <c r="U357" i="1"/>
  <c r="T357" i="1"/>
  <c r="AT397" i="1"/>
  <c r="X357" i="1" l="1"/>
  <c r="Z356" i="1" s="1"/>
  <c r="AT398" i="1"/>
  <c r="V358" i="1"/>
  <c r="W357" i="1"/>
  <c r="U358" i="1"/>
  <c r="T358" i="1"/>
  <c r="Y356" i="1"/>
  <c r="BD356" i="1"/>
  <c r="Z355" i="1"/>
  <c r="U6" i="8"/>
  <c r="V20" i="8"/>
  <c r="R411" i="1"/>
  <c r="AS410" i="1"/>
  <c r="BD357" i="1" l="1"/>
  <c r="Y357" i="1"/>
  <c r="X358" i="1"/>
  <c r="Z357" i="1" s="1"/>
  <c r="U20" i="8"/>
  <c r="B6" i="8"/>
  <c r="AS411" i="1"/>
  <c r="R412" i="1"/>
  <c r="W358" i="1"/>
  <c r="T359" i="1"/>
  <c r="V359" i="1"/>
  <c r="U359" i="1"/>
  <c r="AT399" i="1"/>
  <c r="Y358" i="1" l="1"/>
  <c r="BD358" i="1"/>
  <c r="AT400" i="1"/>
  <c r="V360" i="1"/>
  <c r="W359" i="1"/>
  <c r="U360" i="1"/>
  <c r="T360" i="1"/>
  <c r="X359" i="1"/>
  <c r="AS412" i="1"/>
  <c r="R413" i="1"/>
  <c r="X360" i="1" l="1"/>
  <c r="Z359" i="1" s="1"/>
  <c r="AS413" i="1"/>
  <c r="R414" i="1"/>
  <c r="Y359" i="1"/>
  <c r="BD359" i="1"/>
  <c r="Z358" i="1"/>
  <c r="V361" i="1"/>
  <c r="W360" i="1"/>
  <c r="T361" i="1"/>
  <c r="U361" i="1"/>
  <c r="Y360" i="1"/>
  <c r="AT401" i="1"/>
  <c r="X361" i="1" l="1"/>
  <c r="Y361" i="1" s="1"/>
  <c r="AT402" i="1"/>
  <c r="V362" i="1"/>
  <c r="W361" i="1"/>
  <c r="U362" i="1"/>
  <c r="T362" i="1"/>
  <c r="R415" i="1"/>
  <c r="AS414" i="1"/>
  <c r="Z360" i="1" l="1"/>
  <c r="X362" i="1"/>
  <c r="Y362" i="1" s="1"/>
  <c r="T363" i="1"/>
  <c r="V363" i="1"/>
  <c r="W362" i="1"/>
  <c r="U363" i="1"/>
  <c r="R416" i="1"/>
  <c r="AS415" i="1"/>
  <c r="AT403" i="1"/>
  <c r="Z361" i="1" l="1"/>
  <c r="AS416" i="1"/>
  <c r="R417" i="1"/>
  <c r="X363" i="1"/>
  <c r="AT404" i="1"/>
  <c r="V364" i="1"/>
  <c r="W363" i="1"/>
  <c r="U364" i="1"/>
  <c r="T364" i="1"/>
  <c r="X364" i="1" l="1"/>
  <c r="Z363" i="1" s="1"/>
  <c r="BD364" i="1"/>
  <c r="AT405" i="1"/>
  <c r="Y363" i="1"/>
  <c r="BD363" i="1"/>
  <c r="Z362" i="1"/>
  <c r="V365" i="1"/>
  <c r="W364" i="1"/>
  <c r="U365" i="1"/>
  <c r="T365" i="1"/>
  <c r="AS417" i="1"/>
  <c r="R418" i="1"/>
  <c r="Y364" i="1" l="1"/>
  <c r="X365" i="1"/>
  <c r="Z364" i="1" s="1"/>
  <c r="V366" i="1"/>
  <c r="W365" i="1"/>
  <c r="U366" i="1"/>
  <c r="T366" i="1"/>
  <c r="R419" i="1"/>
  <c r="AS418" i="1"/>
  <c r="AT406" i="1"/>
  <c r="BD365" i="1" l="1"/>
  <c r="Y365" i="1"/>
  <c r="R420" i="1"/>
  <c r="AS419" i="1"/>
  <c r="V367" i="1"/>
  <c r="W366" i="1"/>
  <c r="T367" i="1"/>
  <c r="U367" i="1"/>
  <c r="AT407" i="1"/>
  <c r="X366" i="1"/>
  <c r="X367" i="1" l="1"/>
  <c r="Z366" i="1" s="1"/>
  <c r="Y367" i="1"/>
  <c r="BD367" i="1"/>
  <c r="AT408" i="1"/>
  <c r="Y366" i="1"/>
  <c r="BD366" i="1"/>
  <c r="Z365" i="1"/>
  <c r="W367" i="1"/>
  <c r="V368" i="1"/>
  <c r="U368" i="1"/>
  <c r="T368" i="1"/>
  <c r="AS420" i="1"/>
  <c r="R421" i="1"/>
  <c r="R422" i="1" l="1"/>
  <c r="AS421" i="1"/>
  <c r="X368" i="1"/>
  <c r="V369" i="1"/>
  <c r="U369" i="1"/>
  <c r="W368" i="1"/>
  <c r="T369" i="1"/>
  <c r="AT409" i="1"/>
  <c r="X369" i="1" l="1"/>
  <c r="Z368" i="1" s="1"/>
  <c r="Y369" i="1"/>
  <c r="BD369" i="1"/>
  <c r="R423" i="1"/>
  <c r="AS422" i="1"/>
  <c r="AT410" i="1"/>
  <c r="V370" i="1"/>
  <c r="W369" i="1"/>
  <c r="T370" i="1"/>
  <c r="U370" i="1"/>
  <c r="Y368" i="1"/>
  <c r="BD368" i="1"/>
  <c r="Z367" i="1"/>
  <c r="R424" i="1" l="1"/>
  <c r="AS423" i="1"/>
  <c r="AT411" i="1"/>
  <c r="X370" i="1"/>
  <c r="W370" i="1"/>
  <c r="V371" i="1"/>
  <c r="U371" i="1"/>
  <c r="T371" i="1"/>
  <c r="X371" i="1" l="1"/>
  <c r="Y371" i="1" s="1"/>
  <c r="BD371" i="1"/>
  <c r="Z370" i="1"/>
  <c r="W371" i="1"/>
  <c r="V372" i="1"/>
  <c r="T372" i="1"/>
  <c r="U372" i="1"/>
  <c r="Y370" i="1"/>
  <c r="BD370" i="1"/>
  <c r="Z369" i="1"/>
  <c r="AT412" i="1"/>
  <c r="AS424" i="1"/>
  <c r="R425" i="1"/>
  <c r="AT413" i="1" l="1"/>
  <c r="AS425" i="1"/>
  <c r="R426" i="1"/>
  <c r="V373" i="1"/>
  <c r="W372" i="1"/>
  <c r="T373" i="1"/>
  <c r="U373" i="1"/>
  <c r="X372" i="1"/>
  <c r="X373" i="1" l="1"/>
  <c r="Y373" i="1" s="1"/>
  <c r="AS426" i="1"/>
  <c r="R427" i="1"/>
  <c r="Y372" i="1"/>
  <c r="Z371" i="1"/>
  <c r="AT414" i="1"/>
  <c r="V374" i="1"/>
  <c r="W373" i="1"/>
  <c r="U374" i="1"/>
  <c r="T374" i="1"/>
  <c r="Z372" i="1" l="1"/>
  <c r="X374" i="1"/>
  <c r="Y374" i="1" s="1"/>
  <c r="W374" i="1"/>
  <c r="V375" i="1"/>
  <c r="U375" i="1"/>
  <c r="T375" i="1"/>
  <c r="AS427" i="1"/>
  <c r="R428" i="1"/>
  <c r="AT415" i="1"/>
  <c r="Z373" i="1" l="1"/>
  <c r="AT416" i="1"/>
  <c r="AS428" i="1"/>
  <c r="R429" i="1"/>
  <c r="X375" i="1"/>
  <c r="W375" i="1"/>
  <c r="V376" i="1"/>
  <c r="T376" i="1"/>
  <c r="U376" i="1"/>
  <c r="X376" i="1" l="1"/>
  <c r="Y376" i="1" s="1"/>
  <c r="Y375" i="1"/>
  <c r="BD375" i="1"/>
  <c r="Z374" i="1"/>
  <c r="Z375" i="1"/>
  <c r="AS429" i="1"/>
  <c r="R430" i="1"/>
  <c r="AT417" i="1"/>
  <c r="W376" i="1"/>
  <c r="V377" i="1"/>
  <c r="T377" i="1"/>
  <c r="U377" i="1"/>
  <c r="BD376" i="1" l="1"/>
  <c r="X377" i="1"/>
  <c r="Z376" i="1" s="1"/>
  <c r="W377" i="1"/>
  <c r="V378" i="1"/>
  <c r="U378" i="1"/>
  <c r="T378" i="1"/>
  <c r="AT418" i="1"/>
  <c r="AS430" i="1"/>
  <c r="R431" i="1"/>
  <c r="X378" i="1" l="1"/>
  <c r="BD378" i="1" s="1"/>
  <c r="BD377" i="1"/>
  <c r="Y377" i="1"/>
  <c r="AT419" i="1"/>
  <c r="V379" i="1"/>
  <c r="W378" i="1"/>
  <c r="T379" i="1"/>
  <c r="U379" i="1"/>
  <c r="AS431" i="1"/>
  <c r="R432" i="1"/>
  <c r="Z377" i="1" l="1"/>
  <c r="Y378" i="1"/>
  <c r="X379" i="1"/>
  <c r="Y379" i="1" s="1"/>
  <c r="AS432" i="1"/>
  <c r="R433" i="1"/>
  <c r="AT420" i="1"/>
  <c r="V380" i="1"/>
  <c r="W379" i="1"/>
  <c r="T380" i="1"/>
  <c r="U380" i="1"/>
  <c r="Z378" i="1" l="1"/>
  <c r="BD379" i="1"/>
  <c r="X380" i="1"/>
  <c r="R434" i="1"/>
  <c r="AS433" i="1"/>
  <c r="W380" i="1"/>
  <c r="V381" i="1"/>
  <c r="U381" i="1"/>
  <c r="T381" i="1"/>
  <c r="AT421" i="1"/>
  <c r="X381" i="1" l="1"/>
  <c r="Y380" i="1"/>
  <c r="BD380" i="1"/>
  <c r="Z379" i="1"/>
  <c r="AT422" i="1"/>
  <c r="V382" i="1"/>
  <c r="W381" i="1"/>
  <c r="U382" i="1"/>
  <c r="T382" i="1"/>
  <c r="AS434" i="1"/>
  <c r="R435" i="1"/>
  <c r="X382" i="1" l="1"/>
  <c r="Z381" i="1" s="1"/>
  <c r="AS435" i="1"/>
  <c r="R436" i="1"/>
  <c r="W382" i="1"/>
  <c r="V383" i="1"/>
  <c r="T383" i="1"/>
  <c r="U383" i="1"/>
  <c r="AT423" i="1"/>
  <c r="Y381" i="1"/>
  <c r="BD381" i="1"/>
  <c r="Z380" i="1"/>
  <c r="Y382" i="1" l="1"/>
  <c r="BD382" i="1"/>
  <c r="X383" i="1"/>
  <c r="BD383" i="1" s="1"/>
  <c r="AT424" i="1"/>
  <c r="U384" i="1"/>
  <c r="W383" i="1"/>
  <c r="V384" i="1"/>
  <c r="T384" i="1"/>
  <c r="AS436" i="1"/>
  <c r="R437" i="1"/>
  <c r="X384" i="1" l="1"/>
  <c r="Y384" i="1" s="1"/>
  <c r="Z382" i="1"/>
  <c r="Y383" i="1"/>
  <c r="U385" i="1"/>
  <c r="T385" i="1"/>
  <c r="V385" i="1"/>
  <c r="W384" i="1"/>
  <c r="AT425" i="1"/>
  <c r="AS437" i="1"/>
  <c r="R438" i="1"/>
  <c r="Z383" i="1" l="1"/>
  <c r="R439" i="1"/>
  <c r="AS438" i="1"/>
  <c r="AT426" i="1"/>
  <c r="V386" i="1"/>
  <c r="W385" i="1"/>
  <c r="T386" i="1"/>
  <c r="U386" i="1"/>
  <c r="X385" i="1"/>
  <c r="X386" i="1" l="1"/>
  <c r="AT427" i="1"/>
  <c r="Y385" i="1"/>
  <c r="Z384" i="1"/>
  <c r="V387" i="1"/>
  <c r="W386" i="1"/>
  <c r="U387" i="1"/>
  <c r="T387" i="1"/>
  <c r="R440" i="1"/>
  <c r="AS439" i="1"/>
  <c r="AS440" i="1" l="1"/>
  <c r="R441" i="1"/>
  <c r="W387" i="1"/>
  <c r="V388" i="1"/>
  <c r="T388" i="1"/>
  <c r="U388" i="1"/>
  <c r="AT428" i="1"/>
  <c r="X387" i="1"/>
  <c r="Y386" i="1"/>
  <c r="Z385" i="1"/>
  <c r="X388" i="1" l="1"/>
  <c r="BD388" i="1" s="1"/>
  <c r="AT429" i="1"/>
  <c r="AT430" i="1" s="1"/>
  <c r="AT431" i="1" s="1"/>
  <c r="AT432" i="1" s="1"/>
  <c r="AT433" i="1" s="1"/>
  <c r="AT434" i="1" s="1"/>
  <c r="AT435" i="1" s="1"/>
  <c r="AT436" i="1" s="1"/>
  <c r="AT437" i="1" s="1"/>
  <c r="AT438" i="1" s="1"/>
  <c r="AT439" i="1" s="1"/>
  <c r="AT440" i="1" s="1"/>
  <c r="AT441" i="1" s="1"/>
  <c r="AT442" i="1" s="1"/>
  <c r="AT443" i="1" s="1"/>
  <c r="AT444" i="1" s="1"/>
  <c r="AT445" i="1" s="1"/>
  <c r="AT446" i="1" s="1"/>
  <c r="AT447" i="1" s="1"/>
  <c r="AT448" i="1" s="1"/>
  <c r="AT449" i="1" s="1"/>
  <c r="AT450" i="1" s="1"/>
  <c r="AT451" i="1" s="1"/>
  <c r="AT452" i="1" s="1"/>
  <c r="AT453" i="1" s="1"/>
  <c r="AT454" i="1" s="1"/>
  <c r="AT455" i="1" s="1"/>
  <c r="AT456" i="1" s="1"/>
  <c r="AT457" i="1" s="1"/>
  <c r="AT458" i="1" s="1"/>
  <c r="AT459" i="1" s="1"/>
  <c r="AT460" i="1" s="1"/>
  <c r="AT461" i="1" s="1"/>
  <c r="AT462" i="1" s="1"/>
  <c r="AT463" i="1" s="1"/>
  <c r="AT464" i="1" s="1"/>
  <c r="AT465" i="1" s="1"/>
  <c r="AT466" i="1" s="1"/>
  <c r="AT467" i="1" s="1"/>
  <c r="AT468" i="1" s="1"/>
  <c r="AT469" i="1" s="1"/>
  <c r="AT470" i="1" s="1"/>
  <c r="AT471" i="1" s="1"/>
  <c r="AT472" i="1" s="1"/>
  <c r="AT473" i="1" s="1"/>
  <c r="AT474" i="1" s="1"/>
  <c r="AT475" i="1" s="1"/>
  <c r="AT476" i="1" s="1"/>
  <c r="AT477" i="1" s="1"/>
  <c r="AT478" i="1" s="1"/>
  <c r="AT479" i="1" s="1"/>
  <c r="AT480" i="1" s="1"/>
  <c r="AT481" i="1" s="1"/>
  <c r="AT482" i="1" s="1"/>
  <c r="Y388" i="1"/>
  <c r="Y387" i="1"/>
  <c r="BD387" i="1"/>
  <c r="Z386" i="1"/>
  <c r="V389" i="1"/>
  <c r="U389" i="1"/>
  <c r="T389" i="1"/>
  <c r="W388" i="1"/>
  <c r="Z387" i="1"/>
  <c r="R442" i="1"/>
  <c r="AS441" i="1"/>
  <c r="W389" i="1" l="1"/>
  <c r="V390" i="1"/>
  <c r="T390" i="1"/>
  <c r="U390" i="1"/>
  <c r="R443" i="1"/>
  <c r="AS442" i="1"/>
  <c r="X389" i="1"/>
  <c r="AT483" i="1"/>
  <c r="AT484" i="1" s="1"/>
  <c r="V391" i="1" l="1"/>
  <c r="W390" i="1"/>
  <c r="T391" i="1"/>
  <c r="U391" i="1"/>
  <c r="AS443" i="1"/>
  <c r="R444" i="1"/>
  <c r="Y389" i="1"/>
  <c r="BD389" i="1"/>
  <c r="Z388" i="1"/>
  <c r="AT485" i="1"/>
  <c r="X390" i="1"/>
  <c r="Y390" i="1" l="1"/>
  <c r="BD390" i="1"/>
  <c r="Z389" i="1"/>
  <c r="V392" i="1"/>
  <c r="U392" i="1"/>
  <c r="T392" i="1"/>
  <c r="W391" i="1"/>
  <c r="AS444" i="1"/>
  <c r="R445" i="1"/>
  <c r="X391" i="1"/>
  <c r="X392" i="1" l="1"/>
  <c r="BD392" i="1" s="1"/>
  <c r="Y391" i="1"/>
  <c r="BD391" i="1"/>
  <c r="Z390" i="1"/>
  <c r="V393" i="1"/>
  <c r="W392" i="1"/>
  <c r="U393" i="1"/>
  <c r="T393" i="1"/>
  <c r="AS445" i="1"/>
  <c r="R446" i="1"/>
  <c r="Y392" i="1" l="1"/>
  <c r="Z391" i="1"/>
  <c r="X393" i="1"/>
  <c r="Y393" i="1" s="1"/>
  <c r="R447" i="1"/>
  <c r="AS446" i="1"/>
  <c r="W393" i="1"/>
  <c r="V394" i="1"/>
  <c r="U394" i="1"/>
  <c r="T394" i="1"/>
  <c r="BD393" i="1" l="1"/>
  <c r="Z392" i="1"/>
  <c r="X394" i="1"/>
  <c r="Y394" i="1" s="1"/>
  <c r="AS447" i="1"/>
  <c r="R448" i="1"/>
  <c r="V395" i="1"/>
  <c r="W394" i="1"/>
  <c r="T395" i="1"/>
  <c r="U395" i="1"/>
  <c r="BD394" i="1" l="1"/>
  <c r="Z393" i="1"/>
  <c r="V396" i="1"/>
  <c r="W395" i="1"/>
  <c r="T396" i="1"/>
  <c r="U396" i="1"/>
  <c r="R449" i="1"/>
  <c r="AS448" i="1"/>
  <c r="X395" i="1"/>
  <c r="X396" i="1" l="1"/>
  <c r="Y396" i="1" s="1"/>
  <c r="R450" i="1"/>
  <c r="AS449" i="1"/>
  <c r="Y395" i="1"/>
  <c r="BD395" i="1"/>
  <c r="Z394" i="1"/>
  <c r="W396" i="1"/>
  <c r="V397" i="1"/>
  <c r="U397" i="1"/>
  <c r="T397" i="1"/>
  <c r="Z395" i="1" l="1"/>
  <c r="X397" i="1"/>
  <c r="Y397" i="1" s="1"/>
  <c r="W397" i="1"/>
  <c r="V398" i="1"/>
  <c r="U398" i="1"/>
  <c r="T398" i="1"/>
  <c r="R451" i="1"/>
  <c r="AS450" i="1"/>
  <c r="Z396" i="1" l="1"/>
  <c r="X398" i="1"/>
  <c r="Y398" i="1" s="1"/>
  <c r="AS451" i="1"/>
  <c r="R452" i="1"/>
  <c r="W398" i="1"/>
  <c r="V399" i="1"/>
  <c r="U399" i="1"/>
  <c r="T399" i="1"/>
  <c r="Z397" i="1" l="1"/>
  <c r="X399" i="1"/>
  <c r="Z398" i="1" s="1"/>
  <c r="W399" i="1"/>
  <c r="V400" i="1"/>
  <c r="T400" i="1"/>
  <c r="U400" i="1"/>
  <c r="AS452" i="1"/>
  <c r="R453" i="1"/>
  <c r="BD399" i="1" l="1"/>
  <c r="Y399" i="1"/>
  <c r="X400" i="1"/>
  <c r="R454" i="1"/>
  <c r="AS453" i="1"/>
  <c r="W400" i="1"/>
  <c r="V401" i="1"/>
  <c r="U401" i="1"/>
  <c r="T401" i="1"/>
  <c r="X401" i="1" l="1"/>
  <c r="BD401" i="1" s="1"/>
  <c r="AS454" i="1"/>
  <c r="R455" i="1"/>
  <c r="V402" i="1"/>
  <c r="W401" i="1"/>
  <c r="T402" i="1"/>
  <c r="U402" i="1"/>
  <c r="Z400" i="1"/>
  <c r="Y400" i="1"/>
  <c r="BD400" i="1"/>
  <c r="Z399" i="1"/>
  <c r="Y401" i="1" l="1"/>
  <c r="X402" i="1"/>
  <c r="W402" i="1"/>
  <c r="V403" i="1"/>
  <c r="U403" i="1"/>
  <c r="T403" i="1"/>
  <c r="R456" i="1"/>
  <c r="AS455" i="1"/>
  <c r="R457" i="1" l="1"/>
  <c r="AS456" i="1"/>
  <c r="X403" i="1"/>
  <c r="W403" i="1"/>
  <c r="V404" i="1"/>
  <c r="U404" i="1"/>
  <c r="T404" i="1"/>
  <c r="Y402" i="1"/>
  <c r="BD402" i="1"/>
  <c r="Z401" i="1"/>
  <c r="X404" i="1" l="1"/>
  <c r="BD404" i="1" s="1"/>
  <c r="W404" i="1"/>
  <c r="V405" i="1"/>
  <c r="T405" i="1"/>
  <c r="U405" i="1"/>
  <c r="Y403" i="1"/>
  <c r="BD403" i="1"/>
  <c r="Z402" i="1"/>
  <c r="AS457" i="1"/>
  <c r="R458" i="1"/>
  <c r="Y404" i="1" l="1"/>
  <c r="Z403" i="1"/>
  <c r="W405" i="1"/>
  <c r="V406" i="1"/>
  <c r="U406" i="1"/>
  <c r="T406" i="1"/>
  <c r="R459" i="1"/>
  <c r="AS458" i="1"/>
  <c r="X405" i="1"/>
  <c r="X406" i="1" l="1"/>
  <c r="BD406" i="1" s="1"/>
  <c r="R460" i="1"/>
  <c r="AS459" i="1"/>
  <c r="Y405" i="1"/>
  <c r="BD405" i="1"/>
  <c r="Z404" i="1"/>
  <c r="W406" i="1"/>
  <c r="V407" i="1"/>
  <c r="U407" i="1"/>
  <c r="T407" i="1"/>
  <c r="Y406" i="1" l="1"/>
  <c r="Z405" i="1"/>
  <c r="X407" i="1"/>
  <c r="Z406" i="1" s="1"/>
  <c r="W407" i="1"/>
  <c r="V408" i="1"/>
  <c r="U408" i="1"/>
  <c r="T408" i="1"/>
  <c r="AS460" i="1"/>
  <c r="R461" i="1"/>
  <c r="BD407" i="1" l="1"/>
  <c r="Y407" i="1"/>
  <c r="X408" i="1"/>
  <c r="Y408" i="1" s="1"/>
  <c r="R462" i="1"/>
  <c r="AS461" i="1"/>
  <c r="W408" i="1"/>
  <c r="V409" i="1"/>
  <c r="U409" i="1"/>
  <c r="T409" i="1"/>
  <c r="Z407" i="1" l="1"/>
  <c r="X409" i="1"/>
  <c r="Y409" i="1" s="1"/>
  <c r="V410" i="1"/>
  <c r="W409" i="1"/>
  <c r="T410" i="1"/>
  <c r="U410" i="1"/>
  <c r="AS462" i="1"/>
  <c r="R463" i="1"/>
  <c r="Z408" i="1" l="1"/>
  <c r="R464" i="1"/>
  <c r="AS463" i="1"/>
  <c r="X410" i="1"/>
  <c r="W410" i="1"/>
  <c r="V411" i="1"/>
  <c r="U411" i="1"/>
  <c r="T411" i="1"/>
  <c r="X411" i="1" l="1"/>
  <c r="V412" i="1"/>
  <c r="U412" i="1"/>
  <c r="T412" i="1"/>
  <c r="W411" i="1"/>
  <c r="Y410" i="1"/>
  <c r="Z409" i="1"/>
  <c r="R465" i="1"/>
  <c r="AS464" i="1"/>
  <c r="AS465" i="1" l="1"/>
  <c r="R466" i="1"/>
  <c r="X412" i="1"/>
  <c r="W412" i="1"/>
  <c r="V413" i="1"/>
  <c r="T413" i="1"/>
  <c r="U413" i="1"/>
  <c r="Y411" i="1"/>
  <c r="BD411" i="1"/>
  <c r="Z410" i="1"/>
  <c r="X413" i="1" l="1"/>
  <c r="W413" i="1"/>
  <c r="V414" i="1"/>
  <c r="U414" i="1"/>
  <c r="T414" i="1"/>
  <c r="Y412" i="1"/>
  <c r="BD412" i="1"/>
  <c r="Z411" i="1"/>
  <c r="R467" i="1"/>
  <c r="AS466" i="1"/>
  <c r="R468" i="1" l="1"/>
  <c r="AS467" i="1"/>
  <c r="X414" i="1"/>
  <c r="W414" i="1"/>
  <c r="V415" i="1"/>
  <c r="T415" i="1"/>
  <c r="U415" i="1"/>
  <c r="Y413" i="1"/>
  <c r="BD413" i="1"/>
  <c r="Z412" i="1"/>
  <c r="W415" i="1" l="1"/>
  <c r="V416" i="1"/>
  <c r="U416" i="1"/>
  <c r="T416" i="1"/>
  <c r="X415" i="1"/>
  <c r="Y414" i="1"/>
  <c r="BD414" i="1"/>
  <c r="Z413" i="1"/>
  <c r="R469" i="1"/>
  <c r="AS468" i="1"/>
  <c r="AS469" i="1" l="1"/>
  <c r="R470" i="1"/>
  <c r="Y415" i="1"/>
  <c r="BD415" i="1"/>
  <c r="Z414" i="1"/>
  <c r="X416" i="1"/>
  <c r="V417" i="1"/>
  <c r="W416" i="1"/>
  <c r="U417" i="1"/>
  <c r="T417" i="1"/>
  <c r="X417" i="1" l="1"/>
  <c r="Z416" i="1" s="1"/>
  <c r="Y416" i="1"/>
  <c r="BD416" i="1"/>
  <c r="Z415" i="1"/>
  <c r="V418" i="1"/>
  <c r="W417" i="1"/>
  <c r="U418" i="1"/>
  <c r="T418" i="1"/>
  <c r="R471" i="1"/>
  <c r="AS470" i="1"/>
  <c r="BD417" i="1" l="1"/>
  <c r="Y417" i="1"/>
  <c r="R472" i="1"/>
  <c r="AS471" i="1"/>
  <c r="X418" i="1"/>
  <c r="W418" i="1"/>
  <c r="V419" i="1"/>
  <c r="U419" i="1"/>
  <c r="T419" i="1"/>
  <c r="X419" i="1" l="1"/>
  <c r="Z418" i="1" s="1"/>
  <c r="Y419" i="1"/>
  <c r="BD419" i="1"/>
  <c r="V420" i="1"/>
  <c r="U420" i="1"/>
  <c r="T420" i="1"/>
  <c r="W419" i="1"/>
  <c r="Y418" i="1"/>
  <c r="BD418" i="1"/>
  <c r="Z417" i="1"/>
  <c r="R473" i="1"/>
  <c r="AS472" i="1"/>
  <c r="X420" i="1" l="1"/>
  <c r="Z419" i="1" s="1"/>
  <c r="AS473" i="1"/>
  <c r="R474" i="1"/>
  <c r="V421" i="1"/>
  <c r="W420" i="1"/>
  <c r="T421" i="1"/>
  <c r="U421" i="1"/>
  <c r="Y420" i="1" l="1"/>
  <c r="X421" i="1"/>
  <c r="V422" i="1"/>
  <c r="U422" i="1"/>
  <c r="W421" i="1"/>
  <c r="T422" i="1"/>
  <c r="AS474" i="1"/>
  <c r="R475" i="1"/>
  <c r="AS475" i="1" l="1"/>
  <c r="R476" i="1"/>
  <c r="X422" i="1"/>
  <c r="T423" i="1"/>
  <c r="W422" i="1"/>
  <c r="V423" i="1"/>
  <c r="U423" i="1"/>
  <c r="Y421" i="1"/>
  <c r="Z420" i="1"/>
  <c r="V424" i="1" l="1"/>
  <c r="U424" i="1"/>
  <c r="W423" i="1"/>
  <c r="T424" i="1"/>
  <c r="AS476" i="1"/>
  <c r="R477" i="1"/>
  <c r="X423" i="1"/>
  <c r="Y422" i="1"/>
  <c r="Z421" i="1"/>
  <c r="X424" i="1" l="1"/>
  <c r="BD424" i="1" s="1"/>
  <c r="AS477" i="1"/>
  <c r="R478" i="1"/>
  <c r="Y423" i="1"/>
  <c r="BD423" i="1"/>
  <c r="Z422" i="1"/>
  <c r="W424" i="1"/>
  <c r="V425" i="1"/>
  <c r="U425" i="1"/>
  <c r="T425" i="1"/>
  <c r="Z423" i="1" l="1"/>
  <c r="Y424" i="1"/>
  <c r="V426" i="1"/>
  <c r="W425" i="1"/>
  <c r="U426" i="1"/>
  <c r="T426" i="1"/>
  <c r="AS478" i="1"/>
  <c r="R479" i="1"/>
  <c r="X425" i="1"/>
  <c r="X426" i="1" l="1"/>
  <c r="Y426" i="1"/>
  <c r="BD426" i="1"/>
  <c r="Y425" i="1"/>
  <c r="BD425" i="1"/>
  <c r="Z424" i="1"/>
  <c r="AS479" i="1"/>
  <c r="R480" i="1"/>
  <c r="Z425" i="1"/>
  <c r="V427" i="1"/>
  <c r="U427" i="1"/>
  <c r="T427" i="1"/>
  <c r="W426" i="1"/>
  <c r="X427" i="1" l="1"/>
  <c r="Z426" i="1" s="1"/>
  <c r="Y427" i="1"/>
  <c r="W427" i="1"/>
  <c r="V428" i="1"/>
  <c r="U428" i="1"/>
  <c r="T428" i="1"/>
  <c r="AS480" i="1"/>
  <c r="R481" i="1"/>
  <c r="BD427" i="1" l="1"/>
  <c r="R482" i="1"/>
  <c r="AS481" i="1"/>
  <c r="X428" i="1"/>
  <c r="W428" i="1"/>
  <c r="V429" i="1"/>
  <c r="T429" i="1"/>
  <c r="U429" i="1"/>
  <c r="W429" i="1" l="1"/>
  <c r="V430" i="1"/>
  <c r="U430" i="1"/>
  <c r="T430" i="1"/>
  <c r="X429" i="1"/>
  <c r="Y428" i="1"/>
  <c r="BD428" i="1"/>
  <c r="Z427" i="1"/>
  <c r="R483" i="1"/>
  <c r="AS482" i="1"/>
  <c r="X430" i="1" l="1"/>
  <c r="Z429" i="1" s="1"/>
  <c r="R484" i="1"/>
  <c r="AS483" i="1"/>
  <c r="Y429" i="1"/>
  <c r="BD429" i="1"/>
  <c r="Z428" i="1"/>
  <c r="W430" i="1"/>
  <c r="V431" i="1"/>
  <c r="T431" i="1"/>
  <c r="U431" i="1"/>
  <c r="BD430" i="1" l="1"/>
  <c r="Y430" i="1"/>
  <c r="W431" i="1"/>
  <c r="V432" i="1"/>
  <c r="T432" i="1"/>
  <c r="U432" i="1"/>
  <c r="X431" i="1"/>
  <c r="AS484" i="1"/>
  <c r="R485" i="1"/>
  <c r="AS485" i="1" l="1"/>
  <c r="R486" i="1"/>
  <c r="R487" i="1" s="1"/>
  <c r="R488" i="1" s="1"/>
  <c r="R489" i="1" s="1"/>
  <c r="R490" i="1" s="1"/>
  <c r="R491" i="1" s="1"/>
  <c r="R492" i="1" s="1"/>
  <c r="R493" i="1" s="1"/>
  <c r="R494" i="1" s="1"/>
  <c r="R495" i="1" s="1"/>
  <c r="R496" i="1" s="1"/>
  <c r="R497" i="1" s="1"/>
  <c r="R498" i="1" s="1"/>
  <c r="R499" i="1" s="1"/>
  <c r="R500" i="1" s="1"/>
  <c r="R501" i="1" s="1"/>
  <c r="R502" i="1" s="1"/>
  <c r="R503" i="1" s="1"/>
  <c r="R504" i="1" s="1"/>
  <c r="R505" i="1" s="1"/>
  <c r="R506" i="1" s="1"/>
  <c r="R507" i="1" s="1"/>
  <c r="R508" i="1" s="1"/>
  <c r="R509" i="1" s="1"/>
  <c r="R510" i="1" s="1"/>
  <c r="R511" i="1" s="1"/>
  <c r="R512" i="1" s="1"/>
  <c r="R513" i="1" s="1"/>
  <c r="R514" i="1" s="1"/>
  <c r="R515" i="1" s="1"/>
  <c r="R516" i="1" s="1"/>
  <c r="R517" i="1" s="1"/>
  <c r="R518" i="1" s="1"/>
  <c r="R519" i="1" s="1"/>
  <c r="R520" i="1" s="1"/>
  <c r="R521" i="1" s="1"/>
  <c r="R522" i="1" s="1"/>
  <c r="R523" i="1" s="1"/>
  <c r="R524" i="1" s="1"/>
  <c r="R525" i="1" s="1"/>
  <c r="R526" i="1" s="1"/>
  <c r="R527" i="1" s="1"/>
  <c r="R528" i="1" s="1"/>
  <c r="R529" i="1" s="1"/>
  <c r="R530" i="1" s="1"/>
  <c r="R531" i="1" s="1"/>
  <c r="R532" i="1" s="1"/>
  <c r="R533" i="1" s="1"/>
  <c r="R534" i="1" s="1"/>
  <c r="R535" i="1" s="1"/>
  <c r="R536" i="1" s="1"/>
  <c r="R537" i="1" s="1"/>
  <c r="R538" i="1" s="1"/>
  <c r="R539" i="1" s="1"/>
  <c r="R540" i="1" s="1"/>
  <c r="R541" i="1" s="1"/>
  <c r="R542" i="1" s="1"/>
  <c r="R543" i="1" s="1"/>
  <c r="R544" i="1" s="1"/>
  <c r="R545" i="1" s="1"/>
  <c r="R546" i="1" s="1"/>
  <c r="R547" i="1" s="1"/>
  <c r="R548" i="1" s="1"/>
  <c r="R549" i="1" s="1"/>
  <c r="R550" i="1" s="1"/>
  <c r="R551" i="1" s="1"/>
  <c r="R552" i="1" s="1"/>
  <c r="R553" i="1" s="1"/>
  <c r="R554" i="1" s="1"/>
  <c r="R555" i="1" s="1"/>
  <c r="R556" i="1" s="1"/>
  <c r="R557" i="1" s="1"/>
  <c r="R558" i="1" s="1"/>
  <c r="R559" i="1" s="1"/>
  <c r="R560" i="1" s="1"/>
  <c r="R561" i="1" s="1"/>
  <c r="R562" i="1" s="1"/>
  <c r="R563" i="1" s="1"/>
  <c r="R564" i="1" s="1"/>
  <c r="R565" i="1" s="1"/>
  <c r="R566" i="1" s="1"/>
  <c r="R567" i="1" s="1"/>
  <c r="R568" i="1" s="1"/>
  <c r="R569" i="1" s="1"/>
  <c r="R570" i="1" s="1"/>
  <c r="R571" i="1" s="1"/>
  <c r="R572" i="1" s="1"/>
  <c r="R573" i="1" s="1"/>
  <c r="R574" i="1" s="1"/>
  <c r="R575" i="1" s="1"/>
  <c r="R576" i="1" s="1"/>
  <c r="R577" i="1" s="1"/>
  <c r="R578" i="1" s="1"/>
  <c r="R579" i="1" s="1"/>
  <c r="R580" i="1" s="1"/>
  <c r="R581" i="1" s="1"/>
  <c r="R582" i="1" s="1"/>
  <c r="R583" i="1" s="1"/>
  <c r="R584" i="1" s="1"/>
  <c r="R585" i="1" s="1"/>
  <c r="R586" i="1" s="1"/>
  <c r="R587" i="1" s="1"/>
  <c r="R588" i="1" s="1"/>
  <c r="R589" i="1" s="1"/>
  <c r="R590" i="1" s="1"/>
  <c r="R591" i="1" s="1"/>
  <c r="R592" i="1" s="1"/>
  <c r="R593" i="1" s="1"/>
  <c r="R594" i="1" s="1"/>
  <c r="R595" i="1" s="1"/>
  <c r="R596" i="1" s="1"/>
  <c r="R597" i="1" s="1"/>
  <c r="R598" i="1" s="1"/>
  <c r="R599" i="1" s="1"/>
  <c r="R600" i="1" s="1"/>
  <c r="R601" i="1" s="1"/>
  <c r="R602" i="1" s="1"/>
  <c r="R603" i="1" s="1"/>
  <c r="R604" i="1" s="1"/>
  <c r="R605" i="1" s="1"/>
  <c r="R606" i="1" s="1"/>
  <c r="R607" i="1" s="1"/>
  <c r="R608" i="1" s="1"/>
  <c r="R609" i="1" s="1"/>
  <c r="R610" i="1" s="1"/>
  <c r="R611" i="1" s="1"/>
  <c r="R612" i="1" s="1"/>
  <c r="R613" i="1" s="1"/>
  <c r="R614" i="1" s="1"/>
  <c r="R615" i="1" s="1"/>
  <c r="R616" i="1" s="1"/>
  <c r="R617" i="1" s="1"/>
  <c r="R618" i="1" s="1"/>
  <c r="R619" i="1" s="1"/>
  <c r="R620" i="1" s="1"/>
  <c r="R621" i="1" s="1"/>
  <c r="R622" i="1" s="1"/>
  <c r="R623" i="1" s="1"/>
  <c r="R624" i="1" s="1"/>
  <c r="R625" i="1" s="1"/>
  <c r="R626" i="1" s="1"/>
  <c r="R627" i="1" s="1"/>
  <c r="R628" i="1" s="1"/>
  <c r="R629" i="1" s="1"/>
  <c r="Y431" i="1"/>
  <c r="BD431" i="1"/>
  <c r="Z430" i="1"/>
  <c r="X432" i="1"/>
  <c r="V433" i="1"/>
  <c r="W432" i="1"/>
  <c r="U433" i="1"/>
  <c r="T433" i="1"/>
  <c r="X433" i="1" l="1"/>
  <c r="Y433" i="1" s="1"/>
  <c r="W433" i="1"/>
  <c r="V434" i="1"/>
  <c r="U434" i="1"/>
  <c r="T434" i="1"/>
  <c r="Y432" i="1"/>
  <c r="Z431" i="1"/>
  <c r="Z432" i="1" l="1"/>
  <c r="X434" i="1"/>
  <c r="W434" i="1"/>
  <c r="V435" i="1"/>
  <c r="U435" i="1"/>
  <c r="T435" i="1"/>
  <c r="X435" i="1" l="1"/>
  <c r="V436" i="1"/>
  <c r="W435" i="1"/>
  <c r="U436" i="1"/>
  <c r="T436" i="1"/>
  <c r="Y434" i="1"/>
  <c r="Z433" i="1"/>
  <c r="X436" i="1" l="1"/>
  <c r="Y436" i="1" s="1"/>
  <c r="V437" i="1"/>
  <c r="W436" i="1"/>
  <c r="T437" i="1"/>
  <c r="U437" i="1"/>
  <c r="Y435" i="1"/>
  <c r="BD435" i="1"/>
  <c r="Z434" i="1"/>
  <c r="Z435" i="1" l="1"/>
  <c r="BD436" i="1"/>
  <c r="U438" i="1"/>
  <c r="W437" i="1"/>
  <c r="T438" i="1"/>
  <c r="V438" i="1"/>
  <c r="X437" i="1"/>
  <c r="X438" i="1" l="1"/>
  <c r="Y438" i="1" s="1"/>
  <c r="U439" i="1"/>
  <c r="T439" i="1"/>
  <c r="V439" i="1"/>
  <c r="W438" i="1"/>
  <c r="Y437" i="1"/>
  <c r="BD437" i="1"/>
  <c r="Z436" i="1"/>
  <c r="Z437" i="1"/>
  <c r="BD438" i="1" l="1"/>
  <c r="X439" i="1"/>
  <c r="V440" i="1"/>
  <c r="W439" i="1"/>
  <c r="T440" i="1"/>
  <c r="U440" i="1"/>
  <c r="Y439" i="1"/>
  <c r="BD439" i="1"/>
  <c r="Z438" i="1"/>
  <c r="X440" i="1" l="1"/>
  <c r="V441" i="1"/>
  <c r="W440" i="1"/>
  <c r="T441" i="1"/>
  <c r="U441" i="1"/>
  <c r="X441" i="1" l="1"/>
  <c r="W441" i="1"/>
  <c r="V442" i="1"/>
  <c r="U442" i="1"/>
  <c r="T442" i="1"/>
  <c r="Y440" i="1"/>
  <c r="BD440" i="1"/>
  <c r="Z439" i="1"/>
  <c r="X442" i="1" l="1"/>
  <c r="V443" i="1"/>
  <c r="W442" i="1"/>
  <c r="T443" i="1"/>
  <c r="U443" i="1"/>
  <c r="Y441" i="1"/>
  <c r="BD441" i="1"/>
  <c r="Z440" i="1"/>
  <c r="U444" i="1" l="1"/>
  <c r="T444" i="1"/>
  <c r="W443" i="1"/>
  <c r="V444" i="1"/>
  <c r="X443" i="1"/>
  <c r="Y442" i="1"/>
  <c r="BD442" i="1"/>
  <c r="Z441" i="1"/>
  <c r="X444" i="1" l="1"/>
  <c r="Z443" i="1" s="1"/>
  <c r="Y443" i="1"/>
  <c r="BD443" i="1"/>
  <c r="Z442" i="1"/>
  <c r="W444" i="1"/>
  <c r="V445" i="1"/>
  <c r="U445" i="1"/>
  <c r="T445" i="1"/>
  <c r="Y444" i="1" l="1"/>
  <c r="X445" i="1"/>
  <c r="V446" i="1"/>
  <c r="T446" i="1"/>
  <c r="W445" i="1"/>
  <c r="U446" i="1"/>
  <c r="X446" i="1" l="1"/>
  <c r="V447" i="1"/>
  <c r="T447" i="1"/>
  <c r="W446" i="1"/>
  <c r="U447" i="1"/>
  <c r="Y445" i="1"/>
  <c r="Z444" i="1"/>
  <c r="W447" i="1" l="1"/>
  <c r="V448" i="1"/>
  <c r="T448" i="1"/>
  <c r="U448" i="1"/>
  <c r="X447" i="1"/>
  <c r="Y446" i="1"/>
  <c r="Z445" i="1"/>
  <c r="X448" i="1" l="1"/>
  <c r="Y448" i="1" s="1"/>
  <c r="Y447" i="1"/>
  <c r="BD447" i="1"/>
  <c r="Z446" i="1"/>
  <c r="V449" i="1"/>
  <c r="W448" i="1"/>
  <c r="U449" i="1"/>
  <c r="T449" i="1"/>
  <c r="X449" i="1" l="1"/>
  <c r="Z448" i="1" s="1"/>
  <c r="BD448" i="1"/>
  <c r="Z447" i="1"/>
  <c r="W449" i="1"/>
  <c r="V450" i="1"/>
  <c r="U450" i="1"/>
  <c r="T450" i="1"/>
  <c r="BD449" i="1" l="1"/>
  <c r="Y449" i="1"/>
  <c r="X450" i="1"/>
  <c r="T451" i="1"/>
  <c r="U451" i="1"/>
  <c r="V451" i="1"/>
  <c r="W450" i="1"/>
  <c r="W451" i="1" l="1"/>
  <c r="V452" i="1"/>
  <c r="U452" i="1"/>
  <c r="T452" i="1"/>
  <c r="X451" i="1"/>
  <c r="Y450" i="1"/>
  <c r="BD450" i="1"/>
  <c r="Z449" i="1"/>
  <c r="X452" i="1" l="1"/>
  <c r="Y452" i="1" s="1"/>
  <c r="Y451" i="1"/>
  <c r="BD451" i="1"/>
  <c r="Z450" i="1"/>
  <c r="V453" i="1"/>
  <c r="W452" i="1"/>
  <c r="T453" i="1"/>
  <c r="U453" i="1"/>
  <c r="Z451" i="1"/>
  <c r="BD452" i="1" l="1"/>
  <c r="X453" i="1"/>
  <c r="Z452" i="1" s="1"/>
  <c r="Y453" i="1"/>
  <c r="BD453" i="1"/>
  <c r="V454" i="1"/>
  <c r="W453" i="1"/>
  <c r="T454" i="1"/>
  <c r="U454" i="1"/>
  <c r="X454" i="1" l="1"/>
  <c r="Z453" i="1" s="1"/>
  <c r="W454" i="1"/>
  <c r="V455" i="1"/>
  <c r="U455" i="1"/>
  <c r="T455" i="1"/>
  <c r="BD454" i="1" l="1"/>
  <c r="Y454" i="1"/>
  <c r="X455" i="1"/>
  <c r="Y455" i="1" s="1"/>
  <c r="W455" i="1"/>
  <c r="V456" i="1"/>
  <c r="U456" i="1"/>
  <c r="T456" i="1"/>
  <c r="BD455" i="1" l="1"/>
  <c r="Z454" i="1"/>
  <c r="X456" i="1"/>
  <c r="Z455" i="1" s="1"/>
  <c r="V457" i="1"/>
  <c r="W456" i="1"/>
  <c r="T457" i="1"/>
  <c r="U457" i="1"/>
  <c r="Y456" i="1" l="1"/>
  <c r="V458" i="1"/>
  <c r="W457" i="1"/>
  <c r="U458" i="1"/>
  <c r="T458" i="1"/>
  <c r="X457" i="1"/>
  <c r="X458" i="1" l="1"/>
  <c r="Y457" i="1"/>
  <c r="Z456" i="1"/>
  <c r="Y458" i="1"/>
  <c r="V459" i="1"/>
  <c r="W458" i="1"/>
  <c r="U459" i="1"/>
  <c r="T459" i="1"/>
  <c r="Z457" i="1"/>
  <c r="X459" i="1" l="1"/>
  <c r="Y459" i="1" s="1"/>
  <c r="W459" i="1"/>
  <c r="V460" i="1"/>
  <c r="T460" i="1"/>
  <c r="U460" i="1"/>
  <c r="Z458" i="1" l="1"/>
  <c r="BD459" i="1"/>
  <c r="W460" i="1"/>
  <c r="V461" i="1"/>
  <c r="T461" i="1"/>
  <c r="U461" i="1"/>
  <c r="X460" i="1"/>
  <c r="X461" i="1" l="1"/>
  <c r="Y461" i="1" s="1"/>
  <c r="Y460" i="1"/>
  <c r="BD460" i="1"/>
  <c r="Z459" i="1"/>
  <c r="W461" i="1"/>
  <c r="V462" i="1"/>
  <c r="T462" i="1"/>
  <c r="U462" i="1"/>
  <c r="Z460" i="1"/>
  <c r="BD461" i="1" l="1"/>
  <c r="X462" i="1"/>
  <c r="W462" i="1"/>
  <c r="V463" i="1"/>
  <c r="U463" i="1"/>
  <c r="T463" i="1"/>
  <c r="X463" i="1" l="1"/>
  <c r="V464" i="1"/>
  <c r="W463" i="1"/>
  <c r="T464" i="1"/>
  <c r="U464" i="1"/>
  <c r="Y463" i="1"/>
  <c r="BD463" i="1"/>
  <c r="Z462" i="1"/>
  <c r="Y462" i="1"/>
  <c r="BD462" i="1"/>
  <c r="Z461" i="1"/>
  <c r="X464" i="1" l="1"/>
  <c r="V465" i="1"/>
  <c r="W464" i="1"/>
  <c r="T465" i="1"/>
  <c r="U465" i="1"/>
  <c r="X465" i="1" l="1"/>
  <c r="W465" i="1"/>
  <c r="V466" i="1"/>
  <c r="U466" i="1"/>
  <c r="T466" i="1"/>
  <c r="Y464" i="1"/>
  <c r="BD464" i="1"/>
  <c r="Z463" i="1"/>
  <c r="X466" i="1" l="1"/>
  <c r="V467" i="1"/>
  <c r="W466" i="1"/>
  <c r="U467" i="1"/>
  <c r="T467" i="1"/>
  <c r="Y465" i="1"/>
  <c r="BD465" i="1"/>
  <c r="Z464" i="1"/>
  <c r="X467" i="1" l="1"/>
  <c r="V468" i="1"/>
  <c r="W467" i="1"/>
  <c r="U468" i="1"/>
  <c r="T468" i="1"/>
  <c r="X468" i="1" s="1"/>
  <c r="Y466" i="1"/>
  <c r="BD466" i="1"/>
  <c r="Z465" i="1"/>
  <c r="Y468" i="1" l="1"/>
  <c r="Z467" i="1"/>
  <c r="W468" i="1"/>
  <c r="V469" i="1"/>
  <c r="T469" i="1"/>
  <c r="U469" i="1"/>
  <c r="Y467" i="1"/>
  <c r="BD467" i="1"/>
  <c r="Z466" i="1"/>
  <c r="X469" i="1" l="1"/>
  <c r="W469" i="1"/>
  <c r="V470" i="1"/>
  <c r="U470" i="1"/>
  <c r="T470" i="1"/>
  <c r="X470" i="1" l="1"/>
  <c r="W470" i="1"/>
  <c r="V471" i="1"/>
  <c r="U471" i="1"/>
  <c r="T471" i="1"/>
  <c r="Y469" i="1"/>
  <c r="Z468" i="1"/>
  <c r="X471" i="1" l="1"/>
  <c r="Y471" i="1" s="1"/>
  <c r="V472" i="1"/>
  <c r="T472" i="1"/>
  <c r="W471" i="1"/>
  <c r="U472" i="1"/>
  <c r="Z470" i="1"/>
  <c r="Y470" i="1"/>
  <c r="Z469" i="1"/>
  <c r="BD471" i="1" l="1"/>
  <c r="X472" i="1"/>
  <c r="T473" i="1"/>
  <c r="V473" i="1"/>
  <c r="U473" i="1"/>
  <c r="W472" i="1"/>
  <c r="X473" i="1" l="1"/>
  <c r="W473" i="1"/>
  <c r="V474" i="1"/>
  <c r="U474" i="1"/>
  <c r="T474" i="1"/>
  <c r="Y472" i="1"/>
  <c r="BD472" i="1"/>
  <c r="Z471" i="1"/>
  <c r="X474" i="1" l="1"/>
  <c r="Y474" i="1" s="1"/>
  <c r="V475" i="1"/>
  <c r="W474" i="1"/>
  <c r="T475" i="1"/>
  <c r="U475" i="1"/>
  <c r="Y473" i="1"/>
  <c r="BD473" i="1"/>
  <c r="Z472" i="1"/>
  <c r="Z473" i="1" l="1"/>
  <c r="BD474" i="1"/>
  <c r="X475" i="1"/>
  <c r="Y475" i="1" s="1"/>
  <c r="V476" i="1"/>
  <c r="W475" i="1"/>
  <c r="U476" i="1"/>
  <c r="T476" i="1"/>
  <c r="X476" i="1" l="1"/>
  <c r="Y476" i="1" s="1"/>
  <c r="BD475" i="1"/>
  <c r="Z474" i="1"/>
  <c r="W476" i="1"/>
  <c r="V477" i="1"/>
  <c r="T477" i="1"/>
  <c r="U477" i="1"/>
  <c r="Z475" i="1"/>
  <c r="BD476" i="1" l="1"/>
  <c r="X477" i="1"/>
  <c r="W477" i="1"/>
  <c r="V478" i="1"/>
  <c r="U478" i="1"/>
  <c r="T478" i="1"/>
  <c r="X478" i="1" l="1"/>
  <c r="Z477" i="1" s="1"/>
  <c r="Y478" i="1"/>
  <c r="W478" i="1"/>
  <c r="V479" i="1"/>
  <c r="T479" i="1"/>
  <c r="U479" i="1"/>
  <c r="Y477" i="1"/>
  <c r="BD477" i="1"/>
  <c r="Z476" i="1"/>
  <c r="BD478" i="1" l="1"/>
  <c r="X479" i="1"/>
  <c r="W479" i="1"/>
  <c r="V480" i="1"/>
  <c r="T480" i="1"/>
  <c r="U480" i="1"/>
  <c r="X480" i="1" l="1"/>
  <c r="Z479" i="1" s="1"/>
  <c r="W480" i="1"/>
  <c r="V481" i="1"/>
  <c r="U481" i="1"/>
  <c r="T481" i="1"/>
  <c r="Y479" i="1"/>
  <c r="BD479" i="1"/>
  <c r="Z478" i="1"/>
  <c r="Y480" i="1" l="1"/>
  <c r="X481" i="1"/>
  <c r="Z480" i="1" s="1"/>
  <c r="W481" i="1"/>
  <c r="V482" i="1"/>
  <c r="U482" i="1"/>
  <c r="T482" i="1"/>
  <c r="Y481" i="1" l="1"/>
  <c r="X482" i="1"/>
  <c r="V483" i="1"/>
  <c r="T483" i="1"/>
  <c r="W482" i="1"/>
  <c r="U483" i="1"/>
  <c r="X483" i="1" l="1"/>
  <c r="Y483" i="1" s="1"/>
  <c r="T484" i="1"/>
  <c r="W483" i="1"/>
  <c r="V484" i="1"/>
  <c r="U484" i="1"/>
  <c r="Y482" i="1"/>
  <c r="Z481" i="1"/>
  <c r="Z482" i="1" l="1"/>
  <c r="BD483" i="1"/>
  <c r="V485" i="1"/>
  <c r="W485" i="1" s="1"/>
  <c r="W484" i="1"/>
  <c r="T485" i="1"/>
  <c r="U485" i="1"/>
  <c r="X484" i="1"/>
  <c r="Y484" i="1" l="1"/>
  <c r="BD484" i="1"/>
  <c r="Z483" i="1"/>
  <c r="X485" i="1"/>
  <c r="Y485" i="1" l="1"/>
  <c r="BD485" i="1"/>
  <c r="Z484" i="1"/>
  <c r="B277" i="1" l="1"/>
  <c r="B276" i="1"/>
  <c r="B278" i="1" l="1"/>
  <c r="P276" i="1"/>
  <c r="BO276" i="1" s="1"/>
  <c r="BI276" i="1"/>
  <c r="B717" i="1"/>
  <c r="BI277" i="1"/>
  <c r="P277" i="1"/>
  <c r="BO277" i="1" s="1"/>
  <c r="B718" i="1"/>
  <c r="AP276" i="1" l="1"/>
  <c r="AP277" i="1"/>
  <c r="Q276" i="1"/>
  <c r="BP276" i="1"/>
  <c r="AQ276" i="1"/>
  <c r="AB276" i="1"/>
  <c r="BQ276" i="1"/>
  <c r="AO276" i="1"/>
  <c r="BT276" i="1"/>
  <c r="BR276" i="1"/>
  <c r="BS276" i="1"/>
  <c r="BU276" i="1" a="1"/>
  <c r="BU276" i="1" s="1"/>
  <c r="P278" i="1"/>
  <c r="BO278" i="1" s="1"/>
  <c r="BI278" i="1"/>
  <c r="B720" i="1"/>
  <c r="B719" i="1"/>
  <c r="BQ277" i="1"/>
  <c r="AO277" i="1"/>
  <c r="BS277" i="1"/>
  <c r="Q277" i="1"/>
  <c r="BP277" i="1"/>
  <c r="AB277" i="1"/>
  <c r="BR277" i="1"/>
  <c r="AQ277" i="1"/>
  <c r="BU277" i="1" a="1"/>
  <c r="BU277" i="1" s="1"/>
  <c r="BT277" i="1"/>
  <c r="B643" i="1"/>
  <c r="AP278" i="1" l="1"/>
  <c r="BS278" i="1"/>
  <c r="AB278" i="1"/>
  <c r="BU278" i="1" a="1"/>
  <c r="BU278" i="1" s="1"/>
  <c r="BT278" i="1"/>
  <c r="Q278" i="1"/>
  <c r="BR278" i="1"/>
  <c r="BP278" i="1"/>
  <c r="BQ278" i="1"/>
  <c r="AQ278" i="1"/>
  <c r="AO278" i="1"/>
  <c r="AC277" i="1"/>
  <c r="AC289" i="1"/>
  <c r="AD289" i="1"/>
  <c r="AD301" i="1"/>
  <c r="Q325" i="1"/>
  <c r="AF277" i="1"/>
  <c r="AD277" i="1"/>
  <c r="AD313" i="1"/>
  <c r="C200" i="2"/>
  <c r="E200" i="2" s="1"/>
  <c r="AC276" i="1"/>
  <c r="AC288" i="1"/>
  <c r="Q324" i="1"/>
  <c r="AD300" i="1"/>
  <c r="AD276" i="1"/>
  <c r="AD312" i="1"/>
  <c r="AF276" i="1"/>
  <c r="C199" i="2"/>
  <c r="E199" i="2" s="1"/>
  <c r="AD288" i="1"/>
  <c r="AC278" i="1" l="1"/>
  <c r="AC290" i="1"/>
  <c r="AD278" i="1"/>
  <c r="AF278" i="1"/>
  <c r="AD290" i="1"/>
  <c r="Q326" i="1"/>
  <c r="AD314" i="1"/>
  <c r="AD302" i="1"/>
  <c r="C201" i="2"/>
  <c r="E201" i="2" s="1"/>
  <c r="AD325" i="1"/>
  <c r="P325" i="1"/>
  <c r="C248" i="2"/>
  <c r="E248" i="2" s="1"/>
  <c r="AF325" i="1"/>
  <c r="Q337" i="1"/>
  <c r="Q349" i="1" s="1"/>
  <c r="AD324" i="1"/>
  <c r="Q336" i="1"/>
  <c r="AF324" i="1"/>
  <c r="C247" i="2"/>
  <c r="E247" i="2" s="1"/>
  <c r="P324" i="1"/>
  <c r="AF349" i="1" l="1"/>
  <c r="AD349" i="1"/>
  <c r="C272" i="2"/>
  <c r="P349" i="1"/>
  <c r="Q348" i="1"/>
  <c r="Q360" i="1" s="1"/>
  <c r="P336" i="1"/>
  <c r="C259" i="2"/>
  <c r="E259" i="2" s="1"/>
  <c r="AF336" i="1"/>
  <c r="AD336" i="1"/>
  <c r="Q338" i="1"/>
  <c r="Q350" i="1" s="1"/>
  <c r="AF326" i="1"/>
  <c r="P326" i="1"/>
  <c r="AD326" i="1"/>
  <c r="C249" i="2"/>
  <c r="E249" i="2" s="1"/>
  <c r="C260" i="2"/>
  <c r="E260" i="2" s="1"/>
  <c r="AF337" i="1"/>
  <c r="AD337" i="1"/>
  <c r="P337" i="1"/>
  <c r="Q361" i="1"/>
  <c r="C325" i="1"/>
  <c r="I325" i="1"/>
  <c r="E325" i="1"/>
  <c r="J325" i="1"/>
  <c r="B325" i="1"/>
  <c r="H325" i="1"/>
  <c r="G325" i="1"/>
  <c r="O325" i="1"/>
  <c r="D325" i="1"/>
  <c r="K325" i="1"/>
  <c r="M325" i="1"/>
  <c r="L325" i="1"/>
  <c r="G324" i="1"/>
  <c r="J324" i="1"/>
  <c r="B324" i="1"/>
  <c r="O324" i="1"/>
  <c r="E324" i="1"/>
  <c r="L324" i="1"/>
  <c r="K324" i="1"/>
  <c r="H324" i="1"/>
  <c r="M324" i="1"/>
  <c r="I324" i="1"/>
  <c r="D324" i="1"/>
  <c r="C324" i="1"/>
  <c r="BK324" i="1" l="1"/>
  <c r="BJ324" i="1"/>
  <c r="BK325" i="1"/>
  <c r="BJ325" i="1"/>
  <c r="F324" i="1"/>
  <c r="BA324" i="1" s="1"/>
  <c r="AQ325" i="1"/>
  <c r="AN325" i="1"/>
  <c r="BR325" i="1"/>
  <c r="BL324" i="1"/>
  <c r="BT325" i="1"/>
  <c r="L326" i="1"/>
  <c r="K326" i="1"/>
  <c r="E326" i="1"/>
  <c r="I326" i="1"/>
  <c r="J326" i="1"/>
  <c r="G326" i="1"/>
  <c r="B326" i="1"/>
  <c r="H326" i="1"/>
  <c r="O326" i="1"/>
  <c r="M326" i="1"/>
  <c r="D326" i="1"/>
  <c r="C326" i="1"/>
  <c r="BS325" i="1"/>
  <c r="BM324" i="1"/>
  <c r="BP325" i="1"/>
  <c r="BH325" i="1"/>
  <c r="AK325" i="1"/>
  <c r="BR324" i="1"/>
  <c r="AN324" i="1"/>
  <c r="AQ324" i="1"/>
  <c r="BU324" i="1" a="1"/>
  <c r="BU324" i="1" s="1"/>
  <c r="Q373" i="1"/>
  <c r="Q385" i="1" s="1"/>
  <c r="C284" i="2"/>
  <c r="AF361" i="1"/>
  <c r="AD361" i="1"/>
  <c r="P361" i="1"/>
  <c r="B336" i="1"/>
  <c r="H336" i="1"/>
  <c r="C336" i="1"/>
  <c r="I336" i="1"/>
  <c r="G336" i="1"/>
  <c r="K336" i="1"/>
  <c r="M336" i="1"/>
  <c r="O336" i="1"/>
  <c r="D336" i="1"/>
  <c r="L336" i="1"/>
  <c r="J336" i="1"/>
  <c r="E336" i="1"/>
  <c r="AD360" i="1"/>
  <c r="AF360" i="1"/>
  <c r="P360" i="1"/>
  <c r="C283" i="2"/>
  <c r="G337" i="1"/>
  <c r="C337" i="1"/>
  <c r="E337" i="1"/>
  <c r="B337" i="1"/>
  <c r="B349" i="1" s="1"/>
  <c r="I337" i="1"/>
  <c r="D337" i="1"/>
  <c r="D349" i="1" s="1"/>
  <c r="J337" i="1"/>
  <c r="L337" i="1"/>
  <c r="K337" i="1"/>
  <c r="K349" i="1" s="1"/>
  <c r="H337" i="1"/>
  <c r="M337" i="1"/>
  <c r="O337" i="1"/>
  <c r="O349" i="1" s="1"/>
  <c r="Q362" i="1"/>
  <c r="Q374" i="1" s="1"/>
  <c r="C273" i="2"/>
  <c r="AD350" i="1"/>
  <c r="P350" i="1"/>
  <c r="AF350" i="1"/>
  <c r="AD348" i="1"/>
  <c r="C271" i="2"/>
  <c r="P348" i="1"/>
  <c r="AF348" i="1"/>
  <c r="Q372" i="1"/>
  <c r="BI324" i="1"/>
  <c r="BO324" i="1"/>
  <c r="AP324" i="1"/>
  <c r="AD338" i="1"/>
  <c r="AF338" i="1"/>
  <c r="P338" i="1"/>
  <c r="C261" i="2"/>
  <c r="E261" i="2" s="1"/>
  <c r="BL323" i="1"/>
  <c r="BT324" i="1"/>
  <c r="F325" i="1"/>
  <c r="AP325" i="1" s="1"/>
  <c r="BM323" i="1"/>
  <c r="BS324" i="1"/>
  <c r="BH324" i="1"/>
  <c r="BP324" i="1"/>
  <c r="AK324" i="1"/>
  <c r="BI325" i="1"/>
  <c r="BO325" i="1"/>
  <c r="BU325" i="1" a="1"/>
  <c r="BU325" i="1" s="1"/>
  <c r="BJ326" i="1" l="1"/>
  <c r="BK326" i="1"/>
  <c r="BK337" i="1"/>
  <c r="BJ337" i="1"/>
  <c r="BJ336" i="1"/>
  <c r="BK336" i="1"/>
  <c r="BE324" i="1"/>
  <c r="BQ324" i="1"/>
  <c r="AO324" i="1"/>
  <c r="E338" i="1"/>
  <c r="I349" i="1"/>
  <c r="I361" i="1" s="1"/>
  <c r="F337" i="1"/>
  <c r="AP337" i="1" s="1"/>
  <c r="E349" i="1"/>
  <c r="M348" i="1"/>
  <c r="C349" i="1"/>
  <c r="M349" i="1"/>
  <c r="G349" i="1"/>
  <c r="G361" i="1" s="1"/>
  <c r="M338" i="1"/>
  <c r="O338" i="1"/>
  <c r="O350" i="1" s="1"/>
  <c r="F336" i="1"/>
  <c r="BE336" i="1" s="1"/>
  <c r="B338" i="1"/>
  <c r="B350" i="1" s="1"/>
  <c r="BI326" i="1"/>
  <c r="BO326" i="1"/>
  <c r="Q384" i="1"/>
  <c r="Q396" i="1" s="1"/>
  <c r="P372" i="1"/>
  <c r="AD372" i="1"/>
  <c r="AF372" i="1"/>
  <c r="C295" i="2"/>
  <c r="G338" i="1"/>
  <c r="K338" i="1"/>
  <c r="K350" i="1" s="1"/>
  <c r="I338" i="1"/>
  <c r="L338" i="1"/>
  <c r="H338" i="1"/>
  <c r="AF362" i="1"/>
  <c r="C285" i="2"/>
  <c r="P362" i="1"/>
  <c r="AD362" i="1"/>
  <c r="Q386" i="1"/>
  <c r="Q398" i="1" s="1"/>
  <c r="J338" i="1"/>
  <c r="BL325" i="1"/>
  <c r="BT326" i="1"/>
  <c r="K348" i="1"/>
  <c r="K360" i="1" s="1"/>
  <c r="L348" i="1"/>
  <c r="C348" i="1"/>
  <c r="B348" i="1"/>
  <c r="H348" i="1"/>
  <c r="AH325" i="1"/>
  <c r="AL325" i="1"/>
  <c r="AM325" i="1" s="1"/>
  <c r="BS326" i="1"/>
  <c r="BM325" i="1"/>
  <c r="P374" i="1"/>
  <c r="AD374" i="1"/>
  <c r="AF374" i="1"/>
  <c r="C297" i="2"/>
  <c r="BR337" i="1"/>
  <c r="AN337" i="1"/>
  <c r="AQ337" i="1"/>
  <c r="BU337" i="1" a="1"/>
  <c r="BU337" i="1" s="1"/>
  <c r="BS349" i="1"/>
  <c r="BM348" i="1"/>
  <c r="E348" i="1"/>
  <c r="E350" i="1"/>
  <c r="H349" i="1"/>
  <c r="BT337" i="1"/>
  <c r="BL336" i="1"/>
  <c r="J348" i="1"/>
  <c r="BL335" i="1"/>
  <c r="BT336" i="1"/>
  <c r="D361" i="1"/>
  <c r="B361" i="1"/>
  <c r="O361" i="1"/>
  <c r="K361" i="1"/>
  <c r="BO349" i="1"/>
  <c r="BI349" i="1"/>
  <c r="AN326" i="1"/>
  <c r="BR326" i="1"/>
  <c r="AQ326" i="1"/>
  <c r="BS337" i="1"/>
  <c r="BM336" i="1"/>
  <c r="D348" i="1"/>
  <c r="D360" i="1" s="1"/>
  <c r="AQ336" i="1"/>
  <c r="BR336" i="1"/>
  <c r="AN336" i="1"/>
  <c r="BI337" i="1"/>
  <c r="BO337" i="1"/>
  <c r="O348" i="1"/>
  <c r="O360" i="1" s="1"/>
  <c r="C308" i="2"/>
  <c r="AF385" i="1"/>
  <c r="AD385" i="1"/>
  <c r="P385" i="1"/>
  <c r="BU326" i="1" a="1"/>
  <c r="BU326" i="1" s="1"/>
  <c r="AK337" i="1"/>
  <c r="BH337" i="1"/>
  <c r="BP337" i="1"/>
  <c r="BU336" i="1" a="1"/>
  <c r="BU336" i="1" s="1"/>
  <c r="C296" i="2"/>
  <c r="P373" i="1"/>
  <c r="AD373" i="1"/>
  <c r="AF373" i="1"/>
  <c r="Q397" i="1"/>
  <c r="Q409" i="1" s="1"/>
  <c r="BI336" i="1"/>
  <c r="BO336" i="1"/>
  <c r="AL324" i="1"/>
  <c r="AM324" i="1" s="1"/>
  <c r="AH324" i="1"/>
  <c r="J349" i="1"/>
  <c r="G348" i="1"/>
  <c r="F326" i="1"/>
  <c r="I348" i="1"/>
  <c r="BS336" i="1"/>
  <c r="BM335" i="1"/>
  <c r="C338" i="1"/>
  <c r="BH326" i="1"/>
  <c r="AK326" i="1"/>
  <c r="BP326" i="1"/>
  <c r="BB324" i="1"/>
  <c r="BC324" i="1"/>
  <c r="L349" i="1"/>
  <c r="BA325" i="1"/>
  <c r="BQ325" i="1"/>
  <c r="BE325" i="1"/>
  <c r="AO325" i="1"/>
  <c r="BH336" i="1"/>
  <c r="AK336" i="1"/>
  <c r="BP336" i="1"/>
  <c r="D338" i="1"/>
  <c r="BK349" i="1" l="1"/>
  <c r="BJ349" i="1"/>
  <c r="BE337" i="1"/>
  <c r="BA337" i="1"/>
  <c r="AO337" i="1"/>
  <c r="BK348" i="1"/>
  <c r="BJ348" i="1"/>
  <c r="BK338" i="1"/>
  <c r="BJ338" i="1"/>
  <c r="BQ337" i="1"/>
  <c r="M350" i="1"/>
  <c r="M362" i="1" s="1"/>
  <c r="M374" i="1" s="1"/>
  <c r="O362" i="1"/>
  <c r="J360" i="1"/>
  <c r="J372" i="1" s="1"/>
  <c r="J350" i="1"/>
  <c r="BT350" i="1" s="1"/>
  <c r="BH349" i="1"/>
  <c r="AK349" i="1"/>
  <c r="AL349" i="1" s="1"/>
  <c r="AO336" i="1"/>
  <c r="BP349" i="1"/>
  <c r="BQ336" i="1"/>
  <c r="BA336" i="1"/>
  <c r="BB336" i="1" s="1"/>
  <c r="O373" i="1"/>
  <c r="O385" i="1" s="1"/>
  <c r="AP336" i="1"/>
  <c r="M361" i="1"/>
  <c r="M373" i="1" s="1"/>
  <c r="C361" i="1"/>
  <c r="C373" i="1" s="1"/>
  <c r="E362" i="1"/>
  <c r="C360" i="1"/>
  <c r="E360" i="1"/>
  <c r="M360" i="1"/>
  <c r="I360" i="1"/>
  <c r="I372" i="1" s="1"/>
  <c r="C350" i="1"/>
  <c r="L361" i="1"/>
  <c r="H350" i="1"/>
  <c r="H360" i="1"/>
  <c r="H361" i="1"/>
  <c r="BU349" i="1" a="1"/>
  <c r="BU349" i="1" s="1"/>
  <c r="E361" i="1"/>
  <c r="B362" i="1"/>
  <c r="BO350" i="1"/>
  <c r="BI350" i="1"/>
  <c r="F338" i="1"/>
  <c r="BT349" i="1"/>
  <c r="BL348" i="1"/>
  <c r="L350" i="1"/>
  <c r="I350" i="1"/>
  <c r="BS338" i="1"/>
  <c r="BM337" i="1"/>
  <c r="AF409" i="1"/>
  <c r="AD409" i="1"/>
  <c r="P409" i="1"/>
  <c r="C332" i="2"/>
  <c r="F348" i="1"/>
  <c r="BU338" i="1" a="1"/>
  <c r="BU338" i="1" s="1"/>
  <c r="AH326" i="1"/>
  <c r="AL326" i="1"/>
  <c r="AM326" i="1" s="1"/>
  <c r="BO348" i="1"/>
  <c r="BI348" i="1"/>
  <c r="I373" i="1"/>
  <c r="BM360" i="1"/>
  <c r="BS361" i="1"/>
  <c r="L360" i="1"/>
  <c r="BU348" i="1" a="1"/>
  <c r="BU348" i="1" s="1"/>
  <c r="AE325" i="1"/>
  <c r="AI325" i="1"/>
  <c r="AJ325" i="1" s="1"/>
  <c r="BD325" i="1"/>
  <c r="J361" i="1"/>
  <c r="BI361" i="1"/>
  <c r="BO361" i="1"/>
  <c r="G350" i="1"/>
  <c r="AH336" i="1"/>
  <c r="AL336" i="1"/>
  <c r="AM336" i="1" s="1"/>
  <c r="B360" i="1"/>
  <c r="Q408" i="1"/>
  <c r="Q420" i="1" s="1"/>
  <c r="P396" i="1"/>
  <c r="AF396" i="1"/>
  <c r="AD396" i="1"/>
  <c r="C319" i="2"/>
  <c r="BC337" i="1"/>
  <c r="BB337" i="1"/>
  <c r="D350" i="1"/>
  <c r="AN338" i="1"/>
  <c r="BR338" i="1"/>
  <c r="AQ338" i="1"/>
  <c r="K362" i="1"/>
  <c r="BP348" i="1"/>
  <c r="AK348" i="1"/>
  <c r="BH348" i="1"/>
  <c r="D373" i="1"/>
  <c r="BL337" i="1"/>
  <c r="BT338" i="1"/>
  <c r="D372" i="1"/>
  <c r="O372" i="1"/>
  <c r="K372" i="1"/>
  <c r="BL359" i="1"/>
  <c r="AH337" i="1"/>
  <c r="AL337" i="1"/>
  <c r="AM337" i="1" s="1"/>
  <c r="AP326" i="1"/>
  <c r="BE326" i="1"/>
  <c r="BA326" i="1"/>
  <c r="BQ326" i="1"/>
  <c r="AO326" i="1"/>
  <c r="AF397" i="1"/>
  <c r="C320" i="2"/>
  <c r="P397" i="1"/>
  <c r="AD397" i="1"/>
  <c r="Q421" i="1"/>
  <c r="Q410" i="1"/>
  <c r="Q422" i="1" s="1"/>
  <c r="C321" i="2"/>
  <c r="AF398" i="1"/>
  <c r="AD398" i="1"/>
  <c r="P398" i="1"/>
  <c r="C307" i="2"/>
  <c r="AF384" i="1"/>
  <c r="AD384" i="1"/>
  <c r="P384" i="1"/>
  <c r="BR348" i="1"/>
  <c r="AN348" i="1"/>
  <c r="AQ348" i="1"/>
  <c r="BB325" i="1"/>
  <c r="BC325" i="1"/>
  <c r="K373" i="1"/>
  <c r="K385" i="1" s="1"/>
  <c r="G360" i="1"/>
  <c r="G372" i="1" s="1"/>
  <c r="BI338" i="1"/>
  <c r="BO338" i="1"/>
  <c r="BS348" i="1"/>
  <c r="BM347" i="1"/>
  <c r="BT348" i="1"/>
  <c r="BL347" i="1"/>
  <c r="P386" i="1"/>
  <c r="AD386" i="1"/>
  <c r="AF386" i="1"/>
  <c r="C309" i="2"/>
  <c r="BR349" i="1"/>
  <c r="AQ349" i="1"/>
  <c r="AN349" i="1"/>
  <c r="F349" i="1"/>
  <c r="AE324" i="1"/>
  <c r="AI324" i="1"/>
  <c r="AJ324" i="1" s="1"/>
  <c r="BD324" i="1"/>
  <c r="B373" i="1"/>
  <c r="G373" i="1"/>
  <c r="G385" i="1" s="1"/>
  <c r="AK338" i="1"/>
  <c r="BH338" i="1"/>
  <c r="BP338" i="1"/>
  <c r="O374" i="1"/>
  <c r="B374" i="1"/>
  <c r="BL349" i="1" l="1"/>
  <c r="BC336" i="1"/>
  <c r="BT360" i="1"/>
  <c r="BJ350" i="1"/>
  <c r="BK350" i="1"/>
  <c r="J362" i="1"/>
  <c r="BK361" i="1"/>
  <c r="BJ361" i="1"/>
  <c r="BK360" i="1"/>
  <c r="BJ360" i="1"/>
  <c r="BH361" i="1"/>
  <c r="BP361" i="1"/>
  <c r="AK361" i="1"/>
  <c r="M385" i="1"/>
  <c r="M397" i="1" s="1"/>
  <c r="L372" i="1"/>
  <c r="AQ372" i="1" s="1"/>
  <c r="H362" i="1"/>
  <c r="BR362" i="1" s="1"/>
  <c r="M372" i="1"/>
  <c r="M384" i="1" s="1"/>
  <c r="BR361" i="1"/>
  <c r="H373" i="1"/>
  <c r="BR373" i="1" s="1"/>
  <c r="AK350" i="1"/>
  <c r="BP350" i="1"/>
  <c r="BR350" i="1"/>
  <c r="BH350" i="1"/>
  <c r="L362" i="1"/>
  <c r="E374" i="1"/>
  <c r="I385" i="1"/>
  <c r="BM384" i="1" s="1"/>
  <c r="AN350" i="1"/>
  <c r="C385" i="1"/>
  <c r="BP385" i="1" s="1"/>
  <c r="BU360" i="1" a="1"/>
  <c r="BU360" i="1" s="1"/>
  <c r="AQ350" i="1"/>
  <c r="AN361" i="1"/>
  <c r="C362" i="1"/>
  <c r="BH362" i="1" s="1"/>
  <c r="E373" i="1"/>
  <c r="H372" i="1"/>
  <c r="H384" i="1" s="1"/>
  <c r="BR360" i="1"/>
  <c r="BM359" i="1"/>
  <c r="BS360" i="1"/>
  <c r="BH360" i="1"/>
  <c r="BU350" i="1" a="1"/>
  <c r="BU350" i="1" s="1"/>
  <c r="AK360" i="1"/>
  <c r="AL360" i="1" s="1"/>
  <c r="L373" i="1"/>
  <c r="E372" i="1"/>
  <c r="BP360" i="1"/>
  <c r="H385" i="1"/>
  <c r="BU361" i="1" a="1"/>
  <c r="BU361" i="1" s="1"/>
  <c r="C372" i="1"/>
  <c r="BH372" i="1" s="1"/>
  <c r="AL348" i="1"/>
  <c r="AM348" i="1" s="1"/>
  <c r="AH348" i="1"/>
  <c r="B385" i="1"/>
  <c r="B397" i="1" s="1"/>
  <c r="BO373" i="1"/>
  <c r="BI373" i="1"/>
  <c r="BS385" i="1"/>
  <c r="G384" i="1"/>
  <c r="BL361" i="1"/>
  <c r="BT362" i="1"/>
  <c r="AP338" i="1"/>
  <c r="AO338" i="1"/>
  <c r="BQ338" i="1"/>
  <c r="BA338" i="1"/>
  <c r="BE338" i="1"/>
  <c r="D385" i="1"/>
  <c r="BM371" i="1"/>
  <c r="BS372" i="1"/>
  <c r="BL371" i="1"/>
  <c r="BT372" i="1"/>
  <c r="AL350" i="1"/>
  <c r="AE326" i="1"/>
  <c r="AI326" i="1"/>
  <c r="AJ326" i="1" s="1"/>
  <c r="BD326" i="1"/>
  <c r="O397" i="1"/>
  <c r="O409" i="1" s="1"/>
  <c r="I397" i="1"/>
  <c r="K397" i="1"/>
  <c r="K409" i="1" s="1"/>
  <c r="G397" i="1"/>
  <c r="AP348" i="1"/>
  <c r="BE348" i="1"/>
  <c r="BA348" i="1"/>
  <c r="BQ348" i="1"/>
  <c r="AO348" i="1"/>
  <c r="Q433" i="1"/>
  <c r="Q445" i="1" s="1"/>
  <c r="AD421" i="1"/>
  <c r="AF421" i="1"/>
  <c r="C344" i="2"/>
  <c r="P421" i="1"/>
  <c r="H374" i="1"/>
  <c r="G362" i="1"/>
  <c r="F350" i="1"/>
  <c r="AP350" i="1" s="1"/>
  <c r="BO374" i="1"/>
  <c r="BI374" i="1"/>
  <c r="K384" i="1"/>
  <c r="I384" i="1"/>
  <c r="J384" i="1"/>
  <c r="AL338" i="1"/>
  <c r="AM338" i="1" s="1"/>
  <c r="AH338" i="1"/>
  <c r="AE337" i="1"/>
  <c r="AI337" i="1"/>
  <c r="AJ337" i="1" s="1"/>
  <c r="BD337" i="1"/>
  <c r="BQ349" i="1"/>
  <c r="AO349" i="1"/>
  <c r="BA349" i="1"/>
  <c r="BE349" i="1"/>
  <c r="AP349" i="1"/>
  <c r="BB326" i="1"/>
  <c r="BC326" i="1"/>
  <c r="B372" i="1"/>
  <c r="B384" i="1" s="1"/>
  <c r="BO360" i="1"/>
  <c r="BI360" i="1"/>
  <c r="K374" i="1"/>
  <c r="BS373" i="1"/>
  <c r="BM372" i="1"/>
  <c r="D362" i="1"/>
  <c r="AE336" i="1"/>
  <c r="AI336" i="1"/>
  <c r="AJ336" i="1" s="1"/>
  <c r="BD336" i="1"/>
  <c r="F361" i="1"/>
  <c r="BI362" i="1"/>
  <c r="BO362" i="1"/>
  <c r="J374" i="1"/>
  <c r="Q434" i="1"/>
  <c r="Q446" i="1" s="1"/>
  <c r="C345" i="2"/>
  <c r="P422" i="1"/>
  <c r="AF422" i="1"/>
  <c r="AD422" i="1"/>
  <c r="AD420" i="1"/>
  <c r="AF420" i="1"/>
  <c r="P420" i="1"/>
  <c r="C343" i="2"/>
  <c r="AH349" i="1"/>
  <c r="I362" i="1"/>
  <c r="BM349" i="1"/>
  <c r="BS350" i="1"/>
  <c r="P408" i="1"/>
  <c r="C331" i="2"/>
  <c r="AD408" i="1"/>
  <c r="AF408" i="1"/>
  <c r="Q432" i="1"/>
  <c r="AM349" i="1"/>
  <c r="J373" i="1"/>
  <c r="BT361" i="1"/>
  <c r="BL360" i="1"/>
  <c r="M386" i="1"/>
  <c r="O386" i="1"/>
  <c r="O398" i="1" s="1"/>
  <c r="B386" i="1"/>
  <c r="B398" i="1" s="1"/>
  <c r="BR372" i="1"/>
  <c r="AL361" i="1"/>
  <c r="AM361" i="1" s="1"/>
  <c r="AQ361" i="1"/>
  <c r="F360" i="1"/>
  <c r="O384" i="1"/>
  <c r="O396" i="1" s="1"/>
  <c r="BP373" i="1"/>
  <c r="BH373" i="1"/>
  <c r="AK373" i="1"/>
  <c r="AQ360" i="1"/>
  <c r="C333" i="2"/>
  <c r="AF410" i="1"/>
  <c r="AD410" i="1"/>
  <c r="P410" i="1"/>
  <c r="D384" i="1"/>
  <c r="AN360" i="1"/>
  <c r="BK373" i="1" l="1"/>
  <c r="BJ373" i="1"/>
  <c r="AN372" i="1"/>
  <c r="AH361" i="1"/>
  <c r="L384" i="1"/>
  <c r="BJ372" i="1"/>
  <c r="BK372" i="1"/>
  <c r="BU362" i="1" a="1"/>
  <c r="BU362" i="1" s="1"/>
  <c r="BK362" i="1"/>
  <c r="BJ362" i="1"/>
  <c r="C397" i="1"/>
  <c r="BU372" i="1" a="1"/>
  <c r="BU372" i="1" s="1"/>
  <c r="BH385" i="1"/>
  <c r="BP372" i="1"/>
  <c r="C374" i="1"/>
  <c r="C386" i="1" s="1"/>
  <c r="BP362" i="1"/>
  <c r="C384" i="1"/>
  <c r="C396" i="1" s="1"/>
  <c r="E386" i="1"/>
  <c r="L374" i="1"/>
  <c r="AK372" i="1"/>
  <c r="AL372" i="1" s="1"/>
  <c r="AM372" i="1" s="1"/>
  <c r="K386" i="1"/>
  <c r="K398" i="1" s="1"/>
  <c r="I409" i="1"/>
  <c r="BS409" i="1" s="1"/>
  <c r="H397" i="1"/>
  <c r="BR397" i="1" s="1"/>
  <c r="BR385" i="1"/>
  <c r="AH360" i="1"/>
  <c r="AE360" i="1" s="1"/>
  <c r="AH350" i="1"/>
  <c r="AE350" i="1" s="1"/>
  <c r="O410" i="1"/>
  <c r="O422" i="1" s="1"/>
  <c r="D397" i="1"/>
  <c r="D409" i="1" s="1"/>
  <c r="D421" i="1" s="1"/>
  <c r="D433" i="1" s="1"/>
  <c r="H396" i="1"/>
  <c r="M396" i="1"/>
  <c r="F372" i="1"/>
  <c r="D396" i="1"/>
  <c r="BU373" i="1" a="1"/>
  <c r="BU373" i="1" s="1"/>
  <c r="E385" i="1"/>
  <c r="AK385" i="1" s="1"/>
  <c r="E384" i="1"/>
  <c r="H386" i="1"/>
  <c r="O408" i="1"/>
  <c r="O420" i="1" s="1"/>
  <c r="M398" i="1"/>
  <c r="AN362" i="1"/>
  <c r="L385" i="1"/>
  <c r="E398" i="1"/>
  <c r="M409" i="1"/>
  <c r="M421" i="1" s="1"/>
  <c r="BR386" i="1"/>
  <c r="Q458" i="1"/>
  <c r="Q470" i="1" s="1"/>
  <c r="C369" i="2"/>
  <c r="P446" i="1"/>
  <c r="AF446" i="1"/>
  <c r="AD446" i="1"/>
  <c r="AL373" i="1"/>
  <c r="AM373" i="1" s="1"/>
  <c r="BL372" i="1"/>
  <c r="BT373" i="1"/>
  <c r="F373" i="1"/>
  <c r="AH373" i="1" s="1"/>
  <c r="J385" i="1"/>
  <c r="BU384" i="1" a="1"/>
  <c r="BU384" i="1" s="1"/>
  <c r="K396" i="1"/>
  <c r="K408" i="1" s="1"/>
  <c r="K420" i="1" s="1"/>
  <c r="Q444" i="1"/>
  <c r="Q456" i="1" s="1"/>
  <c r="AF432" i="1"/>
  <c r="C355" i="2"/>
  <c r="AD432" i="1"/>
  <c r="P432" i="1"/>
  <c r="BC348" i="1"/>
  <c r="BB348" i="1"/>
  <c r="B410" i="1"/>
  <c r="BO398" i="1"/>
  <c r="BI398" i="1"/>
  <c r="I396" i="1"/>
  <c r="BS384" i="1"/>
  <c r="BM383" i="1"/>
  <c r="BO372" i="1"/>
  <c r="BI372" i="1"/>
  <c r="BR374" i="1"/>
  <c r="BB338" i="1"/>
  <c r="BC338" i="1"/>
  <c r="G396" i="1"/>
  <c r="BL373" i="1"/>
  <c r="BT374" i="1"/>
  <c r="D374" i="1"/>
  <c r="G409" i="1"/>
  <c r="AK362" i="1"/>
  <c r="AD445" i="1"/>
  <c r="AF445" i="1"/>
  <c r="P445" i="1"/>
  <c r="C368" i="2"/>
  <c r="BP397" i="1"/>
  <c r="BH397" i="1"/>
  <c r="J386" i="1"/>
  <c r="C356" i="2"/>
  <c r="AD433" i="1"/>
  <c r="AF433" i="1"/>
  <c r="P433" i="1"/>
  <c r="Q457" i="1"/>
  <c r="AM360" i="1"/>
  <c r="AQ362" i="1"/>
  <c r="AM350" i="1"/>
  <c r="BO397" i="1"/>
  <c r="BI397" i="1"/>
  <c r="AD434" i="1"/>
  <c r="P434" i="1"/>
  <c r="C357" i="2"/>
  <c r="AF434" i="1"/>
  <c r="BC349" i="1"/>
  <c r="BB349" i="1"/>
  <c r="BS362" i="1"/>
  <c r="BM361" i="1"/>
  <c r="I374" i="1"/>
  <c r="AP361" i="1"/>
  <c r="BQ361" i="1"/>
  <c r="AO361" i="1"/>
  <c r="BA361" i="1"/>
  <c r="BE361" i="1"/>
  <c r="B409" i="1"/>
  <c r="B421" i="1" s="1"/>
  <c r="AO350" i="1"/>
  <c r="BA350" i="1"/>
  <c r="BE350" i="1"/>
  <c r="BQ350" i="1"/>
  <c r="BS397" i="1"/>
  <c r="BM396" i="1"/>
  <c r="O421" i="1"/>
  <c r="K421" i="1"/>
  <c r="AN373" i="1"/>
  <c r="AE349" i="1"/>
  <c r="AI349" i="1"/>
  <c r="AJ349" i="1" s="1"/>
  <c r="BD349" i="1"/>
  <c r="BH384" i="1"/>
  <c r="BP384" i="1"/>
  <c r="C409" i="1"/>
  <c r="C421" i="1" s="1"/>
  <c r="BO385" i="1"/>
  <c r="BI385" i="1"/>
  <c r="AQ373" i="1"/>
  <c r="G374" i="1"/>
  <c r="F362" i="1"/>
  <c r="BI386" i="1"/>
  <c r="BO386" i="1"/>
  <c r="AE361" i="1"/>
  <c r="AI361" i="1"/>
  <c r="BD361" i="1"/>
  <c r="AN384" i="1"/>
  <c r="AQ384" i="1"/>
  <c r="BR384" i="1"/>
  <c r="B396" i="1"/>
  <c r="BI384" i="1"/>
  <c r="BO384" i="1"/>
  <c r="AP360" i="1"/>
  <c r="BA360" i="1"/>
  <c r="BE360" i="1"/>
  <c r="AO360" i="1"/>
  <c r="BQ360" i="1"/>
  <c r="AE338" i="1"/>
  <c r="AI338" i="1"/>
  <c r="AJ338" i="1" s="1"/>
  <c r="BD338" i="1"/>
  <c r="J396" i="1"/>
  <c r="BT384" i="1"/>
  <c r="BL383" i="1"/>
  <c r="AE348" i="1"/>
  <c r="AI348" i="1"/>
  <c r="AJ348" i="1" s="1"/>
  <c r="BD348" i="1"/>
  <c r="AK384" i="1" l="1"/>
  <c r="BJ374" i="1"/>
  <c r="BK374" i="1"/>
  <c r="BK384" i="1"/>
  <c r="BJ384" i="1"/>
  <c r="BJ385" i="1"/>
  <c r="BK385" i="1"/>
  <c r="BH374" i="1"/>
  <c r="L396" i="1"/>
  <c r="BP374" i="1"/>
  <c r="I421" i="1"/>
  <c r="AH372" i="1"/>
  <c r="AE372" i="1" s="1"/>
  <c r="BM408" i="1"/>
  <c r="F384" i="1"/>
  <c r="AH384" i="1" s="1"/>
  <c r="AE384" i="1" s="1"/>
  <c r="I408" i="1"/>
  <c r="BM407" i="1" s="1"/>
  <c r="L386" i="1"/>
  <c r="C398" i="1"/>
  <c r="C410" i="1" s="1"/>
  <c r="BU374" i="1" a="1"/>
  <c r="BU374" i="1" s="1"/>
  <c r="BH386" i="1"/>
  <c r="BP386" i="1"/>
  <c r="AK374" i="1"/>
  <c r="AL374" i="1" s="1"/>
  <c r="BD360" i="1"/>
  <c r="H409" i="1"/>
  <c r="AI360" i="1"/>
  <c r="AJ360" i="1" s="1"/>
  <c r="BR396" i="1"/>
  <c r="BP396" i="1"/>
  <c r="O433" i="1"/>
  <c r="O445" i="1" s="1"/>
  <c r="BH396" i="1"/>
  <c r="BD350" i="1"/>
  <c r="AI350" i="1"/>
  <c r="AJ350" i="1" s="1"/>
  <c r="H408" i="1"/>
  <c r="BR408" i="1" s="1"/>
  <c r="C408" i="1"/>
  <c r="BH408" i="1" s="1"/>
  <c r="H398" i="1"/>
  <c r="BR398" i="1" s="1"/>
  <c r="AQ374" i="1"/>
  <c r="AJ361" i="1"/>
  <c r="AO372" i="1"/>
  <c r="AN374" i="1"/>
  <c r="M408" i="1"/>
  <c r="BU385" i="1" a="1"/>
  <c r="BU385" i="1" s="1"/>
  <c r="BQ372" i="1"/>
  <c r="BE372" i="1"/>
  <c r="AQ396" i="1"/>
  <c r="D408" i="1"/>
  <c r="D420" i="1" s="1"/>
  <c r="D432" i="1" s="1"/>
  <c r="L397" i="1"/>
  <c r="L409" i="1" s="1"/>
  <c r="BA372" i="1"/>
  <c r="E396" i="1"/>
  <c r="AK396" i="1" s="1"/>
  <c r="E410" i="1"/>
  <c r="AP372" i="1"/>
  <c r="M410" i="1"/>
  <c r="E397" i="1"/>
  <c r="AI373" i="1"/>
  <c r="AJ373" i="1" s="1"/>
  <c r="BD373" i="1"/>
  <c r="AE373" i="1"/>
  <c r="Q482" i="1"/>
  <c r="Q494" i="1" s="1"/>
  <c r="AF470" i="1"/>
  <c r="P470" i="1"/>
  <c r="AD470" i="1"/>
  <c r="C393" i="2"/>
  <c r="D445" i="1"/>
  <c r="BB361" i="1"/>
  <c r="BC361" i="1"/>
  <c r="AD444" i="1"/>
  <c r="C367" i="2"/>
  <c r="P444" i="1"/>
  <c r="AF444" i="1"/>
  <c r="AL384" i="1"/>
  <c r="AM384" i="1" s="1"/>
  <c r="Q469" i="1"/>
  <c r="Q481" i="1" s="1"/>
  <c r="AF457" i="1"/>
  <c r="AD457" i="1"/>
  <c r="P457" i="1"/>
  <c r="C380" i="2"/>
  <c r="I433" i="1"/>
  <c r="BO410" i="1"/>
  <c r="BI410" i="1"/>
  <c r="C433" i="1"/>
  <c r="BP421" i="1"/>
  <c r="BH421" i="1"/>
  <c r="BC350" i="1"/>
  <c r="BB350" i="1"/>
  <c r="BT386" i="1"/>
  <c r="BL385" i="1"/>
  <c r="J398" i="1"/>
  <c r="G421" i="1"/>
  <c r="G433" i="1" s="1"/>
  <c r="G445" i="1" s="1"/>
  <c r="BA362" i="1"/>
  <c r="BE362" i="1"/>
  <c r="AO362" i="1"/>
  <c r="BQ362" i="1"/>
  <c r="AP362" i="1"/>
  <c r="Q468" i="1"/>
  <c r="Q480" i="1" s="1"/>
  <c r="AF456" i="1"/>
  <c r="P456" i="1"/>
  <c r="AD456" i="1"/>
  <c r="C379" i="2"/>
  <c r="G408" i="1"/>
  <c r="B433" i="1"/>
  <c r="B445" i="1" s="1"/>
  <c r="BO421" i="1"/>
  <c r="BI421" i="1"/>
  <c r="AL362" i="1"/>
  <c r="AM362" i="1" s="1"/>
  <c r="AH362" i="1"/>
  <c r="AE362" i="1" s="1"/>
  <c r="BL384" i="1"/>
  <c r="BT385" i="1"/>
  <c r="AQ385" i="1"/>
  <c r="AN385" i="1"/>
  <c r="F385" i="1"/>
  <c r="J397" i="1"/>
  <c r="BC360" i="1"/>
  <c r="BB360" i="1"/>
  <c r="J408" i="1"/>
  <c r="BL395" i="1"/>
  <c r="BT396" i="1"/>
  <c r="D386" i="1"/>
  <c r="AD458" i="1"/>
  <c r="C381" i="2"/>
  <c r="P458" i="1"/>
  <c r="AF458" i="1"/>
  <c r="BH409" i="1"/>
  <c r="BP409" i="1"/>
  <c r="BM420" i="1"/>
  <c r="BS421" i="1"/>
  <c r="BO409" i="1"/>
  <c r="BI409" i="1"/>
  <c r="B422" i="1"/>
  <c r="BS396" i="1"/>
  <c r="BM395" i="1"/>
  <c r="BM373" i="1"/>
  <c r="BS374" i="1"/>
  <c r="I386" i="1"/>
  <c r="K410" i="1"/>
  <c r="B408" i="1"/>
  <c r="BI396" i="1"/>
  <c r="BO396" i="1"/>
  <c r="K433" i="1"/>
  <c r="K445" i="1" s="1"/>
  <c r="F374" i="1"/>
  <c r="G386" i="1"/>
  <c r="AO373" i="1"/>
  <c r="BQ373" i="1"/>
  <c r="BA373" i="1"/>
  <c r="BE373" i="1"/>
  <c r="AP373" i="1"/>
  <c r="AL385" i="1"/>
  <c r="AM385" i="1" s="1"/>
  <c r="M433" i="1"/>
  <c r="AI372" i="1"/>
  <c r="BD372" i="1"/>
  <c r="O434" i="1"/>
  <c r="O446" i="1" s="1"/>
  <c r="O432" i="1"/>
  <c r="K432" i="1"/>
  <c r="BK409" i="1" l="1"/>
  <c r="BJ409" i="1"/>
  <c r="BS408" i="1"/>
  <c r="I420" i="1"/>
  <c r="BJ396" i="1"/>
  <c r="BK396" i="1"/>
  <c r="L408" i="1"/>
  <c r="BK397" i="1"/>
  <c r="BJ397" i="1"/>
  <c r="BJ386" i="1"/>
  <c r="BK386" i="1"/>
  <c r="BU396" i="1" a="1"/>
  <c r="BU396" i="1" s="1"/>
  <c r="AN396" i="1"/>
  <c r="F396" i="1"/>
  <c r="BA396" i="1" s="1"/>
  <c r="BH398" i="1"/>
  <c r="BP398" i="1"/>
  <c r="BP410" i="1"/>
  <c r="BH410" i="1"/>
  <c r="BP408" i="1"/>
  <c r="H420" i="1"/>
  <c r="H432" i="1" s="1"/>
  <c r="BR432" i="1" s="1"/>
  <c r="AJ372" i="1"/>
  <c r="L420" i="1"/>
  <c r="L432" i="1" s="1"/>
  <c r="BB372" i="1"/>
  <c r="BU386" i="1" a="1"/>
  <c r="BU386" i="1" s="1"/>
  <c r="L398" i="1"/>
  <c r="BC372" i="1"/>
  <c r="AP384" i="1"/>
  <c r="BE384" i="1"/>
  <c r="BA384" i="1"/>
  <c r="BC384" i="1" s="1"/>
  <c r="BQ384" i="1"/>
  <c r="AO384" i="1"/>
  <c r="O444" i="1"/>
  <c r="O456" i="1" s="1"/>
  <c r="C420" i="1"/>
  <c r="O458" i="1"/>
  <c r="O470" i="1" s="1"/>
  <c r="H410" i="1"/>
  <c r="BR410" i="1" s="1"/>
  <c r="H421" i="1"/>
  <c r="BR409" i="1"/>
  <c r="D444" i="1"/>
  <c r="D456" i="1" s="1"/>
  <c r="M420" i="1"/>
  <c r="C422" i="1"/>
  <c r="C445" i="1"/>
  <c r="C457" i="1" s="1"/>
  <c r="I432" i="1"/>
  <c r="I444" i="1" s="1"/>
  <c r="E409" i="1"/>
  <c r="AK397" i="1"/>
  <c r="AL397" i="1" s="1"/>
  <c r="AM397" i="1" s="1"/>
  <c r="M422" i="1"/>
  <c r="E422" i="1"/>
  <c r="BU397" i="1" a="1"/>
  <c r="BU397" i="1" s="1"/>
  <c r="M445" i="1"/>
  <c r="E408" i="1"/>
  <c r="AK408" i="1" s="1"/>
  <c r="AL408" i="1" s="1"/>
  <c r="BU408" i="1" a="1"/>
  <c r="BU408" i="1" s="1"/>
  <c r="J410" i="1"/>
  <c r="BT398" i="1"/>
  <c r="BL397" i="1"/>
  <c r="AI384" i="1"/>
  <c r="AJ384" i="1" s="1"/>
  <c r="BD384" i="1"/>
  <c r="BU409" i="1" a="1"/>
  <c r="BU409" i="1" s="1"/>
  <c r="L421" i="1"/>
  <c r="AL396" i="1"/>
  <c r="AM396" i="1" s="1"/>
  <c r="AH396" i="1"/>
  <c r="AE396" i="1" s="1"/>
  <c r="C405" i="2"/>
  <c r="AD482" i="1"/>
  <c r="P482" i="1"/>
  <c r="AF482" i="1"/>
  <c r="D398" i="1"/>
  <c r="AK386" i="1"/>
  <c r="K422" i="1"/>
  <c r="AI362" i="1"/>
  <c r="AJ362" i="1" s="1"/>
  <c r="BD362" i="1"/>
  <c r="I445" i="1"/>
  <c r="BS433" i="1"/>
  <c r="BM432" i="1"/>
  <c r="BM385" i="1"/>
  <c r="BS386" i="1"/>
  <c r="I398" i="1"/>
  <c r="AQ386" i="1"/>
  <c r="AN386" i="1"/>
  <c r="BT397" i="1"/>
  <c r="BL396" i="1"/>
  <c r="J409" i="1"/>
  <c r="F397" i="1"/>
  <c r="AN397" i="1"/>
  <c r="AQ397" i="1"/>
  <c r="K444" i="1"/>
  <c r="BI408" i="1"/>
  <c r="BO408" i="1"/>
  <c r="B420" i="1"/>
  <c r="BE385" i="1"/>
  <c r="AO385" i="1"/>
  <c r="BQ385" i="1"/>
  <c r="BA385" i="1"/>
  <c r="AP385" i="1"/>
  <c r="B434" i="1"/>
  <c r="BI422" i="1"/>
  <c r="BO422" i="1"/>
  <c r="BT408" i="1"/>
  <c r="BL407" i="1"/>
  <c r="J420" i="1"/>
  <c r="BC373" i="1"/>
  <c r="BB373" i="1"/>
  <c r="AH385" i="1"/>
  <c r="BB362" i="1"/>
  <c r="BC362" i="1"/>
  <c r="BP433" i="1"/>
  <c r="BH433" i="1"/>
  <c r="BR420" i="1"/>
  <c r="BM419" i="1"/>
  <c r="BS420" i="1"/>
  <c r="B457" i="1"/>
  <c r="G457" i="1"/>
  <c r="K457" i="1"/>
  <c r="O457" i="1"/>
  <c r="D457" i="1"/>
  <c r="AQ408" i="1"/>
  <c r="G398" i="1"/>
  <c r="F386" i="1"/>
  <c r="G420" i="1"/>
  <c r="Q492" i="1"/>
  <c r="C403" i="2"/>
  <c r="AF480" i="1"/>
  <c r="AD480" i="1"/>
  <c r="P480" i="1"/>
  <c r="BE374" i="1"/>
  <c r="AO374" i="1"/>
  <c r="BA374" i="1"/>
  <c r="BQ374" i="1"/>
  <c r="AP374" i="1"/>
  <c r="BO433" i="1"/>
  <c r="BI433" i="1"/>
  <c r="AN408" i="1"/>
  <c r="AH374" i="1"/>
  <c r="Q506" i="1"/>
  <c r="Q518" i="1" s="1"/>
  <c r="AD494" i="1"/>
  <c r="P494" i="1"/>
  <c r="C417" i="2"/>
  <c r="AF468" i="1"/>
  <c r="AD468" i="1"/>
  <c r="P468" i="1"/>
  <c r="C391" i="2"/>
  <c r="BO445" i="1"/>
  <c r="BI445" i="1"/>
  <c r="AD481" i="1"/>
  <c r="AF481" i="1"/>
  <c r="P481" i="1"/>
  <c r="C404" i="2"/>
  <c r="AM374" i="1"/>
  <c r="C392" i="2"/>
  <c r="AF469" i="1"/>
  <c r="AD469" i="1"/>
  <c r="P469" i="1"/>
  <c r="Q493" i="1"/>
  <c r="AQ420" i="1" l="1"/>
  <c r="AP396" i="1"/>
  <c r="BK421" i="1"/>
  <c r="BJ421" i="1"/>
  <c r="BQ396" i="1"/>
  <c r="BK408" i="1"/>
  <c r="BJ408" i="1"/>
  <c r="AO396" i="1"/>
  <c r="BE396" i="1"/>
  <c r="BK398" i="1"/>
  <c r="BJ398" i="1"/>
  <c r="BK420" i="1"/>
  <c r="BJ420" i="1"/>
  <c r="H422" i="1"/>
  <c r="H434" i="1" s="1"/>
  <c r="H444" i="1"/>
  <c r="H456" i="1" s="1"/>
  <c r="H468" i="1" s="1"/>
  <c r="L444" i="1"/>
  <c r="BU398" i="1" a="1"/>
  <c r="BU398" i="1" s="1"/>
  <c r="L410" i="1"/>
  <c r="BM431" i="1"/>
  <c r="AN420" i="1"/>
  <c r="BS432" i="1"/>
  <c r="BB384" i="1"/>
  <c r="F408" i="1"/>
  <c r="AH408" i="1" s="1"/>
  <c r="H433" i="1"/>
  <c r="BR421" i="1"/>
  <c r="D468" i="1"/>
  <c r="D480" i="1" s="1"/>
  <c r="O469" i="1"/>
  <c r="O481" i="1" s="1"/>
  <c r="BH420" i="1"/>
  <c r="C432" i="1"/>
  <c r="BP420" i="1"/>
  <c r="D469" i="1"/>
  <c r="D481" i="1" s="1"/>
  <c r="C434" i="1"/>
  <c r="M434" i="1"/>
  <c r="M432" i="1"/>
  <c r="BK432" i="1" s="1"/>
  <c r="M457" i="1"/>
  <c r="M469" i="1" s="1"/>
  <c r="E421" i="1"/>
  <c r="AK409" i="1"/>
  <c r="AL409" i="1" s="1"/>
  <c r="AM409" i="1" s="1"/>
  <c r="E420" i="1"/>
  <c r="I456" i="1"/>
  <c r="I468" i="1" s="1"/>
  <c r="E434" i="1"/>
  <c r="BH445" i="1"/>
  <c r="BP445" i="1"/>
  <c r="BP422" i="1"/>
  <c r="BU420" i="1" a="1"/>
  <c r="BU420" i="1" s="1"/>
  <c r="BH422" i="1"/>
  <c r="Q530" i="1"/>
  <c r="P530" i="1" s="1"/>
  <c r="P518" i="1"/>
  <c r="AD492" i="1"/>
  <c r="C415" i="2"/>
  <c r="P492" i="1"/>
  <c r="BL409" i="1"/>
  <c r="BT410" i="1"/>
  <c r="J422" i="1"/>
  <c r="BC396" i="1"/>
  <c r="BB396" i="1"/>
  <c r="BC385" i="1"/>
  <c r="BB385" i="1"/>
  <c r="AO397" i="1"/>
  <c r="BE397" i="1"/>
  <c r="BA397" i="1"/>
  <c r="BQ397" i="1"/>
  <c r="AP397" i="1"/>
  <c r="AH397" i="1"/>
  <c r="O468" i="1"/>
  <c r="O480" i="1" s="1"/>
  <c r="BT409" i="1"/>
  <c r="BL408" i="1"/>
  <c r="J421" i="1"/>
  <c r="AN409" i="1"/>
  <c r="AQ409" i="1"/>
  <c r="F409" i="1"/>
  <c r="K456" i="1"/>
  <c r="K468" i="1" s="1"/>
  <c r="G432" i="1"/>
  <c r="AI396" i="1"/>
  <c r="AJ396" i="1" s="1"/>
  <c r="BD396" i="1"/>
  <c r="BC374" i="1"/>
  <c r="BB374" i="1"/>
  <c r="BO420" i="1"/>
  <c r="BI420" i="1"/>
  <c r="B432" i="1"/>
  <c r="AL386" i="1"/>
  <c r="AM386" i="1" s="1"/>
  <c r="AH386" i="1"/>
  <c r="AE386" i="1" s="1"/>
  <c r="BM444" i="1"/>
  <c r="BS445" i="1"/>
  <c r="BE386" i="1"/>
  <c r="BA386" i="1"/>
  <c r="BQ386" i="1"/>
  <c r="AO386" i="1"/>
  <c r="K469" i="1"/>
  <c r="K481" i="1" s="1"/>
  <c r="O482" i="1"/>
  <c r="O494" i="1" s="1"/>
  <c r="I410" i="1"/>
  <c r="BM397" i="1"/>
  <c r="BS398" i="1"/>
  <c r="AN398" i="1"/>
  <c r="AQ398" i="1"/>
  <c r="AP386" i="1"/>
  <c r="L433" i="1"/>
  <c r="BU421" i="1" a="1"/>
  <c r="BU421" i="1" s="1"/>
  <c r="G410" i="1"/>
  <c r="F398" i="1"/>
  <c r="AP398" i="1" s="1"/>
  <c r="G469" i="1"/>
  <c r="G481" i="1" s="1"/>
  <c r="D410" i="1"/>
  <c r="AK398" i="1"/>
  <c r="I457" i="1"/>
  <c r="AD506" i="1"/>
  <c r="P506" i="1"/>
  <c r="C429" i="2"/>
  <c r="Q505" i="1"/>
  <c r="Q517" i="1" s="1"/>
  <c r="P517" i="1" s="1"/>
  <c r="AD493" i="1"/>
  <c r="C416" i="2"/>
  <c r="P493" i="1"/>
  <c r="AI374" i="1"/>
  <c r="AJ374" i="1" s="1"/>
  <c r="BD374" i="1"/>
  <c r="AE374" i="1"/>
  <c r="AE385" i="1"/>
  <c r="AI385" i="1"/>
  <c r="AJ385" i="1" s="1"/>
  <c r="BD385" i="1"/>
  <c r="BO434" i="1"/>
  <c r="BI434" i="1"/>
  <c r="B446" i="1"/>
  <c r="B469" i="1"/>
  <c r="BO457" i="1"/>
  <c r="BI457" i="1"/>
  <c r="BT420" i="1"/>
  <c r="BL419" i="1"/>
  <c r="J432" i="1"/>
  <c r="BM443" i="1"/>
  <c r="BS444" i="1"/>
  <c r="K434" i="1"/>
  <c r="C469" i="1"/>
  <c r="BP457" i="1"/>
  <c r="BH457" i="1"/>
  <c r="AM408" i="1"/>
  <c r="Q504" i="1"/>
  <c r="Q516" i="1" s="1"/>
  <c r="BK410" i="1" l="1"/>
  <c r="BJ410" i="1"/>
  <c r="BS456" i="1"/>
  <c r="BM455" i="1"/>
  <c r="BJ433" i="1"/>
  <c r="BK433" i="1"/>
  <c r="BR456" i="1"/>
  <c r="L456" i="1"/>
  <c r="BR444" i="1"/>
  <c r="BR422" i="1"/>
  <c r="BJ432" i="1"/>
  <c r="AP408" i="1"/>
  <c r="F420" i="1"/>
  <c r="BQ420" i="1" s="1"/>
  <c r="AO408" i="1"/>
  <c r="BQ408" i="1"/>
  <c r="BA408" i="1"/>
  <c r="BE408" i="1"/>
  <c r="L422" i="1"/>
  <c r="BU410" i="1" a="1"/>
  <c r="BU410" i="1" s="1"/>
  <c r="BH432" i="1"/>
  <c r="C444" i="1"/>
  <c r="BP432" i="1"/>
  <c r="O492" i="1"/>
  <c r="H445" i="1"/>
  <c r="BR433" i="1"/>
  <c r="E432" i="1"/>
  <c r="AK432" i="1" s="1"/>
  <c r="M446" i="1"/>
  <c r="E446" i="1"/>
  <c r="E433" i="1"/>
  <c r="AK421" i="1"/>
  <c r="AL421" i="1" s="1"/>
  <c r="AM421" i="1" s="1"/>
  <c r="M481" i="1"/>
  <c r="M493" i="1" s="1"/>
  <c r="H480" i="1"/>
  <c r="C481" i="1"/>
  <c r="C446" i="1"/>
  <c r="BH434" i="1"/>
  <c r="BP434" i="1"/>
  <c r="M444" i="1"/>
  <c r="BK444" i="1" s="1"/>
  <c r="BU432" i="1" a="1"/>
  <c r="BU432" i="1" s="1"/>
  <c r="I480" i="1"/>
  <c r="AK420" i="1"/>
  <c r="AL420" i="1" s="1"/>
  <c r="AM420" i="1" s="1"/>
  <c r="AP420" i="1"/>
  <c r="H446" i="1"/>
  <c r="BR434" i="1"/>
  <c r="BM409" i="1"/>
  <c r="BS410" i="1"/>
  <c r="I422" i="1"/>
  <c r="AN410" i="1"/>
  <c r="AQ410" i="1"/>
  <c r="D492" i="1"/>
  <c r="AE397" i="1"/>
  <c r="AI397" i="1"/>
  <c r="AJ397" i="1" s="1"/>
  <c r="BD397" i="1"/>
  <c r="J434" i="1"/>
  <c r="BL421" i="1"/>
  <c r="BT422" i="1"/>
  <c r="K480" i="1"/>
  <c r="B458" i="1"/>
  <c r="BI446" i="1"/>
  <c r="BO446" i="1"/>
  <c r="BB408" i="1"/>
  <c r="BC408" i="1"/>
  <c r="I469" i="1"/>
  <c r="BS457" i="1"/>
  <c r="BM456" i="1"/>
  <c r="BB397" i="1"/>
  <c r="BC397" i="1"/>
  <c r="BB386" i="1"/>
  <c r="BC386" i="1"/>
  <c r="P504" i="1"/>
  <c r="AD504" i="1"/>
  <c r="C427" i="2"/>
  <c r="J444" i="1"/>
  <c r="BL431" i="1"/>
  <c r="BT432" i="1"/>
  <c r="AQ432" i="1"/>
  <c r="AN432" i="1"/>
  <c r="O506" i="1"/>
  <c r="O518" i="1" s="1"/>
  <c r="O530" i="1" s="1"/>
  <c r="AL398" i="1"/>
  <c r="AM398" i="1" s="1"/>
  <c r="AH398" i="1"/>
  <c r="AE398" i="1" s="1"/>
  <c r="BU433" i="1" a="1"/>
  <c r="BU433" i="1" s="1"/>
  <c r="L445" i="1"/>
  <c r="AI386" i="1"/>
  <c r="AJ386" i="1" s="1"/>
  <c r="BD386" i="1"/>
  <c r="AI408" i="1"/>
  <c r="AJ408" i="1" s="1"/>
  <c r="BD408" i="1"/>
  <c r="AE408" i="1"/>
  <c r="BR468" i="1"/>
  <c r="Q528" i="1"/>
  <c r="Q540" i="1" s="1"/>
  <c r="P540" i="1" s="1"/>
  <c r="P516" i="1"/>
  <c r="D422" i="1"/>
  <c r="AK410" i="1"/>
  <c r="B444" i="1"/>
  <c r="BO432" i="1"/>
  <c r="BI432" i="1"/>
  <c r="P505" i="1"/>
  <c r="AD505" i="1"/>
  <c r="C428" i="2"/>
  <c r="Q529" i="1"/>
  <c r="G444" i="1"/>
  <c r="BP469" i="1"/>
  <c r="BH469" i="1"/>
  <c r="B481" i="1"/>
  <c r="BO469" i="1"/>
  <c r="BI469" i="1"/>
  <c r="D493" i="1"/>
  <c r="G493" i="1"/>
  <c r="O493" i="1"/>
  <c r="O505" i="1" s="1"/>
  <c r="O517" i="1" s="1"/>
  <c r="K493" i="1"/>
  <c r="AO398" i="1"/>
  <c r="BE398" i="1"/>
  <c r="BA398" i="1"/>
  <c r="BQ398" i="1"/>
  <c r="J433" i="1"/>
  <c r="BT421" i="1"/>
  <c r="BL420" i="1"/>
  <c r="AN421" i="1"/>
  <c r="AQ421" i="1"/>
  <c r="BS468" i="1"/>
  <c r="BM467" i="1"/>
  <c r="G422" i="1"/>
  <c r="G434" i="1" s="1"/>
  <c r="F410" i="1"/>
  <c r="AP410" i="1" s="1"/>
  <c r="AO409" i="1"/>
  <c r="BQ409" i="1"/>
  <c r="BE409" i="1"/>
  <c r="BA409" i="1"/>
  <c r="F421" i="1"/>
  <c r="AP409" i="1"/>
  <c r="AH409" i="1"/>
  <c r="Q542" i="1"/>
  <c r="K446" i="1"/>
  <c r="BJ445" i="1" l="1"/>
  <c r="BK445" i="1"/>
  <c r="L468" i="1"/>
  <c r="BJ444" i="1"/>
  <c r="BK422" i="1"/>
  <c r="BJ422" i="1"/>
  <c r="AH420" i="1"/>
  <c r="AE420" i="1" s="1"/>
  <c r="BE420" i="1"/>
  <c r="BA420" i="1"/>
  <c r="AO420" i="1"/>
  <c r="BU422" i="1" a="1"/>
  <c r="BU422" i="1" s="1"/>
  <c r="L434" i="1"/>
  <c r="F432" i="1"/>
  <c r="BA432" i="1" s="1"/>
  <c r="BM479" i="1"/>
  <c r="I492" i="1"/>
  <c r="BS492" i="1" s="1"/>
  <c r="BR445" i="1"/>
  <c r="H457" i="1"/>
  <c r="BS480" i="1"/>
  <c r="BP444" i="1"/>
  <c r="BH444" i="1"/>
  <c r="C456" i="1"/>
  <c r="M505" i="1"/>
  <c r="M517" i="1" s="1"/>
  <c r="BH481" i="1"/>
  <c r="BP446" i="1"/>
  <c r="C458" i="1"/>
  <c r="BH446" i="1"/>
  <c r="C493" i="1"/>
  <c r="BP493" i="1" s="1"/>
  <c r="BP481" i="1"/>
  <c r="M456" i="1"/>
  <c r="BK456" i="1" s="1"/>
  <c r="BU444" i="1" a="1"/>
  <c r="BU444" i="1" s="1"/>
  <c r="E458" i="1"/>
  <c r="E445" i="1"/>
  <c r="AK433" i="1"/>
  <c r="AL433" i="1" s="1"/>
  <c r="AM433" i="1" s="1"/>
  <c r="BR480" i="1"/>
  <c r="G505" i="1"/>
  <c r="G517" i="1" s="1"/>
  <c r="E444" i="1"/>
  <c r="AK444" i="1" s="1"/>
  <c r="M458" i="1"/>
  <c r="H492" i="1"/>
  <c r="BR492" i="1" s="1"/>
  <c r="L480" i="1"/>
  <c r="H458" i="1"/>
  <c r="BR446" i="1"/>
  <c r="BI481" i="1"/>
  <c r="BO481" i="1"/>
  <c r="BT444" i="1"/>
  <c r="BL443" i="1"/>
  <c r="J456" i="1"/>
  <c r="AQ444" i="1"/>
  <c r="AN444" i="1"/>
  <c r="AE409" i="1"/>
  <c r="AI409" i="1"/>
  <c r="AJ409" i="1" s="1"/>
  <c r="BD409" i="1"/>
  <c r="BT433" i="1"/>
  <c r="BL432" i="1"/>
  <c r="J445" i="1"/>
  <c r="F433" i="1"/>
  <c r="AQ433" i="1"/>
  <c r="AN433" i="1"/>
  <c r="BB409" i="1"/>
  <c r="BC409" i="1"/>
  <c r="BC420" i="1"/>
  <c r="BB420" i="1"/>
  <c r="Q554" i="1"/>
  <c r="P554" i="1" s="1"/>
  <c r="P542" i="1"/>
  <c r="BI458" i="1"/>
  <c r="BO458" i="1"/>
  <c r="B470" i="1"/>
  <c r="BE421" i="1"/>
  <c r="BQ421" i="1"/>
  <c r="BA421" i="1"/>
  <c r="AO421" i="1"/>
  <c r="AP421" i="1"/>
  <c r="AH421" i="1"/>
  <c r="AO410" i="1"/>
  <c r="BE410" i="1"/>
  <c r="BA410" i="1"/>
  <c r="BQ410" i="1"/>
  <c r="F422" i="1"/>
  <c r="AP422" i="1" s="1"/>
  <c r="Q541" i="1"/>
  <c r="P541" i="1" s="1"/>
  <c r="P529" i="1"/>
  <c r="P528" i="1"/>
  <c r="Q552" i="1"/>
  <c r="BM468" i="1"/>
  <c r="BS469" i="1"/>
  <c r="I481" i="1"/>
  <c r="G446" i="1"/>
  <c r="B493" i="1"/>
  <c r="BO493" i="1" s="1"/>
  <c r="BB398" i="1"/>
  <c r="BC398" i="1"/>
  <c r="O504" i="1"/>
  <c r="O516" i="1" s="1"/>
  <c r="D504" i="1"/>
  <c r="D516" i="1" s="1"/>
  <c r="K458" i="1"/>
  <c r="BU445" i="1" a="1"/>
  <c r="BU445" i="1" s="1"/>
  <c r="L457" i="1"/>
  <c r="K505" i="1"/>
  <c r="AL432" i="1"/>
  <c r="AM432" i="1" s="1"/>
  <c r="K492" i="1"/>
  <c r="D434" i="1"/>
  <c r="AK422" i="1"/>
  <c r="BT434" i="1"/>
  <c r="BL433" i="1"/>
  <c r="J446" i="1"/>
  <c r="G456" i="1"/>
  <c r="I434" i="1"/>
  <c r="BM421" i="1"/>
  <c r="BS422" i="1"/>
  <c r="AQ422" i="1"/>
  <c r="AN422" i="1"/>
  <c r="BO444" i="1"/>
  <c r="BI444" i="1"/>
  <c r="B456" i="1"/>
  <c r="D505" i="1"/>
  <c r="D517" i="1" s="1"/>
  <c r="AI398" i="1"/>
  <c r="AJ398" i="1" s="1"/>
  <c r="BD398" i="1"/>
  <c r="AI420" i="1"/>
  <c r="AJ420" i="1" s="1"/>
  <c r="BD420" i="1"/>
  <c r="AL410" i="1"/>
  <c r="AM410" i="1" s="1"/>
  <c r="AH410" i="1"/>
  <c r="AE410" i="1"/>
  <c r="AH432" i="1" l="1"/>
  <c r="AE432" i="1" s="1"/>
  <c r="BJ434" i="1"/>
  <c r="BK434" i="1"/>
  <c r="AO432" i="1"/>
  <c r="BQ432" i="1"/>
  <c r="BE432" i="1"/>
  <c r="BJ457" i="1"/>
  <c r="BK457" i="1"/>
  <c r="BJ456" i="1"/>
  <c r="I504" i="1"/>
  <c r="I516" i="1" s="1"/>
  <c r="I528" i="1" s="1"/>
  <c r="I540" i="1" s="1"/>
  <c r="AP432" i="1"/>
  <c r="BM491" i="1"/>
  <c r="L446" i="1"/>
  <c r="BU434" i="1" a="1"/>
  <c r="BU434" i="1" s="1"/>
  <c r="H504" i="1"/>
  <c r="BR504" i="1" s="1"/>
  <c r="H469" i="1"/>
  <c r="BR457" i="1"/>
  <c r="BP456" i="1"/>
  <c r="BH456" i="1"/>
  <c r="C468" i="1"/>
  <c r="Q553" i="1"/>
  <c r="Q565" i="1" s="1"/>
  <c r="Q577" i="1" s="1"/>
  <c r="E456" i="1"/>
  <c r="C470" i="1"/>
  <c r="BH458" i="1"/>
  <c r="BP458" i="1"/>
  <c r="F444" i="1"/>
  <c r="AP444" i="1" s="1"/>
  <c r="C505" i="1"/>
  <c r="BP505" i="1" s="1"/>
  <c r="O528" i="1"/>
  <c r="O540" i="1" s="1"/>
  <c r="D528" i="1"/>
  <c r="D540" i="1" s="1"/>
  <c r="B505" i="1"/>
  <c r="B517" i="1" s="1"/>
  <c r="B529" i="1" s="1"/>
  <c r="B541" i="1" s="1"/>
  <c r="M468" i="1"/>
  <c r="BJ468" i="1" s="1"/>
  <c r="BU456" i="1" a="1"/>
  <c r="BU456" i="1" s="1"/>
  <c r="M470" i="1"/>
  <c r="L492" i="1"/>
  <c r="E470" i="1"/>
  <c r="H470" i="1"/>
  <c r="BR458" i="1"/>
  <c r="E457" i="1"/>
  <c r="AK445" i="1"/>
  <c r="AL445" i="1" s="1"/>
  <c r="AM445" i="1" s="1"/>
  <c r="AL422" i="1"/>
  <c r="AM422" i="1" s="1"/>
  <c r="AH422" i="1"/>
  <c r="AE422" i="1" s="1"/>
  <c r="D446" i="1"/>
  <c r="AK434" i="1"/>
  <c r="J468" i="1"/>
  <c r="BL455" i="1"/>
  <c r="BT456" i="1"/>
  <c r="AN456" i="1"/>
  <c r="AQ456" i="1"/>
  <c r="Q564" i="1"/>
  <c r="P564" i="1" s="1"/>
  <c r="P552" i="1"/>
  <c r="M529" i="1"/>
  <c r="M541" i="1" s="1"/>
  <c r="D529" i="1"/>
  <c r="D541" i="1" s="1"/>
  <c r="O529" i="1"/>
  <c r="O541" i="1" s="1"/>
  <c r="G529" i="1"/>
  <c r="G541" i="1" s="1"/>
  <c r="AI410" i="1"/>
  <c r="AJ410" i="1" s="1"/>
  <c r="BD410" i="1"/>
  <c r="L469" i="1"/>
  <c r="BU457" i="1" a="1"/>
  <c r="BU457" i="1" s="1"/>
  <c r="BQ422" i="1"/>
  <c r="BE422" i="1"/>
  <c r="AO422" i="1"/>
  <c r="BA422" i="1"/>
  <c r="K517" i="1"/>
  <c r="K529" i="1" s="1"/>
  <c r="K541" i="1" s="1"/>
  <c r="BM433" i="1"/>
  <c r="BS434" i="1"/>
  <c r="I446" i="1"/>
  <c r="AQ434" i="1"/>
  <c r="AN434" i="1"/>
  <c r="BO470" i="1"/>
  <c r="BI470" i="1"/>
  <c r="B482" i="1"/>
  <c r="BC432" i="1"/>
  <c r="BB432" i="1"/>
  <c r="BE433" i="1"/>
  <c r="BA433" i="1"/>
  <c r="AO433" i="1"/>
  <c r="BQ433" i="1"/>
  <c r="AP433" i="1"/>
  <c r="AH433" i="1"/>
  <c r="B468" i="1"/>
  <c r="BO456" i="1"/>
  <c r="BI456" i="1"/>
  <c r="AL444" i="1"/>
  <c r="AM444" i="1" s="1"/>
  <c r="F434" i="1"/>
  <c r="AP434" i="1" s="1"/>
  <c r="BB410" i="1"/>
  <c r="BC410" i="1"/>
  <c r="Q566" i="1"/>
  <c r="BL444" i="1"/>
  <c r="BT445" i="1"/>
  <c r="J457" i="1"/>
  <c r="AQ445" i="1"/>
  <c r="AN445" i="1"/>
  <c r="F445" i="1"/>
  <c r="G468" i="1"/>
  <c r="AI432" i="1"/>
  <c r="AJ432" i="1" s="1"/>
  <c r="BD432" i="1"/>
  <c r="K470" i="1"/>
  <c r="G458" i="1"/>
  <c r="O542" i="1"/>
  <c r="O554" i="1" s="1"/>
  <c r="BB421" i="1"/>
  <c r="BC421" i="1"/>
  <c r="AE421" i="1"/>
  <c r="AI421" i="1"/>
  <c r="AJ421" i="1" s="1"/>
  <c r="BD421" i="1"/>
  <c r="J458" i="1"/>
  <c r="BT446" i="1"/>
  <c r="BL445" i="1"/>
  <c r="K504" i="1"/>
  <c r="BM480" i="1"/>
  <c r="BS481" i="1"/>
  <c r="I493" i="1"/>
  <c r="BK469" i="1" l="1"/>
  <c r="BJ469" i="1"/>
  <c r="BK468" i="1"/>
  <c r="BS504" i="1"/>
  <c r="BK446" i="1"/>
  <c r="BJ446" i="1"/>
  <c r="H516" i="1"/>
  <c r="H528" i="1" s="1"/>
  <c r="H540" i="1" s="1"/>
  <c r="BM503" i="1"/>
  <c r="P553" i="1"/>
  <c r="BO505" i="1"/>
  <c r="BE444" i="1"/>
  <c r="L458" i="1"/>
  <c r="BU446" i="1" a="1"/>
  <c r="BU446" i="1" s="1"/>
  <c r="BH468" i="1"/>
  <c r="BP468" i="1"/>
  <c r="C480" i="1"/>
  <c r="H481" i="1"/>
  <c r="BR469" i="1"/>
  <c r="E468" i="1"/>
  <c r="AK468" i="1" s="1"/>
  <c r="AO444" i="1"/>
  <c r="BA444" i="1"/>
  <c r="BB444" i="1" s="1"/>
  <c r="F446" i="1"/>
  <c r="BE446" i="1" s="1"/>
  <c r="AH444" i="1"/>
  <c r="AE444" i="1" s="1"/>
  <c r="E482" i="1"/>
  <c r="L504" i="1"/>
  <c r="C517" i="1"/>
  <c r="C529" i="1" s="1"/>
  <c r="C541" i="1" s="1"/>
  <c r="AK457" i="1"/>
  <c r="AL457" i="1" s="1"/>
  <c r="AM457" i="1" s="1"/>
  <c r="E469" i="1"/>
  <c r="M482" i="1"/>
  <c r="BQ444" i="1"/>
  <c r="M480" i="1"/>
  <c r="BU468" i="1" a="1"/>
  <c r="BU468" i="1" s="1"/>
  <c r="BH470" i="1"/>
  <c r="BP470" i="1"/>
  <c r="C482" i="1"/>
  <c r="H482" i="1"/>
  <c r="BR470" i="1"/>
  <c r="AK456" i="1"/>
  <c r="AL456" i="1" s="1"/>
  <c r="AM456" i="1" s="1"/>
  <c r="F456" i="1"/>
  <c r="BQ456" i="1" s="1"/>
  <c r="K482" i="1"/>
  <c r="P577" i="1"/>
  <c r="BL467" i="1"/>
  <c r="BT468" i="1"/>
  <c r="J480" i="1"/>
  <c r="AN468" i="1"/>
  <c r="AQ468" i="1"/>
  <c r="P565" i="1"/>
  <c r="Q589" i="1"/>
  <c r="I505" i="1"/>
  <c r="BS493" i="1"/>
  <c r="BM492" i="1"/>
  <c r="BC422" i="1"/>
  <c r="BB422" i="1"/>
  <c r="K516" i="1"/>
  <c r="K528" i="1" s="1"/>
  <c r="K540" i="1" s="1"/>
  <c r="K552" i="1" s="1"/>
  <c r="K564" i="1" s="1"/>
  <c r="BL457" i="1"/>
  <c r="BT458" i="1"/>
  <c r="J470" i="1"/>
  <c r="AI433" i="1"/>
  <c r="AJ433" i="1" s="1"/>
  <c r="BD433" i="1"/>
  <c r="AE433" i="1"/>
  <c r="L481" i="1"/>
  <c r="BU469" i="1" a="1"/>
  <c r="BU469" i="1" s="1"/>
  <c r="BI482" i="1"/>
  <c r="BO482" i="1"/>
  <c r="B494" i="1"/>
  <c r="AO445" i="1"/>
  <c r="BE445" i="1"/>
  <c r="BQ445" i="1"/>
  <c r="BA445" i="1"/>
  <c r="AP445" i="1"/>
  <c r="AH445" i="1"/>
  <c r="O552" i="1"/>
  <c r="O564" i="1" s="1"/>
  <c r="I552" i="1"/>
  <c r="I564" i="1" s="1"/>
  <c r="D552" i="1"/>
  <c r="D564" i="1" s="1"/>
  <c r="H552" i="1"/>
  <c r="H564" i="1" s="1"/>
  <c r="Q576" i="1"/>
  <c r="K553" i="1"/>
  <c r="O553" i="1"/>
  <c r="B553" i="1"/>
  <c r="M553" i="1"/>
  <c r="D553" i="1"/>
  <c r="G553" i="1"/>
  <c r="D458" i="1"/>
  <c r="AK446" i="1"/>
  <c r="J469" i="1"/>
  <c r="BT457" i="1"/>
  <c r="BL456" i="1"/>
  <c r="AN457" i="1"/>
  <c r="AQ457" i="1"/>
  <c r="F457" i="1"/>
  <c r="I458" i="1"/>
  <c r="BS446" i="1"/>
  <c r="BM445" i="1"/>
  <c r="AN446" i="1"/>
  <c r="AQ446" i="1"/>
  <c r="BC433" i="1"/>
  <c r="BB433" i="1"/>
  <c r="G480" i="1"/>
  <c r="Q578" i="1"/>
  <c r="P578" i="1" s="1"/>
  <c r="P566" i="1"/>
  <c r="G470" i="1"/>
  <c r="AL434" i="1"/>
  <c r="AM434" i="1" s="1"/>
  <c r="AH434" i="1"/>
  <c r="AE434" i="1"/>
  <c r="AI422" i="1"/>
  <c r="AJ422" i="1" s="1"/>
  <c r="BD422" i="1"/>
  <c r="BO468" i="1"/>
  <c r="BI468" i="1"/>
  <c r="B480" i="1"/>
  <c r="BE434" i="1"/>
  <c r="BA434" i="1"/>
  <c r="BQ434" i="1"/>
  <c r="AO434" i="1"/>
  <c r="BJ458" i="1" l="1"/>
  <c r="BK458" i="1"/>
  <c r="C553" i="1"/>
  <c r="BK481" i="1"/>
  <c r="BJ481" i="1"/>
  <c r="BK480" i="1"/>
  <c r="BJ480" i="1"/>
  <c r="F468" i="1"/>
  <c r="AP468" i="1" s="1"/>
  <c r="BD444" i="1"/>
  <c r="AI444" i="1"/>
  <c r="AJ444" i="1" s="1"/>
  <c r="BC444" i="1"/>
  <c r="L470" i="1"/>
  <c r="BU458" i="1" a="1"/>
  <c r="BU458" i="1" s="1"/>
  <c r="AP456" i="1"/>
  <c r="BR481" i="1"/>
  <c r="H493" i="1"/>
  <c r="C565" i="1"/>
  <c r="C577" i="1" s="1"/>
  <c r="AH456" i="1"/>
  <c r="AE456" i="1" s="1"/>
  <c r="AP446" i="1"/>
  <c r="BQ446" i="1"/>
  <c r="BA456" i="1"/>
  <c r="BB456" i="1" s="1"/>
  <c r="BH480" i="1"/>
  <c r="BP480" i="1"/>
  <c r="C492" i="1"/>
  <c r="BE456" i="1"/>
  <c r="AO446" i="1"/>
  <c r="AO456" i="1"/>
  <c r="BA446" i="1"/>
  <c r="BC446" i="1" s="1"/>
  <c r="L516" i="1"/>
  <c r="L528" i="1" s="1"/>
  <c r="L540" i="1" s="1"/>
  <c r="L552" i="1" s="1"/>
  <c r="L564" i="1" s="1"/>
  <c r="M492" i="1"/>
  <c r="BK492" i="1" s="1"/>
  <c r="BU480" i="1" a="1"/>
  <c r="BU480" i="1" s="1"/>
  <c r="Q590" i="1"/>
  <c r="Q602" i="1" s="1"/>
  <c r="M494" i="1"/>
  <c r="M506" i="1" s="1"/>
  <c r="M518" i="1" s="1"/>
  <c r="M530" i="1" s="1"/>
  <c r="M542" i="1" s="1"/>
  <c r="M554" i="1" s="1"/>
  <c r="M566" i="1" s="1"/>
  <c r="M578" i="1" s="1"/>
  <c r="AK469" i="1"/>
  <c r="AL469" i="1" s="1"/>
  <c r="AM469" i="1" s="1"/>
  <c r="E481" i="1"/>
  <c r="E494" i="1"/>
  <c r="BR482" i="1"/>
  <c r="H494" i="1"/>
  <c r="F458" i="1"/>
  <c r="BA458" i="1" s="1"/>
  <c r="E480" i="1"/>
  <c r="BP482" i="1"/>
  <c r="C494" i="1"/>
  <c r="BH482" i="1"/>
  <c r="AL468" i="1"/>
  <c r="AM468" i="1" s="1"/>
  <c r="P589" i="1"/>
  <c r="BO494" i="1"/>
  <c r="B506" i="1"/>
  <c r="BB434" i="1"/>
  <c r="BC434" i="1"/>
  <c r="AP457" i="1"/>
  <c r="AO457" i="1"/>
  <c r="BQ457" i="1"/>
  <c r="BA457" i="1"/>
  <c r="BE457" i="1"/>
  <c r="AH457" i="1"/>
  <c r="BO480" i="1"/>
  <c r="BI480" i="1"/>
  <c r="B492" i="1"/>
  <c r="AL446" i="1"/>
  <c r="AM446" i="1" s="1"/>
  <c r="AH446" i="1"/>
  <c r="AE446" i="1"/>
  <c r="D565" i="1"/>
  <c r="D577" i="1" s="1"/>
  <c r="Q601" i="1"/>
  <c r="Q613" i="1" s="1"/>
  <c r="P613" i="1" s="1"/>
  <c r="BC445" i="1"/>
  <c r="BB445" i="1"/>
  <c r="AI434" i="1"/>
  <c r="AJ434" i="1" s="1"/>
  <c r="BD434" i="1"/>
  <c r="D470" i="1"/>
  <c r="AK458" i="1"/>
  <c r="M565" i="1"/>
  <c r="M577" i="1" s="1"/>
  <c r="BU481" i="1" a="1"/>
  <c r="BU481" i="1" s="1"/>
  <c r="L493" i="1"/>
  <c r="BK493" i="1" s="1"/>
  <c r="G492" i="1"/>
  <c r="J482" i="1"/>
  <c r="BT470" i="1"/>
  <c r="BL469" i="1"/>
  <c r="B565" i="1"/>
  <c r="B577" i="1" s="1"/>
  <c r="K494" i="1"/>
  <c r="BE468" i="1"/>
  <c r="BA468" i="1"/>
  <c r="AO468" i="1"/>
  <c r="BQ468" i="1"/>
  <c r="O565" i="1"/>
  <c r="O577" i="1" s="1"/>
  <c r="G565" i="1"/>
  <c r="G482" i="1"/>
  <c r="K565" i="1"/>
  <c r="K577" i="1" s="1"/>
  <c r="BM457" i="1"/>
  <c r="BS458" i="1"/>
  <c r="I470" i="1"/>
  <c r="AN458" i="1"/>
  <c r="AQ458" i="1"/>
  <c r="Q588" i="1"/>
  <c r="Q600" i="1" s="1"/>
  <c r="P576" i="1"/>
  <c r="O566" i="1"/>
  <c r="O578" i="1" s="1"/>
  <c r="AE445" i="1"/>
  <c r="AI445" i="1"/>
  <c r="AJ445" i="1" s="1"/>
  <c r="BD445" i="1"/>
  <c r="BL468" i="1"/>
  <c r="BT469" i="1"/>
  <c r="J481" i="1"/>
  <c r="AQ469" i="1"/>
  <c r="AN469" i="1"/>
  <c r="F469" i="1"/>
  <c r="BT480" i="1"/>
  <c r="BL479" i="1"/>
  <c r="AQ480" i="1"/>
  <c r="J492" i="1"/>
  <c r="AN480" i="1"/>
  <c r="BM504" i="1"/>
  <c r="BS505" i="1"/>
  <c r="I517" i="1"/>
  <c r="BJ470" i="1" l="1"/>
  <c r="BK470" i="1"/>
  <c r="AH468" i="1"/>
  <c r="AE468" i="1" s="1"/>
  <c r="BD456" i="1"/>
  <c r="AI456" i="1"/>
  <c r="AJ456" i="1" s="1"/>
  <c r="AP458" i="1"/>
  <c r="BC456" i="1"/>
  <c r="L482" i="1"/>
  <c r="BU470" i="1" a="1"/>
  <c r="BU470" i="1" s="1"/>
  <c r="BP492" i="1"/>
  <c r="C504" i="1"/>
  <c r="BE458" i="1"/>
  <c r="BQ458" i="1"/>
  <c r="AO458" i="1"/>
  <c r="BB446" i="1"/>
  <c r="P590" i="1"/>
  <c r="O590" i="1" s="1"/>
  <c r="BR493" i="1"/>
  <c r="H505" i="1"/>
  <c r="M504" i="1"/>
  <c r="BK504" i="1" s="1"/>
  <c r="BU492" i="1" a="1"/>
  <c r="BU492" i="1" s="1"/>
  <c r="C506" i="1"/>
  <c r="BP494" i="1"/>
  <c r="E506" i="1"/>
  <c r="E493" i="1"/>
  <c r="AK481" i="1"/>
  <c r="AL481" i="1" s="1"/>
  <c r="AM481" i="1" s="1"/>
  <c r="BR494" i="1"/>
  <c r="H506" i="1"/>
  <c r="E492" i="1"/>
  <c r="F492" i="1" s="1"/>
  <c r="BQ492" i="1" s="1"/>
  <c r="AK480" i="1"/>
  <c r="AL480" i="1" s="1"/>
  <c r="AM480" i="1" s="1"/>
  <c r="F470" i="1"/>
  <c r="BQ470" i="1" s="1"/>
  <c r="F480" i="1"/>
  <c r="AP480" i="1" s="1"/>
  <c r="P600" i="1"/>
  <c r="G504" i="1"/>
  <c r="AL458" i="1"/>
  <c r="AM458" i="1" s="1"/>
  <c r="AH458" i="1"/>
  <c r="AE458" i="1" s="1"/>
  <c r="I529" i="1"/>
  <c r="BL480" i="1"/>
  <c r="BT481" i="1"/>
  <c r="J493" i="1"/>
  <c r="F481" i="1"/>
  <c r="AQ481" i="1"/>
  <c r="AN481" i="1"/>
  <c r="P602" i="1"/>
  <c r="G494" i="1"/>
  <c r="D482" i="1"/>
  <c r="AK470" i="1"/>
  <c r="O576" i="1"/>
  <c r="L576" i="1"/>
  <c r="I576" i="1"/>
  <c r="D576" i="1"/>
  <c r="H576" i="1"/>
  <c r="P588" i="1"/>
  <c r="Q612" i="1"/>
  <c r="P612" i="1" s="1"/>
  <c r="J504" i="1"/>
  <c r="BT492" i="1"/>
  <c r="BL491" i="1"/>
  <c r="K576" i="1"/>
  <c r="BO492" i="1"/>
  <c r="B504" i="1"/>
  <c r="K506" i="1"/>
  <c r="P601" i="1"/>
  <c r="Q625" i="1"/>
  <c r="P625" i="1" s="1"/>
  <c r="BO506" i="1"/>
  <c r="B518" i="1"/>
  <c r="B530" i="1" s="1"/>
  <c r="B542" i="1" s="1"/>
  <c r="B554" i="1" s="1"/>
  <c r="B566" i="1" s="1"/>
  <c r="B578" i="1" s="1"/>
  <c r="B590" i="1" s="1"/>
  <c r="BC468" i="1"/>
  <c r="BB468" i="1"/>
  <c r="I482" i="1"/>
  <c r="BM469" i="1"/>
  <c r="BS470" i="1"/>
  <c r="AQ470" i="1"/>
  <c r="AN470" i="1"/>
  <c r="AI468" i="1"/>
  <c r="AJ468" i="1" s="1"/>
  <c r="BD468" i="1"/>
  <c r="AE457" i="1"/>
  <c r="AI457" i="1"/>
  <c r="AJ457" i="1" s="1"/>
  <c r="BD457" i="1"/>
  <c r="BA470" i="1"/>
  <c r="AO470" i="1"/>
  <c r="BE470" i="1"/>
  <c r="AP469" i="1"/>
  <c r="AO469" i="1"/>
  <c r="BQ469" i="1"/>
  <c r="BE469" i="1"/>
  <c r="BA469" i="1"/>
  <c r="AH469" i="1"/>
  <c r="BC458" i="1"/>
  <c r="BB458" i="1"/>
  <c r="BU493" i="1" a="1"/>
  <c r="BU493" i="1" s="1"/>
  <c r="L505" i="1"/>
  <c r="BK505" i="1" s="1"/>
  <c r="AI446" i="1"/>
  <c r="AJ446" i="1" s="1"/>
  <c r="BD446" i="1"/>
  <c r="M589" i="1"/>
  <c r="O589" i="1"/>
  <c r="C589" i="1"/>
  <c r="B589" i="1"/>
  <c r="K589" i="1"/>
  <c r="D589" i="1"/>
  <c r="G577" i="1"/>
  <c r="Q614" i="1"/>
  <c r="P614" i="1" s="1"/>
  <c r="BC457" i="1"/>
  <c r="BB457" i="1"/>
  <c r="BL481" i="1"/>
  <c r="BT482" i="1"/>
  <c r="J494" i="1"/>
  <c r="BJ482" i="1" l="1"/>
  <c r="BK482" i="1"/>
  <c r="M590" i="1"/>
  <c r="L494" i="1"/>
  <c r="BK494" i="1" s="1"/>
  <c r="BU482" i="1" a="1"/>
  <c r="BU482" i="1" s="1"/>
  <c r="BR505" i="1"/>
  <c r="H517" i="1"/>
  <c r="H529" i="1" s="1"/>
  <c r="H541" i="1" s="1"/>
  <c r="H553" i="1" s="1"/>
  <c r="H565" i="1" s="1"/>
  <c r="BP504" i="1"/>
  <c r="C516" i="1"/>
  <c r="C528" i="1" s="1"/>
  <c r="C540" i="1" s="1"/>
  <c r="C552" i="1" s="1"/>
  <c r="C564" i="1" s="1"/>
  <c r="C576" i="1" s="1"/>
  <c r="C588" i="1" s="1"/>
  <c r="C600" i="1" s="1"/>
  <c r="C612" i="1" s="1"/>
  <c r="BR506" i="1"/>
  <c r="H518" i="1"/>
  <c r="H530" i="1" s="1"/>
  <c r="H542" i="1" s="1"/>
  <c r="H554" i="1" s="1"/>
  <c r="H566" i="1" s="1"/>
  <c r="H578" i="1" s="1"/>
  <c r="H590" i="1" s="1"/>
  <c r="H602" i="1" s="1"/>
  <c r="H614" i="1" s="1"/>
  <c r="O588" i="1"/>
  <c r="O600" i="1" s="1"/>
  <c r="O612" i="1" s="1"/>
  <c r="L588" i="1"/>
  <c r="L600" i="1" s="1"/>
  <c r="L612" i="1" s="1"/>
  <c r="AP470" i="1"/>
  <c r="I588" i="1"/>
  <c r="I600" i="1" s="1"/>
  <c r="I612" i="1" s="1"/>
  <c r="E518" i="1"/>
  <c r="E530" i="1" s="1"/>
  <c r="E542" i="1" s="1"/>
  <c r="E554" i="1" s="1"/>
  <c r="E566" i="1" s="1"/>
  <c r="E578" i="1" s="1"/>
  <c r="E590" i="1" s="1"/>
  <c r="E602" i="1" s="1"/>
  <c r="E614" i="1" s="1"/>
  <c r="BQ480" i="1"/>
  <c r="AH480" i="1"/>
  <c r="AE480" i="1" s="1"/>
  <c r="E504" i="1"/>
  <c r="F504" i="1" s="1"/>
  <c r="C518" i="1"/>
  <c r="C530" i="1" s="1"/>
  <c r="C542" i="1" s="1"/>
  <c r="C554" i="1" s="1"/>
  <c r="C566" i="1" s="1"/>
  <c r="C578" i="1" s="1"/>
  <c r="C590" i="1" s="1"/>
  <c r="C602" i="1" s="1"/>
  <c r="C614" i="1" s="1"/>
  <c r="BP506" i="1"/>
  <c r="BE480" i="1"/>
  <c r="K588" i="1"/>
  <c r="K600" i="1" s="1"/>
  <c r="K612" i="1" s="1"/>
  <c r="BA480" i="1"/>
  <c r="BB480" i="1" s="1"/>
  <c r="E505" i="1"/>
  <c r="M516" i="1"/>
  <c r="M528" i="1" s="1"/>
  <c r="M540" i="1" s="1"/>
  <c r="M552" i="1" s="1"/>
  <c r="M564" i="1" s="1"/>
  <c r="M576" i="1" s="1"/>
  <c r="M588" i="1" s="1"/>
  <c r="M600" i="1" s="1"/>
  <c r="M612" i="1" s="1"/>
  <c r="BU504" i="1" a="1"/>
  <c r="BU504" i="1" s="1"/>
  <c r="AO480" i="1"/>
  <c r="L517" i="1"/>
  <c r="BU505" i="1" a="1"/>
  <c r="BU505" i="1" s="1"/>
  <c r="J506" i="1"/>
  <c r="BL493" i="1"/>
  <c r="BT494" i="1"/>
  <c r="AE469" i="1"/>
  <c r="AI469" i="1"/>
  <c r="AJ469" i="1" s="1"/>
  <c r="BD469" i="1"/>
  <c r="BS482" i="1"/>
  <c r="BM481" i="1"/>
  <c r="I494" i="1"/>
  <c r="AN482" i="1"/>
  <c r="AQ482" i="1"/>
  <c r="Q626" i="1"/>
  <c r="P626" i="1" s="1"/>
  <c r="BC469" i="1"/>
  <c r="BB469" i="1"/>
  <c r="BQ481" i="1"/>
  <c r="BE481" i="1"/>
  <c r="BA481" i="1"/>
  <c r="AO481" i="1"/>
  <c r="AP481" i="1"/>
  <c r="AH481" i="1"/>
  <c r="J505" i="1"/>
  <c r="BL492" i="1"/>
  <c r="BT493" i="1"/>
  <c r="F493" i="1"/>
  <c r="BQ493" i="1" s="1"/>
  <c r="G589" i="1"/>
  <c r="G601" i="1" s="1"/>
  <c r="G613" i="1" s="1"/>
  <c r="I541" i="1"/>
  <c r="M602" i="1"/>
  <c r="M614" i="1" s="1"/>
  <c r="O602" i="1"/>
  <c r="O614" i="1" s="1"/>
  <c r="BT504" i="1"/>
  <c r="BL503" i="1"/>
  <c r="J516" i="1"/>
  <c r="J528" i="1" s="1"/>
  <c r="J540" i="1" s="1"/>
  <c r="J552" i="1" s="1"/>
  <c r="J564" i="1" s="1"/>
  <c r="J576" i="1" s="1"/>
  <c r="J588" i="1" s="1"/>
  <c r="J600" i="1" s="1"/>
  <c r="J612" i="1" s="1"/>
  <c r="AL470" i="1"/>
  <c r="AM470" i="1" s="1"/>
  <c r="AH470" i="1"/>
  <c r="AI458" i="1"/>
  <c r="AJ458" i="1" s="1"/>
  <c r="BD458" i="1"/>
  <c r="B602" i="1"/>
  <c r="B614" i="1" s="1"/>
  <c r="B601" i="1"/>
  <c r="B613" i="1" s="1"/>
  <c r="B625" i="1" s="1"/>
  <c r="M601" i="1"/>
  <c r="M613" i="1" s="1"/>
  <c r="M625" i="1" s="1"/>
  <c r="K601" i="1"/>
  <c r="K613" i="1" s="1"/>
  <c r="K625" i="1" s="1"/>
  <c r="D601" i="1"/>
  <c r="D613" i="1" s="1"/>
  <c r="D625" i="1" s="1"/>
  <c r="C601" i="1"/>
  <c r="C613" i="1" s="1"/>
  <c r="C625" i="1" s="1"/>
  <c r="O601" i="1"/>
  <c r="O613" i="1" s="1"/>
  <c r="O625" i="1" s="1"/>
  <c r="D494" i="1"/>
  <c r="D506" i="1" s="1"/>
  <c r="D518" i="1" s="1"/>
  <c r="D530" i="1" s="1"/>
  <c r="D542" i="1" s="1"/>
  <c r="D554" i="1" s="1"/>
  <c r="D566" i="1" s="1"/>
  <c r="D578" i="1" s="1"/>
  <c r="D590" i="1" s="1"/>
  <c r="D602" i="1" s="1"/>
  <c r="D614" i="1" s="1"/>
  <c r="AK482" i="1"/>
  <c r="K518" i="1"/>
  <c r="K530" i="1" s="1"/>
  <c r="K542" i="1" s="1"/>
  <c r="K554" i="1" s="1"/>
  <c r="K566" i="1" s="1"/>
  <c r="K578" i="1" s="1"/>
  <c r="K590" i="1" s="1"/>
  <c r="K602" i="1" s="1"/>
  <c r="K614" i="1" s="1"/>
  <c r="G506" i="1"/>
  <c r="G516" i="1"/>
  <c r="BC470" i="1"/>
  <c r="BB470" i="1"/>
  <c r="H588" i="1"/>
  <c r="H600" i="1" s="1"/>
  <c r="H612" i="1" s="1"/>
  <c r="F482" i="1"/>
  <c r="AP482" i="1" s="1"/>
  <c r="Q624" i="1"/>
  <c r="P624" i="1" s="1"/>
  <c r="BO504" i="1"/>
  <c r="B516" i="1"/>
  <c r="B528" i="1" s="1"/>
  <c r="B540" i="1" s="1"/>
  <c r="B552" i="1" s="1"/>
  <c r="B564" i="1" s="1"/>
  <c r="B576" i="1" s="1"/>
  <c r="B588" i="1" s="1"/>
  <c r="B600" i="1" s="1"/>
  <c r="B612" i="1" s="1"/>
  <c r="D588" i="1"/>
  <c r="D600" i="1" s="1"/>
  <c r="D612" i="1" s="1"/>
  <c r="BD480" i="1" l="1"/>
  <c r="AI480" i="1"/>
  <c r="AJ480" i="1" s="1"/>
  <c r="BU494" i="1" a="1"/>
  <c r="BU494" i="1" s="1"/>
  <c r="L506" i="1"/>
  <c r="BK506" i="1" s="1"/>
  <c r="BC480" i="1"/>
  <c r="E517" i="1"/>
  <c r="E529" i="1" s="1"/>
  <c r="E541" i="1" s="1"/>
  <c r="E553" i="1" s="1"/>
  <c r="E565" i="1" s="1"/>
  <c r="E577" i="1" s="1"/>
  <c r="E589" i="1" s="1"/>
  <c r="E601" i="1" s="1"/>
  <c r="E613" i="1" s="1"/>
  <c r="E625" i="1" s="1"/>
  <c r="E516" i="1"/>
  <c r="E528" i="1" s="1"/>
  <c r="E540" i="1" s="1"/>
  <c r="E552" i="1" s="1"/>
  <c r="E564" i="1" s="1"/>
  <c r="E576" i="1" s="1"/>
  <c r="E588" i="1" s="1"/>
  <c r="E600" i="1" s="1"/>
  <c r="E612" i="1" s="1"/>
  <c r="E624" i="1" s="1"/>
  <c r="AI470" i="1"/>
  <c r="AJ470" i="1" s="1"/>
  <c r="BD470" i="1"/>
  <c r="AL482" i="1"/>
  <c r="AM482" i="1" s="1"/>
  <c r="AH482" i="1"/>
  <c r="AE482" i="1"/>
  <c r="BC481" i="1"/>
  <c r="BB481" i="1"/>
  <c r="I506" i="1"/>
  <c r="BM493" i="1"/>
  <c r="BS494" i="1"/>
  <c r="L529" i="1"/>
  <c r="L541" i="1" s="1"/>
  <c r="L553" i="1" s="1"/>
  <c r="L565" i="1" s="1"/>
  <c r="L577" i="1" s="1"/>
  <c r="L589" i="1" s="1"/>
  <c r="L601" i="1" s="1"/>
  <c r="L613" i="1" s="1"/>
  <c r="L625" i="1" s="1"/>
  <c r="I624" i="1"/>
  <c r="L624" i="1"/>
  <c r="D624" i="1"/>
  <c r="O624" i="1"/>
  <c r="M624" i="1"/>
  <c r="J624" i="1"/>
  <c r="K624" i="1"/>
  <c r="C624" i="1"/>
  <c r="B624" i="1"/>
  <c r="H624" i="1"/>
  <c r="BL505" i="1"/>
  <c r="BT506" i="1"/>
  <c r="J518" i="1"/>
  <c r="J530" i="1" s="1"/>
  <c r="J542" i="1" s="1"/>
  <c r="J554" i="1" s="1"/>
  <c r="J566" i="1" s="1"/>
  <c r="J578" i="1" s="1"/>
  <c r="J590" i="1" s="1"/>
  <c r="J602" i="1" s="1"/>
  <c r="J614" i="1" s="1"/>
  <c r="J626" i="1" s="1"/>
  <c r="BA482" i="1"/>
  <c r="BQ482" i="1"/>
  <c r="BE482" i="1"/>
  <c r="AO482" i="1"/>
  <c r="G528" i="1"/>
  <c r="C626" i="1"/>
  <c r="BQ504" i="1"/>
  <c r="G625" i="1"/>
  <c r="AI481" i="1"/>
  <c r="AJ481" i="1" s="1"/>
  <c r="BD481" i="1"/>
  <c r="AE481" i="1"/>
  <c r="F494" i="1"/>
  <c r="BQ494" i="1" s="1"/>
  <c r="BT505" i="1"/>
  <c r="BL504" i="1"/>
  <c r="J517" i="1"/>
  <c r="J529" i="1" s="1"/>
  <c r="F505" i="1"/>
  <c r="I553" i="1"/>
  <c r="G518" i="1"/>
  <c r="H577" i="1"/>
  <c r="D626" i="1"/>
  <c r="B626" i="1"/>
  <c r="O626" i="1"/>
  <c r="M626" i="1"/>
  <c r="E626" i="1"/>
  <c r="H626" i="1"/>
  <c r="K626" i="1"/>
  <c r="AE470" i="1"/>
  <c r="L518" i="1" l="1"/>
  <c r="L530" i="1" s="1"/>
  <c r="L542" i="1" s="1"/>
  <c r="L554" i="1" s="1"/>
  <c r="L566" i="1" s="1"/>
  <c r="L578" i="1" s="1"/>
  <c r="L590" i="1" s="1"/>
  <c r="L602" i="1" s="1"/>
  <c r="L614" i="1" s="1"/>
  <c r="L626" i="1" s="1"/>
  <c r="BU506" i="1" a="1"/>
  <c r="BU506" i="1" s="1"/>
  <c r="F516" i="1"/>
  <c r="AI482" i="1"/>
  <c r="AJ482" i="1" s="1"/>
  <c r="BD482" i="1"/>
  <c r="I565" i="1"/>
  <c r="J541" i="1"/>
  <c r="F529" i="1"/>
  <c r="G540" i="1"/>
  <c r="F528" i="1"/>
  <c r="G530" i="1"/>
  <c r="H589" i="1"/>
  <c r="BM505" i="1"/>
  <c r="BS506" i="1"/>
  <c r="I518" i="1"/>
  <c r="I530" i="1" s="1"/>
  <c r="I542" i="1" s="1"/>
  <c r="I554" i="1" s="1"/>
  <c r="I566" i="1" s="1"/>
  <c r="I578" i="1" s="1"/>
  <c r="I590" i="1" s="1"/>
  <c r="I602" i="1" s="1"/>
  <c r="I614" i="1" s="1"/>
  <c r="I626" i="1" s="1"/>
  <c r="F506" i="1"/>
  <c r="BQ505" i="1"/>
  <c r="BC482" i="1"/>
  <c r="BB482" i="1"/>
  <c r="F517" i="1"/>
  <c r="I577" i="1" l="1"/>
  <c r="H601" i="1"/>
  <c r="F518" i="1"/>
  <c r="G542" i="1"/>
  <c r="F530" i="1"/>
  <c r="F540" i="1"/>
  <c r="G552" i="1"/>
  <c r="BQ506" i="1"/>
  <c r="J553" i="1"/>
  <c r="F541" i="1"/>
  <c r="J565" i="1" l="1"/>
  <c r="F553" i="1"/>
  <c r="G564" i="1"/>
  <c r="F552" i="1"/>
  <c r="H613" i="1"/>
  <c r="G554" i="1"/>
  <c r="F542" i="1"/>
  <c r="I589" i="1"/>
  <c r="J577" i="1" l="1"/>
  <c r="F565" i="1"/>
  <c r="I601" i="1"/>
  <c r="H625" i="1"/>
  <c r="F564" i="1"/>
  <c r="G576" i="1"/>
  <c r="F554" i="1"/>
  <c r="G566" i="1"/>
  <c r="G578" i="1" l="1"/>
  <c r="F566" i="1"/>
  <c r="G588" i="1"/>
  <c r="F576" i="1"/>
  <c r="J589" i="1"/>
  <c r="F577" i="1"/>
  <c r="I613" i="1"/>
  <c r="F588" i="1" l="1"/>
  <c r="G600" i="1"/>
  <c r="J601" i="1"/>
  <c r="F589" i="1"/>
  <c r="I625" i="1"/>
  <c r="F578" i="1"/>
  <c r="G590" i="1"/>
  <c r="G612" i="1" l="1"/>
  <c r="F600" i="1"/>
  <c r="G602" i="1"/>
  <c r="F590" i="1"/>
  <c r="J613" i="1"/>
  <c r="F601" i="1"/>
  <c r="J625" i="1" l="1"/>
  <c r="F625" i="1" s="1"/>
  <c r="F613" i="1"/>
  <c r="F602" i="1"/>
  <c r="G614" i="1"/>
  <c r="F612" i="1"/>
  <c r="G624" i="1"/>
  <c r="F624" i="1" s="1"/>
  <c r="G626" i="1" l="1"/>
  <c r="F626" i="1" s="1"/>
  <c r="F614" i="1"/>
  <c r="D262" i="2" l="1"/>
  <c r="E262" i="2" s="1"/>
  <c r="D263" i="2" l="1"/>
  <c r="E263" i="2" s="1"/>
  <c r="D264" i="2" l="1"/>
  <c r="E264" i="2" s="1"/>
  <c r="D265" i="2" l="1"/>
  <c r="E265" i="2" s="1"/>
  <c r="D266" i="2" l="1"/>
  <c r="E266" i="2" s="1"/>
  <c r="D267" i="2" l="1"/>
  <c r="E267" i="2" s="1"/>
  <c r="D268" i="2" l="1"/>
  <c r="E268" i="2" s="1"/>
  <c r="D269" i="2" l="1"/>
  <c r="E269" i="2" s="1"/>
  <c r="D270" i="2" l="1"/>
  <c r="E270" i="2" s="1"/>
  <c r="D271" i="2" l="1"/>
  <c r="E271" i="2" s="1"/>
  <c r="D272" i="2" l="1"/>
  <c r="E272" i="2" s="1"/>
  <c r="D273" i="2" l="1"/>
  <c r="E273" i="2" s="1"/>
  <c r="D274" i="2" l="1"/>
  <c r="E274" i="2" s="1"/>
  <c r="D275" i="2" l="1"/>
  <c r="E275" i="2" s="1"/>
  <c r="D276" i="2" l="1"/>
  <c r="E276" i="2" s="1"/>
  <c r="D277" i="2" l="1"/>
  <c r="E277" i="2" s="1"/>
  <c r="D278" i="2" l="1"/>
  <c r="E278" i="2" s="1"/>
  <c r="D279" i="2" l="1"/>
  <c r="E279" i="2" s="1"/>
  <c r="D280" i="2" l="1"/>
  <c r="E280" i="2" s="1"/>
  <c r="D281" i="2" l="1"/>
  <c r="E281" i="2" s="1"/>
  <c r="D282" i="2" l="1"/>
  <c r="E282" i="2" s="1"/>
  <c r="D283" i="2" l="1"/>
  <c r="E283" i="2" s="1"/>
  <c r="D284" i="2" l="1"/>
  <c r="E284" i="2" s="1"/>
  <c r="D285" i="2" l="1"/>
  <c r="E285" i="2" s="1"/>
  <c r="D286" i="2" l="1"/>
  <c r="E286" i="2" s="1"/>
  <c r="D287" i="2" l="1"/>
  <c r="E287" i="2" s="1"/>
  <c r="D288" i="2" l="1"/>
  <c r="E288" i="2" s="1"/>
  <c r="D289" i="2" l="1"/>
  <c r="E289" i="2" s="1"/>
  <c r="D290" i="2" l="1"/>
  <c r="E290" i="2" s="1"/>
  <c r="D291" i="2" l="1"/>
  <c r="E291" i="2" s="1"/>
  <c r="D292" i="2" l="1"/>
  <c r="E292" i="2" s="1"/>
  <c r="D293" i="2" l="1"/>
  <c r="E293" i="2" s="1"/>
  <c r="D294" i="2" l="1"/>
  <c r="E294" i="2" s="1"/>
  <c r="D295" i="2" l="1"/>
  <c r="E295" i="2" s="1"/>
  <c r="D296" i="2" l="1"/>
  <c r="E296" i="2" s="1"/>
  <c r="D297" i="2" l="1"/>
  <c r="E297" i="2" s="1"/>
  <c r="D298" i="2" l="1"/>
  <c r="E298" i="2" s="1"/>
  <c r="D299" i="2" l="1"/>
  <c r="E299" i="2" s="1"/>
  <c r="D300" i="2" l="1"/>
  <c r="E300" i="2" s="1"/>
  <c r="D301" i="2" l="1"/>
  <c r="E301" i="2" s="1"/>
  <c r="D302" i="2" l="1"/>
  <c r="E302" i="2" s="1"/>
  <c r="D303" i="2" l="1"/>
  <c r="E303" i="2" s="1"/>
  <c r="D304" i="2" l="1"/>
  <c r="E304" i="2" s="1"/>
  <c r="D305" i="2" l="1"/>
  <c r="E305" i="2" s="1"/>
  <c r="D306" i="2" l="1"/>
  <c r="E306" i="2" s="1"/>
  <c r="D307" i="2" l="1"/>
  <c r="E307" i="2" s="1"/>
  <c r="D308" i="2" l="1"/>
  <c r="E308" i="2" s="1"/>
  <c r="D309" i="2" l="1"/>
  <c r="E309" i="2" s="1"/>
  <c r="D310" i="2" l="1"/>
  <c r="E310" i="2" s="1"/>
  <c r="D311" i="2" l="1"/>
  <c r="E311" i="2" s="1"/>
  <c r="D312" i="2" l="1"/>
  <c r="E312" i="2" s="1"/>
  <c r="D313" i="2" l="1"/>
  <c r="E313" i="2" s="1"/>
  <c r="D314" i="2" l="1"/>
  <c r="E314" i="2" s="1"/>
  <c r="D315" i="2" l="1"/>
  <c r="E315" i="2" s="1"/>
  <c r="D316" i="2" l="1"/>
  <c r="E316" i="2" s="1"/>
  <c r="D317" i="2" l="1"/>
  <c r="E317" i="2" s="1"/>
  <c r="D318" i="2" l="1"/>
  <c r="E318" i="2" s="1"/>
  <c r="D319" i="2" l="1"/>
  <c r="E319" i="2" s="1"/>
  <c r="D320" i="2" l="1"/>
  <c r="E320" i="2" s="1"/>
  <c r="D321" i="2" l="1"/>
  <c r="E321" i="2" s="1"/>
  <c r="D322" i="2" l="1"/>
  <c r="E322" i="2" s="1"/>
  <c r="D323" i="2" l="1"/>
  <c r="E323" i="2" s="1"/>
  <c r="D324" i="2" l="1"/>
  <c r="E324" i="2" s="1"/>
  <c r="D325" i="2" l="1"/>
  <c r="E325" i="2" s="1"/>
  <c r="D326" i="2" l="1"/>
  <c r="E326" i="2" s="1"/>
  <c r="D327" i="2" l="1"/>
  <c r="E327" i="2" s="1"/>
  <c r="D328" i="2" l="1"/>
  <c r="E328" i="2" s="1"/>
  <c r="D329" i="2" l="1"/>
  <c r="E329" i="2" s="1"/>
  <c r="D330" i="2" l="1"/>
  <c r="E330" i="2" s="1"/>
  <c r="D331" i="2" l="1"/>
  <c r="E331" i="2" s="1"/>
  <c r="D332" i="2" l="1"/>
  <c r="E332" i="2" s="1"/>
  <c r="D333" i="2" l="1"/>
  <c r="E333" i="2" s="1"/>
  <c r="D334" i="2" l="1"/>
  <c r="E334" i="2" s="1"/>
  <c r="D335" i="2" l="1"/>
  <c r="E335" i="2" s="1"/>
  <c r="D336" i="2" l="1"/>
  <c r="E336" i="2" s="1"/>
  <c r="D337" i="2" l="1"/>
  <c r="E337" i="2" s="1"/>
  <c r="D338" i="2" l="1"/>
  <c r="E338" i="2" s="1"/>
  <c r="D339" i="2" l="1"/>
  <c r="E339" i="2" s="1"/>
  <c r="D340" i="2" l="1"/>
  <c r="E340" i="2" s="1"/>
  <c r="D341" i="2" l="1"/>
  <c r="E341" i="2" s="1"/>
  <c r="D342" i="2" l="1"/>
  <c r="E342" i="2" s="1"/>
  <c r="D343" i="2" l="1"/>
  <c r="E343" i="2" s="1"/>
  <c r="D344" i="2" l="1"/>
  <c r="E344" i="2" s="1"/>
  <c r="D345" i="2" l="1"/>
  <c r="E345" i="2" s="1"/>
  <c r="D346" i="2" l="1"/>
  <c r="E346" i="2" s="1"/>
  <c r="D347" i="2" l="1"/>
  <c r="E347" i="2" s="1"/>
  <c r="D348" i="2" l="1"/>
  <c r="E348" i="2" s="1"/>
  <c r="D349" i="2" l="1"/>
  <c r="E349" i="2" s="1"/>
  <c r="D350" i="2" l="1"/>
  <c r="E350" i="2" s="1"/>
  <c r="D351" i="2" l="1"/>
  <c r="E351" i="2" s="1"/>
  <c r="D352" i="2" l="1"/>
  <c r="E352" i="2" s="1"/>
  <c r="D353" i="2" l="1"/>
  <c r="E353" i="2" s="1"/>
  <c r="D354" i="2" l="1"/>
  <c r="E354" i="2" s="1"/>
  <c r="D355" i="2" l="1"/>
  <c r="E355" i="2" s="1"/>
  <c r="D356" i="2" l="1"/>
  <c r="E356" i="2" s="1"/>
  <c r="D357" i="2" l="1"/>
  <c r="E357" i="2" s="1"/>
  <c r="D358" i="2" l="1"/>
  <c r="E358" i="2" s="1"/>
  <c r="D359" i="2" l="1"/>
  <c r="E359" i="2" s="1"/>
  <c r="D360" i="2" l="1"/>
  <c r="E360" i="2" s="1"/>
  <c r="D361" i="2" l="1"/>
  <c r="E361" i="2" s="1"/>
  <c r="D362" i="2" l="1"/>
  <c r="E362" i="2" s="1"/>
  <c r="D363" i="2" l="1"/>
  <c r="E363" i="2" s="1"/>
  <c r="D364" i="2" l="1"/>
  <c r="E364" i="2" s="1"/>
  <c r="D365" i="2" l="1"/>
  <c r="E365" i="2" s="1"/>
  <c r="D366" i="2" l="1"/>
  <c r="E366" i="2" s="1"/>
  <c r="D367" i="2" l="1"/>
  <c r="E367" i="2" s="1"/>
  <c r="D368" i="2" l="1"/>
  <c r="E368" i="2" s="1"/>
  <c r="D369" i="2" l="1"/>
  <c r="E369" i="2" s="1"/>
  <c r="D370" i="2" l="1"/>
  <c r="E370" i="2" s="1"/>
  <c r="D371" i="2" l="1"/>
  <c r="E371" i="2" s="1"/>
  <c r="D372" i="2" l="1"/>
  <c r="E372" i="2" s="1"/>
  <c r="D373" i="2" l="1"/>
  <c r="E373" i="2" s="1"/>
  <c r="D374" i="2" l="1"/>
  <c r="E374" i="2" s="1"/>
  <c r="D375" i="2" l="1"/>
  <c r="E375" i="2" s="1"/>
  <c r="D376" i="2" l="1"/>
  <c r="E376" i="2" s="1"/>
  <c r="D377" i="2" l="1"/>
  <c r="E377" i="2" s="1"/>
  <c r="D378" i="2" l="1"/>
  <c r="E378" i="2" s="1"/>
  <c r="D379" i="2" l="1"/>
  <c r="E379" i="2" s="1"/>
  <c r="D380" i="2" l="1"/>
  <c r="E380" i="2" s="1"/>
  <c r="D381" i="2" l="1"/>
  <c r="E381" i="2" s="1"/>
  <c r="D382" i="2" l="1"/>
  <c r="E382" i="2" s="1"/>
  <c r="D383" i="2" l="1"/>
  <c r="E383" i="2" s="1"/>
  <c r="D384" i="2" l="1"/>
  <c r="E384" i="2" s="1"/>
  <c r="D385" i="2" l="1"/>
  <c r="E385" i="2" s="1"/>
  <c r="D386" i="2" l="1"/>
  <c r="E386" i="2" s="1"/>
  <c r="D387" i="2" l="1"/>
  <c r="E387" i="2" s="1"/>
  <c r="D388" i="2" l="1"/>
  <c r="E388" i="2" s="1"/>
  <c r="D389" i="2" l="1"/>
  <c r="E389" i="2" s="1"/>
  <c r="D390" i="2" l="1"/>
  <c r="E390" i="2" s="1"/>
  <c r="D391" i="2" l="1"/>
  <c r="E391" i="2" s="1"/>
  <c r="D392" i="2" l="1"/>
  <c r="E392" i="2" s="1"/>
  <c r="D393" i="2" l="1"/>
  <c r="E393" i="2" s="1"/>
  <c r="D394" i="2" l="1"/>
  <c r="E394" i="2" s="1"/>
  <c r="D395" i="2" l="1"/>
  <c r="E395" i="2" s="1"/>
  <c r="D396" i="2" l="1"/>
  <c r="E396" i="2" s="1"/>
  <c r="D397" i="2" l="1"/>
  <c r="E397" i="2" s="1"/>
  <c r="D398" i="2" l="1"/>
  <c r="E398" i="2" s="1"/>
  <c r="D399" i="2" l="1"/>
  <c r="E399" i="2" s="1"/>
  <c r="D400" i="2" l="1"/>
  <c r="E400" i="2" s="1"/>
  <c r="D401" i="2" l="1"/>
  <c r="E401" i="2" s="1"/>
  <c r="D402" i="2" l="1"/>
  <c r="E402" i="2" s="1"/>
  <c r="D403" i="2" l="1"/>
  <c r="E403" i="2" s="1"/>
  <c r="D404" i="2" l="1"/>
  <c r="E404" i="2" s="1"/>
  <c r="D405" i="2" l="1"/>
  <c r="E405" i="2" s="1"/>
  <c r="D406" i="2" l="1"/>
  <c r="E406" i="2" s="1"/>
  <c r="D407" i="2" l="1"/>
  <c r="E407" i="2" s="1"/>
  <c r="D408" i="2" l="1"/>
  <c r="E408" i="2" s="1"/>
  <c r="D409" i="2" l="1"/>
  <c r="E409" i="2" s="1"/>
  <c r="D410" i="2" l="1"/>
  <c r="E410" i="2" s="1"/>
  <c r="D411" i="2" l="1"/>
  <c r="E411" i="2" s="1"/>
  <c r="D412" i="2" l="1"/>
  <c r="E412" i="2" s="1"/>
  <c r="D413" i="2" l="1"/>
  <c r="E413" i="2" s="1"/>
  <c r="D414" i="2" l="1"/>
  <c r="E414" i="2" s="1"/>
  <c r="D415" i="2" l="1"/>
  <c r="E415" i="2" s="1"/>
  <c r="D416" i="2" l="1"/>
  <c r="E416" i="2" s="1"/>
  <c r="D417" i="2" l="1"/>
  <c r="E417" i="2" s="1"/>
  <c r="D418" i="2" l="1"/>
  <c r="E418" i="2" s="1"/>
  <c r="D419" i="2" l="1"/>
  <c r="E419" i="2" s="1"/>
  <c r="D420" i="2" l="1"/>
  <c r="E420" i="2" s="1"/>
  <c r="D421" i="2" l="1"/>
  <c r="E421" i="2" s="1"/>
  <c r="D422" i="2" l="1"/>
  <c r="E422" i="2" s="1"/>
  <c r="D423" i="2" l="1"/>
  <c r="E423" i="2" s="1"/>
  <c r="D424" i="2" l="1"/>
  <c r="E424" i="2" s="1"/>
  <c r="D425" i="2" l="1"/>
  <c r="E425" i="2" s="1"/>
  <c r="D426" i="2" l="1"/>
  <c r="E426" i="2" s="1"/>
  <c r="D427" i="2" l="1"/>
  <c r="E427" i="2" s="1"/>
  <c r="D428" i="2" l="1"/>
  <c r="E428" i="2" s="1"/>
  <c r="D429" i="2" l="1"/>
  <c r="E429" i="2" s="1"/>
  <c r="D430" i="2" l="1"/>
  <c r="E430" i="2" s="1"/>
  <c r="D431" i="2" l="1"/>
  <c r="E431" i="2" s="1"/>
  <c r="D432" i="2" l="1"/>
  <c r="E43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<sst xmlns="http://schemas.openxmlformats.org/spreadsheetml/2006/main" count="3193" uniqueCount="865">
  <si>
    <t>Fats and Oils Used in Methyl Esters (Biodiesel) Production</t>
  </si>
  <si>
    <t>Vegetable Oils (mil. lbs.)</t>
  </si>
  <si>
    <t>Animal Fats (mil. lbs.)</t>
  </si>
  <si>
    <t>Recycled Feeds (mil. lbs.)</t>
  </si>
  <si>
    <t>http://www.biodieselmagazine.com/plants/listplants/USA/</t>
  </si>
  <si>
    <t>% of feedstock use</t>
  </si>
  <si>
    <t>EIA</t>
  </si>
  <si>
    <t>Animal Fats</t>
  </si>
  <si>
    <t>Recycled Feeds</t>
  </si>
  <si>
    <t>Canola Oil</t>
  </si>
  <si>
    <t>Corn Oil</t>
  </si>
  <si>
    <t>Cottonseed Oil</t>
  </si>
  <si>
    <t>Palm Oil</t>
  </si>
  <si>
    <t>Soybean Oil</t>
  </si>
  <si>
    <t>Other (Sunflower Oil, Sorghum Oil)</t>
  </si>
  <si>
    <t>Poultry Fat</t>
  </si>
  <si>
    <t>Tallow</t>
  </si>
  <si>
    <t>White Grease</t>
  </si>
  <si>
    <t>Other (Lard)</t>
  </si>
  <si>
    <t>Yellow Grease</t>
  </si>
  <si>
    <t>Other Grease</t>
  </si>
  <si>
    <t>Advanced Feedstocks (Camolina)</t>
  </si>
  <si>
    <t>Other</t>
  </si>
  <si>
    <t>Total</t>
  </si>
  <si>
    <t>EIA Yield</t>
  </si>
  <si>
    <t>Annual capacity (mil. gal.)</t>
  </si>
  <si>
    <t>Production (mil. gal.)</t>
  </si>
  <si>
    <t>Sales of B100</t>
  </si>
  <si>
    <t>Sales of B100 Included in Biodiesel Blends</t>
  </si>
  <si>
    <t>Ending Stocks of B100</t>
  </si>
  <si>
    <t>B100 Stock Change</t>
  </si>
  <si>
    <t>U.S. Biodiesel Sales</t>
  </si>
  <si>
    <t>Sales vs. 5-Yr Avg.</t>
  </si>
  <si>
    <t>Days of Next Months Sales</t>
  </si>
  <si>
    <t>Imports</t>
  </si>
  <si>
    <t>Exports</t>
  </si>
  <si>
    <t>Yr/Yr Feedstk</t>
  </si>
  <si>
    <t>Yield vs 5Yr</t>
  </si>
  <si>
    <t>EPA EMTS</t>
  </si>
  <si>
    <t>Conversion Rate</t>
  </si>
  <si>
    <t>Delta to 5-Yr Average</t>
  </si>
  <si>
    <t>Vegetable Oils</t>
  </si>
  <si>
    <t>Daily average VO Use</t>
  </si>
  <si>
    <t>Change from 5-Yr Avg</t>
  </si>
  <si>
    <t>Vegetable Oils Other than SBO</t>
  </si>
  <si>
    <t>Daily Average Other VO Use</t>
  </si>
  <si>
    <t>Animal Fats &amp; Greases</t>
  </si>
  <si>
    <t>% Soybean Oil</t>
  </si>
  <si>
    <t>% Vegoil</t>
  </si>
  <si>
    <t>% Animal Fats</t>
  </si>
  <si>
    <t>Used Capacity</t>
  </si>
  <si>
    <t>Unused Capacity</t>
  </si>
  <si>
    <t>Capacity Utilization</t>
  </si>
  <si>
    <t>Capacity Utilization change from 5-Yr Average</t>
  </si>
  <si>
    <t>HOBO Spread</t>
  </si>
  <si>
    <t>Biodiesel Daily Production</t>
  </si>
  <si>
    <t>Change from Last Year</t>
  </si>
  <si>
    <t>Average Daily SBO Use</t>
  </si>
  <si>
    <t>VO Use per gallon</t>
  </si>
  <si>
    <t>SBO Use per gallon</t>
  </si>
  <si>
    <t>SBO Central Ill</t>
  </si>
  <si>
    <t>3-month average SBO Central Ill</t>
  </si>
  <si>
    <t>Corn Oil Use per gallon</t>
  </si>
  <si>
    <t>Canola Oil Use per gallon</t>
  </si>
  <si>
    <t>Yellow Grease Use per gallon</t>
  </si>
  <si>
    <t>UCO</t>
  </si>
  <si>
    <t>CWG</t>
  </si>
  <si>
    <t>Year-over-Year Change in Capacity</t>
  </si>
  <si>
    <t>Canola Oil % of Feedstock Mix</t>
  </si>
  <si>
    <t>Corn Oil % of Feedstock Mix</t>
  </si>
  <si>
    <t>SBO % of Feedstock Mix</t>
  </si>
  <si>
    <t>Poultry Fat % of Feedstock Mix</t>
  </si>
  <si>
    <t>Tallow % of Feedstock Mix</t>
  </si>
  <si>
    <t>CWG % of Feedstock Mix</t>
  </si>
  <si>
    <t>UCO / Yellow Grease % of Feedstock Mix</t>
  </si>
  <si>
    <t>EMTS Biodiesel Production (mil. gal.)</t>
  </si>
  <si>
    <t>EIA Biodiesel Production (mil. gal.)</t>
  </si>
  <si>
    <t>Delta</t>
  </si>
  <si>
    <t>Change from 5-Yr. Avg for Month</t>
  </si>
  <si>
    <t>Annual Capacity</t>
  </si>
  <si>
    <t>Net Exports</t>
  </si>
  <si>
    <t>Net exports as % of production</t>
  </si>
  <si>
    <t>Domestic Use</t>
  </si>
  <si>
    <t>Inedible Tallow</t>
  </si>
  <si>
    <t>check</t>
  </si>
  <si>
    <t>Crude soybean oil</t>
  </si>
  <si>
    <t>Once-refined soybean oil</t>
  </si>
  <si>
    <t>Percent crude</t>
  </si>
  <si>
    <t>Edible Tallow</t>
  </si>
  <si>
    <t>Lard</t>
  </si>
  <si>
    <t>Corn Oil (food grade)</t>
  </si>
  <si>
    <t>Corn Oil (industrial grade)</t>
  </si>
  <si>
    <t>Poultry</t>
  </si>
  <si>
    <t>Algae</t>
  </si>
  <si>
    <t>pounds of feedstock per gallon of biodiesel</t>
  </si>
  <si>
    <t>Informa</t>
  </si>
  <si>
    <t>diff.</t>
  </si>
  <si>
    <t>RD Capacity</t>
  </si>
  <si>
    <t>Combined Capacity</t>
  </si>
  <si>
    <t>11/12</t>
  </si>
  <si>
    <t>12/13</t>
  </si>
  <si>
    <t>13/14</t>
  </si>
  <si>
    <t>14/15</t>
  </si>
  <si>
    <t>15/16</t>
  </si>
  <si>
    <t>MY Prod</t>
  </si>
  <si>
    <t>Cal Yr Prod</t>
  </si>
  <si>
    <t>16/17</t>
  </si>
  <si>
    <t>17/18</t>
  </si>
  <si>
    <t>18/19</t>
  </si>
  <si>
    <t>19/20</t>
  </si>
  <si>
    <t>20/21</t>
  </si>
  <si>
    <t>Five-Year Average Monthly Change</t>
  </si>
  <si>
    <t>B100 Upper Midwest</t>
  </si>
  <si>
    <t>SBO Energy Value</t>
  </si>
  <si>
    <t>SBO Central Illinois</t>
  </si>
  <si>
    <t>Energy Profit/Loss</t>
  </si>
  <si>
    <t>Biodiesel less RIN value</t>
  </si>
  <si>
    <t>Heating Oil</t>
  </si>
  <si>
    <t>Biodiesel with RINs</t>
  </si>
  <si>
    <t>Date</t>
  </si>
  <si>
    <t>BD – Other</t>
  </si>
  <si>
    <t>BD-Canola</t>
  </si>
  <si>
    <t>BD-Corn Oil</t>
  </si>
  <si>
    <t>BD-SBO</t>
  </si>
  <si>
    <t>BD-UCO</t>
  </si>
  <si>
    <t>BD-Tallow</t>
  </si>
  <si>
    <t>Biodiesel Production</t>
  </si>
  <si>
    <t>RD-Other-Gallons (includes soybean oil before 7-21)</t>
  </si>
  <si>
    <t>RD-Tallow</t>
  </si>
  <si>
    <t xml:space="preserve">RD - Soybean Oil  </t>
  </si>
  <si>
    <t>RD-Fish Oil</t>
  </si>
  <si>
    <t>RD-UCO</t>
  </si>
  <si>
    <t>RD-Corn Oil</t>
  </si>
  <si>
    <t>Renewable Diesel Production</t>
  </si>
  <si>
    <t>BD – Other-Pounds</t>
  </si>
  <si>
    <t>BD-Canola-Pounds</t>
  </si>
  <si>
    <t>BD-Corn Oil-Pounds</t>
  </si>
  <si>
    <t>BD-SBO-Pounds</t>
  </si>
  <si>
    <t>BD-Tallow-Pounds</t>
  </si>
  <si>
    <t>BD-UCO-Pounds</t>
  </si>
  <si>
    <t>Biodiesel Feedstock Use</t>
  </si>
  <si>
    <t>RD-Corn Oil-Pounds</t>
  </si>
  <si>
    <t>RD-Fish Oil-Pounds</t>
  </si>
  <si>
    <t>RD-Other (soybean oil)-Pounds</t>
  </si>
  <si>
    <t>RD-Tallow-Pounds</t>
  </si>
  <si>
    <t>RD-UCO-Pounds</t>
  </si>
  <si>
    <t>Renewable Diesel Feedstock Use</t>
  </si>
  <si>
    <t>Biodiesel Vegetable Oil Production</t>
  </si>
  <si>
    <t>Biodiesel Animal Fat and Grease Production</t>
  </si>
  <si>
    <t>Biodiesel Vegetable Oil Feedstocks</t>
  </si>
  <si>
    <t>Biodiesel Animal Fat and Grease Feadstocks</t>
  </si>
  <si>
    <t>Biodiesel Vegetable Oil Percentage of Total Feedstocks</t>
  </si>
  <si>
    <t>Biodiesel Animal Fats and Grease Percentage of Total Feedstocks</t>
  </si>
  <si>
    <t>Biodiesel Production from Vegetable Oil Percentage</t>
  </si>
  <si>
    <t>Biodiesel Production from Animal Fat and Grease Percentage</t>
  </si>
  <si>
    <t>Renewable Diesel Vegetable Oil Production</t>
  </si>
  <si>
    <t>Renewable Diesel Animal Fat and Grease Production</t>
  </si>
  <si>
    <t>Renewable Diesel Vegetable Oil Feedstocks</t>
  </si>
  <si>
    <t>Renewable Diesel Animal Fat and Grease Feedstocks</t>
  </si>
  <si>
    <t>Renewable Diesel Vegetable Oil Percentage of Total Feedstocks</t>
  </si>
  <si>
    <t>Renewable Diesel Animal Fat and Grease Percentage of Total Feedstocks</t>
  </si>
  <si>
    <t>Renewable Diesel Production from Vegetable Oil Percentage</t>
  </si>
  <si>
    <t>Renewable Diesel Production from Animal Fat and Grease Percentage</t>
  </si>
  <si>
    <t>Combined Vegetable Oil Production</t>
  </si>
  <si>
    <t>Combined Animal Fat and Grease Production</t>
  </si>
  <si>
    <t>Combined Vegetable Oil Feedstocks</t>
  </si>
  <si>
    <t>Combined Animal Fat and Grease Feedstocks</t>
  </si>
  <si>
    <t>Vegetable Oil Total Feedstocks Percentage</t>
  </si>
  <si>
    <t>Animal Fat and Grease Total Feedstock Percentage</t>
  </si>
  <si>
    <t>Vegetable Oil Production Percentage</t>
  </si>
  <si>
    <t>Animal Fat and Grease Production Percentage</t>
  </si>
  <si>
    <t>Soybean Oil Percent of RD Feedstocks</t>
  </si>
  <si>
    <t>Soybean Oil Percent of BD Feedstocks</t>
  </si>
  <si>
    <t>Soybean Oil Percent of Total Feedstocks</t>
  </si>
  <si>
    <t>Feedstock replacement if 7% rule imposed in 2021</t>
  </si>
  <si>
    <t>7% of total feedstock use</t>
  </si>
  <si>
    <t>Veg oil feedstock use</t>
  </si>
  <si>
    <t>Feedstock replacement</t>
  </si>
  <si>
    <t>Gallons needed to replace shortfall</t>
  </si>
  <si>
    <t>Fats and greases required based on 9.5 pound conversion rate</t>
  </si>
  <si>
    <t>Jacobsen Prediction</t>
  </si>
  <si>
    <t>Change from Jacobsen Prediction</t>
  </si>
  <si>
    <t>Year/Year Change</t>
  </si>
  <si>
    <t>Original</t>
  </si>
  <si>
    <t>Change</t>
  </si>
  <si>
    <t>5-Yr Average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</si>
  <si>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</si>
  <si>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</si>
  <si>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</si>
  <si>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</si>
  <si>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</si>
  <si>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</si>
  <si>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</si>
  <si>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</si>
  <si>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</si>
  <si>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</si>
  <si>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</si>
  <si>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</si>
  <si>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W</t>
  </si>
  <si>
    <t>US Biodiesel Supply and Demand</t>
  </si>
  <si>
    <t>Million Gallons</t>
  </si>
  <si>
    <t>Beginning Stocks</t>
  </si>
  <si>
    <t>Production</t>
  </si>
  <si>
    <t xml:space="preserve">  Total Supply</t>
  </si>
  <si>
    <t xml:space="preserve">  Total Use</t>
  </si>
  <si>
    <t>Ending Stocks</t>
  </si>
  <si>
    <t>Biodiesel RIN Generation</t>
  </si>
  <si>
    <t>N/A</t>
  </si>
  <si>
    <t>Renewable Diesel RIN Generation</t>
  </si>
  <si>
    <t>Biomass-Based Diesel RINs</t>
  </si>
  <si>
    <t>Biomass-Based Diesel RFS</t>
  </si>
  <si>
    <t>Undifferentiated Advanced Biofuel RFS*</t>
  </si>
  <si>
    <t>*Met mostly with ethanol imported from Brazil or biodiesel usage above mandate</t>
  </si>
  <si>
    <t>Advanced Biofuel RFS</t>
  </si>
  <si>
    <t>Cellulosic Biofuel RFS</t>
  </si>
  <si>
    <t>RFS to be met with Biomass-Based Diesel</t>
  </si>
  <si>
    <t>Brazilian Ethanol Imports</t>
  </si>
  <si>
    <t>UAB RFS minus Brazilian Ethanol Imports</t>
  </si>
  <si>
    <t xml:space="preserve"> Adjusted for 1.7 RINs</t>
  </si>
  <si>
    <t>Carryover RINs (gallons)</t>
  </si>
  <si>
    <t>BBD RIN Balance</t>
  </si>
  <si>
    <t/>
  </si>
  <si>
    <t>Renewable Diesel as % of BBD RINs</t>
  </si>
  <si>
    <t>Implied Renewable Diesel Imports (RINs less production)</t>
  </si>
  <si>
    <t>Target: 110</t>
  </si>
  <si>
    <t>FINALIZED RENEWABLE VOLUMES (billion gallons)*</t>
  </si>
  <si>
    <t>Category</t>
  </si>
  <si>
    <t>Preliminary</t>
  </si>
  <si>
    <t>Advanced Biofuel</t>
  </si>
  <si>
    <t>--</t>
  </si>
  <si>
    <t xml:space="preserve">    Cellulosic biofuel</t>
  </si>
  <si>
    <t xml:space="preserve">    Biomass-based diesel**</t>
  </si>
  <si>
    <t xml:space="preserve">    Undifferentiated advanced biofuel</t>
  </si>
  <si>
    <t>Corn-eligible (non-advanced) portion</t>
  </si>
  <si>
    <t>Total Renewable Fuels</t>
  </si>
  <si>
    <t>*  All volumes are ethanol-equivalent expect for biomass-based diesel, which is actual.</t>
  </si>
  <si>
    <t>** Most biomass-based diesel generates 1.5 RINs/gallon toward the advanced biofuel mandate.</t>
  </si>
  <si>
    <t>BRAZIL BIODIESEL PRODUCTION</t>
  </si>
  <si>
    <t>1999/00</t>
  </si>
  <si>
    <t>2000/01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</si>
  <si>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</si>
  <si>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</si>
  <si>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</si>
  <si>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</si>
  <si>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</si>
  <si>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</si>
  <si>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</si>
  <si>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</si>
  <si>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</si>
  <si>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</si>
  <si>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</si>
  <si>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</si>
  <si>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</si>
  <si>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</si>
  <si>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</si>
  <si>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</si>
  <si>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Monthly Biodiesel Bulletin</t>
  </si>
  <si>
    <t>MATÉRIAS-PRIMAS UTILIZADAS PARA PRODUÇÃO DE BIODIESEL</t>
  </si>
  <si>
    <t>Soy oil (oleo de soja)</t>
  </si>
  <si>
    <t>Tallow (gordura bovina)</t>
  </si>
  <si>
    <t>Cotton oil (oleo de algodao)</t>
  </si>
  <si>
    <t>Sunflower oil (oleo de girassol)</t>
  </si>
  <si>
    <t>Palm oil (oleo de palma)</t>
  </si>
  <si>
    <t>Castor bean oil (oleo de mamona)</t>
  </si>
  <si>
    <t>Pork fat (gordura de porco)</t>
  </si>
  <si>
    <t>Chicken fat (gordura de frango)</t>
  </si>
  <si>
    <t>Recycled cooking oil (oleo de fritura)</t>
  </si>
  <si>
    <t>Peanut oil (oleo de amendoim)</t>
  </si>
  <si>
    <t>Sesame oil (oleo de sesamo)</t>
  </si>
  <si>
    <t>Turnip oil (oleo de nabo-forrageiro)</t>
  </si>
  <si>
    <t>Canola oil (oleo de canola)</t>
  </si>
  <si>
    <t>Corn oil (oleo de milho)</t>
  </si>
  <si>
    <t>Others (outros materiais graxos)</t>
  </si>
  <si>
    <t xml:space="preserve">  Total</t>
  </si>
  <si>
    <t>Brazil Biodiesel Capacity (m3/day)</t>
  </si>
  <si>
    <t>Plantas autorizadas somente para operação (authorized plants only for operation)</t>
  </si>
  <si>
    <t>Plantas autorizadas para operação e comercialização (authorized plants for operation and commercialization)</t>
  </si>
  <si>
    <t>TOTAL Plantas autorizadas para operação (authorized plants for operation)</t>
  </si>
  <si>
    <t>Capacidade nominal autorizada (m3/mês)</t>
  </si>
  <si>
    <t>AUTHORIZED PLANTS OF BIODIESEL FOR CONSTRUCTION</t>
  </si>
  <si>
    <t>Novas plantas autorizadas para construção (new authorized plants for construction)</t>
  </si>
  <si>
    <t>Plantas autorizadas para ampliação (authorized plants for magnifying)</t>
  </si>
  <si>
    <t>Plantas autorizadas para construcao referente a modificacao de planta produtora (authorized plants for modification of production)</t>
  </si>
  <si>
    <t>Authorized for Commercialization</t>
  </si>
  <si>
    <t>Authorized for Operation</t>
  </si>
  <si>
    <t>Biodiesel Statistical Data</t>
  </si>
  <si>
    <t>Vendas, pelas distribuidoras1, dos derivados combustíveis de petróleo por Unidade da Federação e produto - 2000-2009 (m3)</t>
  </si>
  <si>
    <t>PRODUTO: OLEO DIESEL (m3 - 1000 liters)</t>
  </si>
  <si>
    <t xml:space="preserve">Produção Nacional de Biodiesel Puro - B100 (metros cúbicos) </t>
  </si>
  <si>
    <t xml:space="preserve">  Biodiesel Share of Diesel Use</t>
  </si>
  <si>
    <t xml:space="preserve">  Production of Biodiesel in million liters</t>
  </si>
  <si>
    <t>Biodiesel Production (1,000 Tonnes)</t>
  </si>
  <si>
    <t>Feedstock (1,000 Tonnes)</t>
  </si>
  <si>
    <t xml:space="preserve">  Soybean Oil</t>
  </si>
  <si>
    <t xml:space="preserve">  Tallow</t>
  </si>
  <si>
    <t xml:space="preserve">  Cottonseed Oil</t>
  </si>
  <si>
    <t xml:space="preserve">  Canola Oil</t>
  </si>
  <si>
    <t xml:space="preserve">  Others</t>
  </si>
  <si>
    <t>PRODUTO: OLEO DIESEL (m3)</t>
  </si>
  <si>
    <t>Dados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</si>
  <si>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</si>
  <si>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</si>
  <si>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</si>
  <si>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</si>
  <si>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</si>
  <si>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</si>
  <si>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</si>
  <si>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</si>
  <si>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</si>
  <si>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</si>
  <si>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</si>
  <si>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</si>
  <si>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 do Ano</t>
  </si>
  <si>
    <t>B2: Jan 2008</t>
  </si>
  <si>
    <t>B3: July 2008</t>
  </si>
  <si>
    <t>B4: July 2009</t>
  </si>
  <si>
    <t>B5: Jan 2010</t>
  </si>
  <si>
    <t>B6: July 2014</t>
  </si>
  <si>
    <t>B7: Nov 2014</t>
  </si>
  <si>
    <t>BIODIESEL PRODUCTION (1,000 Tonnes)</t>
  </si>
  <si>
    <t>Cal. Yr.</t>
  </si>
  <si>
    <t>04/05</t>
  </si>
  <si>
    <t>05/06</t>
  </si>
  <si>
    <t>06/07</t>
  </si>
  <si>
    <t>07/08</t>
  </si>
  <si>
    <t>08/09</t>
  </si>
  <si>
    <t>09/10</t>
  </si>
  <si>
    <t>10/11</t>
  </si>
  <si>
    <t>21/22</t>
  </si>
  <si>
    <t>22/23</t>
  </si>
  <si>
    <t>23/24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</si>
  <si>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</si>
  <si>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</si>
  <si>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</si>
  <si>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</si>
  <si>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</si>
  <si>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</si>
  <si>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</si>
  <si>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</si>
  <si>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</si>
  <si>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</si>
  <si>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Jan</t>
  </si>
  <si>
    <t>FEEDSTOCKS</t>
  </si>
  <si>
    <t>Cotton Oil</t>
  </si>
  <si>
    <t>PERCENT OF FEEDSTOCK MIX</t>
  </si>
  <si>
    <t>(1000 m3)</t>
  </si>
  <si>
    <t>2023*</t>
  </si>
  <si>
    <t>Other Feedstocks</t>
  </si>
  <si>
    <t>Fuel Consumption (million liters)</t>
  </si>
  <si>
    <t>Gasoline</t>
  </si>
  <si>
    <t>Diesel</t>
  </si>
  <si>
    <t>On-road - Diesel</t>
  </si>
  <si>
    <t>Agriculture - Diesel</t>
  </si>
  <si>
    <t>Construction and Mining - Diesel</t>
  </si>
  <si>
    <t>Shipping and Rail - Diesel</t>
  </si>
  <si>
    <t>Industry - Diesel</t>
  </si>
  <si>
    <t>Heating - Diesel</t>
  </si>
  <si>
    <t>Jet Fuel</t>
  </si>
  <si>
    <t>Biodiesel Supply and Demand</t>
  </si>
  <si>
    <t>(million liters)</t>
  </si>
  <si>
    <t>207</t>
  </si>
  <si>
    <t>1,078</t>
  </si>
  <si>
    <t>0</t>
  </si>
  <si>
    <t>Total Supply</t>
  </si>
  <si>
    <t>233</t>
  </si>
  <si>
    <t>Domestic Consumption</t>
  </si>
  <si>
    <t>1,015</t>
  </si>
  <si>
    <t>37</t>
  </si>
  <si>
    <t>Total Demand</t>
  </si>
  <si>
    <t>Blend Rate</t>
  </si>
  <si>
    <t>B5</t>
  </si>
  <si>
    <t>B7</t>
  </si>
  <si>
    <t>B10</t>
  </si>
  <si>
    <t>B20</t>
  </si>
  <si>
    <t>Production Capacity</t>
  </si>
  <si>
    <t>Number of Biorefineries</t>
  </si>
  <si>
    <t>Nameplate Capacity</t>
  </si>
  <si>
    <t>The Jacobsen Estimates</t>
  </si>
  <si>
    <t>Feedstock Demand (000 tonnes)</t>
  </si>
  <si>
    <t>Palm Oil - 62.5% Yield</t>
  </si>
  <si>
    <t>860</t>
  </si>
  <si>
    <t>Domestic PO consumption</t>
  </si>
  <si>
    <t>155</t>
  </si>
  <si>
    <t>Non-biofuel estimate</t>
  </si>
  <si>
    <t>8,576</t>
  </si>
  <si>
    <t>10.0%</t>
  </si>
  <si>
    <t>FAS Feedstock Estimate</t>
  </si>
  <si>
    <t>14,850</t>
  </si>
  <si>
    <t>2021</t>
  </si>
  <si>
    <t>2022</t>
  </si>
  <si>
    <t xml:space="preserve">  On-road Consumption</t>
  </si>
  <si>
    <t>B2 - B5</t>
  </si>
  <si>
    <t>B4</t>
  </si>
  <si>
    <t>Stearin</t>
  </si>
  <si>
    <t>FFA of Palm Oil</t>
  </si>
  <si>
    <t>Coconut Oil</t>
  </si>
  <si>
    <t>720</t>
  </si>
  <si>
    <t xml:space="preserve">  Biodiesel</t>
  </si>
  <si>
    <t xml:space="preserve">  Renewable Diesel</t>
  </si>
  <si>
    <t>1,490</t>
  </si>
  <si>
    <t xml:space="preserve">  On-Road Use</t>
  </si>
  <si>
    <t>Production Capacity - Biodiesel</t>
  </si>
  <si>
    <t>171</t>
  </si>
  <si>
    <t>20,115</t>
  </si>
  <si>
    <t>Production Capacity - Renewable Diesel</t>
  </si>
  <si>
    <t>million</t>
  </si>
  <si>
    <t>2023 Feedstock</t>
  </si>
  <si>
    <t>Industrial</t>
  </si>
  <si>
    <t>Food</t>
  </si>
  <si>
    <t>Rapeseed Oil</t>
  </si>
  <si>
    <t>Sunflower Oil</t>
  </si>
  <si>
    <t>According to the report, Europe consumes 130,000 barrels/day (bpd) of UCO – eight times more than it collects.</t>
  </si>
  <si>
    <t>Germany</t>
  </si>
  <si>
    <t>France</t>
  </si>
  <si>
    <t>Spain</t>
  </si>
  <si>
    <t>Poland</t>
  </si>
  <si>
    <t>Netherlands</t>
  </si>
  <si>
    <t>Italy</t>
  </si>
  <si>
    <t>Belgium</t>
  </si>
  <si>
    <t>(million gallons)</t>
  </si>
  <si>
    <t>Feedstock Demand</t>
  </si>
  <si>
    <t>Feedstock Value</t>
  </si>
  <si>
    <t>(million dollars)</t>
  </si>
  <si>
    <t>Finland</t>
  </si>
  <si>
    <t>Sweden</t>
  </si>
  <si>
    <t>Portugual</t>
  </si>
  <si>
    <t>Czech Republic</t>
  </si>
  <si>
    <t xml:space="preserve">Combined Feedstock </t>
  </si>
  <si>
    <t>CAGR</t>
  </si>
  <si>
    <t>Demand</t>
  </si>
  <si>
    <t>Value</t>
  </si>
  <si>
    <t>BBD Consumption</t>
  </si>
  <si>
    <t>Austria</t>
  </si>
  <si>
    <t>Romania</t>
  </si>
  <si>
    <t>Portugal</t>
  </si>
  <si>
    <t>Others</t>
  </si>
  <si>
    <t>Company Name</t>
  </si>
  <si>
    <t>Fuel</t>
  </si>
  <si>
    <t>Feedstock</t>
  </si>
  <si>
    <t>Capacity</t>
  </si>
  <si>
    <t>Year Opened</t>
  </si>
  <si>
    <t>Notes</t>
  </si>
  <si>
    <t>HDRD</t>
  </si>
  <si>
    <t>Vegetable oils and animal fats</t>
  </si>
  <si>
    <t>2 lines</t>
  </si>
  <si>
    <t>The Netherlands</t>
  </si>
  <si>
    <t>Methanol</t>
  </si>
  <si>
    <t>Biogas</t>
  </si>
  <si>
    <t>Palm oil</t>
  </si>
  <si>
    <t>7 plants</t>
  </si>
  <si>
    <t>Vegetable oils, animal fats, UCO, algae extracts</t>
  </si>
  <si>
    <t>720 in 2024</t>
  </si>
  <si>
    <t>Tall oil</t>
  </si>
  <si>
    <t>Portgual</t>
  </si>
  <si>
    <t>Ethanol</t>
  </si>
  <si>
    <t>Saw dust</t>
  </si>
  <si>
    <t>Bio-CNG</t>
  </si>
  <si>
    <t>Straw</t>
  </si>
  <si>
    <t>-</t>
  </si>
  <si>
    <t>50% palm oil, other vegetable oils and animal fats</t>
  </si>
  <si>
    <t>Vegetable oil, animal fats, UCO, algae extracts</t>
  </si>
  <si>
    <t>Pulp million side-streams</t>
  </si>
  <si>
    <t>Biomass</t>
  </si>
  <si>
    <t>includes sanitizer line</t>
  </si>
  <si>
    <t>Wood Sugar</t>
  </si>
  <si>
    <t>Wheat Straw</t>
  </si>
  <si>
    <t>Pyrolysis Oil</t>
  </si>
  <si>
    <t>950 in 2024</t>
  </si>
  <si>
    <t>24</t>
  </si>
  <si>
    <t>780</t>
  </si>
  <si>
    <t>783</t>
  </si>
  <si>
    <t>21</t>
  </si>
  <si>
    <t>World Capacity</t>
  </si>
  <si>
    <t>tonnes</t>
  </si>
  <si>
    <t>gallons of biodiesel</t>
  </si>
  <si>
    <t>687</t>
  </si>
  <si>
    <t>35</t>
  </si>
  <si>
    <t>Renewable fuel plant statistics, supply and disposition, monthly</t>
  </si>
  <si>
    <t>Statistics Canada Renewable Fuel Plant Statistics, Supply and Disposition</t>
  </si>
  <si>
    <t>FEEDSTOCK SUPPLY AND DEMAND</t>
  </si>
  <si>
    <t>Products</t>
  </si>
  <si>
    <t>Receipts</t>
  </si>
  <si>
    <t>Inputs</t>
  </si>
  <si>
    <t>Losses and adjustments</t>
  </si>
  <si>
    <t>Residual</t>
  </si>
  <si>
    <t>Ending stocks</t>
  </si>
  <si>
    <t>Renewable Fuel ex. Ethanol</t>
  </si>
  <si>
    <t>TOTAL FEEDSTOCKS</t>
  </si>
  <si>
    <t>Beginning stocks</t>
  </si>
  <si>
    <t>(tonnes)</t>
  </si>
  <si>
    <t>Renewable fuel plant feedstocks, total</t>
  </si>
  <si>
    <t>Cereal grains, total 2</t>
  </si>
  <si>
    <t>Vegetable oils, total 2</t>
  </si>
  <si>
    <t>..</t>
  </si>
  <si>
    <t>Other renewable fuel plant feedstocks, total 3</t>
  </si>
  <si>
    <t>Shipments</t>
  </si>
  <si>
    <t>Ending stocks 5</t>
  </si>
  <si>
    <t>BIOFUEL SUPPLY AND DEMAND</t>
  </si>
  <si>
    <r>
      <t>meters</t>
    </r>
    <r>
      <rPr>
        <vertAlign val="superscript"/>
        <sz val="10"/>
        <color theme="1"/>
        <rFont val="Arial Narrow"/>
        <family val="2"/>
      </rPr>
      <t>3</t>
    </r>
  </si>
  <si>
    <t>Renewable fuels, total</t>
  </si>
  <si>
    <t>Renewable fuels except fuel ethanol 4</t>
  </si>
  <si>
    <t>Metric tonnes</t>
  </si>
  <si>
    <t>Cubic metres</t>
  </si>
  <si>
    <t>q1</t>
  </si>
  <si>
    <t>q2</t>
  </si>
  <si>
    <t>qxq</t>
  </si>
  <si>
    <t>Symbol legend:</t>
  </si>
  <si>
    <t xml:space="preserve"> not available for a specific reference period</t>
  </si>
  <si>
    <t>x</t>
  </si>
  <si>
    <t xml:space="preserve"> suppressed to meet the confidentiality requirements of the Statistics Act</t>
  </si>
  <si>
    <t>Footnotes:</t>
  </si>
  <si>
    <t>Beginning stocks are quantities held on the first day of the reporting month (start of day).</t>
  </si>
  <si>
    <t>Vegetable oils include canola oil, soya oil and other vegetable oils.</t>
  </si>
  <si>
    <t>Other renewable plant feedstocks include agricultural biomass residues, forestry biomass residues, municipal solid waste, animals fats, other biomass residue feedstocks, used cooking oil, methanol.</t>
  </si>
  <si>
    <t>Renewable Fuels Except Fuel Ethanol include biodiesel fuel (FAME), renewable diesel fuel (HDRD/HVO) and other renewable fuels.</t>
  </si>
  <si>
    <t>Inventories of fuel stored for future use. Stocks are reported as of the last day of the month.</t>
  </si>
  <si>
    <t>How to cite: Statistics Canada. Table 25-10-0082-01  Renewable fuel plant statistics, supply and disposition, monthly</t>
  </si>
  <si>
    <t>https://www150.statcan.gc.ca/t1/tbl1/en/tv.action?pid=2510008201</t>
  </si>
  <si>
    <t>Vegetable Oil Used in Biomass-Based Diesel Production</t>
  </si>
  <si>
    <t>.</t>
  </si>
  <si>
    <t>Heavy Fuel Oil</t>
  </si>
  <si>
    <t xml:space="preserve">  Renewable Diesel </t>
  </si>
  <si>
    <t xml:space="preserve">  Biodiesel - On Road</t>
  </si>
  <si>
    <t>On-Road Blend Rate</t>
  </si>
  <si>
    <t>Vegetable oils</t>
  </si>
  <si>
    <t>BioDiesel (000 tonnes)</t>
  </si>
  <si>
    <t>Other - UCO</t>
  </si>
  <si>
    <t>RD (000 tonnes)</t>
  </si>
  <si>
    <t>million liters Used in BioD Production</t>
  </si>
  <si>
    <t>million pounds</t>
  </si>
  <si>
    <t>million liters Used in RD Production</t>
  </si>
  <si>
    <t>Palm</t>
  </si>
  <si>
    <t>Palm Sludge Oil</t>
  </si>
  <si>
    <t>Spent Bleaching Earth Oil</t>
  </si>
  <si>
    <t>PRODUCTION CAPACITY (million gallons/year)</t>
  </si>
  <si>
    <t>EMTS DATA (million gallons/month)</t>
  </si>
  <si>
    <t>ADM Lloydminster, AB</t>
  </si>
  <si>
    <t>Consolidated Biofuels - Delta BC</t>
  </si>
  <si>
    <t>Cowichan Biodiesel Co-Op - Duncan</t>
  </si>
  <si>
    <t>Innoltek, Saint - Jean-sur-Richelieu, QB</t>
  </si>
  <si>
    <t>Darling - Rothsay Biodiesel - Saint Catherine, QB</t>
  </si>
  <si>
    <t>Verbio Diesel, Welland, ON</t>
  </si>
  <si>
    <t>World Energy Biox Biofuels - Hamilton, ON</t>
  </si>
  <si>
    <t>World Energy Biox Biofuels, Sombra, ON</t>
  </si>
  <si>
    <t>Invigor Bioenergy Corp, Lethbridge, AB</t>
  </si>
  <si>
    <t>Cielo - Toronto, ON</t>
  </si>
  <si>
    <t>Cielo - Winnipeg MB</t>
  </si>
  <si>
    <t>EV 1.5</t>
  </si>
  <si>
    <t>EV 1.6</t>
  </si>
  <si>
    <t>EV 1.7</t>
  </si>
  <si>
    <t>Feedstock Mix</t>
  </si>
  <si>
    <t>UCO - Tallow</t>
  </si>
  <si>
    <t>Canola - SBO</t>
  </si>
  <si>
    <t>Canola - SBO - UCO - Tallow</t>
  </si>
  <si>
    <t>Agricultural Waste</t>
  </si>
  <si>
    <t>Waste Products - Wood</t>
  </si>
  <si>
    <t>Start Date</t>
  </si>
  <si>
    <t>Q4 2013</t>
  </si>
  <si>
    <t>Mar - 2008?</t>
  </si>
  <si>
    <t>Name Plate Capacity</t>
  </si>
  <si>
    <t>Probability</t>
  </si>
  <si>
    <t>Closed 3/21</t>
  </si>
  <si>
    <t>Acquired 6/1/19</t>
  </si>
  <si>
    <t>.26 mgy in '01 - 17.7 mgy in '07</t>
  </si>
  <si>
    <t>Purchased in 2016 No full capacity before</t>
  </si>
  <si>
    <t>Commissioned in 2013 - Used UCO - Tallow</t>
  </si>
  <si>
    <t>Construction, Mining and Agriculture - Diesel</t>
  </si>
  <si>
    <t>On-road, Agriculture, Construction, and Rail</t>
  </si>
  <si>
    <t>Industry, Heating</t>
  </si>
  <si>
    <t>Idle Capacity</t>
  </si>
  <si>
    <t xml:space="preserve">  On-road Use</t>
  </si>
  <si>
    <t>Palm Stearin</t>
  </si>
  <si>
    <t>Agriculture</t>
  </si>
  <si>
    <t>Heating</t>
  </si>
  <si>
    <t>Jet Fuel - Domestic</t>
  </si>
  <si>
    <t>Jet Fuel - International</t>
  </si>
  <si>
    <t>Brazil</t>
  </si>
  <si>
    <t>Malaysia</t>
  </si>
  <si>
    <t>Thailand</t>
  </si>
  <si>
    <t>Philippines</t>
  </si>
  <si>
    <t>Peru</t>
  </si>
  <si>
    <t>EU</t>
  </si>
  <si>
    <t>Australia</t>
  </si>
  <si>
    <t>Colombia</t>
  </si>
  <si>
    <t>Canada</t>
  </si>
  <si>
    <t>Indonesia</t>
  </si>
  <si>
    <t>China</t>
  </si>
  <si>
    <t>Argentina</t>
  </si>
  <si>
    <t>india</t>
  </si>
  <si>
    <t>Japan</t>
  </si>
  <si>
    <t>Canola/Rapeseed Oil</t>
  </si>
  <si>
    <t>US BIODIESEL IMPORTS (Million Gallons)</t>
  </si>
  <si>
    <t>1,000 Gallons</t>
  </si>
  <si>
    <t>HS Codes: 3826001, 3826003</t>
  </si>
  <si>
    <t xml:space="preserve"> European Union-28</t>
  </si>
  <si>
    <t>Belgium-Luxembourg</t>
  </si>
  <si>
    <t>Bulgaria</t>
  </si>
  <si>
    <t>Croatia</t>
  </si>
  <si>
    <t>Cyprus</t>
  </si>
  <si>
    <t>Czechoslavakia</t>
  </si>
  <si>
    <t>Denmark</t>
  </si>
  <si>
    <t>Estonia</t>
  </si>
  <si>
    <t>Germany, Democratic Republic (East)</t>
  </si>
  <si>
    <t>Germany, Federal Republic of</t>
  </si>
  <si>
    <t>Greece</t>
  </si>
  <si>
    <t>Hungary</t>
  </si>
  <si>
    <t>Ireland</t>
  </si>
  <si>
    <t>Latvia</t>
  </si>
  <si>
    <t>Lithuania</t>
  </si>
  <si>
    <t>Luxembourg</t>
  </si>
  <si>
    <t>Malta</t>
  </si>
  <si>
    <t>Slovakia</t>
  </si>
  <si>
    <t>Slovenia</t>
  </si>
  <si>
    <t>United Kingdom</t>
  </si>
  <si>
    <t xml:space="preserve">  Other Europe</t>
  </si>
  <si>
    <t>Albania</t>
  </si>
  <si>
    <t>Andorra</t>
  </si>
  <si>
    <t>Azores</t>
  </si>
  <si>
    <t>Bosnia-Hercegovina</t>
  </si>
  <si>
    <t>Faroe Islands</t>
  </si>
  <si>
    <t>Gibraltar</t>
  </si>
  <si>
    <t>Iceland</t>
  </si>
  <si>
    <t>Kosovo</t>
  </si>
  <si>
    <t>Liechtenstein</t>
  </si>
  <si>
    <t>Macedonia (Skopje)</t>
  </si>
  <si>
    <t>Monaco</t>
  </si>
  <si>
    <t>Montenegro</t>
  </si>
  <si>
    <t>Norway</t>
  </si>
  <si>
    <t>San Marino</t>
  </si>
  <si>
    <t>Serbia</t>
  </si>
  <si>
    <t>Serbia and Montenegro</t>
  </si>
  <si>
    <t>Svalbard, Jan Mayen Island</t>
  </si>
  <si>
    <t>Switzerland</t>
  </si>
  <si>
    <t>Vatican City</t>
  </si>
  <si>
    <t>Yugoslavia</t>
  </si>
  <si>
    <t xml:space="preserve">  Former Soviet Union-12</t>
  </si>
  <si>
    <t>Armenia</t>
  </si>
  <si>
    <t>Azerbaijan</t>
  </si>
  <si>
    <t>Belarus</t>
  </si>
  <si>
    <t>Georgia</t>
  </si>
  <si>
    <t>Kazakhstan</t>
  </si>
  <si>
    <t>Kyrgyzstan</t>
  </si>
  <si>
    <t>Moldova</t>
  </si>
  <si>
    <t>Russia</t>
  </si>
  <si>
    <t>Tajikistan</t>
  </si>
  <si>
    <t>Turkmenistan</t>
  </si>
  <si>
    <t>Ukraine</t>
  </si>
  <si>
    <t>Uzbekistan</t>
  </si>
  <si>
    <t>USSR</t>
  </si>
  <si>
    <t xml:space="preserve">  Asia and Oceania</t>
  </si>
  <si>
    <t>Afghanistan</t>
  </si>
  <si>
    <t>American Oceania</t>
  </si>
  <si>
    <t>American Samoa</t>
  </si>
  <si>
    <t>Antarctica</t>
  </si>
  <si>
    <t>Australian Oceania</t>
  </si>
  <si>
    <t>Bahrain</t>
  </si>
  <si>
    <t>Bangladesh</t>
  </si>
  <si>
    <t>Bhutan</t>
  </si>
  <si>
    <t>Bouvet Island</t>
  </si>
  <si>
    <t>Brunei</t>
  </si>
  <si>
    <t>Burma (Myanmar)</t>
  </si>
  <si>
    <t>Cambodia (Kampuchea)</t>
  </si>
  <si>
    <t>Christmas Island</t>
  </si>
  <si>
    <t>Cocos (Keeling) Island</t>
  </si>
  <si>
    <t>Cook Islands</t>
  </si>
  <si>
    <t>Cook Islands and Nuie and Tokelau</t>
  </si>
  <si>
    <t>East Timor</t>
  </si>
  <si>
    <t>Fiji</t>
  </si>
  <si>
    <t>French Pacific Islands (Includes Tahiti)</t>
  </si>
  <si>
    <t>French Polynesia</t>
  </si>
  <si>
    <t>Gaza Strip Administered by Israel</t>
  </si>
  <si>
    <t>Gilbert and Ellice Islands</t>
  </si>
  <si>
    <t>Guam</t>
  </si>
  <si>
    <t>Heard and McDonald Islands</t>
  </si>
  <si>
    <t>Hong Kong</t>
  </si>
  <si>
    <t>India</t>
  </si>
  <si>
    <t>Iran</t>
  </si>
  <si>
    <t>Iraq</t>
  </si>
  <si>
    <t>Iraq-Saudi Arabia Neutral Zone</t>
  </si>
  <si>
    <t>Israel</t>
  </si>
  <si>
    <t>Jordan</t>
  </si>
  <si>
    <t>Kiribati</t>
  </si>
  <si>
    <t>Korea, North</t>
  </si>
  <si>
    <t>Korea, South</t>
  </si>
  <si>
    <t>Kuwait</t>
  </si>
  <si>
    <t>Laos</t>
  </si>
  <si>
    <t>Lebanon</t>
  </si>
  <si>
    <t>Macao</t>
  </si>
  <si>
    <t>Maldives</t>
  </si>
  <si>
    <t>Marshall Islands</t>
  </si>
  <si>
    <t>Micronesia, Fedrated States of</t>
  </si>
  <si>
    <t>Midway Islands (US)</t>
  </si>
  <si>
    <t>Mongolia</t>
  </si>
  <si>
    <t>Nauru</t>
  </si>
  <si>
    <t>Nepal</t>
  </si>
  <si>
    <t>New Caledonia</t>
  </si>
  <si>
    <t>New Zealand</t>
  </si>
  <si>
    <t>Niue</t>
  </si>
  <si>
    <t>Norfolk Island</t>
  </si>
  <si>
    <t>Northern Mariana Islands</t>
  </si>
  <si>
    <t>Oman</t>
  </si>
  <si>
    <t>Other Pacific Islands (Includes Nauru, Fiji, and Tonga)</t>
  </si>
  <si>
    <t>Pakistan</t>
  </si>
  <si>
    <t>Palestine</t>
  </si>
  <si>
    <t>Palau</t>
  </si>
  <si>
    <t>Papua New Guinea</t>
  </si>
  <si>
    <t>Pitcairn Island</t>
  </si>
  <si>
    <t>Polar Regions</t>
  </si>
  <si>
    <t>Qatar</t>
  </si>
  <si>
    <t>Saudi Arabia</t>
  </si>
  <si>
    <t>Singapore</t>
  </si>
  <si>
    <t>Solomon Islands</t>
  </si>
  <si>
    <t>Southern Asia (Includes Bhutan and the Maldives)</t>
  </si>
  <si>
    <t>Southern Pacific Islands</t>
  </si>
  <si>
    <t>Sri Lanka</t>
  </si>
  <si>
    <t>Syria</t>
  </si>
  <si>
    <t>Taiwan</t>
  </si>
  <si>
    <t>Tokelau</t>
  </si>
  <si>
    <t>Tonga</t>
  </si>
  <si>
    <t>Turkey</t>
  </si>
  <si>
    <t>Tuvalu</t>
  </si>
  <si>
    <t>United Arab Emirates</t>
  </si>
  <si>
    <t>United States Minor Outlying Islands</t>
  </si>
  <si>
    <t>Vanuatu (New Hebrides)</t>
  </si>
  <si>
    <t>Vietnam</t>
  </si>
  <si>
    <t>Wake Island (US)</t>
  </si>
  <si>
    <t>Wallis and Futuna</t>
  </si>
  <si>
    <t>West Bank Administered by Israel</t>
  </si>
  <si>
    <t>Western Samoa</t>
  </si>
  <si>
    <t>Yemen (Aden or South)</t>
  </si>
  <si>
    <t>Yemen, Republic of</t>
  </si>
  <si>
    <t xml:space="preserve">  Africa</t>
  </si>
  <si>
    <t>Algeria</t>
  </si>
  <si>
    <t>Angola</t>
  </si>
  <si>
    <t>Benin (Dahomey)</t>
  </si>
  <si>
    <t>Botswana</t>
  </si>
  <si>
    <t>British Indian Ocean Terr</t>
  </si>
  <si>
    <t>Burkina (Upper Volta)</t>
  </si>
  <si>
    <t>Burundi</t>
  </si>
  <si>
    <t>Cameroon</t>
  </si>
  <si>
    <t>Canary Islands</t>
  </si>
  <si>
    <t>Cape Verde Island (Cape Green)</t>
  </si>
  <si>
    <t>Central African Republic</t>
  </si>
  <si>
    <t>Ceuta</t>
  </si>
  <si>
    <t>Ceuta and Melilla</t>
  </si>
  <si>
    <t>Chad</t>
  </si>
  <si>
    <t>Comoros</t>
  </si>
  <si>
    <t>Congo (Brazzaville)</t>
  </si>
  <si>
    <t>Congo (Democratic Republic of, Kinshasa, Zaire)</t>
  </si>
  <si>
    <t>Cote d'Ivoire (Ivory Coast)</t>
  </si>
  <si>
    <t>Djibouti</t>
  </si>
  <si>
    <t>Egypt</t>
  </si>
  <si>
    <t>Equatorial Guinea</t>
  </si>
  <si>
    <t>Eritrea</t>
  </si>
  <si>
    <t>Ethiopia</t>
  </si>
  <si>
    <t>French Indian Ocean Areas (Incl. Reunion &amp; French Southern and Antarctic Lands)</t>
  </si>
  <si>
    <t>French Southern and Antarctic Lands</t>
  </si>
  <si>
    <t>Gabon</t>
  </si>
  <si>
    <t>Gambia</t>
  </si>
  <si>
    <t>Ghana</t>
  </si>
  <si>
    <t>Guinea</t>
  </si>
  <si>
    <t>Guinea-Bissau</t>
  </si>
  <si>
    <t>Kenya</t>
  </si>
  <si>
    <t>Lesotho</t>
  </si>
  <si>
    <t>Liberia</t>
  </si>
  <si>
    <t>Libya</t>
  </si>
  <si>
    <t>Madagascar</t>
  </si>
  <si>
    <t>Madeira Islands</t>
  </si>
  <si>
    <t>Malawi</t>
  </si>
  <si>
    <t>Mali</t>
  </si>
  <si>
    <t>Mauritania</t>
  </si>
  <si>
    <t>Mauritius</t>
  </si>
  <si>
    <t>Mayotte</t>
  </si>
  <si>
    <t>Melilla</t>
  </si>
  <si>
    <t>Morocco</t>
  </si>
  <si>
    <t>Mozambique</t>
  </si>
  <si>
    <t>Namibia</t>
  </si>
  <si>
    <t>Niger</t>
  </si>
  <si>
    <t>Nigeria</t>
  </si>
  <si>
    <t>Reunion</t>
  </si>
  <si>
    <t>Rwanda</t>
  </si>
  <si>
    <t>Sao Tome and Principe</t>
  </si>
  <si>
    <t>Senegal</t>
  </si>
  <si>
    <t>Seychelles</t>
  </si>
  <si>
    <t>Sierra Leone</t>
  </si>
  <si>
    <t>Somalia</t>
  </si>
  <si>
    <t>South Africa</t>
  </si>
  <si>
    <t>St Helena</t>
  </si>
  <si>
    <t>Sudan</t>
  </si>
  <si>
    <t>Swaziland</t>
  </si>
  <si>
    <t>Tanzania</t>
  </si>
  <si>
    <t>Togo</t>
  </si>
  <si>
    <t>Tunisia</t>
  </si>
  <si>
    <t>Uganda</t>
  </si>
  <si>
    <t>Western Sahara</t>
  </si>
  <si>
    <t>Zambia</t>
  </si>
  <si>
    <t>Zimbabwe</t>
  </si>
  <si>
    <t xml:space="preserve">  Western Hemisphere</t>
  </si>
  <si>
    <t>Anguilla</t>
  </si>
  <si>
    <t>Antigua and Barbuda</t>
  </si>
  <si>
    <t>Aruba</t>
  </si>
  <si>
    <t>Bahamas</t>
  </si>
  <si>
    <t>Barbados</t>
  </si>
  <si>
    <t>Belize</t>
  </si>
  <si>
    <t>Bermuda</t>
  </si>
  <si>
    <t>Bolivia</t>
  </si>
  <si>
    <t>British Virgin Islands</t>
  </si>
  <si>
    <t>Cayman Islands</t>
  </si>
  <si>
    <t>Chile</t>
  </si>
  <si>
    <t>Costa Rica</t>
  </si>
  <si>
    <t>Cuba</t>
  </si>
  <si>
    <t>Dominica</t>
  </si>
  <si>
    <t>Dominican Republic</t>
  </si>
  <si>
    <t>Ecuador</t>
  </si>
  <si>
    <t>El Salvador</t>
  </si>
  <si>
    <t>Falkland Islands</t>
  </si>
  <si>
    <t>French Guiana</t>
  </si>
  <si>
    <t xml:space="preserve">French West Indies  (Includes Guadeloupe &amp; Dependencies, and Martinique) </t>
  </si>
  <si>
    <t>Greenland</t>
  </si>
  <si>
    <t>Grenada</t>
  </si>
  <si>
    <t>Guadeloupe</t>
  </si>
  <si>
    <t>Guatemala</t>
  </si>
  <si>
    <t>Guyana</t>
  </si>
  <si>
    <t>Haiti</t>
  </si>
  <si>
    <t>Honduras</t>
  </si>
  <si>
    <t>Jamaica</t>
  </si>
  <si>
    <t>Leeward and Windward Is. (UK) (Incl. Dominica, Grenada, St. Lucia, St. Vincent and Tortola)</t>
  </si>
  <si>
    <t>Martinique</t>
  </si>
  <si>
    <t>Mexico</t>
  </si>
  <si>
    <t>Montserrat</t>
  </si>
  <si>
    <t>Netherlands Antilles</t>
  </si>
  <si>
    <t>Netherlands Antilles (Curacao)</t>
  </si>
  <si>
    <t>Nicaragua</t>
  </si>
  <si>
    <t>Panama</t>
  </si>
  <si>
    <t>Panama Canal Zone</t>
  </si>
  <si>
    <t>Paraguay</t>
  </si>
  <si>
    <t>Puerto Rico</t>
  </si>
  <si>
    <t>Saint Kitts and Nevis</t>
  </si>
  <si>
    <t>Saint Lucia</t>
  </si>
  <si>
    <t>Saint Pierre and Miquelon</t>
  </si>
  <si>
    <t>Saint Vincent and the Grenadines</t>
  </si>
  <si>
    <t>South Georgia and the South Sandwich islands</t>
  </si>
  <si>
    <t>Suriname</t>
  </si>
  <si>
    <t>Trinidad and Tobago</t>
  </si>
  <si>
    <t>Turks and Caicos Islands</t>
  </si>
  <si>
    <t>United States of America</t>
  </si>
  <si>
    <t>Uruguay</t>
  </si>
  <si>
    <t>Venezuela</t>
  </si>
  <si>
    <t>Virgin Islands of the United States</t>
  </si>
  <si>
    <t xml:space="preserve">  Sum Total</t>
  </si>
  <si>
    <t xml:space="preserve">  Actual Total</t>
  </si>
  <si>
    <t xml:space="preserve">  Adjusted Total</t>
  </si>
  <si>
    <t>Census</t>
  </si>
  <si>
    <t>&lt;= Old Conversion Factor</t>
  </si>
  <si>
    <t>EU-28</t>
  </si>
  <si>
    <t xml:space="preserve"> Forecast Total</t>
  </si>
  <si>
    <t>Others Excl Argentina</t>
  </si>
  <si>
    <t>EU-28 Percent</t>
  </si>
  <si>
    <t>Canada Percent</t>
  </si>
  <si>
    <t>Argentina Percent</t>
  </si>
  <si>
    <t>Total (1,000 Tonnes)</t>
  </si>
  <si>
    <t>Net Trade</t>
  </si>
  <si>
    <t>US BIODIESEL EXPORTS (million gallons)</t>
  </si>
  <si>
    <t>EU Balance</t>
  </si>
  <si>
    <t>Canada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</si>
</sst>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3" formatCode="_(* #,##0.00_);_(* \(#,##0.00\);_(* &quot;-&quot;??_);_(@_)"/>
    <numFmt numFmtId="164" formatCode="0.0%"/>
    <numFmt numFmtId="165" formatCode="#,##0.0;#,##0.0;&quot;---&quot;"/>
    <numFmt numFmtId="166" formatCode="#,##0.000;#,##0.000;&quot;---&quot;"/>
    <numFmt numFmtId="167" formatCode="#,##0.0"/>
    <numFmt numFmtId="168" formatCode="#,##0.0;\-#,##0.0;&quot;---&quot;"/>
    <numFmt numFmtId="169" formatCode="0.0"/>
    <numFmt numFmtId="170" formatCode="0.000"/>
    <numFmt numFmtId="171" formatCode="#,##0;\-#,##0;&quot;---&quot;"/>
    <numFmt numFmtId="172" formatCode="#,##0.0_);[Red]\(#,##0.0\)"/>
    <numFmt numFmtId="173" formatCode="#,##0.000"/>
    <numFmt numFmtId="174" formatCode="#,##0.000_);[Red]\(#,##0.000\)"/>
    <numFmt numFmtId="175" formatCode="0_);\(0\)"/>
    <numFmt numFmtId="176" formatCode="#,##0.00;\-#,##0.00;&quot;---&quot;"/>
    <numFmt numFmtId="177" formatCode="[$-409]mmm\-yy;@"/>
    <numFmt numFmtId="178" formatCode="#,##0.0;\-#,##0.0;\-\-\-"/>
    <numFmt numFmtId="179" formatCode="0.000000%"/>
    <numFmt numFmtId="180" formatCode="[$-409]mmmm\ d\,\ yyyy;@"/>
    <numFmt numFmtId="181" formatCode="&quot;$&quot;#,##0"/>
    <numFmt numFmtId="182" formatCode="m/d/yy;@"/>
    <numFmt numFmtId="183" formatCode="#,##0;\-#,##0;\-\-\-"/>
    <numFmt numFmtId="184" formatCode="#,##0.000;\-#,##0.000;\-\-\-"/>
  </numFmts>
  <fonts count="6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venir Next LT Pro Demi"/>
      <family val="2"/>
    </font>
    <font>
      <sz val="8"/>
      <name val="Avenir Next LT Pro Demi"/>
      <family val="2"/>
    </font>
    <font>
      <u/>
      <sz val="11"/>
      <color theme="10"/>
      <name val="Aptos Narrow"/>
      <family val="2"/>
      <scheme val="minor"/>
    </font>
    <font>
      <u/>
      <sz val="8"/>
      <color theme="10"/>
      <name val="Avenir Next LT Pro Demi"/>
      <family val="2"/>
    </font>
    <font>
      <b/>
      <sz val="8"/>
      <color theme="1"/>
      <name val="Avenir Next LT Pro Demi"/>
      <family val="2"/>
    </font>
    <font>
      <sz val="8"/>
      <color indexed="12"/>
      <name val="Avenir Next LT Pro Demi"/>
      <family val="2"/>
    </font>
    <font>
      <b/>
      <sz val="8"/>
      <name val="Avenir Next LT Pro Demi"/>
      <family val="2"/>
    </font>
    <font>
      <b/>
      <sz val="8"/>
      <color indexed="10"/>
      <name val="Avenir Next LT Pro Demi"/>
      <family val="2"/>
    </font>
    <font>
      <sz val="8"/>
      <color theme="3" tint="-0.499984740745262"/>
      <name val="Avenir Next LT Pro Demi"/>
      <family val="2"/>
    </font>
    <font>
      <b/>
      <sz val="8"/>
      <color rgb="FFFF0000"/>
      <name val="Avenir Next LT Pro Demi"/>
      <family val="2"/>
    </font>
    <font>
      <sz val="10"/>
      <name val="Arial"/>
      <family val="2"/>
    </font>
    <font>
      <sz val="8"/>
      <color rgb="FF3333FF"/>
      <name val="Avenir Next LT Pro Demi"/>
      <family val="2"/>
    </font>
    <font>
      <sz val="8"/>
      <color rgb="FFFF0000"/>
      <name val="Avenir Next LT Pro Demi"/>
      <family val="2"/>
    </font>
    <font>
      <b/>
      <sz val="8"/>
      <color rgb="FF6F0791"/>
      <name val="Avenir Next LT Pro Demi"/>
      <family val="2"/>
    </font>
    <font>
      <b/>
      <sz val="8"/>
      <color rgb="FF8C8C8C"/>
      <name val="Avenir Next LT Pro Demi"/>
      <family val="2"/>
    </font>
    <font>
      <b/>
      <sz val="8"/>
      <color theme="0" tint="-0.499984740745262"/>
      <name val="Avenir Next LT Pro Demi"/>
      <family val="2"/>
    </font>
    <font>
      <sz val="8"/>
      <color theme="0" tint="-0.499984740745262"/>
      <name val="Avenir Next LT Pro Demi"/>
      <family val="2"/>
    </font>
    <font>
      <sz val="10"/>
      <color theme="1"/>
      <name val="Arial"/>
      <family val="2"/>
    </font>
    <font>
      <sz val="10"/>
      <color theme="4" tint="-0.249977111117893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"/>
      <family val="2"/>
    </font>
    <font>
      <sz val="10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Helvetica-Normal"/>
    </font>
    <font>
      <b/>
      <sz val="30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5.5"/>
      <name val="Arial"/>
      <family val="2"/>
    </font>
    <font>
      <b/>
      <sz val="14"/>
      <name val="Arial"/>
      <family val="2"/>
    </font>
    <font>
      <sz val="18"/>
      <name val="Arial"/>
      <family val="2"/>
    </font>
    <font>
      <sz val="15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b/>
      <sz val="14"/>
      <name val="Helvetica"/>
      <family val="2"/>
    </font>
    <font>
      <sz val="10"/>
      <name val="Aptos Narrow"/>
      <family val="2"/>
      <scheme val="minor"/>
    </font>
    <font>
      <sz val="12"/>
      <name val="Helvetica"/>
      <family val="2"/>
    </font>
    <font>
      <b/>
      <sz val="12"/>
      <name val="Helvetica"/>
      <family val="2"/>
    </font>
    <font>
      <b/>
      <sz val="12"/>
      <color theme="1"/>
      <name val="Arial Narrow"/>
      <family val="2"/>
    </font>
    <font>
      <u/>
      <sz val="11"/>
      <color theme="10"/>
      <name val="Arial Narrow"/>
      <family val="2"/>
    </font>
    <font>
      <sz val="11"/>
      <color theme="1"/>
      <name val="Arial Narrow"/>
      <family val="2"/>
    </font>
    <font>
      <sz val="11"/>
      <name val="Arial Narrow"/>
      <family val="2"/>
    </font>
    <font>
      <sz val="10"/>
      <color indexed="14"/>
      <name val="Arial Narrow"/>
      <family val="2"/>
    </font>
    <font>
      <sz val="10"/>
      <color indexed="12"/>
      <name val="Arial Narrow"/>
      <family val="2"/>
    </font>
    <font>
      <b/>
      <sz val="10"/>
      <color rgb="FFFF0000"/>
      <name val="Arial Narrow"/>
      <family val="2"/>
    </font>
    <font>
      <sz val="10"/>
      <color theme="5"/>
      <name val="Arial Narrow"/>
      <family val="2"/>
    </font>
    <font>
      <b/>
      <sz val="10"/>
      <name val="Arial Narrow"/>
      <family val="2"/>
    </font>
    <font>
      <sz val="10"/>
      <color indexed="10"/>
      <name val="Arial Narrow"/>
      <family val="2"/>
    </font>
    <font>
      <sz val="11"/>
      <color theme="1"/>
      <name val="Arial"/>
      <family val="2"/>
    </font>
    <font>
      <sz val="12"/>
      <color rgb="FF374151"/>
      <name val="Arial"/>
      <family val="2"/>
    </font>
    <font>
      <b/>
      <sz val="16"/>
      <color theme="1"/>
      <name val="Arial"/>
      <family val="2"/>
    </font>
    <font>
      <u/>
      <sz val="8"/>
      <color theme="10"/>
      <name val="Arial Narrow"/>
      <family val="2"/>
    </font>
    <font>
      <vertAlign val="superscript"/>
      <sz val="10"/>
      <color theme="1"/>
      <name val="Arial Narrow"/>
      <family val="2"/>
    </font>
    <font>
      <sz val="18"/>
      <color theme="1"/>
      <name val="Arial Narrow"/>
      <family val="2"/>
    </font>
    <font>
      <sz val="20"/>
      <color theme="1"/>
      <name val="Arial Narrow"/>
      <family val="2"/>
    </font>
    <font>
      <sz val="10"/>
      <name val="Helvetica-Normal"/>
    </font>
    <font>
      <sz val="10"/>
      <name val="Helvetica"/>
      <family val="2"/>
    </font>
    <font>
      <b/>
      <sz val="8"/>
      <color theme="3" tint="0.249977111117893"/>
      <name val="Avenir Next LT Pro Demi"/>
      <family val="2"/>
    </font>
    <font>
      <sz val="8"/>
      <color theme="3" tint="0.249977111117893"/>
      <name val="Avenir Next LT Pro Demi"/>
      <family val="2"/>
    </font>
    <font>
      <b/>
      <sz val="8"/>
      <color theme="6" tint="0.39997558519241921"/>
      <name val="Avenir Next LT Pro Demi"/>
      <family val="2"/>
    </font>
    <font>
      <sz val="8"/>
      <color theme="6" tint="0.39997558519241921"/>
      <name val="Avenir Next LT Pro Dem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gradientFill>
        <stop position="0">
          <color theme="9" tint="0.59999389629810485"/>
        </stop>
        <stop position="1">
          <color theme="4" tint="0.59999389629810485"/>
        </stop>
      </gradient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theme="3"/>
      </top>
      <bottom style="medium">
        <color theme="3"/>
      </bottom>
      <diagonal/>
    </border>
    <border>
      <left/>
      <right/>
      <top style="medium">
        <color rgb="FF8C8C8C"/>
      </top>
      <bottom style="medium">
        <color rgb="FF8C8C8C"/>
      </bottom>
      <diagonal/>
    </border>
    <border>
      <left/>
      <right/>
      <top style="thin">
        <color rgb="FF323232"/>
      </top>
      <bottom/>
      <diagonal/>
    </border>
    <border>
      <left/>
      <right/>
      <top style="medium">
        <color rgb="FF8C8C8C"/>
      </top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12" fillId="0" borderId="0"/>
    <xf numFmtId="180" fontId="12" fillId="0" borderId="0"/>
    <xf numFmtId="0" fontId="21" fillId="0" borderId="0"/>
  </cellStyleXfs>
  <cellXfs count="399">
    <xf numFmtId="0" fontId="0" fillId="0" borderId="0" xfId="0"/>
    <xf numFmtId="0" fontId="2" fillId="0" borderId="0" xfId="0" quotePrefix="1" applyFont="1" applyAlignment="1">
      <alignment horizontal="center" wrapText="1"/>
    </xf>
    <xf numFmtId="0" fontId="2" fillId="0" borderId="0" xfId="0" applyFont="1"/>
    <xf numFmtId="38" fontId="2" fillId="0" borderId="0" xfId="0" applyNumberFormat="1" applyFont="1"/>
    <xf numFmtId="3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1" fontId="2" fillId="0" borderId="0" xfId="0" applyNumberFormat="1" applyFont="1"/>
    <xf numFmtId="0" fontId="3" fillId="0" borderId="0" xfId="0" applyFont="1"/>
    <xf numFmtId="0" fontId="5" fillId="0" borderId="0" xfId="3" applyFont="1"/>
    <xf numFmtId="0" fontId="2" fillId="0" borderId="0" xfId="0" applyFont="1" applyAlignment="1">
      <alignment horizontal="left" vertical="center" wrapText="1"/>
    </xf>
    <xf numFmtId="38" fontId="2" fillId="0" borderId="0" xfId="0" applyNumberFormat="1" applyFont="1" applyAlignment="1">
      <alignment horizontal="left" vertical="center" wrapText="1"/>
    </xf>
    <xf numFmtId="38" fontId="2" fillId="0" borderId="0" xfId="0" quotePrefix="1" applyNumberFormat="1" applyFont="1" applyAlignment="1">
      <alignment horizontal="left" vertical="center" wrapText="1"/>
    </xf>
    <xf numFmtId="0" fontId="2" fillId="0" borderId="0" xfId="0" quotePrefix="1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164" fontId="2" fillId="0" borderId="0" xfId="0" quotePrefix="1" applyNumberFormat="1" applyFont="1" applyAlignment="1">
      <alignment horizontal="center" wrapText="1"/>
    </xf>
    <xf numFmtId="165" fontId="2" fillId="0" borderId="0" xfId="0" quotePrefix="1" applyNumberFormat="1" applyFont="1" applyAlignment="1">
      <alignment horizontal="center" wrapText="1"/>
    </xf>
    <xf numFmtId="165" fontId="2" fillId="0" borderId="0" xfId="0" applyNumberFormat="1" applyFont="1" applyAlignment="1">
      <alignment horizontal="center" wrapText="1"/>
    </xf>
    <xf numFmtId="165" fontId="2" fillId="0" borderId="0" xfId="0" applyNumberFormat="1" applyFont="1" applyAlignment="1">
      <alignment horizontal="centerContinuous" wrapText="1"/>
    </xf>
    <xf numFmtId="165" fontId="6" fillId="0" borderId="0" xfId="0" quotePrefix="1" applyNumberFormat="1" applyFont="1" applyAlignment="1">
      <alignment horizontal="center" wrapText="1"/>
    </xf>
    <xf numFmtId="1" fontId="6" fillId="0" borderId="0" xfId="0" applyNumberFormat="1" applyFont="1" applyAlignment="1">
      <alignment horizontal="center" wrapText="1"/>
    </xf>
    <xf numFmtId="0" fontId="6" fillId="0" borderId="0" xfId="0" quotePrefix="1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3" fillId="0" borderId="0" xfId="0" quotePrefix="1" applyFont="1" applyAlignment="1">
      <alignment horizontal="center" wrapText="1"/>
    </xf>
    <xf numFmtId="0" fontId="3" fillId="0" borderId="0" xfId="0" applyFont="1" applyAlignment="1">
      <alignment horizontal="center" wrapText="1"/>
    </xf>
    <xf numFmtId="167" fontId="2" fillId="0" borderId="0" xfId="0" applyNumberFormat="1" applyFont="1" applyAlignment="1">
      <alignment horizontal="center" wrapText="1"/>
    </xf>
    <xf numFmtId="0" fontId="3" fillId="0" borderId="0" xfId="0" quotePrefix="1" applyFont="1" applyAlignment="1">
      <alignment horizontal="center" vertical="center" wrapText="1"/>
    </xf>
    <xf numFmtId="17" fontId="2" fillId="0" borderId="0" xfId="0" applyNumberFormat="1" applyFont="1"/>
    <xf numFmtId="168" fontId="2" fillId="0" borderId="0" xfId="0" quotePrefix="1" applyNumberFormat="1" applyFont="1" applyAlignment="1">
      <alignment wrapText="1"/>
    </xf>
    <xf numFmtId="38" fontId="2" fillId="0" borderId="0" xfId="0" quotePrefix="1" applyNumberFormat="1" applyFont="1" applyAlignment="1">
      <alignment wrapText="1"/>
    </xf>
    <xf numFmtId="168" fontId="7" fillId="0" borderId="0" xfId="0" quotePrefix="1" applyNumberFormat="1" applyFont="1" applyAlignment="1">
      <alignment wrapText="1"/>
    </xf>
    <xf numFmtId="168" fontId="7" fillId="0" borderId="0" xfId="0" applyNumberFormat="1" applyFont="1" applyAlignment="1">
      <alignment horizontal="right" wrapText="1"/>
    </xf>
    <xf numFmtId="168" fontId="2" fillId="0" borderId="0" xfId="0" applyNumberFormat="1" applyFont="1" applyAlignment="1">
      <alignment horizontal="center" wrapText="1"/>
    </xf>
    <xf numFmtId="4" fontId="2" fillId="0" borderId="0" xfId="0" applyNumberFormat="1" applyFont="1"/>
    <xf numFmtId="169" fontId="8" fillId="0" borderId="0" xfId="0" applyNumberFormat="1" applyFont="1"/>
    <xf numFmtId="168" fontId="8" fillId="0" borderId="0" xfId="0" applyNumberFormat="1" applyFont="1" applyAlignment="1">
      <alignment horizontal="right"/>
    </xf>
    <xf numFmtId="3" fontId="3" fillId="0" borderId="0" xfId="0" applyNumberFormat="1" applyFont="1"/>
    <xf numFmtId="164" fontId="3" fillId="0" borderId="0" xfId="2" applyNumberFormat="1" applyFont="1"/>
    <xf numFmtId="3" fontId="3" fillId="0" borderId="0" xfId="0" applyNumberFormat="1" applyFont="1" applyAlignment="1">
      <alignment horizontal="right"/>
    </xf>
    <xf numFmtId="170" fontId="2" fillId="0" borderId="0" xfId="0" applyNumberFormat="1" applyFont="1"/>
    <xf numFmtId="168" fontId="2" fillId="0" borderId="0" xfId="0" applyNumberFormat="1" applyFont="1" applyAlignment="1">
      <alignment horizontal="right" wrapText="1"/>
    </xf>
    <xf numFmtId="40" fontId="2" fillId="0" borderId="0" xfId="0" applyNumberFormat="1" applyFont="1"/>
    <xf numFmtId="9" fontId="2" fillId="0" borderId="0" xfId="2" applyFont="1" applyAlignment="1">
      <alignment horizontal="right"/>
    </xf>
    <xf numFmtId="171" fontId="2" fillId="0" borderId="0" xfId="0" applyNumberFormat="1" applyFont="1"/>
    <xf numFmtId="168" fontId="2" fillId="0" borderId="0" xfId="0" applyNumberFormat="1" applyFont="1" applyAlignment="1">
      <alignment horizontal="right"/>
    </xf>
    <xf numFmtId="171" fontId="2" fillId="0" borderId="0" xfId="0" applyNumberFormat="1" applyFont="1" applyAlignment="1">
      <alignment horizontal="right"/>
    </xf>
    <xf numFmtId="171" fontId="8" fillId="0" borderId="0" xfId="0" applyNumberFormat="1" applyFont="1" applyAlignment="1">
      <alignment horizontal="right"/>
    </xf>
    <xf numFmtId="168" fontId="8" fillId="0" borderId="0" xfId="0" applyNumberFormat="1" applyFont="1"/>
    <xf numFmtId="38" fontId="8" fillId="0" borderId="0" xfId="0" applyNumberFormat="1" applyFont="1"/>
    <xf numFmtId="172" fontId="8" fillId="0" borderId="0" xfId="0" applyNumberFormat="1" applyFont="1"/>
    <xf numFmtId="168" fontId="9" fillId="0" borderId="0" xfId="0" applyNumberFormat="1" applyFont="1"/>
    <xf numFmtId="164" fontId="2" fillId="0" borderId="0" xfId="2" applyNumberFormat="1" applyFont="1"/>
    <xf numFmtId="168" fontId="2" fillId="0" borderId="0" xfId="0" applyNumberFormat="1" applyFont="1"/>
    <xf numFmtId="168" fontId="3" fillId="0" borderId="0" xfId="0" applyNumberFormat="1" applyFont="1"/>
    <xf numFmtId="171" fontId="10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38" fontId="2" fillId="0" borderId="0" xfId="0" applyNumberFormat="1" applyFont="1" applyAlignment="1">
      <alignment horizontal="right"/>
    </xf>
    <xf numFmtId="38" fontId="11" fillId="0" borderId="0" xfId="0" applyNumberFormat="1" applyFont="1" applyAlignment="1">
      <alignment horizontal="right"/>
    </xf>
    <xf numFmtId="0" fontId="11" fillId="0" borderId="0" xfId="0" applyFont="1" applyAlignment="1">
      <alignment horizontal="right"/>
    </xf>
    <xf numFmtId="1" fontId="3" fillId="0" borderId="0" xfId="0" applyNumberFormat="1" applyFont="1"/>
    <xf numFmtId="3" fontId="10" fillId="0" borderId="0" xfId="0" applyNumberFormat="1" applyFont="1"/>
    <xf numFmtId="167" fontId="3" fillId="0" borderId="0" xfId="0" applyNumberFormat="1" applyFont="1"/>
    <xf numFmtId="167" fontId="2" fillId="0" borderId="0" xfId="0" applyNumberFormat="1" applyFont="1"/>
    <xf numFmtId="173" fontId="2" fillId="0" borderId="0" xfId="0" applyNumberFormat="1" applyFont="1"/>
    <xf numFmtId="2" fontId="2" fillId="0" borderId="0" xfId="0" applyNumberFormat="1" applyFont="1"/>
    <xf numFmtId="1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174" fontId="2" fillId="0" borderId="0" xfId="0" applyNumberFormat="1" applyFont="1"/>
    <xf numFmtId="3" fontId="11" fillId="0" borderId="0" xfId="0" applyNumberFormat="1" applyFont="1" applyAlignment="1">
      <alignment horizontal="right"/>
    </xf>
    <xf numFmtId="38" fontId="3" fillId="0" borderId="0" xfId="0" applyNumberFormat="1" applyFont="1" applyAlignment="1">
      <alignment horizontal="right"/>
    </xf>
    <xf numFmtId="171" fontId="3" fillId="0" borderId="0" xfId="0" applyNumberFormat="1" applyFont="1" applyAlignment="1">
      <alignment horizontal="right"/>
    </xf>
    <xf numFmtId="4" fontId="3" fillId="0" borderId="0" xfId="0" applyNumberFormat="1" applyFont="1"/>
    <xf numFmtId="1" fontId="3" fillId="0" borderId="0" xfId="0" applyNumberFormat="1" applyFont="1" applyAlignment="1">
      <alignment horizontal="right"/>
    </xf>
    <xf numFmtId="1" fontId="3" fillId="0" borderId="0" xfId="4" applyNumberFormat="1" applyFont="1" applyAlignment="1">
      <alignment horizontal="right"/>
    </xf>
    <xf numFmtId="1" fontId="13" fillId="0" borderId="0" xfId="4" applyNumberFormat="1" applyFont="1" applyAlignment="1">
      <alignment horizontal="right"/>
    </xf>
    <xf numFmtId="1" fontId="13" fillId="0" borderId="0" xfId="0" applyNumberFormat="1" applyFont="1" applyAlignment="1">
      <alignment horizontal="right"/>
    </xf>
    <xf numFmtId="17" fontId="2" fillId="0" borderId="1" xfId="0" applyNumberFormat="1" applyFont="1" applyBorder="1"/>
    <xf numFmtId="38" fontId="3" fillId="0" borderId="0" xfId="0" applyNumberFormat="1" applyFont="1"/>
    <xf numFmtId="38" fontId="14" fillId="0" borderId="0" xfId="0" applyNumberFormat="1" applyFont="1" applyAlignment="1">
      <alignment horizontal="right"/>
    </xf>
    <xf numFmtId="171" fontId="3" fillId="0" borderId="0" xfId="0" applyNumberFormat="1" applyFont="1"/>
    <xf numFmtId="17" fontId="2" fillId="0" borderId="2" xfId="0" applyNumberFormat="1" applyFont="1" applyBorder="1"/>
    <xf numFmtId="38" fontId="3" fillId="0" borderId="2" xfId="0" applyNumberFormat="1" applyFont="1" applyBorder="1" applyAlignment="1">
      <alignment horizontal="right"/>
    </xf>
    <xf numFmtId="38" fontId="3" fillId="0" borderId="2" xfId="0" applyNumberFormat="1" applyFont="1" applyBorder="1"/>
    <xf numFmtId="38" fontId="11" fillId="0" borderId="2" xfId="0" applyNumberFormat="1" applyFont="1" applyBorder="1" applyAlignment="1">
      <alignment horizontal="right"/>
    </xf>
    <xf numFmtId="38" fontId="14" fillId="0" borderId="2" xfId="0" applyNumberFormat="1" applyFont="1" applyBorder="1" applyAlignment="1">
      <alignment horizontal="right"/>
    </xf>
    <xf numFmtId="4" fontId="2" fillId="0" borderId="2" xfId="0" applyNumberFormat="1" applyFont="1" applyBorder="1"/>
    <xf numFmtId="171" fontId="3" fillId="0" borderId="2" xfId="0" applyNumberFormat="1" applyFont="1" applyBorder="1" applyAlignment="1">
      <alignment horizontal="right"/>
    </xf>
    <xf numFmtId="164" fontId="3" fillId="0" borderId="0" xfId="2" applyNumberFormat="1" applyFont="1" applyBorder="1"/>
    <xf numFmtId="38" fontId="8" fillId="0" borderId="0" xfId="0" applyNumberFormat="1" applyFont="1" applyAlignment="1">
      <alignment horizontal="right"/>
    </xf>
    <xf numFmtId="38" fontId="11" fillId="0" borderId="0" xfId="0" applyNumberFormat="1" applyFont="1"/>
    <xf numFmtId="38" fontId="15" fillId="0" borderId="2" xfId="0" applyNumberFormat="1" applyFont="1" applyBorder="1" applyAlignment="1">
      <alignment horizontal="right"/>
    </xf>
    <xf numFmtId="38" fontId="15" fillId="0" borderId="0" xfId="0" applyNumberFormat="1" applyFont="1" applyAlignment="1">
      <alignment horizontal="right"/>
    </xf>
    <xf numFmtId="169" fontId="2" fillId="0" borderId="0" xfId="0" applyNumberFormat="1" applyFont="1"/>
    <xf numFmtId="38" fontId="6" fillId="0" borderId="0" xfId="0" applyNumberFormat="1" applyFont="1" applyAlignment="1">
      <alignment horizontal="right"/>
    </xf>
    <xf numFmtId="1" fontId="11" fillId="0" borderId="0" xfId="0" applyNumberFormat="1" applyFont="1" applyAlignment="1">
      <alignment horizontal="right"/>
    </xf>
    <xf numFmtId="1" fontId="11" fillId="0" borderId="0" xfId="0" applyNumberFormat="1" applyFont="1"/>
    <xf numFmtId="3" fontId="11" fillId="0" borderId="0" xfId="0" applyNumberFormat="1" applyFont="1"/>
    <xf numFmtId="164" fontId="8" fillId="0" borderId="0" xfId="2" applyNumberFormat="1" applyFont="1" applyBorder="1"/>
    <xf numFmtId="167" fontId="8" fillId="0" borderId="0" xfId="0" applyNumberFormat="1" applyFont="1"/>
    <xf numFmtId="4" fontId="6" fillId="0" borderId="0" xfId="0" applyNumberFormat="1" applyFont="1"/>
    <xf numFmtId="38" fontId="2" fillId="0" borderId="2" xfId="0" applyNumberFormat="1" applyFont="1" applyBorder="1" applyAlignment="1">
      <alignment horizontal="right"/>
    </xf>
    <xf numFmtId="38" fontId="6" fillId="0" borderId="2" xfId="0" applyNumberFormat="1" applyFont="1" applyBorder="1" applyAlignment="1">
      <alignment horizontal="right"/>
    </xf>
    <xf numFmtId="171" fontId="2" fillId="0" borderId="2" xfId="0" applyNumberFormat="1" applyFont="1" applyBorder="1" applyAlignment="1">
      <alignment horizontal="right"/>
    </xf>
    <xf numFmtId="4" fontId="15" fillId="0" borderId="0" xfId="0" applyNumberFormat="1" applyFont="1"/>
    <xf numFmtId="174" fontId="6" fillId="0" borderId="0" xfId="0" applyNumberFormat="1" applyFont="1"/>
    <xf numFmtId="164" fontId="6" fillId="0" borderId="0" xfId="2" applyNumberFormat="1" applyFont="1"/>
    <xf numFmtId="9" fontId="3" fillId="0" borderId="0" xfId="2" applyFont="1"/>
    <xf numFmtId="17" fontId="2" fillId="0" borderId="3" xfId="0" applyNumberFormat="1" applyFont="1" applyBorder="1"/>
    <xf numFmtId="38" fontId="3" fillId="0" borderId="3" xfId="0" applyNumberFormat="1" applyFont="1" applyBorder="1" applyAlignment="1">
      <alignment horizontal="right"/>
    </xf>
    <xf numFmtId="171" fontId="3" fillId="0" borderId="3" xfId="0" applyNumberFormat="1" applyFont="1" applyBorder="1" applyAlignment="1">
      <alignment horizontal="right"/>
    </xf>
    <xf numFmtId="164" fontId="8" fillId="0" borderId="0" xfId="2" applyNumberFormat="1" applyFont="1"/>
    <xf numFmtId="3" fontId="6" fillId="0" borderId="0" xfId="0" applyNumberFormat="1" applyFont="1"/>
    <xf numFmtId="167" fontId="6" fillId="0" borderId="0" xfId="0" applyNumberFormat="1" applyFont="1"/>
    <xf numFmtId="3" fontId="8" fillId="0" borderId="0" xfId="0" applyNumberFormat="1" applyFont="1"/>
    <xf numFmtId="9" fontId="8" fillId="0" borderId="0" xfId="2" applyFont="1"/>
    <xf numFmtId="172" fontId="6" fillId="0" borderId="0" xfId="0" applyNumberFormat="1" applyFont="1"/>
    <xf numFmtId="170" fontId="6" fillId="0" borderId="0" xfId="0" applyNumberFormat="1" applyFont="1"/>
    <xf numFmtId="2" fontId="6" fillId="0" borderId="0" xfId="0" applyNumberFormat="1" applyFont="1"/>
    <xf numFmtId="1" fontId="8" fillId="0" borderId="0" xfId="0" applyNumberFormat="1" applyFont="1" applyAlignment="1">
      <alignment horizontal="right"/>
    </xf>
    <xf numFmtId="1" fontId="8" fillId="0" borderId="0" xfId="0" applyNumberFormat="1" applyFont="1"/>
    <xf numFmtId="38" fontId="2" fillId="0" borderId="3" xfId="0" applyNumberFormat="1" applyFont="1" applyBorder="1" applyAlignment="1">
      <alignment horizontal="right"/>
    </xf>
    <xf numFmtId="4" fontId="2" fillId="0" borderId="3" xfId="0" applyNumberFormat="1" applyFont="1" applyBorder="1"/>
    <xf numFmtId="171" fontId="6" fillId="0" borderId="0" xfId="0" applyNumberFormat="1" applyFont="1" applyAlignment="1">
      <alignment horizontal="right"/>
    </xf>
    <xf numFmtId="17" fontId="6" fillId="0" borderId="0" xfId="0" applyNumberFormat="1" applyFont="1"/>
    <xf numFmtId="1" fontId="6" fillId="0" borderId="0" xfId="0" applyNumberFormat="1" applyFont="1" applyAlignment="1">
      <alignment horizontal="right"/>
    </xf>
    <xf numFmtId="1" fontId="16" fillId="0" borderId="0" xfId="0" applyNumberFormat="1" applyFont="1"/>
    <xf numFmtId="1" fontId="16" fillId="0" borderId="0" xfId="0" applyNumberFormat="1" applyFont="1" applyAlignment="1">
      <alignment horizontal="right"/>
    </xf>
    <xf numFmtId="3" fontId="16" fillId="0" borderId="0" xfId="0" applyNumberFormat="1" applyFont="1"/>
    <xf numFmtId="38" fontId="17" fillId="0" borderId="0" xfId="0" applyNumberFormat="1" applyFont="1" applyAlignment="1">
      <alignment horizontal="right"/>
    </xf>
    <xf numFmtId="38" fontId="16" fillId="0" borderId="0" xfId="0" applyNumberFormat="1" applyFont="1" applyAlignment="1">
      <alignment horizontal="right"/>
    </xf>
    <xf numFmtId="4" fontId="16" fillId="0" borderId="0" xfId="0" applyNumberFormat="1" applyFont="1"/>
    <xf numFmtId="171" fontId="17" fillId="0" borderId="0" xfId="0" applyNumberFormat="1" applyFont="1" applyAlignment="1">
      <alignment horizontal="right"/>
    </xf>
    <xf numFmtId="38" fontId="17" fillId="0" borderId="3" xfId="0" applyNumberFormat="1" applyFont="1" applyBorder="1" applyAlignment="1">
      <alignment horizontal="right"/>
    </xf>
    <xf numFmtId="38" fontId="16" fillId="0" borderId="3" xfId="0" applyNumberFormat="1" applyFont="1" applyBorder="1" applyAlignment="1">
      <alignment horizontal="right"/>
    </xf>
    <xf numFmtId="4" fontId="16" fillId="0" borderId="3" xfId="0" applyNumberFormat="1" applyFont="1" applyBorder="1"/>
    <xf numFmtId="38" fontId="17" fillId="0" borderId="2" xfId="0" applyNumberFormat="1" applyFont="1" applyBorder="1" applyAlignment="1">
      <alignment horizontal="right"/>
    </xf>
    <xf numFmtId="4" fontId="17" fillId="0" borderId="2" xfId="0" applyNumberFormat="1" applyFont="1" applyBorder="1"/>
    <xf numFmtId="1" fontId="17" fillId="0" borderId="0" xfId="0" applyNumberFormat="1" applyFont="1" applyAlignment="1">
      <alignment horizontal="right"/>
    </xf>
    <xf numFmtId="1" fontId="17" fillId="0" borderId="0" xfId="0" applyNumberFormat="1" applyFont="1"/>
    <xf numFmtId="3" fontId="17" fillId="0" borderId="0" xfId="0" applyNumberFormat="1" applyFont="1"/>
    <xf numFmtId="4" fontId="17" fillId="0" borderId="0" xfId="0" applyNumberFormat="1" applyFont="1"/>
    <xf numFmtId="4" fontId="17" fillId="0" borderId="3" xfId="0" applyNumberFormat="1" applyFont="1" applyBorder="1"/>
    <xf numFmtId="3" fontId="8" fillId="0" borderId="0" xfId="0" applyNumberFormat="1" applyFont="1" applyAlignment="1">
      <alignment horizontal="right"/>
    </xf>
    <xf numFmtId="38" fontId="18" fillId="0" borderId="0" xfId="0" applyNumberFormat="1" applyFont="1"/>
    <xf numFmtId="0" fontId="2" fillId="0" borderId="2" xfId="0" applyFont="1" applyBorder="1"/>
    <xf numFmtId="38" fontId="2" fillId="0" borderId="2" xfId="0" applyNumberFormat="1" applyFont="1" applyBorder="1"/>
    <xf numFmtId="17" fontId="2" fillId="0" borderId="0" xfId="0" quotePrefix="1" applyNumberFormat="1" applyFont="1"/>
    <xf numFmtId="168" fontId="3" fillId="0" borderId="0" xfId="0" applyNumberFormat="1" applyFont="1" applyAlignment="1">
      <alignment horizontal="right"/>
    </xf>
    <xf numFmtId="175" fontId="2" fillId="0" borderId="0" xfId="0" applyNumberFormat="1" applyFont="1" applyAlignment="1">
      <alignment horizontal="right"/>
    </xf>
    <xf numFmtId="176" fontId="3" fillId="0" borderId="0" xfId="0" applyNumberFormat="1" applyFont="1" applyAlignment="1">
      <alignment horizontal="right"/>
    </xf>
    <xf numFmtId="175" fontId="3" fillId="0" borderId="0" xfId="0" applyNumberFormat="1" applyFont="1" applyAlignment="1">
      <alignment horizontal="right"/>
    </xf>
    <xf numFmtId="171" fontId="8" fillId="2" borderId="0" xfId="0" applyNumberFormat="1" applyFont="1" applyFill="1" applyAlignment="1">
      <alignment horizontal="right"/>
    </xf>
    <xf numFmtId="171" fontId="8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Continuous"/>
    </xf>
    <xf numFmtId="1" fontId="2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177" fontId="2" fillId="0" borderId="0" xfId="0" applyNumberFormat="1" applyFont="1"/>
    <xf numFmtId="177" fontId="2" fillId="0" borderId="2" xfId="0" applyNumberFormat="1" applyFont="1" applyBorder="1"/>
    <xf numFmtId="1" fontId="2" fillId="0" borderId="2" xfId="0" applyNumberFormat="1" applyFont="1" applyBorder="1"/>
    <xf numFmtId="0" fontId="19" fillId="0" borderId="0" xfId="0" applyFont="1"/>
    <xf numFmtId="0" fontId="19" fillId="0" borderId="0" xfId="0" applyFont="1" applyAlignment="1">
      <alignment horizontal="center" vertical="center" wrapText="1"/>
    </xf>
    <xf numFmtId="177" fontId="19" fillId="0" borderId="0" xfId="0" applyNumberFormat="1" applyFont="1"/>
    <xf numFmtId="2" fontId="19" fillId="0" borderId="0" xfId="0" applyNumberFormat="1" applyFont="1"/>
    <xf numFmtId="43" fontId="19" fillId="0" borderId="0" xfId="0" applyNumberFormat="1" applyFont="1"/>
    <xf numFmtId="43" fontId="20" fillId="0" borderId="0" xfId="0" applyNumberFormat="1" applyFont="1"/>
    <xf numFmtId="14" fontId="21" fillId="0" borderId="0" xfId="1" applyNumberFormat="1" applyFont="1"/>
    <xf numFmtId="14" fontId="19" fillId="0" borderId="0" xfId="0" applyNumberFormat="1" applyFont="1"/>
    <xf numFmtId="2" fontId="22" fillId="0" borderId="0" xfId="0" applyNumberFormat="1" applyFont="1"/>
    <xf numFmtId="43" fontId="22" fillId="0" borderId="0" xfId="0" applyNumberFormat="1" applyFont="1"/>
    <xf numFmtId="0" fontId="21" fillId="0" borderId="0" xfId="0" applyFont="1"/>
    <xf numFmtId="0" fontId="23" fillId="3" borderId="4" xfId="0" applyFont="1" applyFill="1" applyBorder="1" applyAlignment="1">
      <alignment horizontal="center" vertical="center" wrapText="1"/>
    </xf>
    <xf numFmtId="0" fontId="23" fillId="3" borderId="2" xfId="0" applyFont="1" applyFill="1" applyBorder="1" applyAlignment="1">
      <alignment horizontal="center" vertical="center" wrapText="1"/>
    </xf>
    <xf numFmtId="0" fontId="23" fillId="3" borderId="5" xfId="0" applyFont="1" applyFill="1" applyBorder="1" applyAlignment="1">
      <alignment horizontal="center" vertical="center" wrapText="1"/>
    </xf>
    <xf numFmtId="0" fontId="23" fillId="4" borderId="2" xfId="0" applyFont="1" applyFill="1" applyBorder="1" applyAlignment="1">
      <alignment horizontal="center" vertical="center" wrapText="1"/>
    </xf>
    <xf numFmtId="0" fontId="23" fillId="4" borderId="5" xfId="0" applyFont="1" applyFill="1" applyBorder="1" applyAlignment="1">
      <alignment horizontal="center" vertical="center" wrapText="1"/>
    </xf>
    <xf numFmtId="0" fontId="23" fillId="4" borderId="0" xfId="0" applyFont="1" applyFill="1" applyAlignment="1">
      <alignment horizontal="center" vertical="center" wrapText="1"/>
    </xf>
    <xf numFmtId="0" fontId="21" fillId="5" borderId="0" xfId="0" applyFont="1" applyFill="1" applyAlignment="1">
      <alignment horizontal="center" vertical="center" wrapText="1"/>
    </xf>
    <xf numFmtId="14" fontId="21" fillId="0" borderId="0" xfId="0" applyNumberFormat="1" applyFont="1"/>
    <xf numFmtId="38" fontId="21" fillId="0" borderId="1" xfId="0" applyNumberFormat="1" applyFont="1" applyBorder="1"/>
    <xf numFmtId="38" fontId="21" fillId="0" borderId="0" xfId="0" applyNumberFormat="1" applyFont="1"/>
    <xf numFmtId="38" fontId="21" fillId="0" borderId="6" xfId="0" applyNumberFormat="1" applyFont="1" applyBorder="1"/>
    <xf numFmtId="9" fontId="21" fillId="0" borderId="0" xfId="2" applyFont="1"/>
    <xf numFmtId="38" fontId="24" fillId="0" borderId="0" xfId="0" applyNumberFormat="1" applyFont="1"/>
    <xf numFmtId="38" fontId="24" fillId="0" borderId="1" xfId="0" applyNumberFormat="1" applyFont="1" applyBorder="1"/>
    <xf numFmtId="38" fontId="24" fillId="0" borderId="6" xfId="0" applyNumberFormat="1" applyFont="1" applyBorder="1"/>
    <xf numFmtId="9" fontId="24" fillId="0" borderId="0" xfId="2" applyFont="1"/>
    <xf numFmtId="9" fontId="24" fillId="0" borderId="0" xfId="2" applyFont="1" applyFill="1" applyBorder="1"/>
    <xf numFmtId="38" fontId="0" fillId="0" borderId="0" xfId="0" applyNumberFormat="1"/>
    <xf numFmtId="164" fontId="24" fillId="0" borderId="0" xfId="2" applyNumberFormat="1" applyFont="1" applyFill="1" applyBorder="1"/>
    <xf numFmtId="40" fontId="24" fillId="0" borderId="0" xfId="2" applyNumberFormat="1" applyFont="1" applyFill="1" applyBorder="1"/>
    <xf numFmtId="17" fontId="21" fillId="0" borderId="0" xfId="0" applyNumberFormat="1" applyFont="1"/>
    <xf numFmtId="17" fontId="25" fillId="0" borderId="0" xfId="0" applyNumberFormat="1" applyFont="1"/>
    <xf numFmtId="17" fontId="25" fillId="0" borderId="1" xfId="0" applyNumberFormat="1" applyFont="1" applyBorder="1"/>
    <xf numFmtId="0" fontId="26" fillId="6" borderId="0" xfId="0" applyFont="1" applyFill="1" applyAlignment="1">
      <alignment horizontal="left"/>
    </xf>
    <xf numFmtId="0" fontId="26" fillId="6" borderId="0" xfId="0" applyFont="1" applyFill="1" applyAlignment="1">
      <alignment horizontal="center"/>
    </xf>
    <xf numFmtId="0" fontId="27" fillId="6" borderId="3" xfId="0" applyFont="1" applyFill="1" applyBorder="1" applyAlignment="1">
      <alignment horizontal="left"/>
    </xf>
    <xf numFmtId="0" fontId="27" fillId="6" borderId="3" xfId="0" applyFont="1" applyFill="1" applyBorder="1" applyAlignment="1">
      <alignment horizontal="center"/>
    </xf>
    <xf numFmtId="0" fontId="27" fillId="6" borderId="7" xfId="0" applyFont="1" applyFill="1" applyBorder="1"/>
    <xf numFmtId="0" fontId="28" fillId="6" borderId="7" xfId="0" applyFont="1" applyFill="1" applyBorder="1"/>
    <xf numFmtId="0" fontId="27" fillId="6" borderId="0" xfId="0" applyFont="1" applyFill="1"/>
    <xf numFmtId="3" fontId="29" fillId="6" borderId="0" xfId="0" applyNumberFormat="1" applyFont="1" applyFill="1"/>
    <xf numFmtId="3" fontId="28" fillId="6" borderId="0" xfId="0" applyNumberFormat="1" applyFont="1" applyFill="1"/>
    <xf numFmtId="0" fontId="27" fillId="6" borderId="8" xfId="0" applyFont="1" applyFill="1" applyBorder="1"/>
    <xf numFmtId="3" fontId="29" fillId="6" borderId="8" xfId="0" applyNumberFormat="1" applyFont="1" applyFill="1" applyBorder="1"/>
    <xf numFmtId="3" fontId="28" fillId="6" borderId="8" xfId="0" applyNumberFormat="1" applyFont="1" applyFill="1" applyBorder="1"/>
    <xf numFmtId="3" fontId="29" fillId="6" borderId="0" xfId="0" applyNumberFormat="1" applyFont="1" applyFill="1" applyAlignment="1">
      <alignment horizontal="right"/>
    </xf>
    <xf numFmtId="3" fontId="29" fillId="6" borderId="8" xfId="0" applyNumberFormat="1" applyFont="1" applyFill="1" applyBorder="1" applyAlignment="1">
      <alignment horizontal="right"/>
    </xf>
    <xf numFmtId="0" fontId="0" fillId="6" borderId="0" xfId="0" applyFill="1"/>
    <xf numFmtId="0" fontId="29" fillId="6" borderId="0" xfId="0" applyFont="1" applyFill="1"/>
    <xf numFmtId="0" fontId="30" fillId="6" borderId="8" xfId="0" applyFont="1" applyFill="1" applyBorder="1"/>
    <xf numFmtId="0" fontId="31" fillId="6" borderId="0" xfId="0" applyFont="1" applyFill="1"/>
    <xf numFmtId="3" fontId="32" fillId="6" borderId="0" xfId="0" applyNumberFormat="1" applyFont="1" applyFill="1"/>
    <xf numFmtId="0" fontId="29" fillId="0" borderId="0" xfId="0" applyFont="1"/>
    <xf numFmtId="3" fontId="29" fillId="0" borderId="0" xfId="0" applyNumberFormat="1" applyFont="1"/>
    <xf numFmtId="0" fontId="33" fillId="0" borderId="0" xfId="0" applyFont="1"/>
    <xf numFmtId="0" fontId="34" fillId="0" borderId="0" xfId="0" applyFont="1"/>
    <xf numFmtId="1" fontId="34" fillId="0" borderId="0" xfId="0" applyNumberFormat="1" applyFont="1"/>
    <xf numFmtId="38" fontId="34" fillId="0" borderId="0" xfId="0" applyNumberFormat="1" applyFont="1"/>
    <xf numFmtId="38" fontId="35" fillId="0" borderId="0" xfId="0" applyNumberFormat="1" applyFont="1"/>
    <xf numFmtId="38" fontId="36" fillId="0" borderId="0" xfId="0" applyNumberFormat="1" applyFont="1"/>
    <xf numFmtId="3" fontId="34" fillId="0" borderId="0" xfId="0" applyNumberFormat="1" applyFont="1"/>
    <xf numFmtId="9" fontId="0" fillId="0" borderId="0" xfId="2" applyFont="1"/>
    <xf numFmtId="0" fontId="34" fillId="2" borderId="0" xfId="0" applyFont="1" applyFill="1"/>
    <xf numFmtId="3" fontId="34" fillId="2" borderId="0" xfId="0" applyNumberFormat="1" applyFont="1" applyFill="1"/>
    <xf numFmtId="0" fontId="12" fillId="0" borderId="0" xfId="0" applyFont="1"/>
    <xf numFmtId="3" fontId="0" fillId="0" borderId="0" xfId="0" applyNumberFormat="1"/>
    <xf numFmtId="9" fontId="34" fillId="0" borderId="0" xfId="2" applyFont="1"/>
    <xf numFmtId="164" fontId="34" fillId="0" borderId="0" xfId="2" applyNumberFormat="1" applyFont="1"/>
    <xf numFmtId="0" fontId="37" fillId="0" borderId="0" xfId="0" applyFont="1"/>
    <xf numFmtId="0" fontId="38" fillId="0" borderId="0" xfId="0" applyFont="1"/>
    <xf numFmtId="0" fontId="39" fillId="0" borderId="7" xfId="0" applyFont="1" applyBorder="1"/>
    <xf numFmtId="0" fontId="39" fillId="0" borderId="7" xfId="0" applyFont="1" applyBorder="1" applyAlignment="1">
      <alignment horizontal="center"/>
    </xf>
    <xf numFmtId="0" fontId="39" fillId="0" borderId="0" xfId="0" applyFont="1"/>
    <xf numFmtId="0" fontId="39" fillId="0" borderId="0" xfId="0" applyFont="1" applyAlignment="1">
      <alignment horizontal="center"/>
    </xf>
    <xf numFmtId="0" fontId="40" fillId="0" borderId="0" xfId="0" applyFont="1" applyAlignment="1">
      <alignment horizontal="center"/>
    </xf>
    <xf numFmtId="0" fontId="39" fillId="0" borderId="0" xfId="0" quotePrefix="1" applyFont="1" applyAlignment="1">
      <alignment horizontal="center"/>
    </xf>
    <xf numFmtId="170" fontId="39" fillId="0" borderId="0" xfId="0" applyNumberFormat="1" applyFont="1" applyAlignment="1">
      <alignment horizontal="center"/>
    </xf>
    <xf numFmtId="2" fontId="40" fillId="0" borderId="0" xfId="0" applyNumberFormat="1" applyFont="1" applyAlignment="1">
      <alignment horizontal="center"/>
    </xf>
    <xf numFmtId="2" fontId="39" fillId="0" borderId="0" xfId="0" applyNumberFormat="1" applyFont="1" applyAlignment="1">
      <alignment horizontal="center"/>
    </xf>
    <xf numFmtId="170" fontId="40" fillId="0" borderId="0" xfId="0" applyNumberFormat="1" applyFont="1" applyAlignment="1">
      <alignment horizontal="center"/>
    </xf>
    <xf numFmtId="0" fontId="39" fillId="0" borderId="2" xfId="0" applyFont="1" applyBorder="1"/>
    <xf numFmtId="0" fontId="41" fillId="0" borderId="9" xfId="0" applyFont="1" applyBorder="1"/>
    <xf numFmtId="178" fontId="0" fillId="0" borderId="0" xfId="0" applyNumberFormat="1"/>
    <xf numFmtId="17" fontId="23" fillId="0" borderId="0" xfId="1" applyNumberFormat="1" applyFont="1" applyAlignment="1">
      <alignment horizontal="right"/>
    </xf>
    <xf numFmtId="17" fontId="23" fillId="0" borderId="0" xfId="1" quotePrefix="1" applyNumberFormat="1" applyFont="1" applyAlignment="1">
      <alignment horizontal="right"/>
    </xf>
    <xf numFmtId="17" fontId="12" fillId="0" borderId="0" xfId="1" quotePrefix="1" applyNumberFormat="1" applyFont="1" applyAlignment="1">
      <alignment horizontal="right"/>
    </xf>
    <xf numFmtId="178" fontId="42" fillId="0" borderId="0" xfId="3" applyNumberFormat="1" applyFont="1"/>
    <xf numFmtId="178" fontId="23" fillId="0" borderId="0" xfId="1" applyNumberFormat="1" applyFont="1"/>
    <xf numFmtId="178" fontId="12" fillId="0" borderId="0" xfId="1" applyNumberFormat="1" applyFont="1"/>
    <xf numFmtId="0" fontId="43" fillId="0" borderId="0" xfId="0" applyFont="1"/>
    <xf numFmtId="178" fontId="44" fillId="0" borderId="0" xfId="1" applyNumberFormat="1" applyFont="1"/>
    <xf numFmtId="178" fontId="23" fillId="0" borderId="0" xfId="2" quotePrefix="1" applyNumberFormat="1" applyFont="1" applyAlignment="1">
      <alignment horizontal="left"/>
    </xf>
    <xf numFmtId="178" fontId="12" fillId="0" borderId="0" xfId="2" applyNumberFormat="1" applyFont="1"/>
    <xf numFmtId="10" fontId="45" fillId="0" borderId="0" xfId="2" applyNumberFormat="1" applyFont="1"/>
    <xf numFmtId="10" fontId="46" fillId="0" borderId="0" xfId="2" applyNumberFormat="1" applyFont="1"/>
    <xf numFmtId="10" fontId="23" fillId="0" borderId="0" xfId="2" applyNumberFormat="1" applyFont="1"/>
    <xf numFmtId="10" fontId="47" fillId="0" borderId="0" xfId="2" applyNumberFormat="1" applyFont="1"/>
    <xf numFmtId="164" fontId="21" fillId="0" borderId="0" xfId="0" applyNumberFormat="1" applyFont="1"/>
    <xf numFmtId="164" fontId="0" fillId="0" borderId="0" xfId="0" applyNumberFormat="1"/>
    <xf numFmtId="178" fontId="23" fillId="0" borderId="0" xfId="2" applyNumberFormat="1" applyFont="1"/>
    <xf numFmtId="179" fontId="23" fillId="0" borderId="0" xfId="2" applyNumberFormat="1" applyFont="1"/>
    <xf numFmtId="178" fontId="44" fillId="0" borderId="0" xfId="1" quotePrefix="1" applyNumberFormat="1" applyFont="1" applyAlignment="1">
      <alignment horizontal="left"/>
    </xf>
    <xf numFmtId="178" fontId="23" fillId="0" borderId="0" xfId="1" quotePrefix="1" applyNumberFormat="1" applyFont="1" applyAlignment="1">
      <alignment horizontal="left"/>
    </xf>
    <xf numFmtId="178" fontId="23" fillId="0" borderId="0" xfId="5" applyNumberFormat="1" applyFont="1"/>
    <xf numFmtId="178" fontId="47" fillId="0" borderId="0" xfId="1" applyNumberFormat="1" applyFont="1"/>
    <xf numFmtId="178" fontId="48" fillId="0" borderId="0" xfId="1" applyNumberFormat="1" applyFont="1"/>
    <xf numFmtId="178" fontId="49" fillId="0" borderId="0" xfId="1" applyNumberFormat="1" applyFont="1"/>
    <xf numFmtId="3" fontId="23" fillId="0" borderId="0" xfId="1" applyNumberFormat="1" applyFont="1"/>
    <xf numFmtId="3" fontId="12" fillId="0" borderId="0" xfId="1" applyNumberFormat="1" applyFont="1"/>
    <xf numFmtId="3" fontId="23" fillId="0" borderId="0" xfId="5" applyNumberFormat="1" applyFont="1"/>
    <xf numFmtId="164" fontId="23" fillId="0" borderId="0" xfId="2" applyNumberFormat="1" applyFont="1"/>
    <xf numFmtId="173" fontId="23" fillId="0" borderId="0" xfId="1" applyNumberFormat="1" applyFont="1"/>
    <xf numFmtId="172" fontId="23" fillId="0" borderId="0" xfId="1" applyNumberFormat="1" applyFont="1"/>
    <xf numFmtId="172" fontId="12" fillId="0" borderId="0" xfId="1" applyNumberFormat="1" applyFont="1"/>
    <xf numFmtId="174" fontId="12" fillId="0" borderId="0" xfId="1" applyNumberFormat="1" applyFont="1"/>
    <xf numFmtId="0" fontId="23" fillId="0" borderId="0" xfId="0" applyFont="1"/>
    <xf numFmtId="38" fontId="12" fillId="0" borderId="0" xfId="1" applyNumberFormat="1" applyFont="1" applyAlignment="1">
      <alignment horizontal="right"/>
    </xf>
    <xf numFmtId="38" fontId="12" fillId="0" borderId="0" xfId="0" applyNumberFormat="1" applyFont="1"/>
    <xf numFmtId="0" fontId="44" fillId="0" borderId="0" xfId="0" applyFont="1"/>
    <xf numFmtId="170" fontId="0" fillId="0" borderId="0" xfId="0" applyNumberFormat="1"/>
    <xf numFmtId="1" fontId="49" fillId="0" borderId="0" xfId="0" applyNumberFormat="1" applyFont="1"/>
    <xf numFmtId="38" fontId="23" fillId="0" borderId="0" xfId="0" applyNumberFormat="1" applyFont="1"/>
    <xf numFmtId="38" fontId="50" fillId="0" borderId="0" xfId="0" applyNumberFormat="1" applyFont="1"/>
    <xf numFmtId="10" fontId="49" fillId="0" borderId="0" xfId="2" applyNumberFormat="1" applyFont="1"/>
    <xf numFmtId="164" fontId="49" fillId="0" borderId="0" xfId="2" applyNumberFormat="1" applyFont="1"/>
    <xf numFmtId="0" fontId="23" fillId="0" borderId="0" xfId="0" quotePrefix="1" applyFont="1" applyAlignment="1">
      <alignment horizontal="left"/>
    </xf>
    <xf numFmtId="38" fontId="23" fillId="0" borderId="0" xfId="1" quotePrefix="1" applyNumberFormat="1" applyFont="1" applyAlignment="1">
      <alignment horizontal="left"/>
    </xf>
    <xf numFmtId="38" fontId="12" fillId="0" borderId="0" xfId="1" quotePrefix="1" applyNumberFormat="1" applyFont="1" applyAlignment="1">
      <alignment horizontal="right"/>
    </xf>
    <xf numFmtId="0" fontId="23" fillId="0" borderId="0" xfId="0" applyFont="1" applyAlignment="1">
      <alignment horizontal="right"/>
    </xf>
    <xf numFmtId="38" fontId="23" fillId="0" borderId="7" xfId="1" applyNumberFormat="1" applyFont="1" applyBorder="1" applyAlignment="1">
      <alignment horizontal="left"/>
    </xf>
    <xf numFmtId="38" fontId="12" fillId="0" borderId="7" xfId="1" quotePrefix="1" applyNumberFormat="1" applyFont="1" applyBorder="1" applyAlignment="1">
      <alignment horizontal="right"/>
    </xf>
    <xf numFmtId="38" fontId="23" fillId="0" borderId="7" xfId="1" quotePrefix="1" applyNumberFormat="1" applyFont="1" applyBorder="1" applyAlignment="1">
      <alignment horizontal="right"/>
    </xf>
    <xf numFmtId="38" fontId="23" fillId="0" borderId="0" xfId="1" applyNumberFormat="1" applyFont="1" applyAlignment="1">
      <alignment horizontal="left"/>
    </xf>
    <xf numFmtId="38" fontId="23" fillId="0" borderId="0" xfId="1" applyNumberFormat="1" applyFont="1" applyAlignment="1">
      <alignment horizontal="right"/>
    </xf>
    <xf numFmtId="38" fontId="49" fillId="0" borderId="0" xfId="1" applyNumberFormat="1" applyFont="1" applyAlignment="1">
      <alignment horizontal="right"/>
    </xf>
    <xf numFmtId="38" fontId="12" fillId="0" borderId="0" xfId="1" applyNumberFormat="1" applyFont="1"/>
    <xf numFmtId="38" fontId="23" fillId="0" borderId="3" xfId="1" applyNumberFormat="1" applyFont="1" applyBorder="1" applyAlignment="1">
      <alignment horizontal="left"/>
    </xf>
    <xf numFmtId="38" fontId="12" fillId="0" borderId="3" xfId="1" applyNumberFormat="1" applyFont="1" applyBorder="1" applyAlignment="1">
      <alignment horizontal="right"/>
    </xf>
    <xf numFmtId="38" fontId="23" fillId="0" borderId="3" xfId="1" applyNumberFormat="1" applyFont="1" applyBorder="1" applyAlignment="1">
      <alignment horizontal="right"/>
    </xf>
    <xf numFmtId="38" fontId="49" fillId="0" borderId="3" xfId="1" applyNumberFormat="1" applyFont="1" applyBorder="1" applyAlignment="1">
      <alignment horizontal="right"/>
    </xf>
    <xf numFmtId="177" fontId="0" fillId="0" borderId="0" xfId="0" applyNumberFormat="1"/>
    <xf numFmtId="164" fontId="0" fillId="0" borderId="0" xfId="2" applyNumberFormat="1" applyFont="1"/>
    <xf numFmtId="169" fontId="0" fillId="0" borderId="0" xfId="0" applyNumberFormat="1"/>
    <xf numFmtId="0" fontId="51" fillId="0" borderId="0" xfId="0" applyFont="1"/>
    <xf numFmtId="3" fontId="51" fillId="0" borderId="0" xfId="0" applyNumberFormat="1" applyFont="1"/>
    <xf numFmtId="0" fontId="51" fillId="0" borderId="0" xfId="0" applyFont="1" applyAlignment="1">
      <alignment horizontal="right"/>
    </xf>
    <xf numFmtId="164" fontId="51" fillId="0" borderId="0" xfId="2" applyNumberFormat="1" applyFont="1"/>
    <xf numFmtId="0" fontId="51" fillId="7" borderId="0" xfId="0" applyFont="1" applyFill="1" applyAlignment="1">
      <alignment horizontal="center"/>
    </xf>
    <xf numFmtId="0" fontId="51" fillId="8" borderId="0" xfId="0" applyFont="1" applyFill="1" applyAlignment="1">
      <alignment horizontal="center"/>
    </xf>
    <xf numFmtId="9" fontId="51" fillId="0" borderId="0" xfId="2" applyFont="1"/>
    <xf numFmtId="0" fontId="51" fillId="0" borderId="0" xfId="0" quotePrefix="1" applyFont="1"/>
    <xf numFmtId="38" fontId="51" fillId="0" borderId="0" xfId="0" applyNumberFormat="1" applyFont="1"/>
    <xf numFmtId="164" fontId="51" fillId="0" borderId="0" xfId="2" applyNumberFormat="1" applyFont="1" applyFill="1"/>
    <xf numFmtId="0" fontId="52" fillId="0" borderId="0" xfId="0" applyFont="1"/>
    <xf numFmtId="0" fontId="51" fillId="0" borderId="10" xfId="0" applyFont="1" applyBorder="1"/>
    <xf numFmtId="38" fontId="51" fillId="0" borderId="0" xfId="1" applyNumberFormat="1" applyFont="1"/>
    <xf numFmtId="0" fontId="51" fillId="0" borderId="11" xfId="0" applyFont="1" applyBorder="1"/>
    <xf numFmtId="38" fontId="51" fillId="0" borderId="11" xfId="1" applyNumberFormat="1" applyFont="1" applyBorder="1"/>
    <xf numFmtId="0" fontId="51" fillId="0" borderId="12" xfId="0" applyFont="1" applyBorder="1"/>
    <xf numFmtId="181" fontId="51" fillId="0" borderId="0" xfId="0" applyNumberFormat="1" applyFont="1"/>
    <xf numFmtId="38" fontId="51" fillId="0" borderId="0" xfId="1" applyNumberFormat="1" applyFont="1" applyBorder="1"/>
    <xf numFmtId="10" fontId="51" fillId="0" borderId="0" xfId="0" applyNumberFormat="1" applyFont="1"/>
    <xf numFmtId="38" fontId="51" fillId="0" borderId="11" xfId="0" applyNumberFormat="1" applyFont="1" applyBorder="1"/>
    <xf numFmtId="0" fontId="51" fillId="0" borderId="0" xfId="0" applyFont="1" applyAlignment="1">
      <alignment horizontal="left" vertical="center"/>
    </xf>
    <xf numFmtId="0" fontId="51" fillId="0" borderId="0" xfId="0" applyFont="1" applyAlignment="1">
      <alignment horizontal="center" vertical="center" wrapText="1"/>
    </xf>
    <xf numFmtId="0" fontId="0" fillId="0" borderId="0" xfId="0" applyAlignment="1">
      <alignment horizontal="right"/>
    </xf>
    <xf numFmtId="0" fontId="53" fillId="0" borderId="0" xfId="6" applyFont="1"/>
    <xf numFmtId="0" fontId="21" fillId="0" borderId="0" xfId="6"/>
    <xf numFmtId="0" fontId="54" fillId="0" borderId="0" xfId="3" applyFont="1"/>
    <xf numFmtId="17" fontId="21" fillId="0" borderId="0" xfId="6" applyNumberFormat="1"/>
    <xf numFmtId="38" fontId="21" fillId="0" borderId="0" xfId="6" applyNumberFormat="1"/>
    <xf numFmtId="3" fontId="21" fillId="0" borderId="0" xfId="6" applyNumberFormat="1"/>
    <xf numFmtId="164" fontId="21" fillId="0" borderId="0" xfId="2" applyNumberFormat="1" applyFont="1"/>
    <xf numFmtId="0" fontId="21" fillId="0" borderId="0" xfId="6" applyAlignment="1">
      <alignment horizontal="right"/>
    </xf>
    <xf numFmtId="4" fontId="0" fillId="0" borderId="0" xfId="0" applyNumberFormat="1"/>
    <xf numFmtId="0" fontId="56" fillId="0" borderId="0" xfId="0" applyFont="1" applyAlignment="1">
      <alignment vertical="center"/>
    </xf>
    <xf numFmtId="0" fontId="57" fillId="0" borderId="0" xfId="0" applyFont="1" applyAlignment="1">
      <alignment horizontal="center" vertical="center" wrapText="1"/>
    </xf>
    <xf numFmtId="174" fontId="0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174" fontId="0" fillId="0" borderId="0" xfId="0" applyNumberFormat="1" applyAlignment="1">
      <alignment horizontal="center" vertical="center" wrapText="1"/>
    </xf>
    <xf numFmtId="0" fontId="24" fillId="0" borderId="0" xfId="0" applyFont="1"/>
    <xf numFmtId="182" fontId="0" fillId="0" borderId="0" xfId="0" applyNumberFormat="1" applyAlignment="1">
      <alignment horizontal="center" vertical="center" wrapText="1"/>
    </xf>
    <xf numFmtId="182" fontId="24" fillId="0" borderId="0" xfId="0" applyNumberFormat="1" applyFont="1" applyAlignment="1">
      <alignment horizontal="center" vertical="center" wrapText="1"/>
    </xf>
    <xf numFmtId="182" fontId="24" fillId="0" borderId="0" xfId="0" applyNumberFormat="1" applyFont="1"/>
    <xf numFmtId="182" fontId="0" fillId="0" borderId="0" xfId="0" applyNumberFormat="1"/>
    <xf numFmtId="14" fontId="0" fillId="0" borderId="0" xfId="0" applyNumberFormat="1"/>
    <xf numFmtId="10" fontId="0" fillId="0" borderId="0" xfId="0" applyNumberFormat="1"/>
    <xf numFmtId="1" fontId="0" fillId="0" borderId="0" xfId="0" applyNumberFormat="1"/>
    <xf numFmtId="2" fontId="0" fillId="0" borderId="0" xfId="0" applyNumberFormat="1"/>
    <xf numFmtId="10" fontId="0" fillId="0" borderId="0" xfId="2" applyNumberFormat="1" applyFont="1"/>
    <xf numFmtId="0" fontId="23" fillId="0" borderId="0" xfId="1" quotePrefix="1" applyNumberFormat="1" applyFont="1" applyAlignment="1">
      <alignment horizontal="left"/>
    </xf>
    <xf numFmtId="0" fontId="58" fillId="0" borderId="0" xfId="1" applyNumberFormat="1" applyFont="1"/>
    <xf numFmtId="0" fontId="23" fillId="0" borderId="0" xfId="1" applyNumberFormat="1" applyFont="1" applyAlignment="1">
      <alignment horizontal="right"/>
    </xf>
    <xf numFmtId="0" fontId="59" fillId="0" borderId="0" xfId="1" applyNumberFormat="1" applyFont="1" applyAlignment="1">
      <alignment horizontal="right"/>
    </xf>
    <xf numFmtId="17" fontId="58" fillId="0" borderId="0" xfId="1" applyNumberFormat="1" applyFont="1" applyAlignment="1">
      <alignment horizontal="right"/>
    </xf>
    <xf numFmtId="183" fontId="23" fillId="0" borderId="0" xfId="1" quotePrefix="1" applyNumberFormat="1" applyFont="1" applyAlignment="1">
      <alignment horizontal="right"/>
    </xf>
    <xf numFmtId="183" fontId="23" fillId="0" borderId="0" xfId="1" applyNumberFormat="1" applyFont="1" applyAlignment="1">
      <alignment horizontal="right"/>
    </xf>
    <xf numFmtId="183" fontId="23" fillId="0" borderId="0" xfId="1" quotePrefix="1" applyNumberFormat="1" applyFont="1" applyAlignment="1">
      <alignment horizontal="left"/>
    </xf>
    <xf numFmtId="183" fontId="23" fillId="0" borderId="0" xfId="1" applyNumberFormat="1" applyFont="1"/>
    <xf numFmtId="183" fontId="23" fillId="0" borderId="0" xfId="1" applyNumberFormat="1" applyFont="1" applyAlignment="1">
      <alignment horizontal="left"/>
    </xf>
    <xf numFmtId="183" fontId="23" fillId="0" borderId="0" xfId="0" applyNumberFormat="1" applyFont="1"/>
    <xf numFmtId="183" fontId="59" fillId="0" borderId="0" xfId="1" applyNumberFormat="1" applyFont="1"/>
    <xf numFmtId="183" fontId="23" fillId="0" borderId="0" xfId="1" quotePrefix="1" applyNumberFormat="1" applyFont="1"/>
    <xf numFmtId="183" fontId="59" fillId="0" borderId="0" xfId="1" quotePrefix="1" applyNumberFormat="1" applyFont="1"/>
    <xf numFmtId="183" fontId="59" fillId="0" borderId="0" xfId="1" applyNumberFormat="1" applyFont="1" applyAlignment="1">
      <alignment horizontal="right"/>
    </xf>
    <xf numFmtId="183" fontId="50" fillId="0" borderId="0" xfId="1" applyNumberFormat="1" applyFont="1" applyAlignment="1">
      <alignment horizontal="right"/>
    </xf>
    <xf numFmtId="184" fontId="23" fillId="0" borderId="0" xfId="1" applyNumberFormat="1" applyFont="1"/>
    <xf numFmtId="183" fontId="59" fillId="0" borderId="0" xfId="1" applyNumberFormat="1" applyFont="1" applyAlignment="1">
      <alignment horizontal="left"/>
    </xf>
    <xf numFmtId="183" fontId="0" fillId="0" borderId="0" xfId="0" applyNumberFormat="1"/>
    <xf numFmtId="38" fontId="59" fillId="0" borderId="0" xfId="1" applyNumberFormat="1" applyFont="1"/>
    <xf numFmtId="172" fontId="59" fillId="0" borderId="0" xfId="1" applyNumberFormat="1" applyFont="1"/>
    <xf numFmtId="14" fontId="59" fillId="0" borderId="0" xfId="1" applyNumberFormat="1" applyFont="1"/>
    <xf numFmtId="183" fontId="21" fillId="0" borderId="0" xfId="0" applyNumberFormat="1" applyFont="1"/>
    <xf numFmtId="38" fontId="60" fillId="0" borderId="0" xfId="0" applyNumberFormat="1" applyFont="1" applyAlignment="1">
      <alignment horizontal="right"/>
    </xf>
    <xf numFmtId="38" fontId="60" fillId="0" borderId="3" xfId="0" applyNumberFormat="1" applyFont="1" applyBorder="1" applyAlignment="1">
      <alignment horizontal="right"/>
    </xf>
    <xf numFmtId="38" fontId="60" fillId="0" borderId="2" xfId="0" applyNumberFormat="1" applyFont="1" applyBorder="1" applyAlignment="1">
      <alignment horizontal="right"/>
    </xf>
    <xf numFmtId="38" fontId="61" fillId="0" borderId="0" xfId="0" applyNumberFormat="1" applyFont="1" applyAlignment="1">
      <alignment horizontal="right"/>
    </xf>
    <xf numFmtId="38" fontId="61" fillId="0" borderId="3" xfId="0" applyNumberFormat="1" applyFont="1" applyBorder="1" applyAlignment="1">
      <alignment horizontal="right"/>
    </xf>
    <xf numFmtId="38" fontId="61" fillId="0" borderId="2" xfId="0" applyNumberFormat="1" applyFont="1" applyBorder="1" applyAlignment="1">
      <alignment horizontal="right"/>
    </xf>
    <xf numFmtId="38" fontId="62" fillId="0" borderId="2" xfId="0" applyNumberFormat="1" applyFont="1" applyBorder="1" applyAlignment="1">
      <alignment horizontal="right"/>
    </xf>
    <xf numFmtId="38" fontId="62" fillId="0" borderId="0" xfId="0" applyNumberFormat="1" applyFont="1" applyAlignment="1">
      <alignment horizontal="right"/>
    </xf>
    <xf numFmtId="38" fontId="63" fillId="0" borderId="2" xfId="0" applyNumberFormat="1" applyFont="1" applyBorder="1" applyAlignment="1">
      <alignment horizontal="right"/>
    </xf>
    <xf numFmtId="38" fontId="63" fillId="0" borderId="0" xfId="0" applyNumberFormat="1" applyFont="1" applyAlignment="1">
      <alignment horizontal="right"/>
    </xf>
    <xf numFmtId="172" fontId="63" fillId="0" borderId="0" xfId="0" applyNumberFormat="1" applyFont="1" applyAlignment="1">
      <alignment horizontal="right"/>
    </xf>
    <xf numFmtId="0" fontId="63" fillId="0" borderId="0" xfId="0" applyFont="1" applyAlignment="1">
      <alignment horizontal="right"/>
    </xf>
    <xf numFmtId="0" fontId="2" fillId="0" borderId="0" xfId="0" quotePrefix="1" applyFont="1" applyAlignment="1">
      <alignment horizontal="center" wrapText="1"/>
    </xf>
    <xf numFmtId="0" fontId="51" fillId="7" borderId="0" xfId="0" applyFont="1" applyFill="1" applyAlignment="1">
      <alignment horizontal="center"/>
    </xf>
    <xf numFmtId="0" fontId="51" fillId="8" borderId="0" xfId="0" applyFont="1" applyFill="1" applyAlignment="1">
      <alignment horizontal="center"/>
    </xf>
    <xf numFmtId="0" fontId="51" fillId="9" borderId="0" xfId="0" applyFont="1" applyFill="1" applyAlignment="1">
      <alignment horizontal="center"/>
    </xf>
    <xf numFmtId="0" fontId="51" fillId="10" borderId="0" xfId="0" applyFont="1" applyFill="1" applyAlignment="1">
      <alignment horizontal="center"/>
    </xf>
    <xf numFmtId="0" fontId="56" fillId="0" borderId="0" xfId="0" applyFont="1" applyAlignment="1">
      <alignment horizontal="center" vertical="center" wrapText="1"/>
    </xf>
    <xf numFmtId="0" fontId="57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 wrapText="1"/>
    </xf>
  </cellXfs>
  <cellStyles count="7">
    <cellStyle name="Comma" xfId="1" builtinId="3"/>
    <cellStyle name="Hyperlink" xfId="3" builtinId="8"/>
    <cellStyle name="Normal" xfId="0" builtinId="0"/>
    <cellStyle name="Normal 2" xfId="4" xr:uid="{36595B1E-B2D0-477A-B0B3-D48444F64425}"/>
    <cellStyle name="Normal 3" xfId="6" xr:uid="{17758C23-30FC-44A6-9812-55E011CD3135}"/>
    <cellStyle name="Normal_Corn Data" xfId="5" xr:uid="{8E3529B7-ED2F-4F87-9B03-034E2BAFC8F2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0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5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externalLink" Target="externalLinks/externalLink8.xml"/><Relationship Id="rId40" Type="http://schemas.openxmlformats.org/officeDocument/2006/relationships/externalLink" Target="externalLinks/externalLink11.xml"/><Relationship Id="rId45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2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externalLink" Target="externalLinks/externalLink6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4.xml"/><Relationship Id="rId38" Type="http://schemas.openxmlformats.org/officeDocument/2006/relationships/externalLink" Target="externalLinks/externalLink9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Brazil!$A$128</c:f>
              <c:strCache>
                <c:ptCount val="1"/>
                <c:pt idx="0">
                  <c:v>Soybean Oil</c:v>
                </c:pt>
              </c:strCache>
            </c:strRef>
          </c:tx>
          <c:spPr>
            <a:solidFill>
              <a:srgbClr val="6F079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Brazil!$B$127:$Q$127</c:f>
              <c:strCach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2023*</c:v>
                </c:pt>
              </c:strCache>
            </c:strRef>
          </c:cat>
          <c:val>
            <c:numRef>
              <c:f>Brazil!$B$128:$Q$128</c:f>
              <c:numCache>
                <c:formatCode>0%</c:formatCode>
                <c:ptCount val="16"/>
                <c:pt idx="0">
                  <c:v>0.68657389931621193</c:v>
                </c:pt>
                <c:pt idx="1">
                  <c:v>0.77750504907376217</c:v>
                </c:pt>
                <c:pt idx="2">
                  <c:v>0.82165181530651932</c:v>
                </c:pt>
                <c:pt idx="3">
                  <c:v>0.80527156454169779</c:v>
                </c:pt>
                <c:pt idx="4">
                  <c:v>0.75130809580775337</c:v>
                </c:pt>
                <c:pt idx="5">
                  <c:v>0.73453053413651959</c:v>
                </c:pt>
                <c:pt idx="6">
                  <c:v>0.74617319951734085</c:v>
                </c:pt>
                <c:pt idx="7">
                  <c:v>0.76413451803876875</c:v>
                </c:pt>
                <c:pt idx="8">
                  <c:v>0.76570987788699663</c:v>
                </c:pt>
                <c:pt idx="9">
                  <c:v>0.68802591310530281</c:v>
                </c:pt>
                <c:pt idx="10">
                  <c:v>0.69750272669220104</c:v>
                </c:pt>
                <c:pt idx="11">
                  <c:v>0.67729586426299049</c:v>
                </c:pt>
                <c:pt idx="12">
                  <c:v>0.71501093919300673</c:v>
                </c:pt>
                <c:pt idx="13">
                  <c:v>0.72111484004443371</c:v>
                </c:pt>
                <c:pt idx="14">
                  <c:v>0.65971498169231779</c:v>
                </c:pt>
                <c:pt idx="15">
                  <c:v>0.68274105375136673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B6-42A3-9F37-67314942029C}"/>
            </c:ext>
          </c:extLst>
        </c:ser>
        <c:ser>
          <c:idx val="1"/>
          <c:order val="1"/>
          <c:tx>
            <c:strRef>
              <c:f>Brazil!$A$129</c:f>
              <c:strCache>
                <c:ptCount val="1"/>
                <c:pt idx="0">
                  <c:v>Animal Fats</c:v>
                </c:pt>
              </c:strCache>
            </c:strRef>
          </c:tx>
          <c:spPr>
            <a:solidFill>
              <a:schemeClr val="tx1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Brazil!$B$127:$Q$127</c:f>
              <c:strCach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2023*</c:v>
                </c:pt>
              </c:strCache>
            </c:strRef>
          </c:cat>
          <c:val>
            <c:numRef>
              <c:f>Brazil!$B$129:$Q$129</c:f>
              <c:numCache>
                <c:formatCode>0%</c:formatCode>
                <c:ptCount val="16"/>
                <c:pt idx="0">
                  <c:v>0.17732930966640895</c:v>
                </c:pt>
                <c:pt idx="1">
                  <c:v>0.16042454962004543</c:v>
                </c:pt>
                <c:pt idx="2">
                  <c:v>0.13852184007360654</c:v>
                </c:pt>
                <c:pt idx="3">
                  <c:v>0.1375273547981648</c:v>
                </c:pt>
                <c:pt idx="4">
                  <c:v>0.17708709423481617</c:v>
                </c:pt>
                <c:pt idx="5">
                  <c:v>0.20979552608696367</c:v>
                </c:pt>
                <c:pt idx="6">
                  <c:v>0.21402762907666267</c:v>
                </c:pt>
                <c:pt idx="7">
                  <c:v>0.20109069730733792</c:v>
                </c:pt>
                <c:pt idx="8">
                  <c:v>0.16804830698508311</c:v>
                </c:pt>
                <c:pt idx="9">
                  <c:v>0.17752279411910735</c:v>
                </c:pt>
                <c:pt idx="10">
                  <c:v>0.16227344694976809</c:v>
                </c:pt>
                <c:pt idx="11">
                  <c:v>0.13776610551431601</c:v>
                </c:pt>
                <c:pt idx="12">
                  <c:v>0.11275944659545899</c:v>
                </c:pt>
                <c:pt idx="13">
                  <c:v>0.10492400420827432</c:v>
                </c:pt>
                <c:pt idx="14">
                  <c:v>0.1185291841686955</c:v>
                </c:pt>
                <c:pt idx="15">
                  <c:v>0.10683667740315002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B6-42A3-9F37-67314942029C}"/>
            </c:ext>
          </c:extLst>
        </c:ser>
        <c:ser>
          <c:idx val="5"/>
          <c:order val="2"/>
          <c:tx>
            <c:strRef>
              <c:f>Brazil!$A$133</c:f>
              <c:strCache>
                <c:ptCount val="1"/>
                <c:pt idx="0">
                  <c:v>Yellow Grease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DB6-42A3-9F37-67314942029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DB6-42A3-9F37-67314942029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DB6-42A3-9F37-67314942029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DB6-42A3-9F37-67314942029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DB6-42A3-9F37-67314942029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DB6-42A3-9F37-67314942029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DB6-42A3-9F37-6731494202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Brazil!$B$127:$Q$127</c:f>
              <c:strCach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2023*</c:v>
                </c:pt>
              </c:strCache>
            </c:strRef>
          </c:cat>
          <c:val>
            <c:numRef>
              <c:f>Brazil!$B$133:$Q$133</c:f>
              <c:numCache>
                <c:formatCode>0%</c:formatCode>
                <c:ptCount val="16"/>
                <c:pt idx="0">
                  <c:v>0.12037151759594512</c:v>
                </c:pt>
                <c:pt idx="1">
                  <c:v>2.4996966053528084E-2</c:v>
                </c:pt>
                <c:pt idx="2">
                  <c:v>1.0805641744265454E-2</c:v>
                </c:pt>
                <c:pt idx="3">
                  <c:v>1.968303573613378E-2</c:v>
                </c:pt>
                <c:pt idx="4">
                  <c:v>1.7748125876396077E-2</c:v>
                </c:pt>
                <c:pt idx="5">
                  <c:v>1.9335306572607163E-2</c:v>
                </c:pt>
                <c:pt idx="6">
                  <c:v>8.1466199159320584E-3</c:v>
                </c:pt>
                <c:pt idx="7">
                  <c:v>9.8043431618525211E-3</c:v>
                </c:pt>
                <c:pt idx="8">
                  <c:v>4.2448478744821126E-2</c:v>
                </c:pt>
                <c:pt idx="9">
                  <c:v>0.10644918167573268</c:v>
                </c:pt>
                <c:pt idx="10">
                  <c:v>9.9487489779045632E-2</c:v>
                </c:pt>
                <c:pt idx="11">
                  <c:v>0.11163755965005302</c:v>
                </c:pt>
                <c:pt idx="12">
                  <c:v>0.11495385849612695</c:v>
                </c:pt>
                <c:pt idx="13">
                  <c:v>0.11599158932885077</c:v>
                </c:pt>
                <c:pt idx="14">
                  <c:v>0.16583473116684111</c:v>
                </c:pt>
                <c:pt idx="15">
                  <c:v>0.15129458349339558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DB6-42A3-9F37-67314942029C}"/>
            </c:ext>
          </c:extLst>
        </c:ser>
        <c:ser>
          <c:idx val="2"/>
          <c:order val="3"/>
          <c:tx>
            <c:strRef>
              <c:f>Brazil!$A$130</c:f>
              <c:strCache>
                <c:ptCount val="1"/>
                <c:pt idx="0">
                  <c:v>Cotton Oil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Brazil!$B$127:$Q$127</c:f>
              <c:strCach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2023*</c:v>
                </c:pt>
              </c:strCache>
            </c:strRef>
          </c:cat>
          <c:val>
            <c:numRef>
              <c:f>Brazil!$B$130:$Q$130</c:f>
              <c:numCache>
                <c:formatCode>0%</c:formatCode>
                <c:ptCount val="16"/>
                <c:pt idx="0">
                  <c:v>1.5725273421434097E-2</c:v>
                </c:pt>
                <c:pt idx="1">
                  <c:v>3.7073435252664363E-2</c:v>
                </c:pt>
                <c:pt idx="2">
                  <c:v>2.4076699588104853E-2</c:v>
                </c:pt>
                <c:pt idx="3">
                  <c:v>3.1694099996189773E-2</c:v>
                </c:pt>
                <c:pt idx="4">
                  <c:v>4.5353353036766138E-2</c:v>
                </c:pt>
                <c:pt idx="5">
                  <c:v>2.2608314512437892E-2</c:v>
                </c:pt>
                <c:pt idx="6">
                  <c:v>2.3885842650141806E-2</c:v>
                </c:pt>
                <c:pt idx="7">
                  <c:v>1.9636072255949408E-2</c:v>
                </c:pt>
                <c:pt idx="8">
                  <c:v>1.0686419894295578E-2</c:v>
                </c:pt>
                <c:pt idx="9">
                  <c:v>3.1522514095513863E-3</c:v>
                </c:pt>
                <c:pt idx="10">
                  <c:v>9.1725906709167922E-3</c:v>
                </c:pt>
                <c:pt idx="11">
                  <c:v>1.1089110551431601E-2</c:v>
                </c:pt>
                <c:pt idx="12">
                  <c:v>1.6855773863828142E-2</c:v>
                </c:pt>
                <c:pt idx="13">
                  <c:v>1.5065592655503376E-2</c:v>
                </c:pt>
                <c:pt idx="14">
                  <c:v>1.003712104628254E-2</c:v>
                </c:pt>
                <c:pt idx="15">
                  <c:v>1.0128246801217457E-2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DB6-42A3-9F37-67314942029C}"/>
            </c:ext>
          </c:extLst>
        </c:ser>
        <c:ser>
          <c:idx val="3"/>
          <c:order val="4"/>
          <c:tx>
            <c:strRef>
              <c:f>Brazil!$A$131</c:f>
              <c:strCache>
                <c:ptCount val="1"/>
                <c:pt idx="0">
                  <c:v>UCO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Brazil!$B$127:$Q$127</c:f>
              <c:strCach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2023*</c:v>
                </c:pt>
              </c:strCache>
            </c:strRef>
          </c:cat>
          <c:val>
            <c:numRef>
              <c:f>Brazil!$B$131:$Q$131</c:f>
              <c:numCache>
                <c:formatCode>0%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1.9907260227782961E-3</c:v>
                </c:pt>
                <c:pt idx="3">
                  <c:v>4.8802562154780099E-3</c:v>
                </c:pt>
                <c:pt idx="4">
                  <c:v>6.5600156208713576E-3</c:v>
                </c:pt>
                <c:pt idx="5">
                  <c:v>1.0511284392005896E-2</c:v>
                </c:pt>
                <c:pt idx="6">
                  <c:v>7.5879770911374926E-3</c:v>
                </c:pt>
                <c:pt idx="7">
                  <c:v>4.4571490538318466E-3</c:v>
                </c:pt>
                <c:pt idx="8">
                  <c:v>7.3233306387404549E-3</c:v>
                </c:pt>
                <c:pt idx="9">
                  <c:v>1.4513066774704137E-2</c:v>
                </c:pt>
                <c:pt idx="10">
                  <c:v>1.6353716300195321E-2</c:v>
                </c:pt>
                <c:pt idx="11">
                  <c:v>1.529129109225875E-2</c:v>
                </c:pt>
                <c:pt idx="12">
                  <c:v>1.1872907244937642E-2</c:v>
                </c:pt>
                <c:pt idx="13">
                  <c:v>1.6738469857353607E-2</c:v>
                </c:pt>
                <c:pt idx="14">
                  <c:v>2.129153827779371E-2</c:v>
                </c:pt>
                <c:pt idx="15">
                  <c:v>2.2935196950444728E-2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DB6-42A3-9F37-67314942029C}"/>
            </c:ext>
          </c:extLst>
        </c:ser>
        <c:ser>
          <c:idx val="4"/>
          <c:order val="5"/>
          <c:tx>
            <c:strRef>
              <c:f>Brazil!$A$132</c:f>
              <c:strCache>
                <c:ptCount val="1"/>
                <c:pt idx="0">
                  <c:v>Other Feedstocks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Brazil!$B$127:$Q$127</c:f>
              <c:strCach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2023*</c:v>
                </c:pt>
              </c:strCache>
            </c:strRef>
          </c:cat>
          <c:val>
            <c:numRef>
              <c:f>Brazil!$B$132:$Q$132</c:f>
              <c:numCache>
                <c:formatCode>0%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2.9532772647256336E-3</c:v>
                </c:pt>
                <c:pt idx="3">
                  <c:v>9.4368871233574056E-4</c:v>
                </c:pt>
                <c:pt idx="4">
                  <c:v>1.9433154233968559E-3</c:v>
                </c:pt>
                <c:pt idx="5">
                  <c:v>3.2190342994657646E-3</c:v>
                </c:pt>
                <c:pt idx="6">
                  <c:v>1.7873174878495768E-4</c:v>
                </c:pt>
                <c:pt idx="7">
                  <c:v>8.7722018225948122E-4</c:v>
                </c:pt>
                <c:pt idx="8">
                  <c:v>5.7835858500629757E-3</c:v>
                </c:pt>
                <c:pt idx="9">
                  <c:v>1.0336792915601684E-2</c:v>
                </c:pt>
                <c:pt idx="10">
                  <c:v>1.5210029607873168E-2</c:v>
                </c:pt>
                <c:pt idx="11">
                  <c:v>4.6920068928950162E-2</c:v>
                </c:pt>
                <c:pt idx="12">
                  <c:v>2.8547074606641538E-2</c:v>
                </c:pt>
                <c:pt idx="13">
                  <c:v>2.6165503905584191E-2</c:v>
                </c:pt>
                <c:pt idx="14">
                  <c:v>2.4592443648069326E-2</c:v>
                </c:pt>
                <c:pt idx="15">
                  <c:v>2.606424160042552E-2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DB6-42A3-9F37-6731494202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754432847"/>
        <c:axId val="514638655"/>
      </c:barChart>
      <c:catAx>
        <c:axId val="754432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14638655"/>
        <c:crosses val="autoZero"/>
        <c:auto val="1"/>
        <c:lblAlgn val="ctr"/>
        <c:lblOffset val="100"/>
        <c:noMultiLvlLbl val="0"/>
      </c:catAx>
      <c:valAx>
        <c:axId val="51463865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5443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Brazil!$A$119</c:f>
              <c:strCache>
                <c:ptCount val="1"/>
                <c:pt idx="0">
                  <c:v>Soybean Oil</c:v>
                </c:pt>
              </c:strCache>
            </c:strRef>
          </c:tx>
          <c:spPr>
            <a:solidFill>
              <a:srgbClr val="6F0791"/>
            </a:solidFill>
            <a:ln>
              <a:noFill/>
            </a:ln>
            <a:effectLst/>
          </c:spPr>
          <c:invertIfNegative val="0"/>
          <c:cat>
            <c:strRef>
              <c:f>Brazil!$B$118:$Q$118</c:f>
              <c:strCach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2023*</c:v>
                </c:pt>
              </c:strCache>
            </c:strRef>
          </c:cat>
          <c:val>
            <c:numRef>
              <c:f>Brazil!$B$119:$Q$119</c:f>
              <c:numCache>
                <c:formatCode>0.0</c:formatCode>
                <c:ptCount val="16"/>
                <c:pt idx="0">
                  <c:v>801.31990688929989</c:v>
                </c:pt>
                <c:pt idx="1">
                  <c:v>1250.5767653922001</c:v>
                </c:pt>
                <c:pt idx="2">
                  <c:v>1960.8215231617999</c:v>
                </c:pt>
                <c:pt idx="3">
                  <c:v>2152.2975608122006</c:v>
                </c:pt>
                <c:pt idx="4">
                  <c:v>2041.6673455096</c:v>
                </c:pt>
                <c:pt idx="5">
                  <c:v>2142.9842165656</c:v>
                </c:pt>
                <c:pt idx="6">
                  <c:v>2553.5613082643999</c:v>
                </c:pt>
                <c:pt idx="7">
                  <c:v>3008.6027936172995</c:v>
                </c:pt>
                <c:pt idx="8">
                  <c:v>2910.7904933989998</c:v>
                </c:pt>
                <c:pt idx="9">
                  <c:v>2771.5279999999998</c:v>
                </c:pt>
                <c:pt idx="10">
                  <c:v>3684.2379999999998</c:v>
                </c:pt>
                <c:pt idx="11">
                  <c:v>4087.9279999999999</c:v>
                </c:pt>
                <c:pt idx="12">
                  <c:v>4677.3270000000002</c:v>
                </c:pt>
                <c:pt idx="13">
                  <c:v>4919.3</c:v>
                </c:pt>
                <c:pt idx="14">
                  <c:v>4224.1189999999997</c:v>
                </c:pt>
                <c:pt idx="15">
                  <c:v>2310.4639999999999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4C-40D9-9688-DF6B9CD9DADA}"/>
            </c:ext>
          </c:extLst>
        </c:ser>
        <c:ser>
          <c:idx val="1"/>
          <c:order val="1"/>
          <c:tx>
            <c:strRef>
              <c:f>Brazil!$A$120</c:f>
              <c:strCache>
                <c:ptCount val="1"/>
                <c:pt idx="0">
                  <c:v>Animal Fats</c:v>
                </c:pt>
              </c:strCache>
            </c:strRef>
          </c:tx>
          <c:spPr>
            <a:solidFill>
              <a:srgbClr val="323232"/>
            </a:solidFill>
            <a:ln>
              <a:noFill/>
            </a:ln>
            <a:effectLst/>
          </c:spPr>
          <c:invertIfNegative val="0"/>
          <c:cat>
            <c:strRef>
              <c:f>Brazil!$B$118:$Q$118</c:f>
              <c:strCach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2023*</c:v>
                </c:pt>
              </c:strCache>
            </c:strRef>
          </c:cat>
          <c:val>
            <c:numRef>
              <c:f>Brazil!$B$120:$Q$120</c:f>
              <c:numCache>
                <c:formatCode>0.0</c:formatCode>
                <c:ptCount val="16"/>
                <c:pt idx="0">
                  <c:v>206.96607612400001</c:v>
                </c:pt>
                <c:pt idx="1">
                  <c:v>258.03461288430003</c:v>
                </c:pt>
                <c:pt idx="2">
                  <c:v>330.57385182429999</c:v>
                </c:pt>
                <c:pt idx="3">
                  <c:v>367.57760153309994</c:v>
                </c:pt>
                <c:pt idx="4">
                  <c:v>481.23125469810003</c:v>
                </c:pt>
                <c:pt idx="5">
                  <c:v>612.07598624740001</c:v>
                </c:pt>
                <c:pt idx="6">
                  <c:v>732.44747045760005</c:v>
                </c:pt>
                <c:pt idx="7">
                  <c:v>791.74807498830012</c:v>
                </c:pt>
                <c:pt idx="8">
                  <c:v>638.82343499839999</c:v>
                </c:pt>
                <c:pt idx="9">
                  <c:v>58.462000000000003</c:v>
                </c:pt>
                <c:pt idx="10">
                  <c:v>857.13499999999999</c:v>
                </c:pt>
                <c:pt idx="11">
                  <c:v>831.44600000000003</c:v>
                </c:pt>
                <c:pt idx="12">
                  <c:v>737.62900000000002</c:v>
                </c:pt>
                <c:pt idx="13">
                  <c:v>714.07500000000005</c:v>
                </c:pt>
                <c:pt idx="14">
                  <c:v>778.17</c:v>
                </c:pt>
                <c:pt idx="15">
                  <c:v>361.54599999999999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4C-40D9-9688-DF6B9CD9DADA}"/>
            </c:ext>
          </c:extLst>
        </c:ser>
        <c:ser>
          <c:idx val="5"/>
          <c:order val="2"/>
          <c:tx>
            <c:strRef>
              <c:f>Brazil!$A$124</c:f>
              <c:strCache>
                <c:ptCount val="1"/>
                <c:pt idx="0">
                  <c:v>Yellow Grease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Brazil!$B$118:$Q$118</c:f>
              <c:strCach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2023*</c:v>
                </c:pt>
              </c:strCache>
            </c:strRef>
          </c:cat>
          <c:val>
            <c:numRef>
              <c:f>Brazil!$B$124:$Q$124</c:f>
              <c:numCache>
                <c:formatCode>0.0</c:formatCode>
                <c:ptCount val="16"/>
                <c:pt idx="0">
                  <c:v>140.4890185429</c:v>
                </c:pt>
                <c:pt idx="1">
                  <c:v>40.206330478599988</c:v>
                </c:pt>
                <c:pt idx="2">
                  <c:v>25.786999443099997</c:v>
                </c:pt>
                <c:pt idx="3">
                  <c:v>52.608028980100002</c:v>
                </c:pt>
                <c:pt idx="4">
                  <c:v>48.230239029799996</c:v>
                </c:pt>
                <c:pt idx="5">
                  <c:v>56.410530103100001</c:v>
                </c:pt>
                <c:pt idx="6">
                  <c:v>27.879443303400002</c:v>
                </c:pt>
                <c:pt idx="7">
                  <c:v>38.602331827699999</c:v>
                </c:pt>
                <c:pt idx="8">
                  <c:v>161.36480925469999</c:v>
                </c:pt>
                <c:pt idx="9">
                  <c:v>428.80200000000002</c:v>
                </c:pt>
                <c:pt idx="10">
                  <c:v>525.49699999999996</c:v>
                </c:pt>
                <c:pt idx="11">
                  <c:v>673.755</c:v>
                </c:pt>
                <c:pt idx="12">
                  <c:v>751.98400000000004</c:v>
                </c:pt>
                <c:pt idx="13">
                  <c:v>789.39700000000005</c:v>
                </c:pt>
                <c:pt idx="14">
                  <c:v>1041.7139999999999</c:v>
                </c:pt>
                <c:pt idx="15">
                  <c:v>511.99599999999998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4C-40D9-9688-DF6B9CD9DADA}"/>
            </c:ext>
          </c:extLst>
        </c:ser>
        <c:ser>
          <c:idx val="2"/>
          <c:order val="3"/>
          <c:tx>
            <c:strRef>
              <c:f>Brazil!$A$121</c:f>
              <c:strCache>
                <c:ptCount val="1"/>
                <c:pt idx="0">
                  <c:v>Cotton Oil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Brazil!$B$118:$Q$118</c:f>
              <c:strCach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2023*</c:v>
                </c:pt>
              </c:strCache>
            </c:strRef>
          </c:cat>
          <c:val>
            <c:numRef>
              <c:f>Brazil!$B$121:$Q$121</c:f>
              <c:numCache>
                <c:formatCode>0.0</c:formatCode>
                <c:ptCount val="16"/>
                <c:pt idx="0">
                  <c:v>18.353413443800001</c:v>
                </c:pt>
                <c:pt idx="1">
                  <c:v>59.630708244899999</c:v>
                </c:pt>
                <c:pt idx="2">
                  <c:v>57.457562777299998</c:v>
                </c:pt>
                <c:pt idx="3">
                  <c:v>84.710720106899998</c:v>
                </c:pt>
                <c:pt idx="4">
                  <c:v>123.24698804819998</c:v>
                </c:pt>
                <c:pt idx="5">
                  <c:v>65.959492371900012</c:v>
                </c:pt>
                <c:pt idx="6">
                  <c:v>81.742367115500002</c:v>
                </c:pt>
                <c:pt idx="7">
                  <c:v>77.312489424700004</c:v>
                </c:pt>
                <c:pt idx="8">
                  <c:v>40.623649158900001</c:v>
                </c:pt>
                <c:pt idx="9">
                  <c:v>58.462000000000003</c:v>
                </c:pt>
                <c:pt idx="10">
                  <c:v>48.45</c:v>
                </c:pt>
                <c:pt idx="11">
                  <c:v>66.924999999999997</c:v>
                </c:pt>
                <c:pt idx="12">
                  <c:v>110.264</c:v>
                </c:pt>
                <c:pt idx="13">
                  <c:v>102.53100000000001</c:v>
                </c:pt>
                <c:pt idx="14">
                  <c:v>77.756</c:v>
                </c:pt>
                <c:pt idx="15">
                  <c:v>34.274999999999999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4C-40D9-9688-DF6B9CD9DADA}"/>
            </c:ext>
          </c:extLst>
        </c:ser>
        <c:ser>
          <c:idx val="3"/>
          <c:order val="4"/>
          <c:tx>
            <c:strRef>
              <c:f>Brazil!$A$122</c:f>
              <c:strCache>
                <c:ptCount val="1"/>
                <c:pt idx="0">
                  <c:v>UCO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Brazil!$B$118:$Q$118</c:f>
              <c:strCach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2023*</c:v>
                </c:pt>
              </c:strCache>
            </c:strRef>
          </c:cat>
          <c:val>
            <c:numRef>
              <c:f>Brazil!$B$122:$Q$122</c:f>
              <c:numCache>
                <c:formatCode>0.0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4.7507452177000005</c:v>
                </c:pt>
                <c:pt idx="3">
                  <c:v>13.043753202299998</c:v>
                </c:pt>
                <c:pt idx="4">
                  <c:v>17.826734137299997</c:v>
                </c:pt>
                <c:pt idx="5">
                  <c:v>30.666548905800003</c:v>
                </c:pt>
                <c:pt idx="6">
                  <c:v>25.967650299500001</c:v>
                </c:pt>
                <c:pt idx="7">
                  <c:v>17.548992721000001</c:v>
                </c:pt>
                <c:pt idx="8">
                  <c:v>27.839109588199999</c:v>
                </c:pt>
                <c:pt idx="9">
                  <c:v>58.462000000000003</c:v>
                </c:pt>
                <c:pt idx="10">
                  <c:v>86.381</c:v>
                </c:pt>
                <c:pt idx="11">
                  <c:v>92.286000000000001</c:v>
                </c:pt>
                <c:pt idx="12">
                  <c:v>77.668000000000006</c:v>
                </c:pt>
                <c:pt idx="13">
                  <c:v>113.916</c:v>
                </c:pt>
                <c:pt idx="14">
                  <c:v>148.37700000000001</c:v>
                </c:pt>
                <c:pt idx="15">
                  <c:v>77.614999999999995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4C-40D9-9688-DF6B9CD9DADA}"/>
            </c:ext>
          </c:extLst>
        </c:ser>
        <c:ser>
          <c:idx val="4"/>
          <c:order val="5"/>
          <c:tx>
            <c:strRef>
              <c:f>Brazil!$A$123</c:f>
              <c:strCache>
                <c:ptCount val="1"/>
                <c:pt idx="0">
                  <c:v>Other Feedstocks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Brazil!$B$118:$Q$118</c:f>
              <c:strCach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2023*</c:v>
                </c:pt>
              </c:strCache>
            </c:strRef>
          </c:cat>
          <c:val>
            <c:numRef>
              <c:f>Brazil!$B$123:$Q$123</c:f>
              <c:numCache>
                <c:formatCode>0.0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7.0478145567999988</c:v>
                </c:pt>
                <c:pt idx="3">
                  <c:v>2.5222533654000001</c:v>
                </c:pt>
                <c:pt idx="4">
                  <c:v>5.2809275770000008</c:v>
                </c:pt>
                <c:pt idx="5">
                  <c:v>9.3914948062000025</c:v>
                </c:pt>
                <c:pt idx="6">
                  <c:v>0.61165755960000001</c:v>
                </c:pt>
                <c:pt idx="7">
                  <c:v>3.4538514210000004</c:v>
                </c:pt>
                <c:pt idx="8">
                  <c:v>21.985881593400002</c:v>
                </c:pt>
                <c:pt idx="9">
                  <c:v>41.639000000000003</c:v>
                </c:pt>
                <c:pt idx="10">
                  <c:v>80.34</c:v>
                </c:pt>
                <c:pt idx="11">
                  <c:v>283.17200000000003</c:v>
                </c:pt>
                <c:pt idx="12">
                  <c:v>186.744</c:v>
                </c:pt>
                <c:pt idx="13">
                  <c:v>178.07300000000001</c:v>
                </c:pt>
                <c:pt idx="14">
                  <c:v>153.715</c:v>
                </c:pt>
                <c:pt idx="15">
                  <c:v>88.203999999999994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24C-40D9-9688-DF6B9CD9DADA}"/>
            </c:ext>
          </c:extLst>
        </c:ser>
        <c:ser>
          <c:idx val="6"/>
          <c:order val="6"/>
          <c:tx>
            <c:strRef>
              <c:f>Brazil!$A$125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Brazil!$B$118:$Q$118</c:f>
              <c:strCach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2023*</c:v>
                </c:pt>
              </c:strCache>
            </c:strRef>
          </c:cat>
          <c:val>
            <c:numRef>
              <c:f>Brazil!$B$125:$Q$125</c:f>
              <c:numCache>
                <c:formatCode>0.0</c:formatCode>
                <c:ptCount val="16"/>
                <c:pt idx="0">
                  <c:v>1167.1284149999999</c:v>
                </c:pt>
                <c:pt idx="1">
                  <c:v>1608.4484170000001</c:v>
                </c:pt>
                <c:pt idx="2">
                  <c:v>2386.4384969809994</c:v>
                </c:pt>
                <c:pt idx="3">
                  <c:v>2672.7599180000007</c:v>
                </c:pt>
                <c:pt idx="4">
                  <c:v>2717.4834890000002</c:v>
                </c:pt>
                <c:pt idx="5">
                  <c:v>2917.4882690000004</c:v>
                </c:pt>
                <c:pt idx="6">
                  <c:v>3422.2098970000002</c:v>
                </c:pt>
                <c:pt idx="7">
                  <c:v>3937.2685339999998</c:v>
                </c:pt>
                <c:pt idx="8">
                  <c:v>3801.4273779926002</c:v>
                </c:pt>
                <c:pt idx="9">
                  <c:v>3417.355</c:v>
                </c:pt>
                <c:pt idx="10">
                  <c:v>5282.0410000000002</c:v>
                </c:pt>
                <c:pt idx="11">
                  <c:v>6035.5119999999997</c:v>
                </c:pt>
                <c:pt idx="12">
                  <c:v>6541.616</c:v>
                </c:pt>
                <c:pt idx="13">
                  <c:v>6817.2920000000004</c:v>
                </c:pt>
                <c:pt idx="14">
                  <c:v>6423.8509999999997</c:v>
                </c:pt>
                <c:pt idx="15">
                  <c:v>3384.1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24C-40D9-9688-DF6B9CD9DA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824341807"/>
        <c:axId val="1508296752"/>
      </c:barChart>
      <c:catAx>
        <c:axId val="824341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08296752"/>
        <c:crosses val="autoZero"/>
        <c:auto val="1"/>
        <c:lblAlgn val="ctr"/>
        <c:lblOffset val="100"/>
        <c:noMultiLvlLbl val="0"/>
      </c:catAx>
      <c:valAx>
        <c:axId val="1508296752"/>
        <c:scaling>
          <c:orientation val="minMax"/>
          <c:max val="8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24341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b="1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4122</xdr:colOff>
      <xdr:row>137</xdr:row>
      <xdr:rowOff>3133</xdr:rowOff>
    </xdr:from>
    <xdr:to>
      <xdr:col>25</xdr:col>
      <xdr:colOff>277915</xdr:colOff>
      <xdr:row>151</xdr:row>
      <xdr:rowOff>160153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091DEB-13E8-4186-AADA-B6F0B30DC2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288636</xdr:colOff>
      <xdr:row>136</xdr:row>
      <xdr:rowOff>100445</xdr:rowOff>
    </xdr:from>
    <xdr:to>
      <xdr:col>11</xdr:col>
      <xdr:colOff>519545</xdr:colOff>
      <xdr:row>151</xdr:row>
      <xdr:rowOff>72736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F6B533-8B89-46FC-A724-5A2ACCCD1E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RLC%20Documents\Models\Oilseeds\Reuters%20Cash%20Price%20File.xlsx" TargetMode="External"/><Relationship Id="rId1" Type="http://schemas.openxmlformats.org/officeDocument/2006/relationships/externalLinkPath" Target="/Users/torem/Dropbox/RLC%20Documents/Models/Oilseeds/Reuters%20Cash%20Price%20Fil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RLC%20Documents\Models\Oilseeds\Soybean%20Price%20Model.xlsx" TargetMode="External"/><Relationship Id="rId1" Type="http://schemas.openxmlformats.org/officeDocument/2006/relationships/externalLinkPath" Target="/Users/torem/Dropbox/RLC%20Documents/Models/Oilseeds/Soybean%20Price%20Model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RLC%20Documents\Models\Biofuels\US%20Credit%20Generation%20and%20Tracking.xlsx" TargetMode="External"/><Relationship Id="rId1" Type="http://schemas.openxmlformats.org/officeDocument/2006/relationships/externalLinkPath" Target="US%20Credit%20Generation%20and%20Track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RLC%20Documents\Models\Biofuels\Renewable%20Diesel%20Feedstock%20Usage.xlsx" TargetMode="External"/><Relationship Id="rId1" Type="http://schemas.openxmlformats.org/officeDocument/2006/relationships/externalLinkPath" Target="Renewable%20Diesel%20Feedstock%20Usage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RLC%20Documents\Models\Oilseeds\US%20Oilseed%20Balance%20Sheets.xlsx" TargetMode="External"/><Relationship Id="rId1" Type="http://schemas.openxmlformats.org/officeDocument/2006/relationships/externalLinkPath" Target="/Users/torem/Dropbox/RLC%20Documents/Models/Oilseeds/US%20Oilseed%20Balance%20Sheets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US%20Biofuel%20Price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ARB%20LCFS%20Data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RLC%20Documents\Models\Oilseeds\World%20Lauric%20Oils%20Balance%20Sheets.xlsx" TargetMode="External"/><Relationship Id="rId1" Type="http://schemas.openxmlformats.org/officeDocument/2006/relationships/externalLinkPath" Target="/Users/torem/Dropbox/RLC%20Documents/Models/Oilseeds/World%20Lauric%20Oils%20Balance%20Sheets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rem/Dropbox/RLC%20Documents/Models/Oilseeds/World%20Soybean%20Balance%20Sheets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RLC%20Documents\Models\Fats%20and%20Greases\North%20American%20Low%20CI%20Balance%20Sheets.xlsx" TargetMode="External"/><Relationship Id="rId1" Type="http://schemas.openxmlformats.org/officeDocument/2006/relationships/externalLinkPath" Target="/Users/torem/Dropbox/RLC%20Documents/Models/Fats%20and%20Greases/North%20American%20Low%20CI%20Balance%20Sheet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rem/Dropbox/RLC%20Documents/Models/Fats%20and%20Greases/US%20Fat%20and%20Grease%20Balance%20She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lative Soybean Prices"/>
      <sheetName val="Historical Soybean"/>
      <sheetName val="Veg Oil Comp Chart"/>
      <sheetName val="Monthly Soy"/>
      <sheetName val="Chart1"/>
      <sheetName val="Chart2"/>
      <sheetName val="Corn"/>
      <sheetName val="Monthly Corn"/>
      <sheetName val="SBO"/>
      <sheetName val="Monthly SBO"/>
      <sheetName val="Misc"/>
      <sheetName val="Monthly Misc"/>
      <sheetName val="Palm and Lauric Oils"/>
      <sheetName val="Argy SBO-PO Comp Chart"/>
      <sheetName val="US SBO-PO Comp Chart"/>
      <sheetName val="Monthly Palm Oil"/>
      <sheetName val="Canola-Rapeseed Oil"/>
      <sheetName val="Monthly CO"/>
      <sheetName val="Currencies"/>
      <sheetName val="Monthly Currencies"/>
      <sheetName val="Chart3"/>
      <sheetName val="Chart4"/>
      <sheetName val="Chart5"/>
      <sheetName val="ARG REF MGN MONTHLY"/>
      <sheetName val="Chart6"/>
      <sheetName val="Chart7"/>
      <sheetName val="Chart8"/>
      <sheetName val="Chart9"/>
      <sheetName val="Chart10"/>
      <sheetName val="Chart11"/>
      <sheetName val="Chart12"/>
      <sheetName val="Chart13"/>
      <sheetName val="Chart14"/>
      <sheetName val="Chart15"/>
      <sheetName val="Chart16"/>
      <sheetName val="Chart17"/>
      <sheetName val="Chart18"/>
      <sheetName val="Chart19"/>
      <sheetName val="Chart20"/>
      <sheetName val="Chart21"/>
      <sheetName val="Chart22"/>
      <sheetName val="US Charts Print"/>
      <sheetName val="Foreign Charts Print"/>
      <sheetName val="Feedstock prices"/>
      <sheetName val="Feedstock prices chart)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/>
      <sheetData sheetId="7"/>
      <sheetData sheetId="8"/>
      <sheetData sheetId="9">
        <row r="4">
          <cell r="K4">
            <v>0.5351434782608695</v>
          </cell>
        </row>
        <row r="5">
          <cell r="K5">
            <v>0.68330421052631574</v>
          </cell>
        </row>
        <row r="6">
          <cell r="K6">
            <v>0.57093272727272704</v>
          </cell>
        </row>
        <row r="7">
          <cell r="K7">
            <v>0.45927272727272733</v>
          </cell>
        </row>
        <row r="8">
          <cell r="K8">
            <v>0.39142736842105252</v>
          </cell>
        </row>
        <row r="9">
          <cell r="K9">
            <v>0.2756852173913043</v>
          </cell>
        </row>
        <row r="10">
          <cell r="K10">
            <v>0.18437499999999998</v>
          </cell>
        </row>
        <row r="11">
          <cell r="K11">
            <v>0.16036363636363629</v>
          </cell>
        </row>
        <row r="12">
          <cell r="K12">
            <v>0.11931199999999997</v>
          </cell>
        </row>
        <row r="13">
          <cell r="K13">
            <v>0.19562899999999989</v>
          </cell>
        </row>
        <row r="14">
          <cell r="K14">
            <v>0.26881999999999995</v>
          </cell>
        </row>
        <row r="15">
          <cell r="K15">
            <v>0.34352105263157889</v>
          </cell>
        </row>
        <row r="16">
          <cell r="K16">
            <v>0.4821399999999999</v>
          </cell>
        </row>
        <row r="17">
          <cell r="K17">
            <v>0.39373199999999992</v>
          </cell>
        </row>
        <row r="18">
          <cell r="K18">
            <v>0.33968818181818172</v>
          </cell>
        </row>
        <row r="19">
          <cell r="K19">
            <v>0.38598380952380945</v>
          </cell>
        </row>
        <row r="20">
          <cell r="K20">
            <v>0.61821999999999999</v>
          </cell>
        </row>
        <row r="21">
          <cell r="K21">
            <v>0.63131999999999999</v>
          </cell>
        </row>
        <row r="22">
          <cell r="K22">
            <v>0.50656999999999996</v>
          </cell>
        </row>
        <row r="23">
          <cell r="K23">
            <v>0.51720347826086954</v>
          </cell>
        </row>
        <row r="24">
          <cell r="K24">
            <v>0.65498999999999996</v>
          </cell>
        </row>
        <row r="25">
          <cell r="K25">
            <v>0.66284842105263153</v>
          </cell>
        </row>
        <row r="26">
          <cell r="K26">
            <v>0.64705142857142861</v>
          </cell>
        </row>
        <row r="27">
          <cell r="K27">
            <v>0.63417578947368403</v>
          </cell>
        </row>
        <row r="28">
          <cell r="K28">
            <v>0.59113599999999999</v>
          </cell>
        </row>
        <row r="29">
          <cell r="K29">
            <v>0.5886827272727273</v>
          </cell>
        </row>
        <row r="30">
          <cell r="K30">
            <v>0.62982000000000005</v>
          </cell>
        </row>
        <row r="31">
          <cell r="K31">
            <v>0.72517700000000007</v>
          </cell>
        </row>
        <row r="32">
          <cell r="K32">
            <v>0.77758761904761897</v>
          </cell>
        </row>
        <row r="33">
          <cell r="K33">
            <v>0.84784999999999999</v>
          </cell>
        </row>
        <row r="34">
          <cell r="K34">
            <v>0.74188299999999985</v>
          </cell>
        </row>
        <row r="35">
          <cell r="K35">
            <v>0.759722608695652</v>
          </cell>
        </row>
        <row r="36">
          <cell r="K36">
            <v>0.97099684210526316</v>
          </cell>
        </row>
        <row r="37">
          <cell r="K37">
            <v>0.83167899999999995</v>
          </cell>
        </row>
        <row r="38">
          <cell r="K38">
            <v>0.6601580952380951</v>
          </cell>
        </row>
        <row r="39">
          <cell r="K39">
            <v>0.48019999999999996</v>
          </cell>
        </row>
        <row r="40">
          <cell r="K40">
            <v>0.67703238095238072</v>
          </cell>
        </row>
        <row r="41">
          <cell r="K41">
            <v>0.91518666666666648</v>
          </cell>
        </row>
        <row r="42">
          <cell r="K42">
            <v>0.98379619047619027</v>
          </cell>
        </row>
        <row r="43">
          <cell r="K43">
            <v>0.92207999999999979</v>
          </cell>
        </row>
        <row r="44">
          <cell r="K44">
            <v>0.81290454545454527</v>
          </cell>
        </row>
        <row r="45">
          <cell r="K45">
            <v>0.6822380952380952</v>
          </cell>
        </row>
        <row r="46">
          <cell r="K46">
            <v>0.9708460000000001</v>
          </cell>
        </row>
        <row r="47">
          <cell r="K47">
            <v>1.1596930434782609</v>
          </cell>
        </row>
        <row r="48">
          <cell r="K48">
            <v>1.1560833333333331</v>
          </cell>
        </row>
        <row r="49">
          <cell r="K49">
            <v>1.2362371428571428</v>
          </cell>
        </row>
        <row r="50">
          <cell r="K50">
            <v>1.2394505263157896</v>
          </cell>
        </row>
        <row r="51">
          <cell r="K51">
            <v>1.5174673684210527</v>
          </cell>
        </row>
        <row r="52">
          <cell r="K52">
            <v>1.6331113043478258</v>
          </cell>
        </row>
        <row r="53">
          <cell r="K53">
            <v>1.5573895238095237</v>
          </cell>
        </row>
        <row r="54">
          <cell r="K54">
            <v>1.3267990000000001</v>
          </cell>
        </row>
        <row r="55">
          <cell r="K55">
            <v>1.1543380952380953</v>
          </cell>
        </row>
        <row r="56">
          <cell r="K56">
            <v>0.88495047619047595</v>
          </cell>
        </row>
        <row r="57">
          <cell r="K57">
            <v>0.60823818181818179</v>
          </cell>
        </row>
        <row r="58">
          <cell r="K58">
            <v>0.49138095238095236</v>
          </cell>
        </row>
        <row r="59">
          <cell r="K59">
            <v>8.8634285714285638E-2</v>
          </cell>
        </row>
        <row r="60">
          <cell r="K60">
            <v>0.19071599999999991</v>
          </cell>
        </row>
        <row r="61">
          <cell r="K61">
            <v>0.25550380952380947</v>
          </cell>
        </row>
        <row r="62">
          <cell r="K62">
            <v>0.17352299999999993</v>
          </cell>
        </row>
        <row r="63">
          <cell r="K63">
            <v>0.18788210526315777</v>
          </cell>
        </row>
        <row r="64">
          <cell r="K64">
            <v>0.22629636363636357</v>
          </cell>
        </row>
        <row r="65">
          <cell r="K65">
            <v>0.20447428571428561</v>
          </cell>
        </row>
        <row r="66">
          <cell r="K66">
            <v>0.31614857142857133</v>
          </cell>
        </row>
        <row r="67">
          <cell r="K67">
            <v>0.20581272727272718</v>
          </cell>
        </row>
        <row r="68">
          <cell r="K68">
            <v>0.21799499999999994</v>
          </cell>
        </row>
        <row r="69">
          <cell r="K69">
            <v>-9.3594782608695692E-2</v>
          </cell>
        </row>
        <row r="70">
          <cell r="K70">
            <v>-0.28550952380952388</v>
          </cell>
        </row>
        <row r="71">
          <cell r="K71">
            <v>-0.12757333333333346</v>
          </cell>
        </row>
        <row r="72">
          <cell r="K72">
            <v>-3.3674000000000058E-2</v>
          </cell>
        </row>
        <row r="73">
          <cell r="K73">
            <v>-0.14127904761904769</v>
          </cell>
        </row>
        <row r="74">
          <cell r="K74">
            <v>-0.12368900000000002</v>
          </cell>
        </row>
        <row r="75">
          <cell r="K75">
            <v>2.8151578947368316E-2</v>
          </cell>
        </row>
        <row r="76">
          <cell r="K76">
            <v>-1.1513043478262248E-3</v>
          </cell>
        </row>
        <row r="77">
          <cell r="K77">
            <v>-0.18974736842105272</v>
          </cell>
        </row>
        <row r="78">
          <cell r="K78">
            <v>-6.5275454545454678E-2</v>
          </cell>
        </row>
        <row r="79">
          <cell r="K79">
            <v>-7.3376363636363753E-2</v>
          </cell>
        </row>
        <row r="80">
          <cell r="K80">
            <v>2.7863157894736718E-2</v>
          </cell>
        </row>
        <row r="81">
          <cell r="K81">
            <v>-9.8112173913043596E-2</v>
          </cell>
        </row>
        <row r="82">
          <cell r="K82">
            <v>8.5476999999999942E-2</v>
          </cell>
        </row>
        <row r="83">
          <cell r="K83">
            <v>0.23801727272727255</v>
          </cell>
        </row>
        <row r="84">
          <cell r="K84">
            <v>0.4475039999999999</v>
          </cell>
        </row>
        <row r="85">
          <cell r="K85">
            <v>0.43765599999999988</v>
          </cell>
        </row>
        <row r="86">
          <cell r="K86">
            <v>0.63576857142857135</v>
          </cell>
        </row>
        <row r="87">
          <cell r="K87">
            <v>0.59824526315789439</v>
          </cell>
        </row>
        <row r="88">
          <cell r="K88">
            <v>0.59766363636363629</v>
          </cell>
        </row>
        <row r="89">
          <cell r="K89">
            <v>0.60001899999999986</v>
          </cell>
        </row>
        <row r="90">
          <cell r="K90">
            <v>0.72535363636363637</v>
          </cell>
        </row>
        <row r="91">
          <cell r="K91">
            <v>0.70927238095238077</v>
          </cell>
        </row>
        <row r="92">
          <cell r="K92">
            <v>0.74437999999999993</v>
          </cell>
        </row>
        <row r="93">
          <cell r="K93">
            <v>0.74707913043478258</v>
          </cell>
        </row>
        <row r="94">
          <cell r="K94">
            <v>0.74031263157894722</v>
          </cell>
        </row>
        <row r="95">
          <cell r="K95">
            <v>0.73493913043478254</v>
          </cell>
        </row>
        <row r="96">
          <cell r="K96">
            <v>0.80496571428571406</v>
          </cell>
        </row>
        <row r="97">
          <cell r="K97">
            <v>0.95940399999999992</v>
          </cell>
        </row>
        <row r="98">
          <cell r="K98">
            <v>1.3764171428571426</v>
          </cell>
        </row>
        <row r="99">
          <cell r="K99">
            <v>1.8587009999999999</v>
          </cell>
        </row>
        <row r="100">
          <cell r="K100">
            <v>1.5460569999999998</v>
          </cell>
        </row>
        <row r="101">
          <cell r="K101">
            <v>1.2651418181818181</v>
          </cell>
        </row>
        <row r="102">
          <cell r="K102">
            <v>0.96760857142857115</v>
          </cell>
        </row>
        <row r="103">
          <cell r="K103">
            <v>1.0627761904761903</v>
          </cell>
        </row>
        <row r="104">
          <cell r="K104">
            <v>0.94551090909090896</v>
          </cell>
        </row>
        <row r="105">
          <cell r="K105">
            <v>0.81819047619047591</v>
          </cell>
        </row>
        <row r="106">
          <cell r="K106">
            <v>0.66109238095238099</v>
          </cell>
        </row>
        <row r="107">
          <cell r="K107">
            <v>0.53272608695652146</v>
          </cell>
        </row>
        <row r="108">
          <cell r="K108">
            <v>0.65957157894736829</v>
          </cell>
        </row>
        <row r="109">
          <cell r="K109">
            <v>0.91726545454545449</v>
          </cell>
        </row>
        <row r="110">
          <cell r="K110">
            <v>1.1345489999999996</v>
          </cell>
        </row>
        <row r="111">
          <cell r="K111">
            <v>1.1494757894736842</v>
          </cell>
        </row>
        <row r="112">
          <cell r="K112">
            <v>1.0955618181818179</v>
          </cell>
        </row>
        <row r="113">
          <cell r="K113">
            <v>1.3387209523809525</v>
          </cell>
        </row>
        <row r="114">
          <cell r="K114">
            <v>1.4127949999999998</v>
          </cell>
        </row>
        <row r="115">
          <cell r="K115">
            <v>1.0787872727272729</v>
          </cell>
        </row>
        <row r="116">
          <cell r="K116">
            <v>0.92557636363636353</v>
          </cell>
        </row>
        <row r="117">
          <cell r="K117">
            <v>0.90359999999999963</v>
          </cell>
        </row>
        <row r="118">
          <cell r="K118">
            <v>0.82393523809523794</v>
          </cell>
        </row>
        <row r="119">
          <cell r="K119">
            <v>0.79970899999999978</v>
          </cell>
        </row>
        <row r="120">
          <cell r="K120">
            <v>0.92566999999999999</v>
          </cell>
        </row>
        <row r="121">
          <cell r="K121">
            <v>0.99244454545454519</v>
          </cell>
        </row>
        <row r="122">
          <cell r="K122">
            <v>0.83101473684210492</v>
          </cell>
        </row>
        <row r="123">
          <cell r="K123">
            <v>0.90711999999999982</v>
          </cell>
        </row>
        <row r="124">
          <cell r="K124">
            <v>0.89959565217391302</v>
          </cell>
        </row>
        <row r="125">
          <cell r="K125">
            <v>0.76137238095238102</v>
          </cell>
        </row>
        <row r="126">
          <cell r="K126">
            <v>0.8204739999999997</v>
          </cell>
        </row>
        <row r="127">
          <cell r="K127">
            <v>0.78568272727272725</v>
          </cell>
        </row>
        <row r="128">
          <cell r="K128">
            <v>0.87494190476190459</v>
          </cell>
        </row>
        <row r="129">
          <cell r="K129">
            <v>1.033209090909091</v>
          </cell>
        </row>
        <row r="130">
          <cell r="K130">
            <v>1.0940895238095236</v>
          </cell>
        </row>
        <row r="131">
          <cell r="K131">
            <v>1.3064447619047617</v>
          </cell>
        </row>
        <row r="132">
          <cell r="K132">
            <v>1.5374923809523811</v>
          </cell>
        </row>
        <row r="133">
          <cell r="K133">
            <v>1.6742095238095236</v>
          </cell>
        </row>
        <row r="134">
          <cell r="K134">
            <v>1.7187589473684208</v>
          </cell>
        </row>
        <row r="135">
          <cell r="K135">
            <v>1.5910684210526316</v>
          </cell>
        </row>
        <row r="136">
          <cell r="K136">
            <v>1.2476400000000001</v>
          </cell>
        </row>
        <row r="137">
          <cell r="K137">
            <v>1.2019009999999999</v>
          </cell>
        </row>
        <row r="138">
          <cell r="K138">
            <v>1.3640419047619046</v>
          </cell>
        </row>
        <row r="139">
          <cell r="K139">
            <v>1.3289927272727273</v>
          </cell>
        </row>
        <row r="140">
          <cell r="K140">
            <v>1.2046709999999998</v>
          </cell>
        </row>
        <row r="141">
          <cell r="K141">
            <v>1.268029565217391</v>
          </cell>
        </row>
        <row r="142">
          <cell r="K142">
            <v>1.2670199999999994</v>
          </cell>
        </row>
        <row r="143">
          <cell r="K143">
            <v>0.92302857142857131</v>
          </cell>
        </row>
        <row r="144">
          <cell r="K144">
            <v>0.79223809523809507</v>
          </cell>
        </row>
        <row r="145">
          <cell r="K145">
            <v>0.89502499999999974</v>
          </cell>
        </row>
        <row r="146">
          <cell r="K146">
            <v>0.85043578947368415</v>
          </cell>
        </row>
        <row r="147">
          <cell r="K147">
            <v>0.83524799999999966</v>
          </cell>
        </row>
        <row r="148">
          <cell r="K148">
            <v>0.89566909090909064</v>
          </cell>
        </row>
        <row r="149">
          <cell r="K149">
            <v>1.088425</v>
          </cell>
        </row>
        <row r="150">
          <cell r="K150">
            <v>0.99234545454545431</v>
          </cell>
        </row>
        <row r="151">
          <cell r="K151">
            <v>1.1665714285714284</v>
          </cell>
        </row>
        <row r="152">
          <cell r="K152">
            <v>1.2394809523809522</v>
          </cell>
        </row>
        <row r="153">
          <cell r="K153">
            <v>1.0427730434782607</v>
          </cell>
        </row>
        <row r="154">
          <cell r="K154">
            <v>1.0364631578947363</v>
          </cell>
        </row>
        <row r="155">
          <cell r="K155">
            <v>0.71946173913043443</v>
          </cell>
        </row>
        <row r="156">
          <cell r="K156">
            <v>0.68011428571428545</v>
          </cell>
        </row>
        <row r="157">
          <cell r="K157">
            <v>0.75390899999999972</v>
          </cell>
        </row>
        <row r="158">
          <cell r="K158">
            <v>0.81215714285714302</v>
          </cell>
        </row>
        <row r="159">
          <cell r="K159">
            <v>0.7485957894736841</v>
          </cell>
        </row>
        <row r="160">
          <cell r="K160">
            <v>0.8775989999999998</v>
          </cell>
        </row>
        <row r="161">
          <cell r="K161">
            <v>0.85141909090909063</v>
          </cell>
        </row>
        <row r="162">
          <cell r="K162">
            <v>0.84904363636363622</v>
          </cell>
        </row>
        <row r="163">
          <cell r="K163">
            <v>0.759517</v>
          </cell>
        </row>
        <row r="164">
          <cell r="K164">
            <v>0.43276090909090892</v>
          </cell>
        </row>
        <row r="165">
          <cell r="K165">
            <v>0.18257909090909072</v>
          </cell>
        </row>
        <row r="166">
          <cell r="K166">
            <v>0.17256199999999988</v>
          </cell>
        </row>
        <row r="167">
          <cell r="K167">
            <v>0.10357391304347797</v>
          </cell>
        </row>
        <row r="168">
          <cell r="K168">
            <v>0.15801899999999985</v>
          </cell>
        </row>
        <row r="169">
          <cell r="K169">
            <v>-3.3975238095238315E-2</v>
          </cell>
        </row>
        <row r="170">
          <cell r="K170">
            <v>-0.16851428571428592</v>
          </cell>
        </row>
        <row r="171">
          <cell r="K171">
            <v>-5.3703157894736946E-2</v>
          </cell>
        </row>
        <row r="172">
          <cell r="K172">
            <v>0.25095142857142849</v>
          </cell>
        </row>
        <row r="173">
          <cell r="K173">
            <v>0.26488190476190471</v>
          </cell>
        </row>
        <row r="174">
          <cell r="K174">
            <v>0.14832761904761882</v>
          </cell>
        </row>
        <row r="175">
          <cell r="K175">
            <v>3.9712380952380687E-2</v>
          </cell>
        </row>
        <row r="176">
          <cell r="K176">
            <v>-8.0759090909091044E-2</v>
          </cell>
        </row>
        <row r="177">
          <cell r="K177">
            <v>-0.28120952380952391</v>
          </cell>
        </row>
        <row r="178">
          <cell r="K178">
            <v>-0.29167333333333345</v>
          </cell>
        </row>
        <row r="179">
          <cell r="K179">
            <v>-4.5115652173913168E-2</v>
          </cell>
        </row>
        <row r="180">
          <cell r="K180">
            <v>7.6295789473684109E-2</v>
          </cell>
        </row>
        <row r="181">
          <cell r="K181">
            <v>0.42578545454545441</v>
          </cell>
        </row>
        <row r="182">
          <cell r="K182">
            <v>0.769984</v>
          </cell>
        </row>
        <row r="183">
          <cell r="K183">
            <v>0.44996315789473668</v>
          </cell>
        </row>
        <row r="184">
          <cell r="K184">
            <v>0.57383636363636359</v>
          </cell>
        </row>
        <row r="185">
          <cell r="K185">
            <v>0.54419523809523795</v>
          </cell>
        </row>
        <row r="186">
          <cell r="K186">
            <v>0.50598699999999996</v>
          </cell>
        </row>
        <row r="187">
          <cell r="K187">
            <v>0.65568363636363614</v>
          </cell>
        </row>
        <row r="188">
          <cell r="K188">
            <v>0.71443090909090889</v>
          </cell>
        </row>
        <row r="189">
          <cell r="K189">
            <v>0.63822190476190488</v>
          </cell>
        </row>
        <row r="190">
          <cell r="K190">
            <v>0.49584</v>
          </cell>
        </row>
        <row r="191">
          <cell r="K191">
            <v>0.64804090909090906</v>
          </cell>
        </row>
        <row r="192">
          <cell r="K192">
            <v>0.69203399999999993</v>
          </cell>
        </row>
        <row r="193">
          <cell r="K193">
            <v>1.1552854545454545</v>
          </cell>
        </row>
        <row r="194">
          <cell r="K194">
            <v>1.2721957894736839</v>
          </cell>
        </row>
        <row r="195">
          <cell r="K195">
            <v>1.3222649999999996</v>
          </cell>
        </row>
        <row r="196">
          <cell r="K196">
            <v>1.2667481818181816</v>
          </cell>
        </row>
        <row r="197">
          <cell r="K197">
            <v>1.3279409523809522</v>
          </cell>
        </row>
        <row r="198">
          <cell r="K198">
            <v>1.0149752380952379</v>
          </cell>
        </row>
        <row r="199">
          <cell r="K199">
            <v>0.9261127272727272</v>
          </cell>
        </row>
        <row r="200">
          <cell r="K200">
            <v>0.92221699999999984</v>
          </cell>
        </row>
        <row r="201">
          <cell r="K201">
            <v>1.0393208695652176</v>
          </cell>
        </row>
        <row r="202">
          <cell r="K202">
            <v>1.0577771428571427</v>
          </cell>
        </row>
        <row r="203">
          <cell r="K203">
            <v>1.042667619047619</v>
          </cell>
        </row>
        <row r="204">
          <cell r="K204">
            <v>1.1980552380952381</v>
          </cell>
        </row>
        <row r="205">
          <cell r="K205">
            <v>1.0982085714285714</v>
          </cell>
        </row>
        <row r="206">
          <cell r="K206">
            <v>1.0164619999999998</v>
          </cell>
        </row>
        <row r="207">
          <cell r="K207">
            <v>0.91936947368421051</v>
          </cell>
        </row>
        <row r="208">
          <cell r="K208">
            <v>0.95618260869565208</v>
          </cell>
        </row>
        <row r="209">
          <cell r="K209">
            <v>0.80797789473684201</v>
          </cell>
        </row>
        <row r="210">
          <cell r="K210">
            <v>0.94596909090909087</v>
          </cell>
        </row>
        <row r="211">
          <cell r="K211">
            <v>1.0044863636363635</v>
          </cell>
        </row>
        <row r="212">
          <cell r="K212">
            <v>1.0177479999999997</v>
          </cell>
        </row>
        <row r="213">
          <cell r="K213">
            <v>0.94191913043478226</v>
          </cell>
        </row>
        <row r="214">
          <cell r="K214">
            <v>0.81540599999999996</v>
          </cell>
        </row>
        <row r="215">
          <cell r="K215">
            <v>0.75346545454545444</v>
          </cell>
        </row>
        <row r="216">
          <cell r="K216">
            <v>0.69456761904761866</v>
          </cell>
        </row>
        <row r="217">
          <cell r="K217">
            <v>0.56995799999999996</v>
          </cell>
        </row>
        <row r="218">
          <cell r="K218">
            <v>0.42614666666666645</v>
          </cell>
        </row>
        <row r="219">
          <cell r="K219">
            <v>0.50816105263157885</v>
          </cell>
        </row>
        <row r="220">
          <cell r="K220">
            <v>0.48757428571428546</v>
          </cell>
        </row>
        <row r="221">
          <cell r="K221">
            <v>0.30724857142857143</v>
          </cell>
        </row>
        <row r="222">
          <cell r="K222">
            <v>0.1394618181818181</v>
          </cell>
        </row>
        <row r="223">
          <cell r="K223">
            <v>0.12349714285714281</v>
          </cell>
        </row>
        <row r="224">
          <cell r="K224">
            <v>1.2254285714285509E-2</v>
          </cell>
        </row>
        <row r="225">
          <cell r="K225">
            <v>-5.6130434782609949E-3</v>
          </cell>
        </row>
        <row r="226">
          <cell r="K226">
            <v>-0.12505764705882361</v>
          </cell>
        </row>
        <row r="227">
          <cell r="K227">
            <v>-0.13505809523809537</v>
          </cell>
        </row>
        <row r="228">
          <cell r="K228">
            <v>5.8199999999999821E-2</v>
          </cell>
        </row>
        <row r="229">
          <cell r="K229">
            <v>0.34928235294117632</v>
          </cell>
        </row>
        <row r="230">
          <cell r="K230">
            <v>0.34191599999999983</v>
          </cell>
        </row>
        <row r="231">
          <cell r="K231">
            <v>0.33700333333333315</v>
          </cell>
        </row>
        <row r="232">
          <cell r="K232">
            <v>0.23183473684210504</v>
          </cell>
        </row>
        <row r="233">
          <cell r="K233">
            <v>0.1088104761904761</v>
          </cell>
        </row>
        <row r="234">
          <cell r="K234">
            <v>2.6639047619047472E-2</v>
          </cell>
        </row>
        <row r="235">
          <cell r="K235">
            <v>0.26488599999999984</v>
          </cell>
        </row>
        <row r="236">
          <cell r="K236">
            <v>0.20884099999999989</v>
          </cell>
        </row>
        <row r="237">
          <cell r="K237">
            <v>0.33365299999999987</v>
          </cell>
        </row>
        <row r="238">
          <cell r="K238">
            <v>0.26924199999999987</v>
          </cell>
        </row>
        <row r="239">
          <cell r="K239">
            <v>0.37581428571428566</v>
          </cell>
        </row>
        <row r="240">
          <cell r="K240">
            <v>0.43018699999999993</v>
          </cell>
        </row>
        <row r="241">
          <cell r="K241">
            <v>0.49281299999999995</v>
          </cell>
        </row>
        <row r="242">
          <cell r="K242">
            <v>0.65470857142857131</v>
          </cell>
        </row>
        <row r="243">
          <cell r="K243">
            <v>0.67605263157894724</v>
          </cell>
        </row>
        <row r="244">
          <cell r="K244">
            <v>0.86963894736842073</v>
          </cell>
        </row>
        <row r="245">
          <cell r="K245">
            <v>1.1122066666666666</v>
          </cell>
        </row>
        <row r="246">
          <cell r="K246">
            <v>1.1049273684210525</v>
          </cell>
        </row>
        <row r="247">
          <cell r="K247">
            <v>0.97878636363636351</v>
          </cell>
        </row>
        <row r="248">
          <cell r="K248">
            <v>0.98894736842105258</v>
          </cell>
        </row>
        <row r="249">
          <cell r="K249" t="e">
            <v>#NAME?</v>
          </cell>
        </row>
        <row r="250">
          <cell r="K250">
            <v>1.4218329999999999</v>
          </cell>
        </row>
        <row r="251">
          <cell r="K251">
            <v>1.4548181818181816</v>
          </cell>
        </row>
        <row r="252">
          <cell r="K252">
            <v>1.5542100000000001</v>
          </cell>
        </row>
        <row r="253">
          <cell r="K253" t="e">
            <v>#NAME?</v>
          </cell>
        </row>
        <row r="254">
          <cell r="K254">
            <v>1.716007058823529</v>
          </cell>
        </row>
        <row r="255">
          <cell r="K255">
            <v>1.7840336842105262</v>
          </cell>
        </row>
        <row r="256">
          <cell r="K256">
            <v>2.2527027272727267</v>
          </cell>
        </row>
        <row r="257">
          <cell r="K257">
            <v>2.5681266666666667</v>
          </cell>
        </row>
        <row r="258">
          <cell r="K258">
            <v>3.1015884210526319</v>
          </cell>
        </row>
        <row r="259">
          <cell r="K259" t="e">
            <v>#NAME?</v>
          </cell>
        </row>
        <row r="260">
          <cell r="K260">
            <v>2.8915159999999998</v>
          </cell>
        </row>
        <row r="261">
          <cell r="K261">
            <v>2.6533342857142861</v>
          </cell>
        </row>
        <row r="262">
          <cell r="K262">
            <v>2.1637231578947369</v>
          </cell>
        </row>
        <row r="263">
          <cell r="K263" t="e">
            <v>#NAME?</v>
          </cell>
        </row>
        <row r="264">
          <cell r="K264">
            <v>2.1321076190476189</v>
          </cell>
        </row>
        <row r="265">
          <cell r="K265">
            <v>1.9504969999999999</v>
          </cell>
        </row>
        <row r="266">
          <cell r="K266" t="e">
            <v>#NAME?</v>
          </cell>
        </row>
        <row r="267">
          <cell r="K267">
            <v>2.2483978947368422</v>
          </cell>
        </row>
        <row r="268">
          <cell r="K268">
            <v>2.1098991304347821</v>
          </cell>
        </row>
        <row r="269">
          <cell r="K269">
            <v>2.1658939999999993</v>
          </cell>
        </row>
        <row r="270">
          <cell r="K270">
            <v>2.4144619047619043</v>
          </cell>
        </row>
        <row r="271">
          <cell r="K271">
            <v>1.4961571428571423</v>
          </cell>
        </row>
        <row r="272">
          <cell r="K272">
            <v>1.0864705882352939</v>
          </cell>
        </row>
        <row r="273">
          <cell r="K273">
            <v>1.642423636363636</v>
          </cell>
        </row>
        <row r="274">
          <cell r="K274">
            <v>1.7933709999999994</v>
          </cell>
        </row>
        <row r="275">
          <cell r="K275">
            <v>1.3770947368421049</v>
          </cell>
        </row>
        <row r="276">
          <cell r="K276">
            <v>2.1521133333333333</v>
          </cell>
        </row>
        <row r="277">
          <cell r="K277">
            <v>1.832696842105263</v>
          </cell>
        </row>
        <row r="278">
          <cell r="K278">
            <v>1.5112541176470586</v>
          </cell>
        </row>
        <row r="279">
          <cell r="K279">
            <v>1.7894336842105261</v>
          </cell>
        </row>
        <row r="280">
          <cell r="K280">
            <v>1.5851028571428571</v>
          </cell>
        </row>
        <row r="281">
          <cell r="K281">
            <v>1.5178536842105264</v>
          </cell>
        </row>
        <row r="282">
          <cell r="K282">
            <v>1.3869266666666662</v>
          </cell>
        </row>
        <row r="283">
          <cell r="K283">
            <v>1.8328038095238088</v>
          </cell>
        </row>
        <row r="284">
          <cell r="K284">
            <v>2.5084159999999995</v>
          </cell>
        </row>
        <row r="285">
          <cell r="K285">
            <v>1.9397608695652173</v>
          </cell>
        </row>
        <row r="286">
          <cell r="K286">
            <v>1.392649</v>
          </cell>
        </row>
        <row r="287">
          <cell r="K287">
            <v>1.09171</v>
          </cell>
        </row>
        <row r="288">
          <cell r="K288">
            <v>1.0796923809523808</v>
          </cell>
        </row>
        <row r="289">
          <cell r="K289">
            <v>1.162493684210526</v>
          </cell>
        </row>
        <row r="290">
          <cell r="K290">
            <v>0.90875263157894703</v>
          </cell>
        </row>
        <row r="291">
          <cell r="K291">
            <v>0.69429899999999989</v>
          </cell>
        </row>
      </sheetData>
      <sheetData sheetId="10"/>
      <sheetData sheetId="11"/>
      <sheetData sheetId="12"/>
      <sheetData sheetId="13" refreshError="1"/>
      <sheetData sheetId="14" refreshError="1"/>
      <sheetData sheetId="15">
        <row r="2">
          <cell r="D2">
            <v>1142.1764705882354</v>
          </cell>
        </row>
      </sheetData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utures Price Forecasts"/>
      <sheetName val="Forecasts"/>
      <sheetName val="Sheet1"/>
      <sheetName val="Prices"/>
    </sheetNames>
    <sheetDataSet>
      <sheetData sheetId="0" refreshError="1"/>
      <sheetData sheetId="1" refreshError="1"/>
      <sheetData sheetId="2" refreshError="1"/>
      <sheetData sheetId="3">
        <row r="371">
          <cell r="B371">
            <v>4.9113636363636362</v>
          </cell>
        </row>
        <row r="424">
          <cell r="L424">
            <v>20.7</v>
          </cell>
        </row>
        <row r="425">
          <cell r="L425">
            <v>23.6</v>
          </cell>
        </row>
        <row r="426">
          <cell r="L426">
            <v>23.09</v>
          </cell>
        </row>
        <row r="427">
          <cell r="L427">
            <v>23.38</v>
          </cell>
        </row>
        <row r="428">
          <cell r="L428">
            <v>24.71</v>
          </cell>
        </row>
        <row r="429">
          <cell r="L429">
            <v>25.46</v>
          </cell>
        </row>
        <row r="430">
          <cell r="L430">
            <v>23.6</v>
          </cell>
        </row>
        <row r="431">
          <cell r="L431">
            <v>23.19</v>
          </cell>
        </row>
        <row r="432">
          <cell r="L432">
            <v>24.21</v>
          </cell>
        </row>
        <row r="433">
          <cell r="L433">
            <v>22.52</v>
          </cell>
        </row>
        <row r="434">
          <cell r="L434">
            <v>21</v>
          </cell>
        </row>
        <row r="435">
          <cell r="L435">
            <v>21.63</v>
          </cell>
        </row>
        <row r="436">
          <cell r="L436">
            <v>22.21</v>
          </cell>
        </row>
        <row r="437">
          <cell r="L437">
            <v>23.21</v>
          </cell>
        </row>
        <row r="438">
          <cell r="L438">
            <v>22.98</v>
          </cell>
        </row>
        <row r="439">
          <cell r="L439">
            <v>24.76</v>
          </cell>
        </row>
        <row r="440">
          <cell r="L440">
            <v>24.2</v>
          </cell>
        </row>
        <row r="441">
          <cell r="L441">
            <v>25.86</v>
          </cell>
        </row>
        <row r="442">
          <cell r="L442">
            <v>24.8</v>
          </cell>
        </row>
        <row r="443">
          <cell r="L443">
            <v>23.54</v>
          </cell>
        </row>
        <row r="444">
          <cell r="L444">
            <v>24.79</v>
          </cell>
        </row>
        <row r="445">
          <cell r="L445">
            <v>27.64</v>
          </cell>
        </row>
        <row r="446">
          <cell r="L446">
            <v>27.66</v>
          </cell>
        </row>
        <row r="447">
          <cell r="L447">
            <v>28.02</v>
          </cell>
        </row>
        <row r="448">
          <cell r="L448">
            <v>28.94</v>
          </cell>
        </row>
        <row r="449">
          <cell r="L449">
            <v>29.74</v>
          </cell>
        </row>
        <row r="450">
          <cell r="L450">
            <v>31.06</v>
          </cell>
        </row>
        <row r="451">
          <cell r="L451">
            <v>32.9</v>
          </cell>
        </row>
        <row r="452">
          <cell r="L452">
            <v>34.01</v>
          </cell>
        </row>
        <row r="453">
          <cell r="L453">
            <v>35.74</v>
          </cell>
        </row>
        <row r="454">
          <cell r="L454">
            <v>34.869999999999997</v>
          </cell>
        </row>
        <row r="455">
          <cell r="L455">
            <v>36.89</v>
          </cell>
        </row>
        <row r="456">
          <cell r="L456">
            <v>38.1</v>
          </cell>
        </row>
        <row r="457">
          <cell r="L457">
            <v>42.68</v>
          </cell>
        </row>
        <row r="458">
          <cell r="L458">
            <v>45.16</v>
          </cell>
        </row>
        <row r="459">
          <cell r="L459">
            <v>49.77</v>
          </cell>
        </row>
        <row r="460">
          <cell r="L460">
            <v>56.68</v>
          </cell>
        </row>
        <row r="461">
          <cell r="L461">
            <v>57.27</v>
          </cell>
        </row>
        <row r="462">
          <cell r="L462">
            <v>56.58</v>
          </cell>
        </row>
        <row r="463">
          <cell r="L463">
            <v>58.27</v>
          </cell>
        </row>
        <row r="464">
          <cell r="L464">
            <v>62.43</v>
          </cell>
        </row>
        <row r="465">
          <cell r="L465">
            <v>60.54</v>
          </cell>
        </row>
        <row r="466">
          <cell r="L466">
            <v>50.78</v>
          </cell>
        </row>
        <row r="467">
          <cell r="L467">
            <v>46.09</v>
          </cell>
        </row>
        <row r="468">
          <cell r="L468">
            <v>35.5</v>
          </cell>
        </row>
        <row r="469">
          <cell r="L469">
            <v>31.55</v>
          </cell>
        </row>
        <row r="470">
          <cell r="L470">
            <v>29.3</v>
          </cell>
        </row>
        <row r="471">
          <cell r="L471">
            <v>32.159999999999997</v>
          </cell>
        </row>
        <row r="472">
          <cell r="L472">
            <v>28.93</v>
          </cell>
        </row>
        <row r="473">
          <cell r="L473">
            <v>28.23</v>
          </cell>
        </row>
        <row r="474">
          <cell r="L474">
            <v>32.76</v>
          </cell>
        </row>
        <row r="475">
          <cell r="L475">
            <v>36.06</v>
          </cell>
        </row>
        <row r="476">
          <cell r="L476">
            <v>35.659999999999997</v>
          </cell>
        </row>
        <row r="477">
          <cell r="L477">
            <v>31.08</v>
          </cell>
        </row>
        <row r="478">
          <cell r="L478">
            <v>33.69</v>
          </cell>
        </row>
        <row r="479">
          <cell r="L479">
            <v>30.96</v>
          </cell>
        </row>
        <row r="480">
          <cell r="L480">
            <v>33.15</v>
          </cell>
        </row>
        <row r="481">
          <cell r="L481">
            <v>36.590000000000003</v>
          </cell>
        </row>
        <row r="482">
          <cell r="L482">
            <v>36.81</v>
          </cell>
        </row>
        <row r="483">
          <cell r="L483">
            <v>34.880000000000003</v>
          </cell>
        </row>
        <row r="484">
          <cell r="L484">
            <v>34.69</v>
          </cell>
        </row>
        <row r="485">
          <cell r="L485">
            <v>36.39</v>
          </cell>
        </row>
        <row r="486">
          <cell r="L486">
            <v>37.11</v>
          </cell>
        </row>
        <row r="487">
          <cell r="L487">
            <v>35.409999999999997</v>
          </cell>
        </row>
        <row r="488">
          <cell r="L488">
            <v>34.47</v>
          </cell>
        </row>
        <row r="489">
          <cell r="L489">
            <v>35.07</v>
          </cell>
        </row>
        <row r="490">
          <cell r="L490">
            <v>37.57</v>
          </cell>
        </row>
        <row r="491">
          <cell r="L491">
            <v>39.21</v>
          </cell>
        </row>
        <row r="492">
          <cell r="L492">
            <v>44.02</v>
          </cell>
        </row>
        <row r="493">
          <cell r="L493">
            <v>47.62</v>
          </cell>
        </row>
        <row r="494">
          <cell r="L494">
            <v>51.51</v>
          </cell>
        </row>
        <row r="495">
          <cell r="L495">
            <v>53.84</v>
          </cell>
        </row>
        <row r="496">
          <cell r="L496">
            <v>54.21</v>
          </cell>
        </row>
        <row r="497">
          <cell r="L497">
            <v>54.07</v>
          </cell>
        </row>
        <row r="498">
          <cell r="L498">
            <v>56.65</v>
          </cell>
        </row>
        <row r="499">
          <cell r="L499">
            <v>56.09</v>
          </cell>
        </row>
        <row r="500">
          <cell r="L500">
            <v>55.68</v>
          </cell>
        </row>
        <row r="501">
          <cell r="L501">
            <v>55.16</v>
          </cell>
        </row>
        <row r="502">
          <cell r="L502">
            <v>54.39</v>
          </cell>
        </row>
        <row r="503">
          <cell r="L503">
            <v>55.13</v>
          </cell>
        </row>
        <row r="504">
          <cell r="L504">
            <v>51.73</v>
          </cell>
        </row>
        <row r="505">
          <cell r="L505">
            <v>51.44</v>
          </cell>
        </row>
        <row r="506">
          <cell r="L506">
            <v>50.17</v>
          </cell>
        </row>
        <row r="507">
          <cell r="L507">
            <v>50.99</v>
          </cell>
        </row>
        <row r="508">
          <cell r="L508">
            <v>52.36</v>
          </cell>
        </row>
        <row r="509">
          <cell r="L509">
            <v>53.43</v>
          </cell>
        </row>
        <row r="510">
          <cell r="L510">
            <v>54.96</v>
          </cell>
        </row>
        <row r="511">
          <cell r="L511">
            <v>50.69</v>
          </cell>
        </row>
        <row r="512">
          <cell r="L512">
            <v>48.65</v>
          </cell>
        </row>
        <row r="513">
          <cell r="L513">
            <v>51.96</v>
          </cell>
        </row>
        <row r="514">
          <cell r="L514">
            <v>52.65</v>
          </cell>
        </row>
        <row r="515">
          <cell r="L515">
            <v>53.81</v>
          </cell>
        </row>
        <row r="516">
          <cell r="L516">
            <v>49.31</v>
          </cell>
        </row>
        <row r="517">
          <cell r="L517">
            <v>46.27</v>
          </cell>
        </row>
        <row r="518">
          <cell r="L518">
            <v>47.16</v>
          </cell>
        </row>
        <row r="519">
          <cell r="L519">
            <v>48.85</v>
          </cell>
        </row>
        <row r="520">
          <cell r="L520">
            <v>49.33</v>
          </cell>
        </row>
        <row r="521">
          <cell r="L521">
            <v>48.62</v>
          </cell>
        </row>
        <row r="522">
          <cell r="L522">
            <v>49.28</v>
          </cell>
        </row>
        <row r="523">
          <cell r="L523">
            <v>49.31</v>
          </cell>
        </row>
        <row r="524">
          <cell r="L524">
            <v>47.84</v>
          </cell>
        </row>
        <row r="525">
          <cell r="L525">
            <v>45.19</v>
          </cell>
        </row>
        <row r="526">
          <cell r="L526">
            <v>42.33</v>
          </cell>
        </row>
        <row r="527">
          <cell r="L527">
            <v>42.12</v>
          </cell>
        </row>
        <row r="528">
          <cell r="L528">
            <v>39.659999999999997</v>
          </cell>
        </row>
        <row r="529">
          <cell r="L529">
            <v>39.58</v>
          </cell>
        </row>
        <row r="530">
          <cell r="L530">
            <v>37.630000000000003</v>
          </cell>
        </row>
        <row r="531">
          <cell r="L531">
            <v>34.950000000000003</v>
          </cell>
        </row>
        <row r="532">
          <cell r="L532">
            <v>37.11</v>
          </cell>
        </row>
        <row r="533">
          <cell r="L533">
            <v>40.82</v>
          </cell>
        </row>
        <row r="534">
          <cell r="L534">
            <v>41.87</v>
          </cell>
        </row>
        <row r="535">
          <cell r="L535">
            <v>40.68</v>
          </cell>
        </row>
        <row r="536">
          <cell r="L536">
            <v>39.840000000000003</v>
          </cell>
        </row>
        <row r="537">
          <cell r="L537">
            <v>37.6</v>
          </cell>
        </row>
        <row r="538">
          <cell r="L538">
            <v>35.04</v>
          </cell>
        </row>
        <row r="539">
          <cell r="L539">
            <v>33.99</v>
          </cell>
        </row>
        <row r="540">
          <cell r="L540">
            <v>34.1</v>
          </cell>
        </row>
        <row r="541">
          <cell r="L541">
            <v>33.450000000000003</v>
          </cell>
        </row>
        <row r="542">
          <cell r="L542">
            <v>32.56</v>
          </cell>
        </row>
        <row r="543">
          <cell r="L543">
            <v>32.33</v>
          </cell>
        </row>
        <row r="544">
          <cell r="L544">
            <v>31.57</v>
          </cell>
        </row>
        <row r="545">
          <cell r="L545">
            <v>30.89</v>
          </cell>
        </row>
        <row r="546">
          <cell r="L546">
            <v>31.13</v>
          </cell>
        </row>
        <row r="547">
          <cell r="L547">
            <v>32.65</v>
          </cell>
        </row>
        <row r="548">
          <cell r="L548">
            <v>33.729999999999997</v>
          </cell>
        </row>
        <row r="549">
          <cell r="L549">
            <v>31.54</v>
          </cell>
        </row>
        <row r="550">
          <cell r="L550">
            <v>28.87</v>
          </cell>
        </row>
        <row r="551">
          <cell r="L551">
            <v>26.43</v>
          </cell>
        </row>
        <row r="552">
          <cell r="L552">
            <v>27.14</v>
          </cell>
        </row>
        <row r="553">
          <cell r="L553">
            <v>26.42</v>
          </cell>
        </row>
        <row r="554">
          <cell r="L554">
            <v>29.72</v>
          </cell>
        </row>
        <row r="555">
          <cell r="L555">
            <v>28.89</v>
          </cell>
        </row>
        <row r="556">
          <cell r="L556">
            <v>29.79</v>
          </cell>
        </row>
        <row r="557">
          <cell r="L557">
            <v>30.86</v>
          </cell>
        </row>
        <row r="558">
          <cell r="L558">
            <v>32.450000000000003</v>
          </cell>
        </row>
        <row r="559">
          <cell r="L559">
            <v>30.76</v>
          </cell>
        </row>
        <row r="560">
          <cell r="L560">
            <v>30.35</v>
          </cell>
        </row>
        <row r="561">
          <cell r="L561">
            <v>28.75</v>
          </cell>
        </row>
        <row r="562">
          <cell r="L562">
            <v>31.21</v>
          </cell>
        </row>
        <row r="563">
          <cell r="L563">
            <v>31.99</v>
          </cell>
        </row>
        <row r="564">
          <cell r="L564">
            <v>33.86</v>
          </cell>
        </row>
        <row r="565">
          <cell r="L565">
            <v>34.520000000000003</v>
          </cell>
        </row>
        <row r="566">
          <cell r="L566">
            <v>35.57</v>
          </cell>
        </row>
        <row r="567">
          <cell r="L567">
            <v>33.58</v>
          </cell>
        </row>
        <row r="568">
          <cell r="L568">
            <v>32</v>
          </cell>
        </row>
        <row r="569">
          <cell r="L569">
            <v>30.86</v>
          </cell>
        </row>
        <row r="570">
          <cell r="L570">
            <v>29.57</v>
          </cell>
        </row>
        <row r="571">
          <cell r="L571">
            <v>30.6</v>
          </cell>
        </row>
        <row r="572">
          <cell r="L572">
            <v>30.74</v>
          </cell>
        </row>
        <row r="573">
          <cell r="L573">
            <v>32.82</v>
          </cell>
        </row>
        <row r="574">
          <cell r="L574">
            <v>33.17</v>
          </cell>
        </row>
        <row r="575">
          <cell r="L575">
            <v>33.28</v>
          </cell>
        </row>
        <row r="576">
          <cell r="L576">
            <v>32.35</v>
          </cell>
        </row>
        <row r="577">
          <cell r="L577">
            <v>33.43</v>
          </cell>
        </row>
        <row r="578">
          <cell r="L578">
            <v>32.270000000000003</v>
          </cell>
        </row>
        <row r="579">
          <cell r="L579">
            <v>31.61</v>
          </cell>
        </row>
        <row r="580">
          <cell r="L580">
            <v>30.63</v>
          </cell>
        </row>
        <row r="581">
          <cell r="L581">
            <v>30.28</v>
          </cell>
        </row>
        <row r="582">
          <cell r="L582">
            <v>29.7</v>
          </cell>
        </row>
        <row r="583">
          <cell r="L583">
            <v>29.4</v>
          </cell>
        </row>
        <row r="584">
          <cell r="L584">
            <v>28.3</v>
          </cell>
        </row>
        <row r="585">
          <cell r="L585">
            <v>27.21</v>
          </cell>
        </row>
        <row r="586">
          <cell r="L586">
            <v>27.6</v>
          </cell>
        </row>
        <row r="587">
          <cell r="L587">
            <v>27.73</v>
          </cell>
        </row>
        <row r="588">
          <cell r="L588">
            <v>28.89</v>
          </cell>
        </row>
        <row r="589">
          <cell r="L589">
            <v>27.49</v>
          </cell>
        </row>
        <row r="590">
          <cell r="L590">
            <v>28.14</v>
          </cell>
        </row>
        <row r="591">
          <cell r="L591">
            <v>28.44</v>
          </cell>
        </row>
        <row r="592">
          <cell r="L592">
            <v>29.58</v>
          </cell>
        </row>
        <row r="593">
          <cell r="L593">
            <v>28.62</v>
          </cell>
        </row>
        <row r="594">
          <cell r="L594">
            <v>27.86</v>
          </cell>
        </row>
        <row r="595">
          <cell r="L595">
            <v>26.93</v>
          </cell>
        </row>
        <row r="596">
          <cell r="L596">
            <v>28.24</v>
          </cell>
        </row>
        <row r="597">
          <cell r="L597">
            <v>27.68</v>
          </cell>
        </row>
        <row r="598">
          <cell r="L598">
            <v>28.41</v>
          </cell>
        </row>
        <row r="599">
          <cell r="L599">
            <v>28.81</v>
          </cell>
        </row>
        <row r="600">
          <cell r="L600">
            <v>30.14</v>
          </cell>
        </row>
        <row r="601">
          <cell r="L601">
            <v>30.62</v>
          </cell>
        </row>
        <row r="602">
          <cell r="L602">
            <v>32.270000000000003</v>
          </cell>
        </row>
        <row r="603">
          <cell r="L603">
            <v>33.04</v>
          </cell>
        </row>
        <row r="604">
          <cell r="L604">
            <v>30.26</v>
          </cell>
        </row>
        <row r="605">
          <cell r="L605">
            <v>27.04</v>
          </cell>
        </row>
        <row r="606">
          <cell r="L606">
            <v>25.69</v>
          </cell>
        </row>
        <row r="607">
          <cell r="L607">
            <v>25.27</v>
          </cell>
        </row>
        <row r="608">
          <cell r="L608">
            <v>26.61</v>
          </cell>
        </row>
        <row r="609">
          <cell r="L609">
            <v>28.71</v>
          </cell>
        </row>
        <row r="610">
          <cell r="L610">
            <v>32.130000000000003</v>
          </cell>
        </row>
        <row r="611">
          <cell r="L611">
            <v>34.200000000000003</v>
          </cell>
        </row>
        <row r="612">
          <cell r="L612">
            <v>33.909999999999997</v>
          </cell>
        </row>
        <row r="613">
          <cell r="L613">
            <v>37.79</v>
          </cell>
        </row>
        <row r="614">
          <cell r="L614">
            <v>40.85</v>
          </cell>
        </row>
        <row r="615">
          <cell r="L615">
            <v>44.31</v>
          </cell>
        </row>
        <row r="616">
          <cell r="L616">
            <v>48.37</v>
          </cell>
        </row>
        <row r="617">
          <cell r="L617">
            <v>56</v>
          </cell>
        </row>
        <row r="618">
          <cell r="L618">
            <v>62.88</v>
          </cell>
        </row>
        <row r="619">
          <cell r="L619">
            <v>74.75</v>
          </cell>
        </row>
        <row r="620">
          <cell r="L620">
            <v>74.75</v>
          </cell>
        </row>
        <row r="621">
          <cell r="L621">
            <v>72.930000000000007</v>
          </cell>
        </row>
        <row r="622">
          <cell r="L622">
            <v>70.010000000000005</v>
          </cell>
        </row>
        <row r="623">
          <cell r="L623">
            <v>65.930000000000007</v>
          </cell>
        </row>
        <row r="624">
          <cell r="L624">
            <v>70.42</v>
          </cell>
        </row>
        <row r="625">
          <cell r="L625">
            <v>66.459999999999994</v>
          </cell>
        </row>
        <row r="626">
          <cell r="L626">
            <v>63.69</v>
          </cell>
        </row>
        <row r="627">
          <cell r="L627">
            <v>65.7</v>
          </cell>
        </row>
        <row r="628">
          <cell r="L628">
            <v>70.91</v>
          </cell>
        </row>
        <row r="629">
          <cell r="L629">
            <v>76.405000000000001</v>
          </cell>
        </row>
        <row r="630">
          <cell r="L630">
            <v>83.846000000000004</v>
          </cell>
        </row>
        <row r="631">
          <cell r="L631">
            <v>87.385000000000005</v>
          </cell>
        </row>
        <row r="632">
          <cell r="L632">
            <v>80.297499999999999</v>
          </cell>
        </row>
        <row r="633">
          <cell r="L633">
            <v>67.74799999999999</v>
          </cell>
        </row>
        <row r="634">
          <cell r="L634">
            <v>72.334999999999994</v>
          </cell>
        </row>
        <row r="635">
          <cell r="L635">
            <v>70.626000000000005</v>
          </cell>
        </row>
        <row r="636">
          <cell r="L636">
            <v>72.67</v>
          </cell>
        </row>
        <row r="637">
          <cell r="L637">
            <v>79.180000000000007</v>
          </cell>
        </row>
        <row r="638">
          <cell r="L638">
            <v>68.14</v>
          </cell>
        </row>
        <row r="639">
          <cell r="L639">
            <v>66</v>
          </cell>
        </row>
        <row r="640">
          <cell r="L640">
            <v>63.242500000000007</v>
          </cell>
        </row>
        <row r="641">
          <cell r="L641">
            <v>58.83</v>
          </cell>
        </row>
        <row r="642">
          <cell r="L642">
            <v>55.474999999999994</v>
          </cell>
        </row>
        <row r="643">
          <cell r="L643">
            <v>52.484999999999999</v>
          </cell>
        </row>
        <row r="644">
          <cell r="L644">
            <v>60.007999999999996</v>
          </cell>
        </row>
        <row r="645">
          <cell r="L645">
            <v>70.887499999999989</v>
          </cell>
        </row>
        <row r="646">
          <cell r="L646">
            <v>70.966999999999999</v>
          </cell>
        </row>
        <row r="647">
          <cell r="L647">
            <v>65.227999999999994</v>
          </cell>
        </row>
        <row r="648">
          <cell r="L648">
            <v>58.163636363636378</v>
          </cell>
        </row>
        <row r="649">
          <cell r="L649">
            <v>55.421428571428564</v>
          </cell>
        </row>
        <row r="650">
          <cell r="L650">
            <v>52.085500000000003</v>
          </cell>
        </row>
        <row r="651">
          <cell r="L651">
            <v>48.421428571428564</v>
          </cell>
        </row>
        <row r="652">
          <cell r="L652">
            <v>43.989999999999995</v>
          </cell>
        </row>
        <row r="653">
          <cell r="L653">
            <v>44.856499999999997</v>
          </cell>
        </row>
        <row r="654">
          <cell r="L654">
            <v>43.149090909090894</v>
          </cell>
        </row>
        <row r="655">
          <cell r="L655">
            <v>41.839545454545451</v>
          </cell>
        </row>
        <row r="656">
          <cell r="L656">
            <v>42.101578947368424</v>
          </cell>
        </row>
        <row r="657">
          <cell r="L657">
            <v>47.479090909090907</v>
          </cell>
        </row>
        <row r="658">
          <cell r="L658">
            <v>42.688571428571422</v>
          </cell>
        </row>
        <row r="659">
          <cell r="L659">
            <v>42.549300000000002</v>
          </cell>
        </row>
        <row r="660">
          <cell r="L660">
            <v>43.915900000000001</v>
          </cell>
        </row>
        <row r="661">
          <cell r="L661">
            <v>45.168500000000002</v>
          </cell>
        </row>
        <row r="662">
          <cell r="L662">
            <v>40.866199999999999</v>
          </cell>
        </row>
        <row r="663">
          <cell r="L663">
            <v>42.93</v>
          </cell>
        </row>
        <row r="664">
          <cell r="L664">
            <v>44.67</v>
          </cell>
        </row>
        <row r="665">
          <cell r="L665">
            <v>41.51</v>
          </cell>
        </row>
        <row r="666">
          <cell r="L666">
            <v>46.98</v>
          </cell>
        </row>
        <row r="667">
          <cell r="L667">
            <v>48.585573661426288</v>
          </cell>
        </row>
        <row r="668">
          <cell r="L668">
            <v>49.206002141717924</v>
          </cell>
        </row>
        <row r="669">
          <cell r="L669">
            <v>49.166804039743617</v>
          </cell>
        </row>
        <row r="670">
          <cell r="L670">
            <v>49.268600049530924</v>
          </cell>
        </row>
        <row r="671">
          <cell r="L671">
            <v>48.162306128958747</v>
          </cell>
        </row>
        <row r="672">
          <cell r="L672">
            <v>47.550407502947088</v>
          </cell>
        </row>
        <row r="673">
          <cell r="L673">
            <v>48.925001367053994</v>
          </cell>
        </row>
        <row r="674">
          <cell r="L674">
            <v>45.214199202551832</v>
          </cell>
        </row>
        <row r="675">
          <cell r="L675">
            <v>45.521136956026417</v>
          </cell>
        </row>
        <row r="676">
          <cell r="L676">
            <v>46.506722920938699</v>
          </cell>
        </row>
        <row r="677">
          <cell r="L677">
            <v>48.879648779062272</v>
          </cell>
        </row>
        <row r="678">
          <cell r="L678">
            <v>51.245428571428562</v>
          </cell>
        </row>
        <row r="679">
          <cell r="L679">
            <v>53.248988393711542</v>
          </cell>
        </row>
        <row r="680">
          <cell r="L680">
            <v>53.724384388243323</v>
          </cell>
        </row>
        <row r="681">
          <cell r="L681">
            <v>53.272947456387989</v>
          </cell>
        </row>
        <row r="682">
          <cell r="L682">
            <v>52.723748630865678</v>
          </cell>
        </row>
        <row r="683">
          <cell r="L683">
            <v>50.981243545226683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omestic BBD Production Chart"/>
      <sheetName val="Chart1"/>
      <sheetName val="Chart2"/>
      <sheetName val="Chart3"/>
      <sheetName val="Chart4"/>
      <sheetName val="Chart5"/>
      <sheetName val="Graph Dashboard"/>
      <sheetName val="Dom Production"/>
      <sheetName val="Feedstock Yields"/>
      <sheetName val="Feedstock Use"/>
      <sheetName val="Feedstock Use - chart data"/>
      <sheetName val="BBD Prod and Profit - data"/>
      <sheetName val="Biodiesel"/>
      <sheetName val="Renewable Diesel"/>
      <sheetName val="SAF"/>
      <sheetName val="Renewable Fuel - EI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>
        <row r="3">
          <cell r="B3">
            <v>485714</v>
          </cell>
          <cell r="C3">
            <v>32877627</v>
          </cell>
          <cell r="D3">
            <v>60117730</v>
          </cell>
          <cell r="E3">
            <v>71157810</v>
          </cell>
          <cell r="F3">
            <v>56695627</v>
          </cell>
          <cell r="G3">
            <v>55879853</v>
          </cell>
          <cell r="H3">
            <v>85560071</v>
          </cell>
          <cell r="I3">
            <v>65936175</v>
          </cell>
          <cell r="J3">
            <v>110496056</v>
          </cell>
          <cell r="K3">
            <v>107668977</v>
          </cell>
          <cell r="L3">
            <v>118403817</v>
          </cell>
          <cell r="M3">
            <v>107302585</v>
          </cell>
          <cell r="N3">
            <v>90715015</v>
          </cell>
          <cell r="O3">
            <v>119548309</v>
          </cell>
        </row>
        <row r="4">
          <cell r="B4">
            <v>538632</v>
          </cell>
          <cell r="C4">
            <v>41535834</v>
          </cell>
          <cell r="D4">
            <v>72510777</v>
          </cell>
          <cell r="E4">
            <v>74511501</v>
          </cell>
          <cell r="F4">
            <v>69859288</v>
          </cell>
          <cell r="G4">
            <v>62835451</v>
          </cell>
          <cell r="H4">
            <v>100399613</v>
          </cell>
          <cell r="I4">
            <v>78476257</v>
          </cell>
          <cell r="J4">
            <v>115536272</v>
          </cell>
          <cell r="K4">
            <v>117330452</v>
          </cell>
          <cell r="L4">
            <v>128033003</v>
          </cell>
          <cell r="M4">
            <v>109881050</v>
          </cell>
          <cell r="N4">
            <v>110442650</v>
          </cell>
        </row>
        <row r="5">
          <cell r="B5">
            <v>810795</v>
          </cell>
          <cell r="C5">
            <v>63344564</v>
          </cell>
          <cell r="D5">
            <v>95153437</v>
          </cell>
          <cell r="E5">
            <v>101032335</v>
          </cell>
          <cell r="F5">
            <v>90813274</v>
          </cell>
          <cell r="G5">
            <v>92373044</v>
          </cell>
          <cell r="H5">
            <v>126577167</v>
          </cell>
          <cell r="I5">
            <v>111496726</v>
          </cell>
          <cell r="J5">
            <v>145196752</v>
          </cell>
          <cell r="K5">
            <v>147660816</v>
          </cell>
          <cell r="L5">
            <v>150092678</v>
          </cell>
          <cell r="M5">
            <v>150338931</v>
          </cell>
          <cell r="N5">
            <v>135869438</v>
          </cell>
        </row>
        <row r="6">
          <cell r="B6">
            <v>522149</v>
          </cell>
          <cell r="C6">
            <v>70426398</v>
          </cell>
          <cell r="D6">
            <v>92581599</v>
          </cell>
          <cell r="E6">
            <v>110960668</v>
          </cell>
          <cell r="F6">
            <v>103350473</v>
          </cell>
          <cell r="G6">
            <v>106492710</v>
          </cell>
          <cell r="H6">
            <v>126269458</v>
          </cell>
          <cell r="I6">
            <v>124324164</v>
          </cell>
          <cell r="J6">
            <v>144637673</v>
          </cell>
          <cell r="K6">
            <v>160899734</v>
          </cell>
          <cell r="L6">
            <v>149356126</v>
          </cell>
          <cell r="M6">
            <v>144396494</v>
          </cell>
          <cell r="N6">
            <v>144286382</v>
          </cell>
        </row>
        <row r="7">
          <cell r="B7">
            <v>485714</v>
          </cell>
          <cell r="C7">
            <v>77786553</v>
          </cell>
          <cell r="D7">
            <v>107972177</v>
          </cell>
          <cell r="E7">
            <v>118936855</v>
          </cell>
          <cell r="F7">
            <v>109855624</v>
          </cell>
          <cell r="G7">
            <v>121542185</v>
          </cell>
          <cell r="H7">
            <v>135263309</v>
          </cell>
          <cell r="I7">
            <v>147074058</v>
          </cell>
          <cell r="J7">
            <v>166235446</v>
          </cell>
          <cell r="K7">
            <v>164042436</v>
          </cell>
          <cell r="L7">
            <v>143174223</v>
          </cell>
          <cell r="M7">
            <v>150501950</v>
          </cell>
          <cell r="N7">
            <v>139875243</v>
          </cell>
        </row>
        <row r="8">
          <cell r="B8">
            <v>637838</v>
          </cell>
          <cell r="C8">
            <v>77961734</v>
          </cell>
          <cell r="D8">
            <v>106613644</v>
          </cell>
          <cell r="E8">
            <v>117472586</v>
          </cell>
          <cell r="F8">
            <v>113250338</v>
          </cell>
          <cell r="G8">
            <v>130919551</v>
          </cell>
          <cell r="H8">
            <v>142742678</v>
          </cell>
          <cell r="I8">
            <v>145011076</v>
          </cell>
          <cell r="J8">
            <v>160548223</v>
          </cell>
          <cell r="K8">
            <v>144102423</v>
          </cell>
          <cell r="L8">
            <v>165519330</v>
          </cell>
          <cell r="M8">
            <v>154457118</v>
          </cell>
          <cell r="N8">
            <v>142855221</v>
          </cell>
        </row>
        <row r="9">
          <cell r="B9">
            <v>34054859</v>
          </cell>
          <cell r="C9">
            <v>86877103</v>
          </cell>
          <cell r="D9">
            <v>97342403</v>
          </cell>
          <cell r="E9">
            <v>128367947</v>
          </cell>
          <cell r="F9">
            <v>128057221</v>
          </cell>
          <cell r="G9">
            <v>129184420</v>
          </cell>
          <cell r="H9">
            <v>137972248</v>
          </cell>
          <cell r="I9">
            <v>150290364</v>
          </cell>
          <cell r="J9">
            <v>169779870</v>
          </cell>
          <cell r="K9">
            <v>169452631</v>
          </cell>
          <cell r="L9">
            <v>162738265</v>
          </cell>
          <cell r="M9">
            <v>146890338</v>
          </cell>
          <cell r="N9">
            <v>137545866</v>
          </cell>
        </row>
        <row r="10">
          <cell r="B10">
            <v>28833177</v>
          </cell>
          <cell r="C10">
            <v>101064518</v>
          </cell>
          <cell r="D10">
            <v>96254350</v>
          </cell>
          <cell r="E10">
            <v>129938329</v>
          </cell>
          <cell r="F10">
            <v>127896494</v>
          </cell>
          <cell r="G10">
            <v>125600893</v>
          </cell>
          <cell r="H10">
            <v>161658331</v>
          </cell>
          <cell r="I10">
            <v>157536696</v>
          </cell>
          <cell r="J10">
            <v>180631297</v>
          </cell>
          <cell r="K10">
            <v>153598697</v>
          </cell>
          <cell r="L10">
            <v>171493499</v>
          </cell>
          <cell r="M10">
            <v>154582245</v>
          </cell>
          <cell r="N10">
            <v>151833118</v>
          </cell>
        </row>
        <row r="11">
          <cell r="B11">
            <v>35676995</v>
          </cell>
          <cell r="C11">
            <v>114504154</v>
          </cell>
          <cell r="D11">
            <v>81339106</v>
          </cell>
          <cell r="E11">
            <v>127647342</v>
          </cell>
          <cell r="F11">
            <v>124958575</v>
          </cell>
          <cell r="G11">
            <v>117829158</v>
          </cell>
          <cell r="H11">
            <v>146642586</v>
          </cell>
          <cell r="I11">
            <v>148333215</v>
          </cell>
          <cell r="J11">
            <v>157006356</v>
          </cell>
          <cell r="K11">
            <v>143659811</v>
          </cell>
          <cell r="L11">
            <v>167865219</v>
          </cell>
          <cell r="M11">
            <v>139934774</v>
          </cell>
          <cell r="N11">
            <v>141860945</v>
          </cell>
        </row>
        <row r="12">
          <cell r="B12">
            <v>39280236</v>
          </cell>
          <cell r="C12">
            <v>111948307</v>
          </cell>
          <cell r="D12">
            <v>80600435</v>
          </cell>
          <cell r="E12">
            <v>130300292</v>
          </cell>
          <cell r="F12">
            <v>121555864</v>
          </cell>
          <cell r="G12">
            <v>105019500</v>
          </cell>
          <cell r="H12">
            <v>143064387</v>
          </cell>
          <cell r="I12">
            <v>149347918</v>
          </cell>
          <cell r="J12">
            <v>170944979</v>
          </cell>
          <cell r="K12">
            <v>146618360</v>
          </cell>
          <cell r="L12">
            <v>149489760</v>
          </cell>
          <cell r="M12">
            <v>139778878</v>
          </cell>
          <cell r="N12">
            <v>138040230</v>
          </cell>
        </row>
        <row r="13">
          <cell r="B13">
            <v>34240264</v>
          </cell>
          <cell r="C13">
            <v>105483544</v>
          </cell>
          <cell r="D13">
            <v>68079027</v>
          </cell>
          <cell r="E13">
            <v>110331788</v>
          </cell>
          <cell r="F13">
            <v>97405510</v>
          </cell>
          <cell r="G13">
            <v>96486492</v>
          </cell>
          <cell r="H13">
            <v>139716935</v>
          </cell>
          <cell r="I13">
            <v>147829945</v>
          </cell>
          <cell r="J13">
            <v>150780540</v>
          </cell>
          <cell r="K13">
            <v>119139678</v>
          </cell>
          <cell r="L13">
            <v>142828517</v>
          </cell>
          <cell r="M13">
            <v>140856752</v>
          </cell>
          <cell r="N13">
            <v>141295576</v>
          </cell>
        </row>
        <row r="14">
          <cell r="B14">
            <v>38225439</v>
          </cell>
          <cell r="C14">
            <v>150888922</v>
          </cell>
          <cell r="D14">
            <v>58155836</v>
          </cell>
          <cell r="E14">
            <v>158431724</v>
          </cell>
          <cell r="F14">
            <v>163494776</v>
          </cell>
          <cell r="G14">
            <v>110100066</v>
          </cell>
          <cell r="H14">
            <v>187217202</v>
          </cell>
          <cell r="I14">
            <v>162595163</v>
          </cell>
          <cell r="J14">
            <v>183329377</v>
          </cell>
          <cell r="K14">
            <v>139601581</v>
          </cell>
          <cell r="L14">
            <v>175881221</v>
          </cell>
          <cell r="M14">
            <v>165708240</v>
          </cell>
          <cell r="N14">
            <v>145591401</v>
          </cell>
        </row>
        <row r="19">
          <cell r="M19">
            <v>140.79400000000001</v>
          </cell>
          <cell r="N19">
            <v>119.98699999999999</v>
          </cell>
          <cell r="O19">
            <v>137.54599999999999</v>
          </cell>
          <cell r="Q19">
            <v>65.635810000000006</v>
          </cell>
          <cell r="R19">
            <v>114.98204215743304</v>
          </cell>
          <cell r="S19">
            <v>103.67431961593968</v>
          </cell>
          <cell r="T19">
            <v>81.750689820374049</v>
          </cell>
          <cell r="U19">
            <v>90.510240099334112</v>
          </cell>
          <cell r="V19">
            <v>88.604996206819948</v>
          </cell>
          <cell r="W19">
            <v>95.501829865882328</v>
          </cell>
          <cell r="X19">
            <v>98.413018302144508</v>
          </cell>
          <cell r="Y19">
            <v>114.06254774309181</v>
          </cell>
          <cell r="Z19">
            <v>101.31289024348023</v>
          </cell>
          <cell r="AA19">
            <v>98.89169418266745</v>
          </cell>
          <cell r="AB19">
            <v>79.933685668920688</v>
          </cell>
          <cell r="AC19">
            <v>65.612696047890282</v>
          </cell>
          <cell r="AD19">
            <v>65.967770426459111</v>
          </cell>
          <cell r="AE19">
            <v>53.604243279066068</v>
          </cell>
          <cell r="AF19">
            <v>31.895443409118307</v>
          </cell>
          <cell r="AG19">
            <v>35.257750920678752</v>
          </cell>
          <cell r="AH19">
            <v>34.875948048847604</v>
          </cell>
          <cell r="AI19">
            <v>28.770005633982446</v>
          </cell>
          <cell r="AJ19">
            <v>28.934338278359352</v>
          </cell>
          <cell r="AK19">
            <v>29.057405406091373</v>
          </cell>
          <cell r="AL19">
            <v>28.968184648633905</v>
          </cell>
          <cell r="AM19">
            <v>29.016454264886189</v>
          </cell>
          <cell r="AN19">
            <v>29.490652418612836</v>
          </cell>
          <cell r="AO19">
            <v>29.973174413919697</v>
          </cell>
          <cell r="AP19">
            <v>30.637615676957882</v>
          </cell>
        </row>
        <row r="20">
          <cell r="M20">
            <v>108.27</v>
          </cell>
          <cell r="N20">
            <v>113.685</v>
          </cell>
          <cell r="O20">
            <v>119.309</v>
          </cell>
          <cell r="Q20">
            <v>73.721896000000001</v>
          </cell>
          <cell r="R20">
            <v>105.13259298048351</v>
          </cell>
          <cell r="S20">
            <v>98.546220938355077</v>
          </cell>
          <cell r="T20">
            <v>77.761661549425924</v>
          </cell>
          <cell r="U20">
            <v>88.208788224436944</v>
          </cell>
          <cell r="V20">
            <v>86.046726606611799</v>
          </cell>
          <cell r="W20">
            <v>90.756575938790192</v>
          </cell>
          <cell r="X20">
            <v>94.40795289837564</v>
          </cell>
          <cell r="Y20">
            <v>88.220277817392898</v>
          </cell>
          <cell r="Z20">
            <v>85.932141825343166</v>
          </cell>
          <cell r="AA20">
            <v>82.456014188435432</v>
          </cell>
          <cell r="AB20">
            <v>69.487983638307611</v>
          </cell>
          <cell r="AC20">
            <v>56.008222700219328</v>
          </cell>
          <cell r="AD20">
            <v>54.819161291214364</v>
          </cell>
          <cell r="AE20">
            <v>45.399897681127882</v>
          </cell>
          <cell r="AF20">
            <v>27.002711974966477</v>
          </cell>
          <cell r="AG20">
            <v>29.999502822419082</v>
          </cell>
          <cell r="AH20">
            <v>29.470724457295475</v>
          </cell>
          <cell r="AI20">
            <v>24.23782409677866</v>
          </cell>
          <cell r="AJ20">
            <v>24.494987014800387</v>
          </cell>
          <cell r="AK20">
            <v>24.595520907057907</v>
          </cell>
          <cell r="AL20">
            <v>24.51908725718225</v>
          </cell>
          <cell r="AM20">
            <v>24.529726497214401</v>
          </cell>
          <cell r="AN20">
            <v>24.933139362283267</v>
          </cell>
          <cell r="AO20">
            <v>25.35881988546684</v>
          </cell>
          <cell r="AP20">
            <v>25.917818250938684</v>
          </cell>
        </row>
        <row r="21">
          <cell r="M21">
            <v>150.571</v>
          </cell>
          <cell r="N21">
            <v>132.755</v>
          </cell>
          <cell r="O21">
            <v>139.26400000000001</v>
          </cell>
          <cell r="Q21">
            <v>95.835418000000004</v>
          </cell>
          <cell r="R21">
            <v>115.65530045466006</v>
          </cell>
          <cell r="S21">
            <v>113.54377105637973</v>
          </cell>
          <cell r="T21">
            <v>89.333106771150995</v>
          </cell>
          <cell r="U21">
            <v>100.93044462483954</v>
          </cell>
          <cell r="V21">
            <v>100.0059137407364</v>
          </cell>
          <cell r="W21">
            <v>103.45755069464886</v>
          </cell>
          <cell r="X21">
            <v>108.51612779577053</v>
          </cell>
          <cell r="Y21">
            <v>101.3492156363487</v>
          </cell>
          <cell r="Z21">
            <v>98.720859796916784</v>
          </cell>
          <cell r="AA21">
            <v>94.802622156266168</v>
          </cell>
          <cell r="AB21">
            <v>79.724047482792002</v>
          </cell>
          <cell r="AC21">
            <v>64.347927165964634</v>
          </cell>
          <cell r="AD21">
            <v>62.974380463097255</v>
          </cell>
          <cell r="AE21">
            <v>52.15342215107249</v>
          </cell>
          <cell r="AF21">
            <v>31.019709804529271</v>
          </cell>
          <cell r="AG21">
            <v>34.452054477974059</v>
          </cell>
          <cell r="AH21">
            <v>33.853080118574532</v>
          </cell>
          <cell r="AI21">
            <v>27.840855258213306</v>
          </cell>
          <cell r="AJ21">
            <v>28.135602170918443</v>
          </cell>
          <cell r="AK21">
            <v>28.250385479351856</v>
          </cell>
          <cell r="AL21">
            <v>28.162158584890982</v>
          </cell>
          <cell r="AM21">
            <v>28.17570347117298</v>
          </cell>
          <cell r="AN21">
            <v>28.638675597152037</v>
          </cell>
          <cell r="AO21">
            <v>29.127448882356695</v>
          </cell>
          <cell r="AP21">
            <v>29.769445452453603</v>
          </cell>
        </row>
        <row r="22">
          <cell r="M22">
            <v>144.03899999999999</v>
          </cell>
          <cell r="N22">
            <v>126.742</v>
          </cell>
          <cell r="O22">
            <v>133.381</v>
          </cell>
          <cell r="Q22">
            <v>131.79198624915776</v>
          </cell>
          <cell r="R22">
            <v>118.57306601625727</v>
          </cell>
          <cell r="S22">
            <v>118.29696510372223</v>
          </cell>
          <cell r="T22">
            <v>94.837255307363165</v>
          </cell>
          <cell r="U22">
            <v>109.63794666629842</v>
          </cell>
          <cell r="V22">
            <v>111.4255623201126</v>
          </cell>
          <cell r="W22">
            <v>110.18695069537823</v>
          </cell>
          <cell r="X22">
            <v>116.55309290442661</v>
          </cell>
          <cell r="Y22">
            <v>109.60873767775671</v>
          </cell>
          <cell r="Z22">
            <v>107.13561697237316</v>
          </cell>
          <cell r="AA22">
            <v>102.89646380915644</v>
          </cell>
          <cell r="AB22">
            <v>86.141916607652718</v>
          </cell>
          <cell r="AC22">
            <v>69.889850300489215</v>
          </cell>
          <cell r="AD22">
            <v>68.586964187876518</v>
          </cell>
          <cell r="AE22">
            <v>57.035519119296126</v>
          </cell>
          <cell r="AF22">
            <v>34.280504574825635</v>
          </cell>
          <cell r="AG22">
            <v>37.942998241319216</v>
          </cell>
          <cell r="AH22">
            <v>36.387280036424492</v>
          </cell>
          <cell r="AI22">
            <v>29.931883789830749</v>
          </cell>
          <cell r="AJ22">
            <v>30.244955941421065</v>
          </cell>
          <cell r="AK22">
            <v>30.362091625576216</v>
          </cell>
          <cell r="AL22">
            <v>30.26634403327817</v>
          </cell>
          <cell r="AM22">
            <v>30.285474461259007</v>
          </cell>
          <cell r="AN22">
            <v>30.783253662663164</v>
          </cell>
          <cell r="AO22">
            <v>31.307351901376514</v>
          </cell>
          <cell r="AP22">
            <v>31.996625879259547</v>
          </cell>
        </row>
        <row r="23">
          <cell r="M23">
            <v>148.54599999999999</v>
          </cell>
          <cell r="N23">
            <v>136.148</v>
          </cell>
          <cell r="O23">
            <v>154.77099999999999</v>
          </cell>
          <cell r="Q23">
            <v>137.92023689019857</v>
          </cell>
          <cell r="R23">
            <v>127.66872084435728</v>
          </cell>
          <cell r="S23">
            <v>128.57206421137172</v>
          </cell>
          <cell r="T23">
            <v>103.30943210188964</v>
          </cell>
          <cell r="U23">
            <v>117.69929794624385</v>
          </cell>
          <cell r="V23">
            <v>119.57799672200558</v>
          </cell>
          <cell r="W23">
            <v>118.96878684543337</v>
          </cell>
          <cell r="X23">
            <v>125.91811425050392</v>
          </cell>
          <cell r="Y23">
            <v>118.26015319064267</v>
          </cell>
          <cell r="Z23">
            <v>115.40251501943808</v>
          </cell>
          <cell r="AA23">
            <v>110.90998252136431</v>
          </cell>
          <cell r="AB23">
            <v>92.933146663075192</v>
          </cell>
          <cell r="AC23">
            <v>75.38670725033316</v>
          </cell>
          <cell r="AD23">
            <v>73.952876170027579</v>
          </cell>
          <cell r="AE23">
            <v>61.487596319075337</v>
          </cell>
          <cell r="AF23">
            <v>36.964192316446685</v>
          </cell>
          <cell r="AG23">
            <v>40.919150107100094</v>
          </cell>
          <cell r="AH23">
            <v>39.239307824426845</v>
          </cell>
          <cell r="AI23">
            <v>32.275248335356125</v>
          </cell>
          <cell r="AJ23">
            <v>32.613094241959004</v>
          </cell>
          <cell r="AK23">
            <v>32.741530946967337</v>
          </cell>
          <cell r="AL23">
            <v>32.638406637994152</v>
          </cell>
          <cell r="AM23">
            <v>32.658147919508664</v>
          </cell>
          <cell r="AN23">
            <v>33.194656647951312</v>
          </cell>
          <cell r="AO23">
            <v>33.760087504935079</v>
          </cell>
          <cell r="AP23">
            <v>34.503647292376044</v>
          </cell>
        </row>
        <row r="24">
          <cell r="M24">
            <v>143.429</v>
          </cell>
          <cell r="N24">
            <v>137.149</v>
          </cell>
          <cell r="O24">
            <v>150.68700000000001</v>
          </cell>
          <cell r="Q24">
            <v>139.59632119621358</v>
          </cell>
          <cell r="R24">
            <v>126.316747207623</v>
          </cell>
          <cell r="S24">
            <v>127.86403459835202</v>
          </cell>
          <cell r="T24">
            <v>102.49288006411696</v>
          </cell>
          <cell r="U24">
            <v>117.24602529696779</v>
          </cell>
          <cell r="V24">
            <v>119.32833575591818</v>
          </cell>
          <cell r="W24">
            <v>118.28202224154897</v>
          </cell>
          <cell r="X24">
            <v>125.32124129118617</v>
          </cell>
          <cell r="Y24">
            <v>117.72378395188854</v>
          </cell>
          <cell r="Z24">
            <v>114.9536934757043</v>
          </cell>
          <cell r="AA24">
            <v>110.48659340834728</v>
          </cell>
          <cell r="AB24">
            <v>92.563874477290469</v>
          </cell>
          <cell r="AC24">
            <v>75.156888993857791</v>
          </cell>
          <cell r="AD24">
            <v>73.758165150654818</v>
          </cell>
          <cell r="AE24">
            <v>61.391481345481466</v>
          </cell>
          <cell r="AF24">
            <v>37.007739550150532</v>
          </cell>
          <cell r="AG24">
            <v>40.937829657145109</v>
          </cell>
          <cell r="AH24">
            <v>39.008599110763683</v>
          </cell>
          <cell r="AI24">
            <v>32.085944248430224</v>
          </cell>
          <cell r="AJ24">
            <v>32.421798706254123</v>
          </cell>
          <cell r="AK24">
            <v>32.54879372727747</v>
          </cell>
          <cell r="AL24">
            <v>32.446187489633552</v>
          </cell>
          <cell r="AM24">
            <v>32.466202762173062</v>
          </cell>
          <cell r="AN24">
            <v>32.999575206615503</v>
          </cell>
          <cell r="AO24">
            <v>33.561606010078691</v>
          </cell>
          <cell r="AP24">
            <v>34.300701724610342</v>
          </cell>
        </row>
        <row r="25">
          <cell r="M25">
            <v>149.16999999999999</v>
          </cell>
          <cell r="N25">
            <v>146.58000000000001</v>
          </cell>
          <cell r="O25">
            <v>152.161</v>
          </cell>
          <cell r="Q25">
            <v>137.41003536067737</v>
          </cell>
          <cell r="R25">
            <v>129.60351257197297</v>
          </cell>
          <cell r="S25">
            <v>130.81858409868065</v>
          </cell>
          <cell r="T25">
            <v>103.92621888465898</v>
          </cell>
          <cell r="U25">
            <v>118.99253930622159</v>
          </cell>
          <cell r="V25">
            <v>120.6591660279786</v>
          </cell>
          <cell r="W25">
            <v>120.43028920349457</v>
          </cell>
          <cell r="X25">
            <v>127.38417128780429</v>
          </cell>
          <cell r="Y25">
            <v>119.49042888785203</v>
          </cell>
          <cell r="Z25">
            <v>116.70002498095225</v>
          </cell>
          <cell r="AA25">
            <v>112.1733420444673</v>
          </cell>
          <cell r="AB25">
            <v>94.057128085524369</v>
          </cell>
          <cell r="AC25">
            <v>76.343379758279383</v>
          </cell>
          <cell r="AD25">
            <v>74.910325925974078</v>
          </cell>
          <cell r="AE25">
            <v>62.365666612643139</v>
          </cell>
          <cell r="AF25">
            <v>37.614189975047182</v>
          </cell>
          <cell r="AG25">
            <v>41.608415420010658</v>
          </cell>
          <cell r="AH25">
            <v>39.603740926436437</v>
          </cell>
          <cell r="AI25">
            <v>32.574662799043935</v>
          </cell>
          <cell r="AJ25">
            <v>32.916877312814627</v>
          </cell>
          <cell r="AK25">
            <v>33.046484897462328</v>
          </cell>
          <cell r="AL25">
            <v>32.942321938080866</v>
          </cell>
          <cell r="AM25">
            <v>32.961883973216686</v>
          </cell>
          <cell r="AN25">
            <v>33.503486557881345</v>
          </cell>
          <cell r="AO25">
            <v>34.074355501616601</v>
          </cell>
          <cell r="AP25">
            <v>34.824796775324771</v>
          </cell>
        </row>
        <row r="26">
          <cell r="M26">
            <v>149.50200000000001</v>
          </cell>
          <cell r="N26">
            <v>147.78700000000001</v>
          </cell>
          <cell r="O26">
            <v>144.845</v>
          </cell>
          <cell r="P26">
            <v>139.72418999999999</v>
          </cell>
          <cell r="Q26">
            <v>143.73869939125274</v>
          </cell>
          <cell r="R26">
            <v>128.51484077978557</v>
          </cell>
          <cell r="S26">
            <v>129.42874726797754</v>
          </cell>
          <cell r="T26">
            <v>102.41243973808699</v>
          </cell>
          <cell r="U26">
            <v>118.19457875422506</v>
          </cell>
          <cell r="V26">
            <v>120.95841062755906</v>
          </cell>
          <cell r="W26">
            <v>119.53525165901716</v>
          </cell>
          <cell r="X26">
            <v>126.46453877138222</v>
          </cell>
          <cell r="Y26">
            <v>118.71816524944059</v>
          </cell>
          <cell r="Z26">
            <v>116.10792748178538</v>
          </cell>
          <cell r="AA26">
            <v>111.64008708754434</v>
          </cell>
          <cell r="AB26">
            <v>93.47287832011223</v>
          </cell>
          <cell r="AC26">
            <v>75.890104865396893</v>
          </cell>
          <cell r="AD26">
            <v>74.489223938943979</v>
          </cell>
          <cell r="AE26">
            <v>62.029195568926106</v>
          </cell>
          <cell r="AF26">
            <v>37.409790768874814</v>
          </cell>
          <cell r="AG26">
            <v>41.370753152084085</v>
          </cell>
          <cell r="AH26">
            <v>39.375531475985881</v>
          </cell>
          <cell r="AI26">
            <v>32.389433518897</v>
          </cell>
          <cell r="AJ26">
            <v>32.7300249821877</v>
          </cell>
          <cell r="AK26">
            <v>32.857040045837714</v>
          </cell>
          <cell r="AL26">
            <v>32.752711128968237</v>
          </cell>
          <cell r="AM26">
            <v>32.773198319069927</v>
          </cell>
          <cell r="AN26">
            <v>33.312006883857016</v>
          </cell>
          <cell r="AO26">
            <v>33.879419098248292</v>
          </cell>
          <cell r="AP26">
            <v>34.625261376162904</v>
          </cell>
        </row>
        <row r="27">
          <cell r="M27">
            <v>133.76499999999999</v>
          </cell>
          <cell r="N27">
            <v>140.709</v>
          </cell>
          <cell r="O27">
            <v>144.38900000000001</v>
          </cell>
          <cell r="P27">
            <v>134.53788499999999</v>
          </cell>
          <cell r="Q27">
            <v>135.75318158840645</v>
          </cell>
          <cell r="R27">
            <v>121.91172779660126</v>
          </cell>
          <cell r="S27">
            <v>124.25541838706735</v>
          </cell>
          <cell r="T27">
            <v>98.496159719227123</v>
          </cell>
          <cell r="U27">
            <v>112.72930757651282</v>
          </cell>
          <cell r="V27">
            <v>115.30417296965148</v>
          </cell>
          <cell r="W27">
            <v>114.19695156468315</v>
          </cell>
          <cell r="X27">
            <v>121.0010494862036</v>
          </cell>
          <cell r="Y27">
            <v>113.50601300825078</v>
          </cell>
          <cell r="Z27">
            <v>110.9011205271083</v>
          </cell>
          <cell r="AA27">
            <v>106.66682940301939</v>
          </cell>
          <cell r="AB27">
            <v>89.355928132271345</v>
          </cell>
          <cell r="AC27">
            <v>72.568956074290668</v>
          </cell>
          <cell r="AD27">
            <v>71.219174481455283</v>
          </cell>
          <cell r="AE27">
            <v>59.316508859781187</v>
          </cell>
          <cell r="AF27">
            <v>35.807220332398813</v>
          </cell>
          <cell r="AG27">
            <v>39.594262693153361</v>
          </cell>
          <cell r="AH27">
            <v>37.612970638824038</v>
          </cell>
          <cell r="AI27">
            <v>30.937740912223816</v>
          </cell>
          <cell r="AJ27">
            <v>31.262940241103891</v>
          </cell>
          <cell r="AK27">
            <v>31.38540670387869</v>
          </cell>
          <cell r="AL27">
            <v>31.285945485365893</v>
          </cell>
          <cell r="AM27">
            <v>31.305143073242846</v>
          </cell>
          <cell r="AN27">
            <v>31.819563023573004</v>
          </cell>
          <cell r="AO27">
            <v>32.361673939347021</v>
          </cell>
          <cell r="AP27">
            <v>33.074277352538296</v>
          </cell>
        </row>
        <row r="28">
          <cell r="M28">
            <v>145.87200000000001</v>
          </cell>
          <cell r="N28">
            <v>145.48400000000001</v>
          </cell>
          <cell r="O28">
            <v>146.773</v>
          </cell>
          <cell r="P28">
            <v>148.097836</v>
          </cell>
          <cell r="Q28">
            <v>134.4740436377117</v>
          </cell>
          <cell r="R28">
            <v>127.8018464716352</v>
          </cell>
          <cell r="S28">
            <v>129.22194702153664</v>
          </cell>
          <cell r="T28">
            <v>102.55585404886486</v>
          </cell>
          <cell r="U28">
            <v>118.03660247518368</v>
          </cell>
          <cell r="V28">
            <v>118.98367534034183</v>
          </cell>
          <cell r="W28">
            <v>118.96011473493904</v>
          </cell>
          <cell r="X28">
            <v>125.87559038205021</v>
          </cell>
          <cell r="Y28">
            <v>118.08581483927058</v>
          </cell>
          <cell r="Z28">
            <v>115.35844657014839</v>
          </cell>
          <cell r="AA28">
            <v>110.80920981104516</v>
          </cell>
          <cell r="AB28">
            <v>92.949550784120689</v>
          </cell>
          <cell r="AC28">
            <v>75.459393969837137</v>
          </cell>
          <cell r="AD28">
            <v>74.047890556295414</v>
          </cell>
          <cell r="AE28">
            <v>61.658677365603026</v>
          </cell>
          <cell r="AF28">
            <v>37.204691668521427</v>
          </cell>
          <cell r="AG28">
            <v>41.153613778227793</v>
          </cell>
          <cell r="AH28">
            <v>39.121958885956829</v>
          </cell>
          <cell r="AI28">
            <v>32.178110525705335</v>
          </cell>
          <cell r="AJ28">
            <v>32.515808448698898</v>
          </cell>
          <cell r="AK28">
            <v>32.643618886959132</v>
          </cell>
          <cell r="AL28">
            <v>32.541187502931116</v>
          </cell>
          <cell r="AM28">
            <v>32.560485400876708</v>
          </cell>
          <cell r="AN28">
            <v>33.09539090877734</v>
          </cell>
          <cell r="AO28">
            <v>33.659258953576867</v>
          </cell>
          <cell r="AP28">
            <v>34.400573517060486</v>
          </cell>
        </row>
        <row r="29">
          <cell r="M29">
            <v>141.10400000000001</v>
          </cell>
          <cell r="N29">
            <v>142.108</v>
          </cell>
          <cell r="O29">
            <v>135.68700000000001</v>
          </cell>
          <cell r="P29">
            <v>133.353588</v>
          </cell>
          <cell r="Q29">
            <v>129.67650759899189</v>
          </cell>
          <cell r="R29">
            <v>121.00204282041355</v>
          </cell>
          <cell r="S29">
            <v>121.79871188629754</v>
          </cell>
          <cell r="T29">
            <v>95.928931663148859</v>
          </cell>
          <cell r="U29">
            <v>110.69266725793462</v>
          </cell>
          <cell r="V29">
            <v>112.58499631167568</v>
          </cell>
          <cell r="W29">
            <v>112.0732807359261</v>
          </cell>
          <cell r="X29">
            <v>118.45972278906395</v>
          </cell>
          <cell r="Y29">
            <v>111.09248168818917</v>
          </cell>
          <cell r="Z29">
            <v>108.63614782777847</v>
          </cell>
          <cell r="AA29">
            <v>104.44183442742974</v>
          </cell>
          <cell r="AB29">
            <v>87.546776059655258</v>
          </cell>
          <cell r="AC29">
            <v>71.086628942868757</v>
          </cell>
          <cell r="AD29">
            <v>69.774503143696037</v>
          </cell>
          <cell r="AE29">
            <v>58.138622253480172</v>
          </cell>
          <cell r="AF29">
            <v>35.124709584218813</v>
          </cell>
          <cell r="AG29">
            <v>38.834192201501068</v>
          </cell>
          <cell r="AH29">
            <v>36.813998986974482</v>
          </cell>
          <cell r="AI29">
            <v>30.281236692819416</v>
          </cell>
          <cell r="AJ29">
            <v>30.600222248186395</v>
          </cell>
          <cell r="AK29">
            <v>30.719744914766377</v>
          </cell>
          <cell r="AL29">
            <v>30.622510878184311</v>
          </cell>
          <cell r="AM29">
            <v>30.640971535344416</v>
          </cell>
          <cell r="AN29">
            <v>31.144675747695519</v>
          </cell>
          <cell r="AO29">
            <v>31.675354571853145</v>
          </cell>
          <cell r="AP29">
            <v>32.37278257900261</v>
          </cell>
        </row>
        <row r="30">
          <cell r="M30">
            <v>153.76300000000001</v>
          </cell>
          <cell r="N30">
            <v>132.893</v>
          </cell>
          <cell r="O30">
            <v>138.01400000000001</v>
          </cell>
          <cell r="P30">
            <v>174.92183499999999</v>
          </cell>
          <cell r="Q30">
            <v>258.1438615953773</v>
          </cell>
          <cell r="R30">
            <v>134.01186159242155</v>
          </cell>
          <cell r="S30">
            <v>153.89797156787751</v>
          </cell>
          <cell r="T30">
            <v>128.14272151525881</v>
          </cell>
          <cell r="U30">
            <v>156.06834520358905</v>
          </cell>
          <cell r="V30">
            <v>161.31580819704115</v>
          </cell>
          <cell r="W30">
            <v>146.20454623235486</v>
          </cell>
          <cell r="X30">
            <v>159.64016216593947</v>
          </cell>
          <cell r="Y30">
            <v>131.96921855124799</v>
          </cell>
          <cell r="Z30">
            <v>138.22750602097889</v>
          </cell>
          <cell r="AA30">
            <v>130.80145759534676</v>
          </cell>
          <cell r="AB30">
            <v>111.45603745227655</v>
          </cell>
          <cell r="AC30">
            <v>89.955383088972894</v>
          </cell>
          <cell r="AD30">
            <v>86.897629513311145</v>
          </cell>
          <cell r="AE30">
            <v>73.175009103884761</v>
          </cell>
          <cell r="AF30">
            <v>43.938621765751584</v>
          </cell>
          <cell r="AG30">
            <v>48.729606422785494</v>
          </cell>
          <cell r="AH30">
            <v>46.51772193335556</v>
          </cell>
          <cell r="AI30">
            <v>38.195784348854843</v>
          </cell>
          <cell r="AJ30">
            <v>38.70647905990289</v>
          </cell>
          <cell r="AK30">
            <v>38.839011301310975</v>
          </cell>
          <cell r="AL30">
            <v>38.716654813176817</v>
          </cell>
          <cell r="AM30">
            <v>38.720936515285402</v>
          </cell>
          <cell r="AN30">
            <v>39.358293219136868</v>
          </cell>
          <cell r="AO30">
            <v>40.043628615368029</v>
          </cell>
          <cell r="AP30">
            <v>40.920704280478382</v>
          </cell>
        </row>
        <row r="62">
          <cell r="S62">
            <v>55531148.196585611</v>
          </cell>
        </row>
        <row r="63">
          <cell r="S63">
            <v>71347684.719060674</v>
          </cell>
        </row>
      </sheetData>
      <sheetData sheetId="13">
        <row r="28">
          <cell r="P28">
            <v>518276102</v>
          </cell>
        </row>
        <row r="29">
          <cell r="P29">
            <v>603001119</v>
          </cell>
        </row>
        <row r="30">
          <cell r="P30">
            <v>524507607</v>
          </cell>
        </row>
        <row r="31">
          <cell r="O31">
            <v>547388851</v>
          </cell>
          <cell r="P31">
            <v>573220407.04731023</v>
          </cell>
        </row>
      </sheetData>
      <sheetData sheetId="14">
        <row r="19">
          <cell r="C19">
            <v>0</v>
          </cell>
        </row>
      </sheetData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Biodiesel "/>
      <sheetName val="Removed Projects"/>
      <sheetName val="Canada Renewable Diesel"/>
      <sheetName val="Renewable Diesel"/>
      <sheetName val="RD Feedstock Breakdown"/>
      <sheetName val="Co-Processing"/>
      <sheetName val="Co-Pro Feedstock Breakdown"/>
      <sheetName val="Feedstock Conversion Rates"/>
      <sheetName val="SBO Use"/>
      <sheetName val="Sheet1"/>
      <sheetName val="RD Feedstock Use"/>
      <sheetName val="SAF Feedstock Use"/>
    </sheetNames>
    <sheetDataSet>
      <sheetData sheetId="0"/>
      <sheetData sheetId="1"/>
      <sheetData sheetId="2"/>
      <sheetData sheetId="3"/>
      <sheetData sheetId="4">
        <row r="21">
          <cell r="AX21">
            <v>40</v>
          </cell>
        </row>
        <row r="22">
          <cell r="AX22">
            <v>40</v>
          </cell>
        </row>
        <row r="23">
          <cell r="AX23">
            <v>120</v>
          </cell>
        </row>
        <row r="24">
          <cell r="AX24">
            <v>120</v>
          </cell>
        </row>
        <row r="25">
          <cell r="AX25">
            <v>160</v>
          </cell>
        </row>
        <row r="26">
          <cell r="AX26">
            <v>160</v>
          </cell>
        </row>
        <row r="27">
          <cell r="AX27">
            <v>160</v>
          </cell>
        </row>
        <row r="28">
          <cell r="AX28">
            <v>160</v>
          </cell>
        </row>
        <row r="29">
          <cell r="AX29">
            <v>160</v>
          </cell>
        </row>
        <row r="30">
          <cell r="AX30">
            <v>160</v>
          </cell>
        </row>
        <row r="31">
          <cell r="AX31">
            <v>160</v>
          </cell>
        </row>
        <row r="32">
          <cell r="AX32">
            <v>160</v>
          </cell>
        </row>
        <row r="33">
          <cell r="AX33">
            <v>160</v>
          </cell>
        </row>
        <row r="34">
          <cell r="AX34">
            <v>160</v>
          </cell>
        </row>
        <row r="35">
          <cell r="AX35">
            <v>160</v>
          </cell>
        </row>
        <row r="36">
          <cell r="AX36">
            <v>160</v>
          </cell>
        </row>
        <row r="37">
          <cell r="AX37">
            <v>160</v>
          </cell>
        </row>
        <row r="38">
          <cell r="AX38">
            <v>160</v>
          </cell>
        </row>
        <row r="39">
          <cell r="AX39">
            <v>160</v>
          </cell>
        </row>
        <row r="40">
          <cell r="AX40">
            <v>160</v>
          </cell>
        </row>
        <row r="41">
          <cell r="AX41">
            <v>160</v>
          </cell>
        </row>
        <row r="42">
          <cell r="AX42">
            <v>160</v>
          </cell>
        </row>
        <row r="43">
          <cell r="AX43">
            <v>160</v>
          </cell>
        </row>
        <row r="44">
          <cell r="AX44">
            <v>160</v>
          </cell>
        </row>
        <row r="45">
          <cell r="AX45">
            <v>160</v>
          </cell>
        </row>
        <row r="46">
          <cell r="AX46">
            <v>160</v>
          </cell>
        </row>
        <row r="47">
          <cell r="AX47">
            <v>160</v>
          </cell>
        </row>
        <row r="48">
          <cell r="AX48">
            <v>160</v>
          </cell>
        </row>
        <row r="49">
          <cell r="AX49">
            <v>160</v>
          </cell>
        </row>
        <row r="50">
          <cell r="AX50">
            <v>160</v>
          </cell>
        </row>
        <row r="51">
          <cell r="AX51">
            <v>160</v>
          </cell>
        </row>
        <row r="52">
          <cell r="AX52">
            <v>160</v>
          </cell>
        </row>
        <row r="53">
          <cell r="AX53">
            <v>160</v>
          </cell>
        </row>
        <row r="54">
          <cell r="AX54">
            <v>160</v>
          </cell>
        </row>
        <row r="55">
          <cell r="AX55">
            <v>160</v>
          </cell>
        </row>
        <row r="56">
          <cell r="AX56">
            <v>160</v>
          </cell>
        </row>
        <row r="57">
          <cell r="AX57">
            <v>160</v>
          </cell>
        </row>
        <row r="58">
          <cell r="AX58">
            <v>160</v>
          </cell>
        </row>
        <row r="59">
          <cell r="AX59">
            <v>185</v>
          </cell>
        </row>
        <row r="60">
          <cell r="AX60">
            <v>210</v>
          </cell>
        </row>
        <row r="61">
          <cell r="AX61">
            <v>255</v>
          </cell>
        </row>
        <row r="62">
          <cell r="AX62">
            <v>255</v>
          </cell>
        </row>
        <row r="63">
          <cell r="AX63">
            <v>255</v>
          </cell>
        </row>
        <row r="64">
          <cell r="AX64">
            <v>255</v>
          </cell>
        </row>
        <row r="65">
          <cell r="AX65">
            <v>255</v>
          </cell>
        </row>
        <row r="66">
          <cell r="AX66">
            <v>255</v>
          </cell>
        </row>
        <row r="67">
          <cell r="AX67">
            <v>255</v>
          </cell>
        </row>
        <row r="68">
          <cell r="AX68">
            <v>255</v>
          </cell>
        </row>
        <row r="69">
          <cell r="AX69">
            <v>255</v>
          </cell>
        </row>
        <row r="70">
          <cell r="AX70">
            <v>255</v>
          </cell>
        </row>
        <row r="71">
          <cell r="AX71">
            <v>255</v>
          </cell>
        </row>
        <row r="72">
          <cell r="AX72">
            <v>255</v>
          </cell>
        </row>
        <row r="73">
          <cell r="AX73">
            <v>266</v>
          </cell>
        </row>
        <row r="74">
          <cell r="AX74">
            <v>277</v>
          </cell>
        </row>
        <row r="75">
          <cell r="AX75">
            <v>308</v>
          </cell>
        </row>
        <row r="76">
          <cell r="AX76">
            <v>333</v>
          </cell>
        </row>
        <row r="77">
          <cell r="AX77">
            <v>358</v>
          </cell>
        </row>
        <row r="78">
          <cell r="AX78">
            <v>408</v>
          </cell>
        </row>
        <row r="79">
          <cell r="AX79">
            <v>408</v>
          </cell>
        </row>
        <row r="80">
          <cell r="AX80">
            <v>408</v>
          </cell>
        </row>
        <row r="81">
          <cell r="AX81">
            <v>408</v>
          </cell>
        </row>
        <row r="82">
          <cell r="AX82">
            <v>408</v>
          </cell>
        </row>
        <row r="83">
          <cell r="AX83">
            <v>408</v>
          </cell>
        </row>
        <row r="84">
          <cell r="AX84">
            <v>408</v>
          </cell>
        </row>
        <row r="85">
          <cell r="AX85">
            <v>408</v>
          </cell>
        </row>
        <row r="86">
          <cell r="AX86">
            <v>408</v>
          </cell>
        </row>
        <row r="87">
          <cell r="AX87">
            <v>408</v>
          </cell>
        </row>
        <row r="88">
          <cell r="AX88">
            <v>408</v>
          </cell>
        </row>
        <row r="89">
          <cell r="AX89">
            <v>408</v>
          </cell>
        </row>
        <row r="90">
          <cell r="AX90">
            <v>408</v>
          </cell>
        </row>
        <row r="91">
          <cell r="AX91">
            <v>408</v>
          </cell>
        </row>
        <row r="92">
          <cell r="AX92">
            <v>408</v>
          </cell>
        </row>
        <row r="93">
          <cell r="AX93">
            <v>408</v>
          </cell>
        </row>
        <row r="94">
          <cell r="AX94">
            <v>408</v>
          </cell>
        </row>
        <row r="95">
          <cell r="AX95">
            <v>408</v>
          </cell>
        </row>
        <row r="96">
          <cell r="AX96">
            <v>408</v>
          </cell>
        </row>
        <row r="97">
          <cell r="AX97">
            <v>408</v>
          </cell>
        </row>
        <row r="98">
          <cell r="AX98">
            <v>408</v>
          </cell>
        </row>
        <row r="99">
          <cell r="AX99">
            <v>408</v>
          </cell>
        </row>
        <row r="100">
          <cell r="AX100">
            <v>408</v>
          </cell>
        </row>
        <row r="101">
          <cell r="AX101">
            <v>418</v>
          </cell>
        </row>
        <row r="102">
          <cell r="AX102">
            <v>428</v>
          </cell>
        </row>
        <row r="103">
          <cell r="AX103">
            <v>268</v>
          </cell>
        </row>
        <row r="104">
          <cell r="AX104">
            <v>456.75</v>
          </cell>
        </row>
        <row r="105">
          <cell r="AX105">
            <v>485.5</v>
          </cell>
        </row>
        <row r="106">
          <cell r="AX106">
            <v>514.29999999999995</v>
          </cell>
        </row>
        <row r="107">
          <cell r="AX107">
            <v>558</v>
          </cell>
        </row>
        <row r="108">
          <cell r="AX108">
            <v>558</v>
          </cell>
        </row>
        <row r="109">
          <cell r="AX109">
            <v>558</v>
          </cell>
        </row>
        <row r="110">
          <cell r="AX110">
            <v>558</v>
          </cell>
        </row>
        <row r="111">
          <cell r="AX111">
            <v>558</v>
          </cell>
        </row>
        <row r="112">
          <cell r="AX112">
            <v>558</v>
          </cell>
        </row>
        <row r="113">
          <cell r="AX113">
            <v>558</v>
          </cell>
        </row>
        <row r="114">
          <cell r="AX114">
            <v>558</v>
          </cell>
        </row>
        <row r="115">
          <cell r="AX115">
            <v>558</v>
          </cell>
        </row>
        <row r="116">
          <cell r="AX116">
            <v>558</v>
          </cell>
        </row>
        <row r="117">
          <cell r="AX117">
            <v>558</v>
          </cell>
        </row>
        <row r="118">
          <cell r="AX118">
            <v>558</v>
          </cell>
        </row>
        <row r="119">
          <cell r="AX119">
            <v>558</v>
          </cell>
        </row>
        <row r="120">
          <cell r="AX120">
            <v>558</v>
          </cell>
        </row>
        <row r="121">
          <cell r="AX121">
            <v>558</v>
          </cell>
        </row>
        <row r="122">
          <cell r="AX122">
            <v>558</v>
          </cell>
        </row>
        <row r="123">
          <cell r="AX123">
            <v>558</v>
          </cell>
        </row>
        <row r="124">
          <cell r="AX124">
            <v>558</v>
          </cell>
        </row>
        <row r="125">
          <cell r="AX125">
            <v>558</v>
          </cell>
        </row>
        <row r="126">
          <cell r="AX126">
            <v>558</v>
          </cell>
        </row>
        <row r="127">
          <cell r="AX127">
            <v>618</v>
          </cell>
        </row>
        <row r="128">
          <cell r="AX128">
            <v>678</v>
          </cell>
        </row>
        <row r="129">
          <cell r="AX129">
            <v>738</v>
          </cell>
        </row>
        <row r="130">
          <cell r="AX130">
            <v>738</v>
          </cell>
        </row>
        <row r="131">
          <cell r="AX131">
            <v>738</v>
          </cell>
        </row>
        <row r="132">
          <cell r="AX132">
            <v>738</v>
          </cell>
        </row>
        <row r="133">
          <cell r="AX133">
            <v>791</v>
          </cell>
        </row>
        <row r="134">
          <cell r="AX134">
            <v>791</v>
          </cell>
        </row>
        <row r="135">
          <cell r="AX135">
            <v>791</v>
          </cell>
        </row>
        <row r="136">
          <cell r="AX136">
            <v>971</v>
          </cell>
        </row>
        <row r="137">
          <cell r="AX137">
            <v>971</v>
          </cell>
        </row>
        <row r="138">
          <cell r="AX138">
            <v>911</v>
          </cell>
        </row>
        <row r="139">
          <cell r="AX139">
            <v>911</v>
          </cell>
        </row>
        <row r="140">
          <cell r="AX140">
            <v>911</v>
          </cell>
        </row>
        <row r="141">
          <cell r="AX141">
            <v>911</v>
          </cell>
        </row>
        <row r="142">
          <cell r="AX142">
            <v>1014</v>
          </cell>
        </row>
        <row r="143">
          <cell r="AX143">
            <v>1017</v>
          </cell>
        </row>
        <row r="144">
          <cell r="AX144">
            <v>1106</v>
          </cell>
        </row>
        <row r="145">
          <cell r="AX145">
            <v>1750</v>
          </cell>
        </row>
        <row r="146">
          <cell r="AX146">
            <v>1750</v>
          </cell>
        </row>
        <row r="147">
          <cell r="AX147">
            <v>1750</v>
          </cell>
        </row>
        <row r="148">
          <cell r="AX148">
            <v>1922</v>
          </cell>
        </row>
        <row r="149">
          <cell r="AX149">
            <v>1947</v>
          </cell>
        </row>
        <row r="150">
          <cell r="AX150">
            <v>1947</v>
          </cell>
        </row>
        <row r="151">
          <cell r="AX151">
            <v>2174</v>
          </cell>
        </row>
        <row r="152">
          <cell r="AX152">
            <v>2219</v>
          </cell>
        </row>
        <row r="153">
          <cell r="AX153">
            <v>2219</v>
          </cell>
        </row>
        <row r="154">
          <cell r="AX154">
            <v>2219</v>
          </cell>
        </row>
        <row r="155">
          <cell r="AX155">
            <v>2755</v>
          </cell>
        </row>
        <row r="156">
          <cell r="AX156">
            <v>2939</v>
          </cell>
        </row>
        <row r="157">
          <cell r="AX157">
            <v>2999</v>
          </cell>
        </row>
        <row r="158">
          <cell r="AX158">
            <v>3278</v>
          </cell>
        </row>
        <row r="159">
          <cell r="AX159">
            <v>3278</v>
          </cell>
        </row>
        <row r="160">
          <cell r="AX160">
            <v>3278</v>
          </cell>
        </row>
        <row r="161">
          <cell r="AX161">
            <v>3278</v>
          </cell>
        </row>
        <row r="162">
          <cell r="AX162">
            <v>3700</v>
          </cell>
        </row>
        <row r="163">
          <cell r="AX163">
            <v>3704</v>
          </cell>
        </row>
        <row r="164">
          <cell r="AX164">
            <v>3704</v>
          </cell>
        </row>
        <row r="165">
          <cell r="AX165">
            <v>3704</v>
          </cell>
        </row>
        <row r="166">
          <cell r="AX166">
            <v>3857</v>
          </cell>
        </row>
        <row r="167">
          <cell r="AX167">
            <v>3897</v>
          </cell>
        </row>
        <row r="168">
          <cell r="AX168">
            <v>3857</v>
          </cell>
        </row>
        <row r="169">
          <cell r="AX169">
            <v>4328</v>
          </cell>
        </row>
        <row r="170">
          <cell r="AX170">
            <v>4328</v>
          </cell>
        </row>
        <row r="171">
          <cell r="AX171">
            <v>4593</v>
          </cell>
        </row>
        <row r="172">
          <cell r="AX172">
            <v>4600</v>
          </cell>
        </row>
        <row r="173">
          <cell r="AX173">
            <v>4575</v>
          </cell>
        </row>
        <row r="174">
          <cell r="AX174">
            <v>4897</v>
          </cell>
        </row>
        <row r="175">
          <cell r="AX175">
            <v>4598</v>
          </cell>
        </row>
        <row r="176">
          <cell r="AX176">
            <v>4598</v>
          </cell>
        </row>
        <row r="177">
          <cell r="AX177">
            <v>4580</v>
          </cell>
        </row>
        <row r="178">
          <cell r="AX178">
            <v>4580</v>
          </cell>
        </row>
        <row r="179">
          <cell r="AX179">
            <v>4718</v>
          </cell>
        </row>
        <row r="180">
          <cell r="AX180">
            <v>4718</v>
          </cell>
        </row>
        <row r="181">
          <cell r="AX181">
            <v>4580</v>
          </cell>
        </row>
        <row r="182">
          <cell r="AX182">
            <v>4580</v>
          </cell>
        </row>
        <row r="183">
          <cell r="AX183">
            <v>4580</v>
          </cell>
        </row>
        <row r="184">
          <cell r="AX184">
            <v>4580</v>
          </cell>
        </row>
        <row r="185">
          <cell r="AX185">
            <v>4718</v>
          </cell>
        </row>
        <row r="186">
          <cell r="AX186">
            <v>4764.1949999999997</v>
          </cell>
        </row>
        <row r="187">
          <cell r="AX187">
            <v>4808.1949999999997</v>
          </cell>
        </row>
        <row r="188">
          <cell r="AX188">
            <v>4847.1949999999997</v>
          </cell>
        </row>
        <row r="189">
          <cell r="AX189">
            <v>4847.1949999999997</v>
          </cell>
        </row>
        <row r="190">
          <cell r="AX190">
            <v>4847.1949999999997</v>
          </cell>
        </row>
        <row r="191">
          <cell r="AX191">
            <v>4847.1949999999997</v>
          </cell>
        </row>
        <row r="192">
          <cell r="AX192">
            <v>4847.1949999999997</v>
          </cell>
        </row>
        <row r="193">
          <cell r="AX193">
            <v>4907.1949999999997</v>
          </cell>
        </row>
        <row r="194">
          <cell r="AX194">
            <v>4955.9449999999997</v>
          </cell>
        </row>
        <row r="195">
          <cell r="AX195">
            <v>5047.1949999999997</v>
          </cell>
        </row>
        <row r="196">
          <cell r="AX196">
            <v>5069.6949999999997</v>
          </cell>
        </row>
        <row r="197">
          <cell r="AX197">
            <v>5114.6949999999997</v>
          </cell>
        </row>
        <row r="198">
          <cell r="AX198">
            <v>5119.6949999999997</v>
          </cell>
        </row>
        <row r="199">
          <cell r="AX199">
            <v>5129.6949999999997</v>
          </cell>
        </row>
        <row r="200">
          <cell r="AX200">
            <v>5137.1949999999997</v>
          </cell>
        </row>
        <row r="201">
          <cell r="AX201">
            <v>5149.6949999999997</v>
          </cell>
        </row>
        <row r="202">
          <cell r="AX202">
            <v>5149.6949999999997</v>
          </cell>
        </row>
        <row r="203">
          <cell r="AX203">
            <v>5149.6949999999997</v>
          </cell>
        </row>
        <row r="204">
          <cell r="AX204">
            <v>5149.6949999999997</v>
          </cell>
        </row>
        <row r="205">
          <cell r="AX205">
            <v>5151.6949999999997</v>
          </cell>
        </row>
        <row r="206">
          <cell r="AX206">
            <v>5154.6949999999997</v>
          </cell>
        </row>
        <row r="207">
          <cell r="AX207">
            <v>5164.4449999999997</v>
          </cell>
        </row>
        <row r="208">
          <cell r="AX208">
            <v>5164.4449999999997</v>
          </cell>
        </row>
        <row r="209">
          <cell r="AX209">
            <v>5164.4449999999997</v>
          </cell>
        </row>
        <row r="210">
          <cell r="AX210">
            <v>5171.9449999999997</v>
          </cell>
        </row>
        <row r="211">
          <cell r="AX211">
            <v>5176.9449999999997</v>
          </cell>
        </row>
        <row r="212">
          <cell r="AX212">
            <v>5178.9449999999997</v>
          </cell>
        </row>
        <row r="213">
          <cell r="AX213">
            <v>5188.4449999999997</v>
          </cell>
        </row>
        <row r="214">
          <cell r="AX214">
            <v>5188.4449999999997</v>
          </cell>
        </row>
        <row r="215">
          <cell r="AX215">
            <v>5188.4449999999997</v>
          </cell>
        </row>
        <row r="216">
          <cell r="AX216">
            <v>5188.4449999999997</v>
          </cell>
        </row>
        <row r="217">
          <cell r="AX217">
            <v>5313.4449999999997</v>
          </cell>
        </row>
        <row r="218">
          <cell r="AX218">
            <v>5332.1949999999988</v>
          </cell>
        </row>
        <row r="219">
          <cell r="AX219">
            <v>5370.9449999999988</v>
          </cell>
        </row>
        <row r="220">
          <cell r="AX220">
            <v>5370.9449999999988</v>
          </cell>
        </row>
        <row r="221">
          <cell r="AX221">
            <v>5370.9449999999988</v>
          </cell>
        </row>
        <row r="222">
          <cell r="AX222">
            <v>5370.9449999999988</v>
          </cell>
        </row>
        <row r="223">
          <cell r="AX223">
            <v>5370.9449999999988</v>
          </cell>
        </row>
        <row r="224">
          <cell r="AX224">
            <v>5370.9449999999988</v>
          </cell>
        </row>
        <row r="225">
          <cell r="AX225">
            <v>5370.9449999999988</v>
          </cell>
        </row>
        <row r="226">
          <cell r="AX226">
            <v>5370.9449999999988</v>
          </cell>
        </row>
        <row r="227">
          <cell r="AX227">
            <v>5370.9449999999988</v>
          </cell>
        </row>
        <row r="228">
          <cell r="AX228">
            <v>5370.9449999999988</v>
          </cell>
        </row>
        <row r="229">
          <cell r="AX229">
            <v>5370.9449999999988</v>
          </cell>
        </row>
        <row r="230">
          <cell r="AX230">
            <v>5370.9449999999988</v>
          </cell>
        </row>
        <row r="231">
          <cell r="AX231">
            <v>5370.9449999999988</v>
          </cell>
        </row>
        <row r="232">
          <cell r="AX232">
            <v>5370.9449999999988</v>
          </cell>
        </row>
        <row r="233">
          <cell r="AX233">
            <v>5370.9449999999988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SDA Comp"/>
      <sheetName val="Long-Term Comparison"/>
      <sheetName val="Sheet2"/>
      <sheetName val="VO CY Balance Sheets"/>
      <sheetName val="VO MY Balance Sheets"/>
      <sheetName val="Soy Complex"/>
      <sheetName val="Soy Complex-old"/>
      <sheetName val="Acreage-Yield Scenario"/>
      <sheetName val="Slaughter"/>
      <sheetName val="Crop Progress"/>
      <sheetName val="Soy Monthly Bal"/>
      <sheetName val="Meal Monthly Bal"/>
      <sheetName val="Meal Domestic Use"/>
      <sheetName val="Chart1"/>
      <sheetName val="Meal and Co-Product Dom Use"/>
      <sheetName val="Oil Monthly Bal"/>
      <sheetName val="Oil Domestic Supply"/>
      <sheetName val="Veg Oil Imports"/>
      <sheetName val="Sun Complex"/>
      <sheetName val="Sunflower Meal Monthly Bal"/>
      <sheetName val="Sunflower Oil Monthly Bal"/>
      <sheetName val="Canola USDA Comp"/>
      <sheetName val="Canola Complex"/>
      <sheetName val="Canola State Production"/>
      <sheetName val="Canola Meal Monthly Bal"/>
      <sheetName val="Canola Oil Monthly Bal"/>
      <sheetName val="Cottonseed Complex"/>
      <sheetName val="Peanut Complex"/>
      <sheetName val="Flaxseed Complex"/>
      <sheetName val="Safflower Complex"/>
    </sheetNames>
    <sheetDataSet>
      <sheetData sheetId="0">
        <row r="13">
          <cell r="M13">
            <v>2285.3031666666666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3">
          <cell r="Q3" t="str">
            <v xml:space="preserve">75/76 </v>
          </cell>
        </row>
        <row r="403">
          <cell r="BK403">
            <v>650.4058749447114</v>
          </cell>
          <cell r="BL403">
            <v>640.09400000000005</v>
          </cell>
          <cell r="BM403">
            <v>645.47</v>
          </cell>
          <cell r="BN403">
            <v>518.05399999999997</v>
          </cell>
        </row>
        <row r="404">
          <cell r="BK404">
            <v>492.70689999400793</v>
          </cell>
          <cell r="BL404">
            <v>593.81100000000004</v>
          </cell>
          <cell r="BM404">
            <v>612.95299999999997</v>
          </cell>
          <cell r="BN404">
            <v>467.47699999999998</v>
          </cell>
        </row>
        <row r="405">
          <cell r="BK405">
            <v>647.82612356375694</v>
          </cell>
          <cell r="BL405">
            <v>533.59299999999996</v>
          </cell>
          <cell r="BM405">
            <v>603</v>
          </cell>
          <cell r="BN405">
            <v>399.74799999999999</v>
          </cell>
        </row>
        <row r="406">
          <cell r="BJ406">
            <v>464.92010627046363</v>
          </cell>
          <cell r="BK406">
            <v>543.04</v>
          </cell>
          <cell r="BL406">
            <v>556.82899999999995</v>
          </cell>
          <cell r="BM406">
            <v>544.50800000000004</v>
          </cell>
          <cell r="BN406">
            <v>384.27600000000001</v>
          </cell>
        </row>
        <row r="407">
          <cell r="BJ407">
            <v>319.20156533980185</v>
          </cell>
          <cell r="BK407">
            <v>536.60199999999998</v>
          </cell>
          <cell r="BL407">
            <v>536.27599999999995</v>
          </cell>
          <cell r="BM407">
            <v>521.55999999999995</v>
          </cell>
          <cell r="BN407">
            <v>425.12799999999999</v>
          </cell>
        </row>
        <row r="408">
          <cell r="BJ408">
            <v>516.98119277223532</v>
          </cell>
          <cell r="BK408">
            <v>657.06299999999999</v>
          </cell>
          <cell r="BL408">
            <v>592.54200000000003</v>
          </cell>
          <cell r="BM408">
            <v>547.69156099999998</v>
          </cell>
          <cell r="BN408">
            <v>501.69099999999997</v>
          </cell>
        </row>
        <row r="409">
          <cell r="BJ409">
            <v>545.27086158299016</v>
          </cell>
          <cell r="BK409">
            <v>578.07399999999996</v>
          </cell>
          <cell r="BL409">
            <v>578.74400000000003</v>
          </cell>
          <cell r="BM409">
            <v>504.93900000000002</v>
          </cell>
          <cell r="BN409">
            <v>574.79999999999995</v>
          </cell>
        </row>
        <row r="410">
          <cell r="BJ410">
            <v>607.24367577257226</v>
          </cell>
          <cell r="BK410">
            <v>593.74400000000003</v>
          </cell>
          <cell r="BL410">
            <v>662.75699999999995</v>
          </cell>
          <cell r="BM410">
            <v>596.85599999999999</v>
          </cell>
          <cell r="BN410">
            <v>581.18600000000004</v>
          </cell>
        </row>
        <row r="411">
          <cell r="BJ411">
            <v>447.52073891518546</v>
          </cell>
          <cell r="BK411">
            <v>559.88699999999994</v>
          </cell>
          <cell r="BL411">
            <v>627.38300000000004</v>
          </cell>
          <cell r="BM411">
            <v>577.89058302499996</v>
          </cell>
          <cell r="BN411">
            <v>577.89058302499996</v>
          </cell>
        </row>
        <row r="412">
          <cell r="BJ412">
            <v>622.37633218578083</v>
          </cell>
          <cell r="BK412">
            <v>625.98500000000001</v>
          </cell>
          <cell r="BL412">
            <v>678.70100000000002</v>
          </cell>
          <cell r="BM412">
            <v>641.88599999999997</v>
          </cell>
        </row>
        <row r="413">
          <cell r="BJ413">
            <v>513.57724767128968</v>
          </cell>
          <cell r="BK413">
            <v>642.899</v>
          </cell>
          <cell r="BL413">
            <v>617.53700000000003</v>
          </cell>
          <cell r="BM413">
            <v>636.02</v>
          </cell>
        </row>
        <row r="414">
          <cell r="BJ414">
            <v>572.51958262530229</v>
          </cell>
          <cell r="BK414">
            <v>595.70399999999995</v>
          </cell>
          <cell r="BL414">
            <v>619.99400000000003</v>
          </cell>
          <cell r="BM414">
            <v>673.00900000000001</v>
          </cell>
        </row>
        <row r="513">
          <cell r="BP513">
            <v>54.634144485452452</v>
          </cell>
          <cell r="BQ513">
            <v>61.188328762600875</v>
          </cell>
          <cell r="BR513">
            <v>43.058026450783309</v>
          </cell>
          <cell r="BS513">
            <v>9.2530119209257862</v>
          </cell>
          <cell r="BT513">
            <v>-49.58561936276233</v>
          </cell>
          <cell r="BU513">
            <v>-123.99450748748845</v>
          </cell>
          <cell r="BV513">
            <v>-221.90826157776465</v>
          </cell>
          <cell r="BW513">
            <v>-331.1084714210894</v>
          </cell>
          <cell r="BX513">
            <v>-476.55673434627693</v>
          </cell>
          <cell r="BY513">
            <v>-631.41626324162951</v>
          </cell>
          <cell r="BZ513">
            <v>-727.53178015014839</v>
          </cell>
          <cell r="CA513">
            <v>-867.2571429873849</v>
          </cell>
          <cell r="CB513">
            <v>-1030.7151158179297</v>
          </cell>
          <cell r="CC513">
            <v>-1174.4678878541322</v>
          </cell>
          <cell r="CD513">
            <v>-1277.6964590638638</v>
          </cell>
        </row>
        <row r="514">
          <cell r="BP514">
            <v>53.962779475282062</v>
          </cell>
          <cell r="BQ514">
            <v>56.217344798328412</v>
          </cell>
          <cell r="BR514">
            <v>37.235144730024665</v>
          </cell>
          <cell r="BS514">
            <v>2.7423587929328392</v>
          </cell>
          <cell r="BT514">
            <v>-60.073753041154866</v>
          </cell>
          <cell r="BU514">
            <v>-138.54751985870709</v>
          </cell>
          <cell r="BV514">
            <v>-231.51313915407025</v>
          </cell>
          <cell r="BW514">
            <v>-346.31924373340172</v>
          </cell>
          <cell r="BX514">
            <v>-492.55303831879269</v>
          </cell>
          <cell r="BY514">
            <v>-644.46561562400939</v>
          </cell>
          <cell r="BZ514">
            <v>-738.77131184167376</v>
          </cell>
          <cell r="CA514">
            <v>-883.54954127912026</v>
          </cell>
          <cell r="CB514">
            <v>-1052.050563207556</v>
          </cell>
          <cell r="CC514">
            <v>-1193.0006600155307</v>
          </cell>
          <cell r="CD514">
            <v>-1290.5063443609363</v>
          </cell>
        </row>
        <row r="515">
          <cell r="BP515">
            <v>55.919264195626312</v>
          </cell>
          <cell r="BQ515">
            <v>63.266559246212552</v>
          </cell>
          <cell r="BR515">
            <v>39.825942602003963</v>
          </cell>
          <cell r="BS515">
            <v>6.988942515427941</v>
          </cell>
          <cell r="BT515">
            <v>-58.789849321920691</v>
          </cell>
          <cell r="BU515">
            <v>-136.23980026828553</v>
          </cell>
          <cell r="BV515">
            <v>-231.46606365580936</v>
          </cell>
          <cell r="BW515">
            <v>-325.16903927614766</v>
          </cell>
          <cell r="BX515">
            <v>-461.31911065182567</v>
          </cell>
          <cell r="BY515">
            <v>-614.17024836135295</v>
          </cell>
          <cell r="BZ515">
            <v>-729.4318894311823</v>
          </cell>
          <cell r="CA515">
            <v>-870.9308676365556</v>
          </cell>
          <cell r="CB515">
            <v>-1046.6199318508859</v>
          </cell>
          <cell r="CC515">
            <v>-1185.0811619952201</v>
          </cell>
          <cell r="CD515">
            <v>-1279.6943324833412</v>
          </cell>
        </row>
        <row r="516">
          <cell r="BP516">
            <v>57.506019709844274</v>
          </cell>
          <cell r="BQ516">
            <v>64.84225821530444</v>
          </cell>
          <cell r="BR516">
            <v>38.454803694652092</v>
          </cell>
          <cell r="BS516">
            <v>9.3600149046795735</v>
          </cell>
          <cell r="BT516">
            <v>-61.869353651823495</v>
          </cell>
          <cell r="BU516">
            <v>-146.67718025966161</v>
          </cell>
          <cell r="BV516">
            <v>-232.20587480527644</v>
          </cell>
          <cell r="BW516">
            <v>-336.9983843088205</v>
          </cell>
          <cell r="BX516">
            <v>-473.90746985569996</v>
          </cell>
          <cell r="BY516">
            <v>-617.51485499814839</v>
          </cell>
          <cell r="BZ516">
            <v>-740.04650938374766</v>
          </cell>
          <cell r="CA516">
            <v>-883.17269871408951</v>
          </cell>
          <cell r="CB516">
            <v>-1058.5722247819792</v>
          </cell>
          <cell r="CC516">
            <v>-1191.0306953291711</v>
          </cell>
        </row>
        <row r="517">
          <cell r="BP517">
            <v>59.403723090558067</v>
          </cell>
          <cell r="BQ517">
            <v>59.592069198460422</v>
          </cell>
          <cell r="BR517">
            <v>38.541052786701073</v>
          </cell>
          <cell r="BS517">
            <v>3.0148232511058861</v>
          </cell>
          <cell r="BT517">
            <v>-74.360695220141011</v>
          </cell>
          <cell r="BU517">
            <v>-159.51949089215509</v>
          </cell>
          <cell r="BV517">
            <v>-238.7587962656965</v>
          </cell>
          <cell r="BW517">
            <v>-349.70736303348849</v>
          </cell>
          <cell r="BX517">
            <v>-488.43178501935159</v>
          </cell>
          <cell r="BY517">
            <v>-626.73676143755415</v>
          </cell>
          <cell r="BZ517">
            <v>-753.74279483086184</v>
          </cell>
          <cell r="CA517">
            <v>-897.71492665894073</v>
          </cell>
          <cell r="CB517">
            <v>-1063.0594425330555</v>
          </cell>
          <cell r="CC517">
            <v>-1197.67640355191</v>
          </cell>
        </row>
        <row r="518">
          <cell r="BP518">
            <v>66.140753725209493</v>
          </cell>
          <cell r="BQ518">
            <v>61.179177061153496</v>
          </cell>
          <cell r="BR518">
            <v>46.725473488356094</v>
          </cell>
          <cell r="BS518">
            <v>8.9337540068910002</v>
          </cell>
          <cell r="BT518">
            <v>-68.950265991246766</v>
          </cell>
          <cell r="BU518">
            <v>-154.65067318343898</v>
          </cell>
          <cell r="BV518">
            <v>-229.76590039564272</v>
          </cell>
          <cell r="BW518">
            <v>-344.32199714582669</v>
          </cell>
          <cell r="BX518">
            <v>-483.24518441205322</v>
          </cell>
          <cell r="BY518">
            <v>-620.808805134517</v>
          </cell>
          <cell r="BZ518">
            <v>-750.06229260386681</v>
          </cell>
          <cell r="CA518">
            <v>-894.59247520565714</v>
          </cell>
          <cell r="CB518">
            <v>-1053.6419154174812</v>
          </cell>
          <cell r="CC518">
            <v>-1187.5215985315301</v>
          </cell>
        </row>
        <row r="519">
          <cell r="BP519">
            <v>69.784913026711806</v>
          </cell>
          <cell r="BQ519">
            <v>58.212049857336545</v>
          </cell>
          <cell r="BR519">
            <v>49.698145043966839</v>
          </cell>
          <cell r="BS519">
            <v>7.964978971900277</v>
          </cell>
          <cell r="BT519">
            <v>-70.481050196057836</v>
          </cell>
          <cell r="BU519">
            <v>-161.07220789992547</v>
          </cell>
          <cell r="BV519">
            <v>-230.04721231819184</v>
          </cell>
          <cell r="BW519">
            <v>-348.22659482250526</v>
          </cell>
          <cell r="BX519">
            <v>-490.18558526482843</v>
          </cell>
          <cell r="BY519">
            <v>-622.36246555037508</v>
          </cell>
          <cell r="BZ519">
            <v>-755.90162678764909</v>
          </cell>
          <cell r="CA519">
            <v>-900.90355151939843</v>
          </cell>
          <cell r="CB519">
            <v>-1052.2643456378546</v>
          </cell>
          <cell r="CC519">
            <v>-1185.9617639712112</v>
          </cell>
        </row>
        <row r="520">
          <cell r="BP520">
            <v>70.049876693435138</v>
          </cell>
          <cell r="BQ520">
            <v>60.979427025381518</v>
          </cell>
          <cell r="BR520">
            <v>50.941130183591497</v>
          </cell>
          <cell r="BS520">
            <v>-0.64360794901526985</v>
          </cell>
          <cell r="BT520">
            <v>-72.39146376829531</v>
          </cell>
          <cell r="BU520">
            <v>-168.26699964558219</v>
          </cell>
          <cell r="BV520">
            <v>-236.76851797165281</v>
          </cell>
          <cell r="BW520">
            <v>-355.94414445507124</v>
          </cell>
          <cell r="BX520">
            <v>-500.74904032127967</v>
          </cell>
          <cell r="BY520">
            <v>-627.85807616515899</v>
          </cell>
          <cell r="BZ520">
            <v>-765.43371441792613</v>
          </cell>
          <cell r="CA520">
            <v>-910.67826527730256</v>
          </cell>
          <cell r="CB520">
            <v>-1053.2839708152519</v>
          </cell>
          <cell r="CC520">
            <v>-1187.4307097929986</v>
          </cell>
        </row>
        <row r="521">
          <cell r="BP521">
            <v>70.371912874162533</v>
          </cell>
          <cell r="BQ521">
            <v>62.780740227858914</v>
          </cell>
          <cell r="BR521">
            <v>50.955965386795278</v>
          </cell>
          <cell r="BS521">
            <v>-3.4498042111629768</v>
          </cell>
          <cell r="BT521">
            <v>-75.479915482915374</v>
          </cell>
          <cell r="BU521">
            <v>-171.35159420715846</v>
          </cell>
          <cell r="BV521">
            <v>-245.22842902266018</v>
          </cell>
          <cell r="BW521">
            <v>-365.39155327268128</v>
          </cell>
          <cell r="BX521">
            <v>-510.52872809881586</v>
          </cell>
          <cell r="BY521">
            <v>-632.8197803269037</v>
          </cell>
          <cell r="BZ521">
            <v>-775.87270486321404</v>
          </cell>
          <cell r="CA521">
            <v>-920.945334873354</v>
          </cell>
          <cell r="CB521">
            <v>-1064.9335699457404</v>
          </cell>
          <cell r="CC521">
            <v>-1192.2497831996648</v>
          </cell>
        </row>
        <row r="522">
          <cell r="BP522">
            <v>70.257028123035866</v>
          </cell>
          <cell r="BQ522">
            <v>64.174369553378597</v>
          </cell>
          <cell r="BR522">
            <v>46.345028345508219</v>
          </cell>
          <cell r="BS522">
            <v>-9.2313419552869398</v>
          </cell>
          <cell r="BT522">
            <v>-81.590873740151579</v>
          </cell>
          <cell r="BU522">
            <v>-179.85509571662143</v>
          </cell>
          <cell r="BV522">
            <v>-259.1797483553139</v>
          </cell>
          <cell r="BW522">
            <v>-380.41115516252046</v>
          </cell>
          <cell r="BX522">
            <v>-526.68427325090147</v>
          </cell>
          <cell r="BY522">
            <v>-642.37088175311908</v>
          </cell>
          <cell r="BZ522">
            <v>-791.70446977204267</v>
          </cell>
          <cell r="CA522">
            <v>-937.53563622094657</v>
          </cell>
          <cell r="CB522">
            <v>-1082.6962903695035</v>
          </cell>
          <cell r="CC522">
            <v>-1202.4528741931797</v>
          </cell>
        </row>
        <row r="523">
          <cell r="BP523">
            <v>65.829107618425084</v>
          </cell>
          <cell r="BQ523">
            <v>60.732583986995763</v>
          </cell>
          <cell r="BR523">
            <v>36.281095908359191</v>
          </cell>
          <cell r="BS523">
            <v>-17.587563582633734</v>
          </cell>
          <cell r="BT523">
            <v>-110.71167524938977</v>
          </cell>
          <cell r="BU523">
            <v>-213.71953531123384</v>
          </cell>
          <cell r="BV523">
            <v>-311.01943571277855</v>
          </cell>
          <cell r="BW523">
            <v>-429.97628257355194</v>
          </cell>
          <cell r="BX523">
            <v>-600.94146344200567</v>
          </cell>
          <cell r="BY523">
            <v>-706.45173262327114</v>
          </cell>
          <cell r="BZ523">
            <v>-841.31736982621794</v>
          </cell>
          <cell r="CA523">
            <v>-995.71611913787706</v>
          </cell>
          <cell r="CB523">
            <v>-1139.2328149239202</v>
          </cell>
          <cell r="CC523">
            <v>-1252.7096676017093</v>
          </cell>
        </row>
        <row r="524">
          <cell r="BP524">
            <v>63.128724603217663</v>
          </cell>
          <cell r="BQ524">
            <v>46.023291340091028</v>
          </cell>
          <cell r="BR524">
            <v>14.693292845092246</v>
          </cell>
          <cell r="BS524">
            <v>-41.095875776620659</v>
          </cell>
          <cell r="BT524">
            <v>-119.1477736156186</v>
          </cell>
          <cell r="BU524">
            <v>-219.63367548411688</v>
          </cell>
          <cell r="BV524">
            <v>-321.38841839213916</v>
          </cell>
          <cell r="BW524">
            <v>-466.29100389699965</v>
          </cell>
          <cell r="BX524">
            <v>-626.92325201216636</v>
          </cell>
          <cell r="BY524">
            <v>-728.07946458444644</v>
          </cell>
          <cell r="BZ524">
            <v>-860.12706475484401</v>
          </cell>
          <cell r="CA524">
            <v>-1021.3126053531785</v>
          </cell>
          <cell r="CB524">
            <v>-1166.9764120158391</v>
          </cell>
          <cell r="CC524">
            <v>-1275.1643560256398</v>
          </cell>
        </row>
      </sheetData>
      <sheetData sheetId="6">
        <row r="2">
          <cell r="BN2" t="str">
            <v xml:space="preserve">24/25 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338">
          <cell r="BK338">
            <v>115.738</v>
          </cell>
          <cell r="BL338">
            <v>167.27600000000001</v>
          </cell>
          <cell r="BM338">
            <v>165.429</v>
          </cell>
          <cell r="BN338">
            <v>138.16900000000001</v>
          </cell>
        </row>
        <row r="339">
          <cell r="BK339">
            <v>132.672888</v>
          </cell>
          <cell r="BL339">
            <v>113.45</v>
          </cell>
          <cell r="BM339">
            <v>137.553</v>
          </cell>
          <cell r="BN339">
            <v>120.133</v>
          </cell>
        </row>
        <row r="340">
          <cell r="BK340">
            <v>126.211</v>
          </cell>
          <cell r="BL340">
            <v>119.591805422766</v>
          </cell>
          <cell r="BM340">
            <v>150.333786</v>
          </cell>
          <cell r="BN340">
            <v>132.01599999999999</v>
          </cell>
        </row>
        <row r="341">
          <cell r="BK341">
            <v>63.920999999999999</v>
          </cell>
          <cell r="BL341">
            <v>95.943749308474011</v>
          </cell>
          <cell r="BM341">
            <v>152.648</v>
          </cell>
          <cell r="BN341">
            <v>48.89</v>
          </cell>
        </row>
        <row r="342">
          <cell r="BL342">
            <v>66.343073137521245</v>
          </cell>
          <cell r="BM342">
            <v>129.77799999999999</v>
          </cell>
          <cell r="BN342">
            <v>50</v>
          </cell>
        </row>
        <row r="343">
          <cell r="BL343">
            <v>190.37899999999999</v>
          </cell>
          <cell r="BM343">
            <v>144.564888</v>
          </cell>
          <cell r="BN343">
            <v>150</v>
          </cell>
        </row>
        <row r="344">
          <cell r="BK344">
            <v>101.556</v>
          </cell>
          <cell r="BL344">
            <v>155.17699999999999</v>
          </cell>
          <cell r="BM344">
            <v>175.02799999999999</v>
          </cell>
          <cell r="BN344">
            <v>75</v>
          </cell>
        </row>
        <row r="345">
          <cell r="BK345">
            <v>121.788</v>
          </cell>
          <cell r="BL345">
            <v>171.66900000000001</v>
          </cell>
          <cell r="BM345">
            <v>157.65700000000001</v>
          </cell>
          <cell r="BN345">
            <v>75</v>
          </cell>
        </row>
        <row r="346">
          <cell r="BK346">
            <v>125.13800000000001</v>
          </cell>
          <cell r="BL346">
            <v>195.203</v>
          </cell>
          <cell r="BM346">
            <v>162.12700000000001</v>
          </cell>
          <cell r="BN346">
            <v>175</v>
          </cell>
        </row>
        <row r="347">
          <cell r="BJ347">
            <v>122.929</v>
          </cell>
          <cell r="BK347">
            <v>132.958</v>
          </cell>
          <cell r="BL347">
            <v>164.44</v>
          </cell>
          <cell r="BM347">
            <v>139.11799999999999</v>
          </cell>
        </row>
        <row r="348">
          <cell r="BJ348">
            <v>141.64099999999999</v>
          </cell>
          <cell r="BK348">
            <v>133.40799999999999</v>
          </cell>
          <cell r="BL348">
            <v>174.27099999999999</v>
          </cell>
          <cell r="BM348">
            <v>168.06899999999999</v>
          </cell>
        </row>
        <row r="349">
          <cell r="BJ349">
            <v>105.514</v>
          </cell>
          <cell r="BK349">
            <v>131.62100000000001</v>
          </cell>
          <cell r="BL349">
            <v>161.12799999999999</v>
          </cell>
          <cell r="BM349">
            <v>127.221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shboard"/>
      <sheetName val="Forecasts"/>
      <sheetName val="AnnualForecast"/>
      <sheetName val="Sheet2"/>
      <sheetName val="Chart1"/>
      <sheetName val="Chart2"/>
      <sheetName val="Historical Comp"/>
      <sheetName val="US Biofuel Prices"/>
    </sheetNames>
    <sheetDataSet>
      <sheetData sheetId="0"/>
      <sheetData sheetId="1">
        <row r="4">
          <cell r="I4">
            <v>0.15</v>
          </cell>
        </row>
        <row r="8">
          <cell r="B8">
            <v>3.5668000000000002</v>
          </cell>
        </row>
        <row r="9">
          <cell r="B9">
            <v>3.625238</v>
          </cell>
        </row>
        <row r="10">
          <cell r="B10">
            <v>3.891429</v>
          </cell>
        </row>
        <row r="11">
          <cell r="B11">
            <v>3.9488639999999999</v>
          </cell>
        </row>
        <row r="12">
          <cell r="B12">
            <v>4.0789470000000003</v>
          </cell>
        </row>
        <row r="13">
          <cell r="B13">
            <v>438.97730000000001</v>
          </cell>
        </row>
        <row r="14">
          <cell r="B14">
            <v>463.47370000000001</v>
          </cell>
        </row>
        <row r="15">
          <cell r="B15">
            <v>497.57889999999998</v>
          </cell>
        </row>
        <row r="16">
          <cell r="B16">
            <v>541.52170000000001</v>
          </cell>
        </row>
        <row r="17">
          <cell r="B17">
            <v>574.28570000000002</v>
          </cell>
        </row>
        <row r="18">
          <cell r="B18">
            <v>606</v>
          </cell>
        </row>
        <row r="19">
          <cell r="B19">
            <v>642.27269999999999</v>
          </cell>
        </row>
        <row r="20">
          <cell r="B20">
            <v>636.19050000000004</v>
          </cell>
        </row>
        <row r="21">
          <cell r="B21">
            <v>635</v>
          </cell>
        </row>
        <row r="22">
          <cell r="B22">
            <v>599.04759999999999</v>
          </cell>
        </row>
        <row r="23">
          <cell r="B23">
            <v>608.80949999999996</v>
          </cell>
        </row>
        <row r="24">
          <cell r="B24">
            <v>637</v>
          </cell>
        </row>
        <row r="25">
          <cell r="B25">
            <v>610.95240000000001</v>
          </cell>
        </row>
        <row r="26">
          <cell r="B26">
            <v>614.5</v>
          </cell>
        </row>
        <row r="27">
          <cell r="B27">
            <v>660.78949999999998</v>
          </cell>
        </row>
        <row r="28">
          <cell r="B28">
            <v>724.7826</v>
          </cell>
        </row>
        <row r="29">
          <cell r="B29">
            <v>787.75</v>
          </cell>
        </row>
        <row r="30">
          <cell r="B30">
            <v>798.09519999999998</v>
          </cell>
        </row>
        <row r="31">
          <cell r="B31">
            <v>791.90480000000002</v>
          </cell>
        </row>
        <row r="32">
          <cell r="B32">
            <v>757.55</v>
          </cell>
        </row>
        <row r="33">
          <cell r="B33">
            <v>749.95650000000001</v>
          </cell>
        </row>
        <row r="34">
          <cell r="B34">
            <v>770</v>
          </cell>
        </row>
        <row r="35">
          <cell r="B35">
            <v>796.54761904761904</v>
          </cell>
        </row>
        <row r="36">
          <cell r="B36">
            <v>804.6</v>
          </cell>
        </row>
        <row r="37">
          <cell r="B37">
            <v>770</v>
          </cell>
        </row>
        <row r="38">
          <cell r="B38">
            <v>745.25</v>
          </cell>
        </row>
        <row r="39">
          <cell r="B39">
            <v>707.63160000000005</v>
          </cell>
        </row>
        <row r="40">
          <cell r="B40">
            <v>636.52170000000001</v>
          </cell>
        </row>
        <row r="41">
          <cell r="B41">
            <v>605</v>
          </cell>
        </row>
        <row r="42">
          <cell r="B42">
            <v>594.5</v>
          </cell>
        </row>
        <row r="43">
          <cell r="B43">
            <v>580.23810000000003</v>
          </cell>
        </row>
        <row r="44">
          <cell r="B44">
            <v>595</v>
          </cell>
        </row>
        <row r="45">
          <cell r="B45">
            <v>658.04349999999999</v>
          </cell>
        </row>
        <row r="46">
          <cell r="B46">
            <v>641</v>
          </cell>
        </row>
        <row r="47">
          <cell r="B47">
            <v>592.27269999999999</v>
          </cell>
        </row>
        <row r="48">
          <cell r="B48">
            <v>560.75</v>
          </cell>
        </row>
        <row r="49">
          <cell r="B49">
            <v>546.125</v>
          </cell>
        </row>
        <row r="50">
          <cell r="B50">
            <v>521.42859999999996</v>
          </cell>
        </row>
        <row r="51">
          <cell r="B51">
            <v>493.875</v>
          </cell>
        </row>
        <row r="52">
          <cell r="B52">
            <v>466.5</v>
          </cell>
        </row>
        <row r="53">
          <cell r="B53">
            <v>466.7045</v>
          </cell>
        </row>
        <row r="54">
          <cell r="B54">
            <v>440.34</v>
          </cell>
        </row>
        <row r="55">
          <cell r="B55">
            <v>441.58</v>
          </cell>
        </row>
        <row r="56">
          <cell r="B56">
            <v>471.82</v>
          </cell>
        </row>
        <row r="57">
          <cell r="B57">
            <v>445.43</v>
          </cell>
        </row>
        <row r="58">
          <cell r="B58">
            <v>434.63</v>
          </cell>
        </row>
        <row r="59">
          <cell r="B59">
            <v>470.17</v>
          </cell>
        </row>
        <row r="60">
          <cell r="B60">
            <v>483.9</v>
          </cell>
        </row>
        <row r="61">
          <cell r="B61">
            <v>483.64</v>
          </cell>
        </row>
        <row r="62">
          <cell r="B62">
            <v>433.45</v>
          </cell>
        </row>
        <row r="63">
          <cell r="B63">
            <v>429.14</v>
          </cell>
        </row>
        <row r="64">
          <cell r="B64">
            <v>402.5</v>
          </cell>
        </row>
        <row r="65">
          <cell r="B65">
            <v>410.32000000000016</v>
          </cell>
        </row>
        <row r="66">
          <cell r="B66">
            <v>424.62000000000012</v>
          </cell>
        </row>
        <row r="67">
          <cell r="B67">
            <v>434.09000000000015</v>
          </cell>
        </row>
        <row r="68">
          <cell r="B68">
            <v>439.13000000000011</v>
          </cell>
        </row>
        <row r="69">
          <cell r="B69">
            <v>444.98000000000019</v>
          </cell>
        </row>
        <row r="70">
          <cell r="B70">
            <v>435.75000000000017</v>
          </cell>
        </row>
        <row r="71">
          <cell r="B71">
            <v>431.05000000000018</v>
          </cell>
        </row>
        <row r="72">
          <cell r="B72">
            <v>435.95000000000016</v>
          </cell>
        </row>
        <row r="73">
          <cell r="B73">
            <v>431.11000000000013</v>
          </cell>
        </row>
        <row r="74">
          <cell r="B74">
            <v>440.72000000000014</v>
          </cell>
        </row>
        <row r="75">
          <cell r="B75">
            <v>449.66000000000014</v>
          </cell>
        </row>
        <row r="76">
          <cell r="B76">
            <v>455</v>
          </cell>
        </row>
        <row r="77">
          <cell r="B77">
            <v>460</v>
          </cell>
        </row>
        <row r="78">
          <cell r="B78">
            <v>462.5</v>
          </cell>
        </row>
        <row r="79">
          <cell r="B79">
            <v>465</v>
          </cell>
        </row>
        <row r="80">
          <cell r="B80">
            <v>467.5</v>
          </cell>
        </row>
        <row r="81">
          <cell r="B81">
            <v>470</v>
          </cell>
        </row>
        <row r="82">
          <cell r="B82">
            <v>472.5</v>
          </cell>
        </row>
        <row r="83">
          <cell r="B83">
            <v>475</v>
          </cell>
        </row>
        <row r="84">
          <cell r="B84">
            <v>477.5</v>
          </cell>
        </row>
        <row r="85">
          <cell r="B85">
            <v>480</v>
          </cell>
        </row>
        <row r="86">
          <cell r="B86">
            <v>485</v>
          </cell>
        </row>
        <row r="87">
          <cell r="B87">
            <v>487.5</v>
          </cell>
        </row>
        <row r="88">
          <cell r="B88">
            <v>490</v>
          </cell>
        </row>
        <row r="89">
          <cell r="B89">
            <v>492.5</v>
          </cell>
        </row>
        <row r="90">
          <cell r="B90">
            <v>495</v>
          </cell>
        </row>
        <row r="91">
          <cell r="B91">
            <v>497.5</v>
          </cell>
        </row>
        <row r="92">
          <cell r="B92">
            <v>500</v>
          </cell>
        </row>
        <row r="93">
          <cell r="B93">
            <v>502.5</v>
          </cell>
        </row>
        <row r="94">
          <cell r="B94">
            <v>498</v>
          </cell>
        </row>
        <row r="95">
          <cell r="B95">
            <v>500</v>
          </cell>
        </row>
        <row r="96">
          <cell r="B96">
            <v>502.5</v>
          </cell>
        </row>
        <row r="97">
          <cell r="B97">
            <v>505</v>
          </cell>
        </row>
        <row r="98">
          <cell r="B98">
            <v>467.5</v>
          </cell>
        </row>
        <row r="99">
          <cell r="B99">
            <v>470</v>
          </cell>
        </row>
        <row r="100">
          <cell r="B100">
            <v>472.5</v>
          </cell>
        </row>
        <row r="101">
          <cell r="B101">
            <v>475</v>
          </cell>
        </row>
        <row r="102">
          <cell r="B102">
            <v>497.5</v>
          </cell>
        </row>
        <row r="103">
          <cell r="B103">
            <v>512.5</v>
          </cell>
        </row>
        <row r="104">
          <cell r="B104">
            <v>517.5</v>
          </cell>
        </row>
        <row r="105">
          <cell r="B105">
            <v>522.5</v>
          </cell>
        </row>
        <row r="106">
          <cell r="B106">
            <v>550</v>
          </cell>
        </row>
        <row r="107">
          <cell r="B107">
            <v>560</v>
          </cell>
        </row>
        <row r="108">
          <cell r="B108">
            <v>570</v>
          </cell>
        </row>
        <row r="109">
          <cell r="B109">
            <v>582.5</v>
          </cell>
        </row>
        <row r="110">
          <cell r="B110">
            <v>582.5</v>
          </cell>
        </row>
        <row r="111">
          <cell r="B111">
            <v>570</v>
          </cell>
        </row>
        <row r="112">
          <cell r="B112">
            <v>577.5</v>
          </cell>
        </row>
        <row r="113">
          <cell r="B113">
            <v>582.5</v>
          </cell>
        </row>
        <row r="114">
          <cell r="B114">
            <v>615</v>
          </cell>
        </row>
        <row r="115">
          <cell r="B115">
            <v>615</v>
          </cell>
        </row>
        <row r="116">
          <cell r="B116">
            <v>635</v>
          </cell>
        </row>
        <row r="117">
          <cell r="B117">
            <v>632.5</v>
          </cell>
        </row>
        <row r="118">
          <cell r="B118">
            <v>627.5</v>
          </cell>
        </row>
        <row r="119">
          <cell r="B119">
            <v>620</v>
          </cell>
        </row>
        <row r="120">
          <cell r="B120">
            <v>612.5</v>
          </cell>
        </row>
        <row r="121">
          <cell r="B121">
            <v>602.5</v>
          </cell>
        </row>
        <row r="122">
          <cell r="B122">
            <v>602.5</v>
          </cell>
        </row>
        <row r="123">
          <cell r="B123">
            <v>612.5</v>
          </cell>
        </row>
        <row r="124">
          <cell r="B124">
            <v>620</v>
          </cell>
        </row>
        <row r="125">
          <cell r="B125">
            <v>625</v>
          </cell>
        </row>
        <row r="126">
          <cell r="B126">
            <v>630</v>
          </cell>
        </row>
        <row r="127">
          <cell r="B127">
            <v>632.5</v>
          </cell>
        </row>
        <row r="128">
          <cell r="B128">
            <v>637.5</v>
          </cell>
        </row>
        <row r="129">
          <cell r="B129">
            <v>635</v>
          </cell>
        </row>
        <row r="130">
          <cell r="B130">
            <v>630</v>
          </cell>
        </row>
        <row r="131">
          <cell r="B131">
            <v>625</v>
          </cell>
        </row>
        <row r="132">
          <cell r="B132">
            <v>617.5</v>
          </cell>
        </row>
        <row r="133">
          <cell r="B133">
            <v>587.5</v>
          </cell>
        </row>
        <row r="134">
          <cell r="B134">
            <v>592.5</v>
          </cell>
        </row>
        <row r="135">
          <cell r="B135">
            <v>595</v>
          </cell>
        </row>
        <row r="136">
          <cell r="B136">
            <v>597.5</v>
          </cell>
        </row>
        <row r="137">
          <cell r="B137">
            <v>600</v>
          </cell>
        </row>
        <row r="138">
          <cell r="B138">
            <v>602.5</v>
          </cell>
        </row>
        <row r="139">
          <cell r="B139">
            <v>607.5</v>
          </cell>
        </row>
        <row r="140">
          <cell r="B140">
            <v>612.5</v>
          </cell>
        </row>
        <row r="141">
          <cell r="B141">
            <v>620</v>
          </cell>
        </row>
        <row r="142">
          <cell r="B142">
            <v>627.5</v>
          </cell>
        </row>
        <row r="143">
          <cell r="B143">
            <v>637.5</v>
          </cell>
        </row>
        <row r="144">
          <cell r="B144">
            <v>610</v>
          </cell>
        </row>
        <row r="145">
          <cell r="B145">
            <v>622.5</v>
          </cell>
        </row>
        <row r="146">
          <cell r="B146">
            <v>622.5</v>
          </cell>
        </row>
        <row r="147">
          <cell r="B147">
            <v>615</v>
          </cell>
        </row>
        <row r="148">
          <cell r="B148">
            <v>592.5</v>
          </cell>
        </row>
        <row r="149">
          <cell r="B149">
            <v>597.5</v>
          </cell>
        </row>
        <row r="150">
          <cell r="B150">
            <v>600</v>
          </cell>
        </row>
        <row r="151">
          <cell r="B151">
            <v>592.5</v>
          </cell>
        </row>
        <row r="152">
          <cell r="B152">
            <v>582.5</v>
          </cell>
        </row>
        <row r="153">
          <cell r="B153">
            <v>580</v>
          </cell>
        </row>
        <row r="154">
          <cell r="B154">
            <v>575</v>
          </cell>
        </row>
        <row r="155">
          <cell r="B155">
            <v>570</v>
          </cell>
        </row>
        <row r="156">
          <cell r="B156">
            <v>562.5</v>
          </cell>
        </row>
        <row r="157">
          <cell r="B157">
            <v>552.5</v>
          </cell>
        </row>
        <row r="158">
          <cell r="B158">
            <v>562.5</v>
          </cell>
        </row>
        <row r="159">
          <cell r="B159">
            <v>563</v>
          </cell>
        </row>
        <row r="160">
          <cell r="B160">
            <v>570</v>
          </cell>
        </row>
        <row r="161">
          <cell r="B161">
            <v>575</v>
          </cell>
        </row>
        <row r="162">
          <cell r="B162">
            <v>567.5</v>
          </cell>
        </row>
        <row r="163">
          <cell r="B163">
            <v>572.5</v>
          </cell>
        </row>
        <row r="164">
          <cell r="B164">
            <v>575</v>
          </cell>
        </row>
        <row r="165">
          <cell r="B165">
            <v>562.5</v>
          </cell>
        </row>
        <row r="166">
          <cell r="B166">
            <v>560</v>
          </cell>
        </row>
        <row r="167">
          <cell r="B167">
            <v>545</v>
          </cell>
        </row>
        <row r="168">
          <cell r="B168">
            <v>527.5</v>
          </cell>
        </row>
        <row r="169">
          <cell r="B169">
            <v>510</v>
          </cell>
        </row>
        <row r="170">
          <cell r="B170">
            <v>492.5</v>
          </cell>
        </row>
        <row r="171">
          <cell r="B171">
            <v>475</v>
          </cell>
        </row>
        <row r="172">
          <cell r="B172">
            <v>467.5</v>
          </cell>
        </row>
        <row r="173">
          <cell r="B173">
            <v>470</v>
          </cell>
        </row>
        <row r="174">
          <cell r="B174">
            <v>467.5</v>
          </cell>
        </row>
        <row r="175">
          <cell r="B175">
            <v>470</v>
          </cell>
        </row>
        <row r="176">
          <cell r="B176">
            <v>480</v>
          </cell>
        </row>
        <row r="177">
          <cell r="B177">
            <v>490</v>
          </cell>
        </row>
        <row r="178">
          <cell r="B178">
            <v>502.5</v>
          </cell>
        </row>
        <row r="179">
          <cell r="B179">
            <v>515</v>
          </cell>
        </row>
        <row r="180">
          <cell r="B180">
            <v>530</v>
          </cell>
        </row>
        <row r="181">
          <cell r="B181">
            <v>545</v>
          </cell>
        </row>
        <row r="182">
          <cell r="B182">
            <v>550</v>
          </cell>
        </row>
        <row r="183">
          <cell r="B183">
            <v>552.5</v>
          </cell>
        </row>
        <row r="184">
          <cell r="B184">
            <v>542.5</v>
          </cell>
        </row>
        <row r="185">
          <cell r="B185">
            <v>532.5</v>
          </cell>
        </row>
        <row r="186">
          <cell r="B186">
            <v>520</v>
          </cell>
        </row>
        <row r="187">
          <cell r="B187">
            <v>502.5</v>
          </cell>
        </row>
        <row r="188">
          <cell r="B188">
            <v>487.5</v>
          </cell>
        </row>
        <row r="189">
          <cell r="B189">
            <v>470</v>
          </cell>
        </row>
        <row r="190">
          <cell r="B190">
            <v>452.5</v>
          </cell>
        </row>
        <row r="191">
          <cell r="B191">
            <v>432.5</v>
          </cell>
        </row>
        <row r="192">
          <cell r="B192">
            <v>412.5</v>
          </cell>
        </row>
        <row r="193">
          <cell r="B193">
            <v>390</v>
          </cell>
        </row>
        <row r="194">
          <cell r="B194">
            <v>382.5</v>
          </cell>
        </row>
        <row r="195">
          <cell r="B195">
            <v>372.5</v>
          </cell>
        </row>
        <row r="196">
          <cell r="B196">
            <v>362.5</v>
          </cell>
        </row>
        <row r="197">
          <cell r="B197">
            <v>350</v>
          </cell>
        </row>
        <row r="198">
          <cell r="B198">
            <v>337.5</v>
          </cell>
        </row>
        <row r="199">
          <cell r="B199">
            <v>325</v>
          </cell>
        </row>
        <row r="200">
          <cell r="B200">
            <v>312.5</v>
          </cell>
        </row>
        <row r="201">
          <cell r="B201">
            <v>297.5</v>
          </cell>
        </row>
        <row r="202">
          <cell r="B202">
            <v>280</v>
          </cell>
        </row>
        <row r="203">
          <cell r="B203">
            <v>262.5</v>
          </cell>
        </row>
        <row r="204">
          <cell r="B204">
            <v>245</v>
          </cell>
        </row>
        <row r="205">
          <cell r="B205">
            <v>227.5</v>
          </cell>
        </row>
        <row r="206">
          <cell r="B206">
            <v>210</v>
          </cell>
        </row>
        <row r="207">
          <cell r="B207">
            <v>197.5</v>
          </cell>
        </row>
        <row r="208">
          <cell r="B208">
            <v>182.5</v>
          </cell>
        </row>
        <row r="209">
          <cell r="B209">
            <v>167.5</v>
          </cell>
        </row>
        <row r="210">
          <cell r="B210">
            <v>152.5</v>
          </cell>
        </row>
        <row r="211">
          <cell r="B211">
            <v>137.5</v>
          </cell>
        </row>
        <row r="212">
          <cell r="B212">
            <v>125</v>
          </cell>
        </row>
        <row r="213">
          <cell r="B213">
            <v>112.5</v>
          </cell>
        </row>
        <row r="214">
          <cell r="B214">
            <v>100</v>
          </cell>
        </row>
        <row r="215">
          <cell r="B215">
            <v>87.5</v>
          </cell>
        </row>
        <row r="216">
          <cell r="B216">
            <v>75</v>
          </cell>
        </row>
        <row r="217">
          <cell r="B217">
            <v>62.5</v>
          </cell>
        </row>
        <row r="218">
          <cell r="B218">
            <v>47.5</v>
          </cell>
        </row>
        <row r="219">
          <cell r="B219">
            <v>32.5</v>
          </cell>
        </row>
        <row r="220">
          <cell r="B220">
            <v>17.5</v>
          </cell>
        </row>
        <row r="221">
          <cell r="B221">
            <v>2.5</v>
          </cell>
        </row>
        <row r="222">
          <cell r="B222">
            <v>-12.5</v>
          </cell>
        </row>
        <row r="223">
          <cell r="B223" t="e">
            <v>#NUM!</v>
          </cell>
        </row>
        <row r="224">
          <cell r="B224" t="e">
            <v>#NUM!</v>
          </cell>
        </row>
        <row r="225">
          <cell r="B225" t="e">
            <v>#NUM!</v>
          </cell>
        </row>
        <row r="226">
          <cell r="B226" t="e">
            <v>#NUM!</v>
          </cell>
        </row>
        <row r="227">
          <cell r="B227" t="e">
            <v>#NUM!</v>
          </cell>
        </row>
        <row r="228">
          <cell r="B228" t="e">
            <v>#NUM!</v>
          </cell>
        </row>
        <row r="229">
          <cell r="B229" t="e">
            <v>#NUM!</v>
          </cell>
        </row>
        <row r="230">
          <cell r="B230" t="e">
            <v>#NUM!</v>
          </cell>
        </row>
        <row r="231">
          <cell r="B231" t="e">
            <v>#NUM!</v>
          </cell>
        </row>
        <row r="232">
          <cell r="B232" t="e">
            <v>#NUM!</v>
          </cell>
        </row>
        <row r="233">
          <cell r="B233" t="e">
            <v>#NUM!</v>
          </cell>
        </row>
        <row r="234">
          <cell r="B234" t="e">
            <v>#NUM!</v>
          </cell>
        </row>
        <row r="235">
          <cell r="B235" t="e">
            <v>#NUM!</v>
          </cell>
        </row>
        <row r="236">
          <cell r="B236" t="e">
            <v>#NUM!</v>
          </cell>
        </row>
        <row r="237">
          <cell r="B237" t="e">
            <v>#NUM!</v>
          </cell>
        </row>
        <row r="238">
          <cell r="B238" t="e">
            <v>#NUM!</v>
          </cell>
        </row>
        <row r="239">
          <cell r="B239" t="e">
            <v>#NUM!</v>
          </cell>
        </row>
        <row r="240">
          <cell r="B240" t="e">
            <v>#NUM!</v>
          </cell>
        </row>
        <row r="241">
          <cell r="B241" t="e">
            <v>#NUM!</v>
          </cell>
        </row>
        <row r="242">
          <cell r="B242" t="e">
            <v>#NUM!</v>
          </cell>
        </row>
        <row r="243">
          <cell r="B243" t="e">
            <v>#NUM!</v>
          </cell>
        </row>
        <row r="244">
          <cell r="B244" t="e">
            <v>#NUM!</v>
          </cell>
        </row>
        <row r="245">
          <cell r="B245" t="e">
            <v>#NUM!</v>
          </cell>
        </row>
        <row r="246">
          <cell r="B246" t="e">
            <v>#NUM!</v>
          </cell>
        </row>
        <row r="247">
          <cell r="B247" t="e">
            <v>#NUM!</v>
          </cell>
        </row>
        <row r="248">
          <cell r="B248" t="e">
            <v>#NUM!</v>
          </cell>
        </row>
        <row r="249">
          <cell r="B249" t="e">
            <v>#NUM!</v>
          </cell>
        </row>
        <row r="250">
          <cell r="B250" t="e">
            <v>#NUM!</v>
          </cell>
        </row>
        <row r="251">
          <cell r="B251" t="e">
            <v>#NUM!</v>
          </cell>
        </row>
        <row r="252">
          <cell r="B252" t="e">
            <v>#NUM!</v>
          </cell>
        </row>
        <row r="253">
          <cell r="B253" t="e">
            <v>#NUM!</v>
          </cell>
        </row>
      </sheetData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ProphetX" ddeTopic="HISTORY">
    <ddeItems>
      <ddeItem name="QHOh0[INTERVAL:DAILY,COMPRESSION:1,SORT:ASC,SPAN:25]?DATE,CLOSE">
        <values rows="25" cols="2"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  <value t="str">
            <val xml:space="preserve"> ---</val>
          </value>
        </values>
      </ddeItem>
      <ddeItem name="StdDocumentName" ole="1" advise="1"/>
    </ddeItems>
  </ddeLin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EMTS-CARB Forecast"/>
      <sheetName val="Fuel Vol and Credit Gen"/>
      <sheetName val="Qrtly Credit-Deficit Generation"/>
      <sheetName val="Annual Credit-Deficit Gen"/>
      <sheetName val="Biofuel Feedstocks"/>
      <sheetName val="Graph Testing"/>
      <sheetName val="CA LCFS Performance"/>
      <sheetName val="Chart1"/>
      <sheetName val="Table 1"/>
      <sheetName val="Chart2"/>
      <sheetName val="Chart3"/>
      <sheetName val="FeedStock"/>
      <sheetName val="FeedStock 2011 - 2021"/>
      <sheetName val="Graphs"/>
      <sheetName val="Graph Data"/>
      <sheetName val="DMAggregatedFuelVolumes"/>
      <sheetName val="Chart23"/>
      <sheetName val="Chart24"/>
      <sheetName val="Chart25"/>
      <sheetName val="Chart26"/>
      <sheetName val="Chart27"/>
      <sheetName val="Chart28"/>
      <sheetName val="Chart29"/>
      <sheetName val="Chart30"/>
      <sheetName val="Chart31"/>
      <sheetName val="Chart32"/>
      <sheetName val="Chart33"/>
      <sheetName val="Chart34"/>
      <sheetName val="Chart35"/>
      <sheetName val="Chart36"/>
      <sheetName val="Chart37"/>
      <sheetName val="Chart39"/>
      <sheetName val="Chart40"/>
      <sheetName val="Chart41"/>
      <sheetName val="Chart42"/>
      <sheetName val="Chart43"/>
      <sheetName val="Chart44"/>
      <sheetName val="Fig E w ARGUS"/>
      <sheetName val="Fig10"/>
      <sheetName val="CARB LCFS Data"/>
    </sheetNames>
    <sheetDataSet>
      <sheetData sheetId="0"/>
      <sheetData sheetId="1"/>
      <sheetData sheetId="2">
        <row r="12">
          <cell r="AY12">
            <v>68541019</v>
          </cell>
          <cell r="AZ12">
            <v>60275869</v>
          </cell>
          <cell r="BA12">
            <v>67129512</v>
          </cell>
          <cell r="BB12">
            <v>72940256</v>
          </cell>
          <cell r="BC12">
            <v>64404789</v>
          </cell>
          <cell r="BD12">
            <v>55754578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ture Planted Area"/>
      <sheetName val="Oil Yield"/>
      <sheetName val="Malaysia PO Extraction Rates"/>
      <sheetName val="Malaysian Palm USDA Comp"/>
      <sheetName val="SE Asia Palm Complex"/>
      <sheetName val="Malaysian BD Exports"/>
      <sheetName val="Malaysian PO Imports"/>
      <sheetName val="Indo PO Exports to Malaysia"/>
      <sheetName val="Malaysian Export Chart"/>
      <sheetName val="Malaysian Stocks Chart"/>
      <sheetName val="Malaysian Production Chart"/>
      <sheetName val="Malaysia Domestic Usage Chart"/>
      <sheetName val="Chart2"/>
      <sheetName val="Malaysia Palm Complex"/>
      <sheetName val="Malaysian Cargo Surveys"/>
      <sheetName val="Indonesia Domestic Use chart"/>
      <sheetName val="Indonesia Palm Complex"/>
      <sheetName val="Philippines Copra Complex"/>
      <sheetName val="Indonesia Copra Complex"/>
      <sheetName val="Indonesia Monthly Dom Use"/>
      <sheetName val="SE Asia Monthly Production"/>
      <sheetName val="Indonesia Monthly Production"/>
      <sheetName val="SE Asia Monthly Exports"/>
      <sheetName val="Indonesia Monthly Exports"/>
      <sheetName val="Indonesia Exports by Region"/>
      <sheetName val="SE Asian PO Exports by Country"/>
      <sheetName val="Indonesia Mth Exp to W Hemi"/>
      <sheetName val="Malaysia Monthly Production"/>
      <sheetName val="Malaysia Monthly Exports"/>
      <sheetName val="Malaysia Monthly Stocks"/>
      <sheetName val="Malaysia PO Monthly Bal"/>
      <sheetName val="Malaysia PKO Monthly Bal"/>
      <sheetName val="MPOB Report Breakdown"/>
      <sheetName val="Chart3"/>
      <sheetName val="SBO-PO spread"/>
      <sheetName val="Chart1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151">
          <cell r="AZ151" t="str">
            <v xml:space="preserve">10/11 </v>
          </cell>
          <cell r="BA151" t="str">
            <v xml:space="preserve">11/12 </v>
          </cell>
          <cell r="BB151" t="str">
            <v xml:space="preserve">12/13 </v>
          </cell>
          <cell r="BC151" t="str">
            <v xml:space="preserve">13/14 </v>
          </cell>
        </row>
        <row r="152">
          <cell r="AZ152">
            <v>166.11900000000014</v>
          </cell>
          <cell r="BA152">
            <v>142.0630000000001</v>
          </cell>
          <cell r="BB152">
            <v>193.00900000000001</v>
          </cell>
          <cell r="BC152">
            <v>268.29900000000021</v>
          </cell>
        </row>
        <row r="153">
          <cell r="AZ153">
            <v>203.02099999999996</v>
          </cell>
          <cell r="BA153">
            <v>85.159000000000106</v>
          </cell>
          <cell r="BB153">
            <v>253.93000000000029</v>
          </cell>
          <cell r="BC153">
            <v>215.19399999999996</v>
          </cell>
        </row>
        <row r="154">
          <cell r="AY154">
            <v>156.30300000000034</v>
          </cell>
          <cell r="AZ154">
            <v>83.743999999999915</v>
          </cell>
          <cell r="BA154">
            <v>89.769999999999982</v>
          </cell>
          <cell r="BB154">
            <v>155.51100000000042</v>
          </cell>
        </row>
        <row r="155">
          <cell r="AY155">
            <v>250.50199999999973</v>
          </cell>
          <cell r="AZ155">
            <v>198.56900000000019</v>
          </cell>
          <cell r="BA155">
            <v>142.75800000000004</v>
          </cell>
          <cell r="BB155">
            <v>134.54300000000012</v>
          </cell>
        </row>
        <row r="156">
          <cell r="AY156">
            <v>139.23099999999999</v>
          </cell>
          <cell r="AZ156">
            <v>106.41300000000001</v>
          </cell>
          <cell r="BA156">
            <v>170.91800000000012</v>
          </cell>
          <cell r="BB156">
            <v>133.13499999999931</v>
          </cell>
        </row>
        <row r="157">
          <cell r="AY157">
            <v>173.06699999999955</v>
          </cell>
          <cell r="AZ157">
            <v>181.59799999999996</v>
          </cell>
          <cell r="BA157">
            <v>118.11899999999991</v>
          </cell>
          <cell r="BB157">
            <v>143.5310000000004</v>
          </cell>
        </row>
        <row r="158">
          <cell r="AY158">
            <v>156.47900000000027</v>
          </cell>
          <cell r="AZ158">
            <v>186.99600000000009</v>
          </cell>
          <cell r="BA158">
            <v>169.0329999999999</v>
          </cell>
          <cell r="BB158">
            <v>203.43000000000029</v>
          </cell>
        </row>
        <row r="159">
          <cell r="AY159">
            <v>186.37900000000013</v>
          </cell>
          <cell r="AZ159">
            <v>184.59500000000003</v>
          </cell>
          <cell r="BA159">
            <v>165.77999999999975</v>
          </cell>
          <cell r="BB159">
            <v>121.39200000000005</v>
          </cell>
        </row>
        <row r="160">
          <cell r="AY160">
            <v>146.35499999999979</v>
          </cell>
          <cell r="AZ160">
            <v>145.61299999999983</v>
          </cell>
          <cell r="BA160">
            <v>147.54400000000032</v>
          </cell>
          <cell r="BB160">
            <v>206.61400000000003</v>
          </cell>
        </row>
        <row r="161">
          <cell r="AY161">
            <v>204.80100000000016</v>
          </cell>
          <cell r="AZ161">
            <v>171.25900000000024</v>
          </cell>
          <cell r="BA161">
            <v>186.86300000000006</v>
          </cell>
          <cell r="BB161">
            <v>244.92399999999998</v>
          </cell>
        </row>
        <row r="162">
          <cell r="AY162">
            <v>179.73600000000033</v>
          </cell>
          <cell r="AZ162">
            <v>156.69499999999971</v>
          </cell>
          <cell r="BA162">
            <v>172.4069999999997</v>
          </cell>
          <cell r="BB162">
            <v>222.79800000000023</v>
          </cell>
        </row>
      </sheetData>
      <sheetData sheetId="14"/>
      <sheetData sheetId="15" refreshError="1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 refreshError="1"/>
      <sheetData sheetId="34"/>
      <sheetData sheetId="3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n_crush_margin_data"/>
      <sheetName val="World Soybean Bal Sheet"/>
      <sheetName val="SB World-Major"/>
      <sheetName val="USDA Comp "/>
      <sheetName val="Historic WASDE MY 202425"/>
      <sheetName val="Historic Fastmarkets MY 202425"/>
      <sheetName val="Historic Fastmarkets MY 202324"/>
      <sheetName val="Historic WASDE MY 202324"/>
      <sheetName val="USDA Comp1"/>
      <sheetName val="SBMeal_premium"/>
      <sheetName val="Argentina Prod by state"/>
      <sheetName val="Brazil Planting Pace"/>
      <sheetName val="World Soy Breakdown"/>
      <sheetName val="Major Soybean Exports"/>
      <sheetName val="Major Qrtly Meal Exports chart"/>
      <sheetName val="Major Soybean Meal Exports"/>
      <sheetName val="Major Exporting Quarterly S&amp;D"/>
      <sheetName val="Soybean Trade Matrix"/>
      <sheetName val="Soybean Meal Trade Matrix"/>
      <sheetName val="Soybean Oil Trade Matrix"/>
      <sheetName val="Major Soy Crush"/>
      <sheetName val="US Soy Complex"/>
      <sheetName val="Major Soy Oil"/>
      <sheetName val="China Soy Complex"/>
      <sheetName val="Sheet1"/>
      <sheetName val="Brazil area by state "/>
      <sheetName val="Brazil Soy Complex"/>
      <sheetName val="Brazil  yield by state"/>
      <sheetName val="La Nina and Yields"/>
      <sheetName val="Brazil Soymeal"/>
      <sheetName val="Brazil Soyoil"/>
      <sheetName val="Argentina Soy Complex"/>
      <sheetName val="Argentina Biodiesel Cal Yrs"/>
      <sheetName val="Argentina Soymeal"/>
      <sheetName val="Argentina Soyoil"/>
      <sheetName val="Paraguay Soy Complex"/>
      <sheetName val="SoAm Soy"/>
      <sheetName val="Uruguay Soy Complex"/>
      <sheetName val="EU Soy Complex"/>
      <sheetName val="EU-27"/>
      <sheetName val="UK"/>
      <sheetName val="Canada Soy Complex"/>
      <sheetName val="Canada SBO CY Balance Sheet"/>
      <sheetName val="Ukraine Soy Complex"/>
      <sheetName val="Russia Soybean Complex"/>
      <sheetName val="India Soy Complex"/>
      <sheetName val="Japan Soy Complex"/>
      <sheetName val="Mexico Soy Complex"/>
      <sheetName val="Complex Temp(3)"/>
      <sheetName val="World Soybean Balance Shee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8">
          <cell r="M28">
            <v>128.99799999999999</v>
          </cell>
        </row>
      </sheetData>
      <sheetData sheetId="14"/>
      <sheetData sheetId="15"/>
      <sheetData sheetId="16"/>
      <sheetData sheetId="17">
        <row r="4">
          <cell r="Z4">
            <v>5620.001577506192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297">
          <cell r="BJ297">
            <v>274.86626128500001</v>
          </cell>
        </row>
        <row r="298">
          <cell r="BJ298">
            <v>342.04720075400002</v>
          </cell>
        </row>
        <row r="299">
          <cell r="BJ299">
            <v>382.00076512499999</v>
          </cell>
        </row>
        <row r="300">
          <cell r="BJ300">
            <v>447.20014278799994</v>
          </cell>
        </row>
        <row r="301">
          <cell r="BJ301">
            <v>415.87001248799999</v>
          </cell>
        </row>
        <row r="302">
          <cell r="BJ302">
            <v>452.06023545200003</v>
          </cell>
        </row>
        <row r="303">
          <cell r="BJ303">
            <v>459.66419660700001</v>
          </cell>
        </row>
        <row r="304">
          <cell r="BJ304">
            <v>444.32552843700006</v>
          </cell>
        </row>
        <row r="305">
          <cell r="BJ305">
            <v>458.45174929399997</v>
          </cell>
        </row>
        <row r="306">
          <cell r="BJ306">
            <v>445.95730884599999</v>
          </cell>
        </row>
        <row r="307">
          <cell r="BJ307">
            <v>403.70234590699999</v>
          </cell>
        </row>
        <row r="308">
          <cell r="BI308">
            <v>258.75439338699999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xico Choice White Grease "/>
      <sheetName val="Mexico Used Cooking Oil"/>
      <sheetName val="Mexico Yellow Grease"/>
      <sheetName val="Mexico Poultry Fat "/>
      <sheetName val="Mexico Inedible Tallow"/>
      <sheetName val="Canada Inedible Tallow"/>
      <sheetName val="Canada Used Cooking Oil"/>
      <sheetName val="Canada Yellow Grease"/>
      <sheetName val="Canada DCO"/>
      <sheetName val="Canada Choice White Grease"/>
      <sheetName val="Canada Poultry F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G MY Balance Sheet"/>
      <sheetName val="FOG CY Balance Sheet"/>
      <sheetName val="Corn Oil Balance Sheet"/>
      <sheetName val="Distillers' Corn Oil Complex"/>
      <sheetName val="Corn Oil Monthly Bal"/>
      <sheetName val="Palm Complex"/>
      <sheetName val="Copra Complex"/>
      <sheetName val="Meat and Bone Meal Complex"/>
      <sheetName val="Inedible Fat and Oil Bal"/>
      <sheetName val="Tallow Complex"/>
      <sheetName val="Technical Tallow"/>
      <sheetName val="Edible Tallow Complex"/>
      <sheetName val="Inedible Tallow Complex"/>
      <sheetName val="Grease Complex"/>
      <sheetName val="UCO-YG Combined Bal Sheets"/>
      <sheetName val="Yellow Grease Complex"/>
      <sheetName val="Used Cooking Oil Complex"/>
      <sheetName val="CWG Complex"/>
      <sheetName val="Lard Complex"/>
      <sheetName val="Feather Meal Complex"/>
      <sheetName val="Poultry Fat Non-Bio Use"/>
      <sheetName val="Poultry Fat Bio Use"/>
      <sheetName val="Poultry Byproduct Complex"/>
      <sheetName val="US Fat and Grease Balance Sheet"/>
    </sheetNames>
    <sheetDataSet>
      <sheetData sheetId="0"/>
      <sheetData sheetId="1"/>
      <sheetData sheetId="2">
        <row r="134">
          <cell r="S134">
            <v>2.9200218389999995</v>
          </cell>
        </row>
      </sheetData>
      <sheetData sheetId="3">
        <row r="39">
          <cell r="S39">
            <v>0</v>
          </cell>
        </row>
        <row r="103">
          <cell r="AD103">
            <v>116.78623301776037</v>
          </cell>
          <cell r="AE103">
            <v>106.99013809186347</v>
          </cell>
          <cell r="AF103">
            <v>76.281999999999996</v>
          </cell>
          <cell r="AG103">
            <v>65.177999999999997</v>
          </cell>
        </row>
        <row r="104">
          <cell r="AD104">
            <v>143.27134692397613</v>
          </cell>
          <cell r="AE104">
            <v>102.55446605916929</v>
          </cell>
          <cell r="AF104">
            <v>85</v>
          </cell>
          <cell r="AG104">
            <v>62.813000000000002</v>
          </cell>
        </row>
        <row r="105">
          <cell r="AD105">
            <v>150.29797397803216</v>
          </cell>
          <cell r="AE105">
            <v>110.42206778143442</v>
          </cell>
          <cell r="AF105">
            <v>63.088000000000001</v>
          </cell>
          <cell r="AG105">
            <v>66.537000000000006</v>
          </cell>
        </row>
        <row r="106">
          <cell r="AC106">
            <v>112.66256969861432</v>
          </cell>
          <cell r="AD106">
            <v>153.07208812566179</v>
          </cell>
          <cell r="AE106">
            <v>111.878</v>
          </cell>
          <cell r="AF106">
            <v>71.075999999999993</v>
          </cell>
          <cell r="AG106">
            <v>58.406999999999996</v>
          </cell>
        </row>
        <row r="107">
          <cell r="AC107">
            <v>79.493695352216392</v>
          </cell>
          <cell r="AD107">
            <v>134.68609331312609</v>
          </cell>
          <cell r="AE107">
            <v>95.100999999999999</v>
          </cell>
          <cell r="AF107">
            <v>73.781000000000006</v>
          </cell>
        </row>
        <row r="108">
          <cell r="AC108">
            <v>95.26608662118052</v>
          </cell>
          <cell r="AD108">
            <v>164.3963753382962</v>
          </cell>
          <cell r="AE108">
            <v>87.424999999999997</v>
          </cell>
          <cell r="AF108">
            <v>83.418310000000005</v>
          </cell>
        </row>
        <row r="109">
          <cell r="AC109">
            <v>109.8520735023011</v>
          </cell>
          <cell r="AD109">
            <v>157.76216516262048</v>
          </cell>
          <cell r="AE109">
            <v>83.272999999999996</v>
          </cell>
          <cell r="AF109">
            <v>96.388298992940378</v>
          </cell>
        </row>
        <row r="110">
          <cell r="AC110">
            <v>156.3439605572656</v>
          </cell>
          <cell r="AD110">
            <v>148.10802853691865</v>
          </cell>
          <cell r="AE110">
            <v>96.176000000000002</v>
          </cell>
          <cell r="AF110">
            <v>81.438000000000002</v>
          </cell>
        </row>
        <row r="111">
          <cell r="AC111">
            <v>140.08574075212724</v>
          </cell>
          <cell r="AD111">
            <v>174.29355895617817</v>
          </cell>
          <cell r="AE111">
            <v>97.825000000000003</v>
          </cell>
          <cell r="AF111">
            <v>79.507999999999996</v>
          </cell>
        </row>
        <row r="112">
          <cell r="AC112">
            <v>135.56058547432329</v>
          </cell>
          <cell r="AD112">
            <v>154.27151619947387</v>
          </cell>
          <cell r="AE112">
            <v>89.481999999999999</v>
          </cell>
          <cell r="AF112">
            <v>84.588999999999999</v>
          </cell>
        </row>
        <row r="113">
          <cell r="AC113">
            <v>72.740445753841811</v>
          </cell>
          <cell r="AD113">
            <v>166.45136479140911</v>
          </cell>
          <cell r="AE113">
            <v>87.953000000000003</v>
          </cell>
          <cell r="AF113">
            <v>90.349000000000004</v>
          </cell>
        </row>
        <row r="114">
          <cell r="AC114">
            <v>66.280529424396377</v>
          </cell>
          <cell r="AD114">
            <v>133.406418281404</v>
          </cell>
          <cell r="AE114">
            <v>73.75</v>
          </cell>
          <cell r="AF114">
            <v>69.864999999999995</v>
          </cell>
        </row>
      </sheetData>
      <sheetData sheetId="4"/>
      <sheetData sheetId="5">
        <row r="31">
          <cell r="S31">
            <v>82.89025980480001</v>
          </cell>
        </row>
      </sheetData>
      <sheetData sheetId="6">
        <row r="18">
          <cell r="S18">
            <v>74.060748694799997</v>
          </cell>
        </row>
      </sheetData>
      <sheetData sheetId="7">
        <row r="66">
          <cell r="B66">
            <v>199.83863125699997</v>
          </cell>
        </row>
      </sheetData>
      <sheetData sheetId="8"/>
      <sheetData sheetId="9"/>
      <sheetData sheetId="10"/>
      <sheetData sheetId="11"/>
      <sheetData sheetId="12">
        <row r="102">
          <cell r="AD102">
            <v>36.393954469162871</v>
          </cell>
          <cell r="AE102">
            <v>54.835067504636712</v>
          </cell>
          <cell r="AF102">
            <v>54.998405648361405</v>
          </cell>
          <cell r="AG102">
            <v>68.829830185646358</v>
          </cell>
        </row>
        <row r="103">
          <cell r="AD103">
            <v>32.371481818907306</v>
          </cell>
          <cell r="AE103">
            <v>59.214329663939431</v>
          </cell>
          <cell r="AF103">
            <v>57.781512307298065</v>
          </cell>
          <cell r="AG103">
            <v>77.655615187255918</v>
          </cell>
        </row>
        <row r="104">
          <cell r="AD104">
            <v>46.93825971606968</v>
          </cell>
          <cell r="AE104">
            <v>76.13872767261681</v>
          </cell>
          <cell r="AF104">
            <v>55.560636930267734</v>
          </cell>
          <cell r="AG104">
            <v>87.464534815173636</v>
          </cell>
        </row>
        <row r="105">
          <cell r="AC105">
            <v>34.87645999055772</v>
          </cell>
          <cell r="AD105">
            <v>52.167653173468828</v>
          </cell>
          <cell r="AE105">
            <v>66.012282677561259</v>
          </cell>
          <cell r="AF105">
            <v>72.590086245091967</v>
          </cell>
          <cell r="AG105">
            <v>52.538280832739439</v>
          </cell>
        </row>
        <row r="106">
          <cell r="AC106">
            <v>17.651621377404553</v>
          </cell>
          <cell r="AD106">
            <v>35.037082005240109</v>
          </cell>
          <cell r="AE106">
            <v>59.944033865187315</v>
          </cell>
          <cell r="AF106">
            <v>77.980262967164947</v>
          </cell>
        </row>
        <row r="107">
          <cell r="AC107">
            <v>26.547811991464474</v>
          </cell>
          <cell r="AD107">
            <v>33.436403587412826</v>
          </cell>
          <cell r="AE107">
            <v>91.523085954609073</v>
          </cell>
          <cell r="AF107">
            <v>82.974981291108975</v>
          </cell>
        </row>
        <row r="108">
          <cell r="AC108">
            <v>21.363774467652096</v>
          </cell>
          <cell r="AD108">
            <v>34.742019646143326</v>
          </cell>
          <cell r="AE108">
            <v>72.594399409519482</v>
          </cell>
          <cell r="AF108">
            <v>66.115810659397127</v>
          </cell>
        </row>
        <row r="109">
          <cell r="AC109">
            <v>25.392375458331561</v>
          </cell>
          <cell r="AD109">
            <v>26.180596370130456</v>
          </cell>
          <cell r="AE109">
            <v>87.359508103225821</v>
          </cell>
          <cell r="AF109">
            <v>67.180565093294831</v>
          </cell>
        </row>
        <row r="110">
          <cell r="AC110">
            <v>32.680021748384746</v>
          </cell>
          <cell r="AD110">
            <v>44.125254716974446</v>
          </cell>
          <cell r="AE110">
            <v>82.546761291824581</v>
          </cell>
          <cell r="AF110">
            <v>68.630729380506381</v>
          </cell>
        </row>
        <row r="111">
          <cell r="AC111">
            <v>27.395879169331749</v>
          </cell>
          <cell r="AD111">
            <v>53.705097905498256</v>
          </cell>
          <cell r="AE111">
            <v>91.02308875409372</v>
          </cell>
          <cell r="AF111">
            <v>60.615335366791165</v>
          </cell>
        </row>
        <row r="112">
          <cell r="AC112">
            <v>24.758974566951753</v>
          </cell>
          <cell r="AD112">
            <v>41.34410230160276</v>
          </cell>
          <cell r="AE112">
            <v>103.63008670702204</v>
          </cell>
          <cell r="AF112">
            <v>67.478324706507806</v>
          </cell>
        </row>
        <row r="113">
          <cell r="AC113">
            <v>25.388351974495912</v>
          </cell>
          <cell r="AD113">
            <v>51.602875113423359</v>
          </cell>
          <cell r="AE113">
            <v>114.22391630840667</v>
          </cell>
          <cell r="AF113">
            <v>49.541812152161917</v>
          </cell>
        </row>
      </sheetData>
      <sheetData sheetId="13"/>
      <sheetData sheetId="14"/>
      <sheetData sheetId="15">
        <row r="103">
          <cell r="AD103">
            <v>46.165559674440175</v>
          </cell>
          <cell r="AE103">
            <v>63.967341280755541</v>
          </cell>
          <cell r="AF103">
            <v>74.219484723305129</v>
          </cell>
          <cell r="AG103">
            <v>78.053317937435835</v>
          </cell>
        </row>
        <row r="104">
          <cell r="AD104">
            <v>53.828698087944829</v>
          </cell>
          <cell r="AE104">
            <v>78.070150259732515</v>
          </cell>
          <cell r="AF104">
            <v>62.745399999999989</v>
          </cell>
          <cell r="AG104">
            <v>87.90179999999998</v>
          </cell>
        </row>
        <row r="105">
          <cell r="AD105">
            <v>35.146070213186242</v>
          </cell>
          <cell r="AE105">
            <v>88.836230750994446</v>
          </cell>
          <cell r="AF105">
            <v>67.641389947012399</v>
          </cell>
          <cell r="AG105">
            <v>85.762208602791759</v>
          </cell>
        </row>
        <row r="106">
          <cell r="AC106">
            <v>57.918396720756782</v>
          </cell>
          <cell r="AD106">
            <v>33.991983513605518</v>
          </cell>
          <cell r="AE106">
            <v>72.007290448412817</v>
          </cell>
          <cell r="AF106">
            <v>84.496769542782744</v>
          </cell>
          <cell r="AG106">
            <v>40.567466353453</v>
          </cell>
        </row>
        <row r="107">
          <cell r="AC107">
            <v>47.463641938422867</v>
          </cell>
          <cell r="AD107">
            <v>66.407360338419011</v>
          </cell>
          <cell r="AE107">
            <v>72.602999063759327</v>
          </cell>
          <cell r="AF107">
            <v>75.290850642285818</v>
          </cell>
        </row>
        <row r="108">
          <cell r="AC108">
            <v>48.278881514989934</v>
          </cell>
          <cell r="AD108">
            <v>50.921997882325236</v>
          </cell>
          <cell r="AE108">
            <v>68.768182648755925</v>
          </cell>
          <cell r="AF108">
            <v>64.430659939008848</v>
          </cell>
        </row>
        <row r="109">
          <cell r="AC109">
            <v>51.649920859690404</v>
          </cell>
          <cell r="AD109">
            <v>45.367528867878633</v>
          </cell>
          <cell r="AE109">
            <v>78.166729154430655</v>
          </cell>
          <cell r="AF109">
            <v>58.941792968356985</v>
          </cell>
        </row>
        <row r="110">
          <cell r="AC110">
            <v>58.839501926674096</v>
          </cell>
          <cell r="AD110">
            <v>64.232913074375588</v>
          </cell>
          <cell r="AE110">
            <v>95.158821715922812</v>
          </cell>
          <cell r="AF110">
            <v>52.904294467407297</v>
          </cell>
        </row>
        <row r="111">
          <cell r="AC111">
            <v>60.79137019173163</v>
          </cell>
          <cell r="AD111">
            <v>26.850872769300096</v>
          </cell>
          <cell r="AE111">
            <v>64.83784880686008</v>
          </cell>
          <cell r="AF111">
            <v>88.354894857696223</v>
          </cell>
        </row>
        <row r="112">
          <cell r="AC112">
            <v>57.166418897531109</v>
          </cell>
          <cell r="AD112">
            <v>58.881039538933926</v>
          </cell>
          <cell r="AE112">
            <v>43.849605166057344</v>
          </cell>
          <cell r="AF112">
            <v>71.204236258041561</v>
          </cell>
        </row>
        <row r="113">
          <cell r="AC113">
            <v>45.526242486599088</v>
          </cell>
          <cell r="AD113">
            <v>40.03881507936002</v>
          </cell>
          <cell r="AE113">
            <v>32.448262970948669</v>
          </cell>
          <cell r="AF113">
            <v>82.466326974637994</v>
          </cell>
        </row>
        <row r="114">
          <cell r="AC114">
            <v>52.622750103950253</v>
          </cell>
          <cell r="AD114">
            <v>56.14870594015045</v>
          </cell>
          <cell r="AE114">
            <v>42.040646131264424</v>
          </cell>
          <cell r="AF114">
            <v>73.324983249021813</v>
          </cell>
        </row>
        <row r="119">
          <cell r="BH119"/>
        </row>
        <row r="120">
          <cell r="BH120"/>
        </row>
      </sheetData>
      <sheetData sheetId="16">
        <row r="103">
          <cell r="AD103">
            <v>64.256</v>
          </cell>
          <cell r="AE103">
            <v>58.893999999999998</v>
          </cell>
          <cell r="AF103">
            <v>58.587000000000003</v>
          </cell>
          <cell r="AG103">
            <v>100</v>
          </cell>
        </row>
        <row r="104">
          <cell r="AD104">
            <v>62.7293728358</v>
          </cell>
          <cell r="AE104">
            <v>67.478999999999999</v>
          </cell>
          <cell r="AF104">
            <v>59.954999999999998</v>
          </cell>
          <cell r="AG104">
            <v>100</v>
          </cell>
        </row>
        <row r="105">
          <cell r="AD105">
            <v>60.901000000000003</v>
          </cell>
          <cell r="AE105">
            <v>63.454999999999998</v>
          </cell>
          <cell r="AF105">
            <v>54.758000000000003</v>
          </cell>
          <cell r="AG105">
            <v>100</v>
          </cell>
        </row>
        <row r="106">
          <cell r="AC106">
            <v>63.527000000000001</v>
          </cell>
          <cell r="AD106">
            <v>63.828000000000003</v>
          </cell>
          <cell r="AE106">
            <v>55.83</v>
          </cell>
          <cell r="AF106">
            <v>55</v>
          </cell>
          <cell r="AG106">
            <v>20</v>
          </cell>
        </row>
        <row r="107">
          <cell r="AC107">
            <v>51.749380539099995</v>
          </cell>
          <cell r="AD107">
            <v>58.923000000000002</v>
          </cell>
          <cell r="AE107">
            <v>50.897100000000002</v>
          </cell>
          <cell r="AF107">
            <v>60</v>
          </cell>
        </row>
        <row r="108">
          <cell r="AC108">
            <v>61.936</v>
          </cell>
          <cell r="AD108">
            <v>65.971000000000004</v>
          </cell>
          <cell r="AE108">
            <v>62.152000000000001</v>
          </cell>
          <cell r="AF108">
            <v>60</v>
          </cell>
        </row>
        <row r="109">
          <cell r="AC109">
            <v>63.363</v>
          </cell>
          <cell r="AD109">
            <v>62.128999999999998</v>
          </cell>
          <cell r="AE109">
            <v>46.917000000000002</v>
          </cell>
          <cell r="AF109">
            <v>60</v>
          </cell>
        </row>
        <row r="110">
          <cell r="AC110">
            <v>70.3</v>
          </cell>
          <cell r="AD110">
            <v>62.122</v>
          </cell>
          <cell r="AE110">
            <v>57.726999999999997</v>
          </cell>
          <cell r="AF110">
            <v>60</v>
          </cell>
        </row>
        <row r="111">
          <cell r="AC111">
            <v>67.343999999999994</v>
          </cell>
          <cell r="AD111">
            <v>73.885999999999996</v>
          </cell>
          <cell r="AE111">
            <v>57.268999999999998</v>
          </cell>
          <cell r="AF111">
            <v>60</v>
          </cell>
        </row>
        <row r="112">
          <cell r="AC112">
            <v>61.713999999999999</v>
          </cell>
          <cell r="AD112">
            <v>75.650999999999996</v>
          </cell>
          <cell r="AE112">
            <v>55.259</v>
          </cell>
          <cell r="AF112">
            <v>60</v>
          </cell>
        </row>
        <row r="113">
          <cell r="AC113">
            <v>59.970999999999997</v>
          </cell>
          <cell r="AD113">
            <v>76.340999999999994</v>
          </cell>
          <cell r="AE113">
            <v>50.331000000000003</v>
          </cell>
          <cell r="AF113">
            <v>60</v>
          </cell>
        </row>
        <row r="114">
          <cell r="AC114">
            <v>63.296999999999997</v>
          </cell>
          <cell r="AD114">
            <v>66.441000000000003</v>
          </cell>
          <cell r="AE114">
            <v>52.29</v>
          </cell>
          <cell r="AF114">
            <v>60</v>
          </cell>
        </row>
      </sheetData>
      <sheetData sheetId="17">
        <row r="105">
          <cell r="AD105">
            <v>42.256396960623931</v>
          </cell>
          <cell r="AE105">
            <v>18.342527144698717</v>
          </cell>
          <cell r="AF105">
            <v>12.854891234883162</v>
          </cell>
          <cell r="AG105">
            <v>3.5428347112779726</v>
          </cell>
        </row>
        <row r="106">
          <cell r="AD106">
            <v>34.81884158560392</v>
          </cell>
          <cell r="AE106">
            <v>19.026145053098343</v>
          </cell>
          <cell r="AF106">
            <v>13.667000000000002</v>
          </cell>
          <cell r="AG106">
            <v>43.216498237065878</v>
          </cell>
        </row>
        <row r="107">
          <cell r="AD107">
            <v>40.391914002886487</v>
          </cell>
          <cell r="AE107">
            <v>22.833451805726607</v>
          </cell>
          <cell r="AF107">
            <v>2.4820046687072925</v>
          </cell>
          <cell r="AG107">
            <v>37.751700312783285</v>
          </cell>
        </row>
        <row r="108">
          <cell r="AC108">
            <v>46.51149385066099</v>
          </cell>
          <cell r="AD108">
            <v>18.10479481541778</v>
          </cell>
          <cell r="AE108">
            <v>17.979682322250461</v>
          </cell>
          <cell r="AF108">
            <v>4.6272370370542362</v>
          </cell>
          <cell r="AG108">
            <v>4.9599164132293243</v>
          </cell>
        </row>
        <row r="109">
          <cell r="AC109">
            <v>23.415303304755309</v>
          </cell>
          <cell r="AD109">
            <v>17.735924180117653</v>
          </cell>
          <cell r="AE109">
            <v>13.712724760479736</v>
          </cell>
          <cell r="AF109">
            <v>15.304777894846277</v>
          </cell>
        </row>
        <row r="110">
          <cell r="AC110">
            <v>31.727419492229764</v>
          </cell>
          <cell r="AD110">
            <v>19.608091188659177</v>
          </cell>
          <cell r="AE110">
            <v>26.566346423946968</v>
          </cell>
          <cell r="AF110">
            <v>9.335565909043515</v>
          </cell>
        </row>
        <row r="111">
          <cell r="AC111">
            <v>21.139088583794067</v>
          </cell>
          <cell r="AD111">
            <v>17.532824255587588</v>
          </cell>
          <cell r="AE111">
            <v>33.64198191490825</v>
          </cell>
          <cell r="AF111">
            <v>9.5585545551382758</v>
          </cell>
        </row>
        <row r="112">
          <cell r="AC112">
            <v>18.700041479024726</v>
          </cell>
          <cell r="AD112">
            <v>20.553320262475836</v>
          </cell>
          <cell r="AE112">
            <v>48.676772042633772</v>
          </cell>
          <cell r="AF112">
            <v>21.709939631642687</v>
          </cell>
        </row>
        <row r="113">
          <cell r="AC113">
            <v>27.632865208265326</v>
          </cell>
          <cell r="AD113">
            <v>21.490937486635943</v>
          </cell>
          <cell r="AE113">
            <v>24.272817833821286</v>
          </cell>
          <cell r="AF113">
            <v>3.2582435156062619</v>
          </cell>
        </row>
        <row r="114">
          <cell r="AC114">
            <v>19.176138475083587</v>
          </cell>
          <cell r="AD114">
            <v>19.659876578107184</v>
          </cell>
          <cell r="AE114">
            <v>26.558214183198217</v>
          </cell>
          <cell r="AF114">
            <v>13.168262905898681</v>
          </cell>
        </row>
        <row r="115">
          <cell r="AC115">
            <v>14.715028424302634</v>
          </cell>
          <cell r="AD115">
            <v>19.731583582260278</v>
          </cell>
          <cell r="AE115">
            <v>40.577882091969094</v>
          </cell>
          <cell r="AF115">
            <v>9.0076143998447691</v>
          </cell>
        </row>
        <row r="116">
          <cell r="AC116">
            <v>15.515162820757276</v>
          </cell>
          <cell r="AD116">
            <v>17.589755161114937</v>
          </cell>
          <cell r="AE116">
            <v>28.447345668360651</v>
          </cell>
          <cell r="AF116">
            <v>-1.0099043615745145</v>
          </cell>
        </row>
      </sheetData>
      <sheetData sheetId="18"/>
      <sheetData sheetId="19">
        <row r="82">
          <cell r="B82">
            <v>50.53604167621706</v>
          </cell>
        </row>
      </sheetData>
      <sheetData sheetId="20"/>
      <sheetData sheetId="21"/>
      <sheetData sheetId="22">
        <row r="99">
          <cell r="B99">
            <v>56.662541489965335</v>
          </cell>
        </row>
        <row r="242">
          <cell r="AD242">
            <v>13.856086855318358</v>
          </cell>
          <cell r="AE242">
            <v>14.036830680131867</v>
          </cell>
          <cell r="AF242">
            <v>13.397368060732608</v>
          </cell>
          <cell r="AG242">
            <v>21.908444806482599</v>
          </cell>
        </row>
        <row r="243">
          <cell r="AD243">
            <v>15.474356610903197</v>
          </cell>
          <cell r="AE243">
            <v>16.366640745613111</v>
          </cell>
          <cell r="AF243">
            <v>17.847896514098561</v>
          </cell>
          <cell r="AG243">
            <v>19.237162671071015</v>
          </cell>
        </row>
        <row r="244">
          <cell r="AD244">
            <v>18.657485713200082</v>
          </cell>
          <cell r="AE244">
            <v>15.954255006775046</v>
          </cell>
          <cell r="AF244">
            <v>12.888400545977545</v>
          </cell>
          <cell r="AG244">
            <v>13.64741544633336</v>
          </cell>
        </row>
        <row r="245">
          <cell r="AC245">
            <v>33.534999999999997</v>
          </cell>
          <cell r="AD245">
            <v>13.810885546858449</v>
          </cell>
          <cell r="AE245">
            <v>12.668129782598223</v>
          </cell>
          <cell r="AF245">
            <v>15.967255106517104</v>
          </cell>
          <cell r="AG245">
            <v>16.180423627331475</v>
          </cell>
        </row>
        <row r="246">
          <cell r="AC246">
            <v>34.244999999999997</v>
          </cell>
          <cell r="AD246">
            <v>11.639601875815378</v>
          </cell>
          <cell r="AE246">
            <v>9.6003876941036772</v>
          </cell>
          <cell r="AF246">
            <v>9.868403647004131</v>
          </cell>
          <cell r="AG246">
            <v>10.221550460502892</v>
          </cell>
        </row>
        <row r="247">
          <cell r="AC247">
            <v>43.158000000000001</v>
          </cell>
          <cell r="AD247">
            <v>13.945280767206244</v>
          </cell>
          <cell r="AE247">
            <v>6.9373389872466005</v>
          </cell>
          <cell r="AF247">
            <v>17.858638578776393</v>
          </cell>
          <cell r="AG247">
            <v>14.394613433946333</v>
          </cell>
        </row>
        <row r="248">
          <cell r="AC248">
            <v>36.418999999999997</v>
          </cell>
          <cell r="AD248">
            <v>11.616042093179136</v>
          </cell>
          <cell r="AE248">
            <v>6.8940717767666522</v>
          </cell>
          <cell r="AF248">
            <v>24.533619768693136</v>
          </cell>
          <cell r="AG248">
            <v>11.186231930932186</v>
          </cell>
        </row>
        <row r="249">
          <cell r="AC249">
            <v>31.837</v>
          </cell>
          <cell r="AD249">
            <v>7.7839089713121261</v>
          </cell>
          <cell r="AE249">
            <v>7.8819898722625243</v>
          </cell>
          <cell r="AF249">
            <v>18.369841190357018</v>
          </cell>
          <cell r="AG249">
            <v>9.2415305284072531</v>
          </cell>
        </row>
        <row r="250">
          <cell r="AC250">
            <v>19.489000000000001</v>
          </cell>
          <cell r="AD250">
            <v>7.6405620942472385</v>
          </cell>
          <cell r="AE250">
            <v>9.3664648656530964</v>
          </cell>
          <cell r="AF250">
            <v>18.674778867115887</v>
          </cell>
        </row>
        <row r="251">
          <cell r="AC251">
            <v>21.032</v>
          </cell>
          <cell r="AD251">
            <v>9.4493116801392887</v>
          </cell>
          <cell r="AE251">
            <v>6.8679904007033183</v>
          </cell>
          <cell r="AF251">
            <v>20.385783219984223</v>
          </cell>
        </row>
        <row r="252">
          <cell r="AC252">
            <v>18.109000000000002</v>
          </cell>
          <cell r="AD252">
            <v>10.949932258344866</v>
          </cell>
          <cell r="AE252">
            <v>13.37347180378473</v>
          </cell>
          <cell r="AF252">
            <v>22.050831728015009</v>
          </cell>
        </row>
        <row r="253">
          <cell r="AC253">
            <v>17.348973118689422</v>
          </cell>
          <cell r="AD253">
            <v>12.499562364605062</v>
          </cell>
          <cell r="AE253">
            <v>14.148829436907954</v>
          </cell>
          <cell r="AF253">
            <v>23.073462483975153</v>
          </cell>
        </row>
      </sheetData>
      <sheetData sheetId="2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://www.anp.gov.br/dados-estatisticos" TargetMode="External"/><Relationship Id="rId1" Type="http://schemas.openxmlformats.org/officeDocument/2006/relationships/hyperlink" Target="http://www.anp.gov.br/producao-de-biocombustiveis/biodiesel/informacoes-de-mercado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hyperlink" Target="https://www150.statcan.gc.ca/t1/tbl1/en/cv!recreate.action?pid=2510008201&amp;selectedNodeIds=&amp;checkedLevels=0D1,1D1,2D1,2D2&amp;refPeriods=20200101,20220101&amp;dimensionLayouts=layout3,layout3,layout3,layout2&amp;vectorDisplay=false" TargetMode="External"/><Relationship Id="rId1" Type="http://schemas.openxmlformats.org/officeDocument/2006/relationships/hyperlink" Target="https://www150.statcan.gc.ca/t1/tbl1/en/cv!recreate.action?pid=2510008201&amp;selectedNodeIds=&amp;checkedLevels=0D1,1D1,2D1,2D2&amp;refPeriods=20200101,20220101&amp;dimensionLayouts=layout3,layout3,layout3,layout2&amp;vectorDisplay=fal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9C06B-F97E-43D0-8121-88CD778BC6AE}">
  <dimension ref="A1:EZ722"/>
  <sheetViews>
    <sheetView tabSelected="1" zoomScale="130" zoomScaleNormal="130" workbookViewId="0">
      <pane xSplit="1" ySplit="2" topLeftCell="B233" activePane="bottomRight" state="frozen"/>
      <selection activeCell="B187" sqref="B187"/>
      <selection pane="topRight" activeCell="B187" sqref="B187"/>
      <selection pane="bottomLeft" activeCell="B187" sqref="B187"/>
      <selection pane="bottomRight" activeCell="Q238" sqref="Q238"/>
    </sheetView>
  </sheetViews>
  <sheetFormatPr defaultColWidth="9.140625" defaultRowHeight="11.25"/>
  <cols>
    <col min="1" max="18" width="9.28515625" style="2" bestFit="1" customWidth="1"/>
    <col min="19" max="27" width="9.140625" style="2" customWidth="1"/>
    <col min="28" max="28" width="9.140625" style="4" customWidth="1"/>
    <col min="29" max="40" width="9.140625" style="2" customWidth="1"/>
    <col min="41" max="43" width="9.140625" style="5" customWidth="1"/>
    <col min="44" max="54" width="9.140625" style="2" customWidth="1"/>
    <col min="55" max="66" width="9.28515625" style="2" bestFit="1" customWidth="1"/>
    <col min="67" max="73" width="10.85546875" style="2" customWidth="1"/>
    <col min="74" max="74" width="10.42578125" style="2" bestFit="1" customWidth="1"/>
    <col min="75" max="76" width="9.28515625" style="2" bestFit="1" customWidth="1"/>
    <col min="77" max="77" width="10.5703125" style="2" bestFit="1" customWidth="1"/>
    <col min="78" max="151" width="0" style="2" hidden="1" customWidth="1"/>
    <col min="152" max="152" width="9.140625" style="2"/>
    <col min="153" max="153" width="9.28515625" style="4" bestFit="1" customWidth="1"/>
    <col min="154" max="154" width="9.28515625" style="2" bestFit="1" customWidth="1"/>
    <col min="155" max="156" width="9.28515625" style="4" bestFit="1" customWidth="1"/>
    <col min="157" max="16384" width="9.140625" style="2"/>
  </cols>
  <sheetData>
    <row r="1" spans="1:154">
      <c r="A1" s="391" t="s">
        <v>0</v>
      </c>
      <c r="B1" s="2" t="s">
        <v>1</v>
      </c>
      <c r="D1" s="3"/>
      <c r="G1" s="3"/>
      <c r="H1" s="2" t="s">
        <v>2</v>
      </c>
      <c r="L1" s="2" t="s">
        <v>3</v>
      </c>
      <c r="BA1" s="6"/>
      <c r="BB1" s="6"/>
      <c r="BC1" s="6"/>
      <c r="BJ1" s="6"/>
      <c r="BK1" s="6"/>
      <c r="BL1" s="6"/>
      <c r="BM1" s="6"/>
      <c r="BN1" s="7"/>
      <c r="BO1" s="8"/>
      <c r="BV1" s="9"/>
      <c r="BW1" s="9"/>
      <c r="BX1" s="9"/>
      <c r="BZ1" s="10" t="s">
        <v>4</v>
      </c>
      <c r="CI1" s="2">
        <v>0.97</v>
      </c>
      <c r="CJ1" s="2">
        <v>0.77500000000000002</v>
      </c>
      <c r="CK1" s="2">
        <v>0.94</v>
      </c>
      <c r="CN1" s="2">
        <v>0.97</v>
      </c>
      <c r="CO1" s="2">
        <v>0.99850000000000005</v>
      </c>
      <c r="CU1" s="2" t="s">
        <v>5</v>
      </c>
      <c r="DI1" s="2">
        <v>0.97</v>
      </c>
      <c r="DJ1" s="2">
        <v>0.99850000000000005</v>
      </c>
      <c r="DK1" s="2">
        <v>0.98875000000000002</v>
      </c>
      <c r="DL1" s="2">
        <v>0.99250000000000005</v>
      </c>
      <c r="DM1" s="2">
        <v>0.77500000000000002</v>
      </c>
      <c r="DN1" s="2">
        <v>0.99099999999999999</v>
      </c>
      <c r="DO1" s="2">
        <v>0.95499999999999996</v>
      </c>
      <c r="DP1" s="2">
        <v>0.94</v>
      </c>
      <c r="DQ1" s="2">
        <v>0.998</v>
      </c>
      <c r="DR1" s="2">
        <v>0.97</v>
      </c>
      <c r="DS1" s="2">
        <v>0.77500000000000002</v>
      </c>
      <c r="DT1" s="2">
        <v>0.94</v>
      </c>
      <c r="DU1" s="2">
        <v>0.95499999999999996</v>
      </c>
      <c r="DW1" s="2" t="s">
        <v>6</v>
      </c>
      <c r="EK1" s="2" t="s">
        <v>7</v>
      </c>
      <c r="EM1" s="2" t="s">
        <v>8</v>
      </c>
    </row>
    <row r="2" spans="1:154" ht="56.25">
      <c r="A2" s="391"/>
      <c r="B2" s="11" t="s">
        <v>9</v>
      </c>
      <c r="C2" s="11" t="s">
        <v>10</v>
      </c>
      <c r="D2" s="12" t="s">
        <v>11</v>
      </c>
      <c r="E2" s="11" t="s">
        <v>12</v>
      </c>
      <c r="F2" s="11" t="s">
        <v>13</v>
      </c>
      <c r="G2" s="13" t="s">
        <v>14</v>
      </c>
      <c r="H2" s="11" t="s">
        <v>15</v>
      </c>
      <c r="I2" s="11" t="s">
        <v>16</v>
      </c>
      <c r="J2" s="11" t="s">
        <v>17</v>
      </c>
      <c r="K2" s="14" t="s">
        <v>18</v>
      </c>
      <c r="L2" s="11" t="s">
        <v>19</v>
      </c>
      <c r="M2" s="14" t="s">
        <v>20</v>
      </c>
      <c r="N2" s="11" t="s">
        <v>21</v>
      </c>
      <c r="O2" s="15" t="s">
        <v>22</v>
      </c>
      <c r="P2" s="16" t="s">
        <v>23</v>
      </c>
      <c r="Q2" s="16" t="s">
        <v>24</v>
      </c>
      <c r="R2" s="16" t="s">
        <v>25</v>
      </c>
      <c r="S2" s="1" t="s">
        <v>26</v>
      </c>
      <c r="T2" s="16" t="s">
        <v>27</v>
      </c>
      <c r="U2" s="16" t="s">
        <v>28</v>
      </c>
      <c r="V2" s="16" t="s">
        <v>29</v>
      </c>
      <c r="W2" s="16" t="s">
        <v>30</v>
      </c>
      <c r="X2" s="16" t="s">
        <v>31</v>
      </c>
      <c r="Y2" s="16" t="s">
        <v>32</v>
      </c>
      <c r="Z2" s="16" t="s">
        <v>33</v>
      </c>
      <c r="AA2" s="16" t="s">
        <v>34</v>
      </c>
      <c r="AB2" s="4" t="s">
        <v>35</v>
      </c>
      <c r="AC2" s="17" t="s">
        <v>36</v>
      </c>
      <c r="AD2" s="17" t="s">
        <v>37</v>
      </c>
      <c r="AE2" s="16" t="s">
        <v>38</v>
      </c>
      <c r="AF2" s="16" t="s">
        <v>39</v>
      </c>
      <c r="AG2" s="16" t="s">
        <v>40</v>
      </c>
      <c r="AH2" s="16" t="s">
        <v>41</v>
      </c>
      <c r="AI2" s="16" t="s">
        <v>42</v>
      </c>
      <c r="AJ2" s="16" t="s">
        <v>43</v>
      </c>
      <c r="AK2" s="16" t="s">
        <v>44</v>
      </c>
      <c r="AL2" s="16" t="s">
        <v>45</v>
      </c>
      <c r="AM2" s="16" t="s">
        <v>43</v>
      </c>
      <c r="AN2" s="16" t="s">
        <v>46</v>
      </c>
      <c r="AO2" s="18" t="s">
        <v>47</v>
      </c>
      <c r="AP2" s="18" t="s">
        <v>48</v>
      </c>
      <c r="AQ2" s="18" t="s">
        <v>49</v>
      </c>
      <c r="AR2" s="1" t="s">
        <v>50</v>
      </c>
      <c r="AS2" s="1" t="s">
        <v>51</v>
      </c>
      <c r="AT2" s="16" t="s">
        <v>52</v>
      </c>
      <c r="AU2" s="16" t="s">
        <v>53</v>
      </c>
      <c r="AV2" s="1" t="s">
        <v>54</v>
      </c>
      <c r="AW2" s="1"/>
      <c r="AX2" s="16" t="s">
        <v>55</v>
      </c>
      <c r="AY2" s="16" t="s">
        <v>43</v>
      </c>
      <c r="AZ2" s="16" t="s">
        <v>56</v>
      </c>
      <c r="BA2" s="19" t="s">
        <v>57</v>
      </c>
      <c r="BB2" s="16" t="s">
        <v>43</v>
      </c>
      <c r="BC2" s="16" t="s">
        <v>56</v>
      </c>
      <c r="BD2" s="19" t="s">
        <v>58</v>
      </c>
      <c r="BE2" s="20" t="s">
        <v>59</v>
      </c>
      <c r="BF2" s="20" t="s">
        <v>60</v>
      </c>
      <c r="BG2" s="20" t="s">
        <v>61</v>
      </c>
      <c r="BH2" s="19" t="s">
        <v>62</v>
      </c>
      <c r="BI2" s="20" t="s">
        <v>63</v>
      </c>
      <c r="BJ2" s="19" t="s">
        <v>64</v>
      </c>
      <c r="BK2" s="20" t="s">
        <v>65</v>
      </c>
      <c r="BL2" s="21" t="s">
        <v>66</v>
      </c>
      <c r="BM2" s="20" t="s">
        <v>16</v>
      </c>
      <c r="BN2" s="20" t="s">
        <v>67</v>
      </c>
      <c r="BO2" s="22" t="s">
        <v>68</v>
      </c>
      <c r="BP2" s="23" t="s">
        <v>69</v>
      </c>
      <c r="BQ2" s="24" t="s">
        <v>70</v>
      </c>
      <c r="BR2" s="24" t="s">
        <v>71</v>
      </c>
      <c r="BS2" s="25" t="s">
        <v>72</v>
      </c>
      <c r="BT2" s="24" t="s">
        <v>73</v>
      </c>
      <c r="BU2" s="25" t="s">
        <v>74</v>
      </c>
      <c r="BV2" s="1" t="s">
        <v>75</v>
      </c>
      <c r="BW2" s="26" t="s">
        <v>76</v>
      </c>
      <c r="BX2" s="27" t="s">
        <v>77</v>
      </c>
      <c r="BY2" s="26" t="s">
        <v>78</v>
      </c>
      <c r="BZ2" s="16" t="s">
        <v>38</v>
      </c>
      <c r="CA2" s="1" t="s">
        <v>79</v>
      </c>
      <c r="CB2" s="1" t="s">
        <v>50</v>
      </c>
      <c r="CC2" s="1" t="s">
        <v>51</v>
      </c>
      <c r="CD2" s="1" t="s">
        <v>52</v>
      </c>
      <c r="CE2" s="16" t="s">
        <v>80</v>
      </c>
      <c r="CF2" s="1" t="s">
        <v>81</v>
      </c>
      <c r="CG2" s="16" t="s">
        <v>82</v>
      </c>
      <c r="CI2" s="28" t="s">
        <v>83</v>
      </c>
      <c r="CJ2" s="28" t="s">
        <v>19</v>
      </c>
      <c r="CK2" s="28" t="s">
        <v>20</v>
      </c>
      <c r="CL2" s="1" t="s">
        <v>84</v>
      </c>
      <c r="CN2" s="16" t="s">
        <v>85</v>
      </c>
      <c r="CO2" s="16" t="s">
        <v>86</v>
      </c>
      <c r="CP2" s="16" t="s">
        <v>87</v>
      </c>
      <c r="CU2" s="16" t="s">
        <v>85</v>
      </c>
      <c r="CV2" s="16" t="s">
        <v>86</v>
      </c>
      <c r="CW2" s="20" t="s">
        <v>88</v>
      </c>
      <c r="CX2" s="20" t="s">
        <v>89</v>
      </c>
      <c r="CY2" s="20" t="s">
        <v>15</v>
      </c>
      <c r="CZ2" s="20" t="s">
        <v>11</v>
      </c>
      <c r="DA2" s="19" t="s">
        <v>90</v>
      </c>
      <c r="DB2" s="20" t="s">
        <v>12</v>
      </c>
      <c r="DC2" s="19" t="s">
        <v>9</v>
      </c>
      <c r="DD2" s="28" t="s">
        <v>83</v>
      </c>
      <c r="DE2" s="28" t="s">
        <v>19</v>
      </c>
      <c r="DF2" s="28" t="s">
        <v>20</v>
      </c>
      <c r="DG2" s="19" t="s">
        <v>91</v>
      </c>
      <c r="DI2" s="16" t="s">
        <v>85</v>
      </c>
      <c r="DJ2" s="16" t="s">
        <v>86</v>
      </c>
      <c r="DK2" s="20" t="s">
        <v>88</v>
      </c>
      <c r="DL2" s="20" t="s">
        <v>89</v>
      </c>
      <c r="DM2" s="20" t="s">
        <v>15</v>
      </c>
      <c r="DN2" s="20" t="s">
        <v>11</v>
      </c>
      <c r="DO2" s="19" t="s">
        <v>90</v>
      </c>
      <c r="DP2" s="20" t="s">
        <v>12</v>
      </c>
      <c r="DQ2" s="19" t="s">
        <v>9</v>
      </c>
      <c r="DR2" s="28" t="s">
        <v>83</v>
      </c>
      <c r="DS2" s="28" t="s">
        <v>19</v>
      </c>
      <c r="DT2" s="28" t="s">
        <v>20</v>
      </c>
      <c r="DU2" s="19" t="s">
        <v>91</v>
      </c>
      <c r="DW2" s="16" t="s">
        <v>25</v>
      </c>
      <c r="DX2" s="1" t="s">
        <v>26</v>
      </c>
      <c r="DY2" s="16" t="s">
        <v>27</v>
      </c>
      <c r="DZ2" s="16" t="s">
        <v>28</v>
      </c>
      <c r="EA2" s="16" t="s">
        <v>29</v>
      </c>
      <c r="EB2" s="16" t="s">
        <v>30</v>
      </c>
      <c r="EC2" s="16" t="s">
        <v>9</v>
      </c>
      <c r="ED2" s="16" t="s">
        <v>10</v>
      </c>
      <c r="EE2" s="16" t="s">
        <v>11</v>
      </c>
      <c r="EF2" s="16" t="s">
        <v>12</v>
      </c>
      <c r="EG2" s="16" t="s">
        <v>13</v>
      </c>
      <c r="EH2" s="16" t="s">
        <v>22</v>
      </c>
      <c r="EI2" s="16" t="s">
        <v>92</v>
      </c>
      <c r="EJ2" s="16" t="s">
        <v>16</v>
      </c>
      <c r="EK2" s="16" t="s">
        <v>17</v>
      </c>
      <c r="EL2" s="16" t="s">
        <v>22</v>
      </c>
      <c r="EM2" s="16" t="s">
        <v>19</v>
      </c>
      <c r="EN2" s="16" t="s">
        <v>22</v>
      </c>
      <c r="EO2" s="2" t="s">
        <v>93</v>
      </c>
      <c r="EP2" s="2" t="s">
        <v>22</v>
      </c>
      <c r="EQ2" s="16" t="s">
        <v>23</v>
      </c>
      <c r="ER2" s="16" t="s">
        <v>94</v>
      </c>
      <c r="ES2" s="16" t="s">
        <v>6</v>
      </c>
      <c r="ET2" s="16" t="s">
        <v>95</v>
      </c>
      <c r="EU2" s="16" t="s">
        <v>96</v>
      </c>
      <c r="EW2" s="4" t="s">
        <v>97</v>
      </c>
      <c r="EX2" s="29" t="s">
        <v>98</v>
      </c>
    </row>
    <row r="3" spans="1:154">
      <c r="A3" s="30">
        <v>36069</v>
      </c>
      <c r="B3" s="31">
        <v>0</v>
      </c>
      <c r="C3" s="31">
        <v>0</v>
      </c>
      <c r="D3" s="32">
        <v>0</v>
      </c>
      <c r="E3" s="31">
        <v>0</v>
      </c>
      <c r="F3" s="31">
        <v>0.14845192849800068</v>
      </c>
      <c r="G3" s="32">
        <v>0</v>
      </c>
      <c r="H3" s="31">
        <v>0</v>
      </c>
      <c r="I3" s="33">
        <v>2.1307777380854723E-2</v>
      </c>
      <c r="J3" s="34">
        <v>0</v>
      </c>
      <c r="K3" s="31">
        <v>0</v>
      </c>
      <c r="L3" s="34">
        <v>0</v>
      </c>
      <c r="M3" s="35"/>
      <c r="N3" s="35"/>
      <c r="O3" s="35"/>
      <c r="P3" s="4">
        <v>0.16975970587885542</v>
      </c>
      <c r="Q3" s="36">
        <v>7.2157549852336231</v>
      </c>
      <c r="R3" s="35"/>
      <c r="S3" s="37">
        <v>2.3526256951109482E-2</v>
      </c>
      <c r="T3" s="35"/>
      <c r="U3" s="35"/>
      <c r="V3" s="38">
        <v>0</v>
      </c>
      <c r="W3" s="35"/>
      <c r="X3" s="35"/>
      <c r="Y3" s="35"/>
      <c r="Z3" s="35"/>
      <c r="AH3" s="4">
        <f t="shared" ref="AH3:AH66" si="0">AK3+F3</f>
        <v>0.14845192849800068</v>
      </c>
      <c r="AI3" s="4"/>
      <c r="AJ3" s="4"/>
      <c r="AK3" s="39">
        <f t="shared" ref="AK3:AK66" si="1">SUM(B3:E3,G3)</f>
        <v>0</v>
      </c>
      <c r="AL3" s="39"/>
      <c r="AM3" s="39"/>
      <c r="AN3" s="39">
        <f t="shared" ref="AN3:AN66" si="2">SUM(H3:M3)</f>
        <v>2.1307777380854723E-2</v>
      </c>
      <c r="AO3" s="40">
        <f t="shared" ref="AO3:AO66" si="3">F3/P3</f>
        <v>0.87448271502036845</v>
      </c>
      <c r="AP3" s="40">
        <f t="shared" ref="AP3:AP66" si="4">SUM(B3:G3)/P3</f>
        <v>0.87448271502036845</v>
      </c>
      <c r="AQ3" s="40">
        <f t="shared" ref="AQ3:AQ66" si="5">SUM(H3:M3)/P3</f>
        <v>0.12551728497963152</v>
      </c>
      <c r="AR3" s="41">
        <f t="shared" ref="AR3:AR66" si="6">S3/(A4-A3)*365</f>
        <v>0.27700270281145034</v>
      </c>
      <c r="AS3" s="39">
        <f t="shared" ref="AS3:AS66" si="7">R3-AR3</f>
        <v>-0.27700270281145034</v>
      </c>
      <c r="AT3" s="40" t="e">
        <f t="shared" ref="AT3:AT66" si="8">(S3/(A4-A3)*365)/R3</f>
        <v>#DIV/0!</v>
      </c>
      <c r="BE3" s="42">
        <f t="shared" ref="BE3:BE66" si="9">F3/S3</f>
        <v>6.3100530104088568</v>
      </c>
    </row>
    <row r="4" spans="1:154">
      <c r="A4" s="30">
        <v>36100</v>
      </c>
      <c r="B4" s="31">
        <v>0</v>
      </c>
      <c r="C4" s="31">
        <v>0</v>
      </c>
      <c r="D4" s="32">
        <v>0</v>
      </c>
      <c r="E4" s="31">
        <v>0</v>
      </c>
      <c r="F4" s="31">
        <v>0.14845192849800068</v>
      </c>
      <c r="G4" s="32">
        <v>0</v>
      </c>
      <c r="H4" s="31">
        <v>0</v>
      </c>
      <c r="I4" s="33">
        <v>2.1307777380854723E-2</v>
      </c>
      <c r="J4" s="34">
        <v>0</v>
      </c>
      <c r="K4" s="31">
        <v>0</v>
      </c>
      <c r="L4" s="34">
        <v>0</v>
      </c>
      <c r="M4" s="35"/>
      <c r="N4" s="35"/>
      <c r="O4" s="35"/>
      <c r="P4" s="4">
        <v>0.16975970587885542</v>
      </c>
      <c r="Q4" s="36">
        <v>7.2157549852336231</v>
      </c>
      <c r="R4" s="35"/>
      <c r="S4" s="37">
        <v>2.3526256951109482E-2</v>
      </c>
      <c r="T4" s="35"/>
      <c r="U4" s="35"/>
      <c r="V4" s="38">
        <v>0</v>
      </c>
      <c r="W4" s="35"/>
      <c r="X4" s="35"/>
      <c r="Y4" s="35"/>
      <c r="Z4" s="35"/>
      <c r="AH4" s="4">
        <f t="shared" si="0"/>
        <v>0.14845192849800068</v>
      </c>
      <c r="AI4" s="4"/>
      <c r="AJ4" s="4"/>
      <c r="AK4" s="39">
        <f t="shared" si="1"/>
        <v>0</v>
      </c>
      <c r="AL4" s="39"/>
      <c r="AM4" s="39"/>
      <c r="AN4" s="39">
        <f t="shared" si="2"/>
        <v>2.1307777380854723E-2</v>
      </c>
      <c r="AO4" s="40">
        <f t="shared" si="3"/>
        <v>0.87448271502036845</v>
      </c>
      <c r="AP4" s="40">
        <f t="shared" si="4"/>
        <v>0.87448271502036845</v>
      </c>
      <c r="AQ4" s="40">
        <f t="shared" si="5"/>
        <v>0.12551728497963152</v>
      </c>
      <c r="AR4" s="41">
        <f t="shared" si="6"/>
        <v>0.2862361262384987</v>
      </c>
      <c r="AS4" s="39">
        <f t="shared" si="7"/>
        <v>-0.2862361262384987</v>
      </c>
      <c r="AT4" s="40" t="e">
        <f t="shared" si="8"/>
        <v>#DIV/0!</v>
      </c>
      <c r="BE4" s="42">
        <f t="shared" si="9"/>
        <v>6.3100530104088568</v>
      </c>
    </row>
    <row r="5" spans="1:154">
      <c r="A5" s="30">
        <v>36130</v>
      </c>
      <c r="B5" s="31">
        <v>0</v>
      </c>
      <c r="C5" s="31">
        <v>0</v>
      </c>
      <c r="D5" s="32">
        <v>0</v>
      </c>
      <c r="E5" s="31">
        <v>0</v>
      </c>
      <c r="F5" s="31">
        <v>0.14845192849800068</v>
      </c>
      <c r="G5" s="32">
        <v>0</v>
      </c>
      <c r="H5" s="31">
        <v>0</v>
      </c>
      <c r="I5" s="31">
        <v>2.1307777380854723E-2</v>
      </c>
      <c r="J5" s="43">
        <v>0</v>
      </c>
      <c r="K5" s="31">
        <v>0</v>
      </c>
      <c r="L5" s="43">
        <v>0</v>
      </c>
      <c r="M5" s="35"/>
      <c r="N5" s="35"/>
      <c r="O5" s="35"/>
      <c r="P5" s="4">
        <v>0.16975970587885542</v>
      </c>
      <c r="Q5" s="36">
        <v>7.2157549852336231</v>
      </c>
      <c r="R5" s="35"/>
      <c r="S5" s="37">
        <v>2.3526256951109482E-2</v>
      </c>
      <c r="T5" s="35"/>
      <c r="U5" s="35"/>
      <c r="V5" s="38">
        <v>0</v>
      </c>
      <c r="W5" s="35"/>
      <c r="X5" s="35"/>
      <c r="Y5" s="35"/>
      <c r="Z5" s="35"/>
      <c r="AH5" s="4">
        <f t="shared" si="0"/>
        <v>0.14845192849800068</v>
      </c>
      <c r="AI5" s="4"/>
      <c r="AJ5" s="4"/>
      <c r="AK5" s="39">
        <f t="shared" si="1"/>
        <v>0</v>
      </c>
      <c r="AL5" s="39"/>
      <c r="AM5" s="39"/>
      <c r="AN5" s="39">
        <f t="shared" si="2"/>
        <v>2.1307777380854723E-2</v>
      </c>
      <c r="AO5" s="40">
        <f t="shared" si="3"/>
        <v>0.87448271502036845</v>
      </c>
      <c r="AP5" s="40">
        <f t="shared" si="4"/>
        <v>0.87448271502036845</v>
      </c>
      <c r="AQ5" s="40">
        <f t="shared" si="5"/>
        <v>0.12551728497963152</v>
      </c>
      <c r="AR5" s="41">
        <f t="shared" si="6"/>
        <v>0.27700270281145034</v>
      </c>
      <c r="AS5" s="39">
        <f t="shared" si="7"/>
        <v>-0.27700270281145034</v>
      </c>
      <c r="AT5" s="40" t="e">
        <f t="shared" si="8"/>
        <v>#DIV/0!</v>
      </c>
      <c r="BE5" s="42">
        <f t="shared" si="9"/>
        <v>6.3100530104088568</v>
      </c>
    </row>
    <row r="6" spans="1:154">
      <c r="A6" s="30">
        <v>36161</v>
      </c>
      <c r="B6" s="31">
        <v>0</v>
      </c>
      <c r="C6" s="31">
        <v>0</v>
      </c>
      <c r="D6" s="32">
        <v>0</v>
      </c>
      <c r="E6" s="31">
        <v>0</v>
      </c>
      <c r="F6" s="31">
        <v>0.15748480840727289</v>
      </c>
      <c r="G6" s="32">
        <v>0</v>
      </c>
      <c r="H6" s="31">
        <v>0</v>
      </c>
      <c r="I6" s="31">
        <v>2.2604295359180345E-2</v>
      </c>
      <c r="J6" s="43">
        <v>0</v>
      </c>
      <c r="K6" s="31">
        <v>0</v>
      </c>
      <c r="L6" s="43">
        <v>0</v>
      </c>
      <c r="M6" s="35"/>
      <c r="N6" s="35"/>
      <c r="O6" s="35"/>
      <c r="P6" s="4">
        <v>0.18008910376645323</v>
      </c>
      <c r="Q6" s="36">
        <v>7.2157549852336214</v>
      </c>
      <c r="R6" s="35"/>
      <c r="S6" s="37">
        <v>2.4957763135664807E-2</v>
      </c>
      <c r="T6" s="35"/>
      <c r="U6" s="35"/>
      <c r="V6" s="38">
        <v>0</v>
      </c>
      <c r="W6" s="35"/>
      <c r="X6" s="35"/>
      <c r="Y6" s="35"/>
      <c r="Z6" s="35"/>
      <c r="AH6" s="4">
        <f t="shared" si="0"/>
        <v>0.15748480840727289</v>
      </c>
      <c r="AI6" s="4"/>
      <c r="AJ6" s="4"/>
      <c r="AK6" s="39">
        <f t="shared" si="1"/>
        <v>0</v>
      </c>
      <c r="AL6" s="39"/>
      <c r="AM6" s="39"/>
      <c r="AN6" s="39">
        <f t="shared" si="2"/>
        <v>2.2604295359180345E-2</v>
      </c>
      <c r="AO6" s="40">
        <f t="shared" si="3"/>
        <v>0.87448271502036845</v>
      </c>
      <c r="AP6" s="40">
        <f t="shared" si="4"/>
        <v>0.87448271502036845</v>
      </c>
      <c r="AQ6" s="40">
        <f t="shared" si="5"/>
        <v>0.12551728497963152</v>
      </c>
      <c r="AR6" s="41">
        <f t="shared" si="6"/>
        <v>0.29385753369411788</v>
      </c>
      <c r="AS6" s="39">
        <f t="shared" si="7"/>
        <v>-0.29385753369411788</v>
      </c>
      <c r="AT6" s="40" t="e">
        <f t="shared" si="8"/>
        <v>#DIV/0!</v>
      </c>
      <c r="BE6" s="42">
        <f t="shared" si="9"/>
        <v>6.3100530104088559</v>
      </c>
    </row>
    <row r="7" spans="1:154">
      <c r="A7" s="30">
        <v>36192</v>
      </c>
      <c r="B7" s="31">
        <v>0</v>
      </c>
      <c r="C7" s="31">
        <v>0</v>
      </c>
      <c r="D7" s="32">
        <v>0</v>
      </c>
      <c r="E7" s="31">
        <v>0</v>
      </c>
      <c r="F7" s="31">
        <v>0.15748480840727289</v>
      </c>
      <c r="G7" s="32">
        <v>0</v>
      </c>
      <c r="H7" s="31">
        <v>0</v>
      </c>
      <c r="I7" s="31">
        <v>2.2604295359180345E-2</v>
      </c>
      <c r="J7" s="43">
        <v>0</v>
      </c>
      <c r="K7" s="31">
        <v>0</v>
      </c>
      <c r="L7" s="43">
        <v>0</v>
      </c>
      <c r="M7" s="35"/>
      <c r="N7" s="35"/>
      <c r="O7" s="35"/>
      <c r="P7" s="4">
        <v>0.18008910376645323</v>
      </c>
      <c r="Q7" s="36">
        <v>7.2157549852336214</v>
      </c>
      <c r="R7" s="35"/>
      <c r="S7" s="37">
        <v>2.4957763135664807E-2</v>
      </c>
      <c r="T7" s="35"/>
      <c r="U7" s="35"/>
      <c r="V7" s="38">
        <v>0</v>
      </c>
      <c r="W7" s="35"/>
      <c r="X7" s="35"/>
      <c r="Y7" s="35"/>
      <c r="Z7" s="35"/>
      <c r="AH7" s="4">
        <f t="shared" si="0"/>
        <v>0.15748480840727289</v>
      </c>
      <c r="AI7" s="4"/>
      <c r="AJ7" s="4"/>
      <c r="AK7" s="39">
        <f t="shared" si="1"/>
        <v>0</v>
      </c>
      <c r="AL7" s="39"/>
      <c r="AM7" s="39"/>
      <c r="AN7" s="39">
        <f t="shared" si="2"/>
        <v>2.2604295359180345E-2</v>
      </c>
      <c r="AO7" s="40">
        <f t="shared" si="3"/>
        <v>0.87448271502036845</v>
      </c>
      <c r="AP7" s="40">
        <f t="shared" si="4"/>
        <v>0.87448271502036845</v>
      </c>
      <c r="AQ7" s="40">
        <f t="shared" si="5"/>
        <v>0.12551728497963152</v>
      </c>
      <c r="AR7" s="41">
        <f t="shared" si="6"/>
        <v>0.32534226944705907</v>
      </c>
      <c r="AS7" s="39">
        <f t="shared" si="7"/>
        <v>-0.32534226944705907</v>
      </c>
      <c r="AT7" s="40" t="e">
        <f t="shared" si="8"/>
        <v>#DIV/0!</v>
      </c>
      <c r="BE7" s="42">
        <f t="shared" si="9"/>
        <v>6.3100530104088559</v>
      </c>
    </row>
    <row r="8" spans="1:154">
      <c r="A8" s="30">
        <v>36220</v>
      </c>
      <c r="B8" s="31">
        <v>0</v>
      </c>
      <c r="C8" s="31">
        <v>0</v>
      </c>
      <c r="D8" s="32">
        <v>0</v>
      </c>
      <c r="E8" s="31">
        <v>0</v>
      </c>
      <c r="F8" s="31">
        <v>0.15748480840727289</v>
      </c>
      <c r="G8" s="32">
        <v>0</v>
      </c>
      <c r="H8" s="31">
        <v>0</v>
      </c>
      <c r="I8" s="31">
        <v>2.2604295359180345E-2</v>
      </c>
      <c r="J8" s="43">
        <v>0</v>
      </c>
      <c r="K8" s="31">
        <v>0</v>
      </c>
      <c r="L8" s="43">
        <v>0</v>
      </c>
      <c r="M8" s="35"/>
      <c r="N8" s="35"/>
      <c r="O8" s="35"/>
      <c r="P8" s="4">
        <v>0.18008910376645323</v>
      </c>
      <c r="Q8" s="36">
        <v>7.2157549852336214</v>
      </c>
      <c r="R8" s="35"/>
      <c r="S8" s="37">
        <v>2.4957763135664807E-2</v>
      </c>
      <c r="T8" s="35"/>
      <c r="U8" s="35"/>
      <c r="V8" s="38">
        <v>0</v>
      </c>
      <c r="W8" s="35"/>
      <c r="X8" s="35"/>
      <c r="Y8" s="35"/>
      <c r="Z8" s="35"/>
      <c r="AH8" s="4">
        <f t="shared" si="0"/>
        <v>0.15748480840727289</v>
      </c>
      <c r="AI8" s="4"/>
      <c r="AJ8" s="4"/>
      <c r="AK8" s="39">
        <f t="shared" si="1"/>
        <v>0</v>
      </c>
      <c r="AL8" s="39"/>
      <c r="AM8" s="39"/>
      <c r="AN8" s="39">
        <f t="shared" si="2"/>
        <v>2.2604295359180345E-2</v>
      </c>
      <c r="AO8" s="40">
        <f t="shared" si="3"/>
        <v>0.87448271502036845</v>
      </c>
      <c r="AP8" s="40">
        <f t="shared" si="4"/>
        <v>0.87448271502036845</v>
      </c>
      <c r="AQ8" s="40">
        <f t="shared" si="5"/>
        <v>0.12551728497963152</v>
      </c>
      <c r="AR8" s="41">
        <f t="shared" si="6"/>
        <v>0.29385753369411788</v>
      </c>
      <c r="AS8" s="39">
        <f t="shared" si="7"/>
        <v>-0.29385753369411788</v>
      </c>
      <c r="AT8" s="40" t="e">
        <f t="shared" si="8"/>
        <v>#DIV/0!</v>
      </c>
      <c r="BE8" s="42">
        <f t="shared" si="9"/>
        <v>6.3100530104088559</v>
      </c>
    </row>
    <row r="9" spans="1:154">
      <c r="A9" s="30">
        <v>36251</v>
      </c>
      <c r="B9" s="31">
        <v>0</v>
      </c>
      <c r="C9" s="31">
        <v>0</v>
      </c>
      <c r="D9" s="32">
        <v>0</v>
      </c>
      <c r="E9" s="31">
        <v>0</v>
      </c>
      <c r="F9" s="31">
        <v>0.34572021789631785</v>
      </c>
      <c r="G9" s="32">
        <v>0</v>
      </c>
      <c r="H9" s="31">
        <v>0</v>
      </c>
      <c r="I9" s="31">
        <v>4.9622322279865412E-2</v>
      </c>
      <c r="J9" s="43">
        <v>0</v>
      </c>
      <c r="K9" s="31">
        <v>0</v>
      </c>
      <c r="L9" s="43">
        <v>0</v>
      </c>
      <c r="M9" s="35"/>
      <c r="N9" s="35"/>
      <c r="O9" s="35"/>
      <c r="P9" s="4">
        <v>0.39534254017618325</v>
      </c>
      <c r="Q9" s="36">
        <v>7.2157549852336222</v>
      </c>
      <c r="R9" s="35"/>
      <c r="S9" s="37">
        <v>5.4788797705190288E-2</v>
      </c>
      <c r="T9" s="35"/>
      <c r="U9" s="35"/>
      <c r="V9" s="38">
        <v>0</v>
      </c>
      <c r="W9" s="35"/>
      <c r="X9" s="35"/>
      <c r="Y9" s="35"/>
      <c r="Z9" s="35"/>
      <c r="AH9" s="4">
        <f t="shared" si="0"/>
        <v>0.34572021789631785</v>
      </c>
      <c r="AI9" s="4"/>
      <c r="AJ9" s="4"/>
      <c r="AK9" s="39">
        <f t="shared" si="1"/>
        <v>0</v>
      </c>
      <c r="AL9" s="39"/>
      <c r="AM9" s="39"/>
      <c r="AN9" s="39">
        <f t="shared" si="2"/>
        <v>4.9622322279865412E-2</v>
      </c>
      <c r="AO9" s="40">
        <f t="shared" si="3"/>
        <v>0.87448271502036856</v>
      </c>
      <c r="AP9" s="40">
        <f t="shared" si="4"/>
        <v>0.87448271502036856</v>
      </c>
      <c r="AQ9" s="40">
        <f t="shared" si="5"/>
        <v>0.12551728497963149</v>
      </c>
      <c r="AR9" s="41">
        <f t="shared" si="6"/>
        <v>0.66659703874648191</v>
      </c>
      <c r="AS9" s="39">
        <f t="shared" si="7"/>
        <v>-0.66659703874648191</v>
      </c>
      <c r="AT9" s="40" t="e">
        <f t="shared" si="8"/>
        <v>#DIV/0!</v>
      </c>
      <c r="BE9" s="42">
        <f t="shared" si="9"/>
        <v>6.3100530104088568</v>
      </c>
    </row>
    <row r="10" spans="1:154">
      <c r="A10" s="30">
        <v>36281</v>
      </c>
      <c r="B10" s="31">
        <v>0</v>
      </c>
      <c r="C10" s="31">
        <v>0</v>
      </c>
      <c r="D10" s="32">
        <v>0</v>
      </c>
      <c r="E10" s="31">
        <v>0</v>
      </c>
      <c r="F10" s="31">
        <v>0.34572021789631785</v>
      </c>
      <c r="G10" s="32">
        <v>0</v>
      </c>
      <c r="H10" s="31">
        <v>0</v>
      </c>
      <c r="I10" s="31">
        <v>4.9622322279865412E-2</v>
      </c>
      <c r="J10" s="43">
        <v>0</v>
      </c>
      <c r="K10" s="31">
        <v>0</v>
      </c>
      <c r="L10" s="43">
        <v>0</v>
      </c>
      <c r="M10" s="35"/>
      <c r="N10" s="35"/>
      <c r="O10" s="35"/>
      <c r="P10" s="4">
        <v>0.39534254017618325</v>
      </c>
      <c r="Q10" s="36">
        <v>7.2157549852336222</v>
      </c>
      <c r="R10" s="35"/>
      <c r="S10" s="37">
        <v>5.4788797705190288E-2</v>
      </c>
      <c r="T10" s="35"/>
      <c r="U10" s="35"/>
      <c r="V10" s="38">
        <v>0</v>
      </c>
      <c r="W10" s="35"/>
      <c r="X10" s="35"/>
      <c r="Y10" s="35"/>
      <c r="Z10" s="35"/>
      <c r="AH10" s="4">
        <f t="shared" si="0"/>
        <v>0.34572021789631785</v>
      </c>
      <c r="AI10" s="4"/>
      <c r="AJ10" s="4"/>
      <c r="AK10" s="39">
        <f t="shared" si="1"/>
        <v>0</v>
      </c>
      <c r="AL10" s="39"/>
      <c r="AM10" s="39"/>
      <c r="AN10" s="39">
        <f t="shared" si="2"/>
        <v>4.9622322279865412E-2</v>
      </c>
      <c r="AO10" s="40">
        <f t="shared" si="3"/>
        <v>0.87448271502036856</v>
      </c>
      <c r="AP10" s="40">
        <f t="shared" si="4"/>
        <v>0.87448271502036856</v>
      </c>
      <c r="AQ10" s="40">
        <f t="shared" si="5"/>
        <v>0.12551728497963149</v>
      </c>
      <c r="AR10" s="41">
        <f t="shared" si="6"/>
        <v>0.64509390846433734</v>
      </c>
      <c r="AS10" s="39">
        <f t="shared" si="7"/>
        <v>-0.64509390846433734</v>
      </c>
      <c r="AT10" s="40" t="e">
        <f t="shared" si="8"/>
        <v>#DIV/0!</v>
      </c>
      <c r="BE10" s="42">
        <f t="shared" si="9"/>
        <v>6.3100530104088568</v>
      </c>
    </row>
    <row r="11" spans="1:154">
      <c r="A11" s="30">
        <v>36312</v>
      </c>
      <c r="B11" s="31">
        <v>0</v>
      </c>
      <c r="C11" s="31">
        <v>0</v>
      </c>
      <c r="D11" s="32">
        <v>0</v>
      </c>
      <c r="E11" s="31">
        <v>0</v>
      </c>
      <c r="F11" s="31">
        <v>0.34572021789631785</v>
      </c>
      <c r="G11" s="32">
        <v>0</v>
      </c>
      <c r="H11" s="31">
        <v>0</v>
      </c>
      <c r="I11" s="31">
        <v>4.9622322279865412E-2</v>
      </c>
      <c r="J11" s="43">
        <v>0</v>
      </c>
      <c r="K11" s="31">
        <v>0</v>
      </c>
      <c r="L11" s="43">
        <v>0</v>
      </c>
      <c r="M11" s="35"/>
      <c r="N11" s="35"/>
      <c r="O11" s="35"/>
      <c r="P11" s="4">
        <v>0.39534254017618325</v>
      </c>
      <c r="Q11" s="36">
        <v>7.2157549852336222</v>
      </c>
      <c r="R11" s="35"/>
      <c r="S11" s="37">
        <v>5.4788797705190288E-2</v>
      </c>
      <c r="T11" s="35"/>
      <c r="U11" s="35"/>
      <c r="V11" s="38">
        <v>0</v>
      </c>
      <c r="W11" s="35"/>
      <c r="X11" s="35"/>
      <c r="Y11" s="35"/>
      <c r="Z11" s="35"/>
      <c r="AH11" s="4">
        <f t="shared" si="0"/>
        <v>0.34572021789631785</v>
      </c>
      <c r="AI11" s="4"/>
      <c r="AJ11" s="4"/>
      <c r="AK11" s="39">
        <f t="shared" si="1"/>
        <v>0</v>
      </c>
      <c r="AL11" s="39"/>
      <c r="AM11" s="39"/>
      <c r="AN11" s="39">
        <f t="shared" si="2"/>
        <v>4.9622322279865412E-2</v>
      </c>
      <c r="AO11" s="40">
        <f t="shared" si="3"/>
        <v>0.87448271502036856</v>
      </c>
      <c r="AP11" s="40">
        <f t="shared" si="4"/>
        <v>0.87448271502036856</v>
      </c>
      <c r="AQ11" s="40">
        <f t="shared" si="5"/>
        <v>0.12551728497963149</v>
      </c>
      <c r="AR11" s="41">
        <f t="shared" si="6"/>
        <v>0.66659703874648191</v>
      </c>
      <c r="AS11" s="39">
        <f t="shared" si="7"/>
        <v>-0.66659703874648191</v>
      </c>
      <c r="AT11" s="40" t="e">
        <f t="shared" si="8"/>
        <v>#DIV/0!</v>
      </c>
      <c r="BE11" s="42">
        <f t="shared" si="9"/>
        <v>6.3100530104088568</v>
      </c>
    </row>
    <row r="12" spans="1:154">
      <c r="A12" s="30">
        <v>36342</v>
      </c>
      <c r="B12" s="31">
        <v>0</v>
      </c>
      <c r="C12" s="31">
        <v>0</v>
      </c>
      <c r="D12" s="32">
        <v>0</v>
      </c>
      <c r="E12" s="31">
        <v>0</v>
      </c>
      <c r="F12" s="31">
        <v>0.40001854693321803</v>
      </c>
      <c r="G12" s="32">
        <v>0</v>
      </c>
      <c r="H12" s="31">
        <v>0</v>
      </c>
      <c r="I12" s="31">
        <v>5.7415934117560415E-2</v>
      </c>
      <c r="J12" s="43">
        <v>0</v>
      </c>
      <c r="K12" s="31">
        <v>0</v>
      </c>
      <c r="L12" s="43">
        <v>0</v>
      </c>
      <c r="M12" s="35"/>
      <c r="N12" s="35"/>
      <c r="O12" s="35"/>
      <c r="P12" s="4">
        <v>0.45743448105077844</v>
      </c>
      <c r="Q12" s="36">
        <v>7.2157549852336205</v>
      </c>
      <c r="R12" s="35"/>
      <c r="S12" s="37">
        <v>6.3393848874702105E-2</v>
      </c>
      <c r="T12" s="35"/>
      <c r="U12" s="35"/>
      <c r="V12" s="38">
        <v>0</v>
      </c>
      <c r="W12" s="35"/>
      <c r="X12" s="35"/>
      <c r="Y12" s="35"/>
      <c r="Z12" s="35"/>
      <c r="AH12" s="4">
        <f t="shared" si="0"/>
        <v>0.40001854693321803</v>
      </c>
      <c r="AI12" s="4"/>
      <c r="AJ12" s="4"/>
      <c r="AK12" s="39">
        <f t="shared" si="1"/>
        <v>0</v>
      </c>
      <c r="AL12" s="39"/>
      <c r="AM12" s="39"/>
      <c r="AN12" s="39">
        <f t="shared" si="2"/>
        <v>5.7415934117560415E-2</v>
      </c>
      <c r="AO12" s="40">
        <f t="shared" si="3"/>
        <v>0.87448271502036845</v>
      </c>
      <c r="AP12" s="40">
        <f t="shared" si="4"/>
        <v>0.87448271502036845</v>
      </c>
      <c r="AQ12" s="40">
        <f t="shared" si="5"/>
        <v>0.12551728497963152</v>
      </c>
      <c r="AR12" s="41">
        <f t="shared" si="6"/>
        <v>0.7464114464279441</v>
      </c>
      <c r="AS12" s="39">
        <f t="shared" si="7"/>
        <v>-0.7464114464279441</v>
      </c>
      <c r="AT12" s="40" t="e">
        <f t="shared" si="8"/>
        <v>#DIV/0!</v>
      </c>
      <c r="BE12" s="42">
        <f t="shared" si="9"/>
        <v>6.310053010408855</v>
      </c>
    </row>
    <row r="13" spans="1:154">
      <c r="A13" s="30">
        <v>36373</v>
      </c>
      <c r="B13" s="31">
        <v>0</v>
      </c>
      <c r="C13" s="31">
        <v>0</v>
      </c>
      <c r="D13" s="32">
        <v>0</v>
      </c>
      <c r="E13" s="31">
        <v>0</v>
      </c>
      <c r="F13" s="31">
        <v>0.40001854693321803</v>
      </c>
      <c r="G13" s="32">
        <v>0</v>
      </c>
      <c r="H13" s="31">
        <v>0</v>
      </c>
      <c r="I13" s="31">
        <v>5.7415934117560415E-2</v>
      </c>
      <c r="J13" s="43">
        <v>0</v>
      </c>
      <c r="K13" s="31">
        <v>0</v>
      </c>
      <c r="L13" s="43">
        <v>0</v>
      </c>
      <c r="M13" s="35"/>
      <c r="N13" s="35"/>
      <c r="O13" s="35"/>
      <c r="P13" s="4">
        <v>0.45743448105077844</v>
      </c>
      <c r="Q13" s="36">
        <v>7.2157549852336205</v>
      </c>
      <c r="R13" s="35"/>
      <c r="S13" s="37">
        <v>6.3393848874702105E-2</v>
      </c>
      <c r="T13" s="35"/>
      <c r="U13" s="35"/>
      <c r="V13" s="38">
        <v>0</v>
      </c>
      <c r="W13" s="35"/>
      <c r="X13" s="35"/>
      <c r="Y13" s="35"/>
      <c r="Z13" s="35"/>
      <c r="AH13" s="4">
        <f t="shared" si="0"/>
        <v>0.40001854693321803</v>
      </c>
      <c r="AI13" s="4"/>
      <c r="AJ13" s="4"/>
      <c r="AK13" s="39">
        <f t="shared" si="1"/>
        <v>0</v>
      </c>
      <c r="AL13" s="39"/>
      <c r="AM13" s="39"/>
      <c r="AN13" s="39">
        <f t="shared" si="2"/>
        <v>5.7415934117560415E-2</v>
      </c>
      <c r="AO13" s="40">
        <f t="shared" si="3"/>
        <v>0.87448271502036845</v>
      </c>
      <c r="AP13" s="40">
        <f t="shared" si="4"/>
        <v>0.87448271502036845</v>
      </c>
      <c r="AQ13" s="40">
        <f t="shared" si="5"/>
        <v>0.12551728497963152</v>
      </c>
      <c r="AR13" s="41">
        <f t="shared" si="6"/>
        <v>0.7464114464279441</v>
      </c>
      <c r="AS13" s="39">
        <f t="shared" si="7"/>
        <v>-0.7464114464279441</v>
      </c>
      <c r="AT13" s="40" t="e">
        <f t="shared" si="8"/>
        <v>#DIV/0!</v>
      </c>
      <c r="BE13" s="42">
        <f t="shared" si="9"/>
        <v>6.310053010408855</v>
      </c>
    </row>
    <row r="14" spans="1:154">
      <c r="A14" s="30">
        <v>36404</v>
      </c>
      <c r="B14" s="31">
        <v>0</v>
      </c>
      <c r="C14" s="31">
        <v>0</v>
      </c>
      <c r="D14" s="32">
        <v>0</v>
      </c>
      <c r="E14" s="31">
        <v>0</v>
      </c>
      <c r="F14" s="31">
        <v>0.40001854693321803</v>
      </c>
      <c r="G14" s="32">
        <v>0</v>
      </c>
      <c r="H14" s="31">
        <v>0</v>
      </c>
      <c r="I14" s="31">
        <v>5.7415934117560415E-2</v>
      </c>
      <c r="J14" s="43">
        <v>0</v>
      </c>
      <c r="K14" s="31">
        <v>0</v>
      </c>
      <c r="L14" s="43">
        <v>0</v>
      </c>
      <c r="M14" s="35"/>
      <c r="N14" s="35"/>
      <c r="O14" s="35"/>
      <c r="P14" s="4">
        <v>0.45743448105077844</v>
      </c>
      <c r="Q14" s="36">
        <v>7.2157549852336205</v>
      </c>
      <c r="R14" s="35"/>
      <c r="S14" s="37">
        <v>6.3393848874702105E-2</v>
      </c>
      <c r="T14" s="35"/>
      <c r="U14" s="35"/>
      <c r="V14" s="38">
        <v>0</v>
      </c>
      <c r="W14" s="35"/>
      <c r="X14" s="35"/>
      <c r="Y14" s="35"/>
      <c r="Z14" s="35"/>
      <c r="AH14" s="4">
        <f t="shared" si="0"/>
        <v>0.40001854693321803</v>
      </c>
      <c r="AI14" s="4"/>
      <c r="AJ14" s="4"/>
      <c r="AK14" s="39">
        <f t="shared" si="1"/>
        <v>0</v>
      </c>
      <c r="AL14" s="39"/>
      <c r="AM14" s="39"/>
      <c r="AN14" s="39">
        <f t="shared" si="2"/>
        <v>5.7415934117560415E-2</v>
      </c>
      <c r="AO14" s="40">
        <f t="shared" si="3"/>
        <v>0.87448271502036845</v>
      </c>
      <c r="AP14" s="40">
        <f t="shared" si="4"/>
        <v>0.87448271502036845</v>
      </c>
      <c r="AQ14" s="40">
        <f t="shared" si="5"/>
        <v>0.12551728497963152</v>
      </c>
      <c r="AR14" s="41">
        <f t="shared" si="6"/>
        <v>0.7712918279755423</v>
      </c>
      <c r="AS14" s="39">
        <f t="shared" si="7"/>
        <v>-0.7712918279755423</v>
      </c>
      <c r="AT14" s="40" t="e">
        <f t="shared" si="8"/>
        <v>#DIV/0!</v>
      </c>
      <c r="BE14" s="42">
        <f t="shared" si="9"/>
        <v>6.310053010408855</v>
      </c>
    </row>
    <row r="15" spans="1:154">
      <c r="A15" s="30">
        <v>36434</v>
      </c>
      <c r="B15" s="31">
        <v>0</v>
      </c>
      <c r="C15" s="31">
        <v>0</v>
      </c>
      <c r="D15" s="32">
        <v>0</v>
      </c>
      <c r="E15" s="31">
        <v>0</v>
      </c>
      <c r="F15" s="31">
        <v>0.59380771399200272</v>
      </c>
      <c r="G15" s="32">
        <v>0</v>
      </c>
      <c r="H15" s="31">
        <v>0</v>
      </c>
      <c r="I15" s="31">
        <v>8.5231109523418891E-2</v>
      </c>
      <c r="J15" s="43">
        <v>0</v>
      </c>
      <c r="K15" s="31">
        <v>0</v>
      </c>
      <c r="L15" s="43">
        <v>0</v>
      </c>
      <c r="M15" s="35"/>
      <c r="N15" s="35"/>
      <c r="O15" s="35"/>
      <c r="P15" s="4">
        <v>0.67903882351542166</v>
      </c>
      <c r="Q15" s="36">
        <v>7.2157549852336231</v>
      </c>
      <c r="R15" s="35"/>
      <c r="S15" s="37">
        <v>9.4105027804437927E-2</v>
      </c>
      <c r="T15" s="35"/>
      <c r="U15" s="35"/>
      <c r="V15" s="38">
        <v>0</v>
      </c>
      <c r="W15" s="35"/>
      <c r="X15" s="35"/>
      <c r="Y15" s="35"/>
      <c r="Z15" s="35"/>
      <c r="AH15" s="4">
        <f t="shared" si="0"/>
        <v>0.59380771399200272</v>
      </c>
      <c r="AI15" s="4"/>
      <c r="AJ15" s="4"/>
      <c r="AK15" s="39">
        <f t="shared" si="1"/>
        <v>0</v>
      </c>
      <c r="AL15" s="39"/>
      <c r="AM15" s="39"/>
      <c r="AN15" s="39">
        <f t="shared" si="2"/>
        <v>8.5231109523418891E-2</v>
      </c>
      <c r="AO15" s="40">
        <f t="shared" si="3"/>
        <v>0.87448271502036845</v>
      </c>
      <c r="AP15" s="40">
        <f t="shared" si="4"/>
        <v>0.87448271502036845</v>
      </c>
      <c r="AQ15" s="40">
        <f t="shared" si="5"/>
        <v>0.12551728497963152</v>
      </c>
      <c r="AR15" s="41">
        <f t="shared" si="6"/>
        <v>1.1080108112458014</v>
      </c>
      <c r="AS15" s="39">
        <f t="shared" si="7"/>
        <v>-1.1080108112458014</v>
      </c>
      <c r="AT15" s="40" t="e">
        <f t="shared" si="8"/>
        <v>#DIV/0!</v>
      </c>
      <c r="BE15" s="42">
        <f t="shared" si="9"/>
        <v>6.3100530104088568</v>
      </c>
    </row>
    <row r="16" spans="1:154">
      <c r="A16" s="30">
        <v>36465</v>
      </c>
      <c r="B16" s="31">
        <v>0</v>
      </c>
      <c r="C16" s="31">
        <v>0</v>
      </c>
      <c r="D16" s="32">
        <v>0</v>
      </c>
      <c r="E16" s="31">
        <v>0</v>
      </c>
      <c r="F16" s="31">
        <v>0.59380771399200272</v>
      </c>
      <c r="G16" s="32">
        <v>0</v>
      </c>
      <c r="H16" s="31">
        <v>0</v>
      </c>
      <c r="I16" s="31">
        <v>8.5231109523418891E-2</v>
      </c>
      <c r="J16" s="43">
        <v>0</v>
      </c>
      <c r="K16" s="31">
        <v>0</v>
      </c>
      <c r="L16" s="43">
        <v>0</v>
      </c>
      <c r="M16" s="35"/>
      <c r="N16" s="35"/>
      <c r="O16" s="35"/>
      <c r="P16" s="4">
        <v>0.67903882351542166</v>
      </c>
      <c r="Q16" s="36">
        <v>7.2157549852336231</v>
      </c>
      <c r="R16" s="35"/>
      <c r="S16" s="37">
        <v>9.4105027804437927E-2</v>
      </c>
      <c r="T16" s="35"/>
      <c r="U16" s="35"/>
      <c r="V16" s="38">
        <v>0</v>
      </c>
      <c r="W16" s="35"/>
      <c r="X16" s="35"/>
      <c r="Y16" s="35"/>
      <c r="Z16" s="35"/>
      <c r="AH16" s="4">
        <f t="shared" si="0"/>
        <v>0.59380771399200272</v>
      </c>
      <c r="AI16" s="4"/>
      <c r="AJ16" s="4"/>
      <c r="AK16" s="39">
        <f t="shared" si="1"/>
        <v>0</v>
      </c>
      <c r="AL16" s="39"/>
      <c r="AM16" s="39"/>
      <c r="AN16" s="39">
        <f t="shared" si="2"/>
        <v>8.5231109523418891E-2</v>
      </c>
      <c r="AO16" s="40">
        <f t="shared" si="3"/>
        <v>0.87448271502036845</v>
      </c>
      <c r="AP16" s="40">
        <f t="shared" si="4"/>
        <v>0.87448271502036845</v>
      </c>
      <c r="AQ16" s="40">
        <f t="shared" si="5"/>
        <v>0.12551728497963152</v>
      </c>
      <c r="AR16" s="41">
        <f t="shared" si="6"/>
        <v>1.1449445049539948</v>
      </c>
      <c r="AS16" s="39">
        <f t="shared" si="7"/>
        <v>-1.1449445049539948</v>
      </c>
      <c r="AT16" s="40" t="e">
        <f t="shared" si="8"/>
        <v>#DIV/0!</v>
      </c>
      <c r="BE16" s="42">
        <f t="shared" si="9"/>
        <v>6.3100530104088568</v>
      </c>
    </row>
    <row r="17" spans="1:66">
      <c r="A17" s="30">
        <v>36495</v>
      </c>
      <c r="B17" s="31">
        <v>0</v>
      </c>
      <c r="C17" s="31">
        <v>0</v>
      </c>
      <c r="D17" s="32">
        <v>0</v>
      </c>
      <c r="E17" s="31">
        <v>0</v>
      </c>
      <c r="F17" s="31">
        <v>0.59380771399200272</v>
      </c>
      <c r="G17" s="32">
        <v>0</v>
      </c>
      <c r="H17" s="31">
        <v>0</v>
      </c>
      <c r="I17" s="31">
        <v>8.5231109523418891E-2</v>
      </c>
      <c r="J17" s="43">
        <v>0</v>
      </c>
      <c r="K17" s="31">
        <v>0</v>
      </c>
      <c r="L17" s="43">
        <v>0</v>
      </c>
      <c r="M17" s="35"/>
      <c r="N17" s="35"/>
      <c r="O17" s="35"/>
      <c r="P17" s="4">
        <v>0.67903882351542166</v>
      </c>
      <c r="Q17" s="36">
        <v>7.2157549852336231</v>
      </c>
      <c r="R17" s="35"/>
      <c r="S17" s="37">
        <v>9.4105027804437927E-2</v>
      </c>
      <c r="T17" s="35"/>
      <c r="U17" s="35"/>
      <c r="V17" s="38">
        <v>0</v>
      </c>
      <c r="W17" s="35"/>
      <c r="X17" s="35"/>
      <c r="Y17" s="35"/>
      <c r="Z17" s="35"/>
      <c r="AH17" s="4">
        <f t="shared" si="0"/>
        <v>0.59380771399200272</v>
      </c>
      <c r="AI17" s="4"/>
      <c r="AJ17" s="4"/>
      <c r="AK17" s="39">
        <f t="shared" si="1"/>
        <v>0</v>
      </c>
      <c r="AL17" s="39"/>
      <c r="AM17" s="39"/>
      <c r="AN17" s="39">
        <f t="shared" si="2"/>
        <v>8.5231109523418891E-2</v>
      </c>
      <c r="AO17" s="40">
        <f t="shared" si="3"/>
        <v>0.87448271502036845</v>
      </c>
      <c r="AP17" s="40">
        <f t="shared" si="4"/>
        <v>0.87448271502036845</v>
      </c>
      <c r="AQ17" s="40">
        <f t="shared" si="5"/>
        <v>0.12551728497963152</v>
      </c>
      <c r="AR17" s="41">
        <f t="shared" si="6"/>
        <v>1.1080108112458014</v>
      </c>
      <c r="AS17" s="39">
        <f t="shared" si="7"/>
        <v>-1.1080108112458014</v>
      </c>
      <c r="AT17" s="40" t="e">
        <f t="shared" si="8"/>
        <v>#DIV/0!</v>
      </c>
      <c r="BE17" s="42">
        <f t="shared" si="9"/>
        <v>6.3100530104088568</v>
      </c>
    </row>
    <row r="18" spans="1:66">
      <c r="A18" s="30">
        <v>36526</v>
      </c>
      <c r="B18" s="31">
        <v>0</v>
      </c>
      <c r="C18" s="31">
        <v>0</v>
      </c>
      <c r="D18" s="32">
        <v>0</v>
      </c>
      <c r="E18" s="31">
        <v>0</v>
      </c>
      <c r="F18" s="31">
        <v>0.62993923362909154</v>
      </c>
      <c r="G18" s="32">
        <v>0</v>
      </c>
      <c r="H18" s="31">
        <v>0</v>
      </c>
      <c r="I18" s="31">
        <v>9.0417181436721381E-2</v>
      </c>
      <c r="J18" s="43">
        <v>0</v>
      </c>
      <c r="K18" s="31">
        <v>0</v>
      </c>
      <c r="L18" s="43">
        <v>0</v>
      </c>
      <c r="M18" s="35"/>
      <c r="N18" s="35"/>
      <c r="O18" s="35"/>
      <c r="P18" s="4">
        <v>0.72035641506581294</v>
      </c>
      <c r="Q18" s="36">
        <v>7.2157549852336214</v>
      </c>
      <c r="R18" s="35"/>
      <c r="S18" s="37">
        <v>9.9831052542659227E-2</v>
      </c>
      <c r="T18" s="35"/>
      <c r="U18" s="35"/>
      <c r="V18" s="38">
        <v>0</v>
      </c>
      <c r="W18" s="35"/>
      <c r="X18" s="35"/>
      <c r="Y18" s="35"/>
      <c r="Z18" s="35"/>
      <c r="AH18" s="4">
        <f t="shared" si="0"/>
        <v>0.62993923362909154</v>
      </c>
      <c r="AI18" s="4"/>
      <c r="AJ18" s="4"/>
      <c r="AK18" s="39">
        <f t="shared" si="1"/>
        <v>0</v>
      </c>
      <c r="AL18" s="39"/>
      <c r="AM18" s="39"/>
      <c r="AN18" s="39">
        <f t="shared" si="2"/>
        <v>9.0417181436721381E-2</v>
      </c>
      <c r="AO18" s="40">
        <f t="shared" si="3"/>
        <v>0.87448271502036845</v>
      </c>
      <c r="AP18" s="40">
        <f t="shared" si="4"/>
        <v>0.87448271502036845</v>
      </c>
      <c r="AQ18" s="40">
        <f t="shared" si="5"/>
        <v>0.12551728497963152</v>
      </c>
      <c r="AR18" s="41">
        <f t="shared" si="6"/>
        <v>1.1754301347764715</v>
      </c>
      <c r="AS18" s="39">
        <f t="shared" si="7"/>
        <v>-1.1754301347764715</v>
      </c>
      <c r="AT18" s="40" t="e">
        <f t="shared" si="8"/>
        <v>#DIV/0!</v>
      </c>
      <c r="AV18" s="44" t="e">
        <f>#REF!</f>
        <v>#REF!</v>
      </c>
      <c r="BE18" s="42">
        <f t="shared" si="9"/>
        <v>6.3100530104088559</v>
      </c>
    </row>
    <row r="19" spans="1:66">
      <c r="A19" s="30">
        <v>36557</v>
      </c>
      <c r="B19" s="31">
        <v>0</v>
      </c>
      <c r="C19" s="31">
        <v>0</v>
      </c>
      <c r="D19" s="32">
        <v>0</v>
      </c>
      <c r="E19" s="31">
        <v>0</v>
      </c>
      <c r="F19" s="31">
        <v>0.62993923362909154</v>
      </c>
      <c r="G19" s="32">
        <v>0</v>
      </c>
      <c r="H19" s="31">
        <v>0</v>
      </c>
      <c r="I19" s="31">
        <v>9.0417181436721381E-2</v>
      </c>
      <c r="J19" s="43">
        <v>0</v>
      </c>
      <c r="K19" s="31">
        <v>0</v>
      </c>
      <c r="L19" s="43">
        <v>0</v>
      </c>
      <c r="M19" s="35"/>
      <c r="N19" s="35"/>
      <c r="O19" s="35"/>
      <c r="P19" s="4">
        <v>0.72035641506581294</v>
      </c>
      <c r="Q19" s="36">
        <v>7.2157549852336214</v>
      </c>
      <c r="R19" s="35"/>
      <c r="S19" s="37">
        <v>9.9831052542659227E-2</v>
      </c>
      <c r="T19" s="35"/>
      <c r="U19" s="35"/>
      <c r="V19" s="38">
        <v>0</v>
      </c>
      <c r="W19" s="35"/>
      <c r="X19" s="35"/>
      <c r="Y19" s="35"/>
      <c r="Z19" s="35"/>
      <c r="AH19" s="4">
        <f t="shared" si="0"/>
        <v>0.62993923362909154</v>
      </c>
      <c r="AI19" s="4"/>
      <c r="AJ19" s="4"/>
      <c r="AK19" s="39">
        <f t="shared" si="1"/>
        <v>0</v>
      </c>
      <c r="AL19" s="39"/>
      <c r="AM19" s="39"/>
      <c r="AN19" s="39">
        <f t="shared" si="2"/>
        <v>9.0417181436721381E-2</v>
      </c>
      <c r="AO19" s="40">
        <f t="shared" si="3"/>
        <v>0.87448271502036845</v>
      </c>
      <c r="AP19" s="40">
        <f t="shared" si="4"/>
        <v>0.87448271502036845</v>
      </c>
      <c r="AQ19" s="40">
        <f t="shared" si="5"/>
        <v>0.12551728497963152</v>
      </c>
      <c r="AR19" s="41">
        <f t="shared" si="6"/>
        <v>1.2564942820024352</v>
      </c>
      <c r="AS19" s="39">
        <f t="shared" si="7"/>
        <v>-1.2564942820024352</v>
      </c>
      <c r="AT19" s="40" t="e">
        <f t="shared" si="8"/>
        <v>#DIV/0!</v>
      </c>
      <c r="AV19" s="44" t="e">
        <f>#REF!</f>
        <v>#REF!</v>
      </c>
      <c r="BE19" s="42">
        <f t="shared" si="9"/>
        <v>6.3100530104088559</v>
      </c>
    </row>
    <row r="20" spans="1:66">
      <c r="A20" s="30">
        <v>36586</v>
      </c>
      <c r="B20" s="31">
        <v>0</v>
      </c>
      <c r="C20" s="31">
        <v>0</v>
      </c>
      <c r="D20" s="32">
        <v>0</v>
      </c>
      <c r="E20" s="31">
        <v>0</v>
      </c>
      <c r="F20" s="31">
        <v>0.62993923362909154</v>
      </c>
      <c r="G20" s="32">
        <v>0</v>
      </c>
      <c r="H20" s="31">
        <v>0</v>
      </c>
      <c r="I20" s="31">
        <v>9.0417181436721381E-2</v>
      </c>
      <c r="J20" s="43">
        <v>0</v>
      </c>
      <c r="K20" s="31">
        <v>0</v>
      </c>
      <c r="L20" s="43">
        <v>0</v>
      </c>
      <c r="M20" s="35"/>
      <c r="N20" s="35"/>
      <c r="O20" s="35"/>
      <c r="P20" s="4">
        <v>0.72035641506581294</v>
      </c>
      <c r="Q20" s="36">
        <v>7.2157549852336214</v>
      </c>
      <c r="R20" s="35"/>
      <c r="S20" s="37">
        <v>9.9831052542659227E-2</v>
      </c>
      <c r="T20" s="35"/>
      <c r="U20" s="35"/>
      <c r="V20" s="38">
        <v>0</v>
      </c>
      <c r="W20" s="35"/>
      <c r="X20" s="35"/>
      <c r="Y20" s="35"/>
      <c r="Z20" s="35"/>
      <c r="AH20" s="4">
        <f t="shared" si="0"/>
        <v>0.62993923362909154</v>
      </c>
      <c r="AI20" s="4"/>
      <c r="AJ20" s="4"/>
      <c r="AK20" s="39">
        <f t="shared" si="1"/>
        <v>0</v>
      </c>
      <c r="AL20" s="39"/>
      <c r="AM20" s="39"/>
      <c r="AN20" s="39">
        <f t="shared" si="2"/>
        <v>9.0417181436721381E-2</v>
      </c>
      <c r="AO20" s="40">
        <f t="shared" si="3"/>
        <v>0.87448271502036845</v>
      </c>
      <c r="AP20" s="40">
        <f t="shared" si="4"/>
        <v>0.87448271502036845</v>
      </c>
      <c r="AQ20" s="40">
        <f t="shared" si="5"/>
        <v>0.12551728497963152</v>
      </c>
      <c r="AR20" s="41">
        <f t="shared" si="6"/>
        <v>1.1754301347764715</v>
      </c>
      <c r="AS20" s="39">
        <f t="shared" si="7"/>
        <v>-1.1754301347764715</v>
      </c>
      <c r="AT20" s="40" t="e">
        <f t="shared" si="8"/>
        <v>#DIV/0!</v>
      </c>
      <c r="AV20" s="44">
        <f>'[1]Monthly SBO'!$K4</f>
        <v>0.5351434782608695</v>
      </c>
      <c r="BE20" s="42">
        <f t="shared" si="9"/>
        <v>6.3100530104088559</v>
      </c>
    </row>
    <row r="21" spans="1:66">
      <c r="A21" s="30">
        <v>36617</v>
      </c>
      <c r="B21" s="31">
        <v>0</v>
      </c>
      <c r="C21" s="31">
        <v>0</v>
      </c>
      <c r="D21" s="32">
        <v>0</v>
      </c>
      <c r="E21" s="31">
        <v>0</v>
      </c>
      <c r="F21" s="31">
        <v>1.3828808715852714</v>
      </c>
      <c r="G21" s="32">
        <v>0</v>
      </c>
      <c r="H21" s="31">
        <v>0</v>
      </c>
      <c r="I21" s="31">
        <v>0.19848928911946165</v>
      </c>
      <c r="J21" s="43">
        <v>0</v>
      </c>
      <c r="K21" s="31">
        <v>0</v>
      </c>
      <c r="L21" s="43">
        <v>0</v>
      </c>
      <c r="M21" s="35"/>
      <c r="N21" s="35"/>
      <c r="O21" s="35"/>
      <c r="P21" s="4">
        <v>1.581370160704733</v>
      </c>
      <c r="Q21" s="36">
        <v>7.2157549852336222</v>
      </c>
      <c r="R21" s="35"/>
      <c r="S21" s="37">
        <v>0.21915519082076115</v>
      </c>
      <c r="T21" s="35"/>
      <c r="U21" s="35"/>
      <c r="V21" s="38">
        <v>0</v>
      </c>
      <c r="W21" s="35"/>
      <c r="X21" s="35"/>
      <c r="Y21" s="35"/>
      <c r="Z21" s="35"/>
      <c r="AH21" s="4">
        <f t="shared" si="0"/>
        <v>1.3828808715852714</v>
      </c>
      <c r="AI21" s="4"/>
      <c r="AJ21" s="4"/>
      <c r="AK21" s="39">
        <f t="shared" si="1"/>
        <v>0</v>
      </c>
      <c r="AL21" s="39"/>
      <c r="AM21" s="39"/>
      <c r="AN21" s="39">
        <f t="shared" si="2"/>
        <v>0.19848928911946165</v>
      </c>
      <c r="AO21" s="40">
        <f t="shared" si="3"/>
        <v>0.87448271502036856</v>
      </c>
      <c r="AP21" s="40">
        <f t="shared" si="4"/>
        <v>0.87448271502036856</v>
      </c>
      <c r="AQ21" s="40">
        <f t="shared" si="5"/>
        <v>0.12551728497963149</v>
      </c>
      <c r="AR21" s="41">
        <f t="shared" si="6"/>
        <v>2.6663881549859276</v>
      </c>
      <c r="AS21" s="39">
        <f t="shared" si="7"/>
        <v>-2.6663881549859276</v>
      </c>
      <c r="AT21" s="40" t="e">
        <f t="shared" si="8"/>
        <v>#DIV/0!</v>
      </c>
      <c r="AV21" s="44">
        <f>'[1]Monthly SBO'!$K5</f>
        <v>0.68330421052631574</v>
      </c>
      <c r="BE21" s="42">
        <f t="shared" si="9"/>
        <v>6.3100530104088568</v>
      </c>
    </row>
    <row r="22" spans="1:66">
      <c r="A22" s="30">
        <v>36647</v>
      </c>
      <c r="B22" s="31">
        <v>0</v>
      </c>
      <c r="C22" s="31">
        <v>0</v>
      </c>
      <c r="D22" s="32">
        <v>0</v>
      </c>
      <c r="E22" s="31">
        <v>0</v>
      </c>
      <c r="F22" s="31">
        <v>1.3828808715852714</v>
      </c>
      <c r="G22" s="32">
        <v>0</v>
      </c>
      <c r="H22" s="31">
        <v>0</v>
      </c>
      <c r="I22" s="31">
        <v>0.19848928911946165</v>
      </c>
      <c r="J22" s="43">
        <v>0</v>
      </c>
      <c r="K22" s="31">
        <v>0</v>
      </c>
      <c r="L22" s="43">
        <v>0</v>
      </c>
      <c r="M22" s="35"/>
      <c r="N22" s="35"/>
      <c r="O22" s="35"/>
      <c r="P22" s="4">
        <v>1.581370160704733</v>
      </c>
      <c r="Q22" s="36">
        <v>7.2157549852336222</v>
      </c>
      <c r="R22" s="35"/>
      <c r="S22" s="37">
        <v>0.21915519082076115</v>
      </c>
      <c r="T22" s="35"/>
      <c r="U22" s="35"/>
      <c r="V22" s="38">
        <v>0</v>
      </c>
      <c r="W22" s="35"/>
      <c r="X22" s="35"/>
      <c r="Y22" s="35"/>
      <c r="Z22" s="35"/>
      <c r="AH22" s="4">
        <f t="shared" si="0"/>
        <v>1.3828808715852714</v>
      </c>
      <c r="AI22" s="4"/>
      <c r="AJ22" s="4"/>
      <c r="AK22" s="39">
        <f t="shared" si="1"/>
        <v>0</v>
      </c>
      <c r="AL22" s="39"/>
      <c r="AM22" s="39"/>
      <c r="AN22" s="39">
        <f t="shared" si="2"/>
        <v>0.19848928911946165</v>
      </c>
      <c r="AO22" s="40">
        <f t="shared" si="3"/>
        <v>0.87448271502036856</v>
      </c>
      <c r="AP22" s="40">
        <f t="shared" si="4"/>
        <v>0.87448271502036856</v>
      </c>
      <c r="AQ22" s="40">
        <f t="shared" si="5"/>
        <v>0.12551728497963149</v>
      </c>
      <c r="AR22" s="41">
        <f t="shared" si="6"/>
        <v>2.5803756338573494</v>
      </c>
      <c r="AS22" s="39">
        <f t="shared" si="7"/>
        <v>-2.5803756338573494</v>
      </c>
      <c r="AT22" s="40" t="e">
        <f t="shared" si="8"/>
        <v>#DIV/0!</v>
      </c>
      <c r="AV22" s="44">
        <f>'[1]Monthly SBO'!$K6</f>
        <v>0.57093272727272704</v>
      </c>
      <c r="BE22" s="42">
        <f t="shared" si="9"/>
        <v>6.3100530104088568</v>
      </c>
    </row>
    <row r="23" spans="1:66">
      <c r="A23" s="30">
        <v>36678</v>
      </c>
      <c r="B23" s="31">
        <v>0</v>
      </c>
      <c r="C23" s="31">
        <v>0</v>
      </c>
      <c r="D23" s="32">
        <v>0</v>
      </c>
      <c r="E23" s="31">
        <v>0</v>
      </c>
      <c r="F23" s="31">
        <v>1.3828808715852714</v>
      </c>
      <c r="G23" s="32">
        <v>0</v>
      </c>
      <c r="H23" s="31">
        <v>0</v>
      </c>
      <c r="I23" s="31">
        <v>0.19848928911946165</v>
      </c>
      <c r="J23" s="43">
        <v>0</v>
      </c>
      <c r="K23" s="31">
        <v>0</v>
      </c>
      <c r="L23" s="43">
        <v>0</v>
      </c>
      <c r="M23" s="35"/>
      <c r="N23" s="35"/>
      <c r="O23" s="35"/>
      <c r="P23" s="4">
        <v>1.581370160704733</v>
      </c>
      <c r="Q23" s="36">
        <v>7.2157549852336222</v>
      </c>
      <c r="R23" s="35"/>
      <c r="S23" s="37">
        <v>0.21915519082076115</v>
      </c>
      <c r="T23" s="35"/>
      <c r="U23" s="35"/>
      <c r="V23" s="38">
        <v>0</v>
      </c>
      <c r="W23" s="35"/>
      <c r="X23" s="35"/>
      <c r="Y23" s="35"/>
      <c r="Z23" s="35"/>
      <c r="AH23" s="4">
        <f t="shared" si="0"/>
        <v>1.3828808715852714</v>
      </c>
      <c r="AI23" s="4"/>
      <c r="AJ23" s="4"/>
      <c r="AK23" s="39">
        <f t="shared" si="1"/>
        <v>0</v>
      </c>
      <c r="AL23" s="39"/>
      <c r="AM23" s="39"/>
      <c r="AN23" s="39">
        <f t="shared" si="2"/>
        <v>0.19848928911946165</v>
      </c>
      <c r="AO23" s="40">
        <f t="shared" si="3"/>
        <v>0.87448271502036856</v>
      </c>
      <c r="AP23" s="40">
        <f t="shared" si="4"/>
        <v>0.87448271502036856</v>
      </c>
      <c r="AQ23" s="40">
        <f t="shared" si="5"/>
        <v>0.12551728497963149</v>
      </c>
      <c r="AR23" s="41">
        <f t="shared" si="6"/>
        <v>2.6663881549859276</v>
      </c>
      <c r="AS23" s="39">
        <f t="shared" si="7"/>
        <v>-2.6663881549859276</v>
      </c>
      <c r="AT23" s="40" t="e">
        <f t="shared" si="8"/>
        <v>#DIV/0!</v>
      </c>
      <c r="AV23" s="44">
        <f>'[1]Monthly SBO'!$K7</f>
        <v>0.45927272727272733</v>
      </c>
      <c r="BE23" s="42">
        <f t="shared" si="9"/>
        <v>6.3100530104088568</v>
      </c>
    </row>
    <row r="24" spans="1:66">
      <c r="A24" s="30">
        <v>36708</v>
      </c>
      <c r="B24" s="31">
        <v>0</v>
      </c>
      <c r="C24" s="31">
        <v>0</v>
      </c>
      <c r="D24" s="32">
        <v>0</v>
      </c>
      <c r="E24" s="31">
        <v>0</v>
      </c>
      <c r="F24" s="31">
        <v>1.6000741877328721</v>
      </c>
      <c r="G24" s="32">
        <v>0</v>
      </c>
      <c r="H24" s="31">
        <v>0</v>
      </c>
      <c r="I24" s="31">
        <v>0.22966373647024166</v>
      </c>
      <c r="J24" s="43">
        <v>0</v>
      </c>
      <c r="K24" s="31">
        <v>0</v>
      </c>
      <c r="L24" s="43">
        <v>0</v>
      </c>
      <c r="M24" s="35"/>
      <c r="N24" s="35"/>
      <c r="O24" s="35"/>
      <c r="P24" s="4">
        <v>1.8297379242031138</v>
      </c>
      <c r="Q24" s="36">
        <v>7.2157549852336205</v>
      </c>
      <c r="R24" s="35"/>
      <c r="S24" s="37">
        <v>0.25357539549880842</v>
      </c>
      <c r="T24" s="35"/>
      <c r="U24" s="35"/>
      <c r="V24" s="38">
        <v>0</v>
      </c>
      <c r="W24" s="35"/>
      <c r="X24" s="35"/>
      <c r="Y24" s="35"/>
      <c r="Z24" s="35"/>
      <c r="AH24" s="4">
        <f t="shared" si="0"/>
        <v>1.6000741877328721</v>
      </c>
      <c r="AI24" s="4"/>
      <c r="AJ24" s="4"/>
      <c r="AK24" s="39">
        <f t="shared" si="1"/>
        <v>0</v>
      </c>
      <c r="AL24" s="39"/>
      <c r="AM24" s="39"/>
      <c r="AN24" s="39">
        <f t="shared" si="2"/>
        <v>0.22966373647024166</v>
      </c>
      <c r="AO24" s="40">
        <f t="shared" si="3"/>
        <v>0.87448271502036845</v>
      </c>
      <c r="AP24" s="40">
        <f t="shared" si="4"/>
        <v>0.87448271502036845</v>
      </c>
      <c r="AQ24" s="40">
        <f t="shared" si="5"/>
        <v>0.12551728497963152</v>
      </c>
      <c r="AR24" s="41">
        <f t="shared" si="6"/>
        <v>2.9856457857117764</v>
      </c>
      <c r="AS24" s="39">
        <f t="shared" si="7"/>
        <v>-2.9856457857117764</v>
      </c>
      <c r="AT24" s="40" t="e">
        <f t="shared" si="8"/>
        <v>#DIV/0!</v>
      </c>
      <c r="AV24" s="44">
        <f>'[1]Monthly SBO'!$K8</f>
        <v>0.39142736842105252</v>
      </c>
      <c r="BE24" s="42">
        <f t="shared" si="9"/>
        <v>6.310053010408855</v>
      </c>
    </row>
    <row r="25" spans="1:66">
      <c r="A25" s="30">
        <v>36739</v>
      </c>
      <c r="B25" s="31">
        <v>0</v>
      </c>
      <c r="C25" s="31">
        <v>0</v>
      </c>
      <c r="D25" s="32">
        <v>0</v>
      </c>
      <c r="E25" s="31">
        <v>0</v>
      </c>
      <c r="F25" s="31">
        <v>1.6000741877328721</v>
      </c>
      <c r="G25" s="32">
        <v>0</v>
      </c>
      <c r="H25" s="31">
        <v>0</v>
      </c>
      <c r="I25" s="31">
        <v>0.22966373647024166</v>
      </c>
      <c r="J25" s="43">
        <v>0</v>
      </c>
      <c r="K25" s="31">
        <v>0</v>
      </c>
      <c r="L25" s="43">
        <v>0</v>
      </c>
      <c r="M25" s="35"/>
      <c r="N25" s="35"/>
      <c r="O25" s="35"/>
      <c r="P25" s="4">
        <v>1.8297379242031138</v>
      </c>
      <c r="Q25" s="36">
        <v>7.2157549852336205</v>
      </c>
      <c r="R25" s="35"/>
      <c r="S25" s="37">
        <v>0.25357539549880842</v>
      </c>
      <c r="T25" s="35"/>
      <c r="U25" s="35"/>
      <c r="V25" s="38">
        <v>0</v>
      </c>
      <c r="W25" s="35"/>
      <c r="X25" s="35"/>
      <c r="Y25" s="35"/>
      <c r="Z25" s="35"/>
      <c r="AH25" s="4">
        <f t="shared" si="0"/>
        <v>1.6000741877328721</v>
      </c>
      <c r="AI25" s="4"/>
      <c r="AJ25" s="4"/>
      <c r="AK25" s="39">
        <f t="shared" si="1"/>
        <v>0</v>
      </c>
      <c r="AL25" s="39"/>
      <c r="AM25" s="39"/>
      <c r="AN25" s="39">
        <f t="shared" si="2"/>
        <v>0.22966373647024166</v>
      </c>
      <c r="AO25" s="40">
        <f t="shared" si="3"/>
        <v>0.87448271502036845</v>
      </c>
      <c r="AP25" s="40">
        <f t="shared" si="4"/>
        <v>0.87448271502036845</v>
      </c>
      <c r="AQ25" s="40">
        <f t="shared" si="5"/>
        <v>0.12551728497963152</v>
      </c>
      <c r="AR25" s="41">
        <f t="shared" si="6"/>
        <v>2.9856457857117764</v>
      </c>
      <c r="AS25" s="39">
        <f t="shared" si="7"/>
        <v>-2.9856457857117764</v>
      </c>
      <c r="AT25" s="40" t="e">
        <f t="shared" si="8"/>
        <v>#DIV/0!</v>
      </c>
      <c r="AV25" s="44">
        <f>'[1]Monthly SBO'!$K9</f>
        <v>0.2756852173913043</v>
      </c>
      <c r="BE25" s="42">
        <f t="shared" si="9"/>
        <v>6.310053010408855</v>
      </c>
    </row>
    <row r="26" spans="1:66">
      <c r="A26" s="30">
        <v>36770</v>
      </c>
      <c r="B26" s="31">
        <v>0</v>
      </c>
      <c r="C26" s="31">
        <v>0</v>
      </c>
      <c r="D26" s="32">
        <v>0</v>
      </c>
      <c r="E26" s="31">
        <v>0</v>
      </c>
      <c r="F26" s="31">
        <v>1.6000741877328721</v>
      </c>
      <c r="G26" s="32">
        <v>0</v>
      </c>
      <c r="H26" s="31">
        <v>0</v>
      </c>
      <c r="I26" s="31">
        <v>0.22966373647024166</v>
      </c>
      <c r="J26" s="43">
        <v>0</v>
      </c>
      <c r="K26" s="31">
        <v>0</v>
      </c>
      <c r="L26" s="43">
        <v>0</v>
      </c>
      <c r="M26" s="35"/>
      <c r="N26" s="35"/>
      <c r="O26" s="35"/>
      <c r="P26" s="4">
        <v>1.8297379242031138</v>
      </c>
      <c r="Q26" s="36">
        <v>7.2157549852336205</v>
      </c>
      <c r="R26" s="35"/>
      <c r="S26" s="37">
        <v>0.25357539549880842</v>
      </c>
      <c r="T26" s="35"/>
      <c r="U26" s="35"/>
      <c r="V26" s="38">
        <v>0</v>
      </c>
      <c r="W26" s="35"/>
      <c r="X26" s="35"/>
      <c r="Y26" s="35"/>
      <c r="Z26" s="35"/>
      <c r="AH26" s="4">
        <f t="shared" si="0"/>
        <v>1.6000741877328721</v>
      </c>
      <c r="AI26" s="4"/>
      <c r="AJ26" s="4"/>
      <c r="AK26" s="39">
        <f t="shared" si="1"/>
        <v>0</v>
      </c>
      <c r="AL26" s="39"/>
      <c r="AM26" s="39"/>
      <c r="AN26" s="39">
        <f t="shared" si="2"/>
        <v>0.22966373647024166</v>
      </c>
      <c r="AO26" s="40">
        <f t="shared" si="3"/>
        <v>0.87448271502036845</v>
      </c>
      <c r="AP26" s="40">
        <f t="shared" si="4"/>
        <v>0.87448271502036845</v>
      </c>
      <c r="AQ26" s="40">
        <f t="shared" si="5"/>
        <v>0.12551728497963152</v>
      </c>
      <c r="AR26" s="41">
        <f t="shared" si="6"/>
        <v>3.0851673119021692</v>
      </c>
      <c r="AS26" s="39">
        <f t="shared" si="7"/>
        <v>-3.0851673119021692</v>
      </c>
      <c r="AT26" s="40" t="e">
        <f t="shared" si="8"/>
        <v>#DIV/0!</v>
      </c>
      <c r="AV26" s="44">
        <f>'[1]Monthly SBO'!$K10</f>
        <v>0.18437499999999998</v>
      </c>
      <c r="BE26" s="42">
        <f t="shared" si="9"/>
        <v>6.310053010408855</v>
      </c>
    </row>
    <row r="27" spans="1:66">
      <c r="A27" s="30">
        <v>36800</v>
      </c>
      <c r="B27" s="31">
        <v>0</v>
      </c>
      <c r="C27" s="31">
        <v>0</v>
      </c>
      <c r="D27" s="32">
        <v>0</v>
      </c>
      <c r="E27" s="31">
        <v>0</v>
      </c>
      <c r="F27" s="31">
        <v>0.10594550710612409</v>
      </c>
      <c r="G27" s="32">
        <v>0</v>
      </c>
      <c r="H27" s="31">
        <v>0</v>
      </c>
      <c r="I27" s="31">
        <v>1.5206695546224966E-2</v>
      </c>
      <c r="J27" s="43">
        <v>0</v>
      </c>
      <c r="K27" s="31">
        <v>0</v>
      </c>
      <c r="L27" s="43">
        <v>0</v>
      </c>
      <c r="M27" s="35"/>
      <c r="N27" s="35"/>
      <c r="O27" s="35"/>
      <c r="P27" s="4">
        <v>0.12115220265234905</v>
      </c>
      <c r="Q27" s="36">
        <v>7.2157549852336214</v>
      </c>
      <c r="R27" s="35"/>
      <c r="S27" s="37">
        <v>1.6789955160655522E-2</v>
      </c>
      <c r="T27" s="35"/>
      <c r="U27" s="35"/>
      <c r="V27" s="38">
        <v>0</v>
      </c>
      <c r="W27" s="35"/>
      <c r="X27" s="35"/>
      <c r="Y27" s="35"/>
      <c r="Z27" s="35"/>
      <c r="AH27" s="4">
        <f t="shared" si="0"/>
        <v>0.10594550710612409</v>
      </c>
      <c r="AI27" s="4"/>
      <c r="AJ27" s="4"/>
      <c r="AK27" s="39">
        <f t="shared" si="1"/>
        <v>0</v>
      </c>
      <c r="AL27" s="39"/>
      <c r="AM27" s="39"/>
      <c r="AN27" s="39">
        <f t="shared" si="2"/>
        <v>1.5206695546224966E-2</v>
      </c>
      <c r="AO27" s="40">
        <f t="shared" si="3"/>
        <v>0.87448271502036856</v>
      </c>
      <c r="AP27" s="40">
        <f t="shared" si="4"/>
        <v>0.87448271502036856</v>
      </c>
      <c r="AQ27" s="40">
        <f t="shared" si="5"/>
        <v>0.12551728497963152</v>
      </c>
      <c r="AR27" s="41">
        <f t="shared" si="6"/>
        <v>0.1976881817302989</v>
      </c>
      <c r="AS27" s="39">
        <f t="shared" si="7"/>
        <v>-0.1976881817302989</v>
      </c>
      <c r="AT27" s="40" t="e">
        <f t="shared" si="8"/>
        <v>#DIV/0!</v>
      </c>
      <c r="AV27" s="44">
        <f>'[1]Monthly SBO'!$K11</f>
        <v>0.16036363636363629</v>
      </c>
      <c r="BE27" s="42">
        <f t="shared" si="9"/>
        <v>6.3100530104088559</v>
      </c>
    </row>
    <row r="28" spans="1:66">
      <c r="A28" s="30">
        <v>36831</v>
      </c>
      <c r="B28" s="31">
        <v>0</v>
      </c>
      <c r="C28" s="31">
        <v>0</v>
      </c>
      <c r="D28" s="32">
        <v>0</v>
      </c>
      <c r="E28" s="31">
        <v>0</v>
      </c>
      <c r="F28" s="31">
        <v>0.10594550710612409</v>
      </c>
      <c r="G28" s="32">
        <v>0</v>
      </c>
      <c r="H28" s="31">
        <v>0</v>
      </c>
      <c r="I28" s="31">
        <v>1.5206695546224966E-2</v>
      </c>
      <c r="J28" s="43">
        <v>0</v>
      </c>
      <c r="K28" s="31">
        <v>0</v>
      </c>
      <c r="L28" s="43">
        <v>0</v>
      </c>
      <c r="M28" s="35"/>
      <c r="N28" s="35"/>
      <c r="O28" s="35"/>
      <c r="P28" s="4">
        <v>0.12115220265234905</v>
      </c>
      <c r="Q28" s="36">
        <v>7.2157549852336214</v>
      </c>
      <c r="R28" s="35"/>
      <c r="S28" s="37">
        <v>1.6789955160655522E-2</v>
      </c>
      <c r="T28" s="35"/>
      <c r="U28" s="35"/>
      <c r="V28" s="38">
        <v>0</v>
      </c>
      <c r="W28" s="35"/>
      <c r="X28" s="35"/>
      <c r="Y28" s="35"/>
      <c r="Z28" s="35"/>
      <c r="AH28" s="4">
        <f t="shared" si="0"/>
        <v>0.10594550710612409</v>
      </c>
      <c r="AI28" s="4"/>
      <c r="AJ28" s="4"/>
      <c r="AK28" s="39">
        <f t="shared" si="1"/>
        <v>0</v>
      </c>
      <c r="AL28" s="39"/>
      <c r="AM28" s="39"/>
      <c r="AN28" s="39">
        <f t="shared" si="2"/>
        <v>1.5206695546224966E-2</v>
      </c>
      <c r="AO28" s="40">
        <f t="shared" si="3"/>
        <v>0.87448271502036856</v>
      </c>
      <c r="AP28" s="40">
        <f t="shared" si="4"/>
        <v>0.87448271502036856</v>
      </c>
      <c r="AQ28" s="40">
        <f t="shared" si="5"/>
        <v>0.12551728497963152</v>
      </c>
      <c r="AR28" s="41">
        <f t="shared" si="6"/>
        <v>0.20427778778797553</v>
      </c>
      <c r="AS28" s="39">
        <f t="shared" si="7"/>
        <v>-0.20427778778797553</v>
      </c>
      <c r="AT28" s="40" t="e">
        <f t="shared" si="8"/>
        <v>#DIV/0!</v>
      </c>
      <c r="AV28" s="44">
        <f>'[1]Monthly SBO'!$K12</f>
        <v>0.11931199999999997</v>
      </c>
      <c r="BE28" s="42">
        <f t="shared" si="9"/>
        <v>6.3100530104088559</v>
      </c>
    </row>
    <row r="29" spans="1:66">
      <c r="A29" s="30">
        <v>36861</v>
      </c>
      <c r="B29" s="31">
        <v>0</v>
      </c>
      <c r="C29" s="31">
        <v>0</v>
      </c>
      <c r="D29" s="32">
        <v>0</v>
      </c>
      <c r="E29" s="31">
        <v>0</v>
      </c>
      <c r="F29" s="31">
        <v>0.10594550710612409</v>
      </c>
      <c r="G29" s="32">
        <v>0</v>
      </c>
      <c r="H29" s="31">
        <v>0</v>
      </c>
      <c r="I29" s="31">
        <v>1.5206695546224966E-2</v>
      </c>
      <c r="J29" s="43">
        <v>0</v>
      </c>
      <c r="K29" s="31">
        <v>0</v>
      </c>
      <c r="L29" s="43">
        <v>0</v>
      </c>
      <c r="M29" s="35"/>
      <c r="N29" s="35"/>
      <c r="O29" s="35"/>
      <c r="P29" s="4">
        <v>0.12115220265234905</v>
      </c>
      <c r="Q29" s="36">
        <v>7.2157549852336214</v>
      </c>
      <c r="R29" s="35"/>
      <c r="S29" s="37">
        <v>1.6789955160655522E-2</v>
      </c>
      <c r="T29" s="35"/>
      <c r="U29" s="35"/>
      <c r="V29" s="38">
        <v>0</v>
      </c>
      <c r="W29" s="35"/>
      <c r="X29" s="35"/>
      <c r="Y29" s="35"/>
      <c r="Z29" s="35"/>
      <c r="AH29" s="4">
        <f t="shared" si="0"/>
        <v>0.10594550710612409</v>
      </c>
      <c r="AI29" s="4"/>
      <c r="AJ29" s="4"/>
      <c r="AK29" s="39">
        <f t="shared" si="1"/>
        <v>0</v>
      </c>
      <c r="AL29" s="39"/>
      <c r="AM29" s="39"/>
      <c r="AN29" s="39">
        <f t="shared" si="2"/>
        <v>1.5206695546224966E-2</v>
      </c>
      <c r="AO29" s="40">
        <f t="shared" si="3"/>
        <v>0.87448271502036856</v>
      </c>
      <c r="AP29" s="40">
        <f t="shared" si="4"/>
        <v>0.87448271502036856</v>
      </c>
      <c r="AQ29" s="40">
        <f t="shared" si="5"/>
        <v>0.12551728497963152</v>
      </c>
      <c r="AR29" s="41">
        <f t="shared" si="6"/>
        <v>0.1976881817302989</v>
      </c>
      <c r="AS29" s="39">
        <f t="shared" si="7"/>
        <v>-0.1976881817302989</v>
      </c>
      <c r="AT29" s="40" t="e">
        <f t="shared" si="8"/>
        <v>#DIV/0!</v>
      </c>
      <c r="AV29" s="44">
        <f>'[1]Monthly SBO'!$K13</f>
        <v>0.19562899999999989</v>
      </c>
      <c r="BE29" s="42">
        <f t="shared" si="9"/>
        <v>6.3100530104088559</v>
      </c>
    </row>
    <row r="30" spans="1:66">
      <c r="A30" s="30">
        <v>36892</v>
      </c>
      <c r="B30" s="31">
        <v>0</v>
      </c>
      <c r="C30" s="31">
        <v>0</v>
      </c>
      <c r="D30" s="32">
        <v>0</v>
      </c>
      <c r="E30" s="31">
        <v>0</v>
      </c>
      <c r="F30" s="31">
        <v>3.6232368797822416</v>
      </c>
      <c r="G30" s="32">
        <v>0</v>
      </c>
      <c r="H30" s="31">
        <v>0</v>
      </c>
      <c r="I30" s="31">
        <v>0.52005471140472548</v>
      </c>
      <c r="J30" s="43">
        <v>0</v>
      </c>
      <c r="K30" s="31">
        <v>0</v>
      </c>
      <c r="L30" s="43">
        <v>0</v>
      </c>
      <c r="M30" s="35"/>
      <c r="N30" s="35"/>
      <c r="O30" s="45"/>
      <c r="P30" s="4"/>
      <c r="Q30" s="36"/>
      <c r="R30" s="35"/>
      <c r="S30" s="43">
        <v>0.72799999999999998</v>
      </c>
      <c r="T30" s="35"/>
      <c r="U30" s="35"/>
      <c r="V30" s="38">
        <v>0.5</v>
      </c>
      <c r="W30" s="35"/>
      <c r="X30" s="35"/>
      <c r="Y30" s="35"/>
      <c r="Z30" s="35"/>
      <c r="AH30" s="4">
        <f t="shared" si="0"/>
        <v>3.6232368797822416</v>
      </c>
      <c r="AI30" s="4"/>
      <c r="AJ30" s="4"/>
      <c r="AK30" s="39">
        <f t="shared" si="1"/>
        <v>0</v>
      </c>
      <c r="AL30" s="39"/>
      <c r="AM30" s="39"/>
      <c r="AN30" s="39">
        <f t="shared" si="2"/>
        <v>0.52005471140472548</v>
      </c>
      <c r="AO30" s="40" t="e">
        <f t="shared" si="3"/>
        <v>#DIV/0!</v>
      </c>
      <c r="AP30" s="40" t="e">
        <f t="shared" si="4"/>
        <v>#DIV/0!</v>
      </c>
      <c r="AQ30" s="40" t="e">
        <f t="shared" si="5"/>
        <v>#DIV/0!</v>
      </c>
      <c r="AR30" s="41">
        <f t="shared" si="6"/>
        <v>8.571612903225807</v>
      </c>
      <c r="AS30" s="39">
        <f t="shared" si="7"/>
        <v>-8.571612903225807</v>
      </c>
      <c r="AT30" s="40" t="e">
        <f t="shared" si="8"/>
        <v>#DIV/0!</v>
      </c>
      <c r="AV30" s="44">
        <f>'[1]Monthly SBO'!$K14</f>
        <v>0.26881999999999995</v>
      </c>
      <c r="BE30" s="42">
        <f t="shared" si="9"/>
        <v>4.9769737359646173</v>
      </c>
      <c r="BN30" s="4">
        <f>AR30-AR18</f>
        <v>7.3961827684493358</v>
      </c>
    </row>
    <row r="31" spans="1:66">
      <c r="A31" s="30">
        <v>36923</v>
      </c>
      <c r="B31" s="31">
        <v>0</v>
      </c>
      <c r="C31" s="31">
        <v>0</v>
      </c>
      <c r="D31" s="32">
        <v>0</v>
      </c>
      <c r="E31" s="31">
        <v>0</v>
      </c>
      <c r="F31" s="31">
        <v>3.6232368797822416</v>
      </c>
      <c r="G31" s="32">
        <v>0</v>
      </c>
      <c r="H31" s="31">
        <v>0</v>
      </c>
      <c r="I31" s="31">
        <v>0.52005471140472548</v>
      </c>
      <c r="J31" s="43">
        <v>0</v>
      </c>
      <c r="K31" s="31">
        <v>0</v>
      </c>
      <c r="L31" s="43">
        <v>0</v>
      </c>
      <c r="M31" s="35"/>
      <c r="N31" s="35"/>
      <c r="O31" s="45"/>
      <c r="P31" s="4"/>
      <c r="Q31" s="36"/>
      <c r="R31" s="35"/>
      <c r="S31" s="43">
        <v>0.65800000000000003</v>
      </c>
      <c r="T31" s="35"/>
      <c r="U31" s="35"/>
      <c r="V31" s="38">
        <v>0.5</v>
      </c>
      <c r="W31" s="35"/>
      <c r="X31" s="35"/>
      <c r="Y31" s="35"/>
      <c r="Z31" s="35"/>
      <c r="AH31" s="4">
        <f t="shared" si="0"/>
        <v>3.6232368797822416</v>
      </c>
      <c r="AI31" s="4"/>
      <c r="AJ31" s="4"/>
      <c r="AK31" s="39">
        <f t="shared" si="1"/>
        <v>0</v>
      </c>
      <c r="AL31" s="39"/>
      <c r="AM31" s="39"/>
      <c r="AN31" s="39">
        <f t="shared" si="2"/>
        <v>0.52005471140472548</v>
      </c>
      <c r="AO31" s="40" t="e">
        <f t="shared" si="3"/>
        <v>#DIV/0!</v>
      </c>
      <c r="AP31" s="40" t="e">
        <f t="shared" si="4"/>
        <v>#DIV/0!</v>
      </c>
      <c r="AQ31" s="40" t="e">
        <f t="shared" si="5"/>
        <v>#DIV/0!</v>
      </c>
      <c r="AR31" s="41">
        <f t="shared" si="6"/>
        <v>8.5775000000000006</v>
      </c>
      <c r="AS31" s="39">
        <f t="shared" si="7"/>
        <v>-8.5775000000000006</v>
      </c>
      <c r="AT31" s="40" t="e">
        <f t="shared" si="8"/>
        <v>#DIV/0!</v>
      </c>
      <c r="AV31" s="44">
        <f>'[1]Monthly SBO'!$K15</f>
        <v>0.34352105263157889</v>
      </c>
      <c r="BE31" s="42">
        <f t="shared" si="9"/>
        <v>5.5064390270246832</v>
      </c>
      <c r="BN31" s="4">
        <f t="shared" ref="BN31:BN94" si="10">AR31-AR19</f>
        <v>7.3210057179975649</v>
      </c>
    </row>
    <row r="32" spans="1:66">
      <c r="A32" s="30">
        <v>36951</v>
      </c>
      <c r="B32" s="31">
        <v>0</v>
      </c>
      <c r="C32" s="31">
        <v>0</v>
      </c>
      <c r="D32" s="32">
        <v>0</v>
      </c>
      <c r="E32" s="31">
        <v>0</v>
      </c>
      <c r="F32" s="31">
        <v>3.6232368797822416</v>
      </c>
      <c r="G32" s="32">
        <v>0</v>
      </c>
      <c r="H32" s="31">
        <v>0</v>
      </c>
      <c r="I32" s="31">
        <v>0.52005471140472548</v>
      </c>
      <c r="J32" s="43">
        <v>0</v>
      </c>
      <c r="K32" s="31">
        <v>0</v>
      </c>
      <c r="L32" s="43">
        <v>0</v>
      </c>
      <c r="M32" s="35"/>
      <c r="N32" s="35"/>
      <c r="O32" s="45"/>
      <c r="P32" s="4"/>
      <c r="Q32" s="36"/>
      <c r="R32" s="35"/>
      <c r="S32" s="43">
        <v>0.72799999999999998</v>
      </c>
      <c r="T32" s="35"/>
      <c r="U32" s="35"/>
      <c r="V32" s="38">
        <v>0.5</v>
      </c>
      <c r="W32" s="35"/>
      <c r="X32" s="35"/>
      <c r="Y32" s="35"/>
      <c r="Z32" s="35"/>
      <c r="AH32" s="4">
        <f t="shared" si="0"/>
        <v>3.6232368797822416</v>
      </c>
      <c r="AI32" s="4"/>
      <c r="AJ32" s="4"/>
      <c r="AK32" s="39">
        <f t="shared" si="1"/>
        <v>0</v>
      </c>
      <c r="AL32" s="39"/>
      <c r="AM32" s="39"/>
      <c r="AN32" s="39">
        <f t="shared" si="2"/>
        <v>0.52005471140472548</v>
      </c>
      <c r="AO32" s="40" t="e">
        <f t="shared" si="3"/>
        <v>#DIV/0!</v>
      </c>
      <c r="AP32" s="40" t="e">
        <f t="shared" si="4"/>
        <v>#DIV/0!</v>
      </c>
      <c r="AQ32" s="40" t="e">
        <f t="shared" si="5"/>
        <v>#DIV/0!</v>
      </c>
      <c r="AR32" s="41">
        <f t="shared" si="6"/>
        <v>8.571612903225807</v>
      </c>
      <c r="AS32" s="39">
        <f t="shared" si="7"/>
        <v>-8.571612903225807</v>
      </c>
      <c r="AT32" s="40" t="e">
        <f t="shared" si="8"/>
        <v>#DIV/0!</v>
      </c>
      <c r="AV32" s="44">
        <f>'[1]Monthly SBO'!$K16</f>
        <v>0.4821399999999999</v>
      </c>
      <c r="BE32" s="42">
        <f t="shared" si="9"/>
        <v>4.9769737359646173</v>
      </c>
      <c r="BN32" s="4">
        <f t="shared" si="10"/>
        <v>7.3961827684493358</v>
      </c>
    </row>
    <row r="33" spans="1:66">
      <c r="A33" s="30">
        <v>36982</v>
      </c>
      <c r="B33" s="31">
        <v>0</v>
      </c>
      <c r="C33" s="31">
        <v>0</v>
      </c>
      <c r="D33" s="32">
        <v>0</v>
      </c>
      <c r="E33" s="31">
        <v>0</v>
      </c>
      <c r="F33" s="31">
        <v>6.6667470785954341</v>
      </c>
      <c r="G33" s="32">
        <v>0</v>
      </c>
      <c r="H33" s="31">
        <v>0</v>
      </c>
      <c r="I33" s="31">
        <v>0.95689940873410884</v>
      </c>
      <c r="J33" s="43">
        <v>0</v>
      </c>
      <c r="K33" s="31">
        <v>0</v>
      </c>
      <c r="L33" s="43">
        <v>0</v>
      </c>
      <c r="M33" s="35"/>
      <c r="N33" s="35"/>
      <c r="O33" s="45"/>
      <c r="P33" s="4"/>
      <c r="Q33" s="36"/>
      <c r="R33" s="35"/>
      <c r="S33" s="43">
        <v>0.70499999999999996</v>
      </c>
      <c r="T33" s="35"/>
      <c r="U33" s="35"/>
      <c r="V33" s="38">
        <v>0.5</v>
      </c>
      <c r="W33" s="35"/>
      <c r="X33" s="35"/>
      <c r="Y33" s="35"/>
      <c r="Z33" s="35"/>
      <c r="AH33" s="4">
        <f t="shared" si="0"/>
        <v>6.6667470785954341</v>
      </c>
      <c r="AI33" s="4"/>
      <c r="AJ33" s="4"/>
      <c r="AK33" s="39">
        <f t="shared" si="1"/>
        <v>0</v>
      </c>
      <c r="AL33" s="39"/>
      <c r="AM33" s="39"/>
      <c r="AN33" s="39">
        <f t="shared" si="2"/>
        <v>0.95689940873410884</v>
      </c>
      <c r="AO33" s="40" t="e">
        <f t="shared" si="3"/>
        <v>#DIV/0!</v>
      </c>
      <c r="AP33" s="40" t="e">
        <f t="shared" si="4"/>
        <v>#DIV/0!</v>
      </c>
      <c r="AQ33" s="40" t="e">
        <f t="shared" si="5"/>
        <v>#DIV/0!</v>
      </c>
      <c r="AR33" s="41">
        <f t="shared" si="6"/>
        <v>8.5775000000000006</v>
      </c>
      <c r="AS33" s="39">
        <f t="shared" si="7"/>
        <v>-8.5775000000000006</v>
      </c>
      <c r="AT33" s="40" t="e">
        <f t="shared" si="8"/>
        <v>#DIV/0!</v>
      </c>
      <c r="AV33" s="44">
        <f>'[1]Monthly SBO'!$K17</f>
        <v>0.39373199999999992</v>
      </c>
      <c r="BE33" s="42">
        <f t="shared" si="9"/>
        <v>9.4563788348871416</v>
      </c>
      <c r="BN33" s="4">
        <f t="shared" si="10"/>
        <v>5.9111118450140729</v>
      </c>
    </row>
    <row r="34" spans="1:66">
      <c r="A34" s="30">
        <v>37012</v>
      </c>
      <c r="B34" s="31">
        <v>0</v>
      </c>
      <c r="C34" s="31">
        <v>0</v>
      </c>
      <c r="D34" s="32">
        <v>0</v>
      </c>
      <c r="E34" s="31">
        <v>0</v>
      </c>
      <c r="F34" s="31">
        <v>6.6667470785954341</v>
      </c>
      <c r="G34" s="32">
        <v>0</v>
      </c>
      <c r="H34" s="31">
        <v>0</v>
      </c>
      <c r="I34" s="31">
        <v>0.95689940873410884</v>
      </c>
      <c r="J34" s="43">
        <v>0</v>
      </c>
      <c r="K34" s="31">
        <v>0</v>
      </c>
      <c r="L34" s="43">
        <v>0</v>
      </c>
      <c r="M34" s="35"/>
      <c r="N34" s="35"/>
      <c r="O34" s="45"/>
      <c r="P34" s="4"/>
      <c r="Q34" s="36"/>
      <c r="R34" s="35"/>
      <c r="S34" s="43">
        <v>0.72799999999999998</v>
      </c>
      <c r="T34" s="35"/>
      <c r="U34" s="35"/>
      <c r="V34" s="38">
        <v>0.5</v>
      </c>
      <c r="W34" s="35"/>
      <c r="X34" s="35"/>
      <c r="Y34" s="35"/>
      <c r="Z34" s="35"/>
      <c r="AH34" s="4">
        <f t="shared" si="0"/>
        <v>6.6667470785954341</v>
      </c>
      <c r="AI34" s="4"/>
      <c r="AJ34" s="4"/>
      <c r="AK34" s="39">
        <f t="shared" si="1"/>
        <v>0</v>
      </c>
      <c r="AL34" s="39"/>
      <c r="AM34" s="39"/>
      <c r="AN34" s="39">
        <f t="shared" si="2"/>
        <v>0.95689940873410884</v>
      </c>
      <c r="AO34" s="40" t="e">
        <f t="shared" si="3"/>
        <v>#DIV/0!</v>
      </c>
      <c r="AP34" s="40" t="e">
        <f t="shared" si="4"/>
        <v>#DIV/0!</v>
      </c>
      <c r="AQ34" s="40" t="e">
        <f t="shared" si="5"/>
        <v>#DIV/0!</v>
      </c>
      <c r="AR34" s="41">
        <f t="shared" si="6"/>
        <v>8.571612903225807</v>
      </c>
      <c r="AS34" s="39">
        <f t="shared" si="7"/>
        <v>-8.571612903225807</v>
      </c>
      <c r="AT34" s="40" t="e">
        <f t="shared" si="8"/>
        <v>#DIV/0!</v>
      </c>
      <c r="AV34" s="44">
        <f>'[1]Monthly SBO'!$K18</f>
        <v>0.33968818181818172</v>
      </c>
      <c r="BE34" s="42">
        <f t="shared" si="9"/>
        <v>9.1576196134552674</v>
      </c>
      <c r="BN34" s="4">
        <f t="shared" si="10"/>
        <v>5.9912372693684581</v>
      </c>
    </row>
    <row r="35" spans="1:66">
      <c r="A35" s="30">
        <v>37043</v>
      </c>
      <c r="B35" s="31">
        <v>0</v>
      </c>
      <c r="C35" s="31">
        <v>0</v>
      </c>
      <c r="D35" s="32">
        <v>0</v>
      </c>
      <c r="E35" s="31">
        <v>0</v>
      </c>
      <c r="F35" s="31">
        <v>6.6667470785954341</v>
      </c>
      <c r="G35" s="32">
        <v>0</v>
      </c>
      <c r="H35" s="31">
        <v>0</v>
      </c>
      <c r="I35" s="31">
        <v>0.95689940873410884</v>
      </c>
      <c r="J35" s="43">
        <v>0</v>
      </c>
      <c r="K35" s="31">
        <v>0</v>
      </c>
      <c r="L35" s="43">
        <v>0</v>
      </c>
      <c r="M35" s="35"/>
      <c r="N35" s="35"/>
      <c r="O35" s="45"/>
      <c r="P35" s="4"/>
      <c r="Q35" s="36"/>
      <c r="R35" s="35"/>
      <c r="S35" s="43">
        <v>0.70499999999999996</v>
      </c>
      <c r="T35" s="35"/>
      <c r="U35" s="35"/>
      <c r="V35" s="38">
        <v>0.5</v>
      </c>
      <c r="W35" s="35"/>
      <c r="X35" s="35"/>
      <c r="Y35" s="35"/>
      <c r="Z35" s="35"/>
      <c r="AH35" s="4">
        <f t="shared" si="0"/>
        <v>6.6667470785954341</v>
      </c>
      <c r="AI35" s="4"/>
      <c r="AJ35" s="4"/>
      <c r="AK35" s="39">
        <f t="shared" si="1"/>
        <v>0</v>
      </c>
      <c r="AL35" s="39"/>
      <c r="AM35" s="39"/>
      <c r="AN35" s="39">
        <f t="shared" si="2"/>
        <v>0.95689940873410884</v>
      </c>
      <c r="AO35" s="40" t="e">
        <f t="shared" si="3"/>
        <v>#DIV/0!</v>
      </c>
      <c r="AP35" s="40" t="e">
        <f t="shared" si="4"/>
        <v>#DIV/0!</v>
      </c>
      <c r="AQ35" s="40" t="e">
        <f t="shared" si="5"/>
        <v>#DIV/0!</v>
      </c>
      <c r="AR35" s="41">
        <f t="shared" si="6"/>
        <v>8.5775000000000006</v>
      </c>
      <c r="AS35" s="39">
        <f t="shared" si="7"/>
        <v>-8.5775000000000006</v>
      </c>
      <c r="AT35" s="40" t="e">
        <f t="shared" si="8"/>
        <v>#DIV/0!</v>
      </c>
      <c r="AV35" s="44">
        <f>'[1]Monthly SBO'!$K19</f>
        <v>0.38598380952380945</v>
      </c>
      <c r="BE35" s="42">
        <f t="shared" si="9"/>
        <v>9.4563788348871416</v>
      </c>
      <c r="BN35" s="4">
        <f t="shared" si="10"/>
        <v>5.9111118450140729</v>
      </c>
    </row>
    <row r="36" spans="1:66">
      <c r="A36" s="30">
        <v>37073</v>
      </c>
      <c r="B36" s="31">
        <v>0</v>
      </c>
      <c r="C36" s="31">
        <v>0</v>
      </c>
      <c r="D36" s="32">
        <v>0</v>
      </c>
      <c r="E36" s="31">
        <v>0</v>
      </c>
      <c r="F36" s="31">
        <v>10.637580569212387</v>
      </c>
      <c r="G36" s="32">
        <v>0</v>
      </c>
      <c r="H36" s="31">
        <v>0</v>
      </c>
      <c r="I36" s="31">
        <v>1.5268457670641584</v>
      </c>
      <c r="J36" s="43">
        <v>0</v>
      </c>
      <c r="K36" s="31">
        <v>0</v>
      </c>
      <c r="L36" s="43">
        <v>0</v>
      </c>
      <c r="M36" s="35"/>
      <c r="N36" s="35"/>
      <c r="O36" s="45"/>
      <c r="P36" s="4"/>
      <c r="Q36" s="36"/>
      <c r="R36" s="35"/>
      <c r="S36" s="43">
        <v>0.72799999999999998</v>
      </c>
      <c r="T36" s="35"/>
      <c r="U36" s="35"/>
      <c r="V36" s="38">
        <v>0.5</v>
      </c>
      <c r="W36" s="35"/>
      <c r="X36" s="35"/>
      <c r="Y36" s="35"/>
      <c r="Z36" s="35"/>
      <c r="AH36" s="4">
        <f t="shared" si="0"/>
        <v>10.637580569212387</v>
      </c>
      <c r="AI36" s="4"/>
      <c r="AJ36" s="4"/>
      <c r="AK36" s="39">
        <f t="shared" si="1"/>
        <v>0</v>
      </c>
      <c r="AL36" s="39"/>
      <c r="AM36" s="39"/>
      <c r="AN36" s="39">
        <f t="shared" si="2"/>
        <v>1.5268457670641584</v>
      </c>
      <c r="AO36" s="40" t="e">
        <f t="shared" si="3"/>
        <v>#DIV/0!</v>
      </c>
      <c r="AP36" s="40" t="e">
        <f t="shared" si="4"/>
        <v>#DIV/0!</v>
      </c>
      <c r="AQ36" s="40" t="e">
        <f t="shared" si="5"/>
        <v>#DIV/0!</v>
      </c>
      <c r="AR36" s="41">
        <f t="shared" si="6"/>
        <v>8.571612903225807</v>
      </c>
      <c r="AS36" s="39">
        <f t="shared" si="7"/>
        <v>-8.571612903225807</v>
      </c>
      <c r="AT36" s="40" t="e">
        <f t="shared" si="8"/>
        <v>#DIV/0!</v>
      </c>
      <c r="AV36" s="44">
        <f>'[1]Monthly SBO'!$K20</f>
        <v>0.61821999999999999</v>
      </c>
      <c r="BE36" s="42">
        <f t="shared" si="9"/>
        <v>14.612061221445588</v>
      </c>
      <c r="BN36" s="4">
        <f t="shared" si="10"/>
        <v>5.5859671175140306</v>
      </c>
    </row>
    <row r="37" spans="1:66">
      <c r="A37" s="30">
        <v>37104</v>
      </c>
      <c r="B37" s="31">
        <v>0</v>
      </c>
      <c r="C37" s="31">
        <v>0</v>
      </c>
      <c r="D37" s="32">
        <v>0</v>
      </c>
      <c r="E37" s="31">
        <v>0</v>
      </c>
      <c r="F37" s="31">
        <v>10.637580569212387</v>
      </c>
      <c r="G37" s="32">
        <v>0</v>
      </c>
      <c r="H37" s="31">
        <v>0</v>
      </c>
      <c r="I37" s="31">
        <v>1.5268457670641584</v>
      </c>
      <c r="J37" s="43">
        <v>0</v>
      </c>
      <c r="K37" s="31">
        <v>0</v>
      </c>
      <c r="L37" s="43">
        <v>0</v>
      </c>
      <c r="M37" s="35"/>
      <c r="N37" s="35"/>
      <c r="O37" s="45"/>
      <c r="P37" s="4"/>
      <c r="Q37" s="36"/>
      <c r="R37" s="35"/>
      <c r="S37" s="43">
        <v>0.72799999999999998</v>
      </c>
      <c r="T37" s="35"/>
      <c r="U37" s="35"/>
      <c r="V37" s="38">
        <v>0.5</v>
      </c>
      <c r="W37" s="35"/>
      <c r="X37" s="35"/>
      <c r="Y37" s="35"/>
      <c r="Z37" s="35"/>
      <c r="AH37" s="4">
        <f t="shared" si="0"/>
        <v>10.637580569212387</v>
      </c>
      <c r="AI37" s="4"/>
      <c r="AJ37" s="4"/>
      <c r="AK37" s="39">
        <f t="shared" si="1"/>
        <v>0</v>
      </c>
      <c r="AL37" s="39"/>
      <c r="AM37" s="39"/>
      <c r="AN37" s="39">
        <f t="shared" si="2"/>
        <v>1.5268457670641584</v>
      </c>
      <c r="AO37" s="40" t="e">
        <f t="shared" si="3"/>
        <v>#DIV/0!</v>
      </c>
      <c r="AP37" s="40" t="e">
        <f t="shared" si="4"/>
        <v>#DIV/0!</v>
      </c>
      <c r="AQ37" s="40" t="e">
        <f t="shared" si="5"/>
        <v>#DIV/0!</v>
      </c>
      <c r="AR37" s="41">
        <f t="shared" si="6"/>
        <v>8.571612903225807</v>
      </c>
      <c r="AS37" s="39">
        <f t="shared" si="7"/>
        <v>-8.571612903225807</v>
      </c>
      <c r="AT37" s="40" t="e">
        <f t="shared" si="8"/>
        <v>#DIV/0!</v>
      </c>
      <c r="AV37" s="44">
        <f>'[1]Monthly SBO'!$K21</f>
        <v>0.63131999999999999</v>
      </c>
      <c r="BE37" s="42">
        <f t="shared" si="9"/>
        <v>14.612061221445588</v>
      </c>
      <c r="BN37" s="4">
        <f t="shared" si="10"/>
        <v>5.5859671175140306</v>
      </c>
    </row>
    <row r="38" spans="1:66">
      <c r="A38" s="30">
        <v>37135</v>
      </c>
      <c r="B38" s="31">
        <v>0</v>
      </c>
      <c r="C38" s="31">
        <v>0</v>
      </c>
      <c r="D38" s="32">
        <v>0</v>
      </c>
      <c r="E38" s="31">
        <v>0</v>
      </c>
      <c r="F38" s="31">
        <v>10.637580569212387</v>
      </c>
      <c r="G38" s="32">
        <v>0</v>
      </c>
      <c r="H38" s="31">
        <v>0</v>
      </c>
      <c r="I38" s="31">
        <v>1.5268457670641584</v>
      </c>
      <c r="J38" s="43">
        <v>0</v>
      </c>
      <c r="K38" s="31">
        <v>0</v>
      </c>
      <c r="L38" s="43">
        <v>0</v>
      </c>
      <c r="M38" s="35"/>
      <c r="N38" s="35"/>
      <c r="O38" s="45"/>
      <c r="P38" s="4"/>
      <c r="Q38" s="36"/>
      <c r="R38" s="35"/>
      <c r="S38" s="43">
        <v>0.70499999999999996</v>
      </c>
      <c r="T38" s="35"/>
      <c r="U38" s="35"/>
      <c r="V38" s="38">
        <v>0.5</v>
      </c>
      <c r="W38" s="35"/>
      <c r="X38" s="35"/>
      <c r="Y38" s="35"/>
      <c r="Z38" s="35"/>
      <c r="AH38" s="4">
        <f t="shared" si="0"/>
        <v>10.637580569212387</v>
      </c>
      <c r="AI38" s="4"/>
      <c r="AJ38" s="4"/>
      <c r="AK38" s="39">
        <f t="shared" si="1"/>
        <v>0</v>
      </c>
      <c r="AL38" s="39"/>
      <c r="AM38" s="39"/>
      <c r="AN38" s="39">
        <f t="shared" si="2"/>
        <v>1.5268457670641584</v>
      </c>
      <c r="AO38" s="40" t="e">
        <f t="shared" si="3"/>
        <v>#DIV/0!</v>
      </c>
      <c r="AP38" s="40" t="e">
        <f t="shared" si="4"/>
        <v>#DIV/0!</v>
      </c>
      <c r="AQ38" s="40" t="e">
        <f t="shared" si="5"/>
        <v>#DIV/0!</v>
      </c>
      <c r="AR38" s="41">
        <f t="shared" si="6"/>
        <v>8.5775000000000006</v>
      </c>
      <c r="AS38" s="39">
        <f t="shared" si="7"/>
        <v>-8.5775000000000006</v>
      </c>
      <c r="AT38" s="40" t="e">
        <f t="shared" si="8"/>
        <v>#DIV/0!</v>
      </c>
      <c r="AV38" s="44">
        <f>'[1]Monthly SBO'!$K22</f>
        <v>0.50656999999999996</v>
      </c>
      <c r="BE38" s="42">
        <f t="shared" si="9"/>
        <v>15.088766764840267</v>
      </c>
      <c r="BN38" s="4">
        <f t="shared" si="10"/>
        <v>5.4923326880978314</v>
      </c>
    </row>
    <row r="39" spans="1:66">
      <c r="A39" s="30">
        <v>37165</v>
      </c>
      <c r="B39" s="31">
        <v>0</v>
      </c>
      <c r="C39" s="31">
        <v>0</v>
      </c>
      <c r="D39" s="32">
        <v>0</v>
      </c>
      <c r="E39" s="31">
        <v>0</v>
      </c>
      <c r="F39" s="31">
        <v>4.7053309611616596</v>
      </c>
      <c r="G39" s="32">
        <v>0</v>
      </c>
      <c r="H39" s="31">
        <v>0</v>
      </c>
      <c r="I39" s="31">
        <v>0.67537111601097266</v>
      </c>
      <c r="J39" s="43">
        <v>0</v>
      </c>
      <c r="K39" s="31">
        <v>0</v>
      </c>
      <c r="L39" s="43">
        <v>0</v>
      </c>
      <c r="M39" s="35"/>
      <c r="N39" s="35"/>
      <c r="O39" s="45"/>
      <c r="P39" s="4"/>
      <c r="Q39" s="36"/>
      <c r="R39" s="35"/>
      <c r="S39" s="43">
        <v>0.72799999999999998</v>
      </c>
      <c r="T39" s="35"/>
      <c r="U39" s="35"/>
      <c r="V39" s="38">
        <v>0.5</v>
      </c>
      <c r="W39" s="35"/>
      <c r="X39" s="35"/>
      <c r="Y39" s="35"/>
      <c r="Z39" s="35"/>
      <c r="AH39" s="4">
        <f t="shared" si="0"/>
        <v>4.7053309611616596</v>
      </c>
      <c r="AI39" s="4"/>
      <c r="AJ39" s="4"/>
      <c r="AK39" s="39">
        <f t="shared" si="1"/>
        <v>0</v>
      </c>
      <c r="AL39" s="39"/>
      <c r="AM39" s="39"/>
      <c r="AN39" s="39">
        <f t="shared" si="2"/>
        <v>0.67537111601097266</v>
      </c>
      <c r="AO39" s="40" t="e">
        <f t="shared" si="3"/>
        <v>#DIV/0!</v>
      </c>
      <c r="AP39" s="40" t="e">
        <f t="shared" si="4"/>
        <v>#DIV/0!</v>
      </c>
      <c r="AQ39" s="40" t="e">
        <f t="shared" si="5"/>
        <v>#DIV/0!</v>
      </c>
      <c r="AR39" s="41">
        <f t="shared" si="6"/>
        <v>8.571612903225807</v>
      </c>
      <c r="AS39" s="39">
        <f t="shared" si="7"/>
        <v>-8.571612903225807</v>
      </c>
      <c r="AT39" s="40" t="e">
        <f t="shared" si="8"/>
        <v>#DIV/0!</v>
      </c>
      <c r="AV39" s="44">
        <f>'[1]Monthly SBO'!$K23</f>
        <v>0.51720347826086954</v>
      </c>
      <c r="BE39" s="42">
        <f t="shared" si="9"/>
        <v>6.4633667048923895</v>
      </c>
      <c r="BN39" s="4">
        <f t="shared" si="10"/>
        <v>8.3739247214955075</v>
      </c>
    </row>
    <row r="40" spans="1:66">
      <c r="A40" s="30">
        <v>37196</v>
      </c>
      <c r="B40" s="31">
        <v>0</v>
      </c>
      <c r="C40" s="31">
        <v>0</v>
      </c>
      <c r="D40" s="32">
        <v>0</v>
      </c>
      <c r="E40" s="31">
        <v>0</v>
      </c>
      <c r="F40" s="31">
        <v>4.7053309611616596</v>
      </c>
      <c r="G40" s="32">
        <v>0</v>
      </c>
      <c r="H40" s="31">
        <v>0</v>
      </c>
      <c r="I40" s="31">
        <v>0.67537111601097266</v>
      </c>
      <c r="J40" s="43">
        <v>0</v>
      </c>
      <c r="K40" s="31">
        <v>0</v>
      </c>
      <c r="L40" s="43">
        <v>0</v>
      </c>
      <c r="M40" s="35"/>
      <c r="N40" s="35"/>
      <c r="O40" s="45"/>
      <c r="P40" s="4"/>
      <c r="Q40" s="36"/>
      <c r="R40" s="35"/>
      <c r="S40" s="43">
        <v>0.70499999999999996</v>
      </c>
      <c r="T40" s="35"/>
      <c r="U40" s="35"/>
      <c r="V40" s="38">
        <v>0.5</v>
      </c>
      <c r="W40" s="35"/>
      <c r="X40" s="35"/>
      <c r="Y40" s="35"/>
      <c r="Z40" s="35"/>
      <c r="AH40" s="4">
        <f t="shared" si="0"/>
        <v>4.7053309611616596</v>
      </c>
      <c r="AI40" s="4"/>
      <c r="AJ40" s="4"/>
      <c r="AK40" s="39">
        <f t="shared" si="1"/>
        <v>0</v>
      </c>
      <c r="AL40" s="39"/>
      <c r="AM40" s="39"/>
      <c r="AN40" s="39">
        <f t="shared" si="2"/>
        <v>0.67537111601097266</v>
      </c>
      <c r="AO40" s="40" t="e">
        <f t="shared" si="3"/>
        <v>#DIV/0!</v>
      </c>
      <c r="AP40" s="40" t="e">
        <f t="shared" si="4"/>
        <v>#DIV/0!</v>
      </c>
      <c r="AQ40" s="40" t="e">
        <f t="shared" si="5"/>
        <v>#DIV/0!</v>
      </c>
      <c r="AR40" s="41">
        <f t="shared" si="6"/>
        <v>8.5775000000000006</v>
      </c>
      <c r="AS40" s="39">
        <f t="shared" si="7"/>
        <v>-8.5775000000000006</v>
      </c>
      <c r="AT40" s="40" t="e">
        <f t="shared" si="8"/>
        <v>#DIV/0!</v>
      </c>
      <c r="AV40" s="44">
        <f>'[1]Monthly SBO'!$K24</f>
        <v>0.65498999999999996</v>
      </c>
      <c r="BE40" s="42">
        <f t="shared" si="9"/>
        <v>6.6742283137044822</v>
      </c>
      <c r="BN40" s="4">
        <f t="shared" si="10"/>
        <v>8.3732222122120259</v>
      </c>
    </row>
    <row r="41" spans="1:66">
      <c r="A41" s="30">
        <v>37226</v>
      </c>
      <c r="B41" s="31">
        <v>0</v>
      </c>
      <c r="C41" s="31">
        <v>0</v>
      </c>
      <c r="D41" s="32">
        <v>0</v>
      </c>
      <c r="E41" s="31">
        <v>0</v>
      </c>
      <c r="F41" s="31">
        <v>4.7053309611616596</v>
      </c>
      <c r="G41" s="32">
        <v>0</v>
      </c>
      <c r="H41" s="31">
        <v>0</v>
      </c>
      <c r="I41" s="31">
        <v>0.67537111601097266</v>
      </c>
      <c r="J41" s="43">
        <v>0</v>
      </c>
      <c r="K41" s="31">
        <v>0</v>
      </c>
      <c r="L41" s="43">
        <v>0</v>
      </c>
      <c r="M41" s="35"/>
      <c r="N41" s="35"/>
      <c r="O41" s="45"/>
      <c r="P41" s="4"/>
      <c r="Q41" s="36"/>
      <c r="R41" s="35"/>
      <c r="S41" s="43">
        <v>0.72799999999999998</v>
      </c>
      <c r="T41" s="35"/>
      <c r="U41" s="35"/>
      <c r="V41" s="38">
        <v>0.5</v>
      </c>
      <c r="W41" s="35"/>
      <c r="X41" s="35"/>
      <c r="Y41" s="35"/>
      <c r="Z41" s="35"/>
      <c r="AH41" s="4">
        <f t="shared" si="0"/>
        <v>4.7053309611616596</v>
      </c>
      <c r="AI41" s="4"/>
      <c r="AJ41" s="4"/>
      <c r="AK41" s="39">
        <f t="shared" si="1"/>
        <v>0</v>
      </c>
      <c r="AL41" s="39"/>
      <c r="AM41" s="39"/>
      <c r="AN41" s="39">
        <f t="shared" si="2"/>
        <v>0.67537111601097266</v>
      </c>
      <c r="AO41" s="40" t="e">
        <f t="shared" si="3"/>
        <v>#DIV/0!</v>
      </c>
      <c r="AP41" s="40" t="e">
        <f t="shared" si="4"/>
        <v>#DIV/0!</v>
      </c>
      <c r="AQ41" s="40" t="e">
        <f t="shared" si="5"/>
        <v>#DIV/0!</v>
      </c>
      <c r="AR41" s="41">
        <f t="shared" si="6"/>
        <v>8.571612903225807</v>
      </c>
      <c r="AS41" s="39">
        <f t="shared" si="7"/>
        <v>-8.571612903225807</v>
      </c>
      <c r="AT41" s="40" t="e">
        <f t="shared" si="8"/>
        <v>#DIV/0!</v>
      </c>
      <c r="AV41" s="44">
        <f>'[1]Monthly SBO'!$K25</f>
        <v>0.66284842105263153</v>
      </c>
      <c r="BE41" s="42">
        <f t="shared" si="9"/>
        <v>6.4633667048923895</v>
      </c>
      <c r="BN41" s="4">
        <f t="shared" si="10"/>
        <v>8.3739247214955075</v>
      </c>
    </row>
    <row r="42" spans="1:66">
      <c r="A42" s="30">
        <v>37257</v>
      </c>
      <c r="B42" s="31">
        <v>0</v>
      </c>
      <c r="C42" s="31">
        <v>0</v>
      </c>
      <c r="D42" s="32">
        <v>0</v>
      </c>
      <c r="E42" s="31">
        <v>0</v>
      </c>
      <c r="F42" s="31">
        <v>6.3683646097343614</v>
      </c>
      <c r="G42" s="32">
        <v>0</v>
      </c>
      <c r="H42" s="31">
        <v>0</v>
      </c>
      <c r="I42" s="31">
        <v>0.9140716241093565</v>
      </c>
      <c r="J42" s="43">
        <v>0</v>
      </c>
      <c r="K42" s="31">
        <v>0</v>
      </c>
      <c r="L42" s="43">
        <v>0</v>
      </c>
      <c r="M42" s="35"/>
      <c r="N42" s="35"/>
      <c r="O42" s="45"/>
      <c r="P42" s="4"/>
      <c r="Q42" s="36"/>
      <c r="R42" s="35"/>
      <c r="S42" s="43">
        <v>0.89</v>
      </c>
      <c r="T42" s="35"/>
      <c r="U42" s="35"/>
      <c r="V42" s="38">
        <v>1</v>
      </c>
      <c r="W42" s="35"/>
      <c r="X42" s="35"/>
      <c r="Y42" s="35"/>
      <c r="Z42" s="35"/>
      <c r="AH42" s="4">
        <f t="shared" si="0"/>
        <v>6.3683646097343614</v>
      </c>
      <c r="AI42" s="4"/>
      <c r="AJ42" s="4"/>
      <c r="AK42" s="39">
        <f t="shared" si="1"/>
        <v>0</v>
      </c>
      <c r="AL42" s="39"/>
      <c r="AM42" s="39"/>
      <c r="AN42" s="39">
        <f t="shared" si="2"/>
        <v>0.9140716241093565</v>
      </c>
      <c r="AO42" s="40" t="e">
        <f t="shared" si="3"/>
        <v>#DIV/0!</v>
      </c>
      <c r="AP42" s="40" t="e">
        <f t="shared" si="4"/>
        <v>#DIV/0!</v>
      </c>
      <c r="AQ42" s="40" t="e">
        <f t="shared" si="5"/>
        <v>#DIV/0!</v>
      </c>
      <c r="AR42" s="41">
        <f t="shared" si="6"/>
        <v>10.479032258064516</v>
      </c>
      <c r="AS42" s="39">
        <f t="shared" si="7"/>
        <v>-10.479032258064516</v>
      </c>
      <c r="AT42" s="40" t="e">
        <f t="shared" si="8"/>
        <v>#DIV/0!</v>
      </c>
      <c r="AV42" s="44">
        <f>'[1]Monthly SBO'!$K26</f>
        <v>0.64705142857142861</v>
      </c>
      <c r="BE42" s="42">
        <f t="shared" si="9"/>
        <v>7.155465853634114</v>
      </c>
      <c r="BN42" s="4">
        <f t="shared" si="10"/>
        <v>1.9074193548387086</v>
      </c>
    </row>
    <row r="43" spans="1:66">
      <c r="A43" s="30">
        <v>37288</v>
      </c>
      <c r="B43" s="31">
        <v>0</v>
      </c>
      <c r="C43" s="31">
        <v>0</v>
      </c>
      <c r="D43" s="32">
        <v>0</v>
      </c>
      <c r="E43" s="31">
        <v>0</v>
      </c>
      <c r="F43" s="31">
        <v>6.3683646097343614</v>
      </c>
      <c r="G43" s="32">
        <v>0</v>
      </c>
      <c r="H43" s="31">
        <v>0</v>
      </c>
      <c r="I43" s="31">
        <v>0.9140716241093565</v>
      </c>
      <c r="J43" s="43">
        <v>0</v>
      </c>
      <c r="K43" s="31">
        <v>0</v>
      </c>
      <c r="L43" s="43">
        <v>0</v>
      </c>
      <c r="M43" s="35"/>
      <c r="N43" s="35"/>
      <c r="O43" s="45"/>
      <c r="P43" s="4"/>
      <c r="Q43" s="36"/>
      <c r="R43" s="35"/>
      <c r="S43" s="43">
        <v>0.80400000000000005</v>
      </c>
      <c r="T43" s="35"/>
      <c r="U43" s="35"/>
      <c r="V43" s="38">
        <v>1</v>
      </c>
      <c r="W43" s="35"/>
      <c r="X43" s="35"/>
      <c r="Y43" s="35"/>
      <c r="Z43" s="35"/>
      <c r="AH43" s="4">
        <f t="shared" si="0"/>
        <v>6.3683646097343614</v>
      </c>
      <c r="AI43" s="4"/>
      <c r="AJ43" s="4"/>
      <c r="AK43" s="39">
        <f t="shared" si="1"/>
        <v>0</v>
      </c>
      <c r="AL43" s="39"/>
      <c r="AM43" s="39"/>
      <c r="AN43" s="39">
        <f t="shared" si="2"/>
        <v>0.9140716241093565</v>
      </c>
      <c r="AO43" s="40" t="e">
        <f t="shared" si="3"/>
        <v>#DIV/0!</v>
      </c>
      <c r="AP43" s="40" t="e">
        <f t="shared" si="4"/>
        <v>#DIV/0!</v>
      </c>
      <c r="AQ43" s="40" t="e">
        <f t="shared" si="5"/>
        <v>#DIV/0!</v>
      </c>
      <c r="AR43" s="41">
        <f t="shared" si="6"/>
        <v>10.480714285714287</v>
      </c>
      <c r="AS43" s="39">
        <f t="shared" si="7"/>
        <v>-10.480714285714287</v>
      </c>
      <c r="AT43" s="40" t="e">
        <f t="shared" si="8"/>
        <v>#DIV/0!</v>
      </c>
      <c r="AV43" s="44">
        <f>'[1]Monthly SBO'!$K27</f>
        <v>0.63417578947368403</v>
      </c>
      <c r="BE43" s="42">
        <f t="shared" si="9"/>
        <v>7.9208515046447276</v>
      </c>
      <c r="BN43" s="4">
        <f t="shared" si="10"/>
        <v>1.9032142857142862</v>
      </c>
    </row>
    <row r="44" spans="1:66">
      <c r="A44" s="30">
        <v>37316</v>
      </c>
      <c r="B44" s="31">
        <v>0</v>
      </c>
      <c r="C44" s="31">
        <v>0</v>
      </c>
      <c r="D44" s="32">
        <v>0</v>
      </c>
      <c r="E44" s="31">
        <v>0</v>
      </c>
      <c r="F44" s="31">
        <v>6.3683646097343614</v>
      </c>
      <c r="G44" s="32">
        <v>0</v>
      </c>
      <c r="H44" s="31">
        <v>0</v>
      </c>
      <c r="I44" s="31">
        <v>0.9140716241093565</v>
      </c>
      <c r="J44" s="43">
        <v>0</v>
      </c>
      <c r="K44" s="31">
        <v>0</v>
      </c>
      <c r="L44" s="43">
        <v>0</v>
      </c>
      <c r="M44" s="35"/>
      <c r="N44" s="35"/>
      <c r="O44" s="45"/>
      <c r="P44" s="4"/>
      <c r="Q44" s="36"/>
      <c r="R44" s="35"/>
      <c r="S44" s="43">
        <v>0.89</v>
      </c>
      <c r="T44" s="35"/>
      <c r="U44" s="35"/>
      <c r="V44" s="38">
        <v>1</v>
      </c>
      <c r="W44" s="35"/>
      <c r="X44" s="35"/>
      <c r="Y44" s="35"/>
      <c r="Z44" s="35"/>
      <c r="AH44" s="4">
        <f t="shared" si="0"/>
        <v>6.3683646097343614</v>
      </c>
      <c r="AI44" s="4"/>
      <c r="AJ44" s="4"/>
      <c r="AK44" s="39">
        <f t="shared" si="1"/>
        <v>0</v>
      </c>
      <c r="AL44" s="39"/>
      <c r="AM44" s="39"/>
      <c r="AN44" s="39">
        <f t="shared" si="2"/>
        <v>0.9140716241093565</v>
      </c>
      <c r="AO44" s="40" t="e">
        <f t="shared" si="3"/>
        <v>#DIV/0!</v>
      </c>
      <c r="AP44" s="40" t="e">
        <f t="shared" si="4"/>
        <v>#DIV/0!</v>
      </c>
      <c r="AQ44" s="40" t="e">
        <f t="shared" si="5"/>
        <v>#DIV/0!</v>
      </c>
      <c r="AR44" s="41">
        <f t="shared" si="6"/>
        <v>10.479032258064516</v>
      </c>
      <c r="AS44" s="39">
        <f t="shared" si="7"/>
        <v>-10.479032258064516</v>
      </c>
      <c r="AT44" s="40" t="e">
        <f t="shared" si="8"/>
        <v>#DIV/0!</v>
      </c>
      <c r="AV44" s="44">
        <f>'[1]Monthly SBO'!$K28</f>
        <v>0.59113599999999999</v>
      </c>
      <c r="BE44" s="42">
        <f t="shared" si="9"/>
        <v>7.155465853634114</v>
      </c>
      <c r="BN44" s="4">
        <f t="shared" si="10"/>
        <v>1.9074193548387086</v>
      </c>
    </row>
    <row r="45" spans="1:66">
      <c r="A45" s="30">
        <v>37347</v>
      </c>
      <c r="B45" s="31">
        <v>0</v>
      </c>
      <c r="C45" s="31">
        <v>0</v>
      </c>
      <c r="D45" s="32">
        <v>0</v>
      </c>
      <c r="E45" s="31">
        <v>0</v>
      </c>
      <c r="F45" s="31">
        <v>7.5145764566391513</v>
      </c>
      <c r="G45" s="32">
        <v>0</v>
      </c>
      <c r="H45" s="31">
        <v>0</v>
      </c>
      <c r="I45" s="31">
        <v>1.0785910554987204</v>
      </c>
      <c r="J45" s="43">
        <v>0</v>
      </c>
      <c r="K45" s="31">
        <v>0</v>
      </c>
      <c r="L45" s="43">
        <v>0</v>
      </c>
      <c r="M45" s="35"/>
      <c r="N45" s="35"/>
      <c r="O45" s="45"/>
      <c r="P45" s="4"/>
      <c r="Q45" s="36"/>
      <c r="R45" s="35"/>
      <c r="S45" s="43">
        <v>0.86199999999999999</v>
      </c>
      <c r="T45" s="35"/>
      <c r="U45" s="35"/>
      <c r="V45" s="38">
        <v>1</v>
      </c>
      <c r="W45" s="35"/>
      <c r="X45" s="35"/>
      <c r="Y45" s="35"/>
      <c r="Z45" s="35"/>
      <c r="AH45" s="4">
        <f t="shared" si="0"/>
        <v>7.5145764566391513</v>
      </c>
      <c r="AI45" s="4"/>
      <c r="AJ45" s="4"/>
      <c r="AK45" s="39">
        <f t="shared" si="1"/>
        <v>0</v>
      </c>
      <c r="AL45" s="39"/>
      <c r="AM45" s="39"/>
      <c r="AN45" s="39">
        <f t="shared" si="2"/>
        <v>1.0785910554987204</v>
      </c>
      <c r="AO45" s="40" t="e">
        <f t="shared" si="3"/>
        <v>#DIV/0!</v>
      </c>
      <c r="AP45" s="40" t="e">
        <f t="shared" si="4"/>
        <v>#DIV/0!</v>
      </c>
      <c r="AQ45" s="40" t="e">
        <f t="shared" si="5"/>
        <v>#DIV/0!</v>
      </c>
      <c r="AR45" s="41">
        <f t="shared" si="6"/>
        <v>10.487666666666666</v>
      </c>
      <c r="AS45" s="39">
        <f t="shared" si="7"/>
        <v>-10.487666666666666</v>
      </c>
      <c r="AT45" s="40" t="e">
        <f t="shared" si="8"/>
        <v>#DIV/0!</v>
      </c>
      <c r="AV45" s="44">
        <f>'[1]Monthly SBO'!$K29</f>
        <v>0.5886827272727273</v>
      </c>
      <c r="BE45" s="42">
        <f t="shared" si="9"/>
        <v>8.71760609818927</v>
      </c>
      <c r="BN45" s="4">
        <f t="shared" si="10"/>
        <v>1.9101666666666652</v>
      </c>
    </row>
    <row r="46" spans="1:66">
      <c r="A46" s="30">
        <v>37377</v>
      </c>
      <c r="B46" s="31">
        <v>0</v>
      </c>
      <c r="C46" s="31">
        <v>0</v>
      </c>
      <c r="D46" s="32">
        <v>0</v>
      </c>
      <c r="E46" s="31">
        <v>0</v>
      </c>
      <c r="F46" s="31">
        <v>7.5145764566391513</v>
      </c>
      <c r="G46" s="32">
        <v>0</v>
      </c>
      <c r="H46" s="31">
        <v>0</v>
      </c>
      <c r="I46" s="31">
        <v>1.0785910554987204</v>
      </c>
      <c r="J46" s="43">
        <v>0</v>
      </c>
      <c r="K46" s="31">
        <v>0</v>
      </c>
      <c r="L46" s="43">
        <v>0</v>
      </c>
      <c r="M46" s="35"/>
      <c r="N46" s="35"/>
      <c r="O46" s="45"/>
      <c r="P46" s="4"/>
      <c r="Q46" s="36"/>
      <c r="R46" s="35"/>
      <c r="S46" s="43">
        <v>0.89</v>
      </c>
      <c r="T46" s="35"/>
      <c r="U46" s="35"/>
      <c r="V46" s="38">
        <v>1</v>
      </c>
      <c r="W46" s="35"/>
      <c r="X46" s="35"/>
      <c r="Y46" s="35"/>
      <c r="Z46" s="35"/>
      <c r="AH46" s="4">
        <f t="shared" si="0"/>
        <v>7.5145764566391513</v>
      </c>
      <c r="AI46" s="4"/>
      <c r="AJ46" s="4"/>
      <c r="AK46" s="39">
        <f t="shared" si="1"/>
        <v>0</v>
      </c>
      <c r="AL46" s="39"/>
      <c r="AM46" s="39"/>
      <c r="AN46" s="39">
        <f t="shared" si="2"/>
        <v>1.0785910554987204</v>
      </c>
      <c r="AO46" s="40" t="e">
        <f t="shared" si="3"/>
        <v>#DIV/0!</v>
      </c>
      <c r="AP46" s="40" t="e">
        <f t="shared" si="4"/>
        <v>#DIV/0!</v>
      </c>
      <c r="AQ46" s="40" t="e">
        <f t="shared" si="5"/>
        <v>#DIV/0!</v>
      </c>
      <c r="AR46" s="41">
        <f t="shared" si="6"/>
        <v>10.479032258064516</v>
      </c>
      <c r="AS46" s="39">
        <f t="shared" si="7"/>
        <v>-10.479032258064516</v>
      </c>
      <c r="AT46" s="40" t="e">
        <f t="shared" si="8"/>
        <v>#DIV/0!</v>
      </c>
      <c r="AV46" s="44">
        <f>'[1]Monthly SBO'!$K30</f>
        <v>0.62982000000000005</v>
      </c>
      <c r="BE46" s="42">
        <f t="shared" si="9"/>
        <v>8.4433443333024165</v>
      </c>
      <c r="BN46" s="4">
        <f t="shared" si="10"/>
        <v>1.9074193548387086</v>
      </c>
    </row>
    <row r="47" spans="1:66">
      <c r="A47" s="30">
        <v>37408</v>
      </c>
      <c r="B47" s="31">
        <v>0</v>
      </c>
      <c r="C47" s="31">
        <v>0</v>
      </c>
      <c r="D47" s="32">
        <v>0</v>
      </c>
      <c r="E47" s="31">
        <v>0</v>
      </c>
      <c r="F47" s="31">
        <v>7.5145764566391513</v>
      </c>
      <c r="G47" s="32">
        <v>0</v>
      </c>
      <c r="H47" s="31">
        <v>0</v>
      </c>
      <c r="I47" s="31">
        <v>1.0785910554987204</v>
      </c>
      <c r="J47" s="43">
        <v>0</v>
      </c>
      <c r="K47" s="31">
        <v>0</v>
      </c>
      <c r="L47" s="43">
        <v>0</v>
      </c>
      <c r="M47" s="35"/>
      <c r="N47" s="35"/>
      <c r="O47" s="45"/>
      <c r="P47" s="4"/>
      <c r="Q47" s="36"/>
      <c r="R47" s="35"/>
      <c r="S47" s="43">
        <v>0.86199999999999999</v>
      </c>
      <c r="T47" s="35"/>
      <c r="U47" s="35"/>
      <c r="V47" s="38">
        <v>1</v>
      </c>
      <c r="W47" s="35"/>
      <c r="X47" s="35"/>
      <c r="Y47" s="35"/>
      <c r="Z47" s="35"/>
      <c r="AH47" s="4">
        <f t="shared" si="0"/>
        <v>7.5145764566391513</v>
      </c>
      <c r="AI47" s="4"/>
      <c r="AJ47" s="4"/>
      <c r="AK47" s="39">
        <f t="shared" si="1"/>
        <v>0</v>
      </c>
      <c r="AL47" s="39"/>
      <c r="AM47" s="39"/>
      <c r="AN47" s="39">
        <f t="shared" si="2"/>
        <v>1.0785910554987204</v>
      </c>
      <c r="AO47" s="40" t="e">
        <f t="shared" si="3"/>
        <v>#DIV/0!</v>
      </c>
      <c r="AP47" s="40" t="e">
        <f t="shared" si="4"/>
        <v>#DIV/0!</v>
      </c>
      <c r="AQ47" s="40" t="e">
        <f t="shared" si="5"/>
        <v>#DIV/0!</v>
      </c>
      <c r="AR47" s="41">
        <f t="shared" si="6"/>
        <v>10.487666666666666</v>
      </c>
      <c r="AS47" s="39">
        <f t="shared" si="7"/>
        <v>-10.487666666666666</v>
      </c>
      <c r="AT47" s="40" t="e">
        <f t="shared" si="8"/>
        <v>#DIV/0!</v>
      </c>
      <c r="AV47" s="44">
        <f>'[1]Monthly SBO'!$K31</f>
        <v>0.72517700000000007</v>
      </c>
      <c r="BE47" s="42">
        <f t="shared" si="9"/>
        <v>8.71760609818927</v>
      </c>
      <c r="BN47" s="4">
        <f t="shared" si="10"/>
        <v>1.9101666666666652</v>
      </c>
    </row>
    <row r="48" spans="1:66">
      <c r="A48" s="30">
        <v>37438</v>
      </c>
      <c r="B48" s="31">
        <v>0</v>
      </c>
      <c r="C48" s="31">
        <v>0</v>
      </c>
      <c r="D48" s="32">
        <v>0</v>
      </c>
      <c r="E48" s="31">
        <v>0</v>
      </c>
      <c r="F48" s="31">
        <v>12.961993024509113</v>
      </c>
      <c r="G48" s="32">
        <v>0</v>
      </c>
      <c r="H48" s="31">
        <v>0</v>
      </c>
      <c r="I48" s="31">
        <v>1.8604760785047778</v>
      </c>
      <c r="J48" s="43">
        <v>0</v>
      </c>
      <c r="K48" s="31">
        <v>0</v>
      </c>
      <c r="L48" s="43">
        <v>0</v>
      </c>
      <c r="M48" s="35"/>
      <c r="N48" s="35"/>
      <c r="O48" s="45"/>
      <c r="P48" s="4"/>
      <c r="Q48" s="36"/>
      <c r="R48" s="35"/>
      <c r="S48" s="43">
        <v>0.89</v>
      </c>
      <c r="T48" s="35"/>
      <c r="U48" s="35"/>
      <c r="V48" s="38">
        <v>1</v>
      </c>
      <c r="W48" s="35"/>
      <c r="X48" s="35"/>
      <c r="Y48" s="35"/>
      <c r="Z48" s="35"/>
      <c r="AH48" s="4">
        <f t="shared" si="0"/>
        <v>12.961993024509113</v>
      </c>
      <c r="AI48" s="4"/>
      <c r="AJ48" s="4"/>
      <c r="AK48" s="39">
        <f t="shared" si="1"/>
        <v>0</v>
      </c>
      <c r="AL48" s="39"/>
      <c r="AM48" s="39"/>
      <c r="AN48" s="39">
        <f t="shared" si="2"/>
        <v>1.8604760785047778</v>
      </c>
      <c r="AO48" s="40" t="e">
        <f t="shared" si="3"/>
        <v>#DIV/0!</v>
      </c>
      <c r="AP48" s="40" t="e">
        <f t="shared" si="4"/>
        <v>#DIV/0!</v>
      </c>
      <c r="AQ48" s="40" t="e">
        <f t="shared" si="5"/>
        <v>#DIV/0!</v>
      </c>
      <c r="AR48" s="41">
        <f t="shared" si="6"/>
        <v>10.479032258064516</v>
      </c>
      <c r="AS48" s="39">
        <f t="shared" si="7"/>
        <v>-10.479032258064516</v>
      </c>
      <c r="AT48" s="40" t="e">
        <f t="shared" si="8"/>
        <v>#DIV/0!</v>
      </c>
      <c r="AV48" s="44">
        <f>'[1]Monthly SBO'!$K32</f>
        <v>0.77758761904761897</v>
      </c>
      <c r="BE48" s="42">
        <f t="shared" si="9"/>
        <v>14.564037106190014</v>
      </c>
      <c r="BN48" s="4">
        <f t="shared" si="10"/>
        <v>1.9074193548387086</v>
      </c>
    </row>
    <row r="49" spans="1:66">
      <c r="A49" s="30">
        <v>37469</v>
      </c>
      <c r="B49" s="31">
        <v>0</v>
      </c>
      <c r="C49" s="31">
        <v>0</v>
      </c>
      <c r="D49" s="32">
        <v>0</v>
      </c>
      <c r="E49" s="31">
        <v>0</v>
      </c>
      <c r="F49" s="31">
        <v>12.961993024509113</v>
      </c>
      <c r="G49" s="32">
        <v>0</v>
      </c>
      <c r="H49" s="31">
        <v>0</v>
      </c>
      <c r="I49" s="31">
        <v>1.8604760785047778</v>
      </c>
      <c r="J49" s="43">
        <v>0</v>
      </c>
      <c r="K49" s="31">
        <v>0</v>
      </c>
      <c r="L49" s="43">
        <v>0</v>
      </c>
      <c r="M49" s="35"/>
      <c r="N49" s="35"/>
      <c r="O49" s="45"/>
      <c r="P49" s="4"/>
      <c r="Q49" s="36"/>
      <c r="R49" s="35"/>
      <c r="S49" s="43">
        <v>0.89</v>
      </c>
      <c r="T49" s="35"/>
      <c r="U49" s="35"/>
      <c r="V49" s="38">
        <v>1</v>
      </c>
      <c r="W49" s="35"/>
      <c r="X49" s="35"/>
      <c r="Y49" s="35"/>
      <c r="Z49" s="35"/>
      <c r="AH49" s="4">
        <f t="shared" si="0"/>
        <v>12.961993024509113</v>
      </c>
      <c r="AI49" s="4"/>
      <c r="AJ49" s="4"/>
      <c r="AK49" s="39">
        <f t="shared" si="1"/>
        <v>0</v>
      </c>
      <c r="AL49" s="39"/>
      <c r="AM49" s="39"/>
      <c r="AN49" s="39">
        <f t="shared" si="2"/>
        <v>1.8604760785047778</v>
      </c>
      <c r="AO49" s="40" t="e">
        <f t="shared" si="3"/>
        <v>#DIV/0!</v>
      </c>
      <c r="AP49" s="40" t="e">
        <f t="shared" si="4"/>
        <v>#DIV/0!</v>
      </c>
      <c r="AQ49" s="40" t="e">
        <f t="shared" si="5"/>
        <v>#DIV/0!</v>
      </c>
      <c r="AR49" s="41">
        <f t="shared" si="6"/>
        <v>10.479032258064516</v>
      </c>
      <c r="AS49" s="39">
        <f t="shared" si="7"/>
        <v>-10.479032258064516</v>
      </c>
      <c r="AT49" s="40" t="e">
        <f t="shared" si="8"/>
        <v>#DIV/0!</v>
      </c>
      <c r="AV49" s="44">
        <f>'[1]Monthly SBO'!$K33</f>
        <v>0.84784999999999999</v>
      </c>
      <c r="BE49" s="42">
        <f t="shared" si="9"/>
        <v>14.564037106190014</v>
      </c>
      <c r="BN49" s="4">
        <f t="shared" si="10"/>
        <v>1.9074193548387086</v>
      </c>
    </row>
    <row r="50" spans="1:66">
      <c r="A50" s="30">
        <v>37500</v>
      </c>
      <c r="B50" s="31">
        <v>0</v>
      </c>
      <c r="C50" s="31">
        <v>0</v>
      </c>
      <c r="D50" s="32">
        <v>0</v>
      </c>
      <c r="E50" s="31">
        <v>0</v>
      </c>
      <c r="F50" s="31">
        <v>12.961993024509113</v>
      </c>
      <c r="G50" s="32">
        <v>0</v>
      </c>
      <c r="H50" s="31">
        <v>0</v>
      </c>
      <c r="I50" s="31">
        <v>1.8604760785047778</v>
      </c>
      <c r="J50" s="43">
        <v>0</v>
      </c>
      <c r="K50" s="31">
        <v>0</v>
      </c>
      <c r="L50" s="43">
        <v>0</v>
      </c>
      <c r="M50" s="35"/>
      <c r="N50" s="35"/>
      <c r="O50" s="45"/>
      <c r="P50" s="4"/>
      <c r="Q50" s="36"/>
      <c r="R50" s="35"/>
      <c r="S50" s="43">
        <v>0.86199999999999999</v>
      </c>
      <c r="T50" s="35"/>
      <c r="U50" s="35"/>
      <c r="V50" s="38">
        <v>1</v>
      </c>
      <c r="W50" s="35"/>
      <c r="X50" s="35"/>
      <c r="Y50" s="35"/>
      <c r="Z50" s="35"/>
      <c r="AH50" s="4">
        <f t="shared" si="0"/>
        <v>12.961993024509113</v>
      </c>
      <c r="AI50" s="4"/>
      <c r="AJ50" s="4"/>
      <c r="AK50" s="39">
        <f t="shared" si="1"/>
        <v>0</v>
      </c>
      <c r="AL50" s="39"/>
      <c r="AM50" s="39"/>
      <c r="AN50" s="39">
        <f t="shared" si="2"/>
        <v>1.8604760785047778</v>
      </c>
      <c r="AO50" s="40" t="e">
        <f t="shared" si="3"/>
        <v>#DIV/0!</v>
      </c>
      <c r="AP50" s="40" t="e">
        <f t="shared" si="4"/>
        <v>#DIV/0!</v>
      </c>
      <c r="AQ50" s="40" t="e">
        <f t="shared" si="5"/>
        <v>#DIV/0!</v>
      </c>
      <c r="AR50" s="41">
        <f t="shared" si="6"/>
        <v>10.487666666666666</v>
      </c>
      <c r="AS50" s="39">
        <f t="shared" si="7"/>
        <v>-10.487666666666666</v>
      </c>
      <c r="AT50" s="40" t="e">
        <f t="shared" si="8"/>
        <v>#DIV/0!</v>
      </c>
      <c r="AV50" s="44">
        <f>'[1]Monthly SBO'!$K34</f>
        <v>0.74188299999999985</v>
      </c>
      <c r="BE50" s="42">
        <f t="shared" si="9"/>
        <v>15.03711487762078</v>
      </c>
      <c r="BN50" s="4">
        <f t="shared" si="10"/>
        <v>1.9101666666666652</v>
      </c>
    </row>
    <row r="51" spans="1:66">
      <c r="A51" s="30">
        <v>37530</v>
      </c>
      <c r="B51" s="31">
        <v>0</v>
      </c>
      <c r="C51" s="31">
        <v>0</v>
      </c>
      <c r="D51" s="32">
        <v>0</v>
      </c>
      <c r="E51" s="31">
        <v>0</v>
      </c>
      <c r="F51" s="31">
        <v>5.6274177871419004</v>
      </c>
      <c r="G51" s="32">
        <v>0</v>
      </c>
      <c r="H51" s="31">
        <v>0</v>
      </c>
      <c r="I51" s="31">
        <v>0.65605072868187031</v>
      </c>
      <c r="J51" s="43">
        <v>0</v>
      </c>
      <c r="K51" s="31">
        <v>0</v>
      </c>
      <c r="L51" s="43">
        <v>0</v>
      </c>
      <c r="M51" s="35"/>
      <c r="N51" s="35"/>
      <c r="O51" s="45"/>
      <c r="P51" s="4"/>
      <c r="Q51" s="36"/>
      <c r="R51" s="35"/>
      <c r="S51" s="43">
        <v>0.89</v>
      </c>
      <c r="T51" s="35"/>
      <c r="U51" s="35"/>
      <c r="V51" s="38">
        <v>1</v>
      </c>
      <c r="W51" s="35"/>
      <c r="X51" s="35"/>
      <c r="Y51" s="35"/>
      <c r="Z51" s="35"/>
      <c r="AH51" s="4">
        <f t="shared" si="0"/>
        <v>5.6274177871419004</v>
      </c>
      <c r="AI51" s="4"/>
      <c r="AJ51" s="4"/>
      <c r="AK51" s="39">
        <f t="shared" si="1"/>
        <v>0</v>
      </c>
      <c r="AL51" s="39"/>
      <c r="AM51" s="39"/>
      <c r="AN51" s="39">
        <f t="shared" si="2"/>
        <v>0.65605072868187031</v>
      </c>
      <c r="AO51" s="40" t="e">
        <f t="shared" si="3"/>
        <v>#DIV/0!</v>
      </c>
      <c r="AP51" s="40" t="e">
        <f t="shared" si="4"/>
        <v>#DIV/0!</v>
      </c>
      <c r="AQ51" s="40" t="e">
        <f t="shared" si="5"/>
        <v>#DIV/0!</v>
      </c>
      <c r="AR51" s="41">
        <f t="shared" si="6"/>
        <v>10.479032258064516</v>
      </c>
      <c r="AS51" s="39">
        <f t="shared" si="7"/>
        <v>-10.479032258064516</v>
      </c>
      <c r="AT51" s="40" t="e">
        <f t="shared" si="8"/>
        <v>#DIV/0!</v>
      </c>
      <c r="AV51" s="44">
        <f>'[1]Monthly SBO'!$K35</f>
        <v>0.759722608695652</v>
      </c>
      <c r="BE51" s="42">
        <f t="shared" si="9"/>
        <v>6.3229413338673037</v>
      </c>
      <c r="BN51" s="4">
        <f t="shared" si="10"/>
        <v>1.9074193548387086</v>
      </c>
    </row>
    <row r="52" spans="1:66">
      <c r="A52" s="30">
        <v>37561</v>
      </c>
      <c r="B52" s="31">
        <v>0</v>
      </c>
      <c r="C52" s="31">
        <v>0</v>
      </c>
      <c r="D52" s="32">
        <v>0</v>
      </c>
      <c r="E52" s="31">
        <v>0</v>
      </c>
      <c r="F52" s="31">
        <v>5.6274177871419004</v>
      </c>
      <c r="G52" s="32">
        <v>0</v>
      </c>
      <c r="H52" s="31">
        <v>0</v>
      </c>
      <c r="I52" s="31">
        <v>0.65605072868187031</v>
      </c>
      <c r="J52" s="43">
        <v>0</v>
      </c>
      <c r="K52" s="31">
        <v>0</v>
      </c>
      <c r="L52" s="43">
        <v>0</v>
      </c>
      <c r="M52" s="35"/>
      <c r="N52" s="35"/>
      <c r="O52" s="45"/>
      <c r="P52" s="4"/>
      <c r="Q52" s="36"/>
      <c r="R52" s="35"/>
      <c r="S52" s="43">
        <v>0.86199999999999999</v>
      </c>
      <c r="T52" s="35"/>
      <c r="U52" s="35"/>
      <c r="V52" s="38">
        <v>1</v>
      </c>
      <c r="W52" s="35"/>
      <c r="X52" s="35"/>
      <c r="Y52" s="35"/>
      <c r="Z52" s="35"/>
      <c r="AH52" s="4">
        <f t="shared" si="0"/>
        <v>5.6274177871419004</v>
      </c>
      <c r="AI52" s="4"/>
      <c r="AJ52" s="4"/>
      <c r="AK52" s="39">
        <f t="shared" si="1"/>
        <v>0</v>
      </c>
      <c r="AL52" s="39"/>
      <c r="AM52" s="39"/>
      <c r="AN52" s="39">
        <f t="shared" si="2"/>
        <v>0.65605072868187031</v>
      </c>
      <c r="AO52" s="40" t="e">
        <f t="shared" si="3"/>
        <v>#DIV/0!</v>
      </c>
      <c r="AP52" s="40" t="e">
        <f t="shared" si="4"/>
        <v>#DIV/0!</v>
      </c>
      <c r="AQ52" s="40" t="e">
        <f t="shared" si="5"/>
        <v>#DIV/0!</v>
      </c>
      <c r="AR52" s="41">
        <f t="shared" si="6"/>
        <v>10.487666666666666</v>
      </c>
      <c r="AS52" s="39">
        <f t="shared" si="7"/>
        <v>-10.487666666666666</v>
      </c>
      <c r="AT52" s="40" t="e">
        <f t="shared" si="8"/>
        <v>#DIV/0!</v>
      </c>
      <c r="AV52" s="44">
        <f>'[1]Monthly SBO'!$K36</f>
        <v>0.97099684210526316</v>
      </c>
      <c r="BE52" s="42">
        <f t="shared" si="9"/>
        <v>6.5283268992365437</v>
      </c>
      <c r="BN52" s="4">
        <f t="shared" si="10"/>
        <v>1.9101666666666652</v>
      </c>
    </row>
    <row r="53" spans="1:66">
      <c r="A53" s="30">
        <v>37591</v>
      </c>
      <c r="B53" s="31">
        <v>0</v>
      </c>
      <c r="C53" s="31">
        <v>0</v>
      </c>
      <c r="D53" s="32">
        <v>0</v>
      </c>
      <c r="E53" s="31">
        <v>0</v>
      </c>
      <c r="F53" s="31">
        <v>5.6274177871419004</v>
      </c>
      <c r="G53" s="32">
        <v>0</v>
      </c>
      <c r="H53" s="31">
        <v>0</v>
      </c>
      <c r="I53" s="31">
        <v>0.65605072868187031</v>
      </c>
      <c r="J53" s="43">
        <v>0</v>
      </c>
      <c r="K53" s="31">
        <v>0</v>
      </c>
      <c r="L53" s="43">
        <v>0</v>
      </c>
      <c r="M53" s="35"/>
      <c r="N53" s="35"/>
      <c r="O53" s="45"/>
      <c r="P53" s="4"/>
      <c r="Q53" s="36"/>
      <c r="R53" s="35"/>
      <c r="S53" s="43">
        <v>0.89</v>
      </c>
      <c r="T53" s="35"/>
      <c r="U53" s="35"/>
      <c r="V53" s="38">
        <v>1</v>
      </c>
      <c r="W53" s="35"/>
      <c r="X53" s="35"/>
      <c r="Y53" s="35"/>
      <c r="Z53" s="35"/>
      <c r="AH53" s="4">
        <f t="shared" si="0"/>
        <v>5.6274177871419004</v>
      </c>
      <c r="AI53" s="4"/>
      <c r="AJ53" s="4"/>
      <c r="AK53" s="39">
        <f t="shared" si="1"/>
        <v>0</v>
      </c>
      <c r="AL53" s="39"/>
      <c r="AM53" s="39"/>
      <c r="AN53" s="39">
        <f t="shared" si="2"/>
        <v>0.65605072868187031</v>
      </c>
      <c r="AO53" s="40" t="e">
        <f t="shared" si="3"/>
        <v>#DIV/0!</v>
      </c>
      <c r="AP53" s="40" t="e">
        <f t="shared" si="4"/>
        <v>#DIV/0!</v>
      </c>
      <c r="AQ53" s="40" t="e">
        <f t="shared" si="5"/>
        <v>#DIV/0!</v>
      </c>
      <c r="AR53" s="41">
        <f t="shared" si="6"/>
        <v>10.479032258064516</v>
      </c>
      <c r="AS53" s="39">
        <f t="shared" si="7"/>
        <v>-10.479032258064516</v>
      </c>
      <c r="AT53" s="40" t="e">
        <f t="shared" si="8"/>
        <v>#DIV/0!</v>
      </c>
      <c r="AV53" s="44">
        <f>'[1]Monthly SBO'!$K37</f>
        <v>0.83167899999999995</v>
      </c>
      <c r="BE53" s="42">
        <f t="shared" si="9"/>
        <v>6.3229413338673037</v>
      </c>
      <c r="BN53" s="4">
        <f t="shared" si="10"/>
        <v>1.9074193548387086</v>
      </c>
    </row>
    <row r="54" spans="1:66">
      <c r="A54" s="30">
        <v>37622</v>
      </c>
      <c r="B54" s="31">
        <v>0</v>
      </c>
      <c r="C54" s="31">
        <v>0</v>
      </c>
      <c r="D54" s="32">
        <v>0</v>
      </c>
      <c r="E54" s="31">
        <v>0</v>
      </c>
      <c r="F54" s="31">
        <v>5.1705605193162594</v>
      </c>
      <c r="G54" s="32">
        <v>0</v>
      </c>
      <c r="H54" s="31">
        <v>0</v>
      </c>
      <c r="I54" s="31">
        <v>1.5832822062902128</v>
      </c>
      <c r="J54" s="43">
        <v>0</v>
      </c>
      <c r="K54" s="31">
        <v>0</v>
      </c>
      <c r="L54" s="43">
        <v>0</v>
      </c>
      <c r="M54" s="35"/>
      <c r="N54" s="35"/>
      <c r="O54" s="45"/>
      <c r="P54" s="4"/>
      <c r="Q54" s="36"/>
      <c r="R54" s="35"/>
      <c r="S54" s="43">
        <v>1.2070000000000001</v>
      </c>
      <c r="T54" s="35"/>
      <c r="U54" s="35"/>
      <c r="V54" s="38">
        <v>1</v>
      </c>
      <c r="W54" s="35"/>
      <c r="X54" s="35"/>
      <c r="Y54" s="35"/>
      <c r="Z54" s="35"/>
      <c r="AH54" s="4">
        <f t="shared" si="0"/>
        <v>5.1705605193162594</v>
      </c>
      <c r="AI54" s="4"/>
      <c r="AJ54" s="4"/>
      <c r="AK54" s="39">
        <f t="shared" si="1"/>
        <v>0</v>
      </c>
      <c r="AL54" s="39"/>
      <c r="AM54" s="39"/>
      <c r="AN54" s="39">
        <f t="shared" si="2"/>
        <v>1.5832822062902128</v>
      </c>
      <c r="AO54" s="40" t="e">
        <f t="shared" si="3"/>
        <v>#DIV/0!</v>
      </c>
      <c r="AP54" s="40" t="e">
        <f t="shared" si="4"/>
        <v>#DIV/0!</v>
      </c>
      <c r="AQ54" s="40" t="e">
        <f t="shared" si="5"/>
        <v>#DIV/0!</v>
      </c>
      <c r="AR54" s="41">
        <f t="shared" si="6"/>
        <v>14.211451612903225</v>
      </c>
      <c r="AS54" s="39">
        <f t="shared" si="7"/>
        <v>-14.211451612903225</v>
      </c>
      <c r="AT54" s="40" t="e">
        <f t="shared" si="8"/>
        <v>#DIV/0!</v>
      </c>
      <c r="AV54" s="44">
        <f>'[1]Monthly SBO'!$K38</f>
        <v>0.6601580952380951</v>
      </c>
      <c r="BE54" s="42">
        <f t="shared" si="9"/>
        <v>4.2838115321592865</v>
      </c>
      <c r="BN54" s="4">
        <f t="shared" si="10"/>
        <v>3.7324193548387097</v>
      </c>
    </row>
    <row r="55" spans="1:66">
      <c r="A55" s="30">
        <v>37653</v>
      </c>
      <c r="B55" s="31">
        <v>0</v>
      </c>
      <c r="C55" s="31">
        <v>0</v>
      </c>
      <c r="D55" s="32">
        <v>0</v>
      </c>
      <c r="E55" s="31">
        <v>0</v>
      </c>
      <c r="F55" s="31">
        <v>5.1705605193162594</v>
      </c>
      <c r="G55" s="32">
        <v>0</v>
      </c>
      <c r="H55" s="31">
        <v>0</v>
      </c>
      <c r="I55" s="31">
        <v>1.5832822062902128</v>
      </c>
      <c r="J55" s="43">
        <v>0</v>
      </c>
      <c r="K55" s="31">
        <v>0</v>
      </c>
      <c r="L55" s="43">
        <v>0</v>
      </c>
      <c r="M55" s="35"/>
      <c r="N55" s="35"/>
      <c r="O55" s="45"/>
      <c r="P55" s="4"/>
      <c r="Q55" s="36"/>
      <c r="R55" s="35"/>
      <c r="S55" s="43">
        <v>1.0900000000000001</v>
      </c>
      <c r="T55" s="35"/>
      <c r="U55" s="35"/>
      <c r="V55" s="38">
        <v>1</v>
      </c>
      <c r="W55" s="35"/>
      <c r="X55" s="35"/>
      <c r="Y55" s="35"/>
      <c r="Z55" s="35"/>
      <c r="AH55" s="4">
        <f t="shared" si="0"/>
        <v>5.1705605193162594</v>
      </c>
      <c r="AI55" s="4"/>
      <c r="AJ55" s="4"/>
      <c r="AK55" s="39">
        <f t="shared" si="1"/>
        <v>0</v>
      </c>
      <c r="AL55" s="39"/>
      <c r="AM55" s="39"/>
      <c r="AN55" s="39">
        <f t="shared" si="2"/>
        <v>1.5832822062902128</v>
      </c>
      <c r="AO55" s="40" t="e">
        <f t="shared" si="3"/>
        <v>#DIV/0!</v>
      </c>
      <c r="AP55" s="40" t="e">
        <f t="shared" si="4"/>
        <v>#DIV/0!</v>
      </c>
      <c r="AQ55" s="40" t="e">
        <f t="shared" si="5"/>
        <v>#DIV/0!</v>
      </c>
      <c r="AR55" s="41">
        <f t="shared" si="6"/>
        <v>14.208928571428572</v>
      </c>
      <c r="AS55" s="39">
        <f t="shared" si="7"/>
        <v>-14.208928571428572</v>
      </c>
      <c r="AT55" s="40" t="e">
        <f t="shared" si="8"/>
        <v>#DIV/0!</v>
      </c>
      <c r="AV55" s="44">
        <f>'[1]Monthly SBO'!$K39</f>
        <v>0.48019999999999996</v>
      </c>
      <c r="BE55" s="42">
        <f t="shared" si="9"/>
        <v>4.7436335039598703</v>
      </c>
      <c r="BN55" s="4">
        <f t="shared" si="10"/>
        <v>3.7282142857142855</v>
      </c>
    </row>
    <row r="56" spans="1:66">
      <c r="A56" s="30">
        <v>37681</v>
      </c>
      <c r="B56" s="31">
        <v>0</v>
      </c>
      <c r="C56" s="31">
        <v>0</v>
      </c>
      <c r="D56" s="32">
        <v>0</v>
      </c>
      <c r="E56" s="31">
        <v>0</v>
      </c>
      <c r="F56" s="31">
        <v>5.1705605193162594</v>
      </c>
      <c r="G56" s="32">
        <v>0</v>
      </c>
      <c r="H56" s="31">
        <v>0</v>
      </c>
      <c r="I56" s="31">
        <v>1.5832822062902128</v>
      </c>
      <c r="J56" s="43">
        <v>0</v>
      </c>
      <c r="K56" s="31">
        <v>0</v>
      </c>
      <c r="L56" s="43">
        <v>0</v>
      </c>
      <c r="M56" s="35"/>
      <c r="N56" s="35"/>
      <c r="O56" s="45"/>
      <c r="P56" s="4"/>
      <c r="Q56" s="36"/>
      <c r="R56" s="35"/>
      <c r="S56" s="43">
        <v>1.2070000000000001</v>
      </c>
      <c r="T56" s="35"/>
      <c r="U56" s="35"/>
      <c r="V56" s="38">
        <v>1</v>
      </c>
      <c r="W56" s="35"/>
      <c r="X56" s="35"/>
      <c r="Y56" s="35"/>
      <c r="Z56" s="35"/>
      <c r="AH56" s="4">
        <f t="shared" si="0"/>
        <v>5.1705605193162594</v>
      </c>
      <c r="AI56" s="4"/>
      <c r="AJ56" s="4"/>
      <c r="AK56" s="39">
        <f t="shared" si="1"/>
        <v>0</v>
      </c>
      <c r="AL56" s="39"/>
      <c r="AM56" s="39"/>
      <c r="AN56" s="39">
        <f t="shared" si="2"/>
        <v>1.5832822062902128</v>
      </c>
      <c r="AO56" s="40" t="e">
        <f t="shared" si="3"/>
        <v>#DIV/0!</v>
      </c>
      <c r="AP56" s="40" t="e">
        <f t="shared" si="4"/>
        <v>#DIV/0!</v>
      </c>
      <c r="AQ56" s="40" t="e">
        <f t="shared" si="5"/>
        <v>#DIV/0!</v>
      </c>
      <c r="AR56" s="41">
        <f t="shared" si="6"/>
        <v>14.211451612903225</v>
      </c>
      <c r="AS56" s="39">
        <f t="shared" si="7"/>
        <v>-14.211451612903225</v>
      </c>
      <c r="AT56" s="40" t="e">
        <f t="shared" si="8"/>
        <v>#DIV/0!</v>
      </c>
      <c r="AV56" s="44">
        <f>'[1]Monthly SBO'!$K40</f>
        <v>0.67703238095238072</v>
      </c>
      <c r="BE56" s="42">
        <f t="shared" si="9"/>
        <v>4.2838115321592865</v>
      </c>
      <c r="BN56" s="4">
        <f t="shared" si="10"/>
        <v>3.7324193548387097</v>
      </c>
    </row>
    <row r="57" spans="1:66">
      <c r="A57" s="30">
        <v>37712</v>
      </c>
      <c r="B57" s="31">
        <v>0</v>
      </c>
      <c r="C57" s="31">
        <v>0</v>
      </c>
      <c r="D57" s="32">
        <v>0</v>
      </c>
      <c r="E57" s="31">
        <v>0</v>
      </c>
      <c r="F57" s="31">
        <v>13.039183905705046</v>
      </c>
      <c r="G57" s="32">
        <v>0</v>
      </c>
      <c r="H57" s="31">
        <v>0</v>
      </c>
      <c r="I57" s="31">
        <v>1.6012714425641592</v>
      </c>
      <c r="J57" s="43">
        <v>0</v>
      </c>
      <c r="K57" s="31">
        <v>0</v>
      </c>
      <c r="L57" s="43">
        <v>0</v>
      </c>
      <c r="M57" s="35"/>
      <c r="N57" s="35"/>
      <c r="O57" s="45"/>
      <c r="P57" s="4"/>
      <c r="Q57" s="36"/>
      <c r="R57" s="35"/>
      <c r="S57" s="43">
        <v>1.1679999999999999</v>
      </c>
      <c r="T57" s="35"/>
      <c r="U57" s="35"/>
      <c r="V57" s="38">
        <v>1</v>
      </c>
      <c r="W57" s="35"/>
      <c r="X57" s="35"/>
      <c r="Y57" s="35"/>
      <c r="Z57" s="35"/>
      <c r="AH57" s="4">
        <f t="shared" si="0"/>
        <v>13.039183905705046</v>
      </c>
      <c r="AI57" s="4"/>
      <c r="AJ57" s="4"/>
      <c r="AK57" s="39">
        <f t="shared" si="1"/>
        <v>0</v>
      </c>
      <c r="AL57" s="39"/>
      <c r="AM57" s="39"/>
      <c r="AN57" s="39">
        <f t="shared" si="2"/>
        <v>1.6012714425641592</v>
      </c>
      <c r="AO57" s="40" t="e">
        <f t="shared" si="3"/>
        <v>#DIV/0!</v>
      </c>
      <c r="AP57" s="40" t="e">
        <f t="shared" si="4"/>
        <v>#DIV/0!</v>
      </c>
      <c r="AQ57" s="40" t="e">
        <f t="shared" si="5"/>
        <v>#DIV/0!</v>
      </c>
      <c r="AR57" s="41">
        <f t="shared" si="6"/>
        <v>14.210666666666667</v>
      </c>
      <c r="AS57" s="39">
        <f t="shared" si="7"/>
        <v>-14.210666666666667</v>
      </c>
      <c r="AT57" s="40" t="e">
        <f t="shared" si="8"/>
        <v>#DIV/0!</v>
      </c>
      <c r="AV57" s="44">
        <f>'[1]Monthly SBO'!$K41</f>
        <v>0.91518666666666648</v>
      </c>
      <c r="BE57" s="42">
        <f t="shared" si="9"/>
        <v>11.163684850774869</v>
      </c>
      <c r="BN57" s="4">
        <f t="shared" si="10"/>
        <v>3.7230000000000008</v>
      </c>
    </row>
    <row r="58" spans="1:66">
      <c r="A58" s="30">
        <v>37742</v>
      </c>
      <c r="B58" s="31">
        <v>0</v>
      </c>
      <c r="C58" s="31">
        <v>0</v>
      </c>
      <c r="D58" s="32">
        <v>0</v>
      </c>
      <c r="E58" s="31">
        <v>0</v>
      </c>
      <c r="F58" s="31">
        <v>13.039183905705046</v>
      </c>
      <c r="G58" s="32">
        <v>0</v>
      </c>
      <c r="H58" s="31">
        <v>0</v>
      </c>
      <c r="I58" s="31">
        <v>1.6012714425641592</v>
      </c>
      <c r="J58" s="43">
        <v>0</v>
      </c>
      <c r="K58" s="31">
        <v>0</v>
      </c>
      <c r="L58" s="43">
        <v>0</v>
      </c>
      <c r="M58" s="35"/>
      <c r="N58" s="35"/>
      <c r="O58" s="45"/>
      <c r="P58" s="4"/>
      <c r="Q58" s="36"/>
      <c r="R58" s="35"/>
      <c r="S58" s="43">
        <v>1.2070000000000001</v>
      </c>
      <c r="T58" s="35"/>
      <c r="U58" s="35"/>
      <c r="V58" s="38">
        <v>1</v>
      </c>
      <c r="W58" s="35"/>
      <c r="X58" s="35"/>
      <c r="Y58" s="35"/>
      <c r="Z58" s="35"/>
      <c r="AH58" s="4">
        <f t="shared" si="0"/>
        <v>13.039183905705046</v>
      </c>
      <c r="AI58" s="4"/>
      <c r="AJ58" s="4"/>
      <c r="AK58" s="39">
        <f t="shared" si="1"/>
        <v>0</v>
      </c>
      <c r="AL58" s="39"/>
      <c r="AM58" s="39"/>
      <c r="AN58" s="39">
        <f t="shared" si="2"/>
        <v>1.6012714425641592</v>
      </c>
      <c r="AO58" s="40" t="e">
        <f t="shared" si="3"/>
        <v>#DIV/0!</v>
      </c>
      <c r="AP58" s="40" t="e">
        <f t="shared" si="4"/>
        <v>#DIV/0!</v>
      </c>
      <c r="AQ58" s="40" t="e">
        <f t="shared" si="5"/>
        <v>#DIV/0!</v>
      </c>
      <c r="AR58" s="41">
        <f t="shared" si="6"/>
        <v>14.211451612903225</v>
      </c>
      <c r="AS58" s="39">
        <f t="shared" si="7"/>
        <v>-14.211451612903225</v>
      </c>
      <c r="AT58" s="40" t="e">
        <f t="shared" si="8"/>
        <v>#DIV/0!</v>
      </c>
      <c r="AV58" s="44">
        <f>'[1]Monthly SBO'!$K42</f>
        <v>0.98379619047619027</v>
      </c>
      <c r="BE58" s="42">
        <f t="shared" si="9"/>
        <v>10.802969267361265</v>
      </c>
      <c r="BN58" s="4">
        <f t="shared" si="10"/>
        <v>3.7324193548387097</v>
      </c>
    </row>
    <row r="59" spans="1:66">
      <c r="A59" s="30">
        <v>37773</v>
      </c>
      <c r="B59" s="31">
        <v>0</v>
      </c>
      <c r="C59" s="31">
        <v>0</v>
      </c>
      <c r="D59" s="32">
        <v>0</v>
      </c>
      <c r="E59" s="31">
        <v>0</v>
      </c>
      <c r="F59" s="31">
        <v>13.039183905705046</v>
      </c>
      <c r="G59" s="32">
        <v>0</v>
      </c>
      <c r="H59" s="31">
        <v>0</v>
      </c>
      <c r="I59" s="31">
        <v>1.6012714425641592</v>
      </c>
      <c r="J59" s="43">
        <v>0</v>
      </c>
      <c r="K59" s="31">
        <v>0</v>
      </c>
      <c r="L59" s="43">
        <v>0</v>
      </c>
      <c r="M59" s="35"/>
      <c r="N59" s="35"/>
      <c r="O59" s="45"/>
      <c r="P59" s="4"/>
      <c r="Q59" s="36"/>
      <c r="R59" s="35"/>
      <c r="S59" s="43">
        <v>1.1679999999999999</v>
      </c>
      <c r="T59" s="35"/>
      <c r="U59" s="35"/>
      <c r="V59" s="38">
        <v>1</v>
      </c>
      <c r="W59" s="35"/>
      <c r="X59" s="35"/>
      <c r="Y59" s="35"/>
      <c r="Z59" s="35"/>
      <c r="AH59" s="4">
        <f t="shared" si="0"/>
        <v>13.039183905705046</v>
      </c>
      <c r="AI59" s="4"/>
      <c r="AJ59" s="4"/>
      <c r="AK59" s="39">
        <f t="shared" si="1"/>
        <v>0</v>
      </c>
      <c r="AL59" s="39"/>
      <c r="AM59" s="39"/>
      <c r="AN59" s="39">
        <f t="shared" si="2"/>
        <v>1.6012714425641592</v>
      </c>
      <c r="AO59" s="40" t="e">
        <f t="shared" si="3"/>
        <v>#DIV/0!</v>
      </c>
      <c r="AP59" s="40" t="e">
        <f t="shared" si="4"/>
        <v>#DIV/0!</v>
      </c>
      <c r="AQ59" s="40" t="e">
        <f t="shared" si="5"/>
        <v>#DIV/0!</v>
      </c>
      <c r="AR59" s="41">
        <f t="shared" si="6"/>
        <v>14.210666666666667</v>
      </c>
      <c r="AS59" s="39">
        <f t="shared" si="7"/>
        <v>-14.210666666666667</v>
      </c>
      <c r="AT59" s="40" t="e">
        <f t="shared" si="8"/>
        <v>#DIV/0!</v>
      </c>
      <c r="AV59" s="44">
        <f>'[1]Monthly SBO'!$K43</f>
        <v>0.92207999999999979</v>
      </c>
      <c r="BE59" s="42">
        <f t="shared" si="9"/>
        <v>11.163684850774869</v>
      </c>
      <c r="BN59" s="4">
        <f t="shared" si="10"/>
        <v>3.7230000000000008</v>
      </c>
    </row>
    <row r="60" spans="1:66">
      <c r="A60" s="30">
        <v>37803</v>
      </c>
      <c r="B60" s="31">
        <v>0</v>
      </c>
      <c r="C60" s="31">
        <v>0</v>
      </c>
      <c r="D60" s="32">
        <v>0</v>
      </c>
      <c r="E60" s="31">
        <v>0</v>
      </c>
      <c r="F60" s="31">
        <v>15.212707826494727</v>
      </c>
      <c r="G60" s="32">
        <v>0</v>
      </c>
      <c r="H60" s="31">
        <v>0</v>
      </c>
      <c r="I60" s="31">
        <v>1.713320493832488</v>
      </c>
      <c r="J60" s="43">
        <v>0</v>
      </c>
      <c r="K60" s="31">
        <v>0</v>
      </c>
      <c r="L60" s="43">
        <v>0</v>
      </c>
      <c r="M60" s="35"/>
      <c r="N60" s="35"/>
      <c r="O60" s="45"/>
      <c r="P60" s="4"/>
      <c r="Q60" s="36"/>
      <c r="R60" s="35"/>
      <c r="S60" s="43">
        <v>1.2070000000000001</v>
      </c>
      <c r="T60" s="35"/>
      <c r="U60" s="35"/>
      <c r="V60" s="38">
        <v>1</v>
      </c>
      <c r="W60" s="35"/>
      <c r="X60" s="35"/>
      <c r="Y60" s="35"/>
      <c r="Z60" s="35"/>
      <c r="AH60" s="4">
        <f t="shared" si="0"/>
        <v>15.212707826494727</v>
      </c>
      <c r="AI60" s="4"/>
      <c r="AJ60" s="4"/>
      <c r="AK60" s="39">
        <f t="shared" si="1"/>
        <v>0</v>
      </c>
      <c r="AL60" s="39"/>
      <c r="AM60" s="39"/>
      <c r="AN60" s="39">
        <f t="shared" si="2"/>
        <v>1.713320493832488</v>
      </c>
      <c r="AO60" s="40" t="e">
        <f t="shared" si="3"/>
        <v>#DIV/0!</v>
      </c>
      <c r="AP60" s="40" t="e">
        <f t="shared" si="4"/>
        <v>#DIV/0!</v>
      </c>
      <c r="AQ60" s="40" t="e">
        <f t="shared" si="5"/>
        <v>#DIV/0!</v>
      </c>
      <c r="AR60" s="41">
        <f t="shared" si="6"/>
        <v>14.211451612903225</v>
      </c>
      <c r="AS60" s="39">
        <f t="shared" si="7"/>
        <v>-14.211451612903225</v>
      </c>
      <c r="AT60" s="40" t="e">
        <f t="shared" si="8"/>
        <v>#DIV/0!</v>
      </c>
      <c r="AV60" s="44">
        <f>'[1]Monthly SBO'!$K44</f>
        <v>0.81290454545454527</v>
      </c>
      <c r="BE60" s="42">
        <f t="shared" si="9"/>
        <v>12.603734736118248</v>
      </c>
      <c r="BN60" s="4">
        <f t="shared" si="10"/>
        <v>3.7324193548387097</v>
      </c>
    </row>
    <row r="61" spans="1:66">
      <c r="A61" s="30">
        <v>37834</v>
      </c>
      <c r="B61" s="31">
        <v>0</v>
      </c>
      <c r="C61" s="31">
        <v>0</v>
      </c>
      <c r="D61" s="32">
        <v>0</v>
      </c>
      <c r="E61" s="31">
        <v>0</v>
      </c>
      <c r="F61" s="31">
        <v>15.212707826494727</v>
      </c>
      <c r="G61" s="32">
        <v>0</v>
      </c>
      <c r="H61" s="31">
        <v>0</v>
      </c>
      <c r="I61" s="31">
        <v>1.713320493832488</v>
      </c>
      <c r="J61" s="43">
        <v>0</v>
      </c>
      <c r="K61" s="31">
        <v>0</v>
      </c>
      <c r="L61" s="43">
        <v>0</v>
      </c>
      <c r="M61" s="35"/>
      <c r="N61" s="35"/>
      <c r="O61" s="45"/>
      <c r="P61" s="4"/>
      <c r="Q61" s="36"/>
      <c r="R61" s="35"/>
      <c r="S61" s="43">
        <v>1.2070000000000001</v>
      </c>
      <c r="T61" s="35"/>
      <c r="U61" s="35"/>
      <c r="V61" s="38">
        <v>1</v>
      </c>
      <c r="W61" s="35"/>
      <c r="X61" s="35"/>
      <c r="Y61" s="35"/>
      <c r="Z61" s="35"/>
      <c r="AH61" s="4">
        <f t="shared" si="0"/>
        <v>15.212707826494727</v>
      </c>
      <c r="AI61" s="4"/>
      <c r="AJ61" s="4"/>
      <c r="AK61" s="39">
        <f t="shared" si="1"/>
        <v>0</v>
      </c>
      <c r="AL61" s="39"/>
      <c r="AM61" s="39"/>
      <c r="AN61" s="39">
        <f t="shared" si="2"/>
        <v>1.713320493832488</v>
      </c>
      <c r="AO61" s="40" t="e">
        <f t="shared" si="3"/>
        <v>#DIV/0!</v>
      </c>
      <c r="AP61" s="40" t="e">
        <f t="shared" si="4"/>
        <v>#DIV/0!</v>
      </c>
      <c r="AQ61" s="40" t="e">
        <f t="shared" si="5"/>
        <v>#DIV/0!</v>
      </c>
      <c r="AR61" s="41">
        <f t="shared" si="6"/>
        <v>14.211451612903225</v>
      </c>
      <c r="AS61" s="39">
        <f t="shared" si="7"/>
        <v>-14.211451612903225</v>
      </c>
      <c r="AT61" s="40" t="e">
        <f t="shared" si="8"/>
        <v>#DIV/0!</v>
      </c>
      <c r="AV61" s="44">
        <f>'[1]Monthly SBO'!$K45</f>
        <v>0.6822380952380952</v>
      </c>
      <c r="BD61" s="42"/>
      <c r="BE61" s="42">
        <f t="shared" si="9"/>
        <v>12.603734736118248</v>
      </c>
      <c r="BN61" s="4">
        <f t="shared" si="10"/>
        <v>3.7324193548387097</v>
      </c>
    </row>
    <row r="62" spans="1:66">
      <c r="A62" s="30">
        <v>37865</v>
      </c>
      <c r="B62" s="31">
        <v>0</v>
      </c>
      <c r="C62" s="31">
        <v>0</v>
      </c>
      <c r="D62" s="32">
        <v>0</v>
      </c>
      <c r="E62" s="31">
        <v>0</v>
      </c>
      <c r="F62" s="31">
        <v>15.212707826494727</v>
      </c>
      <c r="G62" s="32">
        <v>0</v>
      </c>
      <c r="H62" s="31">
        <v>0</v>
      </c>
      <c r="I62" s="31">
        <v>1.713320493832488</v>
      </c>
      <c r="J62" s="43">
        <v>0</v>
      </c>
      <c r="K62" s="31">
        <v>0</v>
      </c>
      <c r="L62" s="43">
        <v>0</v>
      </c>
      <c r="M62" s="35"/>
      <c r="N62" s="35"/>
      <c r="O62" s="45"/>
      <c r="P62" s="4"/>
      <c r="Q62" s="36"/>
      <c r="R62" s="35"/>
      <c r="S62" s="43">
        <v>1.1679999999999999</v>
      </c>
      <c r="T62" s="35"/>
      <c r="U62" s="35"/>
      <c r="V62" s="38">
        <v>1</v>
      </c>
      <c r="W62" s="35"/>
      <c r="X62" s="35"/>
      <c r="Y62" s="35"/>
      <c r="Z62" s="35"/>
      <c r="AH62" s="4">
        <f t="shared" si="0"/>
        <v>15.212707826494727</v>
      </c>
      <c r="AI62" s="4"/>
      <c r="AJ62" s="4"/>
      <c r="AK62" s="39">
        <f t="shared" si="1"/>
        <v>0</v>
      </c>
      <c r="AL62" s="39"/>
      <c r="AM62" s="39"/>
      <c r="AN62" s="39">
        <f t="shared" si="2"/>
        <v>1.713320493832488</v>
      </c>
      <c r="AO62" s="40" t="e">
        <f t="shared" si="3"/>
        <v>#DIV/0!</v>
      </c>
      <c r="AP62" s="40" t="e">
        <f t="shared" si="4"/>
        <v>#DIV/0!</v>
      </c>
      <c r="AQ62" s="40" t="e">
        <f t="shared" si="5"/>
        <v>#DIV/0!</v>
      </c>
      <c r="AR62" s="41">
        <f t="shared" si="6"/>
        <v>14.210666666666667</v>
      </c>
      <c r="AS62" s="39">
        <f t="shared" si="7"/>
        <v>-14.210666666666667</v>
      </c>
      <c r="AT62" s="40" t="e">
        <f t="shared" si="8"/>
        <v>#DIV/0!</v>
      </c>
      <c r="AV62" s="44">
        <f>'[1]Monthly SBO'!$K46</f>
        <v>0.9708460000000001</v>
      </c>
      <c r="BD62" s="42"/>
      <c r="BE62" s="42">
        <f t="shared" si="9"/>
        <v>13.024578618574253</v>
      </c>
      <c r="BN62" s="4">
        <f t="shared" si="10"/>
        <v>3.7230000000000008</v>
      </c>
    </row>
    <row r="63" spans="1:66">
      <c r="A63" s="30">
        <v>37895</v>
      </c>
      <c r="B63" s="31">
        <v>0</v>
      </c>
      <c r="C63" s="31">
        <v>0</v>
      </c>
      <c r="D63" s="32">
        <v>0</v>
      </c>
      <c r="E63" s="31">
        <v>0</v>
      </c>
      <c r="F63" s="31">
        <v>3.2679714900617962</v>
      </c>
      <c r="G63" s="32">
        <v>0</v>
      </c>
      <c r="H63" s="31">
        <v>0</v>
      </c>
      <c r="I63" s="31">
        <v>1.1444453693895269</v>
      </c>
      <c r="J63" s="43">
        <v>0</v>
      </c>
      <c r="K63" s="31">
        <v>0</v>
      </c>
      <c r="L63" s="43">
        <v>0</v>
      </c>
      <c r="M63" s="35"/>
      <c r="N63" s="35"/>
      <c r="O63" s="45"/>
      <c r="P63" s="4"/>
      <c r="Q63" s="36"/>
      <c r="R63" s="35"/>
      <c r="S63" s="43">
        <v>1.2070000000000001</v>
      </c>
      <c r="T63" s="35"/>
      <c r="U63" s="35"/>
      <c r="V63" s="38">
        <v>1</v>
      </c>
      <c r="W63" s="35"/>
      <c r="X63" s="35"/>
      <c r="Y63" s="35"/>
      <c r="Z63" s="35"/>
      <c r="AH63" s="4">
        <f t="shared" si="0"/>
        <v>3.2679714900617962</v>
      </c>
      <c r="AI63" s="4"/>
      <c r="AJ63" s="4"/>
      <c r="AK63" s="39">
        <f t="shared" si="1"/>
        <v>0</v>
      </c>
      <c r="AL63" s="39"/>
      <c r="AM63" s="39"/>
      <c r="AN63" s="39">
        <f t="shared" si="2"/>
        <v>1.1444453693895269</v>
      </c>
      <c r="AO63" s="40" t="e">
        <f t="shared" si="3"/>
        <v>#DIV/0!</v>
      </c>
      <c r="AP63" s="40" t="e">
        <f t="shared" si="4"/>
        <v>#DIV/0!</v>
      </c>
      <c r="AQ63" s="40" t="e">
        <f t="shared" si="5"/>
        <v>#DIV/0!</v>
      </c>
      <c r="AR63" s="41">
        <f t="shared" si="6"/>
        <v>14.211451612903225</v>
      </c>
      <c r="AS63" s="39">
        <f t="shared" si="7"/>
        <v>-14.211451612903225</v>
      </c>
      <c r="AT63" s="40" t="e">
        <f t="shared" si="8"/>
        <v>#DIV/0!</v>
      </c>
      <c r="AV63" s="44">
        <f>'[1]Monthly SBO'!$K47</f>
        <v>1.1596930434782609</v>
      </c>
      <c r="BD63" s="42"/>
      <c r="BE63" s="42">
        <f t="shared" si="9"/>
        <v>2.7075157332740645</v>
      </c>
      <c r="BN63" s="4">
        <f t="shared" si="10"/>
        <v>3.7324193548387097</v>
      </c>
    </row>
    <row r="64" spans="1:66">
      <c r="A64" s="30">
        <v>37926</v>
      </c>
      <c r="B64" s="31">
        <v>0</v>
      </c>
      <c r="C64" s="31">
        <v>0</v>
      </c>
      <c r="D64" s="32">
        <v>0</v>
      </c>
      <c r="E64" s="31">
        <v>0</v>
      </c>
      <c r="F64" s="31">
        <v>3.2679714900617962</v>
      </c>
      <c r="G64" s="32">
        <v>0</v>
      </c>
      <c r="H64" s="31">
        <v>0</v>
      </c>
      <c r="I64" s="31">
        <v>1.1444453693895269</v>
      </c>
      <c r="J64" s="43">
        <v>0</v>
      </c>
      <c r="K64" s="31">
        <v>0</v>
      </c>
      <c r="L64" s="43">
        <v>0</v>
      </c>
      <c r="M64" s="35"/>
      <c r="N64" s="35"/>
      <c r="O64" s="45"/>
      <c r="P64" s="4"/>
      <c r="Q64" s="36"/>
      <c r="R64" s="35"/>
      <c r="S64" s="43">
        <v>1.1679999999999999</v>
      </c>
      <c r="T64" s="35"/>
      <c r="U64" s="35"/>
      <c r="V64" s="38">
        <v>1</v>
      </c>
      <c r="W64" s="35"/>
      <c r="X64" s="35"/>
      <c r="Y64" s="35"/>
      <c r="Z64" s="35"/>
      <c r="AH64" s="4">
        <f t="shared" si="0"/>
        <v>3.2679714900617962</v>
      </c>
      <c r="AI64" s="4"/>
      <c r="AJ64" s="4"/>
      <c r="AK64" s="39">
        <f t="shared" si="1"/>
        <v>0</v>
      </c>
      <c r="AL64" s="39"/>
      <c r="AM64" s="39"/>
      <c r="AN64" s="39">
        <f t="shared" si="2"/>
        <v>1.1444453693895269</v>
      </c>
      <c r="AO64" s="40" t="e">
        <f t="shared" si="3"/>
        <v>#DIV/0!</v>
      </c>
      <c r="AP64" s="40" t="e">
        <f t="shared" si="4"/>
        <v>#DIV/0!</v>
      </c>
      <c r="AQ64" s="40" t="e">
        <f t="shared" si="5"/>
        <v>#DIV/0!</v>
      </c>
      <c r="AR64" s="41">
        <f t="shared" si="6"/>
        <v>14.210666666666667</v>
      </c>
      <c r="AS64" s="39">
        <f t="shared" si="7"/>
        <v>-14.210666666666667</v>
      </c>
      <c r="AT64" s="40" t="e">
        <f t="shared" si="8"/>
        <v>#DIV/0!</v>
      </c>
      <c r="AV64" s="44">
        <f>'[1]Monthly SBO'!$K48</f>
        <v>1.1560833333333331</v>
      </c>
      <c r="BD64" s="42"/>
      <c r="BE64" s="42">
        <f t="shared" si="9"/>
        <v>2.7979207962857844</v>
      </c>
      <c r="BN64" s="4">
        <f t="shared" si="10"/>
        <v>3.7230000000000008</v>
      </c>
    </row>
    <row r="65" spans="1:66">
      <c r="A65" s="30">
        <v>37956</v>
      </c>
      <c r="B65" s="31">
        <v>0</v>
      </c>
      <c r="C65" s="31">
        <v>0</v>
      </c>
      <c r="D65" s="32">
        <v>0</v>
      </c>
      <c r="E65" s="31">
        <v>0</v>
      </c>
      <c r="F65" s="31">
        <v>3.2679714900617962</v>
      </c>
      <c r="G65" s="32">
        <v>0</v>
      </c>
      <c r="H65" s="31">
        <v>0</v>
      </c>
      <c r="I65" s="31">
        <v>1.1444453693895269</v>
      </c>
      <c r="J65" s="43">
        <v>0</v>
      </c>
      <c r="K65" s="31">
        <v>0</v>
      </c>
      <c r="L65" s="43">
        <v>0</v>
      </c>
      <c r="M65" s="35"/>
      <c r="N65" s="35"/>
      <c r="O65" s="45"/>
      <c r="P65" s="4"/>
      <c r="Q65" s="36"/>
      <c r="R65" s="35"/>
      <c r="S65" s="43">
        <v>1.2070000000000001</v>
      </c>
      <c r="T65" s="35"/>
      <c r="U65" s="35"/>
      <c r="V65" s="38">
        <v>1</v>
      </c>
      <c r="W65" s="35"/>
      <c r="X65" s="35"/>
      <c r="Y65" s="35"/>
      <c r="Z65" s="35"/>
      <c r="AH65" s="4">
        <f t="shared" si="0"/>
        <v>3.2679714900617962</v>
      </c>
      <c r="AI65" s="4"/>
      <c r="AJ65" s="4"/>
      <c r="AK65" s="39">
        <f t="shared" si="1"/>
        <v>0</v>
      </c>
      <c r="AL65" s="39"/>
      <c r="AM65" s="39"/>
      <c r="AN65" s="39">
        <f t="shared" si="2"/>
        <v>1.1444453693895269</v>
      </c>
      <c r="AO65" s="40" t="e">
        <f t="shared" si="3"/>
        <v>#DIV/0!</v>
      </c>
      <c r="AP65" s="40" t="e">
        <f t="shared" si="4"/>
        <v>#DIV/0!</v>
      </c>
      <c r="AQ65" s="40" t="e">
        <f t="shared" si="5"/>
        <v>#DIV/0!</v>
      </c>
      <c r="AR65" s="41">
        <f t="shared" si="6"/>
        <v>14.211451612903225</v>
      </c>
      <c r="AS65" s="39">
        <f t="shared" si="7"/>
        <v>-14.211451612903225</v>
      </c>
      <c r="AT65" s="40" t="e">
        <f t="shared" si="8"/>
        <v>#DIV/0!</v>
      </c>
      <c r="AV65" s="44">
        <f>'[1]Monthly SBO'!$K49</f>
        <v>1.2362371428571428</v>
      </c>
      <c r="BD65" s="42"/>
      <c r="BE65" s="42">
        <f t="shared" si="9"/>
        <v>2.7075157332740645</v>
      </c>
      <c r="BN65" s="4">
        <f t="shared" si="10"/>
        <v>3.7324193548387097</v>
      </c>
    </row>
    <row r="66" spans="1:66">
      <c r="A66" s="30">
        <v>37987</v>
      </c>
      <c r="B66" s="31">
        <v>0</v>
      </c>
      <c r="C66" s="31">
        <v>0</v>
      </c>
      <c r="D66" s="32">
        <v>0</v>
      </c>
      <c r="E66" s="31">
        <v>0</v>
      </c>
      <c r="F66" s="31">
        <v>12.937129110066229</v>
      </c>
      <c r="G66" s="32">
        <v>0</v>
      </c>
      <c r="H66" s="31">
        <v>0</v>
      </c>
      <c r="I66" s="31">
        <v>1.0866719043918909</v>
      </c>
      <c r="J66" s="43">
        <v>0</v>
      </c>
      <c r="K66" s="31">
        <v>0</v>
      </c>
      <c r="L66" s="43">
        <v>0</v>
      </c>
      <c r="M66" s="35"/>
      <c r="N66" s="35"/>
      <c r="O66" s="45"/>
      <c r="P66" s="4"/>
      <c r="Q66" s="36"/>
      <c r="R66" s="35"/>
      <c r="S66" s="43">
        <v>2.37</v>
      </c>
      <c r="T66" s="35"/>
      <c r="U66" s="35"/>
      <c r="V66" s="38">
        <v>2</v>
      </c>
      <c r="W66" s="35"/>
      <c r="X66" s="35"/>
      <c r="Y66" s="35"/>
      <c r="Z66" s="35"/>
      <c r="AH66" s="4">
        <f t="shared" si="0"/>
        <v>12.937129110066229</v>
      </c>
      <c r="AI66" s="4"/>
      <c r="AJ66" s="4"/>
      <c r="AK66" s="39">
        <f t="shared" si="1"/>
        <v>0</v>
      </c>
      <c r="AL66" s="39"/>
      <c r="AM66" s="39"/>
      <c r="AN66" s="39">
        <f t="shared" si="2"/>
        <v>1.0866719043918909</v>
      </c>
      <c r="AO66" s="40" t="e">
        <f t="shared" si="3"/>
        <v>#DIV/0!</v>
      </c>
      <c r="AP66" s="40" t="e">
        <f t="shared" si="4"/>
        <v>#DIV/0!</v>
      </c>
      <c r="AQ66" s="40" t="e">
        <f t="shared" si="5"/>
        <v>#DIV/0!</v>
      </c>
      <c r="AR66" s="41">
        <f t="shared" si="6"/>
        <v>27.904838709677424</v>
      </c>
      <c r="AS66" s="39">
        <f t="shared" si="7"/>
        <v>-27.904838709677424</v>
      </c>
      <c r="AT66" s="40" t="e">
        <f t="shared" si="8"/>
        <v>#DIV/0!</v>
      </c>
      <c r="AV66" s="44">
        <f>'[1]Monthly SBO'!$K50</f>
        <v>1.2394505263157896</v>
      </c>
      <c r="BD66" s="42"/>
      <c r="BE66" s="42">
        <f t="shared" si="9"/>
        <v>5.458704265850729</v>
      </c>
      <c r="BN66" s="4">
        <f t="shared" si="10"/>
        <v>13.693387096774199</v>
      </c>
    </row>
    <row r="67" spans="1:66">
      <c r="A67" s="30">
        <v>38018</v>
      </c>
      <c r="B67" s="31">
        <v>0</v>
      </c>
      <c r="C67" s="31">
        <v>0</v>
      </c>
      <c r="D67" s="32">
        <v>0</v>
      </c>
      <c r="E67" s="31">
        <v>0</v>
      </c>
      <c r="F67" s="31">
        <v>12.937129110066229</v>
      </c>
      <c r="G67" s="32">
        <v>0</v>
      </c>
      <c r="H67" s="31">
        <v>0</v>
      </c>
      <c r="I67" s="31">
        <v>1.0866719043918909</v>
      </c>
      <c r="J67" s="43">
        <v>0</v>
      </c>
      <c r="K67" s="31">
        <v>0</v>
      </c>
      <c r="L67" s="43">
        <v>0</v>
      </c>
      <c r="M67" s="35"/>
      <c r="N67" s="35"/>
      <c r="O67" s="45"/>
      <c r="P67" s="4"/>
      <c r="Q67" s="36"/>
      <c r="R67" s="35"/>
      <c r="S67" s="43">
        <v>2.2170000000000001</v>
      </c>
      <c r="T67" s="35"/>
      <c r="U67" s="35"/>
      <c r="V67" s="38">
        <v>2</v>
      </c>
      <c r="W67" s="35"/>
      <c r="X67" s="35"/>
      <c r="Y67" s="35"/>
      <c r="Z67" s="35"/>
      <c r="AH67" s="4">
        <f t="shared" ref="AH67:AH130" si="11">AK67+F67</f>
        <v>12.937129110066229</v>
      </c>
      <c r="AI67" s="4"/>
      <c r="AJ67" s="4"/>
      <c r="AK67" s="39">
        <f t="shared" ref="AK67:AK130" si="12">SUM(B67:E67,G67)</f>
        <v>0</v>
      </c>
      <c r="AL67" s="39"/>
      <c r="AM67" s="39"/>
      <c r="AN67" s="39">
        <f t="shared" ref="AN67:AN130" si="13">SUM(H67:M67)</f>
        <v>1.0866719043918909</v>
      </c>
      <c r="AO67" s="40" t="e">
        <f t="shared" ref="AO67:AO130" si="14">F67/P67</f>
        <v>#DIV/0!</v>
      </c>
      <c r="AP67" s="40" t="e">
        <f t="shared" ref="AP67:AP130" si="15">SUM(B67:G67)/P67</f>
        <v>#DIV/0!</v>
      </c>
      <c r="AQ67" s="40" t="e">
        <f t="shared" ref="AQ67:AQ130" si="16">SUM(H67:M67)/P67</f>
        <v>#DIV/0!</v>
      </c>
      <c r="AR67" s="41">
        <f t="shared" ref="AR67:AR130" si="17">S67/(A68-A67)*365</f>
        <v>27.903620689655174</v>
      </c>
      <c r="AS67" s="39">
        <f t="shared" ref="AS67:AS130" si="18">R67-AR67</f>
        <v>-27.903620689655174</v>
      </c>
      <c r="AT67" s="40" t="e">
        <f t="shared" ref="AT67:AT130" si="19">(S67/(A68-A67)*365)/R67</f>
        <v>#DIV/0!</v>
      </c>
      <c r="AV67" s="44">
        <f>'[1]Monthly SBO'!$K51</f>
        <v>1.5174673684210527</v>
      </c>
      <c r="BD67" s="42"/>
      <c r="BE67" s="42">
        <f t="shared" ref="BE67:BE121" si="20">F67/S67</f>
        <v>5.8354213396780459</v>
      </c>
      <c r="BN67" s="4">
        <f t="shared" si="10"/>
        <v>13.694692118226602</v>
      </c>
    </row>
    <row r="68" spans="1:66">
      <c r="A68" s="30">
        <v>38047</v>
      </c>
      <c r="B68" s="31">
        <v>0</v>
      </c>
      <c r="C68" s="31">
        <v>0</v>
      </c>
      <c r="D68" s="32">
        <v>0</v>
      </c>
      <c r="E68" s="31">
        <v>0</v>
      </c>
      <c r="F68" s="31">
        <v>12.937129110066229</v>
      </c>
      <c r="G68" s="32">
        <v>0</v>
      </c>
      <c r="H68" s="31">
        <v>0</v>
      </c>
      <c r="I68" s="31">
        <v>1.0866719043918909</v>
      </c>
      <c r="J68" s="43">
        <v>0</v>
      </c>
      <c r="K68" s="31">
        <v>0</v>
      </c>
      <c r="L68" s="43">
        <v>0</v>
      </c>
      <c r="M68" s="35"/>
      <c r="N68" s="35"/>
      <c r="O68" s="45"/>
      <c r="P68" s="4"/>
      <c r="Q68" s="36"/>
      <c r="R68" s="35"/>
      <c r="S68" s="43">
        <v>2.37</v>
      </c>
      <c r="T68" s="35"/>
      <c r="U68" s="35"/>
      <c r="V68" s="38">
        <v>2</v>
      </c>
      <c r="W68" s="35"/>
      <c r="X68" s="35"/>
      <c r="Y68" s="35"/>
      <c r="Z68" s="35"/>
      <c r="AH68" s="4">
        <f t="shared" si="11"/>
        <v>12.937129110066229</v>
      </c>
      <c r="AI68" s="4"/>
      <c r="AJ68" s="4"/>
      <c r="AK68" s="39">
        <f t="shared" si="12"/>
        <v>0</v>
      </c>
      <c r="AL68" s="39"/>
      <c r="AM68" s="39"/>
      <c r="AN68" s="39">
        <f t="shared" si="13"/>
        <v>1.0866719043918909</v>
      </c>
      <c r="AO68" s="40" t="e">
        <f t="shared" si="14"/>
        <v>#DIV/0!</v>
      </c>
      <c r="AP68" s="40" t="e">
        <f t="shared" si="15"/>
        <v>#DIV/0!</v>
      </c>
      <c r="AQ68" s="40" t="e">
        <f t="shared" si="16"/>
        <v>#DIV/0!</v>
      </c>
      <c r="AR68" s="41">
        <f t="shared" si="17"/>
        <v>27.904838709677424</v>
      </c>
      <c r="AS68" s="39">
        <f t="shared" si="18"/>
        <v>-27.904838709677424</v>
      </c>
      <c r="AT68" s="40" t="e">
        <f t="shared" si="19"/>
        <v>#DIV/0!</v>
      </c>
      <c r="AV68" s="44">
        <f>'[1]Monthly SBO'!$K52</f>
        <v>1.6331113043478258</v>
      </c>
      <c r="BD68" s="42"/>
      <c r="BE68" s="42">
        <f t="shared" si="20"/>
        <v>5.458704265850729</v>
      </c>
      <c r="BN68" s="4">
        <f t="shared" si="10"/>
        <v>13.693387096774199</v>
      </c>
    </row>
    <row r="69" spans="1:66">
      <c r="A69" s="30">
        <v>38078</v>
      </c>
      <c r="B69" s="31">
        <v>0</v>
      </c>
      <c r="C69" s="31">
        <v>0</v>
      </c>
      <c r="D69" s="32">
        <v>0</v>
      </c>
      <c r="E69" s="31">
        <v>0</v>
      </c>
      <c r="F69" s="31">
        <v>14.863558198765865</v>
      </c>
      <c r="G69" s="32">
        <v>0</v>
      </c>
      <c r="H69" s="31">
        <v>0</v>
      </c>
      <c r="I69" s="31">
        <v>1.1456006815041579</v>
      </c>
      <c r="J69" s="43">
        <v>0</v>
      </c>
      <c r="K69" s="31">
        <v>0</v>
      </c>
      <c r="L69" s="43">
        <v>0</v>
      </c>
      <c r="M69" s="35"/>
      <c r="N69" s="35"/>
      <c r="O69" s="45"/>
      <c r="P69" s="4"/>
      <c r="Q69" s="36"/>
      <c r="R69" s="35"/>
      <c r="S69" s="43">
        <v>2.294</v>
      </c>
      <c r="T69" s="35"/>
      <c r="U69" s="35"/>
      <c r="V69" s="38">
        <v>2</v>
      </c>
      <c r="W69" s="35"/>
      <c r="X69" s="35"/>
      <c r="Y69" s="35"/>
      <c r="Z69" s="35"/>
      <c r="AH69" s="4">
        <f t="shared" si="11"/>
        <v>14.863558198765865</v>
      </c>
      <c r="AI69" s="4"/>
      <c r="AJ69" s="4"/>
      <c r="AK69" s="39">
        <f t="shared" si="12"/>
        <v>0</v>
      </c>
      <c r="AL69" s="39"/>
      <c r="AM69" s="39"/>
      <c r="AN69" s="39">
        <f t="shared" si="13"/>
        <v>1.1456006815041579</v>
      </c>
      <c r="AO69" s="40" t="e">
        <f t="shared" si="14"/>
        <v>#DIV/0!</v>
      </c>
      <c r="AP69" s="40" t="e">
        <f t="shared" si="15"/>
        <v>#DIV/0!</v>
      </c>
      <c r="AQ69" s="40" t="e">
        <f t="shared" si="16"/>
        <v>#DIV/0!</v>
      </c>
      <c r="AR69" s="41">
        <f t="shared" si="17"/>
        <v>27.910333333333334</v>
      </c>
      <c r="AS69" s="39">
        <f t="shared" si="18"/>
        <v>-27.910333333333334</v>
      </c>
      <c r="AT69" s="40" t="e">
        <f t="shared" si="19"/>
        <v>#DIV/0!</v>
      </c>
      <c r="AV69" s="44">
        <f>'[1]Monthly SBO'!$K53</f>
        <v>1.5573895238095237</v>
      </c>
      <c r="BD69" s="42"/>
      <c r="BE69" s="42">
        <f t="shared" si="20"/>
        <v>6.4793191799328094</v>
      </c>
      <c r="BN69" s="4">
        <f t="shared" si="10"/>
        <v>13.699666666666667</v>
      </c>
    </row>
    <row r="70" spans="1:66">
      <c r="A70" s="30">
        <v>38108</v>
      </c>
      <c r="B70" s="31">
        <v>0</v>
      </c>
      <c r="C70" s="31">
        <v>0</v>
      </c>
      <c r="D70" s="32">
        <v>0</v>
      </c>
      <c r="E70" s="31">
        <v>0</v>
      </c>
      <c r="F70" s="31">
        <v>14.863558198765865</v>
      </c>
      <c r="G70" s="32">
        <v>0</v>
      </c>
      <c r="H70" s="31">
        <v>0</v>
      </c>
      <c r="I70" s="31">
        <v>1.1456006815041579</v>
      </c>
      <c r="J70" s="43">
        <v>0</v>
      </c>
      <c r="K70" s="31">
        <v>0</v>
      </c>
      <c r="L70" s="43">
        <v>0</v>
      </c>
      <c r="M70" s="35"/>
      <c r="N70" s="35"/>
      <c r="O70" s="45"/>
      <c r="P70" s="4"/>
      <c r="Q70" s="36"/>
      <c r="R70" s="35"/>
      <c r="S70" s="43">
        <v>2.37</v>
      </c>
      <c r="T70" s="35"/>
      <c r="U70" s="35"/>
      <c r="V70" s="38">
        <v>2</v>
      </c>
      <c r="W70" s="35"/>
      <c r="X70" s="35"/>
      <c r="Y70" s="35"/>
      <c r="Z70" s="35"/>
      <c r="AH70" s="4">
        <f t="shared" si="11"/>
        <v>14.863558198765865</v>
      </c>
      <c r="AI70" s="4"/>
      <c r="AJ70" s="4"/>
      <c r="AK70" s="39">
        <f t="shared" si="12"/>
        <v>0</v>
      </c>
      <c r="AL70" s="39"/>
      <c r="AM70" s="39"/>
      <c r="AN70" s="39">
        <f t="shared" si="13"/>
        <v>1.1456006815041579</v>
      </c>
      <c r="AO70" s="40" t="e">
        <f t="shared" si="14"/>
        <v>#DIV/0!</v>
      </c>
      <c r="AP70" s="40" t="e">
        <f t="shared" si="15"/>
        <v>#DIV/0!</v>
      </c>
      <c r="AQ70" s="40" t="e">
        <f t="shared" si="16"/>
        <v>#DIV/0!</v>
      </c>
      <c r="AR70" s="41">
        <f t="shared" si="17"/>
        <v>27.904838709677424</v>
      </c>
      <c r="AS70" s="39">
        <f t="shared" si="18"/>
        <v>-27.904838709677424</v>
      </c>
      <c r="AT70" s="40" t="e">
        <f t="shared" si="19"/>
        <v>#DIV/0!</v>
      </c>
      <c r="AV70" s="44">
        <f>'[1]Monthly SBO'!$K54</f>
        <v>1.3267990000000001</v>
      </c>
      <c r="BD70" s="42"/>
      <c r="BE70" s="42">
        <f t="shared" si="20"/>
        <v>6.2715435437830651</v>
      </c>
      <c r="BN70" s="4">
        <f t="shared" si="10"/>
        <v>13.693387096774199</v>
      </c>
    </row>
    <row r="71" spans="1:66">
      <c r="A71" s="30">
        <v>38139</v>
      </c>
      <c r="B71" s="31">
        <v>0</v>
      </c>
      <c r="C71" s="31">
        <v>0</v>
      </c>
      <c r="D71" s="32">
        <v>0</v>
      </c>
      <c r="E71" s="31">
        <v>0</v>
      </c>
      <c r="F71" s="31">
        <v>14.863558198765865</v>
      </c>
      <c r="G71" s="32">
        <v>0</v>
      </c>
      <c r="H71" s="31">
        <v>0</v>
      </c>
      <c r="I71" s="31">
        <v>1.1456006815041579</v>
      </c>
      <c r="J71" s="43">
        <v>0</v>
      </c>
      <c r="K71" s="31">
        <v>0</v>
      </c>
      <c r="L71" s="43">
        <v>0</v>
      </c>
      <c r="M71" s="35"/>
      <c r="N71" s="35"/>
      <c r="O71" s="45"/>
      <c r="P71" s="4"/>
      <c r="Q71" s="36"/>
      <c r="R71" s="35"/>
      <c r="S71" s="43">
        <v>2.294</v>
      </c>
      <c r="T71" s="35"/>
      <c r="U71" s="35"/>
      <c r="V71" s="38">
        <v>2</v>
      </c>
      <c r="W71" s="35"/>
      <c r="X71" s="35"/>
      <c r="Y71" s="35"/>
      <c r="Z71" s="35"/>
      <c r="AH71" s="4">
        <f t="shared" si="11"/>
        <v>14.863558198765865</v>
      </c>
      <c r="AI71" s="4"/>
      <c r="AJ71" s="4"/>
      <c r="AK71" s="39">
        <f t="shared" si="12"/>
        <v>0</v>
      </c>
      <c r="AL71" s="39"/>
      <c r="AM71" s="39"/>
      <c r="AN71" s="39">
        <f t="shared" si="13"/>
        <v>1.1456006815041579</v>
      </c>
      <c r="AO71" s="40" t="e">
        <f t="shared" si="14"/>
        <v>#DIV/0!</v>
      </c>
      <c r="AP71" s="40" t="e">
        <f t="shared" si="15"/>
        <v>#DIV/0!</v>
      </c>
      <c r="AQ71" s="40" t="e">
        <f t="shared" si="16"/>
        <v>#DIV/0!</v>
      </c>
      <c r="AR71" s="41">
        <f t="shared" si="17"/>
        <v>27.910333333333334</v>
      </c>
      <c r="AS71" s="39">
        <f t="shared" si="18"/>
        <v>-27.910333333333334</v>
      </c>
      <c r="AT71" s="40" t="e">
        <f t="shared" si="19"/>
        <v>#DIV/0!</v>
      </c>
      <c r="AV71" s="44">
        <f>'[1]Monthly SBO'!$K55</f>
        <v>1.1543380952380953</v>
      </c>
      <c r="BD71" s="42"/>
      <c r="BE71" s="42">
        <f t="shared" si="20"/>
        <v>6.4793191799328094</v>
      </c>
      <c r="BN71" s="4">
        <f t="shared" si="10"/>
        <v>13.699666666666667</v>
      </c>
    </row>
    <row r="72" spans="1:66">
      <c r="A72" s="30">
        <v>38169</v>
      </c>
      <c r="B72" s="31">
        <v>0</v>
      </c>
      <c r="C72" s="31">
        <v>0</v>
      </c>
      <c r="D72" s="32">
        <v>0</v>
      </c>
      <c r="E72" s="31">
        <v>0</v>
      </c>
      <c r="F72" s="31">
        <v>13.814113468057771</v>
      </c>
      <c r="G72" s="32">
        <v>0</v>
      </c>
      <c r="H72" s="31">
        <v>0</v>
      </c>
      <c r="I72" s="31">
        <v>1.5243072771205481</v>
      </c>
      <c r="J72" s="43">
        <v>0</v>
      </c>
      <c r="K72" s="31">
        <v>0</v>
      </c>
      <c r="L72" s="43">
        <v>0</v>
      </c>
      <c r="M72" s="35"/>
      <c r="N72" s="35"/>
      <c r="O72" s="45"/>
      <c r="P72" s="4"/>
      <c r="Q72" s="36"/>
      <c r="R72" s="35"/>
      <c r="S72" s="43">
        <v>2.37</v>
      </c>
      <c r="T72" s="35"/>
      <c r="U72" s="35"/>
      <c r="V72" s="38">
        <v>2</v>
      </c>
      <c r="W72" s="35"/>
      <c r="X72" s="35"/>
      <c r="Y72" s="35"/>
      <c r="Z72" s="35"/>
      <c r="AH72" s="4">
        <f t="shared" si="11"/>
        <v>13.814113468057771</v>
      </c>
      <c r="AI72" s="4"/>
      <c r="AJ72" s="4"/>
      <c r="AK72" s="39">
        <f t="shared" si="12"/>
        <v>0</v>
      </c>
      <c r="AL72" s="39"/>
      <c r="AM72" s="39"/>
      <c r="AN72" s="39">
        <f t="shared" si="13"/>
        <v>1.5243072771205481</v>
      </c>
      <c r="AO72" s="40" t="e">
        <f t="shared" si="14"/>
        <v>#DIV/0!</v>
      </c>
      <c r="AP72" s="40" t="e">
        <f t="shared" si="15"/>
        <v>#DIV/0!</v>
      </c>
      <c r="AQ72" s="40" t="e">
        <f t="shared" si="16"/>
        <v>#DIV/0!</v>
      </c>
      <c r="AR72" s="41">
        <f t="shared" si="17"/>
        <v>27.904838709677424</v>
      </c>
      <c r="AS72" s="39">
        <f t="shared" si="18"/>
        <v>-27.904838709677424</v>
      </c>
      <c r="AT72" s="40" t="e">
        <f t="shared" si="19"/>
        <v>#DIV/0!</v>
      </c>
      <c r="AV72" s="44">
        <f>'[1]Monthly SBO'!$K56</f>
        <v>0.88495047619047595</v>
      </c>
      <c r="BD72" s="42"/>
      <c r="BE72" s="42">
        <f t="shared" si="20"/>
        <v>5.8287398599399873</v>
      </c>
      <c r="BN72" s="4">
        <f t="shared" si="10"/>
        <v>13.693387096774199</v>
      </c>
    </row>
    <row r="73" spans="1:66">
      <c r="A73" s="30">
        <v>38200</v>
      </c>
      <c r="B73" s="31">
        <v>0</v>
      </c>
      <c r="C73" s="31">
        <v>0</v>
      </c>
      <c r="D73" s="32">
        <v>0</v>
      </c>
      <c r="E73" s="31">
        <v>0</v>
      </c>
      <c r="F73" s="31">
        <v>13.814113468057771</v>
      </c>
      <c r="G73" s="32">
        <v>0</v>
      </c>
      <c r="H73" s="31">
        <v>0</v>
      </c>
      <c r="I73" s="31">
        <v>1.5243072771205481</v>
      </c>
      <c r="J73" s="43">
        <v>0</v>
      </c>
      <c r="K73" s="31">
        <v>0</v>
      </c>
      <c r="L73" s="43">
        <v>0</v>
      </c>
      <c r="M73" s="35"/>
      <c r="N73" s="35"/>
      <c r="O73" s="45"/>
      <c r="P73" s="4"/>
      <c r="Q73" s="36"/>
      <c r="R73" s="35"/>
      <c r="S73" s="43">
        <v>2.37</v>
      </c>
      <c r="T73" s="35"/>
      <c r="U73" s="35"/>
      <c r="V73" s="38">
        <v>2</v>
      </c>
      <c r="W73" s="35"/>
      <c r="X73" s="35"/>
      <c r="Y73" s="35"/>
      <c r="Z73" s="35"/>
      <c r="AH73" s="4">
        <f t="shared" si="11"/>
        <v>13.814113468057771</v>
      </c>
      <c r="AI73" s="4"/>
      <c r="AJ73" s="4"/>
      <c r="AK73" s="39">
        <f t="shared" si="12"/>
        <v>0</v>
      </c>
      <c r="AL73" s="39"/>
      <c r="AM73" s="39"/>
      <c r="AN73" s="39">
        <f t="shared" si="13"/>
        <v>1.5243072771205481</v>
      </c>
      <c r="AO73" s="40" t="e">
        <f t="shared" si="14"/>
        <v>#DIV/0!</v>
      </c>
      <c r="AP73" s="40" t="e">
        <f t="shared" si="15"/>
        <v>#DIV/0!</v>
      </c>
      <c r="AQ73" s="40" t="e">
        <f t="shared" si="16"/>
        <v>#DIV/0!</v>
      </c>
      <c r="AR73" s="41">
        <f t="shared" si="17"/>
        <v>27.904838709677424</v>
      </c>
      <c r="AS73" s="39">
        <f t="shared" si="18"/>
        <v>-27.904838709677424</v>
      </c>
      <c r="AT73" s="40" t="e">
        <f t="shared" si="19"/>
        <v>#DIV/0!</v>
      </c>
      <c r="AV73" s="44">
        <f>'[1]Monthly SBO'!$K57</f>
        <v>0.60823818181818179</v>
      </c>
      <c r="BD73" s="42"/>
      <c r="BE73" s="42">
        <f t="shared" si="20"/>
        <v>5.8287398599399873</v>
      </c>
      <c r="BN73" s="4">
        <f t="shared" si="10"/>
        <v>13.693387096774199</v>
      </c>
    </row>
    <row r="74" spans="1:66">
      <c r="A74" s="30">
        <v>38231</v>
      </c>
      <c r="B74" s="31">
        <v>0</v>
      </c>
      <c r="C74" s="31">
        <v>0</v>
      </c>
      <c r="D74" s="32">
        <v>0</v>
      </c>
      <c r="E74" s="31">
        <v>0</v>
      </c>
      <c r="F74" s="31">
        <v>13.814113468057771</v>
      </c>
      <c r="G74" s="32">
        <v>0</v>
      </c>
      <c r="H74" s="31">
        <v>0</v>
      </c>
      <c r="I74" s="31">
        <v>1.5243072771205481</v>
      </c>
      <c r="J74" s="43">
        <v>0</v>
      </c>
      <c r="K74" s="31">
        <v>0</v>
      </c>
      <c r="L74" s="43">
        <v>0</v>
      </c>
      <c r="M74" s="35"/>
      <c r="N74" s="35"/>
      <c r="O74" s="45"/>
      <c r="P74" s="4"/>
      <c r="Q74" s="36"/>
      <c r="R74" s="35"/>
      <c r="S74" s="43">
        <v>2.294</v>
      </c>
      <c r="T74" s="35"/>
      <c r="U74" s="35"/>
      <c r="V74" s="38">
        <v>2</v>
      </c>
      <c r="W74" s="35"/>
      <c r="X74" s="35"/>
      <c r="Y74" s="35"/>
      <c r="Z74" s="35"/>
      <c r="AH74" s="4">
        <f t="shared" si="11"/>
        <v>13.814113468057771</v>
      </c>
      <c r="AI74" s="4"/>
      <c r="AJ74" s="4"/>
      <c r="AK74" s="39">
        <f t="shared" si="12"/>
        <v>0</v>
      </c>
      <c r="AL74" s="39"/>
      <c r="AM74" s="39"/>
      <c r="AN74" s="39">
        <f t="shared" si="13"/>
        <v>1.5243072771205481</v>
      </c>
      <c r="AO74" s="40" t="e">
        <f t="shared" si="14"/>
        <v>#DIV/0!</v>
      </c>
      <c r="AP74" s="40" t="e">
        <f t="shared" si="15"/>
        <v>#DIV/0!</v>
      </c>
      <c r="AQ74" s="40" t="e">
        <f t="shared" si="16"/>
        <v>#DIV/0!</v>
      </c>
      <c r="AR74" s="41">
        <f t="shared" si="17"/>
        <v>27.910333333333334</v>
      </c>
      <c r="AS74" s="39">
        <f t="shared" si="18"/>
        <v>-27.910333333333334</v>
      </c>
      <c r="AT74" s="40" t="e">
        <f t="shared" si="19"/>
        <v>#DIV/0!</v>
      </c>
      <c r="AV74" s="44">
        <f>'[1]Monthly SBO'!$K58</f>
        <v>0.49138095238095236</v>
      </c>
      <c r="BD74" s="42"/>
      <c r="BE74" s="42">
        <f t="shared" si="20"/>
        <v>6.0218454525099263</v>
      </c>
      <c r="BN74" s="4">
        <f t="shared" si="10"/>
        <v>13.699666666666667</v>
      </c>
    </row>
    <row r="75" spans="1:66">
      <c r="A75" s="30">
        <v>38261</v>
      </c>
      <c r="B75" s="31">
        <v>0</v>
      </c>
      <c r="C75" s="31">
        <v>0</v>
      </c>
      <c r="D75" s="32">
        <v>0</v>
      </c>
      <c r="E75" s="31">
        <v>0</v>
      </c>
      <c r="F75" s="31">
        <v>26.33123743930997</v>
      </c>
      <c r="G75" s="32">
        <v>0</v>
      </c>
      <c r="H75" s="31">
        <v>0</v>
      </c>
      <c r="I75" s="31">
        <v>2.8030685567934825</v>
      </c>
      <c r="J75" s="43">
        <v>0</v>
      </c>
      <c r="K75" s="31">
        <v>0</v>
      </c>
      <c r="L75" s="43">
        <v>0</v>
      </c>
      <c r="M75" s="35"/>
      <c r="N75" s="35"/>
      <c r="O75" s="45"/>
      <c r="P75" s="4"/>
      <c r="Q75" s="36"/>
      <c r="R75" s="35"/>
      <c r="S75" s="43">
        <v>2.37</v>
      </c>
      <c r="T75" s="35"/>
      <c r="U75" s="35"/>
      <c r="V75" s="38">
        <v>2</v>
      </c>
      <c r="W75" s="35"/>
      <c r="X75" s="35"/>
      <c r="Y75" s="35"/>
      <c r="Z75" s="35"/>
      <c r="AH75" s="4">
        <f t="shared" si="11"/>
        <v>26.33123743930997</v>
      </c>
      <c r="AI75" s="4"/>
      <c r="AJ75" s="4"/>
      <c r="AK75" s="39">
        <f t="shared" si="12"/>
        <v>0</v>
      </c>
      <c r="AL75" s="39"/>
      <c r="AM75" s="39"/>
      <c r="AN75" s="39">
        <f t="shared" si="13"/>
        <v>2.8030685567934825</v>
      </c>
      <c r="AO75" s="40" t="e">
        <f t="shared" si="14"/>
        <v>#DIV/0!</v>
      </c>
      <c r="AP75" s="40" t="e">
        <f t="shared" si="15"/>
        <v>#DIV/0!</v>
      </c>
      <c r="AQ75" s="40" t="e">
        <f t="shared" si="16"/>
        <v>#DIV/0!</v>
      </c>
      <c r="AR75" s="41">
        <f t="shared" si="17"/>
        <v>27.904838709677424</v>
      </c>
      <c r="AS75" s="39">
        <f t="shared" si="18"/>
        <v>-27.904838709677424</v>
      </c>
      <c r="AT75" s="40" t="e">
        <f t="shared" si="19"/>
        <v>#DIV/0!</v>
      </c>
      <c r="AV75" s="44">
        <f>'[1]Monthly SBO'!$K59</f>
        <v>8.8634285714285638E-2</v>
      </c>
      <c r="BD75" s="42"/>
      <c r="BE75" s="42">
        <f t="shared" si="20"/>
        <v>11.110226767641336</v>
      </c>
      <c r="BN75" s="4">
        <f t="shared" si="10"/>
        <v>13.693387096774199</v>
      </c>
    </row>
    <row r="76" spans="1:66">
      <c r="A76" s="30">
        <v>38292</v>
      </c>
      <c r="B76" s="31">
        <v>0</v>
      </c>
      <c r="C76" s="31">
        <v>0</v>
      </c>
      <c r="D76" s="32">
        <v>0</v>
      </c>
      <c r="E76" s="31">
        <v>0</v>
      </c>
      <c r="F76" s="31">
        <v>26.33123743930997</v>
      </c>
      <c r="G76" s="32">
        <v>0</v>
      </c>
      <c r="H76" s="31">
        <v>0</v>
      </c>
      <c r="I76" s="31">
        <v>2.8030685567934825</v>
      </c>
      <c r="J76" s="43">
        <v>0</v>
      </c>
      <c r="K76" s="31">
        <v>0</v>
      </c>
      <c r="L76" s="43">
        <v>0</v>
      </c>
      <c r="M76" s="35"/>
      <c r="N76" s="35"/>
      <c r="O76" s="45"/>
      <c r="P76" s="4"/>
      <c r="Q76" s="36"/>
      <c r="R76" s="35"/>
      <c r="S76" s="43">
        <v>2.294</v>
      </c>
      <c r="T76" s="35"/>
      <c r="U76" s="35"/>
      <c r="V76" s="38">
        <v>2</v>
      </c>
      <c r="W76" s="35"/>
      <c r="X76" s="35"/>
      <c r="Y76" s="35"/>
      <c r="Z76" s="35"/>
      <c r="AH76" s="4">
        <f t="shared" si="11"/>
        <v>26.33123743930997</v>
      </c>
      <c r="AI76" s="4"/>
      <c r="AJ76" s="4"/>
      <c r="AK76" s="39">
        <f t="shared" si="12"/>
        <v>0</v>
      </c>
      <c r="AL76" s="39"/>
      <c r="AM76" s="39"/>
      <c r="AN76" s="39">
        <f t="shared" si="13"/>
        <v>2.8030685567934825</v>
      </c>
      <c r="AO76" s="40" t="e">
        <f t="shared" si="14"/>
        <v>#DIV/0!</v>
      </c>
      <c r="AP76" s="40" t="e">
        <f t="shared" si="15"/>
        <v>#DIV/0!</v>
      </c>
      <c r="AQ76" s="40" t="e">
        <f t="shared" si="16"/>
        <v>#DIV/0!</v>
      </c>
      <c r="AR76" s="41">
        <f t="shared" si="17"/>
        <v>27.910333333333334</v>
      </c>
      <c r="AS76" s="39">
        <f t="shared" si="18"/>
        <v>-27.910333333333334</v>
      </c>
      <c r="AT76" s="40" t="e">
        <f t="shared" si="19"/>
        <v>#DIV/0!</v>
      </c>
      <c r="AV76" s="44">
        <f>'[1]Monthly SBO'!$K60</f>
        <v>0.19071599999999991</v>
      </c>
      <c r="BD76" s="42"/>
      <c r="BE76" s="42">
        <f t="shared" si="20"/>
        <v>11.478307514956395</v>
      </c>
      <c r="BN76" s="4">
        <f t="shared" si="10"/>
        <v>13.699666666666667</v>
      </c>
    </row>
    <row r="77" spans="1:66">
      <c r="A77" s="30">
        <v>38322</v>
      </c>
      <c r="B77" s="31">
        <v>0</v>
      </c>
      <c r="C77" s="31">
        <v>0</v>
      </c>
      <c r="D77" s="32">
        <v>0</v>
      </c>
      <c r="E77" s="31">
        <v>0</v>
      </c>
      <c r="F77" s="31">
        <v>26.33123743930997</v>
      </c>
      <c r="G77" s="32">
        <v>0</v>
      </c>
      <c r="H77" s="31">
        <v>0</v>
      </c>
      <c r="I77" s="31">
        <v>2.8030685567934825</v>
      </c>
      <c r="J77" s="43">
        <v>0</v>
      </c>
      <c r="K77" s="31">
        <v>0</v>
      </c>
      <c r="L77" s="43">
        <v>0</v>
      </c>
      <c r="M77" s="35"/>
      <c r="N77" s="35"/>
      <c r="O77" s="45"/>
      <c r="P77" s="4"/>
      <c r="Q77" s="36"/>
      <c r="R77" s="35"/>
      <c r="S77" s="43">
        <v>2.37</v>
      </c>
      <c r="T77" s="35"/>
      <c r="U77" s="35"/>
      <c r="V77" s="38">
        <v>2</v>
      </c>
      <c r="W77" s="35"/>
      <c r="X77" s="35"/>
      <c r="Y77" s="35"/>
      <c r="Z77" s="35"/>
      <c r="AH77" s="4">
        <f t="shared" si="11"/>
        <v>26.33123743930997</v>
      </c>
      <c r="AI77" s="4"/>
      <c r="AJ77" s="4"/>
      <c r="AK77" s="39">
        <f t="shared" si="12"/>
        <v>0</v>
      </c>
      <c r="AL77" s="39"/>
      <c r="AM77" s="39"/>
      <c r="AN77" s="39">
        <f t="shared" si="13"/>
        <v>2.8030685567934825</v>
      </c>
      <c r="AO77" s="40" t="e">
        <f t="shared" si="14"/>
        <v>#DIV/0!</v>
      </c>
      <c r="AP77" s="40" t="e">
        <f t="shared" si="15"/>
        <v>#DIV/0!</v>
      </c>
      <c r="AQ77" s="40" t="e">
        <f t="shared" si="16"/>
        <v>#DIV/0!</v>
      </c>
      <c r="AR77" s="41">
        <f t="shared" si="17"/>
        <v>27.904838709677424</v>
      </c>
      <c r="AS77" s="39">
        <f t="shared" si="18"/>
        <v>-27.904838709677424</v>
      </c>
      <c r="AT77" s="40" t="e">
        <f t="shared" si="19"/>
        <v>#DIV/0!</v>
      </c>
      <c r="AV77" s="44">
        <f>'[1]Monthly SBO'!$K61</f>
        <v>0.25550380952380947</v>
      </c>
      <c r="BD77" s="42"/>
      <c r="BE77" s="42">
        <f t="shared" si="20"/>
        <v>11.110226767641336</v>
      </c>
      <c r="BN77" s="4">
        <f t="shared" si="10"/>
        <v>13.693387096774199</v>
      </c>
    </row>
    <row r="78" spans="1:66">
      <c r="A78" s="30">
        <v>38353</v>
      </c>
      <c r="B78" s="31">
        <v>0</v>
      </c>
      <c r="C78" s="31">
        <v>4.589554807221588E-2</v>
      </c>
      <c r="D78" s="32">
        <v>9.475661066140624E-2</v>
      </c>
      <c r="E78" s="31">
        <v>0</v>
      </c>
      <c r="F78" s="31">
        <v>17.948954341994057</v>
      </c>
      <c r="G78" s="32">
        <v>1.8000960045662099E-4</v>
      </c>
      <c r="H78" s="31">
        <v>0</v>
      </c>
      <c r="I78" s="31">
        <v>3.3751862022951546</v>
      </c>
      <c r="J78" s="43">
        <v>0</v>
      </c>
      <c r="K78" s="31">
        <v>0</v>
      </c>
      <c r="L78" s="43">
        <v>0</v>
      </c>
      <c r="M78" s="35"/>
      <c r="N78" s="35"/>
      <c r="O78" s="45"/>
      <c r="P78" s="4"/>
      <c r="Q78" s="36"/>
      <c r="R78" s="35"/>
      <c r="S78" s="43">
        <v>7.7110000000000003</v>
      </c>
      <c r="T78" s="35"/>
      <c r="U78" s="35"/>
      <c r="V78" s="38">
        <v>5</v>
      </c>
      <c r="W78" s="35"/>
      <c r="X78" s="35"/>
      <c r="Y78" s="35"/>
      <c r="Z78" s="35"/>
      <c r="AH78" s="4">
        <f t="shared" si="11"/>
        <v>18.089786510328135</v>
      </c>
      <c r="AI78" s="4"/>
      <c r="AJ78" s="4"/>
      <c r="AK78" s="39">
        <f t="shared" si="12"/>
        <v>0.14083216833407874</v>
      </c>
      <c r="AL78" s="39"/>
      <c r="AM78" s="39"/>
      <c r="AN78" s="39">
        <f t="shared" si="13"/>
        <v>3.3751862022951546</v>
      </c>
      <c r="AO78" s="40" t="e">
        <f t="shared" si="14"/>
        <v>#DIV/0!</v>
      </c>
      <c r="AP78" s="40" t="e">
        <f t="shared" si="15"/>
        <v>#DIV/0!</v>
      </c>
      <c r="AQ78" s="40" t="e">
        <f t="shared" si="16"/>
        <v>#DIV/0!</v>
      </c>
      <c r="AR78" s="41">
        <f t="shared" si="17"/>
        <v>90.790806451612909</v>
      </c>
      <c r="AS78" s="39">
        <f t="shared" si="18"/>
        <v>-90.790806451612909</v>
      </c>
      <c r="AT78" s="40" t="e">
        <f t="shared" si="19"/>
        <v>#DIV/0!</v>
      </c>
      <c r="AV78" s="44">
        <f>'[1]Monthly SBO'!$K62</f>
        <v>0.17352299999999993</v>
      </c>
      <c r="BD78" s="42"/>
      <c r="BE78" s="42">
        <f t="shared" si="20"/>
        <v>2.3277077346639938</v>
      </c>
      <c r="BN78" s="4">
        <f t="shared" si="10"/>
        <v>62.885967741935488</v>
      </c>
    </row>
    <row r="79" spans="1:66">
      <c r="A79" s="30">
        <v>38384</v>
      </c>
      <c r="B79" s="31">
        <v>0</v>
      </c>
      <c r="C79" s="31">
        <v>4.589554807221588E-2</v>
      </c>
      <c r="D79" s="32">
        <v>9.475661066140624E-2</v>
      </c>
      <c r="E79" s="31">
        <v>0</v>
      </c>
      <c r="F79" s="31">
        <v>17.948954341994057</v>
      </c>
      <c r="G79" s="32">
        <v>1.8000960045662099E-4</v>
      </c>
      <c r="H79" s="31">
        <v>0</v>
      </c>
      <c r="I79" s="31">
        <v>3.3751862022951546</v>
      </c>
      <c r="J79" s="43">
        <v>0</v>
      </c>
      <c r="K79" s="31">
        <v>0</v>
      </c>
      <c r="L79" s="43">
        <v>0</v>
      </c>
      <c r="M79" s="35"/>
      <c r="N79" s="35"/>
      <c r="O79" s="45"/>
      <c r="P79" s="4"/>
      <c r="Q79" s="36"/>
      <c r="R79" s="35"/>
      <c r="S79" s="43">
        <v>6.9640000000000004</v>
      </c>
      <c r="T79" s="35"/>
      <c r="U79" s="35"/>
      <c r="V79" s="38">
        <v>5</v>
      </c>
      <c r="W79" s="35"/>
      <c r="X79" s="35"/>
      <c r="Y79" s="35"/>
      <c r="Z79" s="35"/>
      <c r="AH79" s="4">
        <f t="shared" si="11"/>
        <v>18.089786510328135</v>
      </c>
      <c r="AI79" s="4"/>
      <c r="AJ79" s="4"/>
      <c r="AK79" s="39">
        <f t="shared" si="12"/>
        <v>0.14083216833407874</v>
      </c>
      <c r="AL79" s="39"/>
      <c r="AM79" s="39"/>
      <c r="AN79" s="39">
        <f t="shared" si="13"/>
        <v>3.3751862022951546</v>
      </c>
      <c r="AO79" s="40" t="e">
        <f t="shared" si="14"/>
        <v>#DIV/0!</v>
      </c>
      <c r="AP79" s="40" t="e">
        <f t="shared" si="15"/>
        <v>#DIV/0!</v>
      </c>
      <c r="AQ79" s="40" t="e">
        <f t="shared" si="16"/>
        <v>#DIV/0!</v>
      </c>
      <c r="AR79" s="41">
        <f t="shared" si="17"/>
        <v>90.780714285714282</v>
      </c>
      <c r="AS79" s="39">
        <f t="shared" si="18"/>
        <v>-90.780714285714282</v>
      </c>
      <c r="AT79" s="40" t="e">
        <f t="shared" si="19"/>
        <v>#DIV/0!</v>
      </c>
      <c r="AV79" s="44">
        <f>'[1]Monthly SBO'!$K63</f>
        <v>0.18788210526315777</v>
      </c>
      <c r="BD79" s="42"/>
      <c r="BE79" s="42">
        <f t="shared" si="20"/>
        <v>2.5773914908090259</v>
      </c>
      <c r="BN79" s="4">
        <f t="shared" si="10"/>
        <v>62.877093596059112</v>
      </c>
    </row>
    <row r="80" spans="1:66">
      <c r="A80" s="30">
        <v>38412</v>
      </c>
      <c r="B80" s="31">
        <v>0</v>
      </c>
      <c r="C80" s="31">
        <v>4.589554807221588E-2</v>
      </c>
      <c r="D80" s="32">
        <v>9.475661066140624E-2</v>
      </c>
      <c r="E80" s="31">
        <v>0</v>
      </c>
      <c r="F80" s="31">
        <v>17.948954341994057</v>
      </c>
      <c r="G80" s="32">
        <v>1.8000960045662099E-4</v>
      </c>
      <c r="H80" s="31">
        <v>0</v>
      </c>
      <c r="I80" s="31">
        <v>3.3751862022951546</v>
      </c>
      <c r="J80" s="43">
        <v>0</v>
      </c>
      <c r="K80" s="31">
        <v>0</v>
      </c>
      <c r="L80" s="43">
        <v>0</v>
      </c>
      <c r="M80" s="35"/>
      <c r="N80" s="35"/>
      <c r="O80" s="45"/>
      <c r="P80" s="4"/>
      <c r="Q80" s="36"/>
      <c r="R80" s="35"/>
      <c r="S80" s="43">
        <v>7.7110000000000003</v>
      </c>
      <c r="T80" s="35"/>
      <c r="U80" s="35"/>
      <c r="V80" s="38">
        <v>5</v>
      </c>
      <c r="W80" s="35"/>
      <c r="X80" s="35"/>
      <c r="Y80" s="35"/>
      <c r="Z80" s="35"/>
      <c r="AH80" s="4">
        <f t="shared" si="11"/>
        <v>18.089786510328135</v>
      </c>
      <c r="AI80" s="4"/>
      <c r="AJ80" s="4"/>
      <c r="AK80" s="39">
        <f t="shared" si="12"/>
        <v>0.14083216833407874</v>
      </c>
      <c r="AL80" s="39"/>
      <c r="AM80" s="39"/>
      <c r="AN80" s="39">
        <f t="shared" si="13"/>
        <v>3.3751862022951546</v>
      </c>
      <c r="AO80" s="40" t="e">
        <f t="shared" si="14"/>
        <v>#DIV/0!</v>
      </c>
      <c r="AP80" s="40" t="e">
        <f t="shared" si="15"/>
        <v>#DIV/0!</v>
      </c>
      <c r="AQ80" s="40" t="e">
        <f t="shared" si="16"/>
        <v>#DIV/0!</v>
      </c>
      <c r="AR80" s="41">
        <f t="shared" si="17"/>
        <v>90.790806451612909</v>
      </c>
      <c r="AS80" s="39">
        <f t="shared" si="18"/>
        <v>-90.790806451612909</v>
      </c>
      <c r="AT80" s="40" t="e">
        <f t="shared" si="19"/>
        <v>#DIV/0!</v>
      </c>
      <c r="AV80" s="44">
        <f>'[1]Monthly SBO'!$K64</f>
        <v>0.22629636363636357</v>
      </c>
      <c r="BD80" s="42"/>
      <c r="BE80" s="42">
        <f t="shared" si="20"/>
        <v>2.3277077346639938</v>
      </c>
      <c r="BN80" s="4">
        <f t="shared" si="10"/>
        <v>62.885967741935488</v>
      </c>
    </row>
    <row r="81" spans="1:66">
      <c r="A81" s="30">
        <v>38443</v>
      </c>
      <c r="B81" s="31">
        <v>0</v>
      </c>
      <c r="C81" s="31">
        <v>8.9125798236635079E-2</v>
      </c>
      <c r="D81" s="32">
        <v>0.17396790241026691</v>
      </c>
      <c r="E81" s="31">
        <v>0</v>
      </c>
      <c r="F81" s="31">
        <v>41.138238360285243</v>
      </c>
      <c r="G81" s="32">
        <v>0</v>
      </c>
      <c r="H81" s="31">
        <v>0</v>
      </c>
      <c r="I81" s="31">
        <v>3.5372372167823034</v>
      </c>
      <c r="J81" s="43">
        <v>0</v>
      </c>
      <c r="K81" s="31">
        <v>0</v>
      </c>
      <c r="L81" s="43">
        <v>0</v>
      </c>
      <c r="M81" s="35"/>
      <c r="N81" s="35"/>
      <c r="O81" s="45"/>
      <c r="P81" s="4"/>
      <c r="Q81" s="36"/>
      <c r="R81" s="35"/>
      <c r="S81" s="43">
        <v>7.4619999999999997</v>
      </c>
      <c r="T81" s="35"/>
      <c r="U81" s="35"/>
      <c r="V81" s="38">
        <v>5</v>
      </c>
      <c r="W81" s="35"/>
      <c r="X81" s="35"/>
      <c r="Y81" s="35"/>
      <c r="Z81" s="35"/>
      <c r="AH81" s="4">
        <f t="shared" si="11"/>
        <v>41.401332060932148</v>
      </c>
      <c r="AI81" s="4"/>
      <c r="AJ81" s="4"/>
      <c r="AK81" s="39">
        <f t="shared" si="12"/>
        <v>0.26309370064690196</v>
      </c>
      <c r="AL81" s="39"/>
      <c r="AM81" s="39"/>
      <c r="AN81" s="39">
        <f t="shared" si="13"/>
        <v>3.5372372167823034</v>
      </c>
      <c r="AO81" s="40" t="e">
        <f t="shared" si="14"/>
        <v>#DIV/0!</v>
      </c>
      <c r="AP81" s="40" t="e">
        <f t="shared" si="15"/>
        <v>#DIV/0!</v>
      </c>
      <c r="AQ81" s="40" t="e">
        <f t="shared" si="16"/>
        <v>#DIV/0!</v>
      </c>
      <c r="AR81" s="41">
        <f t="shared" si="17"/>
        <v>90.787666666666667</v>
      </c>
      <c r="AS81" s="39">
        <f t="shared" si="18"/>
        <v>-90.787666666666667</v>
      </c>
      <c r="AT81" s="40" t="e">
        <f t="shared" si="19"/>
        <v>#DIV/0!</v>
      </c>
      <c r="AV81" s="44">
        <f>'[1]Monthly SBO'!$K65</f>
        <v>0.20447428571428561</v>
      </c>
      <c r="BD81" s="42"/>
      <c r="BE81" s="42">
        <f t="shared" si="20"/>
        <v>5.513031139143024</v>
      </c>
      <c r="BN81" s="4">
        <f t="shared" si="10"/>
        <v>62.877333333333333</v>
      </c>
    </row>
    <row r="82" spans="1:66">
      <c r="A82" s="30">
        <v>38473</v>
      </c>
      <c r="B82" s="31">
        <v>0</v>
      </c>
      <c r="C82" s="31">
        <v>8.9125798236635079E-2</v>
      </c>
      <c r="D82" s="32">
        <v>0.17396790241026691</v>
      </c>
      <c r="E82" s="31">
        <v>0</v>
      </c>
      <c r="F82" s="31">
        <v>41.138238360285243</v>
      </c>
      <c r="G82" s="32">
        <v>0</v>
      </c>
      <c r="H82" s="31">
        <v>0</v>
      </c>
      <c r="I82" s="31">
        <v>3.5372372167823034</v>
      </c>
      <c r="J82" s="43">
        <v>0</v>
      </c>
      <c r="K82" s="31">
        <v>0</v>
      </c>
      <c r="L82" s="43">
        <v>0</v>
      </c>
      <c r="M82" s="35"/>
      <c r="N82" s="35"/>
      <c r="O82" s="45"/>
      <c r="P82" s="4"/>
      <c r="Q82" s="36"/>
      <c r="R82" s="35"/>
      <c r="S82" s="43">
        <v>7.7110000000000003</v>
      </c>
      <c r="T82" s="35"/>
      <c r="U82" s="35"/>
      <c r="V82" s="38">
        <v>5</v>
      </c>
      <c r="W82" s="35"/>
      <c r="X82" s="35"/>
      <c r="Y82" s="35"/>
      <c r="Z82" s="35"/>
      <c r="AH82" s="4">
        <f t="shared" si="11"/>
        <v>41.401332060932148</v>
      </c>
      <c r="AI82" s="4"/>
      <c r="AJ82" s="4"/>
      <c r="AK82" s="39">
        <f t="shared" si="12"/>
        <v>0.26309370064690196</v>
      </c>
      <c r="AL82" s="39"/>
      <c r="AM82" s="39"/>
      <c r="AN82" s="39">
        <f t="shared" si="13"/>
        <v>3.5372372167823034</v>
      </c>
      <c r="AO82" s="40" t="e">
        <f t="shared" si="14"/>
        <v>#DIV/0!</v>
      </c>
      <c r="AP82" s="40" t="e">
        <f t="shared" si="15"/>
        <v>#DIV/0!</v>
      </c>
      <c r="AQ82" s="40" t="e">
        <f t="shared" si="16"/>
        <v>#DIV/0!</v>
      </c>
      <c r="AR82" s="41">
        <f t="shared" si="17"/>
        <v>90.790806451612909</v>
      </c>
      <c r="AS82" s="39">
        <f t="shared" si="18"/>
        <v>-90.790806451612909</v>
      </c>
      <c r="AT82" s="40" t="e">
        <f t="shared" si="19"/>
        <v>#DIV/0!</v>
      </c>
      <c r="AV82" s="44">
        <f>'[1]Monthly SBO'!$K66</f>
        <v>0.31614857142857133</v>
      </c>
      <c r="BD82" s="42"/>
      <c r="BE82" s="42">
        <f t="shared" si="20"/>
        <v>5.3350069200214296</v>
      </c>
      <c r="BN82" s="4">
        <f t="shared" si="10"/>
        <v>62.885967741935488</v>
      </c>
    </row>
    <row r="83" spans="1:66">
      <c r="A83" s="30">
        <v>38504</v>
      </c>
      <c r="B83" s="31">
        <v>0</v>
      </c>
      <c r="C83" s="31">
        <v>8.9125798236635079E-2</v>
      </c>
      <c r="D83" s="32">
        <v>0.17396790241026691</v>
      </c>
      <c r="E83" s="31">
        <v>0</v>
      </c>
      <c r="F83" s="31">
        <v>41.138238360285243</v>
      </c>
      <c r="G83" s="32">
        <v>0</v>
      </c>
      <c r="H83" s="31">
        <v>0</v>
      </c>
      <c r="I83" s="31">
        <v>3.5372372167823034</v>
      </c>
      <c r="J83" s="43">
        <v>0</v>
      </c>
      <c r="K83" s="31">
        <v>0</v>
      </c>
      <c r="L83" s="43">
        <v>0</v>
      </c>
      <c r="M83" s="35"/>
      <c r="N83" s="35"/>
      <c r="O83" s="45"/>
      <c r="P83" s="4"/>
      <c r="Q83" s="36"/>
      <c r="R83" s="35"/>
      <c r="S83" s="43">
        <v>7.4619999999999997</v>
      </c>
      <c r="T83" s="35"/>
      <c r="U83" s="35"/>
      <c r="V83" s="38">
        <v>5</v>
      </c>
      <c r="W83" s="35"/>
      <c r="X83" s="35"/>
      <c r="Y83" s="35"/>
      <c r="Z83" s="35"/>
      <c r="AH83" s="4">
        <f t="shared" si="11"/>
        <v>41.401332060932148</v>
      </c>
      <c r="AI83" s="4"/>
      <c r="AJ83" s="4"/>
      <c r="AK83" s="39">
        <f t="shared" si="12"/>
        <v>0.26309370064690196</v>
      </c>
      <c r="AL83" s="39"/>
      <c r="AM83" s="39"/>
      <c r="AN83" s="39">
        <f t="shared" si="13"/>
        <v>3.5372372167823034</v>
      </c>
      <c r="AO83" s="40" t="e">
        <f t="shared" si="14"/>
        <v>#DIV/0!</v>
      </c>
      <c r="AP83" s="40" t="e">
        <f t="shared" si="15"/>
        <v>#DIV/0!</v>
      </c>
      <c r="AQ83" s="40" t="e">
        <f t="shared" si="16"/>
        <v>#DIV/0!</v>
      </c>
      <c r="AR83" s="41">
        <f t="shared" si="17"/>
        <v>90.787666666666667</v>
      </c>
      <c r="AS83" s="39">
        <f t="shared" si="18"/>
        <v>-90.787666666666667</v>
      </c>
      <c r="AT83" s="40" t="e">
        <f t="shared" si="19"/>
        <v>#DIV/0!</v>
      </c>
      <c r="AV83" s="44">
        <f>'[1]Monthly SBO'!$K67</f>
        <v>0.20581272727272718</v>
      </c>
      <c r="BD83" s="42"/>
      <c r="BE83" s="42">
        <f t="shared" si="20"/>
        <v>5.513031139143024</v>
      </c>
      <c r="BN83" s="4">
        <f t="shared" si="10"/>
        <v>62.877333333333333</v>
      </c>
    </row>
    <row r="84" spans="1:66">
      <c r="A84" s="30">
        <v>38534</v>
      </c>
      <c r="B84" s="31">
        <v>0.14146912089564323</v>
      </c>
      <c r="C84" s="31">
        <v>3.0111987024482395E-2</v>
      </c>
      <c r="D84" s="32">
        <v>3.1309226129741748E-2</v>
      </c>
      <c r="E84" s="31">
        <v>0</v>
      </c>
      <c r="F84" s="31">
        <v>77.428275425543987</v>
      </c>
      <c r="G84" s="32">
        <v>0</v>
      </c>
      <c r="H84" s="31">
        <v>0</v>
      </c>
      <c r="I84" s="31">
        <v>5.1128014590469082</v>
      </c>
      <c r="J84" s="43">
        <v>0</v>
      </c>
      <c r="K84" s="31">
        <v>0</v>
      </c>
      <c r="L84" s="43">
        <v>0</v>
      </c>
      <c r="M84" s="35"/>
      <c r="N84" s="35"/>
      <c r="O84" s="45"/>
      <c r="P84" s="4"/>
      <c r="Q84" s="36"/>
      <c r="R84" s="35"/>
      <c r="S84" s="43">
        <v>7.7110000000000003</v>
      </c>
      <c r="T84" s="35"/>
      <c r="U84" s="35"/>
      <c r="V84" s="38">
        <v>5</v>
      </c>
      <c r="W84" s="35"/>
      <c r="X84" s="35"/>
      <c r="Y84" s="35"/>
      <c r="Z84" s="35"/>
      <c r="AH84" s="4">
        <f t="shared" si="11"/>
        <v>77.631165759593856</v>
      </c>
      <c r="AI84" s="4"/>
      <c r="AJ84" s="4"/>
      <c r="AK84" s="39">
        <f t="shared" si="12"/>
        <v>0.20289033404986737</v>
      </c>
      <c r="AL84" s="39"/>
      <c r="AM84" s="39"/>
      <c r="AN84" s="39">
        <f t="shared" si="13"/>
        <v>5.1128014590469082</v>
      </c>
      <c r="AO84" s="40" t="e">
        <f t="shared" si="14"/>
        <v>#DIV/0!</v>
      </c>
      <c r="AP84" s="40" t="e">
        <f t="shared" si="15"/>
        <v>#DIV/0!</v>
      </c>
      <c r="AQ84" s="40" t="e">
        <f t="shared" si="16"/>
        <v>#DIV/0!</v>
      </c>
      <c r="AR84" s="41">
        <f t="shared" si="17"/>
        <v>90.790806451612909</v>
      </c>
      <c r="AS84" s="39">
        <f t="shared" si="18"/>
        <v>-90.790806451612909</v>
      </c>
      <c r="AT84" s="40" t="e">
        <f t="shared" si="19"/>
        <v>#DIV/0!</v>
      </c>
      <c r="AV84" s="44">
        <f>'[1]Monthly SBO'!$K68</f>
        <v>0.21799499999999994</v>
      </c>
      <c r="BD84" s="42"/>
      <c r="BE84" s="42">
        <f t="shared" si="20"/>
        <v>10.041275505841522</v>
      </c>
      <c r="BN84" s="4">
        <f t="shared" si="10"/>
        <v>62.885967741935488</v>
      </c>
    </row>
    <row r="85" spans="1:66">
      <c r="A85" s="30">
        <v>38565</v>
      </c>
      <c r="B85" s="31">
        <v>0.14146912089564323</v>
      </c>
      <c r="C85" s="31">
        <v>3.0111987024482395E-2</v>
      </c>
      <c r="D85" s="32">
        <v>3.1309226129741748E-2</v>
      </c>
      <c r="E85" s="31">
        <v>0</v>
      </c>
      <c r="F85" s="31">
        <v>77.428275425543987</v>
      </c>
      <c r="G85" s="32">
        <v>0</v>
      </c>
      <c r="H85" s="31">
        <v>0</v>
      </c>
      <c r="I85" s="31">
        <v>5.1128014590469082</v>
      </c>
      <c r="J85" s="43">
        <v>0</v>
      </c>
      <c r="K85" s="31">
        <v>0</v>
      </c>
      <c r="L85" s="43">
        <v>0</v>
      </c>
      <c r="M85" s="35"/>
      <c r="N85" s="35"/>
      <c r="O85" s="45"/>
      <c r="P85" s="4"/>
      <c r="Q85" s="36"/>
      <c r="R85" s="35"/>
      <c r="S85" s="43">
        <v>7.7110000000000003</v>
      </c>
      <c r="T85" s="35"/>
      <c r="U85" s="35"/>
      <c r="V85" s="38">
        <v>5</v>
      </c>
      <c r="W85" s="35"/>
      <c r="X85" s="35"/>
      <c r="Y85" s="35"/>
      <c r="Z85" s="35"/>
      <c r="AH85" s="4">
        <f t="shared" si="11"/>
        <v>77.631165759593856</v>
      </c>
      <c r="AI85" s="4"/>
      <c r="AJ85" s="4"/>
      <c r="AK85" s="39">
        <f t="shared" si="12"/>
        <v>0.20289033404986737</v>
      </c>
      <c r="AL85" s="39"/>
      <c r="AM85" s="39"/>
      <c r="AN85" s="39">
        <f t="shared" si="13"/>
        <v>5.1128014590469082</v>
      </c>
      <c r="AO85" s="40" t="e">
        <f t="shared" si="14"/>
        <v>#DIV/0!</v>
      </c>
      <c r="AP85" s="40" t="e">
        <f t="shared" si="15"/>
        <v>#DIV/0!</v>
      </c>
      <c r="AQ85" s="40" t="e">
        <f t="shared" si="16"/>
        <v>#DIV/0!</v>
      </c>
      <c r="AR85" s="41">
        <f t="shared" si="17"/>
        <v>90.790806451612909</v>
      </c>
      <c r="AS85" s="39">
        <f t="shared" si="18"/>
        <v>-90.790806451612909</v>
      </c>
      <c r="AT85" s="40" t="e">
        <f t="shared" si="19"/>
        <v>#DIV/0!</v>
      </c>
      <c r="AV85" s="44">
        <f>'[1]Monthly SBO'!$K69</f>
        <v>-9.3594782608695692E-2</v>
      </c>
      <c r="BD85" s="42"/>
      <c r="BE85" s="42">
        <f t="shared" si="20"/>
        <v>10.041275505841522</v>
      </c>
      <c r="BN85" s="4">
        <f t="shared" si="10"/>
        <v>62.885967741935488</v>
      </c>
    </row>
    <row r="86" spans="1:66">
      <c r="A86" s="30">
        <v>38596</v>
      </c>
      <c r="B86" s="31">
        <v>0.14146912089564323</v>
      </c>
      <c r="C86" s="31">
        <v>3.0111987024482395E-2</v>
      </c>
      <c r="D86" s="32">
        <v>3.1309226129741748E-2</v>
      </c>
      <c r="E86" s="31">
        <v>0</v>
      </c>
      <c r="F86" s="31">
        <v>77.428275425543987</v>
      </c>
      <c r="G86" s="32">
        <v>0</v>
      </c>
      <c r="H86" s="31">
        <v>0</v>
      </c>
      <c r="I86" s="31">
        <v>5.1128014590469082</v>
      </c>
      <c r="J86" s="43">
        <v>0</v>
      </c>
      <c r="K86" s="31">
        <v>0</v>
      </c>
      <c r="L86" s="43">
        <v>0</v>
      </c>
      <c r="M86" s="35"/>
      <c r="N86" s="35"/>
      <c r="O86" s="45"/>
      <c r="P86" s="4"/>
      <c r="Q86" s="36"/>
      <c r="R86" s="35"/>
      <c r="S86" s="43">
        <v>7.4619999999999997</v>
      </c>
      <c r="T86" s="35"/>
      <c r="U86" s="35"/>
      <c r="V86" s="38">
        <v>5</v>
      </c>
      <c r="W86" s="35"/>
      <c r="X86" s="35"/>
      <c r="Y86" s="35"/>
      <c r="Z86" s="35"/>
      <c r="AH86" s="4">
        <f t="shared" si="11"/>
        <v>77.631165759593856</v>
      </c>
      <c r="AI86" s="4"/>
      <c r="AJ86" s="4"/>
      <c r="AK86" s="39">
        <f t="shared" si="12"/>
        <v>0.20289033404986737</v>
      </c>
      <c r="AL86" s="39"/>
      <c r="AM86" s="39"/>
      <c r="AN86" s="39">
        <f t="shared" si="13"/>
        <v>5.1128014590469082</v>
      </c>
      <c r="AO86" s="40" t="e">
        <f t="shared" si="14"/>
        <v>#DIV/0!</v>
      </c>
      <c r="AP86" s="40" t="e">
        <f t="shared" si="15"/>
        <v>#DIV/0!</v>
      </c>
      <c r="AQ86" s="40" t="e">
        <f t="shared" si="16"/>
        <v>#DIV/0!</v>
      </c>
      <c r="AR86" s="41">
        <f t="shared" si="17"/>
        <v>90.787666666666667</v>
      </c>
      <c r="AS86" s="39">
        <f t="shared" si="18"/>
        <v>-90.787666666666667</v>
      </c>
      <c r="AT86" s="40" t="e">
        <f t="shared" si="19"/>
        <v>#DIV/0!</v>
      </c>
      <c r="AV86" s="44">
        <f>'[1]Monthly SBO'!$K70</f>
        <v>-0.28550952380952388</v>
      </c>
      <c r="BD86" s="42"/>
      <c r="BE86" s="42">
        <f t="shared" si="20"/>
        <v>10.376343530627713</v>
      </c>
      <c r="BN86" s="4">
        <f t="shared" si="10"/>
        <v>62.877333333333333</v>
      </c>
    </row>
    <row r="87" spans="1:66">
      <c r="A87" s="30">
        <v>38626</v>
      </c>
      <c r="B87" s="31">
        <v>0.33790205455243555</v>
      </c>
      <c r="C87" s="31">
        <v>0</v>
      </c>
      <c r="D87" s="32">
        <v>4.1998487769528421E-2</v>
      </c>
      <c r="E87" s="31">
        <v>0</v>
      </c>
      <c r="F87" s="31">
        <v>88.427799471015888</v>
      </c>
      <c r="G87" s="32">
        <v>0</v>
      </c>
      <c r="H87" s="31">
        <v>0</v>
      </c>
      <c r="I87" s="31">
        <v>3.9338285160272832</v>
      </c>
      <c r="J87" s="43">
        <v>0</v>
      </c>
      <c r="K87" s="31">
        <v>0</v>
      </c>
      <c r="L87" s="43">
        <v>0</v>
      </c>
      <c r="M87" s="35"/>
      <c r="N87" s="35"/>
      <c r="O87" s="45"/>
      <c r="P87" s="4"/>
      <c r="Q87" s="36"/>
      <c r="R87" s="35"/>
      <c r="S87" s="43">
        <v>7.7110000000000003</v>
      </c>
      <c r="T87" s="35"/>
      <c r="U87" s="35"/>
      <c r="V87" s="38">
        <v>5</v>
      </c>
      <c r="W87" s="35"/>
      <c r="X87" s="35"/>
      <c r="Y87" s="35"/>
      <c r="Z87" s="35"/>
      <c r="AH87" s="4">
        <f t="shared" si="11"/>
        <v>88.80770001333785</v>
      </c>
      <c r="AI87" s="4"/>
      <c r="AJ87" s="4"/>
      <c r="AK87" s="39">
        <f t="shared" si="12"/>
        <v>0.37990054232196396</v>
      </c>
      <c r="AL87" s="39"/>
      <c r="AM87" s="39"/>
      <c r="AN87" s="39">
        <f t="shared" si="13"/>
        <v>3.9338285160272832</v>
      </c>
      <c r="AO87" s="40" t="e">
        <f t="shared" si="14"/>
        <v>#DIV/0!</v>
      </c>
      <c r="AP87" s="40" t="e">
        <f t="shared" si="15"/>
        <v>#DIV/0!</v>
      </c>
      <c r="AQ87" s="40" t="e">
        <f t="shared" si="16"/>
        <v>#DIV/0!</v>
      </c>
      <c r="AR87" s="41">
        <f t="shared" si="17"/>
        <v>90.790806451612909</v>
      </c>
      <c r="AS87" s="39">
        <f t="shared" si="18"/>
        <v>-90.790806451612909</v>
      </c>
      <c r="AT87" s="40" t="e">
        <f t="shared" si="19"/>
        <v>#DIV/0!</v>
      </c>
      <c r="AV87" s="44">
        <f>'[1]Monthly SBO'!$K71</f>
        <v>-0.12757333333333346</v>
      </c>
      <c r="BD87" s="42"/>
      <c r="BE87" s="42">
        <f t="shared" si="20"/>
        <v>11.467747305280234</v>
      </c>
      <c r="BN87" s="4">
        <f t="shared" si="10"/>
        <v>62.885967741935488</v>
      </c>
    </row>
    <row r="88" spans="1:66">
      <c r="A88" s="30">
        <v>38657</v>
      </c>
      <c r="B88" s="31">
        <v>0.33790205455243555</v>
      </c>
      <c r="C88" s="31">
        <v>0</v>
      </c>
      <c r="D88" s="32">
        <v>4.1998487769528421E-2</v>
      </c>
      <c r="E88" s="31">
        <v>0</v>
      </c>
      <c r="F88" s="31">
        <v>88.427799471015888</v>
      </c>
      <c r="G88" s="32">
        <v>0</v>
      </c>
      <c r="H88" s="31">
        <v>0</v>
      </c>
      <c r="I88" s="31">
        <v>3.9338285160272832</v>
      </c>
      <c r="J88" s="43">
        <v>0</v>
      </c>
      <c r="K88" s="31">
        <v>0</v>
      </c>
      <c r="L88" s="43">
        <v>0</v>
      </c>
      <c r="M88" s="35"/>
      <c r="N88" s="35"/>
      <c r="O88" s="45"/>
      <c r="P88" s="4"/>
      <c r="Q88" s="36"/>
      <c r="R88" s="35"/>
      <c r="S88" s="43">
        <v>7.4619999999999997</v>
      </c>
      <c r="T88" s="35"/>
      <c r="U88" s="35"/>
      <c r="V88" s="38">
        <v>5</v>
      </c>
      <c r="W88" s="35"/>
      <c r="X88" s="35"/>
      <c r="Y88" s="35"/>
      <c r="Z88" s="35"/>
      <c r="AH88" s="4">
        <f t="shared" si="11"/>
        <v>88.80770001333785</v>
      </c>
      <c r="AI88" s="4"/>
      <c r="AJ88" s="4"/>
      <c r="AK88" s="39">
        <f t="shared" si="12"/>
        <v>0.37990054232196396</v>
      </c>
      <c r="AL88" s="39"/>
      <c r="AM88" s="39"/>
      <c r="AN88" s="39">
        <f t="shared" si="13"/>
        <v>3.9338285160272832</v>
      </c>
      <c r="AO88" s="40" t="e">
        <f t="shared" si="14"/>
        <v>#DIV/0!</v>
      </c>
      <c r="AP88" s="40" t="e">
        <f t="shared" si="15"/>
        <v>#DIV/0!</v>
      </c>
      <c r="AQ88" s="40" t="e">
        <f t="shared" si="16"/>
        <v>#DIV/0!</v>
      </c>
      <c r="AR88" s="41">
        <f t="shared" si="17"/>
        <v>90.787666666666667</v>
      </c>
      <c r="AS88" s="39">
        <f t="shared" si="18"/>
        <v>-90.787666666666667</v>
      </c>
      <c r="AT88" s="40" t="e">
        <f t="shared" si="19"/>
        <v>#DIV/0!</v>
      </c>
      <c r="AV88" s="44">
        <f>'[1]Monthly SBO'!$K72</f>
        <v>-3.3674000000000058E-2</v>
      </c>
      <c r="BD88" s="42"/>
      <c r="BE88" s="42">
        <f t="shared" si="20"/>
        <v>11.850415367329925</v>
      </c>
      <c r="BN88" s="4">
        <f t="shared" si="10"/>
        <v>62.877333333333333</v>
      </c>
    </row>
    <row r="89" spans="1:66">
      <c r="A89" s="30">
        <v>38687</v>
      </c>
      <c r="B89" s="31">
        <v>0.33790205455243555</v>
      </c>
      <c r="C89" s="31">
        <v>0</v>
      </c>
      <c r="D89" s="32">
        <v>4.1998487769528421E-2</v>
      </c>
      <c r="E89" s="31">
        <v>0</v>
      </c>
      <c r="F89" s="31">
        <v>88.427799471015888</v>
      </c>
      <c r="G89" s="32">
        <v>0</v>
      </c>
      <c r="H89" s="31">
        <v>0</v>
      </c>
      <c r="I89" s="31">
        <v>3.9338285160272832</v>
      </c>
      <c r="J89" s="43">
        <v>0</v>
      </c>
      <c r="K89" s="31">
        <v>0</v>
      </c>
      <c r="L89" s="43">
        <v>0</v>
      </c>
      <c r="M89" s="35"/>
      <c r="N89" s="35"/>
      <c r="O89" s="45"/>
      <c r="P89" s="4"/>
      <c r="Q89" s="36"/>
      <c r="R89" s="35"/>
      <c r="S89" s="43">
        <v>7.7110000000000003</v>
      </c>
      <c r="T89" s="35"/>
      <c r="U89" s="35"/>
      <c r="V89" s="38">
        <v>5</v>
      </c>
      <c r="W89" s="35"/>
      <c r="X89" s="35"/>
      <c r="Y89" s="35"/>
      <c r="Z89" s="35"/>
      <c r="AH89" s="4">
        <f t="shared" si="11"/>
        <v>88.80770001333785</v>
      </c>
      <c r="AI89" s="4"/>
      <c r="AJ89" s="4"/>
      <c r="AK89" s="39">
        <f t="shared" si="12"/>
        <v>0.37990054232196396</v>
      </c>
      <c r="AL89" s="39"/>
      <c r="AM89" s="39"/>
      <c r="AN89" s="39">
        <f t="shared" si="13"/>
        <v>3.9338285160272832</v>
      </c>
      <c r="AO89" s="40" t="e">
        <f t="shared" si="14"/>
        <v>#DIV/0!</v>
      </c>
      <c r="AP89" s="40" t="e">
        <f t="shared" si="15"/>
        <v>#DIV/0!</v>
      </c>
      <c r="AQ89" s="40" t="e">
        <f t="shared" si="16"/>
        <v>#DIV/0!</v>
      </c>
      <c r="AR89" s="41">
        <f t="shared" si="17"/>
        <v>90.790806451612909</v>
      </c>
      <c r="AS89" s="39">
        <f t="shared" si="18"/>
        <v>-90.790806451612909</v>
      </c>
      <c r="AT89" s="40" t="e">
        <f t="shared" si="19"/>
        <v>#DIV/0!</v>
      </c>
      <c r="AV89" s="44">
        <f>'[1]Monthly SBO'!$K73</f>
        <v>-0.14127904761904769</v>
      </c>
      <c r="BD89" s="42"/>
      <c r="BE89" s="42">
        <f t="shared" si="20"/>
        <v>11.467747305280234</v>
      </c>
      <c r="BN89" s="4">
        <f t="shared" si="10"/>
        <v>62.885967741935488</v>
      </c>
    </row>
    <row r="90" spans="1:66">
      <c r="A90" s="30">
        <v>38718</v>
      </c>
      <c r="B90" s="31">
        <v>0</v>
      </c>
      <c r="C90" s="31">
        <v>2.4397300921868231E-2</v>
      </c>
      <c r="D90" s="32">
        <v>1.2461292733728027E-2</v>
      </c>
      <c r="E90" s="31">
        <v>0</v>
      </c>
      <c r="F90" s="46">
        <v>94.4</v>
      </c>
      <c r="G90" s="32">
        <v>0</v>
      </c>
      <c r="H90" s="31">
        <v>0</v>
      </c>
      <c r="I90" s="31">
        <v>5.5238993951484829</v>
      </c>
      <c r="J90" s="43">
        <v>0</v>
      </c>
      <c r="K90" s="31">
        <v>0</v>
      </c>
      <c r="L90" s="43">
        <v>0</v>
      </c>
      <c r="M90" s="47"/>
      <c r="N90" s="47"/>
      <c r="O90" s="45"/>
      <c r="P90" s="4"/>
      <c r="Q90" s="36"/>
      <c r="R90" s="47"/>
      <c r="S90" s="48">
        <v>13.093</v>
      </c>
      <c r="T90" s="47"/>
      <c r="U90" s="47"/>
      <c r="V90" s="49">
        <v>10</v>
      </c>
      <c r="W90" s="47"/>
      <c r="X90" s="47"/>
      <c r="Y90" s="47"/>
      <c r="Z90" s="47"/>
      <c r="AH90" s="4">
        <f t="shared" si="11"/>
        <v>94.4368585936556</v>
      </c>
      <c r="AI90" s="4"/>
      <c r="AJ90" s="4"/>
      <c r="AK90" s="39">
        <f t="shared" si="12"/>
        <v>3.685859365559626E-2</v>
      </c>
      <c r="AL90" s="39"/>
      <c r="AM90" s="39"/>
      <c r="AN90" s="39">
        <f t="shared" si="13"/>
        <v>5.5238993951484829</v>
      </c>
      <c r="AO90" s="40" t="e">
        <f t="shared" si="14"/>
        <v>#DIV/0!</v>
      </c>
      <c r="AP90" s="40" t="e">
        <f t="shared" si="15"/>
        <v>#DIV/0!</v>
      </c>
      <c r="AQ90" s="40" t="e">
        <f t="shared" si="16"/>
        <v>#DIV/0!</v>
      </c>
      <c r="AR90" s="41">
        <f t="shared" si="17"/>
        <v>154.15951612903226</v>
      </c>
      <c r="AS90" s="39">
        <f t="shared" si="18"/>
        <v>-154.15951612903226</v>
      </c>
      <c r="AT90" s="40" t="e">
        <f t="shared" si="19"/>
        <v>#DIV/0!</v>
      </c>
      <c r="AV90" s="44">
        <f>'[1]Monthly SBO'!$K74</f>
        <v>-0.12368900000000002</v>
      </c>
      <c r="BD90" s="42"/>
      <c r="BE90" s="42">
        <f t="shared" si="20"/>
        <v>7.2099595203543885</v>
      </c>
      <c r="BN90" s="4">
        <f t="shared" si="10"/>
        <v>63.368709677419346</v>
      </c>
    </row>
    <row r="91" spans="1:66">
      <c r="A91" s="30">
        <v>38749</v>
      </c>
      <c r="B91" s="31">
        <v>0</v>
      </c>
      <c r="C91" s="31">
        <v>2.4397300921868231E-2</v>
      </c>
      <c r="D91" s="32">
        <v>1.2461292733728027E-2</v>
      </c>
      <c r="E91" s="31">
        <v>0</v>
      </c>
      <c r="F91" s="46">
        <v>81.599999999999994</v>
      </c>
      <c r="G91" s="32">
        <v>0</v>
      </c>
      <c r="H91" s="31">
        <v>0</v>
      </c>
      <c r="I91" s="31">
        <v>5.5238993951484829</v>
      </c>
      <c r="J91" s="43">
        <v>0</v>
      </c>
      <c r="K91" s="31">
        <v>0</v>
      </c>
      <c r="L91" s="43">
        <v>0</v>
      </c>
      <c r="M91" s="47"/>
      <c r="N91" s="47"/>
      <c r="O91" s="45"/>
      <c r="P91" s="4"/>
      <c r="Q91" s="36"/>
      <c r="R91" s="47"/>
      <c r="S91" s="48">
        <v>11.317</v>
      </c>
      <c r="T91" s="47"/>
      <c r="U91" s="47"/>
      <c r="V91" s="49">
        <v>10</v>
      </c>
      <c r="W91" s="47"/>
      <c r="X91" s="47"/>
      <c r="Y91" s="47"/>
      <c r="Z91" s="47"/>
      <c r="AH91" s="4">
        <f t="shared" si="11"/>
        <v>81.636858593655589</v>
      </c>
      <c r="AI91" s="4"/>
      <c r="AJ91" s="4"/>
      <c r="AK91" s="39">
        <f t="shared" si="12"/>
        <v>3.685859365559626E-2</v>
      </c>
      <c r="AL91" s="39"/>
      <c r="AM91" s="39"/>
      <c r="AN91" s="39">
        <f t="shared" si="13"/>
        <v>5.5238993951484829</v>
      </c>
      <c r="AO91" s="40" t="e">
        <f t="shared" si="14"/>
        <v>#DIV/0!</v>
      </c>
      <c r="AP91" s="40" t="e">
        <f t="shared" si="15"/>
        <v>#DIV/0!</v>
      </c>
      <c r="AQ91" s="40" t="e">
        <f t="shared" si="16"/>
        <v>#DIV/0!</v>
      </c>
      <c r="AR91" s="41">
        <f t="shared" si="17"/>
        <v>147.52517857142857</v>
      </c>
      <c r="AS91" s="39">
        <f t="shared" si="18"/>
        <v>-147.52517857142857</v>
      </c>
      <c r="AT91" s="40" t="e">
        <f t="shared" si="19"/>
        <v>#DIV/0!</v>
      </c>
      <c r="AV91" s="44">
        <f>'[1]Monthly SBO'!$K75</f>
        <v>2.8151578947368316E-2</v>
      </c>
      <c r="BD91" s="42"/>
      <c r="BE91" s="42">
        <f t="shared" si="20"/>
        <v>7.2103914464964207</v>
      </c>
      <c r="BN91" s="4">
        <f t="shared" si="10"/>
        <v>56.744464285714287</v>
      </c>
    </row>
    <row r="92" spans="1:66">
      <c r="A92" s="30">
        <v>38777</v>
      </c>
      <c r="B92" s="31">
        <v>0</v>
      </c>
      <c r="C92" s="31">
        <v>2.4397300921868231E-2</v>
      </c>
      <c r="D92" s="32">
        <v>1.2461292733728027E-2</v>
      </c>
      <c r="E92" s="31">
        <v>0</v>
      </c>
      <c r="F92" s="46">
        <v>111.3</v>
      </c>
      <c r="G92" s="32">
        <v>0</v>
      </c>
      <c r="H92" s="31">
        <v>0</v>
      </c>
      <c r="I92" s="31">
        <v>5.5238993951484829</v>
      </c>
      <c r="J92" s="43">
        <v>0</v>
      </c>
      <c r="K92" s="31">
        <v>0</v>
      </c>
      <c r="L92" s="43">
        <v>0</v>
      </c>
      <c r="M92" s="47"/>
      <c r="N92" s="47"/>
      <c r="O92" s="45"/>
      <c r="P92" s="4"/>
      <c r="Q92" s="36"/>
      <c r="R92" s="47"/>
      <c r="S92" s="48">
        <v>15.436999999999999</v>
      </c>
      <c r="T92" s="47"/>
      <c r="U92" s="47"/>
      <c r="V92" s="49">
        <v>10</v>
      </c>
      <c r="W92" s="47"/>
      <c r="X92" s="47"/>
      <c r="Y92" s="47"/>
      <c r="Z92" s="47"/>
      <c r="AH92" s="4">
        <f t="shared" si="11"/>
        <v>111.33685859365559</v>
      </c>
      <c r="AI92" s="4"/>
      <c r="AJ92" s="4"/>
      <c r="AK92" s="39">
        <f t="shared" si="12"/>
        <v>3.685859365559626E-2</v>
      </c>
      <c r="AL92" s="39"/>
      <c r="AM92" s="39"/>
      <c r="AN92" s="39">
        <f t="shared" si="13"/>
        <v>5.5238993951484829</v>
      </c>
      <c r="AO92" s="40" t="e">
        <f t="shared" si="14"/>
        <v>#DIV/0!</v>
      </c>
      <c r="AP92" s="40" t="e">
        <f t="shared" si="15"/>
        <v>#DIV/0!</v>
      </c>
      <c r="AQ92" s="40" t="e">
        <f t="shared" si="16"/>
        <v>#DIV/0!</v>
      </c>
      <c r="AR92" s="41">
        <f t="shared" si="17"/>
        <v>181.75822580645161</v>
      </c>
      <c r="AS92" s="39">
        <f t="shared" si="18"/>
        <v>-181.75822580645161</v>
      </c>
      <c r="AT92" s="40" t="e">
        <f t="shared" si="19"/>
        <v>#DIV/0!</v>
      </c>
      <c r="AV92" s="44">
        <f>'[1]Monthly SBO'!$K76</f>
        <v>-1.1513043478262248E-3</v>
      </c>
      <c r="BD92" s="42"/>
      <c r="BE92" s="42">
        <f t="shared" si="20"/>
        <v>7.2099501198419382</v>
      </c>
      <c r="BN92" s="4">
        <f t="shared" si="10"/>
        <v>90.967419354838697</v>
      </c>
    </row>
    <row r="93" spans="1:66">
      <c r="A93" s="30">
        <v>38808</v>
      </c>
      <c r="B93" s="31">
        <v>2.8646121142310802E-3</v>
      </c>
      <c r="C93" s="31">
        <v>0.21626936574479841</v>
      </c>
      <c r="D93" s="32">
        <v>0.3314735528300769</v>
      </c>
      <c r="E93" s="31">
        <v>0</v>
      </c>
      <c r="F93" s="46">
        <v>116.7</v>
      </c>
      <c r="G93" s="32">
        <v>0</v>
      </c>
      <c r="H93" s="31">
        <v>0</v>
      </c>
      <c r="I93" s="31">
        <v>9.5729073487885774</v>
      </c>
      <c r="J93" s="43">
        <v>0</v>
      </c>
      <c r="K93" s="31">
        <v>0</v>
      </c>
      <c r="L93" s="43">
        <v>0</v>
      </c>
      <c r="M93" s="47"/>
      <c r="N93" s="47"/>
      <c r="O93" s="45"/>
      <c r="P93" s="4"/>
      <c r="Q93" s="36"/>
      <c r="R93" s="47"/>
      <c r="S93" s="48">
        <v>16.186</v>
      </c>
      <c r="T93" s="47"/>
      <c r="U93" s="47"/>
      <c r="V93" s="49">
        <v>10</v>
      </c>
      <c r="W93" s="47"/>
      <c r="X93" s="47"/>
      <c r="Y93" s="47"/>
      <c r="Z93" s="47"/>
      <c r="AH93" s="4">
        <f t="shared" si="11"/>
        <v>117.25060753068911</v>
      </c>
      <c r="AI93" s="4"/>
      <c r="AJ93" s="4"/>
      <c r="AK93" s="39">
        <f t="shared" si="12"/>
        <v>0.55060753068910639</v>
      </c>
      <c r="AL93" s="39"/>
      <c r="AM93" s="39"/>
      <c r="AN93" s="39">
        <f t="shared" si="13"/>
        <v>9.5729073487885774</v>
      </c>
      <c r="AO93" s="40" t="e">
        <f t="shared" si="14"/>
        <v>#DIV/0!</v>
      </c>
      <c r="AP93" s="40" t="e">
        <f t="shared" si="15"/>
        <v>#DIV/0!</v>
      </c>
      <c r="AQ93" s="40" t="e">
        <f t="shared" si="16"/>
        <v>#DIV/0!</v>
      </c>
      <c r="AR93" s="41">
        <f t="shared" si="17"/>
        <v>196.92966666666666</v>
      </c>
      <c r="AS93" s="39">
        <f t="shared" si="18"/>
        <v>-196.92966666666666</v>
      </c>
      <c r="AT93" s="40" t="e">
        <f t="shared" si="19"/>
        <v>#DIV/0!</v>
      </c>
      <c r="AV93" s="44">
        <f>'[1]Monthly SBO'!$K77</f>
        <v>-0.18974736842105272</v>
      </c>
      <c r="BD93" s="42"/>
      <c r="BE93" s="42">
        <f t="shared" si="20"/>
        <v>7.2099345113060673</v>
      </c>
      <c r="BN93" s="4">
        <f t="shared" si="10"/>
        <v>106.142</v>
      </c>
    </row>
    <row r="94" spans="1:66">
      <c r="A94" s="30">
        <v>38838</v>
      </c>
      <c r="B94" s="31">
        <v>2.8646121142310802E-3</v>
      </c>
      <c r="C94" s="31">
        <v>0.21626936574479841</v>
      </c>
      <c r="D94" s="32">
        <v>0.3314735528300769</v>
      </c>
      <c r="E94" s="31">
        <v>0</v>
      </c>
      <c r="F94" s="46">
        <v>160.80000000000001</v>
      </c>
      <c r="G94" s="32">
        <v>0</v>
      </c>
      <c r="H94" s="31">
        <v>0</v>
      </c>
      <c r="I94" s="31">
        <v>9.5729073487885774</v>
      </c>
      <c r="J94" s="43">
        <v>0</v>
      </c>
      <c r="K94" s="31">
        <v>0</v>
      </c>
      <c r="L94" s="43">
        <v>0</v>
      </c>
      <c r="M94" s="47"/>
      <c r="N94" s="47"/>
      <c r="O94" s="45"/>
      <c r="P94" s="4"/>
      <c r="Q94" s="36"/>
      <c r="R94" s="47"/>
      <c r="S94" s="48">
        <v>22.302</v>
      </c>
      <c r="T94" s="47"/>
      <c r="U94" s="47"/>
      <c r="V94" s="49">
        <v>15</v>
      </c>
      <c r="W94" s="47"/>
      <c r="X94" s="47"/>
      <c r="Y94" s="47"/>
      <c r="Z94" s="47"/>
      <c r="AH94" s="4">
        <f t="shared" si="11"/>
        <v>161.35060753068913</v>
      </c>
      <c r="AI94" s="4"/>
      <c r="AJ94" s="4"/>
      <c r="AK94" s="39">
        <f t="shared" si="12"/>
        <v>0.55060753068910639</v>
      </c>
      <c r="AL94" s="39"/>
      <c r="AM94" s="39"/>
      <c r="AN94" s="39">
        <f t="shared" si="13"/>
        <v>9.5729073487885774</v>
      </c>
      <c r="AO94" s="40" t="e">
        <f t="shared" si="14"/>
        <v>#DIV/0!</v>
      </c>
      <c r="AP94" s="40" t="e">
        <f t="shared" si="15"/>
        <v>#DIV/0!</v>
      </c>
      <c r="AQ94" s="40" t="e">
        <f t="shared" si="16"/>
        <v>#DIV/0!</v>
      </c>
      <c r="AR94" s="41">
        <f t="shared" si="17"/>
        <v>262.58806451612901</v>
      </c>
      <c r="AS94" s="39">
        <f t="shared" si="18"/>
        <v>-262.58806451612901</v>
      </c>
      <c r="AT94" s="40" t="e">
        <f t="shared" si="19"/>
        <v>#DIV/0!</v>
      </c>
      <c r="AV94" s="44">
        <f>'[1]Monthly SBO'!$K78</f>
        <v>-6.5275454545454678E-2</v>
      </c>
      <c r="BD94" s="42"/>
      <c r="BE94" s="42">
        <f t="shared" si="20"/>
        <v>7.2101156846919565</v>
      </c>
      <c r="BN94" s="4">
        <f t="shared" si="10"/>
        <v>171.79725806451609</v>
      </c>
    </row>
    <row r="95" spans="1:66">
      <c r="A95" s="30">
        <v>38869</v>
      </c>
      <c r="B95" s="31">
        <v>2.8646121142310802E-3</v>
      </c>
      <c r="C95" s="31">
        <v>0.21626936574479841</v>
      </c>
      <c r="D95" s="32">
        <v>0.3314735528300769</v>
      </c>
      <c r="E95" s="31">
        <v>0</v>
      </c>
      <c r="F95" s="46">
        <v>185.3</v>
      </c>
      <c r="G95" s="32">
        <v>0</v>
      </c>
      <c r="H95" s="31">
        <v>0</v>
      </c>
      <c r="I95" s="31">
        <v>9.5729073487885774</v>
      </c>
      <c r="J95" s="43">
        <v>0</v>
      </c>
      <c r="K95" s="31">
        <v>0</v>
      </c>
      <c r="L95" s="43">
        <v>0</v>
      </c>
      <c r="M95" s="47"/>
      <c r="N95" s="47"/>
      <c r="O95" s="45"/>
      <c r="P95" s="4"/>
      <c r="Q95" s="36"/>
      <c r="R95" s="47"/>
      <c r="S95" s="48">
        <v>25.7</v>
      </c>
      <c r="T95" s="47"/>
      <c r="U95" s="47"/>
      <c r="V95" s="49">
        <v>15</v>
      </c>
      <c r="W95" s="47"/>
      <c r="X95" s="47"/>
      <c r="Y95" s="47"/>
      <c r="Z95" s="47"/>
      <c r="AH95" s="4">
        <f t="shared" si="11"/>
        <v>185.85060753068913</v>
      </c>
      <c r="AI95" s="4"/>
      <c r="AJ95" s="4"/>
      <c r="AK95" s="39">
        <f t="shared" si="12"/>
        <v>0.55060753068910639</v>
      </c>
      <c r="AL95" s="39"/>
      <c r="AM95" s="39"/>
      <c r="AN95" s="39">
        <f t="shared" si="13"/>
        <v>9.5729073487885774</v>
      </c>
      <c r="AO95" s="40" t="e">
        <f t="shared" si="14"/>
        <v>#DIV/0!</v>
      </c>
      <c r="AP95" s="40" t="e">
        <f t="shared" si="15"/>
        <v>#DIV/0!</v>
      </c>
      <c r="AQ95" s="40" t="e">
        <f t="shared" si="16"/>
        <v>#DIV/0!</v>
      </c>
      <c r="AR95" s="41">
        <f t="shared" si="17"/>
        <v>312.68333333333334</v>
      </c>
      <c r="AS95" s="39">
        <f t="shared" si="18"/>
        <v>-312.68333333333334</v>
      </c>
      <c r="AT95" s="40" t="e">
        <f t="shared" si="19"/>
        <v>#DIV/0!</v>
      </c>
      <c r="AV95" s="44">
        <f>'[1]Monthly SBO'!$K79</f>
        <v>-7.3376363636363753E-2</v>
      </c>
      <c r="BD95" s="42"/>
      <c r="BE95" s="42">
        <f t="shared" si="20"/>
        <v>7.2101167315175108</v>
      </c>
      <c r="BN95" s="4">
        <f t="shared" ref="BN95:BN158" si="21">AR95-AR83</f>
        <v>221.89566666666667</v>
      </c>
    </row>
    <row r="96" spans="1:66">
      <c r="A96" s="30">
        <v>38899</v>
      </c>
      <c r="B96" s="50">
        <v>0</v>
      </c>
      <c r="C96" s="50">
        <v>0.2</v>
      </c>
      <c r="D96" s="51">
        <v>0.25</v>
      </c>
      <c r="E96" s="52">
        <v>1</v>
      </c>
      <c r="F96" s="46">
        <v>163.5</v>
      </c>
      <c r="G96" s="32">
        <v>0</v>
      </c>
      <c r="H96" s="50">
        <v>0.25</v>
      </c>
      <c r="I96" s="31">
        <v>0</v>
      </c>
      <c r="J96" s="43">
        <v>0</v>
      </c>
      <c r="K96" s="50">
        <v>0.25</v>
      </c>
      <c r="L96" s="43">
        <v>0</v>
      </c>
      <c r="M96" s="47"/>
      <c r="N96" s="47"/>
      <c r="O96" s="45"/>
      <c r="P96" s="4"/>
      <c r="Q96" s="36"/>
      <c r="R96" s="47"/>
      <c r="S96" s="48">
        <v>22.675999999999998</v>
      </c>
      <c r="T96" s="47"/>
      <c r="U96" s="47"/>
      <c r="V96" s="49">
        <v>15</v>
      </c>
      <c r="W96" s="47"/>
      <c r="X96" s="47"/>
      <c r="Y96" s="47"/>
      <c r="Z96" s="47"/>
      <c r="AH96" s="4">
        <f t="shared" si="11"/>
        <v>164.95</v>
      </c>
      <c r="AI96" s="4"/>
      <c r="AJ96" s="4"/>
      <c r="AK96" s="39">
        <f t="shared" si="12"/>
        <v>1.45</v>
      </c>
      <c r="AL96" s="39"/>
      <c r="AM96" s="39"/>
      <c r="AN96" s="39">
        <f t="shared" si="13"/>
        <v>0.5</v>
      </c>
      <c r="AO96" s="40" t="e">
        <f t="shared" si="14"/>
        <v>#DIV/0!</v>
      </c>
      <c r="AP96" s="40" t="e">
        <f t="shared" si="15"/>
        <v>#DIV/0!</v>
      </c>
      <c r="AQ96" s="40" t="e">
        <f t="shared" si="16"/>
        <v>#DIV/0!</v>
      </c>
      <c r="AR96" s="41">
        <f t="shared" si="17"/>
        <v>266.99161290322581</v>
      </c>
      <c r="AS96" s="39">
        <f t="shared" si="18"/>
        <v>-266.99161290322581</v>
      </c>
      <c r="AT96" s="40" t="e">
        <f t="shared" si="19"/>
        <v>#DIV/0!</v>
      </c>
      <c r="AV96" s="44">
        <f>'[1]Monthly SBO'!$K80</f>
        <v>2.7863157894736718E-2</v>
      </c>
      <c r="BD96" s="42"/>
      <c r="BE96" s="42">
        <f t="shared" si="20"/>
        <v>7.2102663609102136</v>
      </c>
      <c r="BN96" s="4">
        <f t="shared" si="21"/>
        <v>176.20080645161289</v>
      </c>
    </row>
    <row r="97" spans="1:73">
      <c r="A97" s="30">
        <v>38930</v>
      </c>
      <c r="B97" s="50">
        <v>0</v>
      </c>
      <c r="C97" s="50">
        <v>0.2</v>
      </c>
      <c r="D97" s="51">
        <v>0.25</v>
      </c>
      <c r="E97" s="52">
        <v>1</v>
      </c>
      <c r="F97" s="46">
        <v>208.5</v>
      </c>
      <c r="G97" s="32">
        <v>0</v>
      </c>
      <c r="H97" s="50">
        <v>0.5</v>
      </c>
      <c r="I97" s="31">
        <v>0</v>
      </c>
      <c r="J97" s="43">
        <v>0</v>
      </c>
      <c r="K97" s="50">
        <v>0.25</v>
      </c>
      <c r="L97" s="43">
        <v>0</v>
      </c>
      <c r="M97" s="47"/>
      <c r="N97" s="47"/>
      <c r="O97" s="45"/>
      <c r="P97" s="4"/>
      <c r="Q97" s="36"/>
      <c r="R97" s="47"/>
      <c r="S97" s="48">
        <v>28.917999999999999</v>
      </c>
      <c r="T97" s="47"/>
      <c r="U97" s="47"/>
      <c r="V97" s="49">
        <v>15</v>
      </c>
      <c r="W97" s="47"/>
      <c r="X97" s="47"/>
      <c r="Y97" s="47"/>
      <c r="Z97" s="47"/>
      <c r="AH97" s="4">
        <f t="shared" si="11"/>
        <v>209.95</v>
      </c>
      <c r="AI97" s="4"/>
      <c r="AJ97" s="4"/>
      <c r="AK97" s="39">
        <f t="shared" si="12"/>
        <v>1.45</v>
      </c>
      <c r="AL97" s="39"/>
      <c r="AM97" s="39"/>
      <c r="AN97" s="39">
        <f t="shared" si="13"/>
        <v>0.75</v>
      </c>
      <c r="AO97" s="40" t="e">
        <f t="shared" si="14"/>
        <v>#DIV/0!</v>
      </c>
      <c r="AP97" s="40" t="e">
        <f t="shared" si="15"/>
        <v>#DIV/0!</v>
      </c>
      <c r="AQ97" s="40" t="e">
        <f t="shared" si="16"/>
        <v>#DIV/0!</v>
      </c>
      <c r="AR97" s="41">
        <f t="shared" si="17"/>
        <v>340.48612903225808</v>
      </c>
      <c r="AS97" s="39">
        <f t="shared" si="18"/>
        <v>-340.48612903225808</v>
      </c>
      <c r="AT97" s="40" t="e">
        <f t="shared" si="19"/>
        <v>#DIV/0!</v>
      </c>
      <c r="AV97" s="44">
        <f>'[1]Monthly SBO'!$K81</f>
        <v>-9.8112173913043596E-2</v>
      </c>
      <c r="BD97" s="42"/>
      <c r="BE97" s="42">
        <f t="shared" si="20"/>
        <v>7.2100421882564492</v>
      </c>
      <c r="BN97" s="4">
        <f t="shared" si="21"/>
        <v>249.69532258064515</v>
      </c>
    </row>
    <row r="98" spans="1:73">
      <c r="A98" s="30">
        <v>38961</v>
      </c>
      <c r="B98" s="50">
        <v>0</v>
      </c>
      <c r="C98" s="50">
        <v>0.2</v>
      </c>
      <c r="D98" s="51">
        <v>0.5</v>
      </c>
      <c r="E98" s="52">
        <v>2.5</v>
      </c>
      <c r="F98" s="46">
        <v>181.2</v>
      </c>
      <c r="G98" s="32">
        <v>0</v>
      </c>
      <c r="H98" s="50">
        <v>1</v>
      </c>
      <c r="I98" s="31">
        <v>0</v>
      </c>
      <c r="J98" s="43">
        <v>0</v>
      </c>
      <c r="K98" s="50">
        <v>0.5</v>
      </c>
      <c r="L98" s="43">
        <v>0</v>
      </c>
      <c r="M98" s="47"/>
      <c r="N98" s="47"/>
      <c r="O98" s="45"/>
      <c r="P98" s="4"/>
      <c r="Q98" s="36"/>
      <c r="R98" s="47"/>
      <c r="S98" s="48">
        <v>25.131</v>
      </c>
      <c r="T98" s="47"/>
      <c r="U98" s="47"/>
      <c r="V98" s="49">
        <v>15</v>
      </c>
      <c r="W98" s="47"/>
      <c r="X98" s="47"/>
      <c r="Y98" s="47"/>
      <c r="Z98" s="47"/>
      <c r="AH98" s="4">
        <f t="shared" si="11"/>
        <v>184.39999999999998</v>
      </c>
      <c r="AI98" s="4"/>
      <c r="AJ98" s="4"/>
      <c r="AK98" s="39">
        <f t="shared" si="12"/>
        <v>3.2</v>
      </c>
      <c r="AL98" s="39"/>
      <c r="AM98" s="39"/>
      <c r="AN98" s="39">
        <f t="shared" si="13"/>
        <v>1.5</v>
      </c>
      <c r="AO98" s="40" t="e">
        <f t="shared" si="14"/>
        <v>#DIV/0!</v>
      </c>
      <c r="AP98" s="40" t="e">
        <f t="shared" si="15"/>
        <v>#DIV/0!</v>
      </c>
      <c r="AQ98" s="40" t="e">
        <f t="shared" si="16"/>
        <v>#DIV/0!</v>
      </c>
      <c r="AR98" s="41">
        <f t="shared" si="17"/>
        <v>305.76049999999998</v>
      </c>
      <c r="AS98" s="39">
        <f t="shared" si="18"/>
        <v>-305.76049999999998</v>
      </c>
      <c r="AT98" s="40" t="e">
        <f t="shared" si="19"/>
        <v>#DIV/0!</v>
      </c>
      <c r="AV98" s="44">
        <f>'[1]Monthly SBO'!$K82</f>
        <v>8.5476999999999942E-2</v>
      </c>
      <c r="BD98" s="42"/>
      <c r="BE98" s="42">
        <f t="shared" si="20"/>
        <v>7.2102184552942576</v>
      </c>
      <c r="BN98" s="4">
        <f t="shared" si="21"/>
        <v>214.97283333333331</v>
      </c>
    </row>
    <row r="99" spans="1:73">
      <c r="A99" s="30">
        <v>38991</v>
      </c>
      <c r="B99" s="50">
        <v>0.5</v>
      </c>
      <c r="C99" s="50">
        <v>0.2</v>
      </c>
      <c r="D99" s="51">
        <v>0.5</v>
      </c>
      <c r="E99" s="52">
        <v>2.5</v>
      </c>
      <c r="F99" s="46">
        <v>166.1</v>
      </c>
      <c r="G99" s="32">
        <v>0</v>
      </c>
      <c r="H99" s="50">
        <v>2</v>
      </c>
      <c r="I99" s="31">
        <v>0</v>
      </c>
      <c r="J99" s="43">
        <v>0</v>
      </c>
      <c r="K99" s="50">
        <v>0.5</v>
      </c>
      <c r="L99" s="43">
        <v>0</v>
      </c>
      <c r="M99" s="47"/>
      <c r="N99" s="47"/>
      <c r="O99" s="45"/>
      <c r="P99" s="4"/>
      <c r="Q99" s="36"/>
      <c r="R99" s="47"/>
      <c r="S99" s="48">
        <v>23.036999999999999</v>
      </c>
      <c r="T99" s="47"/>
      <c r="U99" s="47"/>
      <c r="V99" s="49">
        <v>15</v>
      </c>
      <c r="W99" s="47"/>
      <c r="X99" s="47"/>
      <c r="Y99" s="47"/>
      <c r="Z99" s="47"/>
      <c r="AH99" s="4">
        <f t="shared" si="11"/>
        <v>169.79999999999998</v>
      </c>
      <c r="AI99" s="4"/>
      <c r="AJ99" s="4"/>
      <c r="AK99" s="39">
        <f t="shared" si="12"/>
        <v>3.7</v>
      </c>
      <c r="AL99" s="39"/>
      <c r="AM99" s="39"/>
      <c r="AN99" s="39">
        <f t="shared" si="13"/>
        <v>2.5</v>
      </c>
      <c r="AO99" s="40" t="e">
        <f t="shared" si="14"/>
        <v>#DIV/0!</v>
      </c>
      <c r="AP99" s="40" t="e">
        <f t="shared" si="15"/>
        <v>#DIV/0!</v>
      </c>
      <c r="AQ99" s="40" t="e">
        <f t="shared" si="16"/>
        <v>#DIV/0!</v>
      </c>
      <c r="AR99" s="41">
        <f t="shared" si="17"/>
        <v>271.24209677419356</v>
      </c>
      <c r="AS99" s="39">
        <f t="shared" si="18"/>
        <v>-271.24209677419356</v>
      </c>
      <c r="AT99" s="40" t="e">
        <f t="shared" si="19"/>
        <v>#DIV/0!</v>
      </c>
      <c r="AV99" s="44">
        <f>'[1]Monthly SBO'!$K83</f>
        <v>0.23801727272727255</v>
      </c>
      <c r="BD99" s="42"/>
      <c r="BE99" s="42">
        <f t="shared" si="20"/>
        <v>7.2101402092286326</v>
      </c>
      <c r="BN99" s="4">
        <f t="shared" si="21"/>
        <v>180.45129032258063</v>
      </c>
    </row>
    <row r="100" spans="1:73">
      <c r="A100" s="30">
        <v>39022</v>
      </c>
      <c r="B100" s="50">
        <v>1</v>
      </c>
      <c r="C100" s="50">
        <v>0.2</v>
      </c>
      <c r="D100" s="51">
        <v>1</v>
      </c>
      <c r="E100" s="52">
        <v>5</v>
      </c>
      <c r="F100" s="46">
        <v>157.6</v>
      </c>
      <c r="G100" s="32">
        <v>0</v>
      </c>
      <c r="H100" s="50">
        <v>3</v>
      </c>
      <c r="I100" s="31">
        <v>0</v>
      </c>
      <c r="J100" s="43">
        <v>0</v>
      </c>
      <c r="K100" s="50">
        <v>1</v>
      </c>
      <c r="L100" s="43">
        <v>0</v>
      </c>
      <c r="M100" s="47"/>
      <c r="N100" s="47"/>
      <c r="O100" s="45"/>
      <c r="P100" s="4"/>
      <c r="Q100" s="36"/>
      <c r="R100" s="47"/>
      <c r="S100" s="48">
        <v>21.858000000000001</v>
      </c>
      <c r="T100" s="47"/>
      <c r="U100" s="47"/>
      <c r="V100" s="49">
        <v>15</v>
      </c>
      <c r="W100" s="47"/>
      <c r="X100" s="47"/>
      <c r="Y100" s="47"/>
      <c r="Z100" s="47"/>
      <c r="AH100" s="4">
        <f t="shared" si="11"/>
        <v>164.79999999999998</v>
      </c>
      <c r="AI100" s="4"/>
      <c r="AJ100" s="4"/>
      <c r="AK100" s="39">
        <f t="shared" si="12"/>
        <v>7.2</v>
      </c>
      <c r="AL100" s="39"/>
      <c r="AM100" s="39"/>
      <c r="AN100" s="39">
        <f t="shared" si="13"/>
        <v>4</v>
      </c>
      <c r="AO100" s="40" t="e">
        <f t="shared" si="14"/>
        <v>#DIV/0!</v>
      </c>
      <c r="AP100" s="40" t="e">
        <f t="shared" si="15"/>
        <v>#DIV/0!</v>
      </c>
      <c r="AQ100" s="40" t="e">
        <f t="shared" si="16"/>
        <v>#DIV/0!</v>
      </c>
      <c r="AR100" s="41">
        <f t="shared" si="17"/>
        <v>265.93900000000002</v>
      </c>
      <c r="AS100" s="39">
        <f t="shared" si="18"/>
        <v>-265.93900000000002</v>
      </c>
      <c r="AT100" s="40" t="e">
        <f t="shared" si="19"/>
        <v>#DIV/0!</v>
      </c>
      <c r="AV100" s="44">
        <f>'[1]Monthly SBO'!$K84</f>
        <v>0.4475039999999999</v>
      </c>
      <c r="BD100" s="42"/>
      <c r="BE100" s="42">
        <f t="shared" si="20"/>
        <v>7.2101747643883245</v>
      </c>
      <c r="BN100" s="4">
        <f t="shared" si="21"/>
        <v>175.15133333333335</v>
      </c>
    </row>
    <row r="101" spans="1:73">
      <c r="A101" s="30">
        <v>39052</v>
      </c>
      <c r="B101" s="50">
        <v>1</v>
      </c>
      <c r="C101" s="50">
        <v>0.2</v>
      </c>
      <c r="D101" s="51">
        <v>1</v>
      </c>
      <c r="E101" s="52">
        <v>5</v>
      </c>
      <c r="F101" s="46">
        <v>178.7</v>
      </c>
      <c r="G101" s="32">
        <v>0</v>
      </c>
      <c r="H101" s="50">
        <v>4</v>
      </c>
      <c r="I101" s="31">
        <v>0</v>
      </c>
      <c r="J101" s="43">
        <v>0</v>
      </c>
      <c r="K101" s="50">
        <v>1</v>
      </c>
      <c r="L101" s="43">
        <v>0</v>
      </c>
      <c r="M101" s="47"/>
      <c r="N101" s="47"/>
      <c r="O101" s="45"/>
      <c r="P101" s="4"/>
      <c r="Q101" s="36"/>
      <c r="R101" s="47"/>
      <c r="S101" s="48">
        <v>24.785</v>
      </c>
      <c r="T101" s="47"/>
      <c r="U101" s="47"/>
      <c r="V101" s="49">
        <v>15</v>
      </c>
      <c r="W101" s="47"/>
      <c r="X101" s="47"/>
      <c r="Y101" s="47"/>
      <c r="Z101" s="47"/>
      <c r="AH101" s="4">
        <f t="shared" si="11"/>
        <v>185.89999999999998</v>
      </c>
      <c r="AI101" s="4"/>
      <c r="AJ101" s="4"/>
      <c r="AK101" s="39">
        <f t="shared" si="12"/>
        <v>7.2</v>
      </c>
      <c r="AL101" s="39"/>
      <c r="AM101" s="39"/>
      <c r="AN101" s="39">
        <f t="shared" si="13"/>
        <v>5</v>
      </c>
      <c r="AO101" s="40" t="e">
        <f t="shared" si="14"/>
        <v>#DIV/0!</v>
      </c>
      <c r="AP101" s="40" t="e">
        <f t="shared" si="15"/>
        <v>#DIV/0!</v>
      </c>
      <c r="AQ101" s="40" t="e">
        <f t="shared" si="16"/>
        <v>#DIV/0!</v>
      </c>
      <c r="AR101" s="41">
        <f t="shared" si="17"/>
        <v>291.82338709677418</v>
      </c>
      <c r="AS101" s="39">
        <f t="shared" si="18"/>
        <v>-291.82338709677418</v>
      </c>
      <c r="AT101" s="40" t="e">
        <f t="shared" si="19"/>
        <v>#DIV/0!</v>
      </c>
      <c r="AV101" s="44">
        <f>'[1]Monthly SBO'!$K85</f>
        <v>0.43765599999999988</v>
      </c>
      <c r="BD101" s="42"/>
      <c r="BE101" s="42">
        <f t="shared" si="20"/>
        <v>7.2100060520476088</v>
      </c>
      <c r="BN101" s="4">
        <f t="shared" si="21"/>
        <v>201.03258064516126</v>
      </c>
    </row>
    <row r="102" spans="1:73">
      <c r="A102" s="30">
        <v>39083</v>
      </c>
      <c r="B102" s="50">
        <v>2</v>
      </c>
      <c r="C102" s="50">
        <v>0.2</v>
      </c>
      <c r="D102" s="51">
        <v>1</v>
      </c>
      <c r="E102" s="52">
        <v>7.4500000000000171</v>
      </c>
      <c r="F102" s="46">
        <v>192.1</v>
      </c>
      <c r="G102" s="32">
        <v>0</v>
      </c>
      <c r="H102" s="50">
        <v>5</v>
      </c>
      <c r="I102" s="31">
        <v>0</v>
      </c>
      <c r="J102" s="43">
        <v>0</v>
      </c>
      <c r="K102" s="53">
        <v>2</v>
      </c>
      <c r="L102" s="43">
        <v>0</v>
      </c>
      <c r="M102" s="47"/>
      <c r="N102" s="47"/>
      <c r="O102" s="45"/>
      <c r="P102" s="4"/>
      <c r="Q102" s="36"/>
      <c r="R102" s="47"/>
      <c r="S102" s="48">
        <v>29.085000000000001</v>
      </c>
      <c r="T102" s="47"/>
      <c r="U102" s="47"/>
      <c r="V102" s="49">
        <v>15</v>
      </c>
      <c r="W102" s="47"/>
      <c r="X102" s="47"/>
      <c r="Y102" s="47"/>
      <c r="Z102" s="47"/>
      <c r="AH102" s="4">
        <f t="shared" si="11"/>
        <v>202.75</v>
      </c>
      <c r="AI102" s="4"/>
      <c r="AJ102" s="4"/>
      <c r="AK102" s="39">
        <f t="shared" si="12"/>
        <v>10.650000000000016</v>
      </c>
      <c r="AL102" s="39"/>
      <c r="AM102" s="39"/>
      <c r="AN102" s="39">
        <f t="shared" si="13"/>
        <v>7</v>
      </c>
      <c r="AO102" s="40" t="e">
        <f t="shared" si="14"/>
        <v>#DIV/0!</v>
      </c>
      <c r="AP102" s="40" t="e">
        <f t="shared" si="15"/>
        <v>#DIV/0!</v>
      </c>
      <c r="AQ102" s="40" t="e">
        <f t="shared" si="16"/>
        <v>#DIV/0!</v>
      </c>
      <c r="AR102" s="41">
        <f t="shared" si="17"/>
        <v>342.4524193548387</v>
      </c>
      <c r="AS102" s="39">
        <f t="shared" si="18"/>
        <v>-342.4524193548387</v>
      </c>
      <c r="AT102" s="40" t="e">
        <f t="shared" si="19"/>
        <v>#DIV/0!</v>
      </c>
      <c r="AV102" s="44">
        <f>'[1]Monthly SBO'!$K86</f>
        <v>0.63576857142857135</v>
      </c>
      <c r="BD102" s="42"/>
      <c r="BE102" s="42">
        <f t="shared" si="20"/>
        <v>6.604779095753825</v>
      </c>
      <c r="BN102" s="4">
        <f t="shared" si="21"/>
        <v>188.29290322580644</v>
      </c>
      <c r="BO102" s="54"/>
      <c r="BP102" s="54"/>
      <c r="BQ102" s="54"/>
      <c r="BR102" s="54"/>
      <c r="BS102" s="54"/>
      <c r="BT102" s="54"/>
      <c r="BU102" s="54"/>
    </row>
    <row r="103" spans="1:73">
      <c r="A103" s="30">
        <v>39114</v>
      </c>
      <c r="B103" s="50">
        <v>2</v>
      </c>
      <c r="C103" s="50">
        <v>0.2</v>
      </c>
      <c r="D103" s="51">
        <v>1</v>
      </c>
      <c r="E103" s="52">
        <v>4.5750000000000171</v>
      </c>
      <c r="F103" s="46">
        <v>158.4</v>
      </c>
      <c r="G103" s="32">
        <v>0</v>
      </c>
      <c r="H103" s="50">
        <v>5</v>
      </c>
      <c r="I103" s="31">
        <v>0</v>
      </c>
      <c r="J103" s="43">
        <v>0</v>
      </c>
      <c r="K103" s="53">
        <v>2</v>
      </c>
      <c r="L103" s="43">
        <v>0</v>
      </c>
      <c r="M103" s="47"/>
      <c r="N103" s="47"/>
      <c r="O103" s="45"/>
      <c r="P103" s="4"/>
      <c r="Q103" s="36"/>
      <c r="R103" s="47"/>
      <c r="S103" s="48">
        <v>23.701000000000001</v>
      </c>
      <c r="T103" s="47"/>
      <c r="U103" s="47"/>
      <c r="V103" s="49">
        <v>15</v>
      </c>
      <c r="W103" s="47"/>
      <c r="X103" s="47"/>
      <c r="Y103" s="47"/>
      <c r="Z103" s="47"/>
      <c r="AH103" s="4">
        <f t="shared" si="11"/>
        <v>166.17500000000001</v>
      </c>
      <c r="AI103" s="4"/>
      <c r="AJ103" s="4"/>
      <c r="AK103" s="39">
        <f t="shared" si="12"/>
        <v>7.7750000000000172</v>
      </c>
      <c r="AL103" s="39"/>
      <c r="AM103" s="39"/>
      <c r="AN103" s="39">
        <f t="shared" si="13"/>
        <v>7</v>
      </c>
      <c r="AO103" s="40" t="e">
        <f t="shared" si="14"/>
        <v>#DIV/0!</v>
      </c>
      <c r="AP103" s="40" t="e">
        <f t="shared" si="15"/>
        <v>#DIV/0!</v>
      </c>
      <c r="AQ103" s="40" t="e">
        <f t="shared" si="16"/>
        <v>#DIV/0!</v>
      </c>
      <c r="AR103" s="41">
        <f t="shared" si="17"/>
        <v>308.95946428571432</v>
      </c>
      <c r="AS103" s="39">
        <f t="shared" si="18"/>
        <v>-308.95946428571432</v>
      </c>
      <c r="AT103" s="40" t="e">
        <f t="shared" si="19"/>
        <v>#DIV/0!</v>
      </c>
      <c r="AV103" s="44">
        <f>'[1]Monthly SBO'!$K87</f>
        <v>0.59824526315789439</v>
      </c>
      <c r="BD103" s="42"/>
      <c r="BE103" s="42">
        <f t="shared" si="20"/>
        <v>6.6832623096071897</v>
      </c>
      <c r="BN103" s="4">
        <f t="shared" si="21"/>
        <v>161.43428571428575</v>
      </c>
      <c r="BO103" s="54"/>
      <c r="BP103" s="54"/>
      <c r="BQ103" s="54"/>
      <c r="BR103" s="54"/>
      <c r="BS103" s="54"/>
      <c r="BT103" s="54"/>
      <c r="BU103" s="54"/>
    </row>
    <row r="104" spans="1:73">
      <c r="A104" s="30">
        <v>39142</v>
      </c>
      <c r="B104" s="50">
        <v>2</v>
      </c>
      <c r="C104" s="50">
        <v>0.2</v>
      </c>
      <c r="D104" s="3">
        <v>2.6</v>
      </c>
      <c r="E104" s="52">
        <v>5.6749999999999829</v>
      </c>
      <c r="F104" s="46">
        <v>222.4</v>
      </c>
      <c r="G104" s="32">
        <v>0</v>
      </c>
      <c r="H104" s="50">
        <v>5</v>
      </c>
      <c r="I104" s="31">
        <v>0</v>
      </c>
      <c r="J104" s="43">
        <v>0</v>
      </c>
      <c r="K104" s="53">
        <v>2</v>
      </c>
      <c r="L104" s="43">
        <v>0</v>
      </c>
      <c r="M104" s="47"/>
      <c r="N104" s="47"/>
      <c r="O104" s="45"/>
      <c r="P104" s="4"/>
      <c r="Q104" s="36"/>
      <c r="R104" s="47"/>
      <c r="S104" s="48">
        <v>32.543999999999997</v>
      </c>
      <c r="T104" s="47"/>
      <c r="U104" s="47"/>
      <c r="V104" s="49">
        <v>15</v>
      </c>
      <c r="W104" s="47"/>
      <c r="X104" s="47"/>
      <c r="Y104" s="47"/>
      <c r="Z104" s="47"/>
      <c r="AH104" s="4">
        <f t="shared" si="11"/>
        <v>232.875</v>
      </c>
      <c r="AI104" s="4"/>
      <c r="AJ104" s="4"/>
      <c r="AK104" s="39">
        <f t="shared" si="12"/>
        <v>10.474999999999984</v>
      </c>
      <c r="AL104" s="39"/>
      <c r="AM104" s="39"/>
      <c r="AN104" s="39">
        <f t="shared" si="13"/>
        <v>7</v>
      </c>
      <c r="AO104" s="40" t="e">
        <f t="shared" si="14"/>
        <v>#DIV/0!</v>
      </c>
      <c r="AP104" s="40" t="e">
        <f t="shared" si="15"/>
        <v>#DIV/0!</v>
      </c>
      <c r="AQ104" s="40" t="e">
        <f t="shared" si="16"/>
        <v>#DIV/0!</v>
      </c>
      <c r="AR104" s="41">
        <f t="shared" si="17"/>
        <v>383.17935483870963</v>
      </c>
      <c r="AS104" s="39">
        <f t="shared" si="18"/>
        <v>-383.17935483870963</v>
      </c>
      <c r="AT104" s="40" t="e">
        <f t="shared" si="19"/>
        <v>#DIV/0!</v>
      </c>
      <c r="AV104" s="44">
        <f>'[1]Monthly SBO'!$K88</f>
        <v>0.59766363636363629</v>
      </c>
      <c r="BD104" s="42"/>
      <c r="BE104" s="42">
        <f t="shared" si="20"/>
        <v>6.8338249754178966</v>
      </c>
      <c r="BN104" s="4">
        <f t="shared" si="21"/>
        <v>201.42112903225802</v>
      </c>
      <c r="BO104" s="54"/>
      <c r="BP104" s="54"/>
      <c r="BQ104" s="54"/>
      <c r="BR104" s="54"/>
      <c r="BS104" s="54"/>
      <c r="BT104" s="54"/>
      <c r="BU104" s="54"/>
    </row>
    <row r="105" spans="1:73">
      <c r="A105" s="30">
        <v>39173</v>
      </c>
      <c r="B105" s="50">
        <v>3</v>
      </c>
      <c r="C105" s="50">
        <v>0.2</v>
      </c>
      <c r="D105" s="3">
        <v>2.8</v>
      </c>
      <c r="E105" s="52">
        <v>3.7750000000000057</v>
      </c>
      <c r="F105" s="46">
        <v>214.9</v>
      </c>
      <c r="G105" s="32">
        <v>0</v>
      </c>
      <c r="H105" s="50">
        <v>5</v>
      </c>
      <c r="I105" s="31">
        <v>0</v>
      </c>
      <c r="J105" s="43">
        <v>0</v>
      </c>
      <c r="K105" s="53">
        <v>3</v>
      </c>
      <c r="L105" s="43">
        <v>0</v>
      </c>
      <c r="M105" s="47"/>
      <c r="N105" s="47"/>
      <c r="O105" s="45"/>
      <c r="P105" s="4"/>
      <c r="Q105" s="36"/>
      <c r="R105" s="47"/>
      <c r="S105" s="48">
        <v>32.125</v>
      </c>
      <c r="T105" s="47"/>
      <c r="U105" s="47"/>
      <c r="V105" s="49">
        <v>10</v>
      </c>
      <c r="W105" s="47"/>
      <c r="X105" s="47"/>
      <c r="Y105" s="47"/>
      <c r="Z105" s="47"/>
      <c r="AH105" s="4">
        <f t="shared" si="11"/>
        <v>224.67500000000001</v>
      </c>
      <c r="AI105" s="4"/>
      <c r="AJ105" s="4"/>
      <c r="AK105" s="39">
        <f t="shared" si="12"/>
        <v>9.7750000000000057</v>
      </c>
      <c r="AL105" s="39"/>
      <c r="AM105" s="39"/>
      <c r="AN105" s="39">
        <f t="shared" si="13"/>
        <v>8</v>
      </c>
      <c r="AO105" s="40" t="e">
        <f t="shared" si="14"/>
        <v>#DIV/0!</v>
      </c>
      <c r="AP105" s="40" t="e">
        <f t="shared" si="15"/>
        <v>#DIV/0!</v>
      </c>
      <c r="AQ105" s="40" t="e">
        <f t="shared" si="16"/>
        <v>#DIV/0!</v>
      </c>
      <c r="AR105" s="41">
        <f t="shared" si="17"/>
        <v>390.85416666666663</v>
      </c>
      <c r="AS105" s="39">
        <f t="shared" si="18"/>
        <v>-390.85416666666663</v>
      </c>
      <c r="AT105" s="40" t="e">
        <f t="shared" si="19"/>
        <v>#DIV/0!</v>
      </c>
      <c r="AV105" s="44">
        <f>'[1]Monthly SBO'!$K89</f>
        <v>0.60001899999999986</v>
      </c>
      <c r="BD105" s="42"/>
      <c r="BE105" s="42">
        <f t="shared" si="20"/>
        <v>6.6894941634241247</v>
      </c>
      <c r="BN105" s="4">
        <f t="shared" si="21"/>
        <v>193.92449999999997</v>
      </c>
      <c r="BO105" s="54"/>
      <c r="BP105" s="54"/>
      <c r="BQ105" s="54"/>
      <c r="BR105" s="54"/>
      <c r="BS105" s="54"/>
      <c r="BT105" s="54"/>
      <c r="BU105" s="54"/>
    </row>
    <row r="106" spans="1:73">
      <c r="A106" s="30">
        <v>39203</v>
      </c>
      <c r="B106" s="55">
        <v>4.4000000000000004</v>
      </c>
      <c r="C106" s="50">
        <v>0.2</v>
      </c>
      <c r="D106" s="3">
        <v>2.9</v>
      </c>
      <c r="E106" s="52">
        <v>8.8249999999999886</v>
      </c>
      <c r="F106" s="46">
        <v>269.10000000000002</v>
      </c>
      <c r="G106" s="32">
        <v>0</v>
      </c>
      <c r="H106" s="50">
        <v>5</v>
      </c>
      <c r="I106" s="31">
        <v>0</v>
      </c>
      <c r="J106" s="43">
        <v>0</v>
      </c>
      <c r="K106" s="53">
        <v>3</v>
      </c>
      <c r="L106" s="43">
        <v>0</v>
      </c>
      <c r="M106" s="47"/>
      <c r="N106" s="47"/>
      <c r="O106" s="45"/>
      <c r="P106" s="4"/>
      <c r="Q106" s="36"/>
      <c r="R106" s="47"/>
      <c r="S106" s="48">
        <v>40.24</v>
      </c>
      <c r="T106" s="47"/>
      <c r="U106" s="47"/>
      <c r="V106" s="49">
        <v>10</v>
      </c>
      <c r="W106" s="47"/>
      <c r="X106" s="47"/>
      <c r="Y106" s="47"/>
      <c r="Z106" s="47"/>
      <c r="AH106" s="4">
        <f t="shared" si="11"/>
        <v>285.42500000000001</v>
      </c>
      <c r="AI106" s="4"/>
      <c r="AJ106" s="4"/>
      <c r="AK106" s="39">
        <f t="shared" si="12"/>
        <v>16.324999999999989</v>
      </c>
      <c r="AL106" s="39"/>
      <c r="AM106" s="39"/>
      <c r="AN106" s="39">
        <f t="shared" si="13"/>
        <v>8</v>
      </c>
      <c r="AO106" s="40" t="e">
        <f t="shared" si="14"/>
        <v>#DIV/0!</v>
      </c>
      <c r="AP106" s="40" t="e">
        <f t="shared" si="15"/>
        <v>#DIV/0!</v>
      </c>
      <c r="AQ106" s="40" t="e">
        <f t="shared" si="16"/>
        <v>#DIV/0!</v>
      </c>
      <c r="AR106" s="41">
        <f t="shared" si="17"/>
        <v>473.79354838709679</v>
      </c>
      <c r="AS106" s="39">
        <f t="shared" si="18"/>
        <v>-473.79354838709679</v>
      </c>
      <c r="AT106" s="40" t="e">
        <f t="shared" si="19"/>
        <v>#DIV/0!</v>
      </c>
      <c r="AV106" s="44">
        <f>'[1]Monthly SBO'!$K90</f>
        <v>0.72535363636363637</v>
      </c>
      <c r="BD106" s="42"/>
      <c r="BE106" s="42">
        <f t="shared" si="20"/>
        <v>6.6873757455268388</v>
      </c>
      <c r="BN106" s="4">
        <f t="shared" si="21"/>
        <v>211.20548387096778</v>
      </c>
      <c r="BO106" s="54"/>
      <c r="BP106" s="54"/>
      <c r="BQ106" s="54"/>
      <c r="BR106" s="54"/>
      <c r="BS106" s="54"/>
      <c r="BT106" s="54"/>
      <c r="BU106" s="54"/>
    </row>
    <row r="107" spans="1:73">
      <c r="A107" s="30">
        <v>39234</v>
      </c>
      <c r="B107" s="55">
        <v>4.4000000000000004</v>
      </c>
      <c r="C107" s="50">
        <v>0.2</v>
      </c>
      <c r="D107" s="51">
        <v>2.5</v>
      </c>
      <c r="E107" s="52">
        <v>11.024999999999977</v>
      </c>
      <c r="F107" s="46">
        <v>255.9</v>
      </c>
      <c r="G107" s="32">
        <v>0</v>
      </c>
      <c r="H107" s="50">
        <v>5</v>
      </c>
      <c r="I107" s="31">
        <v>0</v>
      </c>
      <c r="J107" s="43">
        <v>0</v>
      </c>
      <c r="K107" s="53">
        <v>4</v>
      </c>
      <c r="L107" s="43">
        <v>0</v>
      </c>
      <c r="M107" s="47"/>
      <c r="N107" s="47"/>
      <c r="O107" s="45"/>
      <c r="P107" s="4"/>
      <c r="Q107" s="36"/>
      <c r="R107" s="47"/>
      <c r="S107" s="48">
        <v>39.590000000000003</v>
      </c>
      <c r="T107" s="47"/>
      <c r="U107" s="47"/>
      <c r="V107" s="49">
        <v>10</v>
      </c>
      <c r="W107" s="47"/>
      <c r="X107" s="47"/>
      <c r="Y107" s="47"/>
      <c r="Z107" s="47"/>
      <c r="AH107" s="4">
        <f t="shared" si="11"/>
        <v>274.02499999999998</v>
      </c>
      <c r="AI107" s="4"/>
      <c r="AJ107" s="4"/>
      <c r="AK107" s="39">
        <f t="shared" si="12"/>
        <v>18.124999999999979</v>
      </c>
      <c r="AL107" s="39"/>
      <c r="AM107" s="39"/>
      <c r="AN107" s="39">
        <f t="shared" si="13"/>
        <v>9</v>
      </c>
      <c r="AO107" s="40" t="e">
        <f t="shared" si="14"/>
        <v>#DIV/0!</v>
      </c>
      <c r="AP107" s="40" t="e">
        <f t="shared" si="15"/>
        <v>#DIV/0!</v>
      </c>
      <c r="AQ107" s="40" t="e">
        <f t="shared" si="16"/>
        <v>#DIV/0!</v>
      </c>
      <c r="AR107" s="41">
        <f t="shared" si="17"/>
        <v>481.67833333333334</v>
      </c>
      <c r="AS107" s="39">
        <f t="shared" si="18"/>
        <v>-481.67833333333334</v>
      </c>
      <c r="AT107" s="40" t="e">
        <f t="shared" si="19"/>
        <v>#DIV/0!</v>
      </c>
      <c r="AV107" s="44">
        <f>'[1]Monthly SBO'!$K91</f>
        <v>0.70927238095238077</v>
      </c>
      <c r="BD107" s="42"/>
      <c r="BE107" s="42">
        <f t="shared" si="20"/>
        <v>6.463753473099267</v>
      </c>
      <c r="BN107" s="4">
        <f t="shared" si="21"/>
        <v>168.995</v>
      </c>
      <c r="BO107" s="54"/>
      <c r="BP107" s="54"/>
      <c r="BQ107" s="54"/>
      <c r="BR107" s="54"/>
      <c r="BS107" s="54"/>
      <c r="BT107" s="54"/>
      <c r="BU107" s="54"/>
    </row>
    <row r="108" spans="1:73">
      <c r="A108" s="30">
        <v>39264</v>
      </c>
      <c r="B108" s="55">
        <v>6.7</v>
      </c>
      <c r="C108" s="50">
        <v>0.2</v>
      </c>
      <c r="D108" s="51">
        <v>2</v>
      </c>
      <c r="E108" s="52">
        <v>13.899999999999977</v>
      </c>
      <c r="F108" s="46">
        <v>348.1</v>
      </c>
      <c r="G108" s="32">
        <v>0</v>
      </c>
      <c r="H108" s="50">
        <v>5</v>
      </c>
      <c r="I108" s="31">
        <v>0</v>
      </c>
      <c r="J108" s="43">
        <v>0</v>
      </c>
      <c r="K108" s="56">
        <v>4.5999999999999996</v>
      </c>
      <c r="L108" s="43">
        <v>0</v>
      </c>
      <c r="M108" s="47"/>
      <c r="N108" s="47"/>
      <c r="O108" s="45"/>
      <c r="P108" s="4"/>
      <c r="Q108" s="36"/>
      <c r="R108" s="47"/>
      <c r="S108" s="48">
        <v>51.963999999999999</v>
      </c>
      <c r="T108" s="47"/>
      <c r="U108" s="47"/>
      <c r="V108" s="49">
        <v>10</v>
      </c>
      <c r="W108" s="47"/>
      <c r="X108" s="47"/>
      <c r="Y108" s="47"/>
      <c r="Z108" s="47"/>
      <c r="AH108" s="4">
        <f t="shared" si="11"/>
        <v>370.9</v>
      </c>
      <c r="AI108" s="4"/>
      <c r="AJ108" s="4"/>
      <c r="AK108" s="39">
        <f t="shared" si="12"/>
        <v>22.799999999999976</v>
      </c>
      <c r="AL108" s="39"/>
      <c r="AM108" s="39"/>
      <c r="AN108" s="39">
        <f t="shared" si="13"/>
        <v>9.6</v>
      </c>
      <c r="AO108" s="40" t="e">
        <f t="shared" si="14"/>
        <v>#DIV/0!</v>
      </c>
      <c r="AP108" s="40" t="e">
        <f t="shared" si="15"/>
        <v>#DIV/0!</v>
      </c>
      <c r="AQ108" s="40" t="e">
        <f t="shared" si="16"/>
        <v>#DIV/0!</v>
      </c>
      <c r="AR108" s="41">
        <f t="shared" si="17"/>
        <v>611.83419354838702</v>
      </c>
      <c r="AS108" s="39">
        <f t="shared" si="18"/>
        <v>-611.83419354838702</v>
      </c>
      <c r="AT108" s="40" t="e">
        <f t="shared" si="19"/>
        <v>#DIV/0!</v>
      </c>
      <c r="AV108" s="44">
        <f>'[1]Monthly SBO'!$K92</f>
        <v>0.74437999999999993</v>
      </c>
      <c r="BD108" s="42"/>
      <c r="BE108" s="42">
        <f t="shared" si="20"/>
        <v>6.6988684473866531</v>
      </c>
      <c r="BN108" s="4">
        <f t="shared" si="21"/>
        <v>344.84258064516121</v>
      </c>
      <c r="BO108" s="54"/>
      <c r="BP108" s="54"/>
      <c r="BQ108" s="54"/>
      <c r="BR108" s="54"/>
      <c r="BS108" s="54"/>
      <c r="BT108" s="54"/>
      <c r="BU108" s="54"/>
    </row>
    <row r="109" spans="1:73">
      <c r="A109" s="30">
        <v>39295</v>
      </c>
      <c r="B109" s="50">
        <v>25</v>
      </c>
      <c r="C109" s="50">
        <v>0.2</v>
      </c>
      <c r="D109" s="51">
        <v>1.5</v>
      </c>
      <c r="E109" s="52">
        <v>38.525000000000034</v>
      </c>
      <c r="F109" s="46">
        <v>311.5</v>
      </c>
      <c r="G109" s="32">
        <v>0</v>
      </c>
      <c r="H109" s="50">
        <v>5</v>
      </c>
      <c r="I109" s="31">
        <v>0</v>
      </c>
      <c r="J109" s="43">
        <v>0</v>
      </c>
      <c r="K109" s="56">
        <v>6.9</v>
      </c>
      <c r="L109" s="43">
        <v>0</v>
      </c>
      <c r="M109" s="47"/>
      <c r="N109" s="47"/>
      <c r="O109" s="45"/>
      <c r="P109" s="4"/>
      <c r="Q109" s="36"/>
      <c r="R109" s="47"/>
      <c r="S109" s="48">
        <v>54.51</v>
      </c>
      <c r="T109" s="47"/>
      <c r="U109" s="47"/>
      <c r="V109" s="49">
        <v>10</v>
      </c>
      <c r="W109" s="47"/>
      <c r="X109" s="47"/>
      <c r="Y109" s="47"/>
      <c r="Z109" s="47"/>
      <c r="AH109" s="4">
        <f t="shared" si="11"/>
        <v>376.72500000000002</v>
      </c>
      <c r="AI109" s="4"/>
      <c r="AJ109" s="4"/>
      <c r="AK109" s="39">
        <f t="shared" si="12"/>
        <v>65.225000000000037</v>
      </c>
      <c r="AL109" s="39"/>
      <c r="AM109" s="39"/>
      <c r="AN109" s="39">
        <f t="shared" si="13"/>
        <v>11.9</v>
      </c>
      <c r="AO109" s="40" t="e">
        <f t="shared" si="14"/>
        <v>#DIV/0!</v>
      </c>
      <c r="AP109" s="40" t="e">
        <f t="shared" si="15"/>
        <v>#DIV/0!</v>
      </c>
      <c r="AQ109" s="40" t="e">
        <f t="shared" si="16"/>
        <v>#DIV/0!</v>
      </c>
      <c r="AR109" s="41">
        <f t="shared" si="17"/>
        <v>641.81129032258059</v>
      </c>
      <c r="AS109" s="39">
        <f t="shared" si="18"/>
        <v>-641.81129032258059</v>
      </c>
      <c r="AT109" s="40" t="e">
        <f t="shared" si="19"/>
        <v>#DIV/0!</v>
      </c>
      <c r="AV109" s="44">
        <f>'[1]Monthly SBO'!$K93</f>
        <v>0.74707913043478258</v>
      </c>
      <c r="BD109" s="42"/>
      <c r="BE109" s="42">
        <f t="shared" si="20"/>
        <v>5.7145477893964411</v>
      </c>
      <c r="BN109" s="4">
        <f t="shared" si="21"/>
        <v>301.32516129032251</v>
      </c>
      <c r="BO109" s="54"/>
      <c r="BP109" s="54"/>
      <c r="BQ109" s="54"/>
      <c r="BR109" s="54"/>
      <c r="BS109" s="54"/>
      <c r="BT109" s="54"/>
      <c r="BU109" s="54"/>
    </row>
    <row r="110" spans="1:73">
      <c r="A110" s="30">
        <v>39326</v>
      </c>
      <c r="B110" s="50">
        <v>40</v>
      </c>
      <c r="C110" s="50">
        <v>0.2</v>
      </c>
      <c r="D110" s="51">
        <v>1</v>
      </c>
      <c r="E110" s="52">
        <v>30.274999999999977</v>
      </c>
      <c r="F110" s="46">
        <v>286.60000000000002</v>
      </c>
      <c r="G110" s="32">
        <v>0</v>
      </c>
      <c r="H110" s="50">
        <v>5</v>
      </c>
      <c r="I110" s="31">
        <v>0</v>
      </c>
      <c r="J110" s="43">
        <v>0</v>
      </c>
      <c r="K110" s="56">
        <v>6</v>
      </c>
      <c r="L110" s="43">
        <v>0</v>
      </c>
      <c r="M110" s="47"/>
      <c r="N110" s="47"/>
      <c r="O110" s="45"/>
      <c r="P110" s="4"/>
      <c r="Q110" s="36"/>
      <c r="R110" s="47"/>
      <c r="S110" s="48">
        <v>51.393999999999998</v>
      </c>
      <c r="T110" s="47"/>
      <c r="U110" s="47"/>
      <c r="V110" s="49">
        <v>10</v>
      </c>
      <c r="W110" s="47"/>
      <c r="X110" s="47"/>
      <c r="Y110" s="47"/>
      <c r="Z110" s="47"/>
      <c r="AH110" s="4">
        <f t="shared" si="11"/>
        <v>358.07499999999999</v>
      </c>
      <c r="AI110" s="4"/>
      <c r="AJ110" s="4"/>
      <c r="AK110" s="39">
        <f t="shared" si="12"/>
        <v>71.47499999999998</v>
      </c>
      <c r="AL110" s="39"/>
      <c r="AM110" s="39"/>
      <c r="AN110" s="39">
        <f t="shared" si="13"/>
        <v>11</v>
      </c>
      <c r="AO110" s="40" t="e">
        <f t="shared" si="14"/>
        <v>#DIV/0!</v>
      </c>
      <c r="AP110" s="40" t="e">
        <f t="shared" si="15"/>
        <v>#DIV/0!</v>
      </c>
      <c r="AQ110" s="40" t="e">
        <f t="shared" si="16"/>
        <v>#DIV/0!</v>
      </c>
      <c r="AR110" s="41">
        <f t="shared" si="17"/>
        <v>625.29366666666658</v>
      </c>
      <c r="AS110" s="39">
        <f t="shared" si="18"/>
        <v>-625.29366666666658</v>
      </c>
      <c r="AT110" s="40" t="e">
        <f t="shared" si="19"/>
        <v>#DIV/0!</v>
      </c>
      <c r="AV110" s="44">
        <f>'[1]Monthly SBO'!$K94</f>
        <v>0.74031263157894722</v>
      </c>
      <c r="BD110" s="42"/>
      <c r="BE110" s="42">
        <f t="shared" si="20"/>
        <v>5.576526442775422</v>
      </c>
      <c r="BN110" s="4">
        <f t="shared" si="21"/>
        <v>319.5331666666666</v>
      </c>
      <c r="BO110" s="54"/>
      <c r="BP110" s="54"/>
      <c r="BQ110" s="54"/>
      <c r="BR110" s="54"/>
      <c r="BS110" s="54"/>
      <c r="BT110" s="54"/>
      <c r="BU110" s="54"/>
    </row>
    <row r="111" spans="1:73">
      <c r="A111" s="30">
        <v>39356</v>
      </c>
      <c r="B111" s="55">
        <v>51.8</v>
      </c>
      <c r="C111" s="50">
        <v>0.25</v>
      </c>
      <c r="D111" s="51">
        <v>0.5</v>
      </c>
      <c r="E111" s="52">
        <v>43.850000000000023</v>
      </c>
      <c r="F111" s="46">
        <v>246.8</v>
      </c>
      <c r="G111" s="32">
        <v>0</v>
      </c>
      <c r="H111" s="50">
        <v>5</v>
      </c>
      <c r="I111" s="31">
        <v>0</v>
      </c>
      <c r="J111" s="43">
        <v>0</v>
      </c>
      <c r="K111" s="56">
        <v>7.9</v>
      </c>
      <c r="L111" s="43">
        <v>0</v>
      </c>
      <c r="M111" s="47"/>
      <c r="N111" s="47"/>
      <c r="O111" s="45"/>
      <c r="P111" s="4"/>
      <c r="Q111" s="36"/>
      <c r="R111" s="47"/>
      <c r="S111" s="48">
        <v>49.887999999999998</v>
      </c>
      <c r="T111" s="47"/>
      <c r="U111" s="47"/>
      <c r="V111" s="49">
        <v>10</v>
      </c>
      <c r="W111" s="47"/>
      <c r="X111" s="47"/>
      <c r="Y111" s="47"/>
      <c r="Z111" s="47"/>
      <c r="AH111" s="4">
        <f t="shared" si="11"/>
        <v>343.20000000000005</v>
      </c>
      <c r="AI111" s="4"/>
      <c r="AJ111" s="4"/>
      <c r="AK111" s="39">
        <f t="shared" si="12"/>
        <v>96.40000000000002</v>
      </c>
      <c r="AL111" s="39"/>
      <c r="AM111" s="39"/>
      <c r="AN111" s="39">
        <f t="shared" si="13"/>
        <v>12.9</v>
      </c>
      <c r="AO111" s="40" t="e">
        <f t="shared" si="14"/>
        <v>#DIV/0!</v>
      </c>
      <c r="AP111" s="40" t="e">
        <f t="shared" si="15"/>
        <v>#DIV/0!</v>
      </c>
      <c r="AQ111" s="40" t="e">
        <f t="shared" si="16"/>
        <v>#DIV/0!</v>
      </c>
      <c r="AR111" s="41">
        <f t="shared" si="17"/>
        <v>587.39096774193547</v>
      </c>
      <c r="AS111" s="39">
        <f t="shared" si="18"/>
        <v>-587.39096774193547</v>
      </c>
      <c r="AT111" s="40" t="e">
        <f t="shared" si="19"/>
        <v>#DIV/0!</v>
      </c>
      <c r="AV111" s="44">
        <f>'[1]Monthly SBO'!$K95</f>
        <v>0.73493913043478254</v>
      </c>
      <c r="BD111" s="42"/>
      <c r="BE111" s="42">
        <f t="shared" si="20"/>
        <v>4.9470814624759463</v>
      </c>
      <c r="BN111" s="4">
        <f t="shared" si="21"/>
        <v>316.14887096774191</v>
      </c>
      <c r="BO111" s="54"/>
      <c r="BP111" s="54"/>
      <c r="BQ111" s="54"/>
      <c r="BR111" s="54"/>
      <c r="BS111" s="54"/>
      <c r="BT111" s="54"/>
      <c r="BU111" s="54"/>
    </row>
    <row r="112" spans="1:73">
      <c r="A112" s="30">
        <v>39387</v>
      </c>
      <c r="B112" s="50">
        <v>40</v>
      </c>
      <c r="C112" s="50">
        <v>0.5</v>
      </c>
      <c r="D112" s="51">
        <v>0</v>
      </c>
      <c r="E112" s="52">
        <v>28.125</v>
      </c>
      <c r="F112" s="46">
        <v>219.1</v>
      </c>
      <c r="G112" s="32">
        <v>0</v>
      </c>
      <c r="H112" s="50">
        <v>5</v>
      </c>
      <c r="I112" s="31">
        <v>0</v>
      </c>
      <c r="J112" s="43">
        <v>0</v>
      </c>
      <c r="K112" s="56">
        <v>6.3</v>
      </c>
      <c r="L112" s="43">
        <v>0</v>
      </c>
      <c r="M112" s="47"/>
      <c r="N112" s="47"/>
      <c r="O112" s="45"/>
      <c r="P112" s="4"/>
      <c r="Q112" s="36"/>
      <c r="R112" s="47"/>
      <c r="S112" s="48">
        <v>41.701000000000001</v>
      </c>
      <c r="T112" s="47"/>
      <c r="U112" s="47"/>
      <c r="V112" s="49">
        <v>10</v>
      </c>
      <c r="W112" s="47"/>
      <c r="X112" s="47"/>
      <c r="Y112" s="47"/>
      <c r="Z112" s="47"/>
      <c r="AH112" s="4">
        <f t="shared" si="11"/>
        <v>287.72500000000002</v>
      </c>
      <c r="AI112" s="4"/>
      <c r="AJ112" s="4"/>
      <c r="AK112" s="39">
        <f t="shared" si="12"/>
        <v>68.625</v>
      </c>
      <c r="AL112" s="39"/>
      <c r="AM112" s="39"/>
      <c r="AN112" s="39">
        <f t="shared" si="13"/>
        <v>11.3</v>
      </c>
      <c r="AO112" s="40" t="e">
        <f t="shared" si="14"/>
        <v>#DIV/0!</v>
      </c>
      <c r="AP112" s="40" t="e">
        <f t="shared" si="15"/>
        <v>#DIV/0!</v>
      </c>
      <c r="AQ112" s="40" t="e">
        <f t="shared" si="16"/>
        <v>#DIV/0!</v>
      </c>
      <c r="AR112" s="41">
        <f t="shared" si="17"/>
        <v>507.36216666666672</v>
      </c>
      <c r="AS112" s="39">
        <f t="shared" si="18"/>
        <v>-507.36216666666672</v>
      </c>
      <c r="AT112" s="40" t="e">
        <f t="shared" si="19"/>
        <v>#DIV/0!</v>
      </c>
      <c r="AV112" s="44">
        <f>'[1]Monthly SBO'!$K96</f>
        <v>0.80496571428571406</v>
      </c>
      <c r="BD112" s="42"/>
      <c r="BE112" s="42">
        <f t="shared" si="20"/>
        <v>5.2540706457878708</v>
      </c>
      <c r="BN112" s="4">
        <f t="shared" si="21"/>
        <v>241.4231666666667</v>
      </c>
      <c r="BO112" s="54"/>
      <c r="BP112" s="54"/>
      <c r="BQ112" s="54"/>
      <c r="BR112" s="54"/>
      <c r="BS112" s="54"/>
      <c r="BT112" s="54"/>
      <c r="BU112" s="54"/>
    </row>
    <row r="113" spans="1:73">
      <c r="A113" s="30">
        <v>39417</v>
      </c>
      <c r="B113" s="55">
        <v>44.2</v>
      </c>
      <c r="C113" s="50">
        <v>0.75</v>
      </c>
      <c r="D113" s="51">
        <v>0</v>
      </c>
      <c r="E113" s="52">
        <v>31.900000000000034</v>
      </c>
      <c r="F113" s="46">
        <v>219.3</v>
      </c>
      <c r="G113" s="32">
        <v>0</v>
      </c>
      <c r="H113" s="50">
        <v>5</v>
      </c>
      <c r="I113" s="31">
        <v>0</v>
      </c>
      <c r="J113" s="43">
        <v>0</v>
      </c>
      <c r="K113" s="56">
        <v>9.6999999999999993</v>
      </c>
      <c r="L113" s="43">
        <v>0</v>
      </c>
      <c r="M113" s="47"/>
      <c r="N113" s="47"/>
      <c r="O113" s="45"/>
      <c r="P113" s="4"/>
      <c r="Q113" s="36"/>
      <c r="R113" s="47"/>
      <c r="S113" s="48">
        <v>43.084000000000003</v>
      </c>
      <c r="T113" s="47"/>
      <c r="U113" s="47"/>
      <c r="V113" s="49">
        <v>10</v>
      </c>
      <c r="W113" s="47"/>
      <c r="X113" s="47"/>
      <c r="Y113" s="47"/>
      <c r="Z113" s="47"/>
      <c r="AH113" s="4">
        <f t="shared" si="11"/>
        <v>296.15000000000003</v>
      </c>
      <c r="AI113" s="4"/>
      <c r="AJ113" s="4"/>
      <c r="AK113" s="39">
        <f t="shared" si="12"/>
        <v>76.850000000000037</v>
      </c>
      <c r="AL113" s="39"/>
      <c r="AM113" s="39"/>
      <c r="AN113" s="39">
        <f t="shared" si="13"/>
        <v>14.7</v>
      </c>
      <c r="AO113" s="40" t="e">
        <f t="shared" si="14"/>
        <v>#DIV/0!</v>
      </c>
      <c r="AP113" s="40" t="e">
        <f t="shared" si="15"/>
        <v>#DIV/0!</v>
      </c>
      <c r="AQ113" s="40" t="e">
        <f t="shared" si="16"/>
        <v>#DIV/0!</v>
      </c>
      <c r="AR113" s="41">
        <f t="shared" si="17"/>
        <v>507.27935483870976</v>
      </c>
      <c r="AS113" s="39">
        <f t="shared" si="18"/>
        <v>-507.27935483870976</v>
      </c>
      <c r="AT113" s="40" t="e">
        <f t="shared" si="19"/>
        <v>#DIV/0!</v>
      </c>
      <c r="AV113" s="44">
        <f>'[1]Monthly SBO'!$K97</f>
        <v>0.95940399999999992</v>
      </c>
      <c r="BD113" s="42"/>
      <c r="BE113" s="42">
        <f t="shared" si="20"/>
        <v>5.0900566335530586</v>
      </c>
      <c r="BN113" s="4">
        <f t="shared" si="21"/>
        <v>215.45596774193558</v>
      </c>
      <c r="BO113" s="54"/>
      <c r="BP113" s="54"/>
      <c r="BQ113" s="54"/>
      <c r="BR113" s="54"/>
      <c r="BS113" s="54"/>
      <c r="BT113" s="54"/>
      <c r="BU113" s="54"/>
    </row>
    <row r="114" spans="1:73">
      <c r="A114" s="30">
        <v>39448</v>
      </c>
      <c r="B114" s="55">
        <v>66.2</v>
      </c>
      <c r="C114" s="50">
        <v>1</v>
      </c>
      <c r="D114" s="51">
        <v>0</v>
      </c>
      <c r="E114" s="52">
        <v>33.400000000000034</v>
      </c>
      <c r="F114" s="46">
        <v>289</v>
      </c>
      <c r="G114" s="32">
        <v>0</v>
      </c>
      <c r="H114" s="50">
        <v>7.5</v>
      </c>
      <c r="I114" s="31">
        <v>0</v>
      </c>
      <c r="J114" s="43">
        <v>0</v>
      </c>
      <c r="K114" s="56">
        <v>20.399999999999999</v>
      </c>
      <c r="L114" s="43">
        <v>0</v>
      </c>
      <c r="M114" s="47"/>
      <c r="N114" s="47"/>
      <c r="O114" s="45"/>
      <c r="P114" s="4"/>
      <c r="Q114" s="36"/>
      <c r="R114" s="47"/>
      <c r="S114" s="48">
        <v>50.27</v>
      </c>
      <c r="T114" s="47"/>
      <c r="U114" s="47"/>
      <c r="V114" s="49">
        <v>15</v>
      </c>
      <c r="W114" s="47"/>
      <c r="X114" s="47"/>
      <c r="Y114" s="47"/>
      <c r="Z114" s="47"/>
      <c r="AH114" s="4">
        <f t="shared" si="11"/>
        <v>389.6</v>
      </c>
      <c r="AI114" s="4"/>
      <c r="AJ114" s="4"/>
      <c r="AK114" s="39">
        <f t="shared" si="12"/>
        <v>100.60000000000004</v>
      </c>
      <c r="AL114" s="39"/>
      <c r="AM114" s="39"/>
      <c r="AN114" s="39">
        <f t="shared" si="13"/>
        <v>27.9</v>
      </c>
      <c r="AO114" s="40" t="e">
        <f t="shared" si="14"/>
        <v>#DIV/0!</v>
      </c>
      <c r="AP114" s="40" t="e">
        <f t="shared" si="15"/>
        <v>#DIV/0!</v>
      </c>
      <c r="AQ114" s="40" t="e">
        <f t="shared" si="16"/>
        <v>#DIV/0!</v>
      </c>
      <c r="AR114" s="41">
        <f t="shared" si="17"/>
        <v>591.88870967741946</v>
      </c>
      <c r="AS114" s="39">
        <f t="shared" si="18"/>
        <v>-591.88870967741946</v>
      </c>
      <c r="AT114" s="40" t="e">
        <f t="shared" si="19"/>
        <v>#DIV/0!</v>
      </c>
      <c r="AV114" s="44">
        <f>'[1]Monthly SBO'!$K98</f>
        <v>1.3764171428571426</v>
      </c>
      <c r="BD114" s="42"/>
      <c r="BE114" s="42">
        <f t="shared" si="20"/>
        <v>5.7489556395464492</v>
      </c>
      <c r="BN114" s="4">
        <f t="shared" si="21"/>
        <v>249.43629032258076</v>
      </c>
      <c r="BO114" s="54"/>
      <c r="BP114" s="54"/>
      <c r="BQ114" s="54"/>
      <c r="BR114" s="54"/>
      <c r="BS114" s="54"/>
      <c r="BT114" s="54"/>
      <c r="BU114" s="54"/>
    </row>
    <row r="115" spans="1:73">
      <c r="A115" s="30">
        <v>39479</v>
      </c>
      <c r="B115" s="50">
        <v>60</v>
      </c>
      <c r="C115" s="50">
        <v>1.25</v>
      </c>
      <c r="D115" s="51">
        <v>0</v>
      </c>
      <c r="E115" s="52">
        <v>34.775000000000034</v>
      </c>
      <c r="F115" s="46">
        <v>247.5</v>
      </c>
      <c r="G115" s="32">
        <v>0</v>
      </c>
      <c r="H115" s="50">
        <v>7.5</v>
      </c>
      <c r="I115" s="31">
        <v>0</v>
      </c>
      <c r="J115" s="43">
        <v>0</v>
      </c>
      <c r="K115" s="56">
        <v>14.4</v>
      </c>
      <c r="L115" s="43">
        <v>0</v>
      </c>
      <c r="M115" s="47"/>
      <c r="N115" s="47"/>
      <c r="O115" s="45"/>
      <c r="P115" s="4"/>
      <c r="Q115" s="36"/>
      <c r="R115" s="47"/>
      <c r="S115" s="48">
        <v>45.104999999999997</v>
      </c>
      <c r="T115" s="47"/>
      <c r="U115" s="47"/>
      <c r="V115" s="49">
        <v>15</v>
      </c>
      <c r="W115" s="47"/>
      <c r="X115" s="47"/>
      <c r="Y115" s="47"/>
      <c r="Z115" s="47"/>
      <c r="AH115" s="4">
        <f t="shared" si="11"/>
        <v>343.52500000000003</v>
      </c>
      <c r="AI115" s="4"/>
      <c r="AJ115" s="4"/>
      <c r="AK115" s="39">
        <f t="shared" si="12"/>
        <v>96.025000000000034</v>
      </c>
      <c r="AL115" s="39"/>
      <c r="AM115" s="39"/>
      <c r="AN115" s="39">
        <f t="shared" si="13"/>
        <v>21.9</v>
      </c>
      <c r="AO115" s="40" t="e">
        <f t="shared" si="14"/>
        <v>#DIV/0!</v>
      </c>
      <c r="AP115" s="40" t="e">
        <f t="shared" si="15"/>
        <v>#DIV/0!</v>
      </c>
      <c r="AQ115" s="40" t="e">
        <f t="shared" si="16"/>
        <v>#DIV/0!</v>
      </c>
      <c r="AR115" s="41">
        <f t="shared" si="17"/>
        <v>567.70086206896542</v>
      </c>
      <c r="AS115" s="39">
        <f t="shared" si="18"/>
        <v>-567.70086206896542</v>
      </c>
      <c r="AT115" s="40" t="e">
        <f t="shared" si="19"/>
        <v>#DIV/0!</v>
      </c>
      <c r="AV115" s="44">
        <f>'[1]Monthly SBO'!$K99</f>
        <v>1.8587009999999999</v>
      </c>
      <c r="BD115" s="42"/>
      <c r="BE115" s="42">
        <f t="shared" si="20"/>
        <v>5.4871965414033923</v>
      </c>
      <c r="BN115" s="4">
        <f t="shared" si="21"/>
        <v>258.7413977832511</v>
      </c>
      <c r="BO115" s="54"/>
      <c r="BP115" s="54"/>
      <c r="BQ115" s="54"/>
      <c r="BR115" s="54"/>
      <c r="BS115" s="54"/>
      <c r="BT115" s="54"/>
      <c r="BU115" s="54"/>
    </row>
    <row r="116" spans="1:73">
      <c r="A116" s="30">
        <v>39508</v>
      </c>
      <c r="B116" s="55">
        <v>66.3</v>
      </c>
      <c r="C116" s="50">
        <v>1.5</v>
      </c>
      <c r="D116" s="51">
        <v>0</v>
      </c>
      <c r="E116" s="52">
        <v>38.017999999999972</v>
      </c>
      <c r="F116" s="46">
        <v>259.5</v>
      </c>
      <c r="G116" s="32">
        <v>0</v>
      </c>
      <c r="H116" s="53">
        <v>6.4820000000000002</v>
      </c>
      <c r="I116" s="31">
        <v>0</v>
      </c>
      <c r="J116" s="43">
        <v>0</v>
      </c>
      <c r="K116" s="56">
        <v>26.8</v>
      </c>
      <c r="L116" s="43">
        <v>0</v>
      </c>
      <c r="M116" s="47"/>
      <c r="N116" s="47"/>
      <c r="O116" s="45"/>
      <c r="P116" s="4"/>
      <c r="Q116" s="36"/>
      <c r="R116" s="47"/>
      <c r="S116" s="48">
        <v>49.881999999999998</v>
      </c>
      <c r="T116" s="47"/>
      <c r="U116" s="47"/>
      <c r="V116" s="49">
        <v>10</v>
      </c>
      <c r="W116" s="47"/>
      <c r="X116" s="47"/>
      <c r="Y116" s="47"/>
      <c r="Z116" s="47"/>
      <c r="AH116" s="4">
        <f t="shared" si="11"/>
        <v>365.31799999999998</v>
      </c>
      <c r="AI116" s="4"/>
      <c r="AJ116" s="4"/>
      <c r="AK116" s="39">
        <f t="shared" si="12"/>
        <v>105.81799999999997</v>
      </c>
      <c r="AL116" s="39"/>
      <c r="AM116" s="39"/>
      <c r="AN116" s="39">
        <f t="shared" si="13"/>
        <v>33.282000000000004</v>
      </c>
      <c r="AO116" s="40" t="e">
        <f t="shared" si="14"/>
        <v>#DIV/0!</v>
      </c>
      <c r="AP116" s="40" t="e">
        <f t="shared" si="15"/>
        <v>#DIV/0!</v>
      </c>
      <c r="AQ116" s="40" t="e">
        <f t="shared" si="16"/>
        <v>#DIV/0!</v>
      </c>
      <c r="AR116" s="41">
        <f t="shared" si="17"/>
        <v>587.3203225806451</v>
      </c>
      <c r="AS116" s="39">
        <f t="shared" si="18"/>
        <v>-587.3203225806451</v>
      </c>
      <c r="AT116" s="40" t="e">
        <f t="shared" si="19"/>
        <v>#DIV/0!</v>
      </c>
      <c r="AV116" s="44">
        <f>'[1]Monthly SBO'!$K100</f>
        <v>1.5460569999999998</v>
      </c>
      <c r="BD116" s="42"/>
      <c r="BE116" s="42">
        <f t="shared" si="20"/>
        <v>5.2022773746040656</v>
      </c>
      <c r="BN116" s="4">
        <f t="shared" si="21"/>
        <v>204.14096774193547</v>
      </c>
      <c r="BO116" s="54"/>
      <c r="BP116" s="54"/>
      <c r="BQ116" s="54"/>
      <c r="BR116" s="54"/>
      <c r="BS116" s="54"/>
      <c r="BT116" s="54"/>
      <c r="BU116" s="54"/>
    </row>
    <row r="117" spans="1:73">
      <c r="A117" s="30">
        <v>39539</v>
      </c>
      <c r="B117" s="50">
        <v>60</v>
      </c>
      <c r="C117" s="50">
        <v>1.75</v>
      </c>
      <c r="D117" s="51">
        <v>0</v>
      </c>
      <c r="E117" s="52">
        <v>43.47399999999999</v>
      </c>
      <c r="F117" s="46">
        <v>266.5</v>
      </c>
      <c r="G117" s="32">
        <v>0</v>
      </c>
      <c r="H117" s="53">
        <v>8.4760000000000009</v>
      </c>
      <c r="I117" s="31">
        <v>0</v>
      </c>
      <c r="J117" s="43">
        <v>0</v>
      </c>
      <c r="K117" s="56">
        <v>30.6</v>
      </c>
      <c r="L117" s="43">
        <v>0</v>
      </c>
      <c r="M117" s="47"/>
      <c r="N117" s="47"/>
      <c r="O117" s="45"/>
      <c r="P117" s="4"/>
      <c r="Q117" s="36"/>
      <c r="R117" s="47"/>
      <c r="S117" s="48">
        <v>53.276000000000003</v>
      </c>
      <c r="T117" s="47"/>
      <c r="U117" s="47"/>
      <c r="V117" s="49">
        <v>10</v>
      </c>
      <c r="W117" s="47"/>
      <c r="X117" s="47"/>
      <c r="Y117" s="47"/>
      <c r="Z117" s="47"/>
      <c r="AH117" s="4">
        <f t="shared" si="11"/>
        <v>371.72399999999999</v>
      </c>
      <c r="AI117" s="4"/>
      <c r="AJ117" s="4"/>
      <c r="AK117" s="39">
        <f t="shared" si="12"/>
        <v>105.22399999999999</v>
      </c>
      <c r="AL117" s="39"/>
      <c r="AM117" s="39"/>
      <c r="AN117" s="39">
        <f t="shared" si="13"/>
        <v>39.076000000000001</v>
      </c>
      <c r="AO117" s="40" t="e">
        <f t="shared" si="14"/>
        <v>#DIV/0!</v>
      </c>
      <c r="AP117" s="40" t="e">
        <f t="shared" si="15"/>
        <v>#DIV/0!</v>
      </c>
      <c r="AQ117" s="40" t="e">
        <f t="shared" si="16"/>
        <v>#DIV/0!</v>
      </c>
      <c r="AR117" s="41">
        <f t="shared" si="17"/>
        <v>648.19133333333332</v>
      </c>
      <c r="AS117" s="39">
        <f t="shared" si="18"/>
        <v>-648.19133333333332</v>
      </c>
      <c r="AT117" s="40" t="e">
        <f t="shared" si="19"/>
        <v>#DIV/0!</v>
      </c>
      <c r="AV117" s="44">
        <f>'[1]Monthly SBO'!$K101</f>
        <v>1.2651418181818181</v>
      </c>
      <c r="BD117" s="42"/>
      <c r="BE117" s="42">
        <f t="shared" si="20"/>
        <v>5.0022524213529538</v>
      </c>
      <c r="BN117" s="4">
        <f t="shared" si="21"/>
        <v>257.33716666666669</v>
      </c>
      <c r="BO117" s="54"/>
      <c r="BP117" s="54"/>
      <c r="BQ117" s="54"/>
      <c r="BR117" s="54"/>
      <c r="BS117" s="54"/>
      <c r="BT117" s="54"/>
      <c r="BU117" s="54"/>
    </row>
    <row r="118" spans="1:73">
      <c r="A118" s="30">
        <v>39569</v>
      </c>
      <c r="B118" s="55">
        <v>50.3</v>
      </c>
      <c r="C118" s="50">
        <v>2.25</v>
      </c>
      <c r="D118" s="51">
        <v>0</v>
      </c>
      <c r="E118" s="52">
        <v>40.343999999999937</v>
      </c>
      <c r="F118" s="46">
        <v>269.8</v>
      </c>
      <c r="G118" s="32">
        <v>0</v>
      </c>
      <c r="H118" s="53">
        <v>9.3559999999999999</v>
      </c>
      <c r="I118" s="31">
        <v>0</v>
      </c>
      <c r="J118" s="43">
        <v>0</v>
      </c>
      <c r="K118" s="56">
        <v>29.1</v>
      </c>
      <c r="L118" s="43">
        <v>0</v>
      </c>
      <c r="M118" s="47"/>
      <c r="N118" s="47"/>
      <c r="O118" s="45"/>
      <c r="P118" s="4"/>
      <c r="Q118" s="36"/>
      <c r="R118" s="47"/>
      <c r="S118" s="48">
        <v>54.27</v>
      </c>
      <c r="T118" s="47"/>
      <c r="U118" s="47"/>
      <c r="V118" s="49">
        <v>15</v>
      </c>
      <c r="W118" s="47"/>
      <c r="X118" s="47"/>
      <c r="Y118" s="47"/>
      <c r="Z118" s="47"/>
      <c r="AH118" s="4">
        <f t="shared" si="11"/>
        <v>362.69399999999996</v>
      </c>
      <c r="AI118" s="4"/>
      <c r="AJ118" s="4"/>
      <c r="AK118" s="39">
        <f t="shared" si="12"/>
        <v>92.893999999999934</v>
      </c>
      <c r="AL118" s="39"/>
      <c r="AM118" s="39"/>
      <c r="AN118" s="39">
        <f t="shared" si="13"/>
        <v>38.456000000000003</v>
      </c>
      <c r="AO118" s="40" t="e">
        <f t="shared" si="14"/>
        <v>#DIV/0!</v>
      </c>
      <c r="AP118" s="40" t="e">
        <f t="shared" si="15"/>
        <v>#DIV/0!</v>
      </c>
      <c r="AQ118" s="40" t="e">
        <f t="shared" si="16"/>
        <v>#DIV/0!</v>
      </c>
      <c r="AR118" s="41">
        <f t="shared" si="17"/>
        <v>638.98548387096776</v>
      </c>
      <c r="AS118" s="39">
        <f t="shared" si="18"/>
        <v>-638.98548387096776</v>
      </c>
      <c r="AT118" s="40" t="e">
        <f t="shared" si="19"/>
        <v>#DIV/0!</v>
      </c>
      <c r="AV118" s="44">
        <f>'[1]Monthly SBO'!$K102</f>
        <v>0.96760857142857115</v>
      </c>
      <c r="BD118" s="42"/>
      <c r="BE118" s="42">
        <f t="shared" si="20"/>
        <v>4.9714391007923346</v>
      </c>
      <c r="BN118" s="4">
        <f t="shared" si="21"/>
        <v>165.19193548387096</v>
      </c>
      <c r="BO118" s="54"/>
      <c r="BP118" s="54"/>
      <c r="BQ118" s="54"/>
      <c r="BR118" s="54"/>
      <c r="BS118" s="54"/>
      <c r="BT118" s="54"/>
      <c r="BU118" s="54"/>
    </row>
    <row r="119" spans="1:73">
      <c r="A119" s="30">
        <v>39600</v>
      </c>
      <c r="B119" s="50">
        <v>50</v>
      </c>
      <c r="C119" s="55">
        <v>2.8159999999999998</v>
      </c>
      <c r="D119" s="51">
        <v>0</v>
      </c>
      <c r="E119" s="52">
        <v>41.305000000000064</v>
      </c>
      <c r="F119" s="46">
        <v>298.8</v>
      </c>
      <c r="G119" s="32">
        <v>0</v>
      </c>
      <c r="H119" s="53">
        <v>13.879</v>
      </c>
      <c r="I119" s="31">
        <v>0</v>
      </c>
      <c r="J119" s="43">
        <v>0</v>
      </c>
      <c r="K119" s="56">
        <v>23.2</v>
      </c>
      <c r="L119" s="43">
        <v>0</v>
      </c>
      <c r="M119" s="47"/>
      <c r="N119" s="47"/>
      <c r="O119" s="45"/>
      <c r="P119" s="4"/>
      <c r="Q119" s="36"/>
      <c r="R119" s="47"/>
      <c r="S119" s="48">
        <v>60.680999999999997</v>
      </c>
      <c r="T119" s="47"/>
      <c r="U119" s="47"/>
      <c r="V119" s="49">
        <v>10</v>
      </c>
      <c r="W119" s="47"/>
      <c r="X119" s="47"/>
      <c r="Y119" s="47"/>
      <c r="Z119" s="47"/>
      <c r="AH119" s="4">
        <f t="shared" si="11"/>
        <v>392.92100000000005</v>
      </c>
      <c r="AI119" s="4"/>
      <c r="AJ119" s="4"/>
      <c r="AK119" s="39">
        <f t="shared" si="12"/>
        <v>94.121000000000066</v>
      </c>
      <c r="AL119" s="39"/>
      <c r="AM119" s="39"/>
      <c r="AN119" s="39">
        <f t="shared" si="13"/>
        <v>37.079000000000001</v>
      </c>
      <c r="AO119" s="40" t="e">
        <f t="shared" si="14"/>
        <v>#DIV/0!</v>
      </c>
      <c r="AP119" s="40" t="e">
        <f t="shared" si="15"/>
        <v>#DIV/0!</v>
      </c>
      <c r="AQ119" s="40" t="e">
        <f t="shared" si="16"/>
        <v>#DIV/0!</v>
      </c>
      <c r="AR119" s="41">
        <f t="shared" si="17"/>
        <v>738.28549999999996</v>
      </c>
      <c r="AS119" s="39">
        <f t="shared" si="18"/>
        <v>-738.28549999999996</v>
      </c>
      <c r="AT119" s="40" t="e">
        <f t="shared" si="19"/>
        <v>#DIV/0!</v>
      </c>
      <c r="AV119" s="44">
        <f>'[1]Monthly SBO'!$K103</f>
        <v>1.0627761904761903</v>
      </c>
      <c r="BD119" s="42"/>
      <c r="BE119" s="42">
        <f t="shared" si="20"/>
        <v>4.9241113363326248</v>
      </c>
      <c r="BN119" s="4">
        <f t="shared" si="21"/>
        <v>256.60716666666661</v>
      </c>
      <c r="BO119" s="54"/>
      <c r="BP119" s="54"/>
      <c r="BQ119" s="54"/>
      <c r="BR119" s="54"/>
      <c r="BS119" s="54"/>
      <c r="BT119" s="54"/>
      <c r="BU119" s="54"/>
    </row>
    <row r="120" spans="1:73">
      <c r="A120" s="30">
        <v>39630</v>
      </c>
      <c r="B120" s="50">
        <v>60</v>
      </c>
      <c r="C120" s="55">
        <v>2.58</v>
      </c>
      <c r="D120" s="51">
        <v>0</v>
      </c>
      <c r="E120" s="52">
        <v>63.67999999999995</v>
      </c>
      <c r="F120" s="46">
        <v>319.10000000000002</v>
      </c>
      <c r="G120" s="32">
        <v>0</v>
      </c>
      <c r="H120" s="53">
        <v>8.8149999999999995</v>
      </c>
      <c r="I120" s="31">
        <v>0</v>
      </c>
      <c r="J120" s="43">
        <v>0</v>
      </c>
      <c r="K120" s="56">
        <v>29.8</v>
      </c>
      <c r="L120" s="43">
        <v>0</v>
      </c>
      <c r="M120" s="47"/>
      <c r="N120" s="47"/>
      <c r="O120" s="45"/>
      <c r="P120" s="4"/>
      <c r="Q120" s="36"/>
      <c r="R120" s="47"/>
      <c r="S120" s="48">
        <v>67.366</v>
      </c>
      <c r="T120" s="47"/>
      <c r="U120" s="47"/>
      <c r="V120" s="49">
        <v>20</v>
      </c>
      <c r="W120" s="47"/>
      <c r="X120" s="47"/>
      <c r="Y120" s="47"/>
      <c r="Z120" s="47"/>
      <c r="AH120" s="4">
        <f t="shared" si="11"/>
        <v>445.35999999999996</v>
      </c>
      <c r="AI120" s="4"/>
      <c r="AJ120" s="4"/>
      <c r="AK120" s="39">
        <f t="shared" si="12"/>
        <v>126.25999999999995</v>
      </c>
      <c r="AL120" s="39"/>
      <c r="AM120" s="39"/>
      <c r="AN120" s="39">
        <f t="shared" si="13"/>
        <v>38.615000000000002</v>
      </c>
      <c r="AO120" s="40" t="e">
        <f t="shared" si="14"/>
        <v>#DIV/0!</v>
      </c>
      <c r="AP120" s="40" t="e">
        <f t="shared" si="15"/>
        <v>#DIV/0!</v>
      </c>
      <c r="AQ120" s="40" t="e">
        <f t="shared" si="16"/>
        <v>#DIV/0!</v>
      </c>
      <c r="AR120" s="41">
        <f t="shared" si="17"/>
        <v>793.18032258064522</v>
      </c>
      <c r="AS120" s="39">
        <f t="shared" si="18"/>
        <v>-793.18032258064522</v>
      </c>
      <c r="AT120" s="40" t="e">
        <f t="shared" si="19"/>
        <v>#DIV/0!</v>
      </c>
      <c r="AV120" s="44">
        <f>'[1]Monthly SBO'!$K104</f>
        <v>0.94551090909090896</v>
      </c>
      <c r="BD120" s="42"/>
      <c r="BE120" s="42">
        <f t="shared" si="20"/>
        <v>4.7368108541400709</v>
      </c>
      <c r="BN120" s="4">
        <f t="shared" si="21"/>
        <v>181.3461290322582</v>
      </c>
      <c r="BO120" s="54"/>
      <c r="BP120" s="54"/>
      <c r="BQ120" s="54"/>
      <c r="BR120" s="54"/>
      <c r="BS120" s="54"/>
      <c r="BT120" s="54"/>
      <c r="BU120" s="54"/>
    </row>
    <row r="121" spans="1:73">
      <c r="A121" s="30">
        <v>39661</v>
      </c>
      <c r="B121" s="55">
        <v>64.2</v>
      </c>
      <c r="C121" s="55">
        <v>0.70799999999999996</v>
      </c>
      <c r="D121" s="51">
        <v>0</v>
      </c>
      <c r="E121" s="52">
        <v>59.841999999999985</v>
      </c>
      <c r="F121" s="46">
        <v>331.9</v>
      </c>
      <c r="G121" s="32">
        <v>0</v>
      </c>
      <c r="H121" s="53">
        <v>10.731999999999999</v>
      </c>
      <c r="I121" s="31">
        <v>0</v>
      </c>
      <c r="J121" s="43">
        <v>0</v>
      </c>
      <c r="K121" s="56">
        <v>22.7</v>
      </c>
      <c r="L121" s="43">
        <v>0</v>
      </c>
      <c r="M121" s="47"/>
      <c r="N121" s="47"/>
      <c r="O121" s="45"/>
      <c r="P121" s="4"/>
      <c r="Q121" s="36"/>
      <c r="R121" s="47"/>
      <c r="S121" s="48">
        <v>68.155000000000001</v>
      </c>
      <c r="T121" s="47"/>
      <c r="U121" s="47"/>
      <c r="V121" s="49">
        <v>20</v>
      </c>
      <c r="W121" s="47"/>
      <c r="X121" s="47"/>
      <c r="Y121" s="47"/>
      <c r="Z121" s="47"/>
      <c r="AH121" s="4">
        <f t="shared" si="11"/>
        <v>456.65</v>
      </c>
      <c r="AI121" s="4"/>
      <c r="AJ121" s="4"/>
      <c r="AK121" s="39">
        <f t="shared" si="12"/>
        <v>124.74999999999999</v>
      </c>
      <c r="AL121" s="39"/>
      <c r="AM121" s="39"/>
      <c r="AN121" s="39">
        <f t="shared" si="13"/>
        <v>33.432000000000002</v>
      </c>
      <c r="AO121" s="40" t="e">
        <f t="shared" si="14"/>
        <v>#DIV/0!</v>
      </c>
      <c r="AP121" s="40" t="e">
        <f t="shared" si="15"/>
        <v>#DIV/0!</v>
      </c>
      <c r="AQ121" s="40" t="e">
        <f t="shared" si="16"/>
        <v>#DIV/0!</v>
      </c>
      <c r="AR121" s="41">
        <f t="shared" si="17"/>
        <v>802.47016129032261</v>
      </c>
      <c r="AS121" s="39">
        <f t="shared" si="18"/>
        <v>-802.47016129032261</v>
      </c>
      <c r="AT121" s="40" t="e">
        <f t="shared" si="19"/>
        <v>#DIV/0!</v>
      </c>
      <c r="AV121" s="44">
        <f>'[1]Monthly SBO'!$K105</f>
        <v>0.81819047619047591</v>
      </c>
      <c r="BD121" s="42"/>
      <c r="BE121" s="42">
        <f t="shared" si="20"/>
        <v>4.8697821142982907</v>
      </c>
      <c r="BN121" s="4">
        <f t="shared" si="21"/>
        <v>160.65887096774202</v>
      </c>
      <c r="BO121" s="54"/>
      <c r="BP121" s="54"/>
      <c r="BQ121" s="54"/>
      <c r="BR121" s="54"/>
      <c r="BS121" s="54"/>
      <c r="BT121" s="54"/>
      <c r="BU121" s="54"/>
    </row>
    <row r="122" spans="1:73">
      <c r="A122" s="30">
        <v>39692</v>
      </c>
      <c r="B122" s="55">
        <v>90.4</v>
      </c>
      <c r="C122" s="55">
        <v>2.4929999999999999</v>
      </c>
      <c r="D122" s="51">
        <v>0</v>
      </c>
      <c r="E122" s="52">
        <v>52.23699999999991</v>
      </c>
      <c r="F122" s="46">
        <v>278.10000000000002</v>
      </c>
      <c r="G122" s="32">
        <v>0</v>
      </c>
      <c r="H122" s="53">
        <v>9.9130000000000003</v>
      </c>
      <c r="I122" s="31">
        <v>0</v>
      </c>
      <c r="J122" s="43">
        <v>0</v>
      </c>
      <c r="K122" s="56">
        <v>25.2</v>
      </c>
      <c r="L122" s="43">
        <v>0</v>
      </c>
      <c r="M122" s="47"/>
      <c r="N122" s="47"/>
      <c r="O122" s="45"/>
      <c r="P122" s="4"/>
      <c r="Q122" s="36"/>
      <c r="R122" s="47"/>
      <c r="S122" s="48">
        <v>63.024000000000001</v>
      </c>
      <c r="T122" s="47"/>
      <c r="U122" s="47"/>
      <c r="V122" s="49">
        <v>20</v>
      </c>
      <c r="W122" s="47"/>
      <c r="X122" s="47"/>
      <c r="Y122" s="47"/>
      <c r="Z122" s="47"/>
      <c r="AH122" s="4">
        <f t="shared" si="11"/>
        <v>423.2299999999999</v>
      </c>
      <c r="AI122" s="4"/>
      <c r="AJ122" s="4"/>
      <c r="AK122" s="39">
        <f t="shared" si="12"/>
        <v>145.12999999999991</v>
      </c>
      <c r="AL122" s="39"/>
      <c r="AM122" s="39"/>
      <c r="AN122" s="39">
        <f t="shared" si="13"/>
        <v>35.113</v>
      </c>
      <c r="AO122" s="40" t="e">
        <f t="shared" si="14"/>
        <v>#DIV/0!</v>
      </c>
      <c r="AP122" s="40" t="e">
        <f t="shared" si="15"/>
        <v>#DIV/0!</v>
      </c>
      <c r="AQ122" s="40" t="e">
        <f t="shared" si="16"/>
        <v>#DIV/0!</v>
      </c>
      <c r="AR122" s="41">
        <f t="shared" si="17"/>
        <v>766.79200000000003</v>
      </c>
      <c r="AS122" s="39">
        <f t="shared" si="18"/>
        <v>-766.79200000000003</v>
      </c>
      <c r="AT122" s="40" t="e">
        <f t="shared" si="19"/>
        <v>#DIV/0!</v>
      </c>
      <c r="AV122" s="44">
        <f>'[1]Monthly SBO'!$K106</f>
        <v>0.66109238095238099</v>
      </c>
      <c r="BD122" s="42"/>
      <c r="BE122" s="42">
        <f>F122/S122</f>
        <v>4.4126047220106628</v>
      </c>
      <c r="BN122" s="4">
        <f t="shared" si="21"/>
        <v>141.49833333333345</v>
      </c>
      <c r="BO122" s="54"/>
      <c r="BP122" s="54"/>
      <c r="BQ122" s="54"/>
      <c r="BR122" s="54"/>
      <c r="BS122" s="54"/>
      <c r="BT122" s="54"/>
      <c r="BU122" s="54"/>
    </row>
    <row r="123" spans="1:73">
      <c r="A123" s="30">
        <v>39722</v>
      </c>
      <c r="B123" s="55">
        <v>94.2</v>
      </c>
      <c r="C123" s="50">
        <v>2.75</v>
      </c>
      <c r="D123" s="51">
        <v>0</v>
      </c>
      <c r="E123" s="52">
        <v>75.303999999999974</v>
      </c>
      <c r="F123" s="46">
        <v>295.3</v>
      </c>
      <c r="G123" s="32">
        <v>0</v>
      </c>
      <c r="H123" s="53">
        <v>10.163</v>
      </c>
      <c r="I123" s="31">
        <v>0</v>
      </c>
      <c r="J123" s="43">
        <v>0</v>
      </c>
      <c r="K123" s="56">
        <v>14.4</v>
      </c>
      <c r="L123" s="43">
        <v>0</v>
      </c>
      <c r="M123" s="47"/>
      <c r="N123" s="47"/>
      <c r="O123" s="45"/>
      <c r="P123" s="4"/>
      <c r="Q123" s="36"/>
      <c r="R123" s="47"/>
      <c r="S123" s="48">
        <v>61.515000000000001</v>
      </c>
      <c r="T123" s="47"/>
      <c r="U123" s="47"/>
      <c r="V123" s="49">
        <v>20</v>
      </c>
      <c r="W123" s="47"/>
      <c r="X123" s="47"/>
      <c r="Y123" s="47"/>
      <c r="Z123" s="47"/>
      <c r="AH123" s="4">
        <f t="shared" si="11"/>
        <v>467.55399999999997</v>
      </c>
      <c r="AI123" s="4"/>
      <c r="AJ123" s="4"/>
      <c r="AK123" s="39">
        <f t="shared" si="12"/>
        <v>172.25399999999996</v>
      </c>
      <c r="AL123" s="39"/>
      <c r="AM123" s="39"/>
      <c r="AN123" s="39">
        <f t="shared" si="13"/>
        <v>24.563000000000002</v>
      </c>
      <c r="AO123" s="40" t="e">
        <f t="shared" si="14"/>
        <v>#DIV/0!</v>
      </c>
      <c r="AP123" s="40" t="e">
        <f t="shared" si="15"/>
        <v>#DIV/0!</v>
      </c>
      <c r="AQ123" s="40" t="e">
        <f t="shared" si="16"/>
        <v>#DIV/0!</v>
      </c>
      <c r="AR123" s="41">
        <f t="shared" si="17"/>
        <v>724.28951612903222</v>
      </c>
      <c r="AS123" s="39">
        <f t="shared" si="18"/>
        <v>-724.28951612903222</v>
      </c>
      <c r="AT123" s="40" t="e">
        <f t="shared" si="19"/>
        <v>#DIV/0!</v>
      </c>
      <c r="AV123" s="44">
        <f>'[1]Monthly SBO'!$K107</f>
        <v>0.53272608695652146</v>
      </c>
      <c r="BD123" s="42"/>
      <c r="BE123" s="42">
        <f>F123/S123</f>
        <v>4.8004551735349104</v>
      </c>
      <c r="BN123" s="4">
        <f t="shared" si="21"/>
        <v>136.89854838709675</v>
      </c>
      <c r="BO123" s="54"/>
      <c r="BP123" s="54"/>
      <c r="BQ123" s="54"/>
      <c r="BR123" s="54"/>
      <c r="BS123" s="54"/>
      <c r="BT123" s="54"/>
      <c r="BU123" s="54"/>
    </row>
    <row r="124" spans="1:73">
      <c r="A124" s="30">
        <v>39753</v>
      </c>
      <c r="B124" s="55">
        <v>118.9</v>
      </c>
      <c r="C124" s="50">
        <v>3</v>
      </c>
      <c r="D124" s="51">
        <v>0</v>
      </c>
      <c r="E124" s="52">
        <v>72.053999999999917</v>
      </c>
      <c r="F124" s="46">
        <v>252.4</v>
      </c>
      <c r="G124" s="32">
        <v>0</v>
      </c>
      <c r="H124" s="53">
        <v>7.9459999999999997</v>
      </c>
      <c r="I124" s="31">
        <v>0</v>
      </c>
      <c r="J124" s="43">
        <v>0</v>
      </c>
      <c r="K124" s="56">
        <v>12.4</v>
      </c>
      <c r="L124" s="43">
        <v>0</v>
      </c>
      <c r="M124" s="47"/>
      <c r="N124" s="47"/>
      <c r="O124" s="45"/>
      <c r="P124" s="4"/>
      <c r="Q124" s="36"/>
      <c r="R124" s="47"/>
      <c r="S124" s="48">
        <v>60.395000000000003</v>
      </c>
      <c r="T124" s="47"/>
      <c r="U124" s="47"/>
      <c r="V124" s="49">
        <v>20</v>
      </c>
      <c r="W124" s="47"/>
      <c r="X124" s="47"/>
      <c r="Y124" s="47"/>
      <c r="Z124" s="47"/>
      <c r="AH124" s="4">
        <f t="shared" si="11"/>
        <v>446.35399999999993</v>
      </c>
      <c r="AI124" s="4"/>
      <c r="AJ124" s="4"/>
      <c r="AK124" s="39">
        <f t="shared" si="12"/>
        <v>193.95399999999992</v>
      </c>
      <c r="AL124" s="39"/>
      <c r="AM124" s="39"/>
      <c r="AN124" s="39">
        <f t="shared" si="13"/>
        <v>20.346</v>
      </c>
      <c r="AO124" s="40" t="e">
        <f t="shared" si="14"/>
        <v>#DIV/0!</v>
      </c>
      <c r="AP124" s="40" t="e">
        <f t="shared" si="15"/>
        <v>#DIV/0!</v>
      </c>
      <c r="AQ124" s="40" t="e">
        <f t="shared" si="16"/>
        <v>#DIV/0!</v>
      </c>
      <c r="AR124" s="41">
        <f t="shared" si="17"/>
        <v>734.80583333333334</v>
      </c>
      <c r="AS124" s="39">
        <f t="shared" si="18"/>
        <v>-734.80583333333334</v>
      </c>
      <c r="AT124" s="40" t="e">
        <f t="shared" si="19"/>
        <v>#DIV/0!</v>
      </c>
      <c r="AV124" s="44">
        <f>'[1]Monthly SBO'!$K108</f>
        <v>0.65957157894736829</v>
      </c>
      <c r="BD124" s="42"/>
      <c r="BE124" s="42">
        <f>F124/S124</f>
        <v>4.1791539034688299</v>
      </c>
      <c r="BN124" s="4">
        <f t="shared" si="21"/>
        <v>227.44366666666662</v>
      </c>
      <c r="BO124" s="54"/>
      <c r="BP124" s="54"/>
      <c r="BQ124" s="54"/>
      <c r="BR124" s="54"/>
      <c r="BS124" s="54"/>
      <c r="BT124" s="54"/>
      <c r="BU124" s="54"/>
    </row>
    <row r="125" spans="1:73">
      <c r="A125" s="30">
        <v>39783</v>
      </c>
      <c r="B125" s="55">
        <v>24.1</v>
      </c>
      <c r="C125" s="50">
        <v>3</v>
      </c>
      <c r="D125" s="51">
        <v>0</v>
      </c>
      <c r="E125" s="52">
        <v>65.586000000000013</v>
      </c>
      <c r="F125" s="46">
        <v>207</v>
      </c>
      <c r="G125" s="32">
        <v>0</v>
      </c>
      <c r="H125" s="50">
        <v>9</v>
      </c>
      <c r="I125" s="31">
        <v>0</v>
      </c>
      <c r="J125" s="43">
        <v>0</v>
      </c>
      <c r="K125" s="56">
        <v>13</v>
      </c>
      <c r="L125" s="43">
        <v>0</v>
      </c>
      <c r="M125" s="47"/>
      <c r="N125" s="47"/>
      <c r="O125" s="45"/>
      <c r="P125" s="4"/>
      <c r="Q125" s="36"/>
      <c r="R125" s="47"/>
      <c r="S125" s="48">
        <v>44.167999999999999</v>
      </c>
      <c r="T125" s="47"/>
      <c r="U125" s="47"/>
      <c r="V125" s="57">
        <v>26.893260999999999</v>
      </c>
      <c r="W125" s="47"/>
      <c r="X125" s="47"/>
      <c r="Y125" s="47"/>
      <c r="Z125" s="47"/>
      <c r="AH125" s="4">
        <f t="shared" si="11"/>
        <v>299.68600000000004</v>
      </c>
      <c r="AI125" s="4"/>
      <c r="AJ125" s="4"/>
      <c r="AK125" s="39">
        <f t="shared" si="12"/>
        <v>92.686000000000007</v>
      </c>
      <c r="AL125" s="39"/>
      <c r="AM125" s="39"/>
      <c r="AN125" s="39">
        <f t="shared" si="13"/>
        <v>22</v>
      </c>
      <c r="AO125" s="40" t="e">
        <f t="shared" si="14"/>
        <v>#DIV/0!</v>
      </c>
      <c r="AP125" s="40" t="e">
        <f t="shared" si="15"/>
        <v>#DIV/0!</v>
      </c>
      <c r="AQ125" s="40" t="e">
        <f t="shared" si="16"/>
        <v>#DIV/0!</v>
      </c>
      <c r="AR125" s="41">
        <f t="shared" si="17"/>
        <v>520.04258064516125</v>
      </c>
      <c r="AS125" s="39">
        <f t="shared" si="18"/>
        <v>-520.04258064516125</v>
      </c>
      <c r="AT125" s="40" t="e">
        <f t="shared" si="19"/>
        <v>#DIV/0!</v>
      </c>
      <c r="AV125" s="44">
        <f>'[1]Monthly SBO'!$K109</f>
        <v>0.91726545454545449</v>
      </c>
      <c r="BD125" s="42"/>
      <c r="BE125" s="42">
        <f>F125/S125</f>
        <v>4.6866509690273501</v>
      </c>
      <c r="BN125" s="4">
        <f t="shared" si="21"/>
        <v>12.763225806451487</v>
      </c>
      <c r="BO125" s="54"/>
      <c r="BP125" s="54"/>
      <c r="BQ125" s="54"/>
      <c r="BR125" s="54"/>
      <c r="BS125" s="54"/>
      <c r="BT125" s="54"/>
      <c r="BU125" s="54"/>
    </row>
    <row r="126" spans="1:73">
      <c r="A126" s="30">
        <v>39814</v>
      </c>
      <c r="B126" s="58">
        <v>44</v>
      </c>
      <c r="C126" s="390">
        <v>0</v>
      </c>
      <c r="D126" s="60">
        <v>0</v>
      </c>
      <c r="E126" s="389">
        <v>0</v>
      </c>
      <c r="F126" s="58">
        <v>152</v>
      </c>
      <c r="G126" s="386">
        <v>0</v>
      </c>
      <c r="H126" s="58">
        <v>16</v>
      </c>
      <c r="I126" s="58">
        <v>69</v>
      </c>
      <c r="J126" s="58">
        <v>12</v>
      </c>
      <c r="K126" s="58">
        <v>1</v>
      </c>
      <c r="L126" s="58">
        <v>3</v>
      </c>
      <c r="M126" s="59">
        <v>0</v>
      </c>
      <c r="N126" s="58">
        <v>0</v>
      </c>
      <c r="O126" s="62">
        <f>MROUND((O127/SUM(H127:N127,B127:F127))*SUM(B126:F126,H126:N126),1)</f>
        <v>0</v>
      </c>
      <c r="P126" s="4">
        <v>297</v>
      </c>
      <c r="Q126" s="36">
        <v>7.0075699215090816</v>
      </c>
      <c r="R126" s="4">
        <v>2148.0329999999999</v>
      </c>
      <c r="S126" s="63">
        <v>42.382738000000003</v>
      </c>
      <c r="T126" s="4">
        <v>13.934949</v>
      </c>
      <c r="U126" s="4">
        <v>20.565349000000001</v>
      </c>
      <c r="V126" s="4">
        <v>34.287863000000002</v>
      </c>
      <c r="W126" s="64">
        <v>7.3946020000000026</v>
      </c>
      <c r="X126" s="39">
        <f t="shared" ref="X126:X189" si="22">T126+U126</f>
        <v>34.500298000000001</v>
      </c>
      <c r="Y126" s="64"/>
      <c r="Z126" s="65">
        <f>V126/(X127/31)</f>
        <v>26.749492012602509</v>
      </c>
      <c r="AA126" s="4">
        <f t="shared" ref="AA126:AA137" si="23">P126-SUM(B126:O126)</f>
        <v>0</v>
      </c>
      <c r="AB126" s="4">
        <f t="shared" ref="AB126:AB185" si="24">P126-AA126</f>
        <v>297</v>
      </c>
      <c r="AF126" s="54">
        <f t="shared" ref="AF126:AF189" si="25">(2204.622/300)/Q126</f>
        <v>1.0486859328286868</v>
      </c>
      <c r="AG126" s="54"/>
      <c r="AH126" s="4">
        <f t="shared" si="11"/>
        <v>196</v>
      </c>
      <c r="AI126" s="66">
        <f>AH126/31</f>
        <v>6.32258064516129</v>
      </c>
      <c r="AJ126" s="66"/>
      <c r="AK126" s="39">
        <f t="shared" si="12"/>
        <v>44</v>
      </c>
      <c r="AL126" s="66">
        <f>AK126/31</f>
        <v>1.4193548387096775</v>
      </c>
      <c r="AM126" s="39"/>
      <c r="AN126" s="39">
        <f t="shared" si="13"/>
        <v>101</v>
      </c>
      <c r="AO126" s="40">
        <f t="shared" si="14"/>
        <v>0.51178451178451179</v>
      </c>
      <c r="AP126" s="40">
        <f t="shared" si="15"/>
        <v>0.65993265993265993</v>
      </c>
      <c r="AQ126" s="40">
        <f t="shared" si="16"/>
        <v>0.34006734006734007</v>
      </c>
      <c r="AR126" s="41">
        <f t="shared" si="17"/>
        <v>499.02256032258066</v>
      </c>
      <c r="AS126" s="39">
        <f t="shared" si="18"/>
        <v>1649.0104396774193</v>
      </c>
      <c r="AT126" s="40">
        <f t="shared" si="19"/>
        <v>0.23231605860923957</v>
      </c>
      <c r="AV126" s="44">
        <f>'[1]Monthly SBO'!$K110</f>
        <v>1.1345489999999996</v>
      </c>
      <c r="AZ126" s="42">
        <f t="shared" ref="AZ126:AZ189" si="26">AX126-AX114</f>
        <v>0</v>
      </c>
      <c r="BA126" s="67">
        <f>F126/31</f>
        <v>4.903225806451613</v>
      </c>
      <c r="BD126" s="42">
        <f>AH126/X126</f>
        <v>5.6811103486700318</v>
      </c>
      <c r="BE126" s="42">
        <f>F126/S126</f>
        <v>3.586365751075355</v>
      </c>
      <c r="BF126" s="68" t="e">
        <f>#REF!</f>
        <v>#REF!</v>
      </c>
      <c r="BH126" s="42">
        <f>C126/S126</f>
        <v>0</v>
      </c>
      <c r="BI126" s="42">
        <f>B126/S126</f>
        <v>1.0381585068902344</v>
      </c>
      <c r="BJ126" s="42" t="e">
        <f>SUM(L126:M126)*#REF!/S126</f>
        <v>#REF!</v>
      </c>
      <c r="BK126" s="42">
        <f>SUM(L126:M126)*'[12]Yellow Grease Complex'!$BH$120/S126</f>
        <v>0</v>
      </c>
      <c r="BL126" s="42">
        <f t="shared" ref="BL126:BL189" si="27">J127/S127</f>
        <v>0.29911666064245712</v>
      </c>
      <c r="BM126" s="42">
        <f t="shared" ref="BM126:BM189" si="28">I127/S127</f>
        <v>1.2562899746983198</v>
      </c>
      <c r="BN126" s="4">
        <f t="shared" si="21"/>
        <v>-92.866149354838797</v>
      </c>
      <c r="BO126" s="54">
        <f t="shared" ref="BO126:BP165" si="29">B126/$P126</f>
        <v>0.14814814814814814</v>
      </c>
      <c r="BP126" s="54">
        <f t="shared" si="29"/>
        <v>0</v>
      </c>
      <c r="BQ126" s="54">
        <f t="shared" ref="BQ126:BQ189" si="30">F126/$P126</f>
        <v>0.51178451178451179</v>
      </c>
      <c r="BR126" s="54">
        <f t="shared" ref="BR126:BT165" si="31">H126/$P126</f>
        <v>5.387205387205387E-2</v>
      </c>
      <c r="BS126" s="54">
        <f t="shared" si="31"/>
        <v>0.23232323232323232</v>
      </c>
      <c r="BT126" s="54">
        <f t="shared" si="31"/>
        <v>4.0404040404040407E-2</v>
      </c>
      <c r="BU126" s="54" cm="1">
        <f t="array" ref="BU126">SUM(K126:M126/$P126)</f>
        <v>1.3468013468013469E-2</v>
      </c>
    </row>
    <row r="127" spans="1:73">
      <c r="A127" s="30">
        <v>39845</v>
      </c>
      <c r="B127" s="58">
        <v>15</v>
      </c>
      <c r="C127" s="390">
        <v>0</v>
      </c>
      <c r="D127" s="60">
        <v>0</v>
      </c>
      <c r="E127" s="389">
        <v>0</v>
      </c>
      <c r="F127" s="58">
        <v>146</v>
      </c>
      <c r="G127" s="386">
        <v>0</v>
      </c>
      <c r="H127" s="58">
        <v>15</v>
      </c>
      <c r="I127" s="58">
        <v>42</v>
      </c>
      <c r="J127" s="58">
        <v>10</v>
      </c>
      <c r="K127" s="59">
        <v>0</v>
      </c>
      <c r="L127" s="58">
        <v>4</v>
      </c>
      <c r="M127" s="59">
        <v>0</v>
      </c>
      <c r="N127" s="58">
        <v>0</v>
      </c>
      <c r="O127" s="62">
        <f>MROUND((O128/SUM(H128:N128,B128:F128))*SUM(B127:F127,H127:N127),1)</f>
        <v>0</v>
      </c>
      <c r="P127" s="4">
        <v>232</v>
      </c>
      <c r="Q127" s="36">
        <v>6.9395065269050047</v>
      </c>
      <c r="R127" s="4">
        <v>2148.0329999999999</v>
      </c>
      <c r="S127" s="63">
        <v>33.431772000000002</v>
      </c>
      <c r="T127" s="4">
        <v>18.031419</v>
      </c>
      <c r="U127" s="4">
        <v>21.704802999999998</v>
      </c>
      <c r="V127" s="4">
        <v>30.371949000000001</v>
      </c>
      <c r="W127" s="4">
        <f>V127-V126</f>
        <v>-3.9159140000000008</v>
      </c>
      <c r="X127" s="39">
        <f t="shared" si="22"/>
        <v>39.736221999999998</v>
      </c>
      <c r="Y127" s="4"/>
      <c r="Z127" s="65">
        <f>V127/(X128/28)</f>
        <v>31.113861243776512</v>
      </c>
      <c r="AA127" s="4">
        <f t="shared" si="23"/>
        <v>0</v>
      </c>
      <c r="AB127" s="4">
        <f t="shared" si="24"/>
        <v>232</v>
      </c>
      <c r="AF127" s="54">
        <f t="shared" si="25"/>
        <v>1.0589715524451724</v>
      </c>
      <c r="AG127" s="54"/>
      <c r="AH127" s="4">
        <f t="shared" si="11"/>
        <v>161</v>
      </c>
      <c r="AI127" s="66">
        <f>AH127/28</f>
        <v>5.75</v>
      </c>
      <c r="AJ127" s="66"/>
      <c r="AK127" s="39">
        <f t="shared" si="12"/>
        <v>15</v>
      </c>
      <c r="AL127" s="66">
        <f>AK127/28</f>
        <v>0.5357142857142857</v>
      </c>
      <c r="AM127" s="39"/>
      <c r="AN127" s="39">
        <f t="shared" si="13"/>
        <v>71</v>
      </c>
      <c r="AO127" s="40">
        <f t="shared" si="14"/>
        <v>0.62931034482758619</v>
      </c>
      <c r="AP127" s="40">
        <f t="shared" si="15"/>
        <v>0.69396551724137934</v>
      </c>
      <c r="AQ127" s="40">
        <f t="shared" si="16"/>
        <v>0.30603448275862066</v>
      </c>
      <c r="AR127" s="41">
        <f t="shared" si="17"/>
        <v>435.80702785714288</v>
      </c>
      <c r="AS127" s="39">
        <f t="shared" si="18"/>
        <v>1712.225972142857</v>
      </c>
      <c r="AT127" s="40">
        <f t="shared" si="19"/>
        <v>0.2028865608010412</v>
      </c>
      <c r="AV127" s="44">
        <f>'[1]Monthly SBO'!$K111</f>
        <v>1.1494757894736842</v>
      </c>
      <c r="AZ127" s="42">
        <f t="shared" si="26"/>
        <v>0</v>
      </c>
      <c r="BA127" s="67">
        <f>F127/28</f>
        <v>5.2142857142857144</v>
      </c>
      <c r="BD127" s="42">
        <f t="shared" ref="BD127:BD190" si="32">AH127/X127</f>
        <v>4.051718857419309</v>
      </c>
      <c r="BE127" s="42">
        <f t="shared" ref="BE127:BE190" si="33">F127/S127</f>
        <v>4.3671032453798739</v>
      </c>
      <c r="BF127" s="68">
        <f>[2]Prices!$L472</f>
        <v>28.93</v>
      </c>
      <c r="BH127" s="42">
        <f t="shared" ref="BH127:BH190" si="34">C127/S127</f>
        <v>0</v>
      </c>
      <c r="BI127" s="42">
        <f t="shared" ref="BI127:BI190" si="35">B127/S127</f>
        <v>0.44867499096368563</v>
      </c>
      <c r="BJ127" s="42">
        <f>SUM(L127:M127)*'[12]Yellow Grease Complex'!$BH$119/S127</f>
        <v>0</v>
      </c>
      <c r="BK127" s="42">
        <f>SUM(L127:M127)*'[12]Yellow Grease Complex'!$BH$120/S127</f>
        <v>0</v>
      </c>
      <c r="BL127" s="42">
        <f t="shared" si="27"/>
        <v>0.75204664794947906</v>
      </c>
      <c r="BM127" s="42">
        <f t="shared" si="28"/>
        <v>1.3160816339115884</v>
      </c>
      <c r="BN127" s="4">
        <f t="shared" si="21"/>
        <v>-131.89383421182254</v>
      </c>
      <c r="BO127" s="54">
        <f t="shared" si="29"/>
        <v>6.4655172413793108E-2</v>
      </c>
      <c r="BP127" s="54">
        <f t="shared" si="29"/>
        <v>0</v>
      </c>
      <c r="BQ127" s="54">
        <f t="shared" si="30"/>
        <v>0.62931034482758619</v>
      </c>
      <c r="BR127" s="54">
        <f t="shared" si="31"/>
        <v>6.4655172413793108E-2</v>
      </c>
      <c r="BS127" s="54">
        <f t="shared" si="31"/>
        <v>0.18103448275862069</v>
      </c>
      <c r="BT127" s="54">
        <f t="shared" si="31"/>
        <v>4.3103448275862072E-2</v>
      </c>
      <c r="BU127" s="54" cm="1">
        <f t="array" ref="BU127">SUM(K127:M127/$P127)</f>
        <v>1.7241379310344827E-2</v>
      </c>
    </row>
    <row r="128" spans="1:73">
      <c r="A128" s="30">
        <v>39873</v>
      </c>
      <c r="B128" s="390">
        <v>0</v>
      </c>
      <c r="C128" s="390">
        <v>0</v>
      </c>
      <c r="D128" s="60">
        <v>0</v>
      </c>
      <c r="E128" s="389">
        <v>0</v>
      </c>
      <c r="F128" s="58">
        <v>102</v>
      </c>
      <c r="G128" s="386">
        <v>0</v>
      </c>
      <c r="H128" s="58">
        <v>7</v>
      </c>
      <c r="I128" s="58">
        <v>35</v>
      </c>
      <c r="J128" s="58">
        <v>20</v>
      </c>
      <c r="K128" s="59">
        <v>0</v>
      </c>
      <c r="L128" s="58">
        <v>6</v>
      </c>
      <c r="M128" s="59">
        <v>0</v>
      </c>
      <c r="N128" s="58">
        <v>0</v>
      </c>
      <c r="O128" s="58">
        <v>0</v>
      </c>
      <c r="P128" s="4">
        <v>170</v>
      </c>
      <c r="Q128" s="36">
        <v>6.392396507570572</v>
      </c>
      <c r="R128" s="4">
        <v>2093.2829999999999</v>
      </c>
      <c r="S128" s="63">
        <v>26.594094999999999</v>
      </c>
      <c r="T128" s="4">
        <v>11.987791</v>
      </c>
      <c r="U128" s="4">
        <v>15.344547</v>
      </c>
      <c r="V128" s="4">
        <v>29.673166999999999</v>
      </c>
      <c r="W128" s="4">
        <f t="shared" ref="W128:W188" si="36">V128-V127</f>
        <v>-0.69878200000000135</v>
      </c>
      <c r="X128" s="39">
        <f t="shared" si="22"/>
        <v>27.332338</v>
      </c>
      <c r="Y128" s="4"/>
      <c r="Z128" s="65">
        <f>V128/(X129/31)</f>
        <v>31.501081258341706</v>
      </c>
      <c r="AA128" s="4">
        <f t="shared" si="23"/>
        <v>0</v>
      </c>
      <c r="AB128" s="4">
        <f t="shared" si="24"/>
        <v>170</v>
      </c>
      <c r="AF128" s="54">
        <f t="shared" si="25"/>
        <v>1.1496064099429411</v>
      </c>
      <c r="AG128" s="54"/>
      <c r="AH128" s="4">
        <f t="shared" si="11"/>
        <v>102</v>
      </c>
      <c r="AI128" s="66">
        <f>AH128/31</f>
        <v>3.2903225806451615</v>
      </c>
      <c r="AJ128" s="66"/>
      <c r="AK128" s="39">
        <f t="shared" si="12"/>
        <v>0</v>
      </c>
      <c r="AL128" s="66">
        <f>AK128/31</f>
        <v>0</v>
      </c>
      <c r="AM128" s="39"/>
      <c r="AN128" s="39">
        <f t="shared" si="13"/>
        <v>68</v>
      </c>
      <c r="AO128" s="40">
        <f t="shared" si="14"/>
        <v>0.6</v>
      </c>
      <c r="AP128" s="40">
        <f t="shared" si="15"/>
        <v>0.6</v>
      </c>
      <c r="AQ128" s="40">
        <f t="shared" si="16"/>
        <v>0.4</v>
      </c>
      <c r="AR128" s="41">
        <f t="shared" si="17"/>
        <v>313.12402177419352</v>
      </c>
      <c r="AS128" s="39">
        <f t="shared" si="18"/>
        <v>1780.1589782258063</v>
      </c>
      <c r="AT128" s="40">
        <f t="shared" si="19"/>
        <v>0.1495851357767648</v>
      </c>
      <c r="AV128" s="44">
        <f>'[1]Monthly SBO'!$K112</f>
        <v>1.0955618181818179</v>
      </c>
      <c r="AZ128" s="42">
        <f t="shared" si="26"/>
        <v>0</v>
      </c>
      <c r="BA128" s="67">
        <f>F128/31</f>
        <v>3.2903225806451615</v>
      </c>
      <c r="BD128" s="42">
        <f t="shared" si="32"/>
        <v>3.7318432107783828</v>
      </c>
      <c r="BE128" s="42">
        <f t="shared" si="33"/>
        <v>3.835437904542343</v>
      </c>
      <c r="BF128" s="68">
        <f>[2]Prices!$L473</f>
        <v>28.23</v>
      </c>
      <c r="BG128" s="68" t="e">
        <f>AVERAGE(BF126:BF128)</f>
        <v>#REF!</v>
      </c>
      <c r="BH128" s="42">
        <f t="shared" si="34"/>
        <v>0</v>
      </c>
      <c r="BI128" s="42">
        <f t="shared" si="35"/>
        <v>0</v>
      </c>
      <c r="BJ128" s="42">
        <f>SUM(L128:M128)*'[12]Yellow Grease Complex'!$BH$119/S128</f>
        <v>0</v>
      </c>
      <c r="BK128" s="42">
        <f>SUM(L128:M128)*'[12]Yellow Grease Complex'!$BH$120/S128</f>
        <v>0</v>
      </c>
      <c r="BL128" s="42">
        <f t="shared" si="27"/>
        <v>1.135930925744302</v>
      </c>
      <c r="BM128" s="42">
        <f t="shared" si="28"/>
        <v>0.99393956002626416</v>
      </c>
      <c r="BN128" s="4">
        <f t="shared" si="21"/>
        <v>-274.19630080645157</v>
      </c>
      <c r="BO128" s="54">
        <f t="shared" si="29"/>
        <v>0</v>
      </c>
      <c r="BP128" s="54">
        <f t="shared" si="29"/>
        <v>0</v>
      </c>
      <c r="BQ128" s="54">
        <f t="shared" si="30"/>
        <v>0.6</v>
      </c>
      <c r="BR128" s="54">
        <f t="shared" si="31"/>
        <v>4.1176470588235294E-2</v>
      </c>
      <c r="BS128" s="54">
        <f t="shared" si="31"/>
        <v>0.20588235294117646</v>
      </c>
      <c r="BT128" s="54">
        <f t="shared" si="31"/>
        <v>0.11764705882352941</v>
      </c>
      <c r="BU128" s="54" cm="1">
        <f t="array" ref="BU128">SUM(K128:M128/$P128)</f>
        <v>3.5294117647058823E-2</v>
      </c>
    </row>
    <row r="129" spans="1:76">
      <c r="A129" s="30">
        <v>39904</v>
      </c>
      <c r="B129" s="390">
        <v>0</v>
      </c>
      <c r="C129" s="69">
        <v>4</v>
      </c>
      <c r="D129" s="60">
        <v>0</v>
      </c>
      <c r="E129" s="389">
        <v>0</v>
      </c>
      <c r="F129" s="58">
        <v>102</v>
      </c>
      <c r="G129" s="386">
        <v>0</v>
      </c>
      <c r="H129" s="58">
        <v>8</v>
      </c>
      <c r="I129" s="58">
        <v>28</v>
      </c>
      <c r="J129" s="58">
        <v>32</v>
      </c>
      <c r="K129" s="58">
        <v>2</v>
      </c>
      <c r="L129" s="58">
        <v>12</v>
      </c>
      <c r="M129" s="59">
        <v>0</v>
      </c>
      <c r="N129" s="58">
        <v>0</v>
      </c>
      <c r="O129" s="58">
        <v>0</v>
      </c>
      <c r="P129" s="4">
        <v>188</v>
      </c>
      <c r="Q129" s="36">
        <v>6.6735941887477734</v>
      </c>
      <c r="R129" s="4">
        <v>2080.7829999999999</v>
      </c>
      <c r="S129" s="63">
        <v>28.170726999999999</v>
      </c>
      <c r="T129" s="4">
        <v>12.790476</v>
      </c>
      <c r="U129" s="4">
        <v>16.410685999999998</v>
      </c>
      <c r="V129" s="4">
        <v>28.575462000000002</v>
      </c>
      <c r="W129" s="4">
        <f t="shared" si="36"/>
        <v>-1.0977049999999977</v>
      </c>
      <c r="X129" s="39">
        <f t="shared" si="22"/>
        <v>29.201161999999997</v>
      </c>
      <c r="Y129" s="4"/>
      <c r="Z129" s="65">
        <f>V129/(X130/30)</f>
        <v>21.918237819045189</v>
      </c>
      <c r="AA129" s="4">
        <f t="shared" si="23"/>
        <v>0</v>
      </c>
      <c r="AB129" s="4">
        <f t="shared" si="24"/>
        <v>188</v>
      </c>
      <c r="AF129" s="54">
        <f t="shared" si="25"/>
        <v>1.1011667464573403</v>
      </c>
      <c r="AG129" s="54"/>
      <c r="AH129" s="4">
        <f t="shared" si="11"/>
        <v>106</v>
      </c>
      <c r="AI129" s="66">
        <f>AH129/30</f>
        <v>3.5333333333333332</v>
      </c>
      <c r="AJ129" s="66"/>
      <c r="AK129" s="39">
        <f t="shared" si="12"/>
        <v>4</v>
      </c>
      <c r="AL129" s="66">
        <f>AK129/30</f>
        <v>0.13333333333333333</v>
      </c>
      <c r="AM129" s="39"/>
      <c r="AN129" s="39">
        <f t="shared" si="13"/>
        <v>82</v>
      </c>
      <c r="AO129" s="40">
        <f t="shared" si="14"/>
        <v>0.54255319148936165</v>
      </c>
      <c r="AP129" s="40">
        <f t="shared" si="15"/>
        <v>0.56382978723404253</v>
      </c>
      <c r="AQ129" s="40">
        <f t="shared" si="16"/>
        <v>0.43617021276595747</v>
      </c>
      <c r="AR129" s="41">
        <f t="shared" si="17"/>
        <v>342.74384516666663</v>
      </c>
      <c r="AS129" s="39">
        <f t="shared" si="18"/>
        <v>1738.0391548333332</v>
      </c>
      <c r="AT129" s="40">
        <f t="shared" si="19"/>
        <v>0.16471868770874554</v>
      </c>
      <c r="AV129" s="44">
        <f>'[1]Monthly SBO'!$K113</f>
        <v>1.3387209523809525</v>
      </c>
      <c r="AZ129" s="42">
        <f t="shared" si="26"/>
        <v>0</v>
      </c>
      <c r="BA129" s="67">
        <f>F129/30</f>
        <v>3.4</v>
      </c>
      <c r="BD129" s="42">
        <f t="shared" si="32"/>
        <v>3.6299925324889473</v>
      </c>
      <c r="BE129" s="42">
        <f t="shared" si="33"/>
        <v>3.6207798258099624</v>
      </c>
      <c r="BF129" s="68">
        <f>[2]Prices!$L474</f>
        <v>32.76</v>
      </c>
      <c r="BG129" s="68">
        <f t="shared" ref="BG129:BG192" si="37">AVERAGE(BF127:BF129)</f>
        <v>29.973333333333329</v>
      </c>
      <c r="BH129" s="42">
        <f t="shared" si="34"/>
        <v>0.14199136571803775</v>
      </c>
      <c r="BI129" s="42">
        <f t="shared" si="35"/>
        <v>0</v>
      </c>
      <c r="BJ129" s="42">
        <f>SUM(L129:M129)*'[12]Yellow Grease Complex'!$BH$119/S129</f>
        <v>0</v>
      </c>
      <c r="BK129" s="42">
        <f>SUM(L129:M129)*'[12]Yellow Grease Complex'!$BH$120/S129</f>
        <v>0</v>
      </c>
      <c r="BL129" s="42">
        <f t="shared" si="27"/>
        <v>0.93455544941774693</v>
      </c>
      <c r="BM129" s="42">
        <f t="shared" si="28"/>
        <v>1.52644056738232</v>
      </c>
      <c r="BN129" s="4">
        <f t="shared" si="21"/>
        <v>-305.44748816666669</v>
      </c>
      <c r="BO129" s="54">
        <f t="shared" si="29"/>
        <v>0</v>
      </c>
      <c r="BP129" s="54">
        <f t="shared" si="29"/>
        <v>2.1276595744680851E-2</v>
      </c>
      <c r="BQ129" s="54">
        <f t="shared" si="30"/>
        <v>0.54255319148936165</v>
      </c>
      <c r="BR129" s="54">
        <f t="shared" si="31"/>
        <v>4.2553191489361701E-2</v>
      </c>
      <c r="BS129" s="54">
        <f t="shared" si="31"/>
        <v>0.14893617021276595</v>
      </c>
      <c r="BT129" s="54">
        <f t="shared" si="31"/>
        <v>0.1702127659574468</v>
      </c>
      <c r="BU129" s="54" cm="1">
        <f t="array" ref="BU129">SUM(K129:M129/$P129)</f>
        <v>7.4468085106382975E-2</v>
      </c>
    </row>
    <row r="130" spans="1:76">
      <c r="A130" s="30">
        <v>39934</v>
      </c>
      <c r="B130" s="58">
        <v>2</v>
      </c>
      <c r="C130" s="69">
        <v>8</v>
      </c>
      <c r="D130" s="60">
        <v>0</v>
      </c>
      <c r="E130" s="389">
        <v>0</v>
      </c>
      <c r="F130" s="58">
        <v>94</v>
      </c>
      <c r="G130" s="386">
        <v>0</v>
      </c>
      <c r="H130" s="58">
        <v>10</v>
      </c>
      <c r="I130" s="58">
        <v>49</v>
      </c>
      <c r="J130" s="58">
        <v>30</v>
      </c>
      <c r="K130" s="59">
        <v>0</v>
      </c>
      <c r="L130" s="58">
        <v>13</v>
      </c>
      <c r="M130" s="58">
        <v>1</v>
      </c>
      <c r="N130" s="58">
        <v>0</v>
      </c>
      <c r="O130" s="62">
        <v>0</v>
      </c>
      <c r="P130" s="4">
        <v>207</v>
      </c>
      <c r="Q130" s="36">
        <v>6.4484326009824535</v>
      </c>
      <c r="R130" s="4">
        <v>2140.7829999999999</v>
      </c>
      <c r="S130" s="63">
        <v>32.100824000000003</v>
      </c>
      <c r="T130" s="4">
        <v>19.078330999999999</v>
      </c>
      <c r="U130" s="4">
        <v>20.033566</v>
      </c>
      <c r="V130" s="4">
        <v>21.458950999999999</v>
      </c>
      <c r="W130" s="4">
        <f t="shared" si="36"/>
        <v>-7.1165110000000027</v>
      </c>
      <c r="X130" s="39">
        <f t="shared" si="22"/>
        <v>39.111896999999999</v>
      </c>
      <c r="Y130" s="4"/>
      <c r="Z130" s="65">
        <f>V130/(X131/31)</f>
        <v>16.961596752605441</v>
      </c>
      <c r="AA130" s="4">
        <f t="shared" si="23"/>
        <v>0</v>
      </c>
      <c r="AB130" s="4">
        <f t="shared" si="24"/>
        <v>207</v>
      </c>
      <c r="AF130" s="54">
        <f t="shared" si="25"/>
        <v>1.1396164703466667</v>
      </c>
      <c r="AG130" s="54"/>
      <c r="AH130" s="4">
        <f t="shared" si="11"/>
        <v>104</v>
      </c>
      <c r="AI130" s="66">
        <f>AH130/31</f>
        <v>3.3548387096774195</v>
      </c>
      <c r="AJ130" s="66"/>
      <c r="AK130" s="39">
        <f t="shared" si="12"/>
        <v>10</v>
      </c>
      <c r="AL130" s="66">
        <f>AK130/31</f>
        <v>0.32258064516129031</v>
      </c>
      <c r="AM130" s="39"/>
      <c r="AN130" s="39">
        <f t="shared" si="13"/>
        <v>103</v>
      </c>
      <c r="AO130" s="40">
        <f t="shared" si="14"/>
        <v>0.45410628019323673</v>
      </c>
      <c r="AP130" s="40">
        <f t="shared" si="15"/>
        <v>0.50241545893719808</v>
      </c>
      <c r="AQ130" s="40">
        <f t="shared" si="16"/>
        <v>0.49758454106280192</v>
      </c>
      <c r="AR130" s="41">
        <f t="shared" si="17"/>
        <v>377.96131483870965</v>
      </c>
      <c r="AS130" s="39">
        <f t="shared" si="18"/>
        <v>1762.8216851612901</v>
      </c>
      <c r="AT130" s="40">
        <f t="shared" si="19"/>
        <v>0.17655283830201832</v>
      </c>
      <c r="AV130" s="44">
        <f>'[1]Monthly SBO'!$K114</f>
        <v>1.4127949999999998</v>
      </c>
      <c r="AZ130" s="42">
        <f t="shared" si="26"/>
        <v>0</v>
      </c>
      <c r="BA130" s="67">
        <f>F130/31</f>
        <v>3.032258064516129</v>
      </c>
      <c r="BD130" s="42">
        <f t="shared" si="32"/>
        <v>2.6590374790565643</v>
      </c>
      <c r="BE130" s="42">
        <f t="shared" si="33"/>
        <v>2.9282737415089404</v>
      </c>
      <c r="BF130" s="68">
        <f>[2]Prices!$L475</f>
        <v>36.06</v>
      </c>
      <c r="BG130" s="68">
        <f t="shared" si="37"/>
        <v>32.35</v>
      </c>
      <c r="BH130" s="42">
        <f t="shared" si="34"/>
        <v>0.24921478651139919</v>
      </c>
      <c r="BI130" s="42">
        <f t="shared" si="35"/>
        <v>6.2303696627849799E-2</v>
      </c>
      <c r="BJ130" s="42">
        <f>SUM(L130:M130)*'[12]Yellow Grease Complex'!$BH$119/S130</f>
        <v>0</v>
      </c>
      <c r="BK130" s="42">
        <f>SUM(L130:M130)*'[12]Yellow Grease Complex'!$BH$120/S130</f>
        <v>0</v>
      </c>
      <c r="BL130" s="42">
        <f t="shared" si="27"/>
        <v>1.0122762009905362</v>
      </c>
      <c r="BM130" s="42">
        <f t="shared" si="28"/>
        <v>1.2206860070768228</v>
      </c>
      <c r="BN130" s="4">
        <f t="shared" si="21"/>
        <v>-261.0241690322581</v>
      </c>
      <c r="BO130" s="54">
        <f t="shared" si="29"/>
        <v>9.6618357487922701E-3</v>
      </c>
      <c r="BP130" s="54">
        <f t="shared" si="29"/>
        <v>3.864734299516908E-2</v>
      </c>
      <c r="BQ130" s="54">
        <f t="shared" si="30"/>
        <v>0.45410628019323673</v>
      </c>
      <c r="BR130" s="54">
        <f t="shared" si="31"/>
        <v>4.8309178743961352E-2</v>
      </c>
      <c r="BS130" s="54">
        <f t="shared" si="31"/>
        <v>0.23671497584541062</v>
      </c>
      <c r="BT130" s="54">
        <f t="shared" si="31"/>
        <v>0.14492753623188406</v>
      </c>
      <c r="BU130" s="54" cm="1">
        <f t="array" ref="BU130">SUM(K130:M130/$P130)</f>
        <v>6.7632850241545889E-2</v>
      </c>
    </row>
    <row r="131" spans="1:76">
      <c r="A131" s="30">
        <v>39965</v>
      </c>
      <c r="B131" s="58">
        <v>2</v>
      </c>
      <c r="C131" s="69">
        <v>4</v>
      </c>
      <c r="D131" s="60">
        <v>0</v>
      </c>
      <c r="E131" s="389">
        <v>0</v>
      </c>
      <c r="F131" s="58">
        <v>112</v>
      </c>
      <c r="G131" s="386">
        <v>0</v>
      </c>
      <c r="H131" s="58">
        <v>11</v>
      </c>
      <c r="I131" s="58">
        <v>41</v>
      </c>
      <c r="J131" s="58">
        <v>34</v>
      </c>
      <c r="K131" s="58">
        <v>20</v>
      </c>
      <c r="L131" s="58">
        <v>12</v>
      </c>
      <c r="M131" s="59">
        <v>0</v>
      </c>
      <c r="N131" s="58">
        <v>0</v>
      </c>
      <c r="O131" s="62">
        <v>0</v>
      </c>
      <c r="P131" s="4">
        <v>236</v>
      </c>
      <c r="Q131" s="36">
        <v>7.0263877480519561</v>
      </c>
      <c r="R131" s="4">
        <v>2082.7829999999999</v>
      </c>
      <c r="S131" s="63">
        <v>33.587671</v>
      </c>
      <c r="T131" s="4">
        <v>18.689133999999999</v>
      </c>
      <c r="U131" s="4">
        <v>20.530491999999999</v>
      </c>
      <c r="V131" s="4">
        <v>15.989069000000001</v>
      </c>
      <c r="W131" s="4">
        <f t="shared" si="36"/>
        <v>-5.4698819999999984</v>
      </c>
      <c r="X131" s="39">
        <f t="shared" si="22"/>
        <v>39.219625999999998</v>
      </c>
      <c r="Y131" s="4"/>
      <c r="Z131" s="65">
        <f>V131/(X132/30)</f>
        <v>10.578128959862164</v>
      </c>
      <c r="AA131" s="4">
        <f t="shared" si="23"/>
        <v>0</v>
      </c>
      <c r="AB131" s="4">
        <f t="shared" si="24"/>
        <v>236</v>
      </c>
      <c r="AF131" s="54">
        <f t="shared" si="25"/>
        <v>1.0458773787480509</v>
      </c>
      <c r="AG131" s="54"/>
      <c r="AH131" s="4">
        <f t="shared" ref="AH131:AH194" si="38">AK131+F131</f>
        <v>118</v>
      </c>
      <c r="AI131" s="66">
        <f>AH131/30</f>
        <v>3.9333333333333331</v>
      </c>
      <c r="AJ131" s="66"/>
      <c r="AK131" s="39">
        <f t="shared" ref="AK131:AK194" si="39">SUM(B131:E131,G131)</f>
        <v>6</v>
      </c>
      <c r="AL131" s="66">
        <f>AK131/30</f>
        <v>0.2</v>
      </c>
      <c r="AM131" s="39"/>
      <c r="AN131" s="39">
        <f t="shared" ref="AN131:AN194" si="40">SUM(H131:M131)</f>
        <v>118</v>
      </c>
      <c r="AO131" s="40">
        <f t="shared" ref="AO131:AO194" si="41">F131/P131</f>
        <v>0.47457627118644069</v>
      </c>
      <c r="AP131" s="40">
        <f t="shared" ref="AP131:AP194" si="42">SUM(B131:G131)/P131</f>
        <v>0.5</v>
      </c>
      <c r="AQ131" s="40">
        <f t="shared" ref="AQ131:AQ194" si="43">SUM(H131:M131)/P131</f>
        <v>0.5</v>
      </c>
      <c r="AR131" s="41">
        <f t="shared" ref="AR131:AR194" si="44">S131/(A132-A131)*365</f>
        <v>408.64999716666671</v>
      </c>
      <c r="AS131" s="39">
        <f t="shared" ref="AS131:AS194" si="45">R131-AR131</f>
        <v>1674.1330028333332</v>
      </c>
      <c r="AT131" s="40">
        <f t="shared" ref="AT131:AT194" si="46">(S131/(A132-A131)*365)/R131</f>
        <v>0.19620382784316309</v>
      </c>
      <c r="AV131" s="44">
        <f>'[1]Monthly SBO'!$K115</f>
        <v>1.0787872727272729</v>
      </c>
      <c r="AZ131" s="42">
        <f t="shared" si="26"/>
        <v>0</v>
      </c>
      <c r="BA131" s="67">
        <f>F131/30</f>
        <v>3.7333333333333334</v>
      </c>
      <c r="BD131" s="42">
        <f t="shared" si="32"/>
        <v>3.0086977371992281</v>
      </c>
      <c r="BE131" s="42">
        <f t="shared" si="33"/>
        <v>3.3345568973805895</v>
      </c>
      <c r="BF131" s="68">
        <f>[2]Prices!$L476</f>
        <v>35.659999999999997</v>
      </c>
      <c r="BG131" s="68">
        <f t="shared" si="37"/>
        <v>34.826666666666661</v>
      </c>
      <c r="BH131" s="42">
        <f t="shared" si="34"/>
        <v>0.11909131776359248</v>
      </c>
      <c r="BI131" s="42">
        <f t="shared" si="35"/>
        <v>5.9545658881796242E-2</v>
      </c>
      <c r="BJ131" s="42">
        <f>SUM(L131:M131)*'[12]Yellow Grease Complex'!$BH$119/S131</f>
        <v>0</v>
      </c>
      <c r="BK131" s="42">
        <f>SUM(L131:M131)*'[12]Yellow Grease Complex'!$BH$120/S131</f>
        <v>0</v>
      </c>
      <c r="BL131" s="42">
        <f t="shared" si="27"/>
        <v>0.76290415974880199</v>
      </c>
      <c r="BM131" s="42">
        <f t="shared" si="28"/>
        <v>1.2483886250434941</v>
      </c>
      <c r="BN131" s="4">
        <f t="shared" si="21"/>
        <v>-329.63550283333325</v>
      </c>
      <c r="BO131" s="54">
        <f t="shared" si="29"/>
        <v>8.4745762711864406E-3</v>
      </c>
      <c r="BP131" s="54">
        <f t="shared" si="29"/>
        <v>1.6949152542372881E-2</v>
      </c>
      <c r="BQ131" s="54">
        <f t="shared" si="30"/>
        <v>0.47457627118644069</v>
      </c>
      <c r="BR131" s="54">
        <f t="shared" si="31"/>
        <v>4.6610169491525424E-2</v>
      </c>
      <c r="BS131" s="54">
        <f t="shared" si="31"/>
        <v>0.17372881355932204</v>
      </c>
      <c r="BT131" s="54">
        <f t="shared" si="31"/>
        <v>0.1440677966101695</v>
      </c>
      <c r="BU131" s="54" cm="1">
        <f t="array" ref="BU131">SUM(K131:M131/$P131)</f>
        <v>0.13559322033898305</v>
      </c>
    </row>
    <row r="132" spans="1:76">
      <c r="A132" s="30">
        <v>39995</v>
      </c>
      <c r="B132" s="390">
        <v>0</v>
      </c>
      <c r="C132" s="69">
        <v>10</v>
      </c>
      <c r="D132" s="60">
        <v>0</v>
      </c>
      <c r="E132" s="389">
        <v>0</v>
      </c>
      <c r="F132" s="58">
        <v>164</v>
      </c>
      <c r="G132" s="386">
        <v>0</v>
      </c>
      <c r="H132" s="58">
        <v>7</v>
      </c>
      <c r="I132" s="58">
        <v>54</v>
      </c>
      <c r="J132" s="58">
        <v>33</v>
      </c>
      <c r="K132" s="58">
        <v>10</v>
      </c>
      <c r="L132" s="58">
        <v>18</v>
      </c>
      <c r="M132" s="58">
        <v>1</v>
      </c>
      <c r="N132" s="58">
        <v>0</v>
      </c>
      <c r="O132" s="62">
        <v>0</v>
      </c>
      <c r="P132" s="4">
        <v>297</v>
      </c>
      <c r="Q132" s="36">
        <v>6.8661374377392184</v>
      </c>
      <c r="R132" s="4">
        <v>2037.0329999999999</v>
      </c>
      <c r="S132" s="63">
        <v>43.255761</v>
      </c>
      <c r="T132" s="4">
        <v>22.618780000000001</v>
      </c>
      <c r="U132" s="4">
        <v>22.726863999999999</v>
      </c>
      <c r="V132" s="4">
        <v>13.943811999999999</v>
      </c>
      <c r="W132" s="4">
        <f t="shared" si="36"/>
        <v>-2.0452570000000012</v>
      </c>
      <c r="X132" s="39">
        <f t="shared" si="22"/>
        <v>45.345644</v>
      </c>
      <c r="Y132" s="4"/>
      <c r="Z132" s="65">
        <f>V132/(X133/31)</f>
        <v>10.445077846798965</v>
      </c>
      <c r="AA132" s="4">
        <f t="shared" si="23"/>
        <v>0</v>
      </c>
      <c r="AB132" s="4">
        <f t="shared" si="24"/>
        <v>297</v>
      </c>
      <c r="AF132" s="54">
        <f t="shared" si="25"/>
        <v>1.0702873437412119</v>
      </c>
      <c r="AG132" s="54"/>
      <c r="AH132" s="4">
        <f t="shared" si="38"/>
        <v>174</v>
      </c>
      <c r="AI132" s="66">
        <f>AH132/31</f>
        <v>5.612903225806452</v>
      </c>
      <c r="AJ132" s="66"/>
      <c r="AK132" s="39">
        <f t="shared" si="39"/>
        <v>10</v>
      </c>
      <c r="AL132" s="66">
        <f>AK132/31</f>
        <v>0.32258064516129031</v>
      </c>
      <c r="AM132" s="39"/>
      <c r="AN132" s="39">
        <f t="shared" si="40"/>
        <v>123</v>
      </c>
      <c r="AO132" s="40">
        <f t="shared" si="41"/>
        <v>0.55218855218855223</v>
      </c>
      <c r="AP132" s="40">
        <f t="shared" si="42"/>
        <v>0.58585858585858586</v>
      </c>
      <c r="AQ132" s="40">
        <f t="shared" si="43"/>
        <v>0.41414141414141414</v>
      </c>
      <c r="AR132" s="41">
        <f t="shared" si="44"/>
        <v>509.30170209677419</v>
      </c>
      <c r="AS132" s="39">
        <f t="shared" si="45"/>
        <v>1527.7312979032258</v>
      </c>
      <c r="AT132" s="40">
        <f t="shared" si="46"/>
        <v>0.25002133107159985</v>
      </c>
      <c r="AV132" s="44">
        <f>'[1]Monthly SBO'!$K116</f>
        <v>0.92557636363636353</v>
      </c>
      <c r="AZ132" s="42">
        <f t="shared" si="26"/>
        <v>0</v>
      </c>
      <c r="BA132" s="67">
        <f>F132/31</f>
        <v>5.290322580645161</v>
      </c>
      <c r="BD132" s="42">
        <f t="shared" si="32"/>
        <v>3.8371932704274747</v>
      </c>
      <c r="BE132" s="42">
        <f t="shared" si="33"/>
        <v>3.7914024908728341</v>
      </c>
      <c r="BF132" s="68">
        <f>[2]Prices!$L477</f>
        <v>31.08</v>
      </c>
      <c r="BG132" s="68">
        <f t="shared" si="37"/>
        <v>34.266666666666666</v>
      </c>
      <c r="BH132" s="42">
        <f t="shared" si="34"/>
        <v>0.23118307871175819</v>
      </c>
      <c r="BI132" s="42">
        <f t="shared" si="35"/>
        <v>0</v>
      </c>
      <c r="BJ132" s="42">
        <f>SUM(L132:M132)*'[12]Yellow Grease Complex'!$BH$119/S132</f>
        <v>0</v>
      </c>
      <c r="BK132" s="42">
        <f>SUM(L132:M132)*'[12]Yellow Grease Complex'!$BH$120/S132</f>
        <v>0</v>
      </c>
      <c r="BL132" s="42">
        <f t="shared" si="27"/>
        <v>0.68895181315449028</v>
      </c>
      <c r="BM132" s="42">
        <f t="shared" si="28"/>
        <v>1.3112308701972557</v>
      </c>
      <c r="BN132" s="4">
        <f t="shared" si="21"/>
        <v>-283.87862048387103</v>
      </c>
      <c r="BO132" s="54">
        <f t="shared" si="29"/>
        <v>0</v>
      </c>
      <c r="BP132" s="54">
        <f t="shared" si="29"/>
        <v>3.3670033670033669E-2</v>
      </c>
      <c r="BQ132" s="54">
        <f t="shared" si="30"/>
        <v>0.55218855218855223</v>
      </c>
      <c r="BR132" s="54">
        <f t="shared" si="31"/>
        <v>2.3569023569023569E-2</v>
      </c>
      <c r="BS132" s="54">
        <f t="shared" si="31"/>
        <v>0.18181818181818182</v>
      </c>
      <c r="BT132" s="54">
        <f t="shared" si="31"/>
        <v>0.1111111111111111</v>
      </c>
      <c r="BU132" s="54" cm="1">
        <f t="array" ref="BU132">SUM(K132:M132/$P132)</f>
        <v>9.7643097643097643E-2</v>
      </c>
    </row>
    <row r="133" spans="1:76">
      <c r="A133" s="30">
        <v>40026</v>
      </c>
      <c r="B133" s="390">
        <v>0</v>
      </c>
      <c r="C133" s="69">
        <v>10</v>
      </c>
      <c r="D133" s="60">
        <v>0</v>
      </c>
      <c r="E133" s="389">
        <v>0</v>
      </c>
      <c r="F133" s="58">
        <v>168</v>
      </c>
      <c r="G133" s="386">
        <v>0</v>
      </c>
      <c r="H133" s="58">
        <v>13</v>
      </c>
      <c r="I133" s="58">
        <v>59</v>
      </c>
      <c r="J133" s="58">
        <v>31</v>
      </c>
      <c r="K133" s="58">
        <v>7</v>
      </c>
      <c r="L133" s="58">
        <v>21</v>
      </c>
      <c r="M133" s="58">
        <v>2</v>
      </c>
      <c r="N133" s="58">
        <v>0</v>
      </c>
      <c r="O133" s="62">
        <v>0</v>
      </c>
      <c r="P133" s="4">
        <v>311</v>
      </c>
      <c r="Q133" s="36">
        <v>6.9117423835821441</v>
      </c>
      <c r="R133" s="4">
        <v>2030.5329999999999</v>
      </c>
      <c r="S133" s="63">
        <v>44.995890000000003</v>
      </c>
      <c r="T133" s="4">
        <v>22.171838000000001</v>
      </c>
      <c r="U133" s="4">
        <v>19.212073</v>
      </c>
      <c r="V133" s="4">
        <v>17.814045</v>
      </c>
      <c r="W133" s="4">
        <f t="shared" si="36"/>
        <v>3.8702330000000007</v>
      </c>
      <c r="X133" s="39">
        <f t="shared" si="22"/>
        <v>41.383910999999998</v>
      </c>
      <c r="Y133" s="4"/>
      <c r="Z133" s="65">
        <f>V133/(X134/31)</f>
        <v>11.258639616185324</v>
      </c>
      <c r="AA133" s="4">
        <f t="shared" si="23"/>
        <v>0</v>
      </c>
      <c r="AB133" s="4">
        <f t="shared" si="24"/>
        <v>311</v>
      </c>
      <c r="AF133" s="54">
        <f t="shared" si="25"/>
        <v>1.0632253912495178</v>
      </c>
      <c r="AG133" s="54"/>
      <c r="AH133" s="4">
        <f t="shared" si="38"/>
        <v>178</v>
      </c>
      <c r="AI133" s="66">
        <f>AH133/31</f>
        <v>5.741935483870968</v>
      </c>
      <c r="AJ133" s="66"/>
      <c r="AK133" s="39">
        <f t="shared" si="39"/>
        <v>10</v>
      </c>
      <c r="AL133" s="66">
        <f>AK133/31</f>
        <v>0.32258064516129031</v>
      </c>
      <c r="AM133" s="39"/>
      <c r="AN133" s="39">
        <f t="shared" si="40"/>
        <v>133</v>
      </c>
      <c r="AO133" s="40">
        <f t="shared" si="41"/>
        <v>0.54019292604501612</v>
      </c>
      <c r="AP133" s="40">
        <f t="shared" si="42"/>
        <v>0.57234726688102899</v>
      </c>
      <c r="AQ133" s="40">
        <f t="shared" si="43"/>
        <v>0.42765273311897106</v>
      </c>
      <c r="AR133" s="41">
        <f t="shared" si="44"/>
        <v>529.7903177419355</v>
      </c>
      <c r="AS133" s="39">
        <f t="shared" si="45"/>
        <v>1500.7426822580644</v>
      </c>
      <c r="AT133" s="40">
        <f t="shared" si="46"/>
        <v>0.26091194663762446</v>
      </c>
      <c r="AV133" s="44">
        <f>'[1]Monthly SBO'!$K117</f>
        <v>0.90359999999999963</v>
      </c>
      <c r="AZ133" s="42">
        <f t="shared" si="26"/>
        <v>0</v>
      </c>
      <c r="BA133" s="67">
        <f>F133/31</f>
        <v>5.419354838709677</v>
      </c>
      <c r="BD133" s="42">
        <f t="shared" si="32"/>
        <v>4.3011884497818489</v>
      </c>
      <c r="BE133" s="42">
        <f t="shared" si="33"/>
        <v>3.7336743422565926</v>
      </c>
      <c r="BF133" s="68">
        <f>[2]Prices!$L478</f>
        <v>33.69</v>
      </c>
      <c r="BG133" s="68">
        <f t="shared" si="37"/>
        <v>33.476666666666667</v>
      </c>
      <c r="BH133" s="42">
        <f t="shared" si="34"/>
        <v>0.22224252037241624</v>
      </c>
      <c r="BI133" s="42">
        <f t="shared" si="35"/>
        <v>0</v>
      </c>
      <c r="BJ133" s="42">
        <f>SUM(L133:M133)*'[12]Yellow Grease Complex'!$BH$119/S133</f>
        <v>0</v>
      </c>
      <c r="BK133" s="42">
        <f>SUM(L133:M133)*'[12]Yellow Grease Complex'!$BH$120/S133</f>
        <v>0</v>
      </c>
      <c r="BL133" s="42">
        <f t="shared" si="27"/>
        <v>0.57475230536228705</v>
      </c>
      <c r="BM133" s="42">
        <f t="shared" si="28"/>
        <v>0.88265532609208375</v>
      </c>
      <c r="BN133" s="4">
        <f t="shared" si="21"/>
        <v>-272.67984354838711</v>
      </c>
      <c r="BO133" s="54">
        <f t="shared" si="29"/>
        <v>0</v>
      </c>
      <c r="BP133" s="54">
        <f t="shared" si="29"/>
        <v>3.215434083601286E-2</v>
      </c>
      <c r="BQ133" s="54">
        <f t="shared" si="30"/>
        <v>0.54019292604501612</v>
      </c>
      <c r="BR133" s="54">
        <f t="shared" si="31"/>
        <v>4.1800643086816719E-2</v>
      </c>
      <c r="BS133" s="54">
        <f t="shared" si="31"/>
        <v>0.18971061093247588</v>
      </c>
      <c r="BT133" s="54">
        <f t="shared" si="31"/>
        <v>9.9678456591639875E-2</v>
      </c>
      <c r="BU133" s="54" cm="1">
        <f t="array" ref="BU133">SUM(K133:M133/$P133)</f>
        <v>9.6463022508038593E-2</v>
      </c>
    </row>
    <row r="134" spans="1:76">
      <c r="A134" s="30">
        <v>40057</v>
      </c>
      <c r="B134" s="58">
        <v>8</v>
      </c>
      <c r="C134" s="69">
        <v>12</v>
      </c>
      <c r="D134" s="388">
        <v>0</v>
      </c>
      <c r="E134" s="389">
        <v>0</v>
      </c>
      <c r="F134" s="58">
        <v>215</v>
      </c>
      <c r="G134" s="386">
        <v>0</v>
      </c>
      <c r="H134" s="58">
        <v>10</v>
      </c>
      <c r="I134" s="58">
        <v>43</v>
      </c>
      <c r="J134" s="58">
        <v>28</v>
      </c>
      <c r="K134" s="58">
        <v>9</v>
      </c>
      <c r="L134" s="58">
        <v>16</v>
      </c>
      <c r="M134" s="58">
        <v>2</v>
      </c>
      <c r="N134" s="58">
        <v>0</v>
      </c>
      <c r="O134" s="62">
        <v>0</v>
      </c>
      <c r="P134" s="4">
        <v>343</v>
      </c>
      <c r="Q134" s="36">
        <v>7.0407157406880163</v>
      </c>
      <c r="R134" s="4">
        <v>2028.7829999999999</v>
      </c>
      <c r="S134" s="63">
        <v>48.716638000000003</v>
      </c>
      <c r="T134" s="4">
        <v>28.516524</v>
      </c>
      <c r="U134" s="4">
        <v>20.533397999999998</v>
      </c>
      <c r="V134" s="4">
        <v>18.181374000000002</v>
      </c>
      <c r="W134" s="4">
        <f t="shared" si="36"/>
        <v>0.36732900000000157</v>
      </c>
      <c r="X134" s="39">
        <f t="shared" si="22"/>
        <v>49.049921999999995</v>
      </c>
      <c r="Y134" s="4"/>
      <c r="Z134" s="65">
        <f>V134/(X135/30)</f>
        <v>10.224064797452478</v>
      </c>
      <c r="AA134" s="4">
        <f t="shared" si="23"/>
        <v>0</v>
      </c>
      <c r="AB134" s="4">
        <f t="shared" si="24"/>
        <v>343</v>
      </c>
      <c r="AF134" s="54">
        <f t="shared" si="25"/>
        <v>1.0437489980644898</v>
      </c>
      <c r="AG134" s="54"/>
      <c r="AH134" s="4">
        <f t="shared" si="38"/>
        <v>235</v>
      </c>
      <c r="AI134" s="66">
        <f>AH134/30</f>
        <v>7.833333333333333</v>
      </c>
      <c r="AJ134" s="66"/>
      <c r="AK134" s="39">
        <f t="shared" si="39"/>
        <v>20</v>
      </c>
      <c r="AL134" s="66">
        <f>AK134/30</f>
        <v>0.66666666666666663</v>
      </c>
      <c r="AM134" s="39"/>
      <c r="AN134" s="39">
        <f t="shared" si="40"/>
        <v>108</v>
      </c>
      <c r="AO134" s="40">
        <f t="shared" si="41"/>
        <v>0.62682215743440228</v>
      </c>
      <c r="AP134" s="40">
        <f t="shared" si="42"/>
        <v>0.685131195335277</v>
      </c>
      <c r="AQ134" s="40">
        <f t="shared" si="43"/>
        <v>0.31486880466472306</v>
      </c>
      <c r="AR134" s="41">
        <f t="shared" si="44"/>
        <v>592.7190956666667</v>
      </c>
      <c r="AS134" s="39">
        <f t="shared" si="45"/>
        <v>1436.0639043333331</v>
      </c>
      <c r="AT134" s="40">
        <f t="shared" si="46"/>
        <v>0.29215499916288079</v>
      </c>
      <c r="AV134" s="44">
        <f>'[1]Monthly SBO'!$K118</f>
        <v>0.82393523809523794</v>
      </c>
      <c r="AZ134" s="42">
        <f t="shared" si="26"/>
        <v>0</v>
      </c>
      <c r="BA134" s="67">
        <f>F134/30</f>
        <v>7.166666666666667</v>
      </c>
      <c r="BD134" s="42">
        <f t="shared" si="32"/>
        <v>4.7910371804464855</v>
      </c>
      <c r="BE134" s="42">
        <f t="shared" si="33"/>
        <v>4.4132766304604187</v>
      </c>
      <c r="BF134" s="68">
        <f>[2]Prices!$L479</f>
        <v>30.96</v>
      </c>
      <c r="BG134" s="68">
        <f t="shared" si="37"/>
        <v>31.909999999999997</v>
      </c>
      <c r="BH134" s="42">
        <f t="shared" si="34"/>
        <v>0.24632241658383733</v>
      </c>
      <c r="BI134" s="42">
        <f t="shared" si="35"/>
        <v>0.16421494438922488</v>
      </c>
      <c r="BJ134" s="42">
        <f>SUM(L134:M134)*'[12]Yellow Grease Complex'!$BH$119/S134</f>
        <v>0</v>
      </c>
      <c r="BK134" s="42">
        <f>SUM(L134:M134)*'[12]Yellow Grease Complex'!$BH$120/S134</f>
        <v>0</v>
      </c>
      <c r="BL134" s="42">
        <f t="shared" si="27"/>
        <v>0.62669613786493361</v>
      </c>
      <c r="BM134" s="42">
        <f t="shared" si="28"/>
        <v>0.52224678155411131</v>
      </c>
      <c r="BN134" s="4">
        <f t="shared" si="21"/>
        <v>-174.07290433333333</v>
      </c>
      <c r="BO134" s="54">
        <f t="shared" si="29"/>
        <v>2.3323615160349854E-2</v>
      </c>
      <c r="BP134" s="54">
        <f t="shared" si="29"/>
        <v>3.4985422740524783E-2</v>
      </c>
      <c r="BQ134" s="54">
        <f t="shared" si="30"/>
        <v>0.62682215743440228</v>
      </c>
      <c r="BR134" s="54">
        <f t="shared" si="31"/>
        <v>2.9154518950437316E-2</v>
      </c>
      <c r="BS134" s="54">
        <f t="shared" si="31"/>
        <v>0.12536443148688048</v>
      </c>
      <c r="BT134" s="54">
        <f t="shared" si="31"/>
        <v>8.1632653061224483E-2</v>
      </c>
      <c r="BU134" s="54" cm="1">
        <f t="array" ref="BU134">SUM(K134:M134/$P134)</f>
        <v>7.8717201166180764E-2</v>
      </c>
    </row>
    <row r="135" spans="1:76">
      <c r="A135" s="30">
        <v>40087</v>
      </c>
      <c r="B135" s="58">
        <v>65</v>
      </c>
      <c r="C135" s="69">
        <v>10</v>
      </c>
      <c r="D135" s="388">
        <v>0</v>
      </c>
      <c r="E135" s="389">
        <v>0</v>
      </c>
      <c r="F135" s="58">
        <v>244</v>
      </c>
      <c r="G135" s="386">
        <v>0</v>
      </c>
      <c r="H135" s="58">
        <v>11</v>
      </c>
      <c r="I135" s="58">
        <v>30</v>
      </c>
      <c r="J135" s="58">
        <v>36</v>
      </c>
      <c r="K135" s="59">
        <v>0</v>
      </c>
      <c r="L135" s="58">
        <v>20</v>
      </c>
      <c r="M135" s="58">
        <v>2</v>
      </c>
      <c r="N135" s="58">
        <v>0</v>
      </c>
      <c r="O135" s="62">
        <v>0</v>
      </c>
      <c r="P135" s="4">
        <v>418</v>
      </c>
      <c r="Q135" s="36">
        <v>7.2766384896539513</v>
      </c>
      <c r="R135" s="4">
        <v>1997.433</v>
      </c>
      <c r="S135" s="63">
        <v>57.444107000000002</v>
      </c>
      <c r="T135" s="4">
        <v>29.534724000000001</v>
      </c>
      <c r="U135" s="4">
        <v>23.814039999999999</v>
      </c>
      <c r="V135" s="4">
        <v>22.822595</v>
      </c>
      <c r="W135" s="4">
        <f t="shared" si="36"/>
        <v>4.641220999999998</v>
      </c>
      <c r="X135" s="39">
        <f t="shared" si="22"/>
        <v>53.348764000000003</v>
      </c>
      <c r="Y135" s="4"/>
      <c r="Z135" s="65">
        <f>V135/(X136/31)</f>
        <v>10.715982019093309</v>
      </c>
      <c r="AA135" s="4">
        <f t="shared" si="23"/>
        <v>0</v>
      </c>
      <c r="AB135" s="4">
        <f t="shared" si="24"/>
        <v>418</v>
      </c>
      <c r="AF135" s="54">
        <f t="shared" si="25"/>
        <v>1.0099086288879904</v>
      </c>
      <c r="AG135" s="54"/>
      <c r="AH135" s="4">
        <f t="shared" si="38"/>
        <v>319</v>
      </c>
      <c r="AI135" s="66">
        <f>AH135/31</f>
        <v>10.290322580645162</v>
      </c>
      <c r="AJ135" s="66"/>
      <c r="AK135" s="39">
        <f t="shared" si="39"/>
        <v>75</v>
      </c>
      <c r="AL135" s="66">
        <f>AK135/31</f>
        <v>2.4193548387096775</v>
      </c>
      <c r="AM135" s="39"/>
      <c r="AN135" s="39">
        <f t="shared" si="40"/>
        <v>99</v>
      </c>
      <c r="AO135" s="40">
        <f t="shared" si="41"/>
        <v>0.58373205741626799</v>
      </c>
      <c r="AP135" s="40">
        <f t="shared" si="42"/>
        <v>0.76315789473684215</v>
      </c>
      <c r="AQ135" s="40">
        <f t="shared" si="43"/>
        <v>0.23684210526315788</v>
      </c>
      <c r="AR135" s="41">
        <f t="shared" si="44"/>
        <v>676.35803403225816</v>
      </c>
      <c r="AS135" s="39">
        <f t="shared" si="45"/>
        <v>1321.0749659677417</v>
      </c>
      <c r="AT135" s="40">
        <f t="shared" si="46"/>
        <v>0.33861362760716285</v>
      </c>
      <c r="AV135" s="44">
        <f>'[1]Monthly SBO'!$K119</f>
        <v>0.79970899999999978</v>
      </c>
      <c r="AZ135" s="42">
        <f t="shared" si="26"/>
        <v>0</v>
      </c>
      <c r="BA135" s="67">
        <f>F135/31</f>
        <v>7.870967741935484</v>
      </c>
      <c r="BD135" s="42">
        <f t="shared" si="32"/>
        <v>5.9795199753831216</v>
      </c>
      <c r="BE135" s="42">
        <f t="shared" si="33"/>
        <v>4.2476071566401057</v>
      </c>
      <c r="BF135" s="68">
        <f>[2]Prices!$L480</f>
        <v>33.15</v>
      </c>
      <c r="BG135" s="68">
        <f t="shared" si="37"/>
        <v>32.6</v>
      </c>
      <c r="BH135" s="42">
        <f t="shared" si="34"/>
        <v>0.17408226051803713</v>
      </c>
      <c r="BI135" s="42">
        <f t="shared" si="35"/>
        <v>1.1315346933672412</v>
      </c>
      <c r="BJ135" s="42">
        <f>SUM(L135:M135)*'[12]Yellow Grease Complex'!$BH$119/S135</f>
        <v>0</v>
      </c>
      <c r="BK135" s="42">
        <f>SUM(L135:M135)*'[12]Yellow Grease Complex'!$BH$120/S135</f>
        <v>0</v>
      </c>
      <c r="BL135" s="42">
        <f t="shared" si="27"/>
        <v>0.61241763434279806</v>
      </c>
      <c r="BM135" s="42">
        <f t="shared" si="28"/>
        <v>0.65952668313839791</v>
      </c>
      <c r="BN135" s="4">
        <f t="shared" si="21"/>
        <v>-47.931482096774062</v>
      </c>
      <c r="BO135" s="54">
        <f t="shared" si="29"/>
        <v>0.15550239234449761</v>
      </c>
      <c r="BP135" s="54">
        <f t="shared" si="29"/>
        <v>2.3923444976076555E-2</v>
      </c>
      <c r="BQ135" s="54">
        <f t="shared" si="30"/>
        <v>0.58373205741626799</v>
      </c>
      <c r="BR135" s="54">
        <f t="shared" si="31"/>
        <v>2.6315789473684209E-2</v>
      </c>
      <c r="BS135" s="54">
        <f t="shared" si="31"/>
        <v>7.1770334928229665E-2</v>
      </c>
      <c r="BT135" s="54">
        <f t="shared" si="31"/>
        <v>8.6124401913875603E-2</v>
      </c>
      <c r="BU135" s="54" cm="1">
        <f t="array" ref="BU135">SUM(K135:M135/$P135)</f>
        <v>5.2631578947368418E-2</v>
      </c>
    </row>
    <row r="136" spans="1:76">
      <c r="A136" s="30">
        <v>40118</v>
      </c>
      <c r="B136" s="58">
        <v>99</v>
      </c>
      <c r="C136" s="69">
        <v>11</v>
      </c>
      <c r="D136" s="388">
        <v>0</v>
      </c>
      <c r="E136" s="389">
        <v>0</v>
      </c>
      <c r="F136" s="58">
        <v>237</v>
      </c>
      <c r="G136" s="386">
        <v>0</v>
      </c>
      <c r="H136" s="58">
        <v>13</v>
      </c>
      <c r="I136" s="58">
        <v>42</v>
      </c>
      <c r="J136" s="58">
        <v>39</v>
      </c>
      <c r="K136" s="59">
        <v>0</v>
      </c>
      <c r="L136" s="58">
        <v>15</v>
      </c>
      <c r="M136" s="58">
        <v>2</v>
      </c>
      <c r="N136" s="58">
        <v>0</v>
      </c>
      <c r="O136" s="62">
        <v>0</v>
      </c>
      <c r="P136" s="4">
        <v>458</v>
      </c>
      <c r="Q136" s="36">
        <v>7.1919814494615775</v>
      </c>
      <c r="R136" s="4">
        <v>1997.433</v>
      </c>
      <c r="S136" s="63">
        <v>63.682032999999997</v>
      </c>
      <c r="T136" s="4">
        <v>31.097712999999999</v>
      </c>
      <c r="U136" s="4">
        <v>34.925209000000002</v>
      </c>
      <c r="V136" s="4">
        <v>20.978598000000002</v>
      </c>
      <c r="W136" s="4">
        <f t="shared" si="36"/>
        <v>-1.8439969999999981</v>
      </c>
      <c r="X136" s="39">
        <f t="shared" si="22"/>
        <v>66.022921999999994</v>
      </c>
      <c r="Y136" s="4"/>
      <c r="Z136" s="65">
        <f>V136/(X137/30)</f>
        <v>8.9900846195770168</v>
      </c>
      <c r="AA136" s="4">
        <f t="shared" si="23"/>
        <v>0</v>
      </c>
      <c r="AB136" s="4">
        <f t="shared" si="24"/>
        <v>458</v>
      </c>
      <c r="AF136" s="54">
        <f t="shared" si="25"/>
        <v>1.0217962951712225</v>
      </c>
      <c r="AG136" s="54"/>
      <c r="AH136" s="4">
        <f t="shared" si="38"/>
        <v>347</v>
      </c>
      <c r="AI136" s="66">
        <f>AH136/30</f>
        <v>11.566666666666666</v>
      </c>
      <c r="AJ136" s="66"/>
      <c r="AK136" s="39">
        <f t="shared" si="39"/>
        <v>110</v>
      </c>
      <c r="AL136" s="66">
        <f>AK136/30</f>
        <v>3.6666666666666665</v>
      </c>
      <c r="AM136" s="39"/>
      <c r="AN136" s="39">
        <f t="shared" si="40"/>
        <v>111</v>
      </c>
      <c r="AO136" s="40">
        <f t="shared" si="41"/>
        <v>0.51746724890829698</v>
      </c>
      <c r="AP136" s="40">
        <f t="shared" si="42"/>
        <v>0.75764192139737996</v>
      </c>
      <c r="AQ136" s="40">
        <f t="shared" si="43"/>
        <v>0.2423580786026201</v>
      </c>
      <c r="AR136" s="41">
        <f t="shared" si="44"/>
        <v>774.79806816666655</v>
      </c>
      <c r="AS136" s="39">
        <f t="shared" si="45"/>
        <v>1222.6349318333334</v>
      </c>
      <c r="AT136" s="40">
        <f t="shared" si="46"/>
        <v>0.38789689975416775</v>
      </c>
      <c r="AV136" s="44">
        <f>'[1]Monthly SBO'!$K120</f>
        <v>0.92566999999999999</v>
      </c>
      <c r="AZ136" s="42">
        <f t="shared" si="26"/>
        <v>0</v>
      </c>
      <c r="BA136" s="67">
        <f>F136/30</f>
        <v>7.9</v>
      </c>
      <c r="BD136" s="42">
        <f t="shared" si="32"/>
        <v>5.2557504195285389</v>
      </c>
      <c r="BE136" s="42">
        <f t="shared" si="33"/>
        <v>3.7216148548523886</v>
      </c>
      <c r="BF136" s="68">
        <f>[2]Prices!$L481</f>
        <v>36.590000000000003</v>
      </c>
      <c r="BG136" s="68">
        <f t="shared" si="37"/>
        <v>33.56666666666667</v>
      </c>
      <c r="BH136" s="42">
        <f t="shared" si="34"/>
        <v>0.17273317891719947</v>
      </c>
      <c r="BI136" s="42">
        <f t="shared" si="35"/>
        <v>1.5545986102547951</v>
      </c>
      <c r="BJ136" s="42">
        <f>SUM(L136:M136)*'[12]Yellow Grease Complex'!$BH$119/S136</f>
        <v>0</v>
      </c>
      <c r="BK136" s="42">
        <f>SUM(L136:M136)*'[12]Yellow Grease Complex'!$BH$120/S136</f>
        <v>0</v>
      </c>
      <c r="BL136" s="42">
        <f t="shared" si="27"/>
        <v>0.47198435160295243</v>
      </c>
      <c r="BM136" s="42">
        <f t="shared" si="28"/>
        <v>0.6347375762936257</v>
      </c>
      <c r="BN136" s="4">
        <f t="shared" si="21"/>
        <v>39.992234833333214</v>
      </c>
      <c r="BO136" s="54">
        <f t="shared" si="29"/>
        <v>0.21615720524017468</v>
      </c>
      <c r="BP136" s="54">
        <f t="shared" si="29"/>
        <v>2.4017467248908297E-2</v>
      </c>
      <c r="BQ136" s="54">
        <f t="shared" si="30"/>
        <v>0.51746724890829698</v>
      </c>
      <c r="BR136" s="54">
        <f t="shared" si="31"/>
        <v>2.8384279475982533E-2</v>
      </c>
      <c r="BS136" s="54">
        <f t="shared" si="31"/>
        <v>9.1703056768558958E-2</v>
      </c>
      <c r="BT136" s="54">
        <f t="shared" si="31"/>
        <v>8.5152838427947602E-2</v>
      </c>
      <c r="BU136" s="54" cm="1">
        <f t="array" ref="BU136">SUM(K136:M136/$P136)</f>
        <v>3.7117903930131008E-2</v>
      </c>
    </row>
    <row r="137" spans="1:76">
      <c r="A137" s="30">
        <v>40148</v>
      </c>
      <c r="B137" s="58">
        <v>85</v>
      </c>
      <c r="C137" s="69">
        <v>12</v>
      </c>
      <c r="D137" s="388">
        <v>0</v>
      </c>
      <c r="E137" s="389">
        <v>0</v>
      </c>
      <c r="F137" s="58">
        <v>241</v>
      </c>
      <c r="G137" s="386">
        <v>0</v>
      </c>
      <c r="H137" s="58">
        <v>13</v>
      </c>
      <c r="I137" s="58">
        <v>39</v>
      </c>
      <c r="J137" s="58">
        <v>29</v>
      </c>
      <c r="K137" s="59">
        <v>0</v>
      </c>
      <c r="L137" s="58">
        <v>16</v>
      </c>
      <c r="M137" s="58">
        <v>2</v>
      </c>
      <c r="N137" s="58">
        <v>0</v>
      </c>
      <c r="O137" s="62">
        <v>0</v>
      </c>
      <c r="P137" s="4">
        <v>437</v>
      </c>
      <c r="Q137" s="36">
        <v>7.1123159189824214</v>
      </c>
      <c r="R137" s="4">
        <v>1997.933</v>
      </c>
      <c r="S137" s="63">
        <v>61.442715</v>
      </c>
      <c r="T137" s="4">
        <v>26.027815</v>
      </c>
      <c r="U137" s="4">
        <v>43.977970999999997</v>
      </c>
      <c r="V137" s="4">
        <v>12.749138</v>
      </c>
      <c r="W137" s="4">
        <f t="shared" si="36"/>
        <v>-8.2294600000000013</v>
      </c>
      <c r="X137" s="39">
        <f t="shared" si="22"/>
        <v>70.005786000000001</v>
      </c>
      <c r="Y137" s="4"/>
      <c r="Z137" s="65">
        <f>V137/(X138/31)</f>
        <v>19.346015812086851</v>
      </c>
      <c r="AA137" s="4">
        <f t="shared" si="23"/>
        <v>0</v>
      </c>
      <c r="AB137" s="4">
        <f t="shared" si="24"/>
        <v>437</v>
      </c>
      <c r="AC137" s="2" t="s">
        <v>36</v>
      </c>
      <c r="AD137" s="2" t="s">
        <v>37</v>
      </c>
      <c r="AF137" s="54">
        <f t="shared" si="25"/>
        <v>1.0332415044144163</v>
      </c>
      <c r="AG137" s="54"/>
      <c r="AH137" s="4">
        <f t="shared" si="38"/>
        <v>338</v>
      </c>
      <c r="AI137" s="66">
        <f>AH137/31</f>
        <v>10.903225806451612</v>
      </c>
      <c r="AJ137" s="66"/>
      <c r="AK137" s="39">
        <f t="shared" si="39"/>
        <v>97</v>
      </c>
      <c r="AL137" s="66">
        <f>AK137/31</f>
        <v>3.129032258064516</v>
      </c>
      <c r="AM137" s="39"/>
      <c r="AN137" s="39">
        <f t="shared" si="40"/>
        <v>99</v>
      </c>
      <c r="AO137" s="40">
        <f t="shared" si="41"/>
        <v>0.55148741418764302</v>
      </c>
      <c r="AP137" s="40">
        <f t="shared" si="42"/>
        <v>0.77345537757437066</v>
      </c>
      <c r="AQ137" s="40">
        <f t="shared" si="43"/>
        <v>0.22654462242562928</v>
      </c>
      <c r="AR137" s="41">
        <f t="shared" si="44"/>
        <v>723.43841854838706</v>
      </c>
      <c r="AS137" s="39">
        <f t="shared" si="45"/>
        <v>1274.4945814516129</v>
      </c>
      <c r="AT137" s="40">
        <f t="shared" si="46"/>
        <v>0.3620934328370306</v>
      </c>
      <c r="AV137" s="44">
        <f>'[1]Monthly SBO'!$K121</f>
        <v>0.99244454545454519</v>
      </c>
      <c r="AZ137" s="42">
        <f t="shared" si="26"/>
        <v>0</v>
      </c>
      <c r="BA137" s="67">
        <f>F137/31</f>
        <v>7.774193548387097</v>
      </c>
      <c r="BD137" s="42">
        <f t="shared" si="32"/>
        <v>4.828172345640116</v>
      </c>
      <c r="BE137" s="42">
        <f t="shared" si="33"/>
        <v>3.9223527150452253</v>
      </c>
      <c r="BF137" s="68">
        <f>[2]Prices!$L482</f>
        <v>36.81</v>
      </c>
      <c r="BG137" s="68">
        <f t="shared" si="37"/>
        <v>35.516666666666673</v>
      </c>
      <c r="BH137" s="42">
        <f t="shared" si="34"/>
        <v>0.19530386962880791</v>
      </c>
      <c r="BI137" s="42">
        <f t="shared" si="35"/>
        <v>1.3834024098707227</v>
      </c>
      <c r="BJ137" s="42">
        <f>SUM(L137:M137)*'[12]Yellow Grease Complex'!$BH$119/S137</f>
        <v>0</v>
      </c>
      <c r="BK137" s="42">
        <f>SUM(L137:M137)*'[12]Yellow Grease Complex'!$BH$120/S137</f>
        <v>0</v>
      </c>
      <c r="BL137" s="42">
        <f t="shared" si="27"/>
        <v>0.71409937730158457</v>
      </c>
      <c r="BM137" s="42">
        <f t="shared" si="28"/>
        <v>0.86443608831244456</v>
      </c>
      <c r="BN137" s="4">
        <f t="shared" si="21"/>
        <v>203.39583790322581</v>
      </c>
      <c r="BO137" s="54">
        <f t="shared" si="29"/>
        <v>0.19450800915331809</v>
      </c>
      <c r="BP137" s="54">
        <f t="shared" si="29"/>
        <v>2.7459954233409609E-2</v>
      </c>
      <c r="BQ137" s="54">
        <f t="shared" si="30"/>
        <v>0.55148741418764302</v>
      </c>
      <c r="BR137" s="54">
        <f t="shared" si="31"/>
        <v>2.9748283752860413E-2</v>
      </c>
      <c r="BS137" s="54">
        <f t="shared" si="31"/>
        <v>8.924485125858124E-2</v>
      </c>
      <c r="BT137" s="54">
        <f t="shared" si="31"/>
        <v>6.6361556064073221E-2</v>
      </c>
      <c r="BU137" s="54" cm="1">
        <f t="array" ref="BU137">SUM(K137:M137/$P137)</f>
        <v>4.1189931350114416E-2</v>
      </c>
    </row>
    <row r="138" spans="1:76">
      <c r="A138" s="30">
        <v>40179</v>
      </c>
      <c r="B138" s="70">
        <v>33</v>
      </c>
      <c r="C138" s="70">
        <v>3</v>
      </c>
      <c r="D138" s="388">
        <v>0</v>
      </c>
      <c r="E138" s="389">
        <v>0</v>
      </c>
      <c r="F138" s="70">
        <v>90</v>
      </c>
      <c r="G138" s="386">
        <v>0</v>
      </c>
      <c r="H138" s="70">
        <v>4</v>
      </c>
      <c r="I138" s="70">
        <v>23</v>
      </c>
      <c r="J138" s="70">
        <v>19</v>
      </c>
      <c r="K138" s="70">
        <v>6</v>
      </c>
      <c r="L138" s="70">
        <v>8</v>
      </c>
      <c r="M138" s="70">
        <v>1</v>
      </c>
      <c r="N138" s="70">
        <v>0</v>
      </c>
      <c r="O138" s="70">
        <v>3</v>
      </c>
      <c r="P138" s="4">
        <v>190</v>
      </c>
      <c r="Q138" s="36">
        <v>7.1409937730158459</v>
      </c>
      <c r="R138" s="4">
        <v>2026.1994999999999</v>
      </c>
      <c r="S138" s="4">
        <v>26.606940999999999</v>
      </c>
      <c r="T138" s="4">
        <v>13.176608999999999</v>
      </c>
      <c r="U138" s="4">
        <v>7.2525729999999999</v>
      </c>
      <c r="V138" s="4">
        <v>17.545787000000001</v>
      </c>
      <c r="W138" s="4">
        <f t="shared" si="36"/>
        <v>4.7966490000000004</v>
      </c>
      <c r="X138" s="39">
        <f t="shared" si="22"/>
        <v>20.429181999999997</v>
      </c>
      <c r="Y138" s="4"/>
      <c r="Z138" s="65">
        <f>V138/(X139/31)</f>
        <v>19.120268315396753</v>
      </c>
      <c r="AA138" s="4">
        <f>P138-SUM(B138:O138)</f>
        <v>0</v>
      </c>
      <c r="AB138" s="4">
        <f t="shared" si="24"/>
        <v>190</v>
      </c>
      <c r="AC138" s="54">
        <f>AB138/AB126-1</f>
        <v>-0.36026936026936029</v>
      </c>
      <c r="AD138" s="54">
        <f t="shared" ref="AD138:AD201" si="47">Q138/AVERAGE(Q126,Q114,Q102,Q90,Q78)-1</f>
        <v>1.903996007192621E-2</v>
      </c>
      <c r="AF138" s="54">
        <f t="shared" si="25"/>
        <v>1.0290920610754735</v>
      </c>
      <c r="AG138" s="54"/>
      <c r="AH138" s="4">
        <f t="shared" si="38"/>
        <v>126</v>
      </c>
      <c r="AI138" s="66">
        <f>AH138/31</f>
        <v>4.064516129032258</v>
      </c>
      <c r="AJ138" s="66"/>
      <c r="AK138" s="39">
        <f t="shared" si="39"/>
        <v>36</v>
      </c>
      <c r="AL138" s="66">
        <f>AK138/31</f>
        <v>1.1612903225806452</v>
      </c>
      <c r="AM138" s="39"/>
      <c r="AN138" s="39">
        <f t="shared" si="40"/>
        <v>61</v>
      </c>
      <c r="AO138" s="40">
        <f t="shared" si="41"/>
        <v>0.47368421052631576</v>
      </c>
      <c r="AP138" s="40">
        <f t="shared" si="42"/>
        <v>0.66315789473684206</v>
      </c>
      <c r="AQ138" s="40">
        <f t="shared" si="43"/>
        <v>0.32105263157894737</v>
      </c>
      <c r="AR138" s="41">
        <f t="shared" si="44"/>
        <v>313.27527306451611</v>
      </c>
      <c r="AS138" s="39">
        <f t="shared" si="45"/>
        <v>1712.9242269354838</v>
      </c>
      <c r="AT138" s="40">
        <f t="shared" si="46"/>
        <v>0.15461225464941439</v>
      </c>
      <c r="AV138" s="44">
        <f>'[1]Monthly SBO'!$K122</f>
        <v>0.83101473684210492</v>
      </c>
      <c r="AZ138" s="42">
        <f t="shared" si="26"/>
        <v>0</v>
      </c>
      <c r="BA138" s="67">
        <f>F138/31</f>
        <v>2.903225806451613</v>
      </c>
      <c r="BD138" s="42">
        <f t="shared" si="32"/>
        <v>6.1676478284837843</v>
      </c>
      <c r="BE138" s="42">
        <f t="shared" si="33"/>
        <v>3.3825759977443481</v>
      </c>
      <c r="BF138" s="68">
        <f>[2]Prices!$L483</f>
        <v>34.880000000000003</v>
      </c>
      <c r="BG138" s="68">
        <f t="shared" si="37"/>
        <v>36.093333333333334</v>
      </c>
      <c r="BH138" s="42">
        <f t="shared" si="34"/>
        <v>0.11275253325814494</v>
      </c>
      <c r="BI138" s="42">
        <f t="shared" si="35"/>
        <v>1.2402778658395943</v>
      </c>
      <c r="BJ138" s="42">
        <f>SUM(L138:M138)*'[12]Yellow Grease Complex'!$BH$119/S138</f>
        <v>0</v>
      </c>
      <c r="BK138" s="42">
        <f>SUM(L138:M138)*'[12]Yellow Grease Complex'!$BH$120/S138</f>
        <v>0</v>
      </c>
      <c r="BL138" s="42">
        <f t="shared" si="27"/>
        <v>0.5812693342575288</v>
      </c>
      <c r="BM138" s="42">
        <f t="shared" si="28"/>
        <v>0.92319247205607513</v>
      </c>
      <c r="BN138" s="4">
        <f t="shared" si="21"/>
        <v>-185.74728725806455</v>
      </c>
      <c r="BO138" s="54">
        <f t="shared" si="29"/>
        <v>0.1736842105263158</v>
      </c>
      <c r="BP138" s="54">
        <f t="shared" si="29"/>
        <v>1.5789473684210527E-2</v>
      </c>
      <c r="BQ138" s="54">
        <f t="shared" si="30"/>
        <v>0.47368421052631576</v>
      </c>
      <c r="BR138" s="54">
        <f t="shared" si="31"/>
        <v>2.1052631578947368E-2</v>
      </c>
      <c r="BS138" s="54">
        <f t="shared" si="31"/>
        <v>0.12105263157894737</v>
      </c>
      <c r="BT138" s="54">
        <f t="shared" si="31"/>
        <v>0.1</v>
      </c>
      <c r="BU138" s="54" cm="1">
        <f t="array" ref="BU138">SUM(K138:M138/$P138)</f>
        <v>7.8947368421052641E-2</v>
      </c>
      <c r="BV138" s="71">
        <f>[3]Biodiesel!$B3/1000000</f>
        <v>0.48571399999999998</v>
      </c>
      <c r="BW138" s="71">
        <f t="shared" ref="BW138:BW201" si="48">S138</f>
        <v>26.606940999999999</v>
      </c>
      <c r="BX138" s="71">
        <f>BW138-BV138</f>
        <v>26.121226999999998</v>
      </c>
    </row>
    <row r="139" spans="1:76">
      <c r="A139" s="30">
        <v>40210</v>
      </c>
      <c r="B139" s="70">
        <v>30</v>
      </c>
      <c r="C139" s="70">
        <v>8</v>
      </c>
      <c r="D139" s="388">
        <v>0</v>
      </c>
      <c r="E139" s="389">
        <v>0</v>
      </c>
      <c r="F139" s="70">
        <v>102</v>
      </c>
      <c r="G139" s="386">
        <v>0</v>
      </c>
      <c r="H139" s="70">
        <v>2</v>
      </c>
      <c r="I139" s="70">
        <v>27</v>
      </c>
      <c r="J139" s="70">
        <v>17</v>
      </c>
      <c r="K139" s="70">
        <v>4</v>
      </c>
      <c r="L139" s="70">
        <v>9</v>
      </c>
      <c r="M139" s="70">
        <v>1</v>
      </c>
      <c r="N139" s="70">
        <v>0</v>
      </c>
      <c r="O139" s="70">
        <v>2</v>
      </c>
      <c r="P139" s="4">
        <v>202</v>
      </c>
      <c r="Q139" s="36">
        <v>6.9068473835306365</v>
      </c>
      <c r="R139" s="4">
        <v>2025.9494999999999</v>
      </c>
      <c r="S139" s="4">
        <v>29.246338999999999</v>
      </c>
      <c r="T139" s="4">
        <v>20.439035000000001</v>
      </c>
      <c r="U139" s="4">
        <v>8.0082330000000006</v>
      </c>
      <c r="V139" s="4">
        <v>17.833493000000001</v>
      </c>
      <c r="W139" s="4">
        <f t="shared" si="36"/>
        <v>0.28770600000000002</v>
      </c>
      <c r="X139" s="39">
        <f t="shared" si="22"/>
        <v>28.447268000000001</v>
      </c>
      <c r="Y139" s="4"/>
      <c r="Z139" s="65">
        <f>V139/(X140/28)</f>
        <v>14.489026677202746</v>
      </c>
      <c r="AA139" s="4">
        <f t="shared" ref="AA139:AA202" si="49">P139-SUM(B139:O139)</f>
        <v>0</v>
      </c>
      <c r="AB139" s="4">
        <f t="shared" si="24"/>
        <v>202</v>
      </c>
      <c r="AC139" s="54">
        <f t="shared" ref="AC139:AC197" si="50">AB139/AB127-1</f>
        <v>-0.12931034482758619</v>
      </c>
      <c r="AD139" s="54">
        <f t="shared" si="47"/>
        <v>-4.7062630819275642E-3</v>
      </c>
      <c r="AF139" s="54">
        <f t="shared" si="25"/>
        <v>1.0639789171428711</v>
      </c>
      <c r="AG139" s="54"/>
      <c r="AH139" s="4">
        <f t="shared" si="38"/>
        <v>140</v>
      </c>
      <c r="AI139" s="66">
        <f>AH139/28</f>
        <v>5</v>
      </c>
      <c r="AJ139" s="66"/>
      <c r="AK139" s="39">
        <f t="shared" si="39"/>
        <v>38</v>
      </c>
      <c r="AL139" s="66">
        <f>AK139/28</f>
        <v>1.3571428571428572</v>
      </c>
      <c r="AM139" s="39"/>
      <c r="AN139" s="39">
        <f t="shared" si="40"/>
        <v>60</v>
      </c>
      <c r="AO139" s="40">
        <f t="shared" si="41"/>
        <v>0.50495049504950495</v>
      </c>
      <c r="AP139" s="40">
        <f t="shared" si="42"/>
        <v>0.69306930693069302</v>
      </c>
      <c r="AQ139" s="40">
        <f t="shared" si="43"/>
        <v>0.29702970297029702</v>
      </c>
      <c r="AR139" s="41">
        <f t="shared" si="44"/>
        <v>381.24691910714284</v>
      </c>
      <c r="AS139" s="39">
        <f t="shared" si="45"/>
        <v>1644.702580892857</v>
      </c>
      <c r="AT139" s="40">
        <f t="shared" si="46"/>
        <v>0.18818184713248917</v>
      </c>
      <c r="AV139" s="44">
        <f>'[1]Monthly SBO'!$K123</f>
        <v>0.90711999999999982</v>
      </c>
      <c r="AZ139" s="42">
        <f t="shared" si="26"/>
        <v>0</v>
      </c>
      <c r="BA139" s="67">
        <f>F139/28</f>
        <v>3.6428571428571428</v>
      </c>
      <c r="BD139" s="42">
        <f t="shared" si="32"/>
        <v>4.9213864754956429</v>
      </c>
      <c r="BE139" s="42">
        <f t="shared" si="33"/>
        <v>3.4876160055451728</v>
      </c>
      <c r="BF139" s="68">
        <f>[2]Prices!$L484</f>
        <v>34.69</v>
      </c>
      <c r="BG139" s="68">
        <f t="shared" si="37"/>
        <v>35.46</v>
      </c>
      <c r="BH139" s="42">
        <f t="shared" si="34"/>
        <v>0.27353851023883707</v>
      </c>
      <c r="BI139" s="42">
        <f t="shared" si="35"/>
        <v>1.025769413395639</v>
      </c>
      <c r="BJ139" s="42">
        <f>SUM(L139:M139)*'[12]Yellow Grease Complex'!$BH$119/S139</f>
        <v>0</v>
      </c>
      <c r="BK139" s="42">
        <f>SUM(L139:M139)*'[12]Yellow Grease Complex'!$BH$120/S139</f>
        <v>0</v>
      </c>
      <c r="BL139" s="42">
        <f t="shared" si="27"/>
        <v>1.0067495450528416</v>
      </c>
      <c r="BM139" s="42">
        <f t="shared" si="28"/>
        <v>0.50337477252642082</v>
      </c>
      <c r="BN139" s="4">
        <f t="shared" si="21"/>
        <v>-54.56010875000004</v>
      </c>
      <c r="BO139" s="54">
        <f t="shared" si="29"/>
        <v>0.14851485148514851</v>
      </c>
      <c r="BP139" s="54">
        <f t="shared" si="29"/>
        <v>3.9603960396039604E-2</v>
      </c>
      <c r="BQ139" s="54">
        <f t="shared" si="30"/>
        <v>0.50495049504950495</v>
      </c>
      <c r="BR139" s="54">
        <f t="shared" si="31"/>
        <v>9.9009900990099011E-3</v>
      </c>
      <c r="BS139" s="54">
        <f t="shared" si="31"/>
        <v>0.13366336633663367</v>
      </c>
      <c r="BT139" s="54">
        <f t="shared" si="31"/>
        <v>8.4158415841584164E-2</v>
      </c>
      <c r="BU139" s="54" cm="1">
        <f t="array" ref="BU139">SUM(K139:M139/$P139)</f>
        <v>6.9306930693069313E-2</v>
      </c>
      <c r="BV139" s="71">
        <f>[3]Biodiesel!$B4/1000000</f>
        <v>0.538632</v>
      </c>
      <c r="BW139" s="71">
        <f t="shared" si="48"/>
        <v>29.246338999999999</v>
      </c>
      <c r="BX139" s="71">
        <f t="shared" ref="BX139:BX202" si="51">BW139-BV139</f>
        <v>28.707706999999999</v>
      </c>
    </row>
    <row r="140" spans="1:76">
      <c r="A140" s="30">
        <v>40238</v>
      </c>
      <c r="B140" s="70">
        <v>22</v>
      </c>
      <c r="C140" s="70">
        <v>3</v>
      </c>
      <c r="D140" s="388">
        <v>0</v>
      </c>
      <c r="E140" s="389">
        <v>0</v>
      </c>
      <c r="F140" s="70">
        <v>112</v>
      </c>
      <c r="G140" s="386">
        <v>0</v>
      </c>
      <c r="H140" s="70">
        <v>6</v>
      </c>
      <c r="I140" s="70">
        <v>17</v>
      </c>
      <c r="J140" s="70">
        <v>34</v>
      </c>
      <c r="K140" s="70">
        <v>10</v>
      </c>
      <c r="L140" s="70">
        <v>19</v>
      </c>
      <c r="M140" s="70">
        <v>1</v>
      </c>
      <c r="N140" s="70">
        <v>0</v>
      </c>
      <c r="O140" s="70">
        <v>2</v>
      </c>
      <c r="P140" s="4">
        <v>226</v>
      </c>
      <c r="Q140" s="36">
        <v>6.6919234465277126</v>
      </c>
      <c r="R140" s="4">
        <v>1972.2494999999999</v>
      </c>
      <c r="S140" s="4">
        <v>33.772053999999997</v>
      </c>
      <c r="T140" s="4">
        <v>24.702850999999999</v>
      </c>
      <c r="U140" s="4">
        <v>9.7603200000000001</v>
      </c>
      <c r="V140" s="4">
        <v>16.745957000000001</v>
      </c>
      <c r="W140" s="4">
        <f t="shared" si="36"/>
        <v>-1.0875360000000001</v>
      </c>
      <c r="X140" s="39">
        <f t="shared" si="22"/>
        <v>34.463171000000003</v>
      </c>
      <c r="Y140" s="4"/>
      <c r="Z140" s="65">
        <f>V140/(X141/31)</f>
        <v>17.061894859023056</v>
      </c>
      <c r="AA140" s="4">
        <f t="shared" si="49"/>
        <v>0</v>
      </c>
      <c r="AB140" s="4">
        <f t="shared" si="24"/>
        <v>226</v>
      </c>
      <c r="AC140" s="54">
        <f t="shared" si="50"/>
        <v>0.32941176470588229</v>
      </c>
      <c r="AD140" s="54">
        <f t="shared" si="47"/>
        <v>4.6856752174619931E-2</v>
      </c>
      <c r="AF140" s="54">
        <f t="shared" si="25"/>
        <v>1.0981506376635397</v>
      </c>
      <c r="AG140" s="54"/>
      <c r="AH140" s="4">
        <f t="shared" si="38"/>
        <v>137</v>
      </c>
      <c r="AI140" s="66">
        <f>AH140/31</f>
        <v>4.419354838709677</v>
      </c>
      <c r="AJ140" s="66"/>
      <c r="AK140" s="39">
        <f t="shared" si="39"/>
        <v>25</v>
      </c>
      <c r="AL140" s="66">
        <f>AK140/31</f>
        <v>0.80645161290322576</v>
      </c>
      <c r="AM140" s="39"/>
      <c r="AN140" s="39">
        <f t="shared" si="40"/>
        <v>87</v>
      </c>
      <c r="AO140" s="40">
        <f t="shared" si="41"/>
        <v>0.49557522123893805</v>
      </c>
      <c r="AP140" s="40">
        <f t="shared" si="42"/>
        <v>0.60619469026548678</v>
      </c>
      <c r="AQ140" s="40">
        <f t="shared" si="43"/>
        <v>0.38495575221238937</v>
      </c>
      <c r="AR140" s="41">
        <f t="shared" si="44"/>
        <v>397.63870032258063</v>
      </c>
      <c r="AS140" s="39">
        <f t="shared" si="45"/>
        <v>1574.6107996774192</v>
      </c>
      <c r="AT140" s="40">
        <f t="shared" si="46"/>
        <v>0.20161683413918</v>
      </c>
      <c r="AV140" s="44">
        <f>'[1]Monthly SBO'!$K124</f>
        <v>0.89959565217391302</v>
      </c>
      <c r="AZ140" s="42">
        <f t="shared" si="26"/>
        <v>0</v>
      </c>
      <c r="BA140" s="67">
        <f>F140/31</f>
        <v>3.6129032258064515</v>
      </c>
      <c r="BD140" s="42">
        <f t="shared" si="32"/>
        <v>3.9752581095918305</v>
      </c>
      <c r="BE140" s="42">
        <f t="shared" si="33"/>
        <v>3.316351442527008</v>
      </c>
      <c r="BF140" s="68">
        <f>[2]Prices!$L485</f>
        <v>36.39</v>
      </c>
      <c r="BG140" s="68">
        <f t="shared" si="37"/>
        <v>35.32</v>
      </c>
      <c r="BH140" s="42">
        <f t="shared" si="34"/>
        <v>8.8830842210544853E-2</v>
      </c>
      <c r="BI140" s="42">
        <f t="shared" si="35"/>
        <v>0.65142617621066223</v>
      </c>
      <c r="BJ140" s="42">
        <f>SUM(L140:M140)*'[12]Yellow Grease Complex'!$BH$119/S140</f>
        <v>0</v>
      </c>
      <c r="BK140" s="42">
        <f>SUM(L140:M140)*'[12]Yellow Grease Complex'!$BH$120/S140</f>
        <v>0</v>
      </c>
      <c r="BL140" s="42">
        <f t="shared" si="27"/>
        <v>0.76045987699619988</v>
      </c>
      <c r="BM140" s="42">
        <f t="shared" si="28"/>
        <v>0.81895679061129212</v>
      </c>
      <c r="BN140" s="4">
        <f t="shared" si="21"/>
        <v>84.51467854838711</v>
      </c>
      <c r="BO140" s="54">
        <f t="shared" si="29"/>
        <v>9.7345132743362831E-2</v>
      </c>
      <c r="BP140" s="54">
        <f t="shared" si="29"/>
        <v>1.3274336283185841E-2</v>
      </c>
      <c r="BQ140" s="54">
        <f t="shared" si="30"/>
        <v>0.49557522123893805</v>
      </c>
      <c r="BR140" s="54">
        <f t="shared" si="31"/>
        <v>2.6548672566371681E-2</v>
      </c>
      <c r="BS140" s="54">
        <f t="shared" si="31"/>
        <v>7.5221238938053103E-2</v>
      </c>
      <c r="BT140" s="54">
        <f t="shared" si="31"/>
        <v>0.15044247787610621</v>
      </c>
      <c r="BU140" s="54" cm="1">
        <f t="array" ref="BU140">SUM(K140:M140/$P140)</f>
        <v>0.13274336283185842</v>
      </c>
      <c r="BV140" s="71">
        <f>[3]Biodiesel!$B5/1000000</f>
        <v>0.81079500000000004</v>
      </c>
      <c r="BW140" s="71">
        <f t="shared" si="48"/>
        <v>33.772053999999997</v>
      </c>
      <c r="BX140" s="71">
        <f t="shared" si="51"/>
        <v>32.961258999999998</v>
      </c>
    </row>
    <row r="141" spans="1:76">
      <c r="A141" s="30">
        <v>40269</v>
      </c>
      <c r="B141" s="70">
        <v>30</v>
      </c>
      <c r="C141" s="70">
        <v>4</v>
      </c>
      <c r="D141" s="388">
        <v>0</v>
      </c>
      <c r="E141" s="389">
        <v>0</v>
      </c>
      <c r="F141" s="70">
        <v>127</v>
      </c>
      <c r="G141" s="386">
        <v>0</v>
      </c>
      <c r="H141" s="70">
        <v>5</v>
      </c>
      <c r="I141" s="70">
        <v>28</v>
      </c>
      <c r="J141" s="70">
        <v>26</v>
      </c>
      <c r="K141" s="70">
        <v>2</v>
      </c>
      <c r="L141" s="70">
        <v>15</v>
      </c>
      <c r="M141" s="59">
        <v>0</v>
      </c>
      <c r="N141" s="70">
        <v>0</v>
      </c>
      <c r="O141" s="72">
        <v>0</v>
      </c>
      <c r="P141" s="4">
        <v>237</v>
      </c>
      <c r="Q141" s="36">
        <v>6.9318842633884366</v>
      </c>
      <c r="R141" s="4">
        <v>1950.2494999999999</v>
      </c>
      <c r="S141" s="4">
        <v>34.189838000000002</v>
      </c>
      <c r="T141" s="4">
        <v>22.748555</v>
      </c>
      <c r="U141" s="4">
        <v>7.6774129999999996</v>
      </c>
      <c r="V141" s="4">
        <v>19.816669000000001</v>
      </c>
      <c r="W141" s="4">
        <f t="shared" si="36"/>
        <v>3.0707120000000003</v>
      </c>
      <c r="X141" s="39">
        <f t="shared" si="22"/>
        <v>30.425967999999997</v>
      </c>
      <c r="Y141" s="4"/>
      <c r="Z141" s="65">
        <f>V141/(X142/30)</f>
        <v>19.318733788269693</v>
      </c>
      <c r="AA141" s="4">
        <f t="shared" si="49"/>
        <v>0</v>
      </c>
      <c r="AB141" s="4">
        <f t="shared" si="24"/>
        <v>237</v>
      </c>
      <c r="AC141" s="54">
        <f t="shared" si="50"/>
        <v>0.2606382978723405</v>
      </c>
      <c r="AD141" s="54">
        <f t="shared" si="47"/>
        <v>3.8703293508041137E-2</v>
      </c>
      <c r="AF141" s="54">
        <f t="shared" si="25"/>
        <v>1.0601359920005065</v>
      </c>
      <c r="AG141" s="54"/>
      <c r="AH141" s="4">
        <f t="shared" si="38"/>
        <v>161</v>
      </c>
      <c r="AI141" s="66">
        <f>AH141/30</f>
        <v>5.3666666666666663</v>
      </c>
      <c r="AJ141" s="66"/>
      <c r="AK141" s="39">
        <f t="shared" si="39"/>
        <v>34</v>
      </c>
      <c r="AL141" s="66">
        <f>AK141/30</f>
        <v>1.1333333333333333</v>
      </c>
      <c r="AM141" s="39"/>
      <c r="AN141" s="39">
        <f t="shared" si="40"/>
        <v>76</v>
      </c>
      <c r="AO141" s="40">
        <f t="shared" si="41"/>
        <v>0.53586497890295359</v>
      </c>
      <c r="AP141" s="40">
        <f t="shared" si="42"/>
        <v>0.67932489451476796</v>
      </c>
      <c r="AQ141" s="40">
        <f t="shared" si="43"/>
        <v>0.32067510548523209</v>
      </c>
      <c r="AR141" s="41">
        <f t="shared" si="44"/>
        <v>415.97636233333338</v>
      </c>
      <c r="AS141" s="39">
        <f t="shared" si="45"/>
        <v>1534.2731376666666</v>
      </c>
      <c r="AT141" s="40">
        <f t="shared" si="46"/>
        <v>0.2132939207692828</v>
      </c>
      <c r="AV141" s="44">
        <f>'[1]Monthly SBO'!$K125</f>
        <v>0.76137238095238102</v>
      </c>
      <c r="AZ141" s="42">
        <f t="shared" si="26"/>
        <v>0</v>
      </c>
      <c r="BA141" s="67">
        <f>F141/30</f>
        <v>4.2333333333333334</v>
      </c>
      <c r="BD141" s="42">
        <f t="shared" si="32"/>
        <v>5.2915325487754412</v>
      </c>
      <c r="BE141" s="42">
        <f t="shared" si="33"/>
        <v>3.7145540145583609</v>
      </c>
      <c r="BF141" s="68">
        <f>[2]Prices!$L486</f>
        <v>37.11</v>
      </c>
      <c r="BG141" s="68">
        <f t="shared" si="37"/>
        <v>36.063333333333333</v>
      </c>
      <c r="BH141" s="42">
        <f t="shared" si="34"/>
        <v>0.11699382723018459</v>
      </c>
      <c r="BI141" s="42">
        <f t="shared" si="35"/>
        <v>0.87745370422638447</v>
      </c>
      <c r="BJ141" s="42">
        <f>SUM(L141:M141)*'[12]Yellow Grease Complex'!$BH$119/S141</f>
        <v>0</v>
      </c>
      <c r="BK141" s="42">
        <f>SUM(L141:M141)*'[12]Yellow Grease Complex'!$BH$120/S141</f>
        <v>0</v>
      </c>
      <c r="BL141" s="42">
        <f t="shared" si="27"/>
        <v>0.72066281928809539</v>
      </c>
      <c r="BM141" s="42">
        <f t="shared" si="28"/>
        <v>0.59533015506407883</v>
      </c>
      <c r="BN141" s="4">
        <f t="shared" si="21"/>
        <v>73.232517166666753</v>
      </c>
      <c r="BO141" s="54">
        <f t="shared" si="29"/>
        <v>0.12658227848101267</v>
      </c>
      <c r="BP141" s="54">
        <f t="shared" si="29"/>
        <v>1.6877637130801686E-2</v>
      </c>
      <c r="BQ141" s="54">
        <f t="shared" si="30"/>
        <v>0.53586497890295359</v>
      </c>
      <c r="BR141" s="54">
        <f t="shared" si="31"/>
        <v>2.1097046413502109E-2</v>
      </c>
      <c r="BS141" s="54">
        <f t="shared" si="31"/>
        <v>0.11814345991561181</v>
      </c>
      <c r="BT141" s="54">
        <f t="shared" si="31"/>
        <v>0.10970464135021098</v>
      </c>
      <c r="BU141" s="54" cm="1">
        <f t="array" ref="BU141">SUM(K141:M141/$P141)</f>
        <v>7.1729957805907171E-2</v>
      </c>
      <c r="BV141" s="71">
        <f>[3]Biodiesel!$B6/1000000</f>
        <v>0.52214899999999997</v>
      </c>
      <c r="BW141" s="71">
        <f t="shared" si="48"/>
        <v>34.189838000000002</v>
      </c>
      <c r="BX141" s="71">
        <f t="shared" si="51"/>
        <v>33.667689000000003</v>
      </c>
    </row>
    <row r="142" spans="1:76">
      <c r="A142" s="30">
        <v>40299</v>
      </c>
      <c r="B142" s="70">
        <v>36</v>
      </c>
      <c r="C142" s="70">
        <v>8</v>
      </c>
      <c r="D142" s="388">
        <v>0</v>
      </c>
      <c r="E142" s="389">
        <v>0</v>
      </c>
      <c r="F142" s="70">
        <v>98</v>
      </c>
      <c r="G142" s="386">
        <v>0</v>
      </c>
      <c r="H142" s="70">
        <v>7</v>
      </c>
      <c r="I142" s="70">
        <v>19</v>
      </c>
      <c r="J142" s="70">
        <v>23</v>
      </c>
      <c r="K142" s="70">
        <v>6</v>
      </c>
      <c r="L142" s="70">
        <v>21</v>
      </c>
      <c r="M142" s="70">
        <v>2</v>
      </c>
      <c r="N142" s="70">
        <v>0</v>
      </c>
      <c r="O142" s="70">
        <v>2</v>
      </c>
      <c r="P142" s="4">
        <v>222</v>
      </c>
      <c r="Q142" s="36">
        <v>6.9559628644329212</v>
      </c>
      <c r="R142" s="4">
        <v>1938.7494999999999</v>
      </c>
      <c r="S142" s="4">
        <v>31.915064000000001</v>
      </c>
      <c r="T142" s="4">
        <v>20.127531000000001</v>
      </c>
      <c r="U142" s="4">
        <v>10.645711</v>
      </c>
      <c r="V142" s="4">
        <v>20.805157000000001</v>
      </c>
      <c r="W142" s="4">
        <f t="shared" si="36"/>
        <v>0.98848800000000026</v>
      </c>
      <c r="X142" s="39">
        <f t="shared" si="22"/>
        <v>30.773242000000003</v>
      </c>
      <c r="Y142" s="4"/>
      <c r="Z142" s="65">
        <f>V142/(X143/31)</f>
        <v>21.026786793925876</v>
      </c>
      <c r="AA142" s="4">
        <f t="shared" si="49"/>
        <v>0</v>
      </c>
      <c r="AB142" s="4">
        <f t="shared" si="24"/>
        <v>222</v>
      </c>
      <c r="AC142" s="54">
        <f t="shared" si="50"/>
        <v>7.2463768115942129E-2</v>
      </c>
      <c r="AD142" s="54">
        <f t="shared" si="47"/>
        <v>7.8705988703850815E-2</v>
      </c>
      <c r="AF142" s="54">
        <f t="shared" si="25"/>
        <v>1.0564662496367567</v>
      </c>
      <c r="AG142" s="54"/>
      <c r="AH142" s="4">
        <f t="shared" si="38"/>
        <v>142</v>
      </c>
      <c r="AI142" s="66">
        <f>AH142/31</f>
        <v>4.580645161290323</v>
      </c>
      <c r="AJ142" s="66"/>
      <c r="AK142" s="39">
        <f t="shared" si="39"/>
        <v>44</v>
      </c>
      <c r="AL142" s="66">
        <f>AK142/31</f>
        <v>1.4193548387096775</v>
      </c>
      <c r="AM142" s="39"/>
      <c r="AN142" s="39">
        <f t="shared" si="40"/>
        <v>78</v>
      </c>
      <c r="AO142" s="40">
        <f t="shared" si="41"/>
        <v>0.44144144144144143</v>
      </c>
      <c r="AP142" s="40">
        <f t="shared" si="42"/>
        <v>0.63963963963963966</v>
      </c>
      <c r="AQ142" s="40">
        <f t="shared" si="43"/>
        <v>0.35135135135135137</v>
      </c>
      <c r="AR142" s="41">
        <f t="shared" si="44"/>
        <v>375.77414064516125</v>
      </c>
      <c r="AS142" s="39">
        <f t="shared" si="45"/>
        <v>1562.9753593548387</v>
      </c>
      <c r="AT142" s="40">
        <f t="shared" si="46"/>
        <v>0.19382294651534984</v>
      </c>
      <c r="AV142" s="44">
        <f>'[1]Monthly SBO'!$K126</f>
        <v>0.8204739999999997</v>
      </c>
      <c r="AZ142" s="42">
        <f t="shared" si="26"/>
        <v>0</v>
      </c>
      <c r="BA142" s="67">
        <f>F142/31</f>
        <v>3.161290322580645</v>
      </c>
      <c r="BD142" s="42">
        <f t="shared" si="32"/>
        <v>4.6143984439468539</v>
      </c>
      <c r="BE142" s="42">
        <f t="shared" si="33"/>
        <v>3.0706502734884067</v>
      </c>
      <c r="BF142" s="68">
        <f>[2]Prices!$L487</f>
        <v>35.409999999999997</v>
      </c>
      <c r="BG142" s="68">
        <f t="shared" si="37"/>
        <v>36.303333333333335</v>
      </c>
      <c r="BH142" s="42">
        <f t="shared" si="34"/>
        <v>0.25066532844803319</v>
      </c>
      <c r="BI142" s="42">
        <f t="shared" si="35"/>
        <v>1.1279939780161494</v>
      </c>
      <c r="BJ142" s="42">
        <f>SUM(L142:M142)*'[12]Yellow Grease Complex'!$BH$119/S142</f>
        <v>0</v>
      </c>
      <c r="BK142" s="42">
        <f>SUM(L142:M142)*'[12]Yellow Grease Complex'!$BH$120/S142</f>
        <v>0</v>
      </c>
      <c r="BL142" s="42">
        <f t="shared" si="27"/>
        <v>0.73892643004616743</v>
      </c>
      <c r="BM142" s="42">
        <f t="shared" si="28"/>
        <v>0.33251689352077535</v>
      </c>
      <c r="BN142" s="4">
        <f t="shared" si="21"/>
        <v>-2.187174193548401</v>
      </c>
      <c r="BO142" s="54">
        <f t="shared" si="29"/>
        <v>0.16216216216216217</v>
      </c>
      <c r="BP142" s="54">
        <f t="shared" si="29"/>
        <v>3.6036036036036036E-2</v>
      </c>
      <c r="BQ142" s="54">
        <f t="shared" si="30"/>
        <v>0.44144144144144143</v>
      </c>
      <c r="BR142" s="54">
        <f t="shared" si="31"/>
        <v>3.1531531531531529E-2</v>
      </c>
      <c r="BS142" s="54">
        <f t="shared" si="31"/>
        <v>8.5585585585585586E-2</v>
      </c>
      <c r="BT142" s="54">
        <f t="shared" si="31"/>
        <v>0.1036036036036036</v>
      </c>
      <c r="BU142" s="54" cm="1">
        <f t="array" ref="BU142">SUM(K142:M142/$P142)</f>
        <v>0.13063063063063063</v>
      </c>
      <c r="BV142" s="71">
        <f>[3]Biodiesel!$B7/1000000</f>
        <v>0.48571399999999998</v>
      </c>
      <c r="BW142" s="71">
        <f t="shared" si="48"/>
        <v>31.915064000000001</v>
      </c>
      <c r="BX142" s="71">
        <f t="shared" si="51"/>
        <v>31.429349999999999</v>
      </c>
    </row>
    <row r="143" spans="1:76">
      <c r="A143" s="30">
        <v>40330</v>
      </c>
      <c r="B143" s="70">
        <v>28</v>
      </c>
      <c r="C143" s="70">
        <v>1</v>
      </c>
      <c r="D143" s="388">
        <v>0</v>
      </c>
      <c r="E143" s="389">
        <v>0</v>
      </c>
      <c r="F143" s="70">
        <v>89</v>
      </c>
      <c r="G143" s="386">
        <v>0</v>
      </c>
      <c r="H143" s="70">
        <v>8</v>
      </c>
      <c r="I143" s="70">
        <v>9</v>
      </c>
      <c r="J143" s="70">
        <v>20</v>
      </c>
      <c r="K143" s="70">
        <v>3</v>
      </c>
      <c r="L143" s="70">
        <v>29</v>
      </c>
      <c r="M143" s="70">
        <v>2</v>
      </c>
      <c r="N143" s="70">
        <v>0</v>
      </c>
      <c r="O143" s="70">
        <v>1</v>
      </c>
      <c r="P143" s="4">
        <v>190</v>
      </c>
      <c r="Q143" s="36">
        <v>7.0198010854385906</v>
      </c>
      <c r="R143" s="4">
        <v>1965.7974999999999</v>
      </c>
      <c r="S143" s="4">
        <v>27.066293999999999</v>
      </c>
      <c r="T143" s="4">
        <v>21.910250999999999</v>
      </c>
      <c r="U143" s="4">
        <v>8.7629979999999996</v>
      </c>
      <c r="V143" s="4">
        <v>16.810545999999999</v>
      </c>
      <c r="W143" s="4">
        <f t="shared" si="36"/>
        <v>-3.9946110000000026</v>
      </c>
      <c r="X143" s="39">
        <f t="shared" si="22"/>
        <v>30.673248999999998</v>
      </c>
      <c r="Y143" s="4"/>
      <c r="Z143" s="65">
        <f>V143/(X144/30)</f>
        <v>18.199698009585003</v>
      </c>
      <c r="AA143" s="4">
        <f t="shared" si="49"/>
        <v>0</v>
      </c>
      <c r="AB143" s="4">
        <f t="shared" si="24"/>
        <v>190</v>
      </c>
      <c r="AC143" s="54">
        <f t="shared" si="50"/>
        <v>-0.19491525423728817</v>
      </c>
      <c r="AD143" s="54">
        <f t="shared" si="47"/>
        <v>-9.3741803748181862E-4</v>
      </c>
      <c r="AF143" s="54">
        <f t="shared" si="25"/>
        <v>1.046858722997684</v>
      </c>
      <c r="AG143" s="54"/>
      <c r="AH143" s="4">
        <f t="shared" si="38"/>
        <v>118</v>
      </c>
      <c r="AI143" s="66">
        <f>AH143/30</f>
        <v>3.9333333333333331</v>
      </c>
      <c r="AJ143" s="66"/>
      <c r="AK143" s="39">
        <f t="shared" si="39"/>
        <v>29</v>
      </c>
      <c r="AL143" s="66">
        <f>AK143/30</f>
        <v>0.96666666666666667</v>
      </c>
      <c r="AM143" s="39"/>
      <c r="AN143" s="39">
        <f t="shared" si="40"/>
        <v>71</v>
      </c>
      <c r="AO143" s="40">
        <f t="shared" si="41"/>
        <v>0.46842105263157896</v>
      </c>
      <c r="AP143" s="40">
        <f t="shared" si="42"/>
        <v>0.62105263157894741</v>
      </c>
      <c r="AQ143" s="40">
        <f t="shared" si="43"/>
        <v>0.37368421052631579</v>
      </c>
      <c r="AR143" s="41">
        <f t="shared" si="44"/>
        <v>329.306577</v>
      </c>
      <c r="AS143" s="39">
        <f t="shared" si="45"/>
        <v>1636.4909229999998</v>
      </c>
      <c r="AT143" s="40">
        <f t="shared" si="46"/>
        <v>0.16751805666656919</v>
      </c>
      <c r="AV143" s="44">
        <f>'[1]Monthly SBO'!$K127</f>
        <v>0.78568272727272725</v>
      </c>
      <c r="AZ143" s="42">
        <f t="shared" si="26"/>
        <v>0</v>
      </c>
      <c r="BA143" s="67">
        <f>F143/30</f>
        <v>2.9666666666666668</v>
      </c>
      <c r="BD143" s="42">
        <f t="shared" si="32"/>
        <v>3.8470003617810429</v>
      </c>
      <c r="BE143" s="42">
        <f t="shared" si="33"/>
        <v>3.2882226137054449</v>
      </c>
      <c r="BF143" s="68">
        <f>[2]Prices!$L488</f>
        <v>34.47</v>
      </c>
      <c r="BG143" s="68">
        <f t="shared" si="37"/>
        <v>35.663333333333334</v>
      </c>
      <c r="BH143" s="42">
        <f t="shared" si="34"/>
        <v>3.6946321502308373E-2</v>
      </c>
      <c r="BI143" s="42">
        <f t="shared" si="35"/>
        <v>1.0344970020646345</v>
      </c>
      <c r="BJ143" s="42">
        <f>SUM(L143:M143)*'[12]Yellow Grease Complex'!$BH$119/S143</f>
        <v>0</v>
      </c>
      <c r="BK143" s="42">
        <f>SUM(L143:M143)*'[12]Yellow Grease Complex'!$BH$120/S143</f>
        <v>0</v>
      </c>
      <c r="BL143" s="42">
        <f t="shared" si="27"/>
        <v>1.1595261176192133</v>
      </c>
      <c r="BM143" s="42">
        <f t="shared" si="28"/>
        <v>0.28988152940480333</v>
      </c>
      <c r="BN143" s="4">
        <f t="shared" si="21"/>
        <v>-79.343420166666704</v>
      </c>
      <c r="BO143" s="54">
        <f t="shared" si="29"/>
        <v>0.14736842105263157</v>
      </c>
      <c r="BP143" s="54">
        <f t="shared" si="29"/>
        <v>5.263157894736842E-3</v>
      </c>
      <c r="BQ143" s="54">
        <f t="shared" si="30"/>
        <v>0.46842105263157896</v>
      </c>
      <c r="BR143" s="54">
        <f t="shared" si="31"/>
        <v>4.2105263157894736E-2</v>
      </c>
      <c r="BS143" s="54">
        <f t="shared" si="31"/>
        <v>4.736842105263158E-2</v>
      </c>
      <c r="BT143" s="54">
        <f t="shared" si="31"/>
        <v>0.10526315789473684</v>
      </c>
      <c r="BU143" s="54" cm="1">
        <f t="array" ref="BU143">SUM(K143:M143/$P143)</f>
        <v>0.17894736842105263</v>
      </c>
      <c r="BV143" s="71">
        <f>[3]Biodiesel!$B8/1000000</f>
        <v>0.63783800000000002</v>
      </c>
      <c r="BW143" s="71">
        <f t="shared" si="48"/>
        <v>27.066293999999999</v>
      </c>
      <c r="BX143" s="71">
        <f t="shared" si="51"/>
        <v>26.428456000000001</v>
      </c>
    </row>
    <row r="144" spans="1:76">
      <c r="A144" s="30">
        <v>40360</v>
      </c>
      <c r="B144" s="70">
        <v>17</v>
      </c>
      <c r="C144" s="70">
        <v>11</v>
      </c>
      <c r="D144" s="388">
        <v>0</v>
      </c>
      <c r="E144" s="389">
        <v>0</v>
      </c>
      <c r="F144" s="70">
        <v>96</v>
      </c>
      <c r="G144" s="386">
        <v>0</v>
      </c>
      <c r="H144" s="70">
        <v>7</v>
      </c>
      <c r="I144" s="70">
        <v>8</v>
      </c>
      <c r="J144" s="70">
        <v>32</v>
      </c>
      <c r="K144" s="70">
        <v>2</v>
      </c>
      <c r="L144" s="70">
        <v>29</v>
      </c>
      <c r="M144" s="70">
        <v>2</v>
      </c>
      <c r="N144" s="70">
        <v>0</v>
      </c>
      <c r="O144" s="70">
        <v>1</v>
      </c>
      <c r="P144" s="4">
        <v>205</v>
      </c>
      <c r="Q144" s="36">
        <v>7.4282141909980846</v>
      </c>
      <c r="R144" s="4">
        <v>1962.3475000000001</v>
      </c>
      <c r="S144" s="4">
        <v>27.597480999999998</v>
      </c>
      <c r="T144" s="4">
        <v>19.490473000000001</v>
      </c>
      <c r="U144" s="4">
        <v>8.219678</v>
      </c>
      <c r="V144" s="4">
        <v>16.448882999999999</v>
      </c>
      <c r="W144" s="4">
        <f t="shared" si="36"/>
        <v>-0.36166300000000007</v>
      </c>
      <c r="X144" s="39">
        <f t="shared" si="22"/>
        <v>27.710151000000003</v>
      </c>
      <c r="Y144" s="4"/>
      <c r="Z144" s="65">
        <f>V144/(X145/31)</f>
        <v>19.258390139276372</v>
      </c>
      <c r="AA144" s="4">
        <f t="shared" si="49"/>
        <v>0</v>
      </c>
      <c r="AB144" s="4">
        <f t="shared" si="24"/>
        <v>205</v>
      </c>
      <c r="AC144" s="54">
        <f t="shared" si="50"/>
        <v>-0.3097643097643098</v>
      </c>
      <c r="AD144" s="54">
        <f t="shared" si="47"/>
        <v>8.1862147146873676E-2</v>
      </c>
      <c r="AF144" s="54">
        <f t="shared" si="25"/>
        <v>0.9893010367021462</v>
      </c>
      <c r="AG144" s="54"/>
      <c r="AH144" s="4">
        <f t="shared" si="38"/>
        <v>124</v>
      </c>
      <c r="AI144" s="66">
        <f>AH144/31</f>
        <v>4</v>
      </c>
      <c r="AJ144" s="66"/>
      <c r="AK144" s="39">
        <f t="shared" si="39"/>
        <v>28</v>
      </c>
      <c r="AL144" s="66">
        <f>AK144/31</f>
        <v>0.90322580645161288</v>
      </c>
      <c r="AM144" s="39"/>
      <c r="AN144" s="39">
        <f t="shared" si="40"/>
        <v>80</v>
      </c>
      <c r="AO144" s="40">
        <f t="shared" si="41"/>
        <v>0.4682926829268293</v>
      </c>
      <c r="AP144" s="40">
        <f t="shared" si="42"/>
        <v>0.60487804878048779</v>
      </c>
      <c r="AQ144" s="40">
        <f t="shared" si="43"/>
        <v>0.3902439024390244</v>
      </c>
      <c r="AR144" s="41">
        <f t="shared" si="44"/>
        <v>324.93808274193549</v>
      </c>
      <c r="AS144" s="39">
        <f t="shared" si="45"/>
        <v>1637.4094172580647</v>
      </c>
      <c r="AT144" s="40">
        <f t="shared" si="46"/>
        <v>0.16558641257062548</v>
      </c>
      <c r="AV144" s="44">
        <f>'[1]Monthly SBO'!$K128</f>
        <v>0.87494190476190459</v>
      </c>
      <c r="AZ144" s="42">
        <f t="shared" si="26"/>
        <v>0</v>
      </c>
      <c r="BA144" s="67">
        <f>F144/31</f>
        <v>3.096774193548387</v>
      </c>
      <c r="BD144" s="42">
        <f t="shared" si="32"/>
        <v>4.4748944168510665</v>
      </c>
      <c r="BE144" s="42">
        <f t="shared" si="33"/>
        <v>3.4785783528576397</v>
      </c>
      <c r="BF144" s="68">
        <f>[2]Prices!$L489</f>
        <v>35.07</v>
      </c>
      <c r="BG144" s="68">
        <f t="shared" si="37"/>
        <v>34.983333333333327</v>
      </c>
      <c r="BH144" s="42">
        <f t="shared" si="34"/>
        <v>0.39858710293160454</v>
      </c>
      <c r="BI144" s="42">
        <f t="shared" si="35"/>
        <v>0.61599824998520702</v>
      </c>
      <c r="BJ144" s="42">
        <f>SUM(L144:M144)*'[12]Yellow Grease Complex'!$BH$119/S144</f>
        <v>0</v>
      </c>
      <c r="BK144" s="42">
        <f>SUM(L144:M144)*'[12]Yellow Grease Complex'!$BH$120/S144</f>
        <v>0</v>
      </c>
      <c r="BL144" s="42">
        <f t="shared" si="27"/>
        <v>1.0937953982058766</v>
      </c>
      <c r="BM144" s="42">
        <f t="shared" si="28"/>
        <v>0.25521892624803788</v>
      </c>
      <c r="BN144" s="4">
        <f t="shared" si="21"/>
        <v>-184.3636193548387</v>
      </c>
      <c r="BO144" s="54">
        <f t="shared" si="29"/>
        <v>8.2926829268292687E-2</v>
      </c>
      <c r="BP144" s="54">
        <f t="shared" si="29"/>
        <v>5.3658536585365853E-2</v>
      </c>
      <c r="BQ144" s="54">
        <f t="shared" si="30"/>
        <v>0.4682926829268293</v>
      </c>
      <c r="BR144" s="54">
        <f t="shared" si="31"/>
        <v>3.4146341463414637E-2</v>
      </c>
      <c r="BS144" s="54">
        <f t="shared" si="31"/>
        <v>3.9024390243902439E-2</v>
      </c>
      <c r="BT144" s="54">
        <f t="shared" si="31"/>
        <v>0.15609756097560976</v>
      </c>
      <c r="BU144" s="54" cm="1">
        <f t="array" ref="BU144">SUM(K144:M144/$P144)</f>
        <v>0.16097560975609757</v>
      </c>
      <c r="BV144" s="71">
        <f>[3]Biodiesel!$B9/1000000</f>
        <v>34.054859</v>
      </c>
      <c r="BW144" s="71">
        <f t="shared" si="48"/>
        <v>27.597480999999998</v>
      </c>
      <c r="BX144" s="71">
        <f t="shared" si="51"/>
        <v>-6.4573780000000021</v>
      </c>
    </row>
    <row r="145" spans="1:154">
      <c r="A145" s="30">
        <v>40391</v>
      </c>
      <c r="B145" s="70">
        <v>19</v>
      </c>
      <c r="C145" s="70">
        <v>12</v>
      </c>
      <c r="D145" s="388">
        <v>0</v>
      </c>
      <c r="E145" s="389">
        <v>0</v>
      </c>
      <c r="F145" s="70">
        <v>84</v>
      </c>
      <c r="G145" s="386">
        <v>0</v>
      </c>
      <c r="H145" s="70">
        <v>13</v>
      </c>
      <c r="I145" s="70">
        <v>7</v>
      </c>
      <c r="J145" s="70">
        <v>30</v>
      </c>
      <c r="K145" s="70">
        <v>1</v>
      </c>
      <c r="L145" s="70">
        <v>30</v>
      </c>
      <c r="M145" s="70">
        <v>1</v>
      </c>
      <c r="N145" s="70">
        <v>0</v>
      </c>
      <c r="O145" s="70">
        <v>1</v>
      </c>
      <c r="P145" s="4">
        <v>198</v>
      </c>
      <c r="Q145" s="36">
        <v>7.2190496281587855</v>
      </c>
      <c r="R145" s="4">
        <v>2015.3475000000001</v>
      </c>
      <c r="S145" s="4">
        <v>27.427433000000001</v>
      </c>
      <c r="T145" s="4">
        <v>19.340841000000001</v>
      </c>
      <c r="U145" s="4">
        <v>7.1367289999999999</v>
      </c>
      <c r="V145" s="4">
        <v>17.568674999999999</v>
      </c>
      <c r="W145" s="4">
        <f t="shared" si="36"/>
        <v>1.1197920000000003</v>
      </c>
      <c r="X145" s="39">
        <f t="shared" si="22"/>
        <v>26.47757</v>
      </c>
      <c r="Y145" s="4"/>
      <c r="Z145" s="65">
        <f>V145/(X146/31)</f>
        <v>17.449490476948128</v>
      </c>
      <c r="AA145" s="4">
        <f t="shared" si="49"/>
        <v>0</v>
      </c>
      <c r="AB145" s="4">
        <f t="shared" si="24"/>
        <v>198</v>
      </c>
      <c r="AC145" s="54">
        <f t="shared" si="50"/>
        <v>-0.36334405144694537</v>
      </c>
      <c r="AD145" s="54">
        <f t="shared" si="47"/>
        <v>4.4461617277085752E-2</v>
      </c>
      <c r="AF145" s="54">
        <f t="shared" si="25"/>
        <v>1.0179650201233332</v>
      </c>
      <c r="AG145" s="54"/>
      <c r="AH145" s="4">
        <f t="shared" si="38"/>
        <v>115</v>
      </c>
      <c r="AI145" s="66">
        <f>AH145/31</f>
        <v>3.7096774193548385</v>
      </c>
      <c r="AJ145" s="66"/>
      <c r="AK145" s="39">
        <f t="shared" si="39"/>
        <v>31</v>
      </c>
      <c r="AL145" s="66">
        <f>AK145/31</f>
        <v>1</v>
      </c>
      <c r="AM145" s="39"/>
      <c r="AN145" s="39">
        <f t="shared" si="40"/>
        <v>82</v>
      </c>
      <c r="AO145" s="40">
        <f t="shared" si="41"/>
        <v>0.42424242424242425</v>
      </c>
      <c r="AP145" s="40">
        <f t="shared" si="42"/>
        <v>0.58080808080808077</v>
      </c>
      <c r="AQ145" s="40">
        <f t="shared" si="43"/>
        <v>0.41414141414141414</v>
      </c>
      <c r="AR145" s="41">
        <f t="shared" si="44"/>
        <v>322.93590467741933</v>
      </c>
      <c r="AS145" s="39">
        <f t="shared" si="45"/>
        <v>1692.4115953225808</v>
      </c>
      <c r="AT145" s="40">
        <f t="shared" si="46"/>
        <v>0.16023832350372297</v>
      </c>
      <c r="AV145" s="44">
        <f>'[1]Monthly SBO'!$K129</f>
        <v>1.033209090909091</v>
      </c>
      <c r="AZ145" s="42">
        <f t="shared" si="26"/>
        <v>0</v>
      </c>
      <c r="BA145" s="67">
        <f>F145/31</f>
        <v>2.7096774193548385</v>
      </c>
      <c r="BD145" s="42">
        <f t="shared" si="32"/>
        <v>4.3432988752366626</v>
      </c>
      <c r="BE145" s="42">
        <f t="shared" si="33"/>
        <v>3.0626271149764541</v>
      </c>
      <c r="BF145" s="68">
        <f>[2]Prices!$L490</f>
        <v>37.57</v>
      </c>
      <c r="BG145" s="68">
        <f t="shared" si="37"/>
        <v>35.703333333333326</v>
      </c>
      <c r="BH145" s="42">
        <f t="shared" si="34"/>
        <v>0.4375181592823506</v>
      </c>
      <c r="BI145" s="42">
        <f t="shared" si="35"/>
        <v>0.69273708553038849</v>
      </c>
      <c r="BJ145" s="42">
        <f>SUM(L145:M145)*'[12]Yellow Grease Complex'!$BH$119/S145</f>
        <v>0</v>
      </c>
      <c r="BK145" s="42">
        <f>SUM(L145:M145)*'[12]Yellow Grease Complex'!$BH$120/S145</f>
        <v>0</v>
      </c>
      <c r="BL145" s="42">
        <f t="shared" si="27"/>
        <v>1.0870681288325945</v>
      </c>
      <c r="BM145" s="42">
        <f t="shared" si="28"/>
        <v>0.36235604294419821</v>
      </c>
      <c r="BN145" s="4">
        <f t="shared" si="21"/>
        <v>-206.85441306451617</v>
      </c>
      <c r="BO145" s="54">
        <f t="shared" si="29"/>
        <v>9.5959595959595953E-2</v>
      </c>
      <c r="BP145" s="54">
        <f t="shared" si="29"/>
        <v>6.0606060606060608E-2</v>
      </c>
      <c r="BQ145" s="54">
        <f t="shared" si="30"/>
        <v>0.42424242424242425</v>
      </c>
      <c r="BR145" s="54">
        <f t="shared" si="31"/>
        <v>6.5656565656565663E-2</v>
      </c>
      <c r="BS145" s="54">
        <f t="shared" si="31"/>
        <v>3.5353535353535352E-2</v>
      </c>
      <c r="BT145" s="54">
        <f t="shared" si="31"/>
        <v>0.15151515151515152</v>
      </c>
      <c r="BU145" s="54" cm="1">
        <f t="array" ref="BU145">SUM(K145:M145/$P145)</f>
        <v>0.16161616161616163</v>
      </c>
      <c r="BV145" s="71">
        <f>[3]Biodiesel!$B10/1000000</f>
        <v>28.833176999999999</v>
      </c>
      <c r="BW145" s="71">
        <f t="shared" si="48"/>
        <v>27.427433000000001</v>
      </c>
      <c r="BX145" s="71">
        <f t="shared" si="51"/>
        <v>-1.4057439999999986</v>
      </c>
    </row>
    <row r="146" spans="1:154">
      <c r="A146" s="30">
        <v>40422</v>
      </c>
      <c r="B146" s="70">
        <v>11</v>
      </c>
      <c r="C146" s="70">
        <v>19</v>
      </c>
      <c r="D146" s="388">
        <v>0</v>
      </c>
      <c r="E146" s="389">
        <v>0</v>
      </c>
      <c r="F146" s="70">
        <v>102</v>
      </c>
      <c r="G146" s="386">
        <v>0</v>
      </c>
      <c r="H146" s="70">
        <v>13</v>
      </c>
      <c r="I146" s="70">
        <v>11</v>
      </c>
      <c r="J146" s="70">
        <v>33</v>
      </c>
      <c r="K146" s="70">
        <v>1</v>
      </c>
      <c r="L146" s="70">
        <v>27</v>
      </c>
      <c r="M146" s="70">
        <v>5</v>
      </c>
      <c r="N146" s="70">
        <v>0</v>
      </c>
      <c r="O146" s="70">
        <v>1</v>
      </c>
      <c r="P146" s="4">
        <v>223</v>
      </c>
      <c r="Q146" s="36">
        <v>7.3459452342323814</v>
      </c>
      <c r="R146" s="4">
        <v>2020.8475000000001</v>
      </c>
      <c r="S146" s="4">
        <v>30.356883</v>
      </c>
      <c r="T146" s="4">
        <v>25.141186000000001</v>
      </c>
      <c r="U146" s="4">
        <v>6.0705520000000002</v>
      </c>
      <c r="V146" s="4">
        <v>16.740272999999998</v>
      </c>
      <c r="W146" s="4">
        <f t="shared" si="36"/>
        <v>-0.82840200000000053</v>
      </c>
      <c r="X146" s="39">
        <f t="shared" si="22"/>
        <v>31.211738</v>
      </c>
      <c r="Y146" s="4"/>
      <c r="Z146" s="65">
        <f>V146/(X147/30)</f>
        <v>17.628144463763011</v>
      </c>
      <c r="AA146" s="4">
        <f t="shared" si="49"/>
        <v>0</v>
      </c>
      <c r="AB146" s="4">
        <f t="shared" si="24"/>
        <v>223</v>
      </c>
      <c r="AC146" s="54">
        <f t="shared" si="50"/>
        <v>-0.34985422740524785</v>
      </c>
      <c r="AD146" s="54">
        <f t="shared" si="47"/>
        <v>4.3352054647009197E-2</v>
      </c>
      <c r="AF146" s="54">
        <f t="shared" si="25"/>
        <v>1.0003804501229596</v>
      </c>
      <c r="AG146" s="54"/>
      <c r="AH146" s="4">
        <f t="shared" si="38"/>
        <v>132</v>
      </c>
      <c r="AI146" s="66">
        <f>AH146/30</f>
        <v>4.4000000000000004</v>
      </c>
      <c r="AJ146" s="66"/>
      <c r="AK146" s="39">
        <f t="shared" si="39"/>
        <v>30</v>
      </c>
      <c r="AL146" s="66">
        <f>AK146/30</f>
        <v>1</v>
      </c>
      <c r="AM146" s="39"/>
      <c r="AN146" s="39">
        <f t="shared" si="40"/>
        <v>90</v>
      </c>
      <c r="AO146" s="40">
        <f t="shared" si="41"/>
        <v>0.45739910313901344</v>
      </c>
      <c r="AP146" s="40">
        <f t="shared" si="42"/>
        <v>0.59192825112107628</v>
      </c>
      <c r="AQ146" s="40">
        <f t="shared" si="43"/>
        <v>0.40358744394618834</v>
      </c>
      <c r="AR146" s="41">
        <f t="shared" si="44"/>
        <v>369.34207649999996</v>
      </c>
      <c r="AS146" s="39">
        <f t="shared" si="45"/>
        <v>1651.5054235000002</v>
      </c>
      <c r="AT146" s="40">
        <f t="shared" si="46"/>
        <v>0.1827659318676941</v>
      </c>
      <c r="AV146" s="44">
        <f>'[1]Monthly SBO'!$K130</f>
        <v>1.0940895238095236</v>
      </c>
      <c r="AZ146" s="42">
        <f t="shared" si="26"/>
        <v>0</v>
      </c>
      <c r="BA146" s="67">
        <f>F146/30</f>
        <v>3.4</v>
      </c>
      <c r="BD146" s="42">
        <f t="shared" si="32"/>
        <v>4.2291781380453726</v>
      </c>
      <c r="BE146" s="42">
        <f t="shared" si="33"/>
        <v>3.3600287618462015</v>
      </c>
      <c r="BF146" s="68">
        <f>[2]Prices!$L491</f>
        <v>39.21</v>
      </c>
      <c r="BG146" s="68">
        <f t="shared" si="37"/>
        <v>37.283333333333331</v>
      </c>
      <c r="BH146" s="42">
        <f t="shared" si="34"/>
        <v>0.62588771053997871</v>
      </c>
      <c r="BI146" s="42">
        <f t="shared" si="35"/>
        <v>0.36235604294419821</v>
      </c>
      <c r="BJ146" s="42">
        <f>SUM(L146:M146)*'[12]Yellow Grease Complex'!$BH$119/S146</f>
        <v>0</v>
      </c>
      <c r="BK146" s="42">
        <f>SUM(L146:M146)*'[12]Yellow Grease Complex'!$BH$120/S146</f>
        <v>0</v>
      </c>
      <c r="BL146" s="42">
        <f t="shared" si="27"/>
        <v>1.1265883223064981</v>
      </c>
      <c r="BM146" s="42">
        <f t="shared" si="28"/>
        <v>0.31685296564870258</v>
      </c>
      <c r="BN146" s="4">
        <f t="shared" si="21"/>
        <v>-223.37701916666674</v>
      </c>
      <c r="BO146" s="54">
        <f t="shared" si="29"/>
        <v>4.9327354260089683E-2</v>
      </c>
      <c r="BP146" s="54">
        <f t="shared" si="29"/>
        <v>8.520179372197309E-2</v>
      </c>
      <c r="BQ146" s="54">
        <f t="shared" si="30"/>
        <v>0.45739910313901344</v>
      </c>
      <c r="BR146" s="54">
        <f t="shared" si="31"/>
        <v>5.829596412556054E-2</v>
      </c>
      <c r="BS146" s="54">
        <f t="shared" si="31"/>
        <v>4.9327354260089683E-2</v>
      </c>
      <c r="BT146" s="54">
        <f t="shared" si="31"/>
        <v>0.14798206278026907</v>
      </c>
      <c r="BU146" s="54" cm="1">
        <f t="array" ref="BU146">SUM(K146:M146/$P146)</f>
        <v>0.14798206278026907</v>
      </c>
      <c r="BV146" s="71">
        <f>[3]Biodiesel!$B11/1000000</f>
        <v>35.676994999999998</v>
      </c>
      <c r="BW146" s="71">
        <f t="shared" si="48"/>
        <v>30.356883</v>
      </c>
      <c r="BX146" s="71">
        <f t="shared" si="51"/>
        <v>-5.3201119999999982</v>
      </c>
    </row>
    <row r="147" spans="1:154">
      <c r="A147" s="30">
        <v>40452</v>
      </c>
      <c r="B147" s="70">
        <v>10</v>
      </c>
      <c r="C147" s="70">
        <v>14</v>
      </c>
      <c r="D147" s="388">
        <v>0</v>
      </c>
      <c r="E147" s="389">
        <v>0</v>
      </c>
      <c r="F147" s="70">
        <v>105</v>
      </c>
      <c r="G147" s="386">
        <v>0</v>
      </c>
      <c r="H147" s="70">
        <v>14</v>
      </c>
      <c r="I147" s="70">
        <v>9</v>
      </c>
      <c r="J147" s="70">
        <v>32</v>
      </c>
      <c r="K147" s="70">
        <v>1</v>
      </c>
      <c r="L147" s="70">
        <v>19</v>
      </c>
      <c r="M147" s="70">
        <v>8</v>
      </c>
      <c r="N147" s="70">
        <v>0</v>
      </c>
      <c r="O147" s="70">
        <v>4</v>
      </c>
      <c r="P147" s="4">
        <v>216</v>
      </c>
      <c r="Q147" s="36">
        <v>7.6044711755688619</v>
      </c>
      <c r="R147" s="4">
        <v>2021.3475000000001</v>
      </c>
      <c r="S147" s="4">
        <v>28.404342</v>
      </c>
      <c r="T147" s="4">
        <v>24.665921999999998</v>
      </c>
      <c r="U147" s="4">
        <v>3.8230770000000001</v>
      </c>
      <c r="V147" s="4">
        <v>16.518501000000001</v>
      </c>
      <c r="W147" s="4">
        <f t="shared" si="36"/>
        <v>-0.22177199999999786</v>
      </c>
      <c r="X147" s="39">
        <f t="shared" si="22"/>
        <v>28.488999</v>
      </c>
      <c r="Y147" s="4"/>
      <c r="Z147" s="65">
        <f>V147/(X148/31)</f>
        <v>23.582124838552417</v>
      </c>
      <c r="AA147" s="4">
        <f t="shared" si="49"/>
        <v>0</v>
      </c>
      <c r="AB147" s="4">
        <f t="shared" si="24"/>
        <v>216</v>
      </c>
      <c r="AC147" s="54">
        <f t="shared" si="50"/>
        <v>-0.48325358851674638</v>
      </c>
      <c r="AD147" s="54">
        <f t="shared" si="47"/>
        <v>4.5052765281802687E-2</v>
      </c>
      <c r="AF147" s="54">
        <f t="shared" si="25"/>
        <v>0.96637094550499991</v>
      </c>
      <c r="AG147" s="54"/>
      <c r="AH147" s="4">
        <f t="shared" si="38"/>
        <v>129</v>
      </c>
      <c r="AI147" s="66">
        <f>AH147/31</f>
        <v>4.161290322580645</v>
      </c>
      <c r="AJ147" s="66"/>
      <c r="AK147" s="39">
        <f t="shared" si="39"/>
        <v>24</v>
      </c>
      <c r="AL147" s="66">
        <f>AK147/31</f>
        <v>0.77419354838709675</v>
      </c>
      <c r="AM147" s="39"/>
      <c r="AN147" s="39">
        <f t="shared" si="40"/>
        <v>83</v>
      </c>
      <c r="AO147" s="40">
        <f t="shared" si="41"/>
        <v>0.4861111111111111</v>
      </c>
      <c r="AP147" s="40">
        <f t="shared" si="42"/>
        <v>0.59722222222222221</v>
      </c>
      <c r="AQ147" s="40">
        <f t="shared" si="43"/>
        <v>0.38425925925925924</v>
      </c>
      <c r="AR147" s="41">
        <f t="shared" si="44"/>
        <v>334.43822032258066</v>
      </c>
      <c r="AS147" s="39">
        <f t="shared" si="45"/>
        <v>1686.9092796774194</v>
      </c>
      <c r="AT147" s="40">
        <f t="shared" si="46"/>
        <v>0.16545310508093272</v>
      </c>
      <c r="AV147" s="44">
        <f>'[1]Monthly SBO'!$K131</f>
        <v>1.3064447619047617</v>
      </c>
      <c r="AZ147" s="42">
        <f t="shared" si="26"/>
        <v>0</v>
      </c>
      <c r="BA147" s="67">
        <f>F147/31</f>
        <v>3.3870967741935485</v>
      </c>
      <c r="BD147" s="42">
        <f t="shared" si="32"/>
        <v>4.5280636220317882</v>
      </c>
      <c r="BE147" s="42">
        <f t="shared" si="33"/>
        <v>3.6966179325681967</v>
      </c>
      <c r="BF147" s="68">
        <f>[2]Prices!$L492</f>
        <v>44.02</v>
      </c>
      <c r="BG147" s="68">
        <f t="shared" si="37"/>
        <v>40.266666666666673</v>
      </c>
      <c r="BH147" s="42">
        <f t="shared" si="34"/>
        <v>0.49288239100909292</v>
      </c>
      <c r="BI147" s="42">
        <f t="shared" si="35"/>
        <v>0.35205885072078064</v>
      </c>
      <c r="BJ147" s="42">
        <f>SUM(L147:M147)*'[12]Yellow Grease Complex'!$BH$119/S147</f>
        <v>0</v>
      </c>
      <c r="BK147" s="42">
        <f>SUM(L147:M147)*'[12]Yellow Grease Complex'!$BH$120/S147</f>
        <v>0</v>
      </c>
      <c r="BL147" s="42">
        <f t="shared" si="27"/>
        <v>1.443540883085233</v>
      </c>
      <c r="BM147" s="42">
        <f t="shared" si="28"/>
        <v>0.18044261038565412</v>
      </c>
      <c r="BN147" s="4">
        <f t="shared" si="21"/>
        <v>-341.9198137096775</v>
      </c>
      <c r="BO147" s="54">
        <f t="shared" si="29"/>
        <v>4.6296296296296294E-2</v>
      </c>
      <c r="BP147" s="54">
        <f t="shared" si="29"/>
        <v>6.4814814814814811E-2</v>
      </c>
      <c r="BQ147" s="54">
        <f t="shared" si="30"/>
        <v>0.4861111111111111</v>
      </c>
      <c r="BR147" s="54">
        <f t="shared" si="31"/>
        <v>6.4814814814814811E-2</v>
      </c>
      <c r="BS147" s="54">
        <f t="shared" si="31"/>
        <v>4.1666666666666664E-2</v>
      </c>
      <c r="BT147" s="54">
        <f t="shared" si="31"/>
        <v>0.14814814814814814</v>
      </c>
      <c r="BU147" s="54" cm="1">
        <f t="array" ref="BU147">SUM(K147:M147/$P147)</f>
        <v>0.12962962962962962</v>
      </c>
      <c r="BV147" s="71">
        <f>[3]Biodiesel!$B12/1000000</f>
        <v>39.280236000000002</v>
      </c>
      <c r="BW147" s="71">
        <f t="shared" si="48"/>
        <v>28.404342</v>
      </c>
      <c r="BX147" s="71">
        <f t="shared" si="51"/>
        <v>-10.875894000000002</v>
      </c>
    </row>
    <row r="148" spans="1:154">
      <c r="A148" s="30">
        <v>40483</v>
      </c>
      <c r="B148" s="70">
        <v>4</v>
      </c>
      <c r="C148" s="70">
        <v>11</v>
      </c>
      <c r="D148" s="388">
        <v>0</v>
      </c>
      <c r="E148" s="389">
        <v>0</v>
      </c>
      <c r="F148" s="70">
        <v>73</v>
      </c>
      <c r="G148" s="386">
        <v>0</v>
      </c>
      <c r="H148" s="70">
        <v>9</v>
      </c>
      <c r="I148" s="70">
        <v>4</v>
      </c>
      <c r="J148" s="70">
        <v>32</v>
      </c>
      <c r="K148" s="70">
        <v>2</v>
      </c>
      <c r="L148" s="70">
        <v>13</v>
      </c>
      <c r="M148" s="70">
        <v>8</v>
      </c>
      <c r="N148" s="70">
        <v>0</v>
      </c>
      <c r="O148" s="70">
        <v>8</v>
      </c>
      <c r="P148" s="4">
        <v>164</v>
      </c>
      <c r="Q148" s="36">
        <v>7.3981470258118192</v>
      </c>
      <c r="R148" s="4">
        <v>2013.3475000000001</v>
      </c>
      <c r="S148" s="4">
        <v>22.167712999999999</v>
      </c>
      <c r="T148" s="4">
        <v>17.389897000000001</v>
      </c>
      <c r="U148" s="4">
        <v>4.3245810000000002</v>
      </c>
      <c r="V148" s="4">
        <v>18.235434999999999</v>
      </c>
      <c r="W148" s="4">
        <f t="shared" si="36"/>
        <v>1.7169339999999984</v>
      </c>
      <c r="X148" s="39">
        <f t="shared" si="22"/>
        <v>21.714478</v>
      </c>
      <c r="Y148" s="4"/>
      <c r="Z148" s="65">
        <f>V148/(X149/30)</f>
        <v>18.864828563645077</v>
      </c>
      <c r="AA148" s="4">
        <f t="shared" si="49"/>
        <v>0</v>
      </c>
      <c r="AB148" s="4">
        <f t="shared" si="24"/>
        <v>164</v>
      </c>
      <c r="AC148" s="54">
        <f t="shared" si="50"/>
        <v>-0.64192139737991272</v>
      </c>
      <c r="AD148" s="54">
        <f t="shared" si="47"/>
        <v>2.8666032831004662E-2</v>
      </c>
      <c r="AF148" s="54">
        <f t="shared" si="25"/>
        <v>0.99332170263182917</v>
      </c>
      <c r="AG148" s="54"/>
      <c r="AH148" s="4">
        <f t="shared" si="38"/>
        <v>88</v>
      </c>
      <c r="AI148" s="66">
        <f>AH148/30</f>
        <v>2.9333333333333331</v>
      </c>
      <c r="AJ148" s="66"/>
      <c r="AK148" s="39">
        <f t="shared" si="39"/>
        <v>15</v>
      </c>
      <c r="AL148" s="66">
        <f>AK148/30</f>
        <v>0.5</v>
      </c>
      <c r="AM148" s="39"/>
      <c r="AN148" s="39">
        <f t="shared" si="40"/>
        <v>68</v>
      </c>
      <c r="AO148" s="40">
        <f t="shared" si="41"/>
        <v>0.4451219512195122</v>
      </c>
      <c r="AP148" s="40">
        <f t="shared" si="42"/>
        <v>0.53658536585365857</v>
      </c>
      <c r="AQ148" s="40">
        <f t="shared" si="43"/>
        <v>0.41463414634146339</v>
      </c>
      <c r="AR148" s="41">
        <f t="shared" si="44"/>
        <v>269.70717483333328</v>
      </c>
      <c r="AS148" s="39">
        <f t="shared" si="45"/>
        <v>1743.6403251666668</v>
      </c>
      <c r="AT148" s="40">
        <f t="shared" si="46"/>
        <v>0.13395957470497927</v>
      </c>
      <c r="AV148" s="44">
        <f>'[1]Monthly SBO'!$K132</f>
        <v>1.5374923809523811</v>
      </c>
      <c r="AZ148" s="42">
        <f t="shared" si="26"/>
        <v>0</v>
      </c>
      <c r="BA148" s="67">
        <f>F148/30</f>
        <v>2.4333333333333331</v>
      </c>
      <c r="BD148" s="42">
        <f t="shared" si="32"/>
        <v>4.052595692146042</v>
      </c>
      <c r="BE148" s="42">
        <f t="shared" si="33"/>
        <v>3.293077639538188</v>
      </c>
      <c r="BF148" s="68">
        <f>[2]Prices!$L493</f>
        <v>47.62</v>
      </c>
      <c r="BG148" s="68">
        <f t="shared" si="37"/>
        <v>43.616666666666667</v>
      </c>
      <c r="BH148" s="42">
        <f t="shared" si="34"/>
        <v>0.49621717856054887</v>
      </c>
      <c r="BI148" s="42">
        <f t="shared" si="35"/>
        <v>0.18044261038565412</v>
      </c>
      <c r="BJ148" s="42">
        <f>SUM(L148:M148)*'[12]Yellow Grease Complex'!$BH$119/S148</f>
        <v>0</v>
      </c>
      <c r="BK148" s="42">
        <f>SUM(L148:M148)*'[12]Yellow Grease Complex'!$BH$120/S148</f>
        <v>0</v>
      </c>
      <c r="BL148" s="42">
        <f t="shared" si="27"/>
        <v>1.417306675117594</v>
      </c>
      <c r="BM148" s="42">
        <f t="shared" si="28"/>
        <v>0.32395581145545005</v>
      </c>
      <c r="BN148" s="4">
        <f t="shared" si="21"/>
        <v>-505.09089333333327</v>
      </c>
      <c r="BO148" s="54">
        <f t="shared" si="29"/>
        <v>2.4390243902439025E-2</v>
      </c>
      <c r="BP148" s="54">
        <f t="shared" si="29"/>
        <v>6.7073170731707321E-2</v>
      </c>
      <c r="BQ148" s="54">
        <f t="shared" si="30"/>
        <v>0.4451219512195122</v>
      </c>
      <c r="BR148" s="54">
        <f t="shared" si="31"/>
        <v>5.4878048780487805E-2</v>
      </c>
      <c r="BS148" s="54">
        <f t="shared" si="31"/>
        <v>2.4390243902439025E-2</v>
      </c>
      <c r="BT148" s="54">
        <f t="shared" si="31"/>
        <v>0.1951219512195122</v>
      </c>
      <c r="BU148" s="54" cm="1">
        <f t="array" ref="BU148">SUM(K148:M148/$P148)</f>
        <v>0.1402439024390244</v>
      </c>
      <c r="BV148" s="71">
        <f>[3]Biodiesel!$B13/1000000</f>
        <v>34.240264000000003</v>
      </c>
      <c r="BW148" s="71">
        <f t="shared" si="48"/>
        <v>22.167712999999999</v>
      </c>
      <c r="BX148" s="71">
        <f t="shared" si="51"/>
        <v>-12.072551000000004</v>
      </c>
    </row>
    <row r="149" spans="1:154">
      <c r="A149" s="30">
        <v>40513</v>
      </c>
      <c r="B149" s="70">
        <v>8</v>
      </c>
      <c r="C149" s="70">
        <v>18</v>
      </c>
      <c r="D149" s="388">
        <v>0</v>
      </c>
      <c r="E149" s="389">
        <v>0</v>
      </c>
      <c r="F149" s="70">
        <v>63</v>
      </c>
      <c r="G149" s="386">
        <v>0</v>
      </c>
      <c r="H149" s="70">
        <v>11</v>
      </c>
      <c r="I149" s="70">
        <v>8</v>
      </c>
      <c r="J149" s="70">
        <v>35</v>
      </c>
      <c r="K149" s="70">
        <v>3</v>
      </c>
      <c r="L149" s="70">
        <v>25</v>
      </c>
      <c r="M149" s="70">
        <v>10</v>
      </c>
      <c r="N149" s="70">
        <v>0</v>
      </c>
      <c r="O149" s="70">
        <v>8</v>
      </c>
      <c r="P149" s="4">
        <v>189</v>
      </c>
      <c r="Q149" s="36">
        <v>7.6534560456350071</v>
      </c>
      <c r="R149" s="4">
        <v>2014.2974999999999</v>
      </c>
      <c r="S149" s="4">
        <v>24.694725999999999</v>
      </c>
      <c r="T149" s="4">
        <v>21.591125000000002</v>
      </c>
      <c r="U149" s="4">
        <v>7.4079750000000004</v>
      </c>
      <c r="V149" s="4">
        <v>12.805789000000001</v>
      </c>
      <c r="W149" s="4">
        <f t="shared" si="36"/>
        <v>-5.4296459999999982</v>
      </c>
      <c r="X149" s="39">
        <f t="shared" si="22"/>
        <v>28.999100000000002</v>
      </c>
      <c r="Y149" s="4"/>
      <c r="Z149" s="65">
        <f>V149/(X150/31)</f>
        <v>12.740809637865308</v>
      </c>
      <c r="AA149" s="4">
        <f t="shared" si="49"/>
        <v>0</v>
      </c>
      <c r="AB149" s="4">
        <f t="shared" si="24"/>
        <v>189</v>
      </c>
      <c r="AC149" s="54">
        <f t="shared" si="50"/>
        <v>-0.56750572082379858</v>
      </c>
      <c r="AD149" s="54">
        <f t="shared" si="47"/>
        <v>7.6084939535420393E-2</v>
      </c>
      <c r="AF149" s="54">
        <f t="shared" si="25"/>
        <v>0.96018582404888886</v>
      </c>
      <c r="AG149" s="54"/>
      <c r="AH149" s="4">
        <f t="shared" si="38"/>
        <v>89</v>
      </c>
      <c r="AI149" s="66">
        <f>AH149/31</f>
        <v>2.870967741935484</v>
      </c>
      <c r="AJ149" s="66"/>
      <c r="AK149" s="39">
        <f t="shared" si="39"/>
        <v>26</v>
      </c>
      <c r="AL149" s="66">
        <f>AK149/31</f>
        <v>0.83870967741935487</v>
      </c>
      <c r="AM149" s="39"/>
      <c r="AN149" s="39">
        <f t="shared" si="40"/>
        <v>92</v>
      </c>
      <c r="AO149" s="40">
        <f t="shared" si="41"/>
        <v>0.33333333333333331</v>
      </c>
      <c r="AP149" s="40">
        <f t="shared" si="42"/>
        <v>0.47089947089947087</v>
      </c>
      <c r="AQ149" s="40">
        <f t="shared" si="43"/>
        <v>0.48677248677248675</v>
      </c>
      <c r="AR149" s="41">
        <f t="shared" si="44"/>
        <v>290.76048354838707</v>
      </c>
      <c r="AS149" s="39">
        <f t="shared" si="45"/>
        <v>1723.5370164516128</v>
      </c>
      <c r="AT149" s="40">
        <f t="shared" si="46"/>
        <v>0.14434833163839358</v>
      </c>
      <c r="AV149" s="44">
        <f>'[1]Monthly SBO'!$K133</f>
        <v>1.6742095238095236</v>
      </c>
      <c r="AZ149" s="42">
        <f t="shared" si="26"/>
        <v>0</v>
      </c>
      <c r="BA149" s="67">
        <f>F149/31</f>
        <v>2.032258064516129</v>
      </c>
      <c r="BD149" s="42">
        <f t="shared" si="32"/>
        <v>3.0690607639547434</v>
      </c>
      <c r="BE149" s="42">
        <f t="shared" si="33"/>
        <v>2.5511520152116693</v>
      </c>
      <c r="BF149" s="68">
        <f>[2]Prices!$L494</f>
        <v>51.51</v>
      </c>
      <c r="BG149" s="68">
        <f t="shared" si="37"/>
        <v>47.716666666666669</v>
      </c>
      <c r="BH149" s="42">
        <f t="shared" si="34"/>
        <v>0.72890057577476264</v>
      </c>
      <c r="BI149" s="42">
        <f t="shared" si="35"/>
        <v>0.32395581145545005</v>
      </c>
      <c r="BJ149" s="42">
        <f>SUM(L149:M149)*'[12]Yellow Grease Complex'!$BH$119/S149</f>
        <v>0</v>
      </c>
      <c r="BK149" s="42">
        <f>SUM(L149:M149)*'[12]Yellow Grease Complex'!$BH$120/S149</f>
        <v>0</v>
      </c>
      <c r="BL149" s="42">
        <f t="shared" si="27"/>
        <v>0.87680918615448156</v>
      </c>
      <c r="BM149" s="42">
        <f t="shared" si="28"/>
        <v>0.31112584024836443</v>
      </c>
      <c r="BN149" s="4">
        <f t="shared" si="21"/>
        <v>-432.67793499999999</v>
      </c>
      <c r="BO149" s="54">
        <f t="shared" si="29"/>
        <v>4.2328042328042326E-2</v>
      </c>
      <c r="BP149" s="54">
        <f t="shared" si="29"/>
        <v>9.5238095238095233E-2</v>
      </c>
      <c r="BQ149" s="54">
        <f t="shared" si="30"/>
        <v>0.33333333333333331</v>
      </c>
      <c r="BR149" s="54">
        <f t="shared" si="31"/>
        <v>5.8201058201058198E-2</v>
      </c>
      <c r="BS149" s="54">
        <f t="shared" si="31"/>
        <v>4.2328042328042326E-2</v>
      </c>
      <c r="BT149" s="54">
        <f t="shared" si="31"/>
        <v>0.18518518518518517</v>
      </c>
      <c r="BU149" s="54" cm="1">
        <f t="array" ref="BU149">SUM(K149:M149/$P149)</f>
        <v>0.20105820105820105</v>
      </c>
      <c r="BV149" s="71">
        <f>[3]Biodiesel!$B14/1000000</f>
        <v>38.225439000000001</v>
      </c>
      <c r="BW149" s="71">
        <f t="shared" si="48"/>
        <v>24.694725999999999</v>
      </c>
      <c r="BX149" s="71">
        <f t="shared" si="51"/>
        <v>-13.530713000000002</v>
      </c>
    </row>
    <row r="150" spans="1:154">
      <c r="A150" s="30">
        <v>40544</v>
      </c>
      <c r="B150" s="70">
        <v>8</v>
      </c>
      <c r="C150" s="70">
        <v>17</v>
      </c>
      <c r="D150" s="60">
        <v>0</v>
      </c>
      <c r="E150" s="389">
        <v>0</v>
      </c>
      <c r="F150" s="70">
        <v>150</v>
      </c>
      <c r="G150" s="386">
        <v>0</v>
      </c>
      <c r="H150" s="70">
        <v>14</v>
      </c>
      <c r="I150" s="70">
        <v>11</v>
      </c>
      <c r="J150" s="70">
        <v>31</v>
      </c>
      <c r="K150" s="70">
        <v>3</v>
      </c>
      <c r="L150" s="70">
        <v>18</v>
      </c>
      <c r="M150" s="70">
        <v>10</v>
      </c>
      <c r="N150" s="70">
        <v>0</v>
      </c>
      <c r="O150" s="70">
        <v>7</v>
      </c>
      <c r="P150" s="4">
        <v>269</v>
      </c>
      <c r="Q150" s="36">
        <v>7.6084410024372753</v>
      </c>
      <c r="R150" s="4">
        <v>2114.4475000000002</v>
      </c>
      <c r="S150" s="4">
        <v>35.355468999999999</v>
      </c>
      <c r="T150" s="4">
        <v>21.760435000000001</v>
      </c>
      <c r="U150" s="4">
        <v>9.3976679999999995</v>
      </c>
      <c r="V150" s="4">
        <v>16.705962</v>
      </c>
      <c r="W150" s="4">
        <f t="shared" si="36"/>
        <v>3.9001729999999988</v>
      </c>
      <c r="X150" s="39">
        <f t="shared" si="22"/>
        <v>31.158103000000001</v>
      </c>
      <c r="Y150" s="4"/>
      <c r="Z150" s="65">
        <f>V150/(X151/31)</f>
        <v>12.853447516525256</v>
      </c>
      <c r="AA150" s="4">
        <f t="shared" si="49"/>
        <v>0</v>
      </c>
      <c r="AB150" s="4">
        <f t="shared" si="24"/>
        <v>269</v>
      </c>
      <c r="AC150" s="54">
        <f t="shared" si="50"/>
        <v>0.41578947368421049</v>
      </c>
      <c r="AD150" s="54">
        <f t="shared" si="47"/>
        <v>7.5507191642571581E-2</v>
      </c>
      <c r="AF150" s="54">
        <f t="shared" si="25"/>
        <v>0.96586672587011135</v>
      </c>
      <c r="AG150" s="54"/>
      <c r="AH150" s="4">
        <f t="shared" si="38"/>
        <v>175</v>
      </c>
      <c r="AI150" s="66">
        <f>AH150/31</f>
        <v>5.645161290322581</v>
      </c>
      <c r="AJ150" s="66"/>
      <c r="AK150" s="39">
        <f t="shared" si="39"/>
        <v>25</v>
      </c>
      <c r="AL150" s="66">
        <f>AK150/31</f>
        <v>0.80645161290322576</v>
      </c>
      <c r="AM150" s="39"/>
      <c r="AN150" s="39">
        <f t="shared" si="40"/>
        <v>87</v>
      </c>
      <c r="AO150" s="40">
        <f t="shared" si="41"/>
        <v>0.55762081784386619</v>
      </c>
      <c r="AP150" s="40">
        <f t="shared" si="42"/>
        <v>0.65055762081784385</v>
      </c>
      <c r="AQ150" s="40">
        <f t="shared" si="43"/>
        <v>0.32342007434944237</v>
      </c>
      <c r="AR150" s="41">
        <f t="shared" si="44"/>
        <v>416.28213499999998</v>
      </c>
      <c r="AS150" s="39">
        <f t="shared" si="45"/>
        <v>1698.1653650000003</v>
      </c>
      <c r="AT150" s="40">
        <f t="shared" si="46"/>
        <v>0.1968751340480196</v>
      </c>
      <c r="AV150" s="44">
        <f>'[1]Monthly SBO'!$K134</f>
        <v>1.7187589473684208</v>
      </c>
      <c r="AX150" s="71">
        <f>S150/31</f>
        <v>1.1404989999999999</v>
      </c>
      <c r="AZ150" s="42">
        <f t="shared" si="26"/>
        <v>1.1404989999999999</v>
      </c>
      <c r="BA150" s="67">
        <f>F150/31</f>
        <v>4.838709677419355</v>
      </c>
      <c r="BD150" s="42">
        <f t="shared" si="32"/>
        <v>5.6165165125745942</v>
      </c>
      <c r="BE150" s="42">
        <f t="shared" si="33"/>
        <v>4.2426250942958781</v>
      </c>
      <c r="BF150" s="68">
        <f>[2]Prices!$L495</f>
        <v>53.84</v>
      </c>
      <c r="BG150" s="68">
        <f t="shared" si="37"/>
        <v>50.99</v>
      </c>
      <c r="BH150" s="42">
        <f t="shared" si="34"/>
        <v>0.48083084402019954</v>
      </c>
      <c r="BI150" s="42">
        <f t="shared" si="35"/>
        <v>0.22627333836244684</v>
      </c>
      <c r="BJ150" s="42">
        <f>SUM(L150:M150)*'[12]Yellow Grease Complex'!$BH$119/S150</f>
        <v>0</v>
      </c>
      <c r="BK150" s="42">
        <f>SUM(L150:M150)*'[12]Yellow Grease Complex'!$BH$120/S150</f>
        <v>0</v>
      </c>
      <c r="BL150" s="42">
        <f t="shared" si="27"/>
        <v>1.1898165092246102</v>
      </c>
      <c r="BM150" s="42">
        <f t="shared" si="28"/>
        <v>0.27266628336397319</v>
      </c>
      <c r="BN150" s="4">
        <f t="shared" si="21"/>
        <v>103.00686193548387</v>
      </c>
      <c r="BO150" s="54">
        <f t="shared" si="29"/>
        <v>2.9739776951672861E-2</v>
      </c>
      <c r="BP150" s="54">
        <f t="shared" si="29"/>
        <v>6.3197026022304828E-2</v>
      </c>
      <c r="BQ150" s="54">
        <f t="shared" si="30"/>
        <v>0.55762081784386619</v>
      </c>
      <c r="BR150" s="54">
        <f t="shared" si="31"/>
        <v>5.204460966542751E-2</v>
      </c>
      <c r="BS150" s="54">
        <f t="shared" si="31"/>
        <v>4.0892193308550186E-2</v>
      </c>
      <c r="BT150" s="54">
        <f t="shared" si="31"/>
        <v>0.11524163568773234</v>
      </c>
      <c r="BU150" s="54" cm="1">
        <f t="array" ref="BU150">SUM(K150:M150/$P150)</f>
        <v>0.11524163568773232</v>
      </c>
      <c r="BV150" s="71">
        <f>[3]Biodiesel!$C3/1000000</f>
        <v>32.877626999999997</v>
      </c>
      <c r="BW150" s="71">
        <f t="shared" si="48"/>
        <v>35.355468999999999</v>
      </c>
      <c r="BX150" s="71">
        <f t="shared" si="51"/>
        <v>2.4778420000000025</v>
      </c>
    </row>
    <row r="151" spans="1:154">
      <c r="A151" s="30">
        <v>40575</v>
      </c>
      <c r="B151" s="70">
        <v>26</v>
      </c>
      <c r="C151" s="70">
        <v>13</v>
      </c>
      <c r="D151" s="60">
        <v>0</v>
      </c>
      <c r="E151" s="389">
        <v>0</v>
      </c>
      <c r="F151" s="70">
        <v>150</v>
      </c>
      <c r="G151" s="386">
        <v>0</v>
      </c>
      <c r="H151" s="70">
        <v>14</v>
      </c>
      <c r="I151" s="70">
        <v>11</v>
      </c>
      <c r="J151" s="70">
        <v>48</v>
      </c>
      <c r="K151" s="70">
        <v>2</v>
      </c>
      <c r="L151" s="70">
        <v>19</v>
      </c>
      <c r="M151" s="70">
        <v>11</v>
      </c>
      <c r="N151" s="70">
        <v>0</v>
      </c>
      <c r="O151" s="70">
        <v>4</v>
      </c>
      <c r="P151" s="4">
        <v>298</v>
      </c>
      <c r="Q151" s="36">
        <v>7.3867774947694551</v>
      </c>
      <c r="R151" s="4">
        <v>2103.5974999999999</v>
      </c>
      <c r="S151" s="4">
        <v>40.342354999999998</v>
      </c>
      <c r="T151" s="4">
        <v>27.263997</v>
      </c>
      <c r="U151" s="4">
        <v>13.027514</v>
      </c>
      <c r="V151" s="4">
        <v>17.367083000000001</v>
      </c>
      <c r="W151" s="4">
        <f t="shared" si="36"/>
        <v>0.6611210000000014</v>
      </c>
      <c r="X151" s="39">
        <f t="shared" si="22"/>
        <v>40.291511</v>
      </c>
      <c r="Y151" s="4"/>
      <c r="Z151" s="65">
        <f>V151/(X152/28)</f>
        <v>8.4300275398375568</v>
      </c>
      <c r="AA151" s="4">
        <f t="shared" si="49"/>
        <v>0</v>
      </c>
      <c r="AB151" s="4">
        <f t="shared" si="24"/>
        <v>298</v>
      </c>
      <c r="AC151" s="54">
        <f t="shared" si="50"/>
        <v>0.47524752475247523</v>
      </c>
      <c r="AD151" s="54">
        <f t="shared" si="47"/>
        <v>6.6963554817449866E-2</v>
      </c>
      <c r="AF151" s="54">
        <f t="shared" si="25"/>
        <v>0.99485059692181199</v>
      </c>
      <c r="AG151" s="54"/>
      <c r="AH151" s="4">
        <f t="shared" si="38"/>
        <v>189</v>
      </c>
      <c r="AI151" s="66">
        <f>AH151/28</f>
        <v>6.75</v>
      </c>
      <c r="AJ151" s="66"/>
      <c r="AK151" s="39">
        <f t="shared" si="39"/>
        <v>39</v>
      </c>
      <c r="AL151" s="66">
        <f>AK151/28</f>
        <v>1.3928571428571428</v>
      </c>
      <c r="AM151" s="39"/>
      <c r="AN151" s="39">
        <f t="shared" si="40"/>
        <v>105</v>
      </c>
      <c r="AO151" s="40">
        <f t="shared" si="41"/>
        <v>0.50335570469798663</v>
      </c>
      <c r="AP151" s="40">
        <f t="shared" si="42"/>
        <v>0.63422818791946312</v>
      </c>
      <c r="AQ151" s="40">
        <f t="shared" si="43"/>
        <v>0.3523489932885906</v>
      </c>
      <c r="AR151" s="41">
        <f t="shared" si="44"/>
        <v>525.89141339285709</v>
      </c>
      <c r="AS151" s="39">
        <f t="shared" si="45"/>
        <v>1577.7060866071429</v>
      </c>
      <c r="AT151" s="40">
        <f t="shared" si="46"/>
        <v>0.24999621524215404</v>
      </c>
      <c r="AV151" s="44">
        <f>'[1]Monthly SBO'!$K135</f>
        <v>1.5910684210526316</v>
      </c>
      <c r="AX151" s="71">
        <f>S151/28</f>
        <v>1.4407983928571428</v>
      </c>
      <c r="AZ151" s="42">
        <f t="shared" si="26"/>
        <v>1.4407983928571428</v>
      </c>
      <c r="BA151" s="67">
        <f>F151/28</f>
        <v>5.3571428571428568</v>
      </c>
      <c r="BD151" s="42">
        <f t="shared" si="32"/>
        <v>4.6908144000854177</v>
      </c>
      <c r="BE151" s="42">
        <f t="shared" si="33"/>
        <v>3.7181765913269071</v>
      </c>
      <c r="BF151" s="68">
        <f>[2]Prices!$L496</f>
        <v>54.21</v>
      </c>
      <c r="BG151" s="68">
        <f t="shared" si="37"/>
        <v>53.186666666666667</v>
      </c>
      <c r="BH151" s="42">
        <f t="shared" si="34"/>
        <v>0.32224197124833193</v>
      </c>
      <c r="BI151" s="42">
        <f t="shared" si="35"/>
        <v>0.64448394249666385</v>
      </c>
      <c r="BJ151" s="42">
        <f>SUM(L151:M151)*'[12]Yellow Grease Complex'!$BH$119/S151</f>
        <v>0</v>
      </c>
      <c r="BK151" s="42">
        <f>SUM(L151:M151)*'[12]Yellow Grease Complex'!$BH$120/S151</f>
        <v>0</v>
      </c>
      <c r="BL151" s="42">
        <f t="shared" si="27"/>
        <v>1.0068774766039432</v>
      </c>
      <c r="BM151" s="42">
        <f t="shared" si="28"/>
        <v>0.45309486447177444</v>
      </c>
      <c r="BN151" s="4">
        <f t="shared" si="21"/>
        <v>144.64449428571425</v>
      </c>
      <c r="BO151" s="54">
        <f t="shared" si="29"/>
        <v>8.7248322147651006E-2</v>
      </c>
      <c r="BP151" s="54">
        <f t="shared" si="29"/>
        <v>4.3624161073825503E-2</v>
      </c>
      <c r="BQ151" s="54">
        <f t="shared" si="30"/>
        <v>0.50335570469798663</v>
      </c>
      <c r="BR151" s="54">
        <f t="shared" si="31"/>
        <v>4.6979865771812082E-2</v>
      </c>
      <c r="BS151" s="54">
        <f t="shared" si="31"/>
        <v>3.6912751677852351E-2</v>
      </c>
      <c r="BT151" s="54">
        <f t="shared" si="31"/>
        <v>0.16107382550335569</v>
      </c>
      <c r="BU151" s="54" cm="1">
        <f t="array" ref="BU151">SUM(K151:M151/$P151)</f>
        <v>0.10738255033557048</v>
      </c>
      <c r="BV151" s="71">
        <f>[3]Biodiesel!$C4/1000000</f>
        <v>41.535834000000001</v>
      </c>
      <c r="BW151" s="71">
        <f t="shared" si="48"/>
        <v>40.342354999999998</v>
      </c>
      <c r="BX151" s="71">
        <f t="shared" si="51"/>
        <v>-1.1934790000000035</v>
      </c>
    </row>
    <row r="152" spans="1:154">
      <c r="A152" s="30">
        <v>40603</v>
      </c>
      <c r="B152" s="70">
        <v>68</v>
      </c>
      <c r="C152" s="70">
        <v>14</v>
      </c>
      <c r="D152" s="60">
        <v>0</v>
      </c>
      <c r="E152" s="389">
        <v>0</v>
      </c>
      <c r="F152" s="70">
        <v>190</v>
      </c>
      <c r="G152" s="386">
        <v>0</v>
      </c>
      <c r="H152" s="70">
        <v>19</v>
      </c>
      <c r="I152" s="70">
        <v>27</v>
      </c>
      <c r="J152" s="70">
        <v>60</v>
      </c>
      <c r="K152" s="70">
        <v>12</v>
      </c>
      <c r="L152" s="70">
        <v>33</v>
      </c>
      <c r="M152" s="70">
        <v>10</v>
      </c>
      <c r="N152" s="70">
        <v>0</v>
      </c>
      <c r="O152" s="70">
        <v>7</v>
      </c>
      <c r="P152" s="4">
        <v>440</v>
      </c>
      <c r="Q152" s="36">
        <v>7.3837681617622506</v>
      </c>
      <c r="R152" s="4">
        <v>2081.4974999999999</v>
      </c>
      <c r="S152" s="4">
        <v>59.590170000000001</v>
      </c>
      <c r="T152" s="4">
        <v>40.879531999999998</v>
      </c>
      <c r="U152" s="4">
        <v>16.804541</v>
      </c>
      <c r="V152" s="4">
        <v>19.178191999999999</v>
      </c>
      <c r="W152" s="4">
        <f t="shared" si="36"/>
        <v>1.8111089999999983</v>
      </c>
      <c r="X152" s="39">
        <f t="shared" si="22"/>
        <v>57.684072999999998</v>
      </c>
      <c r="Y152" s="4"/>
      <c r="Z152" s="65">
        <f>V152/(X153/31)</f>
        <v>8.5988939707823526</v>
      </c>
      <c r="AA152" s="4">
        <f t="shared" si="49"/>
        <v>0</v>
      </c>
      <c r="AB152" s="4">
        <f t="shared" si="24"/>
        <v>440</v>
      </c>
      <c r="AC152" s="54">
        <f t="shared" si="50"/>
        <v>0.94690265486725655</v>
      </c>
      <c r="AD152" s="54">
        <f t="shared" si="47"/>
        <v>0.12864377937341698</v>
      </c>
      <c r="AF152" s="54">
        <f t="shared" si="25"/>
        <v>0.99525605883136348</v>
      </c>
      <c r="AG152" s="54"/>
      <c r="AH152" s="4">
        <f t="shared" si="38"/>
        <v>272</v>
      </c>
      <c r="AI152" s="66">
        <f>AH152/31</f>
        <v>8.7741935483870961</v>
      </c>
      <c r="AJ152" s="66"/>
      <c r="AK152" s="39">
        <f t="shared" si="39"/>
        <v>82</v>
      </c>
      <c r="AL152" s="66">
        <f>AK152/31</f>
        <v>2.6451612903225805</v>
      </c>
      <c r="AM152" s="39"/>
      <c r="AN152" s="39">
        <f t="shared" si="40"/>
        <v>161</v>
      </c>
      <c r="AO152" s="40">
        <f t="shared" si="41"/>
        <v>0.43181818181818182</v>
      </c>
      <c r="AP152" s="40">
        <f t="shared" si="42"/>
        <v>0.61818181818181817</v>
      </c>
      <c r="AQ152" s="40">
        <f t="shared" si="43"/>
        <v>0.36590909090909091</v>
      </c>
      <c r="AR152" s="41">
        <f t="shared" si="44"/>
        <v>701.62619516129041</v>
      </c>
      <c r="AS152" s="39">
        <f t="shared" si="45"/>
        <v>1379.8713048387094</v>
      </c>
      <c r="AT152" s="40">
        <f t="shared" si="46"/>
        <v>0.33707760646423568</v>
      </c>
      <c r="AV152" s="44">
        <f>'[1]Monthly SBO'!$K136</f>
        <v>1.2476400000000001</v>
      </c>
      <c r="AX152" s="71">
        <f>S152/31</f>
        <v>1.9222635483870969</v>
      </c>
      <c r="AZ152" s="42">
        <f t="shared" si="26"/>
        <v>1.9222635483870969</v>
      </c>
      <c r="BA152" s="67">
        <f>F152/31</f>
        <v>6.129032258064516</v>
      </c>
      <c r="BD152" s="42">
        <f t="shared" si="32"/>
        <v>4.7153397091082665</v>
      </c>
      <c r="BE152" s="42">
        <f t="shared" si="33"/>
        <v>3.1884453425791537</v>
      </c>
      <c r="BF152" s="68">
        <f>[2]Prices!$L497</f>
        <v>54.07</v>
      </c>
      <c r="BG152" s="68">
        <f t="shared" si="37"/>
        <v>54.04</v>
      </c>
      <c r="BH152" s="42">
        <f t="shared" si="34"/>
        <v>0.23493807787425341</v>
      </c>
      <c r="BI152" s="42">
        <f t="shared" si="35"/>
        <v>1.1411278068178023</v>
      </c>
      <c r="BJ152" s="42">
        <f>SUM(L152:M152)*'[12]Yellow Grease Complex'!$BH$119/S152</f>
        <v>0</v>
      </c>
      <c r="BK152" s="42">
        <f>SUM(L152:M152)*'[12]Yellow Grease Complex'!$BH$120/S152</f>
        <v>0</v>
      </c>
      <c r="BL152" s="42">
        <f t="shared" si="27"/>
        <v>0.77408422317833359</v>
      </c>
      <c r="BM152" s="42">
        <f t="shared" si="28"/>
        <v>0.66149015435239411</v>
      </c>
      <c r="BN152" s="4">
        <f t="shared" si="21"/>
        <v>303.98749483870978</v>
      </c>
      <c r="BO152" s="54">
        <f t="shared" si="29"/>
        <v>0.15454545454545454</v>
      </c>
      <c r="BP152" s="54">
        <f t="shared" si="29"/>
        <v>3.1818181818181815E-2</v>
      </c>
      <c r="BQ152" s="54">
        <f t="shared" si="30"/>
        <v>0.43181818181818182</v>
      </c>
      <c r="BR152" s="54">
        <f t="shared" si="31"/>
        <v>4.3181818181818182E-2</v>
      </c>
      <c r="BS152" s="54">
        <f t="shared" si="31"/>
        <v>6.1363636363636363E-2</v>
      </c>
      <c r="BT152" s="54">
        <f t="shared" si="31"/>
        <v>0.13636363636363635</v>
      </c>
      <c r="BU152" s="54" cm="1">
        <f t="array" ref="BU152">SUM(K152:M152/$P152)</f>
        <v>0.125</v>
      </c>
      <c r="BV152" s="71">
        <f>[3]Biodiesel!$C5/1000000</f>
        <v>63.344563999999998</v>
      </c>
      <c r="BW152" s="71">
        <f t="shared" si="48"/>
        <v>59.590170000000001</v>
      </c>
      <c r="BX152" s="71">
        <f t="shared" si="51"/>
        <v>-3.7543939999999978</v>
      </c>
    </row>
    <row r="153" spans="1:154">
      <c r="A153" s="30">
        <v>40634</v>
      </c>
      <c r="B153" s="70">
        <v>88</v>
      </c>
      <c r="C153" s="70">
        <v>20</v>
      </c>
      <c r="D153" s="60">
        <v>0</v>
      </c>
      <c r="E153" s="389">
        <v>0</v>
      </c>
      <c r="F153" s="70">
        <v>236</v>
      </c>
      <c r="G153" s="386">
        <v>0</v>
      </c>
      <c r="H153" s="70">
        <v>15</v>
      </c>
      <c r="I153" s="70">
        <v>47</v>
      </c>
      <c r="J153" s="70">
        <v>55</v>
      </c>
      <c r="K153" s="70">
        <v>8</v>
      </c>
      <c r="L153" s="70">
        <v>52</v>
      </c>
      <c r="M153" s="70">
        <v>11</v>
      </c>
      <c r="N153" s="70">
        <v>0</v>
      </c>
      <c r="O153" s="72">
        <v>0</v>
      </c>
      <c r="P153" s="4">
        <v>532</v>
      </c>
      <c r="Q153" s="36">
        <v>7.4875055769249723</v>
      </c>
      <c r="R153" s="4">
        <v>2101.3975</v>
      </c>
      <c r="S153" s="4">
        <v>71.051699999999997</v>
      </c>
      <c r="T153" s="4">
        <v>47.320310999999997</v>
      </c>
      <c r="U153" s="4">
        <v>21.819272999999999</v>
      </c>
      <c r="V153" s="4">
        <v>21.000046999999999</v>
      </c>
      <c r="W153" s="4">
        <f t="shared" si="36"/>
        <v>1.8218549999999993</v>
      </c>
      <c r="X153" s="39">
        <f t="shared" si="22"/>
        <v>69.139583999999999</v>
      </c>
      <c r="Y153" s="4"/>
      <c r="Z153" s="65">
        <f>V153/(X154/30)</f>
        <v>8.210942792808309</v>
      </c>
      <c r="AA153" s="4">
        <f t="shared" si="49"/>
        <v>0</v>
      </c>
      <c r="AB153" s="4">
        <f t="shared" si="24"/>
        <v>532</v>
      </c>
      <c r="AC153" s="54">
        <f t="shared" si="50"/>
        <v>1.2447257383966246</v>
      </c>
      <c r="AD153" s="54">
        <f t="shared" si="47"/>
        <v>0.10066038519201803</v>
      </c>
      <c r="AF153" s="54">
        <f t="shared" si="25"/>
        <v>0.98146704860526301</v>
      </c>
      <c r="AG153" s="54"/>
      <c r="AH153" s="4">
        <f t="shared" si="38"/>
        <v>344</v>
      </c>
      <c r="AI153" s="66">
        <f>AH153/30</f>
        <v>11.466666666666667</v>
      </c>
      <c r="AJ153" s="66"/>
      <c r="AK153" s="39">
        <f t="shared" si="39"/>
        <v>108</v>
      </c>
      <c r="AL153" s="66">
        <f>AK153/30</f>
        <v>3.6</v>
      </c>
      <c r="AM153" s="39"/>
      <c r="AN153" s="39">
        <f t="shared" si="40"/>
        <v>188</v>
      </c>
      <c r="AO153" s="40">
        <f t="shared" si="41"/>
        <v>0.44360902255639095</v>
      </c>
      <c r="AP153" s="40">
        <f t="shared" si="42"/>
        <v>0.64661654135338342</v>
      </c>
      <c r="AQ153" s="40">
        <f t="shared" si="43"/>
        <v>0.35338345864661652</v>
      </c>
      <c r="AR153" s="41">
        <f t="shared" si="44"/>
        <v>864.4623499999999</v>
      </c>
      <c r="AS153" s="39">
        <f t="shared" si="45"/>
        <v>1236.9351500000002</v>
      </c>
      <c r="AT153" s="40">
        <f t="shared" si="46"/>
        <v>0.41137497784212645</v>
      </c>
      <c r="AV153" s="44">
        <f>'[1]Monthly SBO'!$K137</f>
        <v>1.2019009999999999</v>
      </c>
      <c r="AX153" s="71">
        <f>S153/30</f>
        <v>2.3683899999999998</v>
      </c>
      <c r="AZ153" s="42">
        <f t="shared" si="26"/>
        <v>2.3683899999999998</v>
      </c>
      <c r="BA153" s="67">
        <f>F153/30</f>
        <v>7.8666666666666663</v>
      </c>
      <c r="BD153" s="42">
        <f t="shared" si="32"/>
        <v>4.9754421432445994</v>
      </c>
      <c r="BE153" s="42">
        <f t="shared" si="33"/>
        <v>3.3215250303652133</v>
      </c>
      <c r="BF153" s="68">
        <f>[2]Prices!$L498</f>
        <v>56.65</v>
      </c>
      <c r="BG153" s="68">
        <f t="shared" si="37"/>
        <v>54.976666666666667</v>
      </c>
      <c r="BH153" s="42">
        <f t="shared" si="34"/>
        <v>0.28148517206484858</v>
      </c>
      <c r="BI153" s="42">
        <f t="shared" si="35"/>
        <v>1.2385347570853338</v>
      </c>
      <c r="BJ153" s="42">
        <f>SUM(L153:M153)*'[12]Yellow Grease Complex'!$BH$119/S153</f>
        <v>0</v>
      </c>
      <c r="BK153" s="42">
        <f>SUM(L153:M153)*'[12]Yellow Grease Complex'!$BH$120/S153</f>
        <v>0</v>
      </c>
      <c r="BL153" s="42">
        <f t="shared" si="27"/>
        <v>0.73837399062332387</v>
      </c>
      <c r="BM153" s="42">
        <f t="shared" si="28"/>
        <v>0.46634146776209934</v>
      </c>
      <c r="BN153" s="4">
        <f t="shared" si="21"/>
        <v>448.48598766666652</v>
      </c>
      <c r="BO153" s="54">
        <f t="shared" si="29"/>
        <v>0.16541353383458646</v>
      </c>
      <c r="BP153" s="54">
        <f t="shared" si="29"/>
        <v>3.7593984962406013E-2</v>
      </c>
      <c r="BQ153" s="54">
        <f t="shared" si="30"/>
        <v>0.44360902255639095</v>
      </c>
      <c r="BR153" s="54">
        <f t="shared" si="31"/>
        <v>2.819548872180451E-2</v>
      </c>
      <c r="BS153" s="54">
        <f t="shared" si="31"/>
        <v>8.834586466165413E-2</v>
      </c>
      <c r="BT153" s="54">
        <f t="shared" si="31"/>
        <v>0.10338345864661654</v>
      </c>
      <c r="BU153" s="54" cm="1">
        <f t="array" ref="BU153">SUM(K153:M153/$P153)</f>
        <v>0.13345864661654133</v>
      </c>
      <c r="BV153" s="71">
        <f>[3]Biodiesel!$C6/1000000</f>
        <v>70.426398000000006</v>
      </c>
      <c r="BW153" s="71">
        <f t="shared" si="48"/>
        <v>71.051699999999997</v>
      </c>
      <c r="BX153" s="71">
        <f t="shared" si="51"/>
        <v>0.6253019999999907</v>
      </c>
    </row>
    <row r="154" spans="1:154">
      <c r="A154" s="30">
        <v>40664</v>
      </c>
      <c r="B154" s="70">
        <v>113</v>
      </c>
      <c r="C154" s="70">
        <v>21</v>
      </c>
      <c r="D154" s="60">
        <v>0</v>
      </c>
      <c r="E154" s="389">
        <v>0</v>
      </c>
      <c r="F154" s="70">
        <v>264</v>
      </c>
      <c r="G154" s="386">
        <v>0</v>
      </c>
      <c r="H154" s="70">
        <v>16</v>
      </c>
      <c r="I154" s="70">
        <v>36</v>
      </c>
      <c r="J154" s="70">
        <v>57</v>
      </c>
      <c r="K154" s="70">
        <v>10</v>
      </c>
      <c r="L154" s="70">
        <v>41</v>
      </c>
      <c r="M154" s="70">
        <v>15</v>
      </c>
      <c r="N154" s="70">
        <v>0</v>
      </c>
      <c r="O154" s="72">
        <v>0</v>
      </c>
      <c r="P154" s="4">
        <v>573</v>
      </c>
      <c r="Q154" s="36">
        <v>7.4226016952134142</v>
      </c>
      <c r="R154" s="4">
        <v>2064.3975</v>
      </c>
      <c r="S154" s="4">
        <v>77.196652</v>
      </c>
      <c r="T154" s="4">
        <v>49.520679000000001</v>
      </c>
      <c r="U154" s="4">
        <v>27.20637</v>
      </c>
      <c r="V154" s="4">
        <v>23.448550999999998</v>
      </c>
      <c r="W154" s="4">
        <f t="shared" si="36"/>
        <v>2.4485039999999998</v>
      </c>
      <c r="X154" s="39">
        <f t="shared" si="22"/>
        <v>76.727048999999994</v>
      </c>
      <c r="Y154" s="4"/>
      <c r="Z154" s="65">
        <f>V154/(X155/31)</f>
        <v>8.4777616593745471</v>
      </c>
      <c r="AA154" s="4">
        <f t="shared" si="49"/>
        <v>0</v>
      </c>
      <c r="AB154" s="4">
        <f t="shared" si="24"/>
        <v>573</v>
      </c>
      <c r="AC154" s="54">
        <f t="shared" si="50"/>
        <v>1.5810810810810811</v>
      </c>
      <c r="AD154" s="54">
        <f t="shared" si="47"/>
        <v>0.10748772137683327</v>
      </c>
      <c r="AF154" s="54">
        <f t="shared" si="25"/>
        <v>0.99004908275476433</v>
      </c>
      <c r="AG154" s="54"/>
      <c r="AH154" s="4">
        <f t="shared" si="38"/>
        <v>398</v>
      </c>
      <c r="AI154" s="66">
        <f>AH154/31</f>
        <v>12.838709677419354</v>
      </c>
      <c r="AJ154" s="66"/>
      <c r="AK154" s="39">
        <f t="shared" si="39"/>
        <v>134</v>
      </c>
      <c r="AL154" s="66">
        <f>AK154/31</f>
        <v>4.32258064516129</v>
      </c>
      <c r="AM154" s="39"/>
      <c r="AN154" s="39">
        <f t="shared" si="40"/>
        <v>175</v>
      </c>
      <c r="AO154" s="40">
        <f t="shared" si="41"/>
        <v>0.4607329842931937</v>
      </c>
      <c r="AP154" s="40">
        <f t="shared" si="42"/>
        <v>0.69458987783595116</v>
      </c>
      <c r="AQ154" s="40">
        <f t="shared" si="43"/>
        <v>0.30541012216404889</v>
      </c>
      <c r="AR154" s="41">
        <f t="shared" si="44"/>
        <v>908.92832193548384</v>
      </c>
      <c r="AS154" s="39">
        <f t="shared" si="45"/>
        <v>1155.4691780645162</v>
      </c>
      <c r="AT154" s="40">
        <f t="shared" si="46"/>
        <v>0.44028745526744911</v>
      </c>
      <c r="AV154" s="44">
        <f>'[1]Monthly SBO'!$K138</f>
        <v>1.3640419047619046</v>
      </c>
      <c r="AX154" s="71">
        <f>S154/31</f>
        <v>2.4902145806451612</v>
      </c>
      <c r="AZ154" s="42">
        <f t="shared" si="26"/>
        <v>2.4902145806451612</v>
      </c>
      <c r="BA154" s="67">
        <f>F154/31</f>
        <v>8.5161290322580641</v>
      </c>
      <c r="BD154" s="42">
        <f t="shared" si="32"/>
        <v>5.1872189167603731</v>
      </c>
      <c r="BE154" s="42">
        <f t="shared" si="33"/>
        <v>3.4198374302553951</v>
      </c>
      <c r="BF154" s="68">
        <f>[2]Prices!$L499</f>
        <v>56.09</v>
      </c>
      <c r="BG154" s="68">
        <f t="shared" si="37"/>
        <v>55.603333333333332</v>
      </c>
      <c r="BH154" s="42">
        <f t="shared" si="34"/>
        <v>0.27203252286122459</v>
      </c>
      <c r="BI154" s="42">
        <f t="shared" si="35"/>
        <v>1.4637940515865895</v>
      </c>
      <c r="BJ154" s="42">
        <f>SUM(L154:M154)*'[12]Yellow Grease Complex'!$BH$119/S154</f>
        <v>0</v>
      </c>
      <c r="BK154" s="42">
        <f>SUM(L154:M154)*'[12]Yellow Grease Complex'!$BH$120/S154</f>
        <v>0</v>
      </c>
      <c r="BL154" s="42">
        <f t="shared" si="27"/>
        <v>0.67575005799164134</v>
      </c>
      <c r="BM154" s="42">
        <f t="shared" si="28"/>
        <v>0.60203186984709867</v>
      </c>
      <c r="BN154" s="4">
        <f t="shared" si="21"/>
        <v>533.15418129032264</v>
      </c>
      <c r="BO154" s="54">
        <f t="shared" si="29"/>
        <v>0.19720767888307156</v>
      </c>
      <c r="BP154" s="54">
        <f t="shared" si="29"/>
        <v>3.6649214659685861E-2</v>
      </c>
      <c r="BQ154" s="54">
        <f t="shared" si="30"/>
        <v>0.4607329842931937</v>
      </c>
      <c r="BR154" s="54">
        <f t="shared" si="31"/>
        <v>2.7923211169284468E-2</v>
      </c>
      <c r="BS154" s="54">
        <f t="shared" si="31"/>
        <v>6.2827225130890049E-2</v>
      </c>
      <c r="BT154" s="54">
        <f t="shared" si="31"/>
        <v>9.947643979057591E-2</v>
      </c>
      <c r="BU154" s="54" cm="1">
        <f t="array" ref="BU154">SUM(K154:M154/$P154)</f>
        <v>0.11518324607329843</v>
      </c>
      <c r="BV154" s="71">
        <f>[3]Biodiesel!$C7/1000000</f>
        <v>77.786552999999998</v>
      </c>
      <c r="BW154" s="71">
        <f t="shared" si="48"/>
        <v>77.196652</v>
      </c>
      <c r="BX154" s="71">
        <f t="shared" si="51"/>
        <v>-0.58990099999999757</v>
      </c>
    </row>
    <row r="155" spans="1:154">
      <c r="A155" s="30">
        <v>40695</v>
      </c>
      <c r="B155" s="70">
        <v>75</v>
      </c>
      <c r="C155" s="70">
        <v>34</v>
      </c>
      <c r="D155" s="60">
        <v>0</v>
      </c>
      <c r="E155" s="389">
        <v>0</v>
      </c>
      <c r="F155" s="70">
        <v>311</v>
      </c>
      <c r="G155" s="386">
        <v>0</v>
      </c>
      <c r="H155" s="70">
        <v>23</v>
      </c>
      <c r="I155" s="70">
        <v>49</v>
      </c>
      <c r="J155" s="70">
        <v>55</v>
      </c>
      <c r="K155" s="70">
        <v>7</v>
      </c>
      <c r="L155" s="70">
        <v>50</v>
      </c>
      <c r="M155" s="70">
        <v>18</v>
      </c>
      <c r="N155" s="70">
        <v>0</v>
      </c>
      <c r="O155" s="70">
        <v>1</v>
      </c>
      <c r="P155" s="4">
        <v>623</v>
      </c>
      <c r="Q155" s="36">
        <v>7.6544052023416826</v>
      </c>
      <c r="R155" s="4">
        <v>2068.9974999999999</v>
      </c>
      <c r="S155" s="4">
        <v>81.391040000000004</v>
      </c>
      <c r="T155" s="4">
        <v>61.776718000000002</v>
      </c>
      <c r="U155" s="4">
        <v>23.965852999999999</v>
      </c>
      <c r="V155" s="4">
        <v>19.302451000000001</v>
      </c>
      <c r="W155" s="4">
        <f t="shared" si="36"/>
        <v>-4.146099999999997</v>
      </c>
      <c r="X155" s="39">
        <f t="shared" si="22"/>
        <v>85.742570999999998</v>
      </c>
      <c r="Y155" s="4"/>
      <c r="Z155" s="65">
        <f>V155/(X156/30)</f>
        <v>6.5516813824315321</v>
      </c>
      <c r="AA155" s="4">
        <f t="shared" si="49"/>
        <v>0</v>
      </c>
      <c r="AB155" s="4">
        <f t="shared" si="24"/>
        <v>623</v>
      </c>
      <c r="AC155" s="54">
        <f t="shared" si="50"/>
        <v>2.2789473684210528</v>
      </c>
      <c r="AD155" s="54">
        <f t="shared" si="47"/>
        <v>8.9890687513920486E-2</v>
      </c>
      <c r="AF155" s="54">
        <f t="shared" si="25"/>
        <v>0.96006675969438193</v>
      </c>
      <c r="AG155" s="54"/>
      <c r="AH155" s="4">
        <f t="shared" si="38"/>
        <v>420</v>
      </c>
      <c r="AI155" s="66">
        <f>AH155/30</f>
        <v>14</v>
      </c>
      <c r="AJ155" s="66"/>
      <c r="AK155" s="39">
        <f t="shared" si="39"/>
        <v>109</v>
      </c>
      <c r="AL155" s="66">
        <f>AK155/30</f>
        <v>3.6333333333333333</v>
      </c>
      <c r="AM155" s="39"/>
      <c r="AN155" s="39">
        <f t="shared" si="40"/>
        <v>202</v>
      </c>
      <c r="AO155" s="40">
        <f t="shared" si="41"/>
        <v>0.49919743178170145</v>
      </c>
      <c r="AP155" s="40">
        <f t="shared" si="42"/>
        <v>0.6741573033707865</v>
      </c>
      <c r="AQ155" s="40">
        <f t="shared" si="43"/>
        <v>0.32423756019261635</v>
      </c>
      <c r="AR155" s="41">
        <f t="shared" si="44"/>
        <v>990.25765333333334</v>
      </c>
      <c r="AS155" s="39">
        <f t="shared" si="45"/>
        <v>1078.7398466666666</v>
      </c>
      <c r="AT155" s="40">
        <f t="shared" si="46"/>
        <v>0.47861713382125082</v>
      </c>
      <c r="AV155" s="44">
        <f>'[1]Monthly SBO'!$K139</f>
        <v>1.3289927272727273</v>
      </c>
      <c r="AX155" s="71">
        <f>S155/30</f>
        <v>2.7130346666666667</v>
      </c>
      <c r="AZ155" s="42">
        <f t="shared" si="26"/>
        <v>2.7130346666666667</v>
      </c>
      <c r="BA155" s="67">
        <f>F155/30</f>
        <v>10.366666666666667</v>
      </c>
      <c r="BD155" s="42">
        <f t="shared" si="32"/>
        <v>4.8983835579178052</v>
      </c>
      <c r="BE155" s="42">
        <f t="shared" si="33"/>
        <v>3.8210594188254627</v>
      </c>
      <c r="BF155" s="68">
        <f>[2]Prices!$L500</f>
        <v>55.68</v>
      </c>
      <c r="BG155" s="68">
        <f t="shared" si="37"/>
        <v>56.140000000000008</v>
      </c>
      <c r="BH155" s="42">
        <f t="shared" si="34"/>
        <v>0.41773639948574193</v>
      </c>
      <c r="BI155" s="42">
        <f t="shared" si="35"/>
        <v>0.92147735180678358</v>
      </c>
      <c r="BJ155" s="42">
        <f>SUM(L155:M155)*'[12]Yellow Grease Complex'!$BH$119/S155</f>
        <v>0</v>
      </c>
      <c r="BK155" s="42">
        <f>SUM(L155:M155)*'[12]Yellow Grease Complex'!$BH$120/S155</f>
        <v>0</v>
      </c>
      <c r="BL155" s="42">
        <f t="shared" si="27"/>
        <v>0.53446924117518746</v>
      </c>
      <c r="BM155" s="42">
        <f t="shared" si="28"/>
        <v>0.69808227418799995</v>
      </c>
      <c r="BN155" s="4">
        <f t="shared" si="21"/>
        <v>660.95107633333328</v>
      </c>
      <c r="BO155" s="54">
        <f t="shared" si="29"/>
        <v>0.12038523274478331</v>
      </c>
      <c r="BP155" s="54">
        <f t="shared" si="29"/>
        <v>5.4574638844301769E-2</v>
      </c>
      <c r="BQ155" s="54">
        <f t="shared" si="30"/>
        <v>0.49919743178170145</v>
      </c>
      <c r="BR155" s="54">
        <f t="shared" si="31"/>
        <v>3.691813804173355E-2</v>
      </c>
      <c r="BS155" s="54">
        <f t="shared" si="31"/>
        <v>7.8651685393258425E-2</v>
      </c>
      <c r="BT155" s="54">
        <f t="shared" si="31"/>
        <v>8.8282504012841087E-2</v>
      </c>
      <c r="BU155" s="54" cm="1">
        <f t="array" ref="BU155">SUM(K155:M155/$P155)</f>
        <v>0.1203852327447833</v>
      </c>
      <c r="BV155" s="71">
        <f>[3]Biodiesel!$C8/1000000</f>
        <v>77.961734000000007</v>
      </c>
      <c r="BW155" s="71">
        <f t="shared" si="48"/>
        <v>81.391040000000004</v>
      </c>
      <c r="BX155" s="71">
        <f t="shared" si="51"/>
        <v>3.4293059999999969</v>
      </c>
    </row>
    <row r="156" spans="1:154">
      <c r="A156" s="30">
        <v>40725</v>
      </c>
      <c r="B156" s="70">
        <v>77</v>
      </c>
      <c r="C156" s="70">
        <v>35</v>
      </c>
      <c r="D156" s="60">
        <v>0</v>
      </c>
      <c r="E156" s="389">
        <v>0</v>
      </c>
      <c r="F156" s="70">
        <v>367</v>
      </c>
      <c r="G156" s="386">
        <v>0</v>
      </c>
      <c r="H156" s="70">
        <v>26</v>
      </c>
      <c r="I156" s="70">
        <v>64</v>
      </c>
      <c r="J156" s="70">
        <v>49</v>
      </c>
      <c r="K156" s="70">
        <v>6</v>
      </c>
      <c r="L156" s="70">
        <v>45</v>
      </c>
      <c r="M156" s="70">
        <v>20</v>
      </c>
      <c r="N156" s="70">
        <v>0</v>
      </c>
      <c r="O156" s="70">
        <v>2</v>
      </c>
      <c r="P156" s="4">
        <v>691</v>
      </c>
      <c r="Q156" s="36">
        <v>7.5371070541235623</v>
      </c>
      <c r="R156" s="4">
        <v>1958.4974999999999</v>
      </c>
      <c r="S156" s="4">
        <v>91.679738</v>
      </c>
      <c r="T156" s="4">
        <v>65.997152</v>
      </c>
      <c r="U156" s="4">
        <v>22.388331999999998</v>
      </c>
      <c r="V156" s="4">
        <v>22.956565000000001</v>
      </c>
      <c r="W156" s="4">
        <f t="shared" si="36"/>
        <v>3.6541139999999999</v>
      </c>
      <c r="X156" s="39">
        <f t="shared" si="22"/>
        <v>88.385483999999991</v>
      </c>
      <c r="Y156" s="4"/>
      <c r="Z156" s="65">
        <f>V156/(X157/31)</f>
        <v>7.5072350072797098</v>
      </c>
      <c r="AA156" s="4">
        <f t="shared" si="49"/>
        <v>0</v>
      </c>
      <c r="AB156" s="4">
        <f t="shared" si="24"/>
        <v>691</v>
      </c>
      <c r="AC156" s="54">
        <f t="shared" si="50"/>
        <v>2.3707317073170731</v>
      </c>
      <c r="AD156" s="54">
        <f t="shared" si="47"/>
        <v>5.4557387404825741E-2</v>
      </c>
      <c r="AF156" s="54">
        <f t="shared" si="25"/>
        <v>0.97500804316949341</v>
      </c>
      <c r="AG156" s="54"/>
      <c r="AH156" s="4">
        <f t="shared" si="38"/>
        <v>479</v>
      </c>
      <c r="AI156" s="66">
        <f>AH156/31</f>
        <v>15.451612903225806</v>
      </c>
      <c r="AJ156" s="66"/>
      <c r="AK156" s="39">
        <f t="shared" si="39"/>
        <v>112</v>
      </c>
      <c r="AL156" s="66">
        <f>AK156/31</f>
        <v>3.6129032258064515</v>
      </c>
      <c r="AM156" s="39"/>
      <c r="AN156" s="39">
        <f t="shared" si="40"/>
        <v>210</v>
      </c>
      <c r="AO156" s="40">
        <f t="shared" si="41"/>
        <v>0.53111432706222861</v>
      </c>
      <c r="AP156" s="40">
        <f t="shared" si="42"/>
        <v>0.69319826338639656</v>
      </c>
      <c r="AQ156" s="40">
        <f t="shared" si="43"/>
        <v>0.30390738060781475</v>
      </c>
      <c r="AR156" s="41">
        <f t="shared" si="44"/>
        <v>1079.4549796774193</v>
      </c>
      <c r="AS156" s="39">
        <f t="shared" si="45"/>
        <v>879.04252032258069</v>
      </c>
      <c r="AT156" s="40">
        <f t="shared" si="46"/>
        <v>0.55116484942024146</v>
      </c>
      <c r="AV156" s="44">
        <f>'[1]Monthly SBO'!$K140</f>
        <v>1.2046709999999998</v>
      </c>
      <c r="AX156" s="71">
        <f>S156/31</f>
        <v>2.9574109032258065</v>
      </c>
      <c r="AZ156" s="42">
        <f t="shared" si="26"/>
        <v>2.9574109032258065</v>
      </c>
      <c r="BA156" s="67">
        <f>F156/31</f>
        <v>11.838709677419354</v>
      </c>
      <c r="BD156" s="42">
        <f t="shared" si="32"/>
        <v>5.4194419527079818</v>
      </c>
      <c r="BE156" s="42">
        <f t="shared" si="33"/>
        <v>4.0030655410468121</v>
      </c>
      <c r="BF156" s="68">
        <f>[2]Prices!$L501</f>
        <v>55.16</v>
      </c>
      <c r="BG156" s="68">
        <f t="shared" si="37"/>
        <v>55.643333333333338</v>
      </c>
      <c r="BH156" s="42">
        <f t="shared" si="34"/>
        <v>0.38176374369656246</v>
      </c>
      <c r="BI156" s="42">
        <f t="shared" si="35"/>
        <v>0.83988023613243745</v>
      </c>
      <c r="BJ156" s="42">
        <f>SUM(L156:M156)*'[12]Yellow Grease Complex'!$BH$119/S156</f>
        <v>0</v>
      </c>
      <c r="BK156" s="42">
        <f>SUM(L156:M156)*'[12]Yellow Grease Complex'!$BH$120/S156</f>
        <v>0</v>
      </c>
      <c r="BL156" s="42">
        <f t="shared" si="27"/>
        <v>0.50269733250258408</v>
      </c>
      <c r="BM156" s="42">
        <f t="shared" si="28"/>
        <v>0.39796872156454571</v>
      </c>
      <c r="BN156" s="4">
        <f t="shared" si="21"/>
        <v>754.51689693548383</v>
      </c>
      <c r="BO156" s="54">
        <f t="shared" si="29"/>
        <v>0.11143270622286541</v>
      </c>
      <c r="BP156" s="54">
        <f t="shared" si="29"/>
        <v>5.0651230101302458E-2</v>
      </c>
      <c r="BQ156" s="54">
        <f t="shared" si="30"/>
        <v>0.53111432706222861</v>
      </c>
      <c r="BR156" s="54">
        <f t="shared" si="31"/>
        <v>3.7626628075253257E-2</v>
      </c>
      <c r="BS156" s="54">
        <f t="shared" si="31"/>
        <v>9.2619392185238777E-2</v>
      </c>
      <c r="BT156" s="54">
        <f t="shared" si="31"/>
        <v>7.0911722141823438E-2</v>
      </c>
      <c r="BU156" s="54" cm="1">
        <f t="array" ref="BU156">SUM(K156:M156/$P156)</f>
        <v>0.10274963820549927</v>
      </c>
      <c r="BV156" s="71">
        <f>[3]Biodiesel!$C9/1000000</f>
        <v>86.877103000000005</v>
      </c>
      <c r="BW156" s="71">
        <f t="shared" si="48"/>
        <v>91.679738</v>
      </c>
      <c r="BX156" s="71">
        <f t="shared" si="51"/>
        <v>4.8026349999999951</v>
      </c>
    </row>
    <row r="157" spans="1:154">
      <c r="A157" s="30">
        <v>40756</v>
      </c>
      <c r="B157" s="70">
        <v>84</v>
      </c>
      <c r="C157" s="70">
        <v>37</v>
      </c>
      <c r="D157" s="388">
        <v>0</v>
      </c>
      <c r="E157" s="389">
        <v>0</v>
      </c>
      <c r="F157" s="70">
        <v>398</v>
      </c>
      <c r="G157" s="386">
        <v>0</v>
      </c>
      <c r="H157" s="70">
        <v>34</v>
      </c>
      <c r="I157" s="70">
        <v>38</v>
      </c>
      <c r="J157" s="70">
        <v>48</v>
      </c>
      <c r="K157" s="70">
        <v>15</v>
      </c>
      <c r="L157" s="70">
        <v>47</v>
      </c>
      <c r="M157" s="70">
        <v>19</v>
      </c>
      <c r="N157" s="70">
        <v>0</v>
      </c>
      <c r="O157" s="70">
        <v>5</v>
      </c>
      <c r="P157" s="4">
        <v>725</v>
      </c>
      <c r="Q157" s="36">
        <v>7.5928242930077801</v>
      </c>
      <c r="R157" s="4">
        <v>2007.6575</v>
      </c>
      <c r="S157" s="4">
        <v>95.484891000000005</v>
      </c>
      <c r="T157" s="4">
        <v>64.352620999999999</v>
      </c>
      <c r="U157" s="4">
        <v>30.443068</v>
      </c>
      <c r="V157" s="4">
        <v>25.141057</v>
      </c>
      <c r="W157" s="4">
        <f t="shared" si="36"/>
        <v>2.1844919999999988</v>
      </c>
      <c r="X157" s="39">
        <f t="shared" si="22"/>
        <v>94.795688999999996</v>
      </c>
      <c r="Y157" s="4"/>
      <c r="Z157" s="65">
        <f>V157/(X158/31)</f>
        <v>7.4275506131784033</v>
      </c>
      <c r="AA157" s="4">
        <f t="shared" si="49"/>
        <v>0</v>
      </c>
      <c r="AB157" s="4">
        <f t="shared" si="24"/>
        <v>725</v>
      </c>
      <c r="AC157" s="54">
        <f t="shared" si="50"/>
        <v>2.6616161616161618</v>
      </c>
      <c r="AD157" s="54">
        <f t="shared" si="47"/>
        <v>7.4649501131866858E-2</v>
      </c>
      <c r="AF157" s="54">
        <f t="shared" si="25"/>
        <v>0.96785329363771033</v>
      </c>
      <c r="AG157" s="54"/>
      <c r="AH157" s="4">
        <f t="shared" si="38"/>
        <v>519</v>
      </c>
      <c r="AI157" s="66">
        <f>AH157/31</f>
        <v>16.741935483870968</v>
      </c>
      <c r="AJ157" s="66"/>
      <c r="AK157" s="39">
        <f t="shared" si="39"/>
        <v>121</v>
      </c>
      <c r="AL157" s="66">
        <f>AK157/31</f>
        <v>3.903225806451613</v>
      </c>
      <c r="AM157" s="39"/>
      <c r="AN157" s="39">
        <f t="shared" si="40"/>
        <v>201</v>
      </c>
      <c r="AO157" s="40">
        <f t="shared" si="41"/>
        <v>0.54896551724137932</v>
      </c>
      <c r="AP157" s="40">
        <f t="shared" si="42"/>
        <v>0.7158620689655173</v>
      </c>
      <c r="AQ157" s="40">
        <f t="shared" si="43"/>
        <v>0.27724137931034482</v>
      </c>
      <c r="AR157" s="41">
        <f t="shared" si="44"/>
        <v>1124.2575875806453</v>
      </c>
      <c r="AS157" s="39">
        <f t="shared" si="45"/>
        <v>883.39991241935468</v>
      </c>
      <c r="AT157" s="40">
        <f t="shared" si="46"/>
        <v>0.55998475217045007</v>
      </c>
      <c r="AV157" s="44">
        <f>'[1]Monthly SBO'!$K141</f>
        <v>1.268029565217391</v>
      </c>
      <c r="AX157" s="71">
        <f>S157/31</f>
        <v>3.0801577741935486</v>
      </c>
      <c r="AZ157" s="42">
        <f t="shared" si="26"/>
        <v>3.0801577741935486</v>
      </c>
      <c r="BA157" s="67">
        <f>F157/31</f>
        <v>12.838709677419354</v>
      </c>
      <c r="BD157" s="42">
        <f t="shared" si="32"/>
        <v>5.4749325151273496</v>
      </c>
      <c r="BE157" s="42">
        <f t="shared" si="33"/>
        <v>4.1681987153339266</v>
      </c>
      <c r="BF157" s="68">
        <f>[2]Prices!$L502</f>
        <v>54.39</v>
      </c>
      <c r="BG157" s="68">
        <f t="shared" si="37"/>
        <v>55.076666666666675</v>
      </c>
      <c r="BH157" s="42">
        <f t="shared" si="34"/>
        <v>0.38749586047074192</v>
      </c>
      <c r="BI157" s="42">
        <f t="shared" si="35"/>
        <v>0.87972033187952214</v>
      </c>
      <c r="BJ157" s="42">
        <f>SUM(L157:M157)*'[12]Yellow Grease Complex'!$BH$119/S157</f>
        <v>0</v>
      </c>
      <c r="BK157" s="42">
        <f>SUM(L157:M157)*'[12]Yellow Grease Complex'!$BH$120/S157</f>
        <v>0</v>
      </c>
      <c r="BL157" s="42">
        <f t="shared" si="27"/>
        <v>0.41691789878673868</v>
      </c>
      <c r="BM157" s="42">
        <f t="shared" si="28"/>
        <v>0.5107244260137549</v>
      </c>
      <c r="BN157" s="4">
        <f t="shared" si="21"/>
        <v>801.32168290322602</v>
      </c>
      <c r="BO157" s="54">
        <f t="shared" si="29"/>
        <v>0.11586206896551725</v>
      </c>
      <c r="BP157" s="54">
        <f t="shared" si="29"/>
        <v>5.1034482758620693E-2</v>
      </c>
      <c r="BQ157" s="54">
        <f t="shared" si="30"/>
        <v>0.54896551724137932</v>
      </c>
      <c r="BR157" s="54">
        <f t="shared" si="31"/>
        <v>4.6896551724137932E-2</v>
      </c>
      <c r="BS157" s="54">
        <f t="shared" si="31"/>
        <v>5.2413793103448278E-2</v>
      </c>
      <c r="BT157" s="54">
        <f t="shared" si="31"/>
        <v>6.620689655172414E-2</v>
      </c>
      <c r="BU157" s="54" cm="1">
        <f t="array" ref="BU157">SUM(K157:M157/$P157)</f>
        <v>0.11172413793103447</v>
      </c>
      <c r="BV157" s="71">
        <f>[3]Biodiesel!$C10/1000000</f>
        <v>101.06451800000001</v>
      </c>
      <c r="BW157" s="71">
        <f t="shared" si="48"/>
        <v>95.484891000000005</v>
      </c>
      <c r="BX157" s="71">
        <f t="shared" si="51"/>
        <v>-5.5796270000000021</v>
      </c>
    </row>
    <row r="158" spans="1:154">
      <c r="A158" s="30">
        <v>40787</v>
      </c>
      <c r="B158" s="70">
        <v>84</v>
      </c>
      <c r="C158" s="70">
        <v>27</v>
      </c>
      <c r="D158" s="388">
        <v>0</v>
      </c>
      <c r="E158" s="389">
        <v>0</v>
      </c>
      <c r="F158" s="70">
        <v>430</v>
      </c>
      <c r="G158" s="386">
        <v>0</v>
      </c>
      <c r="H158" s="70">
        <v>20</v>
      </c>
      <c r="I158" s="70">
        <v>49</v>
      </c>
      <c r="J158" s="70">
        <v>40</v>
      </c>
      <c r="K158" s="70">
        <v>4</v>
      </c>
      <c r="L158" s="70">
        <v>50</v>
      </c>
      <c r="M158" s="70">
        <v>21</v>
      </c>
      <c r="N158" s="70">
        <v>0</v>
      </c>
      <c r="O158" s="72">
        <v>0</v>
      </c>
      <c r="P158" s="4">
        <v>725</v>
      </c>
      <c r="Q158" s="36">
        <v>7.5566369155096389</v>
      </c>
      <c r="R158" s="4">
        <v>2087.0946509999999</v>
      </c>
      <c r="S158" s="4">
        <v>95.942150999999996</v>
      </c>
      <c r="T158" s="4">
        <v>67.886832999999996</v>
      </c>
      <c r="U158" s="4">
        <v>37.043151000000002</v>
      </c>
      <c r="V158" s="4">
        <v>21.060061000000001</v>
      </c>
      <c r="W158" s="4">
        <f t="shared" si="36"/>
        <v>-4.080995999999999</v>
      </c>
      <c r="X158" s="39">
        <f t="shared" si="22"/>
        <v>104.92998399999999</v>
      </c>
      <c r="Y158" s="4"/>
      <c r="Z158" s="65">
        <f>V158/(X159/30)</f>
        <v>6.0226998503185163</v>
      </c>
      <c r="AA158" s="4">
        <f t="shared" si="49"/>
        <v>0</v>
      </c>
      <c r="AB158" s="4">
        <f t="shared" si="24"/>
        <v>725</v>
      </c>
      <c r="AC158" s="54">
        <f t="shared" si="50"/>
        <v>2.2511210762331837</v>
      </c>
      <c r="AD158" s="54">
        <f t="shared" si="47"/>
        <v>5.0506010905904564E-2</v>
      </c>
      <c r="AF158" s="54">
        <f t="shared" si="25"/>
        <v>0.97248816929619297</v>
      </c>
      <c r="AG158" s="54"/>
      <c r="AH158" s="4">
        <f t="shared" si="38"/>
        <v>541</v>
      </c>
      <c r="AI158" s="66">
        <f>AH158/30</f>
        <v>18.033333333333335</v>
      </c>
      <c r="AJ158" s="66"/>
      <c r="AK158" s="39">
        <f t="shared" si="39"/>
        <v>111</v>
      </c>
      <c r="AL158" s="66">
        <f>AK158/30</f>
        <v>3.7</v>
      </c>
      <c r="AM158" s="39"/>
      <c r="AN158" s="39">
        <f t="shared" si="40"/>
        <v>184</v>
      </c>
      <c r="AO158" s="40">
        <f t="shared" si="41"/>
        <v>0.59310344827586203</v>
      </c>
      <c r="AP158" s="40">
        <f t="shared" si="42"/>
        <v>0.74620689655172412</v>
      </c>
      <c r="AQ158" s="40">
        <f t="shared" si="43"/>
        <v>0.25379310344827588</v>
      </c>
      <c r="AR158" s="41">
        <f t="shared" si="44"/>
        <v>1167.2961705</v>
      </c>
      <c r="AS158" s="39">
        <f t="shared" si="45"/>
        <v>919.79848049999987</v>
      </c>
      <c r="AT158" s="40">
        <f t="shared" si="46"/>
        <v>0.55929239718031365</v>
      </c>
      <c r="AV158" s="44">
        <f>'[1]Monthly SBO'!$K142</f>
        <v>1.2670199999999994</v>
      </c>
      <c r="AX158" s="71">
        <f>S158/30</f>
        <v>3.1980716999999999</v>
      </c>
      <c r="AZ158" s="42">
        <f t="shared" si="26"/>
        <v>3.1980716999999999</v>
      </c>
      <c r="BA158" s="67">
        <f>F158/30</f>
        <v>14.333333333333334</v>
      </c>
      <c r="BD158" s="42">
        <f t="shared" si="32"/>
        <v>5.1558189506633303</v>
      </c>
      <c r="BE158" s="42">
        <f t="shared" si="33"/>
        <v>4.4818674119574409</v>
      </c>
      <c r="BF158" s="68">
        <f>[2]Prices!$L503</f>
        <v>55.13</v>
      </c>
      <c r="BG158" s="68">
        <f t="shared" si="37"/>
        <v>54.893333333333338</v>
      </c>
      <c r="BH158" s="42">
        <f t="shared" si="34"/>
        <v>0.28141958168104864</v>
      </c>
      <c r="BI158" s="42">
        <f t="shared" si="35"/>
        <v>0.87552758745215131</v>
      </c>
      <c r="BJ158" s="42">
        <f>SUM(L158:M158)*'[12]Yellow Grease Complex'!$BH$119/S158</f>
        <v>0</v>
      </c>
      <c r="BK158" s="42">
        <f>SUM(L158:M158)*'[12]Yellow Grease Complex'!$BH$120/S158</f>
        <v>0</v>
      </c>
      <c r="BL158" s="42">
        <f t="shared" si="27"/>
        <v>0.27529256622547144</v>
      </c>
      <c r="BM158" s="42">
        <f t="shared" si="28"/>
        <v>0.37022103733770295</v>
      </c>
      <c r="BN158" s="4">
        <f t="shared" si="21"/>
        <v>797.95409400000005</v>
      </c>
      <c r="BO158" s="54">
        <f t="shared" si="29"/>
        <v>0.11586206896551725</v>
      </c>
      <c r="BP158" s="54">
        <f t="shared" si="29"/>
        <v>3.7241379310344824E-2</v>
      </c>
      <c r="BQ158" s="54">
        <f t="shared" si="30"/>
        <v>0.59310344827586203</v>
      </c>
      <c r="BR158" s="54">
        <f t="shared" si="31"/>
        <v>2.7586206896551724E-2</v>
      </c>
      <c r="BS158" s="54">
        <f t="shared" si="31"/>
        <v>6.7586206896551718E-2</v>
      </c>
      <c r="BT158" s="54">
        <f t="shared" si="31"/>
        <v>5.5172413793103448E-2</v>
      </c>
      <c r="BU158" s="54" cm="1">
        <f t="array" ref="BU158">SUM(K158:M158/$P158)</f>
        <v>0.10344827586206896</v>
      </c>
      <c r="BV158" s="71">
        <f>[3]Biodiesel!$C11/1000000</f>
        <v>114.504154</v>
      </c>
      <c r="BW158" s="71">
        <f t="shared" si="48"/>
        <v>95.942150999999996</v>
      </c>
      <c r="BX158" s="71">
        <f t="shared" si="51"/>
        <v>-18.562003000000004</v>
      </c>
      <c r="EW158" s="4">
        <f>'[4]Renewable Diesel'!$AX21</f>
        <v>40</v>
      </c>
      <c r="EX158" s="4">
        <f>EW158+R158</f>
        <v>2127.0946509999999</v>
      </c>
    </row>
    <row r="159" spans="1:154">
      <c r="A159" s="30">
        <v>40817</v>
      </c>
      <c r="B159" s="70">
        <v>69</v>
      </c>
      <c r="C159" s="70">
        <v>30</v>
      </c>
      <c r="D159" s="388">
        <v>0</v>
      </c>
      <c r="E159" s="389">
        <v>0</v>
      </c>
      <c r="F159" s="70">
        <v>527</v>
      </c>
      <c r="G159" s="386">
        <v>0</v>
      </c>
      <c r="H159" s="70">
        <v>31</v>
      </c>
      <c r="I159" s="70">
        <v>39</v>
      </c>
      <c r="J159" s="70">
        <v>29</v>
      </c>
      <c r="K159" s="70">
        <v>7</v>
      </c>
      <c r="L159" s="70">
        <v>42</v>
      </c>
      <c r="M159" s="70">
        <v>21</v>
      </c>
      <c r="N159" s="70">
        <v>0</v>
      </c>
      <c r="O159" s="72">
        <v>0</v>
      </c>
      <c r="P159" s="4">
        <v>795</v>
      </c>
      <c r="Q159" s="36">
        <v>7.5468134534224065</v>
      </c>
      <c r="R159" s="4">
        <v>2118.9381509999998</v>
      </c>
      <c r="S159" s="4">
        <v>105.342474</v>
      </c>
      <c r="T159" s="4">
        <v>69.074421000000001</v>
      </c>
      <c r="U159" s="4">
        <v>35.829002000000003</v>
      </c>
      <c r="V159" s="4">
        <v>25.484166999999999</v>
      </c>
      <c r="W159" s="4">
        <f t="shared" si="36"/>
        <v>4.4241059999999983</v>
      </c>
      <c r="X159" s="39">
        <f t="shared" si="22"/>
        <v>104.903423</v>
      </c>
      <c r="Y159" s="4"/>
      <c r="Z159" s="65">
        <f>V159/(X160/31)</f>
        <v>7.5050070355298679</v>
      </c>
      <c r="AA159" s="4">
        <f t="shared" si="49"/>
        <v>0</v>
      </c>
      <c r="AB159" s="4">
        <f t="shared" si="24"/>
        <v>795</v>
      </c>
      <c r="AC159" s="54">
        <f t="shared" si="50"/>
        <v>2.6805555555555554</v>
      </c>
      <c r="AD159" s="54">
        <f t="shared" si="47"/>
        <v>1.4281007693845105E-2</v>
      </c>
      <c r="AF159" s="54">
        <f t="shared" si="25"/>
        <v>0.97375402815441492</v>
      </c>
      <c r="AG159" s="54"/>
      <c r="AH159" s="4">
        <f t="shared" si="38"/>
        <v>626</v>
      </c>
      <c r="AI159" s="66">
        <f>AH159/31</f>
        <v>20.193548387096776</v>
      </c>
      <c r="AJ159" s="66"/>
      <c r="AK159" s="39">
        <f t="shared" si="39"/>
        <v>99</v>
      </c>
      <c r="AL159" s="66">
        <f>AK159/31</f>
        <v>3.193548387096774</v>
      </c>
      <c r="AM159" s="39"/>
      <c r="AN159" s="39">
        <f t="shared" si="40"/>
        <v>169</v>
      </c>
      <c r="AO159" s="40">
        <f t="shared" si="41"/>
        <v>0.66289308176100625</v>
      </c>
      <c r="AP159" s="40">
        <f t="shared" si="42"/>
        <v>0.78742138364779879</v>
      </c>
      <c r="AQ159" s="40">
        <f t="shared" si="43"/>
        <v>0.21257861635220127</v>
      </c>
      <c r="AR159" s="41">
        <f t="shared" si="44"/>
        <v>1240.3226777419354</v>
      </c>
      <c r="AS159" s="39">
        <f t="shared" si="45"/>
        <v>878.61547325806441</v>
      </c>
      <c r="AT159" s="40">
        <f t="shared" si="46"/>
        <v>0.58535105291137657</v>
      </c>
      <c r="AV159" s="44">
        <f>'[1]Monthly SBO'!$K143</f>
        <v>0.92302857142857131</v>
      </c>
      <c r="AX159" s="71">
        <f>S159/31</f>
        <v>3.3981443225806451</v>
      </c>
      <c r="AZ159" s="42">
        <f t="shared" si="26"/>
        <v>3.3981443225806451</v>
      </c>
      <c r="BA159" s="67">
        <f>F159/31</f>
        <v>17</v>
      </c>
      <c r="BD159" s="42">
        <f t="shared" si="32"/>
        <v>5.9673934567416351</v>
      </c>
      <c r="BE159" s="42">
        <f t="shared" si="33"/>
        <v>5.0027304276146012</v>
      </c>
      <c r="BF159" s="68">
        <f>[2]Prices!$L504</f>
        <v>51.73</v>
      </c>
      <c r="BG159" s="68">
        <f t="shared" si="37"/>
        <v>53.75</v>
      </c>
      <c r="BH159" s="42">
        <f t="shared" si="34"/>
        <v>0.28478541333669455</v>
      </c>
      <c r="BI159" s="42">
        <f t="shared" si="35"/>
        <v>0.65500645067439756</v>
      </c>
      <c r="BJ159" s="42">
        <f>SUM(L159:M159)*'[12]Yellow Grease Complex'!$BH$119/S159</f>
        <v>0</v>
      </c>
      <c r="BK159" s="42">
        <f>SUM(L159:M159)*'[12]Yellow Grease Complex'!$BH$120/S159</f>
        <v>0</v>
      </c>
      <c r="BL159" s="42">
        <f t="shared" si="27"/>
        <v>0.33413744304567616</v>
      </c>
      <c r="BM159" s="42">
        <f t="shared" si="28"/>
        <v>0.29595030669759886</v>
      </c>
      <c r="BN159" s="4">
        <f t="shared" ref="BN159:BN222" si="52">AR159-AR147</f>
        <v>905.8844574193547</v>
      </c>
      <c r="BO159" s="54">
        <f t="shared" si="29"/>
        <v>8.6792452830188674E-2</v>
      </c>
      <c r="BP159" s="54">
        <f t="shared" si="29"/>
        <v>3.7735849056603772E-2</v>
      </c>
      <c r="BQ159" s="54">
        <f t="shared" si="30"/>
        <v>0.66289308176100625</v>
      </c>
      <c r="BR159" s="54">
        <f t="shared" si="31"/>
        <v>3.8993710691823898E-2</v>
      </c>
      <c r="BS159" s="54">
        <f t="shared" si="31"/>
        <v>4.9056603773584909E-2</v>
      </c>
      <c r="BT159" s="54">
        <f t="shared" si="31"/>
        <v>3.6477987421383647E-2</v>
      </c>
      <c r="BU159" s="54" cm="1">
        <f t="array" ref="BU159">SUM(K159:M159/$P159)</f>
        <v>8.8050314465408813E-2</v>
      </c>
      <c r="BV159" s="71">
        <f>[3]Biodiesel!$C12/1000000</f>
        <v>111.948307</v>
      </c>
      <c r="BW159" s="71">
        <f t="shared" si="48"/>
        <v>105.342474</v>
      </c>
      <c r="BX159" s="71">
        <f t="shared" si="51"/>
        <v>-6.6058330000000041</v>
      </c>
      <c r="EW159" s="4">
        <f>'[4]Renewable Diesel'!$AX22</f>
        <v>40</v>
      </c>
      <c r="EX159" s="4">
        <f t="shared" ref="EX159:EX222" si="53">EW159+R159</f>
        <v>2158.9381509999998</v>
      </c>
    </row>
    <row r="160" spans="1:154">
      <c r="A160" s="30">
        <v>40848</v>
      </c>
      <c r="B160" s="70">
        <v>84</v>
      </c>
      <c r="C160" s="70">
        <v>27</v>
      </c>
      <c r="D160" s="388">
        <v>0</v>
      </c>
      <c r="E160" s="389">
        <v>0</v>
      </c>
      <c r="F160" s="70">
        <v>538</v>
      </c>
      <c r="G160" s="386">
        <v>0</v>
      </c>
      <c r="H160" s="70">
        <v>13</v>
      </c>
      <c r="I160" s="70">
        <v>31</v>
      </c>
      <c r="J160" s="70">
        <v>35</v>
      </c>
      <c r="K160" s="70">
        <v>8</v>
      </c>
      <c r="L160" s="70">
        <v>39</v>
      </c>
      <c r="M160" s="70">
        <v>20</v>
      </c>
      <c r="N160" s="70">
        <v>0</v>
      </c>
      <c r="O160" s="72">
        <v>0</v>
      </c>
      <c r="P160" s="4">
        <v>795</v>
      </c>
      <c r="Q160" s="36">
        <v>7.5896933491803589</v>
      </c>
      <c r="R160" s="4">
        <v>2097.7631510000001</v>
      </c>
      <c r="S160" s="4">
        <v>104.747315</v>
      </c>
      <c r="T160" s="4">
        <v>66.378485999999995</v>
      </c>
      <c r="U160" s="4">
        <v>38.885795999999999</v>
      </c>
      <c r="V160" s="4">
        <v>26.067302000000002</v>
      </c>
      <c r="W160" s="4">
        <f t="shared" si="36"/>
        <v>0.58313500000000218</v>
      </c>
      <c r="X160" s="39">
        <f t="shared" si="22"/>
        <v>105.26428199999999</v>
      </c>
      <c r="Y160" s="4"/>
      <c r="Z160" s="65">
        <f>V160/(X161/30)</f>
        <v>6.4891841711047613</v>
      </c>
      <c r="AA160" s="4">
        <f t="shared" si="49"/>
        <v>0</v>
      </c>
      <c r="AB160" s="4">
        <f t="shared" si="24"/>
        <v>795</v>
      </c>
      <c r="AC160" s="54">
        <f t="shared" si="50"/>
        <v>3.8475609756097562</v>
      </c>
      <c r="AD160" s="54">
        <f t="shared" si="47"/>
        <v>4.038745951318834E-2</v>
      </c>
      <c r="AF160" s="54">
        <f t="shared" si="25"/>
        <v>0.96825255802905652</v>
      </c>
      <c r="AG160" s="54"/>
      <c r="AH160" s="4">
        <f t="shared" si="38"/>
        <v>649</v>
      </c>
      <c r="AI160" s="66">
        <f>AH160/30</f>
        <v>21.633333333333333</v>
      </c>
      <c r="AJ160" s="66"/>
      <c r="AK160" s="39">
        <f t="shared" si="39"/>
        <v>111</v>
      </c>
      <c r="AL160" s="66">
        <f>AK160/30</f>
        <v>3.7</v>
      </c>
      <c r="AM160" s="39"/>
      <c r="AN160" s="39">
        <f t="shared" si="40"/>
        <v>146</v>
      </c>
      <c r="AO160" s="40">
        <f t="shared" si="41"/>
        <v>0.67672955974842763</v>
      </c>
      <c r="AP160" s="40">
        <f t="shared" si="42"/>
        <v>0.81635220125786168</v>
      </c>
      <c r="AQ160" s="40">
        <f t="shared" si="43"/>
        <v>0.18364779874213835</v>
      </c>
      <c r="AR160" s="41">
        <f t="shared" si="44"/>
        <v>1274.4256658333334</v>
      </c>
      <c r="AS160" s="39">
        <f t="shared" si="45"/>
        <v>823.33748516666674</v>
      </c>
      <c r="AT160" s="40">
        <f t="shared" si="46"/>
        <v>0.60751647068727321</v>
      </c>
      <c r="AV160" s="44">
        <f>'[1]Monthly SBO'!$K144</f>
        <v>0.79223809523809507</v>
      </c>
      <c r="AX160" s="71">
        <f>S160/30</f>
        <v>3.4915771666666666</v>
      </c>
      <c r="AZ160" s="42">
        <f t="shared" si="26"/>
        <v>3.4915771666666666</v>
      </c>
      <c r="BA160" s="67">
        <f>F160/30</f>
        <v>17.933333333333334</v>
      </c>
      <c r="BD160" s="42">
        <f t="shared" si="32"/>
        <v>6.1654341593286128</v>
      </c>
      <c r="BE160" s="42">
        <f t="shared" si="33"/>
        <v>5.1361698388163939</v>
      </c>
      <c r="BF160" s="68">
        <f>[2]Prices!$L505</f>
        <v>51.44</v>
      </c>
      <c r="BG160" s="68">
        <f t="shared" si="37"/>
        <v>52.766666666666673</v>
      </c>
      <c r="BH160" s="42">
        <f t="shared" si="34"/>
        <v>0.25776317034952162</v>
      </c>
      <c r="BI160" s="42">
        <f t="shared" si="35"/>
        <v>0.80192986330962279</v>
      </c>
      <c r="BJ160" s="42">
        <f>SUM(L160:M160)*'[12]Yellow Grease Complex'!$BH$119/S160</f>
        <v>0</v>
      </c>
      <c r="BK160" s="42">
        <f>SUM(L160:M160)*'[12]Yellow Grease Complex'!$BH$120/S160</f>
        <v>0</v>
      </c>
      <c r="BL160" s="42">
        <f t="shared" si="27"/>
        <v>0.2377526913330329</v>
      </c>
      <c r="BM160" s="42">
        <f t="shared" si="28"/>
        <v>0.24689702561507262</v>
      </c>
      <c r="BN160" s="4">
        <f t="shared" si="52"/>
        <v>1004.7184910000001</v>
      </c>
      <c r="BO160" s="54">
        <f t="shared" si="29"/>
        <v>0.10566037735849057</v>
      </c>
      <c r="BP160" s="54">
        <f t="shared" si="29"/>
        <v>3.3962264150943396E-2</v>
      </c>
      <c r="BQ160" s="54">
        <f t="shared" si="30"/>
        <v>0.67672955974842763</v>
      </c>
      <c r="BR160" s="54">
        <f t="shared" si="31"/>
        <v>1.6352201257861635E-2</v>
      </c>
      <c r="BS160" s="54">
        <f t="shared" si="31"/>
        <v>3.8993710691823898E-2</v>
      </c>
      <c r="BT160" s="54">
        <f t="shared" si="31"/>
        <v>4.40251572327044E-2</v>
      </c>
      <c r="BU160" s="54" cm="1">
        <f t="array" ref="BU160">SUM(K160:M160/$P160)</f>
        <v>8.4276729559748437E-2</v>
      </c>
      <c r="BV160" s="71">
        <f>[3]Biodiesel!$C13/1000000</f>
        <v>105.48354399999999</v>
      </c>
      <c r="BW160" s="71">
        <f t="shared" si="48"/>
        <v>104.747315</v>
      </c>
      <c r="BX160" s="71">
        <f t="shared" si="51"/>
        <v>-0.73622899999999447</v>
      </c>
      <c r="EW160" s="4">
        <f>'[4]Renewable Diesel'!$AX23</f>
        <v>120</v>
      </c>
      <c r="EX160" s="4">
        <f t="shared" si="53"/>
        <v>2217.7631510000001</v>
      </c>
    </row>
    <row r="161" spans="1:154">
      <c r="A161" s="30">
        <v>40878</v>
      </c>
      <c r="B161" s="70">
        <v>71</v>
      </c>
      <c r="C161" s="70">
        <v>30</v>
      </c>
      <c r="D161" s="388">
        <v>0</v>
      </c>
      <c r="E161" s="389">
        <v>0</v>
      </c>
      <c r="F161" s="70">
        <v>592</v>
      </c>
      <c r="G161" s="386">
        <v>0</v>
      </c>
      <c r="H161" s="70">
        <v>15</v>
      </c>
      <c r="I161" s="70">
        <v>27</v>
      </c>
      <c r="J161" s="70">
        <v>26</v>
      </c>
      <c r="K161" s="70">
        <v>5</v>
      </c>
      <c r="L161" s="70">
        <v>35</v>
      </c>
      <c r="M161" s="70">
        <v>20</v>
      </c>
      <c r="N161" s="70">
        <v>0</v>
      </c>
      <c r="O161" s="72">
        <v>0</v>
      </c>
      <c r="P161" s="4">
        <v>821</v>
      </c>
      <c r="Q161" s="36">
        <v>7.5074984455546154</v>
      </c>
      <c r="R161" s="4">
        <v>2089.9381509999998</v>
      </c>
      <c r="S161" s="4">
        <v>109.357332</v>
      </c>
      <c r="T161" s="4">
        <v>58.729838000000001</v>
      </c>
      <c r="U161" s="4">
        <v>61.781314000000002</v>
      </c>
      <c r="V161" s="4">
        <v>14.096102999999999</v>
      </c>
      <c r="W161" s="4">
        <f t="shared" si="36"/>
        <v>-11.971199000000002</v>
      </c>
      <c r="X161" s="39">
        <f t="shared" si="22"/>
        <v>120.51115200000001</v>
      </c>
      <c r="Y161" s="4"/>
      <c r="Z161" s="65">
        <f>V161/(X162/31)</f>
        <v>7.175579250763902</v>
      </c>
      <c r="AA161" s="4">
        <f t="shared" si="49"/>
        <v>0</v>
      </c>
      <c r="AB161" s="4">
        <f t="shared" si="24"/>
        <v>821</v>
      </c>
      <c r="AC161" s="54">
        <f t="shared" si="50"/>
        <v>3.3439153439153442</v>
      </c>
      <c r="AD161" s="54">
        <f t="shared" si="47"/>
        <v>1.6878557185429077E-2</v>
      </c>
      <c r="AF161" s="54">
        <f t="shared" si="25"/>
        <v>0.97885334952701575</v>
      </c>
      <c r="AG161" s="54"/>
      <c r="AH161" s="4">
        <f t="shared" si="38"/>
        <v>693</v>
      </c>
      <c r="AI161" s="66">
        <f>AH161/31</f>
        <v>22.35483870967742</v>
      </c>
      <c r="AJ161" s="66"/>
      <c r="AK161" s="39">
        <f t="shared" si="39"/>
        <v>101</v>
      </c>
      <c r="AL161" s="66">
        <f>AK161/31</f>
        <v>3.2580645161290325</v>
      </c>
      <c r="AM161" s="39"/>
      <c r="AN161" s="39">
        <f t="shared" si="40"/>
        <v>128</v>
      </c>
      <c r="AO161" s="40">
        <f t="shared" si="41"/>
        <v>0.72107186358099873</v>
      </c>
      <c r="AP161" s="40">
        <f t="shared" si="42"/>
        <v>0.84409257003654081</v>
      </c>
      <c r="AQ161" s="40">
        <f t="shared" si="43"/>
        <v>0.15590742996345919</v>
      </c>
      <c r="AR161" s="41">
        <f t="shared" si="44"/>
        <v>1287.594392903226</v>
      </c>
      <c r="AS161" s="39">
        <f t="shared" si="45"/>
        <v>802.34375809677385</v>
      </c>
      <c r="AT161" s="40">
        <f t="shared" si="46"/>
        <v>0.61609210410706838</v>
      </c>
      <c r="AV161" s="44">
        <f>'[1]Monthly SBO'!$K145</f>
        <v>0.89502499999999974</v>
      </c>
      <c r="AX161" s="71">
        <f>S161/31</f>
        <v>3.5276558709677421</v>
      </c>
      <c r="AZ161" s="42">
        <f t="shared" si="26"/>
        <v>3.5276558709677421</v>
      </c>
      <c r="BA161" s="67">
        <f>F161/31</f>
        <v>19.096774193548388</v>
      </c>
      <c r="BD161" s="42">
        <f t="shared" si="32"/>
        <v>5.7505051482704266</v>
      </c>
      <c r="BE161" s="42">
        <f t="shared" si="33"/>
        <v>5.4134458949675182</v>
      </c>
      <c r="BF161" s="68">
        <f>[2]Prices!$L506</f>
        <v>50.17</v>
      </c>
      <c r="BG161" s="68">
        <f t="shared" si="37"/>
        <v>51.113333333333323</v>
      </c>
      <c r="BH161" s="42">
        <f t="shared" si="34"/>
        <v>0.27433002846119181</v>
      </c>
      <c r="BI161" s="42">
        <f t="shared" si="35"/>
        <v>0.64924773402482061</v>
      </c>
      <c r="BJ161" s="42">
        <f>SUM(L161:M161)*'[12]Yellow Grease Complex'!$BH$119/S161</f>
        <v>0</v>
      </c>
      <c r="BK161" s="42">
        <f>SUM(L161:M161)*'[12]Yellow Grease Complex'!$BH$120/S161</f>
        <v>0</v>
      </c>
      <c r="BL161" s="42">
        <f t="shared" si="27"/>
        <v>0.39431104342860246</v>
      </c>
      <c r="BM161" s="42">
        <f t="shared" si="28"/>
        <v>0.35352024583254016</v>
      </c>
      <c r="BN161" s="4">
        <f t="shared" si="52"/>
        <v>996.83390935483885</v>
      </c>
      <c r="BO161" s="54">
        <f t="shared" si="29"/>
        <v>8.6479902557856272E-2</v>
      </c>
      <c r="BP161" s="54">
        <f t="shared" si="29"/>
        <v>3.6540803897685749E-2</v>
      </c>
      <c r="BQ161" s="54">
        <f t="shared" si="30"/>
        <v>0.72107186358099873</v>
      </c>
      <c r="BR161" s="54">
        <f t="shared" si="31"/>
        <v>1.8270401948842874E-2</v>
      </c>
      <c r="BS161" s="54">
        <f t="shared" si="31"/>
        <v>3.2886723507917173E-2</v>
      </c>
      <c r="BT161" s="54">
        <f t="shared" si="31"/>
        <v>3.1668696711327646E-2</v>
      </c>
      <c r="BU161" s="54" cm="1">
        <f t="array" ref="BU161">SUM(K161:M161/$P161)</f>
        <v>7.3081607795371498E-2</v>
      </c>
      <c r="BV161" s="71">
        <f>[3]Biodiesel!$C14/1000000</f>
        <v>150.88892200000001</v>
      </c>
      <c r="BW161" s="71">
        <f t="shared" si="48"/>
        <v>109.357332</v>
      </c>
      <c r="BX161" s="71">
        <f t="shared" si="51"/>
        <v>-41.531590000000008</v>
      </c>
      <c r="EW161" s="4">
        <f>'[4]Renewable Diesel'!$AX24</f>
        <v>120</v>
      </c>
      <c r="EX161" s="4">
        <f t="shared" si="53"/>
        <v>2209.9381509999998</v>
      </c>
    </row>
    <row r="162" spans="1:154">
      <c r="A162" s="30">
        <v>40909</v>
      </c>
      <c r="B162" s="41">
        <v>73</v>
      </c>
      <c r="C162" s="41">
        <v>50</v>
      </c>
      <c r="D162" s="73">
        <v>0</v>
      </c>
      <c r="E162" s="389">
        <v>0</v>
      </c>
      <c r="F162" s="41">
        <v>306</v>
      </c>
      <c r="G162" s="386">
        <v>0</v>
      </c>
      <c r="H162" s="41">
        <v>20</v>
      </c>
      <c r="I162" s="41">
        <v>26</v>
      </c>
      <c r="J162" s="41">
        <v>29</v>
      </c>
      <c r="K162" s="41">
        <v>3</v>
      </c>
      <c r="L162" s="41">
        <v>37</v>
      </c>
      <c r="M162" s="41">
        <v>18</v>
      </c>
      <c r="N162" s="70">
        <v>0</v>
      </c>
      <c r="O162" s="72">
        <v>0</v>
      </c>
      <c r="P162" s="4">
        <v>562</v>
      </c>
      <c r="Q162" s="36">
        <v>7.6414760829956752</v>
      </c>
      <c r="R162" s="39">
        <v>2248</v>
      </c>
      <c r="S162" s="4">
        <v>73.546000000000006</v>
      </c>
      <c r="T162" s="4">
        <v>44.898107000000003</v>
      </c>
      <c r="U162" s="4">
        <v>16</v>
      </c>
      <c r="V162" s="4">
        <v>26.183078999999999</v>
      </c>
      <c r="W162" s="4">
        <f t="shared" si="36"/>
        <v>12.086976</v>
      </c>
      <c r="X162" s="39">
        <f t="shared" si="22"/>
        <v>60.898107000000003</v>
      </c>
      <c r="Y162" s="4"/>
      <c r="Z162" s="65">
        <f>V162/(X163/31)</f>
        <v>11.248801949725662</v>
      </c>
      <c r="AA162" s="4">
        <f t="shared" si="49"/>
        <v>0</v>
      </c>
      <c r="AB162" s="4">
        <f t="shared" si="24"/>
        <v>562</v>
      </c>
      <c r="AC162" s="54">
        <f t="shared" si="50"/>
        <v>1.0892193308550184</v>
      </c>
      <c r="AD162" s="54">
        <f t="shared" si="47"/>
        <v>5.3657365445521243E-2</v>
      </c>
      <c r="AF162" s="54">
        <f t="shared" si="25"/>
        <v>0.96169116021352319</v>
      </c>
      <c r="AG162" s="54"/>
      <c r="AH162" s="4">
        <f t="shared" si="38"/>
        <v>429</v>
      </c>
      <c r="AI162" s="66">
        <f>AH162/31</f>
        <v>13.838709677419354</v>
      </c>
      <c r="AJ162" s="66"/>
      <c r="AK162" s="39">
        <f t="shared" si="39"/>
        <v>123</v>
      </c>
      <c r="AL162" s="66">
        <f>AK162/31</f>
        <v>3.967741935483871</v>
      </c>
      <c r="AM162" s="39"/>
      <c r="AN162" s="39">
        <f t="shared" si="40"/>
        <v>133</v>
      </c>
      <c r="AO162" s="40">
        <f t="shared" si="41"/>
        <v>0.54448398576512458</v>
      </c>
      <c r="AP162" s="40">
        <f t="shared" si="42"/>
        <v>0.76334519572953741</v>
      </c>
      <c r="AQ162" s="40">
        <f t="shared" si="43"/>
        <v>0.23665480427046262</v>
      </c>
      <c r="AR162" s="41">
        <f t="shared" si="44"/>
        <v>865.94483870967747</v>
      </c>
      <c r="AS162" s="39">
        <f t="shared" si="45"/>
        <v>1382.0551612903225</v>
      </c>
      <c r="AT162" s="40">
        <f t="shared" si="46"/>
        <v>0.38520677878544374</v>
      </c>
      <c r="AV162" s="44">
        <f>'[1]Monthly SBO'!$K146</f>
        <v>0.85043578947368415</v>
      </c>
      <c r="AX162" s="71">
        <f>S162/31</f>
        <v>2.3724516129032258</v>
      </c>
      <c r="AZ162" s="42">
        <f t="shared" si="26"/>
        <v>1.2319526129032259</v>
      </c>
      <c r="BA162" s="67">
        <f>F162/31</f>
        <v>9.870967741935484</v>
      </c>
      <c r="BD162" s="42">
        <f t="shared" si="32"/>
        <v>7.0445539464798141</v>
      </c>
      <c r="BE162" s="42">
        <f t="shared" si="33"/>
        <v>4.1606613547983571</v>
      </c>
      <c r="BF162" s="68">
        <f>[2]Prices!$L507</f>
        <v>50.99</v>
      </c>
      <c r="BG162" s="68">
        <f t="shared" si="37"/>
        <v>50.866666666666667</v>
      </c>
      <c r="BH162" s="42">
        <f t="shared" si="34"/>
        <v>0.67984662660103878</v>
      </c>
      <c r="BI162" s="42">
        <f t="shared" si="35"/>
        <v>0.99257607483751653</v>
      </c>
      <c r="BJ162" s="42">
        <f>SUM(L162:M162)*'[12]Yellow Grease Complex'!$BH$119/S162</f>
        <v>0</v>
      </c>
      <c r="BK162" s="42">
        <f>SUM(L162:M162)*'[12]Yellow Grease Complex'!$BH$120/S162</f>
        <v>0</v>
      </c>
      <c r="BL162" s="42">
        <f t="shared" si="27"/>
        <v>0.36599525468221511</v>
      </c>
      <c r="BM162" s="42">
        <f t="shared" si="28"/>
        <v>0.25241052047049317</v>
      </c>
      <c r="BN162" s="4">
        <f t="shared" si="52"/>
        <v>449.66270370967749</v>
      </c>
      <c r="BO162" s="54">
        <f t="shared" si="29"/>
        <v>0.1298932384341637</v>
      </c>
      <c r="BP162" s="54">
        <f t="shared" si="29"/>
        <v>8.8967971530249115E-2</v>
      </c>
      <c r="BQ162" s="54">
        <f t="shared" si="30"/>
        <v>0.54448398576512458</v>
      </c>
      <c r="BR162" s="54">
        <f t="shared" si="31"/>
        <v>3.5587188612099648E-2</v>
      </c>
      <c r="BS162" s="54">
        <f t="shared" si="31"/>
        <v>4.6263345195729534E-2</v>
      </c>
      <c r="BT162" s="54">
        <f t="shared" si="31"/>
        <v>5.1601423487544484E-2</v>
      </c>
      <c r="BU162" s="54" cm="1">
        <f t="array" ref="BU162">SUM(K162:M162/$P162)</f>
        <v>0.10320284697508897</v>
      </c>
      <c r="BV162" s="71">
        <f>[3]Biodiesel!$D3/1000000</f>
        <v>60.117730000000002</v>
      </c>
      <c r="BW162" s="71">
        <f t="shared" si="48"/>
        <v>73.546000000000006</v>
      </c>
      <c r="BX162" s="71">
        <f t="shared" si="51"/>
        <v>13.428270000000005</v>
      </c>
      <c r="EW162" s="4">
        <f>'[4]Renewable Diesel'!$AX25</f>
        <v>160</v>
      </c>
      <c r="EX162" s="4">
        <f t="shared" si="53"/>
        <v>2408</v>
      </c>
    </row>
    <row r="163" spans="1:154">
      <c r="A163" s="30">
        <v>40940</v>
      </c>
      <c r="B163" s="41">
        <v>90</v>
      </c>
      <c r="C163" s="41">
        <v>51</v>
      </c>
      <c r="D163" s="73">
        <v>0</v>
      </c>
      <c r="E163" s="389">
        <v>0</v>
      </c>
      <c r="F163" s="41">
        <v>321</v>
      </c>
      <c r="G163" s="386">
        <v>0</v>
      </c>
      <c r="H163" s="41">
        <v>8</v>
      </c>
      <c r="I163" s="41">
        <v>20</v>
      </c>
      <c r="J163" s="41">
        <v>29</v>
      </c>
      <c r="K163" s="41">
        <v>4</v>
      </c>
      <c r="L163" s="41">
        <v>41</v>
      </c>
      <c r="M163" s="41">
        <v>22</v>
      </c>
      <c r="N163" s="70">
        <v>0</v>
      </c>
      <c r="O163" s="70">
        <v>0</v>
      </c>
      <c r="P163" s="4">
        <v>586</v>
      </c>
      <c r="Q163" s="36">
        <v>7.3956282497854504</v>
      </c>
      <c r="R163" s="39">
        <v>2248</v>
      </c>
      <c r="S163" s="4">
        <v>79.236000000000004</v>
      </c>
      <c r="T163" s="4">
        <v>57.156613</v>
      </c>
      <c r="U163" s="4">
        <v>15</v>
      </c>
      <c r="V163" s="4">
        <v>33.334476000000002</v>
      </c>
      <c r="W163" s="4">
        <f t="shared" si="36"/>
        <v>7.1513970000000029</v>
      </c>
      <c r="X163" s="39">
        <f t="shared" si="22"/>
        <v>72.156612999999993</v>
      </c>
      <c r="Y163" s="4"/>
      <c r="Z163" s="65">
        <f>V163/(X164/28)</f>
        <v>10.19240075553677</v>
      </c>
      <c r="AA163" s="4">
        <f t="shared" si="49"/>
        <v>0</v>
      </c>
      <c r="AB163" s="4">
        <f t="shared" si="24"/>
        <v>586</v>
      </c>
      <c r="AC163" s="54">
        <f t="shared" si="50"/>
        <v>0.96644295302013417</v>
      </c>
      <c r="AD163" s="54">
        <f t="shared" si="47"/>
        <v>4.4918167082856675E-2</v>
      </c>
      <c r="AF163" s="54">
        <f t="shared" si="25"/>
        <v>0.99366000450511949</v>
      </c>
      <c r="AG163" s="54"/>
      <c r="AH163" s="4">
        <f t="shared" si="38"/>
        <v>462</v>
      </c>
      <c r="AI163" s="66">
        <f>AH163/29</f>
        <v>15.931034482758621</v>
      </c>
      <c r="AJ163" s="66"/>
      <c r="AK163" s="39">
        <f t="shared" si="39"/>
        <v>141</v>
      </c>
      <c r="AL163" s="66">
        <f>AK163/29</f>
        <v>4.8620689655172411</v>
      </c>
      <c r="AM163" s="39"/>
      <c r="AN163" s="39">
        <f t="shared" si="40"/>
        <v>124</v>
      </c>
      <c r="AO163" s="40">
        <f t="shared" si="41"/>
        <v>0.54778156996587035</v>
      </c>
      <c r="AP163" s="40">
        <f t="shared" si="42"/>
        <v>0.78839590443686003</v>
      </c>
      <c r="AQ163" s="40">
        <f t="shared" si="43"/>
        <v>0.21160409556313994</v>
      </c>
      <c r="AR163" s="41">
        <f t="shared" si="44"/>
        <v>997.28068965517241</v>
      </c>
      <c r="AS163" s="39">
        <f t="shared" si="45"/>
        <v>1250.7193103448276</v>
      </c>
      <c r="AT163" s="40">
        <f t="shared" si="46"/>
        <v>0.4436302000245429</v>
      </c>
      <c r="AV163" s="44">
        <f>'[1]Monthly SBO'!$K147</f>
        <v>0.83524799999999966</v>
      </c>
      <c r="AX163" s="71">
        <f>S163/28</f>
        <v>2.8298571428571431</v>
      </c>
      <c r="AZ163" s="42">
        <f t="shared" si="26"/>
        <v>1.3890587500000002</v>
      </c>
      <c r="BA163" s="67">
        <f>F163/29</f>
        <v>11.068965517241379</v>
      </c>
      <c r="BD163" s="42">
        <f t="shared" si="32"/>
        <v>6.4027395520906731</v>
      </c>
      <c r="BE163" s="42">
        <f t="shared" si="33"/>
        <v>4.051188853551416</v>
      </c>
      <c r="BF163" s="68">
        <f>[2]Prices!$L508</f>
        <v>52.36</v>
      </c>
      <c r="BG163" s="68">
        <f t="shared" si="37"/>
        <v>51.173333333333325</v>
      </c>
      <c r="BH163" s="42">
        <f t="shared" si="34"/>
        <v>0.64364682719975763</v>
      </c>
      <c r="BI163" s="42">
        <f t="shared" si="35"/>
        <v>1.1358473421172195</v>
      </c>
      <c r="BJ163" s="42">
        <f>SUM(L163:M163)*'[12]Yellow Grease Complex'!$BH$119/S163</f>
        <v>0</v>
      </c>
      <c r="BK163" s="42">
        <f>SUM(L163:M163)*'[12]Yellow Grease Complex'!$BH$120/S163</f>
        <v>0</v>
      </c>
      <c r="BL163" s="42">
        <f t="shared" si="27"/>
        <v>0.32795903685836403</v>
      </c>
      <c r="BM163" s="42">
        <f t="shared" si="28"/>
        <v>0.2539037704709915</v>
      </c>
      <c r="BN163" s="4">
        <f t="shared" si="52"/>
        <v>471.38927626231532</v>
      </c>
      <c r="BO163" s="54">
        <f t="shared" si="29"/>
        <v>0.15358361774744028</v>
      </c>
      <c r="BP163" s="54">
        <f t="shared" si="29"/>
        <v>8.7030716723549492E-2</v>
      </c>
      <c r="BQ163" s="54">
        <f t="shared" si="30"/>
        <v>0.54778156996587035</v>
      </c>
      <c r="BR163" s="54">
        <f t="shared" si="31"/>
        <v>1.3651877133105802E-2</v>
      </c>
      <c r="BS163" s="54">
        <f t="shared" si="31"/>
        <v>3.4129692832764506E-2</v>
      </c>
      <c r="BT163" s="54">
        <f t="shared" si="31"/>
        <v>4.9488054607508533E-2</v>
      </c>
      <c r="BU163" s="54" cm="1">
        <f t="array" ref="BU163">SUM(K163:M163/$P163)</f>
        <v>0.1143344709897611</v>
      </c>
      <c r="BV163" s="71">
        <f>[3]Biodiesel!$D4/1000000</f>
        <v>72.510777000000004</v>
      </c>
      <c r="BW163" s="71">
        <f t="shared" si="48"/>
        <v>79.236000000000004</v>
      </c>
      <c r="BX163" s="71">
        <f t="shared" si="51"/>
        <v>6.7252229999999997</v>
      </c>
      <c r="EW163" s="4">
        <f>'[4]Renewable Diesel'!$AX26</f>
        <v>160</v>
      </c>
      <c r="EX163" s="4">
        <f t="shared" si="53"/>
        <v>2408</v>
      </c>
    </row>
    <row r="164" spans="1:154">
      <c r="A164" s="30">
        <v>40969</v>
      </c>
      <c r="B164" s="41">
        <v>117</v>
      </c>
      <c r="C164" s="41">
        <v>54</v>
      </c>
      <c r="D164" s="73">
        <v>0</v>
      </c>
      <c r="E164" s="389">
        <v>0</v>
      </c>
      <c r="F164" s="41">
        <v>388</v>
      </c>
      <c r="G164" s="386">
        <v>0</v>
      </c>
      <c r="H164" s="41">
        <v>11</v>
      </c>
      <c r="I164" s="41">
        <v>24</v>
      </c>
      <c r="J164" s="41">
        <v>31</v>
      </c>
      <c r="K164" s="41">
        <v>6</v>
      </c>
      <c r="L164" s="41">
        <v>61</v>
      </c>
      <c r="M164" s="41">
        <v>21</v>
      </c>
      <c r="N164" s="70">
        <v>0</v>
      </c>
      <c r="O164" s="72">
        <v>0</v>
      </c>
      <c r="P164" s="4">
        <v>713</v>
      </c>
      <c r="Q164" s="36">
        <v>7.5430578477423724</v>
      </c>
      <c r="R164" s="39">
        <v>2233</v>
      </c>
      <c r="S164" s="4">
        <v>94.524000000000001</v>
      </c>
      <c r="T164" s="4">
        <v>74.574629999999999</v>
      </c>
      <c r="U164" s="4">
        <v>17</v>
      </c>
      <c r="V164" s="4">
        <v>35.508702</v>
      </c>
      <c r="W164" s="4">
        <f t="shared" si="36"/>
        <v>2.1742259999999973</v>
      </c>
      <c r="X164" s="39">
        <f t="shared" si="22"/>
        <v>91.574629999999999</v>
      </c>
      <c r="Y164" s="4"/>
      <c r="Z164" s="65">
        <f>V164/(X165/31)</f>
        <v>11.982909058880688</v>
      </c>
      <c r="AA164" s="4">
        <f t="shared" si="49"/>
        <v>0</v>
      </c>
      <c r="AB164" s="4">
        <f t="shared" si="24"/>
        <v>713</v>
      </c>
      <c r="AC164" s="54">
        <f t="shared" si="50"/>
        <v>0.62045454545454537</v>
      </c>
      <c r="AD164" s="54">
        <f t="shared" si="47"/>
        <v>0.10558316024113545</v>
      </c>
      <c r="AF164" s="54">
        <f t="shared" si="25"/>
        <v>0.97423884959326779</v>
      </c>
      <c r="AG164" s="54"/>
      <c r="AH164" s="4">
        <f t="shared" si="38"/>
        <v>559</v>
      </c>
      <c r="AI164" s="66">
        <f>AH164/31</f>
        <v>18.032258064516128</v>
      </c>
      <c r="AJ164" s="66"/>
      <c r="AK164" s="39">
        <f t="shared" si="39"/>
        <v>171</v>
      </c>
      <c r="AL164" s="66">
        <f>AK164/31</f>
        <v>5.5161290322580649</v>
      </c>
      <c r="AM164" s="39"/>
      <c r="AN164" s="39">
        <f t="shared" si="40"/>
        <v>154</v>
      </c>
      <c r="AO164" s="40">
        <f t="shared" si="41"/>
        <v>0.54417952314165496</v>
      </c>
      <c r="AP164" s="40">
        <f t="shared" si="42"/>
        <v>0.78401122019635339</v>
      </c>
      <c r="AQ164" s="40">
        <f t="shared" si="43"/>
        <v>0.21598877980364656</v>
      </c>
      <c r="AR164" s="41">
        <f t="shared" si="44"/>
        <v>1112.943870967742</v>
      </c>
      <c r="AS164" s="39">
        <f t="shared" si="45"/>
        <v>1120.056129032258</v>
      </c>
      <c r="AT164" s="40">
        <f t="shared" si="46"/>
        <v>0.49840746572670935</v>
      </c>
      <c r="AV164" s="44">
        <f>'[1]Monthly SBO'!$K148</f>
        <v>0.89566909090909064</v>
      </c>
      <c r="AX164" s="71">
        <f>S164/31</f>
        <v>3.0491612903225809</v>
      </c>
      <c r="AZ164" s="42">
        <f t="shared" si="26"/>
        <v>1.126897741935484</v>
      </c>
      <c r="BA164" s="67">
        <f>F164/31</f>
        <v>12.516129032258064</v>
      </c>
      <c r="BD164" s="42">
        <f t="shared" si="32"/>
        <v>6.1043107681679958</v>
      </c>
      <c r="BE164" s="42">
        <f t="shared" si="33"/>
        <v>4.1047776226143622</v>
      </c>
      <c r="BF164" s="68">
        <f>[2]Prices!$L509</f>
        <v>53.43</v>
      </c>
      <c r="BG164" s="68">
        <f t="shared" si="37"/>
        <v>52.26</v>
      </c>
      <c r="BH164" s="42">
        <f t="shared" si="34"/>
        <v>0.57128348355973091</v>
      </c>
      <c r="BI164" s="42">
        <f t="shared" si="35"/>
        <v>1.2377808810460835</v>
      </c>
      <c r="BJ164" s="42">
        <f>SUM(L164:M164)*'[12]Yellow Grease Complex'!$BH$119/S164</f>
        <v>0</v>
      </c>
      <c r="BK164" s="42">
        <f>SUM(L164:M164)*'[12]Yellow Grease Complex'!$BH$120/S164</f>
        <v>0</v>
      </c>
      <c r="BL164" s="42">
        <f t="shared" si="27"/>
        <v>0.43643485943604099</v>
      </c>
      <c r="BM164" s="42">
        <f t="shared" si="28"/>
        <v>0.47901387011272795</v>
      </c>
      <c r="BN164" s="4">
        <f t="shared" si="52"/>
        <v>411.31767580645158</v>
      </c>
      <c r="BO164" s="54">
        <f t="shared" si="29"/>
        <v>0.1640953716690042</v>
      </c>
      <c r="BP164" s="54">
        <f t="shared" si="29"/>
        <v>7.5736325385694248E-2</v>
      </c>
      <c r="BQ164" s="54">
        <f t="shared" si="30"/>
        <v>0.54417952314165496</v>
      </c>
      <c r="BR164" s="54">
        <f t="shared" si="31"/>
        <v>1.5427769985974754E-2</v>
      </c>
      <c r="BS164" s="54">
        <f t="shared" si="31"/>
        <v>3.3660589060308554E-2</v>
      </c>
      <c r="BT164" s="54">
        <f t="shared" si="31"/>
        <v>4.3478260869565216E-2</v>
      </c>
      <c r="BU164" s="54" cm="1">
        <f t="array" ref="BU164">SUM(K164:M164/$P164)</f>
        <v>0.12342215988779803</v>
      </c>
      <c r="BV164" s="71">
        <f>[3]Biodiesel!$D5/1000000</f>
        <v>95.153436999999997</v>
      </c>
      <c r="BW164" s="71">
        <f t="shared" si="48"/>
        <v>94.524000000000001</v>
      </c>
      <c r="BX164" s="71">
        <f t="shared" si="51"/>
        <v>-0.62943699999999581</v>
      </c>
      <c r="EW164" s="4">
        <f>'[4]Renewable Diesel'!$AX27</f>
        <v>160</v>
      </c>
      <c r="EX164" s="4">
        <f t="shared" si="53"/>
        <v>2393</v>
      </c>
    </row>
    <row r="165" spans="1:154">
      <c r="A165" s="30">
        <v>41000</v>
      </c>
      <c r="B165" s="41">
        <v>112</v>
      </c>
      <c r="C165" s="41">
        <v>54</v>
      </c>
      <c r="D165" s="73">
        <v>0</v>
      </c>
      <c r="E165" s="389">
        <v>0</v>
      </c>
      <c r="F165" s="41">
        <v>350</v>
      </c>
      <c r="G165" s="386">
        <v>0</v>
      </c>
      <c r="H165" s="41">
        <v>13</v>
      </c>
      <c r="I165" s="41">
        <v>45</v>
      </c>
      <c r="J165" s="41">
        <v>41</v>
      </c>
      <c r="K165" s="41">
        <v>5</v>
      </c>
      <c r="L165" s="41">
        <v>67</v>
      </c>
      <c r="M165" s="41">
        <v>24</v>
      </c>
      <c r="N165" s="70">
        <v>0</v>
      </c>
      <c r="O165" s="70">
        <v>0</v>
      </c>
      <c r="P165" s="4">
        <v>711</v>
      </c>
      <c r="Q165" s="36">
        <v>7.5684191477811016</v>
      </c>
      <c r="R165" s="39">
        <v>2203</v>
      </c>
      <c r="S165" s="4">
        <v>93.942999999999998</v>
      </c>
      <c r="T165" s="4">
        <v>67.861647000000005</v>
      </c>
      <c r="U165" s="4">
        <v>24</v>
      </c>
      <c r="V165" s="4">
        <v>40.219206</v>
      </c>
      <c r="W165" s="4">
        <f t="shared" si="36"/>
        <v>4.7105040000000002</v>
      </c>
      <c r="X165" s="39">
        <f t="shared" si="22"/>
        <v>91.861647000000005</v>
      </c>
      <c r="Y165" s="4"/>
      <c r="Z165" s="65">
        <f>V165/(X166/30)</f>
        <v>10.947695846971383</v>
      </c>
      <c r="AA165" s="4">
        <f t="shared" si="49"/>
        <v>0</v>
      </c>
      <c r="AB165" s="4">
        <f t="shared" si="24"/>
        <v>711</v>
      </c>
      <c r="AC165" s="54">
        <f t="shared" si="50"/>
        <v>0.33646616541353391</v>
      </c>
      <c r="AD165" s="54">
        <f t="shared" si="47"/>
        <v>7.6436478217628556E-2</v>
      </c>
      <c r="AF165" s="54">
        <f t="shared" si="25"/>
        <v>0.97097423603375521</v>
      </c>
      <c r="AG165" s="54"/>
      <c r="AH165" s="4">
        <f t="shared" si="38"/>
        <v>516</v>
      </c>
      <c r="AI165" s="66">
        <f>AH165/30</f>
        <v>17.2</v>
      </c>
      <c r="AJ165" s="66"/>
      <c r="AK165" s="39">
        <f t="shared" si="39"/>
        <v>166</v>
      </c>
      <c r="AL165" s="66">
        <f>AK165/30</f>
        <v>5.5333333333333332</v>
      </c>
      <c r="AM165" s="39"/>
      <c r="AN165" s="39">
        <f t="shared" si="40"/>
        <v>195</v>
      </c>
      <c r="AO165" s="40">
        <f t="shared" si="41"/>
        <v>0.49226441631504925</v>
      </c>
      <c r="AP165" s="40">
        <f t="shared" si="42"/>
        <v>0.72573839662447259</v>
      </c>
      <c r="AQ165" s="40">
        <f t="shared" si="43"/>
        <v>0.27426160337552741</v>
      </c>
      <c r="AR165" s="41">
        <f t="shared" si="44"/>
        <v>1142.9731666666667</v>
      </c>
      <c r="AS165" s="39">
        <f t="shared" si="45"/>
        <v>1060.0268333333333</v>
      </c>
      <c r="AT165" s="40">
        <f t="shared" si="46"/>
        <v>0.51882576789226809</v>
      </c>
      <c r="AV165" s="44">
        <f>'[1]Monthly SBO'!$K149</f>
        <v>1.088425</v>
      </c>
      <c r="AX165" s="71">
        <f>S165/30</f>
        <v>3.1314333333333333</v>
      </c>
      <c r="AZ165" s="42">
        <f t="shared" si="26"/>
        <v>0.76304333333333352</v>
      </c>
      <c r="BA165" s="67">
        <f>F165/30</f>
        <v>11.666666666666666</v>
      </c>
      <c r="BD165" s="42">
        <f t="shared" si="32"/>
        <v>5.6171429192859996</v>
      </c>
      <c r="BE165" s="42">
        <f t="shared" si="33"/>
        <v>3.725663434210106</v>
      </c>
      <c r="BF165" s="68">
        <f>[2]Prices!$L510</f>
        <v>54.96</v>
      </c>
      <c r="BG165" s="68">
        <f t="shared" si="37"/>
        <v>53.583333333333336</v>
      </c>
      <c r="BH165" s="42">
        <f t="shared" si="34"/>
        <v>0.57481664413527356</v>
      </c>
      <c r="BI165" s="42">
        <f t="shared" si="35"/>
        <v>1.1922122989472339</v>
      </c>
      <c r="BJ165" s="42">
        <f>SUM(L165:M165)*'[12]Yellow Grease Complex'!$BH$119/S165</f>
        <v>0</v>
      </c>
      <c r="BK165" s="42">
        <f>SUM(L165:M165)*'[12]Yellow Grease Complex'!$BH$120/S165</f>
        <v>0</v>
      </c>
      <c r="BL165" s="42">
        <f t="shared" si="27"/>
        <v>0.37265862508580955</v>
      </c>
      <c r="BM165" s="42">
        <f t="shared" si="28"/>
        <v>0.49034029616553887</v>
      </c>
      <c r="BN165" s="4">
        <f t="shared" si="52"/>
        <v>278.51081666666676</v>
      </c>
      <c r="BO165" s="54">
        <f t="shared" si="29"/>
        <v>0.15752461322081576</v>
      </c>
      <c r="BP165" s="54">
        <f t="shared" si="29"/>
        <v>7.5949367088607597E-2</v>
      </c>
      <c r="BQ165" s="54">
        <f t="shared" si="30"/>
        <v>0.49226441631504925</v>
      </c>
      <c r="BR165" s="54">
        <f t="shared" si="31"/>
        <v>1.8284106891701828E-2</v>
      </c>
      <c r="BS165" s="54">
        <f t="shared" si="31"/>
        <v>6.3291139240506333E-2</v>
      </c>
      <c r="BT165" s="54">
        <f t="shared" si="31"/>
        <v>5.7665260196905765E-2</v>
      </c>
      <c r="BU165" s="54" cm="1">
        <f t="array" ref="BU165">SUM(K165:M165/$P165)</f>
        <v>0.13502109704641352</v>
      </c>
      <c r="BV165" s="71">
        <f>[3]Biodiesel!$D6/1000000</f>
        <v>92.581598999999997</v>
      </c>
      <c r="BW165" s="71">
        <f t="shared" si="48"/>
        <v>93.942999999999998</v>
      </c>
      <c r="BX165" s="71">
        <f t="shared" si="51"/>
        <v>1.3614010000000007</v>
      </c>
      <c r="EW165" s="4">
        <f>'[4]Renewable Diesel'!$AX28</f>
        <v>160</v>
      </c>
      <c r="EX165" s="4">
        <f t="shared" si="53"/>
        <v>2363</v>
      </c>
    </row>
    <row r="166" spans="1:154">
      <c r="A166" s="30">
        <v>41030</v>
      </c>
      <c r="B166" s="74">
        <v>85</v>
      </c>
      <c r="C166" s="41">
        <v>56</v>
      </c>
      <c r="D166" s="73">
        <v>0</v>
      </c>
      <c r="E166" s="389">
        <v>0</v>
      </c>
      <c r="F166" s="74">
        <v>429</v>
      </c>
      <c r="G166" s="386">
        <v>0</v>
      </c>
      <c r="H166" s="74">
        <v>16</v>
      </c>
      <c r="I166" s="74">
        <v>50</v>
      </c>
      <c r="J166" s="41">
        <v>38</v>
      </c>
      <c r="K166" s="74">
        <v>5</v>
      </c>
      <c r="L166" s="74">
        <v>61</v>
      </c>
      <c r="M166" s="41">
        <v>27</v>
      </c>
      <c r="N166" s="70">
        <v>0</v>
      </c>
      <c r="O166" s="70">
        <v>0</v>
      </c>
      <c r="P166" s="4">
        <v>767</v>
      </c>
      <c r="Q166" s="36">
        <v>7.521820143179367</v>
      </c>
      <c r="R166" s="74">
        <v>2199</v>
      </c>
      <c r="S166" s="70">
        <v>101.97</v>
      </c>
      <c r="T166" s="69">
        <v>77.212796999999995</v>
      </c>
      <c r="U166" s="69">
        <v>33</v>
      </c>
      <c r="V166" s="69">
        <v>36.869796000000001</v>
      </c>
      <c r="W166" s="4">
        <f t="shared" si="36"/>
        <v>-3.3494099999999989</v>
      </c>
      <c r="X166" s="39">
        <f t="shared" si="22"/>
        <v>110.21279699999999</v>
      </c>
      <c r="Y166" s="4"/>
      <c r="Z166" s="65">
        <f>V166/(X167/31)</f>
        <v>11.590421873936497</v>
      </c>
      <c r="AA166" s="4">
        <f t="shared" si="49"/>
        <v>0</v>
      </c>
      <c r="AB166" s="4">
        <f t="shared" si="24"/>
        <v>767</v>
      </c>
      <c r="AC166" s="54">
        <f t="shared" si="50"/>
        <v>0.33856893542757427</v>
      </c>
      <c r="AD166" s="54">
        <f t="shared" si="47"/>
        <v>8.3471623657571214E-2</v>
      </c>
      <c r="AF166" s="54">
        <f t="shared" si="25"/>
        <v>0.97698959295958265</v>
      </c>
      <c r="AG166" s="54"/>
      <c r="AH166" s="4">
        <f t="shared" si="38"/>
        <v>570</v>
      </c>
      <c r="AI166" s="66">
        <f>AH166/31</f>
        <v>18.387096774193548</v>
      </c>
      <c r="AJ166" s="66"/>
      <c r="AK166" s="39">
        <f t="shared" si="39"/>
        <v>141</v>
      </c>
      <c r="AL166" s="66">
        <f>AK166/31</f>
        <v>4.5483870967741939</v>
      </c>
      <c r="AM166" s="39"/>
      <c r="AN166" s="39">
        <f t="shared" si="40"/>
        <v>197</v>
      </c>
      <c r="AO166" s="40">
        <f t="shared" si="41"/>
        <v>0.55932203389830504</v>
      </c>
      <c r="AP166" s="40">
        <f t="shared" si="42"/>
        <v>0.74315514993481091</v>
      </c>
      <c r="AQ166" s="40">
        <f t="shared" si="43"/>
        <v>0.25684485006518903</v>
      </c>
      <c r="AR166" s="41">
        <f t="shared" si="44"/>
        <v>1200.6145161290324</v>
      </c>
      <c r="AS166" s="39">
        <f t="shared" si="45"/>
        <v>998.38548387096762</v>
      </c>
      <c r="AT166" s="40">
        <f t="shared" si="46"/>
        <v>0.54598204462438948</v>
      </c>
      <c r="AV166" s="44">
        <f>'[1]Monthly SBO'!$K150</f>
        <v>0.99234545454545431</v>
      </c>
      <c r="AX166" s="71">
        <f>S166/31</f>
        <v>3.2893548387096776</v>
      </c>
      <c r="AZ166" s="42">
        <f t="shared" si="26"/>
        <v>0.79914025806451638</v>
      </c>
      <c r="BA166" s="67">
        <f>F166/31</f>
        <v>13.838709677419354</v>
      </c>
      <c r="BD166" s="42">
        <f t="shared" si="32"/>
        <v>5.1718132151205634</v>
      </c>
      <c r="BE166" s="42">
        <f t="shared" si="33"/>
        <v>4.2071197411003238</v>
      </c>
      <c r="BF166" s="68">
        <f>[2]Prices!$L511</f>
        <v>50.69</v>
      </c>
      <c r="BG166" s="68">
        <f t="shared" si="37"/>
        <v>53.026666666666664</v>
      </c>
      <c r="BH166" s="42">
        <f t="shared" si="34"/>
        <v>0.5491811317054035</v>
      </c>
      <c r="BI166" s="42">
        <f t="shared" si="35"/>
        <v>0.83357850348141616</v>
      </c>
      <c r="BJ166" s="42">
        <f>SUM(L166:M166)*'[12]Yellow Grease Complex'!$BH$119/S166</f>
        <v>0</v>
      </c>
      <c r="BK166" s="42">
        <f>SUM(L166:M166)*'[12]Yellow Grease Complex'!$BH$120/S166</f>
        <v>0</v>
      </c>
      <c r="BL166" s="42">
        <f t="shared" si="27"/>
        <v>0.41767515582496201</v>
      </c>
      <c r="BM166" s="42">
        <f t="shared" si="28"/>
        <v>0.29986934264356246</v>
      </c>
      <c r="BN166" s="4">
        <f t="shared" si="52"/>
        <v>291.68619419354854</v>
      </c>
      <c r="BO166" s="54">
        <f t="shared" ref="BO166:BP229" si="54">B166/$P166</f>
        <v>0.11082138200782268</v>
      </c>
      <c r="BP166" s="54">
        <f t="shared" si="54"/>
        <v>7.3011734028683176E-2</v>
      </c>
      <c r="BQ166" s="54">
        <f t="shared" si="30"/>
        <v>0.55932203389830504</v>
      </c>
      <c r="BR166" s="54">
        <f t="shared" ref="BR166:BT229" si="55">H166/$P166</f>
        <v>2.0860495436766623E-2</v>
      </c>
      <c r="BS166" s="54">
        <f t="shared" si="55"/>
        <v>6.51890482398957E-2</v>
      </c>
      <c r="BT166" s="54">
        <f t="shared" si="55"/>
        <v>4.9543676662320728E-2</v>
      </c>
      <c r="BU166" s="54" cm="1">
        <f t="array" ref="BU166">SUM(K166:M166/$P166)</f>
        <v>0.12125162972620598</v>
      </c>
      <c r="BV166" s="71">
        <f>[3]Biodiesel!$D7/1000000</f>
        <v>107.972177</v>
      </c>
      <c r="BW166" s="71">
        <f t="shared" si="48"/>
        <v>101.97</v>
      </c>
      <c r="BX166" s="71">
        <f t="shared" si="51"/>
        <v>-6.0021770000000032</v>
      </c>
      <c r="EW166" s="4">
        <f>'[4]Renewable Diesel'!$AX29</f>
        <v>160</v>
      </c>
      <c r="EX166" s="4">
        <f t="shared" si="53"/>
        <v>2359</v>
      </c>
    </row>
    <row r="167" spans="1:154">
      <c r="A167" s="30">
        <v>41061</v>
      </c>
      <c r="B167" s="74">
        <v>103</v>
      </c>
      <c r="C167" s="41">
        <v>55</v>
      </c>
      <c r="D167" s="73">
        <v>0</v>
      </c>
      <c r="E167" s="389">
        <v>0</v>
      </c>
      <c r="F167" s="74">
        <v>369</v>
      </c>
      <c r="G167" s="386">
        <v>0</v>
      </c>
      <c r="H167" s="74">
        <v>14</v>
      </c>
      <c r="I167" s="74">
        <v>28</v>
      </c>
      <c r="J167" s="41">
        <v>39</v>
      </c>
      <c r="K167" s="74">
        <v>4</v>
      </c>
      <c r="L167" s="74">
        <v>64</v>
      </c>
      <c r="M167" s="41">
        <v>27</v>
      </c>
      <c r="N167" s="70">
        <v>0</v>
      </c>
      <c r="O167" s="70">
        <v>0</v>
      </c>
      <c r="P167" s="4">
        <v>703</v>
      </c>
      <c r="Q167" s="75">
        <v>7.5288624242294429</v>
      </c>
      <c r="R167" s="74">
        <v>2183</v>
      </c>
      <c r="S167" s="41">
        <v>93.373999999999995</v>
      </c>
      <c r="T167" s="69">
        <v>79.612775999999997</v>
      </c>
      <c r="U167" s="69">
        <v>19</v>
      </c>
      <c r="V167" s="76">
        <v>30.529572999999999</v>
      </c>
      <c r="W167" s="4">
        <f t="shared" si="36"/>
        <v>-6.3402230000000017</v>
      </c>
      <c r="X167" s="39">
        <f t="shared" si="22"/>
        <v>98.612775999999997</v>
      </c>
      <c r="Y167" s="4"/>
      <c r="Z167" s="65">
        <f>V167/(X168/30)</f>
        <v>10.16559033731752</v>
      </c>
      <c r="AA167" s="4">
        <f t="shared" si="49"/>
        <v>0</v>
      </c>
      <c r="AB167" s="4">
        <f t="shared" si="24"/>
        <v>703</v>
      </c>
      <c r="AC167" s="54">
        <f t="shared" si="50"/>
        <v>0.12841091492776879</v>
      </c>
      <c r="AD167" s="54">
        <f t="shared" si="47"/>
        <v>4.0828063756832567E-2</v>
      </c>
      <c r="AF167" s="54">
        <f t="shared" si="25"/>
        <v>0.97607574503556183</v>
      </c>
      <c r="AG167" s="54"/>
      <c r="AH167" s="4">
        <f t="shared" si="38"/>
        <v>527</v>
      </c>
      <c r="AI167" s="66">
        <f>AH167/30</f>
        <v>17.566666666666666</v>
      </c>
      <c r="AJ167" s="66"/>
      <c r="AK167" s="39">
        <f t="shared" si="39"/>
        <v>158</v>
      </c>
      <c r="AL167" s="66">
        <f>AK167/30</f>
        <v>5.2666666666666666</v>
      </c>
      <c r="AM167" s="39"/>
      <c r="AN167" s="39">
        <f t="shared" si="40"/>
        <v>176</v>
      </c>
      <c r="AO167" s="40">
        <f t="shared" si="41"/>
        <v>0.5248933143669986</v>
      </c>
      <c r="AP167" s="40">
        <f t="shared" si="42"/>
        <v>0.74964438122332855</v>
      </c>
      <c r="AQ167" s="40">
        <f t="shared" si="43"/>
        <v>0.2503556187766714</v>
      </c>
      <c r="AR167" s="41">
        <f t="shared" si="44"/>
        <v>1136.0503333333334</v>
      </c>
      <c r="AS167" s="39">
        <f t="shared" si="45"/>
        <v>1046.9496666666666</v>
      </c>
      <c r="AT167" s="40">
        <f t="shared" si="46"/>
        <v>0.52040784852649258</v>
      </c>
      <c r="AV167" s="44">
        <f>'[1]Monthly SBO'!$K151</f>
        <v>1.1665714285714284</v>
      </c>
      <c r="AX167" s="71">
        <f>S167/30</f>
        <v>3.1124666666666667</v>
      </c>
      <c r="AZ167" s="42">
        <f t="shared" si="26"/>
        <v>0.39943200000000001</v>
      </c>
      <c r="BA167" s="67">
        <f>F167/30</f>
        <v>12.3</v>
      </c>
      <c r="BD167" s="42">
        <f t="shared" si="32"/>
        <v>5.3441351250470834</v>
      </c>
      <c r="BE167" s="42">
        <f t="shared" si="33"/>
        <v>3.9518495512669483</v>
      </c>
      <c r="BF167" s="68">
        <f>[2]Prices!$L512</f>
        <v>48.65</v>
      </c>
      <c r="BG167" s="68">
        <f t="shared" si="37"/>
        <v>51.433333333333337</v>
      </c>
      <c r="BH167" s="42">
        <f t="shared" si="34"/>
        <v>0.58902906590699766</v>
      </c>
      <c r="BI167" s="42">
        <f t="shared" si="35"/>
        <v>1.1030907961531047</v>
      </c>
      <c r="BJ167" s="42">
        <f>SUM(L167:M167)*'[12]Yellow Grease Complex'!$BH$119/S167</f>
        <v>0</v>
      </c>
      <c r="BK167" s="42">
        <f>SUM(L167:M167)*'[12]Yellow Grease Complex'!$BH$120/S167</f>
        <v>0</v>
      </c>
      <c r="BL167" s="42">
        <f t="shared" si="27"/>
        <v>0.34707838373433952</v>
      </c>
      <c r="BM167" s="42">
        <f t="shared" si="28"/>
        <v>0.3358823068396834</v>
      </c>
      <c r="BN167" s="4">
        <f t="shared" si="52"/>
        <v>145.79268000000002</v>
      </c>
      <c r="BO167" s="54">
        <f t="shared" si="54"/>
        <v>0.1465149359886202</v>
      </c>
      <c r="BP167" s="54">
        <f t="shared" si="54"/>
        <v>7.8236130867709822E-2</v>
      </c>
      <c r="BQ167" s="54">
        <f t="shared" si="30"/>
        <v>0.5248933143669986</v>
      </c>
      <c r="BR167" s="54">
        <f t="shared" si="55"/>
        <v>1.9914651493598862E-2</v>
      </c>
      <c r="BS167" s="54">
        <f t="shared" si="55"/>
        <v>3.9829302987197723E-2</v>
      </c>
      <c r="BT167" s="54">
        <f t="shared" si="55"/>
        <v>5.5476529160739689E-2</v>
      </c>
      <c r="BU167" s="54" cm="1">
        <f t="array" ref="BU167">SUM(K167:M167/$P167)</f>
        <v>0.13513513513513514</v>
      </c>
      <c r="BV167" s="71">
        <f>[3]Biodiesel!$D8/1000000</f>
        <v>106.61364399999999</v>
      </c>
      <c r="BW167" s="71">
        <f t="shared" si="48"/>
        <v>93.373999999999995</v>
      </c>
      <c r="BX167" s="71">
        <f t="shared" si="51"/>
        <v>-13.239643999999998</v>
      </c>
      <c r="EW167" s="4">
        <f>'[4]Renewable Diesel'!$AX30</f>
        <v>160</v>
      </c>
      <c r="EX167" s="4">
        <f t="shared" si="53"/>
        <v>2343</v>
      </c>
    </row>
    <row r="168" spans="1:154">
      <c r="A168" s="30">
        <v>41091</v>
      </c>
      <c r="B168" s="74">
        <v>66</v>
      </c>
      <c r="C168" s="41">
        <v>54</v>
      </c>
      <c r="D168" s="73">
        <v>0</v>
      </c>
      <c r="E168" s="389">
        <v>0</v>
      </c>
      <c r="F168" s="74">
        <v>347</v>
      </c>
      <c r="G168" s="386">
        <v>0</v>
      </c>
      <c r="H168" s="74">
        <v>20</v>
      </c>
      <c r="I168" s="74">
        <v>30</v>
      </c>
      <c r="J168" s="41">
        <v>31</v>
      </c>
      <c r="K168" s="74">
        <v>4</v>
      </c>
      <c r="L168" s="74">
        <v>65</v>
      </c>
      <c r="M168" s="41">
        <v>25</v>
      </c>
      <c r="N168" s="70">
        <v>0</v>
      </c>
      <c r="O168" s="72">
        <v>0</v>
      </c>
      <c r="P168" s="4">
        <v>642</v>
      </c>
      <c r="Q168" s="36">
        <v>7.1878813663692247</v>
      </c>
      <c r="R168" s="74">
        <v>2180</v>
      </c>
      <c r="S168" s="70">
        <v>89.316999999999993</v>
      </c>
      <c r="T168" s="69">
        <v>72.096802999999994</v>
      </c>
      <c r="U168" s="69">
        <v>18</v>
      </c>
      <c r="V168" s="76">
        <v>29.298922999999998</v>
      </c>
      <c r="W168" s="4">
        <f t="shared" si="36"/>
        <v>-1.2306500000000007</v>
      </c>
      <c r="X168" s="39">
        <f t="shared" si="22"/>
        <v>90.096802999999994</v>
      </c>
      <c r="Y168" s="4"/>
      <c r="Z168" s="65">
        <f>V168/(X169/31)</f>
        <v>9.9742396759420284</v>
      </c>
      <c r="AA168" s="4">
        <f t="shared" si="49"/>
        <v>0</v>
      </c>
      <c r="AB168" s="4">
        <f t="shared" si="24"/>
        <v>642</v>
      </c>
      <c r="AC168" s="54">
        <f t="shared" si="50"/>
        <v>-7.0911722141823397E-2</v>
      </c>
      <c r="AD168" s="54">
        <f t="shared" si="47"/>
        <v>-1.22673701122612E-2</v>
      </c>
      <c r="AF168" s="54">
        <f t="shared" si="25"/>
        <v>1.0223791442056074</v>
      </c>
      <c r="AG168" s="54"/>
      <c r="AH168" s="4">
        <f t="shared" si="38"/>
        <v>467</v>
      </c>
      <c r="AI168" s="66">
        <f>AH168/31</f>
        <v>15.064516129032258</v>
      </c>
      <c r="AJ168" s="66"/>
      <c r="AK168" s="39">
        <f t="shared" si="39"/>
        <v>120</v>
      </c>
      <c r="AL168" s="66">
        <f>AK168/31</f>
        <v>3.870967741935484</v>
      </c>
      <c r="AM168" s="39"/>
      <c r="AN168" s="39">
        <f t="shared" si="40"/>
        <v>175</v>
      </c>
      <c r="AO168" s="40">
        <f t="shared" si="41"/>
        <v>0.54049844236760125</v>
      </c>
      <c r="AP168" s="40">
        <f t="shared" si="42"/>
        <v>0.72741433021806856</v>
      </c>
      <c r="AQ168" s="40">
        <f t="shared" si="43"/>
        <v>0.27258566978193144</v>
      </c>
      <c r="AR168" s="41">
        <f t="shared" si="44"/>
        <v>1051.6356451612903</v>
      </c>
      <c r="AS168" s="39">
        <f t="shared" si="45"/>
        <v>1128.3643548387097</v>
      </c>
      <c r="AT168" s="40">
        <f t="shared" si="46"/>
        <v>0.48240167209233503</v>
      </c>
      <c r="AV168" s="44">
        <f>'[1]Monthly SBO'!$K152</f>
        <v>1.2394809523809522</v>
      </c>
      <c r="AX168" s="71">
        <f>S168/31</f>
        <v>2.8811935483870967</v>
      </c>
      <c r="AZ168" s="42">
        <f t="shared" si="26"/>
        <v>-7.6217354838709728E-2</v>
      </c>
      <c r="BA168" s="67">
        <f>F168/31</f>
        <v>11.193548387096774</v>
      </c>
      <c r="BD168" s="42">
        <f t="shared" si="32"/>
        <v>5.1833137741857502</v>
      </c>
      <c r="BE168" s="42">
        <f t="shared" si="33"/>
        <v>3.8850386824456713</v>
      </c>
      <c r="BF168" s="68">
        <f>[2]Prices!$L513</f>
        <v>51.96</v>
      </c>
      <c r="BG168" s="68">
        <f t="shared" si="37"/>
        <v>50.433333333333337</v>
      </c>
      <c r="BH168" s="42">
        <f t="shared" si="34"/>
        <v>0.60458815231143015</v>
      </c>
      <c r="BI168" s="42">
        <f t="shared" si="35"/>
        <v>0.73894107504730344</v>
      </c>
      <c r="BJ168" s="42">
        <f>SUM(L168:M168)*'[12]Yellow Grease Complex'!$BH$119/S168</f>
        <v>0</v>
      </c>
      <c r="BK168" s="42">
        <f>SUM(L168:M168)*'[12]Yellow Grease Complex'!$BH$120/S168</f>
        <v>0</v>
      </c>
      <c r="BL168" s="42">
        <f t="shared" si="27"/>
        <v>0.3719708987473333</v>
      </c>
      <c r="BM168" s="42">
        <f t="shared" si="28"/>
        <v>0.48137410426125488</v>
      </c>
      <c r="BN168" s="4">
        <f t="shared" si="52"/>
        <v>-27.819334516128947</v>
      </c>
      <c r="BO168" s="54">
        <f t="shared" si="54"/>
        <v>0.10280373831775701</v>
      </c>
      <c r="BP168" s="54">
        <f t="shared" si="54"/>
        <v>8.4112149532710276E-2</v>
      </c>
      <c r="BQ168" s="54">
        <f t="shared" si="30"/>
        <v>0.54049844236760125</v>
      </c>
      <c r="BR168" s="54">
        <f t="shared" si="55"/>
        <v>3.1152647975077882E-2</v>
      </c>
      <c r="BS168" s="54">
        <f t="shared" si="55"/>
        <v>4.6728971962616821E-2</v>
      </c>
      <c r="BT168" s="54">
        <f t="shared" si="55"/>
        <v>4.8286604361370715E-2</v>
      </c>
      <c r="BU168" s="54" cm="1">
        <f t="array" ref="BU168">SUM(K168:M168/$P168)</f>
        <v>0.14641744548286603</v>
      </c>
      <c r="BV168" s="71">
        <f>[3]Biodiesel!$D9/1000000</f>
        <v>97.342403000000004</v>
      </c>
      <c r="BW168" s="71">
        <f t="shared" si="48"/>
        <v>89.316999999999993</v>
      </c>
      <c r="BX168" s="71">
        <f t="shared" si="51"/>
        <v>-8.0254030000000114</v>
      </c>
      <c r="EW168" s="4">
        <f>'[4]Renewable Diesel'!$AX31</f>
        <v>160</v>
      </c>
      <c r="EX168" s="4">
        <f t="shared" si="53"/>
        <v>2340</v>
      </c>
    </row>
    <row r="169" spans="1:154">
      <c r="A169" s="30">
        <v>41122</v>
      </c>
      <c r="B169" s="74">
        <v>48</v>
      </c>
      <c r="C169" s="41">
        <v>59</v>
      </c>
      <c r="D169" s="73">
        <v>0</v>
      </c>
      <c r="E169" s="389">
        <v>0</v>
      </c>
      <c r="F169" s="74">
        <v>385</v>
      </c>
      <c r="G169" s="386">
        <v>0</v>
      </c>
      <c r="H169" s="74">
        <v>21</v>
      </c>
      <c r="I169" s="74">
        <v>44</v>
      </c>
      <c r="J169" s="41">
        <v>34</v>
      </c>
      <c r="K169" s="74">
        <v>4</v>
      </c>
      <c r="L169" s="74">
        <v>70</v>
      </c>
      <c r="M169" s="41">
        <v>28</v>
      </c>
      <c r="N169" s="70">
        <v>0</v>
      </c>
      <c r="O169" s="72">
        <v>0</v>
      </c>
      <c r="P169" s="4">
        <v>693</v>
      </c>
      <c r="Q169" s="36">
        <v>7.5816421421147639</v>
      </c>
      <c r="R169" s="74">
        <v>2180</v>
      </c>
      <c r="S169" s="70">
        <v>91.405000000000001</v>
      </c>
      <c r="T169" s="69">
        <v>73.061238000000003</v>
      </c>
      <c r="U169" s="69">
        <v>18</v>
      </c>
      <c r="V169" s="76">
        <v>29.839124999999999</v>
      </c>
      <c r="W169" s="4">
        <f t="shared" si="36"/>
        <v>0.54020200000000074</v>
      </c>
      <c r="X169" s="39">
        <f t="shared" si="22"/>
        <v>91.061238000000003</v>
      </c>
      <c r="Y169" s="4"/>
      <c r="Z169" s="65">
        <f>V169/(X170/31)</f>
        <v>11.759319983118685</v>
      </c>
      <c r="AA169" s="4">
        <f t="shared" si="49"/>
        <v>0</v>
      </c>
      <c r="AB169" s="4">
        <f t="shared" si="24"/>
        <v>693</v>
      </c>
      <c r="AC169" s="54">
        <f t="shared" si="50"/>
        <v>-4.4137931034482714E-2</v>
      </c>
      <c r="AD169" s="54">
        <f t="shared" si="47"/>
        <v>4.7013817003034086E-2</v>
      </c>
      <c r="AF169" s="54">
        <f t="shared" si="25"/>
        <v>0.96928077878787866</v>
      </c>
      <c r="AG169" s="54"/>
      <c r="AH169" s="4">
        <f t="shared" si="38"/>
        <v>492</v>
      </c>
      <c r="AI169" s="66">
        <f>AH169/31</f>
        <v>15.870967741935484</v>
      </c>
      <c r="AJ169" s="66"/>
      <c r="AK169" s="39">
        <f t="shared" si="39"/>
        <v>107</v>
      </c>
      <c r="AL169" s="66">
        <f>AK169/31</f>
        <v>3.4516129032258065</v>
      </c>
      <c r="AM169" s="39"/>
      <c r="AN169" s="39">
        <f t="shared" si="40"/>
        <v>201</v>
      </c>
      <c r="AO169" s="40">
        <f t="shared" si="41"/>
        <v>0.55555555555555558</v>
      </c>
      <c r="AP169" s="40">
        <f t="shared" si="42"/>
        <v>0.70995670995671001</v>
      </c>
      <c r="AQ169" s="40">
        <f t="shared" si="43"/>
        <v>0.29004329004329005</v>
      </c>
      <c r="AR169" s="41">
        <f t="shared" si="44"/>
        <v>1076.2201612903227</v>
      </c>
      <c r="AS169" s="39">
        <f t="shared" si="45"/>
        <v>1103.7798387096773</v>
      </c>
      <c r="AT169" s="40">
        <f t="shared" si="46"/>
        <v>0.49367897306895536</v>
      </c>
      <c r="AV169" s="44">
        <f>'[1]Monthly SBO'!$K153</f>
        <v>1.0427730434782607</v>
      </c>
      <c r="AX169" s="71">
        <f>S169/31</f>
        <v>2.9485483870967744</v>
      </c>
      <c r="AZ169" s="42">
        <f t="shared" si="26"/>
        <v>-0.13160938709677428</v>
      </c>
      <c r="BA169" s="67">
        <f>F169/31</f>
        <v>12.419354838709678</v>
      </c>
      <c r="BD169" s="42">
        <f t="shared" si="32"/>
        <v>5.402957513052919</v>
      </c>
      <c r="BE169" s="42">
        <f t="shared" si="33"/>
        <v>4.2120234122859799</v>
      </c>
      <c r="BF169" s="68">
        <f>[2]Prices!$L514</f>
        <v>52.65</v>
      </c>
      <c r="BG169" s="68">
        <f t="shared" si="37"/>
        <v>51.086666666666666</v>
      </c>
      <c r="BH169" s="42">
        <f t="shared" si="34"/>
        <v>0.64547891253213718</v>
      </c>
      <c r="BI169" s="42">
        <f t="shared" si="35"/>
        <v>0.52513538646682345</v>
      </c>
      <c r="BJ169" s="42">
        <f>SUM(L169:M169)*'[12]Yellow Grease Complex'!$BH$119/S169</f>
        <v>0</v>
      </c>
      <c r="BK169" s="42">
        <f>SUM(L169:M169)*'[12]Yellow Grease Complex'!$BH$120/S169</f>
        <v>0</v>
      </c>
      <c r="BL169" s="42">
        <f t="shared" si="27"/>
        <v>0.40316176560419292</v>
      </c>
      <c r="BM169" s="42">
        <f t="shared" si="28"/>
        <v>0.59863413680622579</v>
      </c>
      <c r="BN169" s="4">
        <f t="shared" si="52"/>
        <v>-48.037426290322628</v>
      </c>
      <c r="BO169" s="54">
        <f t="shared" si="54"/>
        <v>6.9264069264069264E-2</v>
      </c>
      <c r="BP169" s="54">
        <f t="shared" si="54"/>
        <v>8.5137085137085136E-2</v>
      </c>
      <c r="BQ169" s="54">
        <f t="shared" si="30"/>
        <v>0.55555555555555558</v>
      </c>
      <c r="BR169" s="54">
        <f t="shared" si="55"/>
        <v>3.0303030303030304E-2</v>
      </c>
      <c r="BS169" s="54">
        <f t="shared" si="55"/>
        <v>6.3492063492063489E-2</v>
      </c>
      <c r="BT169" s="54">
        <f t="shared" si="55"/>
        <v>4.9062049062049064E-2</v>
      </c>
      <c r="BU169" s="54" cm="1">
        <f t="array" ref="BU169">SUM(K169:M169/$P169)</f>
        <v>0.1471861471861472</v>
      </c>
      <c r="BV169" s="71">
        <f>[3]Biodiesel!$D10/1000000</f>
        <v>96.254350000000002</v>
      </c>
      <c r="BW169" s="71">
        <f t="shared" si="48"/>
        <v>91.405000000000001</v>
      </c>
      <c r="BX169" s="71">
        <f t="shared" si="51"/>
        <v>-4.8493500000000012</v>
      </c>
      <c r="EW169" s="4">
        <f>'[4]Renewable Diesel'!$AX32</f>
        <v>160</v>
      </c>
      <c r="EX169" s="4">
        <f t="shared" si="53"/>
        <v>2340</v>
      </c>
    </row>
    <row r="170" spans="1:154">
      <c r="A170" s="30">
        <v>41153</v>
      </c>
      <c r="B170" s="74">
        <v>46</v>
      </c>
      <c r="C170" s="41">
        <v>55</v>
      </c>
      <c r="D170" s="73">
        <v>0</v>
      </c>
      <c r="E170" s="389">
        <v>0</v>
      </c>
      <c r="F170" s="74">
        <v>322</v>
      </c>
      <c r="G170" s="386">
        <v>0</v>
      </c>
      <c r="H170" s="74">
        <v>19</v>
      </c>
      <c r="I170" s="74">
        <v>49</v>
      </c>
      <c r="J170" s="41">
        <v>33</v>
      </c>
      <c r="K170" s="74">
        <v>4</v>
      </c>
      <c r="L170" s="74">
        <v>65</v>
      </c>
      <c r="M170" s="41">
        <v>25</v>
      </c>
      <c r="N170" s="70">
        <v>0</v>
      </c>
      <c r="O170" s="70">
        <v>0</v>
      </c>
      <c r="P170" s="4">
        <v>618</v>
      </c>
      <c r="Q170" s="36">
        <v>7.5501203376785222</v>
      </c>
      <c r="R170" s="74">
        <v>2210</v>
      </c>
      <c r="S170" s="70">
        <v>81.852999999999994</v>
      </c>
      <c r="T170" s="69">
        <v>61.662106000000001</v>
      </c>
      <c r="U170" s="69">
        <v>17</v>
      </c>
      <c r="V170" s="76">
        <v>32.193562</v>
      </c>
      <c r="W170" s="4">
        <f t="shared" si="36"/>
        <v>2.3544370000000008</v>
      </c>
      <c r="X170" s="39">
        <f t="shared" si="22"/>
        <v>78.662105999999994</v>
      </c>
      <c r="Y170" s="4"/>
      <c r="Z170" s="65">
        <f>V170/(X171/30)</f>
        <v>13.046369368974101</v>
      </c>
      <c r="AA170" s="4">
        <f t="shared" si="49"/>
        <v>0</v>
      </c>
      <c r="AB170" s="4">
        <f t="shared" si="24"/>
        <v>618</v>
      </c>
      <c r="AC170" s="54">
        <f t="shared" si="50"/>
        <v>-0.14758620689655177</v>
      </c>
      <c r="AD170" s="54">
        <f t="shared" si="47"/>
        <v>3.2222281542916731E-2</v>
      </c>
      <c r="AF170" s="54">
        <f t="shared" si="25"/>
        <v>0.97332753271844641</v>
      </c>
      <c r="AG170" s="54"/>
      <c r="AH170" s="4">
        <f t="shared" si="38"/>
        <v>423</v>
      </c>
      <c r="AI170" s="66">
        <f>AH170/30</f>
        <v>14.1</v>
      </c>
      <c r="AJ170" s="66"/>
      <c r="AK170" s="39">
        <f t="shared" si="39"/>
        <v>101</v>
      </c>
      <c r="AL170" s="66">
        <f>AK170/30</f>
        <v>3.3666666666666667</v>
      </c>
      <c r="AM170" s="39"/>
      <c r="AN170" s="39">
        <f t="shared" si="40"/>
        <v>195</v>
      </c>
      <c r="AO170" s="40">
        <f t="shared" si="41"/>
        <v>0.52103559870550165</v>
      </c>
      <c r="AP170" s="40">
        <f t="shared" si="42"/>
        <v>0.68446601941747576</v>
      </c>
      <c r="AQ170" s="40">
        <f t="shared" si="43"/>
        <v>0.3155339805825243</v>
      </c>
      <c r="AR170" s="41">
        <f t="shared" si="44"/>
        <v>995.87816666666663</v>
      </c>
      <c r="AS170" s="39">
        <f t="shared" si="45"/>
        <v>1214.1218333333334</v>
      </c>
      <c r="AT170" s="40">
        <f t="shared" si="46"/>
        <v>0.45062360482654601</v>
      </c>
      <c r="AV170" s="44">
        <f>'[1]Monthly SBO'!$K154</f>
        <v>1.0364631578947363</v>
      </c>
      <c r="AX170" s="71">
        <f>S170/30</f>
        <v>2.7284333333333333</v>
      </c>
      <c r="AZ170" s="42">
        <f t="shared" si="26"/>
        <v>-0.46963836666666658</v>
      </c>
      <c r="BA170" s="67">
        <f>F170/30</f>
        <v>10.733333333333333</v>
      </c>
      <c r="BD170" s="42">
        <f t="shared" si="32"/>
        <v>5.3774303983165668</v>
      </c>
      <c r="BE170" s="42">
        <f t="shared" si="33"/>
        <v>3.9338814704409129</v>
      </c>
      <c r="BF170" s="68">
        <f>[2]Prices!$L515</f>
        <v>53.81</v>
      </c>
      <c r="BG170" s="68">
        <f t="shared" si="37"/>
        <v>52.806666666666672</v>
      </c>
      <c r="BH170" s="42">
        <f t="shared" si="34"/>
        <v>0.67193627600698813</v>
      </c>
      <c r="BI170" s="42">
        <f t="shared" si="35"/>
        <v>0.56198306720584468</v>
      </c>
      <c r="BJ170" s="42">
        <f>SUM(L170:M170)*'[12]Yellow Grease Complex'!$BH$119/S170</f>
        <v>0</v>
      </c>
      <c r="BK170" s="42">
        <f>SUM(L170:M170)*'[12]Yellow Grease Complex'!$BH$120/S170</f>
        <v>0</v>
      </c>
      <c r="BL170" s="42">
        <f t="shared" si="27"/>
        <v>0.54461166531620686</v>
      </c>
      <c r="BM170" s="42">
        <f t="shared" si="28"/>
        <v>0.58446129936373414</v>
      </c>
      <c r="BN170" s="4">
        <f t="shared" si="52"/>
        <v>-171.41800383333339</v>
      </c>
      <c r="BO170" s="54">
        <f t="shared" si="54"/>
        <v>7.4433656957928807E-2</v>
      </c>
      <c r="BP170" s="54">
        <f t="shared" si="54"/>
        <v>8.8996763754045305E-2</v>
      </c>
      <c r="BQ170" s="54">
        <f t="shared" si="30"/>
        <v>0.52103559870550165</v>
      </c>
      <c r="BR170" s="54">
        <f t="shared" si="55"/>
        <v>3.0744336569579287E-2</v>
      </c>
      <c r="BS170" s="54">
        <f t="shared" si="55"/>
        <v>7.9288025889967639E-2</v>
      </c>
      <c r="BT170" s="54">
        <f t="shared" si="55"/>
        <v>5.3398058252427182E-2</v>
      </c>
      <c r="BU170" s="54" cm="1">
        <f t="array" ref="BU170">SUM(K170:M170/$P170)</f>
        <v>0.15210355987055016</v>
      </c>
      <c r="BV170" s="71">
        <f>[3]Biodiesel!$D11/1000000</f>
        <v>81.339106000000001</v>
      </c>
      <c r="BW170" s="71">
        <f t="shared" si="48"/>
        <v>81.852999999999994</v>
      </c>
      <c r="BX170" s="71">
        <f t="shared" si="51"/>
        <v>0.51389399999999341</v>
      </c>
      <c r="EW170" s="4">
        <f>'[4]Renewable Diesel'!$AX33</f>
        <v>160</v>
      </c>
      <c r="EX170" s="4">
        <f t="shared" si="53"/>
        <v>2370</v>
      </c>
    </row>
    <row r="171" spans="1:154">
      <c r="A171" s="30">
        <v>41183</v>
      </c>
      <c r="B171" s="74">
        <v>16</v>
      </c>
      <c r="C171" s="74">
        <v>59</v>
      </c>
      <c r="D171" s="73">
        <v>0</v>
      </c>
      <c r="E171" s="389">
        <v>0</v>
      </c>
      <c r="F171" s="74">
        <v>307</v>
      </c>
      <c r="G171" s="386">
        <v>0</v>
      </c>
      <c r="H171" s="74">
        <v>14</v>
      </c>
      <c r="I171" s="74">
        <v>44</v>
      </c>
      <c r="J171" s="74">
        <v>41</v>
      </c>
      <c r="K171" s="74">
        <v>4</v>
      </c>
      <c r="L171" s="74">
        <v>60</v>
      </c>
      <c r="M171" s="74">
        <v>29</v>
      </c>
      <c r="N171" s="70">
        <v>0</v>
      </c>
      <c r="O171" s="72">
        <v>0</v>
      </c>
      <c r="P171" s="41">
        <v>574</v>
      </c>
      <c r="Q171" s="75">
        <v>7.6245633144268954</v>
      </c>
      <c r="R171" s="74">
        <v>2210</v>
      </c>
      <c r="S171" s="41">
        <v>75.283000000000001</v>
      </c>
      <c r="T171" s="69">
        <v>62.028784000000002</v>
      </c>
      <c r="U171" s="69">
        <v>12</v>
      </c>
      <c r="V171" s="76">
        <v>33.084848000000001</v>
      </c>
      <c r="W171" s="4">
        <f t="shared" si="36"/>
        <v>0.89128600000000091</v>
      </c>
      <c r="X171" s="39">
        <f t="shared" si="22"/>
        <v>74.028784000000002</v>
      </c>
      <c r="Y171" s="4"/>
      <c r="Z171" s="65">
        <f>V171/(X172/31)</f>
        <v>15.711949160477259</v>
      </c>
      <c r="AA171" s="4">
        <f t="shared" si="49"/>
        <v>0</v>
      </c>
      <c r="AB171" s="4">
        <f t="shared" si="24"/>
        <v>574</v>
      </c>
      <c r="AC171" s="54">
        <f t="shared" si="50"/>
        <v>-0.27798742138364785</v>
      </c>
      <c r="AD171" s="54">
        <f t="shared" si="47"/>
        <v>1.9875528477484528E-2</v>
      </c>
      <c r="AF171" s="54">
        <f t="shared" si="25"/>
        <v>0.96382437878048777</v>
      </c>
      <c r="AG171" s="54"/>
      <c r="AH171" s="4">
        <f t="shared" si="38"/>
        <v>382</v>
      </c>
      <c r="AI171" s="66">
        <f>AH171/31</f>
        <v>12.32258064516129</v>
      </c>
      <c r="AJ171" s="66"/>
      <c r="AK171" s="39">
        <f t="shared" si="39"/>
        <v>75</v>
      </c>
      <c r="AL171" s="66">
        <f>AK171/31</f>
        <v>2.4193548387096775</v>
      </c>
      <c r="AM171" s="39"/>
      <c r="AN171" s="39">
        <f t="shared" si="40"/>
        <v>192</v>
      </c>
      <c r="AO171" s="40">
        <f t="shared" si="41"/>
        <v>0.53484320557491294</v>
      </c>
      <c r="AP171" s="40">
        <f t="shared" si="42"/>
        <v>0.66550522648083621</v>
      </c>
      <c r="AQ171" s="40">
        <f t="shared" si="43"/>
        <v>0.33449477351916379</v>
      </c>
      <c r="AR171" s="41">
        <f t="shared" si="44"/>
        <v>886.39661290322579</v>
      </c>
      <c r="AS171" s="39">
        <f t="shared" si="45"/>
        <v>1323.6033870967742</v>
      </c>
      <c r="AT171" s="40">
        <f t="shared" si="46"/>
        <v>0.40108444022770395</v>
      </c>
      <c r="AV171" s="44">
        <f>'[1]Monthly SBO'!$K155</f>
        <v>0.71946173913043443</v>
      </c>
      <c r="AX171" s="71">
        <f>S171/31</f>
        <v>2.4284838709677419</v>
      </c>
      <c r="AZ171" s="42">
        <f t="shared" si="26"/>
        <v>-0.96966045161290326</v>
      </c>
      <c r="BA171" s="67">
        <f>F171/31</f>
        <v>9.9032258064516121</v>
      </c>
      <c r="BD171" s="42">
        <f t="shared" si="32"/>
        <v>5.1601550013302928</v>
      </c>
      <c r="BE171" s="42">
        <f t="shared" si="33"/>
        <v>4.0779458841969634</v>
      </c>
      <c r="BF171" s="68">
        <f>[2]Prices!$L516</f>
        <v>49.31</v>
      </c>
      <c r="BG171" s="68">
        <f t="shared" si="37"/>
        <v>51.923333333333339</v>
      </c>
      <c r="BH171" s="42">
        <f t="shared" si="34"/>
        <v>0.78370946960137078</v>
      </c>
      <c r="BI171" s="42">
        <f t="shared" si="35"/>
        <v>0.21253138158681242</v>
      </c>
      <c r="BJ171" s="42">
        <f>SUM(L171:M171)*'[12]Yellow Grease Complex'!$BH$119/S171</f>
        <v>0</v>
      </c>
      <c r="BK171" s="42">
        <f>SUM(L171:M171)*'[12]Yellow Grease Complex'!$BH$120/S171</f>
        <v>0</v>
      </c>
      <c r="BL171" s="42">
        <f t="shared" si="27"/>
        <v>0.4892624368764088</v>
      </c>
      <c r="BM171" s="42">
        <f t="shared" si="28"/>
        <v>0.38442048611717838</v>
      </c>
      <c r="BN171" s="4">
        <f t="shared" si="52"/>
        <v>-353.92606483870964</v>
      </c>
      <c r="BO171" s="54">
        <f t="shared" si="54"/>
        <v>2.7874564459930314E-2</v>
      </c>
      <c r="BP171" s="54">
        <f t="shared" si="54"/>
        <v>0.10278745644599303</v>
      </c>
      <c r="BQ171" s="54">
        <f t="shared" si="30"/>
        <v>0.53484320557491294</v>
      </c>
      <c r="BR171" s="54">
        <f t="shared" si="55"/>
        <v>2.4390243902439025E-2</v>
      </c>
      <c r="BS171" s="54">
        <f t="shared" si="55"/>
        <v>7.6655052264808357E-2</v>
      </c>
      <c r="BT171" s="54">
        <f t="shared" si="55"/>
        <v>7.1428571428571425E-2</v>
      </c>
      <c r="BU171" s="54" cm="1">
        <f t="array" ref="BU171">SUM(K171:M171/$P171)</f>
        <v>0.16202090592334495</v>
      </c>
      <c r="BV171" s="71">
        <f>[3]Biodiesel!$D12/1000000</f>
        <v>80.600435000000004</v>
      </c>
      <c r="BW171" s="71">
        <f t="shared" si="48"/>
        <v>75.283000000000001</v>
      </c>
      <c r="BX171" s="71">
        <f t="shared" si="51"/>
        <v>-5.3174350000000032</v>
      </c>
      <c r="EW171" s="4">
        <f>'[4]Renewable Diesel'!$AX34</f>
        <v>160</v>
      </c>
      <c r="EX171" s="4">
        <f t="shared" si="53"/>
        <v>2370</v>
      </c>
    </row>
    <row r="172" spans="1:154">
      <c r="A172" s="30">
        <v>41214</v>
      </c>
      <c r="B172" s="74">
        <v>18</v>
      </c>
      <c r="C172" s="74">
        <v>48</v>
      </c>
      <c r="D172" s="73">
        <v>0</v>
      </c>
      <c r="E172" s="389">
        <v>0</v>
      </c>
      <c r="F172" s="74">
        <v>246</v>
      </c>
      <c r="G172" s="386">
        <v>0</v>
      </c>
      <c r="H172" s="74">
        <v>11</v>
      </c>
      <c r="I172" s="74">
        <v>22</v>
      </c>
      <c r="J172" s="74">
        <v>28</v>
      </c>
      <c r="K172" s="74">
        <v>4</v>
      </c>
      <c r="L172" s="74">
        <v>36</v>
      </c>
      <c r="M172" s="74">
        <v>23</v>
      </c>
      <c r="N172" s="70">
        <v>0</v>
      </c>
      <c r="O172" s="70">
        <v>0</v>
      </c>
      <c r="P172" s="41">
        <v>436</v>
      </c>
      <c r="Q172" s="75">
        <v>7.61851508850408</v>
      </c>
      <c r="R172" s="74">
        <v>2172</v>
      </c>
      <c r="S172" s="41">
        <v>57.228999999999999</v>
      </c>
      <c r="T172" s="69">
        <v>53.277087999999999</v>
      </c>
      <c r="U172" s="69">
        <v>12</v>
      </c>
      <c r="V172" s="76">
        <v>25.568331000000001</v>
      </c>
      <c r="W172" s="4">
        <f t="shared" si="36"/>
        <v>-7.5165170000000003</v>
      </c>
      <c r="X172" s="39">
        <f t="shared" si="22"/>
        <v>65.277087999999992</v>
      </c>
      <c r="Y172" s="4"/>
      <c r="Z172" s="65">
        <f>V172/(X173/30)</f>
        <v>14.199464461424196</v>
      </c>
      <c r="AA172" s="4">
        <f t="shared" si="49"/>
        <v>0</v>
      </c>
      <c r="AB172" s="4">
        <f t="shared" si="24"/>
        <v>436</v>
      </c>
      <c r="AC172" s="54">
        <f t="shared" si="50"/>
        <v>-0.45157232704402517</v>
      </c>
      <c r="AD172" s="54">
        <f t="shared" si="47"/>
        <v>3.0465683917870301E-2</v>
      </c>
      <c r="AF172" s="54">
        <f t="shared" si="25"/>
        <v>0.96458954463302748</v>
      </c>
      <c r="AG172" s="54"/>
      <c r="AH172" s="4">
        <f t="shared" si="38"/>
        <v>312</v>
      </c>
      <c r="AI172" s="66">
        <f>AH172/30</f>
        <v>10.4</v>
      </c>
      <c r="AJ172" s="66"/>
      <c r="AK172" s="39">
        <f t="shared" si="39"/>
        <v>66</v>
      </c>
      <c r="AL172" s="66">
        <f>AK172/30</f>
        <v>2.2000000000000002</v>
      </c>
      <c r="AM172" s="39"/>
      <c r="AN172" s="39">
        <f t="shared" si="40"/>
        <v>124</v>
      </c>
      <c r="AO172" s="40">
        <f t="shared" si="41"/>
        <v>0.56422018348623848</v>
      </c>
      <c r="AP172" s="40">
        <f t="shared" si="42"/>
        <v>0.7155963302752294</v>
      </c>
      <c r="AQ172" s="40">
        <f t="shared" si="43"/>
        <v>0.28440366972477066</v>
      </c>
      <c r="AR172" s="41">
        <f t="shared" si="44"/>
        <v>696.28616666666665</v>
      </c>
      <c r="AS172" s="39">
        <f t="shared" si="45"/>
        <v>1475.7138333333332</v>
      </c>
      <c r="AT172" s="40">
        <f t="shared" si="46"/>
        <v>0.32057374155923879</v>
      </c>
      <c r="AV172" s="44">
        <f>'[1]Monthly SBO'!$K156</f>
        <v>0.68011428571428545</v>
      </c>
      <c r="AX172" s="71">
        <f>S172/30</f>
        <v>1.9076333333333333</v>
      </c>
      <c r="AZ172" s="42">
        <f t="shared" si="26"/>
        <v>-1.5839438333333333</v>
      </c>
      <c r="BA172" s="67">
        <f>F172/30</f>
        <v>8.1999999999999993</v>
      </c>
      <c r="BD172" s="42">
        <f t="shared" si="32"/>
        <v>4.7796249734669543</v>
      </c>
      <c r="BE172" s="42">
        <f t="shared" si="33"/>
        <v>4.2985199811284494</v>
      </c>
      <c r="BF172" s="68">
        <f>[2]Prices!$L517</f>
        <v>46.27</v>
      </c>
      <c r="BG172" s="68">
        <f t="shared" si="37"/>
        <v>49.796666666666674</v>
      </c>
      <c r="BH172" s="42">
        <f t="shared" si="34"/>
        <v>0.83873560607384368</v>
      </c>
      <c r="BI172" s="42">
        <f t="shared" si="35"/>
        <v>0.31452585227769136</v>
      </c>
      <c r="BJ172" s="42">
        <f>SUM(L172:M172)*'[12]Yellow Grease Complex'!$BH$119/S172</f>
        <v>0</v>
      </c>
      <c r="BK172" s="42">
        <f>SUM(L172:M172)*'[12]Yellow Grease Complex'!$BH$120/S172</f>
        <v>0</v>
      </c>
      <c r="BL172" s="42">
        <f t="shared" si="27"/>
        <v>0.59289876677056519</v>
      </c>
      <c r="BM172" s="42">
        <f t="shared" si="28"/>
        <v>5.0819894294619868E-2</v>
      </c>
      <c r="BN172" s="4">
        <f t="shared" si="52"/>
        <v>-578.13949916666672</v>
      </c>
      <c r="BO172" s="54">
        <f t="shared" si="54"/>
        <v>4.1284403669724773E-2</v>
      </c>
      <c r="BP172" s="54">
        <f t="shared" si="54"/>
        <v>0.11009174311926606</v>
      </c>
      <c r="BQ172" s="54">
        <f t="shared" si="30"/>
        <v>0.56422018348623848</v>
      </c>
      <c r="BR172" s="54">
        <f t="shared" si="55"/>
        <v>2.5229357798165139E-2</v>
      </c>
      <c r="BS172" s="54">
        <f t="shared" si="55"/>
        <v>5.0458715596330278E-2</v>
      </c>
      <c r="BT172" s="54">
        <f t="shared" si="55"/>
        <v>6.4220183486238536E-2</v>
      </c>
      <c r="BU172" s="54" cm="1">
        <f t="array" ref="BU172">SUM(K172:M172/$P172)</f>
        <v>0.14449541284403672</v>
      </c>
      <c r="BV172" s="71">
        <f>[3]Biodiesel!$D13/1000000</f>
        <v>68.079026999999996</v>
      </c>
      <c r="BW172" s="71">
        <f t="shared" si="48"/>
        <v>57.228999999999999</v>
      </c>
      <c r="BX172" s="71">
        <f t="shared" si="51"/>
        <v>-10.850026999999997</v>
      </c>
      <c r="EW172" s="4">
        <f>'[4]Renewable Diesel'!$AX35</f>
        <v>160</v>
      </c>
      <c r="EX172" s="4">
        <f t="shared" si="53"/>
        <v>2332</v>
      </c>
    </row>
    <row r="173" spans="1:154">
      <c r="A173" s="30">
        <v>41244</v>
      </c>
      <c r="B173" s="74">
        <v>16</v>
      </c>
      <c r="C173" s="74">
        <v>50</v>
      </c>
      <c r="D173" s="73">
        <v>0</v>
      </c>
      <c r="E173" s="389">
        <v>0</v>
      </c>
      <c r="F173" s="74">
        <v>273</v>
      </c>
      <c r="G173" s="386">
        <v>0</v>
      </c>
      <c r="H173" s="74">
        <v>9</v>
      </c>
      <c r="I173" s="74">
        <v>3</v>
      </c>
      <c r="J173" s="74">
        <v>35</v>
      </c>
      <c r="K173" s="74">
        <v>2</v>
      </c>
      <c r="L173" s="74">
        <v>45</v>
      </c>
      <c r="M173" s="74">
        <v>21</v>
      </c>
      <c r="N173" s="70">
        <v>0</v>
      </c>
      <c r="O173" s="72">
        <v>0</v>
      </c>
      <c r="P173" s="41">
        <v>454</v>
      </c>
      <c r="Q173" s="75">
        <v>7.6907440032524734</v>
      </c>
      <c r="R173" s="74">
        <v>2104</v>
      </c>
      <c r="S173" s="41">
        <v>59.031999999999996</v>
      </c>
      <c r="T173" s="69">
        <v>44.019638</v>
      </c>
      <c r="U173" s="69">
        <v>10</v>
      </c>
      <c r="V173" s="76">
        <v>30.548952</v>
      </c>
      <c r="W173" s="4">
        <f t="shared" si="36"/>
        <v>4.9806209999999993</v>
      </c>
      <c r="X173" s="39">
        <f t="shared" si="22"/>
        <v>54.019638</v>
      </c>
      <c r="Y173" s="4"/>
      <c r="Z173" s="65">
        <f>V173/(X174/31)</f>
        <v>14.21663926123602</v>
      </c>
      <c r="AA173" s="4">
        <f t="shared" si="49"/>
        <v>0</v>
      </c>
      <c r="AB173" s="4">
        <f t="shared" si="24"/>
        <v>454</v>
      </c>
      <c r="AC173" s="54">
        <f t="shared" si="50"/>
        <v>-0.44701583434835568</v>
      </c>
      <c r="AD173" s="54">
        <f t="shared" si="47"/>
        <v>3.5870870548964984E-2</v>
      </c>
      <c r="AF173" s="54">
        <f t="shared" si="25"/>
        <v>0.95553043982378849</v>
      </c>
      <c r="AG173" s="54"/>
      <c r="AH173" s="4">
        <f t="shared" si="38"/>
        <v>339</v>
      </c>
      <c r="AI173" s="66">
        <f>AH173/31</f>
        <v>10.935483870967742</v>
      </c>
      <c r="AJ173" s="66"/>
      <c r="AK173" s="39">
        <f t="shared" si="39"/>
        <v>66</v>
      </c>
      <c r="AL173" s="66">
        <f>AK173/31</f>
        <v>2.129032258064516</v>
      </c>
      <c r="AM173" s="39"/>
      <c r="AN173" s="39">
        <f t="shared" si="40"/>
        <v>115</v>
      </c>
      <c r="AO173" s="40">
        <f t="shared" si="41"/>
        <v>0.60132158590308371</v>
      </c>
      <c r="AP173" s="40">
        <f t="shared" si="42"/>
        <v>0.74669603524229078</v>
      </c>
      <c r="AQ173" s="40">
        <f t="shared" si="43"/>
        <v>0.25330396475770928</v>
      </c>
      <c r="AR173" s="41">
        <f t="shared" si="44"/>
        <v>695.05419354838705</v>
      </c>
      <c r="AS173" s="39">
        <f t="shared" si="45"/>
        <v>1408.945806451613</v>
      </c>
      <c r="AT173" s="40">
        <f t="shared" si="46"/>
        <v>0.33034895130626762</v>
      </c>
      <c r="AV173" s="44">
        <f>'[1]Monthly SBO'!$K157</f>
        <v>0.75390899999999972</v>
      </c>
      <c r="AX173" s="71">
        <f>S173/31</f>
        <v>1.9042580645161289</v>
      </c>
      <c r="AZ173" s="42">
        <f t="shared" si="26"/>
        <v>-1.6233978064516132</v>
      </c>
      <c r="BA173" s="67">
        <f>F173/31</f>
        <v>8.806451612903226</v>
      </c>
      <c r="BD173" s="42">
        <f t="shared" si="32"/>
        <v>6.2754955892151667</v>
      </c>
      <c r="BE173" s="42">
        <f t="shared" si="33"/>
        <v>4.6246103808104078</v>
      </c>
      <c r="BF173" s="68">
        <f>[2]Prices!$L518</f>
        <v>47.16</v>
      </c>
      <c r="BG173" s="68">
        <f t="shared" si="37"/>
        <v>47.580000000000005</v>
      </c>
      <c r="BH173" s="42">
        <f t="shared" si="34"/>
        <v>0.84699823824366449</v>
      </c>
      <c r="BI173" s="42">
        <f t="shared" si="35"/>
        <v>0.27103943623797266</v>
      </c>
      <c r="BJ173" s="42">
        <f>SUM(L173:M173)*'[12]Yellow Grease Complex'!$BH$119/S173</f>
        <v>0</v>
      </c>
      <c r="BK173" s="42">
        <f>SUM(L173:M173)*'[12]Yellow Grease Complex'!$BH$120/S173</f>
        <v>0</v>
      </c>
      <c r="BL173" s="42">
        <f t="shared" si="27"/>
        <v>0.45016263940520446</v>
      </c>
      <c r="BM173" s="42">
        <f t="shared" si="28"/>
        <v>0.21782063197026022</v>
      </c>
      <c r="BN173" s="4">
        <f t="shared" si="52"/>
        <v>-592.54019935483893</v>
      </c>
      <c r="BO173" s="54">
        <f t="shared" si="54"/>
        <v>3.5242290748898682E-2</v>
      </c>
      <c r="BP173" s="54">
        <f t="shared" si="54"/>
        <v>0.11013215859030837</v>
      </c>
      <c r="BQ173" s="54">
        <f t="shared" si="30"/>
        <v>0.60132158590308371</v>
      </c>
      <c r="BR173" s="54">
        <f t="shared" si="55"/>
        <v>1.9823788546255508E-2</v>
      </c>
      <c r="BS173" s="54">
        <f t="shared" si="55"/>
        <v>6.6079295154185024E-3</v>
      </c>
      <c r="BT173" s="54">
        <f t="shared" si="55"/>
        <v>7.7092511013215861E-2</v>
      </c>
      <c r="BU173" s="54" cm="1">
        <f t="array" ref="BU173">SUM(K173:M173/$P173)</f>
        <v>0.14977973568281938</v>
      </c>
      <c r="BV173" s="71">
        <f>[3]Biodiesel!$D14/1000000</f>
        <v>58.155836000000001</v>
      </c>
      <c r="BW173" s="71">
        <f t="shared" si="48"/>
        <v>59.031999999999996</v>
      </c>
      <c r="BX173" s="71">
        <f t="shared" si="51"/>
        <v>0.87616399999999572</v>
      </c>
      <c r="EW173" s="4">
        <f>'[4]Renewable Diesel'!$AX36</f>
        <v>160</v>
      </c>
      <c r="EX173" s="4">
        <f t="shared" si="53"/>
        <v>2264</v>
      </c>
    </row>
    <row r="174" spans="1:154">
      <c r="A174" s="30">
        <v>41275</v>
      </c>
      <c r="B174" s="73">
        <v>16</v>
      </c>
      <c r="C174" s="73">
        <v>60</v>
      </c>
      <c r="D174" s="73">
        <v>0</v>
      </c>
      <c r="E174" s="386">
        <v>2</v>
      </c>
      <c r="F174" s="73">
        <v>313</v>
      </c>
      <c r="G174" s="386">
        <v>0</v>
      </c>
      <c r="H174" s="73">
        <v>7</v>
      </c>
      <c r="I174" s="73">
        <v>15</v>
      </c>
      <c r="J174" s="73">
        <v>31</v>
      </c>
      <c r="K174" s="73">
        <v>3</v>
      </c>
      <c r="L174" s="73">
        <v>54</v>
      </c>
      <c r="M174" s="73">
        <v>23</v>
      </c>
      <c r="N174" s="60">
        <v>0</v>
      </c>
      <c r="O174" s="60">
        <v>1</v>
      </c>
      <c r="P174" s="73">
        <v>525</v>
      </c>
      <c r="Q174" s="75">
        <v>7.6237221189591073</v>
      </c>
      <c r="R174" s="74">
        <v>2112</v>
      </c>
      <c r="S174" s="76">
        <v>68.864000000000004</v>
      </c>
      <c r="T174" s="77">
        <v>51.613318</v>
      </c>
      <c r="U174" s="76">
        <v>15</v>
      </c>
      <c r="V174" s="76">
        <v>31.469878999999999</v>
      </c>
      <c r="W174" s="4">
        <f t="shared" si="36"/>
        <v>0.92092699999999894</v>
      </c>
      <c r="X174" s="39">
        <f t="shared" si="22"/>
        <v>66.613317999999992</v>
      </c>
      <c r="Y174" s="4"/>
      <c r="Z174" s="65">
        <f>V174/(X175/31)</f>
        <v>14.201441711647947</v>
      </c>
      <c r="AA174" s="4">
        <f t="shared" si="49"/>
        <v>0</v>
      </c>
      <c r="AB174" s="4">
        <f t="shared" si="24"/>
        <v>525</v>
      </c>
      <c r="AC174" s="54">
        <f t="shared" si="50"/>
        <v>-6.5836298932384296E-2</v>
      </c>
      <c r="AD174" s="54">
        <f t="shared" si="47"/>
        <v>3.7294705943649253E-2</v>
      </c>
      <c r="AF174" s="54">
        <f t="shared" si="25"/>
        <v>0.96393072639999999</v>
      </c>
      <c r="AG174" s="54"/>
      <c r="AH174" s="4">
        <f t="shared" si="38"/>
        <v>391</v>
      </c>
      <c r="AI174" s="66">
        <f>AH174/31</f>
        <v>12.612903225806452</v>
      </c>
      <c r="AJ174" s="66"/>
      <c r="AK174" s="39">
        <f t="shared" si="39"/>
        <v>78</v>
      </c>
      <c r="AL174" s="66">
        <f>AK174/31</f>
        <v>2.5161290322580645</v>
      </c>
      <c r="AM174" s="39"/>
      <c r="AN174" s="39">
        <f t="shared" si="40"/>
        <v>133</v>
      </c>
      <c r="AO174" s="40">
        <f t="shared" si="41"/>
        <v>0.59619047619047616</v>
      </c>
      <c r="AP174" s="40">
        <f t="shared" si="42"/>
        <v>0.74476190476190474</v>
      </c>
      <c r="AQ174" s="40">
        <f t="shared" si="43"/>
        <v>0.25333333333333335</v>
      </c>
      <c r="AR174" s="41">
        <f t="shared" si="44"/>
        <v>810.8180645161292</v>
      </c>
      <c r="AS174" s="39">
        <f t="shared" si="45"/>
        <v>1301.1819354838708</v>
      </c>
      <c r="AT174" s="40">
        <f t="shared" si="46"/>
        <v>0.38391006842619751</v>
      </c>
      <c r="AU174" s="5" t="e">
        <f t="shared" ref="AU174:AU237" si="56">AT174/AVERAGE(AT162,AT150,AT138,AT126,AT114)-1</f>
        <v>#DIV/0!</v>
      </c>
      <c r="AV174" s="44">
        <f>'[1]Monthly SBO'!$K158</f>
        <v>0.81215714285714302</v>
      </c>
      <c r="AX174" s="71">
        <f>S174/31</f>
        <v>2.22141935483871</v>
      </c>
      <c r="AZ174" s="42">
        <f t="shared" si="26"/>
        <v>-0.15103225806451581</v>
      </c>
      <c r="BA174" s="67">
        <f>F174/31</f>
        <v>10.096774193548388</v>
      </c>
      <c r="BD174" s="42">
        <f t="shared" si="32"/>
        <v>5.869697107716509</v>
      </c>
      <c r="BE174" s="42">
        <f t="shared" si="33"/>
        <v>4.5451905204460967</v>
      </c>
      <c r="BF174" s="68">
        <f>[2]Prices!$L519</f>
        <v>48.85</v>
      </c>
      <c r="BG174" s="68">
        <f t="shared" si="37"/>
        <v>47.426666666666669</v>
      </c>
      <c r="BH174" s="42">
        <f t="shared" si="34"/>
        <v>0.87128252788104088</v>
      </c>
      <c r="BI174" s="42">
        <f t="shared" si="35"/>
        <v>0.23234200743494424</v>
      </c>
      <c r="BJ174" s="42">
        <f>SUM(L174:M174)*'[12]Yellow Grease Complex'!$BH$119/S174</f>
        <v>0</v>
      </c>
      <c r="BK174" s="42">
        <f>SUM(L174:M174)*'[12]Yellow Grease Complex'!$BH$120/S174</f>
        <v>0</v>
      </c>
      <c r="BL174" s="42">
        <f t="shared" si="27"/>
        <v>0.45561978528917624</v>
      </c>
      <c r="BM174" s="42">
        <f t="shared" si="28"/>
        <v>0.39866731212802919</v>
      </c>
      <c r="BN174" s="4">
        <f t="shared" si="52"/>
        <v>-55.126774193548272</v>
      </c>
      <c r="BO174" s="54">
        <f t="shared" si="54"/>
        <v>3.0476190476190476E-2</v>
      </c>
      <c r="BP174" s="54">
        <f t="shared" si="54"/>
        <v>0.11428571428571428</v>
      </c>
      <c r="BQ174" s="54">
        <f t="shared" si="30"/>
        <v>0.59619047619047616</v>
      </c>
      <c r="BR174" s="54">
        <f t="shared" si="55"/>
        <v>1.3333333333333334E-2</v>
      </c>
      <c r="BS174" s="54">
        <f t="shared" si="55"/>
        <v>2.8571428571428571E-2</v>
      </c>
      <c r="BT174" s="54">
        <f t="shared" si="55"/>
        <v>5.904761904761905E-2</v>
      </c>
      <c r="BU174" s="54" cm="1">
        <f t="array" ref="BU174">SUM(K174:M174/$P174)</f>
        <v>0.15238095238095239</v>
      </c>
      <c r="BV174" s="71">
        <f>[3]Biodiesel!$E3/1000000</f>
        <v>71.157809999999998</v>
      </c>
      <c r="BW174" s="71">
        <f t="shared" si="48"/>
        <v>68.864000000000004</v>
      </c>
      <c r="BX174" s="71">
        <f t="shared" si="51"/>
        <v>-2.2938099999999935</v>
      </c>
      <c r="EW174" s="4">
        <f>'[4]Renewable Diesel'!$AX37</f>
        <v>160</v>
      </c>
      <c r="EX174" s="4">
        <f t="shared" si="53"/>
        <v>2272</v>
      </c>
    </row>
    <row r="175" spans="1:154">
      <c r="A175" s="30">
        <v>41306</v>
      </c>
      <c r="B175" s="73">
        <v>38</v>
      </c>
      <c r="C175" s="73">
        <v>61</v>
      </c>
      <c r="D175" s="73">
        <v>0</v>
      </c>
      <c r="E175" s="386">
        <v>3</v>
      </c>
      <c r="F175" s="73">
        <v>287</v>
      </c>
      <c r="G175" s="386">
        <v>0</v>
      </c>
      <c r="H175" s="73">
        <v>8</v>
      </c>
      <c r="I175" s="73">
        <v>28</v>
      </c>
      <c r="J175" s="73">
        <v>32</v>
      </c>
      <c r="K175" s="73">
        <v>3</v>
      </c>
      <c r="L175" s="73">
        <v>59</v>
      </c>
      <c r="M175" s="73">
        <v>23</v>
      </c>
      <c r="N175" s="60">
        <v>0</v>
      </c>
      <c r="O175" s="61">
        <v>0</v>
      </c>
      <c r="P175" s="73">
        <v>542</v>
      </c>
      <c r="Q175" s="75">
        <v>7.717060113335422</v>
      </c>
      <c r="R175" s="74">
        <v>2121</v>
      </c>
      <c r="S175" s="69">
        <v>70.233999999999995</v>
      </c>
      <c r="T175" s="78">
        <v>45.694873999999999</v>
      </c>
      <c r="U175" s="76">
        <v>23</v>
      </c>
      <c r="V175" s="76">
        <v>33.000419999999998</v>
      </c>
      <c r="W175" s="39">
        <f t="shared" si="36"/>
        <v>1.5305409999999995</v>
      </c>
      <c r="X175" s="39">
        <f t="shared" si="22"/>
        <v>68.694873999999999</v>
      </c>
      <c r="Y175" s="39"/>
      <c r="Z175" s="65">
        <f>V175/(X176/28)</f>
        <v>9.3782425127231654</v>
      </c>
      <c r="AA175" s="4">
        <f t="shared" si="49"/>
        <v>0</v>
      </c>
      <c r="AB175" s="4">
        <f t="shared" si="24"/>
        <v>542</v>
      </c>
      <c r="AC175" s="54">
        <f t="shared" si="50"/>
        <v>-7.5085324232081918E-2</v>
      </c>
      <c r="AD175" s="54">
        <f t="shared" si="47"/>
        <v>7.822486287703212E-2</v>
      </c>
      <c r="AF175" s="54">
        <f t="shared" si="25"/>
        <v>0.95227196523985225</v>
      </c>
      <c r="AG175" s="54"/>
      <c r="AH175" s="4">
        <f t="shared" si="38"/>
        <v>389</v>
      </c>
      <c r="AI175" s="66">
        <f>AH175/28</f>
        <v>13.892857142857142</v>
      </c>
      <c r="AJ175" s="66"/>
      <c r="AK175" s="39">
        <f t="shared" si="39"/>
        <v>102</v>
      </c>
      <c r="AL175" s="66">
        <f>AK175/28</f>
        <v>3.6428571428571428</v>
      </c>
      <c r="AM175" s="39"/>
      <c r="AN175" s="39">
        <f t="shared" si="40"/>
        <v>153</v>
      </c>
      <c r="AO175" s="40">
        <f t="shared" si="41"/>
        <v>0.52952029520295207</v>
      </c>
      <c r="AP175" s="40">
        <f t="shared" si="42"/>
        <v>0.71771217712177127</v>
      </c>
      <c r="AQ175" s="40">
        <f t="shared" si="43"/>
        <v>0.28228782287822879</v>
      </c>
      <c r="AR175" s="41">
        <f t="shared" si="44"/>
        <v>915.55035714285714</v>
      </c>
      <c r="AS175" s="39">
        <f t="shared" si="45"/>
        <v>1205.4496428571429</v>
      </c>
      <c r="AT175" s="40">
        <f t="shared" si="46"/>
        <v>0.43165976291506702</v>
      </c>
      <c r="AU175" s="5" t="e">
        <f t="shared" si="56"/>
        <v>#DIV/0!</v>
      </c>
      <c r="AV175" s="44">
        <f>'[1]Monthly SBO'!$K159</f>
        <v>0.7485957894736841</v>
      </c>
      <c r="AX175" s="71">
        <f>S175/28</f>
        <v>2.5083571428571427</v>
      </c>
      <c r="AZ175" s="42">
        <f t="shared" si="26"/>
        <v>-0.32150000000000034</v>
      </c>
      <c r="BA175" s="67">
        <f>F175/28</f>
        <v>10.25</v>
      </c>
      <c r="BD175" s="42">
        <f t="shared" si="32"/>
        <v>5.6627223743069974</v>
      </c>
      <c r="BE175" s="42">
        <f t="shared" si="33"/>
        <v>4.0863399493122996</v>
      </c>
      <c r="BF175" s="68">
        <f>[2]Prices!$L520</f>
        <v>49.33</v>
      </c>
      <c r="BG175" s="68">
        <f t="shared" si="37"/>
        <v>48.446666666666658</v>
      </c>
      <c r="BH175" s="42">
        <f t="shared" si="34"/>
        <v>0.86852521570749219</v>
      </c>
      <c r="BI175" s="42">
        <f t="shared" si="35"/>
        <v>0.5410484950308968</v>
      </c>
      <c r="BJ175" s="42">
        <f>SUM(L175:M175)*'[12]Yellow Grease Complex'!$BH$119/S175</f>
        <v>0</v>
      </c>
      <c r="BK175" s="42">
        <f>SUM(L175:M175)*'[12]Yellow Grease Complex'!$BH$120/S175</f>
        <v>0</v>
      </c>
      <c r="BL175" s="42">
        <f t="shared" si="27"/>
        <v>0.35543619920224317</v>
      </c>
      <c r="BM175" s="42">
        <f t="shared" si="28"/>
        <v>0.5232810710477469</v>
      </c>
      <c r="BN175" s="4">
        <f t="shared" si="52"/>
        <v>-81.730332512315272</v>
      </c>
      <c r="BO175" s="54">
        <f t="shared" si="54"/>
        <v>7.0110701107011064E-2</v>
      </c>
      <c r="BP175" s="54">
        <f t="shared" si="54"/>
        <v>0.11254612546125461</v>
      </c>
      <c r="BQ175" s="54">
        <f t="shared" si="30"/>
        <v>0.52952029520295207</v>
      </c>
      <c r="BR175" s="54">
        <f t="shared" si="55"/>
        <v>1.4760147601476014E-2</v>
      </c>
      <c r="BS175" s="54">
        <f t="shared" si="55"/>
        <v>5.1660516605166053E-2</v>
      </c>
      <c r="BT175" s="54">
        <f t="shared" si="55"/>
        <v>5.9040590405904057E-2</v>
      </c>
      <c r="BU175" s="54" cm="1">
        <f t="array" ref="BU175">SUM(K175:M175/$P175)</f>
        <v>0.15682656826568264</v>
      </c>
      <c r="BV175" s="71">
        <f>[3]Biodiesel!$E4/1000000</f>
        <v>74.511500999999996</v>
      </c>
      <c r="BW175" s="71">
        <f t="shared" si="48"/>
        <v>70.233999999999995</v>
      </c>
      <c r="BX175" s="71">
        <f t="shared" si="51"/>
        <v>-4.2775010000000009</v>
      </c>
      <c r="EW175" s="4">
        <f>'[4]Renewable Diesel'!$AX38</f>
        <v>160</v>
      </c>
      <c r="EX175" s="4">
        <f t="shared" si="53"/>
        <v>2281</v>
      </c>
    </row>
    <row r="176" spans="1:154">
      <c r="A176" s="30">
        <v>41334</v>
      </c>
      <c r="B176" s="73">
        <v>39</v>
      </c>
      <c r="C176" s="73">
        <v>71</v>
      </c>
      <c r="D176" s="73">
        <v>0</v>
      </c>
      <c r="E176" s="386">
        <v>25</v>
      </c>
      <c r="F176" s="73">
        <v>443</v>
      </c>
      <c r="G176" s="386">
        <v>0</v>
      </c>
      <c r="H176" s="73">
        <v>9</v>
      </c>
      <c r="I176" s="73">
        <v>53</v>
      </c>
      <c r="J176" s="73">
        <v>36</v>
      </c>
      <c r="K176" s="73">
        <v>2</v>
      </c>
      <c r="L176" s="73">
        <v>77</v>
      </c>
      <c r="M176" s="73">
        <v>15</v>
      </c>
      <c r="N176" s="60">
        <v>0</v>
      </c>
      <c r="O176" s="61">
        <v>0</v>
      </c>
      <c r="P176" s="73">
        <v>770</v>
      </c>
      <c r="Q176" s="75">
        <v>7.6023853718257568</v>
      </c>
      <c r="R176" s="74">
        <v>2140</v>
      </c>
      <c r="S176" s="69">
        <v>101.28400000000001</v>
      </c>
      <c r="T176" s="78">
        <v>69.527176999999995</v>
      </c>
      <c r="U176" s="76">
        <v>29</v>
      </c>
      <c r="V176" s="76">
        <v>34.649788000000001</v>
      </c>
      <c r="W176" s="39">
        <f t="shared" si="36"/>
        <v>1.6493680000000026</v>
      </c>
      <c r="X176" s="39">
        <f t="shared" si="22"/>
        <v>98.527176999999995</v>
      </c>
      <c r="Y176" s="39"/>
      <c r="Z176" s="65">
        <f>V176/(X177/31)</f>
        <v>9.7762573389160501</v>
      </c>
      <c r="AA176" s="4">
        <f t="shared" si="49"/>
        <v>0</v>
      </c>
      <c r="AB176" s="4">
        <f t="shared" si="24"/>
        <v>770</v>
      </c>
      <c r="AC176" s="54">
        <f t="shared" si="50"/>
        <v>7.9943899018232845E-2</v>
      </c>
      <c r="AD176" s="54">
        <f t="shared" si="47"/>
        <v>8.562289907083942E-2</v>
      </c>
      <c r="AF176" s="54">
        <f t="shared" si="25"/>
        <v>0.9666360807272727</v>
      </c>
      <c r="AG176" s="54"/>
      <c r="AH176" s="4">
        <f t="shared" si="38"/>
        <v>578</v>
      </c>
      <c r="AI176" s="66">
        <f>AH176/31</f>
        <v>18.64516129032258</v>
      </c>
      <c r="AJ176" s="66"/>
      <c r="AK176" s="39">
        <f t="shared" si="39"/>
        <v>135</v>
      </c>
      <c r="AL176" s="66">
        <f>AK176/31</f>
        <v>4.354838709677419</v>
      </c>
      <c r="AM176" s="39"/>
      <c r="AN176" s="39">
        <f t="shared" si="40"/>
        <v>192</v>
      </c>
      <c r="AO176" s="40">
        <f t="shared" si="41"/>
        <v>0.57532467532467535</v>
      </c>
      <c r="AP176" s="40">
        <f t="shared" si="42"/>
        <v>0.75064935064935068</v>
      </c>
      <c r="AQ176" s="40">
        <f t="shared" si="43"/>
        <v>0.24935064935064935</v>
      </c>
      <c r="AR176" s="41">
        <f t="shared" si="44"/>
        <v>1192.5374193548389</v>
      </c>
      <c r="AS176" s="39">
        <f t="shared" si="45"/>
        <v>947.4625806451611</v>
      </c>
      <c r="AT176" s="40">
        <f t="shared" si="46"/>
        <v>0.55726047633403686</v>
      </c>
      <c r="AU176" s="5" t="e">
        <f t="shared" si="56"/>
        <v>#DIV/0!</v>
      </c>
      <c r="AV176" s="44">
        <f>'[1]Monthly SBO'!$K160</f>
        <v>0.8775989999999998</v>
      </c>
      <c r="AX176" s="71">
        <f>S176/31</f>
        <v>3.2672258064516133</v>
      </c>
      <c r="AZ176" s="42">
        <f t="shared" si="26"/>
        <v>0.21806451612903244</v>
      </c>
      <c r="BA176" s="67">
        <f>F176/31</f>
        <v>14.290322580645162</v>
      </c>
      <c r="BD176" s="42">
        <f t="shared" si="32"/>
        <v>5.8664017137119444</v>
      </c>
      <c r="BE176" s="42">
        <f t="shared" si="33"/>
        <v>4.3738398957387146</v>
      </c>
      <c r="BF176" s="68">
        <f>[2]Prices!$L521</f>
        <v>48.62</v>
      </c>
      <c r="BG176" s="68">
        <f t="shared" si="37"/>
        <v>48.933333333333337</v>
      </c>
      <c r="BH176" s="42">
        <f t="shared" si="34"/>
        <v>0.70099917064886852</v>
      </c>
      <c r="BI176" s="42">
        <f t="shared" si="35"/>
        <v>0.38505588246909678</v>
      </c>
      <c r="BJ176" s="42">
        <f>SUM(L176:M176)*'[12]Yellow Grease Complex'!$BH$119/S176</f>
        <v>0</v>
      </c>
      <c r="BK176" s="42">
        <f>SUM(L176:M176)*'[12]Yellow Grease Complex'!$BH$120/S176</f>
        <v>0</v>
      </c>
      <c r="BL176" s="42">
        <f t="shared" si="27"/>
        <v>0.44851848737140132</v>
      </c>
      <c r="BM176" s="42">
        <f t="shared" si="28"/>
        <v>0.52327156859996815</v>
      </c>
      <c r="BN176" s="4">
        <f t="shared" si="52"/>
        <v>79.593548387096916</v>
      </c>
      <c r="BO176" s="54">
        <f t="shared" si="54"/>
        <v>5.0649350649350652E-2</v>
      </c>
      <c r="BP176" s="54">
        <f t="shared" si="54"/>
        <v>9.2207792207792211E-2</v>
      </c>
      <c r="BQ176" s="54">
        <f t="shared" si="30"/>
        <v>0.57532467532467535</v>
      </c>
      <c r="BR176" s="54">
        <f t="shared" si="55"/>
        <v>1.1688311688311689E-2</v>
      </c>
      <c r="BS176" s="54">
        <f t="shared" si="55"/>
        <v>6.8831168831168826E-2</v>
      </c>
      <c r="BT176" s="54">
        <f t="shared" si="55"/>
        <v>4.6753246753246755E-2</v>
      </c>
      <c r="BU176" s="54" cm="1">
        <f t="array" ref="BU176">SUM(K176:M176/$P176)</f>
        <v>0.12207792207792209</v>
      </c>
      <c r="BV176" s="71">
        <f>[3]Biodiesel!$E5/1000000</f>
        <v>101.032335</v>
      </c>
      <c r="BW176" s="71">
        <f t="shared" si="48"/>
        <v>101.28400000000001</v>
      </c>
      <c r="BX176" s="71">
        <f t="shared" si="51"/>
        <v>0.25166500000000269</v>
      </c>
      <c r="EW176" s="4">
        <f>'[4]Renewable Diesel'!$AX39</f>
        <v>160</v>
      </c>
      <c r="EX176" s="4">
        <f t="shared" si="53"/>
        <v>2300</v>
      </c>
    </row>
    <row r="177" spans="1:154">
      <c r="A177" s="30">
        <v>41365</v>
      </c>
      <c r="B177" s="73">
        <v>47</v>
      </c>
      <c r="C177" s="73">
        <v>71</v>
      </c>
      <c r="D177" s="73">
        <v>0</v>
      </c>
      <c r="E177" s="386">
        <v>45</v>
      </c>
      <c r="F177" s="73">
        <v>423</v>
      </c>
      <c r="G177" s="386">
        <v>0</v>
      </c>
      <c r="H177" s="73">
        <v>15</v>
      </c>
      <c r="I177" s="73">
        <v>56</v>
      </c>
      <c r="J177" s="73">
        <v>48</v>
      </c>
      <c r="K177" s="73">
        <v>2</v>
      </c>
      <c r="L177" s="73">
        <v>84</v>
      </c>
      <c r="M177" s="73">
        <v>20</v>
      </c>
      <c r="N177" s="60">
        <v>0</v>
      </c>
      <c r="O177" s="60">
        <v>3</v>
      </c>
      <c r="P177" s="73">
        <v>814</v>
      </c>
      <c r="Q177" s="75">
        <v>7.606126015006681</v>
      </c>
      <c r="R177" s="74">
        <v>2141</v>
      </c>
      <c r="S177" s="69">
        <v>107.01900000000001</v>
      </c>
      <c r="T177" s="77">
        <v>78.872663000000003</v>
      </c>
      <c r="U177" s="76">
        <v>31</v>
      </c>
      <c r="V177" s="76">
        <v>33.829732999999997</v>
      </c>
      <c r="W177" s="39">
        <f t="shared" si="36"/>
        <v>-0.82005500000000353</v>
      </c>
      <c r="X177" s="39">
        <f t="shared" si="22"/>
        <v>109.872663</v>
      </c>
      <c r="Y177" s="39"/>
      <c r="Z177" s="65">
        <f>V177/(X178/30)</f>
        <v>8.6857502095456987</v>
      </c>
      <c r="AA177" s="4">
        <f t="shared" si="49"/>
        <v>0</v>
      </c>
      <c r="AB177" s="4">
        <f t="shared" si="24"/>
        <v>814</v>
      </c>
      <c r="AC177" s="54">
        <f t="shared" si="50"/>
        <v>0.14486638537271457</v>
      </c>
      <c r="AD177" s="54">
        <f t="shared" si="47"/>
        <v>6.1514813922612932E-2</v>
      </c>
      <c r="AF177" s="54">
        <f t="shared" si="25"/>
        <v>0.96616069540540539</v>
      </c>
      <c r="AG177" s="54"/>
      <c r="AH177" s="4">
        <f t="shared" si="38"/>
        <v>586</v>
      </c>
      <c r="AI177" s="66">
        <f>AH177/30</f>
        <v>19.533333333333335</v>
      </c>
      <c r="AJ177" s="66"/>
      <c r="AK177" s="39">
        <f t="shared" si="39"/>
        <v>163</v>
      </c>
      <c r="AL177" s="66">
        <f>AK177/30</f>
        <v>5.4333333333333336</v>
      </c>
      <c r="AM177" s="39"/>
      <c r="AN177" s="39">
        <f t="shared" si="40"/>
        <v>225</v>
      </c>
      <c r="AO177" s="40">
        <f t="shared" si="41"/>
        <v>0.51965601965601971</v>
      </c>
      <c r="AP177" s="40">
        <f t="shared" si="42"/>
        <v>0.71990171990171992</v>
      </c>
      <c r="AQ177" s="40">
        <f t="shared" si="43"/>
        <v>0.2764127764127764</v>
      </c>
      <c r="AR177" s="41">
        <f t="shared" si="44"/>
        <v>1302.0645000000002</v>
      </c>
      <c r="AS177" s="39">
        <f t="shared" si="45"/>
        <v>838.93549999999982</v>
      </c>
      <c r="AT177" s="40">
        <f t="shared" si="46"/>
        <v>0.60815716954694077</v>
      </c>
      <c r="AU177" s="5" t="e">
        <f t="shared" si="56"/>
        <v>#DIV/0!</v>
      </c>
      <c r="AV177" s="44">
        <f>'[1]Monthly SBO'!$K161</f>
        <v>0.85141909090909063</v>
      </c>
      <c r="AX177" s="71">
        <f>S177/30</f>
        <v>3.5673000000000004</v>
      </c>
      <c r="AZ177" s="42">
        <f t="shared" si="26"/>
        <v>0.43586666666666707</v>
      </c>
      <c r="BA177" s="67">
        <f>F177/30</f>
        <v>14.1</v>
      </c>
      <c r="BD177" s="42">
        <f t="shared" si="32"/>
        <v>5.3334467737438924</v>
      </c>
      <c r="BE177" s="42">
        <f t="shared" si="33"/>
        <v>3.9525691699604741</v>
      </c>
      <c r="BF177" s="68">
        <f>[2]Prices!$L522</f>
        <v>49.28</v>
      </c>
      <c r="BG177" s="68">
        <f t="shared" si="37"/>
        <v>49.076666666666661</v>
      </c>
      <c r="BH177" s="42">
        <f t="shared" si="34"/>
        <v>0.66343359590353113</v>
      </c>
      <c r="BI177" s="42">
        <f t="shared" si="35"/>
        <v>0.43917435221783047</v>
      </c>
      <c r="BJ177" s="42">
        <f>SUM(L177:M177)*'[12]Yellow Grease Complex'!$BH$119/S177</f>
        <v>0</v>
      </c>
      <c r="BK177" s="42">
        <f>SUM(L177:M177)*'[12]Yellow Grease Complex'!$BH$120/S177</f>
        <v>0</v>
      </c>
      <c r="BL177" s="42">
        <f t="shared" si="27"/>
        <v>0.36903358205596709</v>
      </c>
      <c r="BM177" s="42">
        <f t="shared" si="28"/>
        <v>0.54904996354668278</v>
      </c>
      <c r="BN177" s="4">
        <f t="shared" si="52"/>
        <v>159.09133333333352</v>
      </c>
      <c r="BO177" s="54">
        <f t="shared" si="54"/>
        <v>5.7739557739557738E-2</v>
      </c>
      <c r="BP177" s="54">
        <f t="shared" si="54"/>
        <v>8.7223587223587223E-2</v>
      </c>
      <c r="BQ177" s="54">
        <f t="shared" si="30"/>
        <v>0.51965601965601971</v>
      </c>
      <c r="BR177" s="54">
        <f t="shared" si="55"/>
        <v>1.8427518427518427E-2</v>
      </c>
      <c r="BS177" s="54">
        <f t="shared" si="55"/>
        <v>6.8796068796068796E-2</v>
      </c>
      <c r="BT177" s="54">
        <f t="shared" si="55"/>
        <v>5.896805896805897E-2</v>
      </c>
      <c r="BU177" s="54" cm="1">
        <f t="array" ref="BU177">SUM(K177:M177/$P177)</f>
        <v>0.13022113022113022</v>
      </c>
      <c r="BV177" s="71">
        <f>[3]Biodiesel!$E6/1000000</f>
        <v>110.960668</v>
      </c>
      <c r="BW177" s="71">
        <f t="shared" si="48"/>
        <v>107.01900000000001</v>
      </c>
      <c r="BX177" s="71">
        <f t="shared" si="51"/>
        <v>-3.9416679999999928</v>
      </c>
      <c r="EW177" s="4">
        <f>'[4]Renewable Diesel'!$AX40</f>
        <v>160</v>
      </c>
      <c r="EX177" s="4">
        <f t="shared" si="53"/>
        <v>2301</v>
      </c>
    </row>
    <row r="178" spans="1:154">
      <c r="A178" s="30">
        <v>41395</v>
      </c>
      <c r="B178" s="73">
        <v>33</v>
      </c>
      <c r="C178" s="73">
        <v>91</v>
      </c>
      <c r="D178" s="73">
        <v>0</v>
      </c>
      <c r="E178" s="386">
        <v>35</v>
      </c>
      <c r="F178" s="73">
        <v>416</v>
      </c>
      <c r="G178" s="386">
        <v>0</v>
      </c>
      <c r="H178" s="73">
        <v>20</v>
      </c>
      <c r="I178" s="73">
        <v>61</v>
      </c>
      <c r="J178" s="73">
        <v>41</v>
      </c>
      <c r="K178" s="61">
        <v>2</v>
      </c>
      <c r="L178" s="73">
        <v>92</v>
      </c>
      <c r="M178" s="73">
        <v>20</v>
      </c>
      <c r="N178" s="60">
        <v>0</v>
      </c>
      <c r="O178" s="61">
        <v>2</v>
      </c>
      <c r="P178" s="73">
        <v>813</v>
      </c>
      <c r="Q178" s="75">
        <v>7.3176659075975916</v>
      </c>
      <c r="R178" s="74">
        <v>2153</v>
      </c>
      <c r="S178" s="69">
        <v>111.101</v>
      </c>
      <c r="T178" s="77">
        <v>76.845634000000004</v>
      </c>
      <c r="U178" s="69">
        <v>40</v>
      </c>
      <c r="V178" s="79">
        <v>26.721242</v>
      </c>
      <c r="W178" s="39">
        <f t="shared" si="36"/>
        <v>-7.1084909999999972</v>
      </c>
      <c r="X178" s="39">
        <f t="shared" si="22"/>
        <v>116.845634</v>
      </c>
      <c r="Y178" s="39"/>
      <c r="Z178" s="65">
        <f>V178/(X179/31)</f>
        <v>7.2408996675889927</v>
      </c>
      <c r="AA178" s="4">
        <f t="shared" si="49"/>
        <v>0</v>
      </c>
      <c r="AB178" s="4">
        <f t="shared" si="24"/>
        <v>813</v>
      </c>
      <c r="AC178" s="54">
        <f t="shared" si="50"/>
        <v>5.9973924380704036E-2</v>
      </c>
      <c r="AD178" s="54">
        <f t="shared" si="47"/>
        <v>3.2517981850987976E-2</v>
      </c>
      <c r="AF178" s="54">
        <f t="shared" si="25"/>
        <v>1.0042464486346863</v>
      </c>
      <c r="AG178" s="54"/>
      <c r="AH178" s="4">
        <f t="shared" si="38"/>
        <v>575</v>
      </c>
      <c r="AI178" s="66">
        <f>AH178/31</f>
        <v>18.548387096774192</v>
      </c>
      <c r="AJ178" s="66"/>
      <c r="AK178" s="39">
        <f t="shared" si="39"/>
        <v>159</v>
      </c>
      <c r="AL178" s="66">
        <f>AK178/31</f>
        <v>5.129032258064516</v>
      </c>
      <c r="AM178" s="39"/>
      <c r="AN178" s="39">
        <f t="shared" si="40"/>
        <v>236</v>
      </c>
      <c r="AO178" s="40">
        <f t="shared" si="41"/>
        <v>0.51168511685116846</v>
      </c>
      <c r="AP178" s="40">
        <f t="shared" si="42"/>
        <v>0.70725707257072568</v>
      </c>
      <c r="AQ178" s="40">
        <f t="shared" si="43"/>
        <v>0.2902829028290283</v>
      </c>
      <c r="AR178" s="41">
        <f t="shared" si="44"/>
        <v>1308.1246774193548</v>
      </c>
      <c r="AS178" s="39">
        <f t="shared" si="45"/>
        <v>844.87532258064516</v>
      </c>
      <c r="AT178" s="40">
        <f t="shared" si="46"/>
        <v>0.60758229327420099</v>
      </c>
      <c r="AU178" s="5" t="e">
        <f t="shared" si="56"/>
        <v>#DIV/0!</v>
      </c>
      <c r="AV178" s="44">
        <f>'[1]Monthly SBO'!$K162</f>
        <v>0.84904363636363622</v>
      </c>
      <c r="AX178" s="71">
        <f>S178/31</f>
        <v>3.5839032258064516</v>
      </c>
      <c r="AZ178" s="42">
        <f t="shared" si="26"/>
        <v>0.294548387096774</v>
      </c>
      <c r="BA178" s="67">
        <f>F178/31</f>
        <v>13.419354838709678</v>
      </c>
      <c r="BD178" s="42">
        <f t="shared" si="32"/>
        <v>4.9210225518567512</v>
      </c>
      <c r="BE178" s="42">
        <f t="shared" si="33"/>
        <v>3.7443407350068858</v>
      </c>
      <c r="BF178" s="68">
        <f>[2]Prices!$L523</f>
        <v>49.31</v>
      </c>
      <c r="BG178" s="68">
        <f t="shared" si="37"/>
        <v>49.07</v>
      </c>
      <c r="BH178" s="42">
        <f t="shared" si="34"/>
        <v>0.81907453578275624</v>
      </c>
      <c r="BI178" s="42">
        <f t="shared" si="35"/>
        <v>0.29702702945968085</v>
      </c>
      <c r="BJ178" s="42">
        <f>SUM(L178:M178)*'[12]Yellow Grease Complex'!$BH$119/S178</f>
        <v>0</v>
      </c>
      <c r="BK178" s="42">
        <f>SUM(L178:M178)*'[12]Yellow Grease Complex'!$BH$120/S178</f>
        <v>0</v>
      </c>
      <c r="BL178" s="42">
        <f t="shared" si="27"/>
        <v>0.36165089221921337</v>
      </c>
      <c r="BM178" s="42">
        <f t="shared" si="28"/>
        <v>0.51160370118815546</v>
      </c>
      <c r="BN178" s="4">
        <f t="shared" si="52"/>
        <v>107.51016129032246</v>
      </c>
      <c r="BO178" s="54">
        <f t="shared" si="54"/>
        <v>4.0590405904059039E-2</v>
      </c>
      <c r="BP178" s="54">
        <f t="shared" si="54"/>
        <v>0.11193111931119311</v>
      </c>
      <c r="BQ178" s="54">
        <f t="shared" si="30"/>
        <v>0.51168511685116846</v>
      </c>
      <c r="BR178" s="54">
        <f t="shared" si="55"/>
        <v>2.4600246002460024E-2</v>
      </c>
      <c r="BS178" s="54">
        <f t="shared" si="55"/>
        <v>7.5030750307503072E-2</v>
      </c>
      <c r="BT178" s="54">
        <f t="shared" si="55"/>
        <v>5.0430504305043047E-2</v>
      </c>
      <c r="BU178" s="54" cm="1">
        <f t="array" ref="BU178">SUM(K178:M178/$P178)</f>
        <v>0.14022140221402213</v>
      </c>
      <c r="BV178" s="71">
        <f>[3]Biodiesel!$E7/1000000</f>
        <v>118.93685499999999</v>
      </c>
      <c r="BW178" s="71">
        <f t="shared" si="48"/>
        <v>111.101</v>
      </c>
      <c r="BX178" s="71">
        <f t="shared" si="51"/>
        <v>-7.8358549999999951</v>
      </c>
      <c r="EW178" s="4">
        <f>'[4]Renewable Diesel'!$AX41</f>
        <v>160</v>
      </c>
      <c r="EX178" s="4">
        <f t="shared" si="53"/>
        <v>2313</v>
      </c>
    </row>
    <row r="179" spans="1:154">
      <c r="A179" s="30">
        <v>41426</v>
      </c>
      <c r="B179" s="73">
        <v>28</v>
      </c>
      <c r="C179" s="73">
        <v>98</v>
      </c>
      <c r="D179" s="73">
        <v>0</v>
      </c>
      <c r="E179" s="386">
        <v>30</v>
      </c>
      <c r="F179" s="73">
        <v>486</v>
      </c>
      <c r="G179" s="386">
        <v>0</v>
      </c>
      <c r="H179" s="73">
        <v>19</v>
      </c>
      <c r="I179" s="73">
        <v>58</v>
      </c>
      <c r="J179" s="73">
        <v>41</v>
      </c>
      <c r="K179" s="73">
        <v>4</v>
      </c>
      <c r="L179" s="73">
        <v>94</v>
      </c>
      <c r="M179" s="73">
        <v>26</v>
      </c>
      <c r="N179" s="60">
        <v>0</v>
      </c>
      <c r="O179" s="61">
        <v>2</v>
      </c>
      <c r="P179" s="73">
        <v>886</v>
      </c>
      <c r="Q179" s="75">
        <v>7.8151875733225129</v>
      </c>
      <c r="R179" s="74">
        <v>2162</v>
      </c>
      <c r="S179" s="76">
        <v>113.369</v>
      </c>
      <c r="T179" s="78">
        <v>78.399941999999996</v>
      </c>
      <c r="U179" s="69">
        <v>36</v>
      </c>
      <c r="V179" s="76">
        <v>28.189969999999999</v>
      </c>
      <c r="W179" s="39">
        <f t="shared" si="36"/>
        <v>1.4687279999999987</v>
      </c>
      <c r="X179" s="39">
        <f t="shared" si="22"/>
        <v>114.399942</v>
      </c>
      <c r="Y179" s="39"/>
      <c r="Z179" s="65">
        <f>V179/(X180/30)</f>
        <v>6.5984823287235361</v>
      </c>
      <c r="AA179" s="4">
        <f t="shared" si="49"/>
        <v>0</v>
      </c>
      <c r="AB179" s="4">
        <f t="shared" si="24"/>
        <v>886</v>
      </c>
      <c r="AC179" s="54">
        <f t="shared" si="50"/>
        <v>0.26031294452347087</v>
      </c>
      <c r="AD179" s="54">
        <f t="shared" si="47"/>
        <v>6.9494752186168185E-2</v>
      </c>
      <c r="AF179" s="54">
        <f t="shared" si="25"/>
        <v>0.9403152427313769</v>
      </c>
      <c r="AG179" s="54"/>
      <c r="AH179" s="4">
        <f t="shared" si="38"/>
        <v>642</v>
      </c>
      <c r="AI179" s="66">
        <f>AH179/30</f>
        <v>21.4</v>
      </c>
      <c r="AJ179" s="66"/>
      <c r="AK179" s="39">
        <f t="shared" si="39"/>
        <v>156</v>
      </c>
      <c r="AL179" s="66">
        <f>AK179/30</f>
        <v>5.2</v>
      </c>
      <c r="AM179" s="39"/>
      <c r="AN179" s="39">
        <f t="shared" si="40"/>
        <v>242</v>
      </c>
      <c r="AO179" s="40">
        <f t="shared" si="41"/>
        <v>0.54853273137697522</v>
      </c>
      <c r="AP179" s="40">
        <f t="shared" si="42"/>
        <v>0.72460496613995484</v>
      </c>
      <c r="AQ179" s="40">
        <f t="shared" si="43"/>
        <v>0.27313769751693001</v>
      </c>
      <c r="AR179" s="41">
        <f t="shared" si="44"/>
        <v>1379.3228333333334</v>
      </c>
      <c r="AS179" s="39">
        <f t="shared" si="45"/>
        <v>782.67716666666661</v>
      </c>
      <c r="AT179" s="40">
        <f t="shared" si="46"/>
        <v>0.6379846592661117</v>
      </c>
      <c r="AU179" s="5" t="e">
        <f t="shared" si="56"/>
        <v>#DIV/0!</v>
      </c>
      <c r="AV179" s="44">
        <f>'[1]Monthly SBO'!$K163</f>
        <v>0.759517</v>
      </c>
      <c r="AX179" s="71">
        <f>S179/30</f>
        <v>3.7789666666666668</v>
      </c>
      <c r="AZ179" s="42">
        <f t="shared" si="26"/>
        <v>0.66650000000000009</v>
      </c>
      <c r="BA179" s="67">
        <f>F179/30</f>
        <v>16.2</v>
      </c>
      <c r="BD179" s="42">
        <f t="shared" si="32"/>
        <v>5.6118909570775832</v>
      </c>
      <c r="BE179" s="42">
        <f t="shared" si="33"/>
        <v>4.286886185817993</v>
      </c>
      <c r="BF179" s="68">
        <f>[2]Prices!$L524</f>
        <v>47.84</v>
      </c>
      <c r="BG179" s="68">
        <f t="shared" si="37"/>
        <v>48.81</v>
      </c>
      <c r="BH179" s="42">
        <f t="shared" si="34"/>
        <v>0.86443383993860756</v>
      </c>
      <c r="BI179" s="42">
        <f t="shared" si="35"/>
        <v>0.24698109712531643</v>
      </c>
      <c r="BJ179" s="42">
        <f>SUM(L179:M179)*'[12]Yellow Grease Complex'!$BH$119/S179</f>
        <v>0</v>
      </c>
      <c r="BK179" s="42">
        <f>SUM(L179:M179)*'[12]Yellow Grease Complex'!$BH$120/S179</f>
        <v>0</v>
      </c>
      <c r="BL179" s="42">
        <f t="shared" si="27"/>
        <v>0.33326616340892529</v>
      </c>
      <c r="BM179" s="42">
        <f t="shared" si="28"/>
        <v>0.38751879466154104</v>
      </c>
      <c r="BN179" s="4">
        <f t="shared" si="52"/>
        <v>243.27250000000004</v>
      </c>
      <c r="BO179" s="54">
        <f t="shared" si="54"/>
        <v>3.160270880361174E-2</v>
      </c>
      <c r="BP179" s="54">
        <f t="shared" si="54"/>
        <v>0.11060948081264109</v>
      </c>
      <c r="BQ179" s="54">
        <f t="shared" si="30"/>
        <v>0.54853273137697522</v>
      </c>
      <c r="BR179" s="54">
        <f t="shared" si="55"/>
        <v>2.144469525959368E-2</v>
      </c>
      <c r="BS179" s="54">
        <f t="shared" si="55"/>
        <v>6.5462753950338598E-2</v>
      </c>
      <c r="BT179" s="54">
        <f t="shared" si="55"/>
        <v>4.6275395033860044E-2</v>
      </c>
      <c r="BU179" s="54" cm="1">
        <f t="array" ref="BU179">SUM(K179:M179/$P179)</f>
        <v>0.1399548532731377</v>
      </c>
      <c r="BV179" s="71">
        <f>[3]Biodiesel!$E8/1000000</f>
        <v>117.47258600000001</v>
      </c>
      <c r="BW179" s="71">
        <f t="shared" si="48"/>
        <v>113.369</v>
      </c>
      <c r="BX179" s="71">
        <f t="shared" si="51"/>
        <v>-4.1035860000000071</v>
      </c>
      <c r="EW179" s="4">
        <f>'[4]Renewable Diesel'!$AX42</f>
        <v>160</v>
      </c>
      <c r="EX179" s="4">
        <f t="shared" si="53"/>
        <v>2322</v>
      </c>
    </row>
    <row r="180" spans="1:154">
      <c r="A180" s="30">
        <v>41456</v>
      </c>
      <c r="B180" s="73">
        <v>55</v>
      </c>
      <c r="C180" s="73">
        <v>108</v>
      </c>
      <c r="D180" s="73">
        <v>0</v>
      </c>
      <c r="E180" s="73">
        <v>93</v>
      </c>
      <c r="F180" s="73">
        <v>480</v>
      </c>
      <c r="G180" s="73">
        <v>2</v>
      </c>
      <c r="H180" s="73">
        <v>17</v>
      </c>
      <c r="I180" s="73">
        <v>50</v>
      </c>
      <c r="J180" s="73">
        <v>43</v>
      </c>
      <c r="K180" s="73">
        <v>2</v>
      </c>
      <c r="L180" s="73">
        <v>101</v>
      </c>
      <c r="M180" s="73">
        <v>31</v>
      </c>
      <c r="N180" s="60">
        <v>0</v>
      </c>
      <c r="O180" s="61">
        <v>2</v>
      </c>
      <c r="P180" s="73">
        <v>984</v>
      </c>
      <c r="Q180" s="75">
        <v>7.6263698789391281</v>
      </c>
      <c r="R180" s="74">
        <v>2156</v>
      </c>
      <c r="S180" s="69">
        <v>129.02600000000001</v>
      </c>
      <c r="T180" s="78">
        <v>88.165699000000004</v>
      </c>
      <c r="U180" s="69">
        <v>40</v>
      </c>
      <c r="V180" s="76">
        <v>29.825256</v>
      </c>
      <c r="W180" s="39">
        <f t="shared" si="36"/>
        <v>1.6352860000000007</v>
      </c>
      <c r="X180" s="39">
        <f t="shared" si="22"/>
        <v>128.16569900000002</v>
      </c>
      <c r="Y180" s="39"/>
      <c r="Z180" s="65">
        <f>V180/(X181/31)</f>
        <v>7.066924629208148</v>
      </c>
      <c r="AA180" s="4">
        <f t="shared" si="49"/>
        <v>0</v>
      </c>
      <c r="AB180" s="4">
        <f t="shared" si="24"/>
        <v>984</v>
      </c>
      <c r="AC180" s="54">
        <f t="shared" si="50"/>
        <v>0.53271028037383172</v>
      </c>
      <c r="AD180" s="54">
        <f t="shared" si="47"/>
        <v>5.1212035284236235E-2</v>
      </c>
      <c r="AF180" s="54">
        <f t="shared" si="25"/>
        <v>0.9635960642682927</v>
      </c>
      <c r="AG180" s="54"/>
      <c r="AH180" s="4">
        <f t="shared" si="38"/>
        <v>738</v>
      </c>
      <c r="AI180" s="66">
        <f>AH180/31</f>
        <v>23.806451612903224</v>
      </c>
      <c r="AJ180" s="66"/>
      <c r="AK180" s="39">
        <f t="shared" si="39"/>
        <v>258</v>
      </c>
      <c r="AL180" s="66">
        <f>AK180/31</f>
        <v>8.32258064516129</v>
      </c>
      <c r="AM180" s="39"/>
      <c r="AN180" s="39">
        <f t="shared" si="40"/>
        <v>244</v>
      </c>
      <c r="AO180" s="40">
        <f t="shared" si="41"/>
        <v>0.48780487804878048</v>
      </c>
      <c r="AP180" s="40">
        <f t="shared" si="42"/>
        <v>0.75</v>
      </c>
      <c r="AQ180" s="40">
        <f t="shared" si="43"/>
        <v>0.24796747967479674</v>
      </c>
      <c r="AR180" s="41">
        <f t="shared" si="44"/>
        <v>1519.1770967741936</v>
      </c>
      <c r="AS180" s="39">
        <f t="shared" si="45"/>
        <v>636.82290322580639</v>
      </c>
      <c r="AT180" s="40">
        <f t="shared" si="46"/>
        <v>0.70462759590639779</v>
      </c>
      <c r="AU180" s="5" t="e">
        <f t="shared" si="56"/>
        <v>#DIV/0!</v>
      </c>
      <c r="AV180" s="44">
        <f>'[1]Monthly SBO'!$K164</f>
        <v>0.43276090909090892</v>
      </c>
      <c r="AX180" s="71">
        <f>S180/31</f>
        <v>4.1621290322580649</v>
      </c>
      <c r="AZ180" s="42">
        <f t="shared" si="26"/>
        <v>1.2809354838709681</v>
      </c>
      <c r="BA180" s="67">
        <f>F180/31</f>
        <v>15.483870967741936</v>
      </c>
      <c r="BD180" s="42">
        <f t="shared" si="32"/>
        <v>5.7581709127962535</v>
      </c>
      <c r="BE180" s="42">
        <f t="shared" si="33"/>
        <v>3.720180428750794</v>
      </c>
      <c r="BF180" s="68">
        <f>[2]Prices!$L525</f>
        <v>45.19</v>
      </c>
      <c r="BG180" s="68">
        <f t="shared" si="37"/>
        <v>47.446666666666665</v>
      </c>
      <c r="BH180" s="42">
        <f t="shared" si="34"/>
        <v>0.8370405964689287</v>
      </c>
      <c r="BI180" s="42">
        <f t="shared" si="35"/>
        <v>0.42627067412769515</v>
      </c>
      <c r="BJ180" s="42">
        <f>SUM(L180:M180)*'[12]Yellow Grease Complex'!$BH$119/S180</f>
        <v>0</v>
      </c>
      <c r="BK180" s="42">
        <f>SUM(L180:M180)*'[12]Yellow Grease Complex'!$BH$120/S180</f>
        <v>0</v>
      </c>
      <c r="BL180" s="42">
        <f t="shared" si="27"/>
        <v>0.31631165184116528</v>
      </c>
      <c r="BM180" s="42">
        <f t="shared" si="28"/>
        <v>0.39346083521705921</v>
      </c>
      <c r="BN180" s="4">
        <f t="shared" si="52"/>
        <v>467.5414516129033</v>
      </c>
      <c r="BO180" s="54">
        <f t="shared" si="54"/>
        <v>5.589430894308943E-2</v>
      </c>
      <c r="BP180" s="54">
        <f t="shared" si="54"/>
        <v>0.10975609756097561</v>
      </c>
      <c r="BQ180" s="54">
        <f t="shared" si="30"/>
        <v>0.48780487804878048</v>
      </c>
      <c r="BR180" s="54">
        <f t="shared" si="55"/>
        <v>1.7276422764227643E-2</v>
      </c>
      <c r="BS180" s="54">
        <f t="shared" si="55"/>
        <v>5.08130081300813E-2</v>
      </c>
      <c r="BT180" s="54">
        <f t="shared" si="55"/>
        <v>4.3699186991869921E-2</v>
      </c>
      <c r="BU180" s="54" cm="1">
        <f t="array" ref="BU180">SUM(K180:M180/$P180)</f>
        <v>0.13617886178861788</v>
      </c>
      <c r="BV180" s="71">
        <f>[3]Biodiesel!$E9/1000000</f>
        <v>128.36794699999999</v>
      </c>
      <c r="BW180" s="71">
        <f t="shared" si="48"/>
        <v>129.02600000000001</v>
      </c>
      <c r="BX180" s="71">
        <f t="shared" si="51"/>
        <v>0.65805300000002376</v>
      </c>
      <c r="EW180" s="4">
        <f>'[4]Renewable Diesel'!$AX43</f>
        <v>160</v>
      </c>
      <c r="EX180" s="4">
        <f t="shared" si="53"/>
        <v>2316</v>
      </c>
    </row>
    <row r="181" spans="1:154">
      <c r="A181" s="30">
        <v>41487</v>
      </c>
      <c r="B181" s="73">
        <v>79</v>
      </c>
      <c r="C181" s="73">
        <v>106</v>
      </c>
      <c r="D181" s="73">
        <v>0</v>
      </c>
      <c r="E181" s="386">
        <v>50</v>
      </c>
      <c r="F181" s="73">
        <v>513</v>
      </c>
      <c r="G181" s="73">
        <v>2</v>
      </c>
      <c r="H181" s="73">
        <v>17</v>
      </c>
      <c r="I181" s="73">
        <v>51</v>
      </c>
      <c r="J181" s="73">
        <v>41</v>
      </c>
      <c r="K181" s="61">
        <v>2</v>
      </c>
      <c r="L181" s="73">
        <v>97</v>
      </c>
      <c r="M181" s="73">
        <v>31</v>
      </c>
      <c r="N181" s="60">
        <v>0</v>
      </c>
      <c r="O181" s="61">
        <v>2</v>
      </c>
      <c r="P181" s="73">
        <v>991</v>
      </c>
      <c r="Q181" s="36">
        <v>7.645484072551092</v>
      </c>
      <c r="R181" s="74">
        <v>2153</v>
      </c>
      <c r="S181" s="69">
        <v>129.619</v>
      </c>
      <c r="T181" s="77">
        <v>90.832431999999997</v>
      </c>
      <c r="U181" s="69">
        <v>40</v>
      </c>
      <c r="V181" s="76">
        <v>27.988645000000002</v>
      </c>
      <c r="W181" s="39">
        <f t="shared" si="36"/>
        <v>-1.8366109999999978</v>
      </c>
      <c r="X181" s="39">
        <f t="shared" si="22"/>
        <v>130.83243199999998</v>
      </c>
      <c r="Y181" s="39"/>
      <c r="Z181" s="65">
        <f>V181/(X182/31)</f>
        <v>6.732941094214679</v>
      </c>
      <c r="AA181" s="4">
        <f t="shared" si="49"/>
        <v>0</v>
      </c>
      <c r="AB181" s="4">
        <f t="shared" si="24"/>
        <v>991</v>
      </c>
      <c r="AC181" s="54">
        <f t="shared" si="50"/>
        <v>0.43001443001442996</v>
      </c>
      <c r="AD181" s="54">
        <f t="shared" si="47"/>
        <v>4.356480410011665E-2</v>
      </c>
      <c r="AF181" s="54">
        <f t="shared" si="25"/>
        <v>0.96118701317860744</v>
      </c>
      <c r="AG181" s="54"/>
      <c r="AH181" s="4">
        <f t="shared" si="38"/>
        <v>750</v>
      </c>
      <c r="AI181" s="66">
        <f>AH181/31</f>
        <v>24.193548387096776</v>
      </c>
      <c r="AJ181" s="66"/>
      <c r="AK181" s="39">
        <f t="shared" si="39"/>
        <v>237</v>
      </c>
      <c r="AL181" s="66">
        <f>AK181/31</f>
        <v>7.645161290322581</v>
      </c>
      <c r="AM181" s="39"/>
      <c r="AN181" s="39">
        <f t="shared" si="40"/>
        <v>239</v>
      </c>
      <c r="AO181" s="40">
        <f t="shared" si="41"/>
        <v>0.51765893037336019</v>
      </c>
      <c r="AP181" s="40">
        <f t="shared" si="42"/>
        <v>0.75681130171543898</v>
      </c>
      <c r="AQ181" s="40">
        <f t="shared" si="43"/>
        <v>0.24117053481331988</v>
      </c>
      <c r="AR181" s="41">
        <f t="shared" si="44"/>
        <v>1526.1591935483871</v>
      </c>
      <c r="AS181" s="39">
        <f t="shared" si="45"/>
        <v>626.84080645161293</v>
      </c>
      <c r="AT181" s="40">
        <f t="shared" si="46"/>
        <v>0.70885238901457825</v>
      </c>
      <c r="AU181" s="5" t="e">
        <f t="shared" si="56"/>
        <v>#DIV/0!</v>
      </c>
      <c r="AV181" s="44">
        <f>'[1]Monthly SBO'!$K165</f>
        <v>0.18257909090909072</v>
      </c>
      <c r="AX181" s="71">
        <f>S181/31</f>
        <v>4.181258064516129</v>
      </c>
      <c r="AZ181" s="42">
        <f t="shared" si="26"/>
        <v>1.2327096774193547</v>
      </c>
      <c r="BA181" s="67">
        <f>F181/31</f>
        <v>16.548387096774192</v>
      </c>
      <c r="BD181" s="42">
        <f t="shared" si="32"/>
        <v>5.7325235687738347</v>
      </c>
      <c r="BE181" s="42">
        <f t="shared" si="33"/>
        <v>3.9577531071833603</v>
      </c>
      <c r="BF181" s="68">
        <f>[2]Prices!$L526</f>
        <v>42.33</v>
      </c>
      <c r="BG181" s="68">
        <f t="shared" si="37"/>
        <v>45.120000000000005</v>
      </c>
      <c r="BH181" s="42">
        <f t="shared" si="34"/>
        <v>0.81778134378447609</v>
      </c>
      <c r="BI181" s="42">
        <f t="shared" si="35"/>
        <v>0.6094785486695623</v>
      </c>
      <c r="BJ181" s="42">
        <f>SUM(L181:M181)*'[12]Yellow Grease Complex'!$BH$119/S181</f>
        <v>0</v>
      </c>
      <c r="BK181" s="42">
        <f>SUM(L181:M181)*'[12]Yellow Grease Complex'!$BH$120/S181</f>
        <v>0</v>
      </c>
      <c r="BL181" s="42">
        <f t="shared" si="27"/>
        <v>0.29905953645771849</v>
      </c>
      <c r="BM181" s="42">
        <f t="shared" si="28"/>
        <v>0.39349939007594537</v>
      </c>
      <c r="BN181" s="4">
        <f t="shared" si="52"/>
        <v>449.93903225806434</v>
      </c>
      <c r="BO181" s="54">
        <f t="shared" si="54"/>
        <v>7.9717457114026238E-2</v>
      </c>
      <c r="BP181" s="54">
        <f t="shared" si="54"/>
        <v>0.10696266397578204</v>
      </c>
      <c r="BQ181" s="54">
        <f t="shared" si="30"/>
        <v>0.51765893037336019</v>
      </c>
      <c r="BR181" s="54">
        <f t="shared" si="55"/>
        <v>1.7154389505549948E-2</v>
      </c>
      <c r="BS181" s="54">
        <f t="shared" si="55"/>
        <v>5.1463168516649851E-2</v>
      </c>
      <c r="BT181" s="54">
        <f t="shared" si="55"/>
        <v>4.1372351160443993E-2</v>
      </c>
      <c r="BU181" s="54" cm="1">
        <f t="array" ref="BU181">SUM(K181:M181/$P181)</f>
        <v>0.13118062563067609</v>
      </c>
      <c r="BV181" s="71">
        <f>[3]Biodiesel!$E10/1000000</f>
        <v>129.93832900000001</v>
      </c>
      <c r="BW181" s="71">
        <f t="shared" si="48"/>
        <v>129.619</v>
      </c>
      <c r="BX181" s="71">
        <f t="shared" si="51"/>
        <v>-0.31932900000001041</v>
      </c>
      <c r="EW181" s="4">
        <f>'[4]Renewable Diesel'!$AX44</f>
        <v>160</v>
      </c>
      <c r="EX181" s="4">
        <f t="shared" si="53"/>
        <v>2313</v>
      </c>
    </row>
    <row r="182" spans="1:154">
      <c r="A182" s="30">
        <v>41518</v>
      </c>
      <c r="B182" s="73">
        <v>44</v>
      </c>
      <c r="C182" s="73">
        <v>95</v>
      </c>
      <c r="D182" s="73">
        <v>0</v>
      </c>
      <c r="E182" s="73">
        <v>93</v>
      </c>
      <c r="F182" s="73">
        <v>502</v>
      </c>
      <c r="G182" s="73">
        <v>2</v>
      </c>
      <c r="H182" s="73">
        <v>14</v>
      </c>
      <c r="I182" s="73">
        <v>50</v>
      </c>
      <c r="J182" s="73">
        <v>38</v>
      </c>
      <c r="K182" s="61">
        <v>2</v>
      </c>
      <c r="L182" s="73">
        <v>108</v>
      </c>
      <c r="M182" s="73">
        <v>22</v>
      </c>
      <c r="N182" s="60">
        <v>0</v>
      </c>
      <c r="O182" s="61">
        <v>2</v>
      </c>
      <c r="P182" s="73">
        <v>972.107482</v>
      </c>
      <c r="Q182" s="36">
        <v>7.650474025105261</v>
      </c>
      <c r="R182" s="74">
        <v>2153</v>
      </c>
      <c r="S182" s="69">
        <v>127.065</v>
      </c>
      <c r="T182" s="77">
        <v>91.866119999999995</v>
      </c>
      <c r="U182" s="69">
        <v>37</v>
      </c>
      <c r="V182" s="76">
        <v>26.675294999999998</v>
      </c>
      <c r="W182" s="39">
        <f t="shared" si="36"/>
        <v>-1.3133500000000033</v>
      </c>
      <c r="X182" s="39">
        <f t="shared" si="22"/>
        <v>128.86612</v>
      </c>
      <c r="Y182" s="39"/>
      <c r="Z182" s="65">
        <f>V182/(X183/30)</f>
        <v>5.6583566378096375</v>
      </c>
      <c r="AA182" s="4">
        <f t="shared" si="49"/>
        <v>0.10748200000000452</v>
      </c>
      <c r="AB182" s="4">
        <f t="shared" si="24"/>
        <v>972</v>
      </c>
      <c r="AC182" s="54">
        <f t="shared" si="50"/>
        <v>0.57281553398058249</v>
      </c>
      <c r="AD182" s="54">
        <f t="shared" si="47"/>
        <v>3.7583906474972562E-2</v>
      </c>
      <c r="AF182" s="54">
        <f t="shared" si="25"/>
        <v>0.96056008763442469</v>
      </c>
      <c r="AG182" s="54"/>
      <c r="AH182" s="4">
        <f t="shared" si="38"/>
        <v>736</v>
      </c>
      <c r="AI182" s="66">
        <f>AH182/30</f>
        <v>24.533333333333335</v>
      </c>
      <c r="AJ182" s="66"/>
      <c r="AK182" s="39">
        <f t="shared" si="39"/>
        <v>234</v>
      </c>
      <c r="AL182" s="66">
        <f>AK182/30</f>
        <v>7.8</v>
      </c>
      <c r="AM182" s="39"/>
      <c r="AN182" s="39">
        <f t="shared" si="40"/>
        <v>234</v>
      </c>
      <c r="AO182" s="40">
        <f t="shared" si="41"/>
        <v>0.51640380235238226</v>
      </c>
      <c r="AP182" s="40">
        <f t="shared" si="42"/>
        <v>0.75711792536126166</v>
      </c>
      <c r="AQ182" s="40">
        <f t="shared" si="43"/>
        <v>0.24071412300887937</v>
      </c>
      <c r="AR182" s="41">
        <f t="shared" si="44"/>
        <v>1545.9575</v>
      </c>
      <c r="AS182" s="39">
        <f t="shared" si="45"/>
        <v>607.04250000000002</v>
      </c>
      <c r="AT182" s="40">
        <f t="shared" si="46"/>
        <v>0.71804807245703672</v>
      </c>
      <c r="AU182" s="5" t="e">
        <f t="shared" si="56"/>
        <v>#DIV/0!</v>
      </c>
      <c r="AV182" s="44">
        <f>'[1]Monthly SBO'!$K166</f>
        <v>0.17256199999999988</v>
      </c>
      <c r="AX182" s="71">
        <f>S182/30</f>
        <v>4.2355</v>
      </c>
      <c r="AZ182" s="42">
        <f t="shared" si="26"/>
        <v>1.5070666666666668</v>
      </c>
      <c r="BA182" s="67">
        <f>F182/30</f>
        <v>16.733333333333334</v>
      </c>
      <c r="BD182" s="42">
        <f t="shared" si="32"/>
        <v>5.7113537677707686</v>
      </c>
      <c r="BE182" s="42">
        <f t="shared" si="33"/>
        <v>3.9507338763624915</v>
      </c>
      <c r="BF182" s="68">
        <f>[2]Prices!$L527</f>
        <v>42.12</v>
      </c>
      <c r="BG182" s="68">
        <f t="shared" si="37"/>
        <v>43.213333333333331</v>
      </c>
      <c r="BH182" s="42">
        <f t="shared" si="34"/>
        <v>0.74764884114429619</v>
      </c>
      <c r="BI182" s="42">
        <f t="shared" si="35"/>
        <v>0.34627946326683195</v>
      </c>
      <c r="BJ182" s="42">
        <f>SUM(L182:M182)*'[12]Yellow Grease Complex'!$BH$119/S182</f>
        <v>0</v>
      </c>
      <c r="BK182" s="42">
        <f>SUM(L182:M182)*'[12]Yellow Grease Complex'!$BH$120/S182</f>
        <v>0</v>
      </c>
      <c r="BL182" s="42">
        <f t="shared" si="27"/>
        <v>0.26194391489733254</v>
      </c>
      <c r="BM182" s="42">
        <f t="shared" si="28"/>
        <v>0.16735305673996245</v>
      </c>
      <c r="BN182" s="4">
        <f t="shared" si="52"/>
        <v>550.07933333333335</v>
      </c>
      <c r="BO182" s="54">
        <f t="shared" si="54"/>
        <v>4.5262484668336295E-2</v>
      </c>
      <c r="BP182" s="54">
        <f t="shared" si="54"/>
        <v>9.7725819170271538E-2</v>
      </c>
      <c r="BQ182" s="54">
        <f t="shared" si="30"/>
        <v>0.51640380235238226</v>
      </c>
      <c r="BR182" s="54">
        <f t="shared" si="55"/>
        <v>1.4401699667197912E-2</v>
      </c>
      <c r="BS182" s="54">
        <f t="shared" si="55"/>
        <v>5.1434641668563971E-2</v>
      </c>
      <c r="BT182" s="54">
        <f t="shared" si="55"/>
        <v>3.9090327668108618E-2</v>
      </c>
      <c r="BU182" s="54" cm="1">
        <f t="array" ref="BU182">SUM(K182:M182/$P182)</f>
        <v>0.13578745400500888</v>
      </c>
      <c r="BV182" s="71">
        <f>[3]Biodiesel!$E11/1000000</f>
        <v>127.64734199999999</v>
      </c>
      <c r="BW182" s="71">
        <f t="shared" si="48"/>
        <v>127.065</v>
      </c>
      <c r="BX182" s="71">
        <f t="shared" si="51"/>
        <v>-0.58234199999999703</v>
      </c>
      <c r="EW182" s="4">
        <f>'[4]Renewable Diesel'!$AX45</f>
        <v>160</v>
      </c>
      <c r="EX182" s="4">
        <f t="shared" si="53"/>
        <v>2313</v>
      </c>
    </row>
    <row r="183" spans="1:154">
      <c r="A183" s="30">
        <v>41548</v>
      </c>
      <c r="B183" s="73">
        <v>82</v>
      </c>
      <c r="C183" s="73">
        <v>103</v>
      </c>
      <c r="D183" s="73">
        <v>0</v>
      </c>
      <c r="E183" s="73">
        <v>100</v>
      </c>
      <c r="F183" s="73">
        <v>551</v>
      </c>
      <c r="G183" s="386">
        <v>0</v>
      </c>
      <c r="H183" s="73">
        <v>13</v>
      </c>
      <c r="I183" s="73">
        <v>23</v>
      </c>
      <c r="J183" s="73">
        <v>36</v>
      </c>
      <c r="K183" s="73">
        <v>1</v>
      </c>
      <c r="L183" s="73">
        <v>107</v>
      </c>
      <c r="M183" s="73">
        <v>28</v>
      </c>
      <c r="N183" s="60">
        <v>0</v>
      </c>
      <c r="O183" s="61">
        <v>2</v>
      </c>
      <c r="P183" s="73">
        <v>1046</v>
      </c>
      <c r="Q183" s="36">
        <v>7.610925971739162</v>
      </c>
      <c r="R183" s="74">
        <v>2137</v>
      </c>
      <c r="S183" s="69">
        <v>137.434</v>
      </c>
      <c r="T183" s="78">
        <v>99.429552999999999</v>
      </c>
      <c r="U183" s="69">
        <v>42</v>
      </c>
      <c r="V183" s="79">
        <v>22.749717</v>
      </c>
      <c r="W183" s="39">
        <f t="shared" si="36"/>
        <v>-3.925577999999998</v>
      </c>
      <c r="X183" s="39">
        <f t="shared" si="22"/>
        <v>141.429553</v>
      </c>
      <c r="Y183" s="39"/>
      <c r="Z183" s="65">
        <f>V183/(X184/31)</f>
        <v>5.8661611510285834</v>
      </c>
      <c r="AA183" s="4">
        <f t="shared" si="49"/>
        <v>0</v>
      </c>
      <c r="AB183" s="4">
        <f t="shared" si="24"/>
        <v>1046</v>
      </c>
      <c r="AC183" s="54">
        <f t="shared" si="50"/>
        <v>0.82229965156794416</v>
      </c>
      <c r="AD183" s="54">
        <f t="shared" si="47"/>
        <v>1.3017806521792741E-2</v>
      </c>
      <c r="AF183" s="54">
        <f t="shared" si="25"/>
        <v>0.96555137013384318</v>
      </c>
      <c r="AG183" s="54"/>
      <c r="AH183" s="4">
        <f t="shared" si="38"/>
        <v>836</v>
      </c>
      <c r="AI183" s="66">
        <f>AH183/31</f>
        <v>26.967741935483872</v>
      </c>
      <c r="AJ183" s="66"/>
      <c r="AK183" s="39">
        <f t="shared" si="39"/>
        <v>285</v>
      </c>
      <c r="AL183" s="66">
        <f>AK183/31</f>
        <v>9.193548387096774</v>
      </c>
      <c r="AM183" s="39"/>
      <c r="AN183" s="39">
        <f t="shared" si="40"/>
        <v>208</v>
      </c>
      <c r="AO183" s="40">
        <f t="shared" si="41"/>
        <v>0.52676864244741872</v>
      </c>
      <c r="AP183" s="40">
        <f t="shared" si="42"/>
        <v>0.79923518164435947</v>
      </c>
      <c r="AQ183" s="40">
        <f t="shared" si="43"/>
        <v>0.19885277246653921</v>
      </c>
      <c r="AR183" s="41">
        <f t="shared" si="44"/>
        <v>1618.1745161290321</v>
      </c>
      <c r="AS183" s="39">
        <f t="shared" si="45"/>
        <v>518.8254838709679</v>
      </c>
      <c r="AT183" s="40">
        <f t="shared" si="46"/>
        <v>0.75721783627937866</v>
      </c>
      <c r="AU183" s="5" t="e">
        <f t="shared" si="56"/>
        <v>#DIV/0!</v>
      </c>
      <c r="AV183" s="44">
        <f>'[1]Monthly SBO'!$K167</f>
        <v>0.10357391304347797</v>
      </c>
      <c r="AX183" s="71">
        <f>S183/31</f>
        <v>4.4333548387096773</v>
      </c>
      <c r="AZ183" s="42">
        <f t="shared" si="26"/>
        <v>2.0048709677419354</v>
      </c>
      <c r="BA183" s="67">
        <f>F183/31</f>
        <v>17.774193548387096</v>
      </c>
      <c r="BD183" s="42">
        <f t="shared" si="32"/>
        <v>5.9110700858964043</v>
      </c>
      <c r="BE183" s="42">
        <f t="shared" si="33"/>
        <v>4.0091971419008399</v>
      </c>
      <c r="BF183" s="68">
        <f>[2]Prices!$L528</f>
        <v>39.659999999999997</v>
      </c>
      <c r="BG183" s="68">
        <f t="shared" si="37"/>
        <v>41.37</v>
      </c>
      <c r="BH183" s="42">
        <f t="shared" si="34"/>
        <v>0.74945064540070139</v>
      </c>
      <c r="BI183" s="42">
        <f t="shared" si="35"/>
        <v>0.59665002837725745</v>
      </c>
      <c r="BJ183" s="42">
        <f>SUM(L183:M183)*'[12]Yellow Grease Complex'!$BH$119/S183</f>
        <v>0</v>
      </c>
      <c r="BK183" s="42">
        <f>SUM(L183:M183)*'[12]Yellow Grease Complex'!$BH$120/S183</f>
        <v>0</v>
      </c>
      <c r="BL183" s="42">
        <f t="shared" si="27"/>
        <v>0.26287101537795438</v>
      </c>
      <c r="BM183" s="42">
        <f t="shared" si="28"/>
        <v>9.2778005427513313E-2</v>
      </c>
      <c r="BN183" s="4">
        <f t="shared" si="52"/>
        <v>731.77790322580631</v>
      </c>
      <c r="BO183" s="54">
        <f t="shared" si="54"/>
        <v>7.8393881453154873E-2</v>
      </c>
      <c r="BP183" s="54">
        <f t="shared" si="54"/>
        <v>9.8470363288718929E-2</v>
      </c>
      <c r="BQ183" s="54">
        <f t="shared" si="30"/>
        <v>0.52676864244741872</v>
      </c>
      <c r="BR183" s="54">
        <f t="shared" si="55"/>
        <v>1.24282982791587E-2</v>
      </c>
      <c r="BS183" s="54">
        <f t="shared" si="55"/>
        <v>2.1988527724665391E-2</v>
      </c>
      <c r="BT183" s="54">
        <f t="shared" si="55"/>
        <v>3.4416826003824091E-2</v>
      </c>
      <c r="BU183" s="54" cm="1">
        <f t="array" ref="BU183">SUM(K183:M183/$P183)</f>
        <v>0.13001912045889102</v>
      </c>
      <c r="BV183" s="71">
        <f>[3]Biodiesel!$E12/1000000</f>
        <v>130.30029200000001</v>
      </c>
      <c r="BW183" s="71">
        <f t="shared" si="48"/>
        <v>137.434</v>
      </c>
      <c r="BX183" s="71">
        <f t="shared" si="51"/>
        <v>7.1337079999999844</v>
      </c>
      <c r="EW183" s="4">
        <f>'[4]Renewable Diesel'!$AX46</f>
        <v>160</v>
      </c>
      <c r="EX183" s="4">
        <f t="shared" si="53"/>
        <v>2297</v>
      </c>
    </row>
    <row r="184" spans="1:154">
      <c r="A184" s="30">
        <v>41579</v>
      </c>
      <c r="B184" s="73">
        <v>80</v>
      </c>
      <c r="C184" s="73">
        <v>98</v>
      </c>
      <c r="D184" s="73">
        <v>0</v>
      </c>
      <c r="E184" s="73">
        <v>93</v>
      </c>
      <c r="F184" s="73">
        <v>535</v>
      </c>
      <c r="G184" s="386">
        <v>0</v>
      </c>
      <c r="H184" s="73">
        <v>11</v>
      </c>
      <c r="I184" s="73">
        <v>12</v>
      </c>
      <c r="J184" s="73">
        <v>34</v>
      </c>
      <c r="K184" s="61">
        <v>0</v>
      </c>
      <c r="L184" s="73">
        <v>91</v>
      </c>
      <c r="M184" s="73">
        <v>32</v>
      </c>
      <c r="N184" s="60">
        <v>0</v>
      </c>
      <c r="O184" s="61">
        <v>2</v>
      </c>
      <c r="P184" s="73">
        <v>988</v>
      </c>
      <c r="Q184" s="36">
        <v>7.6387224468652626</v>
      </c>
      <c r="R184" s="74">
        <v>2136</v>
      </c>
      <c r="S184" s="69">
        <v>129.34100000000001</v>
      </c>
      <c r="T184" s="78">
        <v>87.221931999999995</v>
      </c>
      <c r="U184" s="69">
        <v>33</v>
      </c>
      <c r="V184" s="76">
        <v>33.702916999999999</v>
      </c>
      <c r="W184" s="39">
        <f t="shared" si="36"/>
        <v>10.953199999999999</v>
      </c>
      <c r="X184" s="39">
        <f t="shared" si="22"/>
        <v>120.221932</v>
      </c>
      <c r="Y184" s="39"/>
      <c r="Z184" s="65">
        <f>V184/(X185/30)</f>
        <v>6.8372787024116972</v>
      </c>
      <c r="AA184" s="4">
        <f t="shared" si="49"/>
        <v>0</v>
      </c>
      <c r="AB184" s="4">
        <f t="shared" si="24"/>
        <v>988</v>
      </c>
      <c r="AC184" s="54">
        <f t="shared" si="50"/>
        <v>1.2660550458715596</v>
      </c>
      <c r="AD184" s="54">
        <f t="shared" si="47"/>
        <v>2.5389097274560513E-2</v>
      </c>
      <c r="AF184" s="54">
        <f t="shared" si="25"/>
        <v>0.96203783435222667</v>
      </c>
      <c r="AG184" s="54"/>
      <c r="AH184" s="4">
        <f t="shared" si="38"/>
        <v>806</v>
      </c>
      <c r="AI184" s="66">
        <f>AH184/30</f>
        <v>26.866666666666667</v>
      </c>
      <c r="AJ184" s="66"/>
      <c r="AK184" s="39">
        <f t="shared" si="39"/>
        <v>271</v>
      </c>
      <c r="AL184" s="66">
        <f>AK184/30</f>
        <v>9.0333333333333332</v>
      </c>
      <c r="AM184" s="39"/>
      <c r="AN184" s="39">
        <f t="shared" si="40"/>
        <v>180</v>
      </c>
      <c r="AO184" s="40">
        <f t="shared" si="41"/>
        <v>0.541497975708502</v>
      </c>
      <c r="AP184" s="40">
        <f t="shared" si="42"/>
        <v>0.81578947368421051</v>
      </c>
      <c r="AQ184" s="40">
        <f t="shared" si="43"/>
        <v>0.18218623481781376</v>
      </c>
      <c r="AR184" s="41">
        <f t="shared" si="44"/>
        <v>1573.6488333333336</v>
      </c>
      <c r="AS184" s="39">
        <f t="shared" si="45"/>
        <v>562.35116666666636</v>
      </c>
      <c r="AT184" s="40">
        <f t="shared" si="46"/>
        <v>0.73672698189762809</v>
      </c>
      <c r="AU184" s="5" t="e">
        <f t="shared" si="56"/>
        <v>#DIV/0!</v>
      </c>
      <c r="AV184" s="44">
        <f>'[1]Monthly SBO'!$K168</f>
        <v>0.15801899999999985</v>
      </c>
      <c r="AX184" s="71">
        <f>S184/30</f>
        <v>4.3113666666666672</v>
      </c>
      <c r="AZ184" s="42">
        <f t="shared" si="26"/>
        <v>2.4037333333333342</v>
      </c>
      <c r="BA184" s="67">
        <f>F184/30</f>
        <v>17.833333333333332</v>
      </c>
      <c r="BD184" s="42">
        <f t="shared" si="32"/>
        <v>6.7042675707457438</v>
      </c>
      <c r="BE184" s="42">
        <f t="shared" si="33"/>
        <v>4.1363527419766353</v>
      </c>
      <c r="BF184" s="68">
        <f>[2]Prices!$L529</f>
        <v>39.58</v>
      </c>
      <c r="BG184" s="68">
        <f t="shared" si="37"/>
        <v>40.453333333333333</v>
      </c>
      <c r="BH184" s="42">
        <f t="shared" si="34"/>
        <v>0.75768704432469203</v>
      </c>
      <c r="BI184" s="42">
        <f t="shared" si="35"/>
        <v>0.61852003618342211</v>
      </c>
      <c r="BJ184" s="42">
        <f>SUM(L184:M184)*'[12]Yellow Grease Complex'!$BH$119/S184</f>
        <v>0</v>
      </c>
      <c r="BK184" s="42">
        <f>SUM(L184:M184)*'[12]Yellow Grease Complex'!$BH$120/S184</f>
        <v>0</v>
      </c>
      <c r="BL184" s="42">
        <f t="shared" si="27"/>
        <v>0.33308660251665434</v>
      </c>
      <c r="BM184" s="42">
        <f t="shared" si="28"/>
        <v>5.9215396002960774E-2</v>
      </c>
      <c r="BN184" s="4">
        <f t="shared" si="52"/>
        <v>877.362666666667</v>
      </c>
      <c r="BO184" s="54">
        <f t="shared" si="54"/>
        <v>8.0971659919028341E-2</v>
      </c>
      <c r="BP184" s="54">
        <f t="shared" si="54"/>
        <v>9.9190283400809723E-2</v>
      </c>
      <c r="BQ184" s="54">
        <f t="shared" si="30"/>
        <v>0.541497975708502</v>
      </c>
      <c r="BR184" s="54">
        <f t="shared" si="55"/>
        <v>1.1133603238866396E-2</v>
      </c>
      <c r="BS184" s="54">
        <f t="shared" si="55"/>
        <v>1.2145748987854251E-2</v>
      </c>
      <c r="BT184" s="54">
        <f t="shared" si="55"/>
        <v>3.4412955465587043E-2</v>
      </c>
      <c r="BU184" s="54" cm="1">
        <f t="array" ref="BU184">SUM(K184:M184/$P184)</f>
        <v>0.12449392712550607</v>
      </c>
      <c r="BV184" s="71">
        <f>[3]Biodiesel!$E13/1000000</f>
        <v>110.331788</v>
      </c>
      <c r="BW184" s="71">
        <f t="shared" si="48"/>
        <v>129.34100000000001</v>
      </c>
      <c r="BX184" s="71">
        <f t="shared" si="51"/>
        <v>19.009212000000005</v>
      </c>
      <c r="EW184" s="4">
        <f>'[4]Renewable Diesel'!$AX47</f>
        <v>160</v>
      </c>
      <c r="EX184" s="4">
        <f t="shared" si="53"/>
        <v>2296</v>
      </c>
    </row>
    <row r="185" spans="1:154">
      <c r="A185" s="80">
        <v>41609</v>
      </c>
      <c r="B185" s="73">
        <v>105</v>
      </c>
      <c r="C185" s="73">
        <v>104</v>
      </c>
      <c r="D185" s="73">
        <v>0</v>
      </c>
      <c r="E185" s="73">
        <v>63.346420000000002</v>
      </c>
      <c r="F185" s="73">
        <v>559</v>
      </c>
      <c r="G185" s="386">
        <v>0</v>
      </c>
      <c r="H185" s="73">
        <v>11</v>
      </c>
      <c r="I185" s="73">
        <v>8</v>
      </c>
      <c r="J185" s="73">
        <v>45</v>
      </c>
      <c r="K185" s="61">
        <v>1</v>
      </c>
      <c r="L185" s="73">
        <v>84</v>
      </c>
      <c r="M185" s="73">
        <v>39</v>
      </c>
      <c r="N185" s="60">
        <v>0</v>
      </c>
      <c r="O185" s="61">
        <v>3</v>
      </c>
      <c r="P185" s="73">
        <v>1022.3464200000001</v>
      </c>
      <c r="Q185" s="36">
        <v>7.5673310140636572</v>
      </c>
      <c r="R185" s="74">
        <v>2116</v>
      </c>
      <c r="S185" s="69">
        <v>135.1</v>
      </c>
      <c r="T185" s="77">
        <v>78.878645000000006</v>
      </c>
      <c r="U185" s="69">
        <v>69</v>
      </c>
      <c r="V185" s="76">
        <v>19.967759000000001</v>
      </c>
      <c r="W185" s="39">
        <f t="shared" si="36"/>
        <v>-13.735157999999998</v>
      </c>
      <c r="X185" s="39">
        <f t="shared" si="22"/>
        <v>147.87864500000001</v>
      </c>
      <c r="Y185" s="39"/>
      <c r="Z185" s="65">
        <f>V185/(X186/31)</f>
        <v>9.3787958939393956</v>
      </c>
      <c r="AA185" s="4">
        <f t="shared" si="49"/>
        <v>0</v>
      </c>
      <c r="AB185" s="4">
        <f t="shared" si="24"/>
        <v>1022.3464200000001</v>
      </c>
      <c r="AC185" s="54">
        <f t="shared" si="50"/>
        <v>1.2518643612334803</v>
      </c>
      <c r="AD185" s="54">
        <f t="shared" si="47"/>
        <v>1.0189210251258185E-2</v>
      </c>
      <c r="AF185" s="54">
        <f t="shared" si="25"/>
        <v>0.97111385590805888</v>
      </c>
      <c r="AG185" s="54"/>
      <c r="AH185" s="4">
        <f t="shared" si="38"/>
        <v>831.34642000000008</v>
      </c>
      <c r="AI185" s="66">
        <f>AH185/31</f>
        <v>26.817626451612906</v>
      </c>
      <c r="AJ185" s="66"/>
      <c r="AK185" s="39">
        <f t="shared" si="39"/>
        <v>272.34642000000002</v>
      </c>
      <c r="AL185" s="66">
        <f>AK185/31</f>
        <v>8.7853683870967743</v>
      </c>
      <c r="AM185" s="39"/>
      <c r="AN185" s="39">
        <f t="shared" si="40"/>
        <v>188</v>
      </c>
      <c r="AO185" s="40">
        <f t="shared" si="41"/>
        <v>0.54678139333632136</v>
      </c>
      <c r="AP185" s="40">
        <f t="shared" si="42"/>
        <v>0.81317487275986156</v>
      </c>
      <c r="AQ185" s="40">
        <f t="shared" si="43"/>
        <v>0.18389070115783257</v>
      </c>
      <c r="AR185" s="41">
        <f t="shared" si="44"/>
        <v>1590.6935483870966</v>
      </c>
      <c r="AS185" s="39">
        <f t="shared" si="45"/>
        <v>525.3064516129034</v>
      </c>
      <c r="AT185" s="40">
        <f t="shared" si="46"/>
        <v>0.75174553326422333</v>
      </c>
      <c r="AU185" s="5" t="e">
        <f t="shared" si="56"/>
        <v>#DIV/0!</v>
      </c>
      <c r="AV185" s="44">
        <f>'[1]Monthly SBO'!$K169</f>
        <v>-3.3975238095238315E-2</v>
      </c>
      <c r="AX185" s="71">
        <f>S185/31</f>
        <v>4.3580645161290317</v>
      </c>
      <c r="AZ185" s="42">
        <f t="shared" si="26"/>
        <v>2.4538064516129028</v>
      </c>
      <c r="BA185" s="67">
        <f>F185/31</f>
        <v>18.032258064516128</v>
      </c>
      <c r="BD185" s="42">
        <f t="shared" si="32"/>
        <v>5.621815239110421</v>
      </c>
      <c r="BE185" s="42">
        <f t="shared" si="33"/>
        <v>4.1376757957068842</v>
      </c>
      <c r="BF185" s="68">
        <f>[2]Prices!$L530</f>
        <v>37.630000000000003</v>
      </c>
      <c r="BG185" s="68">
        <f t="shared" si="37"/>
        <v>38.956666666666671</v>
      </c>
      <c r="BH185" s="42">
        <f t="shared" si="34"/>
        <v>0.76980014803849006</v>
      </c>
      <c r="BI185" s="42">
        <f t="shared" si="35"/>
        <v>0.77720207253886009</v>
      </c>
      <c r="BJ185" s="42">
        <f>SUM(L185:M185)*'[12]Yellow Grease Complex'!$BH$119/S185</f>
        <v>0</v>
      </c>
      <c r="BK185" s="42">
        <f>SUM(L185:M185)*'[12]Yellow Grease Complex'!$BH$120/S185</f>
        <v>0</v>
      </c>
      <c r="BL185" s="42">
        <f t="shared" si="27"/>
        <v>0.34246575342465752</v>
      </c>
      <c r="BM185" s="42">
        <f t="shared" si="28"/>
        <v>6.8493150684931503E-2</v>
      </c>
      <c r="BN185" s="4">
        <f t="shared" si="52"/>
        <v>895.63935483870955</v>
      </c>
      <c r="BO185" s="54">
        <f t="shared" si="54"/>
        <v>0.10270491288070437</v>
      </c>
      <c r="BP185" s="54">
        <f t="shared" si="54"/>
        <v>0.10172677085326909</v>
      </c>
      <c r="BQ185" s="54">
        <f t="shared" si="30"/>
        <v>0.54678139333632136</v>
      </c>
      <c r="BR185" s="54">
        <f t="shared" si="55"/>
        <v>1.0759562301788076E-2</v>
      </c>
      <c r="BS185" s="54">
        <f t="shared" si="55"/>
        <v>7.8251362194822378E-3</v>
      </c>
      <c r="BT185" s="54">
        <f t="shared" si="55"/>
        <v>4.401639123458758E-2</v>
      </c>
      <c r="BU185" s="54" cm="1">
        <f t="array" ref="BU185">SUM(K185:M185/$P185)</f>
        <v>0.12128961140197468</v>
      </c>
      <c r="BV185" s="71">
        <f>[3]Biodiesel!$E14/1000000</f>
        <v>158.431724</v>
      </c>
      <c r="BW185" s="71">
        <f t="shared" si="48"/>
        <v>135.1</v>
      </c>
      <c r="BX185" s="71">
        <f t="shared" si="51"/>
        <v>-23.331724000000008</v>
      </c>
      <c r="EW185" s="4">
        <f>'[4]Renewable Diesel'!$AX48</f>
        <v>160</v>
      </c>
      <c r="EX185" s="4">
        <f t="shared" si="53"/>
        <v>2276</v>
      </c>
    </row>
    <row r="186" spans="1:154">
      <c r="A186" s="30">
        <v>41640</v>
      </c>
      <c r="B186" s="73">
        <v>36</v>
      </c>
      <c r="C186" s="81">
        <v>73</v>
      </c>
      <c r="D186" s="73">
        <v>0</v>
      </c>
      <c r="E186" s="386">
        <v>10</v>
      </c>
      <c r="F186" s="73">
        <v>241</v>
      </c>
      <c r="G186" s="386">
        <v>9</v>
      </c>
      <c r="H186" s="61">
        <v>2</v>
      </c>
      <c r="I186" s="81">
        <v>5</v>
      </c>
      <c r="J186" s="73">
        <v>25</v>
      </c>
      <c r="K186" s="61">
        <v>2</v>
      </c>
      <c r="L186" s="73">
        <v>60</v>
      </c>
      <c r="M186" s="73">
        <v>11</v>
      </c>
      <c r="N186" s="60">
        <v>0</v>
      </c>
      <c r="O186" s="73">
        <v>21</v>
      </c>
      <c r="P186" s="82">
        <v>495</v>
      </c>
      <c r="Q186" s="36">
        <f>P186/S186</f>
        <v>6.7808219178082192</v>
      </c>
      <c r="R186" s="74">
        <v>1959</v>
      </c>
      <c r="S186" s="76">
        <v>73</v>
      </c>
      <c r="T186" s="8">
        <v>50</v>
      </c>
      <c r="U186" s="8">
        <v>16</v>
      </c>
      <c r="V186" s="76">
        <v>26</v>
      </c>
      <c r="W186" s="39">
        <f t="shared" si="36"/>
        <v>6.0322409999999991</v>
      </c>
      <c r="X186" s="39">
        <f t="shared" si="22"/>
        <v>66</v>
      </c>
      <c r="Y186" s="40">
        <f>X186/AVERAGE(X174,X162,X150,X138,X126)-1</f>
        <v>0.54495099527803026</v>
      </c>
      <c r="Z186" s="65">
        <f>V186/(X187/31)</f>
        <v>11.194444444444443</v>
      </c>
      <c r="AA186" s="4">
        <f t="shared" si="49"/>
        <v>0</v>
      </c>
      <c r="AB186" s="4">
        <f>P186-AA186</f>
        <v>495</v>
      </c>
      <c r="AC186" s="54">
        <f t="shared" si="50"/>
        <v>-5.7142857142857162E-2</v>
      </c>
      <c r="AD186" s="54">
        <f t="shared" si="47"/>
        <v>-8.4222252208744353E-2</v>
      </c>
      <c r="AF186" s="54">
        <f t="shared" si="25"/>
        <v>1.0837535757575756</v>
      </c>
      <c r="AG186" s="54">
        <f t="shared" ref="AG186:AG249" si="57">AF186/AVERAGE(AF174,AF162,AF150,AF138,AF126)-1</f>
        <v>9.0456260048971338E-2</v>
      </c>
      <c r="AH186" s="4">
        <f t="shared" si="38"/>
        <v>369</v>
      </c>
      <c r="AI186" s="66">
        <f>AH186/31</f>
        <v>11.903225806451612</v>
      </c>
      <c r="AJ186" s="54">
        <f>AI186/AVERAGE(AI174,AI162,AI150,AI138,AI126)-1</f>
        <v>0.40091116173120733</v>
      </c>
      <c r="AK186" s="39">
        <f t="shared" si="39"/>
        <v>128</v>
      </c>
      <c r="AL186" s="66">
        <f>AK186/31</f>
        <v>4.129032258064516</v>
      </c>
      <c r="AM186" s="54">
        <f>AL186/AVERAGE(AL174,AL162,AL150,AL138,AL126)-1</f>
        <v>1.0915032679738559</v>
      </c>
      <c r="AN186" s="39">
        <f t="shared" si="40"/>
        <v>105</v>
      </c>
      <c r="AO186" s="40">
        <f t="shared" si="41"/>
        <v>0.4868686868686869</v>
      </c>
      <c r="AP186" s="40">
        <f t="shared" si="42"/>
        <v>0.74545454545454548</v>
      </c>
      <c r="AQ186" s="40">
        <f t="shared" si="43"/>
        <v>0.21212121212121213</v>
      </c>
      <c r="AR186" s="41">
        <f t="shared" si="44"/>
        <v>859.51612903225816</v>
      </c>
      <c r="AS186" s="39">
        <f t="shared" si="45"/>
        <v>1099.483870967742</v>
      </c>
      <c r="AT186" s="40">
        <f t="shared" si="46"/>
        <v>0.43875249057287297</v>
      </c>
      <c r="AU186" s="5">
        <f t="shared" si="56"/>
        <v>0.62150162264024456</v>
      </c>
      <c r="AV186" s="44">
        <f>'[1]Monthly SBO'!$K170</f>
        <v>-0.16851428571428592</v>
      </c>
      <c r="AX186" s="71">
        <f>S186/31</f>
        <v>2.3548387096774195</v>
      </c>
      <c r="AY186" s="54">
        <f t="shared" ref="AY186:AY218" si="58">AX186/AVERAGE(AX174,AX162,AX150,AX138,AX126)-1</f>
        <v>0.23196029708109411</v>
      </c>
      <c r="AZ186" s="42">
        <f t="shared" si="26"/>
        <v>0.13341935483870948</v>
      </c>
      <c r="BA186" s="67">
        <f>F186/31</f>
        <v>7.774193548387097</v>
      </c>
      <c r="BB186" s="54">
        <f t="shared" ref="BB186:BB218" si="59">BA186/AVERAGE(BA174,BA162,BA150,BA138,BA126)-1</f>
        <v>0.19188921859544994</v>
      </c>
      <c r="BC186" s="42">
        <f t="shared" ref="BC186:BC244" si="60">BA186-BA174</f>
        <v>-2.3225806451612909</v>
      </c>
      <c r="BD186" s="42">
        <f t="shared" si="32"/>
        <v>5.5909090909090908</v>
      </c>
      <c r="BE186" s="42">
        <f t="shared" si="33"/>
        <v>3.3013698630136985</v>
      </c>
      <c r="BF186" s="68">
        <f>[2]Prices!$L531</f>
        <v>34.950000000000003</v>
      </c>
      <c r="BG186" s="68">
        <f t="shared" si="37"/>
        <v>37.38666666666667</v>
      </c>
      <c r="BH186" s="42">
        <f t="shared" si="34"/>
        <v>1</v>
      </c>
      <c r="BI186" s="42">
        <f t="shared" si="35"/>
        <v>0.49315068493150682</v>
      </c>
      <c r="BJ186" s="42">
        <f>SUM(L186:M186)*'[12]Yellow Grease Complex'!$BH$119/S186</f>
        <v>0</v>
      </c>
      <c r="BK186" s="42">
        <f>SUM(L186:M186)*'[12]Yellow Grease Complex'!$BH$120/S186</f>
        <v>0</v>
      </c>
      <c r="BL186" s="42">
        <f t="shared" si="27"/>
        <v>0.53947368421052633</v>
      </c>
      <c r="BM186" s="42">
        <f t="shared" si="28"/>
        <v>0.27631578947368424</v>
      </c>
      <c r="BN186" s="4">
        <f t="shared" si="52"/>
        <v>48.698064516128966</v>
      </c>
      <c r="BO186" s="54">
        <f t="shared" si="54"/>
        <v>7.2727272727272724E-2</v>
      </c>
      <c r="BP186" s="54">
        <f t="shared" si="54"/>
        <v>0.14747474747474748</v>
      </c>
      <c r="BQ186" s="54">
        <f t="shared" si="30"/>
        <v>0.4868686868686869</v>
      </c>
      <c r="BR186" s="54">
        <f t="shared" si="55"/>
        <v>4.0404040404040404E-3</v>
      </c>
      <c r="BS186" s="54">
        <f t="shared" si="55"/>
        <v>1.0101010101010102E-2</v>
      </c>
      <c r="BT186" s="54">
        <f t="shared" si="55"/>
        <v>5.0505050505050504E-2</v>
      </c>
      <c r="BU186" s="54" cm="1">
        <f t="array" ref="BU186">SUM(K186:M186/$P186)</f>
        <v>0.14747474747474748</v>
      </c>
      <c r="BV186" s="71">
        <f>[3]Biodiesel!$F3/1000000</f>
        <v>56.695627000000002</v>
      </c>
      <c r="BW186" s="71">
        <f t="shared" si="48"/>
        <v>73</v>
      </c>
      <c r="BX186" s="71">
        <f t="shared" si="51"/>
        <v>16.304372999999998</v>
      </c>
      <c r="EW186" s="4">
        <f>'[4]Renewable Diesel'!$AX49</f>
        <v>160</v>
      </c>
      <c r="EX186" s="4">
        <f t="shared" si="53"/>
        <v>2119</v>
      </c>
    </row>
    <row r="187" spans="1:154">
      <c r="A187" s="30">
        <v>41671</v>
      </c>
      <c r="B187" s="73">
        <v>27</v>
      </c>
      <c r="C187" s="81">
        <v>54</v>
      </c>
      <c r="D187" s="73">
        <v>0</v>
      </c>
      <c r="E187" s="73">
        <v>0</v>
      </c>
      <c r="F187" s="73">
        <v>277</v>
      </c>
      <c r="G187" s="386">
        <v>6</v>
      </c>
      <c r="H187" s="61">
        <v>6</v>
      </c>
      <c r="I187" s="81">
        <v>21</v>
      </c>
      <c r="J187" s="73">
        <v>41</v>
      </c>
      <c r="K187" s="73">
        <v>4</v>
      </c>
      <c r="L187" s="73">
        <v>76</v>
      </c>
      <c r="M187" s="73">
        <v>22</v>
      </c>
      <c r="N187" s="60">
        <v>0</v>
      </c>
      <c r="O187" s="61">
        <v>11</v>
      </c>
      <c r="P187" s="82">
        <v>545</v>
      </c>
      <c r="Q187" s="36">
        <f t="shared" ref="Q187:Q253" si="61">P187/S187</f>
        <v>7.1710526315789478</v>
      </c>
      <c r="R187" s="74">
        <v>2102</v>
      </c>
      <c r="S187" s="76">
        <v>76</v>
      </c>
      <c r="T187" s="8">
        <v>52</v>
      </c>
      <c r="U187" s="8">
        <v>20</v>
      </c>
      <c r="V187" s="76">
        <v>32</v>
      </c>
      <c r="W187" s="39">
        <f t="shared" si="36"/>
        <v>6</v>
      </c>
      <c r="X187" s="39">
        <f t="shared" si="22"/>
        <v>72</v>
      </c>
      <c r="Y187" s="40">
        <f t="shared" ref="Y187:Y247" si="62">X187/AVERAGE(X175,X163,X151,X139,X127)-1</f>
        <v>0.44388990872080947</v>
      </c>
      <c r="Z187" s="65">
        <f>V187/(X188/28)</f>
        <v>9.1428571428571423</v>
      </c>
      <c r="AA187" s="4">
        <f t="shared" si="49"/>
        <v>0</v>
      </c>
      <c r="AB187" s="4">
        <f t="shared" ref="AB187:AB243" si="63">P187-AA187</f>
        <v>545</v>
      </c>
      <c r="AC187" s="54">
        <f t="shared" si="50"/>
        <v>5.5350553505535416E-3</v>
      </c>
      <c r="AD187" s="54">
        <f t="shared" si="47"/>
        <v>-1.3496919688649633E-2</v>
      </c>
      <c r="AF187" s="54">
        <f t="shared" si="25"/>
        <v>1.0247784220183485</v>
      </c>
      <c r="AG187" s="54">
        <f t="shared" si="57"/>
        <v>1.188038022664184E-2</v>
      </c>
      <c r="AH187" s="4">
        <f t="shared" si="38"/>
        <v>364</v>
      </c>
      <c r="AI187" s="66">
        <f>AH187/28</f>
        <v>13</v>
      </c>
      <c r="AJ187" s="54">
        <f t="shared" ref="AJ187:AJ250" si="64">AI187/AVERAGE(AI175,AI163,AI151,AI139,AI127)-1</f>
        <v>0.37351341504671209</v>
      </c>
      <c r="AK187" s="39">
        <f t="shared" si="39"/>
        <v>87</v>
      </c>
      <c r="AL187" s="66">
        <f>AK187/28</f>
        <v>3.1071428571428572</v>
      </c>
      <c r="AM187" s="54">
        <f t="shared" ref="AM187:AM250" si="65">AL187/AVERAGE(AL175,AL163,AL151,AL139,AL127)-1</f>
        <v>0.3176310841863379</v>
      </c>
      <c r="AN187" s="39">
        <f t="shared" si="40"/>
        <v>170</v>
      </c>
      <c r="AO187" s="40">
        <f t="shared" si="41"/>
        <v>0.50825688073394493</v>
      </c>
      <c r="AP187" s="40">
        <f t="shared" si="42"/>
        <v>0.66788990825688077</v>
      </c>
      <c r="AQ187" s="40">
        <f t="shared" si="43"/>
        <v>0.31192660550458717</v>
      </c>
      <c r="AR187" s="41">
        <f t="shared" si="44"/>
        <v>990.71428571428578</v>
      </c>
      <c r="AS187" s="39">
        <f t="shared" si="45"/>
        <v>1111.2857142857142</v>
      </c>
      <c r="AT187" s="40">
        <f t="shared" si="46"/>
        <v>0.47131983145303796</v>
      </c>
      <c r="AU187" s="5">
        <f t="shared" si="56"/>
        <v>0.55412142967331546</v>
      </c>
      <c r="AV187" s="44">
        <f>'[1]Monthly SBO'!$K171</f>
        <v>-5.3703157894736946E-2</v>
      </c>
      <c r="AX187" s="71">
        <f>S187/28</f>
        <v>2.7142857142857144</v>
      </c>
      <c r="AY187" s="54">
        <f t="shared" si="58"/>
        <v>0.2011862979098491</v>
      </c>
      <c r="AZ187" s="42">
        <f t="shared" si="26"/>
        <v>0.20592857142857168</v>
      </c>
      <c r="BA187" s="67">
        <f>F187/28</f>
        <v>9.8928571428571423</v>
      </c>
      <c r="BB187" s="54">
        <f t="shared" si="59"/>
        <v>0.39205628530828673</v>
      </c>
      <c r="BC187" s="42">
        <f t="shared" si="60"/>
        <v>-0.35714285714285765</v>
      </c>
      <c r="BD187" s="42">
        <f t="shared" si="32"/>
        <v>5.0555555555555554</v>
      </c>
      <c r="BE187" s="42">
        <f t="shared" si="33"/>
        <v>3.6447368421052633</v>
      </c>
      <c r="BF187" s="68">
        <f>[2]Prices!$L532</f>
        <v>37.11</v>
      </c>
      <c r="BG187" s="68">
        <f t="shared" si="37"/>
        <v>36.56333333333334</v>
      </c>
      <c r="BH187" s="42">
        <f t="shared" si="34"/>
        <v>0.71052631578947367</v>
      </c>
      <c r="BI187" s="42">
        <f t="shared" si="35"/>
        <v>0.35526315789473684</v>
      </c>
      <c r="BJ187" s="42">
        <f>SUM(L187:M187)*'[12]Yellow Grease Complex'!$BH$119/S187</f>
        <v>0</v>
      </c>
      <c r="BK187" s="42">
        <f>SUM(L187:M187)*'[12]Yellow Grease Complex'!$BH$120/S187</f>
        <v>0</v>
      </c>
      <c r="BL187" s="42">
        <f t="shared" si="27"/>
        <v>0.41414141414141414</v>
      </c>
      <c r="BM187" s="42">
        <f t="shared" si="28"/>
        <v>0.43434343434343436</v>
      </c>
      <c r="BN187" s="4">
        <f t="shared" si="52"/>
        <v>75.163928571428642</v>
      </c>
      <c r="BO187" s="54">
        <f t="shared" si="54"/>
        <v>4.9541284403669728E-2</v>
      </c>
      <c r="BP187" s="54">
        <f t="shared" si="54"/>
        <v>9.9082568807339455E-2</v>
      </c>
      <c r="BQ187" s="54">
        <f t="shared" si="30"/>
        <v>0.50825688073394493</v>
      </c>
      <c r="BR187" s="54">
        <f t="shared" si="55"/>
        <v>1.1009174311926606E-2</v>
      </c>
      <c r="BS187" s="54">
        <f t="shared" si="55"/>
        <v>3.8532110091743121E-2</v>
      </c>
      <c r="BT187" s="54">
        <f t="shared" si="55"/>
        <v>7.5229357798165142E-2</v>
      </c>
      <c r="BU187" s="54" cm="1">
        <f t="array" ref="BU187">SUM(K187:M187/$P187)</f>
        <v>0.1871559633027523</v>
      </c>
      <c r="BV187" s="71">
        <f>[3]Biodiesel!$F4/1000000</f>
        <v>69.859288000000006</v>
      </c>
      <c r="BW187" s="71">
        <f t="shared" si="48"/>
        <v>76</v>
      </c>
      <c r="BX187" s="71">
        <f t="shared" si="51"/>
        <v>6.1407119999999935</v>
      </c>
      <c r="EW187" s="4">
        <f>'[4]Renewable Diesel'!$AX50</f>
        <v>160</v>
      </c>
      <c r="EX187" s="4">
        <f t="shared" si="53"/>
        <v>2262</v>
      </c>
    </row>
    <row r="188" spans="1:154">
      <c r="A188" s="30">
        <v>41699</v>
      </c>
      <c r="B188" s="73">
        <v>32</v>
      </c>
      <c r="C188" s="81">
        <v>77</v>
      </c>
      <c r="D188" s="73">
        <v>0</v>
      </c>
      <c r="E188" s="73">
        <v>0</v>
      </c>
      <c r="F188" s="73">
        <v>379</v>
      </c>
      <c r="G188" s="386">
        <v>6</v>
      </c>
      <c r="H188" s="73">
        <v>13</v>
      </c>
      <c r="I188" s="81">
        <v>43</v>
      </c>
      <c r="J188" s="73">
        <v>41</v>
      </c>
      <c r="K188" s="73">
        <v>3</v>
      </c>
      <c r="L188" s="73">
        <v>93</v>
      </c>
      <c r="M188" s="73">
        <v>21</v>
      </c>
      <c r="N188" s="60">
        <v>0</v>
      </c>
      <c r="O188" s="61">
        <v>7</v>
      </c>
      <c r="P188" s="82">
        <v>715</v>
      </c>
      <c r="Q188" s="36">
        <f t="shared" si="61"/>
        <v>7.2222222222222223</v>
      </c>
      <c r="R188" s="74">
        <v>2073</v>
      </c>
      <c r="S188" s="76">
        <v>99</v>
      </c>
      <c r="T188" s="8">
        <v>67</v>
      </c>
      <c r="U188" s="8">
        <v>31</v>
      </c>
      <c r="V188" s="76">
        <v>36</v>
      </c>
      <c r="W188" s="39">
        <f t="shared" si="36"/>
        <v>4</v>
      </c>
      <c r="X188" s="39">
        <f t="shared" si="22"/>
        <v>98</v>
      </c>
      <c r="Y188" s="40">
        <f t="shared" si="62"/>
        <v>0.58278248438248337</v>
      </c>
      <c r="Z188" s="65">
        <f>V188/(X189/31)</f>
        <v>12.263736263736263</v>
      </c>
      <c r="AA188" s="4">
        <f t="shared" si="49"/>
        <v>0</v>
      </c>
      <c r="AB188" s="4">
        <f t="shared" si="63"/>
        <v>715</v>
      </c>
      <c r="AC188" s="54">
        <f t="shared" si="50"/>
        <v>-7.1428571428571397E-2</v>
      </c>
      <c r="AD188" s="54">
        <f t="shared" si="47"/>
        <v>1.3971649455257529E-2</v>
      </c>
      <c r="AF188" s="54">
        <f t="shared" si="25"/>
        <v>1.0175178461538461</v>
      </c>
      <c r="AG188" s="54">
        <f t="shared" si="57"/>
        <v>-1.857655977642847E-2</v>
      </c>
      <c r="AH188" s="4">
        <f t="shared" si="38"/>
        <v>494</v>
      </c>
      <c r="AI188" s="66">
        <f>AH188/31</f>
        <v>15.935483870967742</v>
      </c>
      <c r="AJ188" s="54">
        <f t="shared" si="64"/>
        <v>0.49878640776699057</v>
      </c>
      <c r="AK188" s="39">
        <f t="shared" si="39"/>
        <v>115</v>
      </c>
      <c r="AL188" s="66">
        <f>AK188/31</f>
        <v>3.7096774193548385</v>
      </c>
      <c r="AM188" s="54">
        <f t="shared" si="65"/>
        <v>0.39225181598062941</v>
      </c>
      <c r="AN188" s="39">
        <f t="shared" si="40"/>
        <v>214</v>
      </c>
      <c r="AO188" s="40">
        <f t="shared" si="41"/>
        <v>0.53006993006993008</v>
      </c>
      <c r="AP188" s="40">
        <f t="shared" si="42"/>
        <v>0.69090909090909092</v>
      </c>
      <c r="AQ188" s="40">
        <f t="shared" si="43"/>
        <v>0.2993006993006993</v>
      </c>
      <c r="AR188" s="41">
        <f t="shared" si="44"/>
        <v>1165.6451612903224</v>
      </c>
      <c r="AS188" s="39">
        <f t="shared" si="45"/>
        <v>907.35483870967755</v>
      </c>
      <c r="AT188" s="40">
        <f t="shared" si="46"/>
        <v>0.56229867886653273</v>
      </c>
      <c r="AU188" s="5">
        <f t="shared" si="56"/>
        <v>0.61214334984467489</v>
      </c>
      <c r="AV188" s="44">
        <f>'[1]Monthly SBO'!$K172</f>
        <v>0.25095142857142849</v>
      </c>
      <c r="AX188" s="71">
        <f>S188/31</f>
        <v>3.193548387096774</v>
      </c>
      <c r="AY188" s="54">
        <f t="shared" si="58"/>
        <v>0.16289008648730707</v>
      </c>
      <c r="AZ188" s="42">
        <f t="shared" si="26"/>
        <v>-7.3677419354839291E-2</v>
      </c>
      <c r="BA188" s="67">
        <f>F188/31</f>
        <v>12.225806451612904</v>
      </c>
      <c r="BB188" s="54">
        <f t="shared" si="59"/>
        <v>0.5344129554655872</v>
      </c>
      <c r="BC188" s="42">
        <f t="shared" si="60"/>
        <v>-2.064516129032258</v>
      </c>
      <c r="BD188" s="42">
        <f t="shared" si="32"/>
        <v>5.0408163265306118</v>
      </c>
      <c r="BE188" s="42">
        <f t="shared" si="33"/>
        <v>3.8282828282828283</v>
      </c>
      <c r="BF188" s="68">
        <f>[2]Prices!$L533</f>
        <v>40.82</v>
      </c>
      <c r="BG188" s="68">
        <f t="shared" si="37"/>
        <v>37.626666666666665</v>
      </c>
      <c r="BH188" s="42">
        <f t="shared" si="34"/>
        <v>0.77777777777777779</v>
      </c>
      <c r="BI188" s="42">
        <f t="shared" si="35"/>
        <v>0.32323232323232326</v>
      </c>
      <c r="BJ188" s="42">
        <f>SUM(L188:M188)*'[12]Yellow Grease Complex'!$BH$119/S188</f>
        <v>0</v>
      </c>
      <c r="BK188" s="42">
        <f>SUM(L188:M188)*'[12]Yellow Grease Complex'!$BH$120/S188</f>
        <v>0</v>
      </c>
      <c r="BL188" s="42">
        <f t="shared" si="27"/>
        <v>0.41935483870967744</v>
      </c>
      <c r="BM188" s="42">
        <f t="shared" si="28"/>
        <v>0.35483870967741937</v>
      </c>
      <c r="BN188" s="4">
        <f t="shared" si="52"/>
        <v>-26.892258064516454</v>
      </c>
      <c r="BO188" s="54">
        <f t="shared" si="54"/>
        <v>4.4755244755244755E-2</v>
      </c>
      <c r="BP188" s="54">
        <f t="shared" si="54"/>
        <v>0.1076923076923077</v>
      </c>
      <c r="BQ188" s="54">
        <f t="shared" si="30"/>
        <v>0.53006993006993008</v>
      </c>
      <c r="BR188" s="54">
        <f t="shared" si="55"/>
        <v>1.8181818181818181E-2</v>
      </c>
      <c r="BS188" s="54">
        <f t="shared" si="55"/>
        <v>6.0139860139860141E-2</v>
      </c>
      <c r="BT188" s="54">
        <f t="shared" si="55"/>
        <v>5.7342657342657345E-2</v>
      </c>
      <c r="BU188" s="54" cm="1">
        <f t="array" ref="BU188">SUM(K188:M188/$P188)</f>
        <v>0.16363636363636364</v>
      </c>
      <c r="BV188" s="71">
        <f>[3]Biodiesel!$F5/1000000</f>
        <v>90.813274000000007</v>
      </c>
      <c r="BW188" s="71">
        <f t="shared" si="48"/>
        <v>99</v>
      </c>
      <c r="BX188" s="71">
        <f t="shared" si="51"/>
        <v>8.1867259999999931</v>
      </c>
      <c r="EW188" s="4">
        <f>'[4]Renewable Diesel'!$AX51</f>
        <v>160</v>
      </c>
      <c r="EX188" s="4">
        <f t="shared" si="53"/>
        <v>2233</v>
      </c>
    </row>
    <row r="189" spans="1:154">
      <c r="A189" s="30">
        <v>41730</v>
      </c>
      <c r="B189" s="73">
        <v>58</v>
      </c>
      <c r="C189" s="81">
        <v>66</v>
      </c>
      <c r="D189" s="73">
        <v>0</v>
      </c>
      <c r="E189" s="386">
        <v>1</v>
      </c>
      <c r="F189" s="73">
        <v>360</v>
      </c>
      <c r="G189" s="386">
        <v>4</v>
      </c>
      <c r="H189" s="73">
        <v>17</v>
      </c>
      <c r="I189" s="81">
        <v>33</v>
      </c>
      <c r="J189" s="73">
        <v>39</v>
      </c>
      <c r="K189" s="73">
        <v>4</v>
      </c>
      <c r="L189" s="73">
        <v>86</v>
      </c>
      <c r="M189" s="73">
        <v>26</v>
      </c>
      <c r="N189" s="60">
        <v>0</v>
      </c>
      <c r="O189" s="61">
        <v>5</v>
      </c>
      <c r="P189" s="82">
        <v>699</v>
      </c>
      <c r="Q189" s="36">
        <f t="shared" si="61"/>
        <v>7.5161290322580649</v>
      </c>
      <c r="R189" s="74">
        <v>2079</v>
      </c>
      <c r="S189" s="76">
        <v>93</v>
      </c>
      <c r="T189" s="8">
        <v>58</v>
      </c>
      <c r="U189" s="8">
        <v>33</v>
      </c>
      <c r="V189" s="76">
        <v>39</v>
      </c>
      <c r="W189" s="39">
        <f>V189-V188</f>
        <v>3</v>
      </c>
      <c r="X189" s="39">
        <f t="shared" si="22"/>
        <v>91</v>
      </c>
      <c r="Y189" s="40">
        <f t="shared" si="62"/>
        <v>0.37669770124524637</v>
      </c>
      <c r="Z189" s="65">
        <f>V189/(X190/30)</f>
        <v>10.733944954128441</v>
      </c>
      <c r="AA189" s="4">
        <f t="shared" si="49"/>
        <v>0</v>
      </c>
      <c r="AB189" s="4">
        <f t="shared" si="63"/>
        <v>699</v>
      </c>
      <c r="AC189" s="54">
        <f t="shared" si="50"/>
        <v>-0.14127764127764131</v>
      </c>
      <c r="AD189" s="54">
        <f t="shared" si="47"/>
        <v>3.6206380713039499E-2</v>
      </c>
      <c r="AF189" s="54">
        <f t="shared" si="25"/>
        <v>0.97772935622317581</v>
      </c>
      <c r="AG189" s="54">
        <f t="shared" si="57"/>
        <v>-3.7649906442099756E-2</v>
      </c>
      <c r="AH189" s="4">
        <f t="shared" si="38"/>
        <v>489</v>
      </c>
      <c r="AI189" s="66">
        <f>AH189/30</f>
        <v>16.3</v>
      </c>
      <c r="AJ189" s="54">
        <f t="shared" si="64"/>
        <v>0.42732049036777586</v>
      </c>
      <c r="AK189" s="39">
        <f t="shared" si="39"/>
        <v>129</v>
      </c>
      <c r="AL189" s="66">
        <f>AK189/30</f>
        <v>4.3</v>
      </c>
      <c r="AM189" s="54">
        <f t="shared" si="65"/>
        <v>0.35789473684210527</v>
      </c>
      <c r="AN189" s="39">
        <f t="shared" si="40"/>
        <v>205</v>
      </c>
      <c r="AO189" s="40">
        <f t="shared" si="41"/>
        <v>0.51502145922746778</v>
      </c>
      <c r="AP189" s="40">
        <f t="shared" si="42"/>
        <v>0.69957081545064381</v>
      </c>
      <c r="AQ189" s="40">
        <f t="shared" si="43"/>
        <v>0.29327610872675253</v>
      </c>
      <c r="AR189" s="41">
        <f t="shared" si="44"/>
        <v>1131.5</v>
      </c>
      <c r="AS189" s="39">
        <f t="shared" si="45"/>
        <v>947.5</v>
      </c>
      <c r="AT189" s="40">
        <f t="shared" si="46"/>
        <v>0.54425204425204421</v>
      </c>
      <c r="AU189" s="5">
        <f t="shared" si="56"/>
        <v>0.4200073459290623</v>
      </c>
      <c r="AV189" s="44">
        <f>'[1]Monthly SBO'!$K173</f>
        <v>0.26488190476190471</v>
      </c>
      <c r="AX189" s="71">
        <f>S189/30</f>
        <v>3.1</v>
      </c>
      <c r="AY189" s="54">
        <f t="shared" si="58"/>
        <v>2.5683632846433824E-2</v>
      </c>
      <c r="AZ189" s="42">
        <f t="shared" si="26"/>
        <v>-0.46730000000000027</v>
      </c>
      <c r="BA189" s="67">
        <f>F189/30</f>
        <v>12</v>
      </c>
      <c r="BB189" s="54">
        <f t="shared" si="59"/>
        <v>0.45395799676898219</v>
      </c>
      <c r="BC189" s="42">
        <f t="shared" si="60"/>
        <v>-2.0999999999999996</v>
      </c>
      <c r="BD189" s="42">
        <f t="shared" si="32"/>
        <v>5.3736263736263732</v>
      </c>
      <c r="BE189" s="42">
        <f t="shared" si="33"/>
        <v>3.870967741935484</v>
      </c>
      <c r="BF189" s="68">
        <f>[2]Prices!$L534</f>
        <v>41.87</v>
      </c>
      <c r="BG189" s="68">
        <f t="shared" si="37"/>
        <v>39.933333333333337</v>
      </c>
      <c r="BH189" s="42">
        <f t="shared" si="34"/>
        <v>0.70967741935483875</v>
      </c>
      <c r="BI189" s="42">
        <f t="shared" si="35"/>
        <v>0.62365591397849462</v>
      </c>
      <c r="BJ189" s="42">
        <f>SUM(L189:M189)*'[12]Yellow Grease Complex'!$BH$119/S189</f>
        <v>0</v>
      </c>
      <c r="BK189" s="42">
        <f>SUM(L189:M189)*'[12]Yellow Grease Complex'!$BH$120/S189</f>
        <v>0</v>
      </c>
      <c r="BL189" s="42">
        <f t="shared" si="27"/>
        <v>0.43396226415094341</v>
      </c>
      <c r="BM189" s="42">
        <f t="shared" si="28"/>
        <v>0.45283018867924529</v>
      </c>
      <c r="BN189" s="4">
        <f t="shared" si="52"/>
        <v>-170.56450000000018</v>
      </c>
      <c r="BO189" s="54">
        <f t="shared" si="54"/>
        <v>8.2975679542203154E-2</v>
      </c>
      <c r="BP189" s="54">
        <f t="shared" si="54"/>
        <v>9.4420600858369105E-2</v>
      </c>
      <c r="BQ189" s="54">
        <f t="shared" si="30"/>
        <v>0.51502145922746778</v>
      </c>
      <c r="BR189" s="54">
        <f t="shared" si="55"/>
        <v>2.4320457796852647E-2</v>
      </c>
      <c r="BS189" s="54">
        <f t="shared" si="55"/>
        <v>4.7210300429184553E-2</v>
      </c>
      <c r="BT189" s="54">
        <f t="shared" si="55"/>
        <v>5.5793991416309016E-2</v>
      </c>
      <c r="BU189" s="54" cm="1">
        <f t="array" ref="BU189">SUM(K189:M189/$P189)</f>
        <v>0.16595135908440628</v>
      </c>
      <c r="BV189" s="71">
        <f>[3]Biodiesel!$F6/1000000</f>
        <v>103.35047299999999</v>
      </c>
      <c r="BW189" s="71">
        <f t="shared" si="48"/>
        <v>93</v>
      </c>
      <c r="BX189" s="71">
        <f t="shared" si="51"/>
        <v>-10.350472999999994</v>
      </c>
      <c r="EW189" s="4">
        <f>'[4]Renewable Diesel'!$AX52</f>
        <v>160</v>
      </c>
      <c r="EX189" s="4">
        <f t="shared" si="53"/>
        <v>2239</v>
      </c>
    </row>
    <row r="190" spans="1:154">
      <c r="A190" s="30">
        <v>41760</v>
      </c>
      <c r="B190" s="73">
        <v>68</v>
      </c>
      <c r="C190" s="81">
        <v>87</v>
      </c>
      <c r="D190" s="73">
        <v>0</v>
      </c>
      <c r="E190" s="386">
        <v>6</v>
      </c>
      <c r="F190" s="81">
        <v>364</v>
      </c>
      <c r="G190" s="73">
        <v>3.84</v>
      </c>
      <c r="H190" s="73">
        <v>23</v>
      </c>
      <c r="I190" s="81">
        <v>48</v>
      </c>
      <c r="J190" s="73">
        <v>46</v>
      </c>
      <c r="K190" s="73">
        <v>4</v>
      </c>
      <c r="L190" s="73">
        <v>105</v>
      </c>
      <c r="M190" s="73">
        <v>34</v>
      </c>
      <c r="N190" s="60">
        <v>0</v>
      </c>
      <c r="O190" s="61">
        <v>2</v>
      </c>
      <c r="P190" s="82">
        <v>790.84</v>
      </c>
      <c r="Q190" s="36">
        <f t="shared" si="61"/>
        <v>7.4607547169811328</v>
      </c>
      <c r="R190" s="74">
        <v>2120</v>
      </c>
      <c r="S190" s="76">
        <v>106</v>
      </c>
      <c r="T190" s="8">
        <v>67</v>
      </c>
      <c r="U190" s="8">
        <v>42</v>
      </c>
      <c r="V190" s="76">
        <v>36</v>
      </c>
      <c r="W190" s="39">
        <f>V190-V189</f>
        <v>-3</v>
      </c>
      <c r="X190" s="39">
        <f t="shared" ref="X190:X247" si="66">T190+U190</f>
        <v>109</v>
      </c>
      <c r="Y190" s="40">
        <f t="shared" si="62"/>
        <v>0.45850375247190645</v>
      </c>
      <c r="Z190" s="65">
        <f>V190/(X191/31)</f>
        <v>10.054054054054054</v>
      </c>
      <c r="AA190" s="4">
        <f t="shared" si="49"/>
        <v>0</v>
      </c>
      <c r="AB190" s="4">
        <f t="shared" si="63"/>
        <v>790.84</v>
      </c>
      <c r="AC190" s="54">
        <f t="shared" si="50"/>
        <v>-2.7257072570725627E-2</v>
      </c>
      <c r="AD190" s="54">
        <f t="shared" si="47"/>
        <v>4.5905573694922763E-2</v>
      </c>
      <c r="AF190" s="54">
        <f t="shared" ref="AF190:AF247" si="67">(2204.622/300)/Q190</f>
        <v>0.98498614131809192</v>
      </c>
      <c r="AG190" s="54">
        <f t="shared" si="57"/>
        <v>-4.6916949798319618E-2</v>
      </c>
      <c r="AH190" s="4">
        <f t="shared" si="38"/>
        <v>528.84</v>
      </c>
      <c r="AI190" s="66">
        <f>AH190/31</f>
        <v>17.059354838709677</v>
      </c>
      <c r="AJ190" s="54">
        <f t="shared" si="64"/>
        <v>0.47803242034656246</v>
      </c>
      <c r="AK190" s="39">
        <f t="shared" si="39"/>
        <v>164.84</v>
      </c>
      <c r="AL190" s="66">
        <f>AK190/31</f>
        <v>5.3174193548387096</v>
      </c>
      <c r="AM190" s="54">
        <f t="shared" si="65"/>
        <v>0.68893442622950807</v>
      </c>
      <c r="AN190" s="39">
        <f t="shared" si="40"/>
        <v>260</v>
      </c>
      <c r="AO190" s="40">
        <f t="shared" si="41"/>
        <v>0.46027009255980983</v>
      </c>
      <c r="AP190" s="40">
        <f t="shared" si="42"/>
        <v>0.66870669161903795</v>
      </c>
      <c r="AQ190" s="40">
        <f t="shared" si="43"/>
        <v>0.32876435182843555</v>
      </c>
      <c r="AR190" s="41">
        <f t="shared" si="44"/>
        <v>1248.0645161290322</v>
      </c>
      <c r="AS190" s="39">
        <f t="shared" si="45"/>
        <v>871.9354838709678</v>
      </c>
      <c r="AT190" s="40">
        <f t="shared" si="46"/>
        <v>0.58870967741935476</v>
      </c>
      <c r="AU190" s="5">
        <f t="shared" si="56"/>
        <v>0.49857807725049597</v>
      </c>
      <c r="AV190" s="44">
        <f>'[1]Monthly SBO'!$K174</f>
        <v>0.14832761904761882</v>
      </c>
      <c r="AX190" s="71">
        <f>S190/31</f>
        <v>3.4193548387096775</v>
      </c>
      <c r="AY190" s="54">
        <f t="shared" si="58"/>
        <v>9.5540608155675333E-2</v>
      </c>
      <c r="AZ190" s="42">
        <f t="shared" ref="AZ190:AZ244" si="68">AX190-AX178</f>
        <v>-0.16454838709677411</v>
      </c>
      <c r="BA190" s="67">
        <f>F190/31</f>
        <v>11.741935483870968</v>
      </c>
      <c r="BB190" s="54">
        <f t="shared" si="59"/>
        <v>0.39892390468870098</v>
      </c>
      <c r="BC190" s="42">
        <f t="shared" si="60"/>
        <v>-1.67741935483871</v>
      </c>
      <c r="BD190" s="42">
        <f t="shared" si="32"/>
        <v>4.8517431192660556</v>
      </c>
      <c r="BE190" s="42">
        <f t="shared" si="33"/>
        <v>3.4339622641509435</v>
      </c>
      <c r="BF190" s="68">
        <f>[2]Prices!$L535</f>
        <v>40.68</v>
      </c>
      <c r="BG190" s="68">
        <f t="shared" si="37"/>
        <v>41.123333333333335</v>
      </c>
      <c r="BH190" s="42">
        <f t="shared" si="34"/>
        <v>0.82075471698113212</v>
      </c>
      <c r="BI190" s="42">
        <f t="shared" si="35"/>
        <v>0.64150943396226412</v>
      </c>
      <c r="BJ190" s="42">
        <f>SUM(L190:M190)*'[12]Yellow Grease Complex'!$BH$119/S190</f>
        <v>0</v>
      </c>
      <c r="BK190" s="42">
        <f>SUM(L190:M190)*'[12]Yellow Grease Complex'!$BH$120/S190</f>
        <v>0</v>
      </c>
      <c r="BL190" s="42">
        <f t="shared" ref="BL190:BL253" si="69">J191/S191</f>
        <v>0.26018181818181818</v>
      </c>
      <c r="BM190" s="42">
        <f t="shared" ref="BM190:BM253" si="70">I191/S191</f>
        <v>0.18918181818181817</v>
      </c>
      <c r="BN190" s="4">
        <f t="shared" si="52"/>
        <v>-60.06016129032264</v>
      </c>
      <c r="BO190" s="54">
        <f t="shared" si="54"/>
        <v>8.5984522785898534E-2</v>
      </c>
      <c r="BP190" s="54">
        <f t="shared" si="54"/>
        <v>0.11000961003489959</v>
      </c>
      <c r="BQ190" s="54">
        <f t="shared" ref="BQ190:BQ253" si="71">F190/$P190</f>
        <v>0.46027009255980983</v>
      </c>
      <c r="BR190" s="54">
        <f t="shared" si="55"/>
        <v>2.9083000354053916E-2</v>
      </c>
      <c r="BS190" s="54">
        <f t="shared" si="55"/>
        <v>6.0694957260634258E-2</v>
      </c>
      <c r="BT190" s="54">
        <f t="shared" si="55"/>
        <v>5.8166000708107832E-2</v>
      </c>
      <c r="BU190" s="54" cm="1">
        <f t="array" ref="BU190">SUM(K190:M190/$P190)</f>
        <v>0.18082039350563955</v>
      </c>
      <c r="BV190" s="71">
        <f>[3]Biodiesel!$F7/1000000</f>
        <v>109.85562400000001</v>
      </c>
      <c r="BW190" s="71">
        <f t="shared" si="48"/>
        <v>106</v>
      </c>
      <c r="BX190" s="71">
        <f t="shared" si="51"/>
        <v>-3.8556240000000059</v>
      </c>
      <c r="EW190" s="4">
        <f>'[4]Renewable Diesel'!$AX53</f>
        <v>160</v>
      </c>
      <c r="EX190" s="4">
        <f t="shared" si="53"/>
        <v>2280</v>
      </c>
    </row>
    <row r="191" spans="1:154">
      <c r="A191" s="30">
        <v>41791</v>
      </c>
      <c r="B191" s="73">
        <v>90.85</v>
      </c>
      <c r="C191" s="81">
        <v>75.36</v>
      </c>
      <c r="D191" s="73">
        <v>0</v>
      </c>
      <c r="E191" s="73">
        <v>6</v>
      </c>
      <c r="F191" s="81">
        <v>466.61</v>
      </c>
      <c r="G191" s="386">
        <v>5</v>
      </c>
      <c r="H191" s="73">
        <v>17.78</v>
      </c>
      <c r="I191" s="81">
        <v>20.81</v>
      </c>
      <c r="J191" s="73">
        <v>28.62</v>
      </c>
      <c r="K191" s="73">
        <v>3.98</v>
      </c>
      <c r="L191" s="73">
        <v>86.21</v>
      </c>
      <c r="M191" s="73">
        <v>21.65</v>
      </c>
      <c r="N191" s="60">
        <v>0</v>
      </c>
      <c r="O191" s="73">
        <v>7</v>
      </c>
      <c r="P191" s="82">
        <v>829.86999999999989</v>
      </c>
      <c r="Q191" s="36">
        <f t="shared" si="61"/>
        <v>7.5442727272727259</v>
      </c>
      <c r="R191" s="74">
        <v>2002</v>
      </c>
      <c r="S191" s="76">
        <v>110</v>
      </c>
      <c r="T191" s="8">
        <v>70</v>
      </c>
      <c r="U191" s="8">
        <v>41</v>
      </c>
      <c r="V191" s="76">
        <v>34</v>
      </c>
      <c r="W191" s="39">
        <f>V191-V190</f>
        <v>-2</v>
      </c>
      <c r="X191" s="39">
        <f t="shared" si="66"/>
        <v>111</v>
      </c>
      <c r="Y191" s="40">
        <f t="shared" si="62"/>
        <v>0.50550051294979448</v>
      </c>
      <c r="Z191" s="65">
        <f>V191/(X192/30)</f>
        <v>8.3606557377049189</v>
      </c>
      <c r="AA191" s="4">
        <f t="shared" si="49"/>
        <v>0</v>
      </c>
      <c r="AB191" s="4">
        <f t="shared" si="63"/>
        <v>829.86999999999989</v>
      </c>
      <c r="AC191" s="54">
        <f t="shared" si="50"/>
        <v>-6.3352144469526084E-2</v>
      </c>
      <c r="AD191" s="54">
        <f t="shared" si="47"/>
        <v>1.8267677302273189E-2</v>
      </c>
      <c r="AF191" s="54">
        <f t="shared" si="67"/>
        <v>0.97408196464506502</v>
      </c>
      <c r="AG191" s="54">
        <f t="shared" si="57"/>
        <v>-1.9879286053107625E-2</v>
      </c>
      <c r="AH191" s="4">
        <f t="shared" si="38"/>
        <v>643.81999999999994</v>
      </c>
      <c r="AI191" s="66">
        <f>AH191/30</f>
        <v>21.460666666666665</v>
      </c>
      <c r="AJ191" s="54">
        <f t="shared" si="64"/>
        <v>0.76389041095890398</v>
      </c>
      <c r="AK191" s="39">
        <f t="shared" si="39"/>
        <v>177.20999999999998</v>
      </c>
      <c r="AL191" s="66">
        <f>AK191/30</f>
        <v>5.9069999999999991</v>
      </c>
      <c r="AM191" s="54">
        <f t="shared" si="65"/>
        <v>0.93460698689956301</v>
      </c>
      <c r="AN191" s="39">
        <f t="shared" si="40"/>
        <v>179.05</v>
      </c>
      <c r="AO191" s="40">
        <f t="shared" si="41"/>
        <v>0.56226878908744748</v>
      </c>
      <c r="AP191" s="40">
        <f t="shared" si="42"/>
        <v>0.77580825912492324</v>
      </c>
      <c r="AQ191" s="40">
        <f t="shared" si="43"/>
        <v>0.21575668478195384</v>
      </c>
      <c r="AR191" s="41">
        <f t="shared" si="44"/>
        <v>1338.3333333333333</v>
      </c>
      <c r="AS191" s="39">
        <f t="shared" si="45"/>
        <v>663.66666666666674</v>
      </c>
      <c r="AT191" s="40">
        <f t="shared" si="46"/>
        <v>0.66849816849816845</v>
      </c>
      <c r="AU191" s="5">
        <f t="shared" si="56"/>
        <v>0.67063436490497552</v>
      </c>
      <c r="AV191" s="44">
        <f>'[1]Monthly SBO'!$K175</f>
        <v>3.9712380952380687E-2</v>
      </c>
      <c r="AX191" s="71">
        <f>S191/30</f>
        <v>3.6666666666666665</v>
      </c>
      <c r="AY191" s="54">
        <f t="shared" si="58"/>
        <v>0.14530029148933599</v>
      </c>
      <c r="AZ191" s="42">
        <f t="shared" si="68"/>
        <v>-0.11230000000000029</v>
      </c>
      <c r="BA191" s="67">
        <f>F191/30</f>
        <v>15.553666666666667</v>
      </c>
      <c r="BB191" s="54">
        <f t="shared" si="59"/>
        <v>0.70669348939283094</v>
      </c>
      <c r="BC191" s="42">
        <f t="shared" si="60"/>
        <v>-0.64633333333333276</v>
      </c>
      <c r="BD191" s="42">
        <f t="shared" ref="BD191:BD250" si="72">AH191/X191</f>
        <v>5.8001801801801793</v>
      </c>
      <c r="BE191" s="42">
        <f t="shared" ref="BE191:BE250" si="73">F191/S191</f>
        <v>4.2419090909090906</v>
      </c>
      <c r="BF191" s="68">
        <f>[2]Prices!$L536</f>
        <v>39.840000000000003</v>
      </c>
      <c r="BG191" s="68">
        <f t="shared" si="37"/>
        <v>40.796666666666667</v>
      </c>
      <c r="BH191" s="42">
        <f t="shared" ref="BH191:BH250" si="74">C191/S191</f>
        <v>0.68509090909090908</v>
      </c>
      <c r="BI191" s="42">
        <f t="shared" ref="BI191:BI250" si="75">B191/S191</f>
        <v>0.82590909090909082</v>
      </c>
      <c r="BJ191" s="42">
        <f>SUM(L191:M191)*'[12]Yellow Grease Complex'!$BH$119/S191</f>
        <v>0</v>
      </c>
      <c r="BK191" s="42">
        <f>SUM(L191:M191)*'[12]Yellow Grease Complex'!$BH$120/S191</f>
        <v>0</v>
      </c>
      <c r="BL191" s="42">
        <f t="shared" si="69"/>
        <v>0.30305785123966944</v>
      </c>
      <c r="BM191" s="42">
        <f t="shared" si="70"/>
        <v>0.34528925619834711</v>
      </c>
      <c r="BN191" s="4">
        <f t="shared" si="52"/>
        <v>-40.989500000000135</v>
      </c>
      <c r="BO191" s="54">
        <f t="shared" si="54"/>
        <v>0.10947497800860377</v>
      </c>
      <c r="BP191" s="54">
        <f t="shared" si="54"/>
        <v>9.0809403882535833E-2</v>
      </c>
      <c r="BQ191" s="54">
        <f t="shared" si="71"/>
        <v>0.56226878908744748</v>
      </c>
      <c r="BR191" s="54">
        <f t="shared" si="55"/>
        <v>2.1425042476532472E-2</v>
      </c>
      <c r="BS191" s="54">
        <f t="shared" si="55"/>
        <v>2.5076216756841435E-2</v>
      </c>
      <c r="BT191" s="54">
        <f t="shared" si="55"/>
        <v>3.4487329340740121E-2</v>
      </c>
      <c r="BU191" s="54" cm="1">
        <f t="array" ref="BU191">SUM(K191:M191/$P191)</f>
        <v>0.1347680962078398</v>
      </c>
      <c r="BV191" s="71">
        <f>[3]Biodiesel!$F8/1000000</f>
        <v>113.250338</v>
      </c>
      <c r="BW191" s="71">
        <f t="shared" si="48"/>
        <v>110</v>
      </c>
      <c r="BX191" s="71">
        <f t="shared" si="51"/>
        <v>-3.2503379999999993</v>
      </c>
      <c r="EW191" s="4">
        <f>'[4]Renewable Diesel'!$AX54</f>
        <v>160</v>
      </c>
      <c r="EX191" s="4">
        <f t="shared" si="53"/>
        <v>2162</v>
      </c>
    </row>
    <row r="192" spans="1:154">
      <c r="A192" s="30">
        <v>41821</v>
      </c>
      <c r="B192" s="73">
        <v>134.62</v>
      </c>
      <c r="C192" s="81">
        <v>90.71</v>
      </c>
      <c r="D192" s="73">
        <v>0</v>
      </c>
      <c r="E192" s="73">
        <v>6</v>
      </c>
      <c r="F192" s="81">
        <v>434.63</v>
      </c>
      <c r="G192" s="386">
        <v>5</v>
      </c>
      <c r="H192" s="73">
        <v>21.67</v>
      </c>
      <c r="I192" s="81">
        <v>41.78</v>
      </c>
      <c r="J192" s="81">
        <v>36.67</v>
      </c>
      <c r="K192" s="73">
        <v>3.92</v>
      </c>
      <c r="L192" s="73">
        <v>98.37</v>
      </c>
      <c r="M192" s="73">
        <v>10</v>
      </c>
      <c r="N192" s="60">
        <v>0</v>
      </c>
      <c r="O192" s="73">
        <v>29</v>
      </c>
      <c r="P192" s="82">
        <v>912.36999999999989</v>
      </c>
      <c r="Q192" s="36">
        <f t="shared" si="61"/>
        <v>7.5402479338842969</v>
      </c>
      <c r="R192" s="74">
        <v>2106</v>
      </c>
      <c r="S192" s="69">
        <v>121</v>
      </c>
      <c r="T192" s="8">
        <v>79</v>
      </c>
      <c r="U192" s="8">
        <v>43</v>
      </c>
      <c r="V192" s="76">
        <v>36</v>
      </c>
      <c r="W192" s="39">
        <f>V192-V191</f>
        <v>2</v>
      </c>
      <c r="X192" s="39">
        <f t="shared" si="66"/>
        <v>122</v>
      </c>
      <c r="Y192" s="40">
        <f t="shared" si="62"/>
        <v>0.60651547475636014</v>
      </c>
      <c r="Z192" s="65">
        <f>V192/(X193/31)</f>
        <v>8.8571428571428577</v>
      </c>
      <c r="AA192" s="4">
        <f t="shared" si="49"/>
        <v>0</v>
      </c>
      <c r="AB192" s="4">
        <f t="shared" si="63"/>
        <v>912.36999999999989</v>
      </c>
      <c r="AC192" s="54">
        <f t="shared" si="50"/>
        <v>-7.2794715447154545E-2</v>
      </c>
      <c r="AD192" s="54">
        <f t="shared" si="47"/>
        <v>2.8803637405885985E-2</v>
      </c>
      <c r="AF192" s="54">
        <f t="shared" si="67"/>
        <v>0.9746019049289214</v>
      </c>
      <c r="AG192" s="54">
        <f t="shared" si="57"/>
        <v>-2.9391495282941049E-2</v>
      </c>
      <c r="AH192" s="4">
        <f t="shared" si="38"/>
        <v>670.96</v>
      </c>
      <c r="AI192" s="66">
        <f>AH192/31</f>
        <v>21.643870967741936</v>
      </c>
      <c r="AJ192" s="54">
        <f t="shared" si="64"/>
        <v>0.69263370332996987</v>
      </c>
      <c r="AK192" s="39">
        <f t="shared" si="39"/>
        <v>236.32999999999998</v>
      </c>
      <c r="AL192" s="66">
        <f>AK192/31</f>
        <v>7.6235483870967737</v>
      </c>
      <c r="AM192" s="54">
        <f t="shared" si="65"/>
        <v>1.2379734848484842</v>
      </c>
      <c r="AN192" s="39">
        <f t="shared" si="40"/>
        <v>212.41000000000003</v>
      </c>
      <c r="AO192" s="40">
        <f t="shared" si="41"/>
        <v>0.47637471639795265</v>
      </c>
      <c r="AP192" s="40">
        <f t="shared" si="42"/>
        <v>0.73540339993642945</v>
      </c>
      <c r="AQ192" s="40">
        <f t="shared" si="43"/>
        <v>0.2328112498218925</v>
      </c>
      <c r="AR192" s="41">
        <f t="shared" si="44"/>
        <v>1424.6774193548388</v>
      </c>
      <c r="AS192" s="39">
        <f t="shared" si="45"/>
        <v>681.32258064516122</v>
      </c>
      <c r="AT192" s="40">
        <f t="shared" si="46"/>
        <v>0.67648500444199378</v>
      </c>
      <c r="AU192" s="5">
        <f t="shared" si="56"/>
        <v>0.57044391285993878</v>
      </c>
      <c r="AV192" s="44">
        <f>'[1]Monthly SBO'!$K176</f>
        <v>-8.0759090909091044E-2</v>
      </c>
      <c r="AX192" s="71">
        <f>S192/31</f>
        <v>3.903225806451613</v>
      </c>
      <c r="AY192" s="54">
        <f t="shared" si="58"/>
        <v>0.17088185963959823</v>
      </c>
      <c r="AZ192" s="42">
        <f t="shared" si="68"/>
        <v>-0.25890322580645186</v>
      </c>
      <c r="BA192" s="67">
        <f>F192/31</f>
        <v>14.020322580645161</v>
      </c>
      <c r="BB192" s="54">
        <f t="shared" si="59"/>
        <v>0.49460110041265493</v>
      </c>
      <c r="BC192" s="42">
        <f t="shared" si="60"/>
        <v>-1.4635483870967754</v>
      </c>
      <c r="BD192" s="42">
        <f t="shared" si="72"/>
        <v>5.4996721311475412</v>
      </c>
      <c r="BE192" s="42">
        <f t="shared" si="73"/>
        <v>3.5919834710743803</v>
      </c>
      <c r="BF192" s="68">
        <f>[2]Prices!$L537</f>
        <v>37.6</v>
      </c>
      <c r="BG192" s="68">
        <f t="shared" si="37"/>
        <v>39.373333333333335</v>
      </c>
      <c r="BH192" s="42">
        <f t="shared" si="74"/>
        <v>0.74966942148760329</v>
      </c>
      <c r="BI192" s="42">
        <f t="shared" si="75"/>
        <v>1.1125619834710745</v>
      </c>
      <c r="BJ192" s="42">
        <f>SUM(L192:M192)*'[12]Yellow Grease Complex'!$BH$119/S192</f>
        <v>0</v>
      </c>
      <c r="BK192" s="42">
        <f>SUM(L192:M192)*'[12]Yellow Grease Complex'!$BH$120/S192</f>
        <v>0</v>
      </c>
      <c r="BL192" s="42">
        <f t="shared" si="69"/>
        <v>0.29338709677419356</v>
      </c>
      <c r="BM192" s="42">
        <f t="shared" si="70"/>
        <v>0.28516129032258064</v>
      </c>
      <c r="BN192" s="4">
        <f t="shared" si="52"/>
        <v>-94.499677419354839</v>
      </c>
      <c r="BO192" s="54">
        <f t="shared" si="54"/>
        <v>0.14754978791499065</v>
      </c>
      <c r="BP192" s="54">
        <f t="shared" si="54"/>
        <v>9.9422383462849512E-2</v>
      </c>
      <c r="BQ192" s="54">
        <f t="shared" si="71"/>
        <v>0.47637471639795265</v>
      </c>
      <c r="BR192" s="54">
        <f t="shared" si="55"/>
        <v>2.3751328956454074E-2</v>
      </c>
      <c r="BS192" s="54">
        <f t="shared" si="55"/>
        <v>4.5792825279217866E-2</v>
      </c>
      <c r="BT192" s="54">
        <f t="shared" si="55"/>
        <v>4.0192027357322142E-2</v>
      </c>
      <c r="BU192" s="54" cm="1">
        <f t="array" ref="BU192">SUM(K192:M192/$P192)</f>
        <v>0.1230750682288984</v>
      </c>
      <c r="BV192" s="71">
        <f>[3]Biodiesel!$F9/1000000</f>
        <v>128.057221</v>
      </c>
      <c r="BW192" s="71">
        <f t="shared" si="48"/>
        <v>121</v>
      </c>
      <c r="BX192" s="71">
        <f t="shared" si="51"/>
        <v>-7.0572209999999984</v>
      </c>
      <c r="EW192" s="4">
        <f>'[4]Renewable Diesel'!$AX55</f>
        <v>160</v>
      </c>
      <c r="EX192" s="4">
        <f t="shared" si="53"/>
        <v>2266</v>
      </c>
    </row>
    <row r="193" spans="1:154">
      <c r="A193" s="30">
        <v>41852</v>
      </c>
      <c r="B193" s="73">
        <v>136.19999999999999</v>
      </c>
      <c r="C193" s="81">
        <v>90.76</v>
      </c>
      <c r="D193" s="73">
        <v>0</v>
      </c>
      <c r="E193" s="73">
        <v>6</v>
      </c>
      <c r="F193" s="81">
        <v>447.81</v>
      </c>
      <c r="G193" s="73">
        <v>37.56</v>
      </c>
      <c r="H193" s="73">
        <v>15.43</v>
      </c>
      <c r="I193" s="81">
        <v>35.36</v>
      </c>
      <c r="J193" s="81">
        <v>36.380000000000003</v>
      </c>
      <c r="K193" s="73">
        <v>1.87</v>
      </c>
      <c r="L193" s="73">
        <v>104.09</v>
      </c>
      <c r="M193" s="73">
        <v>10</v>
      </c>
      <c r="N193" s="60">
        <v>0</v>
      </c>
      <c r="O193" s="61">
        <v>14</v>
      </c>
      <c r="P193" s="82">
        <v>935.45999999999992</v>
      </c>
      <c r="Q193" s="36">
        <f t="shared" si="61"/>
        <v>7.5440322580645152</v>
      </c>
      <c r="R193" s="74">
        <v>2118</v>
      </c>
      <c r="S193" s="69">
        <v>124</v>
      </c>
      <c r="T193" s="8">
        <v>77</v>
      </c>
      <c r="U193" s="8">
        <v>49</v>
      </c>
      <c r="V193" s="76">
        <v>34</v>
      </c>
      <c r="W193" s="39">
        <f t="shared" ref="W193:W211" si="76">V193-V192</f>
        <v>-2</v>
      </c>
      <c r="X193" s="39">
        <f t="shared" si="66"/>
        <v>126</v>
      </c>
      <c r="Y193" s="40">
        <f t="shared" si="62"/>
        <v>0.63827492874544234</v>
      </c>
      <c r="Z193" s="65">
        <f>V193/(X194/31)</f>
        <v>8.9322033898305087</v>
      </c>
      <c r="AA193" s="4">
        <f t="shared" si="49"/>
        <v>0</v>
      </c>
      <c r="AB193" s="4">
        <f t="shared" si="63"/>
        <v>935.45999999999992</v>
      </c>
      <c r="AC193" s="54">
        <f t="shared" si="50"/>
        <v>-5.6044399596367422E-2</v>
      </c>
      <c r="AD193" s="54">
        <f t="shared" si="47"/>
        <v>2.0822822992088597E-2</v>
      </c>
      <c r="AF193" s="54">
        <f t="shared" si="67"/>
        <v>0.9741130139182862</v>
      </c>
      <c r="AG193" s="54">
        <f t="shared" si="57"/>
        <v>-2.1878938817945226E-2</v>
      </c>
      <c r="AH193" s="4">
        <f t="shared" si="38"/>
        <v>718.32999999999993</v>
      </c>
      <c r="AI193" s="66">
        <f>AH193/31</f>
        <v>23.171935483870964</v>
      </c>
      <c r="AJ193" s="54">
        <f t="shared" si="64"/>
        <v>0.74861246348588106</v>
      </c>
      <c r="AK193" s="39">
        <f t="shared" si="39"/>
        <v>270.52</v>
      </c>
      <c r="AL193" s="66">
        <f>AK193/31</f>
        <v>8.7264516129032259</v>
      </c>
      <c r="AM193" s="54">
        <f t="shared" si="65"/>
        <v>1.6731225296442687</v>
      </c>
      <c r="AN193" s="39">
        <f t="shared" si="40"/>
        <v>203.13</v>
      </c>
      <c r="AO193" s="40">
        <f t="shared" si="41"/>
        <v>0.47870566352382787</v>
      </c>
      <c r="AP193" s="40">
        <f t="shared" si="42"/>
        <v>0.76788959442413351</v>
      </c>
      <c r="AQ193" s="40">
        <f t="shared" si="43"/>
        <v>0.21714450644602656</v>
      </c>
      <c r="AR193" s="41">
        <f t="shared" si="44"/>
        <v>1460</v>
      </c>
      <c r="AS193" s="39">
        <f t="shared" si="45"/>
        <v>658</v>
      </c>
      <c r="AT193" s="40">
        <f t="shared" si="46"/>
        <v>0.68932955618508029</v>
      </c>
      <c r="AU193" s="5">
        <f t="shared" si="56"/>
        <v>0.57837653478363005</v>
      </c>
      <c r="AV193" s="44">
        <f>'[1]Monthly SBO'!$K177</f>
        <v>-0.28120952380952391</v>
      </c>
      <c r="AX193" s="71">
        <f>S193/31</f>
        <v>4</v>
      </c>
      <c r="AY193" s="54">
        <f t="shared" si="58"/>
        <v>0.17532243351735732</v>
      </c>
      <c r="AZ193" s="42">
        <f t="shared" si="68"/>
        <v>-0.18125806451612902</v>
      </c>
      <c r="BA193" s="67">
        <f>F193/31</f>
        <v>14.445483870967742</v>
      </c>
      <c r="BB193" s="54">
        <f t="shared" si="59"/>
        <v>0.44641472868217047</v>
      </c>
      <c r="BC193" s="42">
        <f t="shared" si="60"/>
        <v>-2.1029032258064504</v>
      </c>
      <c r="BD193" s="42">
        <f t="shared" si="72"/>
        <v>5.7010317460317452</v>
      </c>
      <c r="BE193" s="42">
        <f t="shared" si="73"/>
        <v>3.6113709677419354</v>
      </c>
      <c r="BF193" s="68">
        <f>[2]Prices!$L538</f>
        <v>35.04</v>
      </c>
      <c r="BG193" s="68">
        <f t="shared" ref="BG193:BG250" si="77">AVERAGE(BF191:BF193)</f>
        <v>37.493333333333332</v>
      </c>
      <c r="BH193" s="42">
        <f t="shared" si="74"/>
        <v>0.73193548387096774</v>
      </c>
      <c r="BI193" s="42">
        <f t="shared" si="75"/>
        <v>1.0983870967741935</v>
      </c>
      <c r="BJ193" s="42">
        <f>SUM(L193:M193)*'[12]Yellow Grease Complex'!$BH$119/S193</f>
        <v>0</v>
      </c>
      <c r="BK193" s="42">
        <f>SUM(L193:M193)*'[12]Yellow Grease Complex'!$BH$120/S193</f>
        <v>0</v>
      </c>
      <c r="BL193" s="42">
        <f t="shared" si="69"/>
        <v>0.35754385964912277</v>
      </c>
      <c r="BM193" s="42">
        <f t="shared" si="70"/>
        <v>0.40307017543859652</v>
      </c>
      <c r="BN193" s="4">
        <f t="shared" si="52"/>
        <v>-66.159193548387066</v>
      </c>
      <c r="BO193" s="54">
        <f t="shared" si="54"/>
        <v>0.14559681867744212</v>
      </c>
      <c r="BP193" s="54">
        <f t="shared" si="54"/>
        <v>9.7021786073161878E-2</v>
      </c>
      <c r="BQ193" s="54">
        <f t="shared" si="71"/>
        <v>0.47870566352382787</v>
      </c>
      <c r="BR193" s="54">
        <f t="shared" si="55"/>
        <v>1.649455882667351E-2</v>
      </c>
      <c r="BS193" s="54">
        <f t="shared" si="55"/>
        <v>3.7799585230795546E-2</v>
      </c>
      <c r="BT193" s="54">
        <f t="shared" si="55"/>
        <v>3.8889957881683881E-2</v>
      </c>
      <c r="BU193" s="54" cm="1">
        <f t="array" ref="BU193">SUM(K193:M193/$P193)</f>
        <v>0.12396040450687364</v>
      </c>
      <c r="BV193" s="71">
        <f>[3]Biodiesel!$F10/1000000</f>
        <v>127.896494</v>
      </c>
      <c r="BW193" s="71">
        <f t="shared" si="48"/>
        <v>124</v>
      </c>
      <c r="BX193" s="71">
        <f t="shared" si="51"/>
        <v>-3.8964940000000041</v>
      </c>
      <c r="EW193" s="4">
        <f>'[4]Renewable Diesel'!$AX56</f>
        <v>160</v>
      </c>
      <c r="EX193" s="4">
        <f t="shared" si="53"/>
        <v>2278</v>
      </c>
    </row>
    <row r="194" spans="1:154">
      <c r="A194" s="30">
        <v>41883</v>
      </c>
      <c r="B194" s="73">
        <v>126.05</v>
      </c>
      <c r="C194" s="81">
        <v>91.86</v>
      </c>
      <c r="D194" s="73">
        <v>0</v>
      </c>
      <c r="E194" s="73">
        <v>6</v>
      </c>
      <c r="F194" s="81">
        <v>395.21</v>
      </c>
      <c r="G194" s="386">
        <v>5</v>
      </c>
      <c r="H194" s="73">
        <v>17.54</v>
      </c>
      <c r="I194" s="81">
        <v>45.95</v>
      </c>
      <c r="J194" s="81">
        <v>40.76</v>
      </c>
      <c r="K194" s="73">
        <v>1.35</v>
      </c>
      <c r="L194" s="73">
        <v>104.8</v>
      </c>
      <c r="M194" s="73">
        <v>9</v>
      </c>
      <c r="N194" s="60">
        <v>0</v>
      </c>
      <c r="O194" s="73">
        <v>15</v>
      </c>
      <c r="P194" s="82">
        <v>858.52</v>
      </c>
      <c r="Q194" s="36">
        <f t="shared" si="61"/>
        <v>7.5308771929824561</v>
      </c>
      <c r="R194" s="74">
        <v>2131</v>
      </c>
      <c r="S194" s="69">
        <v>114</v>
      </c>
      <c r="T194" s="8">
        <v>71</v>
      </c>
      <c r="U194" s="8">
        <v>47</v>
      </c>
      <c r="V194" s="76">
        <v>30</v>
      </c>
      <c r="W194" s="39">
        <f t="shared" si="76"/>
        <v>-4</v>
      </c>
      <c r="X194" s="39">
        <f t="shared" si="66"/>
        <v>118</v>
      </c>
      <c r="Y194" s="40">
        <f t="shared" si="62"/>
        <v>0.50234313328734803</v>
      </c>
      <c r="Z194" s="65">
        <f>V194/(X195/30)</f>
        <v>7.4380165289256199</v>
      </c>
      <c r="AA194" s="4">
        <f t="shared" si="49"/>
        <v>0</v>
      </c>
      <c r="AB194" s="4">
        <f t="shared" si="63"/>
        <v>858.52</v>
      </c>
      <c r="AC194" s="54">
        <f t="shared" si="50"/>
        <v>-0.11674897119341565</v>
      </c>
      <c r="AD194" s="54">
        <f t="shared" si="47"/>
        <v>1.3743678455084174E-2</v>
      </c>
      <c r="AF194" s="54">
        <f t="shared" si="67"/>
        <v>0.97581461119135249</v>
      </c>
      <c r="AG194" s="54">
        <f t="shared" si="57"/>
        <v>-1.4429271043649883E-2</v>
      </c>
      <c r="AH194" s="4">
        <f t="shared" si="38"/>
        <v>624.12</v>
      </c>
      <c r="AI194" s="66">
        <f>AH194/30</f>
        <v>20.803999999999998</v>
      </c>
      <c r="AJ194" s="54">
        <f t="shared" si="64"/>
        <v>0.50972423802612465</v>
      </c>
      <c r="AK194" s="39">
        <f t="shared" si="39"/>
        <v>228.91</v>
      </c>
      <c r="AL194" s="66">
        <f>AK194/30</f>
        <v>7.6303333333333336</v>
      </c>
      <c r="AM194" s="54">
        <f t="shared" si="65"/>
        <v>1.3075604838709673</v>
      </c>
      <c r="AN194" s="39">
        <f t="shared" si="40"/>
        <v>219.39999999999998</v>
      </c>
      <c r="AO194" s="40">
        <f t="shared" si="41"/>
        <v>0.46033872245259283</v>
      </c>
      <c r="AP194" s="40">
        <f t="shared" si="42"/>
        <v>0.72697199832269488</v>
      </c>
      <c r="AQ194" s="40">
        <f t="shared" si="43"/>
        <v>0.25555607324232399</v>
      </c>
      <c r="AR194" s="41">
        <f t="shared" si="44"/>
        <v>1387</v>
      </c>
      <c r="AS194" s="39">
        <f t="shared" si="45"/>
        <v>744</v>
      </c>
      <c r="AT194" s="40">
        <f t="shared" si="46"/>
        <v>0.65086813702487101</v>
      </c>
      <c r="AU194" s="5">
        <f t="shared" si="56"/>
        <v>0.47730847366400253</v>
      </c>
      <c r="AV194" s="44">
        <f>'[1]Monthly SBO'!$K178</f>
        <v>-0.29167333333333345</v>
      </c>
      <c r="AX194" s="71">
        <f>S194/30</f>
        <v>3.8</v>
      </c>
      <c r="AY194" s="54">
        <f t="shared" si="58"/>
        <v>0.12182585647279298</v>
      </c>
      <c r="AZ194" s="42">
        <f t="shared" si="68"/>
        <v>-0.43550000000000022</v>
      </c>
      <c r="BA194" s="67">
        <f>F194/30</f>
        <v>13.173666666666666</v>
      </c>
      <c r="BB194" s="54">
        <f t="shared" si="59"/>
        <v>0.25782940802036913</v>
      </c>
      <c r="BC194" s="42">
        <f t="shared" si="60"/>
        <v>-3.5596666666666685</v>
      </c>
      <c r="BD194" s="42">
        <f t="shared" si="72"/>
        <v>5.2891525423728813</v>
      </c>
      <c r="BE194" s="42">
        <f t="shared" si="73"/>
        <v>3.4667543859649119</v>
      </c>
      <c r="BF194" s="68">
        <f>[2]Prices!$L539</f>
        <v>33.99</v>
      </c>
      <c r="BG194" s="68">
        <f t="shared" si="77"/>
        <v>35.543333333333329</v>
      </c>
      <c r="BH194" s="42">
        <f t="shared" si="74"/>
        <v>0.8057894736842105</v>
      </c>
      <c r="BI194" s="42">
        <f t="shared" si="75"/>
        <v>1.1057017543859649</v>
      </c>
      <c r="BJ194" s="42">
        <f>SUM(L194:M194)*'[12]Yellow Grease Complex'!$BH$119/S194</f>
        <v>0</v>
      </c>
      <c r="BK194" s="42">
        <f>SUM(L194:M194)*'[12]Yellow Grease Complex'!$BH$120/S194</f>
        <v>0</v>
      </c>
      <c r="BL194" s="42">
        <f t="shared" si="69"/>
        <v>0.27418032786885249</v>
      </c>
      <c r="BM194" s="42">
        <f t="shared" si="70"/>
        <v>0.23557377049180325</v>
      </c>
      <c r="BN194" s="4">
        <f t="shared" si="52"/>
        <v>-158.95749999999998</v>
      </c>
      <c r="BO194" s="54">
        <f t="shared" si="54"/>
        <v>0.14682243861529143</v>
      </c>
      <c r="BP194" s="54">
        <f t="shared" si="54"/>
        <v>0.10699808973582445</v>
      </c>
      <c r="BQ194" s="54">
        <f t="shared" si="71"/>
        <v>0.46033872245259283</v>
      </c>
      <c r="BR194" s="54">
        <f t="shared" si="55"/>
        <v>2.0430508316637935E-2</v>
      </c>
      <c r="BS194" s="54">
        <f t="shared" si="55"/>
        <v>5.3522340772492204E-2</v>
      </c>
      <c r="BT194" s="54">
        <f t="shared" si="55"/>
        <v>4.7477053533988726E-2</v>
      </c>
      <c r="BU194" s="54" cm="1">
        <f t="array" ref="BU194">SUM(K194:M194/$P194)</f>
        <v>0.13412617061920515</v>
      </c>
      <c r="BV194" s="71">
        <f>[3]Biodiesel!$F11/1000000</f>
        <v>124.958575</v>
      </c>
      <c r="BW194" s="71">
        <f t="shared" si="48"/>
        <v>114</v>
      </c>
      <c r="BX194" s="71">
        <f t="shared" si="51"/>
        <v>-10.958574999999996</v>
      </c>
      <c r="EW194" s="4">
        <f>'[4]Renewable Diesel'!$AX57</f>
        <v>160</v>
      </c>
      <c r="EX194" s="4">
        <f t="shared" si="53"/>
        <v>2291</v>
      </c>
    </row>
    <row r="195" spans="1:154">
      <c r="A195" s="30">
        <v>41913</v>
      </c>
      <c r="B195" s="73">
        <v>132.9</v>
      </c>
      <c r="C195" s="81">
        <v>86.27</v>
      </c>
      <c r="D195" s="73">
        <v>0</v>
      </c>
      <c r="E195" s="73">
        <v>7</v>
      </c>
      <c r="F195" s="81">
        <v>458.81</v>
      </c>
      <c r="G195" s="386">
        <v>5</v>
      </c>
      <c r="H195" s="73">
        <v>12.46</v>
      </c>
      <c r="I195" s="81">
        <v>28.74</v>
      </c>
      <c r="J195" s="81">
        <v>33.450000000000003</v>
      </c>
      <c r="K195" s="73">
        <v>0.74</v>
      </c>
      <c r="L195" s="73">
        <v>96.01</v>
      </c>
      <c r="M195" s="73">
        <v>7.02</v>
      </c>
      <c r="N195" s="60">
        <v>0</v>
      </c>
      <c r="O195" s="61">
        <v>14</v>
      </c>
      <c r="P195" s="82">
        <v>882.40000000000009</v>
      </c>
      <c r="Q195" s="36">
        <f t="shared" si="61"/>
        <v>7.2327868852459023</v>
      </c>
      <c r="R195" s="74">
        <v>2146</v>
      </c>
      <c r="S195" s="76">
        <v>122</v>
      </c>
      <c r="T195" s="8">
        <v>76</v>
      </c>
      <c r="U195" s="8">
        <v>45</v>
      </c>
      <c r="V195" s="76">
        <v>32</v>
      </c>
      <c r="W195" s="39">
        <f t="shared" si="76"/>
        <v>2</v>
      </c>
      <c r="X195" s="39">
        <f t="shared" si="66"/>
        <v>121</v>
      </c>
      <c r="Y195" s="40">
        <f t="shared" si="62"/>
        <v>0.50422853683991065</v>
      </c>
      <c r="Z195" s="65">
        <f>V195/(X196/31)</f>
        <v>9.8217821782178216</v>
      </c>
      <c r="AA195" s="4">
        <f t="shared" si="49"/>
        <v>0</v>
      </c>
      <c r="AB195" s="4">
        <f t="shared" si="63"/>
        <v>882.40000000000009</v>
      </c>
      <c r="AC195" s="54">
        <f t="shared" si="50"/>
        <v>-0.1564053537284894</v>
      </c>
      <c r="AD195" s="54">
        <f t="shared" si="47"/>
        <v>-3.9812589535573095E-2</v>
      </c>
      <c r="AF195" s="54">
        <f t="shared" si="67"/>
        <v>1.016031595648232</v>
      </c>
      <c r="AG195" s="54">
        <f t="shared" si="57"/>
        <v>4.1141993286397449E-2</v>
      </c>
      <c r="AH195" s="4">
        <f t="shared" ref="AH195:AH255" si="78">AK195+F195</f>
        <v>689.98</v>
      </c>
      <c r="AI195" s="66">
        <f>AH195/31</f>
        <v>22.25741935483871</v>
      </c>
      <c r="AJ195" s="54">
        <f t="shared" si="64"/>
        <v>0.50519197207678879</v>
      </c>
      <c r="AK195" s="39">
        <f t="shared" ref="AK195:AK250" si="79">SUM(B195:E195,G195)</f>
        <v>231.17000000000002</v>
      </c>
      <c r="AL195" s="66">
        <f>AK195/31</f>
        <v>7.4570967741935492</v>
      </c>
      <c r="AM195" s="54">
        <f t="shared" si="65"/>
        <v>1.071415770609319</v>
      </c>
      <c r="AN195" s="39">
        <f t="shared" ref="AN195:AN226" si="80">SUM(H195:M195)</f>
        <v>178.42000000000002</v>
      </c>
      <c r="AO195" s="40">
        <f t="shared" ref="AO195:AO218" si="81">F195/P195</f>
        <v>0.5199569356300997</v>
      </c>
      <c r="AP195" s="40">
        <f t="shared" ref="AP195:AP226" si="82">SUM(B195:G195)/P195</f>
        <v>0.781935630099728</v>
      </c>
      <c r="AQ195" s="40">
        <f t="shared" ref="AQ195:AQ226" si="83">SUM(H195:M195)/P195</f>
        <v>0.20219854941069809</v>
      </c>
      <c r="AR195" s="41">
        <f t="shared" ref="AR195:AR244" si="84">S195/(A196-A195)*365</f>
        <v>1436.4516129032259</v>
      </c>
      <c r="AS195" s="39">
        <f t="shared" ref="AS195:AS250" si="85">R195-AR195</f>
        <v>709.54838709677415</v>
      </c>
      <c r="AT195" s="40">
        <f t="shared" ref="AT195:AT250" si="86">(S195/(A196-A195)*365)/R195</f>
        <v>0.66936235456813875</v>
      </c>
      <c r="AU195" s="5">
        <f t="shared" si="56"/>
        <v>0.48898069170770064</v>
      </c>
      <c r="AV195" s="44">
        <f>'[1]Monthly SBO'!$K179</f>
        <v>-4.5115652173913168E-2</v>
      </c>
      <c r="AX195" s="71">
        <f>S195/31</f>
        <v>3.935483870967742</v>
      </c>
      <c r="AY195" s="54">
        <f t="shared" si="58"/>
        <v>0.15072818110741149</v>
      </c>
      <c r="AZ195" s="42">
        <f t="shared" si="68"/>
        <v>-0.49787096774193529</v>
      </c>
      <c r="BA195" s="67">
        <f>F195/31</f>
        <v>14.800322580645162</v>
      </c>
      <c r="BB195" s="54">
        <f t="shared" si="59"/>
        <v>0.32298154555940028</v>
      </c>
      <c r="BC195" s="42">
        <f t="shared" si="60"/>
        <v>-2.9738709677419344</v>
      </c>
      <c r="BD195" s="42">
        <f t="shared" si="72"/>
        <v>5.7023140495867768</v>
      </c>
      <c r="BE195" s="42">
        <f t="shared" si="73"/>
        <v>3.7607377049180326</v>
      </c>
      <c r="BF195" s="68">
        <f>[2]Prices!$L540</f>
        <v>34.1</v>
      </c>
      <c r="BG195" s="68">
        <f t="shared" si="77"/>
        <v>34.376666666666665</v>
      </c>
      <c r="BH195" s="42">
        <f t="shared" si="74"/>
        <v>0.70713114754098361</v>
      </c>
      <c r="BI195" s="42">
        <f t="shared" si="75"/>
        <v>1.089344262295082</v>
      </c>
      <c r="BJ195" s="42">
        <f>SUM(L195:M195)*'[12]Yellow Grease Complex'!$BH$119/S195</f>
        <v>0</v>
      </c>
      <c r="BK195" s="42">
        <f>SUM(L195:M195)*'[12]Yellow Grease Complex'!$BH$120/S195</f>
        <v>0</v>
      </c>
      <c r="BL195" s="42">
        <f t="shared" si="69"/>
        <v>0.2214814814814815</v>
      </c>
      <c r="BM195" s="42">
        <f t="shared" si="70"/>
        <v>0.1138888888888889</v>
      </c>
      <c r="BN195" s="4">
        <f t="shared" si="52"/>
        <v>-181.72290322580625</v>
      </c>
      <c r="BO195" s="54">
        <f t="shared" si="54"/>
        <v>0.15061196736174071</v>
      </c>
      <c r="BP195" s="54">
        <f t="shared" si="54"/>
        <v>9.7767452402538521E-2</v>
      </c>
      <c r="BQ195" s="54">
        <f t="shared" si="71"/>
        <v>0.5199569356300997</v>
      </c>
      <c r="BR195" s="54">
        <f t="shared" si="55"/>
        <v>1.4120580235720761E-2</v>
      </c>
      <c r="BS195" s="54">
        <f t="shared" si="55"/>
        <v>3.2570262919310963E-2</v>
      </c>
      <c r="BT195" s="54">
        <f t="shared" si="55"/>
        <v>3.7907978241160468E-2</v>
      </c>
      <c r="BU195" s="54" cm="1">
        <f t="array" ref="BU195">SUM(K195:M195/$P195)</f>
        <v>0.1175997280145059</v>
      </c>
      <c r="BV195" s="71">
        <f>[3]Biodiesel!$F12/1000000</f>
        <v>121.555864</v>
      </c>
      <c r="BW195" s="71">
        <f t="shared" si="48"/>
        <v>122</v>
      </c>
      <c r="BX195" s="71">
        <f t="shared" si="51"/>
        <v>0.44413600000000031</v>
      </c>
      <c r="EW195" s="4">
        <f>'[4]Renewable Diesel'!$AX58</f>
        <v>160</v>
      </c>
      <c r="EX195" s="4">
        <f t="shared" si="53"/>
        <v>2306</v>
      </c>
    </row>
    <row r="196" spans="1:154">
      <c r="A196" s="30">
        <v>41944</v>
      </c>
      <c r="B196" s="73">
        <v>121.03</v>
      </c>
      <c r="C196" s="81">
        <v>84.13</v>
      </c>
      <c r="D196" s="73">
        <v>0</v>
      </c>
      <c r="E196" s="73">
        <v>7</v>
      </c>
      <c r="F196" s="81">
        <v>447.12</v>
      </c>
      <c r="G196" s="386">
        <v>4</v>
      </c>
      <c r="H196" s="73">
        <v>14.9</v>
      </c>
      <c r="I196" s="81">
        <v>12.3</v>
      </c>
      <c r="J196" s="81">
        <v>23.92</v>
      </c>
      <c r="K196" s="73">
        <v>0.56999999999999995</v>
      </c>
      <c r="L196" s="73">
        <v>73.2</v>
      </c>
      <c r="M196" s="73">
        <v>4.78</v>
      </c>
      <c r="N196" s="60">
        <v>0</v>
      </c>
      <c r="O196" s="61">
        <v>14</v>
      </c>
      <c r="P196" s="82">
        <v>806.94999999999993</v>
      </c>
      <c r="Q196" s="36">
        <f t="shared" si="61"/>
        <v>7.471759259259259</v>
      </c>
      <c r="R196" s="74">
        <v>2131</v>
      </c>
      <c r="S196" s="76">
        <v>108</v>
      </c>
      <c r="T196" s="8">
        <v>61</v>
      </c>
      <c r="U196" s="8">
        <v>40</v>
      </c>
      <c r="V196" s="76">
        <v>41</v>
      </c>
      <c r="W196" s="39">
        <f t="shared" si="76"/>
        <v>9</v>
      </c>
      <c r="X196" s="39">
        <f t="shared" si="66"/>
        <v>101</v>
      </c>
      <c r="Y196" s="40">
        <f t="shared" si="62"/>
        <v>0.33421152809381094</v>
      </c>
      <c r="Z196" s="65">
        <f>V196/(X197/30)</f>
        <v>8.3108108108108105</v>
      </c>
      <c r="AA196" s="4">
        <f t="shared" si="49"/>
        <v>0</v>
      </c>
      <c r="AB196" s="4">
        <f t="shared" si="63"/>
        <v>806.94999999999993</v>
      </c>
      <c r="AC196" s="54">
        <f t="shared" si="50"/>
        <v>-0.18324898785425103</v>
      </c>
      <c r="AD196" s="54">
        <f t="shared" si="47"/>
        <v>-2.0905237982123959E-3</v>
      </c>
      <c r="AE196" s="54">
        <f t="shared" ref="AE196:AE245" si="87">AK196/AH196</f>
        <v>0.32589554939090581</v>
      </c>
      <c r="AF196" s="54">
        <f t="shared" si="67"/>
        <v>0.98353543590061332</v>
      </c>
      <c r="AG196" s="54">
        <f t="shared" si="57"/>
        <v>1.5640016121494238E-3</v>
      </c>
      <c r="AH196" s="4">
        <f t="shared" si="78"/>
        <v>663.28</v>
      </c>
      <c r="AI196" s="66">
        <f>AH196/30</f>
        <v>22.109333333333332</v>
      </c>
      <c r="AJ196" s="54">
        <f t="shared" si="64"/>
        <v>0.50608537693006372</v>
      </c>
      <c r="AK196" s="39">
        <f t="shared" si="79"/>
        <v>216.16</v>
      </c>
      <c r="AL196" s="66">
        <f>AK196/30</f>
        <v>7.2053333333333329</v>
      </c>
      <c r="AM196" s="54">
        <f t="shared" si="65"/>
        <v>0.88621291448516559</v>
      </c>
      <c r="AN196" s="39">
        <f t="shared" si="80"/>
        <v>129.67000000000002</v>
      </c>
      <c r="AO196" s="40">
        <f t="shared" si="81"/>
        <v>0.5540863746204846</v>
      </c>
      <c r="AP196" s="40">
        <f t="shared" si="82"/>
        <v>0.82195922919635667</v>
      </c>
      <c r="AQ196" s="40">
        <f t="shared" si="83"/>
        <v>0.16069149265753768</v>
      </c>
      <c r="AR196" s="41">
        <f t="shared" si="84"/>
        <v>1314</v>
      </c>
      <c r="AS196" s="39">
        <f t="shared" si="85"/>
        <v>817</v>
      </c>
      <c r="AT196" s="40">
        <f t="shared" si="86"/>
        <v>0.61661191928671988</v>
      </c>
      <c r="AU196" s="5">
        <f t="shared" si="56"/>
        <v>0.40993127630373327</v>
      </c>
      <c r="AV196" s="44">
        <f>'[1]Monthly SBO'!$K180</f>
        <v>7.6295789473684109E-2</v>
      </c>
      <c r="AX196" s="71">
        <f>S196/30</f>
        <v>3.6</v>
      </c>
      <c r="AY196" s="54">
        <f t="shared" si="58"/>
        <v>0.11218929777654996</v>
      </c>
      <c r="AZ196" s="42">
        <f t="shared" si="68"/>
        <v>-0.71136666666666715</v>
      </c>
      <c r="BA196" s="67">
        <f>F196/30</f>
        <v>14.904</v>
      </c>
      <c r="BB196" s="54">
        <f t="shared" si="59"/>
        <v>0.3723756906077349</v>
      </c>
      <c r="BC196" s="42">
        <f t="shared" si="60"/>
        <v>-2.9293333333333322</v>
      </c>
      <c r="BD196" s="42">
        <f t="shared" si="72"/>
        <v>6.5671287128712867</v>
      </c>
      <c r="BE196" s="42">
        <f t="shared" si="73"/>
        <v>4.1399999999999997</v>
      </c>
      <c r="BF196" s="68">
        <f>[2]Prices!$L541</f>
        <v>33.450000000000003</v>
      </c>
      <c r="BG196" s="68">
        <f t="shared" si="77"/>
        <v>33.846666666666671</v>
      </c>
      <c r="BH196" s="42">
        <f t="shared" si="74"/>
        <v>0.77898148148148139</v>
      </c>
      <c r="BI196" s="42">
        <f t="shared" si="75"/>
        <v>1.1206481481481481</v>
      </c>
      <c r="BJ196" s="42">
        <f>SUM(L196:M196)*'[12]Yellow Grease Complex'!$BH$119/S196</f>
        <v>0</v>
      </c>
      <c r="BK196" s="42">
        <f>SUM(L196:M196)*'[12]Yellow Grease Complex'!$BH$120/S196</f>
        <v>0</v>
      </c>
      <c r="BL196" s="42">
        <f t="shared" si="69"/>
        <v>0.2870967741935484</v>
      </c>
      <c r="BM196" s="42">
        <f t="shared" si="70"/>
        <v>0.16935483870967741</v>
      </c>
      <c r="BN196" s="4">
        <f t="shared" si="52"/>
        <v>-259.64883333333364</v>
      </c>
      <c r="BO196" s="54">
        <f t="shared" si="54"/>
        <v>0.14998450957308385</v>
      </c>
      <c r="BP196" s="54">
        <f t="shared" si="54"/>
        <v>0.10425676931656237</v>
      </c>
      <c r="BQ196" s="54">
        <f t="shared" si="71"/>
        <v>0.5540863746204846</v>
      </c>
      <c r="BR196" s="54">
        <f t="shared" si="55"/>
        <v>1.8464588884069648E-2</v>
      </c>
      <c r="BS196" s="54">
        <f t="shared" si="55"/>
        <v>1.5242580085507159E-2</v>
      </c>
      <c r="BT196" s="54">
        <f t="shared" si="55"/>
        <v>2.9642480946774897E-2</v>
      </c>
      <c r="BU196" s="54" cm="1">
        <f t="array" ref="BU196">SUM(K196:M196/$P196)</f>
        <v>9.7341842741185958E-2</v>
      </c>
      <c r="BV196" s="71">
        <f>[3]Biodiesel!$F13/1000000</f>
        <v>97.405510000000007</v>
      </c>
      <c r="BW196" s="71">
        <f t="shared" si="48"/>
        <v>108</v>
      </c>
      <c r="BX196" s="71">
        <f t="shared" si="51"/>
        <v>10.594489999999993</v>
      </c>
      <c r="EW196" s="4">
        <f>'[4]Renewable Diesel'!$AX59</f>
        <v>185</v>
      </c>
      <c r="EX196" s="4">
        <f t="shared" si="53"/>
        <v>2316</v>
      </c>
    </row>
    <row r="197" spans="1:154">
      <c r="A197" s="30">
        <v>41974</v>
      </c>
      <c r="B197" s="73">
        <v>84.59</v>
      </c>
      <c r="C197" s="81">
        <v>94.22</v>
      </c>
      <c r="D197" s="73">
        <v>0</v>
      </c>
      <c r="E197" s="73">
        <v>7</v>
      </c>
      <c r="F197" s="81">
        <v>531.30999999999995</v>
      </c>
      <c r="G197" s="386">
        <v>5</v>
      </c>
      <c r="H197" s="73">
        <v>11.83</v>
      </c>
      <c r="I197" s="81">
        <v>21</v>
      </c>
      <c r="J197" s="81">
        <v>35.6</v>
      </c>
      <c r="K197" s="73">
        <v>1</v>
      </c>
      <c r="L197" s="73">
        <v>91.25</v>
      </c>
      <c r="M197" s="73">
        <v>10</v>
      </c>
      <c r="N197" s="60">
        <v>0</v>
      </c>
      <c r="O197" s="61">
        <v>13</v>
      </c>
      <c r="P197" s="82">
        <v>905.8</v>
      </c>
      <c r="Q197" s="36">
        <f t="shared" si="61"/>
        <v>7.3048387096774192</v>
      </c>
      <c r="R197" s="74">
        <v>2145</v>
      </c>
      <c r="S197" s="76">
        <v>124</v>
      </c>
      <c r="T197" s="8">
        <v>65</v>
      </c>
      <c r="U197" s="8">
        <v>83</v>
      </c>
      <c r="V197" s="76">
        <v>15</v>
      </c>
      <c r="W197" s="39">
        <f t="shared" si="76"/>
        <v>-26</v>
      </c>
      <c r="X197" s="39">
        <f t="shared" si="66"/>
        <v>148</v>
      </c>
      <c r="Y197" s="40">
        <f t="shared" si="62"/>
        <v>0.75599158150109469</v>
      </c>
      <c r="Z197" s="65">
        <f>V197/(X198/31)</f>
        <v>7.6229508196721314</v>
      </c>
      <c r="AA197" s="4">
        <f t="shared" si="49"/>
        <v>0</v>
      </c>
      <c r="AB197" s="4">
        <f t="shared" si="63"/>
        <v>905.8</v>
      </c>
      <c r="AC197" s="54">
        <f t="shared" si="50"/>
        <v>-0.11399895154912376</v>
      </c>
      <c r="AD197" s="54">
        <f t="shared" si="47"/>
        <v>-2.6834952694326675E-2</v>
      </c>
      <c r="AE197" s="54">
        <f t="shared" si="87"/>
        <v>0.26423586107572156</v>
      </c>
      <c r="AF197" s="54">
        <f t="shared" si="67"/>
        <v>1.0060098918083462</v>
      </c>
      <c r="AG197" s="54">
        <f t="shared" si="57"/>
        <v>2.6765971314709702E-2</v>
      </c>
      <c r="AH197" s="4">
        <f t="shared" si="78"/>
        <v>722.11999999999989</v>
      </c>
      <c r="AI197" s="66">
        <f>AH197/31</f>
        <v>23.294193548387092</v>
      </c>
      <c r="AJ197" s="54">
        <f t="shared" si="64"/>
        <v>0.57644274615889723</v>
      </c>
      <c r="AK197" s="39">
        <f t="shared" si="79"/>
        <v>190.81</v>
      </c>
      <c r="AL197" s="66">
        <f>AK197/31</f>
        <v>6.1551612903225807</v>
      </c>
      <c r="AM197" s="54">
        <f t="shared" si="65"/>
        <v>0.69655210039391768</v>
      </c>
      <c r="AN197" s="39">
        <f t="shared" si="80"/>
        <v>170.68</v>
      </c>
      <c r="AO197" s="40">
        <f t="shared" si="81"/>
        <v>0.58656436299403836</v>
      </c>
      <c r="AP197" s="40">
        <f t="shared" si="82"/>
        <v>0.79721792890262744</v>
      </c>
      <c r="AQ197" s="40">
        <f t="shared" si="83"/>
        <v>0.18843011702362555</v>
      </c>
      <c r="AR197" s="41">
        <f t="shared" si="84"/>
        <v>1460</v>
      </c>
      <c r="AS197" s="39">
        <f t="shared" si="85"/>
        <v>685</v>
      </c>
      <c r="AT197" s="40">
        <f t="shared" si="86"/>
        <v>0.6806526806526807</v>
      </c>
      <c r="AU197" s="5">
        <f t="shared" si="56"/>
        <v>0.5436902997261075</v>
      </c>
      <c r="AV197" s="44">
        <f>'[1]Monthly SBO'!$K181</f>
        <v>0.42578545454545441</v>
      </c>
      <c r="AX197" s="71">
        <f>S197/31</f>
        <v>4</v>
      </c>
      <c r="AY197" s="54">
        <f t="shared" si="58"/>
        <v>0.22574324951889913</v>
      </c>
      <c r="AZ197" s="42">
        <f t="shared" si="68"/>
        <v>-0.35806451612903167</v>
      </c>
      <c r="BA197" s="67">
        <f>F197/31</f>
        <v>17.139032258064514</v>
      </c>
      <c r="BB197" s="54">
        <f t="shared" si="59"/>
        <v>0.53735532407407383</v>
      </c>
      <c r="BC197" s="42">
        <f t="shared" si="60"/>
        <v>-0.89322580645161409</v>
      </c>
      <c r="BD197" s="42">
        <f t="shared" si="72"/>
        <v>4.8791891891891881</v>
      </c>
      <c r="BE197" s="42">
        <f t="shared" si="73"/>
        <v>4.2847580645161285</v>
      </c>
      <c r="BF197" s="68">
        <f>[2]Prices!$L542</f>
        <v>32.56</v>
      </c>
      <c r="BG197" s="68">
        <f t="shared" si="77"/>
        <v>33.370000000000005</v>
      </c>
      <c r="BH197" s="42">
        <f t="shared" si="74"/>
        <v>0.7598387096774194</v>
      </c>
      <c r="BI197" s="42">
        <f t="shared" si="75"/>
        <v>0.68217741935483878</v>
      </c>
      <c r="BJ197" s="42">
        <f>SUM(L197:M197)*'[12]Yellow Grease Complex'!$BH$119/S197</f>
        <v>0</v>
      </c>
      <c r="BK197" s="42">
        <f>SUM(L197:M197)*'[12]Yellow Grease Complex'!$BH$120/S197</f>
        <v>0</v>
      </c>
      <c r="BL197" s="42">
        <f t="shared" si="69"/>
        <v>0.38356164383561642</v>
      </c>
      <c r="BM197" s="42">
        <f t="shared" si="70"/>
        <v>0.26027397260273971</v>
      </c>
      <c r="BN197" s="4">
        <f t="shared" si="52"/>
        <v>-130.6935483870966</v>
      </c>
      <c r="BO197" s="54">
        <f t="shared" si="54"/>
        <v>9.3387061161404286E-2</v>
      </c>
      <c r="BP197" s="54">
        <f t="shared" si="54"/>
        <v>0.10401854714064915</v>
      </c>
      <c r="BQ197" s="54">
        <f t="shared" si="71"/>
        <v>0.58656436299403836</v>
      </c>
      <c r="BR197" s="54">
        <f t="shared" si="55"/>
        <v>1.3060278207109737E-2</v>
      </c>
      <c r="BS197" s="54">
        <f t="shared" si="55"/>
        <v>2.3183925811437404E-2</v>
      </c>
      <c r="BT197" s="54">
        <f t="shared" si="55"/>
        <v>3.9302274232722458E-2</v>
      </c>
      <c r="BU197" s="54" cm="1">
        <f t="array" ref="BU197">SUM(K197:M197/$P197)</f>
        <v>0.11288363877235594</v>
      </c>
      <c r="BV197" s="71">
        <f>[3]Biodiesel!$F14/1000000</f>
        <v>163.494776</v>
      </c>
      <c r="BW197" s="71">
        <f t="shared" si="48"/>
        <v>124</v>
      </c>
      <c r="BX197" s="71">
        <f t="shared" si="51"/>
        <v>-39.494776000000002</v>
      </c>
      <c r="EW197" s="4">
        <f>'[4]Renewable Diesel'!$AX60</f>
        <v>210</v>
      </c>
      <c r="EX197" s="4">
        <f t="shared" si="53"/>
        <v>2355</v>
      </c>
    </row>
    <row r="198" spans="1:154">
      <c r="A198" s="30">
        <v>42005</v>
      </c>
      <c r="B198" s="73">
        <v>65</v>
      </c>
      <c r="C198" s="81">
        <v>54</v>
      </c>
      <c r="D198" s="73">
        <v>0</v>
      </c>
      <c r="E198" s="386">
        <v>0</v>
      </c>
      <c r="F198" s="81">
        <v>306</v>
      </c>
      <c r="G198" s="386">
        <v>2</v>
      </c>
      <c r="H198" s="61">
        <v>11</v>
      </c>
      <c r="I198" s="81">
        <v>19</v>
      </c>
      <c r="J198" s="81">
        <v>28</v>
      </c>
      <c r="K198" s="61">
        <v>3</v>
      </c>
      <c r="L198" s="73">
        <v>52</v>
      </c>
      <c r="M198" s="61">
        <v>4</v>
      </c>
      <c r="N198" s="60">
        <v>0</v>
      </c>
      <c r="O198" s="61">
        <v>1</v>
      </c>
      <c r="P198" s="82">
        <v>545</v>
      </c>
      <c r="Q198" s="36">
        <f t="shared" si="61"/>
        <v>7.4657534246575343</v>
      </c>
      <c r="R198" s="74">
        <v>2106</v>
      </c>
      <c r="S198" s="76">
        <v>73</v>
      </c>
      <c r="T198" s="8">
        <v>39</v>
      </c>
      <c r="U198" s="8">
        <v>22</v>
      </c>
      <c r="V198" s="76">
        <v>30</v>
      </c>
      <c r="W198" s="39">
        <f t="shared" si="76"/>
        <v>15</v>
      </c>
      <c r="X198" s="39">
        <f t="shared" si="66"/>
        <v>61</v>
      </c>
      <c r="Y198" s="40">
        <f t="shared" si="62"/>
        <v>0.24439659433540051</v>
      </c>
      <c r="Z198" s="65">
        <f>V198/(X199/31)</f>
        <v>13.285714285714285</v>
      </c>
      <c r="AA198" s="4">
        <f t="shared" si="49"/>
        <v>0</v>
      </c>
      <c r="AB198" s="4">
        <f t="shared" si="63"/>
        <v>545</v>
      </c>
      <c r="AC198" s="54">
        <f>AB198/AB186-1</f>
        <v>0.10101010101010099</v>
      </c>
      <c r="AD198" s="54">
        <f t="shared" si="47"/>
        <v>1.4493970236005849E-2</v>
      </c>
      <c r="AE198" s="54">
        <f t="shared" si="87"/>
        <v>0.28337236533957844</v>
      </c>
      <c r="AF198" s="54">
        <f t="shared" si="67"/>
        <v>0.98432664220183475</v>
      </c>
      <c r="AG198" s="54">
        <f t="shared" si="57"/>
        <v>-1.6525882202773068E-2</v>
      </c>
      <c r="AH198" s="4">
        <f t="shared" si="78"/>
        <v>427</v>
      </c>
      <c r="AI198" s="66">
        <f>AH198/31</f>
        <v>13.774193548387096</v>
      </c>
      <c r="AJ198" s="54">
        <f t="shared" si="64"/>
        <v>0.43288590604026833</v>
      </c>
      <c r="AK198" s="39">
        <f t="shared" si="79"/>
        <v>121</v>
      </c>
      <c r="AL198" s="66">
        <f>AK198/31</f>
        <v>3.903225806451613</v>
      </c>
      <c r="AM198" s="54">
        <f t="shared" si="65"/>
        <v>0.5512820512820511</v>
      </c>
      <c r="AN198" s="39">
        <f t="shared" si="80"/>
        <v>117</v>
      </c>
      <c r="AO198" s="40">
        <f t="shared" si="81"/>
        <v>0.56146788990825691</v>
      </c>
      <c r="AP198" s="40">
        <f t="shared" si="82"/>
        <v>0.78348623853211008</v>
      </c>
      <c r="AQ198" s="40">
        <f t="shared" si="83"/>
        <v>0.21467889908256882</v>
      </c>
      <c r="AR198" s="41">
        <f t="shared" si="84"/>
        <v>859.51612903225816</v>
      </c>
      <c r="AS198" s="39">
        <f t="shared" si="85"/>
        <v>1246.483870967742</v>
      </c>
      <c r="AT198" s="40">
        <f t="shared" si="86"/>
        <v>0.40812731672946734</v>
      </c>
      <c r="AU198" s="5">
        <f t="shared" si="56"/>
        <v>0.30863999814282383</v>
      </c>
      <c r="AV198" s="44">
        <f>'[1]Monthly SBO'!$K182</f>
        <v>0.769984</v>
      </c>
      <c r="AX198" s="71">
        <f>S198/31</f>
        <v>2.3548387096774195</v>
      </c>
      <c r="AY198" s="54">
        <f t="shared" si="58"/>
        <v>0.16443464550535869</v>
      </c>
      <c r="AZ198" s="42">
        <f t="shared" si="68"/>
        <v>0</v>
      </c>
      <c r="BA198" s="67">
        <f>F198/31</f>
        <v>9.870967741935484</v>
      </c>
      <c r="BB198" s="54">
        <f t="shared" si="59"/>
        <v>0.39090909090909087</v>
      </c>
      <c r="BC198" s="42">
        <f t="shared" si="60"/>
        <v>2.096774193548387</v>
      </c>
      <c r="BD198" s="42">
        <f t="shared" si="72"/>
        <v>7</v>
      </c>
      <c r="BE198" s="42">
        <f t="shared" si="73"/>
        <v>4.1917808219178081</v>
      </c>
      <c r="BF198" s="68">
        <f>[2]Prices!$L543</f>
        <v>32.33</v>
      </c>
      <c r="BG198" s="68">
        <f t="shared" si="77"/>
        <v>32.78</v>
      </c>
      <c r="BH198" s="42">
        <f t="shared" si="74"/>
        <v>0.73972602739726023</v>
      </c>
      <c r="BI198" s="42">
        <f t="shared" si="75"/>
        <v>0.8904109589041096</v>
      </c>
      <c r="BJ198" s="42">
        <f>SUM(L198:M198)*'[12]Yellow Grease Complex'!$BH$119/S198</f>
        <v>0</v>
      </c>
      <c r="BK198" s="42">
        <f>SUM(L198:M198)*'[12]Yellow Grease Complex'!$BH$120/S198</f>
        <v>0</v>
      </c>
      <c r="BL198" s="42">
        <f t="shared" si="69"/>
        <v>0.42307692307692307</v>
      </c>
      <c r="BM198" s="42">
        <f t="shared" si="70"/>
        <v>0.11538461538461539</v>
      </c>
      <c r="BN198" s="4">
        <f t="shared" si="52"/>
        <v>0</v>
      </c>
      <c r="BO198" s="54">
        <f t="shared" si="54"/>
        <v>0.11926605504587157</v>
      </c>
      <c r="BP198" s="54">
        <f t="shared" si="54"/>
        <v>9.9082568807339455E-2</v>
      </c>
      <c r="BQ198" s="54">
        <f t="shared" si="71"/>
        <v>0.56146788990825691</v>
      </c>
      <c r="BR198" s="54">
        <f t="shared" si="55"/>
        <v>2.0183486238532111E-2</v>
      </c>
      <c r="BS198" s="54">
        <f t="shared" si="55"/>
        <v>3.4862385321100919E-2</v>
      </c>
      <c r="BT198" s="54">
        <f t="shared" si="55"/>
        <v>5.1376146788990829E-2</v>
      </c>
      <c r="BU198" s="54" cm="1">
        <f t="array" ref="BU198">SUM(K198:M198/$P198)</f>
        <v>0.10825688073394496</v>
      </c>
      <c r="BV198" s="71">
        <f>[3]Biodiesel!$G3/1000000</f>
        <v>55.879852999999997</v>
      </c>
      <c r="BW198" s="71">
        <f t="shared" si="48"/>
        <v>73</v>
      </c>
      <c r="BX198" s="71">
        <f t="shared" si="51"/>
        <v>17.120147000000003</v>
      </c>
      <c r="BY198" s="54">
        <f>BX198/AVERAGE(BX186,BX174,BX162,BX150,BX138)-1</f>
        <v>0.52755067454167004</v>
      </c>
      <c r="EW198" s="4">
        <f>'[4]Renewable Diesel'!$AX61</f>
        <v>255</v>
      </c>
      <c r="EX198" s="4">
        <f t="shared" si="53"/>
        <v>2361</v>
      </c>
    </row>
    <row r="199" spans="1:154">
      <c r="A199" s="30">
        <v>42036</v>
      </c>
      <c r="B199" s="73">
        <v>30</v>
      </c>
      <c r="C199" s="81">
        <v>63</v>
      </c>
      <c r="D199" s="73">
        <v>0</v>
      </c>
      <c r="E199" s="386">
        <v>0</v>
      </c>
      <c r="F199" s="81">
        <v>311</v>
      </c>
      <c r="G199" s="386">
        <v>1</v>
      </c>
      <c r="H199" s="73">
        <v>9</v>
      </c>
      <c r="I199" s="81">
        <v>9</v>
      </c>
      <c r="J199" s="81">
        <v>33</v>
      </c>
      <c r="K199" s="73">
        <v>1</v>
      </c>
      <c r="L199" s="73">
        <v>76</v>
      </c>
      <c r="M199" s="61">
        <v>3</v>
      </c>
      <c r="N199" s="60">
        <v>0</v>
      </c>
      <c r="O199" s="61">
        <v>5</v>
      </c>
      <c r="P199" s="82">
        <v>541</v>
      </c>
      <c r="Q199" s="36">
        <f t="shared" si="61"/>
        <v>6.9358974358974361</v>
      </c>
      <c r="R199" s="74">
        <v>2155</v>
      </c>
      <c r="S199" s="76">
        <v>78</v>
      </c>
      <c r="T199" s="8">
        <v>51</v>
      </c>
      <c r="U199" s="8">
        <v>19</v>
      </c>
      <c r="V199" s="76">
        <v>39</v>
      </c>
      <c r="W199" s="39">
        <f t="shared" si="76"/>
        <v>9</v>
      </c>
      <c r="X199" s="39">
        <f t="shared" si="66"/>
        <v>70</v>
      </c>
      <c r="Y199" s="40">
        <f t="shared" si="62"/>
        <v>0.24294069170700672</v>
      </c>
      <c r="Z199" s="65">
        <f>V199/(X200/28)</f>
        <v>11.869565217391305</v>
      </c>
      <c r="AA199" s="4">
        <f t="shared" si="49"/>
        <v>0</v>
      </c>
      <c r="AB199" s="4">
        <f t="shared" si="63"/>
        <v>541</v>
      </c>
      <c r="AC199" s="54">
        <f t="shared" ref="AC199:AC262" si="88">AB199/AB187-1</f>
        <v>-7.3394495412844041E-3</v>
      </c>
      <c r="AD199" s="54">
        <f t="shared" si="47"/>
        <v>-5.188669681962188E-2</v>
      </c>
      <c r="AE199" s="54">
        <f t="shared" si="87"/>
        <v>0.23209876543209876</v>
      </c>
      <c r="AF199" s="54">
        <f t="shared" si="67"/>
        <v>1.0595225878003696</v>
      </c>
      <c r="AG199" s="54">
        <f t="shared" si="57"/>
        <v>5.3299712934619325E-2</v>
      </c>
      <c r="AH199" s="4">
        <f t="shared" si="78"/>
        <v>405</v>
      </c>
      <c r="AI199" s="66">
        <f>AH199/28</f>
        <v>14.464285714285714</v>
      </c>
      <c r="AJ199" s="54">
        <f t="shared" si="64"/>
        <v>0.32520196777542076</v>
      </c>
      <c r="AK199" s="39">
        <f t="shared" si="79"/>
        <v>94</v>
      </c>
      <c r="AL199" s="66">
        <f>AK199/28</f>
        <v>3.3571428571428572</v>
      </c>
      <c r="AM199" s="54">
        <f t="shared" si="65"/>
        <v>0.16875321557194289</v>
      </c>
      <c r="AN199" s="39">
        <f t="shared" si="80"/>
        <v>131</v>
      </c>
      <c r="AO199" s="40">
        <f t="shared" si="81"/>
        <v>0.57486136783733821</v>
      </c>
      <c r="AP199" s="40">
        <f t="shared" si="82"/>
        <v>0.74861367837338266</v>
      </c>
      <c r="AQ199" s="40">
        <f t="shared" si="83"/>
        <v>0.24214417744916822</v>
      </c>
      <c r="AR199" s="41">
        <f t="shared" si="84"/>
        <v>1016.7857142857142</v>
      </c>
      <c r="AS199" s="39">
        <f t="shared" si="85"/>
        <v>1138.2142857142858</v>
      </c>
      <c r="AT199" s="40">
        <f t="shared" si="86"/>
        <v>0.47182631753397414</v>
      </c>
      <c r="AU199" s="5">
        <f t="shared" si="56"/>
        <v>0.32179943892203733</v>
      </c>
      <c r="AV199" s="44">
        <f>'[1]Monthly SBO'!$K183</f>
        <v>0.44996315789473668</v>
      </c>
      <c r="AX199" s="71">
        <f>S199/28</f>
        <v>2.7857142857142856</v>
      </c>
      <c r="AY199" s="54">
        <f t="shared" si="58"/>
        <v>0.17376033931906565</v>
      </c>
      <c r="AZ199" s="42">
        <f t="shared" si="68"/>
        <v>7.1428571428571175E-2</v>
      </c>
      <c r="BA199" s="67">
        <f>F199/28</f>
        <v>11.107142857142858</v>
      </c>
      <c r="BB199" s="54">
        <f t="shared" si="59"/>
        <v>0.38107926007595272</v>
      </c>
      <c r="BC199" s="42">
        <f t="shared" si="60"/>
        <v>1.2142857142857153</v>
      </c>
      <c r="BD199" s="42">
        <f t="shared" si="72"/>
        <v>5.7857142857142856</v>
      </c>
      <c r="BE199" s="42">
        <f t="shared" si="73"/>
        <v>3.9871794871794872</v>
      </c>
      <c r="BF199" s="68">
        <f>[2]Prices!$L544</f>
        <v>31.57</v>
      </c>
      <c r="BG199" s="68">
        <f t="shared" si="77"/>
        <v>32.153333333333336</v>
      </c>
      <c r="BH199" s="42">
        <f t="shared" si="74"/>
        <v>0.80769230769230771</v>
      </c>
      <c r="BI199" s="42">
        <f t="shared" si="75"/>
        <v>0.38461538461538464</v>
      </c>
      <c r="BJ199" s="42">
        <f>SUM(L199:M199)*'[12]Yellow Grease Complex'!$BH$119/S199</f>
        <v>0</v>
      </c>
      <c r="BK199" s="42">
        <f>SUM(L199:M199)*'[12]Yellow Grease Complex'!$BH$120/S199</f>
        <v>0</v>
      </c>
      <c r="BL199" s="42">
        <f t="shared" si="69"/>
        <v>0.43877551020408162</v>
      </c>
      <c r="BM199" s="42">
        <f t="shared" si="70"/>
        <v>0.34693877551020408</v>
      </c>
      <c r="BN199" s="4">
        <f t="shared" si="52"/>
        <v>26.071428571428442</v>
      </c>
      <c r="BO199" s="54">
        <f t="shared" si="54"/>
        <v>5.545286506469501E-2</v>
      </c>
      <c r="BP199" s="54">
        <f t="shared" si="54"/>
        <v>0.11645101663585952</v>
      </c>
      <c r="BQ199" s="54">
        <f t="shared" si="71"/>
        <v>0.57486136783733821</v>
      </c>
      <c r="BR199" s="54">
        <f t="shared" si="55"/>
        <v>1.6635859519408502E-2</v>
      </c>
      <c r="BS199" s="54">
        <f t="shared" si="55"/>
        <v>1.6635859519408502E-2</v>
      </c>
      <c r="BT199" s="54">
        <f t="shared" si="55"/>
        <v>6.0998151571164512E-2</v>
      </c>
      <c r="BU199" s="54" cm="1">
        <f t="array" ref="BU199">SUM(K199:M199/$P199)</f>
        <v>0.14787430683918668</v>
      </c>
      <c r="BV199" s="71">
        <f>[3]Biodiesel!$G4/1000000</f>
        <v>62.835450999999999</v>
      </c>
      <c r="BW199" s="71">
        <f t="shared" si="48"/>
        <v>78</v>
      </c>
      <c r="BX199" s="71">
        <f t="shared" si="51"/>
        <v>15.164549000000001</v>
      </c>
      <c r="BY199" s="54">
        <f t="shared" ref="BY199:BY262" si="89">BX199/AVERAGE(BX187,BX175,BX163,BX151,BX139)-1</f>
        <v>1.1001981792921538</v>
      </c>
      <c r="EW199" s="4">
        <f>'[4]Renewable Diesel'!$AX62</f>
        <v>255</v>
      </c>
      <c r="EX199" s="4">
        <f t="shared" si="53"/>
        <v>2410</v>
      </c>
    </row>
    <row r="200" spans="1:154">
      <c r="A200" s="30">
        <v>42064</v>
      </c>
      <c r="B200" s="73">
        <v>80</v>
      </c>
      <c r="C200" s="81">
        <v>72</v>
      </c>
      <c r="D200" s="73">
        <v>0</v>
      </c>
      <c r="E200" s="386">
        <v>0</v>
      </c>
      <c r="F200" s="81">
        <v>381</v>
      </c>
      <c r="G200" s="386">
        <v>3</v>
      </c>
      <c r="H200" s="73">
        <v>8</v>
      </c>
      <c r="I200" s="81">
        <v>34</v>
      </c>
      <c r="J200" s="81">
        <v>43</v>
      </c>
      <c r="K200" s="73">
        <v>3.6</v>
      </c>
      <c r="L200" s="73">
        <v>92</v>
      </c>
      <c r="M200" s="61">
        <v>9</v>
      </c>
      <c r="N200" s="60">
        <v>0</v>
      </c>
      <c r="O200" s="61">
        <v>10</v>
      </c>
      <c r="P200" s="82">
        <v>735.6</v>
      </c>
      <c r="Q200" s="36">
        <f t="shared" si="61"/>
        <v>7.5061224489795917</v>
      </c>
      <c r="R200" s="74">
        <v>2160</v>
      </c>
      <c r="S200" s="76">
        <v>98</v>
      </c>
      <c r="T200" s="8">
        <v>63</v>
      </c>
      <c r="U200" s="8">
        <v>29</v>
      </c>
      <c r="V200" s="76">
        <v>45</v>
      </c>
      <c r="W200" s="39">
        <f t="shared" si="76"/>
        <v>6</v>
      </c>
      <c r="X200" s="39">
        <f t="shared" si="66"/>
        <v>92</v>
      </c>
      <c r="Y200" s="40">
        <f t="shared" si="62"/>
        <v>0.20973345966351942</v>
      </c>
      <c r="Z200" s="65">
        <f>V200/(X201/31)</f>
        <v>13.037383177570094</v>
      </c>
      <c r="AA200" s="4">
        <f t="shared" si="49"/>
        <v>0</v>
      </c>
      <c r="AB200" s="4">
        <f t="shared" si="63"/>
        <v>735.6</v>
      </c>
      <c r="AC200" s="54">
        <f t="shared" si="88"/>
        <v>2.8811188811188826E-2</v>
      </c>
      <c r="AD200" s="54">
        <f t="shared" si="47"/>
        <v>2.9834111970627353E-2</v>
      </c>
      <c r="AE200" s="54">
        <f t="shared" si="87"/>
        <v>0.28917910447761191</v>
      </c>
      <c r="AF200" s="54">
        <f t="shared" si="67"/>
        <v>0.9790327895595432</v>
      </c>
      <c r="AG200" s="54">
        <f t="shared" si="57"/>
        <v>-3.1005887309994096E-2</v>
      </c>
      <c r="AH200" s="4">
        <f t="shared" si="78"/>
        <v>536</v>
      </c>
      <c r="AI200" s="66">
        <f>AH200/31</f>
        <v>17.29032258064516</v>
      </c>
      <c r="AJ200" s="54">
        <f t="shared" si="64"/>
        <v>0.31372549019607843</v>
      </c>
      <c r="AK200" s="39">
        <f t="shared" si="79"/>
        <v>155</v>
      </c>
      <c r="AL200" s="66">
        <f>AK200/31</f>
        <v>5</v>
      </c>
      <c r="AM200" s="54">
        <f t="shared" si="65"/>
        <v>0.46780303030303028</v>
      </c>
      <c r="AN200" s="39">
        <f t="shared" si="80"/>
        <v>189.6</v>
      </c>
      <c r="AO200" s="40">
        <f t="shared" si="81"/>
        <v>0.51794453507340943</v>
      </c>
      <c r="AP200" s="40">
        <f t="shared" si="82"/>
        <v>0.72865687873844476</v>
      </c>
      <c r="AQ200" s="40">
        <f t="shared" si="83"/>
        <v>0.25774877650897227</v>
      </c>
      <c r="AR200" s="41">
        <f t="shared" si="84"/>
        <v>1153.8709677419354</v>
      </c>
      <c r="AS200" s="39">
        <f t="shared" si="85"/>
        <v>1006.1290322580646</v>
      </c>
      <c r="AT200" s="40">
        <f t="shared" si="86"/>
        <v>0.5341995221027479</v>
      </c>
      <c r="AU200" s="5">
        <f t="shared" si="56"/>
        <v>0.23848742769899767</v>
      </c>
      <c r="AV200" s="44">
        <f>'[1]Monthly SBO'!$K184</f>
        <v>0.57383636363636359</v>
      </c>
      <c r="AX200" s="71">
        <f>S200/31</f>
        <v>3.161290322580645</v>
      </c>
      <c r="AY200" s="54">
        <f t="shared" si="58"/>
        <v>0.10610051964997447</v>
      </c>
      <c r="AZ200" s="42">
        <f t="shared" si="68"/>
        <v>-3.2258064516129004E-2</v>
      </c>
      <c r="BA200" s="67">
        <f>F200/31</f>
        <v>12.290322580645162</v>
      </c>
      <c r="BB200" s="54">
        <f t="shared" si="59"/>
        <v>0.25992063492063511</v>
      </c>
      <c r="BC200" s="42">
        <f t="shared" si="60"/>
        <v>6.4516129032258007E-2</v>
      </c>
      <c r="BD200" s="42">
        <f t="shared" si="72"/>
        <v>5.8260869565217392</v>
      </c>
      <c r="BE200" s="42">
        <f t="shared" si="73"/>
        <v>3.8877551020408165</v>
      </c>
      <c r="BF200" s="68">
        <f>[2]Prices!$L545</f>
        <v>30.89</v>
      </c>
      <c r="BG200" s="68">
        <f t="shared" si="77"/>
        <v>31.596666666666664</v>
      </c>
      <c r="BH200" s="42">
        <f t="shared" si="74"/>
        <v>0.73469387755102045</v>
      </c>
      <c r="BI200" s="42">
        <f t="shared" si="75"/>
        <v>0.81632653061224492</v>
      </c>
      <c r="BJ200" s="42">
        <f>SUM(L200:M200)*'[12]Yellow Grease Complex'!$BH$119/S200</f>
        <v>0</v>
      </c>
      <c r="BK200" s="42">
        <f>SUM(L200:M200)*'[12]Yellow Grease Complex'!$BH$120/S200</f>
        <v>0</v>
      </c>
      <c r="BL200" s="42">
        <f t="shared" si="69"/>
        <v>0.52777777777777779</v>
      </c>
      <c r="BM200" s="42">
        <f t="shared" si="70"/>
        <v>0.28703703703703703</v>
      </c>
      <c r="BN200" s="4">
        <f t="shared" si="52"/>
        <v>-11.774193548387075</v>
      </c>
      <c r="BO200" s="54">
        <f t="shared" si="54"/>
        <v>0.10875475802066339</v>
      </c>
      <c r="BP200" s="54">
        <f t="shared" si="54"/>
        <v>9.7879282218597055E-2</v>
      </c>
      <c r="BQ200" s="54">
        <f t="shared" si="71"/>
        <v>0.51794453507340943</v>
      </c>
      <c r="BR200" s="54">
        <f t="shared" si="55"/>
        <v>1.0875475802066339E-2</v>
      </c>
      <c r="BS200" s="54">
        <f t="shared" si="55"/>
        <v>4.6220772158781946E-2</v>
      </c>
      <c r="BT200" s="54">
        <f t="shared" si="55"/>
        <v>5.8455682436106576E-2</v>
      </c>
      <c r="BU200" s="54" cm="1">
        <f t="array" ref="BU200">SUM(K200:M200/$P200)</f>
        <v>0.14219684611201738</v>
      </c>
      <c r="BV200" s="71">
        <f>[3]Biodiesel!$G5/1000000</f>
        <v>92.373043999999993</v>
      </c>
      <c r="BW200" s="71">
        <f t="shared" si="48"/>
        <v>98</v>
      </c>
      <c r="BX200" s="71">
        <f t="shared" si="51"/>
        <v>5.626956000000007</v>
      </c>
      <c r="BY200" s="54">
        <f t="shared" si="89"/>
        <v>-0.23992550320175177</v>
      </c>
      <c r="EW200" s="4">
        <f>'[4]Renewable Diesel'!$AX63</f>
        <v>255</v>
      </c>
      <c r="EX200" s="4">
        <f t="shared" si="53"/>
        <v>2415</v>
      </c>
    </row>
    <row r="201" spans="1:154">
      <c r="A201" s="30">
        <v>42095</v>
      </c>
      <c r="B201" s="73">
        <v>94</v>
      </c>
      <c r="C201" s="81">
        <v>94</v>
      </c>
      <c r="D201" s="73">
        <v>0</v>
      </c>
      <c r="E201" s="386">
        <v>0</v>
      </c>
      <c r="F201" s="81">
        <v>384.6</v>
      </c>
      <c r="G201" s="386">
        <v>2</v>
      </c>
      <c r="H201" s="73">
        <v>16</v>
      </c>
      <c r="I201" s="81">
        <v>31</v>
      </c>
      <c r="J201" s="81">
        <v>57</v>
      </c>
      <c r="K201" s="73">
        <v>3</v>
      </c>
      <c r="L201" s="73">
        <v>104</v>
      </c>
      <c r="M201" s="61">
        <v>6</v>
      </c>
      <c r="N201" s="60">
        <v>0</v>
      </c>
      <c r="O201" s="73">
        <v>11.79</v>
      </c>
      <c r="P201" s="82">
        <v>803.39</v>
      </c>
      <c r="Q201" s="36">
        <f t="shared" si="61"/>
        <v>7.4387962962962959</v>
      </c>
      <c r="R201" s="74">
        <v>2209</v>
      </c>
      <c r="S201" s="76">
        <v>108</v>
      </c>
      <c r="T201" s="8">
        <v>70</v>
      </c>
      <c r="U201" s="8">
        <v>37</v>
      </c>
      <c r="V201" s="76">
        <v>46</v>
      </c>
      <c r="W201" s="39">
        <f t="shared" si="76"/>
        <v>1</v>
      </c>
      <c r="X201" s="39">
        <f t="shared" si="66"/>
        <v>107</v>
      </c>
      <c r="Y201" s="40">
        <f t="shared" si="62"/>
        <v>0.36375271016536836</v>
      </c>
      <c r="Z201" s="65">
        <f>V201/(X202/30)</f>
        <v>11.404958677685951</v>
      </c>
      <c r="AA201" s="4">
        <f t="shared" si="49"/>
        <v>0</v>
      </c>
      <c r="AB201" s="4">
        <f t="shared" si="63"/>
        <v>803.39</v>
      </c>
      <c r="AC201" s="54">
        <f t="shared" si="88"/>
        <v>0.14934191702432043</v>
      </c>
      <c r="AD201" s="54">
        <f t="shared" si="47"/>
        <v>2.2613123502632781E-3</v>
      </c>
      <c r="AE201" s="54">
        <f t="shared" si="87"/>
        <v>0.33066481030281936</v>
      </c>
      <c r="AF201" s="54">
        <f t="shared" si="67"/>
        <v>0.98789370044436697</v>
      </c>
      <c r="AG201" s="54">
        <f t="shared" si="57"/>
        <v>-3.4296253602484894E-3</v>
      </c>
      <c r="AH201" s="4">
        <f t="shared" si="78"/>
        <v>574.6</v>
      </c>
      <c r="AI201" s="66">
        <f>AH201/30</f>
        <v>19.153333333333332</v>
      </c>
      <c r="AJ201" s="54">
        <f t="shared" si="64"/>
        <v>0.37070610687022909</v>
      </c>
      <c r="AK201" s="39">
        <f t="shared" si="79"/>
        <v>190</v>
      </c>
      <c r="AL201" s="66">
        <f>AK201/30</f>
        <v>6.333333333333333</v>
      </c>
      <c r="AM201" s="54">
        <f t="shared" si="65"/>
        <v>0.58333333333333326</v>
      </c>
      <c r="AN201" s="39">
        <f t="shared" si="80"/>
        <v>217</v>
      </c>
      <c r="AO201" s="40">
        <f t="shared" si="81"/>
        <v>0.47872141799126205</v>
      </c>
      <c r="AP201" s="40">
        <f t="shared" si="82"/>
        <v>0.71521925839256151</v>
      </c>
      <c r="AQ201" s="40">
        <f t="shared" si="83"/>
        <v>0.27010542824779993</v>
      </c>
      <c r="AR201" s="41">
        <f t="shared" si="84"/>
        <v>1314</v>
      </c>
      <c r="AS201" s="39">
        <f t="shared" si="85"/>
        <v>895</v>
      </c>
      <c r="AT201" s="40">
        <f t="shared" si="86"/>
        <v>0.59483929379809863</v>
      </c>
      <c r="AU201" s="5">
        <f t="shared" si="56"/>
        <v>0.29543596947029571</v>
      </c>
      <c r="AV201" s="44">
        <f>'[1]Monthly SBO'!$K185</f>
        <v>0.54419523809523795</v>
      </c>
      <c r="AX201" s="71">
        <f>S201/30</f>
        <v>3.6</v>
      </c>
      <c r="AY201" s="54">
        <f t="shared" si="58"/>
        <v>0.18351722140840177</v>
      </c>
      <c r="AZ201" s="42">
        <f t="shared" si="68"/>
        <v>0.5</v>
      </c>
      <c r="BA201" s="67">
        <f>F201/30</f>
        <v>12.82</v>
      </c>
      <c r="BB201" s="54">
        <f t="shared" si="59"/>
        <v>0.28542780748663121</v>
      </c>
      <c r="BC201" s="42">
        <f t="shared" si="60"/>
        <v>0.82000000000000028</v>
      </c>
      <c r="BD201" s="42">
        <f t="shared" si="72"/>
        <v>5.3700934579439252</v>
      </c>
      <c r="BE201" s="42">
        <f t="shared" si="73"/>
        <v>3.5611111111111113</v>
      </c>
      <c r="BF201" s="68">
        <f>[2]Prices!$L546</f>
        <v>31.13</v>
      </c>
      <c r="BG201" s="68">
        <f t="shared" si="77"/>
        <v>31.196666666666669</v>
      </c>
      <c r="BH201" s="42">
        <f t="shared" si="74"/>
        <v>0.87037037037037035</v>
      </c>
      <c r="BI201" s="42">
        <f t="shared" si="75"/>
        <v>0.87037037037037035</v>
      </c>
      <c r="BJ201" s="42">
        <f>SUM(L201:M201)*'[12]Yellow Grease Complex'!$BH$119/S201</f>
        <v>0</v>
      </c>
      <c r="BK201" s="42">
        <f>SUM(L201:M201)*'[12]Yellow Grease Complex'!$BH$120/S201</f>
        <v>0</v>
      </c>
      <c r="BL201" s="42">
        <f t="shared" si="69"/>
        <v>0.51282051282051277</v>
      </c>
      <c r="BM201" s="42">
        <f t="shared" si="70"/>
        <v>0.41880341880341881</v>
      </c>
      <c r="BN201" s="4">
        <f t="shared" si="52"/>
        <v>182.5</v>
      </c>
      <c r="BO201" s="54">
        <f t="shared" si="54"/>
        <v>0.11700419472485343</v>
      </c>
      <c r="BP201" s="54">
        <f t="shared" si="54"/>
        <v>0.11700419472485343</v>
      </c>
      <c r="BQ201" s="54">
        <f t="shared" si="71"/>
        <v>0.47872141799126205</v>
      </c>
      <c r="BR201" s="54">
        <f t="shared" si="55"/>
        <v>1.9915607612741009E-2</v>
      </c>
      <c r="BS201" s="54">
        <f t="shared" si="55"/>
        <v>3.8586489749685711E-2</v>
      </c>
      <c r="BT201" s="54">
        <f t="shared" si="55"/>
        <v>7.0949352120389844E-2</v>
      </c>
      <c r="BU201" s="54" cm="1">
        <f t="array" ref="BU201">SUM(K201:M201/$P201)</f>
        <v>0.14065397876498337</v>
      </c>
      <c r="BV201" s="71">
        <f>[3]Biodiesel!$G6/1000000</f>
        <v>106.49271</v>
      </c>
      <c r="BW201" s="71">
        <f t="shared" si="48"/>
        <v>108</v>
      </c>
      <c r="BX201" s="71">
        <f t="shared" si="51"/>
        <v>1.5072899999999976</v>
      </c>
      <c r="BY201" s="54">
        <f t="shared" si="89"/>
        <v>-0.64720712250782997</v>
      </c>
      <c r="EW201" s="4">
        <f>'[4]Renewable Diesel'!$AX64</f>
        <v>255</v>
      </c>
      <c r="EX201" s="4">
        <f t="shared" si="53"/>
        <v>2464</v>
      </c>
    </row>
    <row r="202" spans="1:154">
      <c r="A202" s="30">
        <v>42125</v>
      </c>
      <c r="B202" s="73">
        <v>55</v>
      </c>
      <c r="C202" s="81">
        <v>87</v>
      </c>
      <c r="D202" s="73">
        <v>0</v>
      </c>
      <c r="E202" s="386">
        <v>1</v>
      </c>
      <c r="F202" s="81">
        <v>443</v>
      </c>
      <c r="G202" s="386">
        <v>5</v>
      </c>
      <c r="H202" s="61">
        <v>14</v>
      </c>
      <c r="I202" s="81">
        <v>49</v>
      </c>
      <c r="J202" s="81">
        <v>60</v>
      </c>
      <c r="K202" s="61">
        <v>7</v>
      </c>
      <c r="L202" s="73">
        <v>110</v>
      </c>
      <c r="M202" s="61">
        <v>21</v>
      </c>
      <c r="N202" s="60">
        <v>0</v>
      </c>
      <c r="O202" s="61">
        <v>12</v>
      </c>
      <c r="P202" s="82">
        <v>864</v>
      </c>
      <c r="Q202" s="36">
        <f t="shared" si="61"/>
        <v>7.384615384615385</v>
      </c>
      <c r="R202" s="74">
        <v>2168</v>
      </c>
      <c r="S202" s="76">
        <v>117</v>
      </c>
      <c r="T202" s="8">
        <v>76</v>
      </c>
      <c r="U202" s="8">
        <v>45</v>
      </c>
      <c r="V202" s="76">
        <v>42</v>
      </c>
      <c r="W202" s="39">
        <f t="shared" si="76"/>
        <v>-4</v>
      </c>
      <c r="X202" s="39">
        <f t="shared" si="66"/>
        <v>121</v>
      </c>
      <c r="Y202" s="40">
        <f t="shared" si="62"/>
        <v>0.36396821884611708</v>
      </c>
      <c r="Z202" s="65">
        <f>V202/(X203/31)</f>
        <v>10.416</v>
      </c>
      <c r="AA202" s="4">
        <f t="shared" si="49"/>
        <v>0</v>
      </c>
      <c r="AB202" s="4">
        <f t="shared" si="63"/>
        <v>864</v>
      </c>
      <c r="AC202" s="54">
        <f t="shared" si="88"/>
        <v>9.2509230691416588E-2</v>
      </c>
      <c r="AD202" s="54">
        <f t="shared" ref="AD202:AD265" si="90">Q202/AVERAGE(Q190,Q178,Q166,Q154,Q142)-1</f>
        <v>6.6597478705225921E-3</v>
      </c>
      <c r="AE202" s="54">
        <f t="shared" si="87"/>
        <v>0.25042301184433163</v>
      </c>
      <c r="AF202" s="54">
        <f t="shared" si="67"/>
        <v>0.99514187499999984</v>
      </c>
      <c r="AG202" s="54">
        <f t="shared" si="57"/>
        <v>-7.3868101393372854E-3</v>
      </c>
      <c r="AH202" s="4">
        <f t="shared" si="78"/>
        <v>591</v>
      </c>
      <c r="AI202" s="66">
        <f>AH202/31</f>
        <v>19.06451612903226</v>
      </c>
      <c r="AJ202" s="54">
        <f t="shared" si="64"/>
        <v>0.33478480829689583</v>
      </c>
      <c r="AK202" s="39">
        <f t="shared" si="79"/>
        <v>148</v>
      </c>
      <c r="AL202" s="66">
        <f>AK202/31</f>
        <v>4.774193548387097</v>
      </c>
      <c r="AM202" s="54">
        <f t="shared" si="65"/>
        <v>0.15114180822599743</v>
      </c>
      <c r="AN202" s="39">
        <f t="shared" si="80"/>
        <v>261</v>
      </c>
      <c r="AO202" s="40">
        <f t="shared" si="81"/>
        <v>0.51273148148148151</v>
      </c>
      <c r="AP202" s="40">
        <f t="shared" si="82"/>
        <v>0.68402777777777779</v>
      </c>
      <c r="AQ202" s="40">
        <f t="shared" si="83"/>
        <v>0.30208333333333331</v>
      </c>
      <c r="AR202" s="41">
        <f t="shared" si="84"/>
        <v>1377.5806451612905</v>
      </c>
      <c r="AS202" s="39">
        <f t="shared" si="85"/>
        <v>790.41935483870952</v>
      </c>
      <c r="AT202" s="40">
        <f t="shared" si="86"/>
        <v>0.63541542673491258</v>
      </c>
      <c r="AU202" s="5">
        <f t="shared" si="56"/>
        <v>0.33693737040688299</v>
      </c>
      <c r="AV202" s="44">
        <f>'[1]Monthly SBO'!$K186</f>
        <v>0.50598699999999996</v>
      </c>
      <c r="AX202" s="71">
        <f>S202/31</f>
        <v>3.774193548387097</v>
      </c>
      <c r="AY202" s="54">
        <f t="shared" si="58"/>
        <v>0.18101994356077289</v>
      </c>
      <c r="AZ202" s="42">
        <f t="shared" si="68"/>
        <v>0.35483870967741948</v>
      </c>
      <c r="BA202" s="67">
        <f>F202/31</f>
        <v>14.290322580645162</v>
      </c>
      <c r="BB202" s="54">
        <f t="shared" si="59"/>
        <v>0.40992998090388277</v>
      </c>
      <c r="BC202" s="42">
        <f t="shared" si="60"/>
        <v>2.5483870967741939</v>
      </c>
      <c r="BD202" s="42">
        <f t="shared" si="72"/>
        <v>4.884297520661157</v>
      </c>
      <c r="BE202" s="42">
        <f t="shared" si="73"/>
        <v>3.7863247863247862</v>
      </c>
      <c r="BF202" s="68">
        <f>[2]Prices!$L547</f>
        <v>32.65</v>
      </c>
      <c r="BG202" s="68">
        <f t="shared" si="77"/>
        <v>31.556666666666661</v>
      </c>
      <c r="BH202" s="42">
        <f t="shared" si="74"/>
        <v>0.74358974358974361</v>
      </c>
      <c r="BI202" s="42">
        <f t="shared" si="75"/>
        <v>0.47008547008547008</v>
      </c>
      <c r="BJ202" s="42">
        <f>SUM(L202:M202)*'[12]Yellow Grease Complex'!$BH$119/S202</f>
        <v>0</v>
      </c>
      <c r="BK202" s="42">
        <f>SUM(L202:M202)*'[12]Yellow Grease Complex'!$BH$120/S202</f>
        <v>0</v>
      </c>
      <c r="BL202" s="42">
        <f t="shared" si="69"/>
        <v>0.45901639344262296</v>
      </c>
      <c r="BM202" s="42">
        <f t="shared" si="70"/>
        <v>0.46721311475409838</v>
      </c>
      <c r="BN202" s="4">
        <f t="shared" si="52"/>
        <v>129.51612903225828</v>
      </c>
      <c r="BO202" s="54">
        <f t="shared" si="54"/>
        <v>6.3657407407407413E-2</v>
      </c>
      <c r="BP202" s="54">
        <f t="shared" si="54"/>
        <v>0.10069444444444445</v>
      </c>
      <c r="BQ202" s="54">
        <f t="shared" si="71"/>
        <v>0.51273148148148151</v>
      </c>
      <c r="BR202" s="54">
        <f t="shared" si="55"/>
        <v>1.6203703703703703E-2</v>
      </c>
      <c r="BS202" s="54">
        <f t="shared" si="55"/>
        <v>5.6712962962962965E-2</v>
      </c>
      <c r="BT202" s="54">
        <f t="shared" si="55"/>
        <v>6.9444444444444448E-2</v>
      </c>
      <c r="BU202" s="54" cm="1">
        <f t="array" ref="BU202">SUM(K202:M202/$P202)</f>
        <v>0.15972222222222224</v>
      </c>
      <c r="BV202" s="71">
        <f>[3]Biodiesel!$G7/1000000</f>
        <v>121.542185</v>
      </c>
      <c r="BW202" s="71">
        <f t="shared" ref="BW202:BW265" si="91">S202</f>
        <v>117</v>
      </c>
      <c r="BX202" s="71">
        <f t="shared" si="51"/>
        <v>-4.5421850000000035</v>
      </c>
      <c r="BY202" s="54">
        <f t="shared" si="89"/>
        <v>-2.7276192467050122</v>
      </c>
      <c r="EW202" s="4">
        <f>'[4]Renewable Diesel'!$AX65</f>
        <v>255</v>
      </c>
      <c r="EX202" s="4">
        <f t="shared" si="53"/>
        <v>2423</v>
      </c>
    </row>
    <row r="203" spans="1:154">
      <c r="A203" s="30">
        <v>42156</v>
      </c>
      <c r="B203" s="73">
        <v>56</v>
      </c>
      <c r="C203" s="81">
        <v>78</v>
      </c>
      <c r="D203" s="73">
        <v>0</v>
      </c>
      <c r="E203" s="386">
        <v>0</v>
      </c>
      <c r="F203" s="81">
        <v>474</v>
      </c>
      <c r="G203" s="386">
        <v>1</v>
      </c>
      <c r="H203" s="73">
        <v>20</v>
      </c>
      <c r="I203" s="81">
        <v>57</v>
      </c>
      <c r="J203" s="81">
        <v>56</v>
      </c>
      <c r="K203" s="73">
        <v>17.600000000000001</v>
      </c>
      <c r="L203" s="73">
        <v>130</v>
      </c>
      <c r="M203" s="61">
        <v>13</v>
      </c>
      <c r="N203" s="60">
        <v>0</v>
      </c>
      <c r="O203" s="61">
        <v>8</v>
      </c>
      <c r="P203" s="82">
        <v>910.6</v>
      </c>
      <c r="Q203" s="36">
        <f t="shared" si="61"/>
        <v>7.4639344262295086</v>
      </c>
      <c r="R203" s="74">
        <v>2151</v>
      </c>
      <c r="S203" s="76">
        <v>122</v>
      </c>
      <c r="T203" s="63">
        <v>80</v>
      </c>
      <c r="U203" s="63">
        <v>45</v>
      </c>
      <c r="V203" s="76">
        <v>38</v>
      </c>
      <c r="W203" s="39">
        <f t="shared" si="76"/>
        <v>-4</v>
      </c>
      <c r="X203" s="39">
        <f t="shared" si="66"/>
        <v>125</v>
      </c>
      <c r="Y203" s="40">
        <f t="shared" si="62"/>
        <v>0.4190724398517518</v>
      </c>
      <c r="Z203" s="65">
        <f>V203/(X204/30)</f>
        <v>9.0476190476190474</v>
      </c>
      <c r="AA203" s="4">
        <f t="shared" ref="AA203:AA222" si="92">P203-SUM(B203:O203)</f>
        <v>0</v>
      </c>
      <c r="AB203" s="4">
        <f t="shared" si="63"/>
        <v>910.6</v>
      </c>
      <c r="AC203" s="54">
        <f t="shared" si="88"/>
        <v>9.7280296913974551E-2</v>
      </c>
      <c r="AD203" s="54">
        <f t="shared" si="90"/>
        <v>-6.4654028320594303E-3</v>
      </c>
      <c r="AE203" s="54">
        <f t="shared" si="87"/>
        <v>0.22167487684729065</v>
      </c>
      <c r="AF203" s="54">
        <f t="shared" si="67"/>
        <v>0.98456652756424323</v>
      </c>
      <c r="AG203" s="54">
        <f t="shared" si="57"/>
        <v>5.1934109617948199E-3</v>
      </c>
      <c r="AH203" s="4">
        <f t="shared" si="78"/>
        <v>609</v>
      </c>
      <c r="AI203" s="66">
        <f>AH203/30</f>
        <v>20.3</v>
      </c>
      <c r="AJ203" s="54">
        <f t="shared" si="64"/>
        <v>0.29529270637479699</v>
      </c>
      <c r="AK203" s="39">
        <f t="shared" si="79"/>
        <v>135</v>
      </c>
      <c r="AL203" s="66">
        <f>AK203/30</f>
        <v>4.5</v>
      </c>
      <c r="AM203" s="54">
        <f t="shared" si="65"/>
        <v>7.2773795712083533E-2</v>
      </c>
      <c r="AN203" s="39">
        <f t="shared" si="80"/>
        <v>293.60000000000002</v>
      </c>
      <c r="AO203" s="40">
        <f t="shared" si="81"/>
        <v>0.52053591038875469</v>
      </c>
      <c r="AP203" s="40">
        <f t="shared" si="82"/>
        <v>0.66878980891719741</v>
      </c>
      <c r="AQ203" s="40">
        <f t="shared" si="83"/>
        <v>0.32242477487370969</v>
      </c>
      <c r="AR203" s="41">
        <f t="shared" si="84"/>
        <v>1484.3333333333333</v>
      </c>
      <c r="AS203" s="39">
        <f t="shared" si="85"/>
        <v>666.66666666666674</v>
      </c>
      <c r="AT203" s="40">
        <f t="shared" si="86"/>
        <v>0.69006663567333015</v>
      </c>
      <c r="AU203" s="5">
        <f t="shared" si="56"/>
        <v>0.395186853771617</v>
      </c>
      <c r="AV203" s="44">
        <f>'[1]Monthly SBO'!$K187</f>
        <v>0.65568363636363614</v>
      </c>
      <c r="AX203" s="71">
        <f>S203/30</f>
        <v>4.0666666666666664</v>
      </c>
      <c r="AY203" s="54">
        <f t="shared" si="58"/>
        <v>0.22571785120408183</v>
      </c>
      <c r="AZ203" s="42">
        <f t="shared" si="68"/>
        <v>0.39999999999999991</v>
      </c>
      <c r="BA203" s="67">
        <f>F203/30</f>
        <v>15.8</v>
      </c>
      <c r="BB203" s="54">
        <f t="shared" si="59"/>
        <v>0.37661839789499352</v>
      </c>
      <c r="BC203" s="42">
        <f t="shared" si="60"/>
        <v>0.24633333333333418</v>
      </c>
      <c r="BD203" s="42">
        <f t="shared" si="72"/>
        <v>4.8719999999999999</v>
      </c>
      <c r="BE203" s="42">
        <f t="shared" si="73"/>
        <v>3.8852459016393444</v>
      </c>
      <c r="BF203" s="68">
        <f>[2]Prices!$L548</f>
        <v>33.729999999999997</v>
      </c>
      <c r="BG203" s="68">
        <f t="shared" si="77"/>
        <v>32.50333333333333</v>
      </c>
      <c r="BH203" s="42">
        <f t="shared" si="74"/>
        <v>0.63934426229508201</v>
      </c>
      <c r="BI203" s="42">
        <f t="shared" si="75"/>
        <v>0.45901639344262296</v>
      </c>
      <c r="BJ203" s="42">
        <f>SUM(L203:M203)*'[12]Yellow Grease Complex'!$BH$119/S203</f>
        <v>0</v>
      </c>
      <c r="BK203" s="42">
        <f>SUM(L203:M203)*'[12]Yellow Grease Complex'!$BH$120/S203</f>
        <v>0</v>
      </c>
      <c r="BL203" s="42">
        <f t="shared" si="69"/>
        <v>0.40163934426229508</v>
      </c>
      <c r="BM203" s="42">
        <f t="shared" si="70"/>
        <v>0.38524590163934425</v>
      </c>
      <c r="BN203" s="4">
        <f t="shared" si="52"/>
        <v>146</v>
      </c>
      <c r="BO203" s="54">
        <f t="shared" si="54"/>
        <v>6.1497913463650342E-2</v>
      </c>
      <c r="BP203" s="54">
        <f t="shared" si="54"/>
        <v>8.565780803865583E-2</v>
      </c>
      <c r="BQ203" s="54">
        <f t="shared" si="71"/>
        <v>0.52053591038875469</v>
      </c>
      <c r="BR203" s="54">
        <f t="shared" si="55"/>
        <v>2.1963540522732264E-2</v>
      </c>
      <c r="BS203" s="54">
        <f t="shared" si="55"/>
        <v>6.2596090489786954E-2</v>
      </c>
      <c r="BT203" s="54">
        <f t="shared" si="55"/>
        <v>6.1497913463650342E-2</v>
      </c>
      <c r="BU203" s="54" cm="1">
        <f t="array" ref="BU203">SUM(K203:M203/$P203)</f>
        <v>0.17636723039754007</v>
      </c>
      <c r="BV203" s="71">
        <f>[3]Biodiesel!$G8/1000000</f>
        <v>130.91955100000001</v>
      </c>
      <c r="BW203" s="71">
        <f t="shared" si="91"/>
        <v>122</v>
      </c>
      <c r="BX203" s="71">
        <f t="shared" ref="BX203:BX266" si="93">BW203-BV203</f>
        <v>-8.9195510000000127</v>
      </c>
      <c r="BY203" s="54">
        <f t="shared" si="89"/>
        <v>-5.8139919133817903</v>
      </c>
      <c r="EW203" s="4">
        <f>'[4]Renewable Diesel'!$AX66</f>
        <v>255</v>
      </c>
      <c r="EX203" s="4">
        <f t="shared" si="53"/>
        <v>2406</v>
      </c>
    </row>
    <row r="204" spans="1:154">
      <c r="A204" s="30">
        <v>42186</v>
      </c>
      <c r="B204" s="73">
        <v>76</v>
      </c>
      <c r="C204" s="81">
        <v>105.4</v>
      </c>
      <c r="D204" s="73">
        <v>0</v>
      </c>
      <c r="E204" s="386">
        <v>0</v>
      </c>
      <c r="F204" s="81">
        <v>446</v>
      </c>
      <c r="G204" s="386">
        <v>1</v>
      </c>
      <c r="H204" s="73">
        <v>18</v>
      </c>
      <c r="I204" s="81">
        <v>47</v>
      </c>
      <c r="J204" s="81">
        <v>49</v>
      </c>
      <c r="K204" s="73">
        <v>3</v>
      </c>
      <c r="L204" s="73">
        <v>128</v>
      </c>
      <c r="M204" s="61">
        <v>6</v>
      </c>
      <c r="N204" s="60">
        <v>0</v>
      </c>
      <c r="O204" s="73">
        <v>14</v>
      </c>
      <c r="P204" s="82">
        <v>893.4</v>
      </c>
      <c r="Q204" s="36">
        <f t="shared" si="61"/>
        <v>7.3229508196721307</v>
      </c>
      <c r="R204" s="74">
        <v>2131</v>
      </c>
      <c r="S204" s="76">
        <v>122</v>
      </c>
      <c r="T204" s="8">
        <v>74</v>
      </c>
      <c r="U204" s="8">
        <v>52</v>
      </c>
      <c r="V204" s="76">
        <v>47</v>
      </c>
      <c r="W204" s="39">
        <f t="shared" si="76"/>
        <v>9</v>
      </c>
      <c r="X204" s="39">
        <f t="shared" si="66"/>
        <v>126</v>
      </c>
      <c r="Y204" s="40">
        <f t="shared" si="62"/>
        <v>0.38049472316081423</v>
      </c>
      <c r="Z204" s="65">
        <f>V204/(X205/31)</f>
        <v>12.041322314049587</v>
      </c>
      <c r="AA204" s="4">
        <f t="shared" si="92"/>
        <v>0</v>
      </c>
      <c r="AB204" s="4">
        <f t="shared" si="63"/>
        <v>893.4</v>
      </c>
      <c r="AC204" s="54">
        <f t="shared" si="88"/>
        <v>-2.0792003244297752E-2</v>
      </c>
      <c r="AD204" s="54">
        <f t="shared" si="90"/>
        <v>-1.8892543370714887E-2</v>
      </c>
      <c r="AE204" s="54">
        <f t="shared" si="87"/>
        <v>0.29026098026734565</v>
      </c>
      <c r="AF204" s="54">
        <f t="shared" si="67"/>
        <v>1.0035216924110142</v>
      </c>
      <c r="AG204" s="54">
        <f t="shared" si="57"/>
        <v>1.8827291665588719E-2</v>
      </c>
      <c r="AH204" s="4">
        <f t="shared" si="78"/>
        <v>628.4</v>
      </c>
      <c r="AI204" s="66">
        <f>AH204/31</f>
        <v>20.270967741935483</v>
      </c>
      <c r="AJ204" s="54">
        <f t="shared" si="64"/>
        <v>0.26746700229128328</v>
      </c>
      <c r="AK204" s="39">
        <f t="shared" si="79"/>
        <v>182.4</v>
      </c>
      <c r="AL204" s="66">
        <f>AK204/31</f>
        <v>5.8838709677419354</v>
      </c>
      <c r="AM204" s="54">
        <f t="shared" si="65"/>
        <v>0.20901992496652655</v>
      </c>
      <c r="AN204" s="39">
        <f t="shared" si="80"/>
        <v>251</v>
      </c>
      <c r="AO204" s="40">
        <f t="shared" si="81"/>
        <v>0.49921647638235955</v>
      </c>
      <c r="AP204" s="40">
        <f t="shared" si="82"/>
        <v>0.70338034475039179</v>
      </c>
      <c r="AQ204" s="40">
        <f t="shared" si="83"/>
        <v>0.28094918289679877</v>
      </c>
      <c r="AR204" s="41">
        <f t="shared" si="84"/>
        <v>1436.4516129032259</v>
      </c>
      <c r="AS204" s="39">
        <f t="shared" si="85"/>
        <v>694.54838709677415</v>
      </c>
      <c r="AT204" s="40">
        <f t="shared" si="86"/>
        <v>0.67407396194426361</v>
      </c>
      <c r="AU204" s="5">
        <f t="shared" si="56"/>
        <v>0.30621045188815299</v>
      </c>
      <c r="AV204" s="44">
        <f>'[1]Monthly SBO'!$K188</f>
        <v>0.71443090909090889</v>
      </c>
      <c r="AX204" s="71">
        <f>S204/31</f>
        <v>3.935483870967742</v>
      </c>
      <c r="AY204" s="54">
        <f t="shared" si="58"/>
        <v>0.13219084975512363</v>
      </c>
      <c r="AZ204" s="42">
        <f t="shared" si="68"/>
        <v>3.2258064516129004E-2</v>
      </c>
      <c r="BA204" s="67">
        <f>F204/31</f>
        <v>14.387096774193548</v>
      </c>
      <c r="BB204" s="54">
        <f t="shared" si="59"/>
        <v>0.29303096896145853</v>
      </c>
      <c r="BC204" s="42">
        <f t="shared" si="60"/>
        <v>0.36677419354838747</v>
      </c>
      <c r="BD204" s="42">
        <f t="shared" si="72"/>
        <v>4.9873015873015873</v>
      </c>
      <c r="BE204" s="42">
        <f t="shared" si="73"/>
        <v>3.6557377049180326</v>
      </c>
      <c r="BF204" s="68">
        <f>[2]Prices!$L549</f>
        <v>31.54</v>
      </c>
      <c r="BG204" s="68">
        <f t="shared" si="77"/>
        <v>32.639999999999993</v>
      </c>
      <c r="BH204" s="42">
        <f t="shared" si="74"/>
        <v>0.86393442622950822</v>
      </c>
      <c r="BI204" s="42">
        <f t="shared" si="75"/>
        <v>0.62295081967213117</v>
      </c>
      <c r="BJ204" s="42">
        <f>SUM(L204:M204)*'[12]Yellow Grease Complex'!$BH$119/S204</f>
        <v>0</v>
      </c>
      <c r="BK204" s="42">
        <f>SUM(L204:M204)*'[12]Yellow Grease Complex'!$BH$120/S204</f>
        <v>0</v>
      </c>
      <c r="BL204" s="42">
        <f t="shared" si="69"/>
        <v>0.43548387096774194</v>
      </c>
      <c r="BM204" s="42">
        <f t="shared" si="70"/>
        <v>0.35483870967741937</v>
      </c>
      <c r="BN204" s="4">
        <f t="shared" si="52"/>
        <v>11.774193548387075</v>
      </c>
      <c r="BO204" s="54">
        <f t="shared" si="54"/>
        <v>8.5068278486680096E-2</v>
      </c>
      <c r="BP204" s="54">
        <f t="shared" si="54"/>
        <v>0.11797627042758004</v>
      </c>
      <c r="BQ204" s="54">
        <f t="shared" si="71"/>
        <v>0.49921647638235955</v>
      </c>
      <c r="BR204" s="54">
        <f t="shared" si="55"/>
        <v>2.014775016789792E-2</v>
      </c>
      <c r="BS204" s="54">
        <f t="shared" si="55"/>
        <v>5.260801432728901E-2</v>
      </c>
      <c r="BT204" s="54">
        <f t="shared" si="55"/>
        <v>5.4846653234833224E-2</v>
      </c>
      <c r="BU204" s="54" cm="1">
        <f t="array" ref="BU204">SUM(K204:M204/$P204)</f>
        <v>0.15334676516677861</v>
      </c>
      <c r="BV204" s="71">
        <f>[3]Biodiesel!$G9/1000000</f>
        <v>129.18441999999999</v>
      </c>
      <c r="BW204" s="71">
        <f t="shared" si="91"/>
        <v>122</v>
      </c>
      <c r="BX204" s="71">
        <f t="shared" si="93"/>
        <v>-7.1844199999999887</v>
      </c>
      <c r="BY204" s="54">
        <f t="shared" si="89"/>
        <v>1.2340567514260843</v>
      </c>
      <c r="EW204" s="4">
        <f>'[4]Renewable Diesel'!$AX67</f>
        <v>255</v>
      </c>
      <c r="EX204" s="4">
        <f t="shared" si="53"/>
        <v>2386</v>
      </c>
    </row>
    <row r="205" spans="1:154">
      <c r="A205" s="30">
        <v>42217</v>
      </c>
      <c r="B205" s="73">
        <v>73</v>
      </c>
      <c r="C205" s="81">
        <v>107.6</v>
      </c>
      <c r="D205" s="73">
        <v>0</v>
      </c>
      <c r="E205" s="73">
        <v>0</v>
      </c>
      <c r="F205" s="81">
        <v>463.6</v>
      </c>
      <c r="G205" s="73">
        <v>1.63</v>
      </c>
      <c r="H205" s="73">
        <v>21</v>
      </c>
      <c r="I205" s="81">
        <v>44</v>
      </c>
      <c r="J205" s="81">
        <v>54</v>
      </c>
      <c r="K205" s="73">
        <v>5</v>
      </c>
      <c r="L205" s="73">
        <v>116</v>
      </c>
      <c r="M205" s="73">
        <v>12</v>
      </c>
      <c r="N205" s="60">
        <v>0</v>
      </c>
      <c r="O205" s="73">
        <v>11</v>
      </c>
      <c r="P205" s="82">
        <v>908.83</v>
      </c>
      <c r="Q205" s="36">
        <f t="shared" si="61"/>
        <v>7.3292741935483878</v>
      </c>
      <c r="R205" s="74">
        <v>2134</v>
      </c>
      <c r="S205" s="76">
        <v>124</v>
      </c>
      <c r="T205" s="63">
        <v>75</v>
      </c>
      <c r="U205" s="63">
        <v>46</v>
      </c>
      <c r="V205" s="76">
        <v>42</v>
      </c>
      <c r="W205" s="39">
        <f t="shared" si="76"/>
        <v>-5</v>
      </c>
      <c r="X205" s="39">
        <f t="shared" si="66"/>
        <v>121</v>
      </c>
      <c r="Y205" s="40">
        <f t="shared" si="62"/>
        <v>0.28951970525612225</v>
      </c>
      <c r="Z205" s="65">
        <f>V205/(X206/31)</f>
        <v>11.522123893805309</v>
      </c>
      <c r="AA205" s="4">
        <f t="shared" si="92"/>
        <v>0</v>
      </c>
      <c r="AB205" s="4">
        <f t="shared" si="63"/>
        <v>908.83</v>
      </c>
      <c r="AC205" s="54">
        <f t="shared" si="88"/>
        <v>-2.8467278130545282E-2</v>
      </c>
      <c r="AD205" s="54">
        <f t="shared" si="90"/>
        <v>-2.4922454801893479E-2</v>
      </c>
      <c r="AE205" s="54">
        <f t="shared" si="87"/>
        <v>0.28216403697567466</v>
      </c>
      <c r="AF205" s="54">
        <f t="shared" si="67"/>
        <v>1.0026558982427956</v>
      </c>
      <c r="AG205" s="54">
        <f t="shared" si="57"/>
        <v>2.512685949793414E-2</v>
      </c>
      <c r="AH205" s="4">
        <f t="shared" si="78"/>
        <v>645.83000000000004</v>
      </c>
      <c r="AI205" s="66">
        <f>AH205/31</f>
        <v>20.833225806451615</v>
      </c>
      <c r="AJ205" s="54">
        <f t="shared" si="64"/>
        <v>0.24469516214205633</v>
      </c>
      <c r="AK205" s="39">
        <f t="shared" si="79"/>
        <v>182.23</v>
      </c>
      <c r="AL205" s="66">
        <f>AK205/31</f>
        <v>5.8783870967741931</v>
      </c>
      <c r="AM205" s="54">
        <f t="shared" si="65"/>
        <v>0.18868392214162699</v>
      </c>
      <c r="AN205" s="39">
        <f t="shared" si="80"/>
        <v>252</v>
      </c>
      <c r="AO205" s="40">
        <f t="shared" si="81"/>
        <v>0.51010640053695411</v>
      </c>
      <c r="AP205" s="40">
        <f t="shared" si="82"/>
        <v>0.71061694706380729</v>
      </c>
      <c r="AQ205" s="40">
        <f t="shared" si="83"/>
        <v>0.27727957923924162</v>
      </c>
      <c r="AR205" s="41">
        <f t="shared" si="84"/>
        <v>1460</v>
      </c>
      <c r="AS205" s="39">
        <f t="shared" si="85"/>
        <v>674</v>
      </c>
      <c r="AT205" s="40">
        <f t="shared" si="86"/>
        <v>0.68416119962511712</v>
      </c>
      <c r="AU205" s="5">
        <f t="shared" si="56"/>
        <v>0.30960796285960179</v>
      </c>
      <c r="AV205" s="44">
        <f>'[1]Monthly SBO'!$K189</f>
        <v>0.63822190476190488</v>
      </c>
      <c r="AX205" s="71">
        <f>S205/31</f>
        <v>4</v>
      </c>
      <c r="AY205" s="54">
        <f t="shared" si="58"/>
        <v>0.12597046310241211</v>
      </c>
      <c r="AZ205" s="42">
        <f t="shared" si="68"/>
        <v>0</v>
      </c>
      <c r="BA205" s="67">
        <f>F205/31</f>
        <v>14.95483870967742</v>
      </c>
      <c r="BB205" s="54">
        <f t="shared" si="59"/>
        <v>0.26818432988111462</v>
      </c>
      <c r="BC205" s="42">
        <f t="shared" si="60"/>
        <v>0.50935483870967779</v>
      </c>
      <c r="BD205" s="42">
        <f t="shared" si="72"/>
        <v>5.3374380165289264</v>
      </c>
      <c r="BE205" s="42">
        <f t="shared" si="73"/>
        <v>3.7387096774193549</v>
      </c>
      <c r="BF205" s="68">
        <f>[2]Prices!$L550</f>
        <v>28.87</v>
      </c>
      <c r="BG205" s="68">
        <f t="shared" si="77"/>
        <v>31.38</v>
      </c>
      <c r="BH205" s="42">
        <f t="shared" si="74"/>
        <v>0.86774193548387091</v>
      </c>
      <c r="BI205" s="42">
        <f t="shared" si="75"/>
        <v>0.58870967741935487</v>
      </c>
      <c r="BJ205" s="42">
        <f>SUM(L205:M205)*'[12]Yellow Grease Complex'!$BH$119/S205</f>
        <v>0</v>
      </c>
      <c r="BK205" s="42">
        <f>SUM(L205:M205)*'[12]Yellow Grease Complex'!$BH$120/S205</f>
        <v>0</v>
      </c>
      <c r="BL205" s="42">
        <f t="shared" si="69"/>
        <v>0.50467289719626163</v>
      </c>
      <c r="BM205" s="42">
        <f t="shared" si="70"/>
        <v>0.37383177570093457</v>
      </c>
      <c r="BN205" s="4">
        <f t="shared" si="52"/>
        <v>0</v>
      </c>
      <c r="BO205" s="54">
        <f t="shared" si="54"/>
        <v>8.0323052716129523E-2</v>
      </c>
      <c r="BP205" s="54">
        <f t="shared" si="54"/>
        <v>0.11839397907199366</v>
      </c>
      <c r="BQ205" s="54">
        <f t="shared" si="71"/>
        <v>0.51010640053695411</v>
      </c>
      <c r="BR205" s="54">
        <f t="shared" si="55"/>
        <v>2.3106631603270138E-2</v>
      </c>
      <c r="BS205" s="54">
        <f t="shared" si="55"/>
        <v>4.8413894787804099E-2</v>
      </c>
      <c r="BT205" s="54">
        <f t="shared" si="55"/>
        <v>5.9417052694123208E-2</v>
      </c>
      <c r="BU205" s="54" cm="1">
        <f t="array" ref="BU205">SUM(K205:M205/$P205)</f>
        <v>0.14634200015404422</v>
      </c>
      <c r="BV205" s="71">
        <f>[3]Biodiesel!$G10/1000000</f>
        <v>125.600893</v>
      </c>
      <c r="BW205" s="71">
        <f t="shared" si="91"/>
        <v>124</v>
      </c>
      <c r="BX205" s="71">
        <f t="shared" si="93"/>
        <v>-1.6008929999999992</v>
      </c>
      <c r="BY205" s="54">
        <f t="shared" si="89"/>
        <v>-0.50129634235450282</v>
      </c>
      <c r="EW205" s="4">
        <f>'[4]Renewable Diesel'!$AX68</f>
        <v>255</v>
      </c>
      <c r="EX205" s="4">
        <f t="shared" si="53"/>
        <v>2389</v>
      </c>
    </row>
    <row r="206" spans="1:154">
      <c r="A206" s="30">
        <v>42248</v>
      </c>
      <c r="B206" s="73">
        <v>68</v>
      </c>
      <c r="C206" s="81">
        <v>92</v>
      </c>
      <c r="D206" s="73">
        <v>0</v>
      </c>
      <c r="E206" s="73">
        <v>0</v>
      </c>
      <c r="F206" s="81">
        <v>390</v>
      </c>
      <c r="G206" s="386">
        <v>1</v>
      </c>
      <c r="H206" s="73">
        <v>23</v>
      </c>
      <c r="I206" s="81">
        <v>40</v>
      </c>
      <c r="J206" s="81">
        <v>54</v>
      </c>
      <c r="K206" s="73">
        <v>2</v>
      </c>
      <c r="L206" s="73">
        <v>108</v>
      </c>
      <c r="M206" s="73">
        <v>9</v>
      </c>
      <c r="N206" s="60">
        <v>0</v>
      </c>
      <c r="O206" s="73">
        <v>6</v>
      </c>
      <c r="P206" s="82">
        <v>793</v>
      </c>
      <c r="Q206" s="36">
        <f t="shared" si="61"/>
        <v>7.4112149532710276</v>
      </c>
      <c r="R206" s="74">
        <v>2154</v>
      </c>
      <c r="S206" s="76">
        <v>107</v>
      </c>
      <c r="T206" s="63">
        <v>71</v>
      </c>
      <c r="U206" s="63">
        <v>42</v>
      </c>
      <c r="V206" s="76">
        <v>32</v>
      </c>
      <c r="W206" s="39">
        <f t="shared" si="76"/>
        <v>-10</v>
      </c>
      <c r="X206" s="39">
        <f t="shared" si="66"/>
        <v>113</v>
      </c>
      <c r="Y206" s="40">
        <f t="shared" si="62"/>
        <v>0.2238180164154846</v>
      </c>
      <c r="Z206" s="65">
        <f>V206/(X207/30)</f>
        <v>9.2307692307692299</v>
      </c>
      <c r="AA206" s="4">
        <f t="shared" si="92"/>
        <v>0</v>
      </c>
      <c r="AB206" s="4">
        <f t="shared" si="63"/>
        <v>793</v>
      </c>
      <c r="AC206" s="54">
        <f t="shared" si="88"/>
        <v>-7.6317383403997519E-2</v>
      </c>
      <c r="AD206" s="54">
        <f t="shared" si="90"/>
        <v>-1.5357870923921269E-2</v>
      </c>
      <c r="AE206" s="54">
        <f t="shared" si="87"/>
        <v>0.29219600725952816</v>
      </c>
      <c r="AF206" s="54">
        <f t="shared" si="67"/>
        <v>0.99157021437578807</v>
      </c>
      <c r="AG206" s="54">
        <f t="shared" si="57"/>
        <v>1.5418152283588782E-2</v>
      </c>
      <c r="AH206" s="4">
        <f t="shared" si="78"/>
        <v>551</v>
      </c>
      <c r="AI206" s="66">
        <f>AH206/30</f>
        <v>18.366666666666667</v>
      </c>
      <c r="AJ206" s="54">
        <f t="shared" si="64"/>
        <v>0.12168786541374188</v>
      </c>
      <c r="AK206" s="39">
        <f t="shared" si="79"/>
        <v>161</v>
      </c>
      <c r="AL206" s="66">
        <f>AK206/30</f>
        <v>5.3666666666666663</v>
      </c>
      <c r="AM206" s="54">
        <f t="shared" si="65"/>
        <v>0.14198975755770227</v>
      </c>
      <c r="AN206" s="39">
        <f t="shared" si="80"/>
        <v>236</v>
      </c>
      <c r="AO206" s="40">
        <f t="shared" si="81"/>
        <v>0.49180327868852458</v>
      </c>
      <c r="AP206" s="40">
        <f t="shared" si="82"/>
        <v>0.69482976040353095</v>
      </c>
      <c r="AQ206" s="40">
        <f t="shared" si="83"/>
        <v>0.29760403530895335</v>
      </c>
      <c r="AR206" s="41">
        <f t="shared" si="84"/>
        <v>1301.8333333333335</v>
      </c>
      <c r="AS206" s="39">
        <f t="shared" si="85"/>
        <v>852.16666666666652</v>
      </c>
      <c r="AT206" s="40">
        <f t="shared" si="86"/>
        <v>0.60437944908697006</v>
      </c>
      <c r="AU206" s="5">
        <f t="shared" si="56"/>
        <v>0.17969215947168782</v>
      </c>
      <c r="AV206" s="44">
        <f>'[1]Monthly SBO'!$K190</f>
        <v>0.49584</v>
      </c>
      <c r="AX206" s="71">
        <f>S206/30</f>
        <v>3.5666666666666669</v>
      </c>
      <c r="AY206" s="54">
        <f t="shared" si="58"/>
        <v>2.1820765184225044E-2</v>
      </c>
      <c r="AZ206" s="42">
        <f t="shared" si="68"/>
        <v>-0.23333333333333295</v>
      </c>
      <c r="BA206" s="67">
        <f>F206/30</f>
        <v>13</v>
      </c>
      <c r="BB206" s="54">
        <f t="shared" si="59"/>
        <v>0.11351579764848307</v>
      </c>
      <c r="BC206" s="42">
        <f t="shared" si="60"/>
        <v>-0.17366666666666575</v>
      </c>
      <c r="BD206" s="42">
        <f t="shared" si="72"/>
        <v>4.8761061946902657</v>
      </c>
      <c r="BE206" s="42">
        <f t="shared" si="73"/>
        <v>3.6448598130841123</v>
      </c>
      <c r="BF206" s="68">
        <f>[2]Prices!$L551</f>
        <v>26.43</v>
      </c>
      <c r="BG206" s="68">
        <f t="shared" si="77"/>
        <v>28.946666666666669</v>
      </c>
      <c r="BH206" s="42">
        <f t="shared" si="74"/>
        <v>0.85981308411214952</v>
      </c>
      <c r="BI206" s="42">
        <f t="shared" si="75"/>
        <v>0.63551401869158874</v>
      </c>
      <c r="BJ206" s="42">
        <f>SUM(L206:M206)*'[12]Yellow Grease Complex'!$BH$119/S206</f>
        <v>0</v>
      </c>
      <c r="BK206" s="42">
        <f>SUM(L206:M206)*'[12]Yellow Grease Complex'!$BH$120/S206</f>
        <v>0</v>
      </c>
      <c r="BL206" s="42">
        <f t="shared" si="69"/>
        <v>0.49056603773584906</v>
      </c>
      <c r="BM206" s="42">
        <f t="shared" si="70"/>
        <v>0.39622641509433965</v>
      </c>
      <c r="BN206" s="4">
        <f t="shared" si="52"/>
        <v>-85.166666666666515</v>
      </c>
      <c r="BO206" s="54">
        <f t="shared" si="54"/>
        <v>8.5750315258511983E-2</v>
      </c>
      <c r="BP206" s="54">
        <f t="shared" si="54"/>
        <v>0.11601513240857503</v>
      </c>
      <c r="BQ206" s="54">
        <f t="shared" si="71"/>
        <v>0.49180327868852458</v>
      </c>
      <c r="BR206" s="54">
        <f t="shared" si="55"/>
        <v>2.9003783102143757E-2</v>
      </c>
      <c r="BS206" s="54">
        <f t="shared" si="55"/>
        <v>5.0441361916771753E-2</v>
      </c>
      <c r="BT206" s="54">
        <f t="shared" si="55"/>
        <v>6.8095838587641871E-2</v>
      </c>
      <c r="BU206" s="54" cm="1">
        <f t="array" ref="BU206">SUM(K206:M206/$P206)</f>
        <v>0.15006305170239598</v>
      </c>
      <c r="BV206" s="71">
        <f>[3]Biodiesel!$G11/1000000</f>
        <v>117.82915800000001</v>
      </c>
      <c r="BW206" s="71">
        <f t="shared" si="91"/>
        <v>107</v>
      </c>
      <c r="BX206" s="71">
        <f t="shared" si="93"/>
        <v>-10.829158000000007</v>
      </c>
      <c r="BY206" s="54">
        <f t="shared" si="89"/>
        <v>0.55104918374094591</v>
      </c>
      <c r="EW206" s="4">
        <f>'[4]Renewable Diesel'!$AX69</f>
        <v>255</v>
      </c>
      <c r="EX206" s="4">
        <f t="shared" si="53"/>
        <v>2409</v>
      </c>
    </row>
    <row r="207" spans="1:154">
      <c r="A207" s="30">
        <v>42278</v>
      </c>
      <c r="B207" s="73">
        <v>60</v>
      </c>
      <c r="C207" s="81">
        <v>102</v>
      </c>
      <c r="D207" s="73">
        <v>0</v>
      </c>
      <c r="E207" s="73">
        <v>0</v>
      </c>
      <c r="F207" s="81">
        <v>408</v>
      </c>
      <c r="G207" s="386">
        <v>1</v>
      </c>
      <c r="H207" s="73">
        <v>18</v>
      </c>
      <c r="I207" s="81">
        <v>42</v>
      </c>
      <c r="J207" s="81">
        <v>52</v>
      </c>
      <c r="K207" s="73">
        <v>2</v>
      </c>
      <c r="L207" s="73">
        <v>108</v>
      </c>
      <c r="M207" s="73">
        <v>14</v>
      </c>
      <c r="N207" s="60">
        <v>0</v>
      </c>
      <c r="O207" s="61">
        <v>2</v>
      </c>
      <c r="P207" s="82">
        <v>809</v>
      </c>
      <c r="Q207" s="36">
        <f t="shared" si="61"/>
        <v>7.632075471698113</v>
      </c>
      <c r="R207" s="74">
        <v>2166</v>
      </c>
      <c r="S207" s="69">
        <v>106</v>
      </c>
      <c r="T207" s="63">
        <v>65</v>
      </c>
      <c r="U207" s="63">
        <v>39</v>
      </c>
      <c r="V207" s="76">
        <v>35</v>
      </c>
      <c r="W207" s="39">
        <f t="shared" si="76"/>
        <v>3</v>
      </c>
      <c r="X207" s="39">
        <f t="shared" si="66"/>
        <v>104</v>
      </c>
      <c r="Y207" s="40">
        <f t="shared" si="62"/>
        <v>0.10673440457292105</v>
      </c>
      <c r="Z207" s="65">
        <f>V207/(X208/31)</f>
        <v>11.793478260869565</v>
      </c>
      <c r="AA207" s="4">
        <f t="shared" si="92"/>
        <v>0</v>
      </c>
      <c r="AB207" s="4">
        <f t="shared" si="63"/>
        <v>809</v>
      </c>
      <c r="AC207" s="54">
        <f t="shared" si="88"/>
        <v>-8.3182230281051761E-2</v>
      </c>
      <c r="AD207" s="54">
        <f t="shared" si="90"/>
        <v>1.4375940244404362E-2</v>
      </c>
      <c r="AE207" s="54">
        <f t="shared" si="87"/>
        <v>0.28546409807355516</v>
      </c>
      <c r="AF207" s="54">
        <f t="shared" si="67"/>
        <v>0.96287569839307785</v>
      </c>
      <c r="AG207" s="54">
        <f t="shared" si="57"/>
        <v>-1.4564191089515455E-2</v>
      </c>
      <c r="AH207" s="4">
        <f t="shared" si="78"/>
        <v>571</v>
      </c>
      <c r="AI207" s="66">
        <f>AH207/31</f>
        <v>18.419354838709676</v>
      </c>
      <c r="AJ207" s="54">
        <f t="shared" si="64"/>
        <v>7.2107188187669369E-2</v>
      </c>
      <c r="AK207" s="39">
        <f t="shared" si="79"/>
        <v>163</v>
      </c>
      <c r="AL207" s="66">
        <f>AK207/31</f>
        <v>5.258064516129032</v>
      </c>
      <c r="AM207" s="54">
        <f t="shared" si="65"/>
        <v>0.14118487194925566</v>
      </c>
      <c r="AN207" s="39">
        <f t="shared" si="80"/>
        <v>236</v>
      </c>
      <c r="AO207" s="40">
        <f t="shared" si="81"/>
        <v>0.50432632880098882</v>
      </c>
      <c r="AP207" s="40">
        <f t="shared" si="82"/>
        <v>0.70580964153275649</v>
      </c>
      <c r="AQ207" s="40">
        <f t="shared" si="83"/>
        <v>0.29171817058096416</v>
      </c>
      <c r="AR207" s="41">
        <f t="shared" si="84"/>
        <v>1248.0645161290322</v>
      </c>
      <c r="AS207" s="39">
        <f t="shared" si="85"/>
        <v>917.9354838709678</v>
      </c>
      <c r="AT207" s="40">
        <f t="shared" si="86"/>
        <v>0.57620707115837133</v>
      </c>
      <c r="AU207" s="5">
        <f t="shared" si="56"/>
        <v>0.1173435055747738</v>
      </c>
      <c r="AV207" s="44">
        <f>'[1]Monthly SBO'!$K191</f>
        <v>0.64804090909090906</v>
      </c>
      <c r="AX207" s="71">
        <f>S207/31</f>
        <v>3.4193548387096775</v>
      </c>
      <c r="AY207" s="54">
        <f t="shared" si="58"/>
        <v>-3.6493871735164607E-2</v>
      </c>
      <c r="AZ207" s="42">
        <f t="shared" si="68"/>
        <v>-0.5161290322580645</v>
      </c>
      <c r="BA207" s="67">
        <f>F207/31</f>
        <v>13.161290322580646</v>
      </c>
      <c r="BB207" s="54">
        <f t="shared" si="59"/>
        <v>4.6792658083650851E-2</v>
      </c>
      <c r="BC207" s="42">
        <f t="shared" si="60"/>
        <v>-1.6390322580645158</v>
      </c>
      <c r="BD207" s="42">
        <f t="shared" si="72"/>
        <v>5.490384615384615</v>
      </c>
      <c r="BE207" s="42">
        <f t="shared" si="73"/>
        <v>3.8490566037735849</v>
      </c>
      <c r="BF207" s="68">
        <f>[2]Prices!$L552</f>
        <v>27.14</v>
      </c>
      <c r="BG207" s="68">
        <f t="shared" si="77"/>
        <v>27.48</v>
      </c>
      <c r="BH207" s="42">
        <f t="shared" si="74"/>
        <v>0.96226415094339623</v>
      </c>
      <c r="BI207" s="42">
        <f t="shared" si="75"/>
        <v>0.56603773584905659</v>
      </c>
      <c r="BJ207" s="42">
        <f>SUM(L207:M207)*'[12]Yellow Grease Complex'!$BH$119/S207</f>
        <v>0</v>
      </c>
      <c r="BK207" s="42">
        <f>SUM(L207:M207)*'[12]Yellow Grease Complex'!$BH$120/S207</f>
        <v>0</v>
      </c>
      <c r="BL207" s="42">
        <f t="shared" si="69"/>
        <v>0.42452830188679247</v>
      </c>
      <c r="BM207" s="42">
        <f t="shared" si="70"/>
        <v>0.22641509433962265</v>
      </c>
      <c r="BN207" s="4">
        <f t="shared" si="52"/>
        <v>-188.38709677419365</v>
      </c>
      <c r="BO207" s="54">
        <f t="shared" si="54"/>
        <v>7.4165636588380712E-2</v>
      </c>
      <c r="BP207" s="54">
        <f t="shared" si="54"/>
        <v>0.12608158220024721</v>
      </c>
      <c r="BQ207" s="54">
        <f t="shared" si="71"/>
        <v>0.50432632880098882</v>
      </c>
      <c r="BR207" s="54">
        <f t="shared" si="55"/>
        <v>2.2249690976514216E-2</v>
      </c>
      <c r="BS207" s="54">
        <f t="shared" si="55"/>
        <v>5.19159456118665E-2</v>
      </c>
      <c r="BT207" s="54">
        <f t="shared" si="55"/>
        <v>6.4276885043263288E-2</v>
      </c>
      <c r="BU207" s="54" cm="1">
        <f t="array" ref="BU207">SUM(K207:M207/$P207)</f>
        <v>0.15327564894932016</v>
      </c>
      <c r="BV207" s="71">
        <f>[3]Biodiesel!$G12/1000000</f>
        <v>105.01949999999999</v>
      </c>
      <c r="BW207" s="71">
        <f t="shared" si="91"/>
        <v>106</v>
      </c>
      <c r="BX207" s="71">
        <f t="shared" si="93"/>
        <v>0.98050000000000637</v>
      </c>
      <c r="BY207" s="54">
        <f t="shared" si="89"/>
        <v>-1.3220811758876612</v>
      </c>
      <c r="EW207" s="4">
        <f>'[4]Renewable Diesel'!$AX70</f>
        <v>255</v>
      </c>
      <c r="EX207" s="4">
        <f t="shared" si="53"/>
        <v>2421</v>
      </c>
    </row>
    <row r="208" spans="1:154">
      <c r="A208" s="30">
        <v>42309</v>
      </c>
      <c r="B208" s="73">
        <v>40</v>
      </c>
      <c r="C208" s="81">
        <v>89</v>
      </c>
      <c r="D208" s="73">
        <v>0</v>
      </c>
      <c r="E208" s="73">
        <v>0</v>
      </c>
      <c r="F208" s="81">
        <v>464</v>
      </c>
      <c r="G208" s="386">
        <v>2</v>
      </c>
      <c r="H208" s="73">
        <v>17</v>
      </c>
      <c r="I208" s="81">
        <v>24</v>
      </c>
      <c r="J208" s="81">
        <v>45</v>
      </c>
      <c r="K208" s="73">
        <v>4</v>
      </c>
      <c r="L208" s="73">
        <v>103</v>
      </c>
      <c r="M208" s="73">
        <v>9</v>
      </c>
      <c r="N208" s="73">
        <v>0</v>
      </c>
      <c r="O208" s="61">
        <v>6</v>
      </c>
      <c r="P208" s="82">
        <v>803</v>
      </c>
      <c r="Q208" s="36">
        <f t="shared" si="61"/>
        <v>7.5754716981132075</v>
      </c>
      <c r="R208" s="74">
        <v>2122</v>
      </c>
      <c r="S208" s="69">
        <v>106</v>
      </c>
      <c r="T208" s="8">
        <v>52</v>
      </c>
      <c r="U208" s="8">
        <v>40</v>
      </c>
      <c r="V208" s="76">
        <v>48</v>
      </c>
      <c r="W208" s="39">
        <f t="shared" si="76"/>
        <v>13</v>
      </c>
      <c r="X208" s="39">
        <f t="shared" si="66"/>
        <v>92</v>
      </c>
      <c r="Y208" s="40">
        <f t="shared" si="62"/>
        <v>0.112514437897969</v>
      </c>
      <c r="Z208" s="65">
        <f>V208/(X209/30)</f>
        <v>12.743362831858407</v>
      </c>
      <c r="AA208" s="4">
        <f t="shared" si="92"/>
        <v>0</v>
      </c>
      <c r="AB208" s="4">
        <f t="shared" si="63"/>
        <v>803</v>
      </c>
      <c r="AC208" s="54">
        <f t="shared" si="88"/>
        <v>-4.8949749055082759E-3</v>
      </c>
      <c r="AD208" s="54">
        <f t="shared" si="90"/>
        <v>4.2559592211659503E-3</v>
      </c>
      <c r="AE208" s="54">
        <f t="shared" si="87"/>
        <v>0.22016806722689075</v>
      </c>
      <c r="AF208" s="54">
        <f t="shared" si="67"/>
        <v>0.97007028642590276</v>
      </c>
      <c r="AG208" s="54">
        <f t="shared" si="57"/>
        <v>-4.3897367788140462E-3</v>
      </c>
      <c r="AH208" s="4">
        <f t="shared" si="78"/>
        <v>595</v>
      </c>
      <c r="AI208" s="66">
        <f>AH208/30</f>
        <v>19.833333333333332</v>
      </c>
      <c r="AJ208" s="54">
        <f t="shared" si="64"/>
        <v>0.18136188191940517</v>
      </c>
      <c r="AK208" s="39">
        <f t="shared" si="79"/>
        <v>131</v>
      </c>
      <c r="AL208" s="66">
        <f>AK208/30</f>
        <v>4.3666666666666663</v>
      </c>
      <c r="AM208" s="54">
        <f t="shared" si="65"/>
        <v>-3.5573355321279254E-2</v>
      </c>
      <c r="AN208" s="39">
        <f t="shared" si="80"/>
        <v>202</v>
      </c>
      <c r="AO208" s="40">
        <f t="shared" si="81"/>
        <v>0.57783312577833124</v>
      </c>
      <c r="AP208" s="40">
        <f t="shared" si="82"/>
        <v>0.74097135740971354</v>
      </c>
      <c r="AQ208" s="40">
        <f t="shared" si="83"/>
        <v>0.25155666251556663</v>
      </c>
      <c r="AR208" s="41">
        <f t="shared" si="84"/>
        <v>1289.6666666666665</v>
      </c>
      <c r="AS208" s="39">
        <f t="shared" si="85"/>
        <v>832.33333333333348</v>
      </c>
      <c r="AT208" s="40">
        <f t="shared" si="86"/>
        <v>0.60775997486647815</v>
      </c>
      <c r="AU208" s="5">
        <f t="shared" si="56"/>
        <v>0.25809973742888181</v>
      </c>
      <c r="AV208" s="44">
        <f>'[1]Monthly SBO'!$K192</f>
        <v>0.69203399999999993</v>
      </c>
      <c r="AX208" s="71">
        <f>S208/30</f>
        <v>3.5333333333333332</v>
      </c>
      <c r="AY208" s="54">
        <f t="shared" si="58"/>
        <v>6.1812208168333438E-2</v>
      </c>
      <c r="AZ208" s="42">
        <f t="shared" si="68"/>
        <v>-6.6666666666666874E-2</v>
      </c>
      <c r="BA208" s="67">
        <f>F208/30</f>
        <v>15.466666666666667</v>
      </c>
      <c r="BB208" s="54">
        <f t="shared" si="59"/>
        <v>0.26147287833311594</v>
      </c>
      <c r="BC208" s="42">
        <f t="shared" si="60"/>
        <v>0.56266666666666687</v>
      </c>
      <c r="BD208" s="42">
        <f t="shared" si="72"/>
        <v>6.4673913043478262</v>
      </c>
      <c r="BE208" s="42">
        <f t="shared" si="73"/>
        <v>4.3773584905660377</v>
      </c>
      <c r="BF208" s="68">
        <f>[2]Prices!$L553</f>
        <v>26.42</v>
      </c>
      <c r="BG208" s="68">
        <f t="shared" si="77"/>
        <v>26.663333333333338</v>
      </c>
      <c r="BH208" s="42">
        <f t="shared" si="74"/>
        <v>0.839622641509434</v>
      </c>
      <c r="BI208" s="42">
        <f t="shared" si="75"/>
        <v>0.37735849056603776</v>
      </c>
      <c r="BJ208" s="42">
        <f>SUM(L208:M208)*'[12]Yellow Grease Complex'!$BH$119/S208</f>
        <v>0</v>
      </c>
      <c r="BK208" s="42">
        <f>SUM(L208:M208)*'[12]Yellow Grease Complex'!$BH$120/S208</f>
        <v>0</v>
      </c>
      <c r="BL208" s="42">
        <f t="shared" si="69"/>
        <v>0.53703703703703709</v>
      </c>
      <c r="BM208" s="42">
        <f t="shared" si="70"/>
        <v>0.30555555555555558</v>
      </c>
      <c r="BN208" s="4">
        <f t="shared" si="52"/>
        <v>-24.333333333333485</v>
      </c>
      <c r="BO208" s="54">
        <f t="shared" si="54"/>
        <v>4.9813200498132003E-2</v>
      </c>
      <c r="BP208" s="54">
        <f t="shared" si="54"/>
        <v>0.11083437110834371</v>
      </c>
      <c r="BQ208" s="54">
        <f t="shared" si="71"/>
        <v>0.57783312577833124</v>
      </c>
      <c r="BR208" s="54">
        <f t="shared" si="55"/>
        <v>2.1170610211706103E-2</v>
      </c>
      <c r="BS208" s="54">
        <f t="shared" si="55"/>
        <v>2.9887920298879204E-2</v>
      </c>
      <c r="BT208" s="54">
        <f t="shared" si="55"/>
        <v>5.6039850560398508E-2</v>
      </c>
      <c r="BU208" s="54" cm="1">
        <f t="array" ref="BU208">SUM(K208:M208/$P208)</f>
        <v>0.14445828144458281</v>
      </c>
      <c r="BV208" s="71">
        <f>[3]Biodiesel!$G13/1000000</f>
        <v>96.486491999999998</v>
      </c>
      <c r="BW208" s="71">
        <f t="shared" si="91"/>
        <v>106</v>
      </c>
      <c r="BX208" s="71">
        <f t="shared" si="93"/>
        <v>9.5135080000000016</v>
      </c>
      <c r="BY208" s="54">
        <f t="shared" si="89"/>
        <v>7.0014096127854213</v>
      </c>
      <c r="EW208" s="4">
        <f>'[4]Renewable Diesel'!$AX71</f>
        <v>255</v>
      </c>
      <c r="EX208" s="4">
        <f t="shared" si="53"/>
        <v>2377</v>
      </c>
    </row>
    <row r="209" spans="1:154">
      <c r="A209" s="30">
        <v>42339</v>
      </c>
      <c r="B209" s="73">
        <v>48</v>
      </c>
      <c r="C209" s="81">
        <v>100</v>
      </c>
      <c r="D209" s="73">
        <v>0</v>
      </c>
      <c r="E209" s="73">
        <v>0</v>
      </c>
      <c r="F209" s="81">
        <v>436</v>
      </c>
      <c r="G209" s="386">
        <v>1</v>
      </c>
      <c r="H209" s="73">
        <v>15</v>
      </c>
      <c r="I209" s="81">
        <v>33</v>
      </c>
      <c r="J209" s="81">
        <v>58</v>
      </c>
      <c r="K209" s="73">
        <v>3</v>
      </c>
      <c r="L209" s="73">
        <v>106</v>
      </c>
      <c r="M209" s="73">
        <v>12</v>
      </c>
      <c r="N209" s="73">
        <v>0</v>
      </c>
      <c r="O209" s="61">
        <v>6</v>
      </c>
      <c r="P209" s="82">
        <v>818</v>
      </c>
      <c r="Q209" s="36">
        <f t="shared" si="61"/>
        <v>7.5740740740740744</v>
      </c>
      <c r="R209" s="74">
        <v>2029</v>
      </c>
      <c r="S209" s="69">
        <v>108</v>
      </c>
      <c r="T209" s="63">
        <v>64</v>
      </c>
      <c r="U209" s="63">
        <v>49</v>
      </c>
      <c r="V209" s="76">
        <v>44</v>
      </c>
      <c r="W209" s="39">
        <f t="shared" si="76"/>
        <v>-4</v>
      </c>
      <c r="X209" s="39">
        <f t="shared" si="66"/>
        <v>113</v>
      </c>
      <c r="Y209" s="40">
        <f t="shared" si="62"/>
        <v>0.13133829400813091</v>
      </c>
      <c r="Z209" s="65">
        <f>V209/(X210/31)</f>
        <v>14.989010989010989</v>
      </c>
      <c r="AA209" s="4">
        <f t="shared" si="92"/>
        <v>0</v>
      </c>
      <c r="AB209" s="4">
        <f t="shared" si="63"/>
        <v>818</v>
      </c>
      <c r="AC209" s="54">
        <f t="shared" si="88"/>
        <v>-9.6930889821152499E-2</v>
      </c>
      <c r="AD209" s="54">
        <f t="shared" si="90"/>
        <v>3.8835400266981068E-3</v>
      </c>
      <c r="AE209" s="54">
        <f t="shared" si="87"/>
        <v>0.25470085470085468</v>
      </c>
      <c r="AF209" s="54">
        <f t="shared" si="67"/>
        <v>0.97024929095354506</v>
      </c>
      <c r="AG209" s="54">
        <f t="shared" si="57"/>
        <v>-4.1970840183769287E-3</v>
      </c>
      <c r="AH209" s="4">
        <f t="shared" si="78"/>
        <v>585</v>
      </c>
      <c r="AI209" s="66">
        <f>AH209/31</f>
        <v>18.870967741935484</v>
      </c>
      <c r="AJ209" s="54">
        <f t="shared" si="64"/>
        <v>9.3676098576702227E-2</v>
      </c>
      <c r="AK209" s="39">
        <f t="shared" si="79"/>
        <v>149</v>
      </c>
      <c r="AL209" s="66">
        <f>AK209/31</f>
        <v>4.806451612903226</v>
      </c>
      <c r="AM209" s="54">
        <f t="shared" si="65"/>
        <v>0.13540000111558759</v>
      </c>
      <c r="AN209" s="39">
        <f t="shared" si="80"/>
        <v>227</v>
      </c>
      <c r="AO209" s="40">
        <f t="shared" si="81"/>
        <v>0.5330073349633252</v>
      </c>
      <c r="AP209" s="40">
        <f t="shared" si="82"/>
        <v>0.71515892420537897</v>
      </c>
      <c r="AQ209" s="40">
        <f t="shared" si="83"/>
        <v>0.27750611246943763</v>
      </c>
      <c r="AR209" s="41">
        <f t="shared" si="84"/>
        <v>1271.6129032258063</v>
      </c>
      <c r="AS209" s="39">
        <f t="shared" si="85"/>
        <v>757.38709677419365</v>
      </c>
      <c r="AT209" s="40">
        <f t="shared" si="86"/>
        <v>0.62671902573967786</v>
      </c>
      <c r="AU209" s="5">
        <f t="shared" si="56"/>
        <v>0.2419192007345885</v>
      </c>
      <c r="AV209" s="44">
        <f>'[1]Monthly SBO'!$K193</f>
        <v>1.1552854545454545</v>
      </c>
      <c r="AX209" s="71">
        <f>S209/31</f>
        <v>3.4838709677419355</v>
      </c>
      <c r="AY209" s="54">
        <f t="shared" si="58"/>
        <v>1.0551533482477726E-2</v>
      </c>
      <c r="AZ209" s="42">
        <f t="shared" si="68"/>
        <v>-0.5161290322580645</v>
      </c>
      <c r="BA209" s="67">
        <f>F209/31</f>
        <v>14.064516129032258</v>
      </c>
      <c r="BB209" s="54">
        <f t="shared" si="59"/>
        <v>8.0111578498843095E-2</v>
      </c>
      <c r="BC209" s="42">
        <f t="shared" si="60"/>
        <v>-3.074516129032256</v>
      </c>
      <c r="BD209" s="42">
        <f t="shared" si="72"/>
        <v>5.1769911504424782</v>
      </c>
      <c r="BE209" s="42">
        <f t="shared" si="73"/>
        <v>4.0370370370370372</v>
      </c>
      <c r="BF209" s="68">
        <f>[2]Prices!$L554</f>
        <v>29.72</v>
      </c>
      <c r="BG209" s="68">
        <f t="shared" si="77"/>
        <v>27.76</v>
      </c>
      <c r="BH209" s="42">
        <f t="shared" si="74"/>
        <v>0.92592592592592593</v>
      </c>
      <c r="BI209" s="42">
        <f t="shared" si="75"/>
        <v>0.44444444444444442</v>
      </c>
      <c r="BJ209" s="42">
        <f>SUM(L209:M209)*'[12]Yellow Grease Complex'!$BH$119/S209</f>
        <v>0</v>
      </c>
      <c r="BK209" s="42">
        <f>SUM(L209:M209)*'[12]Yellow Grease Complex'!$BH$120/S209</f>
        <v>0</v>
      </c>
      <c r="BL209" s="42">
        <f t="shared" si="69"/>
        <v>0.54409523809523808</v>
      </c>
      <c r="BM209" s="42">
        <f t="shared" si="70"/>
        <v>0.21885714285714286</v>
      </c>
      <c r="BN209" s="4">
        <f t="shared" si="52"/>
        <v>-188.38709677419365</v>
      </c>
      <c r="BO209" s="54">
        <f t="shared" si="54"/>
        <v>5.8679706601466992E-2</v>
      </c>
      <c r="BP209" s="54">
        <f t="shared" si="54"/>
        <v>0.12224938875305623</v>
      </c>
      <c r="BQ209" s="54">
        <f t="shared" si="71"/>
        <v>0.5330073349633252</v>
      </c>
      <c r="BR209" s="54">
        <f t="shared" si="55"/>
        <v>1.8337408312958436E-2</v>
      </c>
      <c r="BS209" s="54">
        <f t="shared" si="55"/>
        <v>4.0342298288508556E-2</v>
      </c>
      <c r="BT209" s="54">
        <f t="shared" si="55"/>
        <v>7.090464547677261E-2</v>
      </c>
      <c r="BU209" s="54" cm="1">
        <f t="array" ref="BU209">SUM(K209:M209/$P209)</f>
        <v>0.14792176039119803</v>
      </c>
      <c r="BV209" s="71">
        <f>[3]Biodiesel!$G14/1000000</f>
        <v>110.100066</v>
      </c>
      <c r="BW209" s="71">
        <f t="shared" si="91"/>
        <v>108</v>
      </c>
      <c r="BX209" s="71">
        <f t="shared" si="93"/>
        <v>-2.1000659999999982</v>
      </c>
      <c r="BY209" s="54">
        <f t="shared" si="89"/>
        <v>-0.91026328360990139</v>
      </c>
      <c r="EW209" s="4">
        <f>'[4]Renewable Diesel'!$AX72</f>
        <v>255</v>
      </c>
      <c r="EX209" s="4">
        <f t="shared" si="53"/>
        <v>2284</v>
      </c>
    </row>
    <row r="210" spans="1:154">
      <c r="A210" s="30">
        <v>42370</v>
      </c>
      <c r="B210" s="73">
        <v>60.83</v>
      </c>
      <c r="C210" s="81">
        <v>93.66</v>
      </c>
      <c r="D210" s="73">
        <v>0</v>
      </c>
      <c r="E210" s="386">
        <v>0</v>
      </c>
      <c r="F210" s="81">
        <v>392.27</v>
      </c>
      <c r="G210" s="73">
        <v>3.05</v>
      </c>
      <c r="H210" s="73">
        <v>10.55</v>
      </c>
      <c r="I210" s="81">
        <v>22.98</v>
      </c>
      <c r="J210" s="81">
        <v>57.13</v>
      </c>
      <c r="K210" s="73">
        <v>1.1000000000000001</v>
      </c>
      <c r="L210" s="73">
        <v>92.66</v>
      </c>
      <c r="M210" s="61">
        <v>12</v>
      </c>
      <c r="N210" s="73">
        <v>0</v>
      </c>
      <c r="O210" s="61">
        <v>6</v>
      </c>
      <c r="P210" s="82">
        <v>752.2299999999999</v>
      </c>
      <c r="Q210" s="36">
        <f t="shared" si="61"/>
        <v>7.1640952380952374</v>
      </c>
      <c r="R210" s="74">
        <v>2270</v>
      </c>
      <c r="S210" s="69">
        <v>105</v>
      </c>
      <c r="T210" s="63">
        <v>46</v>
      </c>
      <c r="U210" s="63">
        <v>45</v>
      </c>
      <c r="V210" s="76">
        <v>57</v>
      </c>
      <c r="W210" s="39">
        <f t="shared" si="76"/>
        <v>13</v>
      </c>
      <c r="X210" s="39">
        <f t="shared" si="66"/>
        <v>91</v>
      </c>
      <c r="Y210" s="40">
        <f t="shared" si="62"/>
        <v>0.59274950739583243</v>
      </c>
      <c r="Z210" s="65">
        <f>V210/(X211/31)</f>
        <v>17.670000000000002</v>
      </c>
      <c r="AA210" s="4">
        <f t="shared" si="92"/>
        <v>0</v>
      </c>
      <c r="AB210" s="4">
        <f t="shared" si="63"/>
        <v>752.2299999999999</v>
      </c>
      <c r="AC210" s="54">
        <f t="shared" si="88"/>
        <v>0.38023853211009162</v>
      </c>
      <c r="AD210" s="54">
        <f t="shared" si="90"/>
        <v>-3.5014300758982153E-2</v>
      </c>
      <c r="AE210" s="54">
        <f t="shared" si="87"/>
        <v>0.28653534857496232</v>
      </c>
      <c r="AF210" s="54">
        <f t="shared" si="67"/>
        <v>1.0257736330643554</v>
      </c>
      <c r="AG210" s="54">
        <f t="shared" si="57"/>
        <v>3.413589783037807E-2</v>
      </c>
      <c r="AH210" s="4">
        <f t="shared" si="78"/>
        <v>549.80999999999995</v>
      </c>
      <c r="AI210" s="66">
        <f>AH210/31</f>
        <v>17.735806451612902</v>
      </c>
      <c r="AJ210" s="54">
        <f t="shared" si="64"/>
        <v>0.53492462311557776</v>
      </c>
      <c r="AK210" s="39">
        <f t="shared" si="79"/>
        <v>157.54000000000002</v>
      </c>
      <c r="AL210" s="66">
        <f>AK210/31</f>
        <v>5.0819354838709687</v>
      </c>
      <c r="AM210" s="54">
        <f t="shared" si="65"/>
        <v>0.65831578947368463</v>
      </c>
      <c r="AN210" s="39">
        <f t="shared" si="80"/>
        <v>196.42</v>
      </c>
      <c r="AO210" s="40">
        <f t="shared" si="81"/>
        <v>0.52147614426438726</v>
      </c>
      <c r="AP210" s="40">
        <f t="shared" si="82"/>
        <v>0.73090677053560749</v>
      </c>
      <c r="AQ210" s="40">
        <f t="shared" si="83"/>
        <v>0.26111694561503795</v>
      </c>
      <c r="AR210" s="41">
        <f t="shared" si="84"/>
        <v>1236.2903225806451</v>
      </c>
      <c r="AS210" s="39">
        <f t="shared" si="85"/>
        <v>1033.7096774193549</v>
      </c>
      <c r="AT210" s="40">
        <f t="shared" si="86"/>
        <v>0.54462128748046046</v>
      </c>
      <c r="AU210" s="5">
        <f t="shared" si="56"/>
        <v>0.50209543475896523</v>
      </c>
      <c r="AV210" s="44">
        <f>'[1]Monthly SBO'!$K194</f>
        <v>1.2721957894736839</v>
      </c>
      <c r="AX210" s="71">
        <f>S210/31</f>
        <v>3.3870967741935485</v>
      </c>
      <c r="AY210" s="54">
        <f t="shared" si="58"/>
        <v>0.62154414311552153</v>
      </c>
      <c r="AZ210" s="42">
        <f t="shared" si="68"/>
        <v>1.032258064516129</v>
      </c>
      <c r="BA210" s="67">
        <f>F210/31</f>
        <v>12.653870967741934</v>
      </c>
      <c r="BB210" s="54">
        <f t="shared" si="59"/>
        <v>0.4903875379939211</v>
      </c>
      <c r="BC210" s="42">
        <f t="shared" si="60"/>
        <v>2.7829032258064501</v>
      </c>
      <c r="BD210" s="42">
        <f t="shared" si="72"/>
        <v>6.0418681318681315</v>
      </c>
      <c r="BE210" s="42">
        <f t="shared" si="73"/>
        <v>3.7359047619047616</v>
      </c>
      <c r="BF210" s="68">
        <f>[2]Prices!$L555</f>
        <v>28.89</v>
      </c>
      <c r="BG210" s="68">
        <f t="shared" si="77"/>
        <v>28.343333333333334</v>
      </c>
      <c r="BH210" s="42">
        <f t="shared" si="74"/>
        <v>0.89200000000000002</v>
      </c>
      <c r="BI210" s="42">
        <f t="shared" si="75"/>
        <v>0.57933333333333337</v>
      </c>
      <c r="BJ210" s="42">
        <f>SUM(L210:M210)*'[12]Yellow Grease Complex'!$BH$119/S210</f>
        <v>0</v>
      </c>
      <c r="BK210" s="42">
        <f>SUM(L210:M210)*'[12]Yellow Grease Complex'!$BH$120/S210</f>
        <v>0</v>
      </c>
      <c r="BL210" s="42">
        <f t="shared" si="69"/>
        <v>0.50914285714285712</v>
      </c>
      <c r="BM210" s="42">
        <f t="shared" si="70"/>
        <v>0.18190476190476193</v>
      </c>
      <c r="BN210" s="4">
        <f t="shared" si="52"/>
        <v>376.77419354838696</v>
      </c>
      <c r="BO210" s="54">
        <f t="shared" si="54"/>
        <v>8.0866224426039912E-2</v>
      </c>
      <c r="BP210" s="54">
        <f t="shared" si="54"/>
        <v>0.12450979088842509</v>
      </c>
      <c r="BQ210" s="54">
        <f t="shared" si="71"/>
        <v>0.52147614426438726</v>
      </c>
      <c r="BR210" s="54">
        <f t="shared" si="55"/>
        <v>1.4024965768448482E-2</v>
      </c>
      <c r="BS210" s="54">
        <f t="shared" si="55"/>
        <v>3.0549167143028067E-2</v>
      </c>
      <c r="BT210" s="54">
        <f t="shared" si="55"/>
        <v>7.5947516052271263E-2</v>
      </c>
      <c r="BU210" s="54" cm="1">
        <f t="array" ref="BU210">SUM(K210:M210/$P210)</f>
        <v>0.14059529665129017</v>
      </c>
      <c r="BV210" s="71">
        <f>[3]Biodiesel!$H3/1000000</f>
        <v>85.560070999999994</v>
      </c>
      <c r="BW210" s="71">
        <f t="shared" si="91"/>
        <v>105</v>
      </c>
      <c r="BX210" s="71">
        <f t="shared" si="93"/>
        <v>19.439929000000006</v>
      </c>
      <c r="BY210" s="54">
        <f t="shared" si="89"/>
        <v>1.0664585928020394</v>
      </c>
      <c r="EW210" s="4">
        <f>'[4]Renewable Diesel'!$AX73</f>
        <v>266</v>
      </c>
      <c r="EX210" s="4">
        <f t="shared" si="53"/>
        <v>2536</v>
      </c>
    </row>
    <row r="211" spans="1:154">
      <c r="A211" s="30">
        <v>42401</v>
      </c>
      <c r="B211" s="73">
        <v>47.28</v>
      </c>
      <c r="C211" s="81">
        <v>88.13</v>
      </c>
      <c r="D211" s="73">
        <v>0</v>
      </c>
      <c r="E211" s="386">
        <v>0</v>
      </c>
      <c r="F211" s="81">
        <v>416</v>
      </c>
      <c r="G211" s="386">
        <v>12</v>
      </c>
      <c r="H211" s="73">
        <v>11.39</v>
      </c>
      <c r="I211" s="81">
        <v>19.100000000000001</v>
      </c>
      <c r="J211" s="81">
        <v>53.46</v>
      </c>
      <c r="K211" s="73">
        <v>6.61</v>
      </c>
      <c r="L211" s="73">
        <v>109.11</v>
      </c>
      <c r="M211" s="61">
        <v>28</v>
      </c>
      <c r="N211" s="73">
        <v>0</v>
      </c>
      <c r="O211" s="73">
        <v>6.36</v>
      </c>
      <c r="P211" s="82">
        <v>797.44</v>
      </c>
      <c r="Q211" s="36">
        <f t="shared" si="61"/>
        <v>7.5946666666666669</v>
      </c>
      <c r="R211" s="74">
        <v>2270</v>
      </c>
      <c r="S211" s="69">
        <v>105</v>
      </c>
      <c r="T211" s="9">
        <v>44</v>
      </c>
      <c r="U211" s="9">
        <v>56</v>
      </c>
      <c r="V211" s="76">
        <v>61</v>
      </c>
      <c r="W211" s="39">
        <f t="shared" si="76"/>
        <v>4</v>
      </c>
      <c r="X211" s="39">
        <f t="shared" si="66"/>
        <v>100</v>
      </c>
      <c r="Y211" s="40">
        <f t="shared" si="62"/>
        <v>0.54730259697596795</v>
      </c>
      <c r="Z211" s="65">
        <f>V211/(X212/29)</f>
        <v>14.03968253968254</v>
      </c>
      <c r="AA211" s="4">
        <f t="shared" si="92"/>
        <v>0</v>
      </c>
      <c r="AB211" s="4">
        <f t="shared" si="63"/>
        <v>797.44</v>
      </c>
      <c r="AC211" s="54">
        <f t="shared" si="88"/>
        <v>0.47401109057301305</v>
      </c>
      <c r="AD211" s="54">
        <f t="shared" si="90"/>
        <v>3.7340924354722249E-2</v>
      </c>
      <c r="AE211" s="54">
        <f t="shared" si="87"/>
        <v>0.26163894854546421</v>
      </c>
      <c r="AF211" s="54">
        <f t="shared" si="67"/>
        <v>0.96761850421348305</v>
      </c>
      <c r="AG211" s="54">
        <f t="shared" si="57"/>
        <v>-3.7211531424690469E-2</v>
      </c>
      <c r="AH211" s="4">
        <f t="shared" si="78"/>
        <v>563.41</v>
      </c>
      <c r="AI211" s="66">
        <f>AH211/29</f>
        <v>19.427931034482757</v>
      </c>
      <c r="AJ211" s="54">
        <f t="shared" si="64"/>
        <v>0.51690224812015595</v>
      </c>
      <c r="AK211" s="39">
        <f t="shared" si="79"/>
        <v>147.41</v>
      </c>
      <c r="AL211" s="66">
        <f>AK211/29</f>
        <v>5.0831034482758621</v>
      </c>
      <c r="AM211" s="54">
        <f t="shared" si="65"/>
        <v>0.55331928345626968</v>
      </c>
      <c r="AN211" s="39">
        <f t="shared" si="80"/>
        <v>227.67000000000002</v>
      </c>
      <c r="AO211" s="40">
        <f t="shared" si="81"/>
        <v>0.521669341894061</v>
      </c>
      <c r="AP211" s="40">
        <f t="shared" si="82"/>
        <v>0.70652337479935789</v>
      </c>
      <c r="AQ211" s="40">
        <f t="shared" si="83"/>
        <v>0.28550110353130015</v>
      </c>
      <c r="AR211" s="41">
        <f t="shared" si="84"/>
        <v>1321.5517241379309</v>
      </c>
      <c r="AS211" s="39">
        <f t="shared" si="85"/>
        <v>948.44827586206907</v>
      </c>
      <c r="AT211" s="40">
        <f t="shared" si="86"/>
        <v>0.58218137627221622</v>
      </c>
      <c r="AU211" s="5">
        <f t="shared" si="56"/>
        <v>0.40730099947019571</v>
      </c>
      <c r="AV211" s="44">
        <f>'[1]Monthly SBO'!$K195</f>
        <v>1.3222649999999996</v>
      </c>
      <c r="AX211" s="71">
        <f>S211/28</f>
        <v>3.75</v>
      </c>
      <c r="AY211" s="54">
        <f t="shared" si="58"/>
        <v>0.52699573579896497</v>
      </c>
      <c r="AZ211" s="42">
        <f t="shared" si="68"/>
        <v>0.96428571428571441</v>
      </c>
      <c r="BA211" s="67">
        <f>F211/29</f>
        <v>14.344827586206897</v>
      </c>
      <c r="BB211" s="54">
        <f t="shared" si="59"/>
        <v>0.50440420530571117</v>
      </c>
      <c r="BC211" s="42">
        <f t="shared" si="60"/>
        <v>3.2376847290640391</v>
      </c>
      <c r="BD211" s="42">
        <f t="shared" si="72"/>
        <v>5.6341000000000001</v>
      </c>
      <c r="BE211" s="42">
        <f t="shared" si="73"/>
        <v>3.961904761904762</v>
      </c>
      <c r="BF211" s="68">
        <f>[2]Prices!$L556</f>
        <v>29.79</v>
      </c>
      <c r="BG211" s="68">
        <f t="shared" si="77"/>
        <v>29.466666666666669</v>
      </c>
      <c r="BH211" s="42">
        <f t="shared" si="74"/>
        <v>0.83933333333333326</v>
      </c>
      <c r="BI211" s="42">
        <f t="shared" si="75"/>
        <v>0.45028571428571429</v>
      </c>
      <c r="BJ211" s="42">
        <f>SUM(L211:M211)*'[12]Yellow Grease Complex'!$BH$119/S211</f>
        <v>0</v>
      </c>
      <c r="BK211" s="42">
        <f>SUM(L211:M211)*'[12]Yellow Grease Complex'!$BH$120/S211</f>
        <v>0</v>
      </c>
      <c r="BL211" s="42">
        <f t="shared" si="69"/>
        <v>0.36057851239669425</v>
      </c>
      <c r="BM211" s="42">
        <f t="shared" si="70"/>
        <v>0.12512396694214878</v>
      </c>
      <c r="BN211" s="4">
        <f t="shared" si="52"/>
        <v>304.76600985221671</v>
      </c>
      <c r="BO211" s="54">
        <f t="shared" si="54"/>
        <v>5.9289727126805775E-2</v>
      </c>
      <c r="BP211" s="54">
        <f t="shared" si="54"/>
        <v>0.11051615168539325</v>
      </c>
      <c r="BQ211" s="54">
        <f t="shared" si="71"/>
        <v>0.521669341894061</v>
      </c>
      <c r="BR211" s="54">
        <f t="shared" si="55"/>
        <v>1.4283206260032103E-2</v>
      </c>
      <c r="BS211" s="54">
        <f t="shared" si="55"/>
        <v>2.3951645264847513E-2</v>
      </c>
      <c r="BT211" s="54">
        <f t="shared" si="55"/>
        <v>6.70395264847512E-2</v>
      </c>
      <c r="BU211" s="54" cm="1">
        <f t="array" ref="BU211">SUM(K211:M211/$P211)</f>
        <v>0.18022672552166935</v>
      </c>
      <c r="BV211" s="71">
        <f>[3]Biodiesel!$H4/1000000</f>
        <v>100.399613</v>
      </c>
      <c r="BW211" s="71">
        <f t="shared" si="91"/>
        <v>105</v>
      </c>
      <c r="BX211" s="71">
        <f t="shared" si="93"/>
        <v>4.6003869999999978</v>
      </c>
      <c r="BY211" s="54">
        <f t="shared" si="89"/>
        <v>1.9611734371465017E-2</v>
      </c>
      <c r="EW211" s="4">
        <f>'[4]Renewable Diesel'!$AX74</f>
        <v>277</v>
      </c>
      <c r="EX211" s="4">
        <f t="shared" si="53"/>
        <v>2547</v>
      </c>
    </row>
    <row r="212" spans="1:154">
      <c r="A212" s="30">
        <v>42430</v>
      </c>
      <c r="B212" s="73">
        <v>68.19</v>
      </c>
      <c r="C212" s="81">
        <v>93.09</v>
      </c>
      <c r="D212" s="73">
        <v>0</v>
      </c>
      <c r="E212" s="386">
        <v>0</v>
      </c>
      <c r="F212" s="81">
        <v>464.48</v>
      </c>
      <c r="G212" s="73">
        <v>0.89</v>
      </c>
      <c r="H212" s="73">
        <v>14.77</v>
      </c>
      <c r="I212" s="81">
        <v>15.14</v>
      </c>
      <c r="J212" s="81">
        <v>43.63</v>
      </c>
      <c r="K212" s="73">
        <v>14.24</v>
      </c>
      <c r="L212" s="73">
        <v>109.77</v>
      </c>
      <c r="M212" s="61">
        <v>9</v>
      </c>
      <c r="N212" s="73">
        <v>0</v>
      </c>
      <c r="O212" s="61">
        <v>6.36</v>
      </c>
      <c r="P212" s="82">
        <v>839.56</v>
      </c>
      <c r="Q212" s="36">
        <f t="shared" si="61"/>
        <v>6.9385123966942146</v>
      </c>
      <c r="R212" s="74">
        <v>2299</v>
      </c>
      <c r="S212" s="69">
        <v>121</v>
      </c>
      <c r="T212" s="9">
        <v>62</v>
      </c>
      <c r="U212" s="9">
        <v>64</v>
      </c>
      <c r="V212" s="76">
        <v>56</v>
      </c>
      <c r="W212" s="39">
        <v>-6</v>
      </c>
      <c r="X212" s="39">
        <f t="shared" si="66"/>
        <v>126</v>
      </c>
      <c r="Y212" s="40">
        <f t="shared" si="62"/>
        <v>0.43905966085521086</v>
      </c>
      <c r="Z212" s="65">
        <f>V212/(X213/31)</f>
        <v>13.777777777777779</v>
      </c>
      <c r="AA212" s="4">
        <f t="shared" si="92"/>
        <v>0</v>
      </c>
      <c r="AB212" s="4">
        <f t="shared" si="63"/>
        <v>839.56</v>
      </c>
      <c r="AC212" s="54">
        <f t="shared" si="88"/>
        <v>0.14132680804785203</v>
      </c>
      <c r="AD212" s="54">
        <f t="shared" si="90"/>
        <v>-6.8844936190783579E-2</v>
      </c>
      <c r="AE212" s="54">
        <f t="shared" si="87"/>
        <v>0.25878879757440354</v>
      </c>
      <c r="AF212" s="54">
        <f t="shared" si="67"/>
        <v>1.0591232788603553</v>
      </c>
      <c r="AG212" s="54">
        <f t="shared" si="57"/>
        <v>7.3577578493400964E-2</v>
      </c>
      <c r="AH212" s="4">
        <f t="shared" si="78"/>
        <v>626.65</v>
      </c>
      <c r="AI212" s="66">
        <f>AH212/31</f>
        <v>20.214516129032258</v>
      </c>
      <c r="AJ212" s="54">
        <f t="shared" si="64"/>
        <v>0.2846453464534644</v>
      </c>
      <c r="AK212" s="39">
        <f t="shared" si="79"/>
        <v>162.16999999999999</v>
      </c>
      <c r="AL212" s="66">
        <f>AK212/31</f>
        <v>5.2312903225806444</v>
      </c>
      <c r="AM212" s="54">
        <f t="shared" si="65"/>
        <v>0.23229483282674779</v>
      </c>
      <c r="AN212" s="39">
        <f t="shared" si="80"/>
        <v>206.55</v>
      </c>
      <c r="AO212" s="40">
        <f t="shared" si="81"/>
        <v>0.5532421744723427</v>
      </c>
      <c r="AP212" s="40">
        <f t="shared" si="82"/>
        <v>0.74640287769784175</v>
      </c>
      <c r="AQ212" s="40">
        <f t="shared" si="83"/>
        <v>0.24602172566582498</v>
      </c>
      <c r="AR212" s="41">
        <f t="shared" si="84"/>
        <v>1424.6774193548388</v>
      </c>
      <c r="AS212" s="39">
        <f t="shared" si="85"/>
        <v>874.32258064516122</v>
      </c>
      <c r="AT212" s="40">
        <f t="shared" si="86"/>
        <v>0.61969439728353148</v>
      </c>
      <c r="AU212" s="5">
        <f t="shared" si="56"/>
        <v>0.24474430720059903</v>
      </c>
      <c r="AV212" s="44">
        <f>'[1]Monthly SBO'!$K196</f>
        <v>1.2667481818181816</v>
      </c>
      <c r="AX212" s="71">
        <f>S212/31</f>
        <v>3.903225806451613</v>
      </c>
      <c r="AY212" s="54">
        <f t="shared" si="58"/>
        <v>0.33731752274771587</v>
      </c>
      <c r="AZ212" s="42">
        <f t="shared" si="68"/>
        <v>0.74193548387096797</v>
      </c>
      <c r="BA212" s="67">
        <f>F212/31</f>
        <v>14.983225806451614</v>
      </c>
      <c r="BB212" s="54">
        <f t="shared" si="59"/>
        <v>0.30398652442448082</v>
      </c>
      <c r="BC212" s="42">
        <f t="shared" si="60"/>
        <v>2.692903225806452</v>
      </c>
      <c r="BD212" s="42">
        <f t="shared" si="72"/>
        <v>4.9734126984126981</v>
      </c>
      <c r="BE212" s="42">
        <f t="shared" si="73"/>
        <v>3.8386776859504135</v>
      </c>
      <c r="BF212" s="68">
        <f>[2]Prices!$L557</f>
        <v>30.86</v>
      </c>
      <c r="BG212" s="68">
        <f t="shared" si="77"/>
        <v>29.846666666666664</v>
      </c>
      <c r="BH212" s="42">
        <f t="shared" si="74"/>
        <v>0.7693388429752066</v>
      </c>
      <c r="BI212" s="42">
        <f t="shared" si="75"/>
        <v>0.56355371900826445</v>
      </c>
      <c r="BJ212" s="42">
        <f>SUM(L212:M212)*'[12]Yellow Grease Complex'!$BH$119/S212</f>
        <v>0</v>
      </c>
      <c r="BK212" s="42">
        <f>SUM(L212:M212)*'[12]Yellow Grease Complex'!$BH$120/S212</f>
        <v>0</v>
      </c>
      <c r="BL212" s="42">
        <f t="shared" si="69"/>
        <v>0.44</v>
      </c>
      <c r="BM212" s="42">
        <f t="shared" si="70"/>
        <v>0.317</v>
      </c>
      <c r="BN212" s="4">
        <f t="shared" si="52"/>
        <v>270.8064516129034</v>
      </c>
      <c r="BO212" s="54">
        <f t="shared" si="54"/>
        <v>8.1221115822573728E-2</v>
      </c>
      <c r="BP212" s="54">
        <f t="shared" si="54"/>
        <v>0.11087950831387872</v>
      </c>
      <c r="BQ212" s="54">
        <f t="shared" si="71"/>
        <v>0.5532421744723427</v>
      </c>
      <c r="BR212" s="54">
        <f t="shared" si="55"/>
        <v>1.7592548477774073E-2</v>
      </c>
      <c r="BS212" s="54">
        <f t="shared" si="55"/>
        <v>1.8033255514793466E-2</v>
      </c>
      <c r="BT212" s="54">
        <f t="shared" si="55"/>
        <v>5.1967697365286586E-2</v>
      </c>
      <c r="BU212" s="54" cm="1">
        <f t="array" ref="BU212">SUM(K212:M212/$P212)</f>
        <v>0.15842822430797085</v>
      </c>
      <c r="BV212" s="71">
        <f>[3]Biodiesel!$H5/1000000</f>
        <v>126.577167</v>
      </c>
      <c r="BW212" s="71">
        <f t="shared" si="91"/>
        <v>121</v>
      </c>
      <c r="BX212" s="71">
        <f t="shared" si="93"/>
        <v>-5.5771670000000029</v>
      </c>
      <c r="BY212" s="54">
        <f t="shared" si="89"/>
        <v>-3.8803169875461641</v>
      </c>
      <c r="EW212" s="4">
        <f>'[4]Renewable Diesel'!$AX75</f>
        <v>308</v>
      </c>
      <c r="EX212" s="4">
        <f t="shared" si="53"/>
        <v>2607</v>
      </c>
    </row>
    <row r="213" spans="1:154">
      <c r="A213" s="30">
        <v>42461</v>
      </c>
      <c r="B213" s="73">
        <v>91.57</v>
      </c>
      <c r="C213" s="81">
        <v>87.28</v>
      </c>
      <c r="D213" s="73">
        <v>0</v>
      </c>
      <c r="E213" s="386">
        <v>0</v>
      </c>
      <c r="F213" s="81">
        <v>414.75</v>
      </c>
      <c r="G213" s="61">
        <v>1</v>
      </c>
      <c r="H213" s="73">
        <v>19.149999999999999</v>
      </c>
      <c r="I213" s="81">
        <v>38.04</v>
      </c>
      <c r="J213" s="81">
        <v>52.8</v>
      </c>
      <c r="K213" s="73">
        <v>12.25</v>
      </c>
      <c r="L213" s="73">
        <v>117.8</v>
      </c>
      <c r="M213" s="61">
        <v>7</v>
      </c>
      <c r="N213" s="73">
        <v>0</v>
      </c>
      <c r="O213" s="61">
        <v>6</v>
      </c>
      <c r="P213" s="82">
        <v>847.63999999999987</v>
      </c>
      <c r="Q213" s="36">
        <f t="shared" si="61"/>
        <v>7.0636666666666654</v>
      </c>
      <c r="R213" s="74">
        <v>2290</v>
      </c>
      <c r="S213" s="69">
        <v>120</v>
      </c>
      <c r="T213" s="9">
        <v>65</v>
      </c>
      <c r="U213" s="9">
        <v>61</v>
      </c>
      <c r="V213" s="76">
        <v>49</v>
      </c>
      <c r="W213" s="39">
        <f t="shared" ref="W213:W253" si="94">V213-V212</f>
        <v>-7</v>
      </c>
      <c r="X213" s="39">
        <f t="shared" si="66"/>
        <v>126</v>
      </c>
      <c r="Y213" s="40">
        <f t="shared" si="62"/>
        <v>0.34364486498794067</v>
      </c>
      <c r="Z213" s="65">
        <f>V213/(X214/30)</f>
        <v>10.888888888888889</v>
      </c>
      <c r="AA213" s="4">
        <f t="shared" si="92"/>
        <v>0</v>
      </c>
      <c r="AB213" s="4">
        <f t="shared" si="63"/>
        <v>847.63999999999987</v>
      </c>
      <c r="AC213" s="54">
        <f t="shared" si="88"/>
        <v>5.5079102303986716E-2</v>
      </c>
      <c r="AD213" s="54">
        <f t="shared" si="90"/>
        <v>-6.1106526233321357E-2</v>
      </c>
      <c r="AE213" s="54">
        <f t="shared" si="87"/>
        <v>0.30247225025227042</v>
      </c>
      <c r="AF213" s="54">
        <f t="shared" si="67"/>
        <v>1.0403576990231702</v>
      </c>
      <c r="AG213" s="54">
        <f t="shared" si="57"/>
        <v>6.5018187331038035E-2</v>
      </c>
      <c r="AH213" s="4">
        <f t="shared" si="78"/>
        <v>594.6</v>
      </c>
      <c r="AI213" s="66">
        <f>AH213/30</f>
        <v>19.82</v>
      </c>
      <c r="AJ213" s="54">
        <f t="shared" si="64"/>
        <v>0.1846509403889065</v>
      </c>
      <c r="AK213" s="39">
        <f t="shared" si="79"/>
        <v>179.85</v>
      </c>
      <c r="AL213" s="66">
        <f>AK213/30</f>
        <v>5.9950000000000001</v>
      </c>
      <c r="AM213" s="54">
        <f t="shared" si="65"/>
        <v>0.18948412698412676</v>
      </c>
      <c r="AN213" s="39">
        <f t="shared" si="80"/>
        <v>247.04</v>
      </c>
      <c r="AO213" s="40">
        <f t="shared" si="81"/>
        <v>0.48929970270397816</v>
      </c>
      <c r="AP213" s="40">
        <f t="shared" si="82"/>
        <v>0.70147704214053153</v>
      </c>
      <c r="AQ213" s="40">
        <f t="shared" si="83"/>
        <v>0.29144448114765709</v>
      </c>
      <c r="AR213" s="41">
        <f t="shared" si="84"/>
        <v>1460</v>
      </c>
      <c r="AS213" s="39">
        <f t="shared" si="85"/>
        <v>830</v>
      </c>
      <c r="AT213" s="40">
        <f t="shared" si="86"/>
        <v>0.63755458515283847</v>
      </c>
      <c r="AU213" s="5">
        <f t="shared" si="56"/>
        <v>0.19060068899447202</v>
      </c>
      <c r="AV213" s="44">
        <f>'[1]Monthly SBO'!$K197</f>
        <v>1.3279409523809522</v>
      </c>
      <c r="AX213" s="71">
        <f>S213/30</f>
        <v>4</v>
      </c>
      <c r="AY213" s="54">
        <f t="shared" si="58"/>
        <v>0.26846220310320801</v>
      </c>
      <c r="AZ213" s="42">
        <f t="shared" si="68"/>
        <v>0.39999999999999991</v>
      </c>
      <c r="BA213" s="67">
        <f>F213/30</f>
        <v>13.824999999999999</v>
      </c>
      <c r="BB213" s="54">
        <f t="shared" si="59"/>
        <v>0.18256729014598538</v>
      </c>
      <c r="BC213" s="42">
        <f t="shared" si="60"/>
        <v>1.004999999999999</v>
      </c>
      <c r="BD213" s="42">
        <f t="shared" si="72"/>
        <v>4.7190476190476192</v>
      </c>
      <c r="BE213" s="42">
        <f t="shared" si="73"/>
        <v>3.4562499999999998</v>
      </c>
      <c r="BF213" s="68">
        <f>[2]Prices!$L558</f>
        <v>32.450000000000003</v>
      </c>
      <c r="BG213" s="68">
        <f t="shared" si="77"/>
        <v>31.033333333333331</v>
      </c>
      <c r="BH213" s="42">
        <f t="shared" si="74"/>
        <v>0.72733333333333339</v>
      </c>
      <c r="BI213" s="42">
        <f t="shared" si="75"/>
        <v>0.76308333333333322</v>
      </c>
      <c r="BJ213" s="42">
        <f>SUM(L213:M213)*'[12]Yellow Grease Complex'!$BH$119/S213</f>
        <v>0</v>
      </c>
      <c r="BK213" s="42">
        <f>SUM(L213:M213)*'[12]Yellow Grease Complex'!$BH$120/S213</f>
        <v>0</v>
      </c>
      <c r="BL213" s="42">
        <f t="shared" si="69"/>
        <v>0.34570370370370374</v>
      </c>
      <c r="BM213" s="42">
        <f t="shared" si="70"/>
        <v>0.17777777777777778</v>
      </c>
      <c r="BN213" s="4">
        <f t="shared" si="52"/>
        <v>146</v>
      </c>
      <c r="BO213" s="54">
        <f t="shared" si="54"/>
        <v>0.10802935208343166</v>
      </c>
      <c r="BP213" s="54">
        <f t="shared" si="54"/>
        <v>0.10296824123448635</v>
      </c>
      <c r="BQ213" s="54">
        <f t="shared" si="71"/>
        <v>0.48929970270397816</v>
      </c>
      <c r="BR213" s="54">
        <f t="shared" si="55"/>
        <v>2.2592138171865415E-2</v>
      </c>
      <c r="BS213" s="54">
        <f t="shared" si="55"/>
        <v>4.4877542352885665E-2</v>
      </c>
      <c r="BT213" s="54">
        <f t="shared" si="55"/>
        <v>6.2290595063942245E-2</v>
      </c>
      <c r="BU213" s="54" cm="1">
        <f t="array" ref="BU213">SUM(K213:M213/$P213)</f>
        <v>0.16168420555896373</v>
      </c>
      <c r="BV213" s="71">
        <f>[3]Biodiesel!$H6/1000000</f>
        <v>126.269458</v>
      </c>
      <c r="BW213" s="71">
        <f t="shared" si="91"/>
        <v>120</v>
      </c>
      <c r="BX213" s="71">
        <f t="shared" si="93"/>
        <v>-6.2694580000000002</v>
      </c>
      <c r="BY213" s="54">
        <f t="shared" si="89"/>
        <v>1.9030246668224962</v>
      </c>
      <c r="EW213" s="4">
        <f>'[4]Renewable Diesel'!$AX76</f>
        <v>333</v>
      </c>
      <c r="EX213" s="4">
        <f t="shared" si="53"/>
        <v>2623</v>
      </c>
    </row>
    <row r="214" spans="1:154">
      <c r="A214" s="30">
        <v>42491</v>
      </c>
      <c r="B214" s="73">
        <v>122.35</v>
      </c>
      <c r="C214" s="81">
        <v>94.22</v>
      </c>
      <c r="D214" s="73">
        <v>0</v>
      </c>
      <c r="E214" s="386">
        <v>0</v>
      </c>
      <c r="F214" s="81">
        <v>543.78</v>
      </c>
      <c r="G214" s="61">
        <v>4</v>
      </c>
      <c r="H214" s="73">
        <v>20.41</v>
      </c>
      <c r="I214" s="81">
        <v>24</v>
      </c>
      <c r="J214" s="81">
        <v>46.67</v>
      </c>
      <c r="K214" s="73">
        <v>14.51</v>
      </c>
      <c r="L214" s="73">
        <v>105.86</v>
      </c>
      <c r="M214" s="61">
        <v>5</v>
      </c>
      <c r="N214" s="73">
        <v>0</v>
      </c>
      <c r="O214" s="73">
        <v>5.55</v>
      </c>
      <c r="P214" s="82">
        <v>986.3499999999998</v>
      </c>
      <c r="Q214" s="36">
        <f t="shared" si="61"/>
        <v>7.3062962962962947</v>
      </c>
      <c r="R214" s="74">
        <v>2275</v>
      </c>
      <c r="S214" s="69">
        <v>135</v>
      </c>
      <c r="T214" s="9">
        <v>67</v>
      </c>
      <c r="U214" s="9">
        <v>68</v>
      </c>
      <c r="V214" s="76">
        <v>50</v>
      </c>
      <c r="W214" s="39">
        <f t="shared" si="94"/>
        <v>1</v>
      </c>
      <c r="X214" s="39">
        <f t="shared" si="66"/>
        <v>135</v>
      </c>
      <c r="Y214" s="40">
        <f t="shared" si="62"/>
        <v>0.26455294362821546</v>
      </c>
      <c r="Z214" s="65">
        <f>V214/(X215/31)</f>
        <v>11.071428571428571</v>
      </c>
      <c r="AA214" s="4">
        <f t="shared" si="92"/>
        <v>0</v>
      </c>
      <c r="AB214" s="4">
        <f t="shared" si="63"/>
        <v>986.3499999999998</v>
      </c>
      <c r="AC214" s="54">
        <f t="shared" si="88"/>
        <v>0.14160879629629597</v>
      </c>
      <c r="AD214" s="54">
        <f t="shared" si="90"/>
        <v>-1.5521849232333684E-2</v>
      </c>
      <c r="AE214" s="54">
        <f t="shared" si="87"/>
        <v>0.28857198927193045</v>
      </c>
      <c r="AF214" s="54">
        <f t="shared" si="67"/>
        <v>1.0058091955188322</v>
      </c>
      <c r="AG214" s="54">
        <f t="shared" si="57"/>
        <v>1.5678925333339588E-2</v>
      </c>
      <c r="AH214" s="4">
        <f t="shared" si="78"/>
        <v>764.34999999999991</v>
      </c>
      <c r="AI214" s="66">
        <f>AH214/31</f>
        <v>24.656451612903222</v>
      </c>
      <c r="AJ214" s="54">
        <f t="shared" si="64"/>
        <v>0.43521578465097366</v>
      </c>
      <c r="AK214" s="39">
        <f t="shared" si="79"/>
        <v>220.57</v>
      </c>
      <c r="AL214" s="66">
        <f>AK214/31</f>
        <v>7.1151612903225807</v>
      </c>
      <c r="AM214" s="54">
        <f t="shared" si="65"/>
        <v>0.47668844732472815</v>
      </c>
      <c r="AN214" s="39">
        <f t="shared" si="80"/>
        <v>216.45</v>
      </c>
      <c r="AO214" s="40">
        <f t="shared" si="81"/>
        <v>0.55130531758503587</v>
      </c>
      <c r="AP214" s="40">
        <f t="shared" si="82"/>
        <v>0.77492776397830387</v>
      </c>
      <c r="AQ214" s="40">
        <f t="shared" si="83"/>
        <v>0.21944543012115378</v>
      </c>
      <c r="AR214" s="41">
        <f t="shared" si="84"/>
        <v>1589.516129032258</v>
      </c>
      <c r="AS214" s="39">
        <f t="shared" si="85"/>
        <v>685.48387096774195</v>
      </c>
      <c r="AT214" s="40">
        <f t="shared" si="86"/>
        <v>0.69868840836582768</v>
      </c>
      <c r="AU214" s="5">
        <f t="shared" si="56"/>
        <v>0.23969860971931678</v>
      </c>
      <c r="AV214" s="44">
        <f>'[1]Monthly SBO'!$K198</f>
        <v>1.0149752380952379</v>
      </c>
      <c r="AX214" s="71">
        <f>S214/31</f>
        <v>4.354838709677419</v>
      </c>
      <c r="AY214" s="54">
        <f t="shared" si="58"/>
        <v>0.31510333326051887</v>
      </c>
      <c r="AZ214" s="42">
        <f t="shared" si="68"/>
        <v>0.58064516129032206</v>
      </c>
      <c r="BA214" s="67">
        <f>F214/31</f>
        <v>17.541290322580643</v>
      </c>
      <c r="BB214" s="54">
        <f t="shared" si="59"/>
        <v>0.41905010438413348</v>
      </c>
      <c r="BC214" s="42">
        <f t="shared" si="60"/>
        <v>3.2509677419354812</v>
      </c>
      <c r="BD214" s="42">
        <f t="shared" si="72"/>
        <v>5.6618518518518508</v>
      </c>
      <c r="BE214" s="42">
        <f t="shared" si="73"/>
        <v>4.0279999999999996</v>
      </c>
      <c r="BF214" s="68">
        <f>[2]Prices!$L559</f>
        <v>30.76</v>
      </c>
      <c r="BG214" s="68">
        <f t="shared" si="77"/>
        <v>31.356666666666669</v>
      </c>
      <c r="BH214" s="42">
        <f t="shared" si="74"/>
        <v>0.69792592592592595</v>
      </c>
      <c r="BI214" s="42">
        <f t="shared" si="75"/>
        <v>0.90629629629629627</v>
      </c>
      <c r="BJ214" s="42">
        <f>SUM(L214:M214)*'[12]Yellow Grease Complex'!$BH$119/S214</f>
        <v>0</v>
      </c>
      <c r="BK214" s="42">
        <f>SUM(L214:M214)*'[12]Yellow Grease Complex'!$BH$120/S214</f>
        <v>0</v>
      </c>
      <c r="BL214" s="42">
        <f t="shared" si="69"/>
        <v>0.31259259259259259</v>
      </c>
      <c r="BM214" s="42">
        <f t="shared" si="70"/>
        <v>0.26481481481481484</v>
      </c>
      <c r="BN214" s="4">
        <f t="shared" si="52"/>
        <v>211.93548387096757</v>
      </c>
      <c r="BO214" s="54">
        <f t="shared" si="54"/>
        <v>0.12404318953718256</v>
      </c>
      <c r="BP214" s="54">
        <f t="shared" si="54"/>
        <v>9.5523901252091065E-2</v>
      </c>
      <c r="BQ214" s="54">
        <f t="shared" si="71"/>
        <v>0.55130531758503587</v>
      </c>
      <c r="BR214" s="54">
        <f t="shared" si="55"/>
        <v>2.0692451969382068E-2</v>
      </c>
      <c r="BS214" s="54">
        <f t="shared" si="55"/>
        <v>2.4332133623967158E-2</v>
      </c>
      <c r="BT214" s="54">
        <f t="shared" si="55"/>
        <v>4.7315861509606136E-2</v>
      </c>
      <c r="BU214" s="54" cm="1">
        <f t="array" ref="BU214">SUM(K214:M214/$P214)</f>
        <v>0.12710498301819845</v>
      </c>
      <c r="BV214" s="71">
        <f>[3]Biodiesel!$H7/1000000</f>
        <v>135.26330899999999</v>
      </c>
      <c r="BW214" s="71">
        <f t="shared" si="91"/>
        <v>135</v>
      </c>
      <c r="BX214" s="71">
        <f t="shared" si="93"/>
        <v>-0.26330899999999247</v>
      </c>
      <c r="BY214" s="54">
        <f t="shared" si="89"/>
        <v>-0.94232191882305683</v>
      </c>
      <c r="EW214" s="4">
        <f>'[4]Renewable Diesel'!$AX77</f>
        <v>358</v>
      </c>
      <c r="EX214" s="4">
        <f t="shared" si="53"/>
        <v>2633</v>
      </c>
    </row>
    <row r="215" spans="1:154">
      <c r="A215" s="30">
        <v>42522</v>
      </c>
      <c r="B215" s="73">
        <v>129.16</v>
      </c>
      <c r="C215" s="81">
        <v>103.12</v>
      </c>
      <c r="D215" s="73">
        <v>0</v>
      </c>
      <c r="E215" s="386">
        <v>0</v>
      </c>
      <c r="F215" s="81">
        <v>519.69000000000005</v>
      </c>
      <c r="G215" s="61">
        <v>5</v>
      </c>
      <c r="H215" s="73">
        <v>17.46</v>
      </c>
      <c r="I215" s="81">
        <v>35.75</v>
      </c>
      <c r="J215" s="81">
        <v>42.2</v>
      </c>
      <c r="K215" s="73">
        <v>5.4</v>
      </c>
      <c r="L215" s="73">
        <v>112.92</v>
      </c>
      <c r="M215" s="61">
        <v>6</v>
      </c>
      <c r="N215" s="73">
        <v>0</v>
      </c>
      <c r="O215" s="73">
        <v>6.26</v>
      </c>
      <c r="P215" s="82">
        <v>982.96</v>
      </c>
      <c r="Q215" s="36">
        <f t="shared" si="61"/>
        <v>7.2811851851851852</v>
      </c>
      <c r="R215" s="74">
        <v>2275</v>
      </c>
      <c r="S215" s="69">
        <v>135</v>
      </c>
      <c r="T215" s="9">
        <v>68</v>
      </c>
      <c r="U215" s="9">
        <v>72</v>
      </c>
      <c r="V215" s="76">
        <v>45</v>
      </c>
      <c r="W215" s="39">
        <f t="shared" si="94"/>
        <v>-5</v>
      </c>
      <c r="X215" s="39">
        <f t="shared" si="66"/>
        <v>140</v>
      </c>
      <c r="Y215" s="40">
        <f t="shared" si="62"/>
        <v>0.3090099610029291</v>
      </c>
      <c r="Z215" s="65">
        <f>V215/(X216/30)</f>
        <v>9.7122302158273381</v>
      </c>
      <c r="AA215" s="4">
        <f t="shared" si="92"/>
        <v>0</v>
      </c>
      <c r="AB215" s="4">
        <f t="shared" si="63"/>
        <v>982.96</v>
      </c>
      <c r="AC215" s="54">
        <f t="shared" si="88"/>
        <v>7.9464089611245292E-2</v>
      </c>
      <c r="AD215" s="54">
        <f t="shared" si="90"/>
        <v>-4.2117258616025888E-2</v>
      </c>
      <c r="AE215" s="54">
        <f t="shared" si="87"/>
        <v>0.313460242810151</v>
      </c>
      <c r="AF215" s="54">
        <f t="shared" si="67"/>
        <v>1.009277997070074</v>
      </c>
      <c r="AG215" s="54">
        <f t="shared" si="57"/>
        <v>4.3697849686573642E-2</v>
      </c>
      <c r="AH215" s="4">
        <f t="shared" si="78"/>
        <v>756.97</v>
      </c>
      <c r="AI215" s="66">
        <f>AH215/30</f>
        <v>25.232333333333333</v>
      </c>
      <c r="AJ215" s="54">
        <f t="shared" si="64"/>
        <v>0.33184015877149142</v>
      </c>
      <c r="AK215" s="39">
        <f t="shared" si="79"/>
        <v>237.28</v>
      </c>
      <c r="AL215" s="66">
        <f>AK215/30</f>
        <v>7.9093333333333335</v>
      </c>
      <c r="AM215" s="54">
        <f t="shared" si="65"/>
        <v>0.61368860597652386</v>
      </c>
      <c r="AN215" s="39">
        <f t="shared" si="80"/>
        <v>219.73000000000002</v>
      </c>
      <c r="AO215" s="40">
        <f t="shared" si="81"/>
        <v>0.52869903149670383</v>
      </c>
      <c r="AP215" s="40">
        <f t="shared" si="82"/>
        <v>0.77009237405387809</v>
      </c>
      <c r="AQ215" s="40">
        <f t="shared" si="83"/>
        <v>0.22353910637258892</v>
      </c>
      <c r="AR215" s="41">
        <f t="shared" si="84"/>
        <v>1642.5</v>
      </c>
      <c r="AS215" s="39">
        <f t="shared" si="85"/>
        <v>632.5</v>
      </c>
      <c r="AT215" s="40">
        <f t="shared" si="86"/>
        <v>0.72197802197802197</v>
      </c>
      <c r="AU215" s="5">
        <f t="shared" si="56"/>
        <v>0.20507441067574605</v>
      </c>
      <c r="AV215" s="44">
        <f>'[1]Monthly SBO'!$K199</f>
        <v>0.9261127272727272</v>
      </c>
      <c r="AX215" s="71">
        <f>S215/30</f>
        <v>4.5</v>
      </c>
      <c r="AY215" s="54">
        <f t="shared" si="58"/>
        <v>0.2977424050154458</v>
      </c>
      <c r="AZ215" s="42">
        <f t="shared" si="68"/>
        <v>0.43333333333333357</v>
      </c>
      <c r="BA215" s="67">
        <f>F215/30</f>
        <v>17.323</v>
      </c>
      <c r="BB215" s="54">
        <f t="shared" si="59"/>
        <v>0.23347463460251294</v>
      </c>
      <c r="BC215" s="42">
        <f t="shared" si="60"/>
        <v>1.5229999999999997</v>
      </c>
      <c r="BD215" s="42">
        <f t="shared" si="72"/>
        <v>5.4069285714285718</v>
      </c>
      <c r="BE215" s="42">
        <f t="shared" si="73"/>
        <v>3.8495555555555558</v>
      </c>
      <c r="BF215" s="68">
        <f>[2]Prices!$L560</f>
        <v>30.35</v>
      </c>
      <c r="BG215" s="68">
        <f t="shared" si="77"/>
        <v>31.186666666666667</v>
      </c>
      <c r="BH215" s="42">
        <f t="shared" si="74"/>
        <v>0.76385185185185189</v>
      </c>
      <c r="BI215" s="42">
        <f t="shared" si="75"/>
        <v>0.95674074074074067</v>
      </c>
      <c r="BJ215" s="42">
        <f>SUM(L215:M215)*'[12]Yellow Grease Complex'!$BH$119/S215</f>
        <v>0</v>
      </c>
      <c r="BK215" s="42">
        <f>SUM(L215:M215)*'[12]Yellow Grease Complex'!$BH$120/S215</f>
        <v>0</v>
      </c>
      <c r="BL215" s="42">
        <f t="shared" si="69"/>
        <v>0.27092857142857141</v>
      </c>
      <c r="BM215" s="42">
        <f t="shared" si="70"/>
        <v>0.26028571428571429</v>
      </c>
      <c r="BN215" s="4">
        <f t="shared" si="52"/>
        <v>158.16666666666674</v>
      </c>
      <c r="BO215" s="54">
        <f t="shared" si="54"/>
        <v>0.13139903963538699</v>
      </c>
      <c r="BP215" s="54">
        <f t="shared" si="54"/>
        <v>0.10490762594612192</v>
      </c>
      <c r="BQ215" s="54">
        <f t="shared" si="71"/>
        <v>0.52869903149670383</v>
      </c>
      <c r="BR215" s="54">
        <f t="shared" si="55"/>
        <v>1.7762675999023359E-2</v>
      </c>
      <c r="BS215" s="54">
        <f t="shared" si="55"/>
        <v>3.6369740376007161E-2</v>
      </c>
      <c r="BT215" s="54">
        <f t="shared" si="55"/>
        <v>4.2931553674615451E-2</v>
      </c>
      <c r="BU215" s="54" cm="1">
        <f t="array" ref="BU215">SUM(K215:M215/$P215)</f>
        <v>0.12647513632294294</v>
      </c>
      <c r="BV215" s="71">
        <f>[3]Biodiesel!$H8/1000000</f>
        <v>142.74267800000001</v>
      </c>
      <c r="BW215" s="71">
        <f t="shared" si="91"/>
        <v>135</v>
      </c>
      <c r="BX215" s="71">
        <f t="shared" si="93"/>
        <v>-7.7426780000000122</v>
      </c>
      <c r="BY215" s="54">
        <f t="shared" si="89"/>
        <v>0.48419213095876845</v>
      </c>
      <c r="EW215" s="4">
        <f>'[4]Renewable Diesel'!$AX78</f>
        <v>408</v>
      </c>
      <c r="EX215" s="4">
        <f t="shared" si="53"/>
        <v>2683</v>
      </c>
    </row>
    <row r="216" spans="1:154">
      <c r="A216" s="30">
        <v>42552</v>
      </c>
      <c r="B216" s="73">
        <v>114.53</v>
      </c>
      <c r="C216" s="81">
        <v>126.6</v>
      </c>
      <c r="D216" s="73">
        <v>0</v>
      </c>
      <c r="E216" s="386">
        <v>0</v>
      </c>
      <c r="F216" s="81">
        <v>535.6</v>
      </c>
      <c r="G216" s="61">
        <v>4</v>
      </c>
      <c r="H216" s="73">
        <v>20.59</v>
      </c>
      <c r="I216" s="81">
        <v>36.44</v>
      </c>
      <c r="J216" s="81">
        <v>37.93</v>
      </c>
      <c r="K216" s="73">
        <v>5.99</v>
      </c>
      <c r="L216" s="73">
        <v>129.68</v>
      </c>
      <c r="M216" s="61">
        <v>4</v>
      </c>
      <c r="N216" s="73">
        <v>0</v>
      </c>
      <c r="O216" s="61">
        <v>6</v>
      </c>
      <c r="P216" s="82">
        <v>1021.3599999999999</v>
      </c>
      <c r="Q216" s="36">
        <f t="shared" si="61"/>
        <v>7.2954285714285705</v>
      </c>
      <c r="R216" s="74">
        <v>2275</v>
      </c>
      <c r="S216" s="69">
        <v>140</v>
      </c>
      <c r="T216" s="9">
        <v>79</v>
      </c>
      <c r="U216" s="9">
        <v>60</v>
      </c>
      <c r="V216" s="76">
        <v>46</v>
      </c>
      <c r="W216" s="39">
        <f t="shared" si="94"/>
        <v>1</v>
      </c>
      <c r="X216" s="39">
        <f t="shared" si="66"/>
        <v>139</v>
      </c>
      <c r="Y216" s="40">
        <f t="shared" si="62"/>
        <v>0.25304700917096623</v>
      </c>
      <c r="Z216" s="65">
        <f>V216/(X217/31)</f>
        <v>9.5066666666666659</v>
      </c>
      <c r="AA216" s="4">
        <f t="shared" si="92"/>
        <v>0</v>
      </c>
      <c r="AB216" s="4">
        <f t="shared" si="63"/>
        <v>1021.3599999999999</v>
      </c>
      <c r="AC216" s="54">
        <f t="shared" si="88"/>
        <v>0.14322811730467877</v>
      </c>
      <c r="AD216" s="54">
        <f t="shared" si="90"/>
        <v>-1.9815208193812772E-2</v>
      </c>
      <c r="AE216" s="54">
        <f t="shared" si="87"/>
        <v>0.31397538201426867</v>
      </c>
      <c r="AF216" s="54">
        <f t="shared" si="67"/>
        <v>1.0073075115532233</v>
      </c>
      <c r="AG216" s="54">
        <f t="shared" si="57"/>
        <v>1.9726382069025883E-2</v>
      </c>
      <c r="AH216" s="4">
        <f t="shared" si="78"/>
        <v>780.73</v>
      </c>
      <c r="AI216" s="66">
        <f>AH216/31</f>
        <v>25.184838709677418</v>
      </c>
      <c r="AJ216" s="54">
        <f t="shared" si="64"/>
        <v>0.30847433765955157</v>
      </c>
      <c r="AK216" s="39">
        <f t="shared" si="79"/>
        <v>245.13</v>
      </c>
      <c r="AL216" s="66">
        <f>AK216/31</f>
        <v>7.9074193548387095</v>
      </c>
      <c r="AM216" s="54">
        <f t="shared" si="65"/>
        <v>0.3487504539302102</v>
      </c>
      <c r="AN216" s="39">
        <f t="shared" si="80"/>
        <v>234.63</v>
      </c>
      <c r="AO216" s="40">
        <f t="shared" si="81"/>
        <v>0.52439884076133791</v>
      </c>
      <c r="AP216" s="40">
        <f t="shared" si="82"/>
        <v>0.76440236547348639</v>
      </c>
      <c r="AQ216" s="40">
        <f t="shared" si="83"/>
        <v>0.22972311427900058</v>
      </c>
      <c r="AR216" s="41">
        <f t="shared" si="84"/>
        <v>1648.3870967741937</v>
      </c>
      <c r="AS216" s="39">
        <f t="shared" si="85"/>
        <v>626.61290322580635</v>
      </c>
      <c r="AT216" s="40">
        <f t="shared" si="86"/>
        <v>0.72456575682382141</v>
      </c>
      <c r="AU216" s="5">
        <f t="shared" si="56"/>
        <v>0.17290980723389948</v>
      </c>
      <c r="AV216" s="44">
        <f>'[1]Monthly SBO'!$K200</f>
        <v>0.92221699999999984</v>
      </c>
      <c r="AX216" s="71">
        <f>S216/31</f>
        <v>4.5161290322580649</v>
      </c>
      <c r="AY216" s="54">
        <f t="shared" si="58"/>
        <v>0.26577073943024732</v>
      </c>
      <c r="AZ216" s="42">
        <f t="shared" si="68"/>
        <v>0.58064516129032295</v>
      </c>
      <c r="BA216" s="67">
        <f>F216/31</f>
        <v>17.27741935483871</v>
      </c>
      <c r="BB216" s="54">
        <f t="shared" si="59"/>
        <v>0.29083258219537944</v>
      </c>
      <c r="BC216" s="42">
        <f t="shared" si="60"/>
        <v>2.8903225806451616</v>
      </c>
      <c r="BD216" s="42">
        <f t="shared" si="72"/>
        <v>5.616762589928058</v>
      </c>
      <c r="BE216" s="42">
        <f t="shared" si="73"/>
        <v>3.8257142857142861</v>
      </c>
      <c r="BF216" s="68">
        <f>[2]Prices!$L561</f>
        <v>28.75</v>
      </c>
      <c r="BG216" s="68">
        <f t="shared" si="77"/>
        <v>29.953333333333333</v>
      </c>
      <c r="BH216" s="42">
        <f t="shared" si="74"/>
        <v>0.90428571428571425</v>
      </c>
      <c r="BI216" s="42">
        <f t="shared" si="75"/>
        <v>0.81807142857142856</v>
      </c>
      <c r="BJ216" s="42">
        <f>SUM(L216:M216)*'[12]Yellow Grease Complex'!$BH$119/S216</f>
        <v>0</v>
      </c>
      <c r="BK216" s="42">
        <f>SUM(L216:M216)*'[12]Yellow Grease Complex'!$BH$120/S216</f>
        <v>0</v>
      </c>
      <c r="BL216" s="42">
        <f t="shared" si="69"/>
        <v>0.2695774647887324</v>
      </c>
      <c r="BM216" s="42">
        <f t="shared" si="70"/>
        <v>0.22295774647887323</v>
      </c>
      <c r="BN216" s="4">
        <f t="shared" si="52"/>
        <v>211.9354838709678</v>
      </c>
      <c r="BO216" s="54">
        <f t="shared" si="54"/>
        <v>0.11213480065794627</v>
      </c>
      <c r="BP216" s="54">
        <f t="shared" si="54"/>
        <v>0.12395237722252683</v>
      </c>
      <c r="BQ216" s="54">
        <f t="shared" si="71"/>
        <v>0.52439884076133791</v>
      </c>
      <c r="BR216" s="54">
        <f t="shared" si="55"/>
        <v>2.015939531604919E-2</v>
      </c>
      <c r="BS216" s="54">
        <f t="shared" si="55"/>
        <v>3.5677919636563013E-2</v>
      </c>
      <c r="BT216" s="54">
        <f t="shared" si="55"/>
        <v>3.713675883136211E-2</v>
      </c>
      <c r="BU216" s="54" cm="1">
        <f t="array" ref="BU216">SUM(K216:M216/$P216)</f>
        <v>0.13674904049502623</v>
      </c>
      <c r="BV216" s="71">
        <f>[3]Biodiesel!$H9/1000000</f>
        <v>137.97224800000001</v>
      </c>
      <c r="BW216" s="71">
        <f t="shared" si="91"/>
        <v>140</v>
      </c>
      <c r="BX216" s="71">
        <f t="shared" si="93"/>
        <v>2.0277519999999924</v>
      </c>
      <c r="BY216" s="54">
        <f t="shared" si="89"/>
        <v>-1.6032693821313777</v>
      </c>
      <c r="EW216" s="4">
        <f>'[4]Renewable Diesel'!$AX79</f>
        <v>408</v>
      </c>
      <c r="EX216" s="4">
        <f t="shared" si="53"/>
        <v>2683</v>
      </c>
    </row>
    <row r="217" spans="1:154">
      <c r="A217" s="30">
        <v>42583</v>
      </c>
      <c r="B217" s="73">
        <v>109.06</v>
      </c>
      <c r="C217" s="81">
        <v>123.25</v>
      </c>
      <c r="D217" s="73">
        <v>0</v>
      </c>
      <c r="E217" s="386">
        <v>0</v>
      </c>
      <c r="F217" s="81">
        <v>561.04</v>
      </c>
      <c r="G217" s="61">
        <v>8</v>
      </c>
      <c r="H217" s="73">
        <v>26.83</v>
      </c>
      <c r="I217" s="81">
        <v>31.66</v>
      </c>
      <c r="J217" s="81">
        <v>38.28</v>
      </c>
      <c r="K217" s="73">
        <v>3.99</v>
      </c>
      <c r="L217" s="73">
        <v>127.28</v>
      </c>
      <c r="M217" s="61">
        <v>8</v>
      </c>
      <c r="N217" s="73">
        <v>0</v>
      </c>
      <c r="O217" s="73">
        <v>7.68</v>
      </c>
      <c r="P217" s="82">
        <v>1045.07</v>
      </c>
      <c r="Q217" s="36">
        <f t="shared" si="61"/>
        <v>7.359647887323943</v>
      </c>
      <c r="R217" s="74">
        <v>2275</v>
      </c>
      <c r="S217" s="69">
        <v>142</v>
      </c>
      <c r="T217" s="83">
        <v>84</v>
      </c>
      <c r="U217" s="9">
        <v>66</v>
      </c>
      <c r="V217" s="76">
        <v>38</v>
      </c>
      <c r="W217" s="39">
        <f t="shared" si="94"/>
        <v>-8</v>
      </c>
      <c r="X217" s="39">
        <f t="shared" si="66"/>
        <v>150</v>
      </c>
      <c r="Y217" s="40">
        <f t="shared" si="62"/>
        <v>0.33052006042924087</v>
      </c>
      <c r="Z217" s="65">
        <f>V217/(X218/31)</f>
        <v>8.4748201438848927</v>
      </c>
      <c r="AA217" s="4">
        <f t="shared" si="92"/>
        <v>0</v>
      </c>
      <c r="AB217" s="4">
        <f t="shared" si="63"/>
        <v>1045.07</v>
      </c>
      <c r="AC217" s="54">
        <f t="shared" si="88"/>
        <v>0.14990702331569139</v>
      </c>
      <c r="AD217" s="54">
        <f t="shared" si="90"/>
        <v>-2.3744764843047661E-2</v>
      </c>
      <c r="AE217" s="54">
        <f t="shared" si="87"/>
        <v>0.29988145005303551</v>
      </c>
      <c r="AF217" s="54">
        <f t="shared" si="67"/>
        <v>0.99851787918512636</v>
      </c>
      <c r="AG217" s="54">
        <f t="shared" si="57"/>
        <v>2.4101995699405743E-2</v>
      </c>
      <c r="AH217" s="4">
        <f t="shared" si="78"/>
        <v>801.34999999999991</v>
      </c>
      <c r="AI217" s="66">
        <f>AH217/31</f>
        <v>25.849999999999998</v>
      </c>
      <c r="AJ217" s="54">
        <f t="shared" si="64"/>
        <v>0.28209435676893335</v>
      </c>
      <c r="AK217" s="39">
        <f t="shared" si="79"/>
        <v>240.31</v>
      </c>
      <c r="AL217" s="66">
        <f>AK217/31</f>
        <v>7.7519354838709678</v>
      </c>
      <c r="AM217" s="54">
        <f t="shared" si="65"/>
        <v>0.30923454099700365</v>
      </c>
      <c r="AN217" s="39">
        <f t="shared" si="80"/>
        <v>236.04</v>
      </c>
      <c r="AO217" s="40">
        <f t="shared" si="81"/>
        <v>0.53684442190475279</v>
      </c>
      <c r="AP217" s="40">
        <f t="shared" si="82"/>
        <v>0.76679074129005709</v>
      </c>
      <c r="AQ217" s="40">
        <f t="shared" si="83"/>
        <v>0.22586046867673937</v>
      </c>
      <c r="AR217" s="41">
        <f t="shared" si="84"/>
        <v>1671.9354838709678</v>
      </c>
      <c r="AS217" s="39">
        <f t="shared" si="85"/>
        <v>603.0645161290322</v>
      </c>
      <c r="AT217" s="40">
        <f t="shared" si="86"/>
        <v>0.73491669620701883</v>
      </c>
      <c r="AU217" s="5">
        <f t="shared" si="56"/>
        <v>0.17173961451171538</v>
      </c>
      <c r="AV217" s="44">
        <f>'[1]Monthly SBO'!$K201</f>
        <v>1.0393208695652176</v>
      </c>
      <c r="AX217" s="71">
        <f>S217/31</f>
        <v>4.580645161290323</v>
      </c>
      <c r="AY217" s="54">
        <f t="shared" si="58"/>
        <v>0.25773041190240531</v>
      </c>
      <c r="AZ217" s="42">
        <f t="shared" si="68"/>
        <v>0.58064516129032295</v>
      </c>
      <c r="BA217" s="67">
        <f>F217/31</f>
        <v>18.098064516129032</v>
      </c>
      <c r="BB217" s="54">
        <f t="shared" si="59"/>
        <v>0.27081058797414159</v>
      </c>
      <c r="BC217" s="42">
        <f t="shared" si="60"/>
        <v>3.1432258064516123</v>
      </c>
      <c r="BD217" s="42">
        <f t="shared" si="72"/>
        <v>5.3423333333333325</v>
      </c>
      <c r="BE217" s="42">
        <f t="shared" si="73"/>
        <v>3.9509859154929576</v>
      </c>
      <c r="BF217" s="68">
        <f>[2]Prices!$L562</f>
        <v>31.21</v>
      </c>
      <c r="BG217" s="68">
        <f t="shared" si="77"/>
        <v>30.103333333333335</v>
      </c>
      <c r="BH217" s="42">
        <f t="shared" si="74"/>
        <v>0.86795774647887325</v>
      </c>
      <c r="BI217" s="42">
        <f t="shared" si="75"/>
        <v>0.76802816901408455</v>
      </c>
      <c r="BJ217" s="42">
        <f>SUM(L217:M217)*'[12]Yellow Grease Complex'!$BH$119/S217</f>
        <v>0</v>
      </c>
      <c r="BK217" s="42">
        <f>SUM(L217:M217)*'[12]Yellow Grease Complex'!$BH$120/S217</f>
        <v>0</v>
      </c>
      <c r="BL217" s="42">
        <f t="shared" si="69"/>
        <v>0.26666666666666666</v>
      </c>
      <c r="BM217" s="42">
        <f t="shared" si="70"/>
        <v>0.21533333333333335</v>
      </c>
      <c r="BN217" s="4">
        <f t="shared" si="52"/>
        <v>211.9354838709678</v>
      </c>
      <c r="BO217" s="54">
        <f t="shared" si="54"/>
        <v>0.10435664596629891</v>
      </c>
      <c r="BP217" s="54">
        <f t="shared" si="54"/>
        <v>0.1179346838010851</v>
      </c>
      <c r="BQ217" s="54">
        <f t="shared" si="71"/>
        <v>0.53684442190475279</v>
      </c>
      <c r="BR217" s="54">
        <f t="shared" si="55"/>
        <v>2.567292143110031E-2</v>
      </c>
      <c r="BS217" s="54">
        <f t="shared" si="55"/>
        <v>3.029462141291971E-2</v>
      </c>
      <c r="BT217" s="54">
        <f t="shared" si="55"/>
        <v>3.6629125321748786E-2</v>
      </c>
      <c r="BU217" s="54" cm="1">
        <f t="array" ref="BU217">SUM(K217:M217/$P217)</f>
        <v>0.13326380051097056</v>
      </c>
      <c r="BV217" s="71">
        <f>[3]Biodiesel!$H10/1000000</f>
        <v>161.658331</v>
      </c>
      <c r="BW217" s="71">
        <f t="shared" si="91"/>
        <v>142</v>
      </c>
      <c r="BX217" s="71">
        <f t="shared" si="93"/>
        <v>-19.658331000000004</v>
      </c>
      <c r="BY217" s="54">
        <f t="shared" si="89"/>
        <v>5.0503208450387387</v>
      </c>
      <c r="EW217" s="4">
        <f>'[4]Renewable Diesel'!$AX80</f>
        <v>408</v>
      </c>
      <c r="EX217" s="4">
        <f t="shared" si="53"/>
        <v>2683</v>
      </c>
    </row>
    <row r="218" spans="1:154" ht="12" thickBot="1">
      <c r="A218" s="30">
        <v>42614</v>
      </c>
      <c r="B218" s="73">
        <v>116.88</v>
      </c>
      <c r="C218" s="81">
        <v>106.17</v>
      </c>
      <c r="D218" s="73">
        <v>0</v>
      </c>
      <c r="E218" s="386">
        <v>0</v>
      </c>
      <c r="F218" s="81">
        <v>536.84</v>
      </c>
      <c r="G218" s="61">
        <v>10</v>
      </c>
      <c r="H218" s="73">
        <v>21.03</v>
      </c>
      <c r="I218" s="81">
        <v>29.07</v>
      </c>
      <c r="J218" s="81">
        <v>36</v>
      </c>
      <c r="K218" s="61">
        <v>15</v>
      </c>
      <c r="L218" s="73">
        <v>117.12</v>
      </c>
      <c r="M218" s="61">
        <v>16</v>
      </c>
      <c r="N218" s="73">
        <v>0</v>
      </c>
      <c r="O218" s="61">
        <v>8</v>
      </c>
      <c r="P218" s="82">
        <v>1012.1100000000001</v>
      </c>
      <c r="Q218" s="36">
        <f t="shared" si="61"/>
        <v>7.4971111111111117</v>
      </c>
      <c r="R218" s="74">
        <v>2279</v>
      </c>
      <c r="S218" s="69">
        <v>135</v>
      </c>
      <c r="T218" s="2">
        <v>70</v>
      </c>
      <c r="U218" s="2">
        <v>69</v>
      </c>
      <c r="V218" s="76">
        <v>35</v>
      </c>
      <c r="W218" s="39">
        <f t="shared" si="94"/>
        <v>-3</v>
      </c>
      <c r="X218" s="39">
        <f t="shared" si="66"/>
        <v>139</v>
      </c>
      <c r="Y218" s="40">
        <f t="shared" si="62"/>
        <v>0.2788471812763671</v>
      </c>
      <c r="Z218" s="65">
        <f>V218/(X219/30)</f>
        <v>7.4999999999999991</v>
      </c>
      <c r="AA218" s="4">
        <f t="shared" si="92"/>
        <v>0</v>
      </c>
      <c r="AB218" s="4">
        <f t="shared" si="63"/>
        <v>1012.1100000000001</v>
      </c>
      <c r="AC218" s="54">
        <f t="shared" si="88"/>
        <v>0.27630517023959666</v>
      </c>
      <c r="AD218" s="54">
        <f t="shared" si="90"/>
        <v>-5.6703370133203146E-3</v>
      </c>
      <c r="AE218" s="54">
        <f t="shared" si="87"/>
        <v>0.30270558131681147</v>
      </c>
      <c r="AF218" s="54">
        <f t="shared" si="67"/>
        <v>0.98020956220173683</v>
      </c>
      <c r="AG218" s="54">
        <f t="shared" si="57"/>
        <v>5.5987968935706789E-3</v>
      </c>
      <c r="AH218" s="4">
        <f t="shared" si="78"/>
        <v>769.8900000000001</v>
      </c>
      <c r="AI218" s="66">
        <f>AH218/30</f>
        <v>25.663000000000004</v>
      </c>
      <c r="AJ218" s="54">
        <f t="shared" si="64"/>
        <v>0.33888324661231572</v>
      </c>
      <c r="AK218" s="39">
        <f t="shared" si="79"/>
        <v>233.05</v>
      </c>
      <c r="AL218" s="66">
        <f>AK218/30</f>
        <v>7.7683333333333335</v>
      </c>
      <c r="AM218" s="54">
        <f t="shared" si="65"/>
        <v>0.39398978358914238</v>
      </c>
      <c r="AN218" s="39">
        <f t="shared" si="80"/>
        <v>234.22</v>
      </c>
      <c r="AO218" s="40">
        <f t="shared" si="81"/>
        <v>0.53041665431623042</v>
      </c>
      <c r="AP218" s="40">
        <f t="shared" si="82"/>
        <v>0.76067818715357027</v>
      </c>
      <c r="AQ218" s="40">
        <f t="shared" si="83"/>
        <v>0.23141753366728909</v>
      </c>
      <c r="AR218" s="41">
        <f t="shared" si="84"/>
        <v>1642.5</v>
      </c>
      <c r="AS218" s="39">
        <f t="shared" si="85"/>
        <v>636.5</v>
      </c>
      <c r="AT218" s="40">
        <f t="shared" si="86"/>
        <v>0.72071083808688019</v>
      </c>
      <c r="AU218" s="5">
        <f t="shared" si="56"/>
        <v>0.20794452437174438</v>
      </c>
      <c r="AV218" s="44">
        <f>'[1]Monthly SBO'!$K202</f>
        <v>1.0577771428571427</v>
      </c>
      <c r="AX218" s="71">
        <f>S218/30</f>
        <v>4.5</v>
      </c>
      <c r="AY218" s="54">
        <f t="shared" si="58"/>
        <v>0.28361123906496566</v>
      </c>
      <c r="AZ218" s="42">
        <f t="shared" si="68"/>
        <v>0.93333333333333313</v>
      </c>
      <c r="BA218" s="67">
        <f>F218/30</f>
        <v>17.894666666666669</v>
      </c>
      <c r="BB218" s="54">
        <f t="shared" si="59"/>
        <v>0.31629405505073072</v>
      </c>
      <c r="BC218" s="42">
        <f t="shared" si="60"/>
        <v>4.8946666666666694</v>
      </c>
      <c r="BD218" s="42">
        <f t="shared" si="72"/>
        <v>5.5387769784172667</v>
      </c>
      <c r="BE218" s="42">
        <f t="shared" si="73"/>
        <v>3.9765925925925929</v>
      </c>
      <c r="BF218" s="68">
        <f>[2]Prices!$L563</f>
        <v>31.99</v>
      </c>
      <c r="BG218" s="68">
        <f t="shared" si="77"/>
        <v>30.650000000000002</v>
      </c>
      <c r="BH218" s="42">
        <f t="shared" si="74"/>
        <v>0.7864444444444445</v>
      </c>
      <c r="BI218" s="42">
        <f t="shared" si="75"/>
        <v>0.86577777777777776</v>
      </c>
      <c r="BJ218" s="42">
        <f>SUM(L218:M218)*'[12]Yellow Grease Complex'!$BH$119/S218</f>
        <v>0</v>
      </c>
      <c r="BK218" s="42">
        <f>SUM(L218:M218)*'[12]Yellow Grease Complex'!$BH$120/S218</f>
        <v>0</v>
      </c>
      <c r="BL218" s="42">
        <f t="shared" si="69"/>
        <v>0.33041958041958042</v>
      </c>
      <c r="BM218" s="42">
        <f t="shared" si="70"/>
        <v>0.21986013986013986</v>
      </c>
      <c r="BN218" s="4">
        <f t="shared" si="52"/>
        <v>340.66666666666652</v>
      </c>
      <c r="BO218" s="54">
        <f t="shared" si="54"/>
        <v>0.11548151880724425</v>
      </c>
      <c r="BP218" s="54">
        <f t="shared" si="54"/>
        <v>0.10489966505616977</v>
      </c>
      <c r="BQ218" s="54">
        <f t="shared" si="71"/>
        <v>0.53041665431623042</v>
      </c>
      <c r="BR218" s="54">
        <f t="shared" si="55"/>
        <v>2.0778373892165868E-2</v>
      </c>
      <c r="BS218" s="54">
        <f t="shared" si="55"/>
        <v>2.8722174467202179E-2</v>
      </c>
      <c r="BT218" s="54">
        <f t="shared" si="55"/>
        <v>3.5569256306132731E-2</v>
      </c>
      <c r="BU218" s="54" cm="1">
        <f t="array" ref="BU218">SUM(K218:M218/$P218)</f>
        <v>0.14634772900178833</v>
      </c>
      <c r="BV218" s="71">
        <f>[3]Biodiesel!$H11/1000000</f>
        <v>146.64258599999999</v>
      </c>
      <c r="BW218" s="71">
        <f t="shared" si="91"/>
        <v>135</v>
      </c>
      <c r="BX218" s="71">
        <f t="shared" si="93"/>
        <v>-11.642585999999994</v>
      </c>
      <c r="BY218" s="54">
        <f t="shared" si="89"/>
        <v>0.44026584667930546</v>
      </c>
      <c r="EW218" s="4">
        <f>'[4]Renewable Diesel'!$AX81</f>
        <v>408</v>
      </c>
      <c r="EX218" s="4">
        <f t="shared" si="53"/>
        <v>2687</v>
      </c>
    </row>
    <row r="219" spans="1:154">
      <c r="A219" s="84">
        <v>42644</v>
      </c>
      <c r="B219" s="85">
        <v>116.95</v>
      </c>
      <c r="C219" s="86">
        <v>119.72</v>
      </c>
      <c r="D219" s="85">
        <v>0</v>
      </c>
      <c r="E219" s="385">
        <v>0</v>
      </c>
      <c r="F219" s="86">
        <v>525.96</v>
      </c>
      <c r="G219" s="87">
        <v>5</v>
      </c>
      <c r="H219" s="85">
        <v>20.2</v>
      </c>
      <c r="I219" s="86">
        <v>31.44</v>
      </c>
      <c r="J219" s="86">
        <v>47.25</v>
      </c>
      <c r="K219" s="87">
        <v>4</v>
      </c>
      <c r="L219" s="85">
        <v>137.34</v>
      </c>
      <c r="M219" s="87">
        <v>5</v>
      </c>
      <c r="N219" s="85">
        <v>0</v>
      </c>
      <c r="O219" s="85">
        <v>6.03</v>
      </c>
      <c r="P219" s="88">
        <v>1018.8900000000002</v>
      </c>
      <c r="Q219" s="89">
        <f t="shared" si="61"/>
        <v>7.1251048951048963</v>
      </c>
      <c r="R219" s="90">
        <v>2312</v>
      </c>
      <c r="S219" s="69">
        <v>143</v>
      </c>
      <c r="T219" s="9">
        <v>74</v>
      </c>
      <c r="U219" s="9">
        <v>66</v>
      </c>
      <c r="V219" s="76">
        <v>38</v>
      </c>
      <c r="W219" s="39">
        <f t="shared" si="94"/>
        <v>3</v>
      </c>
      <c r="X219" s="39">
        <f t="shared" si="66"/>
        <v>140</v>
      </c>
      <c r="Y219" s="91">
        <f t="shared" si="62"/>
        <v>0.28355167403009718</v>
      </c>
      <c r="Z219" s="65">
        <f>V219/(X220/31)</f>
        <v>8.6617647058823533</v>
      </c>
      <c r="AA219" s="4">
        <f t="shared" si="92"/>
        <v>0</v>
      </c>
      <c r="AB219" s="4">
        <f t="shared" si="63"/>
        <v>1018.8900000000002</v>
      </c>
      <c r="AC219" s="54">
        <f t="shared" si="88"/>
        <v>0.25944375772558748</v>
      </c>
      <c r="AD219" s="54">
        <f t="shared" si="90"/>
        <v>-5.3699677407959889E-2</v>
      </c>
      <c r="AE219" s="54">
        <f t="shared" si="87"/>
        <v>0.31482615322486091</v>
      </c>
      <c r="AF219" s="54">
        <f t="shared" si="67"/>
        <v>1.0313869210611546</v>
      </c>
      <c r="AG219" s="54">
        <f t="shared" si="57"/>
        <v>5.6307957148144405E-2</v>
      </c>
      <c r="AH219" s="4">
        <f t="shared" si="78"/>
        <v>767.63000000000011</v>
      </c>
      <c r="AI219" s="66">
        <f>AH219/31</f>
        <v>24.762258064516132</v>
      </c>
      <c r="AJ219" s="54">
        <f t="shared" si="64"/>
        <v>0.23612712481239839</v>
      </c>
      <c r="AK219" s="39">
        <f t="shared" si="79"/>
        <v>241.67000000000002</v>
      </c>
      <c r="AL219" s="66">
        <f>AK219/31</f>
        <v>7.7958064516129033</v>
      </c>
      <c r="AM219" s="54">
        <f t="shared" si="65"/>
        <v>0.41630624611742117</v>
      </c>
      <c r="AN219" s="39">
        <f t="shared" si="80"/>
        <v>245.23000000000002</v>
      </c>
      <c r="AO219" s="40">
        <f>F219/P219</f>
        <v>0.51620881547566466</v>
      </c>
      <c r="AP219" s="40">
        <f t="shared" si="82"/>
        <v>0.75339830599966628</v>
      </c>
      <c r="AQ219" s="40">
        <f t="shared" si="83"/>
        <v>0.24068348889477761</v>
      </c>
      <c r="AR219" s="41">
        <f t="shared" si="84"/>
        <v>1683.7096774193549</v>
      </c>
      <c r="AS219" s="39">
        <f t="shared" si="85"/>
        <v>628.29032258064512</v>
      </c>
      <c r="AT219" s="40">
        <f t="shared" si="86"/>
        <v>0.72824813037169334</v>
      </c>
      <c r="AU219" s="5">
        <f t="shared" si="56"/>
        <v>0.21812288682443004</v>
      </c>
      <c r="AV219" s="44">
        <f>'[1]Monthly SBO'!$K203</f>
        <v>1.042667619047619</v>
      </c>
      <c r="AX219" s="71">
        <f>S219/31</f>
        <v>4.612903225806452</v>
      </c>
      <c r="AY219" s="54">
        <f>AX219/AVERAGE(AX207,AX195,AX183,AX171,AX159)-1</f>
        <v>0.30938118290023464</v>
      </c>
      <c r="AZ219" s="42">
        <f t="shared" si="68"/>
        <v>1.1935483870967745</v>
      </c>
      <c r="BA219" s="67">
        <f>F219/31</f>
        <v>16.966451612903228</v>
      </c>
      <c r="BB219" s="54">
        <f>BA219/AVERAGE(BA207,BA195,BA183,BA171,BA159)-1</f>
        <v>0.16786052109192173</v>
      </c>
      <c r="BC219" s="42">
        <f t="shared" si="60"/>
        <v>3.805161290322582</v>
      </c>
      <c r="BD219" s="42">
        <f t="shared" si="72"/>
        <v>5.4830714285714297</v>
      </c>
      <c r="BE219" s="42">
        <f t="shared" si="73"/>
        <v>3.6780419580419581</v>
      </c>
      <c r="BF219" s="68">
        <f>[2]Prices!$L564</f>
        <v>33.86</v>
      </c>
      <c r="BG219" s="68">
        <f t="shared" si="77"/>
        <v>32.353333333333332</v>
      </c>
      <c r="BH219" s="42">
        <f t="shared" si="74"/>
        <v>0.83720279720279722</v>
      </c>
      <c r="BI219" s="42">
        <f t="shared" si="75"/>
        <v>0.81783216783216783</v>
      </c>
      <c r="BJ219" s="42">
        <f>SUM(L219:M219)*'[12]Yellow Grease Complex'!$BH$119/S219</f>
        <v>0</v>
      </c>
      <c r="BK219" s="42">
        <f>SUM(L219:M219)*'[12]Yellow Grease Complex'!$BH$120/S219</f>
        <v>0</v>
      </c>
      <c r="BL219" s="42">
        <f t="shared" si="69"/>
        <v>0.34267605633802817</v>
      </c>
      <c r="BM219" s="42">
        <f t="shared" si="70"/>
        <v>0.17556338028169013</v>
      </c>
      <c r="BN219" s="4">
        <f t="shared" si="52"/>
        <v>435.64516129032268</v>
      </c>
      <c r="BO219" s="54">
        <f t="shared" si="54"/>
        <v>0.11478177232085895</v>
      </c>
      <c r="BP219" s="54">
        <f t="shared" si="54"/>
        <v>0.11750041712059199</v>
      </c>
      <c r="BQ219" s="54">
        <f t="shared" si="71"/>
        <v>0.51620881547566466</v>
      </c>
      <c r="BR219" s="54">
        <f t="shared" si="55"/>
        <v>1.9825496373504496E-2</v>
      </c>
      <c r="BS219" s="54">
        <f t="shared" si="55"/>
        <v>3.0857109207078286E-2</v>
      </c>
      <c r="BT219" s="54">
        <f t="shared" si="55"/>
        <v>4.637399523010334E-2</v>
      </c>
      <c r="BU219" s="54" cm="1">
        <f t="array" ref="BU219">SUM(K219:M219/$P219)</f>
        <v>0.14362688808409149</v>
      </c>
      <c r="BV219" s="71">
        <f>[3]Biodiesel!$H12/1000000</f>
        <v>143.06438700000001</v>
      </c>
      <c r="BW219" s="71">
        <f t="shared" si="91"/>
        <v>143</v>
      </c>
      <c r="BX219" s="71">
        <f t="shared" si="93"/>
        <v>-6.438700000001063E-2</v>
      </c>
      <c r="BY219" s="54">
        <f t="shared" si="89"/>
        <v>-0.90432621955204584</v>
      </c>
      <c r="EW219" s="4">
        <f>'[4]Renewable Diesel'!$AX82</f>
        <v>408</v>
      </c>
      <c r="EX219" s="4">
        <f t="shared" si="53"/>
        <v>2720</v>
      </c>
    </row>
    <row r="220" spans="1:154">
      <c r="A220" s="30">
        <v>42675</v>
      </c>
      <c r="B220" s="73">
        <v>98.44</v>
      </c>
      <c r="C220" s="81">
        <v>136.1</v>
      </c>
      <c r="D220" s="73">
        <v>0</v>
      </c>
      <c r="E220" s="386">
        <v>0</v>
      </c>
      <c r="F220" s="81">
        <v>595.83000000000004</v>
      </c>
      <c r="G220" s="61">
        <v>4</v>
      </c>
      <c r="H220" s="73">
        <v>20.21</v>
      </c>
      <c r="I220" s="81">
        <v>24.93</v>
      </c>
      <c r="J220" s="81">
        <v>48.66</v>
      </c>
      <c r="K220" s="73">
        <v>4.82</v>
      </c>
      <c r="L220" s="73">
        <v>117.5</v>
      </c>
      <c r="M220" s="61">
        <v>5</v>
      </c>
      <c r="N220" s="73">
        <v>0</v>
      </c>
      <c r="O220" s="61">
        <v>4</v>
      </c>
      <c r="P220" s="82">
        <v>1059.49</v>
      </c>
      <c r="Q220" s="36">
        <f t="shared" si="61"/>
        <v>7.4611971830985917</v>
      </c>
      <c r="R220" s="74">
        <v>2312</v>
      </c>
      <c r="S220" s="69">
        <v>142</v>
      </c>
      <c r="T220" s="9">
        <v>74</v>
      </c>
      <c r="U220" s="9">
        <v>62</v>
      </c>
      <c r="V220" s="76">
        <v>44</v>
      </c>
      <c r="W220" s="39">
        <f t="shared" si="94"/>
        <v>6</v>
      </c>
      <c r="X220" s="39">
        <f t="shared" si="66"/>
        <v>136</v>
      </c>
      <c r="Y220" s="91">
        <f t="shared" si="62"/>
        <v>0.40564610252308886</v>
      </c>
      <c r="Z220" s="65">
        <f>V220/(X221/30)</f>
        <v>8.3018867924528301</v>
      </c>
      <c r="AA220" s="4">
        <f t="shared" si="92"/>
        <v>0</v>
      </c>
      <c r="AB220" s="4">
        <f t="shared" si="63"/>
        <v>1059.49</v>
      </c>
      <c r="AC220" s="54">
        <f t="shared" si="88"/>
        <v>0.31941469489414698</v>
      </c>
      <c r="AD220" s="54">
        <f t="shared" si="90"/>
        <v>-1.5521544687617683E-2</v>
      </c>
      <c r="AE220" s="54">
        <f t="shared" si="87"/>
        <v>0.28589234991670359</v>
      </c>
      <c r="AF220" s="54">
        <f t="shared" si="67"/>
        <v>0.98492772937922957</v>
      </c>
      <c r="AG220" s="54">
        <f t="shared" si="57"/>
        <v>1.57065510565364E-2</v>
      </c>
      <c r="AH220" s="4">
        <f t="shared" si="78"/>
        <v>834.37</v>
      </c>
      <c r="AI220" s="66">
        <f>AH220/30</f>
        <v>27.812333333333335</v>
      </c>
      <c r="AJ220" s="54">
        <f t="shared" si="64"/>
        <v>0.37899632430717145</v>
      </c>
      <c r="AK220" s="39">
        <f t="shared" si="79"/>
        <v>238.54</v>
      </c>
      <c r="AL220" s="66">
        <f>AK220/30</f>
        <v>7.9513333333333334</v>
      </c>
      <c r="AM220" s="54">
        <f t="shared" si="65"/>
        <v>0.49994969565873548</v>
      </c>
      <c r="AN220" s="39">
        <f t="shared" si="80"/>
        <v>221.12</v>
      </c>
      <c r="AO220" s="40">
        <f t="shared" ref="AO220:AO250" si="95">F220/P220</f>
        <v>0.56237434992307622</v>
      </c>
      <c r="AP220" s="40">
        <f t="shared" si="82"/>
        <v>0.7875204107636693</v>
      </c>
      <c r="AQ220" s="40">
        <f t="shared" si="83"/>
        <v>0.2087041878639723</v>
      </c>
      <c r="AR220" s="41">
        <f t="shared" si="84"/>
        <v>1727.6666666666667</v>
      </c>
      <c r="AS220" s="39">
        <f t="shared" si="85"/>
        <v>584.33333333333326</v>
      </c>
      <c r="AT220" s="40">
        <f t="shared" si="86"/>
        <v>0.74726066897347176</v>
      </c>
      <c r="AU220" s="5">
        <f t="shared" si="56"/>
        <v>0.29320138996829859</v>
      </c>
      <c r="AV220" s="44">
        <f>'[1]Monthly SBO'!$K204</f>
        <v>1.1980552380952381</v>
      </c>
      <c r="AX220" s="71">
        <f>S220/30</f>
        <v>4.7333333333333334</v>
      </c>
      <c r="AY220" s="54">
        <f t="shared" ref="AY220:AY244" si="96">AX220/AVERAGE(AX208,AX196,AX184,AX172,AX160)-1</f>
        <v>0.40505773090320507</v>
      </c>
      <c r="AZ220" s="42">
        <f t="shared" si="68"/>
        <v>1.2000000000000002</v>
      </c>
      <c r="BA220" s="67">
        <f>F220/30</f>
        <v>19.861000000000001</v>
      </c>
      <c r="BB220" s="54">
        <f t="shared" ref="BB220:BB244" si="97">BA220/AVERAGE(BA208,BA196,BA184,BA172,BA160)-1</f>
        <v>0.33586981866446641</v>
      </c>
      <c r="BC220" s="42">
        <f t="shared" si="60"/>
        <v>4.3943333333333339</v>
      </c>
      <c r="BD220" s="42">
        <f t="shared" si="72"/>
        <v>6.1350735294117644</v>
      </c>
      <c r="BE220" s="42">
        <f t="shared" si="73"/>
        <v>4.1959859154929582</v>
      </c>
      <c r="BF220" s="68">
        <f>[2]Prices!$L565</f>
        <v>34.520000000000003</v>
      </c>
      <c r="BG220" s="68">
        <f t="shared" si="77"/>
        <v>33.456666666666671</v>
      </c>
      <c r="BH220" s="42">
        <f t="shared" si="74"/>
        <v>0.95845070422535206</v>
      </c>
      <c r="BI220" s="42">
        <f t="shared" si="75"/>
        <v>0.69323943661971832</v>
      </c>
      <c r="BJ220" s="42">
        <f>SUM(L220:M220)*'[12]Yellow Grease Complex'!$BH$119/S220</f>
        <v>0</v>
      </c>
      <c r="BK220" s="42">
        <f>SUM(L220:M220)*'[12]Yellow Grease Complex'!$BH$120/S220</f>
        <v>0</v>
      </c>
      <c r="BL220" s="42">
        <f t="shared" si="69"/>
        <v>0.51762237762237762</v>
      </c>
      <c r="BM220" s="42">
        <f t="shared" si="70"/>
        <v>0.16300699300699301</v>
      </c>
      <c r="BN220" s="4">
        <f t="shared" si="52"/>
        <v>438.00000000000023</v>
      </c>
      <c r="BO220" s="54">
        <f t="shared" si="54"/>
        <v>9.2912627773740195E-2</v>
      </c>
      <c r="BP220" s="54">
        <f t="shared" si="54"/>
        <v>0.12845803169449452</v>
      </c>
      <c r="BQ220" s="54">
        <f t="shared" si="71"/>
        <v>0.56237434992307622</v>
      </c>
      <c r="BR220" s="54">
        <f t="shared" si="55"/>
        <v>1.907521543384081E-2</v>
      </c>
      <c r="BS220" s="54">
        <f t="shared" si="55"/>
        <v>2.3530189053223721E-2</v>
      </c>
      <c r="BT220" s="54">
        <f t="shared" si="55"/>
        <v>4.5927757694739918E-2</v>
      </c>
      <c r="BU220" s="54" cm="1">
        <f t="array" ref="BU220">SUM(K220:M220/$P220)</f>
        <v>0.12017102568216784</v>
      </c>
      <c r="BV220" s="71">
        <f>[3]Biodiesel!$H13/1000000</f>
        <v>139.71693500000001</v>
      </c>
      <c r="BW220" s="71">
        <f t="shared" si="91"/>
        <v>142</v>
      </c>
      <c r="BX220" s="71">
        <f t="shared" si="93"/>
        <v>2.2830649999999935</v>
      </c>
      <c r="BY220" s="54">
        <f t="shared" si="89"/>
        <v>-0.58536398702348036</v>
      </c>
      <c r="EW220" s="4">
        <f>'[4]Renewable Diesel'!$AX83</f>
        <v>408</v>
      </c>
      <c r="EX220" s="4">
        <f t="shared" si="53"/>
        <v>2720</v>
      </c>
    </row>
    <row r="221" spans="1:154">
      <c r="A221" s="30">
        <v>42705</v>
      </c>
      <c r="B221" s="73">
        <v>55.23</v>
      </c>
      <c r="C221" s="81">
        <v>135.04</v>
      </c>
      <c r="D221" s="73">
        <v>0</v>
      </c>
      <c r="E221" s="386">
        <v>0</v>
      </c>
      <c r="F221" s="81">
        <v>610.47</v>
      </c>
      <c r="G221" s="61">
        <v>2</v>
      </c>
      <c r="H221" s="73">
        <v>17.079999999999998</v>
      </c>
      <c r="I221" s="81">
        <v>23.31</v>
      </c>
      <c r="J221" s="81">
        <v>74.02</v>
      </c>
      <c r="K221" s="61">
        <v>9</v>
      </c>
      <c r="L221" s="73">
        <v>112.43</v>
      </c>
      <c r="M221" s="61">
        <v>8</v>
      </c>
      <c r="N221" s="92">
        <v>0</v>
      </c>
      <c r="O221" s="61">
        <v>8</v>
      </c>
      <c r="P221" s="82">
        <v>1054.58</v>
      </c>
      <c r="Q221" s="36">
        <f t="shared" si="61"/>
        <v>7.3746853146853137</v>
      </c>
      <c r="R221" s="74">
        <v>2316</v>
      </c>
      <c r="S221" s="69">
        <v>143</v>
      </c>
      <c r="T221" s="9">
        <v>84</v>
      </c>
      <c r="U221" s="9">
        <v>75</v>
      </c>
      <c r="V221" s="76">
        <v>29</v>
      </c>
      <c r="W221" s="39">
        <f t="shared" si="94"/>
        <v>-15</v>
      </c>
      <c r="X221" s="39">
        <f t="shared" si="66"/>
        <v>159</v>
      </c>
      <c r="Y221" s="91">
        <f t="shared" si="62"/>
        <v>0.36267936770683185</v>
      </c>
      <c r="Z221" s="65">
        <f>V221/(X222/31)</f>
        <v>12.486111111111111</v>
      </c>
      <c r="AA221" s="4">
        <f t="shared" si="92"/>
        <v>0</v>
      </c>
      <c r="AB221" s="4">
        <f t="shared" si="63"/>
        <v>1054.58</v>
      </c>
      <c r="AC221" s="54">
        <f t="shared" si="88"/>
        <v>0.28921760391198026</v>
      </c>
      <c r="AD221" s="54">
        <f t="shared" si="90"/>
        <v>-2.0482672233702037E-2</v>
      </c>
      <c r="AE221" s="54">
        <f t="shared" si="87"/>
        <v>0.23951715374841168</v>
      </c>
      <c r="AF221" s="54">
        <f t="shared" si="67"/>
        <v>0.99648184111210159</v>
      </c>
      <c r="AG221" s="54">
        <f t="shared" si="57"/>
        <v>2.0618064579132511E-2</v>
      </c>
      <c r="AH221" s="4">
        <f t="shared" si="78"/>
        <v>802.74</v>
      </c>
      <c r="AI221" s="66">
        <f>AH221/31</f>
        <v>25.894838709677419</v>
      </c>
      <c r="AJ221" s="54">
        <f t="shared" si="64"/>
        <v>0.26596515095718942</v>
      </c>
      <c r="AK221" s="39">
        <f t="shared" si="79"/>
        <v>192.26999999999998</v>
      </c>
      <c r="AL221" s="66">
        <f>AK221/31</f>
        <v>6.202258064516128</v>
      </c>
      <c r="AM221" s="54">
        <f t="shared" si="65"/>
        <v>0.23383440773035002</v>
      </c>
      <c r="AN221" s="39">
        <f t="shared" si="80"/>
        <v>243.84</v>
      </c>
      <c r="AO221" s="40">
        <f t="shared" si="95"/>
        <v>0.57887500237061207</v>
      </c>
      <c r="AP221" s="40">
        <f t="shared" si="82"/>
        <v>0.76119402985074636</v>
      </c>
      <c r="AQ221" s="40">
        <f t="shared" si="83"/>
        <v>0.23122001175823553</v>
      </c>
      <c r="AR221" s="41">
        <f t="shared" si="84"/>
        <v>1683.7096774193549</v>
      </c>
      <c r="AS221" s="39">
        <f t="shared" si="85"/>
        <v>632.29032258064512</v>
      </c>
      <c r="AT221" s="40">
        <f t="shared" si="86"/>
        <v>0.72699036158003238</v>
      </c>
      <c r="AU221" s="5">
        <f t="shared" si="56"/>
        <v>0.20940985036379156</v>
      </c>
      <c r="AV221" s="44">
        <f>'[1]Monthly SBO'!$K205</f>
        <v>1.0982085714285714</v>
      </c>
      <c r="AX221" s="71">
        <f>S221/31</f>
        <v>4.612903225806452</v>
      </c>
      <c r="AY221" s="54">
        <f t="shared" si="96"/>
        <v>0.33522734678867527</v>
      </c>
      <c r="AZ221" s="42">
        <f t="shared" si="68"/>
        <v>1.1290322580645165</v>
      </c>
      <c r="BA221" s="67">
        <f>F221/31</f>
        <v>19.692580645161293</v>
      </c>
      <c r="BB221" s="54">
        <f t="shared" si="97"/>
        <v>0.27643425570085034</v>
      </c>
      <c r="BC221" s="42">
        <f t="shared" si="60"/>
        <v>5.6280645161290348</v>
      </c>
      <c r="BD221" s="42">
        <f t="shared" si="72"/>
        <v>5.0486792452830187</v>
      </c>
      <c r="BE221" s="42">
        <f t="shared" si="73"/>
        <v>4.2690209790209792</v>
      </c>
      <c r="BF221" s="68">
        <f>[2]Prices!$L566</f>
        <v>35.57</v>
      </c>
      <c r="BG221" s="68">
        <f t="shared" si="77"/>
        <v>34.65</v>
      </c>
      <c r="BH221" s="42">
        <f t="shared" si="74"/>
        <v>0.94433566433566429</v>
      </c>
      <c r="BI221" s="42">
        <f t="shared" si="75"/>
        <v>0.38622377622377618</v>
      </c>
      <c r="BJ221" s="42">
        <f>SUM(L221:M221)*'[12]Yellow Grease Complex'!$BH$119/S221</f>
        <v>0</v>
      </c>
      <c r="BK221" s="42">
        <f>SUM(L221:M221)*'[12]Yellow Grease Complex'!$BH$120/S221</f>
        <v>0</v>
      </c>
      <c r="BL221" s="42">
        <f t="shared" si="69"/>
        <v>0.50978494623655912</v>
      </c>
      <c r="BM221" s="42">
        <f t="shared" si="70"/>
        <v>0.29032258064516131</v>
      </c>
      <c r="BN221" s="4">
        <f t="shared" si="52"/>
        <v>412.09677419354853</v>
      </c>
      <c r="BO221" s="54">
        <f t="shared" si="54"/>
        <v>5.2371560241992077E-2</v>
      </c>
      <c r="BP221" s="54">
        <f t="shared" si="54"/>
        <v>0.12805097764038764</v>
      </c>
      <c r="BQ221" s="54">
        <f t="shared" si="71"/>
        <v>0.57887500237061207</v>
      </c>
      <c r="BR221" s="54">
        <f t="shared" si="55"/>
        <v>1.6196021164823909E-2</v>
      </c>
      <c r="BS221" s="54">
        <f t="shared" si="55"/>
        <v>2.2103586261829355E-2</v>
      </c>
      <c r="BT221" s="54">
        <f t="shared" si="55"/>
        <v>7.018908001289613E-2</v>
      </c>
      <c r="BU221" s="54" cm="1">
        <f t="array" ref="BU221">SUM(K221:M221/$P221)</f>
        <v>0.12273132431868612</v>
      </c>
      <c r="BV221" s="71">
        <f>[3]Biodiesel!$H14/1000000</f>
        <v>187.21720199999999</v>
      </c>
      <c r="BW221" s="71">
        <f t="shared" si="91"/>
        <v>143</v>
      </c>
      <c r="BX221" s="71">
        <f t="shared" si="93"/>
        <v>-44.217201999999986</v>
      </c>
      <c r="BY221" s="54">
        <f t="shared" si="89"/>
        <v>1.0939746050633321</v>
      </c>
      <c r="EW221" s="4">
        <f>'[4]Renewable Diesel'!$AX84</f>
        <v>408</v>
      </c>
      <c r="EX221" s="4">
        <f t="shared" si="53"/>
        <v>2724</v>
      </c>
    </row>
    <row r="222" spans="1:154">
      <c r="A222" s="30">
        <v>42736</v>
      </c>
      <c r="B222" s="73">
        <v>37.909999999999997</v>
      </c>
      <c r="C222" s="81">
        <v>111.88</v>
      </c>
      <c r="D222" s="73">
        <v>0</v>
      </c>
      <c r="E222" s="386">
        <v>0</v>
      </c>
      <c r="F222" s="81">
        <v>390.11</v>
      </c>
      <c r="G222" s="61">
        <v>0</v>
      </c>
      <c r="H222" s="73">
        <v>6.92</v>
      </c>
      <c r="I222" s="93">
        <v>27</v>
      </c>
      <c r="J222" s="81">
        <v>47.41</v>
      </c>
      <c r="K222" s="73">
        <v>1.18</v>
      </c>
      <c r="L222" s="73">
        <v>84.31</v>
      </c>
      <c r="M222" s="61">
        <v>3.07</v>
      </c>
      <c r="N222" s="92">
        <v>0</v>
      </c>
      <c r="O222" s="73">
        <v>2.21</v>
      </c>
      <c r="P222" s="388">
        <v>712</v>
      </c>
      <c r="Q222" s="36">
        <f t="shared" si="61"/>
        <v>7.655913978494624</v>
      </c>
      <c r="R222" s="74">
        <v>2316</v>
      </c>
      <c r="S222" s="69">
        <v>93</v>
      </c>
      <c r="T222" s="8">
        <v>35</v>
      </c>
      <c r="U222" s="8">
        <v>37</v>
      </c>
      <c r="V222" s="76">
        <v>49</v>
      </c>
      <c r="W222" s="39">
        <f t="shared" si="94"/>
        <v>20</v>
      </c>
      <c r="X222" s="39">
        <f t="shared" si="66"/>
        <v>72</v>
      </c>
      <c r="Y222" s="91">
        <f t="shared" si="62"/>
        <v>4.1933707402005638E-2</v>
      </c>
      <c r="Z222" s="65">
        <f>V222/(X223/31)</f>
        <v>18.083333333333336</v>
      </c>
      <c r="AA222" s="4">
        <f t="shared" si="92"/>
        <v>0</v>
      </c>
      <c r="AB222" s="4">
        <f t="shared" si="63"/>
        <v>712</v>
      </c>
      <c r="AC222" s="54">
        <f t="shared" si="88"/>
        <v>-5.3480983209922339E-2</v>
      </c>
      <c r="AD222" s="54">
        <f t="shared" si="90"/>
        <v>4.372632914211616E-2</v>
      </c>
      <c r="AE222" s="54">
        <f t="shared" si="87"/>
        <v>0.27744026671605854</v>
      </c>
      <c r="AF222" s="54">
        <f t="shared" si="67"/>
        <v>0.95987755617977522</v>
      </c>
      <c r="AG222" s="54">
        <f t="shared" si="57"/>
        <v>-4.3846801586894468E-2</v>
      </c>
      <c r="AH222" s="4">
        <f t="shared" si="78"/>
        <v>539.9</v>
      </c>
      <c r="AI222" s="66">
        <f>AH222/31</f>
        <v>17.416129032258063</v>
      </c>
      <c r="AJ222" s="54">
        <f t="shared" si="64"/>
        <v>0.24641589059058733</v>
      </c>
      <c r="AK222" s="39">
        <f t="shared" si="79"/>
        <v>149.79</v>
      </c>
      <c r="AL222" s="66">
        <f>AK222/31</f>
        <v>4.8319354838709678</v>
      </c>
      <c r="AM222" s="54">
        <f t="shared" si="65"/>
        <v>0.23275833689962799</v>
      </c>
      <c r="AN222" s="39">
        <f t="shared" si="80"/>
        <v>169.89</v>
      </c>
      <c r="AO222" s="40">
        <f t="shared" si="95"/>
        <v>0.54790730337078652</v>
      </c>
      <c r="AP222" s="40">
        <f t="shared" si="82"/>
        <v>0.75828651685393256</v>
      </c>
      <c r="AQ222" s="40">
        <f t="shared" si="83"/>
        <v>0.23860955056179772</v>
      </c>
      <c r="AR222" s="41">
        <f t="shared" si="84"/>
        <v>1095</v>
      </c>
      <c r="AS222" s="39">
        <f t="shared" si="85"/>
        <v>1221</v>
      </c>
      <c r="AT222" s="40">
        <f t="shared" si="86"/>
        <v>0.47279792746113991</v>
      </c>
      <c r="AU222" s="5">
        <f t="shared" si="56"/>
        <v>9.412663449583647E-2</v>
      </c>
      <c r="AV222" s="44">
        <f>'[1]Monthly SBO'!$K206</f>
        <v>1.0164619999999998</v>
      </c>
      <c r="AW222" s="68"/>
      <c r="AX222" s="71">
        <f>S222/31</f>
        <v>3</v>
      </c>
      <c r="AY222" s="54">
        <f t="shared" si="96"/>
        <v>0.18197300526168614</v>
      </c>
      <c r="AZ222" s="42">
        <f t="shared" si="68"/>
        <v>-0.38709677419354849</v>
      </c>
      <c r="BA222" s="67">
        <f>F222/31</f>
        <v>12.584193548387097</v>
      </c>
      <c r="BB222" s="54">
        <f t="shared" si="97"/>
        <v>0.25174071245676299</v>
      </c>
      <c r="BC222" s="42">
        <f t="shared" si="60"/>
        <v>-6.9677419354837511E-2</v>
      </c>
      <c r="BD222" s="42">
        <f t="shared" si="72"/>
        <v>7.4986111111111109</v>
      </c>
      <c r="BE222" s="42">
        <f t="shared" si="73"/>
        <v>4.1947311827956995</v>
      </c>
      <c r="BF222" s="68">
        <f>[2]Prices!$L567</f>
        <v>33.58</v>
      </c>
      <c r="BG222" s="68">
        <f t="shared" si="77"/>
        <v>34.556666666666665</v>
      </c>
      <c r="BH222" s="42">
        <f t="shared" si="74"/>
        <v>1.2030107526881719</v>
      </c>
      <c r="BI222" s="42">
        <f t="shared" si="75"/>
        <v>0.4076344086021505</v>
      </c>
      <c r="BJ222" s="42">
        <f>SUM(L222:M222)*'[12]Yellow Grease Complex'!$BH$119/S222</f>
        <v>0</v>
      </c>
      <c r="BK222" s="42">
        <f>SUM(L222:M222)*'[12]Yellow Grease Complex'!$BH$120/S222</f>
        <v>0</v>
      </c>
      <c r="BL222" s="42">
        <f t="shared" si="69"/>
        <v>0.5837234042553191</v>
      </c>
      <c r="BM222" s="42">
        <f t="shared" si="70"/>
        <v>0.16095744680851065</v>
      </c>
      <c r="BN222" s="4">
        <f t="shared" si="52"/>
        <v>-141.29032258064512</v>
      </c>
      <c r="BO222" s="54">
        <f t="shared" si="54"/>
        <v>5.3244382022471906E-2</v>
      </c>
      <c r="BP222" s="54">
        <f t="shared" si="54"/>
        <v>0.15713483146067414</v>
      </c>
      <c r="BQ222" s="54">
        <f t="shared" si="71"/>
        <v>0.54790730337078652</v>
      </c>
      <c r="BR222" s="54">
        <f t="shared" si="55"/>
        <v>9.7191011235955062E-3</v>
      </c>
      <c r="BS222" s="54">
        <f t="shared" si="55"/>
        <v>3.7921348314606744E-2</v>
      </c>
      <c r="BT222" s="54">
        <f t="shared" si="55"/>
        <v>6.6587078651685394E-2</v>
      </c>
      <c r="BU222" s="54" cm="1">
        <f t="array" ref="BU222">SUM(K222:M222/$P222)</f>
        <v>0.1243820224719101</v>
      </c>
      <c r="BV222" s="71">
        <f>[3]Biodiesel!$I3/1000000</f>
        <v>65.936175000000006</v>
      </c>
      <c r="BW222" s="71">
        <f t="shared" si="91"/>
        <v>93</v>
      </c>
      <c r="BX222" s="71">
        <f t="shared" si="93"/>
        <v>27.063824999999994</v>
      </c>
      <c r="BY222" s="54">
        <f t="shared" si="89"/>
        <v>1.1143973719926996</v>
      </c>
      <c r="EW222" s="4">
        <f>'[4]Renewable Diesel'!$AX85</f>
        <v>408</v>
      </c>
      <c r="EX222" s="4">
        <f t="shared" si="53"/>
        <v>2724</v>
      </c>
    </row>
    <row r="223" spans="1:154">
      <c r="A223" s="30">
        <v>42767</v>
      </c>
      <c r="B223" s="73">
        <v>69</v>
      </c>
      <c r="C223" s="81">
        <v>111.55</v>
      </c>
      <c r="D223" s="73">
        <v>0</v>
      </c>
      <c r="E223" s="386">
        <v>0</v>
      </c>
      <c r="F223" s="81">
        <v>369.18</v>
      </c>
      <c r="G223" s="61">
        <v>2</v>
      </c>
      <c r="H223" s="73">
        <v>9.74</v>
      </c>
      <c r="I223" s="81">
        <v>15.13</v>
      </c>
      <c r="J223" s="81">
        <v>54.87</v>
      </c>
      <c r="K223" s="73">
        <v>4.26</v>
      </c>
      <c r="L223" s="73">
        <v>81.98</v>
      </c>
      <c r="M223" s="73">
        <v>10.58</v>
      </c>
      <c r="N223" s="92">
        <v>0</v>
      </c>
      <c r="O223" s="61">
        <v>7.71</v>
      </c>
      <c r="P223" s="388">
        <v>736</v>
      </c>
      <c r="Q223" s="36">
        <f t="shared" si="61"/>
        <v>7.8297872340425529</v>
      </c>
      <c r="R223" s="74">
        <v>2316</v>
      </c>
      <c r="S223" s="69">
        <v>94</v>
      </c>
      <c r="T223" s="63">
        <v>37</v>
      </c>
      <c r="U223" s="63">
        <v>47</v>
      </c>
      <c r="V223" s="76">
        <v>59</v>
      </c>
      <c r="W223" s="39">
        <f t="shared" si="94"/>
        <v>10</v>
      </c>
      <c r="X223" s="39">
        <f t="shared" si="66"/>
        <v>84</v>
      </c>
      <c r="Y223" s="91">
        <f t="shared" si="62"/>
        <v>9.703113155206311E-2</v>
      </c>
      <c r="Z223" s="65">
        <f>V223/(X224/28)</f>
        <v>14.75</v>
      </c>
      <c r="AA223" s="4">
        <f>P223-SUM(B223:O223)</f>
        <v>0</v>
      </c>
      <c r="AB223" s="4">
        <f t="shared" si="63"/>
        <v>736</v>
      </c>
      <c r="AC223" s="54">
        <f t="shared" si="88"/>
        <v>-7.7046548956661409E-2</v>
      </c>
      <c r="AD223" s="54">
        <f t="shared" si="90"/>
        <v>6.3416410191112105E-2</v>
      </c>
      <c r="AE223" s="54">
        <f t="shared" si="87"/>
        <v>0.33086835952368004</v>
      </c>
      <c r="AF223" s="54">
        <f t="shared" si="67"/>
        <v>0.938561902173913</v>
      </c>
      <c r="AG223" s="54">
        <f t="shared" si="57"/>
        <v>-6.1034621356349184E-2</v>
      </c>
      <c r="AH223" s="4">
        <f t="shared" si="78"/>
        <v>551.73</v>
      </c>
      <c r="AI223" s="66">
        <f>AH223/28</f>
        <v>19.704642857142858</v>
      </c>
      <c r="AJ223" s="54">
        <f t="shared" si="64"/>
        <v>0.28425719674033312</v>
      </c>
      <c r="AK223" s="39">
        <f t="shared" si="79"/>
        <v>182.55</v>
      </c>
      <c r="AL223" s="66">
        <f>AK223/28</f>
        <v>6.5196428571428573</v>
      </c>
      <c r="AM223" s="54">
        <f t="shared" si="65"/>
        <v>0.62565837636527122</v>
      </c>
      <c r="AN223" s="39">
        <f t="shared" si="80"/>
        <v>176.56000000000003</v>
      </c>
      <c r="AO223" s="40">
        <f t="shared" si="95"/>
        <v>0.50160326086956519</v>
      </c>
      <c r="AP223" s="40">
        <f t="shared" si="82"/>
        <v>0.74963315217391302</v>
      </c>
      <c r="AQ223" s="40">
        <f t="shared" si="83"/>
        <v>0.23989130434782613</v>
      </c>
      <c r="AR223" s="41">
        <f t="shared" si="84"/>
        <v>1225.3571428571429</v>
      </c>
      <c r="AS223" s="39">
        <f t="shared" si="85"/>
        <v>1090.6428571428571</v>
      </c>
      <c r="AT223" s="40">
        <f t="shared" si="86"/>
        <v>0.52908339501603752</v>
      </c>
      <c r="AU223" s="5">
        <f t="shared" si="56"/>
        <v>0.10197354975740858</v>
      </c>
      <c r="AV223" s="44">
        <f>'[1]Monthly SBO'!$K207</f>
        <v>0.91936947368421051</v>
      </c>
      <c r="AW223" s="68"/>
      <c r="AX223" s="71">
        <f>S223/28</f>
        <v>3.3571428571428572</v>
      </c>
      <c r="AY223" s="54">
        <f t="shared" si="96"/>
        <v>0.15063529757387317</v>
      </c>
      <c r="AZ223" s="42">
        <f t="shared" si="68"/>
        <v>-0.39285714285714279</v>
      </c>
      <c r="BA223" s="67">
        <f>F223/28</f>
        <v>13.185</v>
      </c>
      <c r="BB223" s="54">
        <f t="shared" si="97"/>
        <v>0.16344135098128709</v>
      </c>
      <c r="BC223" s="42">
        <f t="shared" si="60"/>
        <v>-1.1598275862068963</v>
      </c>
      <c r="BD223" s="42">
        <f t="shared" si="72"/>
        <v>6.5682142857142862</v>
      </c>
      <c r="BE223" s="42">
        <f t="shared" si="73"/>
        <v>3.9274468085106382</v>
      </c>
      <c r="BF223" s="68">
        <f>[2]Prices!$L568</f>
        <v>32</v>
      </c>
      <c r="BG223" s="68">
        <f t="shared" si="77"/>
        <v>33.716666666666669</v>
      </c>
      <c r="BH223" s="42">
        <f t="shared" si="74"/>
        <v>1.1867021276595744</v>
      </c>
      <c r="BI223" s="42">
        <f t="shared" si="75"/>
        <v>0.73404255319148937</v>
      </c>
      <c r="BJ223" s="42">
        <f>SUM(L223:M223)*'[12]Yellow Grease Complex'!$BH$119/S223</f>
        <v>0</v>
      </c>
      <c r="BK223" s="42">
        <f>SUM(L223:M223)*'[12]Yellow Grease Complex'!$BH$120/S223</f>
        <v>0</v>
      </c>
      <c r="BL223" s="42">
        <f t="shared" si="69"/>
        <v>0.5816379310344828</v>
      </c>
      <c r="BM223" s="42">
        <f t="shared" si="70"/>
        <v>0.17241379310344829</v>
      </c>
      <c r="BN223" s="4">
        <f t="shared" ref="BN223:BN286" si="98">AR223-AR211</f>
        <v>-96.194581280788043</v>
      </c>
      <c r="BO223" s="54">
        <f t="shared" si="54"/>
        <v>9.375E-2</v>
      </c>
      <c r="BP223" s="54">
        <f t="shared" si="54"/>
        <v>0.15156249999999999</v>
      </c>
      <c r="BQ223" s="54">
        <f t="shared" si="71"/>
        <v>0.50160326086956519</v>
      </c>
      <c r="BR223" s="54">
        <f t="shared" si="55"/>
        <v>1.3233695652173914E-2</v>
      </c>
      <c r="BS223" s="54">
        <f t="shared" si="55"/>
        <v>2.0557065217391306E-2</v>
      </c>
      <c r="BT223" s="54">
        <f t="shared" si="55"/>
        <v>7.4551630434782606E-2</v>
      </c>
      <c r="BU223" s="54" cm="1">
        <f t="array" ref="BU223">SUM(K223:M223/$P223)</f>
        <v>0.13154891304347827</v>
      </c>
      <c r="BV223" s="71">
        <f>[3]Biodiesel!$I4/1000000</f>
        <v>78.476257000000004</v>
      </c>
      <c r="BW223" s="71">
        <f t="shared" si="91"/>
        <v>94</v>
      </c>
      <c r="BX223" s="71">
        <f t="shared" si="93"/>
        <v>15.523742999999996</v>
      </c>
      <c r="BY223" s="54">
        <f t="shared" si="89"/>
        <v>1.7375481291994568</v>
      </c>
      <c r="EW223" s="4">
        <f>'[4]Renewable Diesel'!$AX86</f>
        <v>408</v>
      </c>
      <c r="EX223" s="4">
        <f t="shared" ref="EX223:EX286" si="99">EW223+R223</f>
        <v>2724</v>
      </c>
    </row>
    <row r="224" spans="1:154">
      <c r="A224" s="30">
        <v>42795</v>
      </c>
      <c r="B224" s="73">
        <v>129.93</v>
      </c>
      <c r="C224" s="81">
        <v>121.53</v>
      </c>
      <c r="D224" s="73">
        <v>0</v>
      </c>
      <c r="E224" s="386">
        <v>0</v>
      </c>
      <c r="F224" s="81">
        <v>369.46</v>
      </c>
      <c r="G224" s="61">
        <v>0</v>
      </c>
      <c r="H224" s="73">
        <v>13.22</v>
      </c>
      <c r="I224" s="93">
        <v>20</v>
      </c>
      <c r="J224" s="81">
        <v>67.47</v>
      </c>
      <c r="K224" s="73">
        <v>3.76</v>
      </c>
      <c r="L224" s="73">
        <v>115.66</v>
      </c>
      <c r="M224" s="61">
        <v>8</v>
      </c>
      <c r="N224" s="73">
        <v>0</v>
      </c>
      <c r="O224" s="61">
        <v>7.97</v>
      </c>
      <c r="P224" s="388">
        <v>857</v>
      </c>
      <c r="Q224" s="36">
        <f t="shared" si="61"/>
        <v>7.3879310344827589</v>
      </c>
      <c r="R224" s="74">
        <v>2362</v>
      </c>
      <c r="S224" s="69">
        <v>116</v>
      </c>
      <c r="T224" s="63">
        <v>51</v>
      </c>
      <c r="U224" s="63">
        <v>61</v>
      </c>
      <c r="V224" s="76">
        <v>62</v>
      </c>
      <c r="W224" s="39">
        <f t="shared" si="94"/>
        <v>3</v>
      </c>
      <c r="X224" s="39">
        <f t="shared" si="66"/>
        <v>112</v>
      </c>
      <c r="Y224" s="91">
        <f t="shared" si="62"/>
        <v>0.10649674088201788</v>
      </c>
      <c r="Z224" s="65">
        <f>V224/(X225/31)</f>
        <v>15.754098360655737</v>
      </c>
      <c r="AA224" s="4">
        <f t="shared" ref="AA224:AA243" si="100">P224-SUM(B224:O224)</f>
        <v>0</v>
      </c>
      <c r="AB224" s="4">
        <f t="shared" si="63"/>
        <v>857</v>
      </c>
      <c r="AC224" s="54">
        <f t="shared" si="88"/>
        <v>2.0772785744914035E-2</v>
      </c>
      <c r="AD224" s="54">
        <f t="shared" si="90"/>
        <v>3.4595742171810162E-3</v>
      </c>
      <c r="AE224" s="54">
        <f t="shared" si="87"/>
        <v>0.40497970753076085</v>
      </c>
      <c r="AF224" s="54">
        <f t="shared" si="67"/>
        <v>0.99469526254375717</v>
      </c>
      <c r="AG224" s="54">
        <f t="shared" si="57"/>
        <v>-4.617693710544768E-3</v>
      </c>
      <c r="AH224" s="4">
        <f t="shared" si="78"/>
        <v>620.91999999999996</v>
      </c>
      <c r="AI224" s="66">
        <f>AH224/31</f>
        <v>20.029677419354837</v>
      </c>
      <c r="AJ224" s="54">
        <f t="shared" si="64"/>
        <v>0.11130599753011272</v>
      </c>
      <c r="AK224" s="39">
        <f t="shared" si="79"/>
        <v>251.46</v>
      </c>
      <c r="AL224" s="66">
        <f>AK224/31</f>
        <v>8.1116129032258062</v>
      </c>
      <c r="AM224" s="54">
        <f t="shared" si="65"/>
        <v>0.70326618529607021</v>
      </c>
      <c r="AN224" s="39">
        <f t="shared" si="80"/>
        <v>228.11</v>
      </c>
      <c r="AO224" s="40">
        <f t="shared" si="95"/>
        <v>0.4311085180863477</v>
      </c>
      <c r="AP224" s="40">
        <f t="shared" si="82"/>
        <v>0.72452742123687275</v>
      </c>
      <c r="AQ224" s="40">
        <f t="shared" si="83"/>
        <v>0.26617269544924155</v>
      </c>
      <c r="AR224" s="41">
        <f t="shared" si="84"/>
        <v>1365.8064516129032</v>
      </c>
      <c r="AS224" s="39">
        <f t="shared" si="85"/>
        <v>996.19354838709683</v>
      </c>
      <c r="AT224" s="40">
        <f t="shared" si="86"/>
        <v>0.57824151211384556</v>
      </c>
      <c r="AU224" s="5">
        <f t="shared" si="56"/>
        <v>4.3056646797305476E-2</v>
      </c>
      <c r="AV224" s="44">
        <f>'[1]Monthly SBO'!$K208</f>
        <v>0.95618260869565208</v>
      </c>
      <c r="AW224" s="68"/>
      <c r="AX224" s="71">
        <f>S224/31</f>
        <v>3.7419354838709675</v>
      </c>
      <c r="AY224" s="54">
        <f t="shared" si="96"/>
        <v>0.12882633201507177</v>
      </c>
      <c r="AZ224" s="42">
        <f t="shared" si="68"/>
        <v>-0.16129032258064546</v>
      </c>
      <c r="BA224" s="67">
        <f>F224/31</f>
        <v>11.918064516129032</v>
      </c>
      <c r="BB224" s="54">
        <f t="shared" si="97"/>
        <v>-0.101280479498706</v>
      </c>
      <c r="BC224" s="42">
        <f t="shared" si="60"/>
        <v>-3.0651612903225818</v>
      </c>
      <c r="BD224" s="42">
        <f t="shared" si="72"/>
        <v>5.5439285714285713</v>
      </c>
      <c r="BE224" s="42">
        <f t="shared" si="73"/>
        <v>3.1849999999999996</v>
      </c>
      <c r="BF224" s="68">
        <f>[2]Prices!$L569</f>
        <v>30.86</v>
      </c>
      <c r="BG224" s="68">
        <f t="shared" si="77"/>
        <v>32.146666666666668</v>
      </c>
      <c r="BH224" s="42">
        <f t="shared" si="74"/>
        <v>1.0476724137931035</v>
      </c>
      <c r="BI224" s="42">
        <f t="shared" si="75"/>
        <v>1.1200862068965518</v>
      </c>
      <c r="BJ224" s="42">
        <f>SUM(L224:M224)*'[12]Yellow Grease Complex'!$BH$119/S224</f>
        <v>0</v>
      </c>
      <c r="BK224" s="42">
        <f>SUM(L224:M224)*'[12]Yellow Grease Complex'!$BH$120/S224</f>
        <v>0</v>
      </c>
      <c r="BL224" s="42">
        <f t="shared" si="69"/>
        <v>0.46732283464566932</v>
      </c>
      <c r="BM224" s="42">
        <f t="shared" si="70"/>
        <v>0.35118110236220473</v>
      </c>
      <c r="BN224" s="4">
        <f t="shared" si="98"/>
        <v>-58.870967741935601</v>
      </c>
      <c r="BO224" s="54">
        <f t="shared" si="54"/>
        <v>0.15161026837806302</v>
      </c>
      <c r="BP224" s="54">
        <f t="shared" si="54"/>
        <v>0.14180863477246208</v>
      </c>
      <c r="BQ224" s="54">
        <f t="shared" si="71"/>
        <v>0.4311085180863477</v>
      </c>
      <c r="BR224" s="54">
        <f t="shared" si="55"/>
        <v>1.5425904317386233E-2</v>
      </c>
      <c r="BS224" s="54">
        <f t="shared" si="55"/>
        <v>2.3337222870478413E-2</v>
      </c>
      <c r="BT224" s="54">
        <f t="shared" si="55"/>
        <v>7.872812135355893E-2</v>
      </c>
      <c r="BU224" s="54" cm="1">
        <f t="array" ref="BU224">SUM(K224:M224/$P224)</f>
        <v>0.14868144690781798</v>
      </c>
      <c r="BV224" s="71">
        <f>[3]Biodiesel!$I5/1000000</f>
        <v>111.496726</v>
      </c>
      <c r="BW224" s="71">
        <f t="shared" si="91"/>
        <v>116</v>
      </c>
      <c r="BX224" s="71">
        <f t="shared" si="93"/>
        <v>4.5032740000000047</v>
      </c>
      <c r="BY224" s="54">
        <f t="shared" si="89"/>
        <v>1.8651363201468749</v>
      </c>
      <c r="EW224" s="4">
        <f>'[4]Renewable Diesel'!$AX87</f>
        <v>408</v>
      </c>
      <c r="EX224" s="4">
        <f t="shared" si="99"/>
        <v>2770</v>
      </c>
    </row>
    <row r="225" spans="1:154">
      <c r="A225" s="30">
        <v>42826</v>
      </c>
      <c r="B225" s="73">
        <v>119.74</v>
      </c>
      <c r="C225" s="81">
        <v>128.58000000000001</v>
      </c>
      <c r="D225" s="73">
        <v>0</v>
      </c>
      <c r="E225" s="386">
        <v>0</v>
      </c>
      <c r="F225" s="81">
        <v>426.71</v>
      </c>
      <c r="G225" s="61">
        <v>2</v>
      </c>
      <c r="H225" s="73">
        <v>13.39</v>
      </c>
      <c r="I225" s="81">
        <v>44.6</v>
      </c>
      <c r="J225" s="81">
        <v>59.35</v>
      </c>
      <c r="K225" s="73">
        <v>3.25</v>
      </c>
      <c r="L225" s="73">
        <v>132.74</v>
      </c>
      <c r="M225" s="73">
        <v>10.17</v>
      </c>
      <c r="N225" s="73">
        <v>0</v>
      </c>
      <c r="O225" s="61">
        <v>9.4700000000000006</v>
      </c>
      <c r="P225" s="388">
        <v>950</v>
      </c>
      <c r="Q225" s="36">
        <f t="shared" si="61"/>
        <v>7.4803149606299213</v>
      </c>
      <c r="R225" s="74">
        <v>2328</v>
      </c>
      <c r="S225" s="69">
        <v>127</v>
      </c>
      <c r="T225" s="63">
        <v>51</v>
      </c>
      <c r="U225" s="63">
        <v>71</v>
      </c>
      <c r="V225" s="76">
        <v>66</v>
      </c>
      <c r="W225" s="39">
        <f t="shared" si="94"/>
        <v>4</v>
      </c>
      <c r="X225" s="39">
        <f t="shared" si="66"/>
        <v>122</v>
      </c>
      <c r="Y225" s="91">
        <f t="shared" si="62"/>
        <v>0.16028189219760058</v>
      </c>
      <c r="Z225" s="65">
        <f>V225/(X226/30)</f>
        <v>13.378378378378377</v>
      </c>
      <c r="AA225" s="4">
        <f t="shared" si="100"/>
        <v>0</v>
      </c>
      <c r="AB225" s="4">
        <f t="shared" si="63"/>
        <v>950</v>
      </c>
      <c r="AC225" s="54">
        <f t="shared" si="88"/>
        <v>0.12075881270350641</v>
      </c>
      <c r="AD225" s="54">
        <f t="shared" si="90"/>
        <v>5.604196393955263E-3</v>
      </c>
      <c r="AE225" s="54">
        <f t="shared" si="87"/>
        <v>0.36973250816064279</v>
      </c>
      <c r="AF225" s="54">
        <f t="shared" si="67"/>
        <v>0.98241050526315776</v>
      </c>
      <c r="AG225" s="54">
        <f t="shared" si="57"/>
        <v>-6.2841257984235233E-3</v>
      </c>
      <c r="AH225" s="4">
        <f t="shared" si="78"/>
        <v>677.03</v>
      </c>
      <c r="AI225" s="66">
        <f>AH225/30</f>
        <v>22.567666666666664</v>
      </c>
      <c r="AJ225" s="54">
        <f t="shared" si="64"/>
        <v>0.22641475255416266</v>
      </c>
      <c r="AK225" s="39">
        <f t="shared" si="79"/>
        <v>250.32</v>
      </c>
      <c r="AL225" s="66">
        <f>AK225/30</f>
        <v>8.3439999999999994</v>
      </c>
      <c r="AM225" s="54">
        <f t="shared" si="65"/>
        <v>0.51186809204566019</v>
      </c>
      <c r="AN225" s="39">
        <f t="shared" si="80"/>
        <v>263.5</v>
      </c>
      <c r="AO225" s="40">
        <f t="shared" si="95"/>
        <v>0.44916842105263155</v>
      </c>
      <c r="AP225" s="40">
        <f t="shared" si="82"/>
        <v>0.71266315789473678</v>
      </c>
      <c r="AQ225" s="40">
        <f t="shared" si="83"/>
        <v>0.2773684210526316</v>
      </c>
      <c r="AR225" s="41">
        <f t="shared" si="84"/>
        <v>1545.1666666666667</v>
      </c>
      <c r="AS225" s="39">
        <f t="shared" si="85"/>
        <v>782.83333333333326</v>
      </c>
      <c r="AT225" s="40">
        <f t="shared" si="86"/>
        <v>0.66373138602520054</v>
      </c>
      <c r="AU225" s="5">
        <f t="shared" si="56"/>
        <v>0.14293426928950614</v>
      </c>
      <c r="AV225" s="44">
        <f>'[1]Monthly SBO'!$K209</f>
        <v>0.80797789473684201</v>
      </c>
      <c r="AW225" s="68"/>
      <c r="AX225" s="71">
        <f>S225/30</f>
        <v>4.2333333333333334</v>
      </c>
      <c r="AY225" s="54">
        <f t="shared" si="96"/>
        <v>0.21656365789080434</v>
      </c>
      <c r="AZ225" s="42">
        <f t="shared" si="68"/>
        <v>0.23333333333333339</v>
      </c>
      <c r="BA225" s="67">
        <f>F225/30</f>
        <v>14.223666666666666</v>
      </c>
      <c r="BB225" s="54">
        <f t="shared" si="97"/>
        <v>0.10412192408207632</v>
      </c>
      <c r="BC225" s="42">
        <f t="shared" si="60"/>
        <v>0.39866666666666717</v>
      </c>
      <c r="BD225" s="42">
        <f t="shared" si="72"/>
        <v>5.5494262295081969</v>
      </c>
      <c r="BE225" s="42">
        <f t="shared" si="73"/>
        <v>3.3599212598425194</v>
      </c>
      <c r="BF225" s="68">
        <f>[2]Prices!$L570</f>
        <v>29.57</v>
      </c>
      <c r="BG225" s="68">
        <f t="shared" si="77"/>
        <v>30.810000000000002</v>
      </c>
      <c r="BH225" s="42">
        <f t="shared" si="74"/>
        <v>1.0124409448818898</v>
      </c>
      <c r="BI225" s="42">
        <f t="shared" si="75"/>
        <v>0.94283464566929132</v>
      </c>
      <c r="BJ225" s="42">
        <f>SUM(L225:M225)*'[12]Yellow Grease Complex'!$BH$119/S225</f>
        <v>0</v>
      </c>
      <c r="BK225" s="42">
        <f>SUM(L225:M225)*'[12]Yellow Grease Complex'!$BH$120/S225</f>
        <v>0</v>
      </c>
      <c r="BL225" s="42">
        <f t="shared" si="69"/>
        <v>0.35764705882352943</v>
      </c>
      <c r="BM225" s="42">
        <f t="shared" si="70"/>
        <v>0.30044117647058821</v>
      </c>
      <c r="BN225" s="4">
        <f t="shared" si="98"/>
        <v>85.166666666666742</v>
      </c>
      <c r="BO225" s="54">
        <f t="shared" si="54"/>
        <v>0.1260421052631579</v>
      </c>
      <c r="BP225" s="54">
        <f t="shared" si="54"/>
        <v>0.13534736842105263</v>
      </c>
      <c r="BQ225" s="54">
        <f t="shared" si="71"/>
        <v>0.44916842105263155</v>
      </c>
      <c r="BR225" s="54">
        <f t="shared" si="55"/>
        <v>1.4094736842105264E-2</v>
      </c>
      <c r="BS225" s="54">
        <f t="shared" si="55"/>
        <v>4.6947368421052633E-2</v>
      </c>
      <c r="BT225" s="54">
        <f t="shared" si="55"/>
        <v>6.247368421052632E-2</v>
      </c>
      <c r="BU225" s="54" cm="1">
        <f t="array" ref="BU225">SUM(K225:M225/$P225)</f>
        <v>0.15385263157894738</v>
      </c>
      <c r="BV225" s="71">
        <f>[3]Biodiesel!$I6/1000000</f>
        <v>124.324164</v>
      </c>
      <c r="BW225" s="71">
        <f t="shared" si="91"/>
        <v>127</v>
      </c>
      <c r="BX225" s="71">
        <f t="shared" si="93"/>
        <v>2.6758360000000039</v>
      </c>
      <c r="BY225" s="54">
        <f t="shared" si="89"/>
        <v>-1.7561888639222012</v>
      </c>
      <c r="EW225" s="4">
        <f>'[4]Renewable Diesel'!$AX88</f>
        <v>408</v>
      </c>
      <c r="EX225" s="4">
        <f t="shared" si="99"/>
        <v>2736</v>
      </c>
    </row>
    <row r="226" spans="1:154">
      <c r="A226" s="30">
        <v>42856</v>
      </c>
      <c r="B226" s="73">
        <v>130.58000000000001</v>
      </c>
      <c r="C226" s="81">
        <v>124.39</v>
      </c>
      <c r="D226" s="73">
        <v>0</v>
      </c>
      <c r="E226" s="386">
        <v>0</v>
      </c>
      <c r="F226" s="81">
        <v>545.51</v>
      </c>
      <c r="G226" s="61">
        <v>2</v>
      </c>
      <c r="H226" s="73">
        <v>12.64</v>
      </c>
      <c r="I226" s="81">
        <v>40.86</v>
      </c>
      <c r="J226" s="81">
        <v>48.64</v>
      </c>
      <c r="K226" s="73">
        <v>5.39</v>
      </c>
      <c r="L226" s="73">
        <v>131.38</v>
      </c>
      <c r="M226" s="61">
        <v>8</v>
      </c>
      <c r="N226" s="73">
        <v>0</v>
      </c>
      <c r="O226" s="61">
        <v>4.6100000000000003</v>
      </c>
      <c r="P226" s="388">
        <v>1054</v>
      </c>
      <c r="Q226" s="36">
        <f t="shared" si="61"/>
        <v>7.75</v>
      </c>
      <c r="R226" s="74">
        <v>2329</v>
      </c>
      <c r="S226" s="69">
        <v>136</v>
      </c>
      <c r="T226" s="63">
        <v>66</v>
      </c>
      <c r="U226" s="63">
        <v>82</v>
      </c>
      <c r="V226" s="76">
        <v>55</v>
      </c>
      <c r="W226" s="39">
        <f t="shared" si="94"/>
        <v>-11</v>
      </c>
      <c r="X226" s="39">
        <f t="shared" si="66"/>
        <v>148</v>
      </c>
      <c r="Y226" s="91">
        <f t="shared" si="62"/>
        <v>0.24987663590926878</v>
      </c>
      <c r="Z226" s="65">
        <f>V226/(X227/31)</f>
        <v>11.758620689655171</v>
      </c>
      <c r="AA226" s="4">
        <f t="shared" si="100"/>
        <v>0</v>
      </c>
      <c r="AB226" s="4">
        <f t="shared" si="63"/>
        <v>1054</v>
      </c>
      <c r="AC226" s="54">
        <f t="shared" si="88"/>
        <v>6.8586201652557577E-2</v>
      </c>
      <c r="AD226" s="54">
        <f t="shared" si="90"/>
        <v>4.754779007685328E-2</v>
      </c>
      <c r="AE226" s="54">
        <f t="shared" si="87"/>
        <v>0.3202198185624564</v>
      </c>
      <c r="AF226" s="54">
        <f t="shared" si="67"/>
        <v>0.94822451612903214</v>
      </c>
      <c r="AG226" s="54">
        <f t="shared" si="57"/>
        <v>-4.5508916490859752E-2</v>
      </c>
      <c r="AH226" s="4">
        <f t="shared" si="78"/>
        <v>802.48</v>
      </c>
      <c r="AI226" s="66">
        <f>AH226/31</f>
        <v>25.886451612903226</v>
      </c>
      <c r="AJ226" s="54">
        <f t="shared" si="64"/>
        <v>0.32457851768954749</v>
      </c>
      <c r="AK226" s="39">
        <f t="shared" si="79"/>
        <v>256.97000000000003</v>
      </c>
      <c r="AL226" s="66">
        <f>AK226/31</f>
        <v>8.2893548387096789</v>
      </c>
      <c r="AM226" s="54">
        <f t="shared" si="65"/>
        <v>0.54167816560876436</v>
      </c>
      <c r="AN226" s="39">
        <f t="shared" si="80"/>
        <v>246.91</v>
      </c>
      <c r="AO226" s="40">
        <f t="shared" si="95"/>
        <v>0.51756166982922203</v>
      </c>
      <c r="AP226" s="40">
        <f t="shared" si="82"/>
        <v>0.76136622390891839</v>
      </c>
      <c r="AQ226" s="40">
        <f t="shared" si="83"/>
        <v>0.23425996204933586</v>
      </c>
      <c r="AR226" s="41">
        <f t="shared" si="84"/>
        <v>1601.2903225806451</v>
      </c>
      <c r="AS226" s="39">
        <f t="shared" si="85"/>
        <v>727.70967741935488</v>
      </c>
      <c r="AT226" s="40">
        <f t="shared" si="86"/>
        <v>0.68754414881092529</v>
      </c>
      <c r="AU226" s="5">
        <f t="shared" si="56"/>
        <v>0.1174572536942311</v>
      </c>
      <c r="AV226" s="44">
        <f>'[1]Monthly SBO'!$K210</f>
        <v>0.94596909090909087</v>
      </c>
      <c r="AW226" s="68"/>
      <c r="AX226" s="71">
        <f>S226/31</f>
        <v>4.387096774193548</v>
      </c>
      <c r="AY226" s="54">
        <f t="shared" si="96"/>
        <v>0.19074510875180106</v>
      </c>
      <c r="AZ226" s="42">
        <f t="shared" si="68"/>
        <v>3.2258064516129004E-2</v>
      </c>
      <c r="BA226" s="67">
        <f>F226/31</f>
        <v>17.597096774193549</v>
      </c>
      <c r="BB226" s="54">
        <f t="shared" si="97"/>
        <v>0.24217817814170828</v>
      </c>
      <c r="BC226" s="42">
        <f t="shared" si="60"/>
        <v>5.5806451612905761E-2</v>
      </c>
      <c r="BD226" s="42">
        <f t="shared" si="72"/>
        <v>5.4221621621621621</v>
      </c>
      <c r="BE226" s="42">
        <f t="shared" si="73"/>
        <v>4.0111029411764703</v>
      </c>
      <c r="BF226" s="68">
        <f>[2]Prices!$L571</f>
        <v>30.6</v>
      </c>
      <c r="BG226" s="68">
        <f t="shared" si="77"/>
        <v>30.343333333333334</v>
      </c>
      <c r="BH226" s="42">
        <f t="shared" si="74"/>
        <v>0.91463235294117651</v>
      </c>
      <c r="BI226" s="42">
        <f t="shared" si="75"/>
        <v>0.96014705882352946</v>
      </c>
      <c r="BJ226" s="42">
        <f>SUM(L226:M226)*'[12]Yellow Grease Complex'!$BH$119/S226</f>
        <v>0</v>
      </c>
      <c r="BK226" s="42">
        <f>SUM(L226:M226)*'[12]Yellow Grease Complex'!$BH$120/S226</f>
        <v>0</v>
      </c>
      <c r="BL226" s="42">
        <f t="shared" si="69"/>
        <v>0.31214285714285717</v>
      </c>
      <c r="BM226" s="42">
        <f t="shared" si="70"/>
        <v>0.24592857142857141</v>
      </c>
      <c r="BN226" s="4">
        <f t="shared" si="98"/>
        <v>11.774193548387075</v>
      </c>
      <c r="BO226" s="54">
        <f t="shared" si="54"/>
        <v>0.12388994307400381</v>
      </c>
      <c r="BP226" s="54">
        <f t="shared" si="54"/>
        <v>0.11801707779886147</v>
      </c>
      <c r="BQ226" s="54">
        <f t="shared" si="71"/>
        <v>0.51756166982922203</v>
      </c>
      <c r="BR226" s="54">
        <f t="shared" si="55"/>
        <v>1.1992409867172676E-2</v>
      </c>
      <c r="BS226" s="54">
        <f t="shared" si="55"/>
        <v>3.8766603415559771E-2</v>
      </c>
      <c r="BT226" s="54">
        <f t="shared" si="55"/>
        <v>4.6148007590132829E-2</v>
      </c>
      <c r="BU226" s="54" cm="1">
        <f t="array" ref="BU226">SUM(K226:M226/$P226)</f>
        <v>0.13735294117647059</v>
      </c>
      <c r="BV226" s="71">
        <f>[3]Biodiesel!$I7/1000000</f>
        <v>147.07405800000001</v>
      </c>
      <c r="BW226" s="71">
        <f t="shared" si="91"/>
        <v>136</v>
      </c>
      <c r="BX226" s="71">
        <f t="shared" si="93"/>
        <v>-11.074058000000008</v>
      </c>
      <c r="BY226" s="54">
        <f t="shared" si="89"/>
        <v>1.4609947486905077</v>
      </c>
      <c r="EW226" s="4">
        <f>'[4]Renewable Diesel'!$AX89</f>
        <v>408</v>
      </c>
      <c r="EX226" s="4">
        <f t="shared" si="99"/>
        <v>2737</v>
      </c>
    </row>
    <row r="227" spans="1:154">
      <c r="A227" s="30">
        <v>42887</v>
      </c>
      <c r="B227" s="73">
        <v>152.97</v>
      </c>
      <c r="C227" s="81">
        <v>113.42</v>
      </c>
      <c r="D227" s="73">
        <v>0</v>
      </c>
      <c r="E227" s="386">
        <v>0</v>
      </c>
      <c r="F227" s="81">
        <v>548.84</v>
      </c>
      <c r="G227" s="61">
        <v>2</v>
      </c>
      <c r="H227" s="73">
        <v>15.21</v>
      </c>
      <c r="I227" s="81">
        <v>34.43</v>
      </c>
      <c r="J227" s="81">
        <v>43.7</v>
      </c>
      <c r="K227" s="73">
        <v>8.17</v>
      </c>
      <c r="L227" s="73">
        <v>142.22</v>
      </c>
      <c r="M227" s="61">
        <v>6</v>
      </c>
      <c r="N227" s="73">
        <v>0</v>
      </c>
      <c r="O227" s="61">
        <v>2.04</v>
      </c>
      <c r="P227" s="388">
        <v>1069</v>
      </c>
      <c r="Q227" s="36">
        <f t="shared" si="61"/>
        <v>7.6357142857142861</v>
      </c>
      <c r="R227" s="74">
        <v>2329</v>
      </c>
      <c r="S227" s="69">
        <v>140</v>
      </c>
      <c r="T227" s="63">
        <v>62</v>
      </c>
      <c r="U227" s="63">
        <v>83</v>
      </c>
      <c r="V227" s="76">
        <v>50</v>
      </c>
      <c r="W227" s="39">
        <f t="shared" si="94"/>
        <v>-5</v>
      </c>
      <c r="X227" s="39">
        <f t="shared" si="66"/>
        <v>145</v>
      </c>
      <c r="Y227" s="91">
        <f t="shared" si="62"/>
        <v>0.23087325255343649</v>
      </c>
      <c r="Z227" s="65">
        <f>V227/(X228/30)</f>
        <v>10</v>
      </c>
      <c r="AA227" s="4">
        <f t="shared" si="100"/>
        <v>0</v>
      </c>
      <c r="AB227" s="4">
        <f t="shared" si="63"/>
        <v>1069</v>
      </c>
      <c r="AC227" s="54">
        <f t="shared" si="88"/>
        <v>8.7531537397249171E-2</v>
      </c>
      <c r="AD227" s="54">
        <f t="shared" si="90"/>
        <v>1.4485230648356495E-2</v>
      </c>
      <c r="AE227" s="54">
        <f t="shared" si="87"/>
        <v>0.32841427749837865</v>
      </c>
      <c r="AF227" s="54">
        <f t="shared" si="67"/>
        <v>0.96241683816651058</v>
      </c>
      <c r="AG227" s="54">
        <f t="shared" si="57"/>
        <v>-1.4788818817209504E-2</v>
      </c>
      <c r="AH227" s="4">
        <f t="shared" si="78"/>
        <v>817.23</v>
      </c>
      <c r="AI227" s="66">
        <f>AH227/30</f>
        <v>27.241</v>
      </c>
      <c r="AJ227" s="54">
        <f t="shared" si="64"/>
        <v>0.28544194489098063</v>
      </c>
      <c r="AK227" s="39">
        <f t="shared" si="79"/>
        <v>268.39</v>
      </c>
      <c r="AL227" s="66">
        <f>AK227/30</f>
        <v>8.9463333333333335</v>
      </c>
      <c r="AM227" s="54">
        <f t="shared" si="65"/>
        <v>0.5541002211953816</v>
      </c>
      <c r="AN227" s="39">
        <f t="shared" ref="AN227:AN244" si="101">SUM(H227:M227)</f>
        <v>249.73000000000002</v>
      </c>
      <c r="AO227" s="40">
        <f t="shared" si="95"/>
        <v>0.51341440598690369</v>
      </c>
      <c r="AP227" s="40">
        <f t="shared" ref="AP227:AP250" si="102">SUM(B227:G227)/P227</f>
        <v>0.7644808231992517</v>
      </c>
      <c r="AQ227" s="40">
        <f t="shared" ref="AQ227:AQ244" si="103">SUM(H227:M227)/P227</f>
        <v>0.23361085126286252</v>
      </c>
      <c r="AR227" s="41">
        <f t="shared" si="84"/>
        <v>1703.3333333333335</v>
      </c>
      <c r="AS227" s="39">
        <f t="shared" si="85"/>
        <v>625.66666666666652</v>
      </c>
      <c r="AT227" s="40">
        <f t="shared" si="86"/>
        <v>0.73135823672534717</v>
      </c>
      <c r="AU227" s="5">
        <f t="shared" si="56"/>
        <v>0.12901024769026059</v>
      </c>
      <c r="AV227" s="44">
        <f>'[1]Monthly SBO'!$K211</f>
        <v>1.0044863636363635</v>
      </c>
      <c r="AW227" s="68"/>
      <c r="AX227" s="71">
        <f>S227/30</f>
        <v>4.666666666666667</v>
      </c>
      <c r="AY227" s="54">
        <f t="shared" si="96"/>
        <v>0.22005845822955594</v>
      </c>
      <c r="AZ227" s="42">
        <f t="shared" si="68"/>
        <v>0.16666666666666696</v>
      </c>
      <c r="BA227" s="67">
        <f>F227/30</f>
        <v>18.294666666666668</v>
      </c>
      <c r="BB227" s="54">
        <f t="shared" si="97"/>
        <v>0.18524597244417595</v>
      </c>
      <c r="BC227" s="42">
        <f t="shared" si="60"/>
        <v>0.97166666666666757</v>
      </c>
      <c r="BD227" s="42">
        <f t="shared" si="72"/>
        <v>5.6360689655172411</v>
      </c>
      <c r="BE227" s="42">
        <f t="shared" si="73"/>
        <v>3.9202857142857144</v>
      </c>
      <c r="BF227" s="68">
        <f>[2]Prices!$L572</f>
        <v>30.74</v>
      </c>
      <c r="BG227" s="68">
        <f t="shared" si="77"/>
        <v>30.303333333333331</v>
      </c>
      <c r="BH227" s="42">
        <f t="shared" si="74"/>
        <v>0.81014285714285716</v>
      </c>
      <c r="BI227" s="42">
        <f t="shared" si="75"/>
        <v>1.092642857142857</v>
      </c>
      <c r="BJ227" s="42">
        <f>SUM(L227:M227)*'[12]Yellow Grease Complex'!$BH$119/S227</f>
        <v>0</v>
      </c>
      <c r="BK227" s="42">
        <f>SUM(L227:M227)*'[12]Yellow Grease Complex'!$BH$120/S227</f>
        <v>0</v>
      </c>
      <c r="BL227" s="42">
        <f t="shared" si="69"/>
        <v>0.22193333333333332</v>
      </c>
      <c r="BM227" s="42">
        <f t="shared" si="70"/>
        <v>0.24060000000000004</v>
      </c>
      <c r="BN227" s="4">
        <f t="shared" si="98"/>
        <v>60.833333333333485</v>
      </c>
      <c r="BO227" s="54">
        <f t="shared" si="54"/>
        <v>0.14309635173058932</v>
      </c>
      <c r="BP227" s="54">
        <f t="shared" si="54"/>
        <v>0.10609915809167446</v>
      </c>
      <c r="BQ227" s="54">
        <f t="shared" si="71"/>
        <v>0.51341440598690369</v>
      </c>
      <c r="BR227" s="54">
        <f t="shared" si="55"/>
        <v>1.4228250701590272E-2</v>
      </c>
      <c r="BS227" s="54">
        <f t="shared" si="55"/>
        <v>3.2207670720299342E-2</v>
      </c>
      <c r="BT227" s="54">
        <f t="shared" si="55"/>
        <v>4.0879326473339569E-2</v>
      </c>
      <c r="BU227" s="54" cm="1">
        <f t="array" ref="BU227">SUM(K227:M227/$P227)</f>
        <v>0.14629560336763331</v>
      </c>
      <c r="BV227" s="71">
        <f>[3]Biodiesel!$I8/1000000</f>
        <v>145.011076</v>
      </c>
      <c r="BW227" s="71">
        <f t="shared" si="91"/>
        <v>140</v>
      </c>
      <c r="BX227" s="71">
        <f t="shared" si="93"/>
        <v>-5.0110760000000028</v>
      </c>
      <c r="BY227" s="54">
        <f t="shared" si="89"/>
        <v>-0.3274770098194385</v>
      </c>
      <c r="EW227" s="4">
        <f>'[4]Renewable Diesel'!$AX90</f>
        <v>408</v>
      </c>
      <c r="EX227" s="4">
        <f t="shared" si="99"/>
        <v>2737</v>
      </c>
    </row>
    <row r="228" spans="1:154">
      <c r="A228" s="30">
        <v>42917</v>
      </c>
      <c r="B228" s="73">
        <v>157.13</v>
      </c>
      <c r="C228" s="81">
        <v>130.30000000000001</v>
      </c>
      <c r="D228" s="73">
        <v>0</v>
      </c>
      <c r="E228" s="386">
        <v>0</v>
      </c>
      <c r="F228" s="81">
        <v>606.15</v>
      </c>
      <c r="G228" s="61">
        <v>2</v>
      </c>
      <c r="H228" s="61">
        <v>17</v>
      </c>
      <c r="I228" s="81">
        <v>36.090000000000003</v>
      </c>
      <c r="J228" s="81">
        <v>33.29</v>
      </c>
      <c r="K228" s="61">
        <v>5.99</v>
      </c>
      <c r="L228" s="73">
        <v>135.02000000000001</v>
      </c>
      <c r="M228" s="61">
        <v>10</v>
      </c>
      <c r="N228" s="73">
        <v>0</v>
      </c>
      <c r="O228" s="61">
        <v>3.03</v>
      </c>
      <c r="P228" s="388">
        <v>1136</v>
      </c>
      <c r="Q228" s="36">
        <f t="shared" si="61"/>
        <v>7.5733333333333333</v>
      </c>
      <c r="R228" s="74">
        <v>2330</v>
      </c>
      <c r="S228" s="69">
        <v>150</v>
      </c>
      <c r="T228" s="8">
        <v>63</v>
      </c>
      <c r="U228" s="8">
        <v>87</v>
      </c>
      <c r="V228" s="76">
        <v>49</v>
      </c>
      <c r="W228" s="39">
        <f t="shared" si="94"/>
        <v>-1</v>
      </c>
      <c r="X228" s="39">
        <f t="shared" si="66"/>
        <v>150</v>
      </c>
      <c r="Y228" s="91">
        <f t="shared" si="62"/>
        <v>0.23913177757045312</v>
      </c>
      <c r="Z228" s="65">
        <f>V228/(X229/31)</f>
        <v>9.9934210526315788</v>
      </c>
      <c r="AA228" s="4">
        <f t="shared" si="100"/>
        <v>0</v>
      </c>
      <c r="AB228" s="4">
        <f t="shared" si="63"/>
        <v>1136</v>
      </c>
      <c r="AC228" s="54">
        <f t="shared" si="88"/>
        <v>0.11224250019581739</v>
      </c>
      <c r="AD228" s="54">
        <f t="shared" si="90"/>
        <v>2.4174154973463313E-2</v>
      </c>
      <c r="AE228" s="54">
        <f t="shared" si="87"/>
        <v>0.32317604234127606</v>
      </c>
      <c r="AF228" s="54">
        <f t="shared" si="67"/>
        <v>0.97034419014084505</v>
      </c>
      <c r="AG228" s="54">
        <f t="shared" si="57"/>
        <v>-2.4074750487548369E-2</v>
      </c>
      <c r="AH228" s="4">
        <f t="shared" si="78"/>
        <v>895.57999999999993</v>
      </c>
      <c r="AI228" s="66">
        <f>AH228/31</f>
        <v>28.889677419354836</v>
      </c>
      <c r="AJ228" s="54">
        <f t="shared" si="64"/>
        <v>0.36309811907740719</v>
      </c>
      <c r="AK228" s="39">
        <f t="shared" si="79"/>
        <v>289.43</v>
      </c>
      <c r="AL228" s="66">
        <f>AK228/31</f>
        <v>9.3364516129032253</v>
      </c>
      <c r="AM228" s="54">
        <f t="shared" si="65"/>
        <v>0.38900620044919654</v>
      </c>
      <c r="AN228" s="39">
        <f t="shared" si="101"/>
        <v>237.39</v>
      </c>
      <c r="AO228" s="40">
        <f t="shared" si="95"/>
        <v>0.53358274647887327</v>
      </c>
      <c r="AP228" s="40">
        <f t="shared" si="102"/>
        <v>0.78836267605633792</v>
      </c>
      <c r="AQ228" s="40">
        <f t="shared" si="103"/>
        <v>0.20897007042253521</v>
      </c>
      <c r="AR228" s="41">
        <f t="shared" si="84"/>
        <v>1766.1290322580646</v>
      </c>
      <c r="AS228" s="39">
        <f t="shared" si="85"/>
        <v>563.87096774193537</v>
      </c>
      <c r="AT228" s="40">
        <f t="shared" si="86"/>
        <v>0.75799529281461997</v>
      </c>
      <c r="AU228" s="5">
        <f t="shared" si="56"/>
        <v>0.16180182612063021</v>
      </c>
      <c r="AV228" s="44">
        <f>'[1]Monthly SBO'!$K212</f>
        <v>1.0177479999999997</v>
      </c>
      <c r="AW228" s="68"/>
      <c r="AX228" s="71">
        <f>S228/31</f>
        <v>4.838709677419355</v>
      </c>
      <c r="AY228" s="54">
        <f t="shared" si="96"/>
        <v>0.24720833201683567</v>
      </c>
      <c r="AZ228" s="42">
        <f t="shared" si="68"/>
        <v>0.32258064516129004</v>
      </c>
      <c r="BA228" s="67">
        <f>F228/31</f>
        <v>19.553225806451611</v>
      </c>
      <c r="BB228" s="54">
        <f t="shared" si="97"/>
        <v>0.35106520508374084</v>
      </c>
      <c r="BC228" s="42">
        <f t="shared" si="60"/>
        <v>2.2758064516129011</v>
      </c>
      <c r="BD228" s="42">
        <f t="shared" si="72"/>
        <v>5.970533333333333</v>
      </c>
      <c r="BE228" s="42">
        <f t="shared" si="73"/>
        <v>4.0409999999999995</v>
      </c>
      <c r="BF228" s="68">
        <f>[2]Prices!$L573</f>
        <v>32.82</v>
      </c>
      <c r="BG228" s="68">
        <f t="shared" si="77"/>
        <v>31.386666666666667</v>
      </c>
      <c r="BH228" s="42">
        <f t="shared" si="74"/>
        <v>0.8686666666666667</v>
      </c>
      <c r="BI228" s="42">
        <f t="shared" si="75"/>
        <v>1.0475333333333332</v>
      </c>
      <c r="BJ228" s="42">
        <f>SUM(L228:M228)*'[12]Yellow Grease Complex'!$BH$119/S228</f>
        <v>0</v>
      </c>
      <c r="BK228" s="42">
        <f>SUM(L228:M228)*'[12]Yellow Grease Complex'!$BH$120/S228</f>
        <v>0</v>
      </c>
      <c r="BL228" s="42">
        <f t="shared" si="69"/>
        <v>0.23577181208053694</v>
      </c>
      <c r="BM228" s="42">
        <f t="shared" si="70"/>
        <v>0.25899328859060405</v>
      </c>
      <c r="BN228" s="4">
        <f t="shared" si="98"/>
        <v>117.74193548387098</v>
      </c>
      <c r="BO228" s="54">
        <f t="shared" si="54"/>
        <v>0.13831866197183099</v>
      </c>
      <c r="BP228" s="54">
        <f t="shared" si="54"/>
        <v>0.11470070422535213</v>
      </c>
      <c r="BQ228" s="54">
        <f t="shared" si="71"/>
        <v>0.53358274647887327</v>
      </c>
      <c r="BR228" s="54">
        <f t="shared" si="55"/>
        <v>1.4964788732394365E-2</v>
      </c>
      <c r="BS228" s="54">
        <f t="shared" si="55"/>
        <v>3.1769366197183103E-2</v>
      </c>
      <c r="BT228" s="54">
        <f t="shared" si="55"/>
        <v>2.930457746478873E-2</v>
      </c>
      <c r="BU228" s="54" cm="1">
        <f t="array" ref="BU228">SUM(K228:M228/$P228)</f>
        <v>0.13293133802816903</v>
      </c>
      <c r="BV228" s="71">
        <f>[3]Biodiesel!$I9/1000000</f>
        <v>150.29036400000001</v>
      </c>
      <c r="BW228" s="71">
        <f t="shared" si="91"/>
        <v>150</v>
      </c>
      <c r="BX228" s="71">
        <f t="shared" si="93"/>
        <v>-0.29036400000001095</v>
      </c>
      <c r="BY228" s="54">
        <f t="shared" si="89"/>
        <v>-0.92585658139405502</v>
      </c>
      <c r="EW228" s="4">
        <f>'[4]Renewable Diesel'!$AX91</f>
        <v>408</v>
      </c>
      <c r="EX228" s="4">
        <f t="shared" si="99"/>
        <v>2738</v>
      </c>
    </row>
    <row r="229" spans="1:154">
      <c r="A229" s="30">
        <v>42948</v>
      </c>
      <c r="B229" s="73">
        <v>142.85</v>
      </c>
      <c r="C229" s="81">
        <v>143</v>
      </c>
      <c r="D229" s="73">
        <v>0</v>
      </c>
      <c r="E229" s="386">
        <v>0</v>
      </c>
      <c r="F229" s="81">
        <v>608.16999999999996</v>
      </c>
      <c r="G229" s="61">
        <v>2</v>
      </c>
      <c r="H229" s="73">
        <v>18.13</v>
      </c>
      <c r="I229" s="81">
        <v>38.590000000000003</v>
      </c>
      <c r="J229" s="81">
        <v>35.130000000000003</v>
      </c>
      <c r="K229" s="73">
        <v>3.84</v>
      </c>
      <c r="L229" s="73">
        <v>135.15</v>
      </c>
      <c r="M229" s="61">
        <v>10.09</v>
      </c>
      <c r="N229" s="73">
        <v>0</v>
      </c>
      <c r="O229" s="73">
        <v>3.05</v>
      </c>
      <c r="P229" s="388">
        <v>1140</v>
      </c>
      <c r="Q229" s="36">
        <f t="shared" si="61"/>
        <v>7.651006711409396</v>
      </c>
      <c r="R229" s="74">
        <v>2321</v>
      </c>
      <c r="S229" s="69">
        <v>149</v>
      </c>
      <c r="T229" s="8">
        <v>63</v>
      </c>
      <c r="U229" s="8">
        <v>89</v>
      </c>
      <c r="V229" s="76">
        <v>46</v>
      </c>
      <c r="W229" s="39">
        <f t="shared" si="94"/>
        <v>-3</v>
      </c>
      <c r="X229" s="39">
        <f t="shared" si="66"/>
        <v>152</v>
      </c>
      <c r="Y229" s="91">
        <f t="shared" si="62"/>
        <v>0.22799769466053843</v>
      </c>
      <c r="Z229" s="65">
        <f>V229/(X230/31)</f>
        <v>9.9027777777777768</v>
      </c>
      <c r="AA229" s="4">
        <f t="shared" si="100"/>
        <v>0</v>
      </c>
      <c r="AB229" s="4">
        <f t="shared" si="63"/>
        <v>1140</v>
      </c>
      <c r="AC229" s="54">
        <f t="shared" si="88"/>
        <v>9.0836020553647145E-2</v>
      </c>
      <c r="AD229" s="54">
        <f t="shared" si="90"/>
        <v>2.1221337266126739E-2</v>
      </c>
      <c r="AE229" s="54">
        <f t="shared" si="87"/>
        <v>0.32125398986629766</v>
      </c>
      <c r="AF229" s="54">
        <f t="shared" si="67"/>
        <v>0.96049321052631575</v>
      </c>
      <c r="AG229" s="54">
        <f t="shared" si="57"/>
        <v>-2.1054565393967994E-2</v>
      </c>
      <c r="AH229" s="4">
        <f t="shared" si="78"/>
        <v>896.02</v>
      </c>
      <c r="AI229" s="66">
        <f>AH229/31</f>
        <v>28.903870967741934</v>
      </c>
      <c r="AJ229" s="54">
        <f t="shared" si="64"/>
        <v>0.31477237044058537</v>
      </c>
      <c r="AK229" s="39">
        <f t="shared" si="79"/>
        <v>287.85000000000002</v>
      </c>
      <c r="AL229" s="66">
        <f>AK229/31</f>
        <v>9.2854838709677434</v>
      </c>
      <c r="AM229" s="54">
        <f t="shared" si="65"/>
        <v>0.38781748404142502</v>
      </c>
      <c r="AN229" s="39">
        <f t="shared" si="101"/>
        <v>240.93</v>
      </c>
      <c r="AO229" s="40">
        <f t="shared" si="95"/>
        <v>0.53348245614035084</v>
      </c>
      <c r="AP229" s="40">
        <f t="shared" si="102"/>
        <v>0.78598245614035089</v>
      </c>
      <c r="AQ229" s="40">
        <f t="shared" si="103"/>
        <v>0.21134210526315791</v>
      </c>
      <c r="AR229" s="41">
        <f t="shared" si="84"/>
        <v>1754.3548387096776</v>
      </c>
      <c r="AS229" s="39">
        <f t="shared" si="85"/>
        <v>566.64516129032245</v>
      </c>
      <c r="AT229" s="40">
        <f t="shared" si="86"/>
        <v>0.75586162805242463</v>
      </c>
      <c r="AU229" s="5">
        <f t="shared" si="56"/>
        <v>0.14146118441291189</v>
      </c>
      <c r="AV229" s="44">
        <f>'[1]Monthly SBO'!$K213</f>
        <v>0.94191913043478226</v>
      </c>
      <c r="AW229" s="68"/>
      <c r="AX229" s="71">
        <f>S229/31</f>
        <v>4.806451612903226</v>
      </c>
      <c r="AY229" s="54">
        <f t="shared" si="96"/>
        <v>0.21926470973316903</v>
      </c>
      <c r="AZ229" s="42">
        <f t="shared" si="68"/>
        <v>0.22580645161290303</v>
      </c>
      <c r="BA229" s="67">
        <f>F229/31</f>
        <v>19.618387096774192</v>
      </c>
      <c r="BB229" s="54">
        <f t="shared" si="97"/>
        <v>0.2828154991668248</v>
      </c>
      <c r="BC229" s="42">
        <f t="shared" si="60"/>
        <v>1.5203225806451606</v>
      </c>
      <c r="BD229" s="42">
        <f t="shared" si="72"/>
        <v>5.8948684210526316</v>
      </c>
      <c r="BE229" s="42">
        <f t="shared" si="73"/>
        <v>4.0816778523489932</v>
      </c>
      <c r="BF229" s="68">
        <f>[2]Prices!$L574</f>
        <v>33.17</v>
      </c>
      <c r="BG229" s="68">
        <f t="shared" si="77"/>
        <v>32.243333333333332</v>
      </c>
      <c r="BH229" s="42">
        <f t="shared" si="74"/>
        <v>0.95973154362416102</v>
      </c>
      <c r="BI229" s="42">
        <f t="shared" si="75"/>
        <v>0.95872483221476501</v>
      </c>
      <c r="BJ229" s="42">
        <f>SUM(L229:M229)*'[12]Yellow Grease Complex'!$BH$119/S229</f>
        <v>0</v>
      </c>
      <c r="BK229" s="42">
        <f>SUM(L229:M229)*'[12]Yellow Grease Complex'!$BH$120/S229</f>
        <v>0</v>
      </c>
      <c r="BL229" s="42">
        <f t="shared" si="69"/>
        <v>0.31204081632653058</v>
      </c>
      <c r="BM229" s="42">
        <f t="shared" si="70"/>
        <v>0.22367346938775512</v>
      </c>
      <c r="BN229" s="4">
        <f t="shared" si="98"/>
        <v>82.419354838709751</v>
      </c>
      <c r="BO229" s="54">
        <f t="shared" si="54"/>
        <v>0.12530701754385964</v>
      </c>
      <c r="BP229" s="54">
        <f t="shared" si="54"/>
        <v>0.12543859649122807</v>
      </c>
      <c r="BQ229" s="54">
        <f t="shared" si="71"/>
        <v>0.53348245614035084</v>
      </c>
      <c r="BR229" s="54">
        <f t="shared" si="55"/>
        <v>1.5903508771929822E-2</v>
      </c>
      <c r="BS229" s="54">
        <f t="shared" si="55"/>
        <v>3.3850877192982458E-2</v>
      </c>
      <c r="BT229" s="54">
        <f t="shared" si="55"/>
        <v>3.0815789473684213E-2</v>
      </c>
      <c r="BU229" s="54" cm="1">
        <f t="array" ref="BU229">SUM(K229:M229/$P229)</f>
        <v>0.1307719298245614</v>
      </c>
      <c r="BV229" s="71">
        <f>[3]Biodiesel!$I10/1000000</f>
        <v>157.53669600000001</v>
      </c>
      <c r="BW229" s="71">
        <f t="shared" si="91"/>
        <v>149</v>
      </c>
      <c r="BX229" s="71">
        <f t="shared" si="93"/>
        <v>-8.5366960000000063</v>
      </c>
      <c r="BY229" s="54">
        <f t="shared" si="89"/>
        <v>0.40756236636791177</v>
      </c>
      <c r="EW229" s="4">
        <f>'[4]Renewable Diesel'!$AX92</f>
        <v>408</v>
      </c>
      <c r="EX229" s="4">
        <f t="shared" si="99"/>
        <v>2729</v>
      </c>
    </row>
    <row r="230" spans="1:154" ht="12" thickBot="1">
      <c r="A230" s="30">
        <v>42979</v>
      </c>
      <c r="B230" s="73">
        <v>83.64</v>
      </c>
      <c r="C230" s="81">
        <v>144.19999999999999</v>
      </c>
      <c r="D230" s="61">
        <v>1</v>
      </c>
      <c r="E230" s="386">
        <v>0</v>
      </c>
      <c r="F230" s="81">
        <v>603.91</v>
      </c>
      <c r="G230" s="61">
        <v>2</v>
      </c>
      <c r="H230" s="73">
        <v>13.09</v>
      </c>
      <c r="I230" s="81">
        <v>32.880000000000003</v>
      </c>
      <c r="J230" s="81">
        <v>45.87</v>
      </c>
      <c r="K230" s="73">
        <v>4.09</v>
      </c>
      <c r="L230" s="73">
        <v>127.28</v>
      </c>
      <c r="M230" s="61">
        <v>7.5</v>
      </c>
      <c r="N230" s="73">
        <v>0</v>
      </c>
      <c r="O230" s="61">
        <v>2.54</v>
      </c>
      <c r="P230" s="388">
        <v>1068</v>
      </c>
      <c r="Q230" s="36">
        <f t="shared" si="61"/>
        <v>7.2653061224489797</v>
      </c>
      <c r="R230" s="74">
        <v>2350</v>
      </c>
      <c r="S230" s="69">
        <v>147</v>
      </c>
      <c r="T230" s="8">
        <v>61</v>
      </c>
      <c r="U230" s="8">
        <v>83</v>
      </c>
      <c r="V230" s="76">
        <v>49</v>
      </c>
      <c r="W230" s="39">
        <f t="shared" si="94"/>
        <v>3</v>
      </c>
      <c r="X230" s="39">
        <f t="shared" si="66"/>
        <v>144</v>
      </c>
      <c r="Y230" s="91">
        <f t="shared" si="62"/>
        <v>0.24669231318228246</v>
      </c>
      <c r="Z230" s="65">
        <f>V230/(X231/30)</f>
        <v>10.208333333333334</v>
      </c>
      <c r="AA230" s="4">
        <f t="shared" si="100"/>
        <v>0</v>
      </c>
      <c r="AB230" s="4">
        <f t="shared" si="63"/>
        <v>1068</v>
      </c>
      <c r="AC230" s="54">
        <f t="shared" si="88"/>
        <v>5.5221270415271029E-2</v>
      </c>
      <c r="AD230" s="54">
        <f t="shared" si="90"/>
        <v>-3.489038440526826E-2</v>
      </c>
      <c r="AE230" s="54">
        <f t="shared" si="87"/>
        <v>0.27653788559448933</v>
      </c>
      <c r="AF230" s="54">
        <f t="shared" si="67"/>
        <v>1.0114838764044942</v>
      </c>
      <c r="AG230" s="54">
        <f t="shared" si="57"/>
        <v>3.6041795013891376E-2</v>
      </c>
      <c r="AH230" s="4">
        <f t="shared" si="78"/>
        <v>834.75</v>
      </c>
      <c r="AI230" s="66">
        <f>AH230/30</f>
        <v>27.824999999999999</v>
      </c>
      <c r="AJ230" s="54">
        <f t="shared" si="64"/>
        <v>0.34463162167647643</v>
      </c>
      <c r="AK230" s="39">
        <f t="shared" si="79"/>
        <v>230.83999999999997</v>
      </c>
      <c r="AL230" s="66">
        <f>AK230/30</f>
        <v>7.6946666666666657</v>
      </c>
      <c r="AM230" s="54">
        <f t="shared" si="65"/>
        <v>0.20485197711804237</v>
      </c>
      <c r="AN230" s="39">
        <f t="shared" si="101"/>
        <v>230.71</v>
      </c>
      <c r="AO230" s="40">
        <f t="shared" si="95"/>
        <v>0.56545880149812733</v>
      </c>
      <c r="AP230" s="40">
        <f t="shared" si="102"/>
        <v>0.7816011235955056</v>
      </c>
      <c r="AQ230" s="40">
        <f t="shared" si="103"/>
        <v>0.21602059925093633</v>
      </c>
      <c r="AR230" s="41">
        <f t="shared" si="84"/>
        <v>1788.5000000000002</v>
      </c>
      <c r="AS230" s="39">
        <f t="shared" si="85"/>
        <v>561.49999999999977</v>
      </c>
      <c r="AT230" s="40">
        <f t="shared" si="86"/>
        <v>0.76106382978723419</v>
      </c>
      <c r="AU230" s="5">
        <f t="shared" si="56"/>
        <v>0.21010071968160382</v>
      </c>
      <c r="AV230" s="44">
        <f>'[1]Monthly SBO'!$K214</f>
        <v>0.81540599999999996</v>
      </c>
      <c r="AW230" s="68"/>
      <c r="AX230" s="71">
        <f>S230/30</f>
        <v>4.9000000000000004</v>
      </c>
      <c r="AY230" s="54">
        <f t="shared" si="96"/>
        <v>0.30107378415982478</v>
      </c>
      <c r="AZ230" s="42">
        <f t="shared" si="68"/>
        <v>0.40000000000000036</v>
      </c>
      <c r="BA230" s="67">
        <f>F230/30</f>
        <v>20.130333333333333</v>
      </c>
      <c r="BB230" s="54">
        <f t="shared" si="97"/>
        <v>0.40702686330700599</v>
      </c>
      <c r="BC230" s="42">
        <f t="shared" si="60"/>
        <v>2.2356666666666634</v>
      </c>
      <c r="BD230" s="42">
        <f t="shared" si="72"/>
        <v>5.796875</v>
      </c>
      <c r="BE230" s="42">
        <f t="shared" si="73"/>
        <v>4.108231292517007</v>
      </c>
      <c r="BF230" s="68">
        <f>[2]Prices!$L575</f>
        <v>33.28</v>
      </c>
      <c r="BG230" s="68">
        <f t="shared" si="77"/>
        <v>33.090000000000003</v>
      </c>
      <c r="BH230" s="42">
        <f t="shared" si="74"/>
        <v>0.98095238095238091</v>
      </c>
      <c r="BI230" s="42">
        <f t="shared" si="75"/>
        <v>0.56897959183673474</v>
      </c>
      <c r="BJ230" s="42">
        <f>SUM(L230:M230)*'[12]Yellow Grease Complex'!$BH$119/S230</f>
        <v>0</v>
      </c>
      <c r="BK230" s="42">
        <f>SUM(L230:M230)*'[12]Yellow Grease Complex'!$BH$120/S230</f>
        <v>0</v>
      </c>
      <c r="BL230" s="42">
        <f t="shared" si="69"/>
        <v>0.33385135135135136</v>
      </c>
      <c r="BM230" s="42">
        <f t="shared" si="70"/>
        <v>0.25405405405405407</v>
      </c>
      <c r="BN230" s="4">
        <f t="shared" si="98"/>
        <v>146.00000000000023</v>
      </c>
      <c r="BO230" s="54">
        <f t="shared" ref="BO230:BP293" si="104">B230/$P230</f>
        <v>7.8314606741573034E-2</v>
      </c>
      <c r="BP230" s="54">
        <f t="shared" si="104"/>
        <v>0.13501872659176029</v>
      </c>
      <c r="BQ230" s="54">
        <f t="shared" si="71"/>
        <v>0.56545880149812733</v>
      </c>
      <c r="BR230" s="54">
        <f t="shared" ref="BR230:BT293" si="105">H230/$P230</f>
        <v>1.2256554307116104E-2</v>
      </c>
      <c r="BS230" s="54">
        <f t="shared" si="105"/>
        <v>3.0786516853932588E-2</v>
      </c>
      <c r="BT230" s="54">
        <f t="shared" si="105"/>
        <v>4.2949438202247191E-2</v>
      </c>
      <c r="BU230" s="54" cm="1">
        <f t="array" ref="BU230">SUM(K230:M230/$P230)</f>
        <v>0.13002808988764045</v>
      </c>
      <c r="BV230" s="71">
        <f>[3]Biodiesel!$I11/1000000</f>
        <v>148.333215</v>
      </c>
      <c r="BW230" s="71">
        <f t="shared" si="91"/>
        <v>147</v>
      </c>
      <c r="BX230" s="71">
        <f t="shared" si="93"/>
        <v>-1.3332149999999956</v>
      </c>
      <c r="BY230" s="54">
        <f t="shared" si="89"/>
        <v>-0.80100536237647257</v>
      </c>
      <c r="EW230" s="4">
        <f>'[4]Renewable Diesel'!$AX93</f>
        <v>408</v>
      </c>
      <c r="EX230" s="4">
        <f t="shared" si="99"/>
        <v>2758</v>
      </c>
    </row>
    <row r="231" spans="1:154">
      <c r="A231" s="84">
        <v>43009</v>
      </c>
      <c r="B231" s="85">
        <v>159.29</v>
      </c>
      <c r="C231" s="85">
        <v>131.61000000000001</v>
      </c>
      <c r="D231" s="385">
        <v>1</v>
      </c>
      <c r="E231" s="385">
        <v>0</v>
      </c>
      <c r="F231" s="85">
        <v>577.42999999999995</v>
      </c>
      <c r="G231" s="87">
        <v>2</v>
      </c>
      <c r="H231" s="85">
        <v>19.579999999999998</v>
      </c>
      <c r="I231" s="85">
        <v>37.6</v>
      </c>
      <c r="J231" s="85">
        <v>49.41</v>
      </c>
      <c r="K231" s="85">
        <v>4.96</v>
      </c>
      <c r="L231" s="85">
        <v>130.12</v>
      </c>
      <c r="M231" s="87">
        <v>9.5</v>
      </c>
      <c r="N231" s="85">
        <v>0</v>
      </c>
      <c r="O231" s="87">
        <v>3.5</v>
      </c>
      <c r="P231" s="387">
        <v>1126</v>
      </c>
      <c r="Q231" s="89">
        <f t="shared" si="61"/>
        <v>7.6081081081081079</v>
      </c>
      <c r="R231" s="90">
        <v>2357</v>
      </c>
      <c r="S231" s="69">
        <v>148</v>
      </c>
      <c r="T231" s="8">
        <v>53</v>
      </c>
      <c r="U231" s="8">
        <v>91</v>
      </c>
      <c r="V231" s="76">
        <v>51</v>
      </c>
      <c r="W231" s="39">
        <f t="shared" si="94"/>
        <v>2</v>
      </c>
      <c r="X231" s="39">
        <f t="shared" si="66"/>
        <v>144</v>
      </c>
      <c r="Y231" s="91">
        <f t="shared" si="62"/>
        <v>0.24039910206337511</v>
      </c>
      <c r="Z231" s="65">
        <f>V231/(X232/31)</f>
        <v>10.755102040816325</v>
      </c>
      <c r="AA231" s="4">
        <f t="shared" si="100"/>
        <v>0</v>
      </c>
      <c r="AB231" s="4">
        <f t="shared" si="63"/>
        <v>1126</v>
      </c>
      <c r="AC231" s="54">
        <f t="shared" si="88"/>
        <v>0.10512420379039922</v>
      </c>
      <c r="AD231" s="54">
        <f t="shared" si="90"/>
        <v>2.189587658888259E-2</v>
      </c>
      <c r="AE231" s="54">
        <f t="shared" si="87"/>
        <v>0.33730044873928361</v>
      </c>
      <c r="AF231" s="54">
        <f t="shared" si="67"/>
        <v>0.96590898756660737</v>
      </c>
      <c r="AG231" s="54">
        <f t="shared" si="57"/>
        <v>-2.2294004859832461E-2</v>
      </c>
      <c r="AH231" s="4">
        <f t="shared" si="78"/>
        <v>871.32999999999993</v>
      </c>
      <c r="AI231" s="66">
        <f>AH231/31</f>
        <v>28.107419354838708</v>
      </c>
      <c r="AJ231" s="54">
        <f t="shared" si="64"/>
        <v>0.3419074049547064</v>
      </c>
      <c r="AK231" s="39">
        <f t="shared" si="79"/>
        <v>293.89999999999998</v>
      </c>
      <c r="AL231" s="66">
        <f>AK231/31</f>
        <v>9.4806451612903224</v>
      </c>
      <c r="AM231" s="54">
        <f t="shared" si="65"/>
        <v>0.47563865681233919</v>
      </c>
      <c r="AN231" s="39">
        <f t="shared" si="101"/>
        <v>251.17000000000002</v>
      </c>
      <c r="AO231" s="40">
        <f t="shared" si="95"/>
        <v>0.51281527531083482</v>
      </c>
      <c r="AP231" s="40">
        <f t="shared" si="102"/>
        <v>0.77382770870337469</v>
      </c>
      <c r="AQ231" s="40">
        <f t="shared" si="103"/>
        <v>0.22306394316163411</v>
      </c>
      <c r="AR231" s="41">
        <f t="shared" si="84"/>
        <v>1742.5806451612905</v>
      </c>
      <c r="AS231" s="39">
        <f t="shared" si="85"/>
        <v>614.41935483870952</v>
      </c>
      <c r="AT231" s="40">
        <f t="shared" si="86"/>
        <v>0.73932144470143846</v>
      </c>
      <c r="AU231" s="5">
        <f t="shared" si="56"/>
        <v>0.18022534930675604</v>
      </c>
      <c r="AV231" s="44">
        <f>'[1]Monthly SBO'!$K215</f>
        <v>0.75346545454545444</v>
      </c>
      <c r="AW231" s="68"/>
      <c r="AX231" s="71">
        <f>S231/31</f>
        <v>4.774193548387097</v>
      </c>
      <c r="AY231" s="54">
        <f t="shared" si="96"/>
        <v>0.26773761942859298</v>
      </c>
      <c r="AZ231" s="42">
        <f t="shared" si="68"/>
        <v>0.16129032258064502</v>
      </c>
      <c r="BA231" s="67">
        <f>F231/31</f>
        <v>18.626774193548385</v>
      </c>
      <c r="BB231" s="54">
        <f t="shared" si="97"/>
        <v>0.28273879605646046</v>
      </c>
      <c r="BC231" s="42">
        <f t="shared" si="60"/>
        <v>1.6603225806451576</v>
      </c>
      <c r="BD231" s="42">
        <f t="shared" si="72"/>
        <v>6.0509027777777771</v>
      </c>
      <c r="BE231" s="42">
        <f t="shared" si="73"/>
        <v>3.9015540540540536</v>
      </c>
      <c r="BF231" s="68">
        <f>[2]Prices!$L576</f>
        <v>32.35</v>
      </c>
      <c r="BG231" s="68">
        <f t="shared" si="77"/>
        <v>32.933333333333337</v>
      </c>
      <c r="BH231" s="42">
        <f t="shared" si="74"/>
        <v>0.88925675675675686</v>
      </c>
      <c r="BI231" s="42">
        <f t="shared" si="75"/>
        <v>1.0762837837837838</v>
      </c>
      <c r="BJ231" s="42">
        <f>SUM(L231:M231)*'[12]Yellow Grease Complex'!$BH$119/S231</f>
        <v>0</v>
      </c>
      <c r="BK231" s="42">
        <f>SUM(L231:M231)*'[12]Yellow Grease Complex'!$BH$120/S231</f>
        <v>0</v>
      </c>
      <c r="BL231" s="42">
        <f t="shared" si="69"/>
        <v>0.3326351351351351</v>
      </c>
      <c r="BM231" s="42">
        <f t="shared" si="70"/>
        <v>0.22641891891891891</v>
      </c>
      <c r="BN231" s="4">
        <f t="shared" si="98"/>
        <v>58.870967741935601</v>
      </c>
      <c r="BO231" s="54">
        <f t="shared" si="104"/>
        <v>0.14146536412078153</v>
      </c>
      <c r="BP231" s="54">
        <f t="shared" si="104"/>
        <v>0.11688277087033749</v>
      </c>
      <c r="BQ231" s="54">
        <f t="shared" si="71"/>
        <v>0.51281527531083482</v>
      </c>
      <c r="BR231" s="54">
        <f t="shared" si="105"/>
        <v>1.7388987566607457E-2</v>
      </c>
      <c r="BS231" s="54">
        <f t="shared" si="105"/>
        <v>3.3392539964476026E-2</v>
      </c>
      <c r="BT231" s="54">
        <f t="shared" si="105"/>
        <v>4.3880994671403196E-2</v>
      </c>
      <c r="BU231" s="54" cm="1">
        <f t="array" ref="BU231">SUM(K231:M231/$P231)</f>
        <v>0.12840142095914742</v>
      </c>
      <c r="BV231" s="71">
        <f>[3]Biodiesel!$I12/1000000</f>
        <v>149.34791799999999</v>
      </c>
      <c r="BW231" s="71">
        <f t="shared" si="91"/>
        <v>148</v>
      </c>
      <c r="BX231" s="71">
        <f t="shared" si="93"/>
        <v>-1.3479179999999928</v>
      </c>
      <c r="BY231" s="54">
        <f t="shared" si="89"/>
        <v>-3.1216884378575096</v>
      </c>
      <c r="EW231" s="4">
        <f>'[4]Renewable Diesel'!$AX94</f>
        <v>408</v>
      </c>
      <c r="EX231" s="4">
        <f t="shared" si="99"/>
        <v>2765</v>
      </c>
    </row>
    <row r="232" spans="1:154">
      <c r="A232" s="30">
        <v>43040</v>
      </c>
      <c r="B232" s="73">
        <v>140.78</v>
      </c>
      <c r="C232" s="73">
        <v>153.29</v>
      </c>
      <c r="D232" s="386">
        <v>1</v>
      </c>
      <c r="E232" s="386">
        <v>0</v>
      </c>
      <c r="F232" s="73">
        <v>590.79999999999995</v>
      </c>
      <c r="G232" s="61">
        <v>2</v>
      </c>
      <c r="H232" s="73">
        <v>23.51</v>
      </c>
      <c r="I232" s="73">
        <v>33.51</v>
      </c>
      <c r="J232" s="73">
        <v>49.23</v>
      </c>
      <c r="K232" s="73">
        <v>5.22</v>
      </c>
      <c r="L232" s="73">
        <v>131.36000000000001</v>
      </c>
      <c r="M232" s="61">
        <v>7.5</v>
      </c>
      <c r="N232" s="73">
        <v>0</v>
      </c>
      <c r="O232" s="61">
        <v>2.8</v>
      </c>
      <c r="P232" s="388">
        <v>1141</v>
      </c>
      <c r="Q232" s="36">
        <f t="shared" si="61"/>
        <v>7.7094594594594597</v>
      </c>
      <c r="R232" s="74">
        <v>2417</v>
      </c>
      <c r="S232" s="69">
        <v>148</v>
      </c>
      <c r="T232" s="8">
        <v>55</v>
      </c>
      <c r="U232" s="8">
        <v>92</v>
      </c>
      <c r="V232" s="76">
        <v>52</v>
      </c>
      <c r="W232" s="39">
        <f t="shared" si="94"/>
        <v>1</v>
      </c>
      <c r="X232" s="39">
        <f t="shared" si="66"/>
        <v>147</v>
      </c>
      <c r="Y232" s="91">
        <f t="shared" si="62"/>
        <v>0.42857414966504703</v>
      </c>
      <c r="Z232" s="65">
        <f>V232/(X233/30)</f>
        <v>10.064516129032258</v>
      </c>
      <c r="AA232" s="4">
        <f t="shared" si="100"/>
        <v>0</v>
      </c>
      <c r="AB232" s="4">
        <f t="shared" si="63"/>
        <v>1141</v>
      </c>
      <c r="AC232" s="54">
        <f t="shared" si="88"/>
        <v>7.6933241465233282E-2</v>
      </c>
      <c r="AD232" s="54">
        <f t="shared" si="90"/>
        <v>2.069688452378915E-2</v>
      </c>
      <c r="AE232" s="54">
        <f t="shared" si="87"/>
        <v>0.33458727065899291</v>
      </c>
      <c r="AF232" s="54">
        <f t="shared" si="67"/>
        <v>0.95321079754601212</v>
      </c>
      <c r="AG232" s="54">
        <f t="shared" si="57"/>
        <v>-2.0370722861974389E-2</v>
      </c>
      <c r="AH232" s="4">
        <f t="shared" si="78"/>
        <v>887.86999999999989</v>
      </c>
      <c r="AI232" s="66">
        <f>AH232/30</f>
        <v>29.595666666666663</v>
      </c>
      <c r="AJ232" s="54">
        <f t="shared" si="64"/>
        <v>0.38269509289396209</v>
      </c>
      <c r="AK232" s="39">
        <f t="shared" si="79"/>
        <v>297.07</v>
      </c>
      <c r="AL232" s="66">
        <f>AK232/30</f>
        <v>9.902333333333333</v>
      </c>
      <c r="AM232" s="54">
        <f t="shared" si="65"/>
        <v>0.60978649615259584</v>
      </c>
      <c r="AN232" s="39">
        <f t="shared" si="101"/>
        <v>250.33</v>
      </c>
      <c r="AO232" s="40">
        <f t="shared" si="95"/>
        <v>0.51779141104294479</v>
      </c>
      <c r="AP232" s="40">
        <f t="shared" si="102"/>
        <v>0.7781507449605608</v>
      </c>
      <c r="AQ232" s="40">
        <f t="shared" si="103"/>
        <v>0.21939526730937775</v>
      </c>
      <c r="AR232" s="41">
        <f t="shared" si="84"/>
        <v>1800.6666666666667</v>
      </c>
      <c r="AS232" s="39">
        <f t="shared" si="85"/>
        <v>616.33333333333326</v>
      </c>
      <c r="AT232" s="40">
        <f t="shared" si="86"/>
        <v>0.74500068956006071</v>
      </c>
      <c r="AU232" s="5">
        <f t="shared" si="56"/>
        <v>0.2298070295242105</v>
      </c>
      <c r="AV232" s="44">
        <f>'[1]Monthly SBO'!$K216</f>
        <v>0.69456761904761866</v>
      </c>
      <c r="AW232" s="68"/>
      <c r="AX232" s="71">
        <f>S232/30</f>
        <v>4.9333333333333336</v>
      </c>
      <c r="AY232" s="54">
        <f t="shared" si="96"/>
        <v>0.36387931511141436</v>
      </c>
      <c r="AZ232" s="42">
        <f t="shared" si="68"/>
        <v>0.20000000000000018</v>
      </c>
      <c r="BA232" s="67">
        <f>F232/30</f>
        <v>19.693333333333332</v>
      </c>
      <c r="BB232" s="54">
        <f t="shared" si="97"/>
        <v>0.29111213094691735</v>
      </c>
      <c r="BC232" s="42">
        <f t="shared" si="60"/>
        <v>-0.16766666666666907</v>
      </c>
      <c r="BD232" s="42">
        <f t="shared" si="72"/>
        <v>6.0399319727891152</v>
      </c>
      <c r="BE232" s="42">
        <f t="shared" si="73"/>
        <v>3.9918918918918918</v>
      </c>
      <c r="BF232" s="68">
        <f>[2]Prices!$L577</f>
        <v>33.43</v>
      </c>
      <c r="BG232" s="68">
        <f t="shared" si="77"/>
        <v>33.020000000000003</v>
      </c>
      <c r="BH232" s="42">
        <f t="shared" si="74"/>
        <v>1.0357432432432432</v>
      </c>
      <c r="BI232" s="42">
        <f t="shared" si="75"/>
        <v>0.95121621621621621</v>
      </c>
      <c r="BJ232" s="42">
        <f>SUM(L232:M232)*'[12]Yellow Grease Complex'!$BH$119/S232</f>
        <v>0</v>
      </c>
      <c r="BK232" s="42">
        <f>SUM(L232:M232)*'[12]Yellow Grease Complex'!$BH$120/S232</f>
        <v>0</v>
      </c>
      <c r="BL232" s="42">
        <f t="shared" si="69"/>
        <v>0.37986486486486487</v>
      </c>
      <c r="BM232" s="42">
        <f t="shared" si="70"/>
        <v>0.20452702702702702</v>
      </c>
      <c r="BN232" s="4">
        <f t="shared" si="98"/>
        <v>73</v>
      </c>
      <c r="BO232" s="54">
        <f t="shared" si="104"/>
        <v>0.12338299737072743</v>
      </c>
      <c r="BP232" s="54">
        <f t="shared" si="104"/>
        <v>0.13434706397896581</v>
      </c>
      <c r="BQ232" s="54">
        <f t="shared" si="71"/>
        <v>0.51779141104294479</v>
      </c>
      <c r="BR232" s="54">
        <f t="shared" si="105"/>
        <v>2.0604732690622261E-2</v>
      </c>
      <c r="BS232" s="54">
        <f t="shared" si="105"/>
        <v>2.9368974583698509E-2</v>
      </c>
      <c r="BT232" s="54">
        <f t="shared" si="105"/>
        <v>4.3146362839614372E-2</v>
      </c>
      <c r="BU232" s="54" cm="1">
        <f t="array" ref="BU232">SUM(K232:M232/$P232)</f>
        <v>0.12627519719544261</v>
      </c>
      <c r="BV232" s="71">
        <f>[3]Biodiesel!$I13/1000000</f>
        <v>147.82994500000001</v>
      </c>
      <c r="BW232" s="71">
        <f t="shared" si="91"/>
        <v>148</v>
      </c>
      <c r="BX232" s="71">
        <f t="shared" si="93"/>
        <v>0.17005499999999074</v>
      </c>
      <c r="BY232" s="54">
        <f t="shared" si="89"/>
        <v>-0.97216798370998647</v>
      </c>
      <c r="EW232" s="4">
        <f>'[4]Renewable Diesel'!$AX95</f>
        <v>408</v>
      </c>
      <c r="EX232" s="4">
        <f t="shared" si="99"/>
        <v>2825</v>
      </c>
    </row>
    <row r="233" spans="1:154">
      <c r="A233" s="30">
        <v>43070</v>
      </c>
      <c r="B233" s="73">
        <v>127.85</v>
      </c>
      <c r="C233" s="73">
        <v>165.18</v>
      </c>
      <c r="D233" s="386">
        <v>1</v>
      </c>
      <c r="E233" s="386">
        <v>0</v>
      </c>
      <c r="F233" s="73">
        <v>593.99</v>
      </c>
      <c r="G233" s="61">
        <v>2</v>
      </c>
      <c r="H233" s="73">
        <v>12.53</v>
      </c>
      <c r="I233" s="73">
        <v>30.27</v>
      </c>
      <c r="J233" s="73">
        <v>56.22</v>
      </c>
      <c r="K233" s="61">
        <v>5.22</v>
      </c>
      <c r="L233" s="73">
        <v>124.14</v>
      </c>
      <c r="M233" s="61">
        <v>10</v>
      </c>
      <c r="N233" s="73">
        <v>0</v>
      </c>
      <c r="O233" s="61">
        <v>3.6</v>
      </c>
      <c r="P233" s="388">
        <v>1132</v>
      </c>
      <c r="Q233" s="36">
        <f t="shared" si="61"/>
        <v>7.6486486486486482</v>
      </c>
      <c r="R233" s="74">
        <v>2401</v>
      </c>
      <c r="S233" s="69">
        <v>148</v>
      </c>
      <c r="T233" s="8">
        <v>56</v>
      </c>
      <c r="U233" s="8">
        <v>99</v>
      </c>
      <c r="V233" s="76">
        <v>44</v>
      </c>
      <c r="W233" s="39">
        <f t="shared" si="94"/>
        <v>-8</v>
      </c>
      <c r="X233" s="39">
        <f t="shared" si="66"/>
        <v>155</v>
      </c>
      <c r="Y233" s="91">
        <f t="shared" si="62"/>
        <v>0.24618449863126557</v>
      </c>
      <c r="Z233" s="65">
        <f>V233/(X234/31)</f>
        <v>11.658119658119658</v>
      </c>
      <c r="AA233" s="4">
        <f t="shared" si="100"/>
        <v>0</v>
      </c>
      <c r="AB233" s="4">
        <f t="shared" si="63"/>
        <v>1132</v>
      </c>
      <c r="AC233" s="54">
        <f t="shared" si="88"/>
        <v>7.3413112329078878E-2</v>
      </c>
      <c r="AD233" s="54">
        <f t="shared" si="90"/>
        <v>1.9502465945276048E-2</v>
      </c>
      <c r="AE233" s="54">
        <f t="shared" si="87"/>
        <v>0.33261050313476098</v>
      </c>
      <c r="AF233" s="54">
        <f t="shared" si="67"/>
        <v>0.96078932862190813</v>
      </c>
      <c r="AG233" s="54">
        <f t="shared" si="57"/>
        <v>-1.9479724551237698E-2</v>
      </c>
      <c r="AH233" s="4">
        <f t="shared" si="78"/>
        <v>890.02</v>
      </c>
      <c r="AI233" s="66">
        <f>AH233/31</f>
        <v>28.710322580645162</v>
      </c>
      <c r="AJ233" s="54">
        <f t="shared" si="64"/>
        <v>0.35665242677014186</v>
      </c>
      <c r="AK233" s="39">
        <f t="shared" si="79"/>
        <v>296.02999999999997</v>
      </c>
      <c r="AL233" s="66">
        <f>AK233/31</f>
        <v>9.5493548387096769</v>
      </c>
      <c r="AM233" s="54">
        <f t="shared" si="65"/>
        <v>0.70048836523137692</v>
      </c>
      <c r="AN233" s="39">
        <f t="shared" si="101"/>
        <v>238.38</v>
      </c>
      <c r="AO233" s="40">
        <f t="shared" si="95"/>
        <v>0.52472614840989396</v>
      </c>
      <c r="AP233" s="40">
        <f t="shared" si="102"/>
        <v>0.78623674911660779</v>
      </c>
      <c r="AQ233" s="40">
        <f t="shared" si="103"/>
        <v>0.21058303886925794</v>
      </c>
      <c r="AR233" s="41">
        <f t="shared" si="84"/>
        <v>1742.5806451612905</v>
      </c>
      <c r="AS233" s="39">
        <f t="shared" si="85"/>
        <v>658.41935483870952</v>
      </c>
      <c r="AT233" s="40">
        <f t="shared" si="86"/>
        <v>0.72577286345743042</v>
      </c>
      <c r="AU233" s="5">
        <f t="shared" si="56"/>
        <v>0.1644199930610839</v>
      </c>
      <c r="AV233" s="44">
        <f>'[1]Monthly SBO'!$K217</f>
        <v>0.56995799999999996</v>
      </c>
      <c r="AW233" s="68"/>
      <c r="AX233" s="71">
        <f>S233/31</f>
        <v>4.774193548387097</v>
      </c>
      <c r="AY233" s="54">
        <f t="shared" si="96"/>
        <v>0.30022560671338128</v>
      </c>
      <c r="AZ233" s="42">
        <f t="shared" si="68"/>
        <v>0.16129032258064502</v>
      </c>
      <c r="BA233" s="67">
        <f>F233/31</f>
        <v>19.160967741935483</v>
      </c>
      <c r="BB233" s="54">
        <f t="shared" si="97"/>
        <v>0.23245690477968939</v>
      </c>
      <c r="BC233" s="42">
        <f t="shared" si="60"/>
        <v>-0.53161290322580967</v>
      </c>
      <c r="BD233" s="42">
        <f t="shared" si="72"/>
        <v>5.742064516129032</v>
      </c>
      <c r="BE233" s="42">
        <f t="shared" si="73"/>
        <v>4.0134459459459464</v>
      </c>
      <c r="BF233" s="68">
        <f>[2]Prices!$L578</f>
        <v>32.270000000000003</v>
      </c>
      <c r="BG233" s="68">
        <f t="shared" si="77"/>
        <v>32.683333333333337</v>
      </c>
      <c r="BH233" s="42">
        <f t="shared" si="74"/>
        <v>1.1160810810810811</v>
      </c>
      <c r="BI233" s="42">
        <f t="shared" si="75"/>
        <v>0.86385135135135127</v>
      </c>
      <c r="BJ233" s="42">
        <f>SUM(L233:M233)*'[12]Yellow Grease Complex'!$BH$119/S233</f>
        <v>0</v>
      </c>
      <c r="BK233" s="42">
        <f>SUM(L233:M233)*'[12]Yellow Grease Complex'!$BH$120/S233</f>
        <v>0</v>
      </c>
      <c r="BL233" s="42">
        <f t="shared" si="69"/>
        <v>0.35087301587301589</v>
      </c>
      <c r="BM233" s="42">
        <f t="shared" si="70"/>
        <v>0.16721743629092223</v>
      </c>
      <c r="BN233" s="4">
        <f t="shared" si="98"/>
        <v>58.870967741935601</v>
      </c>
      <c r="BO233" s="54">
        <f t="shared" si="104"/>
        <v>0.1129416961130742</v>
      </c>
      <c r="BP233" s="54">
        <f t="shared" si="104"/>
        <v>0.14591872791519436</v>
      </c>
      <c r="BQ233" s="54">
        <f t="shared" si="71"/>
        <v>0.52472614840989396</v>
      </c>
      <c r="BR233" s="54">
        <f t="shared" si="105"/>
        <v>1.1068904593639576E-2</v>
      </c>
      <c r="BS233" s="54">
        <f t="shared" si="105"/>
        <v>2.6740282685512366E-2</v>
      </c>
      <c r="BT233" s="54">
        <f t="shared" si="105"/>
        <v>4.9664310954063602E-2</v>
      </c>
      <c r="BU233" s="54" cm="1">
        <f t="array" ref="BU233">SUM(K233:M233/$P233)</f>
        <v>0.1231095406360424</v>
      </c>
      <c r="BV233" s="71">
        <f>[3]Biodiesel!$I14/1000000</f>
        <v>162.59516300000001</v>
      </c>
      <c r="BW233" s="71">
        <f t="shared" si="91"/>
        <v>148</v>
      </c>
      <c r="BX233" s="71">
        <f t="shared" si="93"/>
        <v>-14.595163000000014</v>
      </c>
      <c r="BY233" s="54">
        <f t="shared" si="89"/>
        <v>-0.32596813539902425</v>
      </c>
      <c r="EW233" s="4">
        <f>'[4]Renewable Diesel'!$AX96</f>
        <v>408</v>
      </c>
      <c r="EX233" s="4">
        <f t="shared" si="99"/>
        <v>2809</v>
      </c>
    </row>
    <row r="234" spans="1:154">
      <c r="A234" s="30">
        <v>43101</v>
      </c>
      <c r="B234" s="73">
        <v>128.03</v>
      </c>
      <c r="C234" s="73">
        <v>152.88999999999999</v>
      </c>
      <c r="D234" s="386">
        <v>1</v>
      </c>
      <c r="E234" s="386">
        <v>0</v>
      </c>
      <c r="F234" s="73">
        <v>462.12</v>
      </c>
      <c r="G234" s="61">
        <v>2</v>
      </c>
      <c r="H234" s="73">
        <v>5.85</v>
      </c>
      <c r="I234" s="73">
        <v>21.0693969726562</v>
      </c>
      <c r="J234" s="73">
        <v>44.21</v>
      </c>
      <c r="K234" s="73">
        <v>3.8</v>
      </c>
      <c r="L234" s="73">
        <v>102.72</v>
      </c>
      <c r="M234" s="73">
        <v>16.1205882352941</v>
      </c>
      <c r="N234" s="73">
        <v>1</v>
      </c>
      <c r="O234" s="73">
        <v>1.19</v>
      </c>
      <c r="P234" s="73">
        <v>942</v>
      </c>
      <c r="Q234" s="36">
        <f>P234/S234</f>
        <v>7.4761904761904763</v>
      </c>
      <c r="R234" s="74">
        <v>2549</v>
      </c>
      <c r="S234" s="48">
        <v>126</v>
      </c>
      <c r="T234" s="63">
        <v>51</v>
      </c>
      <c r="U234" s="63">
        <v>66</v>
      </c>
      <c r="V234" s="63">
        <v>52</v>
      </c>
      <c r="W234" s="39">
        <f t="shared" si="94"/>
        <v>8</v>
      </c>
      <c r="X234" s="39">
        <f t="shared" si="66"/>
        <v>117</v>
      </c>
      <c r="Y234" s="91">
        <f t="shared" si="62"/>
        <v>0.64043228469666968</v>
      </c>
      <c r="Z234" s="65">
        <f>V234/(X235/31)</f>
        <v>13.433333333333334</v>
      </c>
      <c r="AA234" s="4">
        <f t="shared" si="100"/>
        <v>1.4792049569223309E-5</v>
      </c>
      <c r="AB234" s="4">
        <f t="shared" si="63"/>
        <v>941.99998520795043</v>
      </c>
      <c r="AC234" s="54">
        <f t="shared" si="88"/>
        <v>0.32303368708981806</v>
      </c>
      <c r="AD234" s="54">
        <f t="shared" si="90"/>
        <v>1.8823655768227754E-2</v>
      </c>
      <c r="AE234" s="54">
        <f t="shared" si="87"/>
        <v>0.38056940646614118</v>
      </c>
      <c r="AF234" s="54">
        <f t="shared" si="67"/>
        <v>0.98295248407643299</v>
      </c>
      <c r="AG234" s="54">
        <f t="shared" si="57"/>
        <v>-2.0507501398360661E-2</v>
      </c>
      <c r="AH234" s="4">
        <f t="shared" si="78"/>
        <v>746.04</v>
      </c>
      <c r="AI234" s="66">
        <f>AH234/31</f>
        <v>24.065806451612904</v>
      </c>
      <c r="AJ234" s="54">
        <f t="shared" si="64"/>
        <v>0.63841683833250618</v>
      </c>
      <c r="AK234" s="39">
        <f t="shared" si="79"/>
        <v>283.91999999999996</v>
      </c>
      <c r="AL234" s="66">
        <f>AK234/31</f>
        <v>9.1587096774193544</v>
      </c>
      <c r="AM234" s="54">
        <f t="shared" si="65"/>
        <v>1.2379518547128465</v>
      </c>
      <c r="AN234" s="39">
        <f t="shared" si="101"/>
        <v>193.76998520795027</v>
      </c>
      <c r="AO234" s="40">
        <f t="shared" si="95"/>
        <v>0.49057324840764333</v>
      </c>
      <c r="AP234" s="40">
        <f t="shared" si="102"/>
        <v>0.79197452229299359</v>
      </c>
      <c r="AQ234" s="40">
        <f t="shared" si="103"/>
        <v>0.20570062123986227</v>
      </c>
      <c r="AR234" s="41">
        <f t="shared" si="84"/>
        <v>1483.5483870967741</v>
      </c>
      <c r="AS234" s="39">
        <f t="shared" si="85"/>
        <v>1065.4516129032259</v>
      </c>
      <c r="AT234" s="40">
        <f t="shared" si="86"/>
        <v>0.58201192118351286</v>
      </c>
      <c r="AU234" s="5">
        <f t="shared" si="56"/>
        <v>0.29439010721647074</v>
      </c>
      <c r="AV234" s="44">
        <f>'[1]Monthly SBO'!$K218</f>
        <v>0.42614666666666645</v>
      </c>
      <c r="AW234" s="68"/>
      <c r="AX234" s="71">
        <f>S234/31</f>
        <v>4.064516129032258</v>
      </c>
      <c r="AY234" s="54">
        <f t="shared" si="96"/>
        <v>0.52592621299023379</v>
      </c>
      <c r="AZ234" s="42">
        <f t="shared" si="68"/>
        <v>1.064516129032258</v>
      </c>
      <c r="BA234" s="67">
        <f>F234/31</f>
        <v>14.907096774193549</v>
      </c>
      <c r="BB234" s="54">
        <f t="shared" si="97"/>
        <v>0.40686077521645436</v>
      </c>
      <c r="BC234" s="42">
        <f t="shared" si="60"/>
        <v>2.3229032258064528</v>
      </c>
      <c r="BD234" s="42">
        <f t="shared" si="72"/>
        <v>6.3764102564102565</v>
      </c>
      <c r="BE234" s="42">
        <f t="shared" si="73"/>
        <v>3.6676190476190476</v>
      </c>
      <c r="BF234" s="68">
        <f>[2]Prices!$L579</f>
        <v>31.61</v>
      </c>
      <c r="BG234" s="68">
        <f t="shared" si="77"/>
        <v>32.436666666666667</v>
      </c>
      <c r="BH234" s="42">
        <f t="shared" si="74"/>
        <v>1.2134126984126983</v>
      </c>
      <c r="BI234" s="42">
        <f t="shared" si="75"/>
        <v>1.0161111111111112</v>
      </c>
      <c r="BJ234" s="42">
        <f>SUM(L234:M234)*'[12]Yellow Grease Complex'!$BH$119/S234</f>
        <v>0</v>
      </c>
      <c r="BK234" s="42">
        <f>SUM(L234:M234)*'[12]Yellow Grease Complex'!$BH$120/S234</f>
        <v>0</v>
      </c>
      <c r="BL234" s="42">
        <f t="shared" si="69"/>
        <v>0.34265625</v>
      </c>
      <c r="BM234" s="42">
        <f t="shared" si="70"/>
        <v>8.6479663848876565E-2</v>
      </c>
      <c r="BN234" s="4">
        <f t="shared" si="98"/>
        <v>388.54838709677415</v>
      </c>
      <c r="BO234" s="54">
        <f t="shared" si="104"/>
        <v>0.13591295116772825</v>
      </c>
      <c r="BP234" s="54">
        <f t="shared" si="104"/>
        <v>0.16230360934182589</v>
      </c>
      <c r="BQ234" s="54">
        <f t="shared" si="71"/>
        <v>0.49057324840764333</v>
      </c>
      <c r="BR234" s="54">
        <f t="shared" si="105"/>
        <v>6.2101910828025473E-3</v>
      </c>
      <c r="BS234" s="54">
        <f t="shared" si="105"/>
        <v>2.2366663452925904E-2</v>
      </c>
      <c r="BT234" s="54">
        <f t="shared" si="105"/>
        <v>4.6932059447983017E-2</v>
      </c>
      <c r="BU234" s="54" cm="1">
        <f t="array" ref="BU234">SUM(K234:M234/$P234)</f>
        <v>0.13019170725615084</v>
      </c>
      <c r="BV234" s="71">
        <f>[3]Biodiesel!$J3/1000000</f>
        <v>110.496056</v>
      </c>
      <c r="BW234" s="71">
        <f t="shared" si="91"/>
        <v>126</v>
      </c>
      <c r="BX234" s="71">
        <f t="shared" si="93"/>
        <v>15.503944000000004</v>
      </c>
      <c r="BY234" s="54">
        <f t="shared" si="89"/>
        <v>-1.4780033774689505E-3</v>
      </c>
      <c r="EW234" s="4">
        <f>'[4]Renewable Diesel'!$AX97</f>
        <v>408</v>
      </c>
      <c r="EX234" s="4">
        <f t="shared" si="99"/>
        <v>2957</v>
      </c>
    </row>
    <row r="235" spans="1:154">
      <c r="A235" s="30">
        <v>43132</v>
      </c>
      <c r="B235" s="73">
        <v>102.36</v>
      </c>
      <c r="C235" s="73">
        <v>143.28</v>
      </c>
      <c r="D235" s="386">
        <v>0</v>
      </c>
      <c r="E235" s="386">
        <v>0</v>
      </c>
      <c r="F235" s="73">
        <v>495.59</v>
      </c>
      <c r="G235" s="61">
        <v>2</v>
      </c>
      <c r="H235" s="73">
        <v>6.35</v>
      </c>
      <c r="I235" s="73">
        <v>11.0693969726562</v>
      </c>
      <c r="J235" s="73">
        <v>43.86</v>
      </c>
      <c r="K235" s="73">
        <v>4.87</v>
      </c>
      <c r="L235" s="73">
        <v>123.15</v>
      </c>
      <c r="M235" s="73">
        <v>16.1205882352941</v>
      </c>
      <c r="N235" s="73">
        <v>0</v>
      </c>
      <c r="O235" s="73">
        <v>4.3499999999999996</v>
      </c>
      <c r="P235" s="73">
        <v>953</v>
      </c>
      <c r="Q235" s="36">
        <f t="shared" si="61"/>
        <v>7.4453125</v>
      </c>
      <c r="R235" s="74">
        <v>2550</v>
      </c>
      <c r="S235" s="48">
        <v>128</v>
      </c>
      <c r="T235" s="63">
        <v>48</v>
      </c>
      <c r="U235" s="63">
        <v>72</v>
      </c>
      <c r="V235" s="63">
        <v>60</v>
      </c>
      <c r="W235" s="39">
        <f t="shared" si="94"/>
        <v>8</v>
      </c>
      <c r="X235" s="39">
        <f t="shared" si="66"/>
        <v>120</v>
      </c>
      <c r="Y235" s="91">
        <f t="shared" si="62"/>
        <v>0.52016162236756069</v>
      </c>
      <c r="Z235" s="65">
        <f>V235/(X236/28)</f>
        <v>11.506849315068493</v>
      </c>
      <c r="AA235" s="4">
        <f t="shared" si="100"/>
        <v>1.4792049569223309E-5</v>
      </c>
      <c r="AB235" s="4">
        <f t="shared" si="63"/>
        <v>952.99998520795043</v>
      </c>
      <c r="AC235" s="54">
        <f t="shared" si="88"/>
        <v>0.29483693642384567</v>
      </c>
      <c r="AD235" s="54">
        <f t="shared" si="90"/>
        <v>-5.8798616429101003E-4</v>
      </c>
      <c r="AE235" s="54">
        <f t="shared" si="87"/>
        <v>0.33319430055299165</v>
      </c>
      <c r="AF235" s="54">
        <f t="shared" si="67"/>
        <v>0.98702908709338921</v>
      </c>
      <c r="AG235" s="54">
        <f t="shared" si="57"/>
        <v>-1.5392121337832743E-3</v>
      </c>
      <c r="AH235" s="4">
        <f t="shared" si="78"/>
        <v>743.23</v>
      </c>
      <c r="AI235" s="66">
        <f>AH235/28</f>
        <v>26.543928571428573</v>
      </c>
      <c r="AJ235" s="54">
        <f t="shared" si="64"/>
        <v>0.64890185005121825</v>
      </c>
      <c r="AK235" s="39">
        <f t="shared" si="79"/>
        <v>247.64</v>
      </c>
      <c r="AL235" s="66">
        <f>AK235/28</f>
        <v>8.8442857142857143</v>
      </c>
      <c r="AM235" s="54">
        <f t="shared" si="65"/>
        <v>1.0369255798729666</v>
      </c>
      <c r="AN235" s="39">
        <f t="shared" si="101"/>
        <v>205.4199852079503</v>
      </c>
      <c r="AO235" s="40">
        <f t="shared" si="95"/>
        <v>0.52003147953830009</v>
      </c>
      <c r="AP235" s="40">
        <f t="shared" si="102"/>
        <v>0.77988457502623298</v>
      </c>
      <c r="AQ235" s="40">
        <f t="shared" si="103"/>
        <v>0.21555087639868867</v>
      </c>
      <c r="AR235" s="41">
        <f t="shared" si="84"/>
        <v>1668.5714285714284</v>
      </c>
      <c r="AS235" s="39">
        <f t="shared" si="85"/>
        <v>881.42857142857156</v>
      </c>
      <c r="AT235" s="40">
        <f t="shared" si="86"/>
        <v>0.65434173669467777</v>
      </c>
      <c r="AU235" s="5">
        <f t="shared" si="56"/>
        <v>0.31601595465293064</v>
      </c>
      <c r="AV235" s="44">
        <f>'[1]Monthly SBO'!$K219</f>
        <v>0.50816105263157885</v>
      </c>
      <c r="AW235" s="68"/>
      <c r="AX235" s="71">
        <f>S235/28</f>
        <v>4.5714285714285712</v>
      </c>
      <c r="AY235" s="54">
        <f t="shared" si="96"/>
        <v>0.51216584678924626</v>
      </c>
      <c r="AZ235" s="42">
        <f t="shared" si="68"/>
        <v>1.214285714285714</v>
      </c>
      <c r="BA235" s="67">
        <f>F235/28</f>
        <v>17.699642857142855</v>
      </c>
      <c r="BB235" s="54">
        <f t="shared" si="97"/>
        <v>0.50558819104942421</v>
      </c>
      <c r="BC235" s="42">
        <f t="shared" si="60"/>
        <v>4.5146428571428547</v>
      </c>
      <c r="BD235" s="42">
        <f t="shared" si="72"/>
        <v>6.1935833333333337</v>
      </c>
      <c r="BE235" s="42">
        <f t="shared" si="73"/>
        <v>3.8717968749999998</v>
      </c>
      <c r="BF235" s="68">
        <f>[2]Prices!$L580</f>
        <v>30.63</v>
      </c>
      <c r="BG235" s="68">
        <f t="shared" si="77"/>
        <v>31.503333333333334</v>
      </c>
      <c r="BH235" s="42">
        <f t="shared" si="74"/>
        <v>1.119375</v>
      </c>
      <c r="BI235" s="42">
        <f t="shared" si="75"/>
        <v>0.7996875</v>
      </c>
      <c r="BJ235" s="42">
        <f>SUM(L235:M235)*'[12]Yellow Grease Complex'!$BH$119/S235</f>
        <v>0</v>
      </c>
      <c r="BK235" s="42">
        <f>SUM(L235:M235)*'[12]Yellow Grease Complex'!$BH$120/S235</f>
        <v>0</v>
      </c>
      <c r="BL235" s="42">
        <f t="shared" si="69"/>
        <v>0.33093959731543626</v>
      </c>
      <c r="BM235" s="42">
        <f t="shared" si="70"/>
        <v>0.15382550335570472</v>
      </c>
      <c r="BN235" s="4">
        <f t="shared" si="98"/>
        <v>443.21428571428555</v>
      </c>
      <c r="BO235" s="54">
        <f t="shared" si="104"/>
        <v>0.10740818467995802</v>
      </c>
      <c r="BP235" s="54">
        <f t="shared" si="104"/>
        <v>0.15034627492130115</v>
      </c>
      <c r="BQ235" s="54">
        <f t="shared" si="71"/>
        <v>0.52003147953830009</v>
      </c>
      <c r="BR235" s="54">
        <f t="shared" si="105"/>
        <v>6.663168940188877E-3</v>
      </c>
      <c r="BS235" s="54">
        <f t="shared" si="105"/>
        <v>1.1615316865326549E-2</v>
      </c>
      <c r="BT235" s="54">
        <f t="shared" si="105"/>
        <v>4.602308499475341E-2</v>
      </c>
      <c r="BU235" s="54" cm="1">
        <f t="array" ref="BU235">SUM(K235:M235/$P235)</f>
        <v>0.15124930559841984</v>
      </c>
      <c r="BV235" s="71">
        <f>[3]Biodiesel!$J4/1000000</f>
        <v>115.536272</v>
      </c>
      <c r="BW235" s="71">
        <f t="shared" si="91"/>
        <v>128</v>
      </c>
      <c r="BX235" s="71">
        <f t="shared" si="93"/>
        <v>12.463728000000003</v>
      </c>
      <c r="BY235" s="54">
        <f t="shared" si="89"/>
        <v>0.677401607293735</v>
      </c>
      <c r="EW235" s="4">
        <f>'[4]Renewable Diesel'!$AX98</f>
        <v>408</v>
      </c>
      <c r="EX235" s="4">
        <f t="shared" si="99"/>
        <v>2958</v>
      </c>
    </row>
    <row r="236" spans="1:154">
      <c r="A236" s="30">
        <v>43160</v>
      </c>
      <c r="B236" s="73">
        <v>100.98</v>
      </c>
      <c r="C236" s="73">
        <v>154.71</v>
      </c>
      <c r="D236" s="386">
        <v>0</v>
      </c>
      <c r="E236" s="386">
        <v>0</v>
      </c>
      <c r="F236" s="73">
        <v>624.15</v>
      </c>
      <c r="G236" s="61">
        <v>2</v>
      </c>
      <c r="H236" s="73">
        <v>4.81005859375</v>
      </c>
      <c r="I236" s="73">
        <v>22.92</v>
      </c>
      <c r="J236" s="73">
        <v>49.31</v>
      </c>
      <c r="K236" s="73">
        <v>5.37</v>
      </c>
      <c r="L236" s="73">
        <v>137.93</v>
      </c>
      <c r="M236" s="73">
        <v>11.12</v>
      </c>
      <c r="N236" s="73">
        <v>0</v>
      </c>
      <c r="O236" s="61">
        <v>2.7</v>
      </c>
      <c r="P236" s="73">
        <v>1116</v>
      </c>
      <c r="Q236" s="36">
        <f t="shared" si="61"/>
        <v>7.4899328859060406</v>
      </c>
      <c r="R236" s="74">
        <v>2548</v>
      </c>
      <c r="S236" s="48">
        <v>149</v>
      </c>
      <c r="T236" s="63">
        <v>54</v>
      </c>
      <c r="U236" s="63">
        <v>92</v>
      </c>
      <c r="V236" s="63">
        <v>62</v>
      </c>
      <c r="W236" s="39">
        <f t="shared" si="94"/>
        <v>2</v>
      </c>
      <c r="X236" s="39">
        <f t="shared" si="66"/>
        <v>146</v>
      </c>
      <c r="Y236" s="91">
        <f t="shared" si="62"/>
        <v>0.38644315410142638</v>
      </c>
      <c r="Z236" s="65">
        <f>V236/(X237/31)</f>
        <v>13.255172413793103</v>
      </c>
      <c r="AA236" s="4">
        <f t="shared" si="100"/>
        <v>-5.8593749827196007E-5</v>
      </c>
      <c r="AB236" s="4">
        <f t="shared" si="63"/>
        <v>1116.0000585937498</v>
      </c>
      <c r="AC236" s="54">
        <f t="shared" si="88"/>
        <v>0.3022171045434654</v>
      </c>
      <c r="AD236" s="54">
        <f t="shared" si="90"/>
        <v>2.1618986959901054E-2</v>
      </c>
      <c r="AE236" s="54">
        <f t="shared" si="87"/>
        <v>0.29221854304635764</v>
      </c>
      <c r="AF236" s="54">
        <f t="shared" si="67"/>
        <v>0.98114897849462357</v>
      </c>
      <c r="AG236" s="54">
        <f t="shared" si="57"/>
        <v>-2.217664914695594E-2</v>
      </c>
      <c r="AH236" s="4">
        <f t="shared" si="78"/>
        <v>881.83999999999992</v>
      </c>
      <c r="AI236" s="66">
        <f>AH236/31</f>
        <v>28.446451612903225</v>
      </c>
      <c r="AJ236" s="54">
        <f t="shared" si="64"/>
        <v>0.54407001054080273</v>
      </c>
      <c r="AK236" s="39">
        <f t="shared" si="79"/>
        <v>257.69</v>
      </c>
      <c r="AL236" s="66">
        <f>AK236/31</f>
        <v>8.3125806451612902</v>
      </c>
      <c r="AM236" s="54">
        <f t="shared" si="65"/>
        <v>0.57391006926205979</v>
      </c>
      <c r="AN236" s="39">
        <f t="shared" si="101"/>
        <v>231.46005859375003</v>
      </c>
      <c r="AO236" s="40">
        <f t="shared" si="95"/>
        <v>0.55927419354838703</v>
      </c>
      <c r="AP236" s="40">
        <f t="shared" si="102"/>
        <v>0.79017921146953396</v>
      </c>
      <c r="AQ236" s="40">
        <f t="shared" si="103"/>
        <v>0.20740148619511653</v>
      </c>
      <c r="AR236" s="41">
        <f t="shared" si="84"/>
        <v>1754.3548387096776</v>
      </c>
      <c r="AS236" s="39">
        <f t="shared" si="85"/>
        <v>793.64516129032245</v>
      </c>
      <c r="AT236" s="40">
        <f t="shared" si="86"/>
        <v>0.68852230718590168</v>
      </c>
      <c r="AU236" s="5">
        <f t="shared" si="56"/>
        <v>0.20721607144911069</v>
      </c>
      <c r="AV236" s="44">
        <f>'[1]Monthly SBO'!$K220</f>
        <v>0.48757428571428546</v>
      </c>
      <c r="AW236" s="68"/>
      <c r="AX236" s="71">
        <f>S236/31</f>
        <v>4.806451612903226</v>
      </c>
      <c r="AY236" s="54">
        <f t="shared" si="96"/>
        <v>0.39178454801563278</v>
      </c>
      <c r="AZ236" s="42">
        <f t="shared" si="68"/>
        <v>1.0645161290322585</v>
      </c>
      <c r="BA236" s="67">
        <f>F236/31</f>
        <v>20.133870967741935</v>
      </c>
      <c r="BB236" s="54">
        <f t="shared" si="97"/>
        <v>0.53207752805679087</v>
      </c>
      <c r="BC236" s="42">
        <f t="shared" si="60"/>
        <v>8.2158064516129024</v>
      </c>
      <c r="BD236" s="42">
        <f t="shared" si="72"/>
        <v>6.0399999999999991</v>
      </c>
      <c r="BE236" s="42">
        <f t="shared" si="73"/>
        <v>4.1889261744966442</v>
      </c>
      <c r="BF236" s="68">
        <f>[2]Prices!$L581</f>
        <v>30.28</v>
      </c>
      <c r="BG236" s="68">
        <f t="shared" si="77"/>
        <v>30.84</v>
      </c>
      <c r="BH236" s="42">
        <f t="shared" si="74"/>
        <v>1.0383221476510067</v>
      </c>
      <c r="BI236" s="42">
        <f t="shared" si="75"/>
        <v>0.6777181208053692</v>
      </c>
      <c r="BJ236" s="42">
        <f>SUM(L236:M236)*'[12]Yellow Grease Complex'!$BH$119/S236</f>
        <v>0</v>
      </c>
      <c r="BK236" s="42">
        <f>SUM(L236:M236)*'[12]Yellow Grease Complex'!$BH$120/S236</f>
        <v>0</v>
      </c>
      <c r="BL236" s="42">
        <f t="shared" si="69"/>
        <v>0.3776223776223776</v>
      </c>
      <c r="BM236" s="42">
        <f t="shared" si="70"/>
        <v>0.30020979020979022</v>
      </c>
      <c r="BN236" s="4">
        <f t="shared" si="98"/>
        <v>388.54838709677438</v>
      </c>
      <c r="BO236" s="54">
        <f t="shared" si="104"/>
        <v>9.0483870967741936E-2</v>
      </c>
      <c r="BP236" s="54">
        <f t="shared" si="104"/>
        <v>0.13862903225806453</v>
      </c>
      <c r="BQ236" s="54">
        <f t="shared" si="71"/>
        <v>0.55927419354838703</v>
      </c>
      <c r="BR236" s="54">
        <f t="shared" si="105"/>
        <v>4.3100883456541218E-3</v>
      </c>
      <c r="BS236" s="54">
        <f t="shared" si="105"/>
        <v>2.0537634408602151E-2</v>
      </c>
      <c r="BT236" s="54">
        <f t="shared" si="105"/>
        <v>4.4184587813620071E-2</v>
      </c>
      <c r="BU236" s="54" cm="1">
        <f t="array" ref="BU236">SUM(K236:M236/$P236)</f>
        <v>0.13836917562724016</v>
      </c>
      <c r="BV236" s="71">
        <f>[3]Biodiesel!$J5/1000000</f>
        <v>145.196752</v>
      </c>
      <c r="BW236" s="71">
        <f t="shared" si="91"/>
        <v>149</v>
      </c>
      <c r="BX236" s="71">
        <f t="shared" si="93"/>
        <v>3.8032479999999964</v>
      </c>
      <c r="BY236" s="54">
        <f t="shared" si="89"/>
        <v>0.46374993899835815</v>
      </c>
      <c r="EW236" s="4">
        <f>'[4]Renewable Diesel'!$AX99</f>
        <v>408</v>
      </c>
      <c r="EX236" s="4">
        <f t="shared" si="99"/>
        <v>2956</v>
      </c>
    </row>
    <row r="237" spans="1:154">
      <c r="A237" s="30">
        <v>43191</v>
      </c>
      <c r="B237" s="73">
        <v>116.42</v>
      </c>
      <c r="C237" s="73">
        <v>177.52</v>
      </c>
      <c r="D237" s="386">
        <v>1</v>
      </c>
      <c r="E237" s="386">
        <v>0</v>
      </c>
      <c r="F237" s="73">
        <v>519.55999999999995</v>
      </c>
      <c r="G237" s="61">
        <v>2</v>
      </c>
      <c r="H237" s="73">
        <v>7.9830322265625</v>
      </c>
      <c r="I237" s="73">
        <v>42.93</v>
      </c>
      <c r="J237" s="73">
        <v>54</v>
      </c>
      <c r="K237" s="73">
        <v>4.2470833333333298</v>
      </c>
      <c r="L237" s="73">
        <v>139.53</v>
      </c>
      <c r="M237" s="73">
        <v>10.11</v>
      </c>
      <c r="N237" s="73">
        <v>0</v>
      </c>
      <c r="O237" s="61">
        <v>2.7</v>
      </c>
      <c r="P237" s="73">
        <v>1078</v>
      </c>
      <c r="Q237" s="36">
        <f t="shared" si="61"/>
        <v>7.5384615384615383</v>
      </c>
      <c r="R237" s="74">
        <v>2567</v>
      </c>
      <c r="S237" s="48">
        <v>143</v>
      </c>
      <c r="T237" s="63">
        <v>57</v>
      </c>
      <c r="U237" s="63">
        <v>88</v>
      </c>
      <c r="V237" s="63">
        <v>59</v>
      </c>
      <c r="W237" s="39">
        <f t="shared" si="94"/>
        <v>-3</v>
      </c>
      <c r="X237" s="39">
        <f t="shared" si="66"/>
        <v>145</v>
      </c>
      <c r="Y237" s="91">
        <f t="shared" si="62"/>
        <v>0.30425553954611373</v>
      </c>
      <c r="Z237" s="65">
        <f>V237/(X238/30)</f>
        <v>10.858895705521473</v>
      </c>
      <c r="AA237" s="4">
        <f t="shared" si="100"/>
        <v>-1.1555989567568759E-4</v>
      </c>
      <c r="AB237" s="4">
        <f t="shared" si="63"/>
        <v>1078.0001155598957</v>
      </c>
      <c r="AC237" s="54">
        <f t="shared" si="88"/>
        <v>0.13473696374725863</v>
      </c>
      <c r="AD237" s="54">
        <f t="shared" si="90"/>
        <v>1.5827360183490846E-2</v>
      </c>
      <c r="AE237" s="54">
        <f t="shared" si="87"/>
        <v>0.36367421922841398</v>
      </c>
      <c r="AF237" s="54">
        <f t="shared" si="67"/>
        <v>0.97483285714285706</v>
      </c>
      <c r="AG237" s="54">
        <f t="shared" si="57"/>
        <v>-1.622501315014202E-2</v>
      </c>
      <c r="AH237" s="4">
        <f t="shared" si="78"/>
        <v>816.5</v>
      </c>
      <c r="AI237" s="66">
        <f>AH237/30</f>
        <v>27.216666666666665</v>
      </c>
      <c r="AJ237" s="54">
        <f t="shared" si="64"/>
        <v>0.39752775372017957</v>
      </c>
      <c r="AK237" s="39">
        <f t="shared" si="79"/>
        <v>296.94</v>
      </c>
      <c r="AL237" s="66">
        <f>AK237/30</f>
        <v>9.8979999999999997</v>
      </c>
      <c r="AM237" s="54">
        <f t="shared" si="65"/>
        <v>0.62765712531655282</v>
      </c>
      <c r="AN237" s="39">
        <f t="shared" si="101"/>
        <v>258.80011555989586</v>
      </c>
      <c r="AO237" s="40">
        <f t="shared" si="95"/>
        <v>0.48196660482374765</v>
      </c>
      <c r="AP237" s="40">
        <f t="shared" si="102"/>
        <v>0.75742115027829315</v>
      </c>
      <c r="AQ237" s="40">
        <f t="shared" si="103"/>
        <v>0.24007431870120211</v>
      </c>
      <c r="AR237" s="41">
        <f t="shared" si="84"/>
        <v>1739.8333333333333</v>
      </c>
      <c r="AS237" s="39">
        <f t="shared" si="85"/>
        <v>827.16666666666674</v>
      </c>
      <c r="AT237" s="40">
        <f t="shared" si="86"/>
        <v>0.67776912089339048</v>
      </c>
      <c r="AU237" s="5">
        <f t="shared" si="56"/>
        <v>0.11163105684425934</v>
      </c>
      <c r="AV237" s="44">
        <f>'[1]Monthly SBO'!$K221</f>
        <v>0.30724857142857143</v>
      </c>
      <c r="AW237" s="68"/>
      <c r="AX237" s="71">
        <f>S237/30</f>
        <v>4.7666666666666666</v>
      </c>
      <c r="AY237" s="54">
        <f t="shared" si="96"/>
        <v>0.28824418623506576</v>
      </c>
      <c r="AZ237" s="42">
        <f t="shared" si="68"/>
        <v>0.53333333333333321</v>
      </c>
      <c r="BA237" s="67">
        <f>F237/30</f>
        <v>17.318666666666665</v>
      </c>
      <c r="BB237" s="54">
        <f t="shared" si="97"/>
        <v>0.29304251739619502</v>
      </c>
      <c r="BC237" s="42">
        <f t="shared" si="60"/>
        <v>3.0949999999999989</v>
      </c>
      <c r="BD237" s="42">
        <f t="shared" si="72"/>
        <v>5.6310344827586203</v>
      </c>
      <c r="BE237" s="42">
        <f t="shared" si="73"/>
        <v>3.6332867132867128</v>
      </c>
      <c r="BF237" s="68">
        <f>[2]Prices!$L582</f>
        <v>29.7</v>
      </c>
      <c r="BG237" s="68">
        <f t="shared" si="77"/>
        <v>30.203333333333333</v>
      </c>
      <c r="BH237" s="42">
        <f t="shared" si="74"/>
        <v>1.2413986013986014</v>
      </c>
      <c r="BI237" s="42">
        <f t="shared" si="75"/>
        <v>0.81412587412587412</v>
      </c>
      <c r="BJ237" s="42">
        <f>SUM(L237:M237)*'[12]Yellow Grease Complex'!$BH$119/S237</f>
        <v>0</v>
      </c>
      <c r="BK237" s="42">
        <f>SUM(L237:M237)*'[12]Yellow Grease Complex'!$BH$120/S237</f>
        <v>0</v>
      </c>
      <c r="BL237" s="42">
        <f t="shared" si="69"/>
        <v>0.34907284768211921</v>
      </c>
      <c r="BM237" s="42">
        <f t="shared" si="70"/>
        <v>0.32483443708609272</v>
      </c>
      <c r="BN237" s="4">
        <f t="shared" si="98"/>
        <v>194.66666666666652</v>
      </c>
      <c r="BO237" s="54">
        <f t="shared" si="104"/>
        <v>0.10799628942486085</v>
      </c>
      <c r="BP237" s="54">
        <f t="shared" si="104"/>
        <v>0.1646753246753247</v>
      </c>
      <c r="BQ237" s="54">
        <f t="shared" si="71"/>
        <v>0.48196660482374765</v>
      </c>
      <c r="BR237" s="54">
        <f t="shared" si="105"/>
        <v>7.4054102287221708E-3</v>
      </c>
      <c r="BS237" s="54">
        <f t="shared" si="105"/>
        <v>3.9823747680890538E-2</v>
      </c>
      <c r="BT237" s="54">
        <f t="shared" si="105"/>
        <v>5.0092764378478663E-2</v>
      </c>
      <c r="BU237" s="54" cm="1">
        <f t="array" ref="BU237">SUM(K237:M237/$P237)</f>
        <v>0.14275239641311069</v>
      </c>
      <c r="BV237" s="71">
        <f>[3]Biodiesel!$J6/1000000</f>
        <v>144.63767300000001</v>
      </c>
      <c r="BW237" s="71">
        <f t="shared" si="91"/>
        <v>143</v>
      </c>
      <c r="BX237" s="71">
        <f t="shared" si="93"/>
        <v>-1.6376730000000066</v>
      </c>
      <c r="BY237" s="54">
        <f t="shared" si="89"/>
        <v>-0.50005321008863035</v>
      </c>
      <c r="EW237" s="4">
        <f>'[4]Renewable Diesel'!$AX100</f>
        <v>408</v>
      </c>
      <c r="EX237" s="4">
        <f t="shared" si="99"/>
        <v>2975</v>
      </c>
    </row>
    <row r="238" spans="1:154">
      <c r="A238" s="30">
        <v>43221</v>
      </c>
      <c r="B238" s="61">
        <v>101.31005859375</v>
      </c>
      <c r="C238" s="73">
        <v>178.48</v>
      </c>
      <c r="D238" s="386">
        <v>1</v>
      </c>
      <c r="E238" s="386">
        <v>0</v>
      </c>
      <c r="F238" s="73">
        <v>581.33000000000004</v>
      </c>
      <c r="G238" s="61">
        <v>2</v>
      </c>
      <c r="H238" s="73">
        <v>8.31</v>
      </c>
      <c r="I238" s="73">
        <v>49.05</v>
      </c>
      <c r="J238" s="73">
        <v>52.71</v>
      </c>
      <c r="K238" s="73">
        <v>4.76</v>
      </c>
      <c r="L238" s="73">
        <v>154.02000000000001</v>
      </c>
      <c r="M238" s="73">
        <v>12.33</v>
      </c>
      <c r="N238" s="73">
        <v>0</v>
      </c>
      <c r="O238" s="61">
        <v>2.7</v>
      </c>
      <c r="P238" s="73">
        <v>1148</v>
      </c>
      <c r="Q238" s="36">
        <f t="shared" si="61"/>
        <v>7.6026490066225163</v>
      </c>
      <c r="R238" s="74">
        <v>2511</v>
      </c>
      <c r="S238" s="48">
        <v>151</v>
      </c>
      <c r="T238" s="63">
        <v>71</v>
      </c>
      <c r="U238" s="63">
        <v>92</v>
      </c>
      <c r="V238" s="63">
        <v>48</v>
      </c>
      <c r="W238" s="39">
        <f t="shared" si="94"/>
        <v>-11</v>
      </c>
      <c r="X238" s="39">
        <f t="shared" si="66"/>
        <v>163</v>
      </c>
      <c r="Y238" s="91">
        <f t="shared" si="62"/>
        <v>0.29396784863638503</v>
      </c>
      <c r="Z238" s="65">
        <f>V238/(X239/31)</f>
        <v>9.3584905660377355</v>
      </c>
      <c r="AA238" s="4">
        <f t="shared" si="100"/>
        <v>-5.8593750054569682E-5</v>
      </c>
      <c r="AB238" s="4">
        <f t="shared" si="63"/>
        <v>1148.0000585937501</v>
      </c>
      <c r="AC238" s="54">
        <f t="shared" si="88"/>
        <v>8.9184116312855943E-2</v>
      </c>
      <c r="AD238" s="54">
        <f t="shared" si="90"/>
        <v>2.1330654755057576E-2</v>
      </c>
      <c r="AE238" s="54">
        <f t="shared" si="87"/>
        <v>0.32725783388706003</v>
      </c>
      <c r="AF238" s="54">
        <f t="shared" si="67"/>
        <v>0.9666025609756097</v>
      </c>
      <c r="AG238" s="54">
        <f t="shared" si="57"/>
        <v>-2.1341972545319887E-2</v>
      </c>
      <c r="AH238" s="4">
        <f t="shared" si="78"/>
        <v>864.12005859375006</v>
      </c>
      <c r="AI238" s="66">
        <f>AH238/31</f>
        <v>27.874840599798389</v>
      </c>
      <c r="AJ238" s="54">
        <f t="shared" si="64"/>
        <v>0.3246589302316758</v>
      </c>
      <c r="AK238" s="39">
        <f t="shared" si="79"/>
        <v>282.79005859375002</v>
      </c>
      <c r="AL238" s="66">
        <f>AK238/31</f>
        <v>9.1222599546370979</v>
      </c>
      <c r="AM238" s="54">
        <f t="shared" si="65"/>
        <v>0.48934072022662178</v>
      </c>
      <c r="AN238" s="39">
        <f t="shared" si="101"/>
        <v>281.18</v>
      </c>
      <c r="AO238" s="40">
        <f t="shared" si="95"/>
        <v>0.5063850174216028</v>
      </c>
      <c r="AP238" s="40">
        <f t="shared" si="102"/>
        <v>0.7527178210746952</v>
      </c>
      <c r="AQ238" s="40">
        <f t="shared" si="103"/>
        <v>0.24493031358885017</v>
      </c>
      <c r="AR238" s="41">
        <f t="shared" si="84"/>
        <v>1777.9032258064517</v>
      </c>
      <c r="AS238" s="39">
        <f t="shared" si="85"/>
        <v>733.0967741935483</v>
      </c>
      <c r="AT238" s="40">
        <f t="shared" si="86"/>
        <v>0.70804588841356098</v>
      </c>
      <c r="AU238" s="5">
        <f t="shared" ref="AU238:AU283" si="106">AT238/AVERAGE(AT226,AT214,AT202,AT190,AT178)-1</f>
        <v>0.10015397801358961</v>
      </c>
      <c r="AV238" s="44">
        <f>'[1]Monthly SBO'!$K222</f>
        <v>0.1394618181818181</v>
      </c>
      <c r="AW238" s="68"/>
      <c r="AX238" s="71">
        <f>S238/31</f>
        <v>4.870967741935484</v>
      </c>
      <c r="AY238" s="54">
        <f t="shared" si="96"/>
        <v>0.24772558630707953</v>
      </c>
      <c r="AZ238" s="42">
        <f t="shared" si="68"/>
        <v>0.48387096774193594</v>
      </c>
      <c r="BA238" s="67">
        <f>F238/31</f>
        <v>18.752580645161292</v>
      </c>
      <c r="BB238" s="54">
        <f t="shared" si="97"/>
        <v>0.25704388290396096</v>
      </c>
      <c r="BC238" s="42">
        <f t="shared" si="60"/>
        <v>1.1554838709677426</v>
      </c>
      <c r="BD238" s="42">
        <f t="shared" si="72"/>
        <v>5.3013500527223929</v>
      </c>
      <c r="BE238" s="42">
        <f t="shared" si="73"/>
        <v>3.8498675496688746</v>
      </c>
      <c r="BF238" s="68">
        <f>[2]Prices!$L583</f>
        <v>29.4</v>
      </c>
      <c r="BG238" s="68">
        <f t="shared" si="77"/>
        <v>29.793333333333333</v>
      </c>
      <c r="BH238" s="42">
        <f t="shared" si="74"/>
        <v>1.1819867549668874</v>
      </c>
      <c r="BI238" s="42">
        <f t="shared" si="75"/>
        <v>0.67092754035596025</v>
      </c>
      <c r="BJ238" s="42">
        <f>SUM(L238:M238)*'[12]Yellow Grease Complex'!$BH$119/S238</f>
        <v>0</v>
      </c>
      <c r="BK238" s="42">
        <f>SUM(L238:M238)*'[12]Yellow Grease Complex'!$BH$120/S238</f>
        <v>0</v>
      </c>
      <c r="BL238" s="42">
        <f t="shared" si="69"/>
        <v>0.35761006289308178</v>
      </c>
      <c r="BM238" s="42">
        <f t="shared" si="70"/>
        <v>0.32113207547169814</v>
      </c>
      <c r="BN238" s="4">
        <f t="shared" si="98"/>
        <v>176.61290322580658</v>
      </c>
      <c r="BO238" s="54">
        <f t="shared" si="104"/>
        <v>8.8249179959712543E-2</v>
      </c>
      <c r="BP238" s="54">
        <f t="shared" si="104"/>
        <v>0.1554703832752613</v>
      </c>
      <c r="BQ238" s="54">
        <f t="shared" si="71"/>
        <v>0.5063850174216028</v>
      </c>
      <c r="BR238" s="54">
        <f t="shared" si="105"/>
        <v>7.2386759581881538E-3</v>
      </c>
      <c r="BS238" s="54">
        <f t="shared" si="105"/>
        <v>4.2726480836236931E-2</v>
      </c>
      <c r="BT238" s="54">
        <f t="shared" si="105"/>
        <v>4.5914634146341463E-2</v>
      </c>
      <c r="BU238" s="54" cm="1">
        <f t="array" ref="BU238">SUM(K238:M238/$P238)</f>
        <v>0.14905052264808363</v>
      </c>
      <c r="BV238" s="71">
        <f>[3]Biodiesel!$J7/1000000</f>
        <v>166.235446</v>
      </c>
      <c r="BW238" s="71">
        <f t="shared" si="91"/>
        <v>151</v>
      </c>
      <c r="BX238" s="71">
        <f t="shared" si="93"/>
        <v>-15.235445999999996</v>
      </c>
      <c r="BY238" s="54">
        <f t="shared" si="89"/>
        <v>1.7629445558274539</v>
      </c>
      <c r="EW238" s="4">
        <f>'[4]Renewable Diesel'!$AX101</f>
        <v>418</v>
      </c>
      <c r="EX238" s="4">
        <f t="shared" si="99"/>
        <v>2929</v>
      </c>
    </row>
    <row r="239" spans="1:154">
      <c r="A239" s="30">
        <v>43252</v>
      </c>
      <c r="B239" s="61">
        <v>108.282958984375</v>
      </c>
      <c r="C239" s="73">
        <v>170.09</v>
      </c>
      <c r="D239" s="386">
        <v>1</v>
      </c>
      <c r="E239" s="386">
        <v>0</v>
      </c>
      <c r="F239" s="73">
        <v>623.61</v>
      </c>
      <c r="G239" s="61">
        <v>2</v>
      </c>
      <c r="H239" s="73">
        <v>9.51</v>
      </c>
      <c r="I239" s="73">
        <v>51.06</v>
      </c>
      <c r="J239" s="73">
        <v>56.86</v>
      </c>
      <c r="K239" s="73">
        <v>4.2470833333333298</v>
      </c>
      <c r="L239" s="73">
        <v>149.97</v>
      </c>
      <c r="M239" s="73">
        <v>14.67</v>
      </c>
      <c r="N239" s="73">
        <v>0</v>
      </c>
      <c r="O239" s="61">
        <v>2.7</v>
      </c>
      <c r="P239" s="73">
        <v>1194</v>
      </c>
      <c r="Q239" s="36">
        <f t="shared" si="61"/>
        <v>7.5094339622641506</v>
      </c>
      <c r="R239" s="74">
        <v>2512</v>
      </c>
      <c r="S239" s="48">
        <v>159</v>
      </c>
      <c r="T239" s="63">
        <v>69</v>
      </c>
      <c r="U239" s="63">
        <v>90</v>
      </c>
      <c r="V239" s="63">
        <v>48</v>
      </c>
      <c r="W239" s="39">
        <f t="shared" si="94"/>
        <v>0</v>
      </c>
      <c r="X239" s="39">
        <f t="shared" si="66"/>
        <v>159</v>
      </c>
      <c r="Y239" s="91">
        <f t="shared" si="62"/>
        <v>0.25118047303819235</v>
      </c>
      <c r="Z239" s="65">
        <f>V239/(X240/30)</f>
        <v>8.5207100591715967</v>
      </c>
      <c r="AA239" s="4">
        <f t="shared" si="100"/>
        <v>-4.2317708448535996E-5</v>
      </c>
      <c r="AB239" s="4">
        <f t="shared" si="63"/>
        <v>1194.0000423177084</v>
      </c>
      <c r="AC239" s="54">
        <f t="shared" si="88"/>
        <v>0.11693175146651869</v>
      </c>
      <c r="AD239" s="54">
        <f t="shared" si="90"/>
        <v>-5.1171934535452213E-3</v>
      </c>
      <c r="AE239" s="54">
        <f t="shared" si="87"/>
        <v>0.31091520143113882</v>
      </c>
      <c r="AF239" s="54">
        <f t="shared" si="67"/>
        <v>0.97860105527638186</v>
      </c>
      <c r="AG239" s="54">
        <f t="shared" si="57"/>
        <v>4.5880255991390673E-3</v>
      </c>
      <c r="AH239" s="4">
        <f t="shared" si="78"/>
        <v>904.98295898437505</v>
      </c>
      <c r="AI239" s="66">
        <f>AH239/30</f>
        <v>30.166098632812503</v>
      </c>
      <c r="AJ239" s="54">
        <f t="shared" si="64"/>
        <v>0.30437841088315332</v>
      </c>
      <c r="AK239" s="39">
        <f t="shared" si="79"/>
        <v>281.37295898437503</v>
      </c>
      <c r="AL239" s="66">
        <f>AK239/30</f>
        <v>9.3790986328125019</v>
      </c>
      <c r="AM239" s="54">
        <f t="shared" si="65"/>
        <v>0.4445976864930743</v>
      </c>
      <c r="AN239" s="39">
        <f t="shared" si="101"/>
        <v>286.31708333333336</v>
      </c>
      <c r="AO239" s="40">
        <f t="shared" si="95"/>
        <v>0.52228643216080406</v>
      </c>
      <c r="AP239" s="40">
        <f t="shared" si="102"/>
        <v>0.75794217670383168</v>
      </c>
      <c r="AQ239" s="40">
        <f t="shared" si="103"/>
        <v>0.23979655220547183</v>
      </c>
      <c r="AR239" s="41">
        <f t="shared" si="84"/>
        <v>1934.5</v>
      </c>
      <c r="AS239" s="39">
        <f t="shared" si="85"/>
        <v>577.5</v>
      </c>
      <c r="AT239" s="40">
        <f t="shared" si="86"/>
        <v>0.77010350318471332</v>
      </c>
      <c r="AU239" s="5">
        <f t="shared" si="106"/>
        <v>0.11612900427726558</v>
      </c>
      <c r="AV239" s="44">
        <f>'[1]Monthly SBO'!$K223</f>
        <v>0.12349714285714281</v>
      </c>
      <c r="AW239" s="68"/>
      <c r="AX239" s="71">
        <f>S239/30</f>
        <v>5.3</v>
      </c>
      <c r="AY239" s="54">
        <f t="shared" si="96"/>
        <v>0.28149536807932041</v>
      </c>
      <c r="AZ239" s="42">
        <f t="shared" si="68"/>
        <v>0.63333333333333286</v>
      </c>
      <c r="BA239" s="67">
        <f>F239/30</f>
        <v>20.786999999999999</v>
      </c>
      <c r="BB239" s="54">
        <f t="shared" si="97"/>
        <v>0.24964931827472592</v>
      </c>
      <c r="BC239" s="42">
        <f t="shared" si="60"/>
        <v>2.4923333333333311</v>
      </c>
      <c r="BD239" s="42">
        <f t="shared" si="72"/>
        <v>5.6917167231721697</v>
      </c>
      <c r="BE239" s="42">
        <f t="shared" si="73"/>
        <v>3.9220754716981134</v>
      </c>
      <c r="BF239" s="68">
        <f>[2]Prices!$L584</f>
        <v>28.3</v>
      </c>
      <c r="BG239" s="68">
        <f t="shared" si="77"/>
        <v>29.133333333333329</v>
      </c>
      <c r="BH239" s="42">
        <f t="shared" si="74"/>
        <v>1.0697484276729561</v>
      </c>
      <c r="BI239" s="42">
        <f t="shared" si="75"/>
        <v>0.68102489927279874</v>
      </c>
      <c r="BJ239" s="42">
        <f>SUM(L239:M239)*'[12]Yellow Grease Complex'!$BH$119/S239</f>
        <v>0</v>
      </c>
      <c r="BK239" s="42">
        <f>SUM(L239:M239)*'[12]Yellow Grease Complex'!$BH$120/S239</f>
        <v>0</v>
      </c>
      <c r="BL239" s="42">
        <f t="shared" si="69"/>
        <v>0.30698795180722893</v>
      </c>
      <c r="BM239" s="42">
        <f t="shared" si="70"/>
        <v>0.33957831325301202</v>
      </c>
      <c r="BN239" s="4">
        <f t="shared" si="98"/>
        <v>231.16666666666652</v>
      </c>
      <c r="BO239" s="54">
        <f t="shared" si="104"/>
        <v>9.068924538054858E-2</v>
      </c>
      <c r="BP239" s="54">
        <f t="shared" si="104"/>
        <v>0.14245393634840872</v>
      </c>
      <c r="BQ239" s="54">
        <f t="shared" si="71"/>
        <v>0.52228643216080406</v>
      </c>
      <c r="BR239" s="54">
        <f t="shared" si="105"/>
        <v>7.9648241206030142E-3</v>
      </c>
      <c r="BS239" s="54">
        <f t="shared" si="105"/>
        <v>4.2763819095477391E-2</v>
      </c>
      <c r="BT239" s="54">
        <f t="shared" si="105"/>
        <v>4.7621440536013401E-2</v>
      </c>
      <c r="BU239" s="54" cm="1">
        <f t="array" ref="BU239">SUM(K239:M239/$P239)</f>
        <v>0.14144646845337799</v>
      </c>
      <c r="BV239" s="71">
        <f>[3]Biodiesel!$J8/1000000</f>
        <v>160.54822300000001</v>
      </c>
      <c r="BW239" s="71">
        <f t="shared" si="91"/>
        <v>159</v>
      </c>
      <c r="BX239" s="71">
        <f t="shared" si="93"/>
        <v>-1.5482230000000072</v>
      </c>
      <c r="BY239" s="54">
        <f t="shared" si="89"/>
        <v>-0.7333153984488141</v>
      </c>
      <c r="EW239" s="4">
        <f>'[4]Renewable Diesel'!$AX102</f>
        <v>428</v>
      </c>
      <c r="EX239" s="4">
        <f t="shared" si="99"/>
        <v>2940</v>
      </c>
    </row>
    <row r="240" spans="1:154">
      <c r="A240" s="30">
        <v>43282</v>
      </c>
      <c r="B240" s="61">
        <v>101.530029296875</v>
      </c>
      <c r="C240" s="73">
        <v>192.9</v>
      </c>
      <c r="D240" s="386">
        <v>1</v>
      </c>
      <c r="E240" s="386">
        <v>0</v>
      </c>
      <c r="F240" s="73">
        <v>671.27</v>
      </c>
      <c r="G240" s="61">
        <v>2</v>
      </c>
      <c r="H240" s="73">
        <v>11.67</v>
      </c>
      <c r="I240" s="73">
        <v>56.37</v>
      </c>
      <c r="J240" s="73">
        <v>50.96</v>
      </c>
      <c r="K240" s="73">
        <v>5.6</v>
      </c>
      <c r="L240" s="73">
        <v>152.49</v>
      </c>
      <c r="M240" s="73">
        <v>11.51</v>
      </c>
      <c r="N240" s="73">
        <v>0</v>
      </c>
      <c r="O240" s="61">
        <v>2.7</v>
      </c>
      <c r="P240" s="73">
        <v>1260</v>
      </c>
      <c r="Q240" s="36">
        <f t="shared" si="61"/>
        <v>7.5903614457831328</v>
      </c>
      <c r="R240" s="74">
        <v>2512</v>
      </c>
      <c r="S240" s="48">
        <v>166</v>
      </c>
      <c r="T240" s="63">
        <v>71</v>
      </c>
      <c r="U240" s="63">
        <v>98</v>
      </c>
      <c r="V240" s="63">
        <v>45</v>
      </c>
      <c r="W240" s="39">
        <f t="shared" si="94"/>
        <v>-3</v>
      </c>
      <c r="X240" s="39">
        <f t="shared" si="66"/>
        <v>169</v>
      </c>
      <c r="Y240" s="91">
        <f t="shared" si="62"/>
        <v>0.27036015427488236</v>
      </c>
      <c r="Z240" s="65">
        <f>V240/(X241/31)</f>
        <v>7.75</v>
      </c>
      <c r="AA240" s="4">
        <f t="shared" si="100"/>
        <v>-2.9296874799911166E-5</v>
      </c>
      <c r="AB240" s="4">
        <f t="shared" si="63"/>
        <v>1260.0000292968748</v>
      </c>
      <c r="AC240" s="54">
        <f t="shared" si="88"/>
        <v>0.10915495536696729</v>
      </c>
      <c r="AD240" s="54">
        <f t="shared" si="90"/>
        <v>1.5886060300963623E-2</v>
      </c>
      <c r="AE240" s="54">
        <f t="shared" si="87"/>
        <v>0.30704038433111513</v>
      </c>
      <c r="AF240" s="54">
        <f t="shared" si="67"/>
        <v>0.96816733333333327</v>
      </c>
      <c r="AG240" s="54">
        <f t="shared" si="57"/>
        <v>-1.5964376509870037E-2</v>
      </c>
      <c r="AH240" s="4">
        <f t="shared" si="78"/>
        <v>968.70002929687496</v>
      </c>
      <c r="AI240" s="66">
        <f>AH240/31</f>
        <v>31.248388041834676</v>
      </c>
      <c r="AJ240" s="54">
        <f t="shared" si="64"/>
        <v>0.30423547231832004</v>
      </c>
      <c r="AK240" s="39">
        <f t="shared" si="79"/>
        <v>297.43002929687498</v>
      </c>
      <c r="AL240" s="66">
        <f>AK240/31</f>
        <v>9.5945170740927406</v>
      </c>
      <c r="AM240" s="54">
        <f t="shared" si="65"/>
        <v>0.22774079409916292</v>
      </c>
      <c r="AN240" s="39">
        <f t="shared" si="101"/>
        <v>288.60000000000002</v>
      </c>
      <c r="AO240" s="40">
        <f t="shared" si="95"/>
        <v>0.53275396825396826</v>
      </c>
      <c r="AP240" s="40">
        <f t="shared" si="102"/>
        <v>0.7688095470610119</v>
      </c>
      <c r="AQ240" s="40">
        <f t="shared" si="103"/>
        <v>0.22904761904761906</v>
      </c>
      <c r="AR240" s="41">
        <f t="shared" si="84"/>
        <v>1954.516129032258</v>
      </c>
      <c r="AS240" s="39">
        <f t="shared" si="85"/>
        <v>557.48387096774195</v>
      </c>
      <c r="AT240" s="40">
        <f t="shared" si="86"/>
        <v>0.77807170741730014</v>
      </c>
      <c r="AU240" s="5">
        <f t="shared" si="106"/>
        <v>9.9671023440513151E-2</v>
      </c>
      <c r="AV240" s="44">
        <f>'[1]Monthly SBO'!$K224</f>
        <v>1.2254285714285509E-2</v>
      </c>
      <c r="AW240" s="68"/>
      <c r="AX240" s="71">
        <f>S240/31</f>
        <v>5.354838709677419</v>
      </c>
      <c r="AY240" s="54">
        <f t="shared" si="96"/>
        <v>0.25372719500442553</v>
      </c>
      <c r="AZ240" s="42">
        <f t="shared" si="68"/>
        <v>0.51612903225806406</v>
      </c>
      <c r="BA240" s="67">
        <f>F240/31</f>
        <v>21.653870967741934</v>
      </c>
      <c r="BB240" s="54">
        <f t="shared" si="97"/>
        <v>0.34126311751212857</v>
      </c>
      <c r="BC240" s="42">
        <f t="shared" si="60"/>
        <v>2.1006451612903234</v>
      </c>
      <c r="BD240" s="42">
        <f t="shared" si="72"/>
        <v>5.7319528360761831</v>
      </c>
      <c r="BE240" s="42">
        <f t="shared" si="73"/>
        <v>4.0437951807228911</v>
      </c>
      <c r="BF240" s="68">
        <f>[2]Prices!$L585</f>
        <v>27.21</v>
      </c>
      <c r="BG240" s="68">
        <f t="shared" si="77"/>
        <v>28.303333333333331</v>
      </c>
      <c r="BH240" s="42">
        <f t="shared" si="74"/>
        <v>1.1620481927710844</v>
      </c>
      <c r="BI240" s="42">
        <f t="shared" si="75"/>
        <v>0.61162668251129515</v>
      </c>
      <c r="BJ240" s="42">
        <f>SUM(L240:M240)*'[12]Yellow Grease Complex'!$BH$119/S240</f>
        <v>0</v>
      </c>
      <c r="BK240" s="42">
        <f>SUM(L240:M240)*'[12]Yellow Grease Complex'!$BH$120/S240</f>
        <v>0</v>
      </c>
      <c r="BL240" s="42">
        <f t="shared" si="69"/>
        <v>0.31843023255813957</v>
      </c>
      <c r="BM240" s="42">
        <f t="shared" si="70"/>
        <v>0.31476744186046512</v>
      </c>
      <c r="BN240" s="4">
        <f t="shared" si="98"/>
        <v>188.38709677419342</v>
      </c>
      <c r="BO240" s="54">
        <f t="shared" si="104"/>
        <v>8.057938833085318E-2</v>
      </c>
      <c r="BP240" s="54">
        <f t="shared" si="104"/>
        <v>0.15309523809523809</v>
      </c>
      <c r="BQ240" s="54">
        <f t="shared" si="71"/>
        <v>0.53275396825396826</v>
      </c>
      <c r="BR240" s="54">
        <f t="shared" si="105"/>
        <v>9.2619047619047611E-3</v>
      </c>
      <c r="BS240" s="54">
        <f t="shared" si="105"/>
        <v>4.4738095238095237E-2</v>
      </c>
      <c r="BT240" s="54">
        <f t="shared" si="105"/>
        <v>4.0444444444444443E-2</v>
      </c>
      <c r="BU240" s="54" cm="1">
        <f t="array" ref="BU240">SUM(K240:M240/$P240)</f>
        <v>0.13460317460317461</v>
      </c>
      <c r="BV240" s="71">
        <f>[3]Biodiesel!$J9/1000000</f>
        <v>169.77986999999999</v>
      </c>
      <c r="BW240" s="71">
        <f t="shared" si="91"/>
        <v>166</v>
      </c>
      <c r="BX240" s="71">
        <f t="shared" si="93"/>
        <v>-3.7798699999999883</v>
      </c>
      <c r="BY240" s="54">
        <f t="shared" si="89"/>
        <v>0.59539345950599931</v>
      </c>
      <c r="EW240" s="4">
        <f>'[4]Renewable Diesel'!$AX103</f>
        <v>268</v>
      </c>
      <c r="EX240" s="4">
        <f t="shared" si="99"/>
        <v>2780</v>
      </c>
    </row>
    <row r="241" spans="1:154">
      <c r="A241" s="30">
        <v>43313</v>
      </c>
      <c r="B241" s="73">
        <v>107.96</v>
      </c>
      <c r="C241" s="73">
        <v>202.34</v>
      </c>
      <c r="D241" s="386">
        <v>0</v>
      </c>
      <c r="E241" s="386">
        <v>0</v>
      </c>
      <c r="F241" s="73">
        <v>705.13</v>
      </c>
      <c r="G241" s="61">
        <v>2</v>
      </c>
      <c r="H241" s="73">
        <v>19.25</v>
      </c>
      <c r="I241" s="73">
        <v>54.14</v>
      </c>
      <c r="J241" s="73">
        <v>54.77</v>
      </c>
      <c r="K241" s="73">
        <v>2.3800048828125</v>
      </c>
      <c r="L241" s="73">
        <v>147.35</v>
      </c>
      <c r="M241" s="73">
        <v>17.98</v>
      </c>
      <c r="N241" s="73">
        <v>0</v>
      </c>
      <c r="O241" s="61">
        <v>2.7</v>
      </c>
      <c r="P241" s="73">
        <v>1316</v>
      </c>
      <c r="Q241" s="36">
        <f t="shared" si="61"/>
        <v>7.6511627906976747</v>
      </c>
      <c r="R241" s="74">
        <v>2512</v>
      </c>
      <c r="S241" s="48">
        <v>172</v>
      </c>
      <c r="T241" s="63">
        <v>77</v>
      </c>
      <c r="U241" s="63">
        <v>103</v>
      </c>
      <c r="V241" s="63">
        <v>38</v>
      </c>
      <c r="W241" s="39">
        <f t="shared" si="94"/>
        <v>-7</v>
      </c>
      <c r="X241" s="39">
        <f t="shared" si="66"/>
        <v>180</v>
      </c>
      <c r="Y241" s="91">
        <f t="shared" si="62"/>
        <v>0.32385564094417929</v>
      </c>
      <c r="Z241" s="65">
        <f>V241/(X242/31)</f>
        <v>7.3624999999999998</v>
      </c>
      <c r="AA241" s="4">
        <f t="shared" si="100"/>
        <v>-4.8828126182343112E-6</v>
      </c>
      <c r="AB241" s="4">
        <f t="shared" si="63"/>
        <v>1316.0000048828126</v>
      </c>
      <c r="AC241" s="54">
        <f t="shared" si="88"/>
        <v>0.15438596919544967</v>
      </c>
      <c r="AD241" s="54">
        <f t="shared" si="90"/>
        <v>1.9354638157116799E-2</v>
      </c>
      <c r="AE241" s="54">
        <f t="shared" si="87"/>
        <v>0.30694986387269885</v>
      </c>
      <c r="AF241" s="54">
        <f t="shared" si="67"/>
        <v>0.96047361702127643</v>
      </c>
      <c r="AG241" s="54">
        <f t="shared" si="57"/>
        <v>-1.9317861372966871E-2</v>
      </c>
      <c r="AH241" s="4">
        <f t="shared" si="78"/>
        <v>1017.4300000000001</v>
      </c>
      <c r="AI241" s="66">
        <f>AH241/31</f>
        <v>32.820322580645161</v>
      </c>
      <c r="AJ241" s="54">
        <f t="shared" si="64"/>
        <v>0.33467400230353683</v>
      </c>
      <c r="AK241" s="39">
        <f t="shared" si="79"/>
        <v>312.3</v>
      </c>
      <c r="AL241" s="66">
        <f>AK241/31</f>
        <v>10.074193548387097</v>
      </c>
      <c r="AM241" s="54">
        <f t="shared" si="65"/>
        <v>0.28211444195383883</v>
      </c>
      <c r="AN241" s="39">
        <f t="shared" si="101"/>
        <v>295.87000488281251</v>
      </c>
      <c r="AO241" s="40">
        <f t="shared" si="95"/>
        <v>0.53581306990881461</v>
      </c>
      <c r="AP241" s="40">
        <f t="shared" si="102"/>
        <v>0.77312310030395137</v>
      </c>
      <c r="AQ241" s="40">
        <f t="shared" si="103"/>
        <v>0.2248252316738697</v>
      </c>
      <c r="AR241" s="41">
        <f t="shared" si="84"/>
        <v>2025.1612903225807</v>
      </c>
      <c r="AS241" s="39">
        <f t="shared" si="85"/>
        <v>486.83870967741927</v>
      </c>
      <c r="AT241" s="40">
        <f t="shared" si="86"/>
        <v>0.80619478117937127</v>
      </c>
      <c r="AU241" s="5">
        <f t="shared" si="106"/>
        <v>0.12813794346879104</v>
      </c>
      <c r="AV241" s="44">
        <f>'[1]Monthly SBO'!$K225</f>
        <v>-5.6130434782609949E-3</v>
      </c>
      <c r="AW241" s="68"/>
      <c r="AX241" s="71">
        <f>S241/31</f>
        <v>5.5483870967741939</v>
      </c>
      <c r="AY241" s="54">
        <f t="shared" si="96"/>
        <v>0.28623326588086795</v>
      </c>
      <c r="AZ241" s="42">
        <f t="shared" si="68"/>
        <v>0.74193548387096797</v>
      </c>
      <c r="BA241" s="67">
        <f>F241/31</f>
        <v>22.746129032258064</v>
      </c>
      <c r="BB241" s="54">
        <f t="shared" si="97"/>
        <v>0.35935487850957326</v>
      </c>
      <c r="BC241" s="42">
        <f t="shared" si="60"/>
        <v>3.127741935483872</v>
      </c>
      <c r="BD241" s="42">
        <f t="shared" si="72"/>
        <v>5.6523888888888889</v>
      </c>
      <c r="BE241" s="42">
        <f t="shared" si="73"/>
        <v>4.0995930232558138</v>
      </c>
      <c r="BF241" s="68">
        <f>[2]Prices!$L586</f>
        <v>27.6</v>
      </c>
      <c r="BG241" s="68">
        <f t="shared" si="77"/>
        <v>27.703333333333337</v>
      </c>
      <c r="BH241" s="42">
        <f t="shared" si="74"/>
        <v>1.1763953488372094</v>
      </c>
      <c r="BI241" s="42">
        <f t="shared" si="75"/>
        <v>0.62767441860465112</v>
      </c>
      <c r="BJ241" s="42">
        <f>SUM(L241:M241)*'[12]Yellow Grease Complex'!$BH$119/S241</f>
        <v>0</v>
      </c>
      <c r="BK241" s="42">
        <f>SUM(L241:M241)*'[12]Yellow Grease Complex'!$BH$120/S241</f>
        <v>0</v>
      </c>
      <c r="BL241" s="42">
        <f t="shared" si="69"/>
        <v>0.35579268292682925</v>
      </c>
      <c r="BM241" s="42">
        <f t="shared" si="70"/>
        <v>0.30048780487804877</v>
      </c>
      <c r="BN241" s="4">
        <f t="shared" si="98"/>
        <v>270.80645161290317</v>
      </c>
      <c r="BO241" s="54">
        <f t="shared" si="104"/>
        <v>8.2036474164133733E-2</v>
      </c>
      <c r="BP241" s="54">
        <f t="shared" si="104"/>
        <v>0.15375379939209727</v>
      </c>
      <c r="BQ241" s="54">
        <f t="shared" si="71"/>
        <v>0.53581306990881461</v>
      </c>
      <c r="BR241" s="54">
        <f t="shared" si="105"/>
        <v>1.4627659574468085E-2</v>
      </c>
      <c r="BS241" s="54">
        <f t="shared" si="105"/>
        <v>4.1139817629179329E-2</v>
      </c>
      <c r="BT241" s="54">
        <f t="shared" si="105"/>
        <v>4.1618541033434653E-2</v>
      </c>
      <c r="BU241" s="54" cm="1">
        <f t="array" ref="BU241">SUM(K241:M241/$P241)</f>
        <v>0.12743921343678763</v>
      </c>
      <c r="BV241" s="71">
        <f>[3]Biodiesel!$J10/1000000</f>
        <v>180.63129699999999</v>
      </c>
      <c r="BW241" s="71">
        <f t="shared" si="91"/>
        <v>172</v>
      </c>
      <c r="BX241" s="71">
        <f t="shared" si="93"/>
        <v>-8.6312969999999893</v>
      </c>
      <c r="BY241" s="54">
        <f t="shared" si="89"/>
        <v>0.26887013699944506</v>
      </c>
      <c r="EW241" s="4">
        <f>'[4]Renewable Diesel'!$AX104</f>
        <v>456.75</v>
      </c>
      <c r="EX241" s="4">
        <f t="shared" si="99"/>
        <v>2968.75</v>
      </c>
    </row>
    <row r="242" spans="1:154" ht="12" thickBot="1">
      <c r="A242" s="30">
        <v>43344</v>
      </c>
      <c r="B242" s="73">
        <v>96.17</v>
      </c>
      <c r="C242" s="73">
        <v>168.79</v>
      </c>
      <c r="D242" s="386">
        <v>1</v>
      </c>
      <c r="E242" s="386">
        <v>0</v>
      </c>
      <c r="F242" s="73">
        <v>688.71</v>
      </c>
      <c r="G242" s="61">
        <v>2</v>
      </c>
      <c r="H242" s="73">
        <v>16.55</v>
      </c>
      <c r="I242" s="73">
        <v>49.28</v>
      </c>
      <c r="J242" s="73">
        <v>58.35</v>
      </c>
      <c r="K242" s="73">
        <v>5.44</v>
      </c>
      <c r="L242" s="73">
        <v>135.9</v>
      </c>
      <c r="M242" s="73">
        <v>17.059999999999999</v>
      </c>
      <c r="N242" s="73">
        <v>0</v>
      </c>
      <c r="O242" s="61">
        <v>2.75</v>
      </c>
      <c r="P242" s="73">
        <v>1242</v>
      </c>
      <c r="Q242" s="36">
        <f t="shared" si="61"/>
        <v>7.5731707317073171</v>
      </c>
      <c r="R242" s="74">
        <v>2512</v>
      </c>
      <c r="S242" s="48">
        <v>164</v>
      </c>
      <c r="T242" s="63">
        <v>68</v>
      </c>
      <c r="U242" s="63">
        <v>92</v>
      </c>
      <c r="V242" s="63">
        <v>42</v>
      </c>
      <c r="W242" s="39">
        <f t="shared" si="94"/>
        <v>4</v>
      </c>
      <c r="X242" s="39">
        <f t="shared" si="66"/>
        <v>160</v>
      </c>
      <c r="Y242" s="91">
        <f t="shared" si="62"/>
        <v>0.24442706671180603</v>
      </c>
      <c r="Z242" s="65">
        <f>V242/(X243/30)</f>
        <v>7.4117647058823524</v>
      </c>
      <c r="AA242" s="4">
        <f t="shared" si="100"/>
        <v>0</v>
      </c>
      <c r="AB242" s="4">
        <f t="shared" si="63"/>
        <v>1242</v>
      </c>
      <c r="AC242" s="54">
        <f t="shared" si="88"/>
        <v>0.16292134831460681</v>
      </c>
      <c r="AD242" s="54">
        <f t="shared" si="90"/>
        <v>1.367609371097922E-2</v>
      </c>
      <c r="AE242" s="54">
        <f t="shared" si="87"/>
        <v>0.28009658502932039</v>
      </c>
      <c r="AF242" s="54">
        <f t="shared" si="67"/>
        <v>0.97036502415458925</v>
      </c>
      <c r="AG242" s="54">
        <f t="shared" si="57"/>
        <v>-1.3784190256572626E-2</v>
      </c>
      <c r="AH242" s="4">
        <f t="shared" si="78"/>
        <v>956.67000000000007</v>
      </c>
      <c r="AI242" s="66">
        <f>AH242/30</f>
        <v>31.889000000000003</v>
      </c>
      <c r="AJ242" s="54">
        <f t="shared" si="64"/>
        <v>0.36054508840193877</v>
      </c>
      <c r="AK242" s="39">
        <f t="shared" si="79"/>
        <v>267.95999999999998</v>
      </c>
      <c r="AL242" s="66">
        <f>AK242/30</f>
        <v>8.9319999999999986</v>
      </c>
      <c r="AM242" s="54">
        <f t="shared" si="65"/>
        <v>0.23166023166023142</v>
      </c>
      <c r="AN242" s="39">
        <f t="shared" si="101"/>
        <v>282.58</v>
      </c>
      <c r="AO242" s="40">
        <f t="shared" si="95"/>
        <v>0.55451690821256039</v>
      </c>
      <c r="AP242" s="40">
        <f t="shared" si="102"/>
        <v>0.77026570048309184</v>
      </c>
      <c r="AQ242" s="40">
        <f t="shared" si="103"/>
        <v>0.22752012882447664</v>
      </c>
      <c r="AR242" s="41">
        <f t="shared" si="84"/>
        <v>1995.3333333333335</v>
      </c>
      <c r="AS242" s="39">
        <f t="shared" si="85"/>
        <v>516.66666666666652</v>
      </c>
      <c r="AT242" s="40">
        <f t="shared" si="86"/>
        <v>0.79432059447983017</v>
      </c>
      <c r="AU242" s="5">
        <f t="shared" si="106"/>
        <v>0.14949989353412985</v>
      </c>
      <c r="AV242" s="44">
        <f>'[1]Monthly SBO'!$K226</f>
        <v>-0.12505764705882361</v>
      </c>
      <c r="AW242" s="68"/>
      <c r="AX242" s="71">
        <f>S242/30</f>
        <v>5.4666666666666668</v>
      </c>
      <c r="AY242" s="54">
        <f t="shared" si="96"/>
        <v>0.30145302468792901</v>
      </c>
      <c r="AZ242" s="42">
        <f t="shared" si="68"/>
        <v>0.56666666666666643</v>
      </c>
      <c r="BA242" s="67">
        <f>F242/30</f>
        <v>22.957000000000001</v>
      </c>
      <c r="BB242" s="54">
        <f t="shared" si="97"/>
        <v>0.41828942816191383</v>
      </c>
      <c r="BC242" s="42">
        <f t="shared" si="60"/>
        <v>2.826666666666668</v>
      </c>
      <c r="BD242" s="42">
        <f t="shared" si="72"/>
        <v>5.9791875000000001</v>
      </c>
      <c r="BE242" s="42">
        <f t="shared" si="73"/>
        <v>4.1994512195121949</v>
      </c>
      <c r="BF242" s="68">
        <f>[2]Prices!$L587</f>
        <v>27.73</v>
      </c>
      <c r="BG242" s="68">
        <f t="shared" si="77"/>
        <v>27.513333333333335</v>
      </c>
      <c r="BH242" s="42">
        <f t="shared" si="74"/>
        <v>1.0292073170731706</v>
      </c>
      <c r="BI242" s="42">
        <f t="shared" si="75"/>
        <v>0.58640243902439027</v>
      </c>
      <c r="BJ242" s="42">
        <f>SUM(L242:M242)*'[12]Yellow Grease Complex'!$BH$119/S242</f>
        <v>0</v>
      </c>
      <c r="BK242" s="42">
        <f>SUM(L242:M242)*'[12]Yellow Grease Complex'!$BH$120/S242</f>
        <v>0</v>
      </c>
      <c r="BL242" s="42">
        <f t="shared" si="69"/>
        <v>0.34508771929824561</v>
      </c>
      <c r="BM242" s="42">
        <f t="shared" si="70"/>
        <v>0.34690058479532165</v>
      </c>
      <c r="BN242" s="4">
        <f t="shared" si="98"/>
        <v>206.83333333333326</v>
      </c>
      <c r="BO242" s="54">
        <f t="shared" si="104"/>
        <v>7.7431561996779391E-2</v>
      </c>
      <c r="BP242" s="54">
        <f t="shared" si="104"/>
        <v>0.13590177133655393</v>
      </c>
      <c r="BQ242" s="54">
        <f t="shared" si="71"/>
        <v>0.55451690821256039</v>
      </c>
      <c r="BR242" s="54">
        <f t="shared" si="105"/>
        <v>1.3325281803542673E-2</v>
      </c>
      <c r="BS242" s="54">
        <f t="shared" si="105"/>
        <v>3.9677938808373593E-2</v>
      </c>
      <c r="BT242" s="54">
        <f t="shared" si="105"/>
        <v>4.6980676328502419E-2</v>
      </c>
      <c r="BU242" s="54" cm="1">
        <f t="array" ref="BU242">SUM(K242:M242/$P242)</f>
        <v>0.12753623188405799</v>
      </c>
      <c r="BV242" s="71">
        <f>[3]Biodiesel!$J11/1000000</f>
        <v>157.00635600000001</v>
      </c>
      <c r="BW242" s="71">
        <f t="shared" si="91"/>
        <v>164</v>
      </c>
      <c r="BX242" s="71">
        <f t="shared" si="93"/>
        <v>6.9936439999999891</v>
      </c>
      <c r="BY242" s="54">
        <f t="shared" si="89"/>
        <v>-1.9893154154674213</v>
      </c>
      <c r="EW242" s="4">
        <f>'[4]Renewable Diesel'!$AX105</f>
        <v>485.5</v>
      </c>
      <c r="EX242" s="4">
        <f t="shared" si="99"/>
        <v>2997.5</v>
      </c>
    </row>
    <row r="243" spans="1:154">
      <c r="A243" s="84">
        <v>43374</v>
      </c>
      <c r="B243" s="85">
        <v>100.71</v>
      </c>
      <c r="C243" s="85">
        <v>177.77</v>
      </c>
      <c r="D243" s="385">
        <v>1</v>
      </c>
      <c r="E243" s="387">
        <v>0</v>
      </c>
      <c r="F243" s="85">
        <v>698.88</v>
      </c>
      <c r="G243" s="87">
        <v>2</v>
      </c>
      <c r="H243" s="85">
        <v>16.82</v>
      </c>
      <c r="I243" s="85">
        <v>59.32</v>
      </c>
      <c r="J243" s="85">
        <v>59.01</v>
      </c>
      <c r="K243" s="85">
        <v>3.23</v>
      </c>
      <c r="L243" s="85">
        <v>147.79</v>
      </c>
      <c r="M243" s="85">
        <v>13.02</v>
      </c>
      <c r="N243" s="85">
        <v>0</v>
      </c>
      <c r="O243" s="87">
        <v>12.449951171875</v>
      </c>
      <c r="P243" s="85">
        <v>1292</v>
      </c>
      <c r="Q243" s="89">
        <f t="shared" si="61"/>
        <v>7.5555555555555554</v>
      </c>
      <c r="R243" s="90">
        <v>2517</v>
      </c>
      <c r="S243" s="48">
        <v>171</v>
      </c>
      <c r="T243" s="63">
        <v>69</v>
      </c>
      <c r="U243" s="63">
        <v>101</v>
      </c>
      <c r="V243" s="63">
        <v>43</v>
      </c>
      <c r="W243" s="39">
        <f t="shared" si="94"/>
        <v>1</v>
      </c>
      <c r="X243" s="39">
        <f t="shared" si="66"/>
        <v>170</v>
      </c>
      <c r="Y243" s="91">
        <f t="shared" si="62"/>
        <v>0.30682868894796389</v>
      </c>
      <c r="Z243" s="65">
        <f>V243/(X244/31)</f>
        <v>8.6558441558441555</v>
      </c>
      <c r="AA243" s="4">
        <f t="shared" si="100"/>
        <v>4.8828125045474735E-5</v>
      </c>
      <c r="AB243" s="4">
        <f t="shared" si="63"/>
        <v>1291.999951171875</v>
      </c>
      <c r="AC243" s="54">
        <f t="shared" si="88"/>
        <v>0.14742446818106125</v>
      </c>
      <c r="AD243" s="54">
        <f t="shared" si="90"/>
        <v>1.5285990634584135E-2</v>
      </c>
      <c r="AE243" s="54">
        <f t="shared" si="87"/>
        <v>0.28711901750377417</v>
      </c>
      <c r="AF243" s="54">
        <f t="shared" si="67"/>
        <v>0.97262735294117642</v>
      </c>
      <c r="AG243" s="54">
        <f t="shared" si="57"/>
        <v>-1.5908885586853772E-2</v>
      </c>
      <c r="AH243" s="4">
        <f t="shared" si="78"/>
        <v>980.36</v>
      </c>
      <c r="AI243" s="66">
        <f>AH243/31</f>
        <v>31.624516129032259</v>
      </c>
      <c r="AJ243" s="54">
        <f t="shared" si="64"/>
        <v>0.31206603960449031</v>
      </c>
      <c r="AK243" s="39">
        <f t="shared" si="79"/>
        <v>281.48</v>
      </c>
      <c r="AL243" s="66">
        <f>AK243/31</f>
        <v>9.08</v>
      </c>
      <c r="AM243" s="54">
        <f t="shared" si="65"/>
        <v>0.15860184072311778</v>
      </c>
      <c r="AN243" s="39">
        <f t="shared" si="101"/>
        <v>299.18999999999994</v>
      </c>
      <c r="AO243" s="40">
        <f t="shared" si="95"/>
        <v>0.54092879256965942</v>
      </c>
      <c r="AP243" s="40">
        <f t="shared" si="102"/>
        <v>0.75879256965944275</v>
      </c>
      <c r="AQ243" s="40">
        <f t="shared" si="103"/>
        <v>0.23157120743034051</v>
      </c>
      <c r="AR243" s="41">
        <f t="shared" si="84"/>
        <v>2013.3870967741937</v>
      </c>
      <c r="AS243" s="39">
        <f t="shared" si="85"/>
        <v>503.61290322580635</v>
      </c>
      <c r="AT243" s="40">
        <f t="shared" si="86"/>
        <v>0.79991541389519016</v>
      </c>
      <c r="AU243" s="5">
        <f t="shared" si="106"/>
        <v>0.15249735322387514</v>
      </c>
      <c r="AV243" s="44">
        <f>'[1]Monthly SBO'!$K227</f>
        <v>-0.13505809523809537</v>
      </c>
      <c r="AW243" s="68"/>
      <c r="AX243" s="71">
        <f>S243/31</f>
        <v>5.5161290322580649</v>
      </c>
      <c r="AY243" s="54">
        <f t="shared" si="96"/>
        <v>0.30249194892403519</v>
      </c>
      <c r="AZ243" s="42">
        <f t="shared" si="68"/>
        <v>0.74193548387096797</v>
      </c>
      <c r="BA243" s="67">
        <f>F243/31</f>
        <v>22.544516129032257</v>
      </c>
      <c r="BB243" s="54">
        <f t="shared" si="97"/>
        <v>0.38600666349357415</v>
      </c>
      <c r="BC243" s="42">
        <f t="shared" si="60"/>
        <v>3.9177419354838712</v>
      </c>
      <c r="BD243" s="42">
        <f t="shared" si="72"/>
        <v>5.7668235294117647</v>
      </c>
      <c r="BE243" s="42">
        <f t="shared" si="73"/>
        <v>4.0870175438596492</v>
      </c>
      <c r="BF243" s="68">
        <f>[2]Prices!$L588</f>
        <v>28.89</v>
      </c>
      <c r="BG243" s="68">
        <f t="shared" si="77"/>
        <v>28.073333333333334</v>
      </c>
      <c r="BH243" s="42">
        <f t="shared" si="74"/>
        <v>1.0395906432748538</v>
      </c>
      <c r="BI243" s="42">
        <f t="shared" si="75"/>
        <v>0.58894736842105255</v>
      </c>
      <c r="BJ243" s="42">
        <f>SUM(L243:M243)*'[12]Yellow Grease Complex'!$BH$119/S243</f>
        <v>0</v>
      </c>
      <c r="BK243" s="42">
        <f>SUM(L243:M243)*'[12]Yellow Grease Complex'!$BH$120/S243</f>
        <v>0</v>
      </c>
      <c r="BL243" s="42">
        <f t="shared" si="69"/>
        <v>0.30112499999999998</v>
      </c>
      <c r="BM243" s="42">
        <f t="shared" si="70"/>
        <v>0.1898125</v>
      </c>
      <c r="BN243" s="4">
        <f t="shared" si="98"/>
        <v>270.80645161290317</v>
      </c>
      <c r="BO243" s="54">
        <f t="shared" si="104"/>
        <v>7.7948916408668731E-2</v>
      </c>
      <c r="BP243" s="54">
        <f t="shared" si="104"/>
        <v>0.13759287925696595</v>
      </c>
      <c r="BQ243" s="54">
        <f t="shared" si="71"/>
        <v>0.54092879256965942</v>
      </c>
      <c r="BR243" s="54">
        <f t="shared" si="105"/>
        <v>1.301857585139319E-2</v>
      </c>
      <c r="BS243" s="54">
        <f t="shared" si="105"/>
        <v>4.5913312693498451E-2</v>
      </c>
      <c r="BT243" s="54">
        <f t="shared" si="105"/>
        <v>4.5673374613003095E-2</v>
      </c>
      <c r="BU243" s="54" cm="1">
        <f t="array" ref="BU243">SUM(K243:M243/$P243)</f>
        <v>0.12696594427244581</v>
      </c>
      <c r="BV243" s="71">
        <f>[3]Biodiesel!$J12/1000000</f>
        <v>170.94497899999999</v>
      </c>
      <c r="BW243" s="71">
        <f t="shared" si="91"/>
        <v>171</v>
      </c>
      <c r="BX243" s="71">
        <f t="shared" si="93"/>
        <v>5.5021000000010645E-2</v>
      </c>
      <c r="BY243" s="54">
        <f t="shared" si="89"/>
        <v>-0.96150244911900795</v>
      </c>
      <c r="EW243" s="4">
        <f>'[4]Renewable Diesel'!$AX106</f>
        <v>514.29999999999995</v>
      </c>
      <c r="EX243" s="4">
        <f t="shared" si="99"/>
        <v>3031.3</v>
      </c>
    </row>
    <row r="244" spans="1:154">
      <c r="A244" s="30">
        <v>43405</v>
      </c>
      <c r="B244" s="61">
        <v>75.10009765625</v>
      </c>
      <c r="C244" s="73">
        <v>185.38</v>
      </c>
      <c r="D244" s="386">
        <v>1</v>
      </c>
      <c r="E244" s="386">
        <v>0</v>
      </c>
      <c r="F244" s="73">
        <v>703.79</v>
      </c>
      <c r="G244" s="61">
        <v>2</v>
      </c>
      <c r="H244" s="73">
        <v>12.69</v>
      </c>
      <c r="I244" s="73">
        <v>30.37</v>
      </c>
      <c r="J244" s="73">
        <v>48.18</v>
      </c>
      <c r="K244" s="73">
        <v>4.38</v>
      </c>
      <c r="L244" s="73">
        <v>137.41</v>
      </c>
      <c r="M244" s="73">
        <v>15</v>
      </c>
      <c r="N244" s="73">
        <v>0</v>
      </c>
      <c r="O244" s="61">
        <v>2.7</v>
      </c>
      <c r="P244" s="73">
        <v>1218</v>
      </c>
      <c r="Q244" s="36">
        <f t="shared" si="61"/>
        <v>7.6124999999999998</v>
      </c>
      <c r="R244" s="74">
        <v>2502</v>
      </c>
      <c r="S244" s="48">
        <v>160</v>
      </c>
      <c r="T244" s="63">
        <v>62</v>
      </c>
      <c r="U244" s="63">
        <v>92</v>
      </c>
      <c r="V244" s="63">
        <v>49</v>
      </c>
      <c r="W244" s="39">
        <f t="shared" si="94"/>
        <v>6</v>
      </c>
      <c r="X244" s="39">
        <f t="shared" si="66"/>
        <v>154</v>
      </c>
      <c r="Y244" s="91">
        <f t="shared" si="62"/>
        <v>0.29146540687805489</v>
      </c>
      <c r="Z244" s="65">
        <f>V244/(X245/30)</f>
        <v>8.4482758620689662</v>
      </c>
      <c r="AA244" s="4">
        <f>P244-SUM(B244:O244)</f>
        <v>-9.7656250318323146E-5</v>
      </c>
      <c r="AB244" s="4">
        <f>P244-AA244</f>
        <v>1218.0000976562503</v>
      </c>
      <c r="AC244" s="54">
        <f t="shared" si="88"/>
        <v>6.7484748164987174E-2</v>
      </c>
      <c r="AD244" s="54">
        <f t="shared" si="90"/>
        <v>5.4386790827207765E-3</v>
      </c>
      <c r="AE244" s="54">
        <f t="shared" si="87"/>
        <v>0.27239557833399081</v>
      </c>
      <c r="AF244" s="54">
        <f t="shared" si="67"/>
        <v>0.96535172413793102</v>
      </c>
      <c r="AG244" s="54">
        <f t="shared" si="57"/>
        <v>-5.5675064205321645E-3</v>
      </c>
      <c r="AH244" s="4">
        <f t="shared" si="78"/>
        <v>967.27009765624996</v>
      </c>
      <c r="AI244" s="66">
        <f>AH244/30</f>
        <v>32.242336588541669</v>
      </c>
      <c r="AJ244" s="54">
        <f t="shared" si="64"/>
        <v>0.27725470571428401</v>
      </c>
      <c r="AK244" s="39">
        <f t="shared" si="79"/>
        <v>263.48009765625</v>
      </c>
      <c r="AL244" s="66">
        <f>AK244/30</f>
        <v>8.7826699218749997</v>
      </c>
      <c r="AM244" s="54">
        <f t="shared" si="65"/>
        <v>0.14182245012545835</v>
      </c>
      <c r="AN244" s="39">
        <f t="shared" si="101"/>
        <v>248.03</v>
      </c>
      <c r="AO244" s="40">
        <f t="shared" si="95"/>
        <v>0.57782430213464697</v>
      </c>
      <c r="AP244" s="40">
        <f t="shared" si="102"/>
        <v>0.7941462213926519</v>
      </c>
      <c r="AQ244" s="40">
        <f t="shared" si="103"/>
        <v>0.20363711001642038</v>
      </c>
      <c r="AR244" s="41">
        <f t="shared" si="84"/>
        <v>1946.6666666666665</v>
      </c>
      <c r="AS244" s="39">
        <f t="shared" si="85"/>
        <v>555.33333333333348</v>
      </c>
      <c r="AT244" s="40">
        <f t="shared" si="86"/>
        <v>0.77804423128164124</v>
      </c>
      <c r="AU244" s="5">
        <f t="shared" si="106"/>
        <v>0.12650314248968808</v>
      </c>
      <c r="AV244" s="44">
        <f>'[1]Monthly SBO'!$K228</f>
        <v>5.8199999999999821E-2</v>
      </c>
      <c r="AW244" s="68"/>
      <c r="AX244" s="71">
        <f>S244/30</f>
        <v>5.333333333333333</v>
      </c>
      <c r="AY244" s="54">
        <f t="shared" si="96"/>
        <v>0.26314260406321388</v>
      </c>
      <c r="AZ244" s="42">
        <f t="shared" si="68"/>
        <v>0.39999999999999947</v>
      </c>
      <c r="BA244" s="67">
        <f>F244/30</f>
        <v>23.459666666666667</v>
      </c>
      <c r="BB244" s="54">
        <f t="shared" si="97"/>
        <v>0.33660621023644488</v>
      </c>
      <c r="BC244" s="42">
        <f t="shared" si="60"/>
        <v>3.7663333333333355</v>
      </c>
      <c r="BD244" s="42">
        <f t="shared" si="72"/>
        <v>6.2809746601055192</v>
      </c>
      <c r="BE244" s="42">
        <f t="shared" si="73"/>
        <v>4.3986874999999994</v>
      </c>
      <c r="BF244" s="68">
        <f>[2]Prices!$L589</f>
        <v>27.49</v>
      </c>
      <c r="BG244" s="68">
        <f t="shared" si="77"/>
        <v>28.036666666666665</v>
      </c>
      <c r="BH244" s="42">
        <f t="shared" si="74"/>
        <v>1.158625</v>
      </c>
      <c r="BI244" s="42">
        <f t="shared" si="75"/>
        <v>0.4693756103515625</v>
      </c>
      <c r="BJ244" s="42">
        <f>SUM(L244:M244)*'[12]Yellow Grease Complex'!$BH$119/S244</f>
        <v>0</v>
      </c>
      <c r="BK244" s="42">
        <f>SUM(L244:M244)*'[12]Yellow Grease Complex'!$BH$120/S244</f>
        <v>0</v>
      </c>
      <c r="BL244" s="42">
        <f t="shared" si="69"/>
        <v>0.27071428571428569</v>
      </c>
      <c r="BM244" s="42">
        <f t="shared" si="70"/>
        <v>0.12714285714285714</v>
      </c>
      <c r="BN244" s="4">
        <f t="shared" si="98"/>
        <v>145.99999999999977</v>
      </c>
      <c r="BO244" s="54">
        <f t="shared" si="104"/>
        <v>6.1658536663587851E-2</v>
      </c>
      <c r="BP244" s="54">
        <f t="shared" si="104"/>
        <v>0.15220032840722494</v>
      </c>
      <c r="BQ244" s="54">
        <f t="shared" si="71"/>
        <v>0.57782430213464697</v>
      </c>
      <c r="BR244" s="54">
        <f t="shared" si="105"/>
        <v>1.041871921182266E-2</v>
      </c>
      <c r="BS244" s="54">
        <f t="shared" si="105"/>
        <v>2.493431855500821E-2</v>
      </c>
      <c r="BT244" s="54">
        <f t="shared" si="105"/>
        <v>3.9556650246305419E-2</v>
      </c>
      <c r="BU244" s="54" cm="1">
        <f t="array" ref="BU244">SUM(K244:M244/$P244)</f>
        <v>0.12872742200328408</v>
      </c>
      <c r="BV244" s="71">
        <f>[3]Biodiesel!$J13/1000000</f>
        <v>150.78054</v>
      </c>
      <c r="BW244" s="71">
        <f t="shared" si="91"/>
        <v>160</v>
      </c>
      <c r="BX244" s="71">
        <f t="shared" si="93"/>
        <v>9.219459999999998</v>
      </c>
      <c r="BY244" s="54">
        <f t="shared" si="89"/>
        <v>0.108899063346382</v>
      </c>
      <c r="EW244" s="4">
        <f>'[4]Renewable Diesel'!$AX107</f>
        <v>558</v>
      </c>
      <c r="EX244" s="4">
        <f t="shared" si="99"/>
        <v>3060</v>
      </c>
    </row>
    <row r="245" spans="1:154">
      <c r="A245" s="30">
        <v>43435</v>
      </c>
      <c r="B245" s="61">
        <v>85.650146484375</v>
      </c>
      <c r="C245" s="73">
        <v>180.82</v>
      </c>
      <c r="D245" s="386">
        <v>1</v>
      </c>
      <c r="E245" s="386">
        <v>0</v>
      </c>
      <c r="F245" s="73">
        <v>767.76</v>
      </c>
      <c r="G245" s="61">
        <v>2</v>
      </c>
      <c r="H245" s="73">
        <v>9.93</v>
      </c>
      <c r="I245" s="73">
        <v>21.36</v>
      </c>
      <c r="J245" s="73">
        <v>45.48</v>
      </c>
      <c r="K245" s="73">
        <v>3.98</v>
      </c>
      <c r="L245" s="73">
        <v>140.09</v>
      </c>
      <c r="M245" s="73">
        <v>22.23</v>
      </c>
      <c r="N245" s="73">
        <v>0</v>
      </c>
      <c r="O245" s="61">
        <v>2.7</v>
      </c>
      <c r="P245" s="73">
        <v>1283</v>
      </c>
      <c r="Q245" s="36">
        <f t="shared" si="61"/>
        <v>7.6369047619047619</v>
      </c>
      <c r="R245" s="74">
        <v>2507</v>
      </c>
      <c r="S245" s="48">
        <v>168</v>
      </c>
      <c r="T245" s="63">
        <v>67</v>
      </c>
      <c r="U245" s="63">
        <v>107</v>
      </c>
      <c r="V245" s="63">
        <v>44</v>
      </c>
      <c r="W245" s="39">
        <f t="shared" si="94"/>
        <v>-5</v>
      </c>
      <c r="X245" s="39">
        <f t="shared" si="66"/>
        <v>174</v>
      </c>
      <c r="Y245" s="91">
        <f t="shared" si="62"/>
        <v>0.20352151224497717</v>
      </c>
      <c r="Z245" s="65">
        <f>V245/(X246/31)</f>
        <v>11.559322033898304</v>
      </c>
      <c r="AA245" s="4">
        <f t="shared" ref="AA245:AA251" si="107">P245-SUM(B245:O245)</f>
        <v>-1.4648437490905053E-4</v>
      </c>
      <c r="AB245" s="4">
        <f t="shared" ref="AB245:AB252" si="108">P245-AA245</f>
        <v>1283.0001464843749</v>
      </c>
      <c r="AC245" s="54">
        <f t="shared" si="88"/>
        <v>0.13339235555156792</v>
      </c>
      <c r="AD245" s="54">
        <f t="shared" si="90"/>
        <v>1.9080707365643157E-2</v>
      </c>
      <c r="AE245" s="54">
        <f t="shared" si="87"/>
        <v>0.25979783502988874</v>
      </c>
      <c r="AF245" s="54">
        <f t="shared" si="67"/>
        <v>0.96226681215900223</v>
      </c>
      <c r="AG245" s="54">
        <f t="shared" si="57"/>
        <v>-1.9024855554061304E-2</v>
      </c>
      <c r="AH245" s="4">
        <f t="shared" si="78"/>
        <v>1037.2301464843749</v>
      </c>
      <c r="AI245" s="66">
        <f>AH245/31</f>
        <v>33.459036983366936</v>
      </c>
      <c r="AJ245" s="54">
        <f t="shared" si="64"/>
        <v>0.35365289437053793</v>
      </c>
      <c r="AK245" s="39">
        <f t="shared" si="79"/>
        <v>269.47014648437499</v>
      </c>
      <c r="AL245" s="66">
        <f>AK245/31</f>
        <v>8.6925853704637088</v>
      </c>
      <c r="AM245" s="54">
        <f t="shared" si="65"/>
        <v>0.2243562833881918</v>
      </c>
      <c r="AN245" s="39">
        <f t="shared" ref="AN245:AN268" si="109">SUM(H245:M245)</f>
        <v>243.07</v>
      </c>
      <c r="AO245" s="40">
        <f t="shared" si="95"/>
        <v>0.59840997661730322</v>
      </c>
      <c r="AP245" s="40">
        <f t="shared" si="102"/>
        <v>0.80844126771969982</v>
      </c>
      <c r="AQ245" s="40">
        <f t="shared" ref="AQ245:AQ268" si="110">SUM(H245:M245)/P245</f>
        <v>0.18945440374123149</v>
      </c>
      <c r="AR245" s="41">
        <f t="shared" ref="AR245:AR267" si="111">S245/(A246-A245)*365</f>
        <v>1978.0645161290322</v>
      </c>
      <c r="AS245" s="39">
        <f t="shared" si="85"/>
        <v>528.9354838709678</v>
      </c>
      <c r="AT245" s="40">
        <f t="shared" si="86"/>
        <v>0.78901656008337939</v>
      </c>
      <c r="AU245" s="5">
        <f t="shared" si="106"/>
        <v>0.12335338291777331</v>
      </c>
      <c r="AV245" s="44">
        <f>'[1]Monthly SBO'!$K229</f>
        <v>0.34928235294117632</v>
      </c>
      <c r="AW245" s="68"/>
      <c r="AX245" s="71">
        <f t="shared" ref="AX245:AX250" si="112">S245/31</f>
        <v>5.419354838709677</v>
      </c>
      <c r="AY245" s="54">
        <f t="shared" ref="AY245:AY269" si="113">AX245/AVERAGE(AX233,AX221,AX209,AX197,AX185)-1</f>
        <v>0.27640176265005323</v>
      </c>
      <c r="AZ245" s="42">
        <f t="shared" ref="AZ245:AZ269" si="114">AX245-AX233</f>
        <v>0.64516129032258007</v>
      </c>
      <c r="BA245" s="67">
        <f>F245/31</f>
        <v>24.766451612903225</v>
      </c>
      <c r="BB245" s="54">
        <f t="shared" ref="BB245:BB269" si="115">BA245/AVERAGE(BA233,BA221,BA209,BA197,BA185)-1</f>
        <v>0.40575735049088713</v>
      </c>
      <c r="BC245" s="42">
        <f t="shared" ref="BC245:BC269" si="116">BA245-BA233</f>
        <v>5.6054838709677419</v>
      </c>
      <c r="BD245" s="42">
        <f t="shared" si="72"/>
        <v>5.961092795887212</v>
      </c>
      <c r="BE245" s="42">
        <f t="shared" si="73"/>
        <v>4.57</v>
      </c>
      <c r="BF245" s="68">
        <f>[2]Prices!$L590</f>
        <v>28.14</v>
      </c>
      <c r="BG245" s="68">
        <f t="shared" si="77"/>
        <v>28.173333333333332</v>
      </c>
      <c r="BH245" s="42">
        <f t="shared" si="74"/>
        <v>1.0763095238095237</v>
      </c>
      <c r="BI245" s="42">
        <f t="shared" si="75"/>
        <v>0.5098223005022321</v>
      </c>
      <c r="BJ245" s="42">
        <f>SUM(L245:M245)*'[12]Yellow Grease Complex'!$BH$119/S245</f>
        <v>0</v>
      </c>
      <c r="BK245" s="42">
        <f>SUM(L245:M245)*'[12]Yellow Grease Complex'!$BH$120/S245</f>
        <v>0</v>
      </c>
      <c r="BL245" s="42">
        <f t="shared" si="69"/>
        <v>0.43680555555555556</v>
      </c>
      <c r="BM245" s="42">
        <f t="shared" si="70"/>
        <v>0.16930555555555554</v>
      </c>
      <c r="BN245" s="4">
        <f t="shared" si="98"/>
        <v>235.48387096774172</v>
      </c>
      <c r="BO245" s="54">
        <f t="shared" si="104"/>
        <v>6.6757713549785658E-2</v>
      </c>
      <c r="BP245" s="54">
        <f t="shared" si="104"/>
        <v>0.14093530787217459</v>
      </c>
      <c r="BQ245" s="54">
        <f t="shared" si="71"/>
        <v>0.59840997661730322</v>
      </c>
      <c r="BR245" s="54">
        <f t="shared" si="105"/>
        <v>7.7396726422447387E-3</v>
      </c>
      <c r="BS245" s="54">
        <f t="shared" si="105"/>
        <v>1.6648480124707717E-2</v>
      </c>
      <c r="BT245" s="54">
        <f t="shared" si="105"/>
        <v>3.544816835541699E-2</v>
      </c>
      <c r="BU245" s="54" cm="1">
        <f t="array" ref="BU245">SUM(K245:M245/$P245)</f>
        <v>0.12961808261886204</v>
      </c>
      <c r="BV245" s="71">
        <f>[3]Biodiesel!$J14/1000000</f>
        <v>183.32937699999999</v>
      </c>
      <c r="BW245" s="71">
        <f t="shared" si="91"/>
        <v>168</v>
      </c>
      <c r="BX245" s="71">
        <f t="shared" si="93"/>
        <v>-15.329376999999994</v>
      </c>
      <c r="BY245" s="54">
        <f t="shared" si="89"/>
        <v>-0.38057582702084303</v>
      </c>
      <c r="EW245" s="4">
        <f>'[4]Renewable Diesel'!$AX108</f>
        <v>558</v>
      </c>
      <c r="EX245" s="4">
        <f t="shared" si="99"/>
        <v>3065</v>
      </c>
    </row>
    <row r="246" spans="1:154">
      <c r="A246" s="30">
        <v>43466</v>
      </c>
      <c r="B246" s="61">
        <f>P246-SUM(C246:O246)</f>
        <v>95.188333333333389</v>
      </c>
      <c r="C246" s="73">
        <v>144.58000000000001</v>
      </c>
      <c r="D246" s="386">
        <v>1</v>
      </c>
      <c r="E246" s="386">
        <v>0</v>
      </c>
      <c r="F246" s="73">
        <v>622.80999999999995</v>
      </c>
      <c r="G246" s="61">
        <v>0.4</v>
      </c>
      <c r="H246" s="61">
        <v>13.3016666666667</v>
      </c>
      <c r="I246" s="73">
        <v>24.38</v>
      </c>
      <c r="J246" s="73">
        <v>62.9</v>
      </c>
      <c r="K246" s="73">
        <v>2.5099999999999998</v>
      </c>
      <c r="L246" s="73">
        <v>120.81</v>
      </c>
      <c r="M246" s="73">
        <v>22.12</v>
      </c>
      <c r="N246" s="73">
        <v>0</v>
      </c>
      <c r="O246" s="61">
        <v>4</v>
      </c>
      <c r="P246" s="73">
        <v>1114</v>
      </c>
      <c r="Q246" s="36">
        <f t="shared" si="61"/>
        <v>7.7361111111111107</v>
      </c>
      <c r="R246" s="74">
        <v>2564</v>
      </c>
      <c r="S246" s="48">
        <v>144</v>
      </c>
      <c r="T246" s="63">
        <v>47</v>
      </c>
      <c r="U246" s="63">
        <v>71</v>
      </c>
      <c r="V246" s="63">
        <v>68</v>
      </c>
      <c r="W246" s="39">
        <f t="shared" si="94"/>
        <v>24</v>
      </c>
      <c r="X246" s="39">
        <f t="shared" si="66"/>
        <v>118</v>
      </c>
      <c r="Y246" s="91">
        <f t="shared" si="62"/>
        <v>0.44963144963144952</v>
      </c>
      <c r="Z246" s="65">
        <f>V246/(X247/31)</f>
        <v>16.864000000000001</v>
      </c>
      <c r="AA246" s="4">
        <f t="shared" si="107"/>
        <v>0</v>
      </c>
      <c r="AB246" s="4">
        <f t="shared" si="108"/>
        <v>1114</v>
      </c>
      <c r="AC246" s="54">
        <f t="shared" si="88"/>
        <v>0.18259025211564084</v>
      </c>
      <c r="AD246" s="54">
        <f t="shared" si="90"/>
        <v>5.8500771171525301E-2</v>
      </c>
      <c r="AE246" s="54">
        <f>AK246/AH246</f>
        <v>0.27913701539583369</v>
      </c>
      <c r="AF246" s="54">
        <f t="shared" si="67"/>
        <v>0.94992689407540387</v>
      </c>
      <c r="AG246" s="54">
        <f t="shared" si="57"/>
        <v>-5.6991748360448846E-2</v>
      </c>
      <c r="AH246" s="4">
        <f t="shared" si="78"/>
        <v>863.97833333333335</v>
      </c>
      <c r="AI246" s="66">
        <f>AH246/31</f>
        <v>27.870268817204302</v>
      </c>
      <c r="AJ246" s="54">
        <f t="shared" si="64"/>
        <v>0.64145213894430197</v>
      </c>
      <c r="AK246" s="39">
        <f t="shared" si="79"/>
        <v>241.16833333333341</v>
      </c>
      <c r="AL246" s="66">
        <f>AK246/31</f>
        <v>7.7796236559139809</v>
      </c>
      <c r="AM246" s="54">
        <f t="shared" si="65"/>
        <v>0.43509868094813098</v>
      </c>
      <c r="AN246" s="39">
        <f t="shared" si="109"/>
        <v>246.0216666666667</v>
      </c>
      <c r="AO246" s="40">
        <f t="shared" si="95"/>
        <v>0.55907540394973065</v>
      </c>
      <c r="AP246" s="40">
        <f t="shared" si="102"/>
        <v>0.77556403351286651</v>
      </c>
      <c r="AQ246" s="40">
        <f t="shared" si="110"/>
        <v>0.22084530221424301</v>
      </c>
      <c r="AR246" s="41">
        <f t="shared" si="111"/>
        <v>1695.483870967742</v>
      </c>
      <c r="AS246" s="39">
        <f t="shared" si="85"/>
        <v>868.51612903225805</v>
      </c>
      <c r="AT246" s="40">
        <f t="shared" si="86"/>
        <v>0.66126516028383076</v>
      </c>
      <c r="AU246" s="5">
        <f t="shared" si="106"/>
        <v>0.3515558233928997</v>
      </c>
      <c r="AV246" s="44">
        <f>'[1]Monthly SBO'!$K230</f>
        <v>0.34191599999999983</v>
      </c>
      <c r="AW246" s="68"/>
      <c r="AX246" s="71">
        <f t="shared" si="112"/>
        <v>4.645161290322581</v>
      </c>
      <c r="AY246" s="54">
        <f t="shared" si="113"/>
        <v>0.53191489361702149</v>
      </c>
      <c r="AZ246" s="42">
        <f t="shared" si="114"/>
        <v>0.58064516129032295</v>
      </c>
      <c r="BA246" s="67">
        <f>F246/31</f>
        <v>20.090645161290322</v>
      </c>
      <c r="BB246" s="54">
        <f t="shared" si="115"/>
        <v>0.73823611498744057</v>
      </c>
      <c r="BC246" s="42">
        <f t="shared" si="116"/>
        <v>5.1835483870967725</v>
      </c>
      <c r="BD246" s="42">
        <f t="shared" si="72"/>
        <v>7.321850282485876</v>
      </c>
      <c r="BE246" s="42">
        <f t="shared" si="73"/>
        <v>4.325069444444444</v>
      </c>
      <c r="BF246" s="68">
        <f>[2]Prices!$L591</f>
        <v>28.44</v>
      </c>
      <c r="BG246" s="68">
        <f t="shared" si="77"/>
        <v>28.02333333333333</v>
      </c>
      <c r="BH246" s="42">
        <f t="shared" si="74"/>
        <v>1.004027777777778</v>
      </c>
      <c r="BI246" s="42">
        <f t="shared" si="75"/>
        <v>0.66103009259259293</v>
      </c>
      <c r="BJ246" s="42">
        <f>SUM(L246:M246)*'[12]Yellow Grease Complex'!$BH$119/S246</f>
        <v>0</v>
      </c>
      <c r="BK246" s="42">
        <f>SUM(L246:M246)*'[12]Yellow Grease Complex'!$BH$120/S246</f>
        <v>0</v>
      </c>
      <c r="BL246" s="42">
        <f t="shared" si="69"/>
        <v>0.37755725190839695</v>
      </c>
      <c r="BM246" s="42">
        <f t="shared" si="70"/>
        <v>0.15557251908396946</v>
      </c>
      <c r="BN246" s="4">
        <f t="shared" si="98"/>
        <v>211.9354838709678</v>
      </c>
      <c r="BO246" s="54">
        <f t="shared" si="104"/>
        <v>8.5447336923997655E-2</v>
      </c>
      <c r="BP246" s="54">
        <f t="shared" si="104"/>
        <v>0.12978456014362658</v>
      </c>
      <c r="BQ246" s="54">
        <f t="shared" si="71"/>
        <v>0.55907540394973065</v>
      </c>
      <c r="BR246" s="54">
        <f t="shared" si="105"/>
        <v>1.1940454817474596E-2</v>
      </c>
      <c r="BS246" s="54">
        <f t="shared" si="105"/>
        <v>2.1885098743267505E-2</v>
      </c>
      <c r="BT246" s="54">
        <f t="shared" si="105"/>
        <v>5.6463195691202873E-2</v>
      </c>
      <c r="BU246" s="54" cm="1">
        <f t="array" ref="BU246">SUM(K246:M246/$P246)</f>
        <v>0.13055655296229801</v>
      </c>
      <c r="BV246" s="71">
        <f>[3]Biodiesel!$K3/1000000</f>
        <v>107.668977</v>
      </c>
      <c r="BW246" s="71">
        <f t="shared" si="91"/>
        <v>144</v>
      </c>
      <c r="BX246" s="71">
        <f t="shared" si="93"/>
        <v>36.331023000000002</v>
      </c>
      <c r="BY246" s="54">
        <f t="shared" si="89"/>
        <v>0.9034988267798616</v>
      </c>
      <c r="EW246" s="4">
        <f>'[4]Renewable Diesel'!$AX109</f>
        <v>558</v>
      </c>
      <c r="EX246" s="4">
        <f t="shared" si="99"/>
        <v>3122</v>
      </c>
    </row>
    <row r="247" spans="1:154">
      <c r="A247" s="30">
        <v>43497</v>
      </c>
      <c r="B247" s="61">
        <f>P247-SUM(C247:O247)</f>
        <v>53.819999999999936</v>
      </c>
      <c r="C247" s="73">
        <v>136.61000000000001</v>
      </c>
      <c r="D247" s="386">
        <v>0</v>
      </c>
      <c r="E247" s="386">
        <v>0</v>
      </c>
      <c r="F247" s="73">
        <v>559.57000000000005</v>
      </c>
      <c r="G247" s="61">
        <v>0.4</v>
      </c>
      <c r="H247" s="73">
        <v>16</v>
      </c>
      <c r="I247" s="73">
        <v>20.38</v>
      </c>
      <c r="J247" s="73">
        <v>49.46</v>
      </c>
      <c r="K247" s="73">
        <v>4.05</v>
      </c>
      <c r="L247" s="73">
        <v>123.6</v>
      </c>
      <c r="M247" s="73">
        <v>17.11</v>
      </c>
      <c r="N247" s="73">
        <v>0</v>
      </c>
      <c r="O247" s="61">
        <v>4</v>
      </c>
      <c r="P247" s="73">
        <v>985</v>
      </c>
      <c r="Q247" s="36">
        <f t="shared" si="61"/>
        <v>7.5190839694656493</v>
      </c>
      <c r="R247" s="74">
        <v>2563</v>
      </c>
      <c r="S247" s="48">
        <v>131</v>
      </c>
      <c r="T247" s="63">
        <v>48</v>
      </c>
      <c r="U247" s="63">
        <v>77</v>
      </c>
      <c r="V247" s="63">
        <v>73</v>
      </c>
      <c r="W247" s="39">
        <f t="shared" si="94"/>
        <v>5</v>
      </c>
      <c r="X247" s="39">
        <f t="shared" si="66"/>
        <v>125</v>
      </c>
      <c r="Y247" s="91">
        <f t="shared" si="62"/>
        <v>0.40134529147982057</v>
      </c>
      <c r="Z247" s="65">
        <f>V247/(X248/28)</f>
        <v>13.904761904761905</v>
      </c>
      <c r="AA247" s="4">
        <f t="shared" si="107"/>
        <v>0</v>
      </c>
      <c r="AB247" s="4">
        <f t="shared" si="108"/>
        <v>985</v>
      </c>
      <c r="AC247" s="54">
        <f t="shared" si="88"/>
        <v>3.3578190229527571E-2</v>
      </c>
      <c r="AD247" s="54">
        <f t="shared" si="90"/>
        <v>1.6732242292929689E-2</v>
      </c>
      <c r="AE247" s="54">
        <f>AK247/AH247</f>
        <v>0.25430437100213216</v>
      </c>
      <c r="AF247" s="54">
        <f t="shared" si="67"/>
        <v>0.97734511675126889</v>
      </c>
      <c r="AG247" s="54">
        <f t="shared" si="57"/>
        <v>-1.823902119000631E-2</v>
      </c>
      <c r="AH247" s="4">
        <f t="shared" si="78"/>
        <v>750.4</v>
      </c>
      <c r="AI247" s="66">
        <f>AH247/28</f>
        <v>26.8</v>
      </c>
      <c r="AJ247" s="54">
        <f t="shared" si="64"/>
        <v>0.43868226393858989</v>
      </c>
      <c r="AK247" s="39">
        <f t="shared" si="79"/>
        <v>190.82999999999996</v>
      </c>
      <c r="AL247" s="66">
        <f>AK247/28</f>
        <v>6.8153571428571409</v>
      </c>
      <c r="AM247" s="54">
        <f t="shared" si="65"/>
        <v>0.26626224888442618</v>
      </c>
      <c r="AN247" s="39">
        <f t="shared" si="109"/>
        <v>230.60000000000002</v>
      </c>
      <c r="AO247" s="40">
        <f t="shared" si="95"/>
        <v>0.56809137055837566</v>
      </c>
      <c r="AP247" s="40">
        <f t="shared" si="102"/>
        <v>0.76182741116751262</v>
      </c>
      <c r="AQ247" s="40">
        <f t="shared" si="110"/>
        <v>0.23411167512690359</v>
      </c>
      <c r="AR247" s="41">
        <f t="shared" si="111"/>
        <v>1707.6785714285716</v>
      </c>
      <c r="AS247" s="39">
        <f t="shared" si="85"/>
        <v>855.32142857142844</v>
      </c>
      <c r="AT247" s="40">
        <f t="shared" si="86"/>
        <v>0.66628114374895497</v>
      </c>
      <c r="AU247" s="5">
        <f t="shared" si="106"/>
        <v>0.22986707928930694</v>
      </c>
      <c r="AV247" s="44">
        <f>'[1]Monthly SBO'!$K231</f>
        <v>0.33700333333333315</v>
      </c>
      <c r="AW247" s="68"/>
      <c r="AX247" s="71">
        <f t="shared" si="112"/>
        <v>4.225806451612903</v>
      </c>
      <c r="AY247" s="54">
        <f t="shared" si="113"/>
        <v>0.22996445577090729</v>
      </c>
      <c r="AZ247" s="42">
        <f t="shared" si="114"/>
        <v>-0.34562211981566815</v>
      </c>
      <c r="BA247" s="67">
        <f>F247/28</f>
        <v>19.984642857142859</v>
      </c>
      <c r="BB247" s="54">
        <f t="shared" si="115"/>
        <v>0.50874246188009198</v>
      </c>
      <c r="BC247" s="42">
        <f t="shared" si="116"/>
        <v>2.2850000000000037</v>
      </c>
      <c r="BD247" s="42">
        <f t="shared" si="72"/>
        <v>6.0031999999999996</v>
      </c>
      <c r="BE247" s="42">
        <f t="shared" si="73"/>
        <v>4.2715267175572524</v>
      </c>
      <c r="BF247" s="68">
        <f>[2]Prices!$L592</f>
        <v>29.58</v>
      </c>
      <c r="BG247" s="68">
        <f t="shared" si="77"/>
        <v>28.72</v>
      </c>
      <c r="BH247" s="42">
        <f t="shared" si="74"/>
        <v>1.0428244274809162</v>
      </c>
      <c r="BI247" s="42">
        <f t="shared" si="75"/>
        <v>0.41083969465648806</v>
      </c>
      <c r="BJ247" s="42">
        <f>SUM(L247:M247)*'[12]Yellow Grease Complex'!$BH$119/S247</f>
        <v>0</v>
      </c>
      <c r="BK247" s="42">
        <f>SUM(L247:M247)*'[12]Yellow Grease Complex'!$BH$120/S247</f>
        <v>0</v>
      </c>
      <c r="BL247" s="42">
        <f t="shared" si="69"/>
        <v>0.41475177304964539</v>
      </c>
      <c r="BM247" s="42">
        <f t="shared" si="70"/>
        <v>0.16978723404255319</v>
      </c>
      <c r="BN247" s="4">
        <f t="shared" si="98"/>
        <v>39.107142857143117</v>
      </c>
      <c r="BO247" s="54">
        <f t="shared" si="104"/>
        <v>5.463959390862938E-2</v>
      </c>
      <c r="BP247" s="54">
        <f t="shared" si="104"/>
        <v>0.13869035532994925</v>
      </c>
      <c r="BQ247" s="54">
        <f t="shared" si="71"/>
        <v>0.56809137055837566</v>
      </c>
      <c r="BR247" s="54">
        <f t="shared" si="105"/>
        <v>1.6243654822335026E-2</v>
      </c>
      <c r="BS247" s="54">
        <f t="shared" si="105"/>
        <v>2.0690355329949239E-2</v>
      </c>
      <c r="BT247" s="54">
        <f t="shared" si="105"/>
        <v>5.0213197969543148E-2</v>
      </c>
      <c r="BU247" s="54" cm="1">
        <f t="array" ref="BU247">SUM(K247:M247/$P247)</f>
        <v>0.14696446700507615</v>
      </c>
      <c r="BV247" s="71">
        <f>[3]Biodiesel!$K4/1000000</f>
        <v>117.33045199999999</v>
      </c>
      <c r="BW247" s="71">
        <f t="shared" si="91"/>
        <v>131</v>
      </c>
      <c r="BX247" s="71">
        <f t="shared" si="93"/>
        <v>13.669548000000006</v>
      </c>
      <c r="BY247" s="54">
        <f t="shared" si="89"/>
        <v>0.26820902683327796</v>
      </c>
      <c r="EW247" s="4">
        <f>'[4]Renewable Diesel'!$AX110</f>
        <v>558</v>
      </c>
      <c r="EX247" s="4">
        <f t="shared" si="99"/>
        <v>3121</v>
      </c>
    </row>
    <row r="248" spans="1:154">
      <c r="A248" s="30">
        <v>43525</v>
      </c>
      <c r="B248" s="73">
        <v>83.11</v>
      </c>
      <c r="C248" s="73">
        <v>140.68</v>
      </c>
      <c r="D248" s="386">
        <v>0.4</v>
      </c>
      <c r="E248" s="386">
        <v>0</v>
      </c>
      <c r="F248" s="73">
        <v>617.01</v>
      </c>
      <c r="G248" s="61">
        <v>2</v>
      </c>
      <c r="H248" s="61">
        <v>8</v>
      </c>
      <c r="I248" s="73">
        <v>23.94</v>
      </c>
      <c r="J248" s="73">
        <v>58.48</v>
      </c>
      <c r="K248" s="73">
        <v>6.03</v>
      </c>
      <c r="L248" s="73">
        <v>120.94</v>
      </c>
      <c r="M248" s="73">
        <v>15.18</v>
      </c>
      <c r="N248" s="73">
        <v>0</v>
      </c>
      <c r="O248" s="61">
        <f>P248-SUM(B248:N248)</f>
        <v>3.2299999999997908</v>
      </c>
      <c r="P248" s="73">
        <v>1079</v>
      </c>
      <c r="Q248" s="36">
        <f t="shared" si="61"/>
        <v>7.6524822695035457</v>
      </c>
      <c r="R248" s="74">
        <v>2563</v>
      </c>
      <c r="S248" s="48">
        <v>141</v>
      </c>
      <c r="T248" s="63">
        <v>57</v>
      </c>
      <c r="U248" s="63">
        <v>90</v>
      </c>
      <c r="V248" s="63">
        <v>66</v>
      </c>
      <c r="W248" s="39">
        <f t="shared" si="94"/>
        <v>-7</v>
      </c>
      <c r="X248" s="39">
        <f t="shared" ref="X248:X268" si="117">T248+U248</f>
        <v>147</v>
      </c>
      <c r="Y248" s="91">
        <f t="shared" ref="Y248:Y268" si="118">X248/AVERAGE(X236,X224,X212,X200,X188)-1</f>
        <v>0.28048780487804881</v>
      </c>
      <c r="Z248" s="65">
        <f>V248/(X249/31)</f>
        <v>13.115384615384615</v>
      </c>
      <c r="AA248" s="4">
        <f t="shared" si="107"/>
        <v>0</v>
      </c>
      <c r="AB248" s="4">
        <f t="shared" si="108"/>
        <v>1079</v>
      </c>
      <c r="AC248" s="54">
        <f t="shared" si="88"/>
        <v>-3.3154172626453926E-2</v>
      </c>
      <c r="AD248" s="54">
        <f t="shared" si="90"/>
        <v>4.7002420945655654E-2</v>
      </c>
      <c r="AE248" s="54">
        <f t="shared" ref="AE248:AE268" si="119">AK248/AH248</f>
        <v>0.26825189753320683</v>
      </c>
      <c r="AF248" s="54">
        <f t="shared" ref="AF248:AF256" si="120">(2204.622/300)/Q248</f>
        <v>0.96030800741427247</v>
      </c>
      <c r="AG248" s="54">
        <f t="shared" si="57"/>
        <v>-4.5707500485563379E-2</v>
      </c>
      <c r="AH248" s="4">
        <f t="shared" si="78"/>
        <v>843.2</v>
      </c>
      <c r="AI248" s="66">
        <f>AH248/31</f>
        <v>27.200000000000003</v>
      </c>
      <c r="AJ248" s="54">
        <f t="shared" si="64"/>
        <v>0.33442636441614138</v>
      </c>
      <c r="AK248" s="39">
        <f t="shared" si="79"/>
        <v>226.19000000000003</v>
      </c>
      <c r="AL248" s="66">
        <f>AK248/31</f>
        <v>7.2964516129032271</v>
      </c>
      <c r="AM248" s="54">
        <f t="shared" si="65"/>
        <v>0.20145115369906108</v>
      </c>
      <c r="AN248" s="39">
        <f t="shared" si="109"/>
        <v>232.57</v>
      </c>
      <c r="AO248" s="40">
        <f t="shared" si="95"/>
        <v>0.57183503243744205</v>
      </c>
      <c r="AP248" s="40">
        <f t="shared" si="102"/>
        <v>0.78146431881371647</v>
      </c>
      <c r="AQ248" s="40">
        <f t="shared" si="110"/>
        <v>0.21554216867469878</v>
      </c>
      <c r="AR248" s="41">
        <f t="shared" si="111"/>
        <v>1660.1612903225807</v>
      </c>
      <c r="AS248" s="39">
        <f t="shared" si="85"/>
        <v>902.83870967741927</v>
      </c>
      <c r="AT248" s="40">
        <f t="shared" si="86"/>
        <v>0.64774143204158441</v>
      </c>
      <c r="AU248" s="5">
        <f t="shared" si="106"/>
        <v>8.5737338014881148E-2</v>
      </c>
      <c r="AV248" s="44">
        <f>'[1]Monthly SBO'!$K232</f>
        <v>0.23183473684210504</v>
      </c>
      <c r="AW248" s="68"/>
      <c r="AX248" s="71">
        <f t="shared" si="112"/>
        <v>4.5483870967741939</v>
      </c>
      <c r="AY248" s="54">
        <f t="shared" si="113"/>
        <v>0.20926243567753033</v>
      </c>
      <c r="AZ248" s="42">
        <f t="shared" si="114"/>
        <v>-0.25806451612903203</v>
      </c>
      <c r="BA248" s="67">
        <f>F248/31</f>
        <v>19.903548387096773</v>
      </c>
      <c r="BB248" s="54">
        <f t="shared" si="115"/>
        <v>0.39085880194221145</v>
      </c>
      <c r="BC248" s="42">
        <f t="shared" si="116"/>
        <v>-0.23032258064516142</v>
      </c>
      <c r="BD248" s="42">
        <f t="shared" si="72"/>
        <v>5.7360544217687082</v>
      </c>
      <c r="BE248" s="42">
        <f t="shared" si="73"/>
        <v>4.3759574468085107</v>
      </c>
      <c r="BF248" s="68">
        <f>[2]Prices!$L593</f>
        <v>28.62</v>
      </c>
      <c r="BG248" s="68">
        <f t="shared" si="77"/>
        <v>28.88</v>
      </c>
      <c r="BH248" s="42">
        <f t="shared" si="74"/>
        <v>0.99773049645390077</v>
      </c>
      <c r="BI248" s="42">
        <f t="shared" si="75"/>
        <v>0.58943262411347519</v>
      </c>
      <c r="BJ248" s="42">
        <f>SUM(L248:M248)*'[12]Yellow Grease Complex'!$BH$119/S248</f>
        <v>0</v>
      </c>
      <c r="BK248" s="42">
        <f>SUM(L248:M248)*'[12]Yellow Grease Complex'!$BH$120/S248</f>
        <v>0</v>
      </c>
      <c r="BL248" s="42">
        <f t="shared" si="69"/>
        <v>0.37526315789473685</v>
      </c>
      <c r="BM248" s="42">
        <f t="shared" si="70"/>
        <v>0.17026315789473684</v>
      </c>
      <c r="BN248" s="4">
        <f t="shared" si="98"/>
        <v>-94.193548387096826</v>
      </c>
      <c r="BO248" s="54">
        <f t="shared" si="104"/>
        <v>7.7025023169601484E-2</v>
      </c>
      <c r="BP248" s="54">
        <f t="shared" si="104"/>
        <v>0.13037998146431881</v>
      </c>
      <c r="BQ248" s="54">
        <f t="shared" si="71"/>
        <v>0.57183503243744205</v>
      </c>
      <c r="BR248" s="54">
        <f t="shared" si="105"/>
        <v>7.4142724745134385E-3</v>
      </c>
      <c r="BS248" s="54">
        <f t="shared" si="105"/>
        <v>2.2187210379981465E-2</v>
      </c>
      <c r="BT248" s="54">
        <f t="shared" si="105"/>
        <v>5.4198331788693231E-2</v>
      </c>
      <c r="BU248" s="54" cm="1">
        <f t="array" ref="BU248">SUM(K248:M248/$P248)</f>
        <v>0.13174235403151066</v>
      </c>
      <c r="BV248" s="71">
        <f>[3]Biodiesel!$K5/1000000</f>
        <v>147.66081600000001</v>
      </c>
      <c r="BW248" s="71">
        <f t="shared" si="91"/>
        <v>141</v>
      </c>
      <c r="BX248" s="71">
        <f t="shared" si="93"/>
        <v>-6.6608160000000112</v>
      </c>
      <c r="BY248" s="54">
        <f t="shared" si="89"/>
        <v>-3.0131781123381431</v>
      </c>
      <c r="EW248" s="4">
        <f>'[4]Renewable Diesel'!$AX111</f>
        <v>558</v>
      </c>
      <c r="EX248" s="4">
        <f t="shared" si="99"/>
        <v>3121</v>
      </c>
    </row>
    <row r="249" spans="1:154">
      <c r="A249" s="30">
        <v>43556</v>
      </c>
      <c r="B249" s="73">
        <v>120.72</v>
      </c>
      <c r="C249" s="73">
        <v>154.05000000000001</v>
      </c>
      <c r="D249" s="386">
        <v>1</v>
      </c>
      <c r="E249" s="386">
        <v>0</v>
      </c>
      <c r="F249" s="73">
        <v>631.84</v>
      </c>
      <c r="G249" s="61">
        <v>0.4</v>
      </c>
      <c r="H249" s="73">
        <v>9.27</v>
      </c>
      <c r="I249" s="73">
        <v>25.88</v>
      </c>
      <c r="J249" s="73">
        <v>57.04</v>
      </c>
      <c r="K249" s="73">
        <v>2.65</v>
      </c>
      <c r="L249" s="73">
        <v>133.91</v>
      </c>
      <c r="M249" s="73">
        <v>24.01</v>
      </c>
      <c r="N249" s="73">
        <v>0</v>
      </c>
      <c r="O249" s="61">
        <f>P249-SUM(B249:N249)</f>
        <v>5.2300000000000182</v>
      </c>
      <c r="P249" s="73">
        <v>1166</v>
      </c>
      <c r="Q249" s="36">
        <f t="shared" si="61"/>
        <v>7.6710526315789478</v>
      </c>
      <c r="R249" s="74">
        <v>2563</v>
      </c>
      <c r="S249" s="48">
        <v>152</v>
      </c>
      <c r="T249" s="63">
        <v>66</v>
      </c>
      <c r="U249" s="63">
        <v>90</v>
      </c>
      <c r="V249" s="63">
        <v>62</v>
      </c>
      <c r="W249" s="39">
        <f t="shared" si="94"/>
        <v>-4</v>
      </c>
      <c r="X249" s="39">
        <f t="shared" si="117"/>
        <v>156</v>
      </c>
      <c r="Y249" s="91">
        <f t="shared" si="118"/>
        <v>0.31979695431472077</v>
      </c>
      <c r="Z249" s="65">
        <f>V249/(X250/30)</f>
        <v>11.552795031055901</v>
      </c>
      <c r="AA249" s="4">
        <f t="shared" si="107"/>
        <v>0</v>
      </c>
      <c r="AB249" s="4">
        <f t="shared" si="108"/>
        <v>1166</v>
      </c>
      <c r="AC249" s="54">
        <f t="shared" si="88"/>
        <v>8.163253711192664E-2</v>
      </c>
      <c r="AD249" s="54">
        <f t="shared" si="90"/>
        <v>3.5582837473580931E-2</v>
      </c>
      <c r="AE249" s="54">
        <f t="shared" si="119"/>
        <v>0.30414863272430914</v>
      </c>
      <c r="AF249" s="54">
        <f t="shared" si="120"/>
        <v>0.95798325900514569</v>
      </c>
      <c r="AG249" s="54">
        <f t="shared" si="57"/>
        <v>-3.4918395572565486E-2</v>
      </c>
      <c r="AH249" s="4">
        <f t="shared" si="78"/>
        <v>908.01</v>
      </c>
      <c r="AI249" s="66">
        <f>AH249/30</f>
        <v>30.266999999999999</v>
      </c>
      <c r="AJ249" s="54">
        <f t="shared" si="64"/>
        <v>0.44049458551335308</v>
      </c>
      <c r="AK249" s="39">
        <f t="shared" si="79"/>
        <v>276.16999999999996</v>
      </c>
      <c r="AL249" s="66">
        <f>AK249/30</f>
        <v>9.2056666666666658</v>
      </c>
      <c r="AM249" s="54">
        <f t="shared" si="65"/>
        <v>0.31998546997925659</v>
      </c>
      <c r="AN249" s="39">
        <f t="shared" si="109"/>
        <v>252.76</v>
      </c>
      <c r="AO249" s="40">
        <f t="shared" si="95"/>
        <v>0.54188679245283022</v>
      </c>
      <c r="AP249" s="40">
        <f t="shared" si="102"/>
        <v>0.77873927958833622</v>
      </c>
      <c r="AQ249" s="40">
        <f t="shared" si="110"/>
        <v>0.21677530017152657</v>
      </c>
      <c r="AR249" s="41">
        <f t="shared" si="111"/>
        <v>1849.3333333333333</v>
      </c>
      <c r="AS249" s="39">
        <f t="shared" si="85"/>
        <v>713.66666666666674</v>
      </c>
      <c r="AT249" s="40">
        <f t="shared" si="86"/>
        <v>0.72155026661464428</v>
      </c>
      <c r="AU249" s="5">
        <f t="shared" si="106"/>
        <v>0.15701793162181943</v>
      </c>
      <c r="AV249" s="44">
        <f>'[1]Monthly SBO'!$K233</f>
        <v>0.1088104761904761</v>
      </c>
      <c r="AW249" s="68"/>
      <c r="AX249" s="71">
        <f t="shared" si="112"/>
        <v>4.903225806451613</v>
      </c>
      <c r="AY249" s="54">
        <f t="shared" si="113"/>
        <v>0.24447355493695744</v>
      </c>
      <c r="AZ249" s="42">
        <f t="shared" si="114"/>
        <v>0.13655913978494638</v>
      </c>
      <c r="BA249" s="67">
        <f>F249/30</f>
        <v>21.061333333333334</v>
      </c>
      <c r="BB249" s="54">
        <f t="shared" si="115"/>
        <v>0.50036568801588155</v>
      </c>
      <c r="BC249" s="42">
        <f t="shared" si="116"/>
        <v>3.7426666666666684</v>
      </c>
      <c r="BD249" s="42">
        <f t="shared" si="72"/>
        <v>5.8205769230769233</v>
      </c>
      <c r="BE249" s="42">
        <f t="shared" si="73"/>
        <v>4.1568421052631583</v>
      </c>
      <c r="BF249" s="68">
        <f>[2]Prices!$L594</f>
        <v>27.86</v>
      </c>
      <c r="BG249" s="68">
        <f t="shared" si="77"/>
        <v>28.686666666666667</v>
      </c>
      <c r="BH249" s="42">
        <f t="shared" si="74"/>
        <v>1.0134868421052632</v>
      </c>
      <c r="BI249" s="42">
        <f t="shared" si="75"/>
        <v>0.79421052631578948</v>
      </c>
      <c r="BJ249" s="42">
        <f>SUM(L249:M249)*'[12]Yellow Grease Complex'!$BH$119/S249</f>
        <v>0</v>
      </c>
      <c r="BK249" s="42">
        <f>SUM(L249:M249)*'[12]Yellow Grease Complex'!$BH$120/S249</f>
        <v>0</v>
      </c>
      <c r="BL249" s="42">
        <f t="shared" si="69"/>
        <v>0.27735483870967742</v>
      </c>
      <c r="BM249" s="42">
        <f t="shared" si="70"/>
        <v>0.18935483870967743</v>
      </c>
      <c r="BN249" s="4">
        <f t="shared" si="98"/>
        <v>109.5</v>
      </c>
      <c r="BO249" s="54">
        <f t="shared" si="104"/>
        <v>0.10353344768439109</v>
      </c>
      <c r="BP249" s="54">
        <f t="shared" si="104"/>
        <v>0.13211835334476846</v>
      </c>
      <c r="BQ249" s="54">
        <f t="shared" si="71"/>
        <v>0.54188679245283022</v>
      </c>
      <c r="BR249" s="54">
        <f t="shared" si="105"/>
        <v>7.9502572898799313E-3</v>
      </c>
      <c r="BS249" s="54">
        <f t="shared" si="105"/>
        <v>2.2195540308747853E-2</v>
      </c>
      <c r="BT249" s="54">
        <f t="shared" si="105"/>
        <v>4.8919382504288164E-2</v>
      </c>
      <c r="BU249" s="54" cm="1">
        <f t="array" ref="BU249">SUM(K249:M249/$P249)</f>
        <v>0.13771012006861064</v>
      </c>
      <c r="BV249" s="71">
        <f>[3]Biodiesel!$K6/1000000</f>
        <v>160.899734</v>
      </c>
      <c r="BW249" s="71">
        <f t="shared" si="91"/>
        <v>152</v>
      </c>
      <c r="BX249" s="71">
        <f t="shared" si="93"/>
        <v>-8.8997339999999951</v>
      </c>
      <c r="BY249" s="54">
        <f t="shared" si="89"/>
        <v>2.1616568657111106</v>
      </c>
      <c r="EW249" s="4">
        <f>'[4]Renewable Diesel'!$AX112</f>
        <v>558</v>
      </c>
      <c r="EX249" s="4">
        <f t="shared" si="99"/>
        <v>3121</v>
      </c>
    </row>
    <row r="250" spans="1:154">
      <c r="A250" s="30">
        <v>43586</v>
      </c>
      <c r="B250" s="61">
        <f>P250-SUM(C250:O250)</f>
        <v>102.51964195412279</v>
      </c>
      <c r="C250" s="73">
        <v>144.38999999999999</v>
      </c>
      <c r="D250" s="386">
        <v>1</v>
      </c>
      <c r="E250" s="386">
        <v>0</v>
      </c>
      <c r="F250" s="73">
        <v>659.05</v>
      </c>
      <c r="G250" s="61">
        <f>$P250*AVERAGE(G238/$P238,G226/$P226,G214/$P214,G202/$P202,G190/$P190)</f>
        <v>4.3203580458773567</v>
      </c>
      <c r="H250" s="73">
        <v>19.079999999999998</v>
      </c>
      <c r="I250" s="73">
        <v>29.35</v>
      </c>
      <c r="J250" s="73">
        <v>42.99</v>
      </c>
      <c r="K250" s="73">
        <v>1.1399999999999999</v>
      </c>
      <c r="L250" s="73">
        <v>138.31</v>
      </c>
      <c r="M250" s="73">
        <v>29.85</v>
      </c>
      <c r="N250" s="73">
        <v>0</v>
      </c>
      <c r="O250" s="61">
        <v>6</v>
      </c>
      <c r="P250" s="73">
        <v>1178</v>
      </c>
      <c r="Q250" s="36">
        <f t="shared" si="61"/>
        <v>7.6</v>
      </c>
      <c r="R250" s="74">
        <v>2553</v>
      </c>
      <c r="S250" s="48">
        <v>155</v>
      </c>
      <c r="T250" s="63">
        <v>72</v>
      </c>
      <c r="U250" s="63">
        <v>89</v>
      </c>
      <c r="V250" s="63">
        <v>54</v>
      </c>
      <c r="W250" s="39">
        <f t="shared" si="94"/>
        <v>-8</v>
      </c>
      <c r="X250" s="39">
        <f t="shared" si="117"/>
        <v>161</v>
      </c>
      <c r="Y250" s="91">
        <f t="shared" si="118"/>
        <v>0.19082840236686405</v>
      </c>
      <c r="Z250" s="65">
        <f>V250/(X251/31)</f>
        <v>11.465753424657533</v>
      </c>
      <c r="AA250" s="4">
        <f t="shared" si="107"/>
        <v>0</v>
      </c>
      <c r="AB250" s="4">
        <f t="shared" si="108"/>
        <v>1178</v>
      </c>
      <c r="AC250" s="54">
        <f t="shared" si="88"/>
        <v>2.6132351807541365E-2</v>
      </c>
      <c r="AD250" s="54">
        <f t="shared" si="90"/>
        <v>1.321673493138853E-2</v>
      </c>
      <c r="AE250" s="54">
        <f t="shared" si="119"/>
        <v>0.27678649811254513</v>
      </c>
      <c r="AF250" s="54">
        <f t="shared" si="120"/>
        <v>0.96693947368421052</v>
      </c>
      <c r="AG250" s="54">
        <f t="shared" ref="AG250:AG269" si="121">AF250/AVERAGE(AF238,AF226,AF214,AF202,AF190)-1</f>
        <v>-1.3480942282735553E-2</v>
      </c>
      <c r="AH250" s="4">
        <f t="shared" si="78"/>
        <v>911.28000000000009</v>
      </c>
      <c r="AI250" s="66">
        <f t="shared" ref="AI250:AI258" si="122">AH250/31</f>
        <v>29.396129032258067</v>
      </c>
      <c r="AJ250" s="54">
        <f t="shared" si="64"/>
        <v>0.28320737774187377</v>
      </c>
      <c r="AK250" s="39">
        <f t="shared" si="79"/>
        <v>252.23000000000013</v>
      </c>
      <c r="AL250" s="66">
        <f t="shared" ref="AL250:AL258" si="123">AK250/31</f>
        <v>8.1364516129032296</v>
      </c>
      <c r="AM250" s="54">
        <f t="shared" si="65"/>
        <v>0.17516323708525161</v>
      </c>
      <c r="AN250" s="39">
        <f t="shared" si="109"/>
        <v>260.72000000000003</v>
      </c>
      <c r="AO250" s="40">
        <f t="shared" si="95"/>
        <v>0.55946519524617988</v>
      </c>
      <c r="AP250" s="40">
        <f t="shared" si="102"/>
        <v>0.77358234295415962</v>
      </c>
      <c r="AQ250" s="40">
        <f t="shared" si="110"/>
        <v>0.2213242784380306</v>
      </c>
      <c r="AR250" s="41">
        <f t="shared" si="111"/>
        <v>1825</v>
      </c>
      <c r="AS250" s="39">
        <f t="shared" si="85"/>
        <v>728</v>
      </c>
      <c r="AT250" s="40">
        <f t="shared" si="86"/>
        <v>0.71484528006267134</v>
      </c>
      <c r="AU250" s="5">
        <f t="shared" si="106"/>
        <v>7.7092145886978214E-2</v>
      </c>
      <c r="AV250" s="44">
        <f>'[1]Monthly SBO'!$K234</f>
        <v>2.6639047619047472E-2</v>
      </c>
      <c r="AW250" s="68"/>
      <c r="AX250" s="71">
        <f t="shared" si="112"/>
        <v>5</v>
      </c>
      <c r="AY250" s="54">
        <f t="shared" si="113"/>
        <v>0.20155038759689936</v>
      </c>
      <c r="AZ250" s="42">
        <f t="shared" si="114"/>
        <v>0.12903225806451601</v>
      </c>
      <c r="BA250" s="67">
        <f>F250/31</f>
        <v>21.259677419354837</v>
      </c>
      <c r="BB250" s="54">
        <f t="shared" si="115"/>
        <v>0.3300062156424306</v>
      </c>
      <c r="BC250" s="42">
        <f t="shared" si="116"/>
        <v>2.5070967741935455</v>
      </c>
      <c r="BD250" s="42">
        <f t="shared" si="72"/>
        <v>5.6601242236024847</v>
      </c>
      <c r="BE250" s="42">
        <f t="shared" si="73"/>
        <v>4.2519354838709678</v>
      </c>
      <c r="BF250" s="68">
        <f>[2]Prices!$L595</f>
        <v>26.93</v>
      </c>
      <c r="BG250" s="68">
        <f t="shared" si="77"/>
        <v>27.803333333333331</v>
      </c>
      <c r="BH250" s="42">
        <f t="shared" si="74"/>
        <v>0.93154838709677412</v>
      </c>
      <c r="BI250" s="42">
        <f t="shared" si="75"/>
        <v>0.66141704486530828</v>
      </c>
      <c r="BJ250" s="42">
        <f>SUM(L250:M250)*'[12]Yellow Grease Complex'!$BH$119/S250</f>
        <v>0</v>
      </c>
      <c r="BK250" s="42">
        <f>SUM(L250:M250)*'[12]Yellow Grease Complex'!$BH$120/S250</f>
        <v>0</v>
      </c>
      <c r="BL250" s="42">
        <f t="shared" si="69"/>
        <v>0.31556338028169018</v>
      </c>
      <c r="BM250" s="42">
        <f t="shared" si="70"/>
        <v>0.15845070422535212</v>
      </c>
      <c r="BN250" s="4">
        <f t="shared" si="98"/>
        <v>47.096774193548299</v>
      </c>
      <c r="BO250" s="54">
        <f t="shared" si="104"/>
        <v>8.7028558534908984E-2</v>
      </c>
      <c r="BP250" s="54">
        <f t="shared" si="104"/>
        <v>0.12257215619694396</v>
      </c>
      <c r="BQ250" s="54">
        <f t="shared" si="71"/>
        <v>0.55946519524617988</v>
      </c>
      <c r="BR250" s="54">
        <f t="shared" si="105"/>
        <v>1.6196943972835314E-2</v>
      </c>
      <c r="BS250" s="54">
        <f t="shared" si="105"/>
        <v>2.4915110356536502E-2</v>
      </c>
      <c r="BT250" s="54">
        <f t="shared" si="105"/>
        <v>3.6494057724957556E-2</v>
      </c>
      <c r="BU250" s="54" cm="1">
        <f t="array" ref="BU250">SUM(K250:M250/$P250)</f>
        <v>0.14371816638370119</v>
      </c>
      <c r="BV250" s="71">
        <f>[3]Biodiesel!$K7/1000000</f>
        <v>164.04243600000001</v>
      </c>
      <c r="BW250" s="71">
        <f t="shared" si="91"/>
        <v>155</v>
      </c>
      <c r="BX250" s="71">
        <f t="shared" si="93"/>
        <v>-9.0424360000000092</v>
      </c>
      <c r="BY250" s="54">
        <f t="shared" si="89"/>
        <v>0.29286176265323616</v>
      </c>
      <c r="EW250" s="4">
        <f>'[4]Renewable Diesel'!$AX113</f>
        <v>558</v>
      </c>
      <c r="EX250" s="4">
        <f t="shared" si="99"/>
        <v>3111</v>
      </c>
    </row>
    <row r="251" spans="1:154">
      <c r="A251" s="30">
        <v>43617</v>
      </c>
      <c r="B251" s="61">
        <f>P251-SUM(C251:O251)</f>
        <v>109.85892381575638</v>
      </c>
      <c r="C251" s="73">
        <v>154.85</v>
      </c>
      <c r="D251" s="386">
        <v>0.4</v>
      </c>
      <c r="E251" s="386">
        <v>0</v>
      </c>
      <c r="F251" s="73">
        <v>594.15</v>
      </c>
      <c r="G251" s="61">
        <f>$P251*AVERAGE(G239/$P239,G227/$P227,G215/$P215,G203/$P203,G191/$P191)</f>
        <v>3.4410761842437672</v>
      </c>
      <c r="H251" s="73">
        <v>15.52</v>
      </c>
      <c r="I251" s="73">
        <v>22.5</v>
      </c>
      <c r="J251" s="73">
        <v>44.81</v>
      </c>
      <c r="K251" s="61">
        <v>0.3</v>
      </c>
      <c r="L251" s="73">
        <v>119.16</v>
      </c>
      <c r="M251" s="61">
        <v>21.01</v>
      </c>
      <c r="N251" s="73">
        <v>0</v>
      </c>
      <c r="O251" s="61">
        <v>6</v>
      </c>
      <c r="P251" s="73">
        <v>1092</v>
      </c>
      <c r="Q251" s="36">
        <f t="shared" si="61"/>
        <v>7.6901408450704229</v>
      </c>
      <c r="R251" s="74">
        <v>2504</v>
      </c>
      <c r="S251" s="69">
        <v>142</v>
      </c>
      <c r="T251" s="63">
        <v>65</v>
      </c>
      <c r="U251" s="63">
        <v>81</v>
      </c>
      <c r="V251" s="76">
        <v>50</v>
      </c>
      <c r="W251" s="39">
        <f t="shared" si="94"/>
        <v>-4</v>
      </c>
      <c r="X251" s="39">
        <f t="shared" si="117"/>
        <v>146</v>
      </c>
      <c r="Y251" s="91">
        <f t="shared" si="118"/>
        <v>7.3529411764705843E-2</v>
      </c>
      <c r="Z251" s="65">
        <f>V251/(X252/30)</f>
        <v>9.2592592592592595</v>
      </c>
      <c r="AA251" s="4">
        <f t="shared" si="107"/>
        <v>0</v>
      </c>
      <c r="AB251" s="4">
        <f t="shared" si="108"/>
        <v>1092</v>
      </c>
      <c r="AC251" s="54">
        <f t="shared" si="88"/>
        <v>-8.5427168092651939E-2</v>
      </c>
      <c r="AD251" s="54">
        <f t="shared" si="90"/>
        <v>2.7145081060463649E-2</v>
      </c>
      <c r="AE251" s="54">
        <f t="shared" si="119"/>
        <v>0.31129013562072577</v>
      </c>
      <c r="AF251" s="54">
        <f t="shared" si="120"/>
        <v>0.95560538461538447</v>
      </c>
      <c r="AG251" s="54">
        <f t="shared" si="121"/>
        <v>-2.6669167429587359E-2</v>
      </c>
      <c r="AH251" s="4">
        <f t="shared" si="78"/>
        <v>862.7</v>
      </c>
      <c r="AI251" s="66">
        <f t="shared" si="122"/>
        <v>27.829032258064519</v>
      </c>
      <c r="AJ251" s="54">
        <f t="shared" ref="AJ251:AJ267" si="124">AI251/AVERAGE(AI239,AI227,AI215,AI203,AI191)-1</f>
        <v>0.11852934860632702</v>
      </c>
      <c r="AK251" s="39">
        <f>SUM(B251:E251,G251)</f>
        <v>268.55000000000013</v>
      </c>
      <c r="AL251" s="66">
        <f t="shared" si="123"/>
        <v>8.6629032258064562</v>
      </c>
      <c r="AM251" s="54">
        <f t="shared" ref="AM251:AM267" si="125">AL251/AVERAGE(AL239,AL227,AL215,AL203,AL191)-1</f>
        <v>0.18210778806685823</v>
      </c>
      <c r="AN251" s="39">
        <f t="shared" si="109"/>
        <v>223.29999999999998</v>
      </c>
      <c r="AO251" s="40">
        <f t="shared" ref="AO251:AO267" si="126">F251/P251</f>
        <v>0.54409340659340655</v>
      </c>
      <c r="AP251" s="40">
        <f t="shared" ref="AP251:AP268" si="127">SUM(B251:G251)/P251</f>
        <v>0.79001831501831521</v>
      </c>
      <c r="AQ251" s="40">
        <f t="shared" si="110"/>
        <v>0.20448717948717948</v>
      </c>
      <c r="AR251" s="41">
        <f t="shared" si="111"/>
        <v>1727.6666666666667</v>
      </c>
      <c r="AS251" s="39">
        <f t="shared" ref="AS251:AS267" si="128">R251-AR251</f>
        <v>776.33333333333326</v>
      </c>
      <c r="AT251" s="40">
        <f t="shared" ref="AT251:AT267" si="129">(S251/(A252-A251)*365)/R251</f>
        <v>0.68996272630457933</v>
      </c>
      <c r="AU251" s="5">
        <f t="shared" si="106"/>
        <v>-3.6904178121163755E-2</v>
      </c>
      <c r="AV251" s="44">
        <f>'[1]Monthly SBO'!$K235</f>
        <v>0.26488599999999984</v>
      </c>
      <c r="AW251" s="68"/>
      <c r="AX251" s="71">
        <f>S251/30</f>
        <v>4.7333333333333334</v>
      </c>
      <c r="AY251" s="54">
        <f t="shared" si="113"/>
        <v>6.6066066066066131E-2</v>
      </c>
      <c r="AZ251" s="42">
        <f t="shared" si="114"/>
        <v>-0.56666666666666643</v>
      </c>
      <c r="BA251" s="67">
        <f>F251/30</f>
        <v>19.805</v>
      </c>
      <c r="BB251" s="54">
        <f t="shared" si="115"/>
        <v>0.12838286962301759</v>
      </c>
      <c r="BC251" s="42">
        <f t="shared" si="116"/>
        <v>-0.98199999999999932</v>
      </c>
      <c r="BD251" s="42">
        <f t="shared" ref="BD251:BD269" si="130">AH251/X251</f>
        <v>5.9089041095890416</v>
      </c>
      <c r="BE251" s="42">
        <f t="shared" ref="BE251:BE269" si="131">F251/S251</f>
        <v>4.1841549295774643</v>
      </c>
      <c r="BF251" s="68">
        <f>[2]Prices!$L596</f>
        <v>28.24</v>
      </c>
      <c r="BG251" s="68">
        <f t="shared" ref="BG251:BG269" si="132">AVERAGE(BF249:BF251)</f>
        <v>27.676666666666666</v>
      </c>
      <c r="BH251" s="42">
        <f t="shared" ref="BH251:BH269" si="133">C251/S251</f>
        <v>1.0904929577464788</v>
      </c>
      <c r="BI251" s="42">
        <f t="shared" ref="BI251:BI269" si="134">B251/S251</f>
        <v>0.77365439306870698</v>
      </c>
      <c r="BJ251" s="42">
        <f>SUM(L251:M251)*'[12]Yellow Grease Complex'!$BH$119/S251</f>
        <v>0</v>
      </c>
      <c r="BK251" s="42">
        <f>SUM(L251:M251)*'[12]Yellow Grease Complex'!$BH$120/S251</f>
        <v>0</v>
      </c>
      <c r="BL251" s="42">
        <f t="shared" si="69"/>
        <v>0.25327044025157236</v>
      </c>
      <c r="BM251" s="42">
        <f t="shared" si="70"/>
        <v>0.13584905660377358</v>
      </c>
      <c r="BN251" s="4">
        <f t="shared" si="98"/>
        <v>-206.83333333333326</v>
      </c>
      <c r="BO251" s="54">
        <f t="shared" si="104"/>
        <v>0.100603410087689</v>
      </c>
      <c r="BP251" s="54">
        <f t="shared" si="104"/>
        <v>0.1418040293040293</v>
      </c>
      <c r="BQ251" s="54">
        <f t="shared" si="71"/>
        <v>0.54409340659340655</v>
      </c>
      <c r="BR251" s="54">
        <f t="shared" si="105"/>
        <v>1.4212454212454212E-2</v>
      </c>
      <c r="BS251" s="54">
        <f t="shared" si="105"/>
        <v>2.0604395604395604E-2</v>
      </c>
      <c r="BT251" s="54">
        <f t="shared" si="105"/>
        <v>4.1034798534798536E-2</v>
      </c>
      <c r="BU251" s="54" cm="1">
        <f t="array" ref="BU251">SUM(K251:M251/$P251)</f>
        <v>0.12863553113553114</v>
      </c>
      <c r="BV251" s="71">
        <f>[3]Biodiesel!$K8/1000000</f>
        <v>144.10242299999999</v>
      </c>
      <c r="BW251" s="71">
        <f t="shared" si="91"/>
        <v>142</v>
      </c>
      <c r="BX251" s="71">
        <f t="shared" si="93"/>
        <v>-2.1024229999999875</v>
      </c>
      <c r="BY251" s="54">
        <f t="shared" si="89"/>
        <v>-0.60289482426361918</v>
      </c>
      <c r="EW251" s="4">
        <f>'[4]Renewable Diesel'!$AX114</f>
        <v>558</v>
      </c>
      <c r="EX251" s="4">
        <f t="shared" si="99"/>
        <v>3062</v>
      </c>
    </row>
    <row r="252" spans="1:154">
      <c r="A252" s="30">
        <v>43647</v>
      </c>
      <c r="B252" s="73">
        <v>118.13</v>
      </c>
      <c r="C252" s="73">
        <v>154.28</v>
      </c>
      <c r="D252" s="386">
        <v>0.4</v>
      </c>
      <c r="E252" s="386">
        <v>0</v>
      </c>
      <c r="F252" s="73">
        <v>708.5</v>
      </c>
      <c r="G252" s="61">
        <f>$P252*AVERAGE(G240/$P240,G228/$P228,G216/$P216,G204/$P204,G192/$P192)</f>
        <v>3.3827584290101176</v>
      </c>
      <c r="H252" s="73">
        <v>17.57</v>
      </c>
      <c r="I252" s="73">
        <v>21.6</v>
      </c>
      <c r="J252" s="73">
        <v>40.270000000000003</v>
      </c>
      <c r="K252" s="73">
        <v>1.48</v>
      </c>
      <c r="L252" s="73">
        <v>118.1</v>
      </c>
      <c r="M252" s="73">
        <v>23.46</v>
      </c>
      <c r="N252" s="73">
        <v>0</v>
      </c>
      <c r="O252" s="61">
        <f>P252-SUM(B252:N252)</f>
        <v>12.827241570989827</v>
      </c>
      <c r="P252" s="73">
        <v>1220</v>
      </c>
      <c r="Q252" s="36">
        <f t="shared" si="61"/>
        <v>7.6729559748427674</v>
      </c>
      <c r="R252" s="74">
        <v>2561</v>
      </c>
      <c r="S252" s="69">
        <v>159</v>
      </c>
      <c r="T252" s="63">
        <v>72</v>
      </c>
      <c r="U252" s="63">
        <v>90</v>
      </c>
      <c r="V252" s="76">
        <v>46</v>
      </c>
      <c r="W252" s="39">
        <f t="shared" si="94"/>
        <v>-4</v>
      </c>
      <c r="X252" s="39">
        <f t="shared" si="117"/>
        <v>162</v>
      </c>
      <c r="Y252" s="91">
        <f t="shared" si="118"/>
        <v>0.14730878186968854</v>
      </c>
      <c r="Z252" s="65">
        <f>V252/(X253/31)</f>
        <v>9.0828025477707008</v>
      </c>
      <c r="AA252" s="4">
        <f t="shared" ref="AA252:AA269" si="135">P252-SUM(B252:O252)</f>
        <v>0</v>
      </c>
      <c r="AB252" s="4">
        <f t="shared" si="108"/>
        <v>1220</v>
      </c>
      <c r="AC252" s="54">
        <f t="shared" si="88"/>
        <v>-3.174605425937671E-2</v>
      </c>
      <c r="AD252" s="54">
        <f t="shared" si="90"/>
        <v>2.7931214119118808E-2</v>
      </c>
      <c r="AE252" s="54">
        <f t="shared" si="119"/>
        <v>0.28048622889199581</v>
      </c>
      <c r="AF252" s="54">
        <f t="shared" si="120"/>
        <v>0.95774562295081955</v>
      </c>
      <c r="AG252" s="54">
        <f t="shared" si="121"/>
        <v>-2.7460620017059623E-2</v>
      </c>
      <c r="AH252" s="4">
        <f t="shared" si="78"/>
        <v>984.69275842901004</v>
      </c>
      <c r="AI252" s="66">
        <f t="shared" si="122"/>
        <v>31.764282529968067</v>
      </c>
      <c r="AJ252" s="54">
        <f t="shared" si="124"/>
        <v>0.24822563693972444</v>
      </c>
      <c r="AK252" s="39">
        <f>SUM(B252:E252,G252)</f>
        <v>276.19275842901004</v>
      </c>
      <c r="AL252" s="66">
        <f t="shared" si="123"/>
        <v>8.9094438202906456</v>
      </c>
      <c r="AM252" s="54">
        <f t="shared" si="125"/>
        <v>0.10413502606286307</v>
      </c>
      <c r="AN252" s="39">
        <f t="shared" si="109"/>
        <v>222.48</v>
      </c>
      <c r="AO252" s="40">
        <f t="shared" si="126"/>
        <v>0.58073770491803278</v>
      </c>
      <c r="AP252" s="40">
        <f t="shared" si="127"/>
        <v>0.80712521182705743</v>
      </c>
      <c r="AQ252" s="40">
        <f t="shared" si="110"/>
        <v>0.18236065573770491</v>
      </c>
      <c r="AR252" s="41">
        <f t="shared" si="111"/>
        <v>1872.0967741935483</v>
      </c>
      <c r="AS252" s="39">
        <f t="shared" si="128"/>
        <v>688.9032258064517</v>
      </c>
      <c r="AT252" s="40">
        <f t="shared" si="129"/>
        <v>0.73100225466362678</v>
      </c>
      <c r="AU252" s="5">
        <f t="shared" si="106"/>
        <v>1.2134373700427137E-2</v>
      </c>
      <c r="AV252" s="44">
        <f>'[1]Monthly SBO'!$K236</f>
        <v>0.20884099999999989</v>
      </c>
      <c r="AW252" s="68"/>
      <c r="AX252" s="71">
        <f t="shared" ref="AX252:AX269" si="136">S252/31</f>
        <v>5.129032258064516</v>
      </c>
      <c r="AY252" s="54">
        <f t="shared" si="113"/>
        <v>0.1373390557939913</v>
      </c>
      <c r="AZ252" s="42">
        <f t="shared" si="114"/>
        <v>-0.22580645161290303</v>
      </c>
      <c r="BA252" s="67">
        <f t="shared" ref="BA252:BA258" si="137">F252/31</f>
        <v>22.85483870967742</v>
      </c>
      <c r="BB252" s="54">
        <f t="shared" si="115"/>
        <v>0.31513002802888268</v>
      </c>
      <c r="BC252" s="42">
        <f t="shared" si="116"/>
        <v>1.2009677419354858</v>
      </c>
      <c r="BD252" s="42">
        <f t="shared" si="130"/>
        <v>6.0783503606729017</v>
      </c>
      <c r="BE252" s="42">
        <f t="shared" si="131"/>
        <v>4.4559748427672954</v>
      </c>
      <c r="BF252" s="68">
        <f>[2]Prices!$L597</f>
        <v>27.68</v>
      </c>
      <c r="BG252" s="68">
        <f t="shared" si="132"/>
        <v>27.616666666666664</v>
      </c>
      <c r="BH252" s="42">
        <f t="shared" si="133"/>
        <v>0.97031446540880506</v>
      </c>
      <c r="BI252" s="42">
        <f t="shared" si="134"/>
        <v>0.74295597484276732</v>
      </c>
      <c r="BJ252" s="42">
        <f>SUM(L252:M252)*'[12]Yellow Grease Complex'!$BH$119/S252</f>
        <v>0</v>
      </c>
      <c r="BK252" s="42">
        <f>SUM(L252:M252)*'[12]Yellow Grease Complex'!$BH$120/S252</f>
        <v>0</v>
      </c>
      <c r="BL252" s="42">
        <f t="shared" si="69"/>
        <v>0.18980769230769232</v>
      </c>
      <c r="BM252" s="42">
        <f t="shared" si="70"/>
        <v>0.15346153846153848</v>
      </c>
      <c r="BN252" s="4">
        <f t="shared" si="98"/>
        <v>-82.419354838709751</v>
      </c>
      <c r="BO252" s="54">
        <f t="shared" si="104"/>
        <v>9.6827868852459018E-2</v>
      </c>
      <c r="BP252" s="54">
        <f t="shared" si="104"/>
        <v>0.12645901639344262</v>
      </c>
      <c r="BQ252" s="54">
        <f t="shared" si="71"/>
        <v>0.58073770491803278</v>
      </c>
      <c r="BR252" s="54">
        <f t="shared" si="105"/>
        <v>1.4401639344262295E-2</v>
      </c>
      <c r="BS252" s="54">
        <f t="shared" si="105"/>
        <v>1.7704918032786888E-2</v>
      </c>
      <c r="BT252" s="54">
        <f t="shared" si="105"/>
        <v>3.3008196721311479E-2</v>
      </c>
      <c r="BU252" s="54" cm="1">
        <f t="array" ref="BU252">SUM(K252:M252/$P252)</f>
        <v>0.11724590163934426</v>
      </c>
      <c r="BV252" s="71">
        <f>[3]Biodiesel!$K9/1000000</f>
        <v>169.452631</v>
      </c>
      <c r="BW252" s="71">
        <f t="shared" si="91"/>
        <v>159</v>
      </c>
      <c r="BX252" s="71">
        <f t="shared" si="93"/>
        <v>-10.452630999999997</v>
      </c>
      <c r="BY252" s="54">
        <f t="shared" si="89"/>
        <v>2.2094546939985653</v>
      </c>
      <c r="EW252" s="4">
        <f>'[4]Renewable Diesel'!$AX115</f>
        <v>558</v>
      </c>
      <c r="EX252" s="4">
        <f t="shared" si="99"/>
        <v>3119</v>
      </c>
    </row>
    <row r="253" spans="1:154">
      <c r="A253" s="30">
        <v>43678</v>
      </c>
      <c r="B253" s="73">
        <v>108.21</v>
      </c>
      <c r="C253" s="73">
        <v>162.37</v>
      </c>
      <c r="D253" s="386">
        <v>0.4</v>
      </c>
      <c r="E253" s="386">
        <v>0</v>
      </c>
      <c r="F253" s="73">
        <v>701.14</v>
      </c>
      <c r="G253" s="61">
        <f>$P253*AVERAGE(G241/$P241,G229/$P229,G217/$P217,G205/$P205,G193/$P193)-10</f>
        <v>2.6686143630412147</v>
      </c>
      <c r="H253" s="73">
        <v>15.52</v>
      </c>
      <c r="I253" s="73">
        <v>23.94</v>
      </c>
      <c r="J253" s="73">
        <v>29.61</v>
      </c>
      <c r="K253" s="61">
        <f>P253-SUM(L253:O253,B253:J253)</f>
        <v>1.4613856369589939</v>
      </c>
      <c r="L253" s="73">
        <v>115.28</v>
      </c>
      <c r="M253" s="73">
        <v>28.23</v>
      </c>
      <c r="N253" s="73">
        <v>0</v>
      </c>
      <c r="O253" s="73">
        <v>9.17</v>
      </c>
      <c r="P253" s="73">
        <v>1198</v>
      </c>
      <c r="Q253" s="36">
        <f t="shared" si="61"/>
        <v>7.6794871794871797</v>
      </c>
      <c r="R253" s="74">
        <v>2561</v>
      </c>
      <c r="S253" s="69">
        <v>156</v>
      </c>
      <c r="T253" s="63">
        <v>71</v>
      </c>
      <c r="U253" s="63">
        <v>86</v>
      </c>
      <c r="V253" s="76">
        <v>45</v>
      </c>
      <c r="W253" s="39">
        <f t="shared" si="94"/>
        <v>-1</v>
      </c>
      <c r="X253" s="39">
        <f t="shared" si="117"/>
        <v>157</v>
      </c>
      <c r="Y253" s="91">
        <f t="shared" si="118"/>
        <v>7.6817558299039801E-2</v>
      </c>
      <c r="Z253" s="65">
        <f>V253/(X254/31)</f>
        <v>9.8239436619718301</v>
      </c>
      <c r="AA253" s="4">
        <f t="shared" si="135"/>
        <v>0</v>
      </c>
      <c r="AB253" s="4">
        <f>P253-AA253</f>
        <v>1198</v>
      </c>
      <c r="AC253" s="54">
        <f t="shared" si="88"/>
        <v>-8.9665656873094246E-2</v>
      </c>
      <c r="AD253" s="54">
        <f t="shared" si="90"/>
        <v>2.2973470396521423E-2</v>
      </c>
      <c r="AE253" s="54">
        <f t="shared" si="119"/>
        <v>0.28072610854390428</v>
      </c>
      <c r="AF253" s="54">
        <f t="shared" si="120"/>
        <v>0.95693108514190306</v>
      </c>
      <c r="AG253" s="54">
        <f t="shared" si="121"/>
        <v>-2.2792567924514007E-2</v>
      </c>
      <c r="AH253" s="4">
        <f t="shared" si="78"/>
        <v>974.78861436304123</v>
      </c>
      <c r="AI253" s="66">
        <f t="shared" si="122"/>
        <v>31.444794011711007</v>
      </c>
      <c r="AJ253" s="54">
        <f t="shared" si="124"/>
        <v>0.19489847211426592</v>
      </c>
      <c r="AK253" s="39">
        <f>SUM(B253:E253,G253)</f>
        <v>273.64861436304119</v>
      </c>
      <c r="AL253" s="66">
        <f t="shared" si="123"/>
        <v>8.8273746568722959</v>
      </c>
      <c r="AM253" s="54">
        <f t="shared" si="125"/>
        <v>5.8020794623615535E-2</v>
      </c>
      <c r="AN253" s="39">
        <f t="shared" si="109"/>
        <v>214.04138563695898</v>
      </c>
      <c r="AO253" s="40">
        <f t="shared" si="126"/>
        <v>0.58525876460767945</v>
      </c>
      <c r="AP253" s="40">
        <f t="shared" si="127"/>
        <v>0.81367997860020125</v>
      </c>
      <c r="AQ253" s="40">
        <f t="shared" si="110"/>
        <v>0.17866559735973203</v>
      </c>
      <c r="AR253" s="41">
        <f t="shared" si="111"/>
        <v>1836.7741935483871</v>
      </c>
      <c r="AS253" s="39">
        <f t="shared" si="128"/>
        <v>724.22580645161293</v>
      </c>
      <c r="AT253" s="40">
        <f t="shared" si="129"/>
        <v>0.71720975929261499</v>
      </c>
      <c r="AU253" s="5">
        <f t="shared" si="106"/>
        <v>-2.2998473211288117E-2</v>
      </c>
      <c r="AV253" s="44">
        <f>'[1]Monthly SBO'!$K237</f>
        <v>0.33365299999999987</v>
      </c>
      <c r="AW253" s="68"/>
      <c r="AX253" s="71">
        <f t="shared" si="136"/>
        <v>5.032258064516129</v>
      </c>
      <c r="AY253" s="54">
        <f t="shared" si="113"/>
        <v>9.704641350210963E-2</v>
      </c>
      <c r="AZ253" s="42">
        <f t="shared" si="114"/>
        <v>-0.51612903225806495</v>
      </c>
      <c r="BA253" s="67">
        <f t="shared" si="137"/>
        <v>22.617419354838709</v>
      </c>
      <c r="BB253" s="54">
        <f t="shared" si="115"/>
        <v>0.25844027640671308</v>
      </c>
      <c r="BC253" s="42">
        <f t="shared" si="116"/>
        <v>-0.12870967741935502</v>
      </c>
      <c r="BD253" s="42">
        <f t="shared" si="130"/>
        <v>6.2088446774716006</v>
      </c>
      <c r="BE253" s="42">
        <f t="shared" si="131"/>
        <v>4.4944871794871792</v>
      </c>
      <c r="BF253" s="68">
        <f>[2]Prices!$L598</f>
        <v>28.41</v>
      </c>
      <c r="BG253" s="68">
        <f t="shared" si="132"/>
        <v>28.11</v>
      </c>
      <c r="BH253" s="42">
        <f t="shared" si="133"/>
        <v>1.0408333333333333</v>
      </c>
      <c r="BI253" s="42">
        <f t="shared" si="134"/>
        <v>0.69365384615384607</v>
      </c>
      <c r="BJ253" s="42">
        <f>SUM(L253:M253)*'[12]Yellow Grease Complex'!$BH$119/S253</f>
        <v>0</v>
      </c>
      <c r="BK253" s="42">
        <f>SUM(L253:M253)*'[12]Yellow Grease Complex'!$BH$120/S253</f>
        <v>0</v>
      </c>
      <c r="BL253" s="42">
        <f t="shared" si="69"/>
        <v>0.18943661971830986</v>
      </c>
      <c r="BM253" s="42">
        <f t="shared" si="70"/>
        <v>0.17077464788732394</v>
      </c>
      <c r="BN253" s="4">
        <f t="shared" si="98"/>
        <v>-188.38709677419365</v>
      </c>
      <c r="BO253" s="54">
        <f t="shared" si="104"/>
        <v>9.0325542570951586E-2</v>
      </c>
      <c r="BP253" s="54">
        <f t="shared" si="104"/>
        <v>0.13553422370617696</v>
      </c>
      <c r="BQ253" s="54">
        <f t="shared" si="71"/>
        <v>0.58525876460767945</v>
      </c>
      <c r="BR253" s="54">
        <f t="shared" si="105"/>
        <v>1.2954924874791319E-2</v>
      </c>
      <c r="BS253" s="54">
        <f t="shared" si="105"/>
        <v>1.9983305509181971E-2</v>
      </c>
      <c r="BT253" s="54">
        <f t="shared" si="105"/>
        <v>2.4716193656093489E-2</v>
      </c>
      <c r="BU253" s="54" cm="1">
        <f t="array" ref="BU253">SUM(K253:M253/$P253)</f>
        <v>0.12101117331966527</v>
      </c>
      <c r="BV253" s="71">
        <f>[3]Biodiesel!$K10/1000000</f>
        <v>153.59869699999999</v>
      </c>
      <c r="BW253" s="71">
        <f t="shared" si="91"/>
        <v>156</v>
      </c>
      <c r="BX253" s="71">
        <f t="shared" si="93"/>
        <v>2.4013030000000128</v>
      </c>
      <c r="BY253" s="54">
        <f t="shared" si="89"/>
        <v>-1.2836829454770653</v>
      </c>
      <c r="EW253" s="4">
        <f>'[4]Renewable Diesel'!$AX116</f>
        <v>558</v>
      </c>
      <c r="EX253" s="4">
        <f t="shared" si="99"/>
        <v>3119</v>
      </c>
    </row>
    <row r="254" spans="1:154" ht="12" thickBot="1">
      <c r="A254" s="30">
        <v>43709</v>
      </c>
      <c r="B254" s="73">
        <v>124.46</v>
      </c>
      <c r="C254" s="73">
        <v>133.77000000000001</v>
      </c>
      <c r="D254" s="386">
        <v>0.5</v>
      </c>
      <c r="E254" s="386">
        <v>0</v>
      </c>
      <c r="F254" s="73">
        <v>598.79999999999995</v>
      </c>
      <c r="G254" s="61">
        <f>$P254*AVERAGE(G242/$P242,G230/$P230,G218/$P218,G206/$P206,G194/$P194)</f>
        <v>4.4291070435967663</v>
      </c>
      <c r="H254" s="73">
        <v>10.51</v>
      </c>
      <c r="I254" s="73">
        <v>24.25</v>
      </c>
      <c r="J254" s="73">
        <v>26.9</v>
      </c>
      <c r="K254" s="73">
        <v>3.14</v>
      </c>
      <c r="L254" s="73">
        <v>115.02</v>
      </c>
      <c r="M254" s="73">
        <v>32.22</v>
      </c>
      <c r="N254" s="73">
        <v>0</v>
      </c>
      <c r="O254" s="61">
        <f t="shared" ref="O254:O261" si="138">P254-SUM(B254:N254)</f>
        <v>9.0008929564032769</v>
      </c>
      <c r="P254" s="73">
        <v>1083</v>
      </c>
      <c r="Q254" s="36">
        <f t="shared" ref="Q254:Q268" si="139">P254/S254</f>
        <v>7.626760563380282</v>
      </c>
      <c r="R254" s="74">
        <v>2547</v>
      </c>
      <c r="S254" s="69">
        <v>142</v>
      </c>
      <c r="T254" s="63">
        <v>64</v>
      </c>
      <c r="U254" s="63">
        <v>78</v>
      </c>
      <c r="V254" s="76">
        <v>44</v>
      </c>
      <c r="W254" s="39">
        <f>V254-V253</f>
        <v>-1</v>
      </c>
      <c r="X254" s="39">
        <f t="shared" si="117"/>
        <v>142</v>
      </c>
      <c r="Y254" s="91">
        <f t="shared" si="118"/>
        <v>5.3412462908011715E-2</v>
      </c>
      <c r="Z254" s="65">
        <f>V254/(X255/30)</f>
        <v>9.3617021276595747</v>
      </c>
      <c r="AA254" s="4">
        <f t="shared" si="135"/>
        <v>0</v>
      </c>
      <c r="AB254" s="4">
        <v>1083</v>
      </c>
      <c r="AC254" s="54">
        <f t="shared" si="88"/>
        <v>-0.1280193236714976</v>
      </c>
      <c r="AD254" s="54">
        <f t="shared" si="90"/>
        <v>2.2966093995638204E-2</v>
      </c>
      <c r="AE254" s="54">
        <f t="shared" si="119"/>
        <v>0.30530347077159725</v>
      </c>
      <c r="AF254" s="54">
        <f t="shared" si="120"/>
        <v>0.96354670360110795</v>
      </c>
      <c r="AG254" s="54">
        <f t="shared" si="121"/>
        <v>-2.2661741658927426E-2</v>
      </c>
      <c r="AH254" s="4">
        <f t="shared" si="78"/>
        <v>861.95910704359676</v>
      </c>
      <c r="AI254" s="66">
        <f t="shared" si="122"/>
        <v>27.805132485277316</v>
      </c>
      <c r="AJ254" s="54">
        <f t="shared" si="124"/>
        <v>0.11624461659701835</v>
      </c>
      <c r="AK254" s="39">
        <f>SUM(B254:E254,G254)</f>
        <v>263.1591070435968</v>
      </c>
      <c r="AL254" s="66">
        <f t="shared" si="123"/>
        <v>8.4890034530192526</v>
      </c>
      <c r="AM254" s="54">
        <f t="shared" si="125"/>
        <v>0.13513631966988293</v>
      </c>
      <c r="AN254" s="39">
        <f t="shared" si="109"/>
        <v>212.04</v>
      </c>
      <c r="AO254" s="40">
        <f t="shared" si="126"/>
        <v>0.55290858725761771</v>
      </c>
      <c r="AP254" s="40">
        <f t="shared" si="127"/>
        <v>0.79589945248716232</v>
      </c>
      <c r="AQ254" s="40">
        <f t="shared" si="110"/>
        <v>0.19578947368421051</v>
      </c>
      <c r="AR254" s="41">
        <f t="shared" si="111"/>
        <v>1727.6666666666667</v>
      </c>
      <c r="AS254" s="39">
        <f t="shared" si="128"/>
        <v>819.33333333333326</v>
      </c>
      <c r="AT254" s="40">
        <f t="shared" si="129"/>
        <v>0.67831435675958651</v>
      </c>
      <c r="AU254" s="5">
        <f t="shared" si="106"/>
        <v>-3.9580145759162799E-2</v>
      </c>
      <c r="AV254" s="44">
        <f>'[1]Monthly SBO'!$K238</f>
        <v>0.26924199999999987</v>
      </c>
      <c r="AW254" s="96">
        <f t="shared" ref="AW254:AW262" si="140">-8.5841*AV254+162</f>
        <v>159.6887997478</v>
      </c>
      <c r="AX254" s="71">
        <f t="shared" si="136"/>
        <v>4.580645161290323</v>
      </c>
      <c r="AY254" s="54">
        <f t="shared" si="113"/>
        <v>3.0130096242201532E-2</v>
      </c>
      <c r="AZ254" s="42">
        <f t="shared" si="114"/>
        <v>-0.88602150537634383</v>
      </c>
      <c r="BA254" s="67">
        <f t="shared" si="137"/>
        <v>19.316129032258065</v>
      </c>
      <c r="BB254" s="54">
        <f t="shared" si="115"/>
        <v>0.1081395949923738</v>
      </c>
      <c r="BC254" s="42">
        <f t="shared" si="116"/>
        <v>-3.640870967741936</v>
      </c>
      <c r="BD254" s="42">
        <f t="shared" si="130"/>
        <v>6.0701345566450478</v>
      </c>
      <c r="BE254" s="42">
        <f t="shared" si="131"/>
        <v>4.2169014084507035</v>
      </c>
      <c r="BF254" s="68">
        <f>[2]Prices!$L599</f>
        <v>28.81</v>
      </c>
      <c r="BG254" s="68">
        <f t="shared" si="132"/>
        <v>28.3</v>
      </c>
      <c r="BH254" s="42">
        <f t="shared" si="133"/>
        <v>0.9420422535211268</v>
      </c>
      <c r="BI254" s="42">
        <f t="shared" si="134"/>
        <v>0.87647887323943663</v>
      </c>
      <c r="BJ254" s="42">
        <f>SUM(L254:M254)*'[12]Yellow Grease Complex'!$BH$119/S254</f>
        <v>0</v>
      </c>
      <c r="BK254" s="42">
        <f>SUM(L254:M254)*'[12]Yellow Grease Complex'!$BH$120/S254</f>
        <v>0</v>
      </c>
      <c r="BL254" s="42">
        <f t="shared" ref="BL254:BL262" si="141">J255/S255</f>
        <v>0.32250000000000001</v>
      </c>
      <c r="BM254" s="42">
        <f t="shared" ref="BM254:BM262" si="142">I255/S255</f>
        <v>0.19826388888888891</v>
      </c>
      <c r="BN254" s="4">
        <f t="shared" si="98"/>
        <v>-267.66666666666674</v>
      </c>
      <c r="BO254" s="54">
        <f t="shared" si="104"/>
        <v>0.11492151431209602</v>
      </c>
      <c r="BP254" s="54">
        <f t="shared" si="104"/>
        <v>0.12351800554016622</v>
      </c>
      <c r="BQ254" s="54">
        <f t="shared" ref="BQ254:BQ310" si="143">F254/$P254</f>
        <v>0.55290858725761771</v>
      </c>
      <c r="BR254" s="54">
        <f t="shared" si="105"/>
        <v>9.7045244690674055E-3</v>
      </c>
      <c r="BS254" s="54">
        <f t="shared" si="105"/>
        <v>2.2391505078485689E-2</v>
      </c>
      <c r="BT254" s="54">
        <f t="shared" si="105"/>
        <v>2.4838411819021237E-2</v>
      </c>
      <c r="BU254" s="54" cm="1">
        <f t="array" ref="BU254">SUM(K254:M254/$P254)</f>
        <v>0.13885503231763618</v>
      </c>
      <c r="BV254" s="71">
        <f>[3]Biodiesel!$K11/1000000</f>
        <v>143.65981099999999</v>
      </c>
      <c r="BW254" s="71">
        <f t="shared" si="91"/>
        <v>142</v>
      </c>
      <c r="BX254" s="71">
        <f t="shared" si="93"/>
        <v>-1.6598109999999906</v>
      </c>
      <c r="BY254" s="54">
        <f t="shared" si="89"/>
        <v>-0.70114915831499691</v>
      </c>
      <c r="EW254" s="4">
        <f>'[4]Renewable Diesel'!$AX117</f>
        <v>558</v>
      </c>
      <c r="EX254" s="4">
        <f t="shared" si="99"/>
        <v>3105</v>
      </c>
    </row>
    <row r="255" spans="1:154">
      <c r="A255" s="84">
        <v>43739</v>
      </c>
      <c r="B255" s="85">
        <v>114.98</v>
      </c>
      <c r="C255" s="85">
        <v>131.25</v>
      </c>
      <c r="D255" s="385">
        <v>0</v>
      </c>
      <c r="E255" s="387">
        <v>0</v>
      </c>
      <c r="F255" s="85">
        <v>557.52</v>
      </c>
      <c r="G255" s="87">
        <f t="shared" ref="G255:G260" si="144">$P255*AVERAGE(G243/$P243,G231/$P231,G219/$P219,G207/$P207,G195/$P195)</f>
        <v>3.3173609712297583</v>
      </c>
      <c r="H255" s="85">
        <v>14.99</v>
      </c>
      <c r="I255" s="85">
        <v>28.55</v>
      </c>
      <c r="J255" s="85">
        <v>46.44</v>
      </c>
      <c r="K255" s="85">
        <v>2.15</v>
      </c>
      <c r="L255" s="85">
        <v>116.17</v>
      </c>
      <c r="M255" s="85">
        <v>27.95</v>
      </c>
      <c r="N255" s="85">
        <v>0</v>
      </c>
      <c r="O255" s="87">
        <f t="shared" si="138"/>
        <v>52.682639028770382</v>
      </c>
      <c r="P255" s="85">
        <v>1096</v>
      </c>
      <c r="Q255" s="89">
        <f t="shared" si="139"/>
        <v>7.6111111111111107</v>
      </c>
      <c r="R255" s="90">
        <v>2515</v>
      </c>
      <c r="S255" s="69">
        <v>144</v>
      </c>
      <c r="T255" s="63">
        <v>57</v>
      </c>
      <c r="U255" s="63">
        <v>84</v>
      </c>
      <c r="V255" s="76">
        <v>47</v>
      </c>
      <c r="W255" s="39">
        <f t="shared" ref="W255:W267" si="145">V255-V254</f>
        <v>3</v>
      </c>
      <c r="X255" s="39">
        <f t="shared" si="117"/>
        <v>141</v>
      </c>
      <c r="Y255" s="91">
        <f t="shared" si="118"/>
        <v>3.8291605301914444E-2</v>
      </c>
      <c r="Z255" s="65">
        <f>V255/(X256/31)</f>
        <v>11.942622950819672</v>
      </c>
      <c r="AA255" s="4">
        <f t="shared" si="135"/>
        <v>0</v>
      </c>
      <c r="AB255" s="4">
        <v>1096</v>
      </c>
      <c r="AC255" s="54">
        <f t="shared" si="88"/>
        <v>-0.15170275431829416</v>
      </c>
      <c r="AD255" s="54">
        <f t="shared" si="90"/>
        <v>2.4275545017096611E-2</v>
      </c>
      <c r="AE255" s="54">
        <f t="shared" si="119"/>
        <v>0.19443695775976433</v>
      </c>
      <c r="AF255" s="54">
        <f t="shared" si="120"/>
        <v>0.96552788321167882</v>
      </c>
      <c r="AG255" s="54">
        <f t="shared" si="121"/>
        <v>-2.4488844018808797E-2</v>
      </c>
      <c r="AH255" s="4">
        <f t="shared" si="78"/>
        <v>692.08736097122971</v>
      </c>
      <c r="AI255" s="66">
        <f t="shared" si="122"/>
        <v>22.325398741007412</v>
      </c>
      <c r="AJ255" s="54">
        <f t="shared" si="124"/>
        <v>-0.10820379742387232</v>
      </c>
      <c r="AK255" s="39">
        <f t="shared" ref="AK255:AK267" si="146">SUM(C255:E255,G255)</f>
        <v>134.56736097122976</v>
      </c>
      <c r="AL255" s="66">
        <f t="shared" si="123"/>
        <v>4.3408826119751538</v>
      </c>
      <c r="AM255" s="54">
        <f t="shared" si="125"/>
        <v>-0.44449661923007489</v>
      </c>
      <c r="AN255" s="39">
        <f t="shared" si="109"/>
        <v>236.25</v>
      </c>
      <c r="AO255" s="40">
        <f t="shared" si="126"/>
        <v>0.50868613138686125</v>
      </c>
      <c r="AP255" s="40">
        <f t="shared" si="127"/>
        <v>0.73637532935331185</v>
      </c>
      <c r="AQ255" s="40">
        <f t="shared" si="110"/>
        <v>0.21555656934306569</v>
      </c>
      <c r="AR255" s="41">
        <f t="shared" si="111"/>
        <v>1695.483870967742</v>
      </c>
      <c r="AS255" s="39">
        <f t="shared" si="128"/>
        <v>819.51612903225805</v>
      </c>
      <c r="AT255" s="40">
        <f t="shared" si="129"/>
        <v>0.67414865644840638</v>
      </c>
      <c r="AU255" s="5">
        <f t="shared" si="106"/>
        <v>-4.0509230901042748E-2</v>
      </c>
      <c r="AV255" s="44">
        <f>'[1]Monthly SBO'!$K239</f>
        <v>0.37581428571428566</v>
      </c>
      <c r="AW255" s="96">
        <f t="shared" si="140"/>
        <v>158.77397259</v>
      </c>
      <c r="AX255" s="71">
        <f t="shared" si="136"/>
        <v>4.645161290322581</v>
      </c>
      <c r="AY255" s="54">
        <f t="shared" si="113"/>
        <v>4.347826086956541E-2</v>
      </c>
      <c r="AZ255" s="42">
        <f t="shared" si="114"/>
        <v>-0.87096774193548399</v>
      </c>
      <c r="BA255" s="67">
        <f t="shared" si="137"/>
        <v>17.984516129032258</v>
      </c>
      <c r="BB255" s="54">
        <f t="shared" si="115"/>
        <v>4.4404813643652563E-2</v>
      </c>
      <c r="BC255" s="42">
        <f t="shared" si="116"/>
        <v>-4.5599999999999987</v>
      </c>
      <c r="BD255" s="42">
        <f t="shared" si="130"/>
        <v>4.9084209997959558</v>
      </c>
      <c r="BE255" s="42">
        <f t="shared" si="131"/>
        <v>3.8716666666666666</v>
      </c>
      <c r="BF255" s="68">
        <f>[2]Prices!$L600</f>
        <v>30.14</v>
      </c>
      <c r="BG255" s="68">
        <f t="shared" si="132"/>
        <v>29.12</v>
      </c>
      <c r="BH255" s="42">
        <f t="shared" si="133"/>
        <v>0.91145833333333337</v>
      </c>
      <c r="BI255" s="42">
        <f t="shared" si="134"/>
        <v>0.79847222222222225</v>
      </c>
      <c r="BJ255" s="42">
        <f>SUM(L255:M255)*'[12]Yellow Grease Complex'!$BH$119/S255</f>
        <v>0</v>
      </c>
      <c r="BK255" s="42">
        <f>SUM(L255:M255)*'[12]Yellow Grease Complex'!$BH$120/S255</f>
        <v>0</v>
      </c>
      <c r="BL255" s="42">
        <f t="shared" si="141"/>
        <v>0.28732283464566932</v>
      </c>
      <c r="BM255" s="42">
        <f t="shared" si="142"/>
        <v>0.20732283464566928</v>
      </c>
      <c r="BN255" s="4">
        <f t="shared" si="98"/>
        <v>-317.9032258064517</v>
      </c>
      <c r="BO255" s="54">
        <f t="shared" si="104"/>
        <v>0.10490875912408759</v>
      </c>
      <c r="BP255" s="54">
        <f t="shared" si="104"/>
        <v>0.1197536496350365</v>
      </c>
      <c r="BQ255" s="54">
        <f t="shared" si="143"/>
        <v>0.50868613138686125</v>
      </c>
      <c r="BR255" s="54">
        <f t="shared" si="105"/>
        <v>1.3677007299270074E-2</v>
      </c>
      <c r="BS255" s="54">
        <f t="shared" si="105"/>
        <v>2.6049270072992702E-2</v>
      </c>
      <c r="BT255" s="54">
        <f t="shared" si="105"/>
        <v>4.2372262773722628E-2</v>
      </c>
      <c r="BU255" s="54" cm="1">
        <f t="array" ref="BU255">SUM(K255:M255/$P255)</f>
        <v>0.1334580291970803</v>
      </c>
      <c r="BV255" s="71">
        <f>[3]Biodiesel!$K12/1000000</f>
        <v>146.61836</v>
      </c>
      <c r="BW255" s="71">
        <f t="shared" si="91"/>
        <v>144</v>
      </c>
      <c r="BX255" s="71">
        <f t="shared" si="93"/>
        <v>-2.6183599999999956</v>
      </c>
      <c r="BY255" s="54">
        <f t="shared" si="89"/>
        <v>-195.37878607906649</v>
      </c>
      <c r="EW255" s="4">
        <f>'[4]Renewable Diesel'!$AX118</f>
        <v>558</v>
      </c>
      <c r="EX255" s="4">
        <f t="shared" si="99"/>
        <v>3073</v>
      </c>
    </row>
    <row r="256" spans="1:154">
      <c r="A256" s="30">
        <v>43770</v>
      </c>
      <c r="B256" s="73">
        <v>100.08</v>
      </c>
      <c r="C256" s="73">
        <v>141.57</v>
      </c>
      <c r="D256" s="386">
        <v>0</v>
      </c>
      <c r="E256" s="386">
        <v>0</v>
      </c>
      <c r="F256" s="73">
        <v>526.53</v>
      </c>
      <c r="G256" s="61">
        <f t="shared" si="144"/>
        <v>2.8621813962114486</v>
      </c>
      <c r="H256" s="73">
        <v>12.42</v>
      </c>
      <c r="I256" s="73">
        <v>26.33</v>
      </c>
      <c r="J256" s="73">
        <v>36.49</v>
      </c>
      <c r="K256" s="73">
        <v>1.68</v>
      </c>
      <c r="L256" s="73">
        <v>110.72</v>
      </c>
      <c r="M256" s="61">
        <v>17</v>
      </c>
      <c r="N256" s="73">
        <v>0</v>
      </c>
      <c r="O256" s="61">
        <f t="shared" si="138"/>
        <v>3.3178186037886235</v>
      </c>
      <c r="P256" s="73">
        <v>979</v>
      </c>
      <c r="Q256" s="36">
        <f t="shared" si="139"/>
        <v>7.7086614173228343</v>
      </c>
      <c r="R256" s="74">
        <v>2510</v>
      </c>
      <c r="S256" s="69">
        <v>127</v>
      </c>
      <c r="T256" s="63">
        <v>49</v>
      </c>
      <c r="U256" s="63">
        <v>73</v>
      </c>
      <c r="V256" s="76">
        <v>52</v>
      </c>
      <c r="W256" s="39">
        <f t="shared" si="145"/>
        <v>5</v>
      </c>
      <c r="X256" s="39">
        <f t="shared" si="117"/>
        <v>122</v>
      </c>
      <c r="Y256" s="91">
        <f t="shared" si="118"/>
        <v>-3.1746031746031744E-2</v>
      </c>
      <c r="Z256" s="65">
        <f>V256/(X257/30)</f>
        <v>11.470588235294118</v>
      </c>
      <c r="AA256" s="4">
        <f t="shared" si="135"/>
        <v>0</v>
      </c>
      <c r="AB256" s="4">
        <v>979</v>
      </c>
      <c r="AC256" s="54">
        <f t="shared" si="88"/>
        <v>-0.19622338135780848</v>
      </c>
      <c r="AD256" s="54">
        <f t="shared" si="90"/>
        <v>1.8845154171377221E-2</v>
      </c>
      <c r="AE256" s="54">
        <f t="shared" si="119"/>
        <v>0.21526128506328204</v>
      </c>
      <c r="AF256" s="54">
        <f t="shared" si="120"/>
        <v>0.95330947906026553</v>
      </c>
      <c r="AG256" s="54">
        <f t="shared" si="121"/>
        <v>-1.8642534260069232E-2</v>
      </c>
      <c r="AH256" s="4">
        <f t="shared" ref="AH256:AH267" si="147">AK256+F256</f>
        <v>670.96218139621146</v>
      </c>
      <c r="AI256" s="66">
        <f t="shared" si="122"/>
        <v>21.64394133536166</v>
      </c>
      <c r="AJ256" s="54">
        <f t="shared" si="124"/>
        <v>-0.17761807999070012</v>
      </c>
      <c r="AK256" s="39">
        <f t="shared" si="146"/>
        <v>144.43218139621143</v>
      </c>
      <c r="AL256" s="66">
        <f t="shared" si="123"/>
        <v>4.6591026256842394</v>
      </c>
      <c r="AM256" s="54">
        <f t="shared" si="125"/>
        <v>-0.39030287082931248</v>
      </c>
      <c r="AN256" s="39">
        <f t="shared" si="109"/>
        <v>204.64000000000001</v>
      </c>
      <c r="AO256" s="40">
        <f t="shared" si="126"/>
        <v>0.53782431052093971</v>
      </c>
      <c r="AP256" s="40">
        <f t="shared" si="127"/>
        <v>0.78758139059878585</v>
      </c>
      <c r="AQ256" s="40">
        <f t="shared" si="110"/>
        <v>0.20902962206332995</v>
      </c>
      <c r="AR256" s="41">
        <f t="shared" si="111"/>
        <v>1545.1666666666667</v>
      </c>
      <c r="AS256" s="39">
        <f t="shared" si="128"/>
        <v>964.83333333333326</v>
      </c>
      <c r="AT256" s="40">
        <f t="shared" si="129"/>
        <v>0.61560424966799476</v>
      </c>
      <c r="AU256" s="5">
        <f t="shared" si="106"/>
        <v>-0.11922594789927943</v>
      </c>
      <c r="AV256" s="44">
        <f>'[1]Monthly SBO'!$K240</f>
        <v>0.43018699999999993</v>
      </c>
      <c r="AW256" s="96">
        <f t="shared" si="140"/>
        <v>158.3072317733</v>
      </c>
      <c r="AX256" s="71">
        <f t="shared" si="136"/>
        <v>4.096774193548387</v>
      </c>
      <c r="AY256" s="54">
        <f t="shared" si="113"/>
        <v>-7.4523902059852376E-2</v>
      </c>
      <c r="AZ256" s="42">
        <f t="shared" si="114"/>
        <v>-1.236559139784946</v>
      </c>
      <c r="BA256" s="67">
        <f t="shared" si="137"/>
        <v>16.984838709677419</v>
      </c>
      <c r="BB256" s="54">
        <f t="shared" si="115"/>
        <v>-9.0598097313758452E-2</v>
      </c>
      <c r="BC256" s="42">
        <f t="shared" si="116"/>
        <v>-6.4748279569892482</v>
      </c>
      <c r="BD256" s="42">
        <f t="shared" si="130"/>
        <v>5.4996900114443559</v>
      </c>
      <c r="BE256" s="42">
        <f t="shared" si="131"/>
        <v>4.1459055118110237</v>
      </c>
      <c r="BF256" s="68">
        <f>[2]Prices!$L601</f>
        <v>30.62</v>
      </c>
      <c r="BG256" s="68">
        <f t="shared" si="132"/>
        <v>29.856666666666669</v>
      </c>
      <c r="BH256" s="42">
        <f t="shared" si="133"/>
        <v>1.1147244094488189</v>
      </c>
      <c r="BI256" s="42">
        <f t="shared" si="134"/>
        <v>0.78803149606299217</v>
      </c>
      <c r="BJ256" s="42">
        <f>SUM(L256:M256)*'[12]Yellow Grease Complex'!$BH$119/S256</f>
        <v>0</v>
      </c>
      <c r="BK256" s="42">
        <f>SUM(L256:M256)*'[12]Yellow Grease Complex'!$BH$120/S256</f>
        <v>0</v>
      </c>
      <c r="BL256" s="42">
        <f t="shared" si="141"/>
        <v>0.3060902255639098</v>
      </c>
      <c r="BM256" s="42">
        <f t="shared" si="142"/>
        <v>0.16022556390977444</v>
      </c>
      <c r="BN256" s="4">
        <f t="shared" si="98"/>
        <v>-401.49999999999977</v>
      </c>
      <c r="BO256" s="54">
        <f t="shared" si="104"/>
        <v>0.10222676200204289</v>
      </c>
      <c r="BP256" s="54">
        <f t="shared" si="104"/>
        <v>0.14460674157303371</v>
      </c>
      <c r="BQ256" s="54">
        <f t="shared" si="143"/>
        <v>0.53782431052093971</v>
      </c>
      <c r="BR256" s="54">
        <f t="shared" si="105"/>
        <v>1.268641470888662E-2</v>
      </c>
      <c r="BS256" s="54">
        <f t="shared" si="105"/>
        <v>2.6894790602655771E-2</v>
      </c>
      <c r="BT256" s="54">
        <f t="shared" si="105"/>
        <v>3.7272727272727277E-2</v>
      </c>
      <c r="BU256" s="54" cm="1">
        <f t="array" ref="BU256">SUM(K256:M256/$P256)</f>
        <v>0.13217568947906025</v>
      </c>
      <c r="BV256" s="71">
        <f>[3]Biodiesel!$K13/1000000</f>
        <v>119.139678</v>
      </c>
      <c r="BW256" s="71">
        <f t="shared" si="91"/>
        <v>127</v>
      </c>
      <c r="BX256" s="71">
        <f t="shared" si="93"/>
        <v>7.8603219999999965</v>
      </c>
      <c r="BY256" s="54">
        <f t="shared" si="89"/>
        <v>0.23665497839592509</v>
      </c>
      <c r="EW256" s="4">
        <f>'[4]Renewable Diesel'!$AX119</f>
        <v>558</v>
      </c>
      <c r="EX256" s="4">
        <f t="shared" si="99"/>
        <v>3068</v>
      </c>
    </row>
    <row r="257" spans="1:154">
      <c r="A257" s="30">
        <v>43800</v>
      </c>
      <c r="B257" s="73">
        <v>99.18</v>
      </c>
      <c r="C257" s="73">
        <v>161.32</v>
      </c>
      <c r="D257" s="386">
        <v>0</v>
      </c>
      <c r="E257" s="386">
        <v>0</v>
      </c>
      <c r="F257" s="73">
        <v>541.04999999999995</v>
      </c>
      <c r="G257" s="61">
        <f t="shared" si="144"/>
        <v>2.4479564903979654</v>
      </c>
      <c r="H257" s="73">
        <v>10.82</v>
      </c>
      <c r="I257" s="73">
        <v>21.31</v>
      </c>
      <c r="J257" s="73">
        <v>40.71</v>
      </c>
      <c r="K257" s="61">
        <v>2.5299999999999998</v>
      </c>
      <c r="L257" s="73">
        <v>113.46</v>
      </c>
      <c r="M257" s="61">
        <v>26</v>
      </c>
      <c r="N257" s="73">
        <v>0</v>
      </c>
      <c r="O257" s="61">
        <f t="shared" si="138"/>
        <v>4.1720435096020765</v>
      </c>
      <c r="P257" s="73">
        <v>1023</v>
      </c>
      <c r="Q257" s="36">
        <f t="shared" si="139"/>
        <v>7.6917293233082704</v>
      </c>
      <c r="R257" s="74">
        <v>2513</v>
      </c>
      <c r="S257" s="69">
        <v>133</v>
      </c>
      <c r="T257" s="63">
        <v>60</v>
      </c>
      <c r="U257" s="63">
        <v>76</v>
      </c>
      <c r="V257" s="76">
        <v>49</v>
      </c>
      <c r="W257" s="39">
        <f t="shared" si="145"/>
        <v>-3</v>
      </c>
      <c r="X257" s="39">
        <f t="shared" si="117"/>
        <v>136</v>
      </c>
      <c r="Y257" s="91">
        <f t="shared" si="118"/>
        <v>-9.2122830440587555E-2</v>
      </c>
      <c r="Z257" s="65">
        <f>V257/(X258/31)</f>
        <v>11.960629921259843</v>
      </c>
      <c r="AA257" s="4">
        <f t="shared" si="135"/>
        <v>0</v>
      </c>
      <c r="AB257" s="4">
        <v>1023</v>
      </c>
      <c r="AC257" s="54">
        <f t="shared" si="88"/>
        <v>-0.20265013000724652</v>
      </c>
      <c r="AD257" s="54">
        <f t="shared" si="90"/>
        <v>2.4494296503503321E-2</v>
      </c>
      <c r="AE257" s="54">
        <f t="shared" si="119"/>
        <v>0.23235497192192922</v>
      </c>
      <c r="AF257" s="54">
        <f t="shared" ref="AF257:AF263" si="148">(2204.622/300)/Q257</f>
        <v>0.95540803519061579</v>
      </c>
      <c r="AG257" s="54">
        <f t="shared" si="121"/>
        <v>-2.4256925830013487E-2</v>
      </c>
      <c r="AH257" s="4">
        <f t="shared" si="147"/>
        <v>704.81795649039793</v>
      </c>
      <c r="AI257" s="66">
        <f t="shared" si="122"/>
        <v>22.736063112593481</v>
      </c>
      <c r="AJ257" s="54">
        <f t="shared" si="124"/>
        <v>-0.12707613748887614</v>
      </c>
      <c r="AK257" s="39">
        <f t="shared" si="146"/>
        <v>163.76795649039795</v>
      </c>
      <c r="AL257" s="66">
        <f t="shared" si="123"/>
        <v>5.282837306141869</v>
      </c>
      <c r="AM257" s="54">
        <f t="shared" si="125"/>
        <v>-0.25395900693467344</v>
      </c>
      <c r="AN257" s="39">
        <f t="shared" si="109"/>
        <v>214.82999999999998</v>
      </c>
      <c r="AO257" s="40">
        <f t="shared" si="126"/>
        <v>0.52888563049853365</v>
      </c>
      <c r="AP257" s="40">
        <f t="shared" si="127"/>
        <v>0.78592175610009574</v>
      </c>
      <c r="AQ257" s="40">
        <f t="shared" si="110"/>
        <v>0.21</v>
      </c>
      <c r="AR257" s="41">
        <f t="shared" si="111"/>
        <v>1565.9677419354837</v>
      </c>
      <c r="AS257" s="39">
        <f t="shared" si="128"/>
        <v>947.03225806451633</v>
      </c>
      <c r="AT257" s="40">
        <f t="shared" si="129"/>
        <v>0.62314673375864849</v>
      </c>
      <c r="AU257" s="5">
        <f t="shared" si="106"/>
        <v>-0.12211871591177659</v>
      </c>
      <c r="AV257" s="44">
        <f>'[1]Monthly SBO'!$K241</f>
        <v>0.49281299999999995</v>
      </c>
      <c r="AW257" s="96">
        <f t="shared" si="140"/>
        <v>157.76964392670001</v>
      </c>
      <c r="AX257" s="71">
        <f t="shared" si="136"/>
        <v>4.290322580645161</v>
      </c>
      <c r="AY257" s="54">
        <f t="shared" si="113"/>
        <v>-3.7626628075253299E-2</v>
      </c>
      <c r="AZ257" s="42">
        <f t="shared" si="114"/>
        <v>-1.129032258064516</v>
      </c>
      <c r="BA257" s="67">
        <f t="shared" si="137"/>
        <v>17.453225806451613</v>
      </c>
      <c r="BB257" s="54">
        <f t="shared" si="115"/>
        <v>-7.9699815956972841E-2</v>
      </c>
      <c r="BC257" s="42">
        <f t="shared" si="116"/>
        <v>-7.3132258064516122</v>
      </c>
      <c r="BD257" s="42">
        <f t="shared" si="130"/>
        <v>5.1824849741941028</v>
      </c>
      <c r="BE257" s="42">
        <f t="shared" si="131"/>
        <v>4.0680451127819541</v>
      </c>
      <c r="BF257" s="68">
        <f>[2]Prices!$L602</f>
        <v>32.270000000000003</v>
      </c>
      <c r="BG257" s="68">
        <f t="shared" si="132"/>
        <v>31.01</v>
      </c>
      <c r="BH257" s="42">
        <f t="shared" si="133"/>
        <v>1.2129323308270676</v>
      </c>
      <c r="BI257" s="42">
        <f t="shared" si="134"/>
        <v>0.74571428571428577</v>
      </c>
      <c r="BJ257" s="42">
        <f>SUM(L257:M257)*'[12]Yellow Grease Complex'!$BH$119/S257</f>
        <v>0</v>
      </c>
      <c r="BK257" s="42">
        <f>SUM(L257:M257)*'[12]Yellow Grease Complex'!$BH$120/S257</f>
        <v>0</v>
      </c>
      <c r="BL257" s="42">
        <f t="shared" si="141"/>
        <v>0.35820895522388058</v>
      </c>
      <c r="BM257" s="42">
        <f t="shared" si="142"/>
        <v>0.15490032659683006</v>
      </c>
      <c r="BN257" s="4">
        <f t="shared" si="98"/>
        <v>-412.09677419354853</v>
      </c>
      <c r="BO257" s="54">
        <f t="shared" si="104"/>
        <v>9.6950146627565986E-2</v>
      </c>
      <c r="BP257" s="54">
        <f t="shared" si="104"/>
        <v>0.15769305962854349</v>
      </c>
      <c r="BQ257" s="54">
        <f t="shared" si="143"/>
        <v>0.52888563049853365</v>
      </c>
      <c r="BR257" s="54">
        <f t="shared" si="105"/>
        <v>1.0576735092864125E-2</v>
      </c>
      <c r="BS257" s="54">
        <f t="shared" si="105"/>
        <v>2.0830889540566958E-2</v>
      </c>
      <c r="BT257" s="54">
        <f t="shared" si="105"/>
        <v>3.9794721407624634E-2</v>
      </c>
      <c r="BU257" s="54" cm="1">
        <f t="array" ref="BU257">SUM(K257:M257/$P257)</f>
        <v>0.13879765395894428</v>
      </c>
      <c r="BV257" s="71">
        <f>[3]Biodiesel!$K14/1000000</f>
        <v>139.60158100000001</v>
      </c>
      <c r="BW257" s="71">
        <f t="shared" si="91"/>
        <v>133</v>
      </c>
      <c r="BX257" s="71">
        <f t="shared" si="93"/>
        <v>-6.6015810000000101</v>
      </c>
      <c r="BY257" s="54">
        <f t="shared" si="89"/>
        <v>-0.7148014581111185</v>
      </c>
      <c r="EW257" s="4">
        <f>'[4]Renewable Diesel'!$AX120</f>
        <v>558</v>
      </c>
      <c r="EX257" s="4">
        <f t="shared" si="99"/>
        <v>3071</v>
      </c>
    </row>
    <row r="258" spans="1:154">
      <c r="A258" s="30">
        <v>43831</v>
      </c>
      <c r="B258" s="73">
        <v>109</v>
      </c>
      <c r="C258" s="73">
        <v>177</v>
      </c>
      <c r="D258" s="386">
        <v>0</v>
      </c>
      <c r="E258" s="386">
        <v>0</v>
      </c>
      <c r="F258" s="73">
        <v>521</v>
      </c>
      <c r="G258" s="61">
        <f t="shared" si="144"/>
        <v>2.1270438540472822</v>
      </c>
      <c r="H258" s="73">
        <v>11</v>
      </c>
      <c r="I258" s="61">
        <f>$P258*AVERAGE(I246/$P246,I234/$P234,I222/$P222,I210/$P210,I198/$P198)-10</f>
        <v>20.756643763975227</v>
      </c>
      <c r="J258" s="73">
        <v>48</v>
      </c>
      <c r="K258" s="73">
        <v>2</v>
      </c>
      <c r="L258" s="73">
        <v>115</v>
      </c>
      <c r="M258" s="73">
        <v>29</v>
      </c>
      <c r="N258" s="73">
        <v>0</v>
      </c>
      <c r="O258" s="61">
        <f t="shared" si="138"/>
        <v>7.1163123819774228</v>
      </c>
      <c r="P258" s="73">
        <v>1042</v>
      </c>
      <c r="Q258" s="36">
        <f t="shared" si="139"/>
        <v>7.7761194029850742</v>
      </c>
      <c r="R258" s="74">
        <v>2515</v>
      </c>
      <c r="S258" s="69">
        <v>134</v>
      </c>
      <c r="T258" s="63">
        <v>56</v>
      </c>
      <c r="U258" s="63">
        <v>71</v>
      </c>
      <c r="V258" s="76">
        <v>56</v>
      </c>
      <c r="W258" s="39">
        <f t="shared" si="145"/>
        <v>7</v>
      </c>
      <c r="X258" s="39">
        <f t="shared" si="117"/>
        <v>127</v>
      </c>
      <c r="Y258" s="91">
        <f t="shared" si="118"/>
        <v>0.38344226579520702</v>
      </c>
      <c r="Z258" s="65">
        <f>V258/(X259/31)</f>
        <v>13.251908396946565</v>
      </c>
      <c r="AA258" s="4">
        <f t="shared" si="135"/>
        <v>0</v>
      </c>
      <c r="AB258" s="4">
        <v>1042</v>
      </c>
      <c r="AC258" s="54">
        <f t="shared" si="88"/>
        <v>-6.4631956912028721E-2</v>
      </c>
      <c r="AD258" s="54">
        <f t="shared" si="90"/>
        <v>3.6869444191836465E-2</v>
      </c>
      <c r="AE258" s="54">
        <f t="shared" si="119"/>
        <v>0.25584934252502489</v>
      </c>
      <c r="AF258" s="54">
        <f t="shared" si="148"/>
        <v>0.94503950095969291</v>
      </c>
      <c r="AG258" s="54">
        <f t="shared" si="121"/>
        <v>-3.623595328282303E-2</v>
      </c>
      <c r="AH258" s="4">
        <f t="shared" si="147"/>
        <v>700.12704385404732</v>
      </c>
      <c r="AI258" s="66">
        <f t="shared" si="122"/>
        <v>22.584743350130559</v>
      </c>
      <c r="AJ258" s="54">
        <f t="shared" si="124"/>
        <v>0.11958406553929501</v>
      </c>
      <c r="AK258" s="39">
        <f t="shared" si="146"/>
        <v>179.12704385404729</v>
      </c>
      <c r="AL258" s="66">
        <f t="shared" si="123"/>
        <v>5.7782917372273319</v>
      </c>
      <c r="AM258" s="54">
        <f t="shared" si="125"/>
        <v>-6.0606254403642534E-2</v>
      </c>
      <c r="AN258" s="39">
        <f t="shared" si="109"/>
        <v>225.75664376397523</v>
      </c>
      <c r="AO258" s="40">
        <f t="shared" si="126"/>
        <v>0.5</v>
      </c>
      <c r="AP258" s="40">
        <f t="shared" si="127"/>
        <v>0.77651347778699353</v>
      </c>
      <c r="AQ258" s="40">
        <f t="shared" si="110"/>
        <v>0.21665704775813363</v>
      </c>
      <c r="AR258" s="41">
        <f t="shared" si="111"/>
        <v>1577.741935483871</v>
      </c>
      <c r="AS258" s="39">
        <f t="shared" si="128"/>
        <v>937.25806451612902</v>
      </c>
      <c r="AT258" s="40">
        <f t="shared" si="129"/>
        <v>0.62733277752837813</v>
      </c>
      <c r="AU258" s="5">
        <f t="shared" si="106"/>
        <v>0.17529831203543678</v>
      </c>
      <c r="AV258" s="44">
        <f>'[1]Monthly SBO'!$K242</f>
        <v>0.65470857142857131</v>
      </c>
      <c r="AW258" s="96">
        <f t="shared" si="140"/>
        <v>156.37991615199999</v>
      </c>
      <c r="AX258" s="71">
        <f t="shared" si="136"/>
        <v>4.32258064516129</v>
      </c>
      <c r="AY258" s="54">
        <f t="shared" si="113"/>
        <v>0.23844731977818823</v>
      </c>
      <c r="AZ258" s="42">
        <f t="shared" si="114"/>
        <v>-0.32258064516129092</v>
      </c>
      <c r="BA258" s="67">
        <f t="shared" si="137"/>
        <v>16.806451612903224</v>
      </c>
      <c r="BB258" s="54">
        <f t="shared" si="115"/>
        <v>0.19863250065568172</v>
      </c>
      <c r="BC258" s="42">
        <f t="shared" si="116"/>
        <v>-3.2841935483870976</v>
      </c>
      <c r="BD258" s="42">
        <f t="shared" si="130"/>
        <v>5.5128113689295066</v>
      </c>
      <c r="BE258" s="42">
        <f t="shared" si="131"/>
        <v>3.8880597014925371</v>
      </c>
      <c r="BF258" s="68">
        <f>[2]Prices!$L603</f>
        <v>33.04</v>
      </c>
      <c r="BG258" s="68">
        <f t="shared" si="132"/>
        <v>31.97666666666667</v>
      </c>
      <c r="BH258" s="42">
        <f t="shared" si="133"/>
        <v>1.3208955223880596</v>
      </c>
      <c r="BI258" s="42">
        <f t="shared" si="134"/>
        <v>0.81343283582089554</v>
      </c>
      <c r="BJ258" s="42">
        <f>SUM(L258:M258)*'[12]Yellow Grease Complex'!$BH$119/S258</f>
        <v>0</v>
      </c>
      <c r="BK258" s="42">
        <f>SUM(L258:M258)*'[12]Yellow Grease Complex'!$BH$120/S258</f>
        <v>0</v>
      </c>
      <c r="BL258" s="42">
        <f t="shared" si="141"/>
        <v>0.32848484848484849</v>
      </c>
      <c r="BM258" s="42">
        <f t="shared" si="142"/>
        <v>0.15742424242424244</v>
      </c>
      <c r="BN258" s="4">
        <f t="shared" si="98"/>
        <v>-117.74193548387098</v>
      </c>
      <c r="BO258" s="54">
        <f t="shared" si="104"/>
        <v>0.10460652591170826</v>
      </c>
      <c r="BP258" s="54">
        <f t="shared" si="104"/>
        <v>0.16986564299424184</v>
      </c>
      <c r="BQ258" s="54">
        <f t="shared" si="143"/>
        <v>0.5</v>
      </c>
      <c r="BR258" s="54">
        <f t="shared" si="105"/>
        <v>1.055662188099808E-2</v>
      </c>
      <c r="BS258" s="54">
        <f t="shared" si="105"/>
        <v>1.9920003612260293E-2</v>
      </c>
      <c r="BT258" s="54">
        <f t="shared" si="105"/>
        <v>4.6065259117082535E-2</v>
      </c>
      <c r="BU258" s="54" cm="1">
        <f t="array" ref="BU258">SUM(K258:M258/$P258)</f>
        <v>0.14011516314779271</v>
      </c>
      <c r="BV258" s="71">
        <f>[3]Biodiesel!L3/1000000</f>
        <v>118.403817</v>
      </c>
      <c r="BW258" s="71">
        <f t="shared" si="91"/>
        <v>134</v>
      </c>
      <c r="BX258" s="71">
        <f t="shared" si="93"/>
        <v>15.596182999999996</v>
      </c>
      <c r="BY258" s="54">
        <f t="shared" si="89"/>
        <v>-0.32460003851761332</v>
      </c>
      <c r="EW258" s="4">
        <f>'[4]Renewable Diesel'!$AX121</f>
        <v>558</v>
      </c>
      <c r="EX258" s="4">
        <f t="shared" si="99"/>
        <v>3073</v>
      </c>
    </row>
    <row r="259" spans="1:154">
      <c r="A259" s="30">
        <v>43862</v>
      </c>
      <c r="B259" s="73">
        <v>93.39</v>
      </c>
      <c r="C259" s="73">
        <v>133.87</v>
      </c>
      <c r="D259" s="386">
        <v>0</v>
      </c>
      <c r="E259" s="386">
        <v>0</v>
      </c>
      <c r="F259" s="73">
        <v>574.78</v>
      </c>
      <c r="G259" s="61">
        <f t="shared" si="144"/>
        <v>4.4547064801197571</v>
      </c>
      <c r="H259" s="73">
        <v>11.87</v>
      </c>
      <c r="I259" s="73">
        <v>20.78</v>
      </c>
      <c r="J259" s="73">
        <v>43.36</v>
      </c>
      <c r="K259" s="73">
        <v>3.43</v>
      </c>
      <c r="L259" s="73">
        <v>90.51</v>
      </c>
      <c r="M259" s="73">
        <v>23.22</v>
      </c>
      <c r="N259" s="73">
        <v>0</v>
      </c>
      <c r="O259" s="61">
        <f t="shared" si="138"/>
        <v>7.335293519880338</v>
      </c>
      <c r="P259" s="73">
        <v>1007</v>
      </c>
      <c r="Q259" s="36">
        <f t="shared" si="139"/>
        <v>7.6287878787878789</v>
      </c>
      <c r="R259" s="74">
        <v>2515</v>
      </c>
      <c r="S259" s="69">
        <v>132</v>
      </c>
      <c r="T259" s="63">
        <v>54</v>
      </c>
      <c r="U259" s="63">
        <v>77</v>
      </c>
      <c r="V259" s="76">
        <v>56</v>
      </c>
      <c r="W259" s="39">
        <f t="shared" si="145"/>
        <v>0</v>
      </c>
      <c r="X259" s="39">
        <f t="shared" si="117"/>
        <v>131</v>
      </c>
      <c r="Y259" s="91">
        <f t="shared" si="118"/>
        <v>0.31262525050100209</v>
      </c>
      <c r="Z259" s="65">
        <f>V259/(X260/29)</f>
        <v>10.972972972972972</v>
      </c>
      <c r="AA259" s="4">
        <f t="shared" si="135"/>
        <v>0</v>
      </c>
      <c r="AB259" s="4">
        <v>1007</v>
      </c>
      <c r="AC259" s="54">
        <f t="shared" si="88"/>
        <v>2.2335025380710638E-2</v>
      </c>
      <c r="AD259" s="54">
        <f t="shared" si="90"/>
        <v>2.1947679114225904E-2</v>
      </c>
      <c r="AE259" s="54">
        <f t="shared" si="119"/>
        <v>0.19397530996940077</v>
      </c>
      <c r="AF259" s="54">
        <f t="shared" si="148"/>
        <v>0.96329064548162846</v>
      </c>
      <c r="AG259" s="54">
        <f t="shared" si="121"/>
        <v>-2.3047097653892457E-2</v>
      </c>
      <c r="AH259" s="4">
        <f t="shared" si="147"/>
        <v>713.10470648011972</v>
      </c>
      <c r="AI259" s="66">
        <f>AH259/29</f>
        <v>24.589817464831714</v>
      </c>
      <c r="AJ259" s="54">
        <f t="shared" si="124"/>
        <v>0.14969310980083783</v>
      </c>
      <c r="AK259" s="39">
        <f t="shared" si="146"/>
        <v>138.32470648011977</v>
      </c>
      <c r="AL259" s="66">
        <f>AK259/29</f>
        <v>4.769817464831716</v>
      </c>
      <c r="AM259" s="54">
        <f t="shared" si="125"/>
        <v>-0.2211152244648581</v>
      </c>
      <c r="AN259" s="39">
        <f t="shared" si="109"/>
        <v>193.17</v>
      </c>
      <c r="AO259" s="40">
        <f t="shared" si="126"/>
        <v>0.57078450844091355</v>
      </c>
      <c r="AP259" s="40">
        <f t="shared" si="127"/>
        <v>0.80088848707062532</v>
      </c>
      <c r="AQ259" s="40">
        <f t="shared" si="110"/>
        <v>0.19182720953326712</v>
      </c>
      <c r="AR259" s="41">
        <f t="shared" si="111"/>
        <v>1661.3793103448277</v>
      </c>
      <c r="AS259" s="39">
        <f t="shared" si="128"/>
        <v>853.62068965517233</v>
      </c>
      <c r="AT259" s="40">
        <f t="shared" si="129"/>
        <v>0.66058819496812238</v>
      </c>
      <c r="AU259" s="5">
        <f t="shared" si="106"/>
        <v>0.13748840615857438</v>
      </c>
      <c r="AV259" s="44">
        <f>'[1]Monthly SBO'!$K243</f>
        <v>0.67605263157894724</v>
      </c>
      <c r="AW259" s="96">
        <f t="shared" si="140"/>
        <v>156.19669660526316</v>
      </c>
      <c r="AX259" s="71">
        <f t="shared" si="136"/>
        <v>4.258064516129032</v>
      </c>
      <c r="AY259" s="54">
        <f t="shared" si="113"/>
        <v>0.13912346668310427</v>
      </c>
      <c r="AZ259" s="42">
        <f t="shared" si="114"/>
        <v>3.2258064516129004E-2</v>
      </c>
      <c r="BA259" s="67">
        <f>F259/29</f>
        <v>19.82</v>
      </c>
      <c r="BB259" s="54">
        <f t="shared" si="115"/>
        <v>0.29845871241056154</v>
      </c>
      <c r="BC259" s="42">
        <f t="shared" si="116"/>
        <v>-0.16464285714285865</v>
      </c>
      <c r="BD259" s="42">
        <f t="shared" si="130"/>
        <v>5.4435473777108374</v>
      </c>
      <c r="BE259" s="42">
        <f t="shared" si="131"/>
        <v>4.3543939393939395</v>
      </c>
      <c r="BF259" s="68">
        <f>[2]Prices!$L604</f>
        <v>30.26</v>
      </c>
      <c r="BG259" s="68">
        <f t="shared" si="132"/>
        <v>31.856666666666669</v>
      </c>
      <c r="BH259" s="42">
        <f t="shared" si="133"/>
        <v>1.0141666666666667</v>
      </c>
      <c r="BI259" s="42">
        <f t="shared" si="134"/>
        <v>0.70750000000000002</v>
      </c>
      <c r="BJ259" s="42">
        <f>SUM(L259:M259)*'[12]Yellow Grease Complex'!$BH$119/S259</f>
        <v>0</v>
      </c>
      <c r="BK259" s="42">
        <f>SUM(L259:M259)*'[12]Yellow Grease Complex'!$BH$120/S259</f>
        <v>0</v>
      </c>
      <c r="BL259" s="42">
        <f t="shared" si="141"/>
        <v>0.23841059602649006</v>
      </c>
      <c r="BM259" s="42">
        <f t="shared" si="142"/>
        <v>0.13209694508238465</v>
      </c>
      <c r="BN259" s="4">
        <f t="shared" si="98"/>
        <v>-46.299261083743886</v>
      </c>
      <c r="BO259" s="54">
        <f t="shared" si="104"/>
        <v>9.2740814299900692E-2</v>
      </c>
      <c r="BP259" s="54">
        <f t="shared" si="104"/>
        <v>0.13293942403177755</v>
      </c>
      <c r="BQ259" s="54">
        <f t="shared" si="143"/>
        <v>0.57078450844091355</v>
      </c>
      <c r="BR259" s="54">
        <f t="shared" si="105"/>
        <v>1.1787487586891757E-2</v>
      </c>
      <c r="BS259" s="54">
        <f t="shared" si="105"/>
        <v>2.0635551142005961E-2</v>
      </c>
      <c r="BT259" s="54">
        <f t="shared" si="105"/>
        <v>4.3058589870903677E-2</v>
      </c>
      <c r="BU259" s="54" cm="1">
        <f t="array" ref="BU259">SUM(K259:M259/$P259)</f>
        <v>0.11634558093346575</v>
      </c>
      <c r="BV259" s="71">
        <f>[3]Biodiesel!L4/1000000</f>
        <v>128.03300300000001</v>
      </c>
      <c r="BW259" s="71">
        <f t="shared" si="91"/>
        <v>132</v>
      </c>
      <c r="BX259" s="71">
        <f t="shared" si="93"/>
        <v>3.9669969999999921</v>
      </c>
      <c r="BY259" s="54">
        <f t="shared" si="89"/>
        <v>-0.67707011279598706</v>
      </c>
      <c r="EW259" s="4">
        <f>'[4]Renewable Diesel'!$AX122</f>
        <v>558</v>
      </c>
      <c r="EX259" s="4">
        <f t="shared" si="99"/>
        <v>3073</v>
      </c>
    </row>
    <row r="260" spans="1:154">
      <c r="A260" s="30">
        <v>43891</v>
      </c>
      <c r="B260" s="73">
        <v>131.41</v>
      </c>
      <c r="C260" s="73">
        <v>144.85</v>
      </c>
      <c r="D260" s="386">
        <v>0</v>
      </c>
      <c r="E260" s="386">
        <v>0</v>
      </c>
      <c r="F260" s="73">
        <v>656.02</v>
      </c>
      <c r="G260" s="61">
        <f t="shared" si="144"/>
        <v>2.0185782125560299</v>
      </c>
      <c r="H260" s="73">
        <v>23.6</v>
      </c>
      <c r="I260" s="61">
        <f>$P260*AVERAGE(I248/$P248,I236/$P236,I224/$P224,I212/$P212,I200/$P200)-10</f>
        <v>19.946638707440083</v>
      </c>
      <c r="J260" s="73">
        <v>36</v>
      </c>
      <c r="K260" s="73">
        <v>2.54</v>
      </c>
      <c r="L260" s="73">
        <v>103.02</v>
      </c>
      <c r="M260" s="73">
        <v>22.29</v>
      </c>
      <c r="N260" s="73">
        <v>0</v>
      </c>
      <c r="O260" s="61">
        <f t="shared" si="138"/>
        <v>7.3047830800039719</v>
      </c>
      <c r="P260" s="73">
        <v>1149</v>
      </c>
      <c r="Q260" s="36">
        <f t="shared" si="139"/>
        <v>7.6092715231788075</v>
      </c>
      <c r="R260" s="74">
        <v>2514</v>
      </c>
      <c r="S260" s="69">
        <v>151</v>
      </c>
      <c r="T260" s="63">
        <v>64</v>
      </c>
      <c r="U260" s="63">
        <v>84</v>
      </c>
      <c r="V260" s="76">
        <v>61</v>
      </c>
      <c r="W260" s="39">
        <f t="shared" si="145"/>
        <v>5</v>
      </c>
      <c r="X260" s="39">
        <f t="shared" si="117"/>
        <v>148</v>
      </c>
      <c r="Y260" s="91">
        <f t="shared" si="118"/>
        <v>0.187800963081862</v>
      </c>
      <c r="Z260" s="65">
        <f>V260/(X261/31)</f>
        <v>12.777027027027026</v>
      </c>
      <c r="AA260" s="4">
        <f t="shared" si="135"/>
        <v>0</v>
      </c>
      <c r="AB260" s="4">
        <v>1149</v>
      </c>
      <c r="AC260" s="54">
        <f t="shared" si="88"/>
        <v>6.4874884151992607E-2</v>
      </c>
      <c r="AD260" s="54">
        <f t="shared" si="90"/>
        <v>2.8975716831262988E-2</v>
      </c>
      <c r="AE260" s="54">
        <f t="shared" si="119"/>
        <v>0.18292523047161119</v>
      </c>
      <c r="AF260" s="54">
        <f t="shared" si="148"/>
        <v>0.96576130548302874</v>
      </c>
      <c r="AG260" s="54">
        <f t="shared" si="121"/>
        <v>-2.9250657616833875E-2</v>
      </c>
      <c r="AH260" s="4">
        <f t="shared" si="147"/>
        <v>802.88857821255601</v>
      </c>
      <c r="AI260" s="66">
        <f>AH260/31</f>
        <v>25.899631555243744</v>
      </c>
      <c r="AJ260" s="54">
        <f t="shared" si="124"/>
        <v>0.14416902735350479</v>
      </c>
      <c r="AK260" s="39">
        <f t="shared" si="146"/>
        <v>146.86857821255603</v>
      </c>
      <c r="AL260" s="66">
        <f>AK260/31</f>
        <v>4.7376960713727749</v>
      </c>
      <c r="AM260" s="54">
        <f t="shared" si="125"/>
        <v>-0.30229366840906013</v>
      </c>
      <c r="AN260" s="39">
        <f t="shared" si="109"/>
        <v>207.39663870744008</v>
      </c>
      <c r="AO260" s="40">
        <f t="shared" si="126"/>
        <v>0.57094865100087033</v>
      </c>
      <c r="AP260" s="40">
        <f t="shared" si="127"/>
        <v>0.81314062507620188</v>
      </c>
      <c r="AQ260" s="40">
        <f t="shared" si="110"/>
        <v>0.18050186136417762</v>
      </c>
      <c r="AR260" s="41">
        <f t="shared" si="111"/>
        <v>1777.9032258064517</v>
      </c>
      <c r="AS260" s="39">
        <f t="shared" si="128"/>
        <v>736.0967741935483</v>
      </c>
      <c r="AT260" s="40">
        <f t="shared" si="129"/>
        <v>0.70720096491903406</v>
      </c>
      <c r="AU260" s="5">
        <f t="shared" si="106"/>
        <v>0.15239400998686747</v>
      </c>
      <c r="AV260" s="44">
        <f>'[1]Monthly SBO'!$K244</f>
        <v>0.86963894736842073</v>
      </c>
      <c r="AW260" s="96">
        <f t="shared" si="140"/>
        <v>154.53493231189475</v>
      </c>
      <c r="AX260" s="71">
        <f t="shared" si="136"/>
        <v>4.870967741935484</v>
      </c>
      <c r="AY260" s="54">
        <f t="shared" si="113"/>
        <v>0.20799999999999996</v>
      </c>
      <c r="AZ260" s="42">
        <f t="shared" si="114"/>
        <v>0.32258064516129004</v>
      </c>
      <c r="BA260" s="67">
        <f>F260/31</f>
        <v>21.161935483870966</v>
      </c>
      <c r="BB260" s="54">
        <f t="shared" si="115"/>
        <v>0.33549122592728287</v>
      </c>
      <c r="BC260" s="42">
        <f t="shared" si="116"/>
        <v>1.258387096774193</v>
      </c>
      <c r="BD260" s="42">
        <f t="shared" si="130"/>
        <v>5.4249228257605138</v>
      </c>
      <c r="BE260" s="42">
        <f t="shared" si="131"/>
        <v>4.3445033112582783</v>
      </c>
      <c r="BF260" s="68">
        <f>[2]Prices!$L605</f>
        <v>27.04</v>
      </c>
      <c r="BG260" s="68">
        <f t="shared" si="132"/>
        <v>30.113333333333333</v>
      </c>
      <c r="BH260" s="42">
        <f t="shared" si="133"/>
        <v>0.95927152317880793</v>
      </c>
      <c r="BI260" s="42">
        <f t="shared" si="134"/>
        <v>0.87026490066225159</v>
      </c>
      <c r="BJ260" s="42">
        <f>SUM(L260:M260)*'[12]Yellow Grease Complex'!$BH$119/S260</f>
        <v>0</v>
      </c>
      <c r="BK260" s="42">
        <f>SUM(L260:M260)*'[12]Yellow Grease Complex'!$BH$120/S260</f>
        <v>0</v>
      </c>
      <c r="BL260" s="42">
        <f t="shared" si="141"/>
        <v>0.29083333333333333</v>
      </c>
      <c r="BM260" s="42">
        <f t="shared" si="142"/>
        <v>0.16701388888888891</v>
      </c>
      <c r="BN260" s="4">
        <f t="shared" si="98"/>
        <v>117.74193548387098</v>
      </c>
      <c r="BO260" s="54">
        <f t="shared" si="104"/>
        <v>0.11436901653611836</v>
      </c>
      <c r="BP260" s="54">
        <f t="shared" si="104"/>
        <v>0.12606614447345518</v>
      </c>
      <c r="BQ260" s="54">
        <f t="shared" si="143"/>
        <v>0.57094865100087033</v>
      </c>
      <c r="BR260" s="54">
        <f t="shared" si="105"/>
        <v>2.0539599651871195E-2</v>
      </c>
      <c r="BS260" s="54">
        <f t="shared" si="105"/>
        <v>1.7359998875056643E-2</v>
      </c>
      <c r="BT260" s="54">
        <f t="shared" si="105"/>
        <v>3.1331592689295036E-2</v>
      </c>
      <c r="BU260" s="54" cm="1">
        <f t="array" ref="BU260">SUM(K260:M260/$P260)</f>
        <v>0.11127067014795475</v>
      </c>
      <c r="BV260" s="71">
        <f>[3]Biodiesel!L5/1000000</f>
        <v>150.09267800000001</v>
      </c>
      <c r="BW260" s="71">
        <f t="shared" si="91"/>
        <v>151</v>
      </c>
      <c r="BX260" s="71">
        <f t="shared" si="93"/>
        <v>0.90732199999999352</v>
      </c>
      <c r="BY260" s="54">
        <f t="shared" si="89"/>
        <v>1.6756846820544933</v>
      </c>
      <c r="EW260" s="4">
        <f>'[4]Renewable Diesel'!$AX123</f>
        <v>558</v>
      </c>
      <c r="EX260" s="4">
        <f t="shared" si="99"/>
        <v>3072</v>
      </c>
    </row>
    <row r="261" spans="1:154">
      <c r="A261" s="30">
        <v>43922</v>
      </c>
      <c r="B261" s="73">
        <v>138.44999999999999</v>
      </c>
      <c r="C261" s="73">
        <v>83.67</v>
      </c>
      <c r="D261" s="386">
        <v>0</v>
      </c>
      <c r="E261" s="386">
        <v>0</v>
      </c>
      <c r="F261" s="73">
        <v>671.81</v>
      </c>
      <c r="G261" s="61">
        <v>0.4</v>
      </c>
      <c r="H261" s="61">
        <f>$P261*AVERAGE(H249/$P249,H237/$P237,H225/$P225,H213/$P213,H201/$P201)-7</f>
        <v>8.3990441310971509</v>
      </c>
      <c r="I261" s="73">
        <v>24.05</v>
      </c>
      <c r="J261" s="73">
        <v>41.88</v>
      </c>
      <c r="K261" s="73">
        <v>6.92</v>
      </c>
      <c r="L261" s="73">
        <v>71.36</v>
      </c>
      <c r="M261" s="73">
        <v>17.829999999999998</v>
      </c>
      <c r="N261" s="73">
        <v>0</v>
      </c>
      <c r="O261" s="61">
        <f t="shared" si="138"/>
        <v>5.2309558689030382</v>
      </c>
      <c r="P261" s="73">
        <v>1070</v>
      </c>
      <c r="Q261" s="36">
        <f t="shared" si="139"/>
        <v>7.4305555555555554</v>
      </c>
      <c r="R261" s="74">
        <v>2514</v>
      </c>
      <c r="S261" s="69">
        <v>144</v>
      </c>
      <c r="T261" s="63">
        <v>70</v>
      </c>
      <c r="U261" s="63">
        <v>78</v>
      </c>
      <c r="V261" s="76">
        <v>57</v>
      </c>
      <c r="W261" s="39">
        <f t="shared" si="145"/>
        <v>-4</v>
      </c>
      <c r="X261" s="39">
        <f t="shared" si="117"/>
        <v>148</v>
      </c>
      <c r="Y261" s="91">
        <f t="shared" si="118"/>
        <v>0.12804878048780499</v>
      </c>
      <c r="Z261" s="65">
        <f>V261/(X262/31)</f>
        <v>12.356643356643355</v>
      </c>
      <c r="AA261" s="4">
        <f t="shared" si="135"/>
        <v>0</v>
      </c>
      <c r="AB261" s="4">
        <v>1070</v>
      </c>
      <c r="AC261" s="54">
        <f t="shared" si="88"/>
        <v>-8.2332761578044589E-2</v>
      </c>
      <c r="AD261" s="54">
        <f t="shared" si="90"/>
        <v>-1.0624329298154489E-3</v>
      </c>
      <c r="AE261" s="54">
        <f t="shared" si="119"/>
        <v>0.11122135788749538</v>
      </c>
      <c r="AF261" s="54">
        <f t="shared" si="148"/>
        <v>0.98898930841121491</v>
      </c>
      <c r="AG261" s="54">
        <f t="shared" si="121"/>
        <v>2.9706234581694524E-4</v>
      </c>
      <c r="AH261" s="4">
        <f t="shared" si="147"/>
        <v>755.88</v>
      </c>
      <c r="AI261" s="66">
        <f t="shared" ref="AI261:AI283" si="149">AH261/30</f>
        <v>25.196000000000002</v>
      </c>
      <c r="AJ261" s="54">
        <f t="shared" si="124"/>
        <v>5.8436066473616322E-2</v>
      </c>
      <c r="AK261" s="39">
        <f t="shared" si="146"/>
        <v>84.070000000000007</v>
      </c>
      <c r="AL261" s="66">
        <f t="shared" ref="AL261:AL283" si="150">AK261/30</f>
        <v>2.8023333333333338</v>
      </c>
      <c r="AM261" s="54">
        <f t="shared" si="125"/>
        <v>-0.64773565299007774</v>
      </c>
      <c r="AN261" s="39">
        <f t="shared" si="109"/>
        <v>170.43904413109715</v>
      </c>
      <c r="AO261" s="40">
        <f t="shared" si="126"/>
        <v>0.6278598130841121</v>
      </c>
      <c r="AP261" s="40">
        <f t="shared" si="127"/>
        <v>0.83582242990654199</v>
      </c>
      <c r="AQ261" s="40">
        <f t="shared" si="110"/>
        <v>0.15928882629074501</v>
      </c>
      <c r="AR261" s="41">
        <f t="shared" si="111"/>
        <v>1752</v>
      </c>
      <c r="AS261" s="39">
        <f t="shared" si="128"/>
        <v>762</v>
      </c>
      <c r="AT261" s="40">
        <f t="shared" si="129"/>
        <v>0.69689737470167068</v>
      </c>
      <c r="AU261" s="5">
        <f t="shared" si="106"/>
        <v>5.7364708244053597E-2</v>
      </c>
      <c r="AV261" s="44">
        <f>'[1]Monthly SBO'!$K245</f>
        <v>1.1122066666666666</v>
      </c>
      <c r="AW261" s="96">
        <f t="shared" si="140"/>
        <v>152.45270675266667</v>
      </c>
      <c r="AX261" s="71">
        <f t="shared" si="136"/>
        <v>4.645161290322581</v>
      </c>
      <c r="AY261" s="54">
        <f t="shared" si="113"/>
        <v>8.0108010801080098E-2</v>
      </c>
      <c r="AZ261" s="42">
        <f t="shared" si="114"/>
        <v>-0.25806451612903203</v>
      </c>
      <c r="BA261" s="67">
        <f>F261/31</f>
        <v>21.671290322580642</v>
      </c>
      <c r="BB261" s="54">
        <f t="shared" si="115"/>
        <v>0.36729684132944285</v>
      </c>
      <c r="BC261" s="42">
        <f t="shared" si="116"/>
        <v>0.60995698924730846</v>
      </c>
      <c r="BD261" s="42">
        <f t="shared" si="130"/>
        <v>5.107297297297297</v>
      </c>
      <c r="BE261" s="42">
        <f t="shared" si="131"/>
        <v>4.6653472222222216</v>
      </c>
      <c r="BF261" s="68">
        <f>[2]Prices!$L606</f>
        <v>25.69</v>
      </c>
      <c r="BG261" s="68">
        <f t="shared" si="132"/>
        <v>27.66333333333333</v>
      </c>
      <c r="BH261" s="42">
        <f t="shared" si="133"/>
        <v>0.58104166666666668</v>
      </c>
      <c r="BI261" s="42">
        <f t="shared" si="134"/>
        <v>0.9614583333333333</v>
      </c>
      <c r="BJ261" s="42">
        <f>SUM(L261:M261)*'[12]Yellow Grease Complex'!$BH$119/S261</f>
        <v>0</v>
      </c>
      <c r="BK261" s="42">
        <f>SUM(L261:M261)*'[12]Yellow Grease Complex'!$BH$120/S261</f>
        <v>0</v>
      </c>
      <c r="BL261" s="42">
        <f t="shared" si="141"/>
        <v>0.26124999999999998</v>
      </c>
      <c r="BM261" s="42">
        <f t="shared" si="142"/>
        <v>7.7236842105263159E-2</v>
      </c>
      <c r="BN261" s="4">
        <f t="shared" si="98"/>
        <v>-97.333333333333258</v>
      </c>
      <c r="BO261" s="54">
        <f t="shared" si="104"/>
        <v>0.12939252336448598</v>
      </c>
      <c r="BP261" s="54">
        <f t="shared" si="104"/>
        <v>7.8196261682242987E-2</v>
      </c>
      <c r="BQ261" s="54">
        <f t="shared" si="143"/>
        <v>0.6278598130841121</v>
      </c>
      <c r="BR261" s="54">
        <f t="shared" si="105"/>
        <v>7.8495739542964026E-3</v>
      </c>
      <c r="BS261" s="54">
        <f t="shared" si="105"/>
        <v>2.2476635514018694E-2</v>
      </c>
      <c r="BT261" s="54">
        <f t="shared" si="105"/>
        <v>3.9140186915887852E-2</v>
      </c>
      <c r="BU261" s="54" cm="1">
        <f t="array" ref="BU261">SUM(K261:M261/$P261)</f>
        <v>8.9822429906542059E-2</v>
      </c>
      <c r="BV261" s="71">
        <f>[3]Biodiesel!L6/1000000</f>
        <v>149.35612599999999</v>
      </c>
      <c r="BW261" s="71">
        <f t="shared" si="91"/>
        <v>144</v>
      </c>
      <c r="BX261" s="71">
        <f t="shared" si="93"/>
        <v>-5.3561259999999891</v>
      </c>
      <c r="BY261" s="54">
        <f t="shared" si="89"/>
        <v>1.121449912739795</v>
      </c>
      <c r="EW261" s="4">
        <f>'[4]Renewable Diesel'!$AX124</f>
        <v>558</v>
      </c>
      <c r="EX261" s="4">
        <f t="shared" si="99"/>
        <v>3072</v>
      </c>
    </row>
    <row r="262" spans="1:154">
      <c r="A262" s="30">
        <v>43952</v>
      </c>
      <c r="B262" s="73">
        <v>129.75</v>
      </c>
      <c r="C262" s="73">
        <v>84.36</v>
      </c>
      <c r="D262" s="386">
        <v>0</v>
      </c>
      <c r="E262" s="386">
        <v>0</v>
      </c>
      <c r="F262" s="73">
        <v>805.35</v>
      </c>
      <c r="G262" s="61">
        <f>$P262*AVERAGE(G250/$P250,G238/$P238,G226/$P226,G214/$P214,G202/$P202)</f>
        <v>3.9375533645957925</v>
      </c>
      <c r="H262" s="73">
        <v>8.5299999999999994</v>
      </c>
      <c r="I262" s="73">
        <v>11.74</v>
      </c>
      <c r="J262" s="73">
        <v>39.71</v>
      </c>
      <c r="K262" s="73">
        <v>0.52</v>
      </c>
      <c r="L262" s="73">
        <v>51.18</v>
      </c>
      <c r="M262" s="73">
        <v>10.83</v>
      </c>
      <c r="N262" s="73">
        <v>0</v>
      </c>
      <c r="O262" s="61">
        <f>P262-SUM(B262:N262)</f>
        <v>2.0924466354040305</v>
      </c>
      <c r="P262" s="73">
        <v>1148</v>
      </c>
      <c r="Q262" s="36">
        <f t="shared" si="139"/>
        <v>7.5526315789473681</v>
      </c>
      <c r="R262" s="74">
        <v>2514</v>
      </c>
      <c r="S262" s="69">
        <v>152</v>
      </c>
      <c r="T262" s="63">
        <v>71</v>
      </c>
      <c r="U262" s="63">
        <v>72</v>
      </c>
      <c r="V262" s="76">
        <v>66</v>
      </c>
      <c r="W262" s="39">
        <f t="shared" si="145"/>
        <v>9</v>
      </c>
      <c r="X262" s="39">
        <f t="shared" si="117"/>
        <v>143</v>
      </c>
      <c r="Y262" s="91">
        <f t="shared" si="118"/>
        <v>-1.7857142857142794E-2</v>
      </c>
      <c r="Z262" s="65">
        <f>V262/(X263/31)</f>
        <v>13.031847133757962</v>
      </c>
      <c r="AA262" s="4">
        <f t="shared" si="135"/>
        <v>0</v>
      </c>
      <c r="AB262" s="4">
        <v>1109</v>
      </c>
      <c r="AC262" s="54">
        <f t="shared" si="88"/>
        <v>-5.8573853989813296E-2</v>
      </c>
      <c r="AD262" s="54">
        <f t="shared" si="90"/>
        <v>3.1770960296604311E-3</v>
      </c>
      <c r="AE262" s="54">
        <f t="shared" si="119"/>
        <v>9.8805790976715865E-2</v>
      </c>
      <c r="AF262" s="54">
        <f t="shared" si="148"/>
        <v>0.97300390243902435</v>
      </c>
      <c r="AG262" s="54">
        <f t="shared" si="121"/>
        <v>-3.6246431772606336E-3</v>
      </c>
      <c r="AH262" s="4">
        <f t="shared" si="147"/>
        <v>893.64755336459575</v>
      </c>
      <c r="AI262" s="66">
        <f t="shared" si="149"/>
        <v>29.788251778819859</v>
      </c>
      <c r="AJ262" s="54">
        <f t="shared" si="124"/>
        <v>0.17388989632807306</v>
      </c>
      <c r="AK262" s="39">
        <f t="shared" si="146"/>
        <v>88.297553364595785</v>
      </c>
      <c r="AL262" s="66">
        <f t="shared" si="150"/>
        <v>2.9432517788198593</v>
      </c>
      <c r="AM262" s="54">
        <f t="shared" si="125"/>
        <v>-0.60691045470765181</v>
      </c>
      <c r="AN262" s="39">
        <f t="shared" si="109"/>
        <v>122.51</v>
      </c>
      <c r="AO262" s="40">
        <f t="shared" si="126"/>
        <v>0.70152439024390245</v>
      </c>
      <c r="AP262" s="40">
        <f t="shared" si="127"/>
        <v>0.89146128341863751</v>
      </c>
      <c r="AQ262" s="40">
        <f t="shared" si="110"/>
        <v>0.10671602787456447</v>
      </c>
      <c r="AR262" s="41">
        <f t="shared" si="111"/>
        <v>1789.6774193548388</v>
      </c>
      <c r="AS262" s="39">
        <f t="shared" si="128"/>
        <v>724.32258064516122</v>
      </c>
      <c r="AT262" s="40">
        <f t="shared" si="129"/>
        <v>0.71188441501783561</v>
      </c>
      <c r="AU262" s="5">
        <f t="shared" si="106"/>
        <v>3.3352189543741639E-2</v>
      </c>
      <c r="AV262" s="44">
        <f>'[1]Monthly SBO'!$K246</f>
        <v>1.1049273684210525</v>
      </c>
      <c r="AW262" s="96">
        <f t="shared" si="140"/>
        <v>152.51519297673684</v>
      </c>
      <c r="AX262" s="71">
        <f t="shared" si="136"/>
        <v>4.903225806451613</v>
      </c>
      <c r="AY262" s="54">
        <f t="shared" si="113"/>
        <v>9.5100864553314013E-2</v>
      </c>
      <c r="AZ262" s="42">
        <f t="shared" si="114"/>
        <v>-9.6774193548387011E-2</v>
      </c>
      <c r="BA262" s="67">
        <f>F262/31</f>
        <v>25.979032258064517</v>
      </c>
      <c r="BB262" s="54">
        <f t="shared" si="115"/>
        <v>0.45230049014127149</v>
      </c>
      <c r="BC262" s="42">
        <f t="shared" si="116"/>
        <v>4.7193548387096804</v>
      </c>
      <c r="BD262" s="42">
        <f t="shared" si="130"/>
        <v>6.2492835899622081</v>
      </c>
      <c r="BE262" s="42">
        <f t="shared" si="131"/>
        <v>5.2983552631578945</v>
      </c>
      <c r="BF262" s="68">
        <f>[2]Prices!$L607</f>
        <v>25.27</v>
      </c>
      <c r="BG262" s="68">
        <f t="shared" si="132"/>
        <v>26</v>
      </c>
      <c r="BH262" s="42">
        <f t="shared" si="133"/>
        <v>0.55500000000000005</v>
      </c>
      <c r="BI262" s="42">
        <f t="shared" si="134"/>
        <v>0.85361842105263153</v>
      </c>
      <c r="BJ262" s="42">
        <f>SUM(L262:M262)*'[12]Yellow Grease Complex'!$BH$119/S262</f>
        <v>0</v>
      </c>
      <c r="BK262" s="42">
        <f>SUM(L262:M262)*'[12]Yellow Grease Complex'!$BH$120/S262</f>
        <v>0</v>
      </c>
      <c r="BL262" s="42">
        <f t="shared" si="141"/>
        <v>0.35066225165562914</v>
      </c>
      <c r="BM262" s="42">
        <f t="shared" si="142"/>
        <v>0.14172185430463574</v>
      </c>
      <c r="BN262" s="4">
        <f t="shared" si="98"/>
        <v>-35.322580645161224</v>
      </c>
      <c r="BO262" s="54">
        <f t="shared" si="104"/>
        <v>0.11302264808362369</v>
      </c>
      <c r="BP262" s="54">
        <f t="shared" si="104"/>
        <v>7.3484320557491295E-2</v>
      </c>
      <c r="BQ262" s="54">
        <f t="shared" si="143"/>
        <v>0.70152439024390245</v>
      </c>
      <c r="BR262" s="54">
        <f t="shared" si="105"/>
        <v>7.4303135888501735E-3</v>
      </c>
      <c r="BS262" s="54">
        <f t="shared" si="105"/>
        <v>1.0226480836236933E-2</v>
      </c>
      <c r="BT262" s="54">
        <f t="shared" si="105"/>
        <v>3.4590592334494775E-2</v>
      </c>
      <c r="BU262" s="54" cm="1">
        <f t="array" ref="BU262">SUM(K262:M262/$P262)</f>
        <v>5.4468641114982584E-2</v>
      </c>
      <c r="BV262" s="71">
        <f>[3]Biodiesel!L7/1000000</f>
        <v>143.17422300000001</v>
      </c>
      <c r="BW262" s="71">
        <f t="shared" si="91"/>
        <v>152</v>
      </c>
      <c r="BX262" s="71">
        <f t="shared" si="93"/>
        <v>8.825776999999988</v>
      </c>
      <c r="BY262" s="54">
        <f t="shared" si="89"/>
        <v>-2.0988970311200643</v>
      </c>
      <c r="EW262" s="4">
        <f>'[4]Renewable Diesel'!$AX125</f>
        <v>558</v>
      </c>
      <c r="EX262" s="4">
        <f t="shared" si="99"/>
        <v>3072</v>
      </c>
    </row>
    <row r="263" spans="1:154">
      <c r="A263" s="30">
        <v>43983</v>
      </c>
      <c r="B263" s="73">
        <v>110.15</v>
      </c>
      <c r="C263" s="73">
        <v>94.13</v>
      </c>
      <c r="D263" s="386">
        <v>0.5</v>
      </c>
      <c r="E263" s="386">
        <v>0</v>
      </c>
      <c r="F263" s="73">
        <v>747.07</v>
      </c>
      <c r="G263" s="73">
        <v>12.95</v>
      </c>
      <c r="H263" s="61">
        <f>$P263*AVERAGE(H251/$P251,H239/$P239,H227/$P227,H215/$P215,H203/$P203)-10</f>
        <v>7.2971325904147903</v>
      </c>
      <c r="I263" s="73">
        <v>21.4</v>
      </c>
      <c r="J263" s="73">
        <v>52.95</v>
      </c>
      <c r="K263" s="61">
        <f>$P263*AVERAGE(K251/$P251,K239/$P239,K227/$P227,K215/$P215,K203/$P203)-6</f>
        <v>2.2464352901244364</v>
      </c>
      <c r="L263" s="73">
        <v>69.69</v>
      </c>
      <c r="M263" s="73">
        <v>11.83</v>
      </c>
      <c r="N263" s="73">
        <v>0</v>
      </c>
      <c r="O263" s="61">
        <f>P263-SUM(B263:N263)</f>
        <v>5.7864321194606418</v>
      </c>
      <c r="P263" s="73">
        <v>1136</v>
      </c>
      <c r="Q263" s="36">
        <f t="shared" si="139"/>
        <v>7.5231788079470201</v>
      </c>
      <c r="R263" s="74">
        <v>2514</v>
      </c>
      <c r="S263" s="69">
        <v>151</v>
      </c>
      <c r="T263" s="63">
        <v>72</v>
      </c>
      <c r="U263" s="63">
        <v>85</v>
      </c>
      <c r="V263" s="76">
        <v>59</v>
      </c>
      <c r="W263" s="39">
        <f t="shared" si="145"/>
        <v>-7</v>
      </c>
      <c r="X263" s="39">
        <f t="shared" si="117"/>
        <v>157</v>
      </c>
      <c r="Y263" s="91">
        <f t="shared" si="118"/>
        <v>9.7902097902097918E-2</v>
      </c>
      <c r="Z263" s="65">
        <f>V263/(X264/30)</f>
        <v>10.598802395209582</v>
      </c>
      <c r="AA263" s="4">
        <f t="shared" si="135"/>
        <v>0</v>
      </c>
      <c r="AB263" s="4">
        <v>1136</v>
      </c>
      <c r="AC263" s="54">
        <f t="shared" ref="AC263:AC268" si="151">AB263/AB251-1</f>
        <v>4.0293040293040372E-2</v>
      </c>
      <c r="AD263" s="54">
        <f t="shared" si="90"/>
        <v>9.4425091410288431E-4</v>
      </c>
      <c r="AE263" s="54">
        <f t="shared" si="119"/>
        <v>0.12587608962733282</v>
      </c>
      <c r="AF263" s="54">
        <f t="shared" si="148"/>
        <v>0.9768131514084506</v>
      </c>
      <c r="AG263" s="54">
        <f t="shared" si="121"/>
        <v>-1.3090865554449271E-3</v>
      </c>
      <c r="AH263" s="4">
        <f t="shared" si="147"/>
        <v>854.65000000000009</v>
      </c>
      <c r="AI263" s="66">
        <f t="shared" si="149"/>
        <v>28.488333333333337</v>
      </c>
      <c r="AJ263" s="54">
        <f t="shared" si="124"/>
        <v>8.9266188998303964E-2</v>
      </c>
      <c r="AK263" s="39">
        <f t="shared" si="146"/>
        <v>107.58</v>
      </c>
      <c r="AL263" s="66">
        <f t="shared" si="150"/>
        <v>3.5859999999999999</v>
      </c>
      <c r="AM263" s="54">
        <f t="shared" si="125"/>
        <v>-0.54489692737801398</v>
      </c>
      <c r="AN263" s="39">
        <f t="shared" si="109"/>
        <v>165.41356788053926</v>
      </c>
      <c r="AO263" s="40">
        <f t="shared" si="126"/>
        <v>0.65763204225352112</v>
      </c>
      <c r="AP263" s="40">
        <f t="shared" si="127"/>
        <v>0.84929577464788741</v>
      </c>
      <c r="AQ263" s="40">
        <f t="shared" si="110"/>
        <v>0.1456105351061085</v>
      </c>
      <c r="AR263" s="41">
        <f t="shared" si="111"/>
        <v>1837.1666666666665</v>
      </c>
      <c r="AS263" s="39">
        <f t="shared" si="128"/>
        <v>676.83333333333348</v>
      </c>
      <c r="AT263" s="40">
        <f t="shared" si="129"/>
        <v>0.73077433041633511</v>
      </c>
      <c r="AU263" s="5">
        <f t="shared" si="106"/>
        <v>1.3987223556839901E-2</v>
      </c>
      <c r="AV263" s="44">
        <f>'[1]Monthly SBO'!$K247</f>
        <v>0.97878636363636351</v>
      </c>
      <c r="AW263" s="96">
        <f>-8.5841*AV263+162</f>
        <v>153.59799997590909</v>
      </c>
      <c r="AX263" s="71">
        <f t="shared" si="136"/>
        <v>4.870967741935484</v>
      </c>
      <c r="AY263" s="54">
        <f t="shared" si="113"/>
        <v>4.6769572049172758E-2</v>
      </c>
      <c r="AZ263" s="42">
        <f t="shared" si="114"/>
        <v>0.13763440860215059</v>
      </c>
      <c r="BA263" s="67">
        <f>F263/30</f>
        <v>24.902333333333335</v>
      </c>
      <c r="BB263" s="54">
        <f t="shared" si="115"/>
        <v>0.35324549232145919</v>
      </c>
      <c r="BC263" s="42">
        <f t="shared" si="116"/>
        <v>5.097333333333335</v>
      </c>
      <c r="BD263" s="42">
        <f t="shared" si="130"/>
        <v>5.4436305732484085</v>
      </c>
      <c r="BE263" s="42">
        <f t="shared" si="131"/>
        <v>4.9474834437086095</v>
      </c>
      <c r="BF263" s="68">
        <f>[2]Prices!$L608</f>
        <v>26.61</v>
      </c>
      <c r="BG263" s="68">
        <f t="shared" si="132"/>
        <v>25.856666666666666</v>
      </c>
      <c r="BH263" s="42">
        <f t="shared" si="133"/>
        <v>0.62337748344370858</v>
      </c>
      <c r="BI263" s="42">
        <f t="shared" si="134"/>
        <v>0.72947019867549667</v>
      </c>
      <c r="BJ263" s="42">
        <f>SUM(L263:M263)*'[12]Yellow Grease Complex'!$BH$119/S263</f>
        <v>0</v>
      </c>
      <c r="BK263" s="42">
        <f>SUM(L263:M263)*'[12]Yellow Grease Complex'!$BH$120/S263</f>
        <v>0</v>
      </c>
      <c r="BL263" s="42">
        <f>J264/S264</f>
        <v>0.34185185185185185</v>
      </c>
      <c r="BM263" s="42">
        <f>I264/S264</f>
        <v>0.33518518518518514</v>
      </c>
      <c r="BN263" s="4">
        <f t="shared" si="98"/>
        <v>109.49999999999977</v>
      </c>
      <c r="BO263" s="54">
        <f t="shared" si="104"/>
        <v>9.6963028169014087E-2</v>
      </c>
      <c r="BP263" s="54">
        <f t="shared" si="104"/>
        <v>8.2860915492957737E-2</v>
      </c>
      <c r="BQ263" s="54">
        <f t="shared" si="143"/>
        <v>0.65763204225352112</v>
      </c>
      <c r="BR263" s="54">
        <f t="shared" si="105"/>
        <v>6.4235322098721744E-3</v>
      </c>
      <c r="BS263" s="54">
        <f t="shared" si="105"/>
        <v>1.8838028169014084E-2</v>
      </c>
      <c r="BT263" s="54">
        <f t="shared" si="105"/>
        <v>4.6610915492957747E-2</v>
      </c>
      <c r="BU263" s="54" cm="1">
        <f t="array" ref="BU263">SUM(K263:M263/$P263)</f>
        <v>7.3738059234264478E-2</v>
      </c>
      <c r="BV263" s="71">
        <f>[3]Biodiesel!L8/1000000</f>
        <v>165.51933</v>
      </c>
      <c r="BW263" s="71">
        <f t="shared" si="91"/>
        <v>151</v>
      </c>
      <c r="BX263" s="71">
        <f t="shared" si="93"/>
        <v>-14.519329999999997</v>
      </c>
      <c r="BY263" s="54">
        <f t="shared" ref="BY263:BY269" si="152">BX263/AVERAGE(BX251,BX239,BX227,BX215,BX203)-1</f>
        <v>1.8667189412900034</v>
      </c>
      <c r="EW263" s="4">
        <f>'[4]Renewable Diesel'!$AX126</f>
        <v>558</v>
      </c>
      <c r="EX263" s="4">
        <f t="shared" si="99"/>
        <v>3072</v>
      </c>
    </row>
    <row r="264" spans="1:154">
      <c r="A264" s="30">
        <v>44013</v>
      </c>
      <c r="B264" s="95">
        <f t="shared" ref="B264:B269" si="153">P264-SUM(C264:O264)</f>
        <v>86.754540830143696</v>
      </c>
      <c r="C264" s="73">
        <v>133.43</v>
      </c>
      <c r="D264" s="386">
        <v>0.5</v>
      </c>
      <c r="E264" s="386">
        <v>0</v>
      </c>
      <c r="F264" s="73">
        <v>774.83</v>
      </c>
      <c r="G264" s="61">
        <f t="shared" ref="G264:H266" si="154">$P264*AVERAGE(G252/$P252,G240/$P240,G228/$P228,G216/$P216,G204/$P204)</f>
        <v>2.7622959341708397</v>
      </c>
      <c r="H264" s="61">
        <f>$P264*AVERAGE(H252/$P252,H240/$P240,H228/$P228,H216/$P216,H204/$P204)-10</f>
        <v>9.5444244326531162</v>
      </c>
      <c r="I264" s="73">
        <v>54.3</v>
      </c>
      <c r="J264" s="73">
        <v>55.38</v>
      </c>
      <c r="K264" s="61">
        <f>$P264*AVERAGE(K252/$P252,K240/$P240,K228/$P228,K216/$P216,K204/$P204)</f>
        <v>4.9899160438250112</v>
      </c>
      <c r="L264" s="73">
        <v>81.75</v>
      </c>
      <c r="M264" s="73">
        <v>24.63</v>
      </c>
      <c r="N264" s="73">
        <v>0</v>
      </c>
      <c r="O264" s="61">
        <f>$P264*AVERAGE(O252/$P252,O240/$P240,O228/$P228,O216/$P216,O204/$P204)</f>
        <v>9.1288227592071127</v>
      </c>
      <c r="P264" s="73">
        <v>1238</v>
      </c>
      <c r="Q264" s="36">
        <f t="shared" si="139"/>
        <v>7.6419753086419755</v>
      </c>
      <c r="R264" s="74">
        <v>2509</v>
      </c>
      <c r="S264" s="69">
        <v>162</v>
      </c>
      <c r="T264" s="63">
        <v>69</v>
      </c>
      <c r="U264" s="63">
        <v>98</v>
      </c>
      <c r="V264" s="76">
        <v>53</v>
      </c>
      <c r="W264" s="39">
        <f t="shared" si="145"/>
        <v>-6</v>
      </c>
      <c r="X264" s="39">
        <f t="shared" si="117"/>
        <v>167</v>
      </c>
      <c r="Y264" s="91">
        <f t="shared" si="118"/>
        <v>0.11930294906166239</v>
      </c>
      <c r="Z264" s="65">
        <f>V264/(X265/31)</f>
        <v>9.7218934911242609</v>
      </c>
      <c r="AA264" s="4">
        <f t="shared" si="135"/>
        <v>0</v>
      </c>
      <c r="AB264" s="4">
        <v>1238</v>
      </c>
      <c r="AC264" s="54">
        <f t="shared" si="151"/>
        <v>1.4754098360655776E-2</v>
      </c>
      <c r="AD264" s="54">
        <f t="shared" si="90"/>
        <v>2.0153405169519134E-2</v>
      </c>
      <c r="AE264" s="54">
        <f t="shared" si="119"/>
        <v>0.14996045246933007</v>
      </c>
      <c r="AF264" s="54">
        <f>(2204.622/300)/Q264</f>
        <v>0.96162833602584807</v>
      </c>
      <c r="AG264" s="54">
        <f t="shared" si="121"/>
        <v>-2.0163629330090416E-2</v>
      </c>
      <c r="AH264" s="4">
        <f t="shared" si="147"/>
        <v>911.52229593417087</v>
      </c>
      <c r="AI264" s="66">
        <f t="shared" si="149"/>
        <v>30.38407653113903</v>
      </c>
      <c r="AJ264" s="54">
        <f t="shared" si="124"/>
        <v>0.1060164813075728</v>
      </c>
      <c r="AK264" s="39">
        <f t="shared" si="146"/>
        <v>136.69229593417086</v>
      </c>
      <c r="AL264" s="66">
        <f t="shared" si="150"/>
        <v>4.5564098644723616</v>
      </c>
      <c r="AM264" s="54">
        <f t="shared" si="125"/>
        <v>-0.45277161937230204</v>
      </c>
      <c r="AN264" s="39">
        <f t="shared" si="109"/>
        <v>230.59434047647812</v>
      </c>
      <c r="AO264" s="40">
        <f t="shared" si="126"/>
        <v>0.62587237479806146</v>
      </c>
      <c r="AP264" s="40">
        <f t="shared" si="127"/>
        <v>0.80636254989039946</v>
      </c>
      <c r="AQ264" s="40">
        <f t="shared" si="110"/>
        <v>0.18626360296969155</v>
      </c>
      <c r="AR264" s="41">
        <f t="shared" si="111"/>
        <v>1907.4193548387095</v>
      </c>
      <c r="AS264" s="39">
        <f t="shared" si="128"/>
        <v>601.58064516129048</v>
      </c>
      <c r="AT264" s="40">
        <f t="shared" si="129"/>
        <v>0.76023091065711823</v>
      </c>
      <c r="AU264" s="5">
        <f t="shared" si="106"/>
        <v>3.6949354298192016E-2</v>
      </c>
      <c r="AV264" s="44">
        <f>'[1]Monthly SBO'!$K248</f>
        <v>0.98894736842105258</v>
      </c>
      <c r="AW264" s="96">
        <f t="shared" ref="AW264:AW284" si="155">-8.5841*AV264+162</f>
        <v>153.51077689473684</v>
      </c>
      <c r="AX264" s="71">
        <f t="shared" si="136"/>
        <v>5.225806451612903</v>
      </c>
      <c r="AY264" s="54">
        <f t="shared" si="113"/>
        <v>9.905020352781535E-2</v>
      </c>
      <c r="AZ264" s="42">
        <f t="shared" si="114"/>
        <v>9.6774193548387011E-2</v>
      </c>
      <c r="BA264" s="67">
        <f>F264/30</f>
        <v>25.827666666666669</v>
      </c>
      <c r="BB264" s="54">
        <f t="shared" si="115"/>
        <v>0.34903499667511384</v>
      </c>
      <c r="BC264" s="42">
        <f t="shared" si="116"/>
        <v>2.9728279569892493</v>
      </c>
      <c r="BD264" s="42">
        <f t="shared" si="130"/>
        <v>5.4582173409231789</v>
      </c>
      <c r="BE264" s="42">
        <f t="shared" si="131"/>
        <v>4.7829012345679018</v>
      </c>
      <c r="BF264" s="68">
        <f>[2]Prices!$L609</f>
        <v>28.71</v>
      </c>
      <c r="BG264" s="68">
        <f t="shared" si="132"/>
        <v>26.863333333333333</v>
      </c>
      <c r="BH264" s="42">
        <f t="shared" si="133"/>
        <v>0.82364197530864203</v>
      </c>
      <c r="BI264" s="42">
        <f t="shared" si="134"/>
        <v>0.5355218569761957</v>
      </c>
      <c r="BJ264" s="42">
        <f>SUM(L264:M264)*'[12]Yellow Grease Complex'!$BH$119/S264</f>
        <v>0</v>
      </c>
      <c r="BK264" s="42">
        <f>SUM(L264:M264)*'[12]Yellow Grease Complex'!$BH$120/S264</f>
        <v>0</v>
      </c>
      <c r="BL264" s="42">
        <f t="shared" ref="BL264:BL327" si="156">J265/S265</f>
        <v>0.33447852760736196</v>
      </c>
      <c r="BM264" s="42">
        <f t="shared" ref="BM264:BM327" si="157">I265/S265</f>
        <v>0.27067484662576685</v>
      </c>
      <c r="BN264" s="4">
        <f t="shared" si="98"/>
        <v>35.322580645161224</v>
      </c>
      <c r="BO264" s="54">
        <f t="shared" si="104"/>
        <v>7.007636577556034E-2</v>
      </c>
      <c r="BP264" s="54">
        <f t="shared" si="104"/>
        <v>0.10777867528271406</v>
      </c>
      <c r="BQ264" s="54">
        <f t="shared" si="143"/>
        <v>0.62587237479806146</v>
      </c>
      <c r="BR264" s="54">
        <f t="shared" si="105"/>
        <v>7.7095512380073641E-3</v>
      </c>
      <c r="BS264" s="54">
        <f t="shared" si="105"/>
        <v>4.3861066235864297E-2</v>
      </c>
      <c r="BT264" s="54">
        <f t="shared" si="105"/>
        <v>4.4733441033925687E-2</v>
      </c>
      <c r="BU264" s="54" cm="1">
        <f t="array" ref="BU264">SUM(K264:M264/$P264)</f>
        <v>8.9959544461894192E-2</v>
      </c>
      <c r="BV264" s="71">
        <f>[3]Biodiesel!L9/1000000</f>
        <v>162.73826500000001</v>
      </c>
      <c r="BW264" s="71">
        <f t="shared" si="91"/>
        <v>162</v>
      </c>
      <c r="BX264" s="71">
        <f t="shared" si="93"/>
        <v>-0.73826500000001261</v>
      </c>
      <c r="BY264" s="54">
        <f t="shared" si="152"/>
        <v>-0.81242822174692542</v>
      </c>
      <c r="EW264" s="4">
        <f>'[4]Renewable Diesel'!$AX127</f>
        <v>618</v>
      </c>
      <c r="EX264" s="4">
        <f t="shared" si="99"/>
        <v>3127</v>
      </c>
    </row>
    <row r="265" spans="1:154">
      <c r="A265" s="30">
        <v>44044</v>
      </c>
      <c r="B265" s="95">
        <f t="shared" si="153"/>
        <v>101.86899900356093</v>
      </c>
      <c r="C265" s="73">
        <v>148.41999999999999</v>
      </c>
      <c r="D265" s="386">
        <v>0.5</v>
      </c>
      <c r="E265" s="386">
        <v>0</v>
      </c>
      <c r="F265" s="73">
        <v>745.33</v>
      </c>
      <c r="G265" s="61">
        <f t="shared" si="154"/>
        <v>3.7046608137443813</v>
      </c>
      <c r="H265" s="61">
        <f t="shared" si="154"/>
        <v>22.863427142127684</v>
      </c>
      <c r="I265" s="73">
        <v>44.12</v>
      </c>
      <c r="J265" s="73">
        <v>54.52</v>
      </c>
      <c r="K265" s="61">
        <f>$P265*AVERAGE(K253/$P253,K241/$P241,K229/$P229,K217/$P217,K205/$P205)</f>
        <v>3.8944978715765415</v>
      </c>
      <c r="L265" s="73">
        <v>80.19</v>
      </c>
      <c r="M265" s="73">
        <v>25.7</v>
      </c>
      <c r="N265" s="73">
        <v>0</v>
      </c>
      <c r="O265" s="61">
        <f>$P265*AVERAGE(O253/$P253,O241/$P241,O229/$P229,O217/$P217,O205/$P205)</f>
        <v>7.8884151689905186</v>
      </c>
      <c r="P265" s="73">
        <v>1239</v>
      </c>
      <c r="Q265" s="36">
        <f t="shared" si="139"/>
        <v>7.6012269938650308</v>
      </c>
      <c r="R265" s="74">
        <v>2459</v>
      </c>
      <c r="S265" s="69">
        <v>163</v>
      </c>
      <c r="T265" s="63">
        <v>73</v>
      </c>
      <c r="U265" s="63">
        <v>96</v>
      </c>
      <c r="V265" s="76">
        <v>46</v>
      </c>
      <c r="W265" s="39">
        <f t="shared" si="145"/>
        <v>-7</v>
      </c>
      <c r="X265" s="39">
        <f t="shared" si="117"/>
        <v>169</v>
      </c>
      <c r="Y265" s="91">
        <f t="shared" si="118"/>
        <v>0.11184210526315796</v>
      </c>
      <c r="Z265" s="65">
        <f>V265/(X266/31)</f>
        <v>8.6424242424242426</v>
      </c>
      <c r="AA265" s="4">
        <f t="shared" si="135"/>
        <v>0</v>
      </c>
      <c r="AB265" s="4">
        <v>1239</v>
      </c>
      <c r="AC265" s="54">
        <f t="shared" si="151"/>
        <v>3.4223706176961688E-2</v>
      </c>
      <c r="AD265" s="54">
        <f t="shared" si="90"/>
        <v>8.9076467068487375E-3</v>
      </c>
      <c r="AE265" s="54">
        <f t="shared" si="119"/>
        <v>0.16996922837444026</v>
      </c>
      <c r="AF265" s="54">
        <f>(2204.622/300)/Q265</f>
        <v>0.96678338983050838</v>
      </c>
      <c r="AG265" s="54">
        <f t="shared" si="121"/>
        <v>-9.2547812028128673E-3</v>
      </c>
      <c r="AH265" s="4">
        <f t="shared" si="147"/>
        <v>897.95466081374434</v>
      </c>
      <c r="AI265" s="66">
        <f t="shared" si="149"/>
        <v>29.931822027124813</v>
      </c>
      <c r="AJ265" s="54">
        <f t="shared" si="124"/>
        <v>7.0123286096092752E-2</v>
      </c>
      <c r="AK265" s="39">
        <f t="shared" si="146"/>
        <v>152.62466081374436</v>
      </c>
      <c r="AL265" s="66">
        <f t="shared" si="150"/>
        <v>5.0874886937914789</v>
      </c>
      <c r="AM265" s="54">
        <f t="shared" si="125"/>
        <v>-0.39170156716720161</v>
      </c>
      <c r="AN265" s="39">
        <f t="shared" si="109"/>
        <v>231.28792501370424</v>
      </c>
      <c r="AO265" s="40">
        <f t="shared" si="126"/>
        <v>0.60155770782889428</v>
      </c>
      <c r="AP265" s="40">
        <f t="shared" si="127"/>
        <v>0.80696017741509707</v>
      </c>
      <c r="AQ265" s="40">
        <f t="shared" si="110"/>
        <v>0.18667306296505587</v>
      </c>
      <c r="AR265" s="41">
        <f t="shared" si="111"/>
        <v>1919.1935483870966</v>
      </c>
      <c r="AS265" s="39">
        <f t="shared" si="128"/>
        <v>539.8064516129034</v>
      </c>
      <c r="AT265" s="40">
        <f t="shared" si="129"/>
        <v>0.78047724619239389</v>
      </c>
      <c r="AU265" s="5">
        <f t="shared" si="106"/>
        <v>5.517122340560876E-2</v>
      </c>
      <c r="AV265" s="44" t="e">
        <f>'[1]Monthly SBO'!$K249</f>
        <v>#NAME?</v>
      </c>
      <c r="AW265" s="96" t="e">
        <f t="shared" si="155"/>
        <v>#NAME?</v>
      </c>
      <c r="AX265" s="71">
        <f t="shared" si="136"/>
        <v>5.258064516129032</v>
      </c>
      <c r="AY265" s="54">
        <f t="shared" si="113"/>
        <v>9.690444145356647E-2</v>
      </c>
      <c r="AZ265" s="42">
        <f t="shared" si="114"/>
        <v>0.22580645161290303</v>
      </c>
      <c r="BA265" s="67">
        <f>F265/31</f>
        <v>24.042903225806452</v>
      </c>
      <c r="BB265" s="54">
        <f t="shared" si="115"/>
        <v>0.22624281032417715</v>
      </c>
      <c r="BC265" s="42">
        <f t="shared" si="116"/>
        <v>1.4254838709677422</v>
      </c>
      <c r="BD265" s="42">
        <f t="shared" si="130"/>
        <v>5.3133411882470076</v>
      </c>
      <c r="BE265" s="42">
        <f t="shared" si="131"/>
        <v>4.5725766871165643</v>
      </c>
      <c r="BF265" s="68">
        <f>[2]Prices!$L610</f>
        <v>32.130000000000003</v>
      </c>
      <c r="BG265" s="68">
        <f t="shared" si="132"/>
        <v>29.150000000000002</v>
      </c>
      <c r="BH265" s="42">
        <f t="shared" si="133"/>
        <v>0.9105521472392637</v>
      </c>
      <c r="BI265" s="42">
        <f t="shared" si="134"/>
        <v>0.62496318407092599</v>
      </c>
      <c r="BJ265" s="42">
        <f>SUM(L265:M265)*'[12]Yellow Grease Complex'!$BH$119/S265</f>
        <v>0</v>
      </c>
      <c r="BK265" s="42">
        <f>SUM(L265:M265)*'[12]Yellow Grease Complex'!$BH$120/S265</f>
        <v>0</v>
      </c>
      <c r="BL265" s="42">
        <f t="shared" si="156"/>
        <v>0.45962264150943394</v>
      </c>
      <c r="BM265" s="42">
        <f t="shared" si="157"/>
        <v>0.17238993710691825</v>
      </c>
      <c r="BN265" s="4">
        <f t="shared" si="98"/>
        <v>82.419354838709523</v>
      </c>
      <c r="BO265" s="54">
        <f t="shared" si="104"/>
        <v>8.2218723973818339E-2</v>
      </c>
      <c r="BP265" s="54">
        <f t="shared" si="104"/>
        <v>0.11979015334947538</v>
      </c>
      <c r="BQ265" s="54">
        <f t="shared" si="143"/>
        <v>0.60155770782889428</v>
      </c>
      <c r="BR265" s="54">
        <f t="shared" si="105"/>
        <v>1.8453129251111932E-2</v>
      </c>
      <c r="BS265" s="54">
        <f t="shared" si="105"/>
        <v>3.5609362389023402E-2</v>
      </c>
      <c r="BT265" s="54">
        <f t="shared" si="105"/>
        <v>4.4003228410008075E-2</v>
      </c>
      <c r="BU265" s="54" cm="1">
        <f t="array" ref="BU265">SUM(K265:M265/$P265)</f>
        <v>8.8607342914912471E-2</v>
      </c>
      <c r="BV265" s="71">
        <f>[3]Biodiesel!L10/1000000</f>
        <v>171.49349900000001</v>
      </c>
      <c r="BW265" s="71">
        <f t="shared" si="91"/>
        <v>163</v>
      </c>
      <c r="BX265" s="71">
        <f t="shared" si="93"/>
        <v>-8.4934990000000141</v>
      </c>
      <c r="BY265" s="54">
        <f t="shared" si="152"/>
        <v>0.17880409640682782</v>
      </c>
      <c r="EW265" s="4">
        <f>'[4]Renewable Diesel'!$AX128</f>
        <v>678</v>
      </c>
      <c r="EX265" s="4">
        <f t="shared" si="99"/>
        <v>3137</v>
      </c>
    </row>
    <row r="266" spans="1:154" ht="12" thickBot="1">
      <c r="A266" s="30">
        <v>44075</v>
      </c>
      <c r="B266" s="95">
        <f t="shared" si="153"/>
        <v>73.455392023463219</v>
      </c>
      <c r="C266" s="73">
        <v>135.94999999999999</v>
      </c>
      <c r="D266" s="386">
        <v>0</v>
      </c>
      <c r="E266" s="386">
        <v>0</v>
      </c>
      <c r="F266" s="73">
        <v>736.53</v>
      </c>
      <c r="G266" s="61">
        <f t="shared" si="154"/>
        <v>4.4951059264929727</v>
      </c>
      <c r="H266" s="73">
        <v>22.84</v>
      </c>
      <c r="I266" s="73">
        <v>27.41</v>
      </c>
      <c r="J266" s="73">
        <v>73.08</v>
      </c>
      <c r="K266" s="61">
        <f>$P266*AVERAGE(K254/$P254,K242/$P242,K230/$P230,K218/$P218,K206/$P206)</f>
        <v>6.8340660151099204</v>
      </c>
      <c r="L266" s="73">
        <v>84.8</v>
      </c>
      <c r="M266" s="73">
        <v>28.79</v>
      </c>
      <c r="N266" s="73">
        <v>0</v>
      </c>
      <c r="O266" s="61">
        <f>$P266*AVERAGE(O254/$P254,O242/$P242,O230/$P230,O218/$P218,O206/$P206)</f>
        <v>6.815436034933823</v>
      </c>
      <c r="P266" s="73">
        <v>1201</v>
      </c>
      <c r="Q266" s="36">
        <f t="shared" si="139"/>
        <v>7.5534591194968552</v>
      </c>
      <c r="R266" s="74">
        <v>2460</v>
      </c>
      <c r="S266" s="69">
        <v>159</v>
      </c>
      <c r="T266" s="63">
        <v>69</v>
      </c>
      <c r="U266" s="63">
        <v>96</v>
      </c>
      <c r="V266" s="76">
        <v>40</v>
      </c>
      <c r="W266" s="39">
        <f t="shared" si="145"/>
        <v>-6</v>
      </c>
      <c r="X266" s="39">
        <f t="shared" si="117"/>
        <v>165</v>
      </c>
      <c r="Y266" s="91">
        <f t="shared" si="118"/>
        <v>0.18194842406876788</v>
      </c>
      <c r="Z266" s="65">
        <f>V266/(X267/30)</f>
        <v>7.6923076923076916</v>
      </c>
      <c r="AA266" s="4">
        <f t="shared" si="135"/>
        <v>0</v>
      </c>
      <c r="AB266" s="4">
        <v>1201</v>
      </c>
      <c r="AC266" s="54">
        <f t="shared" si="151"/>
        <v>0.10895660203139435</v>
      </c>
      <c r="AD266" s="54">
        <f>Q266/AVERAGE(Q254,Q242,Q230,Q218,Q206)-1</f>
        <v>1.0535043460762061E-2</v>
      </c>
      <c r="AE266" s="54">
        <f t="shared" si="119"/>
        <v>0.16014719799613664</v>
      </c>
      <c r="AF266" s="54">
        <f>(2204.622/300)/Q266</f>
        <v>0.97289730224812654</v>
      </c>
      <c r="AG266" s="54">
        <f t="shared" si="121"/>
        <v>-1.0715271556813954E-2</v>
      </c>
      <c r="AH266" s="4">
        <f t="shared" si="147"/>
        <v>876.97510592649292</v>
      </c>
      <c r="AI266" s="66">
        <f t="shared" si="149"/>
        <v>29.232503530883097</v>
      </c>
      <c r="AJ266" s="54">
        <f t="shared" si="124"/>
        <v>0.1110897142101015</v>
      </c>
      <c r="AK266" s="39">
        <f t="shared" si="146"/>
        <v>140.44510592649297</v>
      </c>
      <c r="AL266" s="66">
        <f t="shared" si="150"/>
        <v>4.6815035308830995</v>
      </c>
      <c r="AM266" s="54">
        <f t="shared" si="125"/>
        <v>-0.38804947518112398</v>
      </c>
      <c r="AN266" s="39">
        <f t="shared" si="109"/>
        <v>243.75406601510988</v>
      </c>
      <c r="AO266" s="40">
        <f t="shared" si="126"/>
        <v>0.61326394671107409</v>
      </c>
      <c r="AP266" s="40">
        <f t="shared" si="127"/>
        <v>0.7913659433388478</v>
      </c>
      <c r="AQ266" s="40">
        <f t="shared" si="110"/>
        <v>0.20295925563289749</v>
      </c>
      <c r="AR266" s="41">
        <f t="shared" si="111"/>
        <v>1934.5</v>
      </c>
      <c r="AS266" s="39">
        <f t="shared" si="128"/>
        <v>525.5</v>
      </c>
      <c r="AT266" s="40">
        <f t="shared" si="129"/>
        <v>0.78638211382113821</v>
      </c>
      <c r="AU266" s="5">
        <f t="shared" si="106"/>
        <v>0.10484507335352089</v>
      </c>
      <c r="AV266" s="44">
        <f>'[1]Monthly SBO'!$K250</f>
        <v>1.4218329999999999</v>
      </c>
      <c r="AW266" s="96">
        <f t="shared" si="155"/>
        <v>149.79484334470001</v>
      </c>
      <c r="AX266" s="71">
        <f t="shared" si="136"/>
        <v>5.129032258064516</v>
      </c>
      <c r="AY266" s="54">
        <f t="shared" si="113"/>
        <v>0.11432976685511376</v>
      </c>
      <c r="AZ266" s="42">
        <f t="shared" si="114"/>
        <v>0.54838709677419306</v>
      </c>
      <c r="BA266" s="67">
        <f>F266/30</f>
        <v>24.550999999999998</v>
      </c>
      <c r="BB266" s="54">
        <f t="shared" si="115"/>
        <v>0.31572842106573362</v>
      </c>
      <c r="BC266" s="42">
        <f t="shared" si="116"/>
        <v>5.2348709677419336</v>
      </c>
      <c r="BD266" s="42">
        <f t="shared" si="130"/>
        <v>5.3150006419787452</v>
      </c>
      <c r="BE266" s="42">
        <f t="shared" si="131"/>
        <v>4.6322641509433957</v>
      </c>
      <c r="BF266" s="68">
        <f>[2]Prices!$L611</f>
        <v>34.200000000000003</v>
      </c>
      <c r="BG266" s="68">
        <f t="shared" si="132"/>
        <v>31.680000000000003</v>
      </c>
      <c r="BH266" s="42">
        <f t="shared" si="133"/>
        <v>0.85503144654088048</v>
      </c>
      <c r="BI266" s="42">
        <f t="shared" si="134"/>
        <v>0.46198359763184416</v>
      </c>
      <c r="BJ266" s="42">
        <f>SUM(L266:M266)*'[12]Yellow Grease Complex'!$BH$119/S266</f>
        <v>0</v>
      </c>
      <c r="BK266" s="42">
        <f>SUM(L266:M266)*'[12]Yellow Grease Complex'!$BH$120/S266</f>
        <v>0</v>
      </c>
      <c r="BL266" s="42">
        <f t="shared" si="156"/>
        <v>0.35625000000000001</v>
      </c>
      <c r="BM266" s="42">
        <f t="shared" si="157"/>
        <v>0.32500000000000001</v>
      </c>
      <c r="BN266" s="4">
        <f t="shared" si="98"/>
        <v>206.83333333333326</v>
      </c>
      <c r="BO266" s="54">
        <f t="shared" si="104"/>
        <v>6.1161858470826995E-2</v>
      </c>
      <c r="BP266" s="54">
        <f t="shared" si="104"/>
        <v>0.11319733555370523</v>
      </c>
      <c r="BQ266" s="54">
        <f t="shared" si="143"/>
        <v>0.61326394671107409</v>
      </c>
      <c r="BR266" s="54">
        <f t="shared" si="105"/>
        <v>1.9017485428809325E-2</v>
      </c>
      <c r="BS266" s="54">
        <f t="shared" si="105"/>
        <v>2.2822647793505412E-2</v>
      </c>
      <c r="BT266" s="54">
        <f t="shared" si="105"/>
        <v>6.0849292256452955E-2</v>
      </c>
      <c r="BU266" s="54" cm="1">
        <f t="array" ref="BU266">SUM(K266:M266/$P266)</f>
        <v>0.10026983015412982</v>
      </c>
      <c r="BV266" s="71">
        <f>[3]Biodiesel!L11/1000000</f>
        <v>167.865219</v>
      </c>
      <c r="BW266" s="71">
        <f t="shared" ref="BW266:BW294" si="158">S266</f>
        <v>159</v>
      </c>
      <c r="BX266" s="71">
        <f t="shared" si="93"/>
        <v>-8.8652189999999962</v>
      </c>
      <c r="BY266" s="54">
        <f t="shared" si="152"/>
        <v>1.399750562039368</v>
      </c>
      <c r="EW266" s="4">
        <f>'[4]Renewable Diesel'!$AX129</f>
        <v>738</v>
      </c>
      <c r="EX266" s="4">
        <f t="shared" si="99"/>
        <v>3198</v>
      </c>
    </row>
    <row r="267" spans="1:154">
      <c r="A267" s="84">
        <v>44105</v>
      </c>
      <c r="B267" s="94">
        <f t="shared" si="153"/>
        <v>80.385273001550331</v>
      </c>
      <c r="C267" s="85">
        <v>101</v>
      </c>
      <c r="D267" s="385">
        <v>0</v>
      </c>
      <c r="E267" s="385">
        <v>0</v>
      </c>
      <c r="F267" s="85">
        <v>723</v>
      </c>
      <c r="G267" s="381">
        <f>$P267*AVERAGE(G255/$P255,G243/$P243,G231/$P231,G219/$P219,G207/$P207)</f>
        <v>2.9236827633147642</v>
      </c>
      <c r="H267" s="85">
        <v>21</v>
      </c>
      <c r="I267" s="85">
        <v>52</v>
      </c>
      <c r="J267" s="85">
        <v>57</v>
      </c>
      <c r="K267" s="85">
        <v>3</v>
      </c>
      <c r="L267" s="85">
        <v>108</v>
      </c>
      <c r="M267" s="87">
        <f>$P267*AVERAGE(M255/$P255,M243/$P243,M231/$P231,M219/$P219,M207/$P207)</f>
        <v>15.49753578890299</v>
      </c>
      <c r="N267" s="85">
        <v>0</v>
      </c>
      <c r="O267" s="87">
        <f>$P267*AVERAGE(O255/$P255,O243/$P243,O231/$P231,O219/$P219,O207/$P207)-10</f>
        <v>6.193508446231867</v>
      </c>
      <c r="P267" s="85">
        <v>1170</v>
      </c>
      <c r="Q267" s="89">
        <f t="shared" si="139"/>
        <v>7.3125</v>
      </c>
      <c r="R267" s="90">
        <v>2454</v>
      </c>
      <c r="S267" s="69">
        <v>160</v>
      </c>
      <c r="T267" s="63">
        <v>74</v>
      </c>
      <c r="U267" s="63">
        <v>82</v>
      </c>
      <c r="V267" s="76">
        <v>45</v>
      </c>
      <c r="W267" s="39">
        <f t="shared" si="145"/>
        <v>5</v>
      </c>
      <c r="X267" s="39">
        <f t="shared" si="117"/>
        <v>156</v>
      </c>
      <c r="Y267" s="91">
        <f t="shared" si="118"/>
        <v>0.11587982832618016</v>
      </c>
      <c r="Z267" s="65">
        <f>V267/(X268/31)</f>
        <v>9.6206896551724128</v>
      </c>
      <c r="AA267" s="4">
        <f t="shared" si="135"/>
        <v>0</v>
      </c>
      <c r="AB267" s="4">
        <v>1170</v>
      </c>
      <c r="AC267" s="54">
        <f t="shared" si="151"/>
        <v>6.7518248175182372E-2</v>
      </c>
      <c r="AD267" s="54">
        <f>Q267/AVERAGE(Q255,Q243,Q231,Q219,Q207)-1</f>
        <v>-2.5830126299597578E-2</v>
      </c>
      <c r="AE267" s="54">
        <f t="shared" si="119"/>
        <v>0.12567505917358057</v>
      </c>
      <c r="AF267" s="54">
        <f>(2204.622/300)/Q267</f>
        <v>1.0049558974358974</v>
      </c>
      <c r="AG267" s="54">
        <f t="shared" si="121"/>
        <v>2.5815477009668353E-2</v>
      </c>
      <c r="AH267" s="4">
        <f t="shared" si="147"/>
        <v>826.92368276331479</v>
      </c>
      <c r="AI267" s="66">
        <f t="shared" si="149"/>
        <v>27.56412275877716</v>
      </c>
      <c r="AJ267" s="54">
        <f t="shared" si="124"/>
        <v>0.10046129382509172</v>
      </c>
      <c r="AK267" s="39">
        <f t="shared" si="146"/>
        <v>103.92368276331476</v>
      </c>
      <c r="AL267" s="66">
        <f t="shared" si="150"/>
        <v>3.4641227587771586</v>
      </c>
      <c r="AM267" s="54">
        <f t="shared" si="125"/>
        <v>-0.51827501848473467</v>
      </c>
      <c r="AN267" s="39">
        <f t="shared" si="109"/>
        <v>256.49753578890301</v>
      </c>
      <c r="AO267" s="40">
        <f t="shared" si="126"/>
        <v>0.61794871794871797</v>
      </c>
      <c r="AP267" s="40">
        <f t="shared" si="127"/>
        <v>0.77547773996997016</v>
      </c>
      <c r="AQ267" s="40">
        <f t="shared" si="110"/>
        <v>0.21922866306743846</v>
      </c>
      <c r="AR267" s="41">
        <f t="shared" si="111"/>
        <v>1883.8709677419354</v>
      </c>
      <c r="AS267" s="39">
        <f t="shared" si="128"/>
        <v>570.12903225806463</v>
      </c>
      <c r="AT267" s="40">
        <f t="shared" si="129"/>
        <v>0.76767358098693372</v>
      </c>
      <c r="AU267" s="5">
        <f t="shared" si="106"/>
        <v>9.1114753106737778E-2</v>
      </c>
      <c r="AV267" s="44">
        <f>'[1]Monthly SBO'!$K251</f>
        <v>1.4548181818181816</v>
      </c>
      <c r="AW267" s="96">
        <f t="shared" si="155"/>
        <v>149.51169524545455</v>
      </c>
      <c r="AX267" s="71">
        <f t="shared" si="136"/>
        <v>5.161290322580645</v>
      </c>
      <c r="AY267" s="54">
        <f t="shared" si="113"/>
        <v>0.12359550561797739</v>
      </c>
      <c r="AZ267" s="42">
        <f t="shared" si="114"/>
        <v>0.51612903225806406</v>
      </c>
      <c r="BA267" s="67">
        <f>F267/30</f>
        <v>24.1</v>
      </c>
      <c r="BB267" s="54">
        <f t="shared" si="115"/>
        <v>0.34963273947806761</v>
      </c>
      <c r="BC267" s="42">
        <f t="shared" si="116"/>
        <v>6.1154838709677435</v>
      </c>
      <c r="BD267" s="42">
        <f t="shared" si="130"/>
        <v>5.3007928382263767</v>
      </c>
      <c r="BE267" s="42">
        <f t="shared" si="131"/>
        <v>4.5187499999999998</v>
      </c>
      <c r="BF267" s="68">
        <f>[2]Prices!$L612</f>
        <v>33.909999999999997</v>
      </c>
      <c r="BG267" s="68">
        <f t="shared" si="132"/>
        <v>33.413333333333334</v>
      </c>
      <c r="BH267" s="42">
        <f t="shared" si="133"/>
        <v>0.63124999999999998</v>
      </c>
      <c r="BI267" s="42">
        <f t="shared" si="134"/>
        <v>0.50240795625968959</v>
      </c>
      <c r="BJ267" s="42">
        <f>SUM(L267:M267)*'[12]Yellow Grease Complex'!$BH$119/S267</f>
        <v>0</v>
      </c>
      <c r="BK267" s="42">
        <f>SUM(L267:M267)*'[12]Yellow Grease Complex'!$BH$120/S267</f>
        <v>0</v>
      </c>
      <c r="BL267" s="42">
        <f t="shared" si="156"/>
        <v>0.35099337748344372</v>
      </c>
      <c r="BM267" s="42">
        <f t="shared" si="157"/>
        <v>0.2185430463576159</v>
      </c>
      <c r="BN267" s="4">
        <f t="shared" si="98"/>
        <v>188.38709677419342</v>
      </c>
      <c r="BO267" s="54">
        <f t="shared" si="104"/>
        <v>6.8705361539786611E-2</v>
      </c>
      <c r="BP267" s="54">
        <f t="shared" si="104"/>
        <v>8.6324786324786323E-2</v>
      </c>
      <c r="BQ267" s="54">
        <f t="shared" si="143"/>
        <v>0.61794871794871797</v>
      </c>
      <c r="BR267" s="54">
        <f t="shared" si="105"/>
        <v>1.7948717948717947E-2</v>
      </c>
      <c r="BS267" s="54">
        <f t="shared" si="105"/>
        <v>4.4444444444444446E-2</v>
      </c>
      <c r="BT267" s="54">
        <f t="shared" si="105"/>
        <v>4.8717948717948718E-2</v>
      </c>
      <c r="BU267" s="54" cm="1">
        <f t="array" ref="BU267">SUM(K267:M267/$P267)</f>
        <v>0.10811755195632736</v>
      </c>
      <c r="BV267" s="71">
        <f>[3]Biodiesel!L12/1000000</f>
        <v>149.48975999999999</v>
      </c>
      <c r="BW267" s="71">
        <f t="shared" si="158"/>
        <v>160</v>
      </c>
      <c r="BX267" s="71">
        <f>BW267-BV267</f>
        <v>10.51024000000001</v>
      </c>
      <c r="BY267" s="54">
        <f t="shared" si="152"/>
        <v>-18.545466929136087</v>
      </c>
      <c r="EW267" s="4">
        <f>'[4]Renewable Diesel'!$AX130</f>
        <v>738</v>
      </c>
      <c r="EX267" s="4">
        <f t="shared" si="99"/>
        <v>3192</v>
      </c>
    </row>
    <row r="268" spans="1:154">
      <c r="A268" s="30">
        <v>44136</v>
      </c>
      <c r="B268" s="95">
        <f t="shared" si="153"/>
        <v>87.207244968589521</v>
      </c>
      <c r="C268" s="73">
        <v>133</v>
      </c>
      <c r="D268" s="386">
        <v>0</v>
      </c>
      <c r="E268" s="386">
        <v>0</v>
      </c>
      <c r="F268" s="73">
        <v>683</v>
      </c>
      <c r="G268" s="73">
        <v>0</v>
      </c>
      <c r="H268" s="73">
        <v>14</v>
      </c>
      <c r="I268" s="73">
        <v>33</v>
      </c>
      <c r="J268" s="73">
        <v>53</v>
      </c>
      <c r="K268" s="73">
        <v>3</v>
      </c>
      <c r="L268" s="73">
        <v>112</v>
      </c>
      <c r="M268" s="61">
        <f>$P268*AVERAGE(M256/$P256,M244/$P244,M232/$P232,M220/$P220,M208/$P208)</f>
        <v>11.792755031410479</v>
      </c>
      <c r="N268" s="73">
        <v>0</v>
      </c>
      <c r="O268" s="379">
        <v>0</v>
      </c>
      <c r="P268" s="73">
        <v>1130</v>
      </c>
      <c r="Q268" s="36">
        <f t="shared" si="139"/>
        <v>7.4834437086092711</v>
      </c>
      <c r="R268" s="74">
        <v>2451</v>
      </c>
      <c r="S268" s="69">
        <v>151</v>
      </c>
      <c r="T268" s="63">
        <v>73</v>
      </c>
      <c r="U268" s="63">
        <v>72</v>
      </c>
      <c r="V268" s="76">
        <v>52</v>
      </c>
      <c r="W268" s="39">
        <f>V268-V267</f>
        <v>7</v>
      </c>
      <c r="X268" s="39">
        <f t="shared" si="117"/>
        <v>145</v>
      </c>
      <c r="Y268" s="91">
        <f t="shared" si="118"/>
        <v>0.11367127496159757</v>
      </c>
      <c r="Z268" s="65">
        <f>V268/(X269/31)</f>
        <v>10.908575378628058</v>
      </c>
      <c r="AA268" s="4">
        <f t="shared" si="135"/>
        <v>0</v>
      </c>
      <c r="AB268" s="4">
        <v>1130</v>
      </c>
      <c r="AC268" s="54">
        <f t="shared" si="151"/>
        <v>0.15423901940755869</v>
      </c>
      <c r="AD268" s="54">
        <f>Q268/AVERAGE(Q256,Q244,Q232,Q220,Q208)-1</f>
        <v>-1.7076897753437237E-2</v>
      </c>
      <c r="AE268" s="54">
        <f t="shared" si="119"/>
        <v>0.16299019607843138</v>
      </c>
      <c r="AF268" s="54">
        <f t="shared" ref="AF268:AF331" si="159">(2204.622/300)/Q268</f>
        <v>0.98199976991150439</v>
      </c>
      <c r="AG268" s="54">
        <f t="shared" si="121"/>
        <v>1.722209894262039E-2</v>
      </c>
      <c r="AH268" s="4">
        <f t="shared" ref="AH268:AH283" si="160">AK268+F268</f>
        <v>816</v>
      </c>
      <c r="AI268" s="66">
        <f t="shared" si="149"/>
        <v>27.2</v>
      </c>
      <c r="AJ268" s="54">
        <f t="shared" ref="AJ268:AJ283" si="161">AI268/AVERAGE(AI256,AI244,AI232,AI220,AI208)-1</f>
        <v>3.7157610788814077E-2</v>
      </c>
      <c r="AK268" s="39">
        <f t="shared" ref="AK268:AK283" si="162">SUM(C268:E268,G268)</f>
        <v>133</v>
      </c>
      <c r="AL268" s="66">
        <f t="shared" si="150"/>
        <v>4.4333333333333336</v>
      </c>
      <c r="AM268" s="54">
        <f t="shared" ref="AM268:AM283" si="163">AL268/AVERAGE(AL256,AL244,AL232,AL220,AL208)-1</f>
        <v>-0.37842519057341006</v>
      </c>
      <c r="AN268" s="39">
        <f t="shared" si="109"/>
        <v>226.79275503141048</v>
      </c>
      <c r="AO268" s="40">
        <f t="shared" ref="AO268:AO331" si="164">F268/P268</f>
        <v>0.60442477876106193</v>
      </c>
      <c r="AP268" s="40">
        <f t="shared" si="127"/>
        <v>0.79929844687485796</v>
      </c>
      <c r="AQ268" s="40">
        <f t="shared" si="110"/>
        <v>0.20070155312514201</v>
      </c>
      <c r="AR268" s="41">
        <f t="shared" ref="AR268:AR283" si="165">S268/(A269-A268)*365</f>
        <v>1837.1666666666665</v>
      </c>
      <c r="AS268" s="39">
        <f t="shared" ref="AS268:AS283" si="166">R268-AR268</f>
        <v>613.83333333333348</v>
      </c>
      <c r="AT268" s="40">
        <f t="shared" ref="AT268:AT283" si="167">(S268/(A269-A268)*365)/R268</f>
        <v>0.74955800353597168</v>
      </c>
      <c r="AU268" s="5">
        <f t="shared" si="106"/>
        <v>7.2737326889466658E-2</v>
      </c>
      <c r="AV268" s="44">
        <f>'[1]Monthly SBO'!$K252</f>
        <v>1.5542100000000001</v>
      </c>
      <c r="AW268" s="96">
        <f t="shared" si="155"/>
        <v>148.65850593900001</v>
      </c>
      <c r="AX268" s="71">
        <f t="shared" si="136"/>
        <v>4.870967741935484</v>
      </c>
      <c r="AY268" s="54">
        <f t="shared" si="113"/>
        <v>7.621400741233475E-2</v>
      </c>
      <c r="AZ268" s="42">
        <f t="shared" si="114"/>
        <v>0.77419354838709697</v>
      </c>
      <c r="BA268" s="67">
        <f>F268/30</f>
        <v>22.766666666666666</v>
      </c>
      <c r="BB268" s="54">
        <f t="shared" si="115"/>
        <v>0.19240277296579111</v>
      </c>
      <c r="BC268" s="42">
        <f t="shared" si="116"/>
        <v>5.7818279569892468</v>
      </c>
      <c r="BD268" s="42">
        <f t="shared" si="130"/>
        <v>5.6275862068965514</v>
      </c>
      <c r="BE268" s="42">
        <f t="shared" si="131"/>
        <v>4.5231788079470201</v>
      </c>
      <c r="BF268" s="68">
        <f>[2]Prices!$L613</f>
        <v>37.79</v>
      </c>
      <c r="BG268" s="68">
        <f t="shared" si="132"/>
        <v>35.300000000000004</v>
      </c>
      <c r="BH268" s="42">
        <f t="shared" si="133"/>
        <v>0.88079470198675491</v>
      </c>
      <c r="BI268" s="42">
        <f t="shared" si="134"/>
        <v>0.57753142363304322</v>
      </c>
      <c r="BJ268" s="42">
        <f>SUM(L268:M268)*'[12]Yellow Grease Complex'!$BH$119/S268</f>
        <v>0</v>
      </c>
      <c r="BK268" s="42">
        <f>SUM(L268:M268)*'[12]Yellow Grease Complex'!$BH$120/S268</f>
        <v>0</v>
      </c>
      <c r="BL268" s="42">
        <f t="shared" si="156"/>
        <v>0.35946711910957829</v>
      </c>
      <c r="BM268" s="42">
        <f t="shared" si="157"/>
        <v>0.23964474607305217</v>
      </c>
      <c r="BN268" s="4">
        <f t="shared" si="98"/>
        <v>291.99999999999977</v>
      </c>
      <c r="BO268" s="54">
        <f t="shared" si="104"/>
        <v>7.7174553069548249E-2</v>
      </c>
      <c r="BP268" s="54">
        <f t="shared" si="104"/>
        <v>0.11769911504424779</v>
      </c>
      <c r="BQ268" s="54">
        <f t="shared" si="143"/>
        <v>0.60442477876106193</v>
      </c>
      <c r="BR268" s="54">
        <f t="shared" si="105"/>
        <v>1.2389380530973451E-2</v>
      </c>
      <c r="BS268" s="54">
        <f t="shared" si="105"/>
        <v>2.9203539823008849E-2</v>
      </c>
      <c r="BT268" s="54">
        <f t="shared" si="105"/>
        <v>4.6902654867256637E-2</v>
      </c>
      <c r="BU268" s="54" cm="1">
        <f t="array" ref="BU268">SUM(K268:M268/$P268)</f>
        <v>0.11220597790390308</v>
      </c>
      <c r="BV268" s="71">
        <f>[3]Biodiesel!L13/1000000</f>
        <v>142.82851700000001</v>
      </c>
      <c r="BW268" s="71">
        <f t="shared" si="158"/>
        <v>151</v>
      </c>
      <c r="BX268" s="71">
        <f>BW268-BV268</f>
        <v>8.1714829999999949</v>
      </c>
      <c r="BY268" s="54">
        <f t="shared" si="152"/>
        <v>0.40662529379706491</v>
      </c>
      <c r="EW268" s="4">
        <f>'[4]Renewable Diesel'!$AX131</f>
        <v>738</v>
      </c>
      <c r="EX268" s="4">
        <f t="shared" si="99"/>
        <v>3189</v>
      </c>
    </row>
    <row r="269" spans="1:154">
      <c r="A269" s="30">
        <v>44166</v>
      </c>
      <c r="B269" s="95">
        <f t="shared" si="153"/>
        <v>75.634753488699971</v>
      </c>
      <c r="C269" s="73">
        <v>147</v>
      </c>
      <c r="D269" s="386">
        <v>0</v>
      </c>
      <c r="E269" s="386">
        <f>$P269*AVERAGE(E257/$P257,E245/$P245,E233/$P233,E221/$P221,E209/$P209)</f>
        <v>0</v>
      </c>
      <c r="F269" s="73">
        <v>744</v>
      </c>
      <c r="G269" s="73">
        <v>0</v>
      </c>
      <c r="H269" s="73">
        <v>7</v>
      </c>
      <c r="I269" s="73">
        <v>38</v>
      </c>
      <c r="J269" s="73">
        <v>57</v>
      </c>
      <c r="K269" s="73">
        <v>4</v>
      </c>
      <c r="L269" s="73">
        <v>86</v>
      </c>
      <c r="M269" s="61">
        <f>$P269*AVERAGE(M257/$P257,M245/$P245,M233/$P233,M221/$P221,M209/$P209)</f>
        <v>17.365246511299947</v>
      </c>
      <c r="N269" s="379">
        <v>0</v>
      </c>
      <c r="O269" s="379">
        <v>0</v>
      </c>
      <c r="P269" s="73">
        <v>1176</v>
      </c>
      <c r="Q269" s="36">
        <f>P269/S269</f>
        <v>7.4163742468923513</v>
      </c>
      <c r="R269" s="74">
        <v>2476</v>
      </c>
      <c r="S269" s="69">
        <v>158.56804967639999</v>
      </c>
      <c r="T269" s="63">
        <v>74.467971000000006</v>
      </c>
      <c r="U269" s="63">
        <v>73.305678999999998</v>
      </c>
      <c r="V269" s="76">
        <v>49</v>
      </c>
      <c r="W269" s="39">
        <f t="shared" ref="W269:W310" si="168">V269-V268</f>
        <v>-3</v>
      </c>
      <c r="X269" s="39">
        <f t="shared" ref="X269:X310" si="169">T269+U269</f>
        <v>147.77365</v>
      </c>
      <c r="Y269" s="91">
        <f t="shared" ref="Y269:Y332" si="170">X269/AVERAGE(X257,X245,X233,X221,X209)-1</f>
        <v>2.5349389416553514E-3</v>
      </c>
      <c r="Z269" s="65">
        <f>V269/(X270/31)</f>
        <v>12.119651103135331</v>
      </c>
      <c r="AA269" s="4">
        <f t="shared" si="135"/>
        <v>0</v>
      </c>
      <c r="AB269" s="4">
        <v>1176</v>
      </c>
      <c r="AC269" s="54">
        <f>AB269/AB257-1</f>
        <v>0.14956011730205288</v>
      </c>
      <c r="AD269" s="54">
        <f>Q269/AVERAGE(Q257,Q245,Q233,Q221,Q209)-1</f>
        <v>-2.2258343895468213E-2</v>
      </c>
      <c r="AE269" s="54">
        <f>AK269/AH269</f>
        <v>0.16498316498316498</v>
      </c>
      <c r="AF269" s="54">
        <f t="shared" si="159"/>
        <v>0.99088041613856093</v>
      </c>
      <c r="AG269" s="54">
        <f t="shared" si="121"/>
        <v>2.253918897231677E-2</v>
      </c>
      <c r="AH269" s="4">
        <f t="shared" si="160"/>
        <v>891</v>
      </c>
      <c r="AI269" s="66">
        <f t="shared" si="149"/>
        <v>29.7</v>
      </c>
      <c r="AJ269" s="54">
        <f t="shared" si="161"/>
        <v>0.145203920702901</v>
      </c>
      <c r="AK269" s="39">
        <f t="shared" si="162"/>
        <v>147</v>
      </c>
      <c r="AL269" s="66">
        <f t="shared" si="150"/>
        <v>4.9000000000000004</v>
      </c>
      <c r="AM269" s="54">
        <f t="shared" si="163"/>
        <v>-0.29054370144366781</v>
      </c>
      <c r="AN269" s="39">
        <f t="shared" ref="AN269:AN283" si="171">SUM(H269:M269)</f>
        <v>209.36524651129994</v>
      </c>
      <c r="AO269" s="40">
        <f t="shared" si="164"/>
        <v>0.63265306122448983</v>
      </c>
      <c r="AP269" s="40">
        <f t="shared" ref="AP269:AP283" si="172">SUM(B269:G269)/P269</f>
        <v>0.82196832779651363</v>
      </c>
      <c r="AQ269" s="40">
        <f t="shared" ref="AQ269:AQ283" si="173">SUM(H269:M269)/P269</f>
        <v>0.17803167220348634</v>
      </c>
      <c r="AR269" s="41">
        <f t="shared" si="165"/>
        <v>1867.0109074801935</v>
      </c>
      <c r="AS269" s="39">
        <f t="shared" si="166"/>
        <v>608.98909251980649</v>
      </c>
      <c r="AT269" s="40">
        <f t="shared" si="167"/>
        <v>0.75404317749603933</v>
      </c>
      <c r="AU269" s="5">
        <f t="shared" si="106"/>
        <v>7.9781965065246041E-2</v>
      </c>
      <c r="AV269" s="44" t="e">
        <f>'[1]Monthly SBO'!$K253</f>
        <v>#NAME?</v>
      </c>
      <c r="AW269" s="96" t="e">
        <f t="shared" si="155"/>
        <v>#NAME?</v>
      </c>
      <c r="AX269" s="71">
        <f t="shared" si="136"/>
        <v>5.1150983766580644</v>
      </c>
      <c r="AY269" s="54">
        <f t="shared" si="113"/>
        <v>0.13262892625999978</v>
      </c>
      <c r="AZ269" s="42">
        <f t="shared" si="114"/>
        <v>0.82477579601290341</v>
      </c>
      <c r="BA269" s="67">
        <f>F269/30</f>
        <v>24.8</v>
      </c>
      <c r="BB269" s="54">
        <f t="shared" si="115"/>
        <v>0.30337337714078427</v>
      </c>
      <c r="BC269" s="42">
        <f t="shared" si="116"/>
        <v>7.3467741935483879</v>
      </c>
      <c r="BD269" s="42">
        <f t="shared" si="130"/>
        <v>6.0294917260282874</v>
      </c>
      <c r="BE269" s="42">
        <f t="shared" si="131"/>
        <v>4.6919918704829167</v>
      </c>
      <c r="BF269" s="68">
        <f>[2]Prices!$L614</f>
        <v>40.85</v>
      </c>
      <c r="BG269" s="68">
        <f t="shared" si="132"/>
        <v>37.516666666666659</v>
      </c>
      <c r="BH269" s="42">
        <f t="shared" si="133"/>
        <v>0.92704678086154391</v>
      </c>
      <c r="BI269" s="42">
        <f t="shared" si="134"/>
        <v>0.47698608668677372</v>
      </c>
      <c r="BJ269" s="42">
        <f>SUM(L269:M269)*'[12]Yellow Grease Complex'!$BH$119/S269</f>
        <v>0</v>
      </c>
      <c r="BK269" s="42">
        <f>SUM(L269:M269)*'[12]Yellow Grease Complex'!$BH$120/S269</f>
        <v>0</v>
      </c>
      <c r="BL269" s="42">
        <f t="shared" si="156"/>
        <v>0.33035139175434314</v>
      </c>
      <c r="BM269" s="42">
        <f t="shared" si="157"/>
        <v>0.24771268655310394</v>
      </c>
      <c r="BN269" s="4">
        <f t="shared" si="98"/>
        <v>301.04316554470984</v>
      </c>
      <c r="BO269" s="54">
        <f t="shared" si="104"/>
        <v>6.4315266572023785E-2</v>
      </c>
      <c r="BP269" s="54">
        <f t="shared" si="104"/>
        <v>0.125</v>
      </c>
      <c r="BQ269" s="54">
        <f t="shared" si="143"/>
        <v>0.63265306122448983</v>
      </c>
      <c r="BR269" s="54">
        <f t="shared" si="105"/>
        <v>5.9523809523809521E-3</v>
      </c>
      <c r="BS269" s="54">
        <f t="shared" si="105"/>
        <v>3.2312925170068028E-2</v>
      </c>
      <c r="BT269" s="54">
        <f t="shared" si="105"/>
        <v>4.8469387755102039E-2</v>
      </c>
      <c r="BU269" s="54" cm="1">
        <f t="array" ref="BU269">SUM(K269:M269/$P269)</f>
        <v>9.1296978325935335E-2</v>
      </c>
      <c r="BV269" s="71">
        <f>[3]Biodiesel!L14/1000000</f>
        <v>175.88122100000001</v>
      </c>
      <c r="BW269" s="71">
        <f t="shared" si="158"/>
        <v>158.56804967639999</v>
      </c>
      <c r="BX269" s="71">
        <f>BW269-BV269</f>
        <v>-17.313171323600017</v>
      </c>
      <c r="BY269" s="54">
        <f t="shared" si="152"/>
        <v>4.4933792097762826E-2</v>
      </c>
      <c r="EW269" s="4">
        <f>'[4]Renewable Diesel'!$AX132</f>
        <v>738</v>
      </c>
      <c r="EX269" s="4">
        <f t="shared" si="99"/>
        <v>3214</v>
      </c>
    </row>
    <row r="270" spans="1:154">
      <c r="A270" s="30">
        <v>44197</v>
      </c>
      <c r="B270" s="95">
        <f t="shared" ref="B270" si="174">P270-SUM(C270:O270)</f>
        <v>251.74425456292988</v>
      </c>
      <c r="C270" s="95">
        <f>'[12]Distillers'' Corn Oil Complex'!$AC106</f>
        <v>112.66256969861432</v>
      </c>
      <c r="D270" s="386">
        <v>0</v>
      </c>
      <c r="E270" s="386">
        <v>0</v>
      </c>
      <c r="F270" s="379">
        <f>'[5]Soy Complex'!$BJ406</f>
        <v>464.92010627046363</v>
      </c>
      <c r="G270" s="60">
        <v>0</v>
      </c>
      <c r="H270" s="60">
        <f>'[12]Poultry Byproduct Complex'!$AC245</f>
        <v>33.534999999999997</v>
      </c>
      <c r="I270" s="379">
        <f>'[12]Inedible Tallow Complex'!$AC105</f>
        <v>34.87645999055772</v>
      </c>
      <c r="J270" s="379">
        <f>'[12]CWG Complex'!$AC108</f>
        <v>46.51149385066099</v>
      </c>
      <c r="K270" s="60">
        <v>5.5860000000000003</v>
      </c>
      <c r="L270" s="379">
        <f>'[12]Used Cooking Oil Complex'!$AC106+'[12]Yellow Grease Complex'!$AC106-M270</f>
        <v>57.918396720756775</v>
      </c>
      <c r="M270" s="60">
        <v>63.527000000000001</v>
      </c>
      <c r="N270" s="379">
        <v>0</v>
      </c>
      <c r="O270" s="60">
        <v>20.303000000000001</v>
      </c>
      <c r="P270" s="97">
        <v>1091.5842810939832</v>
      </c>
      <c r="Q270" s="36">
        <f>P270/S270</f>
        <v>7.7530596551982551</v>
      </c>
      <c r="R270" s="48">
        <v>2394</v>
      </c>
      <c r="S270" s="128">
        <f>[3]Biodiesel!$M$19</f>
        <v>140.79400000000001</v>
      </c>
      <c r="T270" s="99">
        <f>($S270+$V269)*AVERAGE(T269/($S269+$V268),T222/($S222+$V221),T234/($S234+$V233),T246/($S246+$V245),T258/($S258+$V257))</f>
        <v>56.807201539983353</v>
      </c>
      <c r="U270" s="99">
        <f>($S270+$V269)*AVERAGE(U269/($S269+$V268),U222/($S222+$V221),U234/($S234+$V233),U246/($S246+$V245),U258/($S258+$V257))</f>
        <v>68.526439426548905</v>
      </c>
      <c r="V270" s="98">
        <f t="shared" ref="V270:V278" si="175">V269+AVERAGE(W259,W247,W235,W223,W211)</f>
        <v>54.4</v>
      </c>
      <c r="W270" s="100">
        <f t="shared" si="168"/>
        <v>5.3999999999999986</v>
      </c>
      <c r="X270" s="100">
        <f t="shared" si="169"/>
        <v>125.33364096653226</v>
      </c>
      <c r="Y270" s="101">
        <f t="shared" si="170"/>
        <v>0.19365372349078336</v>
      </c>
      <c r="Z270" s="102">
        <f>V270/(X271/31)</f>
        <v>16.001444835662824</v>
      </c>
      <c r="AA270" s="4"/>
      <c r="AB270" s="4">
        <f>P270</f>
        <v>1091.5842810939832</v>
      </c>
      <c r="AC270" s="54">
        <f t="shared" ref="AC270:AC333" si="176">AB270/AB258-1</f>
        <v>4.7585682431845688E-2</v>
      </c>
      <c r="AD270" s="54">
        <f t="shared" ref="AD270:AD333" si="177">Q270/AVERAGE(Q258,Q246,Q234,Q222,Q210)-1</f>
        <v>2.5308325785520669E-2</v>
      </c>
      <c r="AE270" s="54">
        <f t="shared" ref="AE270:AE333" si="178">AK270/AH270</f>
        <v>0.19505877580138142</v>
      </c>
      <c r="AF270" s="54">
        <f t="shared" si="159"/>
        <v>0.94785031030592315</v>
      </c>
      <c r="AH270" s="4">
        <f t="shared" si="160"/>
        <v>577.58267596907797</v>
      </c>
      <c r="AI270" s="66">
        <f t="shared" si="149"/>
        <v>19.252755865635933</v>
      </c>
      <c r="AJ270" s="54">
        <f t="shared" si="161"/>
        <v>-0.12226350003090181</v>
      </c>
      <c r="AK270" s="39">
        <f t="shared" si="162"/>
        <v>112.66256969861432</v>
      </c>
      <c r="AL270" s="66">
        <f t="shared" si="150"/>
        <v>3.7554189899538106</v>
      </c>
      <c r="AM270" s="54">
        <f t="shared" si="163"/>
        <v>-0.42455379998735032</v>
      </c>
      <c r="AN270" s="39">
        <f t="shared" si="171"/>
        <v>241.9543505619755</v>
      </c>
      <c r="AO270" s="40">
        <f t="shared" si="164"/>
        <v>0.42591315606388341</v>
      </c>
      <c r="AP270" s="40">
        <f t="shared" si="172"/>
        <v>0.75974612761999316</v>
      </c>
      <c r="AQ270" s="40">
        <f t="shared" si="173"/>
        <v>0.22165430077418247</v>
      </c>
      <c r="AR270" s="41">
        <f t="shared" si="165"/>
        <v>1657.7358064516131</v>
      </c>
      <c r="AS270" s="39">
        <f t="shared" si="166"/>
        <v>736.26419354838686</v>
      </c>
      <c r="AT270" s="40">
        <f t="shared" si="167"/>
        <v>0.69245438865982167</v>
      </c>
      <c r="AU270" s="5">
        <f t="shared" si="106"/>
        <v>0.19883555693534127</v>
      </c>
      <c r="AV270" s="44">
        <f>'[1]Monthly SBO'!$K254</f>
        <v>1.716007058823529</v>
      </c>
      <c r="AW270" s="96">
        <f t="shared" si="155"/>
        <v>147.26962380635294</v>
      </c>
      <c r="AX270" s="71">
        <f t="shared" ref="AX270:AX333" si="179">S270/31</f>
        <v>4.5417419354838717</v>
      </c>
      <c r="AY270" s="54">
        <f t="shared" ref="AY270:AY333" si="180">AX270/AVERAGE(AX258,AX246,AX234,AX222,AX210)-1</f>
        <v>0.1693853820598008</v>
      </c>
      <c r="AZ270" s="42">
        <f t="shared" ref="AZ270:AZ333" si="181">AX270-AX258</f>
        <v>0.21916129032258169</v>
      </c>
      <c r="BA270" s="67">
        <f t="shared" ref="BA270:BA333" si="182">F270/30</f>
        <v>15.497336875682121</v>
      </c>
      <c r="BB270" s="54">
        <f t="shared" ref="BB270:BB333" si="183">BA270/AVERAGE(BA258,BA246,BA234,BA222,BA210)-1</f>
        <v>5.7686044653872948E-3</v>
      </c>
      <c r="BC270" s="42">
        <f t="shared" ref="BC270:BC333" si="184">BA270-BA258</f>
        <v>-1.3091147372211029</v>
      </c>
      <c r="BD270" s="42">
        <f t="shared" ref="BD270:BD333" si="185">AH270/X270</f>
        <v>4.608361103331462</v>
      </c>
      <c r="BE270" s="42">
        <f t="shared" ref="BE270:BE333" si="186">F270/S270</f>
        <v>3.3021301068970526</v>
      </c>
      <c r="BF270" s="68">
        <f>[2]Prices!$L615</f>
        <v>44.31</v>
      </c>
      <c r="BG270" s="68">
        <f t="shared" ref="BG270:BG333" si="187">AVERAGE(BF268:BF270)</f>
        <v>40.983333333333334</v>
      </c>
      <c r="BH270" s="42">
        <f t="shared" ref="BH270:BH333" si="188">C270/S270</f>
        <v>0.80019439534791481</v>
      </c>
      <c r="BI270" s="42">
        <f t="shared" ref="BI270:BI333" si="189">B270/S270</f>
        <v>1.7880325479987063</v>
      </c>
      <c r="BJ270" s="42">
        <f>SUM(L270:M270)*'[12]Yellow Grease Complex'!$BH$119/S270</f>
        <v>0</v>
      </c>
      <c r="BK270" s="42">
        <f>SUM(L270:M270)*'[12]Yellow Grease Complex'!$BH$120/S270</f>
        <v>0</v>
      </c>
      <c r="BL270" s="42">
        <f t="shared" si="156"/>
        <v>0.2162676946961791</v>
      </c>
      <c r="BM270" s="42">
        <f t="shared" si="157"/>
        <v>0.16303335529144319</v>
      </c>
      <c r="BN270" s="4">
        <f t="shared" si="98"/>
        <v>79.993870967742168</v>
      </c>
      <c r="BO270" s="54">
        <f t="shared" si="104"/>
        <v>0.23062282860159214</v>
      </c>
      <c r="BP270" s="54">
        <f t="shared" si="104"/>
        <v>0.10321014295451758</v>
      </c>
      <c r="BQ270" s="54">
        <f t="shared" si="143"/>
        <v>0.42591315606388341</v>
      </c>
      <c r="BR270" s="54">
        <f t="shared" si="105"/>
        <v>3.072140244305396E-2</v>
      </c>
      <c r="BS270" s="54">
        <f t="shared" si="105"/>
        <v>3.1950313498106266E-2</v>
      </c>
      <c r="BT270" s="54">
        <f t="shared" si="105"/>
        <v>4.2609164181117813E-2</v>
      </c>
      <c r="BU270" s="54" cm="1">
        <f t="array" ref="BU270">SUM(K270:M270/$P270)</f>
        <v>0.11637342065190441</v>
      </c>
      <c r="BV270" s="71">
        <f>[3]Biodiesel!M3/1000000</f>
        <v>107.30258499999999</v>
      </c>
      <c r="BW270" s="71">
        <f t="shared" si="158"/>
        <v>140.79400000000001</v>
      </c>
      <c r="BX270" s="71">
        <f>BW270-BV270</f>
        <v>33.491415000000018</v>
      </c>
      <c r="BY270" s="54">
        <f>BX270/AVERAGE(BX258,BX246,BX234,BX222,BX210)-1</f>
        <v>0.46976096982536686</v>
      </c>
      <c r="EW270" s="4">
        <f>'[4]Renewable Diesel'!$AX133</f>
        <v>791</v>
      </c>
      <c r="EX270" s="4">
        <f t="shared" si="99"/>
        <v>3185</v>
      </c>
    </row>
    <row r="271" spans="1:154">
      <c r="A271" s="30">
        <v>44228</v>
      </c>
      <c r="B271" s="95">
        <f t="shared" ref="B270:B275" si="190">P271-SUM(C271:O271)</f>
        <v>237.37179214829905</v>
      </c>
      <c r="C271" s="95">
        <f>'[12]Distillers'' Corn Oil Complex'!$AC107</f>
        <v>79.493695352216392</v>
      </c>
      <c r="D271" s="386">
        <v>0</v>
      </c>
      <c r="E271" s="386">
        <v>0</v>
      </c>
      <c r="F271" s="379">
        <f>'[5]Soy Complex'!$BJ407</f>
        <v>319.20156533980185</v>
      </c>
      <c r="G271" s="60">
        <v>0</v>
      </c>
      <c r="H271" s="60">
        <f>'[12]Poultry Byproduct Complex'!$AC246</f>
        <v>34.244999999999997</v>
      </c>
      <c r="I271" s="379">
        <f>'[12]Inedible Tallow Complex'!$AC106</f>
        <v>17.651621377404553</v>
      </c>
      <c r="J271" s="379">
        <f>'[12]CWG Complex'!$AC109</f>
        <v>23.415303304755309</v>
      </c>
      <c r="K271" s="60">
        <v>3.3929999999999998</v>
      </c>
      <c r="L271" s="379">
        <f>'[12]Used Cooking Oil Complex'!$AC107+'[12]Yellow Grease Complex'!$AC107-M271</f>
        <v>47.46364193842286</v>
      </c>
      <c r="M271" s="60">
        <v>51.749380539099995</v>
      </c>
      <c r="N271" s="379">
        <v>0</v>
      </c>
      <c r="O271" s="60">
        <v>11.015000000000001</v>
      </c>
      <c r="P271" s="97">
        <v>825</v>
      </c>
      <c r="Q271" s="36">
        <f>P271/S271</f>
        <v>7.6198392906622336</v>
      </c>
      <c r="R271" s="48">
        <v>2394</v>
      </c>
      <c r="S271" s="128">
        <f>[3]Biodiesel!$M20</f>
        <v>108.27</v>
      </c>
      <c r="T271" s="99">
        <f>($S271+$V270)*AVERAGE(T270/($S270+$V269),T223/($S223+$V222),T235/($S235+$V234),T247/($S247+$V246),T259/($S259+$V258))</f>
        <v>44.023635351021021</v>
      </c>
      <c r="U271" s="99">
        <f>($S271+$V270)*AVERAGE(U270/($S270+$V269),U223/($S223+$V222),U235/($S235+$V234),U247/($S247+$V246),U259/($S259+$V258))</f>
        <v>61.366847653456034</v>
      </c>
      <c r="V271" s="98">
        <f t="shared" si="175"/>
        <v>53.8</v>
      </c>
      <c r="W271" s="100">
        <f t="shared" si="168"/>
        <v>-0.60000000000000142</v>
      </c>
      <c r="X271" s="100">
        <f t="shared" si="169"/>
        <v>105.39048300447706</v>
      </c>
      <c r="Y271" s="101">
        <f t="shared" si="170"/>
        <v>-5.9013544602883328E-2</v>
      </c>
      <c r="Z271" s="102">
        <f>V271/(X272/28)</f>
        <v>10.876887906299713</v>
      </c>
      <c r="AB271" s="4">
        <f t="shared" ref="AB271:AB296" si="191">P271</f>
        <v>825</v>
      </c>
      <c r="AC271" s="54">
        <f t="shared" si="176"/>
        <v>-0.18073485600794437</v>
      </c>
      <c r="AD271" s="54">
        <f t="shared" si="177"/>
        <v>2.1452727761344104E-3</v>
      </c>
      <c r="AE271" s="54">
        <f t="shared" si="178"/>
        <v>0.19938460069537475</v>
      </c>
      <c r="AF271" s="54">
        <f t="shared" si="159"/>
        <v>0.96442191490909079</v>
      </c>
      <c r="AH271" s="4">
        <f t="shared" si="160"/>
        <v>398.69526069201822</v>
      </c>
      <c r="AI271" s="66">
        <f t="shared" si="149"/>
        <v>13.289842023067274</v>
      </c>
      <c r="AJ271" s="54">
        <f t="shared" si="161"/>
        <v>-0.43237978133873356</v>
      </c>
      <c r="AK271" s="39">
        <f t="shared" si="162"/>
        <v>79.493695352216392</v>
      </c>
      <c r="AL271" s="66">
        <f t="shared" si="150"/>
        <v>2.6497898450738799</v>
      </c>
      <c r="AM271" s="54">
        <f t="shared" si="163"/>
        <v>-0.58638662083182336</v>
      </c>
      <c r="AN271" s="39">
        <f t="shared" si="171"/>
        <v>177.91794715968271</v>
      </c>
      <c r="AO271" s="40">
        <f t="shared" si="164"/>
        <v>0.38691098829066889</v>
      </c>
      <c r="AP271" s="40">
        <f t="shared" si="172"/>
        <v>0.77099036707917246</v>
      </c>
      <c r="AQ271" s="40">
        <f t="shared" si="173"/>
        <v>0.21565811776931237</v>
      </c>
      <c r="AR271" s="41">
        <f t="shared" si="165"/>
        <v>1411.3767857142857</v>
      </c>
      <c r="AS271" s="39">
        <f t="shared" si="166"/>
        <v>982.62321428571431</v>
      </c>
      <c r="AT271" s="40">
        <f t="shared" si="167"/>
        <v>0.58954752953813105</v>
      </c>
      <c r="AU271" s="5">
        <f t="shared" si="106"/>
        <v>-4.6803340166360341E-2</v>
      </c>
      <c r="AV271" s="44">
        <f>'[1]Monthly SBO'!$K255</f>
        <v>1.7840336842105262</v>
      </c>
      <c r="AW271" s="96">
        <f t="shared" si="155"/>
        <v>146.68567645136841</v>
      </c>
      <c r="AX271" s="71">
        <f t="shared" si="179"/>
        <v>3.4925806451612904</v>
      </c>
      <c r="AY271" s="54">
        <f t="shared" si="180"/>
        <v>-0.13388949202902689</v>
      </c>
      <c r="AZ271" s="42">
        <f t="shared" si="181"/>
        <v>-0.76548387096774162</v>
      </c>
      <c r="BA271" s="67">
        <f t="shared" si="182"/>
        <v>10.640052177993395</v>
      </c>
      <c r="BB271" s="54">
        <f t="shared" si="183"/>
        <v>-0.37436566543631167</v>
      </c>
      <c r="BC271" s="42">
        <f t="shared" si="184"/>
        <v>-9.1799478220066053</v>
      </c>
      <c r="BD271" s="42">
        <f t="shared" si="185"/>
        <v>3.7830290679575058</v>
      </c>
      <c r="BE271" s="42">
        <f t="shared" si="186"/>
        <v>2.9481995505661942</v>
      </c>
      <c r="BF271" s="68">
        <f>[2]Prices!$L616</f>
        <v>48.37</v>
      </c>
      <c r="BG271" s="68">
        <f t="shared" si="187"/>
        <v>44.51</v>
      </c>
      <c r="BH271" s="42">
        <f t="shared" si="188"/>
        <v>0.73421719176333611</v>
      </c>
      <c r="BI271" s="42">
        <f t="shared" si="189"/>
        <v>2.1924059494624464</v>
      </c>
      <c r="BJ271" s="42">
        <f>SUM(L271:M271)*'[12]Yellow Grease Complex'!$BH$119/S271</f>
        <v>0</v>
      </c>
      <c r="BK271" s="42">
        <f>SUM(L271:M271)*'[12]Yellow Grease Complex'!$BH$120/S271</f>
        <v>0</v>
      </c>
      <c r="BL271" s="42">
        <f t="shared" si="156"/>
        <v>0.21071401194273642</v>
      </c>
      <c r="BM271" s="42">
        <f t="shared" si="157"/>
        <v>0.17631424372199478</v>
      </c>
      <c r="BN271" s="4">
        <f t="shared" si="98"/>
        <v>-250.00252463054198</v>
      </c>
      <c r="BO271" s="54">
        <f t="shared" si="104"/>
        <v>0.28772338442218065</v>
      </c>
      <c r="BP271" s="54">
        <f t="shared" si="104"/>
        <v>9.6355994366322903E-2</v>
      </c>
      <c r="BQ271" s="54">
        <f t="shared" si="143"/>
        <v>0.38691098829066889</v>
      </c>
      <c r="BR271" s="54">
        <f t="shared" si="105"/>
        <v>4.1509090909090905E-2</v>
      </c>
      <c r="BS271" s="54">
        <f t="shared" si="105"/>
        <v>2.1395904699884307E-2</v>
      </c>
      <c r="BT271" s="54">
        <f t="shared" si="105"/>
        <v>2.8382185823945829E-2</v>
      </c>
      <c r="BU271" s="54" cm="1">
        <f t="array" ref="BU271">SUM(K271:M271/$P271)</f>
        <v>0.12437093633639135</v>
      </c>
      <c r="BV271" s="71">
        <f>[3]Biodiesel!M4/1000000</f>
        <v>109.88105</v>
      </c>
      <c r="BW271" s="71">
        <f t="shared" si="158"/>
        <v>108.27</v>
      </c>
      <c r="BX271" s="71">
        <f t="shared" ref="BX271:BX294" si="192">BW271-BV271</f>
        <v>-1.6110500000000059</v>
      </c>
      <c r="BY271" s="54">
        <f t="shared" ref="BY271:BY294" si="193">BX271/AVERAGE(BX259,BX247,BX235,BX223,BX211)-1</f>
        <v>-1.1603851816815032</v>
      </c>
      <c r="EW271" s="4">
        <f>'[4]Renewable Diesel'!$AX134</f>
        <v>791</v>
      </c>
      <c r="EX271" s="4">
        <f t="shared" si="99"/>
        <v>3185</v>
      </c>
    </row>
    <row r="272" spans="1:154">
      <c r="A272" s="30">
        <v>44256</v>
      </c>
      <c r="B272" s="95">
        <f t="shared" si="190"/>
        <v>279.59060760789987</v>
      </c>
      <c r="C272" s="95">
        <f>'[12]Distillers'' Corn Oil Complex'!$AC108</f>
        <v>95.26608662118052</v>
      </c>
      <c r="D272" s="386">
        <v>0</v>
      </c>
      <c r="E272" s="386">
        <v>0</v>
      </c>
      <c r="F272" s="379">
        <f>'[5]Soy Complex'!$BJ408</f>
        <v>516.98119277223532</v>
      </c>
      <c r="G272" s="60">
        <v>0</v>
      </c>
      <c r="H272" s="60">
        <f>'[12]Poultry Byproduct Complex'!$AC247</f>
        <v>43.158000000000001</v>
      </c>
      <c r="I272" s="379">
        <f>'[12]Inedible Tallow Complex'!$AC107</f>
        <v>26.547811991464474</v>
      </c>
      <c r="J272" s="379">
        <f>'[12]CWG Complex'!$AC110</f>
        <v>31.727419492229764</v>
      </c>
      <c r="K272" s="60">
        <v>8.5540000000000003</v>
      </c>
      <c r="L272" s="379">
        <f>'[12]Used Cooking Oil Complex'!$AC108+'[12]Yellow Grease Complex'!$AC108-M272</f>
        <v>48.278881514989941</v>
      </c>
      <c r="M272" s="60">
        <v>61.936</v>
      </c>
      <c r="N272" s="379">
        <v>0</v>
      </c>
      <c r="O272" s="60">
        <v>7.96</v>
      </c>
      <c r="P272" s="60">
        <v>1120</v>
      </c>
      <c r="Q272" s="36">
        <f>P272/S272</f>
        <v>7.4383513425560039</v>
      </c>
      <c r="R272" s="48">
        <v>2410</v>
      </c>
      <c r="S272" s="128">
        <f>[3]Biodiesel!$M21</f>
        <v>150.571</v>
      </c>
      <c r="T272" s="99">
        <f t="shared" ref="T272:U287" si="194">($S272+$V271)*AVERAGE(T271/($S271+$V270),T224/($S224+$V223),T236/($S236+$V235),T248/($S248+$V247),T260/($S260+$V259))</f>
        <v>57.05904326841717</v>
      </c>
      <c r="U272" s="99">
        <f t="shared" si="194"/>
        <v>81.436454062902925</v>
      </c>
      <c r="V272" s="98">
        <f t="shared" si="175"/>
        <v>51</v>
      </c>
      <c r="W272" s="100">
        <f t="shared" si="168"/>
        <v>-2.7999999999999972</v>
      </c>
      <c r="X272" s="100">
        <f t="shared" si="169"/>
        <v>138.49549733132011</v>
      </c>
      <c r="Y272" s="101">
        <f t="shared" si="170"/>
        <v>1.9849023058321702E-2</v>
      </c>
      <c r="Z272" s="102">
        <f>V272/(X273/31)</f>
        <v>11.686837983517677</v>
      </c>
      <c r="AB272" s="4">
        <f t="shared" si="191"/>
        <v>1120</v>
      </c>
      <c r="AC272" s="54">
        <f t="shared" si="176"/>
        <v>-2.52393385552655E-2</v>
      </c>
      <c r="AD272" s="54">
        <f t="shared" si="177"/>
        <v>3.0645181587709569E-3</v>
      </c>
      <c r="AE272" s="54">
        <f t="shared" si="178"/>
        <v>0.15560066957841842</v>
      </c>
      <c r="AF272" s="54">
        <f t="shared" si="159"/>
        <v>0.98795279512499989</v>
      </c>
      <c r="AH272" s="4">
        <f t="shared" si="160"/>
        <v>612.24727939341585</v>
      </c>
      <c r="AI272" s="66">
        <f t="shared" si="149"/>
        <v>20.408242646447196</v>
      </c>
      <c r="AJ272" s="54">
        <f t="shared" si="161"/>
        <v>-0.16215632328567475</v>
      </c>
      <c r="AK272" s="39">
        <f t="shared" si="162"/>
        <v>95.26608662118052</v>
      </c>
      <c r="AL272" s="66">
        <f t="shared" si="150"/>
        <v>3.1755362207060172</v>
      </c>
      <c r="AM272" s="54">
        <f t="shared" si="163"/>
        <v>-0.52870719059381499</v>
      </c>
      <c r="AN272" s="39">
        <f t="shared" si="171"/>
        <v>220.20211299868419</v>
      </c>
      <c r="AO272" s="40">
        <f t="shared" si="164"/>
        <v>0.46159035068949583</v>
      </c>
      <c r="AP272" s="40">
        <f t="shared" si="172"/>
        <v>0.79628382767974615</v>
      </c>
      <c r="AQ272" s="40">
        <f t="shared" si="173"/>
        <v>0.19660902946311087</v>
      </c>
      <c r="AR272" s="41">
        <f t="shared" si="165"/>
        <v>1772.8520967741933</v>
      </c>
      <c r="AS272" s="39">
        <f t="shared" si="166"/>
        <v>637.14790322580666</v>
      </c>
      <c r="AT272" s="40">
        <f t="shared" si="167"/>
        <v>0.73562327666978977</v>
      </c>
      <c r="AU272" s="5">
        <f t="shared" si="106"/>
        <v>0.13473057541245437</v>
      </c>
      <c r="AV272" s="44">
        <f>'[1]Monthly SBO'!$K256</f>
        <v>2.2527027272727267</v>
      </c>
      <c r="AW272" s="96">
        <f t="shared" si="155"/>
        <v>142.66257451881819</v>
      </c>
      <c r="AX272" s="71">
        <f t="shared" si="179"/>
        <v>4.8571290322580642</v>
      </c>
      <c r="AY272" s="54">
        <f t="shared" si="180"/>
        <v>0.11040560471976391</v>
      </c>
      <c r="AZ272" s="42">
        <f t="shared" si="181"/>
        <v>-1.3838709677419736E-2</v>
      </c>
      <c r="BA272" s="67">
        <f t="shared" si="182"/>
        <v>17.232706425741178</v>
      </c>
      <c r="BB272" s="54">
        <f t="shared" si="183"/>
        <v>-2.1987501102154861E-2</v>
      </c>
      <c r="BC272" s="42">
        <f t="shared" si="184"/>
        <v>-3.9292290581297884</v>
      </c>
      <c r="BD272" s="42">
        <f t="shared" si="185"/>
        <v>4.4207016920466984</v>
      </c>
      <c r="BE272" s="42">
        <f t="shared" si="186"/>
        <v>3.4334712047621077</v>
      </c>
      <c r="BF272" s="68">
        <f>[2]Prices!$L617</f>
        <v>56</v>
      </c>
      <c r="BG272" s="68">
        <f t="shared" si="187"/>
        <v>49.56</v>
      </c>
      <c r="BH272" s="42">
        <f t="shared" si="188"/>
        <v>0.63269877082028092</v>
      </c>
      <c r="BI272" s="42">
        <f t="shared" si="189"/>
        <v>1.8568689030948846</v>
      </c>
      <c r="BJ272" s="42">
        <f>SUM(L272:M272)*'[12]Yellow Grease Complex'!$BH$119/S272</f>
        <v>0</v>
      </c>
      <c r="BK272" s="42">
        <f>SUM(L272:M272)*'[12]Yellow Grease Complex'!$BH$120/S272</f>
        <v>0</v>
      </c>
      <c r="BL272" s="42">
        <f t="shared" si="156"/>
        <v>0.14675947891747421</v>
      </c>
      <c r="BM272" s="42">
        <f t="shared" si="157"/>
        <v>0.14831937508349891</v>
      </c>
      <c r="BN272" s="4">
        <f t="shared" si="98"/>
        <v>-5.0511290322583591</v>
      </c>
      <c r="BO272" s="54">
        <f t="shared" si="104"/>
        <v>0.24963447107848202</v>
      </c>
      <c r="BP272" s="54">
        <f t="shared" si="104"/>
        <v>8.5059005911768321E-2</v>
      </c>
      <c r="BQ272" s="54">
        <f t="shared" si="143"/>
        <v>0.46159035068949583</v>
      </c>
      <c r="BR272" s="54">
        <f t="shared" si="105"/>
        <v>3.8533928571428573E-2</v>
      </c>
      <c r="BS272" s="54">
        <f t="shared" si="105"/>
        <v>2.3703403563807568E-2</v>
      </c>
      <c r="BT272" s="54">
        <f t="shared" si="105"/>
        <v>2.8328053118062288E-2</v>
      </c>
      <c r="BU272" s="54" cm="1">
        <f t="array" ref="BU272">SUM(K272:M272/$P272)</f>
        <v>0.10604364420981244</v>
      </c>
      <c r="BV272" s="71">
        <f>[3]Biodiesel!M5/1000000</f>
        <v>150.338931</v>
      </c>
      <c r="BW272" s="71">
        <f t="shared" si="158"/>
        <v>150.571</v>
      </c>
      <c r="BX272" s="71">
        <f t="shared" si="192"/>
        <v>0.23206899999999564</v>
      </c>
      <c r="BY272" s="54">
        <f t="shared" si="193"/>
        <v>-1.3836943341559269</v>
      </c>
      <c r="EW272" s="4">
        <f>'[4]Renewable Diesel'!$AX135</f>
        <v>791</v>
      </c>
      <c r="EX272" s="4">
        <f t="shared" si="99"/>
        <v>3201</v>
      </c>
    </row>
    <row r="273" spans="1:154">
      <c r="A273" s="30">
        <v>44287</v>
      </c>
      <c r="B273" s="95">
        <f t="shared" si="190"/>
        <v>239.12941800915701</v>
      </c>
      <c r="C273" s="95">
        <f>'[12]Distillers'' Corn Oil Complex'!$AC109</f>
        <v>109.8520735023011</v>
      </c>
      <c r="D273" s="386">
        <v>0</v>
      </c>
      <c r="E273" s="386">
        <v>0</v>
      </c>
      <c r="F273" s="379">
        <f>'[5]Soy Complex'!$BJ409</f>
        <v>545.27086158299016</v>
      </c>
      <c r="G273" s="60">
        <v>0</v>
      </c>
      <c r="H273" s="60">
        <f>'[12]Poultry Byproduct Complex'!$AC248</f>
        <v>36.418999999999997</v>
      </c>
      <c r="I273" s="379">
        <f>'[12]Inedible Tallow Complex'!$AC108</f>
        <v>21.363774467652096</v>
      </c>
      <c r="J273" s="379">
        <f>'[12]CWG Complex'!$AC111</f>
        <v>21.139088583794067</v>
      </c>
      <c r="K273" s="60">
        <v>3.2730000000000001</v>
      </c>
      <c r="L273" s="379">
        <f>'[12]Used Cooking Oil Complex'!$AC109+'[12]Yellow Grease Complex'!$AC109-M273</f>
        <v>51.649920859690411</v>
      </c>
      <c r="M273" s="60">
        <v>63.363</v>
      </c>
      <c r="N273" s="379">
        <v>0</v>
      </c>
      <c r="O273" s="60">
        <v>6.9889999999999999</v>
      </c>
      <c r="P273" s="97">
        <f>S273*Q273</f>
        <v>1098.4491370055848</v>
      </c>
      <c r="Q273" s="103">
        <f>AVERAGE(Q249/$Q$639,Q261/$Q$640,Q213/$Q$636,Q225/$Q$637,Q237/$Q$638)*$Q$645</f>
        <v>7.6260536174618325</v>
      </c>
      <c r="R273" s="48">
        <v>2410</v>
      </c>
      <c r="S273" s="128">
        <f>[3]Biodiesel!$M22</f>
        <v>144.03899999999999</v>
      </c>
      <c r="T273" s="99">
        <f t="shared" si="194"/>
        <v>57.392145018513091</v>
      </c>
      <c r="U273" s="99">
        <f t="shared" si="194"/>
        <v>77.888244957777772</v>
      </c>
      <c r="V273" s="98">
        <f t="shared" si="175"/>
        <v>47</v>
      </c>
      <c r="W273" s="100">
        <f t="shared" si="168"/>
        <v>-4</v>
      </c>
      <c r="X273" s="100">
        <f t="shared" si="169"/>
        <v>135.28038997629085</v>
      </c>
      <c r="Y273" s="101">
        <f t="shared" si="170"/>
        <v>-2.9552439194470259E-2</v>
      </c>
      <c r="Z273" s="102">
        <f>V273/(X274/30)</f>
        <v>9.935714294319224</v>
      </c>
      <c r="AB273" s="4">
        <f t="shared" si="191"/>
        <v>1098.4491370055848</v>
      </c>
      <c r="AC273" s="54">
        <f t="shared" si="176"/>
        <v>2.6587978509892363E-2</v>
      </c>
      <c r="AD273" s="54">
        <f t="shared" si="177"/>
        <v>2.5446843471587544E-2</v>
      </c>
      <c r="AE273" s="54">
        <f t="shared" si="178"/>
        <v>0.16768161763104708</v>
      </c>
      <c r="AF273" s="54">
        <f t="shared" si="159"/>
        <v>0.96363602573854823</v>
      </c>
      <c r="AH273" s="4">
        <f t="shared" si="160"/>
        <v>655.12293508529126</v>
      </c>
      <c r="AI273" s="66">
        <f t="shared" si="149"/>
        <v>21.83743116950971</v>
      </c>
      <c r="AJ273" s="54">
        <f t="shared" si="161"/>
        <v>-0.12697302375081776</v>
      </c>
      <c r="AK273" s="39">
        <f t="shared" si="162"/>
        <v>109.8520735023011</v>
      </c>
      <c r="AL273" s="66">
        <f t="shared" si="150"/>
        <v>3.6617357834100366</v>
      </c>
      <c r="AM273" s="54">
        <f t="shared" si="163"/>
        <v>-0.49486332136708</v>
      </c>
      <c r="AN273" s="39">
        <f t="shared" si="171"/>
        <v>197.20778391113657</v>
      </c>
      <c r="AO273" s="40">
        <f t="shared" si="164"/>
        <v>0.49640064634164111</v>
      </c>
      <c r="AP273" s="40">
        <f t="shared" si="172"/>
        <v>0.81410447053763002</v>
      </c>
      <c r="AQ273" s="40">
        <f t="shared" si="173"/>
        <v>0.17953292261554565</v>
      </c>
      <c r="AR273" s="41">
        <f t="shared" si="165"/>
        <v>1752.4744999999998</v>
      </c>
      <c r="AS273" s="39">
        <f t="shared" si="166"/>
        <v>657.52550000000019</v>
      </c>
      <c r="AT273" s="40">
        <f t="shared" si="167"/>
        <v>0.72716784232365139</v>
      </c>
      <c r="AU273" s="5">
        <f t="shared" si="106"/>
        <v>7.0150489030765595E-2</v>
      </c>
      <c r="AV273" s="44">
        <f>'[1]Monthly SBO'!$K257</f>
        <v>2.5681266666666667</v>
      </c>
      <c r="AW273" s="96">
        <f t="shared" si="155"/>
        <v>139.95494388066666</v>
      </c>
      <c r="AX273" s="71">
        <f t="shared" si="179"/>
        <v>4.6464193548387094</v>
      </c>
      <c r="AY273" s="54">
        <f t="shared" si="180"/>
        <v>3.0321888412017106E-2</v>
      </c>
      <c r="AZ273" s="42">
        <f t="shared" si="181"/>
        <v>1.258064516128421E-3</v>
      </c>
      <c r="BA273" s="67">
        <f t="shared" si="182"/>
        <v>18.175695386099672</v>
      </c>
      <c r="BB273" s="54">
        <f t="shared" si="183"/>
        <v>3.1538266716636176E-2</v>
      </c>
      <c r="BC273" s="42">
        <f t="shared" si="184"/>
        <v>-3.4955949364809697</v>
      </c>
      <c r="BD273" s="42">
        <f t="shared" si="185"/>
        <v>4.8427043653563366</v>
      </c>
      <c r="BE273" s="42">
        <f t="shared" si="186"/>
        <v>3.7855779447440638</v>
      </c>
      <c r="BF273" s="68">
        <f>[2]Prices!$L618</f>
        <v>62.88</v>
      </c>
      <c r="BG273" s="68">
        <f t="shared" si="187"/>
        <v>55.75</v>
      </c>
      <c r="BH273" s="42">
        <f t="shared" si="188"/>
        <v>0.76265506912920189</v>
      </c>
      <c r="BI273" s="42">
        <f t="shared" si="189"/>
        <v>1.6601713286620778</v>
      </c>
      <c r="BJ273" s="42">
        <f>SUM(L273:M273)*'[12]Yellow Grease Complex'!$BH$119/S273</f>
        <v>0</v>
      </c>
      <c r="BK273" s="42">
        <f>SUM(L273:M273)*'[12]Yellow Grease Complex'!$BH$120/S273</f>
        <v>0</v>
      </c>
      <c r="BL273" s="42">
        <f t="shared" si="156"/>
        <v>0.12588720988128074</v>
      </c>
      <c r="BM273" s="42">
        <f t="shared" si="157"/>
        <v>0.17093947637991977</v>
      </c>
      <c r="BN273" s="4">
        <f t="shared" si="98"/>
        <v>0.47449999999980719</v>
      </c>
      <c r="BO273" s="54">
        <f t="shared" si="104"/>
        <v>0.21769730609560414</v>
      </c>
      <c r="BP273" s="54">
        <f t="shared" si="104"/>
        <v>0.10000651810038481</v>
      </c>
      <c r="BQ273" s="54">
        <f t="shared" si="143"/>
        <v>0.49640064634164111</v>
      </c>
      <c r="BR273" s="54">
        <f t="shared" si="105"/>
        <v>3.3154926134567879E-2</v>
      </c>
      <c r="BS273" s="54">
        <f t="shared" si="105"/>
        <v>1.9449033867777053E-2</v>
      </c>
      <c r="BT273" s="54">
        <f t="shared" si="105"/>
        <v>1.9244485585759617E-2</v>
      </c>
      <c r="BU273" s="54" cm="1">
        <f t="array" ref="BU273">SUM(K273:M273/$P273)</f>
        <v>0.10768447702744111</v>
      </c>
      <c r="BV273" s="71">
        <f>[3]Biodiesel!M6/1000000</f>
        <v>144.39649399999999</v>
      </c>
      <c r="BW273" s="71">
        <f t="shared" si="158"/>
        <v>144.03899999999999</v>
      </c>
      <c r="BX273" s="71">
        <f t="shared" si="192"/>
        <v>-0.35749400000000264</v>
      </c>
      <c r="BY273" s="54">
        <f t="shared" si="193"/>
        <v>-0.90827445052907851</v>
      </c>
      <c r="EW273" s="4">
        <f>'[4]Renewable Diesel'!$AX136</f>
        <v>971</v>
      </c>
      <c r="EX273" s="4">
        <f t="shared" si="99"/>
        <v>3381</v>
      </c>
    </row>
    <row r="274" spans="1:154">
      <c r="A274" s="30">
        <v>44317</v>
      </c>
      <c r="B274" s="95">
        <f t="shared" si="190"/>
        <v>157.97453034736577</v>
      </c>
      <c r="C274" s="95">
        <f>'[12]Distillers'' Corn Oil Complex'!$AC110</f>
        <v>156.3439605572656</v>
      </c>
      <c r="D274" s="386">
        <v>0</v>
      </c>
      <c r="E274" s="386">
        <v>0</v>
      </c>
      <c r="F274" s="379">
        <f>'[5]Soy Complex'!$BJ410</f>
        <v>607.24367577257226</v>
      </c>
      <c r="G274" s="60">
        <v>0</v>
      </c>
      <c r="H274" s="60">
        <f>'[12]Poultry Byproduct Complex'!$AC249</f>
        <v>31.837</v>
      </c>
      <c r="I274" s="379">
        <f>'[12]Inedible Tallow Complex'!$AC109</f>
        <v>25.392375458331561</v>
      </c>
      <c r="J274" s="379">
        <f>'[12]CWG Complex'!$AC112</f>
        <v>18.700041479024726</v>
      </c>
      <c r="K274" s="60">
        <v>6.1349999999999998</v>
      </c>
      <c r="L274" s="379">
        <f>'[12]Used Cooking Oil Complex'!$AC110+'[12]Yellow Grease Complex'!$AC110-M274</f>
        <v>58.839501926674089</v>
      </c>
      <c r="M274" s="60">
        <v>70.3</v>
      </c>
      <c r="N274" s="379">
        <v>0</v>
      </c>
      <c r="O274" s="60">
        <v>19.236000000000001</v>
      </c>
      <c r="P274" s="97">
        <f>S274*Q274</f>
        <v>1152.002085541234</v>
      </c>
      <c r="Q274" s="103">
        <f>AVERAGE(Q250/$Q$639,Q262/$Q$640,Q214/$Q$636,Q226/$Q$637,Q238/$Q$638)*$Q$645</f>
        <v>7.7551875213148387</v>
      </c>
      <c r="R274" s="48">
        <v>2428</v>
      </c>
      <c r="S274" s="128">
        <f>[3]Biodiesel!$M23</f>
        <v>148.54599999999999</v>
      </c>
      <c r="T274" s="99">
        <f t="shared" si="194"/>
        <v>63.771379605015525</v>
      </c>
      <c r="U274" s="99">
        <f t="shared" si="194"/>
        <v>78.140913586242178</v>
      </c>
      <c r="V274" s="98">
        <f t="shared" si="175"/>
        <v>42.8</v>
      </c>
      <c r="W274" s="100">
        <f t="shared" si="168"/>
        <v>-4.2000000000000028</v>
      </c>
      <c r="X274" s="100">
        <f t="shared" si="169"/>
        <v>141.9122931912577</v>
      </c>
      <c r="Y274" s="101">
        <f t="shared" si="170"/>
        <v>-5.3918045391615266E-2</v>
      </c>
      <c r="Z274" s="102">
        <f>V274/(X275/31)</f>
        <v>9.6126415574522639</v>
      </c>
      <c r="AB274" s="4">
        <f t="shared" si="191"/>
        <v>1152.002085541234</v>
      </c>
      <c r="AC274" s="54">
        <f t="shared" si="176"/>
        <v>3.8775550533123537E-2</v>
      </c>
      <c r="AD274" s="54">
        <f t="shared" si="177"/>
        <v>2.5504377342445705E-2</v>
      </c>
      <c r="AE274" s="54">
        <f t="shared" si="178"/>
        <v>0.20474920378324665</v>
      </c>
      <c r="AF274" s="54">
        <f t="shared" si="159"/>
        <v>0.94759023941100928</v>
      </c>
      <c r="AH274" s="4">
        <f t="shared" si="160"/>
        <v>763.58763632983789</v>
      </c>
      <c r="AI274" s="66">
        <f t="shared" si="149"/>
        <v>25.452921210994596</v>
      </c>
      <c r="AJ274" s="54">
        <f t="shared" si="161"/>
        <v>-7.5126155275613726E-2</v>
      </c>
      <c r="AK274" s="39">
        <f t="shared" si="162"/>
        <v>156.3439605572656</v>
      </c>
      <c r="AL274" s="66">
        <f t="shared" si="150"/>
        <v>5.2114653519088536</v>
      </c>
      <c r="AM274" s="54">
        <f t="shared" si="163"/>
        <v>-0.26818581495672933</v>
      </c>
      <c r="AN274" s="39">
        <f t="shared" si="171"/>
        <v>211.20391886403036</v>
      </c>
      <c r="AO274" s="40">
        <f t="shared" si="164"/>
        <v>0.52712029204988531</v>
      </c>
      <c r="AP274" s="40">
        <f t="shared" si="172"/>
        <v>0.79996571034351471</v>
      </c>
      <c r="AQ274" s="40">
        <f t="shared" si="173"/>
        <v>0.18333640321909875</v>
      </c>
      <c r="AR274" s="41">
        <f t="shared" si="165"/>
        <v>1749.0093548387094</v>
      </c>
      <c r="AS274" s="39">
        <f t="shared" si="166"/>
        <v>678.99064516129056</v>
      </c>
      <c r="AT274" s="40">
        <f t="shared" si="167"/>
        <v>0.72034981665515219</v>
      </c>
      <c r="AU274" s="5">
        <f t="shared" si="106"/>
        <v>2.29312002072104E-2</v>
      </c>
      <c r="AV274" s="44">
        <f>'[1]Monthly SBO'!$K258</f>
        <v>3.1015884210526319</v>
      </c>
      <c r="AW274" s="96">
        <f t="shared" si="155"/>
        <v>135.37565483484209</v>
      </c>
      <c r="AX274" s="71">
        <f t="shared" si="179"/>
        <v>4.7918064516129029</v>
      </c>
      <c r="AY274" s="54">
        <f t="shared" si="180"/>
        <v>1.8834019204389429E-2</v>
      </c>
      <c r="AZ274" s="42">
        <f t="shared" si="181"/>
        <v>-0.11141935483871013</v>
      </c>
      <c r="BA274" s="67">
        <f t="shared" si="182"/>
        <v>20.241455859085743</v>
      </c>
      <c r="BB274" s="54">
        <f t="shared" si="183"/>
        <v>7.6735017903883929E-4</v>
      </c>
      <c r="BC274" s="42">
        <f t="shared" si="184"/>
        <v>-5.7375763989787743</v>
      </c>
      <c r="BD274" s="42">
        <f t="shared" si="185"/>
        <v>5.3807011299629792</v>
      </c>
      <c r="BE274" s="42">
        <f t="shared" si="186"/>
        <v>4.0879167111371046</v>
      </c>
      <c r="BF274" s="68">
        <f>[2]Prices!$L619</f>
        <v>74.75</v>
      </c>
      <c r="BG274" s="68">
        <f t="shared" si="187"/>
        <v>64.543333333333337</v>
      </c>
      <c r="BH274" s="42">
        <f t="shared" si="188"/>
        <v>1.0524952577468636</v>
      </c>
      <c r="BI274" s="42">
        <f t="shared" si="189"/>
        <v>1.0634721254518182</v>
      </c>
      <c r="BJ274" s="42">
        <f>SUM(L274:M274)*'[12]Yellow Grease Complex'!$BH$119/S274</f>
        <v>0</v>
      </c>
      <c r="BK274" s="42">
        <f>SUM(L274:M274)*'[12]Yellow Grease Complex'!$BH$120/S274</f>
        <v>0</v>
      </c>
      <c r="BL274" s="42">
        <f t="shared" si="156"/>
        <v>0.19265884310889239</v>
      </c>
      <c r="BM274" s="42">
        <f t="shared" si="157"/>
        <v>0.22784807638890842</v>
      </c>
      <c r="BN274" s="4">
        <f t="shared" si="98"/>
        <v>-40.668064516129334</v>
      </c>
      <c r="BO274" s="54">
        <f t="shared" si="104"/>
        <v>0.13713042044810719</v>
      </c>
      <c r="BP274" s="54">
        <f t="shared" si="104"/>
        <v>0.13571499784552216</v>
      </c>
      <c r="BQ274" s="54">
        <f t="shared" si="143"/>
        <v>0.52712029204988531</v>
      </c>
      <c r="BR274" s="54">
        <f t="shared" si="105"/>
        <v>2.7636234690532117E-2</v>
      </c>
      <c r="BS274" s="54">
        <f t="shared" si="105"/>
        <v>2.2041952681363164E-2</v>
      </c>
      <c r="BT274" s="54">
        <f t="shared" si="105"/>
        <v>1.6232645507962832E-2</v>
      </c>
      <c r="BU274" s="54" cm="1">
        <f t="array" ref="BU274">SUM(K274:M274/$P274)</f>
        <v>0.11742557033924064</v>
      </c>
      <c r="BV274" s="71">
        <f>[3]Biodiesel!M7/1000000</f>
        <v>150.50194999999999</v>
      </c>
      <c r="BW274" s="71">
        <f t="shared" si="158"/>
        <v>148.54599999999999</v>
      </c>
      <c r="BX274" s="71">
        <f t="shared" si="192"/>
        <v>-1.9559500000000014</v>
      </c>
      <c r="BY274" s="54">
        <f t="shared" si="193"/>
        <v>-0.63494054679390466</v>
      </c>
      <c r="EW274" s="4">
        <f>'[4]Renewable Diesel'!$AX137</f>
        <v>971</v>
      </c>
      <c r="EX274" s="4">
        <f t="shared" si="99"/>
        <v>3399</v>
      </c>
    </row>
    <row r="275" spans="1:154">
      <c r="A275" s="30">
        <v>44348</v>
      </c>
      <c r="B275" s="95">
        <f t="shared" si="190"/>
        <v>281.51052816463198</v>
      </c>
      <c r="C275" s="95">
        <f>'[12]Distillers'' Corn Oil Complex'!$AC111</f>
        <v>140.08574075212724</v>
      </c>
      <c r="D275" s="386">
        <v>0</v>
      </c>
      <c r="E275" s="386">
        <v>0</v>
      </c>
      <c r="F275" s="379">
        <f>'[5]Soy Complex'!$BJ411</f>
        <v>447.52073891518546</v>
      </c>
      <c r="G275" s="60">
        <v>0</v>
      </c>
      <c r="H275" s="60">
        <f>'[12]Poultry Byproduct Complex'!$AC250</f>
        <v>19.489000000000001</v>
      </c>
      <c r="I275" s="379">
        <f>'[12]Inedible Tallow Complex'!$AC110</f>
        <v>32.680021748384746</v>
      </c>
      <c r="J275" s="379">
        <f>'[12]CWG Complex'!$AC113</f>
        <v>27.632865208265326</v>
      </c>
      <c r="K275" s="60">
        <v>5.1260000000000003</v>
      </c>
      <c r="L275" s="379">
        <f>'[12]Used Cooking Oil Complex'!$AC111+'[12]Yellow Grease Complex'!$AC111-M275</f>
        <v>60.79137019173163</v>
      </c>
      <c r="M275" s="60">
        <v>67.343999999999994</v>
      </c>
      <c r="N275" s="379">
        <v>0</v>
      </c>
      <c r="O275" s="379">
        <v>25</v>
      </c>
      <c r="P275" s="97">
        <f>S275*Q275</f>
        <v>1107.1802649803265</v>
      </c>
      <c r="Q275" s="103">
        <f>AVERAGE(Q251/$Q$639,Q263/$Q$640,Q215/$Q$636,Q227/$Q$637,Q239/$Q$638)*$Q$645</f>
        <v>7.7193612517714447</v>
      </c>
      <c r="R275" s="48">
        <v>2428</v>
      </c>
      <c r="S275" s="128">
        <f>[3]Biodiesel!$M24</f>
        <v>143.429</v>
      </c>
      <c r="T275" s="99">
        <f t="shared" si="194"/>
        <v>61.114082644838625</v>
      </c>
      <c r="U275" s="99">
        <f t="shared" si="194"/>
        <v>76.91249330414071</v>
      </c>
      <c r="V275" s="98">
        <f t="shared" si="175"/>
        <v>40.199999999999996</v>
      </c>
      <c r="W275" s="100">
        <f t="shared" si="168"/>
        <v>-2.6000000000000014</v>
      </c>
      <c r="X275" s="100">
        <f t="shared" si="169"/>
        <v>138.02657594897934</v>
      </c>
      <c r="Y275" s="101">
        <f t="shared" si="170"/>
        <v>-7.6127336352213248E-2</v>
      </c>
      <c r="Z275" s="102">
        <f>V275/(X276/30)</f>
        <v>8.3539494084313528</v>
      </c>
      <c r="AB275" s="4">
        <f t="shared" si="191"/>
        <v>1107.1802649803265</v>
      </c>
      <c r="AC275" s="54">
        <f t="shared" si="176"/>
        <v>-2.5369485052529561E-2</v>
      </c>
      <c r="AD275" s="54">
        <f t="shared" si="177"/>
        <v>2.5429383487797441E-2</v>
      </c>
      <c r="AE275" s="54">
        <f t="shared" si="178"/>
        <v>0.2384006058466886</v>
      </c>
      <c r="AF275" s="54">
        <f t="shared" si="159"/>
        <v>0.95198809335598911</v>
      </c>
      <c r="AH275" s="4">
        <f t="shared" si="160"/>
        <v>587.60647966731267</v>
      </c>
      <c r="AI275" s="66">
        <f t="shared" si="149"/>
        <v>19.586882655577089</v>
      </c>
      <c r="AJ275" s="54">
        <f t="shared" si="161"/>
        <v>-0.29521682278745942</v>
      </c>
      <c r="AK275" s="39">
        <f t="shared" si="162"/>
        <v>140.08574075212724</v>
      </c>
      <c r="AL275" s="66">
        <f t="shared" si="150"/>
        <v>4.6695246917375748</v>
      </c>
      <c r="AM275" s="54">
        <f t="shared" si="163"/>
        <v>-0.39331086787250136</v>
      </c>
      <c r="AN275" s="39">
        <f t="shared" si="171"/>
        <v>213.06325714838169</v>
      </c>
      <c r="AO275" s="40">
        <f t="shared" si="164"/>
        <v>0.40419862335889584</v>
      </c>
      <c r="AP275" s="40">
        <f t="shared" si="172"/>
        <v>0.78498238753143601</v>
      </c>
      <c r="AQ275" s="40">
        <f t="shared" si="173"/>
        <v>0.19243773023010632</v>
      </c>
      <c r="AR275" s="41">
        <f t="shared" si="165"/>
        <v>1745.0528333333334</v>
      </c>
      <c r="AS275" s="39">
        <f t="shared" si="166"/>
        <v>682.94716666666659</v>
      </c>
      <c r="AT275" s="40">
        <f t="shared" si="167"/>
        <v>0.71872027732015376</v>
      </c>
      <c r="AU275" s="5">
        <f t="shared" si="106"/>
        <v>-1.3878424271282497E-2</v>
      </c>
      <c r="AV275" s="44" t="e">
        <f>'[1]Monthly SBO'!$K259</f>
        <v>#NAME?</v>
      </c>
      <c r="AW275" s="96" t="e">
        <f t="shared" si="155"/>
        <v>#NAME?</v>
      </c>
      <c r="AX275" s="71">
        <f t="shared" si="179"/>
        <v>4.6267419354838708</v>
      </c>
      <c r="AY275" s="54">
        <f t="shared" si="180"/>
        <v>-3.8937282229965287E-2</v>
      </c>
      <c r="AZ275" s="42">
        <f t="shared" si="181"/>
        <v>-0.24422580645161318</v>
      </c>
      <c r="BA275" s="67">
        <f t="shared" si="182"/>
        <v>14.917357963839516</v>
      </c>
      <c r="BB275" s="54">
        <f t="shared" si="183"/>
        <v>-0.26233493730519064</v>
      </c>
      <c r="BC275" s="42">
        <f t="shared" si="184"/>
        <v>-9.984975369493819</v>
      </c>
      <c r="BD275" s="42">
        <f t="shared" si="185"/>
        <v>4.2571981201976472</v>
      </c>
      <c r="BE275" s="42">
        <f t="shared" si="186"/>
        <v>3.1201551911760204</v>
      </c>
      <c r="BF275" s="68">
        <f>[2]Prices!$L620</f>
        <v>74.75</v>
      </c>
      <c r="BG275" s="68">
        <f t="shared" si="187"/>
        <v>70.793333333333337</v>
      </c>
      <c r="BH275" s="42">
        <f t="shared" si="188"/>
        <v>0.97669049322052881</v>
      </c>
      <c r="BI275" s="42">
        <f t="shared" si="189"/>
        <v>1.9627169412366534</v>
      </c>
      <c r="BJ275" s="42">
        <f>SUM(L275:M275)*'[12]Yellow Grease Complex'!$BH$119/S275</f>
        <v>0</v>
      </c>
      <c r="BK275" s="42">
        <f>SUM(L275:M275)*'[12]Yellow Grease Complex'!$BH$120/S275</f>
        <v>0</v>
      </c>
      <c r="BL275" s="42">
        <f t="shared" si="156"/>
        <v>0.12855224559283762</v>
      </c>
      <c r="BM275" s="42">
        <f t="shared" si="157"/>
        <v>0.18365542112577429</v>
      </c>
      <c r="BN275" s="4">
        <f t="shared" si="98"/>
        <v>-92.113833333333105</v>
      </c>
      <c r="BO275" s="54">
        <f t="shared" si="104"/>
        <v>0.25425898299373512</v>
      </c>
      <c r="BP275" s="54">
        <f t="shared" si="104"/>
        <v>0.12652478117880508</v>
      </c>
      <c r="BQ275" s="54">
        <f t="shared" si="143"/>
        <v>0.40419862335889584</v>
      </c>
      <c r="BR275" s="54">
        <f t="shared" si="105"/>
        <v>1.760237299781197E-2</v>
      </c>
      <c r="BS275" s="54">
        <f t="shared" si="105"/>
        <v>2.951644170515037E-2</v>
      </c>
      <c r="BT275" s="54">
        <f t="shared" si="105"/>
        <v>2.4957873692552077E-2</v>
      </c>
      <c r="BU275" s="54" cm="1">
        <f t="array" ref="BU275">SUM(K275:M275/$P275)</f>
        <v>0.12036104183459191</v>
      </c>
      <c r="BV275" s="71">
        <f>[3]Biodiesel!M8/1000000</f>
        <v>154.45711800000001</v>
      </c>
      <c r="BW275" s="71">
        <f t="shared" si="158"/>
        <v>143.429</v>
      </c>
      <c r="BX275" s="71">
        <f t="shared" si="192"/>
        <v>-11.028118000000006</v>
      </c>
      <c r="BY275" s="54">
        <f t="shared" si="193"/>
        <v>0.78311574962011443</v>
      </c>
      <c r="EW275" s="4">
        <f>'[4]Renewable Diesel'!$AX138</f>
        <v>911</v>
      </c>
      <c r="EX275" s="4">
        <f t="shared" si="99"/>
        <v>3339</v>
      </c>
    </row>
    <row r="276" spans="1:154">
      <c r="A276" s="30">
        <v>44378</v>
      </c>
      <c r="B276" s="60">
        <f>'[5]Canola Complex'!$BJ347</f>
        <v>122.929</v>
      </c>
      <c r="C276" s="95">
        <f>'[12]Distillers'' Corn Oil Complex'!$AC112</f>
        <v>135.56058547432329</v>
      </c>
      <c r="D276" s="386">
        <v>0</v>
      </c>
      <c r="E276" s="386">
        <v>0</v>
      </c>
      <c r="F276" s="379">
        <f>'[5]Soy Complex'!$BJ412</f>
        <v>622.37633218578083</v>
      </c>
      <c r="G276" s="379">
        <v>1</v>
      </c>
      <c r="H276" s="60">
        <f>'[12]Poultry Byproduct Complex'!$AC251</f>
        <v>21.032</v>
      </c>
      <c r="I276" s="379">
        <f>'[12]Inedible Tallow Complex'!$AC111</f>
        <v>27.395879169331749</v>
      </c>
      <c r="J276" s="379">
        <f>'[12]CWG Complex'!$AC114</f>
        <v>19.176138475083587</v>
      </c>
      <c r="K276" s="60">
        <v>4.3929999999999998</v>
      </c>
      <c r="L276" s="379">
        <f>'[12]Used Cooking Oil Complex'!$AC112+'[12]Yellow Grease Complex'!$AC112-M276</f>
        <v>57.166418897531116</v>
      </c>
      <c r="M276" s="60">
        <v>61.713999999999999</v>
      </c>
      <c r="N276" s="379">
        <v>0</v>
      </c>
      <c r="O276" s="379">
        <v>50</v>
      </c>
      <c r="P276" s="60">
        <f t="shared" ref="P276:P281" si="195">SUM(B276:O276)</f>
        <v>1122.7433542020506</v>
      </c>
      <c r="Q276" s="36">
        <f t="shared" ref="Q276:Q281" si="196">P276/S276</f>
        <v>7.5266028973791688</v>
      </c>
      <c r="R276" s="48">
        <v>2430</v>
      </c>
      <c r="S276" s="128">
        <f>[3]Biodiesel!$M25</f>
        <v>149.16999999999999</v>
      </c>
      <c r="T276" s="99">
        <f t="shared" si="194"/>
        <v>61.797369917888695</v>
      </c>
      <c r="U276" s="99">
        <f t="shared" si="194"/>
        <v>82.565486623093662</v>
      </c>
      <c r="V276" s="98">
        <f t="shared" si="175"/>
        <v>34.999999999999993</v>
      </c>
      <c r="W276" s="100">
        <f t="shared" si="168"/>
        <v>-5.2000000000000028</v>
      </c>
      <c r="X276" s="100">
        <f t="shared" si="169"/>
        <v>144.36285654098236</v>
      </c>
      <c r="Y276" s="101">
        <f t="shared" si="170"/>
        <v>-8.2828103297443723E-2</v>
      </c>
      <c r="Z276" s="102">
        <f>V276/(X277/31)</f>
        <v>7.5025378290966076</v>
      </c>
      <c r="AB276" s="4">
        <f t="shared" si="191"/>
        <v>1122.7433542020506</v>
      </c>
      <c r="AC276" s="54">
        <f t="shared" si="176"/>
        <v>-9.3099067688165893E-2</v>
      </c>
      <c r="AD276" s="54">
        <f t="shared" si="177"/>
        <v>-3.7337836380126888E-3</v>
      </c>
      <c r="AE276" s="54">
        <f t="shared" si="178"/>
        <v>0.17993667496813356</v>
      </c>
      <c r="AF276" s="54">
        <f t="shared" si="159"/>
        <v>0.97636876824721242</v>
      </c>
      <c r="AH276" s="4">
        <f t="shared" si="160"/>
        <v>758.93691766010409</v>
      </c>
      <c r="AI276" s="66">
        <f t="shared" si="149"/>
        <v>25.297897255336803</v>
      </c>
      <c r="AJ276" s="54">
        <f t="shared" si="161"/>
        <v>-0.14227705449491834</v>
      </c>
      <c r="AK276" s="39">
        <f t="shared" si="162"/>
        <v>136.56058547432329</v>
      </c>
      <c r="AL276" s="66">
        <f t="shared" si="150"/>
        <v>4.5520195158107759</v>
      </c>
      <c r="AM276" s="54">
        <f t="shared" si="163"/>
        <v>-0.43529274825597386</v>
      </c>
      <c r="AN276" s="39">
        <f t="shared" si="171"/>
        <v>190.87743654194645</v>
      </c>
      <c r="AO276" s="40">
        <f t="shared" si="164"/>
        <v>0.55433535175820514</v>
      </c>
      <c r="AP276" s="40">
        <f t="shared" si="172"/>
        <v>0.78545636842077637</v>
      </c>
      <c r="AQ276" s="40">
        <f t="shared" si="173"/>
        <v>0.17000985650688238</v>
      </c>
      <c r="AR276" s="41">
        <f t="shared" si="165"/>
        <v>1756.3564516129031</v>
      </c>
      <c r="AS276" s="39">
        <f t="shared" si="166"/>
        <v>673.64354838709687</v>
      </c>
      <c r="AT276" s="40">
        <f t="shared" si="167"/>
        <v>0.72278043276251158</v>
      </c>
      <c r="AU276" s="5">
        <f t="shared" si="106"/>
        <v>-3.6772038611800895E-2</v>
      </c>
      <c r="AV276" s="44">
        <f>'[1]Monthly SBO'!$K260</f>
        <v>2.8915159999999998</v>
      </c>
      <c r="AW276" s="96">
        <f t="shared" si="155"/>
        <v>137.17893750440001</v>
      </c>
      <c r="AX276" s="71">
        <f t="shared" si="179"/>
        <v>4.8119354838709674</v>
      </c>
      <c r="AY276" s="54">
        <f t="shared" si="180"/>
        <v>-4.0090090090090347E-2</v>
      </c>
      <c r="AZ276" s="42">
        <f t="shared" si="181"/>
        <v>-0.41387096774193566</v>
      </c>
      <c r="BA276" s="67">
        <f t="shared" si="182"/>
        <v>20.745877739526026</v>
      </c>
      <c r="BB276" s="54">
        <f t="shared" si="183"/>
        <v>-3.2077338340263051E-2</v>
      </c>
      <c r="BC276" s="42">
        <f t="shared" si="184"/>
        <v>-5.0817889271406429</v>
      </c>
      <c r="BD276" s="42">
        <f t="shared" si="185"/>
        <v>5.2571481047457223</v>
      </c>
      <c r="BE276" s="42">
        <f t="shared" si="186"/>
        <v>4.1722620646630082</v>
      </c>
      <c r="BF276" s="68">
        <f>[2]Prices!$L621</f>
        <v>72.930000000000007</v>
      </c>
      <c r="BG276" s="68">
        <f t="shared" si="187"/>
        <v>74.143333333333331</v>
      </c>
      <c r="BH276" s="42">
        <f t="shared" si="188"/>
        <v>0.90876574025825096</v>
      </c>
      <c r="BI276" s="42">
        <f t="shared" si="189"/>
        <v>0.82408661258966287</v>
      </c>
      <c r="BJ276" s="42">
        <f>SUM(L276:M276)*'[12]Yellow Grease Complex'!$BH$119/S276</f>
        <v>0</v>
      </c>
      <c r="BK276" s="42">
        <f>SUM(L276:M276)*'[12]Yellow Grease Complex'!$BH$120/S276</f>
        <v>0</v>
      </c>
      <c r="BL276" s="42">
        <f t="shared" si="156"/>
        <v>9.8426967025876805E-2</v>
      </c>
      <c r="BM276" s="42">
        <f t="shared" si="157"/>
        <v>0.16560965449928264</v>
      </c>
      <c r="BN276" s="4">
        <f t="shared" si="98"/>
        <v>-151.06290322580639</v>
      </c>
      <c r="BO276" s="54">
        <f t="shared" si="104"/>
        <v>0.10948984871735658</v>
      </c>
      <c r="BP276" s="54">
        <f t="shared" si="104"/>
        <v>0.12074049244376787</v>
      </c>
      <c r="BQ276" s="54">
        <f t="shared" si="143"/>
        <v>0.55433535175820514</v>
      </c>
      <c r="BR276" s="54">
        <f t="shared" si="105"/>
        <v>1.8732687146429592E-2</v>
      </c>
      <c r="BS276" s="54">
        <f t="shared" si="105"/>
        <v>2.4400838416721145E-2</v>
      </c>
      <c r="BT276" s="54">
        <f t="shared" si="105"/>
        <v>1.7079716752108801E-2</v>
      </c>
      <c r="BU276" s="54" cm="1">
        <f t="array" ref="BU276">SUM(K276:M276/$P276)</f>
        <v>0.10979661419162286</v>
      </c>
      <c r="BV276" s="71">
        <f>[3]Biodiesel!M9/1000000</f>
        <v>146.89033800000001</v>
      </c>
      <c r="BW276" s="71">
        <f t="shared" si="158"/>
        <v>149.16999999999999</v>
      </c>
      <c r="BX276" s="71">
        <f t="shared" si="192"/>
        <v>2.2796619999999734</v>
      </c>
      <c r="BY276" s="54">
        <f t="shared" si="193"/>
        <v>-1.8613303421091616</v>
      </c>
      <c r="EW276" s="4">
        <f>'[4]Renewable Diesel'!$AX139</f>
        <v>911</v>
      </c>
      <c r="EX276" s="4">
        <f t="shared" si="99"/>
        <v>3341</v>
      </c>
    </row>
    <row r="277" spans="1:154">
      <c r="A277" s="30">
        <v>44409</v>
      </c>
      <c r="B277" s="60">
        <f>'[5]Canola Complex'!$BJ348</f>
        <v>141.64099999999999</v>
      </c>
      <c r="C277" s="95">
        <f>'[12]Distillers'' Corn Oil Complex'!$AC113</f>
        <v>72.740445753841811</v>
      </c>
      <c r="D277" s="386">
        <v>0</v>
      </c>
      <c r="E277" s="386">
        <v>0</v>
      </c>
      <c r="F277" s="379">
        <f>'[5]Soy Complex'!$BJ413</f>
        <v>513.57724767128968</v>
      </c>
      <c r="G277" s="379">
        <v>1</v>
      </c>
      <c r="H277" s="60">
        <f>'[12]Poultry Byproduct Complex'!$AC252</f>
        <v>18.109000000000002</v>
      </c>
      <c r="I277" s="379">
        <f>'[12]Inedible Tallow Complex'!$AC112</f>
        <v>24.758974566951753</v>
      </c>
      <c r="J277" s="379">
        <f>'[12]CWG Complex'!$AC115</f>
        <v>14.715028424302634</v>
      </c>
      <c r="K277" s="60">
        <v>7.5810000000000004</v>
      </c>
      <c r="L277" s="379">
        <f>'[12]Used Cooking Oil Complex'!$AC113+'[12]Yellow Grease Complex'!$AC113-M277</f>
        <v>45.526242486599081</v>
      </c>
      <c r="M277" s="60">
        <v>59.970999999999997</v>
      </c>
      <c r="N277" s="379">
        <v>0</v>
      </c>
      <c r="O277" s="379">
        <v>75</v>
      </c>
      <c r="P277" s="60">
        <f t="shared" si="195"/>
        <v>974.61993890298515</v>
      </c>
      <c r="Q277" s="36">
        <f t="shared" si="196"/>
        <v>6.5191097035690833</v>
      </c>
      <c r="R277" s="48">
        <v>2430</v>
      </c>
      <c r="S277" s="128">
        <f>[3]Biodiesel!$M26</f>
        <v>149.50200000000001</v>
      </c>
      <c r="T277" s="99">
        <f t="shared" si="194"/>
        <v>62.317395549062454</v>
      </c>
      <c r="U277" s="99">
        <f t="shared" si="194"/>
        <v>82.300335772746337</v>
      </c>
      <c r="V277" s="98">
        <f t="shared" si="175"/>
        <v>34.399999999999991</v>
      </c>
      <c r="W277" s="100">
        <f t="shared" si="168"/>
        <v>-0.60000000000000142</v>
      </c>
      <c r="X277" s="100">
        <f t="shared" si="169"/>
        <v>144.61773132180878</v>
      </c>
      <c r="Y277" s="101">
        <f t="shared" si="170"/>
        <v>-0.10508829627593574</v>
      </c>
      <c r="Z277" s="102">
        <f>V277/(X278/31)</f>
        <v>8.158738508202493</v>
      </c>
      <c r="AB277" s="4">
        <f t="shared" si="191"/>
        <v>974.61993890298515</v>
      </c>
      <c r="AC277" s="54">
        <f t="shared" si="176"/>
        <v>-0.2133818087950079</v>
      </c>
      <c r="AD277" s="54">
        <f t="shared" si="177"/>
        <v>-0.14092320213505505</v>
      </c>
      <c r="AE277" s="54">
        <f t="shared" si="178"/>
        <v>0.12555461308138149</v>
      </c>
      <c r="AF277" s="54">
        <f t="shared" si="159"/>
        <v>1.1272612878376185</v>
      </c>
      <c r="AH277" s="4">
        <f t="shared" si="160"/>
        <v>587.31769342513144</v>
      </c>
      <c r="AI277" s="66">
        <f t="shared" si="149"/>
        <v>19.577256447504382</v>
      </c>
      <c r="AJ277" s="54">
        <f t="shared" si="161"/>
        <v>-0.34282812890519099</v>
      </c>
      <c r="AK277" s="39">
        <f t="shared" si="162"/>
        <v>73.740445753841811</v>
      </c>
      <c r="AL277" s="66">
        <f t="shared" si="150"/>
        <v>2.4580148584613939</v>
      </c>
      <c r="AM277" s="54">
        <f t="shared" si="163"/>
        <v>-0.70043553786460544</v>
      </c>
      <c r="AN277" s="39">
        <f t="shared" si="171"/>
        <v>170.66124547785347</v>
      </c>
      <c r="AO277" s="40">
        <f t="shared" si="164"/>
        <v>0.52695130396097078</v>
      </c>
      <c r="AP277" s="40">
        <f t="shared" si="172"/>
        <v>0.7479414942460898</v>
      </c>
      <c r="AQ277" s="40">
        <f t="shared" si="173"/>
        <v>0.17510543204148554</v>
      </c>
      <c r="AR277" s="41">
        <f t="shared" si="165"/>
        <v>1760.265483870968</v>
      </c>
      <c r="AS277" s="39">
        <f t="shared" si="166"/>
        <v>669.73451612903204</v>
      </c>
      <c r="AT277" s="40">
        <f t="shared" si="167"/>
        <v>0.72438908801274404</v>
      </c>
      <c r="AU277" s="5">
        <f t="shared" si="106"/>
        <v>-4.5515188662853756E-2</v>
      </c>
      <c r="AV277" s="44">
        <f>'[1]Monthly SBO'!$K261</f>
        <v>2.6533342857142861</v>
      </c>
      <c r="AW277" s="96">
        <f t="shared" si="155"/>
        <v>139.223513158</v>
      </c>
      <c r="AX277" s="71">
        <f t="shared" si="179"/>
        <v>4.8226451612903229</v>
      </c>
      <c r="AY277" s="54">
        <f t="shared" si="180"/>
        <v>-4.4104859335038271E-2</v>
      </c>
      <c r="AZ277" s="42">
        <f t="shared" si="181"/>
        <v>-0.43541935483870908</v>
      </c>
      <c r="BA277" s="67">
        <f t="shared" si="182"/>
        <v>17.119241589042989</v>
      </c>
      <c r="BB277" s="54">
        <f t="shared" si="183"/>
        <v>-0.20095324746020904</v>
      </c>
      <c r="BC277" s="42">
        <f t="shared" si="184"/>
        <v>-6.9236616367634625</v>
      </c>
      <c r="BD277" s="42">
        <f t="shared" si="185"/>
        <v>4.0611734678523632</v>
      </c>
      <c r="BE277" s="42">
        <f t="shared" si="186"/>
        <v>3.4352533589603462</v>
      </c>
      <c r="BF277" s="68">
        <f>[2]Prices!$L622</f>
        <v>70.010000000000005</v>
      </c>
      <c r="BG277" s="68">
        <f t="shared" si="187"/>
        <v>72.563333333333333</v>
      </c>
      <c r="BH277" s="42">
        <f t="shared" si="188"/>
        <v>0.48655165652527599</v>
      </c>
      <c r="BI277" s="42">
        <f t="shared" si="189"/>
        <v>0.94741876362858013</v>
      </c>
      <c r="BJ277" s="42">
        <f>SUM(L277:M277)*'[12]Yellow Grease Complex'!$BH$119/S277</f>
        <v>0</v>
      </c>
      <c r="BK277" s="42">
        <f>SUM(L277:M277)*'[12]Yellow Grease Complex'!$BH$120/S277</f>
        <v>0</v>
      </c>
      <c r="BL277" s="42">
        <f t="shared" si="156"/>
        <v>0.11598820932798025</v>
      </c>
      <c r="BM277" s="42">
        <f t="shared" si="157"/>
        <v>0.18979816823904544</v>
      </c>
      <c r="BN277" s="4">
        <f t="shared" si="98"/>
        <v>-158.92806451612864</v>
      </c>
      <c r="BO277" s="54">
        <f t="shared" si="104"/>
        <v>0.14532947084935341</v>
      </c>
      <c r="BP277" s="54">
        <f t="shared" si="104"/>
        <v>7.4634678452933312E-2</v>
      </c>
      <c r="BQ277" s="54">
        <f t="shared" si="143"/>
        <v>0.52695130396097078</v>
      </c>
      <c r="BR277" s="54">
        <f t="shared" si="105"/>
        <v>1.8580576158110585E-2</v>
      </c>
      <c r="BS277" s="54">
        <f t="shared" si="105"/>
        <v>2.5403722598595729E-2</v>
      </c>
      <c r="BT277" s="54">
        <f t="shared" si="105"/>
        <v>1.5098222226877083E-2</v>
      </c>
      <c r="BU277" s="54" cm="1">
        <f t="array" ref="BU277">SUM(K277:M277/$P277)</f>
        <v>0.11602291105790216</v>
      </c>
      <c r="BV277" s="71">
        <f>[3]Biodiesel!M10/1000000</f>
        <v>154.582245</v>
      </c>
      <c r="BW277" s="71">
        <f t="shared" si="158"/>
        <v>149.50200000000001</v>
      </c>
      <c r="BX277" s="71">
        <f t="shared" si="192"/>
        <v>-5.0802449999999908</v>
      </c>
      <c r="BY277" s="54">
        <f t="shared" si="193"/>
        <v>-0.4081523547410314</v>
      </c>
      <c r="EW277" s="4">
        <f>'[4]Renewable Diesel'!$AX140</f>
        <v>911</v>
      </c>
      <c r="EX277" s="4">
        <f t="shared" si="99"/>
        <v>3341</v>
      </c>
    </row>
    <row r="278" spans="1:154" ht="12" thickBot="1">
      <c r="A278" s="30">
        <v>44440</v>
      </c>
      <c r="B278" s="60">
        <f>'[5]Canola Complex'!$BJ349</f>
        <v>105.514</v>
      </c>
      <c r="C278" s="95">
        <f>'[12]Distillers'' Corn Oil Complex'!$AC114</f>
        <v>66.280529424396377</v>
      </c>
      <c r="D278" s="386">
        <v>0</v>
      </c>
      <c r="E278" s="386">
        <v>0</v>
      </c>
      <c r="F278" s="379">
        <f>'[5]Soy Complex'!$BJ414</f>
        <v>572.51958262530229</v>
      </c>
      <c r="G278" s="379">
        <v>0</v>
      </c>
      <c r="H278" s="60">
        <f>'[12]Poultry Byproduct Complex'!$AC253</f>
        <v>17.348973118689422</v>
      </c>
      <c r="I278" s="379">
        <f>'[12]Inedible Tallow Complex'!$AC113</f>
        <v>25.388351974495912</v>
      </c>
      <c r="J278" s="379">
        <f>'[12]CWG Complex'!$AC116</f>
        <v>15.515162820757276</v>
      </c>
      <c r="K278" s="60">
        <v>4.8380000000000001</v>
      </c>
      <c r="L278" s="379">
        <f>'[12]Used Cooking Oil Complex'!$AC114+'[12]Yellow Grease Complex'!$AC114-M278</f>
        <v>52.622750103950253</v>
      </c>
      <c r="M278" s="60">
        <v>63.296999999999997</v>
      </c>
      <c r="N278" s="379">
        <v>0</v>
      </c>
      <c r="O278" s="60">
        <v>4.3250000000000002</v>
      </c>
      <c r="P278" s="60">
        <f t="shared" si="195"/>
        <v>927.64935006759151</v>
      </c>
      <c r="Q278" s="36">
        <f t="shared" si="196"/>
        <v>6.9349183274219088</v>
      </c>
      <c r="R278" s="48">
        <v>2462</v>
      </c>
      <c r="S278" s="128">
        <f>[3]Biodiesel!$M27</f>
        <v>133.76499999999999</v>
      </c>
      <c r="T278" s="99">
        <f t="shared" si="194"/>
        <v>56.143136224327137</v>
      </c>
      <c r="U278" s="99">
        <f t="shared" si="194"/>
        <v>74.563344799409634</v>
      </c>
      <c r="V278" s="98">
        <f t="shared" si="175"/>
        <v>37.199999999999989</v>
      </c>
      <c r="W278" s="100">
        <f t="shared" si="168"/>
        <v>2.7999999999999972</v>
      </c>
      <c r="X278" s="100">
        <f t="shared" si="169"/>
        <v>130.70648102373679</v>
      </c>
      <c r="Y278" s="101">
        <f t="shared" si="170"/>
        <v>-0.12862345984175472</v>
      </c>
      <c r="Z278" s="102">
        <f>V278/(X279/30)</f>
        <v>7.9450277288672186</v>
      </c>
      <c r="AB278" s="4">
        <f t="shared" si="191"/>
        <v>927.64935006759151</v>
      </c>
      <c r="AC278" s="54">
        <f t="shared" si="176"/>
        <v>-0.22760253949409537</v>
      </c>
      <c r="AD278" s="54">
        <f t="shared" si="177"/>
        <v>-7.5733835658887139E-2</v>
      </c>
      <c r="AE278" s="54">
        <f t="shared" si="178"/>
        <v>0.10375785503813398</v>
      </c>
      <c r="AF278" s="54">
        <f t="shared" si="159"/>
        <v>1.0596721768072979</v>
      </c>
      <c r="AH278" s="4">
        <f t="shared" si="160"/>
        <v>638.80011204969867</v>
      </c>
      <c r="AI278" s="66">
        <f t="shared" si="149"/>
        <v>21.293337068323289</v>
      </c>
      <c r="AJ278" s="54">
        <f t="shared" si="161"/>
        <v>-0.25241753010880708</v>
      </c>
      <c r="AK278" s="39">
        <f t="shared" si="162"/>
        <v>66.280529424396377</v>
      </c>
      <c r="AL278" s="66">
        <f t="shared" si="150"/>
        <v>2.2093509808132126</v>
      </c>
      <c r="AM278" s="54">
        <f t="shared" si="163"/>
        <v>-0.70593356003953733</v>
      </c>
      <c r="AN278" s="39">
        <f t="shared" si="171"/>
        <v>179.01023801789285</v>
      </c>
      <c r="AO278" s="40">
        <f t="shared" si="164"/>
        <v>0.61717240742268253</v>
      </c>
      <c r="AP278" s="40">
        <f t="shared" si="172"/>
        <v>0.80236579909797334</v>
      </c>
      <c r="AQ278" s="40">
        <f t="shared" si="173"/>
        <v>0.19297187887303494</v>
      </c>
      <c r="AR278" s="41">
        <f t="shared" si="165"/>
        <v>1627.4741666666664</v>
      </c>
      <c r="AS278" s="39">
        <f t="shared" si="166"/>
        <v>834.52583333333359</v>
      </c>
      <c r="AT278" s="40">
        <f t="shared" si="167"/>
        <v>0.66103743568914153</v>
      </c>
      <c r="AU278" s="5">
        <f t="shared" si="106"/>
        <v>-0.11644715493081659</v>
      </c>
      <c r="AV278" s="44">
        <f>'[1]Monthly SBO'!$K262</f>
        <v>2.1637231578947369</v>
      </c>
      <c r="AW278" s="96">
        <f t="shared" si="155"/>
        <v>143.42638404031578</v>
      </c>
      <c r="AX278" s="71">
        <f t="shared" si="179"/>
        <v>4.3149999999999995</v>
      </c>
      <c r="AY278" s="54">
        <f t="shared" si="180"/>
        <v>-0.12212329366468344</v>
      </c>
      <c r="AZ278" s="42">
        <f t="shared" si="181"/>
        <v>-0.81403225806451651</v>
      </c>
      <c r="BA278" s="67">
        <f t="shared" si="182"/>
        <v>19.083986087510077</v>
      </c>
      <c r="BB278" s="54">
        <f t="shared" si="183"/>
        <v>-8.9931110365320199E-2</v>
      </c>
      <c r="BC278" s="42">
        <f t="shared" si="184"/>
        <v>-5.4670139124899215</v>
      </c>
      <c r="BD278" s="42">
        <f t="shared" si="185"/>
        <v>4.887287202948186</v>
      </c>
      <c r="BE278" s="42">
        <f t="shared" si="186"/>
        <v>4.2800402394146628</v>
      </c>
      <c r="BF278" s="68">
        <f>[2]Prices!$L623</f>
        <v>65.930000000000007</v>
      </c>
      <c r="BG278" s="68">
        <f t="shared" si="187"/>
        <v>69.623333333333335</v>
      </c>
      <c r="BH278" s="42">
        <f t="shared" si="188"/>
        <v>0.49549979011248374</v>
      </c>
      <c r="BI278" s="42">
        <f t="shared" si="189"/>
        <v>0.78880125593391404</v>
      </c>
      <c r="BJ278" s="42">
        <f>SUM(L278:M278)*'[12]Yellow Grease Complex'!$BH$119/S278</f>
        <v>0</v>
      </c>
      <c r="BK278" s="42">
        <f>SUM(L278:M278)*'[12]Yellow Grease Complex'!$BH$120/S278</f>
        <v>0</v>
      </c>
      <c r="BL278" s="42">
        <f t="shared" si="156"/>
        <v>0.28968134364801967</v>
      </c>
      <c r="BM278" s="42">
        <f t="shared" si="157"/>
        <v>0.24949239380527358</v>
      </c>
      <c r="BN278" s="4">
        <f t="shared" si="98"/>
        <v>-307.02583333333359</v>
      </c>
      <c r="BO278" s="54">
        <f t="shared" si="104"/>
        <v>0.11374340961087495</v>
      </c>
      <c r="BP278" s="54">
        <f t="shared" si="104"/>
        <v>7.1449982064415787E-2</v>
      </c>
      <c r="BQ278" s="54">
        <f t="shared" si="143"/>
        <v>0.61717240742268253</v>
      </c>
      <c r="BR278" s="54">
        <f t="shared" si="105"/>
        <v>1.8702080821191024E-2</v>
      </c>
      <c r="BS278" s="54">
        <f t="shared" si="105"/>
        <v>2.7368479234794952E-2</v>
      </c>
      <c r="BT278" s="54">
        <f t="shared" si="105"/>
        <v>1.6725245179794273E-2</v>
      </c>
      <c r="BU278" s="54" cm="1">
        <f t="array" ref="BU278">SUM(K278:M278/$P278)</f>
        <v>0.1301760736372547</v>
      </c>
      <c r="BV278" s="71">
        <f>[3]Biodiesel!M11/1000000</f>
        <v>139.934774</v>
      </c>
      <c r="BW278" s="71">
        <f t="shared" si="158"/>
        <v>133.76499999999999</v>
      </c>
      <c r="BX278" s="71">
        <f t="shared" si="192"/>
        <v>-6.1697740000000181</v>
      </c>
      <c r="BY278" s="54">
        <f t="shared" si="193"/>
        <v>0.86881447456796335</v>
      </c>
      <c r="EW278" s="4">
        <f>'[4]Renewable Diesel'!$AX141</f>
        <v>911</v>
      </c>
      <c r="EX278" s="4">
        <f t="shared" si="99"/>
        <v>3373</v>
      </c>
    </row>
    <row r="279" spans="1:154">
      <c r="A279" s="84">
        <v>44470</v>
      </c>
      <c r="B279" s="104">
        <f>'[5]Canola Complex'!$BK338</f>
        <v>115.738</v>
      </c>
      <c r="C279" s="94">
        <f>'[12]Distillers'' Corn Oil Complex'!$AD103</f>
        <v>116.78623301776037</v>
      </c>
      <c r="D279" s="385">
        <v>0</v>
      </c>
      <c r="E279" s="385">
        <v>0</v>
      </c>
      <c r="F279" s="381">
        <f>'[5]Soy Complex'!$BK403</f>
        <v>650.4058749447114</v>
      </c>
      <c r="G279" s="381">
        <v>0</v>
      </c>
      <c r="H279" s="104">
        <f>'[12]Poultry Byproduct Complex'!$AD242</f>
        <v>13.856086855318358</v>
      </c>
      <c r="I279" s="381">
        <f>'[12]Inedible Tallow Complex'!$AD102</f>
        <v>36.393954469162871</v>
      </c>
      <c r="J279" s="381">
        <f>'[12]CWG Complex'!$AD105</f>
        <v>42.256396960623931</v>
      </c>
      <c r="K279" s="104">
        <v>29.77</v>
      </c>
      <c r="L279" s="381">
        <f>'[12]Used Cooking Oil Complex'!$AD103+'[12]Yellow Grease Complex'!$AD103-M279</f>
        <v>46.165559674440175</v>
      </c>
      <c r="M279" s="104">
        <v>64.256</v>
      </c>
      <c r="N279" s="381">
        <v>0</v>
      </c>
      <c r="O279" s="105">
        <v>5</v>
      </c>
      <c r="P279" s="104">
        <f t="shared" si="195"/>
        <v>1120.6281059220171</v>
      </c>
      <c r="Q279" s="89">
        <f t="shared" si="196"/>
        <v>7.6822701129895865</v>
      </c>
      <c r="R279" s="106">
        <v>2461</v>
      </c>
      <c r="S279" s="128">
        <f>[3]Biodiesel!$M28</f>
        <v>145.87200000000001</v>
      </c>
      <c r="T279" s="99">
        <f t="shared" si="194"/>
        <v>58.584069717685324</v>
      </c>
      <c r="U279" s="99">
        <f t="shared" si="194"/>
        <v>81.881141743460347</v>
      </c>
      <c r="V279" s="98">
        <f>V278+S279-T279-U279</f>
        <v>42.606788538854332</v>
      </c>
      <c r="W279" s="100">
        <f t="shared" si="168"/>
        <v>5.4067885388543431</v>
      </c>
      <c r="X279" s="100">
        <f t="shared" si="169"/>
        <v>140.46521146114566</v>
      </c>
      <c r="Y279" s="101">
        <f t="shared" si="170"/>
        <v>-6.4812174026992908E-2</v>
      </c>
      <c r="Z279" s="102">
        <f>V279/(X280/31)</f>
        <v>9.7012086524145733</v>
      </c>
      <c r="AB279" s="4">
        <f t="shared" si="191"/>
        <v>1120.6281059220171</v>
      </c>
      <c r="AC279" s="54">
        <f t="shared" si="176"/>
        <v>-4.2198200066652092E-2</v>
      </c>
      <c r="AD279" s="54">
        <f t="shared" si="177"/>
        <v>3.2219678120685602E-2</v>
      </c>
      <c r="AE279" s="54">
        <f t="shared" si="178"/>
        <v>0.15222554012960876</v>
      </c>
      <c r="AF279" s="54">
        <f t="shared" si="159"/>
        <v>0.95658443297565954</v>
      </c>
      <c r="AH279" s="4">
        <f t="shared" si="160"/>
        <v>767.19210796247171</v>
      </c>
      <c r="AI279" s="66">
        <f t="shared" si="149"/>
        <v>25.573070265415723</v>
      </c>
      <c r="AJ279" s="54">
        <f t="shared" si="161"/>
        <v>-4.85056073852137E-2</v>
      </c>
      <c r="AK279" s="39">
        <f t="shared" si="162"/>
        <v>116.78623301776037</v>
      </c>
      <c r="AL279" s="66">
        <f t="shared" si="150"/>
        <v>3.8928744339253454</v>
      </c>
      <c r="AM279" s="54">
        <f t="shared" si="163"/>
        <v>-0.43022417987208772</v>
      </c>
      <c r="AN279" s="39">
        <f t="shared" si="171"/>
        <v>232.69799795954535</v>
      </c>
      <c r="AO279" s="40">
        <f t="shared" si="164"/>
        <v>0.5803940410807189</v>
      </c>
      <c r="AP279" s="40">
        <f t="shared" si="172"/>
        <v>0.7878885986319476</v>
      </c>
      <c r="AQ279" s="40">
        <f t="shared" si="173"/>
        <v>0.20764961786148389</v>
      </c>
      <c r="AR279" s="41">
        <f t="shared" si="165"/>
        <v>1717.5251612903228</v>
      </c>
      <c r="AS279" s="39">
        <f t="shared" si="166"/>
        <v>743.47483870967721</v>
      </c>
      <c r="AT279" s="40">
        <f t="shared" si="167"/>
        <v>0.69789726180021239</v>
      </c>
      <c r="AU279" s="5">
        <f t="shared" si="106"/>
        <v>-5.9261987208249045E-2</v>
      </c>
      <c r="AV279" s="44" t="e">
        <f>'[1]Monthly SBO'!$K263</f>
        <v>#NAME?</v>
      </c>
      <c r="AW279" s="96" t="e">
        <f t="shared" si="155"/>
        <v>#NAME?</v>
      </c>
      <c r="AX279" s="71">
        <f t="shared" si="179"/>
        <v>4.7055483870967745</v>
      </c>
      <c r="AY279" s="54">
        <f t="shared" si="180"/>
        <v>-4.7832898172323834E-2</v>
      </c>
      <c r="AZ279" s="42">
        <f t="shared" si="181"/>
        <v>-0.45574193548387054</v>
      </c>
      <c r="BA279" s="67">
        <f t="shared" si="182"/>
        <v>21.68019583149038</v>
      </c>
      <c r="BB279" s="54">
        <f t="shared" si="183"/>
        <v>8.1605835379112035E-2</v>
      </c>
      <c r="BC279" s="42">
        <f t="shared" si="184"/>
        <v>-2.4198041685096214</v>
      </c>
      <c r="BD279" s="42">
        <f t="shared" si="185"/>
        <v>5.4617944185752085</v>
      </c>
      <c r="BE279" s="42">
        <f t="shared" si="186"/>
        <v>4.4587437955516576</v>
      </c>
      <c r="BF279" s="68">
        <f>[2]Prices!$L624</f>
        <v>70.42</v>
      </c>
      <c r="BG279" s="68">
        <f t="shared" si="187"/>
        <v>68.786666666666676</v>
      </c>
      <c r="BH279" s="42">
        <f t="shared" si="188"/>
        <v>0.80060760816167842</v>
      </c>
      <c r="BI279" s="42">
        <f t="shared" si="189"/>
        <v>0.79342162992212339</v>
      </c>
      <c r="BJ279" s="42">
        <f>SUM(L279:M279)*'[12]Yellow Grease Complex'!$BH$119/S279</f>
        <v>0</v>
      </c>
      <c r="BK279" s="42">
        <f>SUM(L279:M279)*'[12]Yellow Grease Complex'!$BH$120/S279</f>
        <v>0</v>
      </c>
      <c r="BL279" s="42">
        <f t="shared" si="156"/>
        <v>0.24676013143216291</v>
      </c>
      <c r="BM279" s="42">
        <f t="shared" si="157"/>
        <v>0.22941576297558752</v>
      </c>
      <c r="BN279" s="4">
        <f t="shared" si="98"/>
        <v>-166.34580645161259</v>
      </c>
      <c r="BO279" s="54">
        <f t="shared" si="104"/>
        <v>0.10327957989664596</v>
      </c>
      <c r="BP279" s="54">
        <f t="shared" si="104"/>
        <v>0.10421497765458272</v>
      </c>
      <c r="BQ279" s="54">
        <f t="shared" si="143"/>
        <v>0.5803940410807189</v>
      </c>
      <c r="BR279" s="54">
        <f t="shared" si="105"/>
        <v>1.2364571959328123E-2</v>
      </c>
      <c r="BS279" s="54">
        <f t="shared" si="105"/>
        <v>3.2476389157863467E-2</v>
      </c>
      <c r="BT279" s="54">
        <f t="shared" si="105"/>
        <v>3.7707779001184979E-2</v>
      </c>
      <c r="BU279" s="54" cm="1">
        <f t="array" ref="BU279">SUM(K279:M279/$P279)</f>
        <v>0.12510087774310732</v>
      </c>
      <c r="BV279" s="71">
        <f>[3]Biodiesel!M12/1000000</f>
        <v>139.77887799999999</v>
      </c>
      <c r="BW279" s="71">
        <f t="shared" si="158"/>
        <v>145.87200000000001</v>
      </c>
      <c r="BX279" s="71">
        <f t="shared" si="192"/>
        <v>6.0931220000000224</v>
      </c>
      <c r="BY279" s="54">
        <f t="shared" si="193"/>
        <v>3.6622025294295186</v>
      </c>
      <c r="EW279" s="4">
        <f>'[4]Renewable Diesel'!$AX142</f>
        <v>1014</v>
      </c>
      <c r="EX279" s="4">
        <f t="shared" si="99"/>
        <v>3475</v>
      </c>
    </row>
    <row r="280" spans="1:154">
      <c r="A280" s="30">
        <v>44501</v>
      </c>
      <c r="B280" s="60">
        <f>'[5]Canola Complex'!$BK339</f>
        <v>132.672888</v>
      </c>
      <c r="C280" s="95">
        <f>'[12]Distillers'' Corn Oil Complex'!$AD104</f>
        <v>143.27134692397613</v>
      </c>
      <c r="D280" s="386">
        <v>0</v>
      </c>
      <c r="E280" s="386">
        <v>0</v>
      </c>
      <c r="F280" s="379">
        <f>'[5]Soy Complex'!$BK404</f>
        <v>492.70689999400793</v>
      </c>
      <c r="G280" s="379">
        <v>1</v>
      </c>
      <c r="H280" s="60">
        <f>'[12]Poultry Byproduct Complex'!$AD243</f>
        <v>15.474356610903197</v>
      </c>
      <c r="I280" s="379">
        <f>'[12]Inedible Tallow Complex'!$AD103</f>
        <v>32.371481818907306</v>
      </c>
      <c r="J280" s="379">
        <f>'[12]CWG Complex'!$AD106</f>
        <v>34.81884158560392</v>
      </c>
      <c r="K280" s="97">
        <v>35</v>
      </c>
      <c r="L280" s="379">
        <f>'[12]Used Cooking Oil Complex'!$AD104+'[12]Yellow Grease Complex'!$AD104-M280</f>
        <v>53.828698087944822</v>
      </c>
      <c r="M280" s="60">
        <v>62.7293728358</v>
      </c>
      <c r="N280" s="379">
        <v>0</v>
      </c>
      <c r="O280" s="97">
        <v>3</v>
      </c>
      <c r="P280" s="60">
        <f t="shared" si="195"/>
        <v>1006.8738858571434</v>
      </c>
      <c r="Q280" s="36">
        <f t="shared" si="196"/>
        <v>7.1356863438112548</v>
      </c>
      <c r="R280" s="48">
        <v>2389</v>
      </c>
      <c r="S280" s="128">
        <f>[3]Biodiesel!$M29</f>
        <v>141.10400000000001</v>
      </c>
      <c r="T280" s="99">
        <f t="shared" si="194"/>
        <v>57.16581620067273</v>
      </c>
      <c r="U280" s="99">
        <f t="shared" si="194"/>
        <v>78.983244398672539</v>
      </c>
      <c r="V280" s="98">
        <f>V279+S280-T280-U280</f>
        <v>47.561727939509055</v>
      </c>
      <c r="W280" s="100">
        <f t="shared" si="168"/>
        <v>4.9549394006547232</v>
      </c>
      <c r="X280" s="100">
        <f t="shared" si="169"/>
        <v>136.14906059934526</v>
      </c>
      <c r="Y280" s="101">
        <f t="shared" si="170"/>
        <v>-3.3032240061468432E-2</v>
      </c>
      <c r="Z280" s="102">
        <f>V280/(X281/30)</f>
        <v>9.4374986934247289</v>
      </c>
      <c r="AB280" s="4">
        <f t="shared" si="191"/>
        <v>1006.8738858571434</v>
      </c>
      <c r="AC280" s="54">
        <f t="shared" si="176"/>
        <v>-0.10896116295828018</v>
      </c>
      <c r="AD280" s="54">
        <f t="shared" si="177"/>
        <v>-6.0482270364220936E-2</v>
      </c>
      <c r="AE280" s="54">
        <f t="shared" si="178"/>
        <v>0.22649336554589156</v>
      </c>
      <c r="AF280" s="54">
        <f t="shared" si="159"/>
        <v>1.029857486151073</v>
      </c>
      <c r="AH280" s="4">
        <f t="shared" si="160"/>
        <v>636.97824691798405</v>
      </c>
      <c r="AI280" s="66">
        <f t="shared" si="149"/>
        <v>21.232608230599467</v>
      </c>
      <c r="AJ280" s="54">
        <f t="shared" si="161"/>
        <v>-0.23344817746672986</v>
      </c>
      <c r="AK280" s="39">
        <f t="shared" si="162"/>
        <v>144.27134692397613</v>
      </c>
      <c r="AL280" s="66">
        <f t="shared" si="150"/>
        <v>4.8090448974658706</v>
      </c>
      <c r="AM280" s="54">
        <f t="shared" si="163"/>
        <v>-0.32700670152263689</v>
      </c>
      <c r="AN280" s="39">
        <f t="shared" si="171"/>
        <v>234.22275093915925</v>
      </c>
      <c r="AO280" s="40">
        <f t="shared" si="164"/>
        <v>0.48934321061924319</v>
      </c>
      <c r="AP280" s="40">
        <f t="shared" si="172"/>
        <v>0.764396758848092</v>
      </c>
      <c r="AQ280" s="40">
        <f t="shared" si="173"/>
        <v>0.2326237220262867</v>
      </c>
      <c r="AR280" s="41">
        <f t="shared" si="165"/>
        <v>1716.7653333333335</v>
      </c>
      <c r="AS280" s="39">
        <f t="shared" si="166"/>
        <v>672.2346666666665</v>
      </c>
      <c r="AT280" s="40">
        <f t="shared" si="167"/>
        <v>0.71861252964978384</v>
      </c>
      <c r="AU280" s="5">
        <f t="shared" si="106"/>
        <v>-1.1664301982934E-2</v>
      </c>
      <c r="AV280" s="44">
        <f>'[1]Monthly SBO'!$K264</f>
        <v>2.1321076190476189</v>
      </c>
      <c r="AW280" s="96">
        <f t="shared" si="155"/>
        <v>143.69777498733333</v>
      </c>
      <c r="AX280" s="71">
        <f t="shared" si="179"/>
        <v>4.5517419354838715</v>
      </c>
      <c r="AY280" s="54">
        <f t="shared" si="180"/>
        <v>-5.0444145356662085E-2</v>
      </c>
      <c r="AZ280" s="42">
        <f t="shared" si="181"/>
        <v>-0.31922580645161247</v>
      </c>
      <c r="BA280" s="67">
        <f t="shared" si="182"/>
        <v>16.423563333133597</v>
      </c>
      <c r="BB280" s="54">
        <f t="shared" si="183"/>
        <v>-0.20092042203325799</v>
      </c>
      <c r="BC280" s="42">
        <f t="shared" si="184"/>
        <v>-6.3431033335330689</v>
      </c>
      <c r="BD280" s="42">
        <f t="shared" si="185"/>
        <v>4.6785357468786479</v>
      </c>
      <c r="BE280" s="42">
        <f t="shared" si="186"/>
        <v>3.4917996654524881</v>
      </c>
      <c r="BF280" s="68">
        <f>[2]Prices!$L625</f>
        <v>66.459999999999994</v>
      </c>
      <c r="BG280" s="68">
        <f t="shared" si="187"/>
        <v>67.603333333333339</v>
      </c>
      <c r="BH280" s="42">
        <f t="shared" si="188"/>
        <v>1.0153599254732404</v>
      </c>
      <c r="BI280" s="42">
        <f t="shared" si="189"/>
        <v>0.94024895112824569</v>
      </c>
      <c r="BJ280" s="42">
        <f>SUM(L280:M280)*'[12]Yellow Grease Complex'!$BH$119/S280</f>
        <v>0</v>
      </c>
      <c r="BK280" s="42">
        <f>SUM(L280:M280)*'[12]Yellow Grease Complex'!$BH$120/S280</f>
        <v>0</v>
      </c>
      <c r="BL280" s="42">
        <f t="shared" si="156"/>
        <v>0.262689424652787</v>
      </c>
      <c r="BM280" s="42">
        <f t="shared" si="157"/>
        <v>0.30526368317520913</v>
      </c>
      <c r="BN280" s="4">
        <f t="shared" si="98"/>
        <v>-120.40133333333301</v>
      </c>
      <c r="BO280" s="54">
        <f t="shared" si="104"/>
        <v>0.1317671357491377</v>
      </c>
      <c r="BP280" s="54">
        <f t="shared" si="104"/>
        <v>0.14229323943783725</v>
      </c>
      <c r="BQ280" s="54">
        <f t="shared" si="143"/>
        <v>0.48934321061924319</v>
      </c>
      <c r="BR280" s="54">
        <f t="shared" si="105"/>
        <v>1.5368713826290178E-2</v>
      </c>
      <c r="BS280" s="54">
        <f t="shared" si="105"/>
        <v>3.2150483068045542E-2</v>
      </c>
      <c r="BT280" s="54">
        <f t="shared" si="105"/>
        <v>3.4581134812095092E-2</v>
      </c>
      <c r="BU280" s="54" cm="1">
        <f t="array" ref="BU280">SUM(K280:M280/$P280)</f>
        <v>0.1505233903198559</v>
      </c>
      <c r="BV280" s="71">
        <f>[3]Biodiesel!M13/1000000</f>
        <v>140.856752</v>
      </c>
      <c r="BW280" s="71">
        <f t="shared" si="158"/>
        <v>141.10400000000001</v>
      </c>
      <c r="BX280" s="71">
        <f t="shared" si="192"/>
        <v>0.24724800000001323</v>
      </c>
      <c r="BY280" s="54">
        <f t="shared" si="193"/>
        <v>-0.9553774610048168</v>
      </c>
      <c r="EW280" s="4">
        <f>'[4]Renewable Diesel'!$AX143</f>
        <v>1017</v>
      </c>
      <c r="EX280" s="4">
        <f t="shared" si="99"/>
        <v>3406</v>
      </c>
    </row>
    <row r="281" spans="1:154">
      <c r="A281" s="30">
        <v>44531</v>
      </c>
      <c r="B281" s="60">
        <f>'[5]Canola Complex'!$BK340</f>
        <v>126.211</v>
      </c>
      <c r="C281" s="95">
        <f>'[12]Distillers'' Corn Oil Complex'!$AD105</f>
        <v>150.29797397803216</v>
      </c>
      <c r="D281" s="386">
        <v>0</v>
      </c>
      <c r="E281" s="386">
        <v>0</v>
      </c>
      <c r="F281" s="379">
        <f>'[5]Soy Complex'!$BK405</f>
        <v>647.82612356375694</v>
      </c>
      <c r="G281" s="379">
        <v>1</v>
      </c>
      <c r="H281" s="60">
        <f>'[12]Poultry Byproduct Complex'!$AD244</f>
        <v>18.657485713200082</v>
      </c>
      <c r="I281" s="379">
        <f>'[12]Inedible Tallow Complex'!$AD104</f>
        <v>46.93825971606968</v>
      </c>
      <c r="J281" s="379">
        <f>'[12]CWG Complex'!$AD107</f>
        <v>40.391914002886487</v>
      </c>
      <c r="K281" s="97">
        <v>40</v>
      </c>
      <c r="L281" s="379">
        <f>'[12]Used Cooking Oil Complex'!$AD105+'[12]Yellow Grease Complex'!$AD105-M281</f>
        <v>35.146070213186242</v>
      </c>
      <c r="M281" s="60">
        <v>60.901000000000003</v>
      </c>
      <c r="N281" s="379">
        <v>0</v>
      </c>
      <c r="O281" s="97">
        <v>3</v>
      </c>
      <c r="P281" s="60">
        <f t="shared" si="195"/>
        <v>1170.3698271871317</v>
      </c>
      <c r="Q281" s="36">
        <f t="shared" si="196"/>
        <v>7.6115179021424639</v>
      </c>
      <c r="R281" s="48">
        <v>2244</v>
      </c>
      <c r="S281" s="128">
        <f>[3]Biodiesel!$M30</f>
        <v>153.76300000000001</v>
      </c>
      <c r="T281" s="99">
        <f t="shared" si="194"/>
        <v>63.534288197455282</v>
      </c>
      <c r="U281" s="99">
        <f t="shared" si="194"/>
        <v>87.655331482109219</v>
      </c>
      <c r="V281" s="98">
        <f>V280+S281-T281-U281</f>
        <v>50.135108259944545</v>
      </c>
      <c r="W281" s="100">
        <f t="shared" si="168"/>
        <v>2.5733803204354899</v>
      </c>
      <c r="X281" s="100">
        <f t="shared" si="169"/>
        <v>151.18961967956449</v>
      </c>
      <c r="Y281" s="101">
        <f t="shared" si="170"/>
        <v>-2.0505431355653969E-2</v>
      </c>
      <c r="Z281" s="102">
        <f>V281/(X282/31)</f>
        <v>13.351538612444156</v>
      </c>
      <c r="AB281" s="4">
        <f t="shared" si="191"/>
        <v>1170.3698271871317</v>
      </c>
      <c r="AC281" s="54">
        <f t="shared" si="176"/>
        <v>-4.7875619157042859E-3</v>
      </c>
      <c r="AD281" s="54">
        <f t="shared" si="177"/>
        <v>7.6584567310464813E-3</v>
      </c>
      <c r="AE281" s="54">
        <f t="shared" si="178"/>
        <v>0.18932976047580677</v>
      </c>
      <c r="AF281" s="54">
        <f t="shared" si="159"/>
        <v>0.96547628140393671</v>
      </c>
      <c r="AH281" s="4">
        <f t="shared" si="160"/>
        <v>799.12409754178907</v>
      </c>
      <c r="AI281" s="66">
        <f t="shared" si="149"/>
        <v>26.637469918059637</v>
      </c>
      <c r="AJ281" s="54">
        <f t="shared" si="161"/>
        <v>-5.2049097445300396E-2</v>
      </c>
      <c r="AK281" s="39">
        <f t="shared" si="162"/>
        <v>151.29797397803216</v>
      </c>
      <c r="AL281" s="66">
        <f t="shared" si="150"/>
        <v>5.043265799267739</v>
      </c>
      <c r="AM281" s="54">
        <f t="shared" si="163"/>
        <v>-0.27177338244264793</v>
      </c>
      <c r="AN281" s="39">
        <f t="shared" si="171"/>
        <v>242.03472964534251</v>
      </c>
      <c r="AO281" s="40">
        <f t="shared" si="164"/>
        <v>0.55352257766311619</v>
      </c>
      <c r="AP281" s="40">
        <f t="shared" si="172"/>
        <v>0.79063478572900381</v>
      </c>
      <c r="AQ281" s="40">
        <f t="shared" si="173"/>
        <v>0.2068019219421002</v>
      </c>
      <c r="AR281" s="41">
        <f t="shared" si="165"/>
        <v>1810.4353225806451</v>
      </c>
      <c r="AS281" s="39">
        <f t="shared" si="166"/>
        <v>433.56467741935489</v>
      </c>
      <c r="AT281" s="40">
        <f t="shared" si="167"/>
        <v>0.80678935943879015</v>
      </c>
      <c r="AU281" s="5">
        <f t="shared" si="106"/>
        <v>0.11466719415584725</v>
      </c>
      <c r="AV281" s="44">
        <f>'[1]Monthly SBO'!$K265</f>
        <v>1.9504969999999999</v>
      </c>
      <c r="AW281" s="96">
        <f t="shared" si="155"/>
        <v>145.2567387023</v>
      </c>
      <c r="AX281" s="71">
        <f t="shared" si="179"/>
        <v>4.9600967741935484</v>
      </c>
      <c r="AY281" s="54">
        <f t="shared" si="180"/>
        <v>2.4310854067751908E-2</v>
      </c>
      <c r="AZ281" s="42">
        <f t="shared" si="181"/>
        <v>-0.155001602464516</v>
      </c>
      <c r="BA281" s="67">
        <f t="shared" si="182"/>
        <v>21.594204118791897</v>
      </c>
      <c r="BB281" s="54">
        <f t="shared" si="183"/>
        <v>1.9814214325941881E-2</v>
      </c>
      <c r="BC281" s="42">
        <f t="shared" si="184"/>
        <v>-3.205795881208104</v>
      </c>
      <c r="BD281" s="42">
        <f t="shared" si="185"/>
        <v>5.2855751554602426</v>
      </c>
      <c r="BE281" s="42">
        <f t="shared" si="186"/>
        <v>4.2131470091228511</v>
      </c>
      <c r="BF281" s="68">
        <f>[2]Prices!$L626</f>
        <v>63.69</v>
      </c>
      <c r="BG281" s="68">
        <f t="shared" si="187"/>
        <v>66.856666666666669</v>
      </c>
      <c r="BH281" s="42">
        <f t="shared" si="188"/>
        <v>0.97746515077120089</v>
      </c>
      <c r="BI281" s="42">
        <f t="shared" si="189"/>
        <v>0.82081515058889321</v>
      </c>
      <c r="BJ281" s="42">
        <f>SUM(L281:M281)*'[12]Yellow Grease Complex'!$BH$119/S281</f>
        <v>0</v>
      </c>
      <c r="BK281" s="42">
        <f>SUM(L281:M281)*'[12]Yellow Grease Complex'!$BH$120/S281</f>
        <v>0</v>
      </c>
      <c r="BL281" s="42">
        <f t="shared" si="156"/>
        <v>0.15088963650576961</v>
      </c>
      <c r="BM281" s="42">
        <f t="shared" si="157"/>
        <v>0.43477754401284163</v>
      </c>
      <c r="BN281" s="4">
        <f t="shared" si="98"/>
        <v>-56.575584899548403</v>
      </c>
      <c r="BO281" s="54">
        <f t="shared" si="104"/>
        <v>0.10783856270742699</v>
      </c>
      <c r="BP281" s="54">
        <f t="shared" si="104"/>
        <v>0.12841921458216204</v>
      </c>
      <c r="BQ281" s="54">
        <f t="shared" si="143"/>
        <v>0.55352257766311619</v>
      </c>
      <c r="BR281" s="54">
        <f t="shared" si="105"/>
        <v>1.5941530001710235E-2</v>
      </c>
      <c r="BS281" s="54">
        <f t="shared" si="105"/>
        <v>4.0105493687308355E-2</v>
      </c>
      <c r="BT281" s="54">
        <f t="shared" si="105"/>
        <v>3.4512094437674001E-2</v>
      </c>
      <c r="BU281" s="54" cm="1">
        <f t="array" ref="BU281">SUM(K281:M281/$P281)</f>
        <v>0.11624280381540761</v>
      </c>
      <c r="BV281" s="71">
        <f>[3]Biodiesel!M14/1000000</f>
        <v>165.70823999999999</v>
      </c>
      <c r="BW281" s="71">
        <f t="shared" si="158"/>
        <v>153.76300000000001</v>
      </c>
      <c r="BX281" s="71">
        <f t="shared" si="192"/>
        <v>-11.945239999999984</v>
      </c>
      <c r="BY281" s="54">
        <f t="shared" si="193"/>
        <v>-0.39090010904433137</v>
      </c>
      <c r="EW281" s="4">
        <f>'[4]Renewable Diesel'!$AX144</f>
        <v>1106</v>
      </c>
      <c r="EX281" s="4">
        <f t="shared" si="99"/>
        <v>3350</v>
      </c>
    </row>
    <row r="282" spans="1:154">
      <c r="A282" s="30">
        <v>44562</v>
      </c>
      <c r="B282" s="60">
        <f>'[5]Canola Complex'!$BK341</f>
        <v>63.920999999999999</v>
      </c>
      <c r="C282" s="95">
        <f>'[12]Distillers'' Corn Oil Complex'!$AD106</f>
        <v>153.07208812566179</v>
      </c>
      <c r="D282" s="386">
        <v>0</v>
      </c>
      <c r="E282" s="386">
        <v>0</v>
      </c>
      <c r="F282" s="73">
        <f>'[5]Soy Complex'!$BK406</f>
        <v>543.04</v>
      </c>
      <c r="G282" s="379">
        <v>1</v>
      </c>
      <c r="H282" s="60">
        <f>'[12]Poultry Byproduct Complex'!$AD245</f>
        <v>13.810885546858449</v>
      </c>
      <c r="I282" s="379">
        <f>'[12]Inedible Tallow Complex'!$AD105</f>
        <v>52.167653173468828</v>
      </c>
      <c r="J282" s="379">
        <f>'[12]CWG Complex'!$AD108</f>
        <v>18.10479481541778</v>
      </c>
      <c r="K282" s="379">
        <v>35</v>
      </c>
      <c r="L282" s="379">
        <f>'[12]Used Cooking Oil Complex'!$AD106+'[12]Yellow Grease Complex'!$AD106-M282</f>
        <v>33.991983513605518</v>
      </c>
      <c r="M282" s="60">
        <v>63.828000000000003</v>
      </c>
      <c r="N282" s="379">
        <v>0</v>
      </c>
      <c r="O282" s="379">
        <v>3</v>
      </c>
      <c r="P282" s="382">
        <f>SUM(B282:O282)</f>
        <v>980.93640517501228</v>
      </c>
      <c r="Q282" s="36">
        <f>P282/S282</f>
        <v>8.1753557066599907</v>
      </c>
      <c r="R282" s="74">
        <v>2263</v>
      </c>
      <c r="S282" s="128">
        <f>[3]Biodiesel!$N19</f>
        <v>119.98699999999999</v>
      </c>
      <c r="T282" s="99">
        <f t="shared" si="194"/>
        <v>50.046585101219712</v>
      </c>
      <c r="U282" s="99">
        <f t="shared" si="194"/>
        <v>66.358602433475113</v>
      </c>
      <c r="V282" s="98">
        <f t="shared" ref="V282:V310" si="197">V281+AVERAGE(W271,W259,W247,W235,W223)</f>
        <v>54.615108259944542</v>
      </c>
      <c r="W282" s="100">
        <f t="shared" si="168"/>
        <v>4.4799999999999969</v>
      </c>
      <c r="X282" s="100">
        <f t="shared" si="169"/>
        <v>116.40518753469482</v>
      </c>
      <c r="Y282" s="101">
        <f t="shared" si="170"/>
        <v>4.0570234015836037E-2</v>
      </c>
      <c r="Z282" s="102">
        <f>V282/(X283/31)</f>
        <v>15.133280424917078</v>
      </c>
      <c r="AB282" s="4">
        <f t="shared" si="191"/>
        <v>980.93640517501228</v>
      </c>
      <c r="AC282" s="54">
        <f t="shared" si="176"/>
        <v>-0.10136448264725828</v>
      </c>
      <c r="AD282" s="54">
        <f t="shared" si="177"/>
        <v>6.4571670385469737E-2</v>
      </c>
      <c r="AE282" s="54">
        <f t="shared" si="178"/>
        <v>0.2210147991263762</v>
      </c>
      <c r="AF282" s="54">
        <f t="shared" si="159"/>
        <v>0.89888932832774537</v>
      </c>
      <c r="AH282" s="4">
        <f t="shared" si="160"/>
        <v>697.11208812566178</v>
      </c>
      <c r="AI282" s="66">
        <f t="shared" si="149"/>
        <v>23.237069604188726</v>
      </c>
      <c r="AJ282" s="54">
        <f t="shared" si="161"/>
        <v>4.4929020818417875E-2</v>
      </c>
      <c r="AK282" s="39">
        <f t="shared" si="162"/>
        <v>154.07208812566179</v>
      </c>
      <c r="AL282" s="66">
        <f t="shared" si="150"/>
        <v>5.1357362708553929</v>
      </c>
      <c r="AM282" s="54">
        <f t="shared" si="163"/>
        <v>-0.17969913959764938</v>
      </c>
      <c r="AN282" s="39">
        <f t="shared" si="171"/>
        <v>216.90331704935059</v>
      </c>
      <c r="AO282" s="40">
        <f t="shared" si="164"/>
        <v>0.55359348183546553</v>
      </c>
      <c r="AP282" s="40">
        <f t="shared" si="172"/>
        <v>0.77582306468672979</v>
      </c>
      <c r="AQ282" s="40">
        <f t="shared" si="173"/>
        <v>0.22111863307861646</v>
      </c>
      <c r="AR282" s="41">
        <f t="shared" si="165"/>
        <v>1412.7501612903225</v>
      </c>
      <c r="AS282" s="39">
        <f t="shared" si="166"/>
        <v>850.24983870967753</v>
      </c>
      <c r="AT282" s="40">
        <f t="shared" si="167"/>
        <v>0.62428199791883454</v>
      </c>
      <c r="AU282" s="5">
        <f t="shared" si="106"/>
        <v>2.8179083747173372E-2</v>
      </c>
      <c r="AV282" s="44" t="e">
        <f>'[1]Monthly SBO'!$K266</f>
        <v>#NAME?</v>
      </c>
      <c r="AW282" s="96" t="e">
        <f t="shared" si="155"/>
        <v>#NAME?</v>
      </c>
      <c r="AX282" s="71">
        <f t="shared" si="179"/>
        <v>3.8705483870967741</v>
      </c>
      <c r="AY282" s="54">
        <f t="shared" si="180"/>
        <v>-5.9359291558089278E-2</v>
      </c>
      <c r="AZ282" s="42">
        <f t="shared" si="181"/>
        <v>-0.67119354838709766</v>
      </c>
      <c r="BA282" s="67">
        <f t="shared" si="182"/>
        <v>18.101333333333333</v>
      </c>
      <c r="BB282" s="54">
        <f t="shared" si="183"/>
        <v>0.13295169857723699</v>
      </c>
      <c r="BC282" s="42">
        <f t="shared" si="184"/>
        <v>2.6039964576512116</v>
      </c>
      <c r="BD282" s="42">
        <f t="shared" si="185"/>
        <v>5.9886685713030277</v>
      </c>
      <c r="BE282" s="42">
        <f t="shared" si="186"/>
        <v>4.5258236308933464</v>
      </c>
      <c r="BF282" s="68">
        <f>[2]Prices!$L627</f>
        <v>65.7</v>
      </c>
      <c r="BG282" s="68">
        <f t="shared" si="187"/>
        <v>65.283333333333317</v>
      </c>
      <c r="BH282" s="42">
        <f t="shared" si="188"/>
        <v>1.2757389394322869</v>
      </c>
      <c r="BI282" s="42">
        <f t="shared" si="189"/>
        <v>0.53273271271054368</v>
      </c>
      <c r="BJ282" s="42">
        <f>SUM(L282:M282)*'[12]Yellow Grease Complex'!$BH$119/S282</f>
        <v>0</v>
      </c>
      <c r="BK282" s="42">
        <f>SUM(L282:M282)*'[12]Yellow Grease Complex'!$BH$120/S282</f>
        <v>0</v>
      </c>
      <c r="BL282" s="42">
        <f t="shared" si="156"/>
        <v>0.1560093607786221</v>
      </c>
      <c r="BM282" s="42">
        <f t="shared" si="157"/>
        <v>0.30819441443673401</v>
      </c>
      <c r="BN282" s="4">
        <f t="shared" si="98"/>
        <v>-244.98564516129068</v>
      </c>
      <c r="BO282" s="54">
        <f t="shared" si="104"/>
        <v>6.51632457137684E-2</v>
      </c>
      <c r="BP282" s="54">
        <f t="shared" si="104"/>
        <v>0.15604690305927801</v>
      </c>
      <c r="BQ282" s="54">
        <f t="shared" si="143"/>
        <v>0.55359348183546553</v>
      </c>
      <c r="BR282" s="54">
        <f t="shared" si="105"/>
        <v>1.4079287376834995E-2</v>
      </c>
      <c r="BS282" s="54">
        <f t="shared" si="105"/>
        <v>5.3181483425687945E-2</v>
      </c>
      <c r="BT282" s="54">
        <f t="shared" si="105"/>
        <v>1.8456644813980207E-2</v>
      </c>
      <c r="BU282" s="54" cm="1">
        <f t="array" ref="BU282">SUM(K282:M282/$P282)</f>
        <v>0.13540121746211331</v>
      </c>
      <c r="BV282" s="71">
        <f>[3]Biodiesel!N3/1000000</f>
        <v>90.715014999999994</v>
      </c>
      <c r="BW282" s="71">
        <f t="shared" si="158"/>
        <v>119.98699999999999</v>
      </c>
      <c r="BX282" s="71">
        <f t="shared" si="192"/>
        <v>29.271985000000001</v>
      </c>
      <c r="BY282" s="54">
        <f t="shared" si="193"/>
        <v>0.14355850649432322</v>
      </c>
      <c r="EW282" s="4">
        <f>'[4]Renewable Diesel'!$AX145</f>
        <v>1750</v>
      </c>
      <c r="EX282" s="4">
        <f t="shared" si="99"/>
        <v>4013</v>
      </c>
    </row>
    <row r="283" spans="1:154">
      <c r="A283" s="30">
        <v>44593</v>
      </c>
      <c r="B283" s="95">
        <f>P283-SUM(C283:O283)</f>
        <v>93.525006337521745</v>
      </c>
      <c r="C283" s="95">
        <f>'[12]Distillers'' Corn Oil Complex'!$AD107</f>
        <v>134.68609331312609</v>
      </c>
      <c r="D283" s="386">
        <v>0</v>
      </c>
      <c r="E283" s="386">
        <v>0</v>
      </c>
      <c r="F283" s="73">
        <f>'[5]Soy Complex'!$BK407</f>
        <v>536.60199999999998</v>
      </c>
      <c r="G283" s="379">
        <v>0</v>
      </c>
      <c r="H283" s="60">
        <f>'[12]Poultry Byproduct Complex'!$AD246</f>
        <v>11.639601875815378</v>
      </c>
      <c r="I283" s="379">
        <f>'[12]Inedible Tallow Complex'!$AD106</f>
        <v>35.037082005240109</v>
      </c>
      <c r="J283" s="379">
        <f>'[12]CWG Complex'!$AD109</f>
        <v>17.735924180117653</v>
      </c>
      <c r="K283" s="379">
        <v>40</v>
      </c>
      <c r="L283" s="379">
        <f>'[12]Used Cooking Oil Complex'!$AD107+'[12]Yellow Grease Complex'!$AD107-M283</f>
        <v>66.407360338419011</v>
      </c>
      <c r="M283" s="60">
        <v>58.923000000000002</v>
      </c>
      <c r="N283" s="379">
        <v>0</v>
      </c>
      <c r="O283" s="379">
        <v>6</v>
      </c>
      <c r="P283" s="379">
        <f>S283*Q283</f>
        <v>1000.55606805024</v>
      </c>
      <c r="Q283" s="107">
        <f>AVERAGE(Q259/$Q$639,Q271/$Q$640,Q223/$Q$636,Q235/$Q$637,Q247/$Q$638)*$Q$645+1</f>
        <v>8.8011265166929675</v>
      </c>
      <c r="R283" s="74">
        <v>2285</v>
      </c>
      <c r="S283" s="128">
        <f>[3]Biodiesel!$N20</f>
        <v>113.685</v>
      </c>
      <c r="T283" s="99">
        <f t="shared" si="194"/>
        <v>45.774891818443884</v>
      </c>
      <c r="U283" s="99">
        <f t="shared" si="194"/>
        <v>66.10226293715219</v>
      </c>
      <c r="V283" s="98">
        <f t="shared" si="197"/>
        <v>54.655108259944541</v>
      </c>
      <c r="W283" s="100">
        <f t="shared" si="168"/>
        <v>3.9999999999999147E-2</v>
      </c>
      <c r="X283" s="100">
        <f t="shared" si="169"/>
        <v>111.87715475559608</v>
      </c>
      <c r="Y283" s="101">
        <f t="shared" si="170"/>
        <v>-1.0620463921832801E-2</v>
      </c>
      <c r="Z283" s="102">
        <f>V283/(X284/28)</f>
        <v>11.858915821344574</v>
      </c>
      <c r="AB283" s="4">
        <f t="shared" si="191"/>
        <v>1000.55606805024</v>
      </c>
      <c r="AC283" s="54">
        <f t="shared" si="176"/>
        <v>0.21279523400029099</v>
      </c>
      <c r="AD283" s="54">
        <f t="shared" si="177"/>
        <v>0.15673977746857348</v>
      </c>
      <c r="AE283" s="54">
        <f t="shared" si="178"/>
        <v>0.20063828727899247</v>
      </c>
      <c r="AF283" s="54">
        <f t="shared" si="159"/>
        <v>0.8349772027548692</v>
      </c>
      <c r="AH283" s="4">
        <f t="shared" si="160"/>
        <v>671.28809331312607</v>
      </c>
      <c r="AI283" s="66">
        <f t="shared" si="149"/>
        <v>22.376269777104202</v>
      </c>
      <c r="AJ283" s="54">
        <f t="shared" si="161"/>
        <v>8.5922038166126313E-3</v>
      </c>
      <c r="AK283" s="39">
        <f t="shared" si="162"/>
        <v>134.68609331312609</v>
      </c>
      <c r="AL283" s="66">
        <f t="shared" si="150"/>
        <v>4.48953644377087</v>
      </c>
      <c r="AM283" s="54">
        <f t="shared" si="163"/>
        <v>-0.24160399510523045</v>
      </c>
      <c r="AN283" s="39">
        <f t="shared" si="171"/>
        <v>229.74296839959214</v>
      </c>
      <c r="AO283" s="40">
        <f t="shared" si="164"/>
        <v>0.53630377860349554</v>
      </c>
      <c r="AP283" s="40">
        <f t="shared" si="172"/>
        <v>0.76438804787923686</v>
      </c>
      <c r="AQ283" s="40">
        <f t="shared" si="173"/>
        <v>0.22961528667482556</v>
      </c>
      <c r="AR283" s="41">
        <f t="shared" si="165"/>
        <v>1481.9651785714286</v>
      </c>
      <c r="AS283" s="39">
        <f t="shared" si="166"/>
        <v>803.03482142857138</v>
      </c>
      <c r="AT283" s="40">
        <f t="shared" si="167"/>
        <v>0.64856244138793373</v>
      </c>
      <c r="AU283" s="5">
        <f t="shared" si="106"/>
        <v>4.6121772327530453E-2</v>
      </c>
      <c r="AV283" s="44">
        <f>'[1]Monthly SBO'!$K267</f>
        <v>2.2483978947368422</v>
      </c>
      <c r="AW283" s="96">
        <f t="shared" si="155"/>
        <v>142.69952763178946</v>
      </c>
      <c r="AX283" s="71">
        <f t="shared" si="179"/>
        <v>3.6672580645161292</v>
      </c>
      <c r="AY283" s="54">
        <f t="shared" si="180"/>
        <v>-7.8810896909054184E-2</v>
      </c>
      <c r="AZ283" s="42">
        <f t="shared" si="181"/>
        <v>0.17467741935483883</v>
      </c>
      <c r="BA283" s="67">
        <f t="shared" si="182"/>
        <v>17.886733333333332</v>
      </c>
      <c r="BB283" s="54">
        <f t="shared" si="183"/>
        <v>9.9648281719958876E-2</v>
      </c>
      <c r="BC283" s="42">
        <f t="shared" si="184"/>
        <v>7.2466811553399371</v>
      </c>
      <c r="BD283" s="42">
        <f t="shared" si="185"/>
        <v>6.0002249322446977</v>
      </c>
      <c r="BE283" s="42">
        <f t="shared" si="186"/>
        <v>4.7200774068698594</v>
      </c>
      <c r="BF283" s="68">
        <f>[2]Prices!$L628</f>
        <v>70.91</v>
      </c>
      <c r="BG283" s="68">
        <f t="shared" si="187"/>
        <v>66.766666666666666</v>
      </c>
      <c r="BH283" s="42">
        <f t="shared" si="188"/>
        <v>1.1847305564773374</v>
      </c>
      <c r="BI283" s="42">
        <f t="shared" si="189"/>
        <v>0.82266795388592817</v>
      </c>
      <c r="BJ283" s="42">
        <f>SUM(L283:M283)*'[12]Yellow Grease Complex'!$BH$119/S283</f>
        <v>0</v>
      </c>
      <c r="BK283" s="42">
        <f>SUM(L283:M283)*'[12]Yellow Grease Complex'!$BH$120/S283</f>
        <v>0</v>
      </c>
      <c r="BL283" s="42">
        <f t="shared" si="156"/>
        <v>0.14770133847055988</v>
      </c>
      <c r="BM283" s="42">
        <f t="shared" si="157"/>
        <v>0.25186549348358123</v>
      </c>
      <c r="BN283" s="4">
        <f t="shared" si="98"/>
        <v>70.588392857142935</v>
      </c>
      <c r="BO283" s="54">
        <f t="shared" si="104"/>
        <v>9.3473028972550956E-2</v>
      </c>
      <c r="BP283" s="54">
        <f t="shared" si="104"/>
        <v>0.1346112403031903</v>
      </c>
      <c r="BQ283" s="54">
        <f t="shared" si="143"/>
        <v>0.53630377860349554</v>
      </c>
      <c r="BR283" s="54">
        <f t="shared" si="105"/>
        <v>1.1633133062195301E-2</v>
      </c>
      <c r="BS283" s="54">
        <f t="shared" si="105"/>
        <v>3.5017609831217197E-2</v>
      </c>
      <c r="BT283" s="54">
        <f t="shared" si="105"/>
        <v>1.7726067280446591E-2</v>
      </c>
      <c r="BU283" s="54" cm="1">
        <f t="array" ref="BU283">SUM(K283:M283/$P283)</f>
        <v>0.16523847650096649</v>
      </c>
      <c r="BV283" s="71">
        <f>[3]Biodiesel!N4/1000000</f>
        <v>110.44265</v>
      </c>
      <c r="BW283" s="71">
        <f t="shared" si="158"/>
        <v>113.685</v>
      </c>
      <c r="BX283" s="71">
        <f t="shared" si="192"/>
        <v>3.2423500000000018</v>
      </c>
      <c r="BY283" s="54">
        <f t="shared" si="193"/>
        <v>-0.63165967955897329</v>
      </c>
      <c r="EW283" s="4">
        <f>'[4]Renewable Diesel'!$AX146</f>
        <v>1750</v>
      </c>
      <c r="EX283" s="4">
        <f t="shared" si="99"/>
        <v>4035</v>
      </c>
    </row>
    <row r="284" spans="1:154">
      <c r="A284" s="30">
        <v>44621</v>
      </c>
      <c r="B284" s="95">
        <f>P284-SUM(C284:O284)</f>
        <v>106.20785607539233</v>
      </c>
      <c r="C284" s="95">
        <f>'[12]Distillers'' Corn Oil Complex'!$AD108</f>
        <v>164.3963753382962</v>
      </c>
      <c r="D284" s="386">
        <v>0</v>
      </c>
      <c r="E284" s="386">
        <v>0</v>
      </c>
      <c r="F284" s="73">
        <f>'[5]Soy Complex'!$BK408</f>
        <v>657.06299999999999</v>
      </c>
      <c r="G284" s="379">
        <v>0</v>
      </c>
      <c r="H284" s="60">
        <f>'[12]Poultry Byproduct Complex'!$AD247</f>
        <v>13.945280767206244</v>
      </c>
      <c r="I284" s="379">
        <f>'[12]Inedible Tallow Complex'!$AD107</f>
        <v>33.436403587412826</v>
      </c>
      <c r="J284" s="379">
        <f>'[12]CWG Complex'!$AD110</f>
        <v>19.608091188659177</v>
      </c>
      <c r="K284" s="379">
        <v>45</v>
      </c>
      <c r="L284" s="379">
        <f>'[12]Used Cooking Oil Complex'!$AD108+'[12]Yellow Grease Complex'!$AD108-M284</f>
        <v>50.921997882325229</v>
      </c>
      <c r="M284" s="60">
        <v>65.971000000000004</v>
      </c>
      <c r="N284" s="379">
        <v>0</v>
      </c>
      <c r="O284" s="379">
        <v>6</v>
      </c>
      <c r="P284" s="379">
        <f>(S284*Q284)</f>
        <v>1162.5500048392919</v>
      </c>
      <c r="Q284" s="107">
        <f>AVERAGE(Q260/$Q$639,Q272/$Q$640,Q224/$Q$636,Q236/$Q$637,Q248/$Q$638)*$Q$645+1.05</f>
        <v>8.7571089965673004</v>
      </c>
      <c r="R284" s="74">
        <v>2284</v>
      </c>
      <c r="S284" s="128">
        <f>[3]Biodiesel!$N21</f>
        <v>132.755</v>
      </c>
      <c r="T284" s="99">
        <f t="shared" si="194"/>
        <v>51.915758491993785</v>
      </c>
      <c r="U284" s="99">
        <f t="shared" si="194"/>
        <v>77.130020593816056</v>
      </c>
      <c r="V284" s="98">
        <f t="shared" si="197"/>
        <v>52.455108259944538</v>
      </c>
      <c r="W284" s="100">
        <f t="shared" si="168"/>
        <v>-2.2000000000000028</v>
      </c>
      <c r="X284" s="100">
        <f t="shared" si="169"/>
        <v>129.04577908580984</v>
      </c>
      <c r="Y284" s="101">
        <f t="shared" si="170"/>
        <v>-6.6908030610216662E-2</v>
      </c>
      <c r="Z284" s="102">
        <f>V284/(X285/31)</f>
        <v>12.86404036009262</v>
      </c>
      <c r="AB284" s="4">
        <f t="shared" si="191"/>
        <v>1162.5500048392919</v>
      </c>
      <c r="AC284" s="54">
        <f t="shared" si="176"/>
        <v>3.7991075749367775E-2</v>
      </c>
      <c r="AD284" s="54">
        <f t="shared" si="177"/>
        <v>0.16519189523042588</v>
      </c>
      <c r="AE284" s="54">
        <f t="shared" si="178"/>
        <v>0.20012721295023739</v>
      </c>
      <c r="AF284" s="54">
        <f t="shared" si="159"/>
        <v>0.83917420725043301</v>
      </c>
      <c r="AH284" s="4">
        <f>AK284+F284</f>
        <v>821.45937533829624</v>
      </c>
      <c r="AI284" s="66">
        <f>AH284/30</f>
        <v>27.381979177943208</v>
      </c>
      <c r="AJ284" s="54">
        <f>AI284/AVERAGE(AI272,AI260,AI248,AI236,AI224)-1</f>
        <v>0.1223594263187211</v>
      </c>
      <c r="AK284" s="39">
        <f>SUM(C284:E284,G284)</f>
        <v>164.3963753382962</v>
      </c>
      <c r="AL284" s="66">
        <f>AK284/30</f>
        <v>5.4798791779432063</v>
      </c>
      <c r="AM284" s="54">
        <f>AL284/AVERAGE(AL272,AL260,AL248,AL236,AL224)-1</f>
        <v>-0.13385907465485536</v>
      </c>
      <c r="AN284" s="39">
        <f>SUM(H284:M284)</f>
        <v>228.88277342560349</v>
      </c>
      <c r="AO284" s="40">
        <f t="shared" si="164"/>
        <v>0.56519117222044213</v>
      </c>
      <c r="AP284" s="40">
        <f>SUM(B284:G284)/P284</f>
        <v>0.79795899320642738</v>
      </c>
      <c r="AQ284" s="40">
        <f>SUM(H284:M284)/P284</f>
        <v>0.19687993847390994</v>
      </c>
      <c r="AR284" s="41">
        <f>S284/(A285-A284)*365</f>
        <v>1563.0830645161291</v>
      </c>
      <c r="AS284" s="39">
        <f>R284-AR284</f>
        <v>720.91693548387093</v>
      </c>
      <c r="AT284" s="40">
        <f>(S284/(A285-A284)*365)/R284</f>
        <v>0.68436211231003896</v>
      </c>
      <c r="AU284" s="5">
        <f>AT284/AVERAGE(AT272,AT260,AT248,AT236,AT224)-1</f>
        <v>1.9206059088279215E-2</v>
      </c>
      <c r="AV284" s="44">
        <f>'[1]Monthly SBO'!$K268</f>
        <v>2.1098991304347821</v>
      </c>
      <c r="AW284" s="96">
        <f t="shared" si="155"/>
        <v>143.8884148744348</v>
      </c>
      <c r="AX284" s="71">
        <f t="shared" si="179"/>
        <v>4.2824193548387095</v>
      </c>
      <c r="AY284" s="54">
        <f t="shared" si="180"/>
        <v>-6.1896262000562641E-2</v>
      </c>
      <c r="AZ284" s="42">
        <f t="shared" si="181"/>
        <v>-0.57470967741935475</v>
      </c>
      <c r="BA284" s="67">
        <f t="shared" si="182"/>
        <v>21.902100000000001</v>
      </c>
      <c r="BB284" s="54">
        <f t="shared" si="183"/>
        <v>0.21206804145411051</v>
      </c>
      <c r="BC284" s="42">
        <f t="shared" si="184"/>
        <v>4.6693935742588231</v>
      </c>
      <c r="BD284" s="42">
        <f t="shared" si="185"/>
        <v>6.3656431164018272</v>
      </c>
      <c r="BE284" s="42">
        <f t="shared" si="186"/>
        <v>4.9494406990320519</v>
      </c>
      <c r="BF284" s="68">
        <f>[2]Prices!$L629</f>
        <v>76.405000000000001</v>
      </c>
      <c r="BG284" s="68">
        <f t="shared" si="187"/>
        <v>71.00500000000001</v>
      </c>
      <c r="BH284" s="42">
        <f t="shared" si="188"/>
        <v>1.2383441327128635</v>
      </c>
      <c r="BI284" s="42">
        <f t="shared" si="189"/>
        <v>0.80002904655487428</v>
      </c>
      <c r="BJ284" s="42">
        <f>SUM(L284:M284)*'[12]Yellow Grease Complex'!$BH$119/S284</f>
        <v>0</v>
      </c>
      <c r="BK284" s="42">
        <f>SUM(L284:M284)*'[12]Yellow Grease Complex'!$BH$120/S284</f>
        <v>0</v>
      </c>
      <c r="BL284" s="42">
        <f t="shared" si="156"/>
        <v>0.13833476081794185</v>
      </c>
      <c r="BM284" s="42">
        <f t="shared" si="157"/>
        <v>0.27411607554041539</v>
      </c>
      <c r="BN284" s="4">
        <f t="shared" si="98"/>
        <v>-209.76903225806427</v>
      </c>
      <c r="BO284" s="54">
        <f t="shared" si="104"/>
        <v>9.1357666881670394E-2</v>
      </c>
      <c r="BP284" s="54">
        <f t="shared" si="104"/>
        <v>0.14141015410431482</v>
      </c>
      <c r="BQ284" s="54">
        <f t="shared" si="143"/>
        <v>0.56519117222044213</v>
      </c>
      <c r="BR284" s="54">
        <f t="shared" si="105"/>
        <v>1.1995424462738706E-2</v>
      </c>
      <c r="BS284" s="54">
        <f t="shared" si="105"/>
        <v>2.8761260546409782E-2</v>
      </c>
      <c r="BT284" s="54">
        <f t="shared" si="105"/>
        <v>1.6866449707141632E-2</v>
      </c>
      <c r="BU284" s="54" cm="1">
        <f t="array" ref="BU284">SUM(K284:M284/$P284)</f>
        <v>0.13925680375761981</v>
      </c>
      <c r="BV284" s="71">
        <f>[3]Biodiesel!N5/1000000</f>
        <v>135.869438</v>
      </c>
      <c r="BW284" s="71">
        <f t="shared" si="158"/>
        <v>132.755</v>
      </c>
      <c r="BX284" s="71">
        <f t="shared" si="192"/>
        <v>-3.1144380000000069</v>
      </c>
      <c r="BY284" s="54">
        <f t="shared" si="193"/>
        <v>-6.5912558880355521</v>
      </c>
      <c r="EW284" s="4">
        <f>'[4]Renewable Diesel'!$AX147</f>
        <v>1750</v>
      </c>
      <c r="EX284" s="4">
        <f t="shared" si="99"/>
        <v>4034</v>
      </c>
    </row>
    <row r="285" spans="1:154">
      <c r="A285" s="30">
        <v>44652</v>
      </c>
      <c r="B285" s="60">
        <f>'[5]Canola Complex'!$BK344</f>
        <v>101.556</v>
      </c>
      <c r="C285" s="95">
        <f>'[12]Distillers'' Corn Oil Complex'!$AD109</f>
        <v>157.76216516262048</v>
      </c>
      <c r="D285" s="386">
        <v>0</v>
      </c>
      <c r="E285" s="386">
        <v>0</v>
      </c>
      <c r="F285" s="73">
        <f>'[5]Soy Complex'!$BK409</f>
        <v>578.07399999999996</v>
      </c>
      <c r="G285" s="379">
        <v>0</v>
      </c>
      <c r="H285" s="60">
        <f>'[12]Poultry Byproduct Complex'!$AD248</f>
        <v>11.616042093179136</v>
      </c>
      <c r="I285" s="379">
        <f>'[12]Inedible Tallow Complex'!$AD108</f>
        <v>34.742019646143326</v>
      </c>
      <c r="J285" s="379">
        <f>'[12]CWG Complex'!$AD111</f>
        <v>17.532824255587588</v>
      </c>
      <c r="K285" s="379">
        <v>50</v>
      </c>
      <c r="L285" s="379">
        <f>'[12]Used Cooking Oil Complex'!$AD109+'[12]Yellow Grease Complex'!$AD109-M285</f>
        <v>45.367528867878626</v>
      </c>
      <c r="M285" s="60">
        <v>62.128999999999998</v>
      </c>
      <c r="N285" s="379">
        <v>0</v>
      </c>
      <c r="O285" s="379">
        <v>6</v>
      </c>
      <c r="P285" s="382">
        <f t="shared" ref="P285:P298" si="198">SUM(B285:O285)</f>
        <v>1064.7795800254089</v>
      </c>
      <c r="Q285" s="36">
        <f t="shared" ref="Q285:Q312" si="199">P285/S285</f>
        <v>8.4011581009090026</v>
      </c>
      <c r="R285" s="74">
        <v>2225</v>
      </c>
      <c r="S285" s="128">
        <f>[3]Biodiesel!$N22</f>
        <v>126.742</v>
      </c>
      <c r="T285" s="99">
        <f t="shared" si="194"/>
        <v>53.527652196700679</v>
      </c>
      <c r="U285" s="99">
        <f t="shared" si="194"/>
        <v>72.879628139799493</v>
      </c>
      <c r="V285" s="98">
        <f t="shared" si="197"/>
        <v>47.415108259944539</v>
      </c>
      <c r="W285" s="100">
        <f t="shared" si="168"/>
        <v>-5.0399999999999991</v>
      </c>
      <c r="X285" s="100">
        <f t="shared" si="169"/>
        <v>126.40728033650018</v>
      </c>
      <c r="Y285" s="101">
        <f t="shared" si="170"/>
        <v>-0.10511970790564118</v>
      </c>
      <c r="Z285" s="102">
        <f>V285/(X286/30)</f>
        <v>10.663533746922383</v>
      </c>
      <c r="AB285" s="4">
        <f t="shared" si="191"/>
        <v>1064.7795800254089</v>
      </c>
      <c r="AC285" s="54">
        <f t="shared" si="176"/>
        <v>-3.0651903530062752E-2</v>
      </c>
      <c r="AD285" s="54">
        <f t="shared" si="177"/>
        <v>0.11284116839286207</v>
      </c>
      <c r="AE285" s="54">
        <f t="shared" si="178"/>
        <v>0.21439849334906624</v>
      </c>
      <c r="AF285" s="54">
        <f t="shared" si="159"/>
        <v>0.87472940179579151</v>
      </c>
      <c r="AH285" s="4">
        <f t="shared" ref="AH285:AH291" si="200">AK285+F285</f>
        <v>735.83616516262043</v>
      </c>
      <c r="AI285" s="66">
        <f t="shared" ref="AI285:AI291" si="201">AH285/30</f>
        <v>24.527872172087349</v>
      </c>
      <c r="AJ285" s="54">
        <f t="shared" ref="AJ285:AJ291" si="202">AI285/AVERAGE(AI273,AI261,AI249,AI237,AI225)-1</f>
        <v>-3.4979831451840582E-2</v>
      </c>
      <c r="AK285" s="39">
        <f t="shared" ref="AK285:AK291" si="203">SUM(C285:E285,G285)</f>
        <v>157.76216516262048</v>
      </c>
      <c r="AL285" s="66">
        <f t="shared" ref="AL285:AL291" si="204">AK285/30</f>
        <v>5.2587388387540157</v>
      </c>
      <c r="AM285" s="54">
        <f t="shared" ref="AM285:AM291" si="205">AL285/AVERAGE(AL273,AL261,AL249,AL237,AL225)-1</f>
        <v>-0.2246432219894442</v>
      </c>
      <c r="AN285" s="39">
        <f t="shared" ref="AN285:AN291" si="206">SUM(H285:M285)</f>
        <v>221.38741486278866</v>
      </c>
      <c r="AO285" s="40">
        <f t="shared" si="164"/>
        <v>0.54290485171231906</v>
      </c>
      <c r="AP285" s="40">
        <f t="shared" ref="AP285:AP291" si="207">SUM(B285:G285)/P285</f>
        <v>0.78644649171675285</v>
      </c>
      <c r="AQ285" s="40">
        <f t="shared" ref="AQ285:AQ291" si="208">SUM(H285:M285)/P285</f>
        <v>0.20791853921306949</v>
      </c>
      <c r="AR285" s="41">
        <f t="shared" ref="AR285:AR291" si="209">S285/(A286-A285)*365</f>
        <v>1542.0276666666668</v>
      </c>
      <c r="AS285" s="39">
        <f t="shared" ref="AS285:AS291" si="210">R285-AR285</f>
        <v>682.97233333333315</v>
      </c>
      <c r="AT285" s="40">
        <f t="shared" ref="AT285:AT291" si="211">(S285/(A286-A285)*365)/R285</f>
        <v>0.69304614232209749</v>
      </c>
      <c r="AU285" s="5">
        <f>AT285/AVERAGE(AT273,AT261,AT249,AT237,AT225)-1</f>
        <v>-6.2760398585320898E-3</v>
      </c>
      <c r="AV285" s="44">
        <f>'[1]Monthly SBO'!$K269</f>
        <v>2.1658939999999993</v>
      </c>
      <c r="AW285" s="96">
        <f>-8.5841*AV285+162</f>
        <v>143.40774931460001</v>
      </c>
      <c r="AX285" s="71">
        <f t="shared" si="179"/>
        <v>4.088451612903226</v>
      </c>
      <c r="AY285" s="54">
        <f t="shared" si="180"/>
        <v>-0.11867089267758757</v>
      </c>
      <c r="AZ285" s="42">
        <f t="shared" si="181"/>
        <v>-0.55796774193548337</v>
      </c>
      <c r="BA285" s="67">
        <f t="shared" si="182"/>
        <v>19.269133333333333</v>
      </c>
      <c r="BB285" s="54">
        <f t="shared" si="183"/>
        <v>4.2130738845476579E-2</v>
      </c>
      <c r="BC285" s="42">
        <f t="shared" si="184"/>
        <v>1.0934379472336602</v>
      </c>
      <c r="BD285" s="42">
        <f t="shared" si="185"/>
        <v>5.8211533639818951</v>
      </c>
      <c r="BE285" s="42">
        <f t="shared" si="186"/>
        <v>4.5610294929857504</v>
      </c>
      <c r="BF285" s="68">
        <f>[2]Prices!$L630</f>
        <v>83.846000000000004</v>
      </c>
      <c r="BG285" s="68">
        <f t="shared" si="187"/>
        <v>77.053666666666672</v>
      </c>
      <c r="BH285" s="42">
        <f t="shared" si="188"/>
        <v>1.2447504786307655</v>
      </c>
      <c r="BI285" s="42">
        <f t="shared" si="189"/>
        <v>0.80128134320114874</v>
      </c>
      <c r="BJ285" s="42">
        <f>SUM(L285:M285)*'[12]Yellow Grease Complex'!$BH$119/S285</f>
        <v>0</v>
      </c>
      <c r="BK285" s="42">
        <f>SUM(L285:M285)*'[12]Yellow Grease Complex'!$BH$120/S285</f>
        <v>0</v>
      </c>
      <c r="BL285" s="42">
        <f t="shared" si="156"/>
        <v>0.15096307152860003</v>
      </c>
      <c r="BM285" s="42">
        <f t="shared" si="157"/>
        <v>0.19229512273504168</v>
      </c>
      <c r="BN285" s="4">
        <f t="shared" si="98"/>
        <v>-210.44683333333296</v>
      </c>
      <c r="BO285" s="54">
        <f t="shared" si="104"/>
        <v>9.5377486481828061E-2</v>
      </c>
      <c r="BP285" s="54">
        <f t="shared" si="104"/>
        <v>0.14816415352260587</v>
      </c>
      <c r="BQ285" s="54">
        <f t="shared" si="143"/>
        <v>0.54290485171231906</v>
      </c>
      <c r="BR285" s="54">
        <f t="shared" si="105"/>
        <v>1.0909339652157813E-2</v>
      </c>
      <c r="BS285" s="54">
        <f t="shared" si="105"/>
        <v>3.2628367690254047E-2</v>
      </c>
      <c r="BT285" s="54">
        <f t="shared" si="105"/>
        <v>1.6466153732182957E-2</v>
      </c>
      <c r="BU285" s="54" cm="1">
        <f t="array" ref="BU285">SUM(K285:M285/$P285)</f>
        <v>0.1479146781384747</v>
      </c>
      <c r="BV285" s="71">
        <f>[3]Biodiesel!N6/1000000</f>
        <v>144.286382</v>
      </c>
      <c r="BW285" s="71">
        <f t="shared" si="158"/>
        <v>126.742</v>
      </c>
      <c r="BX285" s="71">
        <f t="shared" si="192"/>
        <v>-17.544381999999999</v>
      </c>
      <c r="BY285" s="54">
        <f t="shared" si="193"/>
        <v>5.461928233643274</v>
      </c>
      <c r="EW285" s="4">
        <f>'[4]Renewable Diesel'!$AX148</f>
        <v>1922</v>
      </c>
      <c r="EX285" s="4">
        <f t="shared" si="99"/>
        <v>4147</v>
      </c>
    </row>
    <row r="286" spans="1:154">
      <c r="A286" s="30">
        <v>44682</v>
      </c>
      <c r="B286" s="60">
        <f>'[5]Canola Complex'!$BK345</f>
        <v>121.788</v>
      </c>
      <c r="C286" s="95">
        <f>'[12]Distillers'' Corn Oil Complex'!$AD110</f>
        <v>148.10802853691865</v>
      </c>
      <c r="D286" s="386">
        <v>0</v>
      </c>
      <c r="E286" s="386">
        <v>0</v>
      </c>
      <c r="F286" s="73">
        <f>'[5]Soy Complex'!$BK410</f>
        <v>593.74400000000003</v>
      </c>
      <c r="G286" s="379">
        <v>1</v>
      </c>
      <c r="H286" s="60">
        <f>'[12]Poultry Byproduct Complex'!$AD249</f>
        <v>7.7839089713121261</v>
      </c>
      <c r="I286" s="379">
        <f>'[12]Inedible Tallow Complex'!$AD109</f>
        <v>26.180596370130456</v>
      </c>
      <c r="J286" s="379">
        <f>'[12]CWG Complex'!$AD112</f>
        <v>20.553320262475836</v>
      </c>
      <c r="K286" s="379">
        <v>55</v>
      </c>
      <c r="L286" s="379">
        <f>'[12]Used Cooking Oil Complex'!$AD110+'[12]Yellow Grease Complex'!$AD110-M286</f>
        <v>64.232913074375588</v>
      </c>
      <c r="M286" s="60">
        <v>62.122</v>
      </c>
      <c r="N286" s="379">
        <v>0</v>
      </c>
      <c r="O286" s="379">
        <v>6</v>
      </c>
      <c r="P286" s="382">
        <f t="shared" si="198"/>
        <v>1106.5127672152128</v>
      </c>
      <c r="Q286" s="36">
        <f t="shared" si="199"/>
        <v>8.1272788966067271</v>
      </c>
      <c r="R286" s="74">
        <v>2223</v>
      </c>
      <c r="S286" s="128">
        <f>[3]Biodiesel!$N23</f>
        <v>136.148</v>
      </c>
      <c r="T286" s="99">
        <f t="shared" si="194"/>
        <v>60.004328031724313</v>
      </c>
      <c r="U286" s="99">
        <f t="shared" si="194"/>
        <v>73.389843314980752</v>
      </c>
      <c r="V286" s="98">
        <f t="shared" si="197"/>
        <v>43.69510825994454</v>
      </c>
      <c r="W286" s="100">
        <f t="shared" si="168"/>
        <v>-3.7199999999999989</v>
      </c>
      <c r="X286" s="100">
        <f t="shared" si="169"/>
        <v>133.39417134670506</v>
      </c>
      <c r="Y286" s="101">
        <f t="shared" si="170"/>
        <v>-0.11882676139203074</v>
      </c>
      <c r="Z286" s="102">
        <f>V286/(X287/31)</f>
        <v>10.109859239542335</v>
      </c>
      <c r="AB286" s="4">
        <f t="shared" si="191"/>
        <v>1106.5127672152128</v>
      </c>
      <c r="AC286" s="54">
        <f t="shared" si="176"/>
        <v>-3.948718400509621E-2</v>
      </c>
      <c r="AD286" s="54">
        <f t="shared" si="177"/>
        <v>6.209872732114774E-2</v>
      </c>
      <c r="AE286" s="54">
        <f t="shared" si="178"/>
        <v>0.20072372802238125</v>
      </c>
      <c r="AF286" s="54">
        <f t="shared" si="159"/>
        <v>0.9042066961757913</v>
      </c>
      <c r="AH286" s="4">
        <f t="shared" si="200"/>
        <v>742.85202853691862</v>
      </c>
      <c r="AI286" s="66">
        <f t="shared" si="201"/>
        <v>24.761734284563953</v>
      </c>
      <c r="AJ286" s="54">
        <f t="shared" si="202"/>
        <v>-0.1054195882019191</v>
      </c>
      <c r="AK286" s="39">
        <f t="shared" si="203"/>
        <v>149.10802853691865</v>
      </c>
      <c r="AL286" s="66">
        <f t="shared" si="204"/>
        <v>4.9702676178972887</v>
      </c>
      <c r="AM286" s="54">
        <f t="shared" si="205"/>
        <v>-0.26263247478596141</v>
      </c>
      <c r="AN286" s="39">
        <f t="shared" si="206"/>
        <v>235.87273867829401</v>
      </c>
      <c r="AO286" s="40">
        <f t="shared" si="164"/>
        <v>0.53659028399129072</v>
      </c>
      <c r="AP286" s="40">
        <f t="shared" si="207"/>
        <v>0.78140989797431704</v>
      </c>
      <c r="AQ286" s="40">
        <f t="shared" si="208"/>
        <v>0.2131676612027899</v>
      </c>
      <c r="AR286" s="41">
        <f t="shared" si="209"/>
        <v>1603.0329032258064</v>
      </c>
      <c r="AS286" s="39">
        <f t="shared" si="210"/>
        <v>619.96709677419358</v>
      </c>
      <c r="AT286" s="40">
        <f t="shared" si="211"/>
        <v>0.7211124171056259</v>
      </c>
      <c r="AU286" s="5">
        <f>AT286/AVERAGE(AT274,AT262,AT250,AT238,AT226)-1</f>
        <v>1.7752865656477823E-2</v>
      </c>
      <c r="AV286" s="44">
        <f>'[1]Monthly SBO'!$K270</f>
        <v>2.4144619047619043</v>
      </c>
      <c r="AW286" s="96">
        <f>-8.5841*AV286+162</f>
        <v>141.27401756333333</v>
      </c>
      <c r="AX286" s="71">
        <f t="shared" si="179"/>
        <v>4.3918709677419354</v>
      </c>
      <c r="AY286" s="54">
        <f t="shared" si="180"/>
        <v>-8.3235247378613431E-2</v>
      </c>
      <c r="AZ286" s="42">
        <f t="shared" si="181"/>
        <v>-0.39993548387096745</v>
      </c>
      <c r="BA286" s="67">
        <f t="shared" si="182"/>
        <v>19.791466666666668</v>
      </c>
      <c r="BB286" s="54">
        <f t="shared" si="183"/>
        <v>-4.692783388488786E-2</v>
      </c>
      <c r="BC286" s="42">
        <f t="shared" si="184"/>
        <v>-0.44998919241907487</v>
      </c>
      <c r="BD286" s="42">
        <f t="shared" si="185"/>
        <v>5.5688492310969897</v>
      </c>
      <c r="BE286" s="42">
        <f t="shared" si="186"/>
        <v>4.3610188912066281</v>
      </c>
      <c r="BF286" s="68">
        <f>[2]Prices!$L631</f>
        <v>87.385000000000005</v>
      </c>
      <c r="BG286" s="68">
        <f t="shared" si="187"/>
        <v>82.545333333333346</v>
      </c>
      <c r="BH286" s="42">
        <f t="shared" si="188"/>
        <v>1.0878457894123943</v>
      </c>
      <c r="BI286" s="42">
        <f t="shared" si="189"/>
        <v>0.89452654464259485</v>
      </c>
      <c r="BJ286" s="42">
        <f>SUM(L286:M286)*'[12]Yellow Grease Complex'!$BH$119/S286</f>
        <v>0</v>
      </c>
      <c r="BK286" s="42">
        <f>SUM(L286:M286)*'[12]Yellow Grease Complex'!$BH$120/S286</f>
        <v>0</v>
      </c>
      <c r="BL286" s="42">
        <f t="shared" si="156"/>
        <v>0.15669773375406268</v>
      </c>
      <c r="BM286" s="42">
        <f t="shared" si="157"/>
        <v>0.3217322380547758</v>
      </c>
      <c r="BN286" s="4">
        <f t="shared" si="98"/>
        <v>-145.97645161290302</v>
      </c>
      <c r="BO286" s="54">
        <f t="shared" si="104"/>
        <v>0.11006470382308085</v>
      </c>
      <c r="BP286" s="54">
        <f t="shared" si="104"/>
        <v>0.13385117002279664</v>
      </c>
      <c r="BQ286" s="54">
        <f t="shared" si="143"/>
        <v>0.53659028399129072</v>
      </c>
      <c r="BR286" s="54">
        <f t="shared" si="105"/>
        <v>7.0346309612875748E-3</v>
      </c>
      <c r="BS286" s="54">
        <f t="shared" si="105"/>
        <v>2.3660455754179674E-2</v>
      </c>
      <c r="BT286" s="54">
        <f t="shared" si="105"/>
        <v>1.8574860472873593E-2</v>
      </c>
      <c r="BU286" s="54" cm="1">
        <f t="array" ref="BU286">SUM(K286:M286/$P286)</f>
        <v>0.16389771401444905</v>
      </c>
      <c r="BV286" s="71">
        <f>[3]Biodiesel!N7/1000000</f>
        <v>139.87524300000001</v>
      </c>
      <c r="BW286" s="71">
        <f t="shared" si="158"/>
        <v>136.148</v>
      </c>
      <c r="BX286" s="71">
        <f t="shared" si="192"/>
        <v>-3.7272430000000156</v>
      </c>
      <c r="BY286" s="54">
        <f t="shared" si="193"/>
        <v>-0.34568706331584109</v>
      </c>
      <c r="EW286" s="4">
        <f>'[4]Renewable Diesel'!$AX149</f>
        <v>1947</v>
      </c>
      <c r="EX286" s="4">
        <f t="shared" si="99"/>
        <v>4170</v>
      </c>
    </row>
    <row r="287" spans="1:154">
      <c r="A287" s="30">
        <v>44713</v>
      </c>
      <c r="B287" s="60">
        <f>'[5]Canola Complex'!$BK346</f>
        <v>125.13800000000001</v>
      </c>
      <c r="C287" s="95">
        <f>'[12]Distillers'' Corn Oil Complex'!$AD111</f>
        <v>174.29355895617817</v>
      </c>
      <c r="D287" s="386">
        <v>0</v>
      </c>
      <c r="E287" s="386">
        <v>0</v>
      </c>
      <c r="F287" s="73">
        <f>'[5]Soy Complex'!$BK411</f>
        <v>559.88699999999994</v>
      </c>
      <c r="G287" s="379">
        <v>1</v>
      </c>
      <c r="H287" s="60">
        <f>'[12]Poultry Byproduct Complex'!$AD250</f>
        <v>7.6405620942472385</v>
      </c>
      <c r="I287" s="379">
        <f>'[12]Inedible Tallow Complex'!$AD110</f>
        <v>44.125254716974446</v>
      </c>
      <c r="J287" s="379">
        <f>'[12]CWG Complex'!$AD113</f>
        <v>21.490937486635943</v>
      </c>
      <c r="K287" s="379">
        <v>60</v>
      </c>
      <c r="L287" s="379">
        <f>'[12]Used Cooking Oil Complex'!$AD111+'[12]Yellow Grease Complex'!$AD111-M287</f>
        <v>26.850872769300096</v>
      </c>
      <c r="M287" s="60">
        <v>73.885999999999996</v>
      </c>
      <c r="N287" s="379">
        <v>0</v>
      </c>
      <c r="O287" s="379">
        <v>6</v>
      </c>
      <c r="P287" s="382">
        <f t="shared" si="198"/>
        <v>1100.3121860233359</v>
      </c>
      <c r="Q287" s="36">
        <f t="shared" si="199"/>
        <v>8.0227503373946281</v>
      </c>
      <c r="R287" s="74">
        <v>2223</v>
      </c>
      <c r="S287" s="128">
        <f>[3]Biodiesel!$N24</f>
        <v>137.149</v>
      </c>
      <c r="T287" s="99">
        <f t="shared" si="194"/>
        <v>59.744244360120156</v>
      </c>
      <c r="U287" s="99">
        <f t="shared" si="194"/>
        <v>74.238665190220914</v>
      </c>
      <c r="V287" s="98">
        <f t="shared" si="197"/>
        <v>39.855108259944537</v>
      </c>
      <c r="W287" s="100">
        <f t="shared" si="168"/>
        <v>-3.8400000000000034</v>
      </c>
      <c r="X287" s="100">
        <f t="shared" si="169"/>
        <v>133.98290955034108</v>
      </c>
      <c r="Y287" s="101">
        <f t="shared" si="170"/>
        <v>-0.10081791794017536</v>
      </c>
      <c r="Z287" s="102">
        <f>V287/(X288/30)</f>
        <v>8.3861654822655414</v>
      </c>
      <c r="AB287" s="4">
        <f t="shared" si="191"/>
        <v>1100.3121860233359</v>
      </c>
      <c r="AC287" s="54">
        <f t="shared" si="176"/>
        <v>-6.2032165621309643E-3</v>
      </c>
      <c r="AD287" s="54">
        <f t="shared" si="177"/>
        <v>5.3467400308923718E-2</v>
      </c>
      <c r="AE287" s="54">
        <f t="shared" si="178"/>
        <v>0.23843606420314342</v>
      </c>
      <c r="AF287" s="54">
        <f t="shared" si="159"/>
        <v>0.91598762156999736</v>
      </c>
      <c r="AH287" s="4">
        <f t="shared" si="200"/>
        <v>735.18055895617817</v>
      </c>
      <c r="AI287" s="66">
        <f t="shared" si="201"/>
        <v>24.506018631872607</v>
      </c>
      <c r="AJ287" s="54">
        <f t="shared" si="202"/>
        <v>-8.0872738688525292E-2</v>
      </c>
      <c r="AK287" s="39">
        <f t="shared" si="203"/>
        <v>175.29355895617817</v>
      </c>
      <c r="AL287" s="66">
        <f t="shared" si="204"/>
        <v>5.8431186318726054</v>
      </c>
      <c r="AM287" s="54">
        <f t="shared" si="205"/>
        <v>-0.17104445268540502</v>
      </c>
      <c r="AN287" s="39">
        <f t="shared" si="206"/>
        <v>233.99362706715775</v>
      </c>
      <c r="AO287" s="40">
        <f t="shared" si="164"/>
        <v>0.50884376917018492</v>
      </c>
      <c r="AP287" s="40">
        <f t="shared" si="207"/>
        <v>0.78188587737583415</v>
      </c>
      <c r="AQ287" s="40">
        <f t="shared" si="208"/>
        <v>0.21266112476027335</v>
      </c>
      <c r="AR287" s="41">
        <f t="shared" si="209"/>
        <v>1668.6461666666669</v>
      </c>
      <c r="AS287" s="39">
        <f t="shared" si="210"/>
        <v>554.35383333333311</v>
      </c>
      <c r="AT287" s="40">
        <f t="shared" si="211"/>
        <v>0.75062805518068687</v>
      </c>
      <c r="AU287" s="5">
        <f t="shared" ref="AU287:AU307" si="212">AT287/AVERAGE(AT275,AT263,AT251,AT239,AT227)-1</f>
        <v>3.0822218146838276E-2</v>
      </c>
      <c r="AV287" s="44">
        <f>'[1]Monthly SBO'!$K271</f>
        <v>1.4961571428571423</v>
      </c>
      <c r="AW287" s="96">
        <f t="shared" ref="AW287:AW307" si="213">-8.5841*AV287+162</f>
        <v>149.15683747</v>
      </c>
      <c r="AX287" s="71">
        <f t="shared" si="179"/>
        <v>4.4241612903225809</v>
      </c>
      <c r="AY287" s="54">
        <f t="shared" si="180"/>
        <v>-8.5830570475211587E-2</v>
      </c>
      <c r="AZ287" s="42">
        <f t="shared" si="181"/>
        <v>-0.20258064516128993</v>
      </c>
      <c r="BA287" s="67">
        <f t="shared" si="182"/>
        <v>18.662899999999997</v>
      </c>
      <c r="BB287" s="54">
        <f t="shared" si="183"/>
        <v>-5.4625234635997999E-2</v>
      </c>
      <c r="BC287" s="42">
        <f t="shared" si="184"/>
        <v>3.7455420361604812</v>
      </c>
      <c r="BD287" s="42">
        <f t="shared" si="185"/>
        <v>5.4871219129627171</v>
      </c>
      <c r="BE287" s="42">
        <f t="shared" si="186"/>
        <v>4.0823265207912556</v>
      </c>
      <c r="BF287" s="68">
        <f>[2]Prices!$L632</f>
        <v>80.297499999999999</v>
      </c>
      <c r="BG287" s="68">
        <f t="shared" si="187"/>
        <v>83.842833333333331</v>
      </c>
      <c r="BH287" s="42">
        <f t="shared" si="188"/>
        <v>1.2708336112999596</v>
      </c>
      <c r="BI287" s="42">
        <f t="shared" si="189"/>
        <v>0.91242371435446123</v>
      </c>
      <c r="BJ287" s="42">
        <f>SUM(L287:M287)*'[12]Yellow Grease Complex'!$BH$119/S287</f>
        <v>0</v>
      </c>
      <c r="BK287" s="42">
        <f>SUM(L287:M287)*'[12]Yellow Grease Complex'!$BH$120/S287</f>
        <v>0</v>
      </c>
      <c r="BL287" s="42">
        <f t="shared" si="156"/>
        <v>0.13412386804548493</v>
      </c>
      <c r="BM287" s="42">
        <f t="shared" si="157"/>
        <v>0.36638762386067847</v>
      </c>
      <c r="BN287" s="4">
        <f t="shared" ref="BN287:BN350" si="214">AR287-AR275</f>
        <v>-76.406666666666524</v>
      </c>
      <c r="BO287" s="54">
        <f t="shared" si="104"/>
        <v>0.113729541115294</v>
      </c>
      <c r="BP287" s="54">
        <f t="shared" si="104"/>
        <v>0.15840373411303987</v>
      </c>
      <c r="BQ287" s="54">
        <f t="shared" si="143"/>
        <v>0.50884376917018492</v>
      </c>
      <c r="BR287" s="54">
        <f t="shared" si="105"/>
        <v>6.9439947964778734E-3</v>
      </c>
      <c r="BS287" s="54">
        <f t="shared" si="105"/>
        <v>4.0102486619228099E-2</v>
      </c>
      <c r="BT287" s="54">
        <f t="shared" si="105"/>
        <v>1.9531672701278393E-2</v>
      </c>
      <c r="BU287" s="54" cm="1">
        <f t="array" ref="BU287">SUM(K287:M287/$P287)</f>
        <v>0.14608297064328896</v>
      </c>
      <c r="BV287" s="71">
        <f>[3]Biodiesel!N8/1000000</f>
        <v>142.855221</v>
      </c>
      <c r="BW287" s="71">
        <f t="shared" si="158"/>
        <v>137.149</v>
      </c>
      <c r="BX287" s="71">
        <f t="shared" si="192"/>
        <v>-5.7062209999999993</v>
      </c>
      <c r="BY287" s="54">
        <f t="shared" si="193"/>
        <v>-0.16598078819217199</v>
      </c>
      <c r="EW287" s="4">
        <f>'[4]Renewable Diesel'!$AX150</f>
        <v>1947</v>
      </c>
      <c r="EX287" s="4">
        <f t="shared" ref="EX287:EX350" si="215">EW287+R287</f>
        <v>4170</v>
      </c>
    </row>
    <row r="288" spans="1:154">
      <c r="A288" s="30">
        <v>44743</v>
      </c>
      <c r="B288" s="60">
        <f>'[5]Canola Complex'!$BK347</f>
        <v>132.958</v>
      </c>
      <c r="C288" s="95">
        <f>'[12]Distillers'' Corn Oil Complex'!$AD112</f>
        <v>154.27151619947387</v>
      </c>
      <c r="D288" s="386">
        <v>0</v>
      </c>
      <c r="E288" s="386">
        <v>0</v>
      </c>
      <c r="F288" s="73">
        <f>'[5]Soy Complex'!$BK412</f>
        <v>625.98500000000001</v>
      </c>
      <c r="G288" s="379">
        <v>1</v>
      </c>
      <c r="H288" s="60">
        <f>'[12]Poultry Byproduct Complex'!$AD251</f>
        <v>9.4493116801392887</v>
      </c>
      <c r="I288" s="379">
        <f>'[12]Inedible Tallow Complex'!$AD111</f>
        <v>53.705097905498256</v>
      </c>
      <c r="J288" s="379">
        <f>'[12]CWG Complex'!$AD114</f>
        <v>19.659876578107184</v>
      </c>
      <c r="K288" s="379">
        <v>60</v>
      </c>
      <c r="L288" s="379">
        <f>'[12]Used Cooking Oil Complex'!$AD112+'[12]Yellow Grease Complex'!$AD112-M288</f>
        <v>58.881039538933933</v>
      </c>
      <c r="M288" s="60">
        <v>75.650999999999996</v>
      </c>
      <c r="N288" s="379">
        <v>0</v>
      </c>
      <c r="O288" s="379">
        <v>6</v>
      </c>
      <c r="P288" s="382">
        <f t="shared" si="198"/>
        <v>1197.5608419021528</v>
      </c>
      <c r="Q288" s="36">
        <f t="shared" si="199"/>
        <v>8.1700152947342932</v>
      </c>
      <c r="R288" s="74">
        <v>2097</v>
      </c>
      <c r="S288" s="128">
        <f>[3]Biodiesel!$N25</f>
        <v>146.58000000000001</v>
      </c>
      <c r="T288" s="99">
        <f t="shared" ref="T288:U303" si="216">($S288+$V287)*AVERAGE(T287/($S287+$V286),T240/($S240+$V239),T252/($S252+$V251),T264/($S264+$V263),T276/($S276+$V275))</f>
        <v>61.344052373948365</v>
      </c>
      <c r="U288" s="99">
        <f t="shared" si="216"/>
        <v>81.230435373379947</v>
      </c>
      <c r="V288" s="98">
        <f t="shared" si="197"/>
        <v>36.135108259944538</v>
      </c>
      <c r="W288" s="100">
        <f t="shared" si="168"/>
        <v>-3.7199999999999989</v>
      </c>
      <c r="X288" s="100">
        <f t="shared" si="169"/>
        <v>142.57448774732831</v>
      </c>
      <c r="Y288" s="101">
        <f t="shared" si="170"/>
        <v>-0.1003207269853007</v>
      </c>
      <c r="Z288" s="102">
        <f>V288/(X289/31)</f>
        <v>7.7336571256057285</v>
      </c>
      <c r="AB288" s="4">
        <f t="shared" si="191"/>
        <v>1197.5608419021528</v>
      </c>
      <c r="AC288" s="54">
        <f t="shared" si="176"/>
        <v>6.663810337428E-2</v>
      </c>
      <c r="AD288" s="54">
        <f t="shared" si="177"/>
        <v>7.4854108014629217E-2</v>
      </c>
      <c r="AE288" s="54">
        <f t="shared" si="178"/>
        <v>0.19874588304851878</v>
      </c>
      <c r="AF288" s="54">
        <f t="shared" si="159"/>
        <v>0.89947689629618943</v>
      </c>
      <c r="AH288" s="4">
        <f t="shared" si="200"/>
        <v>781.25651619947394</v>
      </c>
      <c r="AI288" s="66">
        <f t="shared" si="201"/>
        <v>26.041883873315797</v>
      </c>
      <c r="AJ288" s="54">
        <f t="shared" si="202"/>
        <v>-0.11772864625304413</v>
      </c>
      <c r="AK288" s="39">
        <f t="shared" si="203"/>
        <v>155.27151619947387</v>
      </c>
      <c r="AL288" s="66">
        <f t="shared" si="204"/>
        <v>5.1757172066491286</v>
      </c>
      <c r="AM288" s="54">
        <f t="shared" si="205"/>
        <v>-0.2996103609420121</v>
      </c>
      <c r="AN288" s="39">
        <f t="shared" si="206"/>
        <v>277.34632570267866</v>
      </c>
      <c r="AO288" s="40">
        <f t="shared" si="164"/>
        <v>0.52271665713928406</v>
      </c>
      <c r="AP288" s="40">
        <f t="shared" si="207"/>
        <v>0.76339713542017285</v>
      </c>
      <c r="AQ288" s="40">
        <f t="shared" si="208"/>
        <v>0.2315926807210513</v>
      </c>
      <c r="AR288" s="41">
        <f t="shared" si="209"/>
        <v>1725.8612903225808</v>
      </c>
      <c r="AS288" s="39">
        <f t="shared" si="210"/>
        <v>371.13870967741923</v>
      </c>
      <c r="AT288" s="40">
        <f t="shared" si="211"/>
        <v>0.82301444459827411</v>
      </c>
      <c r="AU288" s="5">
        <f t="shared" si="212"/>
        <v>9.7329008032567721E-2</v>
      </c>
      <c r="AV288" s="44">
        <f>'[1]Monthly SBO'!$K272</f>
        <v>1.0864705882352939</v>
      </c>
      <c r="AW288" s="96">
        <f t="shared" si="213"/>
        <v>152.67362782352942</v>
      </c>
      <c r="AX288" s="71">
        <f t="shared" si="179"/>
        <v>4.7283870967741937</v>
      </c>
      <c r="AY288" s="54">
        <f t="shared" si="180"/>
        <v>-6.7758881666814985E-2</v>
      </c>
      <c r="AZ288" s="42">
        <f t="shared" si="181"/>
        <v>-8.3548387096773702E-2</v>
      </c>
      <c r="BA288" s="67">
        <f t="shared" si="182"/>
        <v>20.866166666666668</v>
      </c>
      <c r="BB288" s="54">
        <f t="shared" si="183"/>
        <v>-5.6985756856617109E-2</v>
      </c>
      <c r="BC288" s="42">
        <f t="shared" si="184"/>
        <v>0.12028892714064199</v>
      </c>
      <c r="BD288" s="42">
        <f t="shared" si="185"/>
        <v>5.4796375462629978</v>
      </c>
      <c r="BE288" s="42">
        <f t="shared" si="186"/>
        <v>4.2706030836403324</v>
      </c>
      <c r="BF288" s="68">
        <f>[2]Prices!$L633</f>
        <v>67.74799999999999</v>
      </c>
      <c r="BG288" s="68">
        <f t="shared" si="187"/>
        <v>78.476833333333332</v>
      </c>
      <c r="BH288" s="42">
        <f t="shared" si="188"/>
        <v>1.0524731627744157</v>
      </c>
      <c r="BI288" s="42">
        <f t="shared" si="189"/>
        <v>0.90706781279847171</v>
      </c>
      <c r="BJ288" s="42">
        <f>SUM(L288:M288)*'[12]Yellow Grease Complex'!$BH$119/S288</f>
        <v>0</v>
      </c>
      <c r="BK288" s="42">
        <f>SUM(L288:M288)*'[12]Yellow Grease Complex'!$BH$120/S288</f>
        <v>0</v>
      </c>
      <c r="BL288" s="42">
        <f t="shared" si="156"/>
        <v>0.13351366211006568</v>
      </c>
      <c r="BM288" s="42">
        <f t="shared" si="157"/>
        <v>0.2797546624642408</v>
      </c>
      <c r="BN288" s="4">
        <f t="shared" si="214"/>
        <v>-30.495161290322358</v>
      </c>
      <c r="BO288" s="54">
        <f t="shared" si="104"/>
        <v>0.11102400424918318</v>
      </c>
      <c r="BP288" s="54">
        <f t="shared" si="104"/>
        <v>0.12882144338857623</v>
      </c>
      <c r="BQ288" s="54">
        <f t="shared" si="143"/>
        <v>0.52271665713928406</v>
      </c>
      <c r="BR288" s="54">
        <f t="shared" si="105"/>
        <v>7.8904648093957534E-3</v>
      </c>
      <c r="BS288" s="54">
        <f t="shared" si="105"/>
        <v>4.4845402443349308E-2</v>
      </c>
      <c r="BT288" s="54">
        <f t="shared" si="105"/>
        <v>1.6416599382859165E-2</v>
      </c>
      <c r="BU288" s="54" cm="1">
        <f t="array" ref="BU288">SUM(K288:M288/$P288)</f>
        <v>0.16244021408544707</v>
      </c>
      <c r="BV288" s="71">
        <f>[3]Biodiesel!N9/1000000</f>
        <v>137.54586599999999</v>
      </c>
      <c r="BW288" s="71">
        <f t="shared" si="158"/>
        <v>146.58000000000001</v>
      </c>
      <c r="BX288" s="71">
        <f t="shared" si="192"/>
        <v>9.034134000000023</v>
      </c>
      <c r="BY288" s="54">
        <f t="shared" si="193"/>
        <v>-4.479627265575818</v>
      </c>
      <c r="EW288" s="4">
        <f>'[4]Renewable Diesel'!$AX151</f>
        <v>2174</v>
      </c>
      <c r="EX288" s="4">
        <f t="shared" si="215"/>
        <v>4271</v>
      </c>
    </row>
    <row r="289" spans="1:156">
      <c r="A289" s="30">
        <v>44774</v>
      </c>
      <c r="B289" s="60">
        <f>'[5]Canola Complex'!$BK348</f>
        <v>133.40799999999999</v>
      </c>
      <c r="C289" s="95">
        <f>'[12]Distillers'' Corn Oil Complex'!$AD113</f>
        <v>166.45136479140911</v>
      </c>
      <c r="D289" s="386">
        <v>0</v>
      </c>
      <c r="E289" s="386">
        <v>0</v>
      </c>
      <c r="F289" s="73">
        <f>'[5]Soy Complex'!$BK413</f>
        <v>642.899</v>
      </c>
      <c r="G289" s="379">
        <v>1</v>
      </c>
      <c r="H289" s="60">
        <f>'[12]Poultry Byproduct Complex'!$AD252</f>
        <v>10.949932258344866</v>
      </c>
      <c r="I289" s="379">
        <f>'[12]Inedible Tallow Complex'!$AD112</f>
        <v>41.34410230160276</v>
      </c>
      <c r="J289" s="379">
        <f>'[12]CWG Complex'!$AD115</f>
        <v>19.731583582260278</v>
      </c>
      <c r="K289" s="382">
        <v>61.83</v>
      </c>
      <c r="L289" s="379">
        <f>'[12]Used Cooking Oil Complex'!$AD113+'[12]Yellow Grease Complex'!$AD113-M289</f>
        <v>40.03881507936002</v>
      </c>
      <c r="M289" s="60">
        <v>76.340999999999994</v>
      </c>
      <c r="N289" s="379">
        <v>0</v>
      </c>
      <c r="O289" s="379">
        <v>6</v>
      </c>
      <c r="P289" s="382">
        <f t="shared" si="198"/>
        <v>1199.9937980129771</v>
      </c>
      <c r="Q289" s="36">
        <f t="shared" si="199"/>
        <v>8.1197520621771666</v>
      </c>
      <c r="R289" s="74">
        <v>2092</v>
      </c>
      <c r="S289" s="128">
        <f>[3]Biodiesel!$N26</f>
        <v>147.78700000000001</v>
      </c>
      <c r="T289" s="99">
        <f t="shared" si="216"/>
        <v>62.941229486689075</v>
      </c>
      <c r="U289" s="99">
        <f t="shared" si="216"/>
        <v>81.904648454989569</v>
      </c>
      <c r="V289" s="98">
        <f t="shared" si="197"/>
        <v>36.69510825994454</v>
      </c>
      <c r="W289" s="100">
        <f t="shared" si="168"/>
        <v>0.56000000000000227</v>
      </c>
      <c r="X289" s="100">
        <f t="shared" si="169"/>
        <v>144.84587794167865</v>
      </c>
      <c r="Y289" s="101">
        <f t="shared" si="170"/>
        <v>-9.7665848328967186E-2</v>
      </c>
      <c r="Z289" s="102">
        <f>V289/(X290/31)</f>
        <v>8.1765029045177489</v>
      </c>
      <c r="AB289" s="4">
        <f t="shared" si="191"/>
        <v>1199.9937980129771</v>
      </c>
      <c r="AC289" s="54">
        <f t="shared" si="176"/>
        <v>0.2312428159059301</v>
      </c>
      <c r="AD289" s="54">
        <f t="shared" si="177"/>
        <v>9.4247414044173361E-2</v>
      </c>
      <c r="AE289" s="54">
        <f t="shared" si="178"/>
        <v>0.20664069773635813</v>
      </c>
      <c r="AF289" s="54">
        <f t="shared" si="159"/>
        <v>0.90504487621381458</v>
      </c>
      <c r="AH289" s="4">
        <f t="shared" si="200"/>
        <v>810.35036479140911</v>
      </c>
      <c r="AI289" s="66">
        <f t="shared" si="201"/>
        <v>27.011678826380304</v>
      </c>
      <c r="AJ289" s="54">
        <f t="shared" si="202"/>
        <v>-5.3404648062521209E-2</v>
      </c>
      <c r="AK289" s="39">
        <f t="shared" si="203"/>
        <v>167.45136479140911</v>
      </c>
      <c r="AL289" s="66">
        <f t="shared" si="204"/>
        <v>5.5817121597136365</v>
      </c>
      <c r="AM289" s="54">
        <f t="shared" si="205"/>
        <v>-0.21895984466545815</v>
      </c>
      <c r="AN289" s="39">
        <f t="shared" si="206"/>
        <v>250.23543322156792</v>
      </c>
      <c r="AO289" s="40">
        <f t="shared" si="164"/>
        <v>0.53575193560546008</v>
      </c>
      <c r="AP289" s="40">
        <f t="shared" si="207"/>
        <v>0.78646936872018991</v>
      </c>
      <c r="AQ289" s="40">
        <f t="shared" si="208"/>
        <v>0.20853060543806393</v>
      </c>
      <c r="AR289" s="41">
        <f t="shared" si="209"/>
        <v>1740.0727419354839</v>
      </c>
      <c r="AS289" s="39">
        <f t="shared" si="210"/>
        <v>351.92725806451608</v>
      </c>
      <c r="AT289" s="40">
        <f t="shared" si="211"/>
        <v>0.83177473323875906</v>
      </c>
      <c r="AU289" s="5">
        <f t="shared" si="212"/>
        <v>9.9029609347436987E-2</v>
      </c>
      <c r="AV289" s="44">
        <f>'[1]Monthly SBO'!$K273</f>
        <v>1.642423636363636</v>
      </c>
      <c r="AW289" s="96">
        <f t="shared" si="213"/>
        <v>147.9012712630909</v>
      </c>
      <c r="AX289" s="71">
        <f t="shared" si="179"/>
        <v>4.7673225806451613</v>
      </c>
      <c r="AY289" s="54">
        <f t="shared" si="180"/>
        <v>-6.4049236100731766E-2</v>
      </c>
      <c r="AZ289" s="42">
        <f t="shared" si="181"/>
        <v>-5.5322580645161601E-2</v>
      </c>
      <c r="BA289" s="67">
        <f t="shared" si="182"/>
        <v>21.429966666666665</v>
      </c>
      <c r="BB289" s="54">
        <f t="shared" si="183"/>
        <v>9.4753568148353562E-3</v>
      </c>
      <c r="BC289" s="42">
        <f t="shared" si="184"/>
        <v>4.3107250776236761</v>
      </c>
      <c r="BD289" s="42">
        <f t="shared" si="185"/>
        <v>5.5945697337530857</v>
      </c>
      <c r="BE289" s="42">
        <f t="shared" si="186"/>
        <v>4.3501728839478435</v>
      </c>
      <c r="BF289" s="68">
        <f>[2]Prices!$L634</f>
        <v>72.334999999999994</v>
      </c>
      <c r="BG289" s="68">
        <f t="shared" si="187"/>
        <v>73.460166666666666</v>
      </c>
      <c r="BH289" s="42">
        <f t="shared" si="188"/>
        <v>1.12629233147306</v>
      </c>
      <c r="BI289" s="42">
        <f t="shared" si="189"/>
        <v>0.90270456806079002</v>
      </c>
      <c r="BJ289" s="42">
        <f>SUM(L289:M289)*'[12]Yellow Grease Complex'!$BH$119/S289</f>
        <v>0</v>
      </c>
      <c r="BK289" s="42">
        <f>SUM(L289:M289)*'[12]Yellow Grease Complex'!$BH$120/S289</f>
        <v>0</v>
      </c>
      <c r="BL289" s="42">
        <f t="shared" si="156"/>
        <v>0.12500803190353807</v>
      </c>
      <c r="BM289" s="42">
        <f t="shared" si="157"/>
        <v>0.36673471571415728</v>
      </c>
      <c r="BN289" s="4">
        <f t="shared" si="214"/>
        <v>-20.192741935484037</v>
      </c>
      <c r="BO289" s="54">
        <f t="shared" si="104"/>
        <v>0.11117390791594514</v>
      </c>
      <c r="BP289" s="54">
        <f t="shared" si="104"/>
        <v>0.13871018755849357</v>
      </c>
      <c r="BQ289" s="54">
        <f t="shared" si="143"/>
        <v>0.53575193560546008</v>
      </c>
      <c r="BR289" s="54">
        <f t="shared" si="105"/>
        <v>9.1249907095156922E-3</v>
      </c>
      <c r="BS289" s="54">
        <f t="shared" si="105"/>
        <v>3.4453596651968406E-2</v>
      </c>
      <c r="BT289" s="54">
        <f t="shared" si="105"/>
        <v>1.6443071301645924E-2</v>
      </c>
      <c r="BU289" s="54" cm="1">
        <f t="array" ref="BU289">SUM(K289:M289/$P289)</f>
        <v>0.14850894677493393</v>
      </c>
      <c r="BV289" s="71">
        <f>[3]Biodiesel!N10/1000000</f>
        <v>151.83311800000001</v>
      </c>
      <c r="BW289" s="71">
        <f t="shared" si="158"/>
        <v>147.78700000000001</v>
      </c>
      <c r="BX289" s="71">
        <f t="shared" si="192"/>
        <v>-4.046118000000007</v>
      </c>
      <c r="BY289" s="54">
        <f t="shared" si="193"/>
        <v>-0.28615807365546897</v>
      </c>
      <c r="EW289" s="4">
        <f>'[4]Renewable Diesel'!$AX152</f>
        <v>2219</v>
      </c>
      <c r="EX289" s="4">
        <f t="shared" si="215"/>
        <v>4311</v>
      </c>
    </row>
    <row r="290" spans="1:156" ht="12" thickBot="1">
      <c r="A290" s="30">
        <v>44805</v>
      </c>
      <c r="B290" s="60">
        <f>'[5]Canola Complex'!$BK349</f>
        <v>131.62100000000001</v>
      </c>
      <c r="C290" s="95">
        <f>'[12]Distillers'' Corn Oil Complex'!$AD114</f>
        <v>133.406418281404</v>
      </c>
      <c r="D290" s="386">
        <v>0</v>
      </c>
      <c r="E290" s="386">
        <v>0</v>
      </c>
      <c r="F290" s="73">
        <f>'[5]Soy Complex'!$BK414</f>
        <v>595.70399999999995</v>
      </c>
      <c r="G290" s="379">
        <v>0</v>
      </c>
      <c r="H290" s="60">
        <f>'[12]Poultry Byproduct Complex'!$AD253</f>
        <v>12.499562364605062</v>
      </c>
      <c r="I290" s="379">
        <f>'[12]Inedible Tallow Complex'!$AD113</f>
        <v>51.602875113423359</v>
      </c>
      <c r="J290" s="379">
        <f>'[12]CWG Complex'!$AD116</f>
        <v>17.589755161114937</v>
      </c>
      <c r="K290" s="379">
        <v>56</v>
      </c>
      <c r="L290" s="379">
        <f>'[12]Used Cooking Oil Complex'!$AD114+'[12]Yellow Grease Complex'!$AD114-M290</f>
        <v>56.14870594015045</v>
      </c>
      <c r="M290" s="60">
        <v>66.441000000000003</v>
      </c>
      <c r="N290" s="379">
        <v>0</v>
      </c>
      <c r="O290" s="379">
        <v>6</v>
      </c>
      <c r="P290" s="382">
        <f t="shared" si="198"/>
        <v>1127.0133168606978</v>
      </c>
      <c r="Q290" s="36">
        <f t="shared" si="199"/>
        <v>8.009532559116316</v>
      </c>
      <c r="R290" s="74">
        <v>2092</v>
      </c>
      <c r="S290" s="128">
        <f>[3]Biodiesel!$N27</f>
        <v>140.709</v>
      </c>
      <c r="T290" s="99">
        <f t="shared" si="216"/>
        <v>60.017201583713842</v>
      </c>
      <c r="U290" s="99">
        <f t="shared" si="216"/>
        <v>79.106867635383864</v>
      </c>
      <c r="V290" s="98">
        <f t="shared" si="197"/>
        <v>39.976465967715406</v>
      </c>
      <c r="W290" s="100">
        <f t="shared" si="168"/>
        <v>3.2813577077708658</v>
      </c>
      <c r="X290" s="100">
        <f t="shared" si="169"/>
        <v>139.12406921909769</v>
      </c>
      <c r="Y290" s="101">
        <f t="shared" si="170"/>
        <v>-6.2135273328929652E-2</v>
      </c>
      <c r="Z290" s="102">
        <f>V290/(X291/30)</f>
        <v>8.3340507647905095</v>
      </c>
      <c r="AB290" s="4">
        <f t="shared" si="191"/>
        <v>1127.0133168606978</v>
      </c>
      <c r="AC290" s="54">
        <f t="shared" si="176"/>
        <v>0.2149130668593473</v>
      </c>
      <c r="AD290" s="54">
        <f t="shared" si="177"/>
        <v>8.3727882711207124E-2</v>
      </c>
      <c r="AE290" s="54">
        <f t="shared" si="178"/>
        <v>0.18297148818125253</v>
      </c>
      <c r="AF290" s="54">
        <f t="shared" si="159"/>
        <v>0.91749923553725821</v>
      </c>
      <c r="AH290" s="4">
        <f t="shared" si="200"/>
        <v>729.11041828140401</v>
      </c>
      <c r="AI290" s="66">
        <f t="shared" si="201"/>
        <v>24.303680609380134</v>
      </c>
      <c r="AJ290" s="54">
        <f t="shared" si="202"/>
        <v>-0.11971873852638415</v>
      </c>
      <c r="AK290" s="39">
        <f t="shared" si="203"/>
        <v>133.406418281404</v>
      </c>
      <c r="AL290" s="66">
        <f t="shared" si="204"/>
        <v>4.4468806093801332</v>
      </c>
      <c r="AM290" s="54">
        <f t="shared" si="205"/>
        <v>-0.3053165470799053</v>
      </c>
      <c r="AN290" s="39">
        <f t="shared" si="206"/>
        <v>260.2818985792938</v>
      </c>
      <c r="AO290" s="40">
        <f t="shared" si="164"/>
        <v>0.52856873214181432</v>
      </c>
      <c r="AP290" s="40">
        <f t="shared" si="207"/>
        <v>0.76372781528347544</v>
      </c>
      <c r="AQ290" s="40">
        <f t="shared" si="208"/>
        <v>0.23094837894578793</v>
      </c>
      <c r="AR290" s="41">
        <f t="shared" si="209"/>
        <v>1711.9594999999999</v>
      </c>
      <c r="AS290" s="39">
        <f t="shared" si="210"/>
        <v>380.04050000000007</v>
      </c>
      <c r="AT290" s="40">
        <f t="shared" si="211"/>
        <v>0.81833628107074563</v>
      </c>
      <c r="AU290" s="5">
        <f t="shared" si="212"/>
        <v>0.11153215896673241</v>
      </c>
      <c r="AV290" s="44">
        <f>'[1]Monthly SBO'!$K274</f>
        <v>1.7933709999999994</v>
      </c>
      <c r="AW290" s="96">
        <f t="shared" si="213"/>
        <v>146.6055239989</v>
      </c>
      <c r="AX290" s="71">
        <f t="shared" si="179"/>
        <v>4.5389999999999997</v>
      </c>
      <c r="AY290" s="54">
        <f t="shared" si="180"/>
        <v>-6.954697043504332E-2</v>
      </c>
      <c r="AZ290" s="42">
        <f t="shared" si="181"/>
        <v>0.2240000000000002</v>
      </c>
      <c r="BA290" s="67">
        <f t="shared" si="182"/>
        <v>19.8568</v>
      </c>
      <c r="BB290" s="54">
        <f t="shared" si="183"/>
        <v>-6.3698107164297135E-2</v>
      </c>
      <c r="BC290" s="42">
        <f t="shared" si="184"/>
        <v>0.77281391248992293</v>
      </c>
      <c r="BD290" s="42">
        <f t="shared" si="185"/>
        <v>5.2407209074166321</v>
      </c>
      <c r="BE290" s="42">
        <f t="shared" si="186"/>
        <v>4.2335884698206936</v>
      </c>
      <c r="BF290" s="68">
        <f>[2]Prices!$L635</f>
        <v>70.626000000000005</v>
      </c>
      <c r="BG290" s="68">
        <f t="shared" si="187"/>
        <v>70.23633333333332</v>
      </c>
      <c r="BH290" s="42">
        <f t="shared" si="188"/>
        <v>0.94810153068676484</v>
      </c>
      <c r="BI290" s="42">
        <f t="shared" si="189"/>
        <v>0.93541280230831014</v>
      </c>
      <c r="BJ290" s="42">
        <f>SUM(L290:M290)*'[12]Yellow Grease Complex'!$BH$119/S290</f>
        <v>0</v>
      </c>
      <c r="BK290" s="42">
        <f>SUM(L290:M290)*'[12]Yellow Grease Complex'!$BH$120/S290</f>
        <v>0</v>
      </c>
      <c r="BL290" s="42">
        <f t="shared" si="156"/>
        <v>0.12607934305283547</v>
      </c>
      <c r="BM290" s="42">
        <f t="shared" si="157"/>
        <v>0.3769147638546968</v>
      </c>
      <c r="BN290" s="4">
        <f t="shared" si="214"/>
        <v>84.485333333333529</v>
      </c>
      <c r="BO290" s="54">
        <f t="shared" si="104"/>
        <v>0.11678743989168741</v>
      </c>
      <c r="BP290" s="54">
        <f t="shared" si="104"/>
        <v>0.11837164324997362</v>
      </c>
      <c r="BQ290" s="54">
        <f t="shared" si="143"/>
        <v>0.52856873214181432</v>
      </c>
      <c r="BR290" s="54">
        <f t="shared" si="105"/>
        <v>1.1090873708061113E-2</v>
      </c>
      <c r="BS290" s="54">
        <f t="shared" si="105"/>
        <v>4.5787280719240715E-2</v>
      </c>
      <c r="BT290" s="54">
        <f t="shared" si="105"/>
        <v>1.5607406672097986E-2</v>
      </c>
      <c r="BU290" s="54" cm="1">
        <f t="array" ref="BU290">SUM(K290:M290/$P290)</f>
        <v>0.1584628178463881</v>
      </c>
      <c r="BV290" s="71">
        <f>[3]Biodiesel!N11/1000000</f>
        <v>141.86094499999999</v>
      </c>
      <c r="BW290" s="71">
        <f t="shared" si="158"/>
        <v>140.709</v>
      </c>
      <c r="BX290" s="71">
        <f t="shared" si="192"/>
        <v>-1.1519449999999836</v>
      </c>
      <c r="BY290" s="54">
        <f t="shared" si="193"/>
        <v>-0.4780198244123558</v>
      </c>
      <c r="EW290" s="4">
        <f>'[4]Renewable Diesel'!$AX153</f>
        <v>2219</v>
      </c>
      <c r="EX290" s="4">
        <f t="shared" si="215"/>
        <v>4311</v>
      </c>
    </row>
    <row r="291" spans="1:156">
      <c r="A291" s="84">
        <v>44835</v>
      </c>
      <c r="B291" s="104">
        <f>'[5]Canola Complex'!$BL338</f>
        <v>167.27600000000001</v>
      </c>
      <c r="C291" s="94">
        <f>'[12]Distillers'' Corn Oil Complex'!$AE103</f>
        <v>106.99013809186347</v>
      </c>
      <c r="D291" s="385">
        <v>0</v>
      </c>
      <c r="E291" s="385">
        <v>0</v>
      </c>
      <c r="F291" s="85">
        <f>'[5]Soy Complex'!$BL$403</f>
        <v>640.09400000000005</v>
      </c>
      <c r="G291" s="381">
        <v>0</v>
      </c>
      <c r="H291" s="104">
        <f>'[12]Poultry Byproduct Complex'!$AE$242</f>
        <v>14.036830680131867</v>
      </c>
      <c r="I291" s="381">
        <f>'[12]Inedible Tallow Complex'!$AE$102</f>
        <v>54.835067504636712</v>
      </c>
      <c r="J291" s="381">
        <f>'[12]CWG Complex'!$AE$105</f>
        <v>18.342527144698717</v>
      </c>
      <c r="K291" s="381">
        <v>52</v>
      </c>
      <c r="L291" s="381">
        <f>'[12]Used Cooking Oil Complex'!$AE103+'[12]Yellow Grease Complex'!$AE103-M291</f>
        <v>63.967341280755541</v>
      </c>
      <c r="M291" s="104">
        <v>58.893999999999998</v>
      </c>
      <c r="N291" s="381">
        <v>0</v>
      </c>
      <c r="O291" s="381">
        <v>5</v>
      </c>
      <c r="P291" s="384">
        <f t="shared" si="198"/>
        <v>1181.4359047020864</v>
      </c>
      <c r="Q291" s="89">
        <f t="shared" si="199"/>
        <v>8.1207273975288441</v>
      </c>
      <c r="R291" s="90">
        <v>2092</v>
      </c>
      <c r="S291" s="128">
        <f>[3]Biodiesel!$N28</f>
        <v>145.48400000000001</v>
      </c>
      <c r="T291" s="99">
        <f t="shared" si="216"/>
        <v>61.404054532048654</v>
      </c>
      <c r="U291" s="99">
        <f t="shared" si="216"/>
        <v>82.49883409663714</v>
      </c>
      <c r="V291" s="98">
        <f t="shared" si="197"/>
        <v>44.767453847846348</v>
      </c>
      <c r="W291" s="100">
        <f t="shared" si="168"/>
        <v>4.7909878801309418</v>
      </c>
      <c r="X291" s="100">
        <f t="shared" si="169"/>
        <v>143.90288862868579</v>
      </c>
      <c r="Y291" s="101">
        <f t="shared" si="170"/>
        <v>-4.251796068588698E-2</v>
      </c>
      <c r="Z291" s="102">
        <f>V291/(X292/31)</f>
        <v>9.9907192343293545</v>
      </c>
      <c r="AB291" s="4">
        <f t="shared" si="191"/>
        <v>1181.4359047020864</v>
      </c>
      <c r="AC291" s="54">
        <f t="shared" si="176"/>
        <v>5.4262246733530306E-2</v>
      </c>
      <c r="AD291" s="54">
        <f t="shared" si="177"/>
        <v>7.5036437645770393E-2</v>
      </c>
      <c r="AE291" s="54">
        <f t="shared" si="178"/>
        <v>0.14321029270562249</v>
      </c>
      <c r="AF291" s="54">
        <f t="shared" si="159"/>
        <v>0.90493617631300338</v>
      </c>
      <c r="AH291" s="4">
        <f t="shared" si="200"/>
        <v>747.08413809186357</v>
      </c>
      <c r="AI291" s="66">
        <f t="shared" si="201"/>
        <v>24.902804603062119</v>
      </c>
      <c r="AJ291" s="54">
        <f t="shared" si="202"/>
        <v>-7.9001010256012694E-2</v>
      </c>
      <c r="AK291" s="39">
        <f t="shared" si="203"/>
        <v>106.99013809186347</v>
      </c>
      <c r="AL291" s="66">
        <f t="shared" si="204"/>
        <v>3.566337936395449</v>
      </c>
      <c r="AM291" s="54">
        <f t="shared" si="205"/>
        <v>-0.41068873310801846</v>
      </c>
      <c r="AN291" s="39">
        <f t="shared" si="206"/>
        <v>262.07576661022284</v>
      </c>
      <c r="AO291" s="40">
        <f t="shared" si="164"/>
        <v>0.54179325129060441</v>
      </c>
      <c r="AP291" s="40">
        <f t="shared" si="207"/>
        <v>0.77393969021318232</v>
      </c>
      <c r="AQ291" s="40">
        <f t="shared" si="208"/>
        <v>0.22182817160640506</v>
      </c>
      <c r="AR291" s="41">
        <f t="shared" si="209"/>
        <v>1712.9567741935484</v>
      </c>
      <c r="AS291" s="39">
        <f t="shared" si="210"/>
        <v>379.04322580645157</v>
      </c>
      <c r="AT291" s="40">
        <f t="shared" si="211"/>
        <v>0.81881298957626603</v>
      </c>
      <c r="AU291" s="5">
        <f t="shared" si="212"/>
        <v>0.1128332466258859</v>
      </c>
      <c r="AV291" s="44">
        <f>'[1]Monthly SBO'!$K275</f>
        <v>1.3770947368421049</v>
      </c>
      <c r="AW291" s="96">
        <f t="shared" si="213"/>
        <v>150.17888106947368</v>
      </c>
      <c r="AX291" s="71">
        <f t="shared" si="179"/>
        <v>4.6930322580645161</v>
      </c>
      <c r="AY291" s="54">
        <f t="shared" si="180"/>
        <v>-5.3912744904223264E-2</v>
      </c>
      <c r="AZ291" s="42">
        <f t="shared" si="181"/>
        <v>-1.2516129032258405E-2</v>
      </c>
      <c r="BA291" s="67">
        <f t="shared" si="182"/>
        <v>21.33646666666667</v>
      </c>
      <c r="BB291" s="54">
        <f t="shared" si="183"/>
        <v>1.6641867540548194E-2</v>
      </c>
      <c r="BC291" s="42">
        <f t="shared" si="184"/>
        <v>-0.34372916482370997</v>
      </c>
      <c r="BD291" s="42">
        <f t="shared" si="185"/>
        <v>5.1915854171598532</v>
      </c>
      <c r="BE291" s="42">
        <f t="shared" si="186"/>
        <v>4.399755299551841</v>
      </c>
      <c r="BF291" s="68">
        <f>[2]Prices!$L636</f>
        <v>72.67</v>
      </c>
      <c r="BG291" s="68">
        <f t="shared" si="187"/>
        <v>71.87700000000001</v>
      </c>
      <c r="BH291" s="42">
        <f t="shared" si="188"/>
        <v>0.73540827920502227</v>
      </c>
      <c r="BI291" s="42">
        <f t="shared" si="189"/>
        <v>1.1497896675923125</v>
      </c>
      <c r="BJ291" s="42">
        <f>SUM(L291:M291)*'[12]Yellow Grease Complex'!$BH$119/S291</f>
        <v>0</v>
      </c>
      <c r="BK291" s="42">
        <f>SUM(L291:M291)*'[12]Yellow Grease Complex'!$BH$120/S291</f>
        <v>0</v>
      </c>
      <c r="BL291" s="42">
        <f t="shared" si="156"/>
        <v>0.13388510888266911</v>
      </c>
      <c r="BM291" s="42">
        <f t="shared" si="157"/>
        <v>0.41668540591620057</v>
      </c>
      <c r="BN291" s="4">
        <f t="shared" si="214"/>
        <v>-4.5683870967743587</v>
      </c>
      <c r="BO291" s="54">
        <f t="shared" si="104"/>
        <v>0.14158702925333957</v>
      </c>
      <c r="BP291" s="54">
        <f t="shared" si="104"/>
        <v>9.0559409669238339E-2</v>
      </c>
      <c r="BQ291" s="54">
        <f t="shared" si="143"/>
        <v>0.54179325129060441</v>
      </c>
      <c r="BR291" s="54">
        <f t="shared" si="105"/>
        <v>1.1881161410674603E-2</v>
      </c>
      <c r="BS291" s="54">
        <f t="shared" si="105"/>
        <v>4.6413916562375042E-2</v>
      </c>
      <c r="BT291" s="54">
        <f t="shared" si="105"/>
        <v>1.5525621890866785E-2</v>
      </c>
      <c r="BU291" s="54" cm="1">
        <f t="array" ref="BU291">SUM(K291:M291/$P291)</f>
        <v>0.14800747174248863</v>
      </c>
      <c r="BV291" s="71">
        <f>[3]Biodiesel!N12/1000000</f>
        <v>138.04023000000001</v>
      </c>
      <c r="BW291" s="71">
        <f t="shared" si="158"/>
        <v>145.48400000000001</v>
      </c>
      <c r="BX291" s="71">
        <f t="shared" si="192"/>
        <v>7.4437700000000007</v>
      </c>
      <c r="BY291" s="54">
        <f t="shared" si="193"/>
        <v>1.9324410726195409</v>
      </c>
      <c r="EW291" s="4">
        <f>'[4]Renewable Diesel'!$AX154</f>
        <v>2219</v>
      </c>
      <c r="EX291" s="4">
        <f t="shared" si="215"/>
        <v>4311</v>
      </c>
    </row>
    <row r="292" spans="1:156">
      <c r="A292" s="30">
        <v>44866</v>
      </c>
      <c r="B292" s="60">
        <f>'[5]Canola Complex'!$BL339</f>
        <v>113.45</v>
      </c>
      <c r="C292" s="95">
        <f>'[12]Distillers'' Corn Oil Complex'!$AE104</f>
        <v>102.55446605916929</v>
      </c>
      <c r="D292" s="386">
        <v>0</v>
      </c>
      <c r="E292" s="386">
        <v>0</v>
      </c>
      <c r="F292" s="73">
        <f>'[5]Soy Complex'!$BL404</f>
        <v>593.81100000000004</v>
      </c>
      <c r="G292" s="379">
        <v>0</v>
      </c>
      <c r="H292" s="60">
        <f>'[12]Poultry Byproduct Complex'!$AE243</f>
        <v>16.366640745613111</v>
      </c>
      <c r="I292" s="379">
        <f>'[12]Inedible Tallow Complex'!$AE103</f>
        <v>59.214329663939431</v>
      </c>
      <c r="J292" s="379">
        <f>'[12]CWG Complex'!$AE106</f>
        <v>19.026145053098343</v>
      </c>
      <c r="K292" s="379">
        <v>48</v>
      </c>
      <c r="L292" s="379">
        <f>'[12]Used Cooking Oil Complex'!$AE104+'[12]Yellow Grease Complex'!$AE104-M292</f>
        <v>78.070150259732529</v>
      </c>
      <c r="M292" s="60">
        <v>67.478999999999999</v>
      </c>
      <c r="N292" s="379">
        <v>0</v>
      </c>
      <c r="O292" s="379">
        <v>25</v>
      </c>
      <c r="P292" s="382">
        <f t="shared" si="198"/>
        <v>1122.971731781553</v>
      </c>
      <c r="Q292" s="36">
        <f t="shared" si="199"/>
        <v>7.902241476775079</v>
      </c>
      <c r="R292" s="74">
        <v>2092</v>
      </c>
      <c r="S292" s="128">
        <f>[3]Biodiesel!$N29</f>
        <v>142.108</v>
      </c>
      <c r="T292" s="99">
        <f t="shared" si="216"/>
        <v>59.86515935548325</v>
      </c>
      <c r="U292" s="99">
        <f t="shared" si="216"/>
        <v>79.042864855087501</v>
      </c>
      <c r="V292" s="98">
        <f t="shared" si="197"/>
        <v>41.482129911933448</v>
      </c>
      <c r="W292" s="100">
        <f t="shared" si="168"/>
        <v>-3.2853239359128992</v>
      </c>
      <c r="X292" s="100">
        <f t="shared" si="169"/>
        <v>138.90802421057074</v>
      </c>
      <c r="Y292" s="101">
        <f t="shared" si="170"/>
        <v>-1.3646172499772624E-2</v>
      </c>
      <c r="Z292" s="102">
        <f>V292/(X293/30)</f>
        <v>9.5587953244670594</v>
      </c>
      <c r="AB292" s="4">
        <f t="shared" si="191"/>
        <v>1122.971731781553</v>
      </c>
      <c r="AC292" s="54">
        <f t="shared" si="176"/>
        <v>0.11530525079173803</v>
      </c>
      <c r="AD292" s="54">
        <f t="shared" si="177"/>
        <v>4.9441401569239707E-2</v>
      </c>
      <c r="AE292" s="54">
        <f t="shared" si="178"/>
        <v>0.14727103950105325</v>
      </c>
      <c r="AF292" s="54">
        <f t="shared" si="159"/>
        <v>0.92995639548578246</v>
      </c>
      <c r="AH292" s="4">
        <f>AK292+F292</f>
        <v>696.36546605916931</v>
      </c>
      <c r="AI292" s="66">
        <f>AH292/30</f>
        <v>23.212182201972311</v>
      </c>
      <c r="AJ292" s="54">
        <f>AI292/AVERAGE(AI280,AI268,AI256,AI244,AI232)-1</f>
        <v>-0.12018114356798792</v>
      </c>
      <c r="AK292" s="39">
        <f>SUM(C292:E292,G292)</f>
        <v>102.55446605916929</v>
      </c>
      <c r="AL292" s="66">
        <f>AK292/30</f>
        <v>3.4184822019723096</v>
      </c>
      <c r="AM292" s="54">
        <f>AL292/AVERAGE(AL280,AL268,AL256,AL244,AL232)-1</f>
        <v>-0.47547544708178791</v>
      </c>
      <c r="AN292" s="39">
        <f>SUM(H292:M292)</f>
        <v>288.15626572238341</v>
      </c>
      <c r="AO292" s="40">
        <f t="shared" si="164"/>
        <v>0.52878534979499525</v>
      </c>
      <c r="AP292" s="40">
        <f>SUM(B292:G292)/P292</f>
        <v>0.72113610978829112</v>
      </c>
      <c r="AQ292" s="40">
        <f>SUM(H292:M292)/P292</f>
        <v>0.25660153106902717</v>
      </c>
      <c r="AR292" s="41">
        <f>S292/(A293-A292)*365</f>
        <v>1728.9806666666668</v>
      </c>
      <c r="AS292" s="39">
        <f>R292-AR292</f>
        <v>363.01933333333318</v>
      </c>
      <c r="AT292" s="40">
        <f>(S292/(A293-A292)*365)/R292</f>
        <v>0.82647259400892292</v>
      </c>
      <c r="AU292" s="5">
        <f t="shared" si="212"/>
        <v>0.14570821652402088</v>
      </c>
      <c r="AV292" s="44">
        <f>'[1]Monthly SBO'!$K276</f>
        <v>2.1521133333333333</v>
      </c>
      <c r="AW292" s="96">
        <f t="shared" si="213"/>
        <v>143.52604393533335</v>
      </c>
      <c r="AX292" s="71">
        <f t="shared" si="179"/>
        <v>4.5841290322580646</v>
      </c>
      <c r="AY292" s="54">
        <f t="shared" si="180"/>
        <v>-3.6386946049747904E-2</v>
      </c>
      <c r="AZ292" s="42">
        <f t="shared" si="181"/>
        <v>3.2387096774193047E-2</v>
      </c>
      <c r="BA292" s="67">
        <f t="shared" si="182"/>
        <v>19.793700000000001</v>
      </c>
      <c r="BB292" s="54">
        <f t="shared" si="183"/>
        <v>-3.6200110819568643E-3</v>
      </c>
      <c r="BC292" s="42">
        <f t="shared" si="184"/>
        <v>3.3701366668664043</v>
      </c>
      <c r="BD292" s="42">
        <f t="shared" si="185"/>
        <v>5.0131406735981541</v>
      </c>
      <c r="BE292" s="42">
        <f t="shared" si="186"/>
        <v>4.1785895234610297</v>
      </c>
      <c r="BF292" s="68">
        <f>[2]Prices!$L637</f>
        <v>79.180000000000007</v>
      </c>
      <c r="BG292" s="68">
        <f t="shared" si="187"/>
        <v>74.158666666666662</v>
      </c>
      <c r="BH292" s="42">
        <f t="shared" si="188"/>
        <v>0.72166567722555575</v>
      </c>
      <c r="BI292" s="42">
        <f t="shared" si="189"/>
        <v>0.79833647648267514</v>
      </c>
      <c r="BJ292" s="42">
        <f>SUM(L292:M292)*'[12]Yellow Grease Complex'!$BH$119/S292</f>
        <v>0</v>
      </c>
      <c r="BK292" s="42">
        <f>SUM(L292:M292)*'[12]Yellow Grease Complex'!$BH$120/S292</f>
        <v>0</v>
      </c>
      <c r="BL292" s="42">
        <f t="shared" si="156"/>
        <v>0.17181831853992766</v>
      </c>
      <c r="BM292" s="42">
        <f t="shared" si="157"/>
        <v>0.57293256734829379</v>
      </c>
      <c r="BN292" s="4">
        <f t="shared" si="214"/>
        <v>12.215333333333319</v>
      </c>
      <c r="BO292" s="54">
        <f t="shared" si="104"/>
        <v>0.10102658578948892</v>
      </c>
      <c r="BP292" s="54">
        <f t="shared" si="104"/>
        <v>9.1324174203806924E-2</v>
      </c>
      <c r="BQ292" s="54">
        <f t="shared" si="143"/>
        <v>0.52878534979499525</v>
      </c>
      <c r="BR292" s="54">
        <f t="shared" si="105"/>
        <v>1.4574401369523383E-2</v>
      </c>
      <c r="BS292" s="54">
        <f t="shared" si="105"/>
        <v>5.2730026934870472E-2</v>
      </c>
      <c r="BT292" s="54">
        <f t="shared" si="105"/>
        <v>1.6942674970913178E-2</v>
      </c>
      <c r="BU292" s="54" cm="1">
        <f t="array" ref="BU292">SUM(K292:M292/$P292)</f>
        <v>0.17235442779372012</v>
      </c>
      <c r="BV292" s="71">
        <f>[3]Biodiesel!N13/1000000</f>
        <v>141.29557600000001</v>
      </c>
      <c r="BW292" s="71">
        <f t="shared" si="158"/>
        <v>142.108</v>
      </c>
      <c r="BX292" s="71">
        <f t="shared" si="192"/>
        <v>0.81242399999999293</v>
      </c>
      <c r="BY292" s="54">
        <f t="shared" si="193"/>
        <v>-0.8417473074462134</v>
      </c>
      <c r="EW292" s="4">
        <f>'[4]Renewable Diesel'!$AX155</f>
        <v>2755</v>
      </c>
      <c r="EX292" s="4">
        <f t="shared" si="215"/>
        <v>4847</v>
      </c>
    </row>
    <row r="293" spans="1:156">
      <c r="A293" s="30">
        <v>44896</v>
      </c>
      <c r="B293" s="60">
        <f>'[5]Canola Complex'!$BL340</f>
        <v>119.591805422766</v>
      </c>
      <c r="C293" s="95">
        <f>'[12]Distillers'' Corn Oil Complex'!$AE105</f>
        <v>110.42206778143442</v>
      </c>
      <c r="D293" s="386">
        <v>0</v>
      </c>
      <c r="E293" s="386">
        <v>0</v>
      </c>
      <c r="F293" s="73">
        <f>'[5]Soy Complex'!$BL405</f>
        <v>533.59299999999996</v>
      </c>
      <c r="G293" s="379">
        <v>0</v>
      </c>
      <c r="H293" s="60">
        <f>'[12]Poultry Byproduct Complex'!$AE244</f>
        <v>15.954255006775046</v>
      </c>
      <c r="I293" s="379">
        <f>'[12]Inedible Tallow Complex'!$AE104</f>
        <v>76.13872767261681</v>
      </c>
      <c r="J293" s="379">
        <f>'[12]CWG Complex'!$AE107</f>
        <v>22.833451805726607</v>
      </c>
      <c r="K293" s="379">
        <v>44</v>
      </c>
      <c r="L293" s="379">
        <f>'[12]Used Cooking Oil Complex'!$AE105+'[12]Yellow Grease Complex'!$AE105-M293</f>
        <v>88.836230750994432</v>
      </c>
      <c r="M293" s="60">
        <v>63.454999999999998</v>
      </c>
      <c r="N293" s="379">
        <v>0</v>
      </c>
      <c r="O293" s="379">
        <v>25</v>
      </c>
      <c r="P293" s="382">
        <f t="shared" si="198"/>
        <v>1099.8245384403133</v>
      </c>
      <c r="Q293" s="36">
        <f t="shared" si="199"/>
        <v>8.276015579754489</v>
      </c>
      <c r="R293" s="74">
        <v>2090</v>
      </c>
      <c r="S293" s="128">
        <f>[3]Biodiesel!$N30</f>
        <v>132.893</v>
      </c>
      <c r="T293" s="99">
        <f t="shared" si="216"/>
        <v>56.590375443861575</v>
      </c>
      <c r="U293" s="99">
        <f t="shared" si="216"/>
        <v>73.60007796741985</v>
      </c>
      <c r="V293" s="98">
        <f t="shared" si="197"/>
        <v>51.258129911933452</v>
      </c>
      <c r="W293" s="100">
        <f t="shared" si="168"/>
        <v>9.7760000000000034</v>
      </c>
      <c r="X293" s="100">
        <f t="shared" si="169"/>
        <v>130.19045341128142</v>
      </c>
      <c r="Y293" s="101">
        <f t="shared" si="170"/>
        <v>-0.14792727230270974</v>
      </c>
      <c r="Z293" s="102">
        <f>V293/(X294/31)</f>
        <v>12.329998137011438</v>
      </c>
      <c r="AB293" s="4">
        <f t="shared" si="191"/>
        <v>1099.8245384403133</v>
      </c>
      <c r="AC293" s="54">
        <f t="shared" si="176"/>
        <v>-6.0276065828155367E-2</v>
      </c>
      <c r="AD293" s="54">
        <f t="shared" si="177"/>
        <v>8.8801144219829764E-2</v>
      </c>
      <c r="AE293" s="54">
        <f t="shared" si="178"/>
        <v>0.17145882651756439</v>
      </c>
      <c r="AF293" s="54">
        <f t="shared" si="159"/>
        <v>0.88795627910333186</v>
      </c>
      <c r="AH293" s="4">
        <f t="shared" ref="AH293:AH356" si="217">AK293+F293</f>
        <v>644.01506778143437</v>
      </c>
      <c r="AI293" s="66">
        <f t="shared" ref="AI293:AI356" si="218">AH293/30</f>
        <v>21.467168926047812</v>
      </c>
      <c r="AJ293" s="54">
        <f t="shared" ref="AJ293:AJ356" si="219">AI293/AVERAGE(AI281,AI269,AI257,AI245,AI233)-1</f>
        <v>-0.24006197651114125</v>
      </c>
      <c r="AK293" s="39">
        <f t="shared" ref="AK293:AK356" si="220">SUM(C293:E293,G293)</f>
        <v>110.42206778143442</v>
      </c>
      <c r="AL293" s="66">
        <f t="shared" ref="AL293:AL356" si="221">AK293/30</f>
        <v>3.6807355927144809</v>
      </c>
      <c r="AM293" s="54">
        <f t="shared" ref="AM293:AM356" si="222">AL293/AVERAGE(AL281,AL269,AL257,AL245,AL233)-1</f>
        <v>-0.45011192346720219</v>
      </c>
      <c r="AN293" s="39">
        <f t="shared" ref="AN293:AN356" si="223">SUM(H293:M293)</f>
        <v>311.21766523611291</v>
      </c>
      <c r="AO293" s="40">
        <f t="shared" si="164"/>
        <v>0.48516193388147222</v>
      </c>
      <c r="AP293" s="40">
        <f t="shared" ref="AP293:AP356" si="224">SUM(B293:G293)/P293</f>
        <v>0.69429881450643849</v>
      </c>
      <c r="AQ293" s="40">
        <f t="shared" ref="AQ293:AQ356" si="225">SUM(H293:M293)/P293</f>
        <v>0.28297028694909637</v>
      </c>
      <c r="AR293" s="41">
        <f t="shared" ref="AR293:AR356" si="226">S293/(A294-A293)*365</f>
        <v>1564.7079032258066</v>
      </c>
      <c r="AS293" s="39">
        <f t="shared" ref="AS293:AS298" si="227">R293-AR293</f>
        <v>525.2920967741934</v>
      </c>
      <c r="AT293" s="40">
        <f t="shared" ref="AT293:AT298" si="228">(S293/(A294-A293)*365)/R293</f>
        <v>0.74866406852909406</v>
      </c>
      <c r="AU293" s="5">
        <f t="shared" si="212"/>
        <v>1.2044994454676328E-2</v>
      </c>
      <c r="AV293" s="44">
        <f>'[1]Monthly SBO'!$K277</f>
        <v>1.832696842105263</v>
      </c>
      <c r="AW293" s="96">
        <f t="shared" si="213"/>
        <v>146.26794703768422</v>
      </c>
      <c r="AX293" s="71">
        <f t="shared" si="179"/>
        <v>4.2868709677419359</v>
      </c>
      <c r="AY293" s="54">
        <f t="shared" si="180"/>
        <v>-0.12723249592614438</v>
      </c>
      <c r="AZ293" s="42">
        <f t="shared" si="181"/>
        <v>-0.67322580645161256</v>
      </c>
      <c r="BA293" s="66">
        <f t="shared" si="182"/>
        <v>17.786433333333331</v>
      </c>
      <c r="BB293" s="54">
        <f t="shared" si="183"/>
        <v>-0.17483376445693488</v>
      </c>
      <c r="BC293" s="42">
        <f t="shared" si="184"/>
        <v>-3.8077707854585654</v>
      </c>
      <c r="BD293" s="42">
        <f t="shared" si="185"/>
        <v>4.946714992588146</v>
      </c>
      <c r="BE293" s="42">
        <f t="shared" si="186"/>
        <v>4.0152077235068813</v>
      </c>
      <c r="BF293" s="68">
        <f>[2]Prices!$L638</f>
        <v>68.14</v>
      </c>
      <c r="BG293" s="68">
        <f t="shared" si="187"/>
        <v>73.33</v>
      </c>
      <c r="BH293" s="42">
        <f t="shared" si="188"/>
        <v>0.83090958727272635</v>
      </c>
      <c r="BI293" s="42">
        <f t="shared" si="189"/>
        <v>0.89991049508074916</v>
      </c>
      <c r="BJ293" s="42">
        <f>SUM(L293:M293)*'[12]Yellow Grease Complex'!$BH$119/S293</f>
        <v>0</v>
      </c>
      <c r="BK293" s="42">
        <f>SUM(L293:M293)*'[12]Yellow Grease Complex'!$BH$120/S293</f>
        <v>0</v>
      </c>
      <c r="BL293" s="42">
        <f t="shared" si="156"/>
        <v>0.13071759500276608</v>
      </c>
      <c r="BM293" s="42">
        <f t="shared" si="157"/>
        <v>0.47992877057538036</v>
      </c>
      <c r="BN293" s="4">
        <f t="shared" si="214"/>
        <v>-245.7274193548385</v>
      </c>
      <c r="BO293" s="54">
        <f t="shared" si="104"/>
        <v>0.10873716783257256</v>
      </c>
      <c r="BP293" s="54">
        <f t="shared" si="104"/>
        <v>0.10039971279239371</v>
      </c>
      <c r="BQ293" s="54">
        <f t="shared" si="143"/>
        <v>0.48516193388147222</v>
      </c>
      <c r="BR293" s="54">
        <f t="shared" si="105"/>
        <v>1.4506182076461165E-2</v>
      </c>
      <c r="BS293" s="54">
        <f t="shared" si="105"/>
        <v>6.9228067761236634E-2</v>
      </c>
      <c r="BT293" s="54">
        <f t="shared" si="105"/>
        <v>2.0760995056636266E-2</v>
      </c>
      <c r="BU293" s="54" cm="1">
        <f t="array" ref="BU293">SUM(K293:M293/$P293)</f>
        <v>0.17847504205476228</v>
      </c>
      <c r="BV293" s="108">
        <f>[3]Biodiesel!N14/1000000</f>
        <v>145.59140099999999</v>
      </c>
      <c r="BW293" s="108">
        <f t="shared" si="158"/>
        <v>132.893</v>
      </c>
      <c r="BX293" s="108">
        <f t="shared" si="192"/>
        <v>-12.69840099999999</v>
      </c>
      <c r="BY293" s="109">
        <f t="shared" si="193"/>
        <v>-3.4849032783617284E-2</v>
      </c>
      <c r="EW293" s="4">
        <f>'[4]Renewable Diesel'!$AX156</f>
        <v>2939</v>
      </c>
      <c r="EX293" s="4">
        <f t="shared" si="215"/>
        <v>5029</v>
      </c>
    </row>
    <row r="294" spans="1:156">
      <c r="A294" s="30">
        <v>44927</v>
      </c>
      <c r="B294" s="60">
        <f>'[5]Canola Complex'!$BL341</f>
        <v>95.943749308474011</v>
      </c>
      <c r="C294" s="95">
        <f>'[12]Distillers'' Corn Oil Complex'!$AE106</f>
        <v>111.878</v>
      </c>
      <c r="D294" s="386">
        <v>0</v>
      </c>
      <c r="E294" s="386">
        <v>0</v>
      </c>
      <c r="F294" s="73">
        <f>'[5]Soy Complex'!$BL406</f>
        <v>556.82899999999995</v>
      </c>
      <c r="G294" s="379">
        <v>0</v>
      </c>
      <c r="H294" s="60">
        <f>'[12]Poultry Byproduct Complex'!$AE245</f>
        <v>12.668129782598223</v>
      </c>
      <c r="I294" s="379">
        <f>'[12]Inedible Tallow Complex'!$AE105</f>
        <v>66.012282677561259</v>
      </c>
      <c r="J294" s="379">
        <f>'[12]CWG Complex'!$AE108</f>
        <v>17.979682322250461</v>
      </c>
      <c r="K294" s="60">
        <v>8.6340000000000003</v>
      </c>
      <c r="L294" s="379">
        <f>'[12]Used Cooking Oil Complex'!$AE106+'[12]Yellow Grease Complex'!$AE106-M294</f>
        <v>62.919290448412809</v>
      </c>
      <c r="M294" s="60">
        <v>64.918000000000006</v>
      </c>
      <c r="N294" s="379">
        <v>0</v>
      </c>
      <c r="O294" s="379">
        <v>50</v>
      </c>
      <c r="P294" s="382">
        <f t="shared" si="198"/>
        <v>1047.7821345392967</v>
      </c>
      <c r="Q294" s="36">
        <f t="shared" si="199"/>
        <v>7.6176852437678795</v>
      </c>
      <c r="R294" s="74">
        <v>2051</v>
      </c>
      <c r="S294" s="128">
        <f>[3]Biodiesel!$O19</f>
        <v>137.54599999999999</v>
      </c>
      <c r="T294" s="99">
        <f t="shared" si="216"/>
        <v>55.660721139285137</v>
      </c>
      <c r="U294" s="99">
        <f t="shared" si="216"/>
        <v>73.212131039026801</v>
      </c>
      <c r="V294" s="98">
        <f t="shared" si="197"/>
        <v>53.746129911933451</v>
      </c>
      <c r="W294" s="100">
        <f t="shared" si="168"/>
        <v>2.4879999999999995</v>
      </c>
      <c r="X294" s="100">
        <f t="shared" si="169"/>
        <v>128.87285217831194</v>
      </c>
      <c r="Y294" s="101">
        <f t="shared" si="170"/>
        <v>6.7289745950553925E-2</v>
      </c>
      <c r="Z294" s="102">
        <f>V294/(X295/31)</f>
        <v>14.49895298217343</v>
      </c>
      <c r="AB294" s="4">
        <f t="shared" si="191"/>
        <v>1047.7821345392967</v>
      </c>
      <c r="AC294" s="54">
        <f t="shared" si="176"/>
        <v>6.8144814497284711E-2</v>
      </c>
      <c r="AD294" s="54">
        <f t="shared" si="177"/>
        <v>-2.1286677205965887E-2</v>
      </c>
      <c r="AE294" s="54">
        <f t="shared" si="178"/>
        <v>0.16730496316024807</v>
      </c>
      <c r="AF294" s="54">
        <f t="shared" si="159"/>
        <v>0.96469462373915915</v>
      </c>
      <c r="AH294" s="4">
        <f t="shared" si="217"/>
        <v>668.70699999999999</v>
      </c>
      <c r="AI294" s="66">
        <f t="shared" si="218"/>
        <v>22.290233333333333</v>
      </c>
      <c r="AJ294" s="54">
        <f t="shared" si="219"/>
        <v>-4.7512578581209608E-2</v>
      </c>
      <c r="AK294" s="39">
        <f t="shared" si="220"/>
        <v>111.878</v>
      </c>
      <c r="AL294" s="66">
        <f t="shared" si="221"/>
        <v>3.7292666666666667</v>
      </c>
      <c r="AM294" s="54">
        <f t="shared" si="222"/>
        <v>-0.41007140843650591</v>
      </c>
      <c r="AN294" s="39">
        <f t="shared" si="223"/>
        <v>233.13138523082276</v>
      </c>
      <c r="AO294" s="40">
        <f t="shared" si="164"/>
        <v>0.53143586022759792</v>
      </c>
      <c r="AP294" s="40">
        <f t="shared" si="224"/>
        <v>0.72978028933914407</v>
      </c>
      <c r="AQ294" s="40">
        <f t="shared" si="225"/>
        <v>0.22249986666677532</v>
      </c>
      <c r="AR294" s="41">
        <f t="shared" si="226"/>
        <v>1619.4932258064516</v>
      </c>
      <c r="AS294" s="39">
        <f t="shared" si="227"/>
        <v>431.50677419354838</v>
      </c>
      <c r="AT294" s="40">
        <f t="shared" si="228"/>
        <v>0.78961151916453032</v>
      </c>
      <c r="AU294" s="5">
        <f t="shared" si="212"/>
        <v>0.23866605371302807</v>
      </c>
      <c r="AV294" s="44">
        <f>'[1]Monthly SBO'!$K278</f>
        <v>1.5112541176470586</v>
      </c>
      <c r="AW294" s="96">
        <f t="shared" si="213"/>
        <v>149.0272435287059</v>
      </c>
      <c r="AX294" s="71">
        <f t="shared" si="179"/>
        <v>4.4369677419354838</v>
      </c>
      <c r="AY294" s="54">
        <f t="shared" si="180"/>
        <v>3.4521143053125813E-2</v>
      </c>
      <c r="AZ294" s="42">
        <f t="shared" si="181"/>
        <v>0.56641935483870975</v>
      </c>
      <c r="BA294" s="66">
        <f t="shared" si="182"/>
        <v>18.560966666666666</v>
      </c>
      <c r="BB294" s="54">
        <f t="shared" si="183"/>
        <v>8.6671210428692413E-2</v>
      </c>
      <c r="BC294" s="42">
        <f t="shared" si="184"/>
        <v>0.45963333333333267</v>
      </c>
      <c r="BD294" s="42">
        <f t="shared" si="185"/>
        <v>5.1888895814516385</v>
      </c>
      <c r="BE294" s="42">
        <f t="shared" si="186"/>
        <v>4.0483111104648621</v>
      </c>
      <c r="BF294" s="68">
        <f>[2]Prices!$L639</f>
        <v>66</v>
      </c>
      <c r="BG294" s="68">
        <f t="shared" si="187"/>
        <v>71.106666666666669</v>
      </c>
      <c r="BH294" s="42">
        <f t="shared" si="188"/>
        <v>0.81338606720660733</v>
      </c>
      <c r="BI294" s="42">
        <f t="shared" si="189"/>
        <v>0.69753936361998181</v>
      </c>
      <c r="BJ294" s="42">
        <f>SUM(L294:M294)*'[12]Yellow Grease Complex'!$BH$119/S294</f>
        <v>0</v>
      </c>
      <c r="BK294" s="42">
        <f>SUM(L294:M294)*'[12]Yellow Grease Complex'!$BH$120/S294</f>
        <v>0</v>
      </c>
      <c r="BL294" s="42">
        <f t="shared" si="156"/>
        <v>0.1149345377170183</v>
      </c>
      <c r="BM294" s="42">
        <f t="shared" si="157"/>
        <v>0.50242675628148181</v>
      </c>
      <c r="BN294" s="4">
        <f t="shared" si="214"/>
        <v>206.74306451612915</v>
      </c>
      <c r="BO294" s="54">
        <f t="shared" ref="BO294:BP310" si="229">B294/$P294</f>
        <v>9.156841498415115E-2</v>
      </c>
      <c r="BP294" s="54">
        <f t="shared" si="229"/>
        <v>0.10677601412739496</v>
      </c>
      <c r="BQ294" s="54">
        <f t="shared" si="143"/>
        <v>0.53143586022759792</v>
      </c>
      <c r="BR294" s="54">
        <f t="shared" ref="BR294:BT310" si="230">H294/$P294</f>
        <v>1.2090423538447066E-2</v>
      </c>
      <c r="BS294" s="54">
        <f t="shared" si="230"/>
        <v>6.3001916621327439E-2</v>
      </c>
      <c r="BT294" s="54">
        <f t="shared" si="230"/>
        <v>1.7159752709618413E-2</v>
      </c>
      <c r="BU294" s="54" cm="1">
        <f t="array" ref="BU294">SUM(K294:M294/$P294)</f>
        <v>0.13024777379738239</v>
      </c>
      <c r="BV294" s="108">
        <f>[3]Biodiesel!O3/1000000</f>
        <v>119.548309</v>
      </c>
      <c r="BW294" s="108">
        <f t="shared" si="158"/>
        <v>137.54599999999999</v>
      </c>
      <c r="BX294" s="108">
        <f t="shared" si="192"/>
        <v>17.997690999999989</v>
      </c>
      <c r="BY294" s="109">
        <f t="shared" si="193"/>
        <v>-0.30881549957352339</v>
      </c>
      <c r="EW294" s="4">
        <f>'[4]Renewable Diesel'!$AX157</f>
        <v>2999</v>
      </c>
      <c r="EX294" s="4">
        <f t="shared" si="215"/>
        <v>5050</v>
      </c>
    </row>
    <row r="295" spans="1:156">
      <c r="A295" s="30">
        <v>44958</v>
      </c>
      <c r="B295" s="60">
        <f>'[5]Canola Complex'!$BL342</f>
        <v>66.343073137521245</v>
      </c>
      <c r="C295" s="95">
        <f>'[12]Distillers'' Corn Oil Complex'!$AE107</f>
        <v>95.100999999999999</v>
      </c>
      <c r="D295" s="386">
        <v>0</v>
      </c>
      <c r="E295" s="386">
        <v>0</v>
      </c>
      <c r="F295" s="73">
        <f>'[5]Soy Complex'!$BL407</f>
        <v>536.27599999999995</v>
      </c>
      <c r="G295" s="379">
        <v>0</v>
      </c>
      <c r="H295" s="60">
        <f>'[12]Poultry Byproduct Complex'!$AE246</f>
        <v>9.6003876941036772</v>
      </c>
      <c r="I295" s="379">
        <f>'[12]Inedible Tallow Complex'!$AE106</f>
        <v>59.944033865187315</v>
      </c>
      <c r="J295" s="379">
        <f>'[12]CWG Complex'!$AE109</f>
        <v>13.712724760479736</v>
      </c>
      <c r="K295" s="60">
        <v>10.708</v>
      </c>
      <c r="L295" s="379">
        <f>'[12]Used Cooking Oil Complex'!$AE107+'[12]Yellow Grease Complex'!$AE107-M295</f>
        <v>60.811099063759336</v>
      </c>
      <c r="M295" s="60">
        <v>62.689</v>
      </c>
      <c r="N295" s="379">
        <v>0</v>
      </c>
      <c r="O295" s="379">
        <v>50</v>
      </c>
      <c r="P295" s="382">
        <f t="shared" si="198"/>
        <v>965.18531852105127</v>
      </c>
      <c r="Q295" s="36">
        <f t="shared" si="199"/>
        <v>8.0897947222845836</v>
      </c>
      <c r="R295" s="74">
        <v>2063</v>
      </c>
      <c r="S295" s="128">
        <f>[3]Biodiesel!$O20</f>
        <v>119.309</v>
      </c>
      <c r="T295" s="99">
        <f t="shared" si="216"/>
        <v>47.27388711075151</v>
      </c>
      <c r="U295" s="99">
        <f t="shared" si="216"/>
        <v>67.639929722674765</v>
      </c>
      <c r="V295" s="98">
        <f t="shared" si="197"/>
        <v>52.746129911933451</v>
      </c>
      <c r="W295" s="100">
        <f t="shared" si="168"/>
        <v>-1</v>
      </c>
      <c r="X295" s="100">
        <f t="shared" si="169"/>
        <v>114.91381683342627</v>
      </c>
      <c r="Y295" s="101">
        <f t="shared" si="170"/>
        <v>-3.1517905921077505E-2</v>
      </c>
      <c r="Z295" s="102">
        <f>V295/(X296/28)</f>
        <v>11.205379387762415</v>
      </c>
      <c r="AB295" s="4">
        <f t="shared" si="191"/>
        <v>965.18531852105127</v>
      </c>
      <c r="AC295" s="54">
        <f t="shared" si="176"/>
        <v>-3.5351091916432931E-2</v>
      </c>
      <c r="AD295" s="54">
        <f t="shared" si="177"/>
        <v>3.6777001423621059E-2</v>
      </c>
      <c r="AE295" s="54">
        <f t="shared" si="178"/>
        <v>0.15062474559573757</v>
      </c>
      <c r="AF295" s="54">
        <f t="shared" si="159"/>
        <v>0.90839635025061449</v>
      </c>
      <c r="AH295" s="4">
        <f t="shared" si="217"/>
        <v>631.37699999999995</v>
      </c>
      <c r="AI295" s="66">
        <f t="shared" si="218"/>
        <v>21.0459</v>
      </c>
      <c r="AJ295" s="54">
        <f t="shared" si="219"/>
        <v>-7.3682819642995834E-2</v>
      </c>
      <c r="AK295" s="39">
        <f t="shared" si="220"/>
        <v>95.100999999999999</v>
      </c>
      <c r="AL295" s="66">
        <f t="shared" si="221"/>
        <v>3.1700333333333335</v>
      </c>
      <c r="AM295" s="54">
        <f t="shared" si="222"/>
        <v>-0.42506839744458325</v>
      </c>
      <c r="AN295" s="39">
        <f t="shared" si="223"/>
        <v>217.46524538353006</v>
      </c>
      <c r="AO295" s="40">
        <f t="shared" si="164"/>
        <v>0.55561972370418256</v>
      </c>
      <c r="AP295" s="40">
        <f t="shared" si="224"/>
        <v>0.72288715933499104</v>
      </c>
      <c r="AQ295" s="40">
        <f t="shared" si="225"/>
        <v>0.2253093175067675</v>
      </c>
      <c r="AR295" s="41">
        <f t="shared" si="226"/>
        <v>1555.2780357142856</v>
      </c>
      <c r="AS295" s="39">
        <f t="shared" si="227"/>
        <v>507.72196428571442</v>
      </c>
      <c r="AT295" s="40">
        <f t="shared" si="228"/>
        <v>0.75389143757357513</v>
      </c>
      <c r="AU295" s="5">
        <f t="shared" si="212"/>
        <v>0.17088576554235546</v>
      </c>
      <c r="AV295" s="44">
        <f>'[1]Monthly SBO'!$K279</f>
        <v>1.7894336842105261</v>
      </c>
      <c r="AW295" s="96">
        <f t="shared" si="213"/>
        <v>146.63932231136843</v>
      </c>
      <c r="AX295" s="71">
        <f t="shared" si="179"/>
        <v>3.8486774193548388</v>
      </c>
      <c r="AY295" s="54">
        <f t="shared" si="180"/>
        <v>-4.8070467790598315E-2</v>
      </c>
      <c r="AZ295" s="42">
        <f t="shared" si="181"/>
        <v>0.18141935483870952</v>
      </c>
      <c r="BA295" s="66">
        <f t="shared" si="182"/>
        <v>17.875866666666663</v>
      </c>
      <c r="BB295" s="54">
        <f t="shared" si="183"/>
        <v>3.8919219068424882E-2</v>
      </c>
      <c r="BC295" s="42">
        <f t="shared" si="184"/>
        <v>-1.0866666666668579E-2</v>
      </c>
      <c r="BD295" s="42">
        <f t="shared" si="185"/>
        <v>5.4943523537749579</v>
      </c>
      <c r="BE295" s="42">
        <f t="shared" si="186"/>
        <v>4.4948495084193141</v>
      </c>
      <c r="BF295" s="68">
        <f>[2]Prices!$L640</f>
        <v>63.242500000000007</v>
      </c>
      <c r="BG295" s="68">
        <f t="shared" si="187"/>
        <v>65.794166666666669</v>
      </c>
      <c r="BH295" s="42">
        <f t="shared" si="188"/>
        <v>0.79709829099229734</v>
      </c>
      <c r="BI295" s="42">
        <f t="shared" si="189"/>
        <v>0.55606092698389264</v>
      </c>
      <c r="BJ295" s="42">
        <f>SUM(L295:M295)*'[12]Yellow Grease Complex'!$BH$119/S295</f>
        <v>0</v>
      </c>
      <c r="BK295" s="42">
        <f>SUM(L295:M295)*'[12]Yellow Grease Complex'!$BH$120/S295</f>
        <v>0</v>
      </c>
      <c r="BL295" s="42">
        <f t="shared" si="156"/>
        <v>0.19076248293849785</v>
      </c>
      <c r="BM295" s="42">
        <f t="shared" si="157"/>
        <v>0.65719127667314647</v>
      </c>
      <c r="BN295" s="4">
        <f t="shared" si="214"/>
        <v>73.312857142856956</v>
      </c>
      <c r="BO295" s="54">
        <f t="shared" si="229"/>
        <v>6.8736098513369856E-2</v>
      </c>
      <c r="BP295" s="54">
        <f t="shared" si="229"/>
        <v>9.8531337117438542E-2</v>
      </c>
      <c r="BQ295" s="54">
        <f t="shared" si="143"/>
        <v>0.55561972370418256</v>
      </c>
      <c r="BR295" s="54">
        <f t="shared" si="230"/>
        <v>9.9466781247919359E-3</v>
      </c>
      <c r="BS295" s="54">
        <f t="shared" si="230"/>
        <v>6.2106242930672906E-2</v>
      </c>
      <c r="BT295" s="54">
        <f t="shared" si="230"/>
        <v>1.4207349093842079E-2</v>
      </c>
      <c r="BU295" s="54" cm="1">
        <f t="array" ref="BU295">SUM(K295:M295/$P295)</f>
        <v>0.1390490473574606</v>
      </c>
      <c r="EW295" s="4">
        <f>'[4]Renewable Diesel'!$AX158</f>
        <v>3278</v>
      </c>
      <c r="EX295" s="4">
        <f t="shared" si="215"/>
        <v>5341</v>
      </c>
    </row>
    <row r="296" spans="1:156">
      <c r="A296" s="30">
        <v>44986</v>
      </c>
      <c r="B296" s="60">
        <f>'[5]Canola Complex'!$BL343</f>
        <v>190.37899999999999</v>
      </c>
      <c r="C296" s="95">
        <f>'[12]Distillers'' Corn Oil Complex'!$AE108</f>
        <v>87.424999999999997</v>
      </c>
      <c r="D296" s="386">
        <v>0</v>
      </c>
      <c r="E296" s="386">
        <v>0</v>
      </c>
      <c r="F296" s="73">
        <f>'[5]Soy Complex'!$BL408</f>
        <v>592.54200000000003</v>
      </c>
      <c r="G296" s="379">
        <v>0</v>
      </c>
      <c r="H296" s="60">
        <f>'[12]Poultry Byproduct Complex'!$AE247</f>
        <v>6.9373389872466005</v>
      </c>
      <c r="I296" s="379">
        <f>'[12]Inedible Tallow Complex'!$AE107</f>
        <v>91.523085954609073</v>
      </c>
      <c r="J296" s="379">
        <f>'[12]CWG Complex'!$AE110</f>
        <v>26.566346423946968</v>
      </c>
      <c r="K296" s="60">
        <v>10.516</v>
      </c>
      <c r="L296" s="379">
        <f>'[12]Used Cooking Oil Complex'!$AE108+'[12]Yellow Grease Complex'!$AE108-M296</f>
        <v>59.803182648755936</v>
      </c>
      <c r="M296" s="60">
        <v>71.117000000000004</v>
      </c>
      <c r="N296" s="379">
        <v>0</v>
      </c>
      <c r="O296" s="379">
        <v>5</v>
      </c>
      <c r="P296" s="382">
        <f t="shared" si="198"/>
        <v>1141.8089540145584</v>
      </c>
      <c r="Q296" s="36">
        <f t="shared" si="199"/>
        <v>8.1988809312856041</v>
      </c>
      <c r="R296" s="74">
        <v>2087</v>
      </c>
      <c r="S296" s="128">
        <f>[3]Biodiesel!$O21</f>
        <v>139.26400000000001</v>
      </c>
      <c r="T296" s="99">
        <f t="shared" si="216"/>
        <v>53.951643485464274</v>
      </c>
      <c r="U296" s="99">
        <f t="shared" si="216"/>
        <v>77.85037645748163</v>
      </c>
      <c r="V296" s="98">
        <f t="shared" si="197"/>
        <v>48.738129911933449</v>
      </c>
      <c r="W296" s="100">
        <f t="shared" si="168"/>
        <v>-4.0080000000000027</v>
      </c>
      <c r="X296" s="100">
        <f t="shared" si="169"/>
        <v>131.80201994294589</v>
      </c>
      <c r="Y296" s="101">
        <f t="shared" si="170"/>
        <v>-6.99058450805633E-2</v>
      </c>
      <c r="Z296" s="102">
        <f>V296/(X297/31)</f>
        <v>11.774238179118045</v>
      </c>
      <c r="AB296" s="4">
        <f t="shared" si="191"/>
        <v>1141.8089540145584</v>
      </c>
      <c r="AC296" s="54">
        <f t="shared" si="176"/>
        <v>-1.7840996721341651E-2</v>
      </c>
      <c r="AD296" s="54">
        <f t="shared" si="177"/>
        <v>5.2565021971578751E-2</v>
      </c>
      <c r="AE296" s="54">
        <f t="shared" si="178"/>
        <v>0.12857241601430658</v>
      </c>
      <c r="AF296" s="54">
        <f t="shared" si="159"/>
        <v>0.8963101259293077</v>
      </c>
      <c r="AH296" s="4">
        <f t="shared" si="217"/>
        <v>679.96699999999998</v>
      </c>
      <c r="AI296" s="66">
        <f t="shared" si="218"/>
        <v>22.665566666666667</v>
      </c>
      <c r="AJ296" s="54">
        <f t="shared" si="219"/>
        <v>-0.12377399880202022</v>
      </c>
      <c r="AK296" s="39">
        <f t="shared" si="220"/>
        <v>87.424999999999997</v>
      </c>
      <c r="AL296" s="66">
        <f t="shared" si="221"/>
        <v>2.9141666666666666</v>
      </c>
      <c r="AM296" s="54">
        <f t="shared" si="222"/>
        <v>-0.49759460990387006</v>
      </c>
      <c r="AN296" s="39">
        <f t="shared" si="223"/>
        <v>266.46295401455859</v>
      </c>
      <c r="AO296" s="40">
        <f t="shared" si="164"/>
        <v>0.51895021309532041</v>
      </c>
      <c r="AP296" s="40">
        <f t="shared" si="224"/>
        <v>0.76225186090886343</v>
      </c>
      <c r="AQ296" s="40">
        <f t="shared" si="225"/>
        <v>0.23336912280962996</v>
      </c>
      <c r="AR296" s="41">
        <f t="shared" si="226"/>
        <v>1639.7212903225807</v>
      </c>
      <c r="AS296" s="39">
        <f t="shared" si="227"/>
        <v>447.27870967741933</v>
      </c>
      <c r="AT296" s="40">
        <f t="shared" si="228"/>
        <v>0.78568341654172524</v>
      </c>
      <c r="AU296" s="5">
        <f t="shared" si="212"/>
        <v>0.13424965773436792</v>
      </c>
      <c r="AV296" s="44">
        <f>'[1]Monthly SBO'!$K280</f>
        <v>1.5851028571428571</v>
      </c>
      <c r="AW296" s="96">
        <f t="shared" si="213"/>
        <v>148.393318564</v>
      </c>
      <c r="AX296" s="71">
        <f t="shared" si="179"/>
        <v>4.4923870967741939</v>
      </c>
      <c r="AY296" s="54">
        <f t="shared" si="180"/>
        <v>-3.8664910551326259E-2</v>
      </c>
      <c r="AZ296" s="42">
        <f t="shared" si="181"/>
        <v>0.2099677419354844</v>
      </c>
      <c r="BA296" s="66">
        <f t="shared" si="182"/>
        <v>19.7514</v>
      </c>
      <c r="BB296" s="54">
        <f t="shared" si="183"/>
        <v>-1.5719085549476208E-2</v>
      </c>
      <c r="BC296" s="42">
        <f t="shared" si="184"/>
        <v>-2.1507000000000005</v>
      </c>
      <c r="BD296" s="42">
        <f t="shared" si="185"/>
        <v>5.1590028763925035</v>
      </c>
      <c r="BE296" s="42">
        <f t="shared" si="186"/>
        <v>4.2548110064338234</v>
      </c>
      <c r="BF296" s="68">
        <f>[2]Prices!$L641</f>
        <v>58.83</v>
      </c>
      <c r="BG296" s="68">
        <f t="shared" si="187"/>
        <v>62.69083333333333</v>
      </c>
      <c r="BH296" s="42">
        <f t="shared" si="188"/>
        <v>0.62776453354779405</v>
      </c>
      <c r="BI296" s="42">
        <f t="shared" si="189"/>
        <v>1.3670367072610292</v>
      </c>
      <c r="BJ296" s="42">
        <f>SUM(L296:M296)*'[12]Yellow Grease Complex'!$BH$119/S296</f>
        <v>0</v>
      </c>
      <c r="BK296" s="42">
        <f>SUM(L296:M296)*'[12]Yellow Grease Complex'!$BH$120/S296</f>
        <v>0</v>
      </c>
      <c r="BL296" s="42">
        <f t="shared" si="156"/>
        <v>0.25222469403369485</v>
      </c>
      <c r="BM296" s="42">
        <f t="shared" si="157"/>
        <v>0.54426342139824624</v>
      </c>
      <c r="BN296" s="4">
        <f t="shared" si="214"/>
        <v>76.638225806451601</v>
      </c>
      <c r="BO296" s="54">
        <f t="shared" si="229"/>
        <v>0.1667345481313966</v>
      </c>
      <c r="BP296" s="54">
        <f t="shared" si="229"/>
        <v>7.6567099682146395E-2</v>
      </c>
      <c r="BQ296" s="54">
        <f t="shared" si="143"/>
        <v>0.51895021309532041</v>
      </c>
      <c r="BR296" s="54">
        <f t="shared" si="230"/>
        <v>6.0757440750969513E-3</v>
      </c>
      <c r="BS296" s="54">
        <f t="shared" si="230"/>
        <v>8.0156216705795882E-2</v>
      </c>
      <c r="BT296" s="54">
        <f t="shared" si="230"/>
        <v>2.3266892706122744E-2</v>
      </c>
      <c r="BU296" s="54" cm="1">
        <f t="array" ref="BU296">SUM(K296:M296/$P296)</f>
        <v>0.12387026932261436</v>
      </c>
      <c r="EW296" s="4">
        <f>'[4]Renewable Diesel'!$AX159</f>
        <v>3278</v>
      </c>
      <c r="EX296" s="4">
        <f t="shared" si="215"/>
        <v>5365</v>
      </c>
    </row>
    <row r="297" spans="1:156">
      <c r="A297" s="30">
        <v>45017</v>
      </c>
      <c r="B297" s="60">
        <f>'[5]Canola Complex'!$BL344</f>
        <v>155.17699999999999</v>
      </c>
      <c r="C297" s="95">
        <f>'[12]Distillers'' Corn Oil Complex'!$AE109</f>
        <v>83.272999999999996</v>
      </c>
      <c r="D297" s="386">
        <v>0</v>
      </c>
      <c r="E297" s="386">
        <v>0</v>
      </c>
      <c r="F297" s="73">
        <f>'[5]Soy Complex'!$BL409</f>
        <v>578.74400000000003</v>
      </c>
      <c r="G297" s="379">
        <v>0</v>
      </c>
      <c r="H297" s="60">
        <f>'[12]Poultry Byproduct Complex'!$AE248</f>
        <v>6.8940717767666522</v>
      </c>
      <c r="I297" s="379">
        <f>'[12]Inedible Tallow Complex'!$AE108</f>
        <v>72.594399409519482</v>
      </c>
      <c r="J297" s="379">
        <f>'[12]CWG Complex'!$AE111</f>
        <v>33.64198191490825</v>
      </c>
      <c r="K297" s="60">
        <v>14.412000000000001</v>
      </c>
      <c r="L297" s="379">
        <f>'[12]Used Cooking Oil Complex'!$AE109+'[12]Yellow Grease Complex'!$AE109-M297</f>
        <v>63.613729154430658</v>
      </c>
      <c r="M297" s="60">
        <v>61.47</v>
      </c>
      <c r="N297" s="379">
        <v>0</v>
      </c>
      <c r="O297" s="379">
        <v>5</v>
      </c>
      <c r="P297" s="382">
        <f t="shared" si="198"/>
        <v>1074.820182255625</v>
      </c>
      <c r="Q297" s="36">
        <f t="shared" si="199"/>
        <v>8.0582705352008528</v>
      </c>
      <c r="R297" s="74">
        <v>2087</v>
      </c>
      <c r="S297" s="128">
        <f>[3]Biodiesel!$O22</f>
        <v>133.381</v>
      </c>
      <c r="T297" s="99">
        <f t="shared" si="216"/>
        <v>55.297454395380633</v>
      </c>
      <c r="U297" s="99">
        <f t="shared" si="216"/>
        <v>73.023546444362054</v>
      </c>
      <c r="V297" s="98">
        <f t="shared" si="197"/>
        <v>45.154129911933445</v>
      </c>
      <c r="W297" s="100">
        <f t="shared" si="168"/>
        <v>-3.5840000000000032</v>
      </c>
      <c r="X297" s="100">
        <f t="shared" si="169"/>
        <v>128.32100083974268</v>
      </c>
      <c r="Y297" s="101">
        <f t="shared" si="170"/>
        <v>-9.7205381491524578E-2</v>
      </c>
      <c r="Z297" s="102">
        <f>V297/(X298/30)</f>
        <v>9.4548547606137738</v>
      </c>
      <c r="AB297" s="4">
        <f>P297</f>
        <v>1074.820182255625</v>
      </c>
      <c r="AC297" s="54">
        <f t="shared" si="176"/>
        <v>9.4297471688709056E-3</v>
      </c>
      <c r="AD297" s="54">
        <f t="shared" si="177"/>
        <v>4.2001174413847542E-2</v>
      </c>
      <c r="AE297" s="54">
        <f t="shared" si="178"/>
        <v>0.12578680003685705</v>
      </c>
      <c r="AF297" s="54">
        <f t="shared" si="159"/>
        <v>0.91195002301034456</v>
      </c>
      <c r="AH297" s="4">
        <f t="shared" si="217"/>
        <v>662.01700000000005</v>
      </c>
      <c r="AI297" s="66">
        <f t="shared" si="218"/>
        <v>22.067233333333334</v>
      </c>
      <c r="AJ297" s="54">
        <f t="shared" si="219"/>
        <v>-0.1449789429250824</v>
      </c>
      <c r="AK297" s="39">
        <f t="shared" si="220"/>
        <v>83.272999999999996</v>
      </c>
      <c r="AL297" s="66">
        <f t="shared" si="221"/>
        <v>2.7757666666666667</v>
      </c>
      <c r="AM297" s="54">
        <f t="shared" si="222"/>
        <v>-0.54977552563358856</v>
      </c>
      <c r="AN297" s="39">
        <f t="shared" si="223"/>
        <v>252.62618225562503</v>
      </c>
      <c r="AO297" s="40">
        <f t="shared" si="164"/>
        <v>0.53845658050953593</v>
      </c>
      <c r="AP297" s="40">
        <f t="shared" si="224"/>
        <v>0.76030764353999292</v>
      </c>
      <c r="AQ297" s="40">
        <f t="shared" si="225"/>
        <v>0.23504041552835561</v>
      </c>
      <c r="AR297" s="41">
        <f t="shared" si="226"/>
        <v>1622.8021666666666</v>
      </c>
      <c r="AS297" s="39">
        <f t="shared" si="227"/>
        <v>464.19783333333339</v>
      </c>
      <c r="AT297" s="40">
        <f t="shared" si="228"/>
        <v>0.77757650535058298</v>
      </c>
      <c r="AU297" s="5">
        <f t="shared" si="212"/>
        <v>0.10563318507825836</v>
      </c>
      <c r="AV297" s="44">
        <f>'[1]Monthly SBO'!$K281</f>
        <v>1.5178536842105264</v>
      </c>
      <c r="AW297" s="96">
        <f t="shared" si="213"/>
        <v>148.97059218936843</v>
      </c>
      <c r="AX297" s="71">
        <f t="shared" si="179"/>
        <v>4.302612903225806</v>
      </c>
      <c r="AY297" s="54">
        <f t="shared" si="180"/>
        <v>-6.6675281285176746E-2</v>
      </c>
      <c r="AZ297" s="42">
        <f t="shared" si="181"/>
        <v>0.21416129032258002</v>
      </c>
      <c r="BA297" s="66">
        <f t="shared" si="182"/>
        <v>19.291466666666668</v>
      </c>
      <c r="BB297" s="54">
        <f t="shared" si="183"/>
        <v>-1.0654636501301717E-2</v>
      </c>
      <c r="BC297" s="42">
        <f t="shared" si="184"/>
        <v>2.2333333333335759E-2</v>
      </c>
      <c r="BD297" s="42">
        <f t="shared" si="185"/>
        <v>5.1590697989238627</v>
      </c>
      <c r="BE297" s="42">
        <f t="shared" si="186"/>
        <v>4.3390287972049997</v>
      </c>
      <c r="BF297" s="68">
        <f>[2]Prices!$L642</f>
        <v>55.474999999999994</v>
      </c>
      <c r="BG297" s="68">
        <f t="shared" si="187"/>
        <v>59.182500000000005</v>
      </c>
      <c r="BH297" s="42">
        <f t="shared" si="188"/>
        <v>0.62432430406129802</v>
      </c>
      <c r="BI297" s="42">
        <f t="shared" si="189"/>
        <v>1.1634115803600211</v>
      </c>
      <c r="BJ297" s="42">
        <f>SUM(L297:M297)*'[12]Yellow Grease Complex'!$BH$119/S297</f>
        <v>0</v>
      </c>
      <c r="BK297" s="42">
        <f>SUM(L297:M297)*'[12]Yellow Grease Complex'!$BH$120/S297</f>
        <v>0</v>
      </c>
      <c r="BL297" s="42">
        <f t="shared" si="156"/>
        <v>0.31450835132314048</v>
      </c>
      <c r="BM297" s="42">
        <f t="shared" si="157"/>
        <v>0.56444364967097083</v>
      </c>
      <c r="BN297" s="4">
        <f t="shared" si="214"/>
        <v>80.774499999999762</v>
      </c>
      <c r="BO297" s="54">
        <f t="shared" si="229"/>
        <v>0.14437484759017502</v>
      </c>
      <c r="BP297" s="54">
        <f t="shared" si="229"/>
        <v>7.747621544028202E-2</v>
      </c>
      <c r="BQ297" s="54">
        <f t="shared" si="143"/>
        <v>0.53845658050953593</v>
      </c>
      <c r="BR297" s="54">
        <f t="shared" si="230"/>
        <v>6.4141629368167485E-3</v>
      </c>
      <c r="BS297" s="54">
        <f t="shared" si="230"/>
        <v>6.7540971604359318E-2</v>
      </c>
      <c r="BT297" s="54">
        <f t="shared" si="230"/>
        <v>3.1300102538367819E-2</v>
      </c>
      <c r="BU297" s="54" cm="1">
        <f t="array" ref="BU297">SUM(K297:M297/$P297)</f>
        <v>0.12978517844881174</v>
      </c>
      <c r="EW297" s="4">
        <f>'[4]Renewable Diesel'!$AX160</f>
        <v>3278</v>
      </c>
      <c r="EX297" s="4">
        <f t="shared" si="215"/>
        <v>5365</v>
      </c>
    </row>
    <row r="298" spans="1:156">
      <c r="A298" s="30">
        <v>45047</v>
      </c>
      <c r="B298" s="60">
        <f>'[5]Canola Complex'!$BL345</f>
        <v>171.66900000000001</v>
      </c>
      <c r="C298" s="95">
        <f>'[12]Distillers'' Corn Oil Complex'!$AE110</f>
        <v>96.176000000000002</v>
      </c>
      <c r="D298" s="386">
        <v>0</v>
      </c>
      <c r="E298" s="386">
        <v>0</v>
      </c>
      <c r="F298" s="73">
        <f>'[5]Soy Complex'!$BL410</f>
        <v>662.75699999999995</v>
      </c>
      <c r="G298" s="379">
        <v>0</v>
      </c>
      <c r="H298" s="60">
        <f>'[12]Poultry Byproduct Complex'!$AE249</f>
        <v>7.8819898722625243</v>
      </c>
      <c r="I298" s="379">
        <f>'[12]Inedible Tallow Complex'!$AE109</f>
        <v>87.359508103225821</v>
      </c>
      <c r="J298" s="379">
        <f>'[12]CWG Complex'!$AE112</f>
        <v>48.676772042633772</v>
      </c>
      <c r="K298" s="60">
        <v>17.936</v>
      </c>
      <c r="L298" s="379">
        <f>'[12]Used Cooking Oil Complex'!$AE110+'[12]Yellow Grease Complex'!$AE110-M298</f>
        <v>84.884821715922811</v>
      </c>
      <c r="M298" s="60">
        <v>68.001000000000005</v>
      </c>
      <c r="N298" s="379">
        <v>0</v>
      </c>
      <c r="O298" s="379">
        <v>5</v>
      </c>
      <c r="P298" s="382">
        <f t="shared" si="198"/>
        <v>1250.3420917340447</v>
      </c>
      <c r="Q298" s="36">
        <f t="shared" si="199"/>
        <v>8.0786587392602289</v>
      </c>
      <c r="R298" s="74">
        <v>2082</v>
      </c>
      <c r="S298" s="128">
        <f>[3]Biodiesel!$O23</f>
        <v>154.77099999999999</v>
      </c>
      <c r="T298" s="99">
        <f t="shared" si="216"/>
        <v>65.101611951707937</v>
      </c>
      <c r="U298" s="99">
        <f t="shared" si="216"/>
        <v>78.171228473189942</v>
      </c>
      <c r="V298" s="98">
        <f t="shared" si="197"/>
        <v>41.666129911933446</v>
      </c>
      <c r="W298" s="100">
        <f t="shared" si="168"/>
        <v>-3.4879999999999995</v>
      </c>
      <c r="X298" s="100">
        <f t="shared" si="169"/>
        <v>143.27284042489788</v>
      </c>
      <c r="Y298" s="101">
        <f t="shared" si="170"/>
        <v>-3.4948183335060445E-2</v>
      </c>
      <c r="Z298" s="102">
        <f>V298/(X299/31)</f>
        <v>9.1557928585886899</v>
      </c>
      <c r="AB298" s="4">
        <f t="shared" ref="AB298:AB307" si="231">P298</f>
        <v>1250.3420917340447</v>
      </c>
      <c r="AC298" s="54">
        <f t="shared" si="176"/>
        <v>0.12998433346667171</v>
      </c>
      <c r="AD298" s="54">
        <f t="shared" si="177"/>
        <v>4.543605227942149E-2</v>
      </c>
      <c r="AE298" s="54">
        <f t="shared" si="178"/>
        <v>0.12672528405010719</v>
      </c>
      <c r="AF298" s="54">
        <f t="shared" si="159"/>
        <v>0.90964852423917719</v>
      </c>
      <c r="AH298" s="4">
        <f t="shared" si="217"/>
        <v>758.93299999999999</v>
      </c>
      <c r="AI298" s="66">
        <f t="shared" si="218"/>
        <v>25.297766666666668</v>
      </c>
      <c r="AJ298" s="54">
        <f t="shared" si="219"/>
        <v>-7.8565884610751868E-2</v>
      </c>
      <c r="AK298" s="39">
        <f t="shared" si="220"/>
        <v>96.176000000000002</v>
      </c>
      <c r="AL298" s="66">
        <f t="shared" si="221"/>
        <v>3.2058666666666666</v>
      </c>
      <c r="AM298" s="54">
        <f t="shared" si="222"/>
        <v>-0.47243636302392333</v>
      </c>
      <c r="AN298" s="39">
        <f t="shared" si="223"/>
        <v>314.74009173404494</v>
      </c>
      <c r="AO298" s="40">
        <f t="shared" si="164"/>
        <v>0.53006053653752572</v>
      </c>
      <c r="AP298" s="40">
        <f t="shared" si="224"/>
        <v>0.74427791094306739</v>
      </c>
      <c r="AQ298" s="40">
        <f t="shared" si="225"/>
        <v>0.25172318345097516</v>
      </c>
      <c r="AR298" s="41">
        <f t="shared" si="226"/>
        <v>1822.3037096774194</v>
      </c>
      <c r="AS298" s="39">
        <f t="shared" si="227"/>
        <v>259.69629032258058</v>
      </c>
      <c r="AT298" s="40">
        <f t="shared" si="228"/>
        <v>0.87526595085370773</v>
      </c>
      <c r="AU298" s="5">
        <f t="shared" si="212"/>
        <v>0.22372447748115665</v>
      </c>
      <c r="AV298" s="44">
        <f>'[1]Monthly SBO'!$K282</f>
        <v>1.3869266666666662</v>
      </c>
      <c r="AW298" s="96">
        <f t="shared" si="213"/>
        <v>150.09448280066667</v>
      </c>
      <c r="AX298" s="71">
        <f t="shared" si="179"/>
        <v>4.9926129032258064</v>
      </c>
      <c r="AY298" s="54">
        <f t="shared" si="180"/>
        <v>4.1956714339957069E-2</v>
      </c>
      <c r="AZ298" s="42">
        <f t="shared" si="181"/>
        <v>0.600741935483871</v>
      </c>
      <c r="BA298" s="66">
        <f t="shared" si="182"/>
        <v>22.091899999999999</v>
      </c>
      <c r="BB298" s="54">
        <f t="shared" si="183"/>
        <v>4.1832776047218356E-2</v>
      </c>
      <c r="BC298" s="42">
        <f t="shared" si="184"/>
        <v>2.3004333333333307</v>
      </c>
      <c r="BD298" s="42">
        <f t="shared" si="185"/>
        <v>5.2971170094015463</v>
      </c>
      <c r="BE298" s="42">
        <f t="shared" si="186"/>
        <v>4.2821781858358481</v>
      </c>
      <c r="BF298" s="68">
        <f>[2]Prices!$L643</f>
        <v>52.484999999999999</v>
      </c>
      <c r="BG298" s="68">
        <f t="shared" si="187"/>
        <v>55.596666666666664</v>
      </c>
      <c r="BH298" s="42">
        <f t="shared" si="188"/>
        <v>0.6214084033830628</v>
      </c>
      <c r="BI298" s="42">
        <f t="shared" si="189"/>
        <v>1.109180660459647</v>
      </c>
      <c r="BJ298" s="42">
        <f>SUM(L298:M298)*'[12]Yellow Grease Complex'!$BH$119/S298</f>
        <v>0</v>
      </c>
      <c r="BK298" s="42">
        <f>SUM(L298:M298)*'[12]Yellow Grease Complex'!$BH$120/S298</f>
        <v>0</v>
      </c>
      <c r="BL298" s="42">
        <f t="shared" si="156"/>
        <v>0.16108103442115965</v>
      </c>
      <c r="BM298" s="42">
        <f t="shared" si="157"/>
        <v>0.5478028050981476</v>
      </c>
      <c r="BN298" s="4">
        <f t="shared" si="214"/>
        <v>219.270806451613</v>
      </c>
      <c r="BO298" s="54">
        <f t="shared" si="229"/>
        <v>0.13729762529382641</v>
      </c>
      <c r="BP298" s="54">
        <f t="shared" si="229"/>
        <v>7.6919749111715272E-2</v>
      </c>
      <c r="BQ298" s="54">
        <f t="shared" si="143"/>
        <v>0.53006053653752572</v>
      </c>
      <c r="BR298" s="54">
        <f t="shared" si="230"/>
        <v>6.303866697258298E-3</v>
      </c>
      <c r="BS298" s="54">
        <f t="shared" si="230"/>
        <v>6.9868485337537298E-2</v>
      </c>
      <c r="BT298" s="54">
        <f t="shared" si="230"/>
        <v>3.8930763320241493E-2</v>
      </c>
      <c r="BU298" s="54" cm="1">
        <f t="array" ref="BU298">SUM(K298:M298/$P298)</f>
        <v>0.13662006809593805</v>
      </c>
      <c r="EW298" s="4">
        <f>'[4]Renewable Diesel'!$AX161</f>
        <v>3278</v>
      </c>
      <c r="EX298" s="4">
        <f t="shared" si="215"/>
        <v>5360</v>
      </c>
    </row>
    <row r="299" spans="1:156">
      <c r="A299" s="30">
        <v>45078</v>
      </c>
      <c r="B299" s="60">
        <f>'[5]Canola Complex'!$BL346</f>
        <v>195.203</v>
      </c>
      <c r="C299" s="95">
        <f>'[12]Distillers'' Corn Oil Complex'!$AE111</f>
        <v>97.825000000000003</v>
      </c>
      <c r="D299" s="386">
        <v>0</v>
      </c>
      <c r="E299" s="386">
        <v>0</v>
      </c>
      <c r="F299" s="73">
        <f>'[5]Soy Complex'!$BL411</f>
        <v>627.38300000000004</v>
      </c>
      <c r="G299" s="379">
        <v>5</v>
      </c>
      <c r="H299" s="60">
        <f>'[12]Poultry Byproduct Complex'!$AE250</f>
        <v>9.3664648656530964</v>
      </c>
      <c r="I299" s="379">
        <f>'[12]Inedible Tallow Complex'!$AE110</f>
        <v>82.546761291824581</v>
      </c>
      <c r="J299" s="379">
        <f>'[12]CWG Complex'!$AE113</f>
        <v>24.272817833821286</v>
      </c>
      <c r="K299" s="60">
        <v>14.532</v>
      </c>
      <c r="L299" s="379">
        <f>'[12]Used Cooking Oil Complex'!$AE111+'[12]Yellow Grease Complex'!$AE111-M299</f>
        <v>53.128848806860091</v>
      </c>
      <c r="M299" s="60">
        <v>68.977999999999994</v>
      </c>
      <c r="N299" s="379">
        <v>0</v>
      </c>
      <c r="O299" s="379">
        <v>5</v>
      </c>
      <c r="P299" s="382">
        <f t="shared" ref="P299:P304" si="232">SUM(B299:O299)</f>
        <v>1183.2358927981593</v>
      </c>
      <c r="Q299" s="36">
        <f t="shared" si="199"/>
        <v>7.8522758618736797</v>
      </c>
      <c r="R299" s="74">
        <v>2082</v>
      </c>
      <c r="S299" s="128">
        <f>[3]Biodiesel!$O24</f>
        <v>150.68700000000001</v>
      </c>
      <c r="T299" s="99">
        <f t="shared" si="216"/>
        <v>63.383795007946581</v>
      </c>
      <c r="U299" s="99">
        <f t="shared" si="216"/>
        <v>77.690828153529893</v>
      </c>
      <c r="V299" s="98">
        <f t="shared" si="197"/>
        <v>37.282129911933445</v>
      </c>
      <c r="W299" s="100">
        <f t="shared" si="168"/>
        <v>-4.3840000000000003</v>
      </c>
      <c r="X299" s="100">
        <f t="shared" si="169"/>
        <v>141.07462316147647</v>
      </c>
      <c r="Y299" s="101">
        <f t="shared" si="170"/>
        <v>-3.9013623471715442E-2</v>
      </c>
      <c r="Z299" s="102">
        <f>V299/(X300/30)</f>
        <v>7.7862648190991957</v>
      </c>
      <c r="AB299" s="4">
        <f t="shared" si="231"/>
        <v>1183.2358927981593</v>
      </c>
      <c r="AC299" s="54">
        <f t="shared" si="176"/>
        <v>7.5363799318191482E-2</v>
      </c>
      <c r="AD299" s="54">
        <f t="shared" si="177"/>
        <v>2.0707575619649754E-2</v>
      </c>
      <c r="AE299" s="54">
        <f t="shared" si="178"/>
        <v>0.14081604145668083</v>
      </c>
      <c r="AF299" s="54">
        <f t="shared" si="159"/>
        <v>0.93587389557738632</v>
      </c>
      <c r="AH299" s="4">
        <f t="shared" si="217"/>
        <v>730.20800000000008</v>
      </c>
      <c r="AI299" s="66">
        <f t="shared" si="218"/>
        <v>24.340266666666668</v>
      </c>
      <c r="AJ299" s="54">
        <f t="shared" si="219"/>
        <v>-6.7968136067734108E-2</v>
      </c>
      <c r="AK299" s="39">
        <f t="shared" si="220"/>
        <v>102.825</v>
      </c>
      <c r="AL299" s="66">
        <f t="shared" si="221"/>
        <v>3.4275000000000002</v>
      </c>
      <c r="AM299" s="54">
        <f t="shared" si="222"/>
        <v>-0.46679664011612665</v>
      </c>
      <c r="AN299" s="39">
        <f t="shared" si="223"/>
        <v>252.82489279815906</v>
      </c>
      <c r="AO299" s="40">
        <f t="shared" si="164"/>
        <v>0.5302264779310758</v>
      </c>
      <c r="AP299" s="40">
        <f t="shared" si="224"/>
        <v>0.78210186627414968</v>
      </c>
      <c r="AQ299" s="40">
        <f t="shared" si="225"/>
        <v>0.21367243365164451</v>
      </c>
      <c r="AR299" s="41">
        <f t="shared" si="226"/>
        <v>1833.3585000000003</v>
      </c>
      <c r="AS299" s="39">
        <f>R299-AR299</f>
        <v>248.64149999999972</v>
      </c>
      <c r="AT299" s="40">
        <f>(S299/(A300-A299)*365)/R299</f>
        <v>0.8805756484149857</v>
      </c>
      <c r="AU299" s="5">
        <f t="shared" si="212"/>
        <v>0.20291011516079527</v>
      </c>
      <c r="AV299" s="44">
        <f>'[1]Monthly SBO'!$K283</f>
        <v>1.8328038095238088</v>
      </c>
      <c r="AW299" s="96">
        <f t="shared" si="213"/>
        <v>146.26702881866669</v>
      </c>
      <c r="AX299" s="71">
        <f t="shared" si="179"/>
        <v>4.8608709677419357</v>
      </c>
      <c r="AY299" s="54">
        <f t="shared" si="180"/>
        <v>1.4575143390396228E-2</v>
      </c>
      <c r="AZ299" s="42">
        <f t="shared" si="181"/>
        <v>0.43670967741935485</v>
      </c>
      <c r="BA299" s="66">
        <f t="shared" si="182"/>
        <v>20.912766666666666</v>
      </c>
      <c r="BB299" s="54">
        <f t="shared" si="183"/>
        <v>5.5405144389600203E-2</v>
      </c>
      <c r="BC299" s="42">
        <f t="shared" si="184"/>
        <v>2.2498666666666693</v>
      </c>
      <c r="BD299" s="42">
        <f t="shared" si="185"/>
        <v>5.1760407622297269</v>
      </c>
      <c r="BE299" s="42">
        <f t="shared" si="186"/>
        <v>4.1634845739844843</v>
      </c>
      <c r="BF299" s="68">
        <f>[2]Prices!$L644</f>
        <v>60.007999999999996</v>
      </c>
      <c r="BG299" s="68">
        <f t="shared" si="187"/>
        <v>55.989333333333327</v>
      </c>
      <c r="BH299" s="42">
        <f t="shared" si="188"/>
        <v>0.64919336107295256</v>
      </c>
      <c r="BI299" s="42">
        <f t="shared" si="189"/>
        <v>1.2954203083212221</v>
      </c>
      <c r="BJ299" s="42">
        <f>SUM(L299:M299)*'[12]Yellow Grease Complex'!$BH$119/S299</f>
        <v>0</v>
      </c>
      <c r="BK299" s="42">
        <f>SUM(L299:M299)*'[12]Yellow Grease Complex'!$BH$120/S299</f>
        <v>0</v>
      </c>
      <c r="BL299" s="42">
        <f t="shared" si="156"/>
        <v>0.17454021847384163</v>
      </c>
      <c r="BM299" s="42">
        <f t="shared" si="157"/>
        <v>0.59820248785229935</v>
      </c>
      <c r="BN299" s="4">
        <f t="shared" si="214"/>
        <v>164.71233333333339</v>
      </c>
      <c r="BO299" s="54">
        <f t="shared" si="229"/>
        <v>0.16497386631703409</v>
      </c>
      <c r="BP299" s="54">
        <f t="shared" si="229"/>
        <v>8.2675821951834039E-2</v>
      </c>
      <c r="BQ299" s="54">
        <f t="shared" si="143"/>
        <v>0.5302264779310758</v>
      </c>
      <c r="BR299" s="54">
        <f t="shared" si="230"/>
        <v>7.9159742555670286E-3</v>
      </c>
      <c r="BS299" s="54">
        <f t="shared" si="230"/>
        <v>6.9763571063260255E-2</v>
      </c>
      <c r="BT299" s="54">
        <f t="shared" si="230"/>
        <v>2.0513929624311887E-2</v>
      </c>
      <c r="BU299" s="54" cm="1">
        <f t="array" ref="BU299">SUM(K299:M299/$P299)</f>
        <v>0.11547895870850534</v>
      </c>
      <c r="EW299" s="4">
        <f>'[4]Renewable Diesel'!$AX162</f>
        <v>3700</v>
      </c>
      <c r="EX299" s="4">
        <f t="shared" si="215"/>
        <v>5782</v>
      </c>
      <c r="EY299" s="4">
        <f>EX299-EX296</f>
        <v>417</v>
      </c>
      <c r="EZ299" s="4">
        <f>EX299-EX293</f>
        <v>753</v>
      </c>
    </row>
    <row r="300" spans="1:156">
      <c r="A300" s="30">
        <v>45108</v>
      </c>
      <c r="B300" s="60">
        <f>'[5]Canola Complex'!$BL347</f>
        <v>164.44</v>
      </c>
      <c r="C300" s="95">
        <f>'[12]Distillers'' Corn Oil Complex'!$AE112</f>
        <v>89.481999999999999</v>
      </c>
      <c r="D300" s="386">
        <v>0</v>
      </c>
      <c r="E300" s="386">
        <v>0</v>
      </c>
      <c r="F300" s="73">
        <f>'[5]Soy Complex'!$BL412</f>
        <v>678.70100000000002</v>
      </c>
      <c r="G300" s="379">
        <v>5</v>
      </c>
      <c r="H300" s="60">
        <f>'[12]Poultry Byproduct Complex'!$AE251</f>
        <v>6.8679904007033183</v>
      </c>
      <c r="I300" s="379">
        <f>'[12]Inedible Tallow Complex'!$AE111</f>
        <v>91.02308875409372</v>
      </c>
      <c r="J300" s="379">
        <f>'[12]CWG Complex'!$AE114</f>
        <v>26.558214183198217</v>
      </c>
      <c r="K300" s="60">
        <v>12.709</v>
      </c>
      <c r="L300" s="379">
        <f>'[12]Used Cooking Oil Complex'!$AE112+'[12]Yellow Grease Complex'!$AE112-M300</f>
        <v>36.004605166057345</v>
      </c>
      <c r="M300" s="60">
        <v>63.103999999999999</v>
      </c>
      <c r="N300" s="379">
        <v>0</v>
      </c>
      <c r="O300" s="379">
        <v>5</v>
      </c>
      <c r="P300" s="382">
        <f t="shared" si="232"/>
        <v>1178.889898504053</v>
      </c>
      <c r="Q300" s="36">
        <f t="shared" si="199"/>
        <v>7.7476482048885913</v>
      </c>
      <c r="R300" s="74">
        <v>2080</v>
      </c>
      <c r="S300" s="128">
        <f>[3]Biodiesel!$O25</f>
        <v>152.161</v>
      </c>
      <c r="T300" s="99">
        <f t="shared" si="216"/>
        <v>62.198008586759642</v>
      </c>
      <c r="U300" s="99">
        <f t="shared" si="216"/>
        <v>81.44774754196655</v>
      </c>
      <c r="V300" s="98">
        <f t="shared" si="197"/>
        <v>34.274129911933443</v>
      </c>
      <c r="W300" s="100">
        <f t="shared" si="168"/>
        <v>-3.0080000000000027</v>
      </c>
      <c r="X300" s="100">
        <f t="shared" si="169"/>
        <v>143.64575612872619</v>
      </c>
      <c r="Y300" s="101">
        <f t="shared" si="170"/>
        <v>-8.4985845214388678E-2</v>
      </c>
      <c r="Z300" s="102">
        <f>V300/(X301/31)</f>
        <v>7.6258771711140509</v>
      </c>
      <c r="AB300" s="4">
        <f t="shared" si="231"/>
        <v>1178.889898504053</v>
      </c>
      <c r="AC300" s="54">
        <f t="shared" si="176"/>
        <v>-1.5590809873545663E-2</v>
      </c>
      <c r="AD300" s="54">
        <f t="shared" si="177"/>
        <v>3.5316931158997367E-3</v>
      </c>
      <c r="AE300" s="54">
        <f t="shared" si="178"/>
        <v>0.12219875501660021</v>
      </c>
      <c r="AF300" s="54">
        <f t="shared" si="159"/>
        <v>0.94851234925239769</v>
      </c>
      <c r="AH300" s="4">
        <f t="shared" si="217"/>
        <v>773.18299999999999</v>
      </c>
      <c r="AI300" s="66">
        <f t="shared" si="218"/>
        <v>25.772766666666666</v>
      </c>
      <c r="AJ300" s="54">
        <f t="shared" si="219"/>
        <v>-0.10966612984431257</v>
      </c>
      <c r="AK300" s="39">
        <f t="shared" si="220"/>
        <v>94.481999999999999</v>
      </c>
      <c r="AL300" s="66">
        <f t="shared" si="221"/>
        <v>3.1494</v>
      </c>
      <c r="AM300" s="54">
        <f t="shared" si="222"/>
        <v>-0.51973440342741806</v>
      </c>
      <c r="AN300" s="39">
        <f t="shared" si="223"/>
        <v>236.26689850405256</v>
      </c>
      <c r="AO300" s="40">
        <f t="shared" si="164"/>
        <v>0.57571194804640757</v>
      </c>
      <c r="AP300" s="40">
        <f t="shared" si="224"/>
        <v>0.79534399369253439</v>
      </c>
      <c r="AQ300" s="40">
        <f t="shared" si="225"/>
        <v>0.20041472813013528</v>
      </c>
      <c r="AR300" s="41">
        <f t="shared" si="226"/>
        <v>1791.5730645161291</v>
      </c>
      <c r="AS300" s="39">
        <f t="shared" ref="AS300:AS363" si="233">R300-AR300</f>
        <v>288.42693548387092</v>
      </c>
      <c r="AT300" s="110">
        <f t="shared" ref="AT300:AT305" si="234">(S300/(A301-A300)*365)/R300</f>
        <v>0.86133320409429281</v>
      </c>
      <c r="AU300" s="5">
        <f t="shared" si="212"/>
        <v>0.12884755381819302</v>
      </c>
      <c r="AV300" s="44">
        <f>'[1]Monthly SBO'!$K284</f>
        <v>2.5084159999999995</v>
      </c>
      <c r="AW300" s="96">
        <f t="shared" si="213"/>
        <v>140.4675062144</v>
      </c>
      <c r="AX300" s="71">
        <f t="shared" si="179"/>
        <v>4.9084193548387098</v>
      </c>
      <c r="AY300" s="54">
        <f t="shared" si="180"/>
        <v>-2.8035771319067315E-2</v>
      </c>
      <c r="AZ300" s="42">
        <f t="shared" si="181"/>
        <v>0.18003225806451617</v>
      </c>
      <c r="BA300" s="66">
        <f t="shared" si="182"/>
        <v>22.623366666666666</v>
      </c>
      <c r="BB300" s="54">
        <f t="shared" si="183"/>
        <v>1.0437061775627532E-2</v>
      </c>
      <c r="BC300" s="42">
        <f t="shared" si="184"/>
        <v>1.7571999999999974</v>
      </c>
      <c r="BD300" s="42">
        <f t="shared" si="185"/>
        <v>5.3825676500120379</v>
      </c>
      <c r="BE300" s="42">
        <f t="shared" si="186"/>
        <v>4.4604136408146635</v>
      </c>
      <c r="BF300" s="68">
        <f>[2]Prices!$L645</f>
        <v>70.887499999999989</v>
      </c>
      <c r="BG300" s="68">
        <f t="shared" si="187"/>
        <v>61.12683333333333</v>
      </c>
      <c r="BH300" s="42">
        <f t="shared" si="188"/>
        <v>0.58807447374820088</v>
      </c>
      <c r="BI300" s="42">
        <f t="shared" si="189"/>
        <v>1.080697419180999</v>
      </c>
      <c r="BJ300" s="42">
        <f>SUM(L300:M300)*'[12]Yellow Grease Complex'!$BH$119/S300</f>
        <v>0</v>
      </c>
      <c r="BK300" s="42">
        <f>SUM(L300:M300)*'[12]Yellow Grease Complex'!$BH$120/S300</f>
        <v>0</v>
      </c>
      <c r="BL300" s="42">
        <f t="shared" si="156"/>
        <v>0.28014693011128511</v>
      </c>
      <c r="BM300" s="42">
        <f t="shared" si="157"/>
        <v>0.71545504992938691</v>
      </c>
      <c r="BN300" s="4">
        <f t="shared" si="214"/>
        <v>65.711774193548308</v>
      </c>
      <c r="BO300" s="54">
        <f t="shared" si="229"/>
        <v>0.13948715669602851</v>
      </c>
      <c r="BP300" s="54">
        <f t="shared" si="229"/>
        <v>7.5903610772768332E-2</v>
      </c>
      <c r="BQ300" s="54">
        <f t="shared" si="143"/>
        <v>0.57571194804640757</v>
      </c>
      <c r="BR300" s="54">
        <f t="shared" si="230"/>
        <v>5.8258115617229591E-3</v>
      </c>
      <c r="BS300" s="54">
        <f t="shared" si="230"/>
        <v>7.7210847993181606E-2</v>
      </c>
      <c r="BT300" s="54">
        <f t="shared" si="230"/>
        <v>2.2528154848810853E-2</v>
      </c>
      <c r="BU300" s="54" cm="1">
        <f t="array" ref="BU300">SUM(K300:M300/$P300)</f>
        <v>9.4849913726419904E-2</v>
      </c>
      <c r="EW300" s="4">
        <f>'[4]Renewable Diesel'!$AX163</f>
        <v>3704</v>
      </c>
      <c r="EX300" s="4">
        <f t="shared" si="215"/>
        <v>5784</v>
      </c>
    </row>
    <row r="301" spans="1:156">
      <c r="A301" s="30">
        <v>45139</v>
      </c>
      <c r="B301" s="73">
        <f>'[5]Canola Complex'!$BL348</f>
        <v>174.27099999999999</v>
      </c>
      <c r="C301" s="73">
        <f>'[12]Distillers'' Corn Oil Complex'!$AE113</f>
        <v>87.953000000000003</v>
      </c>
      <c r="D301" s="386">
        <v>0</v>
      </c>
      <c r="E301" s="386">
        <v>0</v>
      </c>
      <c r="F301" s="73">
        <f>'[5]Soy Complex'!$BL413</f>
        <v>617.53700000000003</v>
      </c>
      <c r="G301" s="379">
        <v>5</v>
      </c>
      <c r="H301" s="60">
        <f>'[12]Poultry Byproduct Complex'!$AE252</f>
        <v>13.37347180378473</v>
      </c>
      <c r="I301" s="379">
        <f>'[12]Inedible Tallow Complex'!$AE112</f>
        <v>103.63008670702204</v>
      </c>
      <c r="J301" s="379">
        <f>'[12]CWG Complex'!$AE115</f>
        <v>40.577882091969094</v>
      </c>
      <c r="K301" s="60">
        <v>13.814</v>
      </c>
      <c r="L301" s="379">
        <f>'[12]Used Cooking Oil Complex'!$AE113+'[12]Yellow Grease Complex'!$AE113-M301</f>
        <v>21.832262970948676</v>
      </c>
      <c r="M301" s="60">
        <v>60.947000000000003</v>
      </c>
      <c r="N301" s="379">
        <v>0</v>
      </c>
      <c r="O301" s="379">
        <v>5</v>
      </c>
      <c r="P301" s="382">
        <f t="shared" si="232"/>
        <v>1143.9357035737248</v>
      </c>
      <c r="Q301" s="36">
        <f t="shared" si="199"/>
        <v>7.8976540686507981</v>
      </c>
      <c r="R301" s="74">
        <v>2080</v>
      </c>
      <c r="S301" s="128">
        <f>[3]Biodiesel!$O26</f>
        <v>144.845</v>
      </c>
      <c r="T301" s="99">
        <f t="shared" si="216"/>
        <v>60.819724734155308</v>
      </c>
      <c r="U301" s="99">
        <f t="shared" si="216"/>
        <v>78.508250714302918</v>
      </c>
      <c r="V301" s="98">
        <f t="shared" si="197"/>
        <v>34.890401453487613</v>
      </c>
      <c r="W301" s="100">
        <f t="shared" si="168"/>
        <v>0.61627154155416974</v>
      </c>
      <c r="X301" s="100">
        <f t="shared" si="169"/>
        <v>139.32797544845823</v>
      </c>
      <c r="Y301" s="101">
        <f t="shared" si="170"/>
        <v>-0.12423413324048382</v>
      </c>
      <c r="Z301" s="102">
        <f>V301/(X302/31)</f>
        <v>7.7276319069272414</v>
      </c>
      <c r="AB301" s="4">
        <f t="shared" si="231"/>
        <v>1143.9357035737248</v>
      </c>
      <c r="AC301" s="54">
        <f t="shared" si="176"/>
        <v>-4.6715320139217975E-2</v>
      </c>
      <c r="AD301" s="54">
        <f t="shared" si="177"/>
        <v>5.1037900192713703E-2</v>
      </c>
      <c r="AE301" s="54">
        <f t="shared" si="178"/>
        <v>0.1308294275781503</v>
      </c>
      <c r="AF301" s="54">
        <f t="shared" si="159"/>
        <v>0.93049656722371821</v>
      </c>
      <c r="AH301" s="4">
        <f t="shared" si="217"/>
        <v>710.49</v>
      </c>
      <c r="AI301" s="66">
        <f t="shared" si="218"/>
        <v>23.683</v>
      </c>
      <c r="AJ301" s="54">
        <f t="shared" si="219"/>
        <v>-0.15889998957075668</v>
      </c>
      <c r="AK301" s="39">
        <f t="shared" si="220"/>
        <v>92.953000000000003</v>
      </c>
      <c r="AL301" s="66">
        <f t="shared" si="221"/>
        <v>3.0984333333333334</v>
      </c>
      <c r="AM301" s="54">
        <f t="shared" si="222"/>
        <v>-0.51630487418117121</v>
      </c>
      <c r="AN301" s="39">
        <f t="shared" si="223"/>
        <v>254.17470357372454</v>
      </c>
      <c r="AO301" s="40">
        <f t="shared" si="164"/>
        <v>0.53983541039131555</v>
      </c>
      <c r="AP301" s="40">
        <f t="shared" si="224"/>
        <v>0.77343595206964233</v>
      </c>
      <c r="AQ301" s="40">
        <f t="shared" si="225"/>
        <v>0.22219317290269661</v>
      </c>
      <c r="AR301" s="41">
        <f t="shared" si="226"/>
        <v>1705.4330645161292</v>
      </c>
      <c r="AS301" s="39">
        <f t="shared" si="233"/>
        <v>374.56693548387079</v>
      </c>
      <c r="AT301" s="110">
        <f t="shared" si="234"/>
        <v>0.81991974255583133</v>
      </c>
      <c r="AU301" s="5">
        <f t="shared" si="212"/>
        <v>6.2059656593698387E-2</v>
      </c>
      <c r="AV301" s="44">
        <f>'[1]Monthly SBO'!$K285</f>
        <v>1.9397608695652173</v>
      </c>
      <c r="AW301" s="96">
        <f t="shared" si="213"/>
        <v>145.34889871956523</v>
      </c>
      <c r="AX301" s="71">
        <f t="shared" si="179"/>
        <v>4.6724193548387101</v>
      </c>
      <c r="AY301" s="54">
        <f t="shared" si="180"/>
        <v>-8.1269686625082826E-2</v>
      </c>
      <c r="AZ301" s="42">
        <f t="shared" si="181"/>
        <v>-9.4903225806451275E-2</v>
      </c>
      <c r="BA301" s="66">
        <f t="shared" si="182"/>
        <v>20.584566666666667</v>
      </c>
      <c r="BB301" s="54">
        <f t="shared" si="183"/>
        <v>-4.6619385601502805E-2</v>
      </c>
      <c r="BC301" s="42">
        <f t="shared" si="184"/>
        <v>-0.84539999999999793</v>
      </c>
      <c r="BD301" s="42">
        <f t="shared" si="185"/>
        <v>5.0994066174659407</v>
      </c>
      <c r="BE301" s="42">
        <f t="shared" si="186"/>
        <v>4.2634333252787462</v>
      </c>
      <c r="BF301" s="68">
        <f>[2]Prices!$L646</f>
        <v>70.966999999999999</v>
      </c>
      <c r="BG301" s="68">
        <f t="shared" si="187"/>
        <v>67.28749999999998</v>
      </c>
      <c r="BH301" s="42">
        <f t="shared" si="188"/>
        <v>0.60722151265145508</v>
      </c>
      <c r="BI301" s="42">
        <f t="shared" si="189"/>
        <v>1.2031550968276432</v>
      </c>
      <c r="BJ301" s="42">
        <f>SUM(L301:M301)*'[12]Yellow Grease Complex'!$BH$119/S301</f>
        <v>0</v>
      </c>
      <c r="BK301" s="42">
        <f>SUM(L301:M301)*'[12]Yellow Grease Complex'!$BH$120/S301</f>
        <v>0</v>
      </c>
      <c r="BL301" s="42">
        <f t="shared" si="156"/>
        <v>0.1970187872231309</v>
      </c>
      <c r="BM301" s="42">
        <f t="shared" si="157"/>
        <v>0.79108461384459106</v>
      </c>
      <c r="BN301" s="4">
        <f t="shared" si="214"/>
        <v>-34.639677419354712</v>
      </c>
      <c r="BO301" s="54">
        <f t="shared" si="229"/>
        <v>0.1523433523890956</v>
      </c>
      <c r="BP301" s="54">
        <f t="shared" si="229"/>
        <v>7.688631426157036E-2</v>
      </c>
      <c r="BQ301" s="54">
        <f t="shared" si="143"/>
        <v>0.53983541039131555</v>
      </c>
      <c r="BR301" s="54">
        <f t="shared" si="230"/>
        <v>1.1690754788057745E-2</v>
      </c>
      <c r="BS301" s="54">
        <f t="shared" si="230"/>
        <v>9.0590831620409554E-2</v>
      </c>
      <c r="BT301" s="54">
        <f t="shared" si="230"/>
        <v>3.547217030223055E-2</v>
      </c>
      <c r="BU301" s="54" cm="1">
        <f t="array" ref="BU301">SUM(K301:M301/$P301)</f>
        <v>8.4439416191998767E-2</v>
      </c>
      <c r="EW301" s="4">
        <f>'[4]Renewable Diesel'!$AX164</f>
        <v>3704</v>
      </c>
      <c r="EX301" s="4">
        <f t="shared" si="215"/>
        <v>5784</v>
      </c>
    </row>
    <row r="302" spans="1:156" ht="12" thickBot="1">
      <c r="A302" s="111">
        <v>45170</v>
      </c>
      <c r="B302" s="73">
        <f>'[5]Canola Complex'!$BL349</f>
        <v>161.12799999999999</v>
      </c>
      <c r="C302" s="73">
        <f>'[12]Distillers'' Corn Oil Complex'!$AE114</f>
        <v>73.75</v>
      </c>
      <c r="D302" s="386">
        <v>0</v>
      </c>
      <c r="E302" s="386">
        <v>0</v>
      </c>
      <c r="F302" s="73">
        <f>'[5]Soy Complex'!$BL414</f>
        <v>619.99400000000003</v>
      </c>
      <c r="G302" s="112">
        <v>15.526</v>
      </c>
      <c r="H302" s="60">
        <f>'[12]Poultry Byproduct Complex'!$AE253</f>
        <v>14.148829436907954</v>
      </c>
      <c r="I302" s="379">
        <f>'[12]Inedible Tallow Complex'!$AE113</f>
        <v>114.22391630840667</v>
      </c>
      <c r="J302" s="379">
        <f>'[12]CWG Complex'!$AE116</f>
        <v>28.447345668360651</v>
      </c>
      <c r="K302" s="60">
        <v>19.478081</v>
      </c>
      <c r="L302" s="379">
        <f>'[12]Used Cooking Oil Complex'!$AE114+'[12]Yellow Grease Complex'!$AE114-M302</f>
        <v>42.040646131264417</v>
      </c>
      <c r="M302" s="60">
        <v>52.29</v>
      </c>
      <c r="N302" s="379">
        <v>0</v>
      </c>
      <c r="O302" s="379">
        <v>5</v>
      </c>
      <c r="P302" s="382">
        <f t="shared" si="232"/>
        <v>1146.0268185449395</v>
      </c>
      <c r="Q302" s="36">
        <f t="shared" si="199"/>
        <v>7.9370784377268313</v>
      </c>
      <c r="R302" s="113">
        <v>2070</v>
      </c>
      <c r="S302" s="128">
        <f>[3]Biodiesel!$O27</f>
        <v>144.38900000000001</v>
      </c>
      <c r="T302" s="99">
        <f t="shared" si="216"/>
        <v>60.616002726344604</v>
      </c>
      <c r="U302" s="99">
        <f t="shared" si="216"/>
        <v>79.34957250874659</v>
      </c>
      <c r="V302" s="98">
        <f t="shared" si="197"/>
        <v>38.729956737284667</v>
      </c>
      <c r="W302" s="100">
        <f t="shared" si="168"/>
        <v>3.8395552837970541</v>
      </c>
      <c r="X302" s="100">
        <f t="shared" si="169"/>
        <v>139.96557523509119</v>
      </c>
      <c r="Y302" s="101">
        <f t="shared" si="170"/>
        <v>-5.0218702326041864E-2</v>
      </c>
      <c r="Z302" s="102">
        <f>V302/(X303/30)</f>
        <v>8.1261867266439562</v>
      </c>
      <c r="AB302" s="4">
        <f t="shared" si="231"/>
        <v>1146.0268185449395</v>
      </c>
      <c r="AC302" s="54">
        <f t="shared" si="176"/>
        <v>1.6870698331412637E-2</v>
      </c>
      <c r="AD302" s="54">
        <f t="shared" si="177"/>
        <v>5.2723201618769977E-2</v>
      </c>
      <c r="AE302" s="54">
        <f t="shared" si="178"/>
        <v>0.12587026097254925</v>
      </c>
      <c r="AF302" s="54">
        <f t="shared" si="159"/>
        <v>0.92587468520780658</v>
      </c>
      <c r="AH302" s="4">
        <f t="shared" si="217"/>
        <v>709.27</v>
      </c>
      <c r="AI302" s="66">
        <f t="shared" si="218"/>
        <v>23.642333333333333</v>
      </c>
      <c r="AJ302" s="54">
        <f t="shared" si="219"/>
        <v>-0.12125738916011319</v>
      </c>
      <c r="AK302" s="39">
        <f t="shared" si="220"/>
        <v>89.275999999999996</v>
      </c>
      <c r="AL302" s="66">
        <f t="shared" si="221"/>
        <v>2.9758666666666667</v>
      </c>
      <c r="AM302" s="54">
        <f t="shared" si="222"/>
        <v>-0.48261523032391196</v>
      </c>
      <c r="AN302" s="39">
        <f t="shared" si="223"/>
        <v>270.62881854493969</v>
      </c>
      <c r="AO302" s="40">
        <f t="shared" si="164"/>
        <v>0.54099432052312657</v>
      </c>
      <c r="AP302" s="40">
        <f t="shared" si="224"/>
        <v>0.7594918250736109</v>
      </c>
      <c r="AQ302" s="40">
        <f t="shared" si="225"/>
        <v>0.23614527528120621</v>
      </c>
      <c r="AR302" s="41">
        <f t="shared" si="226"/>
        <v>1756.7328333333335</v>
      </c>
      <c r="AS302" s="39">
        <f t="shared" si="233"/>
        <v>313.26716666666653</v>
      </c>
      <c r="AT302" s="110">
        <f t="shared" si="234"/>
        <v>0.84866320450885679</v>
      </c>
      <c r="AU302" s="5">
        <f t="shared" si="212"/>
        <v>0.135064863518084</v>
      </c>
      <c r="AV302" s="44">
        <f>'[1]Monthly SBO'!$K286</f>
        <v>1.392649</v>
      </c>
      <c r="AW302" s="96">
        <f t="shared" si="213"/>
        <v>150.04536171910001</v>
      </c>
      <c r="AX302" s="71">
        <f t="shared" si="179"/>
        <v>4.6577096774193549</v>
      </c>
      <c r="AY302" s="54">
        <f t="shared" si="180"/>
        <v>-3.0869125147327203E-2</v>
      </c>
      <c r="AZ302" s="42">
        <f t="shared" si="181"/>
        <v>0.11870967741935523</v>
      </c>
      <c r="BA302" s="66">
        <f t="shared" si="182"/>
        <v>20.666466666666668</v>
      </c>
      <c r="BB302" s="54">
        <f t="shared" si="183"/>
        <v>-2.2999893524995096E-2</v>
      </c>
      <c r="BC302" s="42">
        <f t="shared" si="184"/>
        <v>0.80966666666666853</v>
      </c>
      <c r="BD302" s="42">
        <f t="shared" si="185"/>
        <v>5.0674603295037706</v>
      </c>
      <c r="BE302" s="42">
        <f t="shared" si="186"/>
        <v>4.2939143563567859</v>
      </c>
      <c r="BF302" s="68">
        <f>[2]Prices!$L647</f>
        <v>65.227999999999994</v>
      </c>
      <c r="BG302" s="68">
        <f t="shared" si="187"/>
        <v>69.027499999999989</v>
      </c>
      <c r="BH302" s="42">
        <f t="shared" si="188"/>
        <v>0.51077298132129179</v>
      </c>
      <c r="BI302" s="42">
        <f t="shared" si="189"/>
        <v>1.1159298838554181</v>
      </c>
      <c r="BJ302" s="42">
        <f>SUM(L302:M302)*'[12]Yellow Grease Complex'!$BH$119/S302</f>
        <v>0</v>
      </c>
      <c r="BK302" s="42">
        <f>SUM(L302:M302)*'[12]Yellow Grease Complex'!$BH$120/S302</f>
        <v>0</v>
      </c>
      <c r="BL302" s="42">
        <f t="shared" si="156"/>
        <v>8.7583487663828924E-2</v>
      </c>
      <c r="BM302" s="42">
        <f t="shared" si="157"/>
        <v>0.37471745926268052</v>
      </c>
      <c r="BN302" s="4">
        <f t="shared" si="214"/>
        <v>44.773333333333539</v>
      </c>
      <c r="BO302" s="54">
        <f t="shared" si="229"/>
        <v>0.14059705880581155</v>
      </c>
      <c r="BP302" s="54">
        <f t="shared" si="229"/>
        <v>6.4352769766450296E-2</v>
      </c>
      <c r="BQ302" s="54">
        <f t="shared" si="143"/>
        <v>0.54099432052312657</v>
      </c>
      <c r="BR302" s="54">
        <f t="shared" si="230"/>
        <v>1.23459845860083E-2</v>
      </c>
      <c r="BS302" s="54">
        <f t="shared" si="230"/>
        <v>9.9669496786673653E-2</v>
      </c>
      <c r="BT302" s="54">
        <f t="shared" si="230"/>
        <v>2.4822582864578169E-2</v>
      </c>
      <c r="BU302" s="54" cm="1">
        <f t="array" ref="BU302">SUM(K302:M302/$P302)</f>
        <v>9.9307211043946075E-2</v>
      </c>
      <c r="EW302" s="4">
        <f>'[4]Renewable Diesel'!$AX165</f>
        <v>3704</v>
      </c>
      <c r="EX302" s="4">
        <f t="shared" si="215"/>
        <v>5774</v>
      </c>
    </row>
    <row r="303" spans="1:156">
      <c r="A303" s="84">
        <v>45200</v>
      </c>
      <c r="B303" s="85">
        <f>'[5]Canola Complex'!$BM338</f>
        <v>165.429</v>
      </c>
      <c r="C303" s="85">
        <f>'[12]Distillers'' Corn Oil Complex'!$AF103</f>
        <v>76.281999999999996</v>
      </c>
      <c r="D303" s="385">
        <v>0</v>
      </c>
      <c r="E303" s="385">
        <v>0</v>
      </c>
      <c r="F303" s="85">
        <f>'[5]Soy Complex'!$BM403</f>
        <v>645.47</v>
      </c>
      <c r="G303" s="85">
        <v>6.6849999999999996</v>
      </c>
      <c r="H303" s="104">
        <f>'[12]Poultry Byproduct Complex'!$AF242</f>
        <v>13.397368060732608</v>
      </c>
      <c r="I303" s="381">
        <f>'[12]Inedible Tallow Complex'!$AF102</f>
        <v>54.998405648361405</v>
      </c>
      <c r="J303" s="381">
        <f>'[12]CWG Complex'!$AF105</f>
        <v>12.854891234883162</v>
      </c>
      <c r="K303" s="104">
        <v>17.27</v>
      </c>
      <c r="L303" s="381">
        <f>'[12]Used Cooking Oil Complex'!$AF103+'[12]Yellow Grease Complex'!$AF103-M303</f>
        <v>73.458484723305119</v>
      </c>
      <c r="M303" s="104">
        <v>59.347999999999999</v>
      </c>
      <c r="N303" s="381">
        <v>0</v>
      </c>
      <c r="O303" s="381">
        <v>40</v>
      </c>
      <c r="P303" s="384">
        <f t="shared" si="232"/>
        <v>1165.1931496672823</v>
      </c>
      <c r="Q303" s="89">
        <f t="shared" si="199"/>
        <v>7.9387431589412385</v>
      </c>
      <c r="R303" s="90">
        <v>2079</v>
      </c>
      <c r="S303" s="128">
        <f>[3]Biodiesel!$O28</f>
        <v>146.773</v>
      </c>
      <c r="T303" s="99">
        <f t="shared" si="216"/>
        <v>61.675873532297487</v>
      </c>
      <c r="U303" s="99">
        <f t="shared" si="216"/>
        <v>81.306159886763993</v>
      </c>
      <c r="V303" s="98">
        <f t="shared" si="197"/>
        <v>42.663879830233029</v>
      </c>
      <c r="W303" s="100">
        <f t="shared" si="168"/>
        <v>3.933923092948362</v>
      </c>
      <c r="X303" s="100">
        <f t="shared" si="169"/>
        <v>142.98203341906148</v>
      </c>
      <c r="Y303" s="114">
        <f t="shared" si="170"/>
        <v>-4.8522066601130787E-2</v>
      </c>
      <c r="Z303" s="102">
        <f>V303/(X304/31)</f>
        <v>10.031531037815069</v>
      </c>
      <c r="AB303" s="4">
        <f t="shared" si="231"/>
        <v>1165.1931496672823</v>
      </c>
      <c r="AC303" s="54">
        <f t="shared" si="176"/>
        <v>-1.3748316747576705E-2</v>
      </c>
      <c r="AD303" s="54">
        <f t="shared" si="177"/>
        <v>3.6872304579957271E-2</v>
      </c>
      <c r="AE303" s="54">
        <f t="shared" si="178"/>
        <v>0.1138972896763893</v>
      </c>
      <c r="AF303" s="54">
        <f t="shared" si="159"/>
        <v>0.92568053316138199</v>
      </c>
      <c r="AH303" s="4">
        <f t="shared" si="217"/>
        <v>728.43700000000001</v>
      </c>
      <c r="AI303" s="66">
        <f t="shared" si="218"/>
        <v>24.281233333333333</v>
      </c>
      <c r="AJ303" s="54">
        <f t="shared" si="219"/>
        <v>-8.0186020510051859E-2</v>
      </c>
      <c r="AK303" s="39">
        <f t="shared" si="220"/>
        <v>82.966999999999999</v>
      </c>
      <c r="AL303" s="66">
        <f t="shared" si="221"/>
        <v>2.7655666666666665</v>
      </c>
      <c r="AM303" s="54">
        <f t="shared" si="222"/>
        <v>-0.43198695146390886</v>
      </c>
      <c r="AN303" s="39">
        <f t="shared" si="223"/>
        <v>231.3271496672823</v>
      </c>
      <c r="AO303" s="40">
        <f t="shared" si="164"/>
        <v>0.5539596591211613</v>
      </c>
      <c r="AP303" s="40">
        <f t="shared" si="224"/>
        <v>0.76713976584503685</v>
      </c>
      <c r="AQ303" s="40">
        <f t="shared" si="225"/>
        <v>0.19853116175059657</v>
      </c>
      <c r="AR303" s="41">
        <f t="shared" si="226"/>
        <v>1728.1337096774193</v>
      </c>
      <c r="AS303" s="39">
        <f t="shared" si="233"/>
        <v>350.86629032258065</v>
      </c>
      <c r="AT303" s="110">
        <f t="shared" si="234"/>
        <v>0.83123314558798433</v>
      </c>
      <c r="AU303" s="5">
        <f t="shared" si="212"/>
        <v>0.10581969885666331</v>
      </c>
      <c r="AV303" s="44">
        <f>'[1]Monthly SBO'!$K287</f>
        <v>1.09171</v>
      </c>
      <c r="AW303" s="96">
        <f t="shared" si="213"/>
        <v>152.62865218900001</v>
      </c>
      <c r="AX303" s="71">
        <f t="shared" si="179"/>
        <v>4.7346129032258064</v>
      </c>
      <c r="AY303" s="54">
        <f t="shared" si="180"/>
        <v>-4.2396745115846901E-2</v>
      </c>
      <c r="AZ303" s="42">
        <f t="shared" si="181"/>
        <v>4.1580645161290342E-2</v>
      </c>
      <c r="BA303" s="66">
        <f t="shared" si="182"/>
        <v>21.515666666666668</v>
      </c>
      <c r="BB303" s="54">
        <f t="shared" si="183"/>
        <v>-6.2576978151118734E-4</v>
      </c>
      <c r="BC303" s="42">
        <f t="shared" si="184"/>
        <v>0.17919999999999803</v>
      </c>
      <c r="BD303" s="42">
        <f t="shared" si="185"/>
        <v>5.0946051233237624</v>
      </c>
      <c r="BE303" s="42">
        <f t="shared" si="186"/>
        <v>4.3977434541775402</v>
      </c>
      <c r="BF303" s="68">
        <f>[2]Prices!$L648</f>
        <v>58.163636363636378</v>
      </c>
      <c r="BG303" s="68">
        <f t="shared" si="187"/>
        <v>64.786212121212131</v>
      </c>
      <c r="BH303" s="42">
        <f t="shared" si="188"/>
        <v>0.51972774284098577</v>
      </c>
      <c r="BI303" s="42">
        <f t="shared" si="189"/>
        <v>1.127107846811062</v>
      </c>
      <c r="BJ303" s="42">
        <f>SUM(L303:M303)*'[12]Yellow Grease Complex'!$BH$119/S303</f>
        <v>0</v>
      </c>
      <c r="BK303" s="42">
        <f>SUM(L303:M303)*'[12]Yellow Grease Complex'!$BH$120/S303</f>
        <v>0</v>
      </c>
      <c r="BL303" s="42">
        <f t="shared" si="156"/>
        <v>0.10072446144435356</v>
      </c>
      <c r="BM303" s="42">
        <f t="shared" si="157"/>
        <v>0.42584412882072759</v>
      </c>
      <c r="BN303" s="4">
        <f t="shared" si="214"/>
        <v>15.176935483870921</v>
      </c>
      <c r="BO303" s="54">
        <f t="shared" si="229"/>
        <v>0.1419756029695487</v>
      </c>
      <c r="BP303" s="54">
        <f t="shared" si="229"/>
        <v>6.5467257528747158E-2</v>
      </c>
      <c r="BQ303" s="54">
        <f t="shared" si="143"/>
        <v>0.5539596591211613</v>
      </c>
      <c r="BR303" s="54">
        <f t="shared" si="230"/>
        <v>1.1497980454620927E-2</v>
      </c>
      <c r="BS303" s="54">
        <f t="shared" si="230"/>
        <v>4.7201106240682966E-2</v>
      </c>
      <c r="BT303" s="54">
        <f t="shared" si="230"/>
        <v>1.1032412298814012E-2</v>
      </c>
      <c r="BU303" s="54" cm="1">
        <f t="array" ref="BU303">SUM(K303:M303/$P303)</f>
        <v>0.12879966275647864</v>
      </c>
      <c r="EW303" s="4">
        <f>'[4]Renewable Diesel'!$AX166</f>
        <v>3857</v>
      </c>
      <c r="EX303" s="4">
        <f t="shared" si="215"/>
        <v>5936</v>
      </c>
    </row>
    <row r="304" spans="1:156">
      <c r="A304" s="30">
        <v>45231</v>
      </c>
      <c r="B304" s="73">
        <f>'[5]Canola Complex'!$BM339</f>
        <v>137.553</v>
      </c>
      <c r="C304" s="95">
        <f>'[12]Distillers'' Corn Oil Complex'!$AF104</f>
        <v>85</v>
      </c>
      <c r="D304" s="386">
        <v>0</v>
      </c>
      <c r="E304" s="386">
        <v>0</v>
      </c>
      <c r="F304" s="73">
        <f>'[5]Soy Complex'!$BM404</f>
        <v>612.95299999999997</v>
      </c>
      <c r="G304" s="379">
        <v>5</v>
      </c>
      <c r="H304" s="60">
        <f>'[12]Poultry Byproduct Complex'!$AF243</f>
        <v>17.847896514098561</v>
      </c>
      <c r="I304" s="379">
        <f>'[12]Inedible Tallow Complex'!$AF103</f>
        <v>57.781512307298065</v>
      </c>
      <c r="J304" s="379">
        <f>'[12]CWG Complex'!$AF106</f>
        <v>13.667000000000002</v>
      </c>
      <c r="K304" s="60">
        <v>16.727</v>
      </c>
      <c r="L304" s="379">
        <f>'[12]Used Cooking Oil Complex'!$AF104+'[12]Yellow Grease Complex'!$AF104-M304</f>
        <v>62.745399999999989</v>
      </c>
      <c r="M304" s="60">
        <v>59.954999999999998</v>
      </c>
      <c r="N304" s="379">
        <v>0</v>
      </c>
      <c r="O304" s="379">
        <v>20</v>
      </c>
      <c r="P304" s="382">
        <f t="shared" si="232"/>
        <v>1089.2298088213965</v>
      </c>
      <c r="Q304" s="36">
        <f t="shared" si="199"/>
        <v>8.027517808053803</v>
      </c>
      <c r="R304" s="74">
        <v>2079</v>
      </c>
      <c r="S304" s="128">
        <f>[3]Biodiesel!$O29</f>
        <v>135.68700000000001</v>
      </c>
      <c r="T304" s="99">
        <f t="shared" ref="T304:U319" si="235">($S304+$V303)*AVERAGE(T303/($S303+$V302),T256/($S256+$V255),T268/($S268+$V267),T280/($S280+$V279),T292/($S292+$V291))</f>
        <v>57.716419128368734</v>
      </c>
      <c r="U304" s="99">
        <f t="shared" si="235"/>
        <v>74.125895843453364</v>
      </c>
      <c r="V304" s="98">
        <f t="shared" si="197"/>
        <v>42.933755894320129</v>
      </c>
      <c r="W304" s="100">
        <f t="shared" si="168"/>
        <v>0.26987606408710008</v>
      </c>
      <c r="X304" s="100">
        <f t="shared" si="169"/>
        <v>131.84231497182211</v>
      </c>
      <c r="Y304" s="114">
        <f t="shared" si="170"/>
        <v>-5.2934609466502969E-2</v>
      </c>
      <c r="Z304" s="102">
        <f>V304/(X305/30)</f>
        <v>9.687885212608581</v>
      </c>
      <c r="AB304" s="4">
        <f t="shared" si="231"/>
        <v>1089.2298088213965</v>
      </c>
      <c r="AC304" s="54">
        <f t="shared" si="176"/>
        <v>-3.0046992284147866E-2</v>
      </c>
      <c r="AD304" s="54">
        <f t="shared" si="177"/>
        <v>6.0647528456779121E-2</v>
      </c>
      <c r="AE304" s="54">
        <f t="shared" si="178"/>
        <v>0.12803131930584263</v>
      </c>
      <c r="AF304" s="54">
        <f t="shared" si="159"/>
        <v>0.91544362475623497</v>
      </c>
      <c r="AH304" s="4">
        <f t="shared" si="217"/>
        <v>702.95299999999997</v>
      </c>
      <c r="AI304" s="66">
        <f t="shared" si="218"/>
        <v>23.431766666666665</v>
      </c>
      <c r="AJ304" s="54">
        <f t="shared" si="219"/>
        <v>-6.669452536934406E-2</v>
      </c>
      <c r="AK304" s="39">
        <f t="shared" si="220"/>
        <v>90</v>
      </c>
      <c r="AL304" s="66">
        <f t="shared" si="221"/>
        <v>3</v>
      </c>
      <c r="AM304" s="54">
        <f t="shared" si="222"/>
        <v>-0.42534532775666634</v>
      </c>
      <c r="AN304" s="39">
        <f t="shared" si="223"/>
        <v>228.72380882139663</v>
      </c>
      <c r="AO304" s="40">
        <f t="shared" si="164"/>
        <v>0.56273983234377978</v>
      </c>
      <c r="AP304" s="40">
        <f t="shared" si="224"/>
        <v>0.77165166909035598</v>
      </c>
      <c r="AQ304" s="40">
        <f t="shared" si="225"/>
        <v>0.20998673279873575</v>
      </c>
      <c r="AR304" s="41">
        <f t="shared" si="226"/>
        <v>1650.8585000000003</v>
      </c>
      <c r="AS304" s="39">
        <f t="shared" si="233"/>
        <v>428.14149999999972</v>
      </c>
      <c r="AT304" s="110">
        <f t="shared" si="234"/>
        <v>0.79406373256373275</v>
      </c>
      <c r="AU304" s="5">
        <f t="shared" si="212"/>
        <v>7.6465498023960299E-2</v>
      </c>
      <c r="AV304" s="44">
        <f>'[1]Monthly SBO'!$K288</f>
        <v>1.0796923809523808</v>
      </c>
      <c r="AW304" s="96">
        <f t="shared" si="213"/>
        <v>152.73181263266667</v>
      </c>
      <c r="AX304" s="71">
        <f t="shared" si="179"/>
        <v>4.3770000000000007</v>
      </c>
      <c r="AY304" s="54">
        <f t="shared" si="180"/>
        <v>-6.6217937306963126E-2</v>
      </c>
      <c r="AZ304" s="42">
        <f t="shared" si="181"/>
        <v>-0.20712903225806389</v>
      </c>
      <c r="BA304" s="66">
        <f t="shared" si="182"/>
        <v>20.431766666666665</v>
      </c>
      <c r="BB304" s="54">
        <f t="shared" si="183"/>
        <v>2.7460936570707473E-2</v>
      </c>
      <c r="BC304" s="42">
        <f t="shared" si="184"/>
        <v>0.63806666666666345</v>
      </c>
      <c r="BD304" s="42">
        <f t="shared" si="185"/>
        <v>5.331770760777661</v>
      </c>
      <c r="BE304" s="42">
        <f t="shared" si="186"/>
        <v>4.5174040254409036</v>
      </c>
      <c r="BF304" s="68">
        <f>[2]Prices!$L649</f>
        <v>55.421428571428564</v>
      </c>
      <c r="BG304" s="68">
        <f t="shared" si="187"/>
        <v>59.604354978354969</v>
      </c>
      <c r="BH304" s="42">
        <f t="shared" si="188"/>
        <v>0.62644173723348584</v>
      </c>
      <c r="BI304" s="42">
        <f t="shared" si="189"/>
        <v>1.0137522386079727</v>
      </c>
      <c r="BJ304" s="42">
        <f>SUM(L304:M304)*'[12]Yellow Grease Complex'!$BH$119/S304</f>
        <v>0</v>
      </c>
      <c r="BK304" s="42">
        <f>SUM(L304:M304)*'[12]Yellow Grease Complex'!$BH$120/S304</f>
        <v>0</v>
      </c>
      <c r="BL304" s="42">
        <f t="shared" si="156"/>
        <v>1.7983716642567364E-2</v>
      </c>
      <c r="BM304" s="42">
        <f t="shared" si="157"/>
        <v>0.40257247040349337</v>
      </c>
      <c r="BN304" s="4">
        <f t="shared" si="214"/>
        <v>-78.122166666666544</v>
      </c>
      <c r="BO304" s="54">
        <f t="shared" si="229"/>
        <v>0.1262846452474887</v>
      </c>
      <c r="BP304" s="54">
        <f t="shared" si="229"/>
        <v>7.8036791971360417E-2</v>
      </c>
      <c r="BQ304" s="54">
        <f t="shared" si="143"/>
        <v>0.56273983234377978</v>
      </c>
      <c r="BR304" s="54">
        <f t="shared" si="230"/>
        <v>1.6385795145847978E-2</v>
      </c>
      <c r="BS304" s="54">
        <f t="shared" si="230"/>
        <v>5.3048045361355538E-2</v>
      </c>
      <c r="BT304" s="54">
        <f t="shared" si="230"/>
        <v>1.2547398069089211E-2</v>
      </c>
      <c r="BU304" s="54" cm="1">
        <f t="array" ref="BU304">SUM(K304:M304/$P304)</f>
        <v>0.12800549422244301</v>
      </c>
      <c r="EW304" s="4">
        <f>'[4]Renewable Diesel'!$AX167</f>
        <v>3897</v>
      </c>
      <c r="EX304" s="4">
        <f t="shared" si="215"/>
        <v>5976</v>
      </c>
    </row>
    <row r="305" spans="1:154">
      <c r="A305" s="30">
        <v>45261</v>
      </c>
      <c r="B305" s="73">
        <f>'[5]Canola Complex'!$BM340</f>
        <v>150.333786</v>
      </c>
      <c r="C305" s="73">
        <f>'[12]Distillers'' Corn Oil Complex'!$AF105</f>
        <v>63.088000000000001</v>
      </c>
      <c r="D305" s="386">
        <v>0</v>
      </c>
      <c r="E305" s="386">
        <v>0</v>
      </c>
      <c r="F305" s="73">
        <f>'[5]Soy Complex'!$BM405</f>
        <v>603</v>
      </c>
      <c r="G305" s="379">
        <v>4.2569999999999997</v>
      </c>
      <c r="H305" s="60">
        <f>'[12]Poultry Byproduct Complex'!$AF244</f>
        <v>12.888400545977545</v>
      </c>
      <c r="I305" s="379">
        <f>'[12]Inedible Tallow Complex'!$AF104</f>
        <v>55.560636930267734</v>
      </c>
      <c r="J305" s="379">
        <f>'[12]CWG Complex'!$AF107</f>
        <v>2.4820046687072925</v>
      </c>
      <c r="K305" s="60">
        <v>17.332000000000001</v>
      </c>
      <c r="L305" s="379">
        <f>'[12]Used Cooking Oil Complex'!$AF105+'[12]Yellow Grease Complex'!$AF105-M305</f>
        <v>67.641389947012385</v>
      </c>
      <c r="M305" s="60">
        <v>54.758000000000003</v>
      </c>
      <c r="N305" s="379">
        <v>0</v>
      </c>
      <c r="O305" s="379">
        <v>100</v>
      </c>
      <c r="P305" s="382">
        <f t="shared" ref="P305:P312" si="236">SUM(B305:O305)</f>
        <v>1131.3412180919649</v>
      </c>
      <c r="Q305" s="36">
        <f t="shared" si="199"/>
        <v>8.1972931593314069</v>
      </c>
      <c r="R305" s="74">
        <v>2073</v>
      </c>
      <c r="S305" s="128">
        <f>[3]Biodiesel!$O30</f>
        <v>138.01400000000001</v>
      </c>
      <c r="T305" s="99">
        <f t="shared" si="235"/>
        <v>59.412466996391927</v>
      </c>
      <c r="U305" s="99">
        <f t="shared" si="235"/>
        <v>73.538393646886774</v>
      </c>
      <c r="V305" s="98">
        <f t="shared" si="197"/>
        <v>51.607355894320129</v>
      </c>
      <c r="W305" s="100">
        <f t="shared" si="168"/>
        <v>8.6736000000000004</v>
      </c>
      <c r="X305" s="100">
        <f t="shared" si="169"/>
        <v>132.9508606432787</v>
      </c>
      <c r="Y305" s="114">
        <f t="shared" si="170"/>
        <v>-0.10065486724918826</v>
      </c>
      <c r="Z305" s="102">
        <f>V305/(X306/31)</f>
        <v>13.488894069401841</v>
      </c>
      <c r="AB305" s="4">
        <f t="shared" si="231"/>
        <v>1131.3412180919649</v>
      </c>
      <c r="AC305" s="54">
        <f t="shared" si="176"/>
        <v>2.8656097904804056E-2</v>
      </c>
      <c r="AD305" s="54">
        <f t="shared" si="177"/>
        <v>6.0931118485233027E-2</v>
      </c>
      <c r="AE305" s="54">
        <f t="shared" si="178"/>
        <v>0.10046319432531009</v>
      </c>
      <c r="AF305" s="54">
        <f t="shared" si="159"/>
        <v>0.89648373641908186</v>
      </c>
      <c r="AH305" s="4">
        <f t="shared" si="217"/>
        <v>670.34500000000003</v>
      </c>
      <c r="AI305" s="66">
        <f t="shared" si="218"/>
        <v>22.344833333333334</v>
      </c>
      <c r="AJ305" s="54">
        <f t="shared" si="219"/>
        <v>-0.1662359378428645</v>
      </c>
      <c r="AK305" s="39">
        <f t="shared" si="220"/>
        <v>67.344999999999999</v>
      </c>
      <c r="AL305" s="66">
        <f t="shared" si="221"/>
        <v>2.2448333333333332</v>
      </c>
      <c r="AM305" s="54">
        <f t="shared" si="222"/>
        <v>-0.5933188084369696</v>
      </c>
      <c r="AN305" s="39">
        <f t="shared" si="223"/>
        <v>210.66243209196497</v>
      </c>
      <c r="AO305" s="40">
        <f t="shared" si="164"/>
        <v>0.53299569604382879</v>
      </c>
      <c r="AP305" s="40">
        <f t="shared" si="224"/>
        <v>0.72540341753312509</v>
      </c>
      <c r="AQ305" s="40">
        <f t="shared" si="225"/>
        <v>0.1862059197730393</v>
      </c>
      <c r="AR305" s="41">
        <f t="shared" si="226"/>
        <v>1625.003548387097</v>
      </c>
      <c r="AS305" s="39">
        <f t="shared" si="233"/>
        <v>447.996451612903</v>
      </c>
      <c r="AT305" s="110">
        <f t="shared" si="234"/>
        <v>0.78388979661702707</v>
      </c>
      <c r="AU305" s="5">
        <f t="shared" si="212"/>
        <v>5.3145394563342219E-2</v>
      </c>
      <c r="AV305" s="44">
        <f>'[1]Monthly SBO'!$K289</f>
        <v>1.162493684210526</v>
      </c>
      <c r="AW305" s="96">
        <f t="shared" si="213"/>
        <v>152.02103796536844</v>
      </c>
      <c r="AX305" s="71">
        <f t="shared" si="179"/>
        <v>4.4520645161290329</v>
      </c>
      <c r="AY305" s="54">
        <f t="shared" si="180"/>
        <v>-7.5250924572520916E-2</v>
      </c>
      <c r="AZ305" s="42">
        <f t="shared" si="181"/>
        <v>0.16519354838709699</v>
      </c>
      <c r="BA305" s="66">
        <f t="shared" si="182"/>
        <v>20.100000000000001</v>
      </c>
      <c r="BB305" s="54">
        <f t="shared" si="183"/>
        <v>-5.5453923032154462E-2</v>
      </c>
      <c r="BC305" s="42">
        <f t="shared" si="184"/>
        <v>2.3135666666666701</v>
      </c>
      <c r="BD305" s="42">
        <f t="shared" si="185"/>
        <v>5.0420508506417789</v>
      </c>
      <c r="BE305" s="42">
        <f t="shared" si="186"/>
        <v>4.3691219731331605</v>
      </c>
      <c r="BF305" s="68">
        <f>[2]Prices!$L650</f>
        <v>52.085500000000003</v>
      </c>
      <c r="BG305" s="68">
        <f t="shared" si="187"/>
        <v>55.223521645021641</v>
      </c>
      <c r="BH305" s="42">
        <f t="shared" si="188"/>
        <v>0.45711304650252871</v>
      </c>
      <c r="BI305" s="42">
        <f t="shared" si="189"/>
        <v>1.0892647557494166</v>
      </c>
      <c r="BJ305" s="42">
        <f>SUM(L305:M305)*'[12]Yellow Grease Complex'!$BH$119/S305</f>
        <v>0</v>
      </c>
      <c r="BK305" s="42">
        <f>SUM(L305:M305)*'[12]Yellow Grease Complex'!$BH$120/S305</f>
        <v>0</v>
      </c>
      <c r="BL305" s="42">
        <f t="shared" si="156"/>
        <v>3.8564486461485296E-2</v>
      </c>
      <c r="BM305" s="42">
        <f t="shared" si="157"/>
        <v>0.60498292519266228</v>
      </c>
      <c r="BN305" s="4">
        <f t="shared" si="214"/>
        <v>60.295645161290395</v>
      </c>
      <c r="BO305" s="54">
        <f t="shared" si="229"/>
        <v>0.13288102969813267</v>
      </c>
      <c r="BP305" s="54">
        <f t="shared" si="229"/>
        <v>5.576390128028702E-2</v>
      </c>
      <c r="BQ305" s="54">
        <f t="shared" si="143"/>
        <v>0.53299569604382879</v>
      </c>
      <c r="BR305" s="54">
        <f t="shared" si="230"/>
        <v>1.1392142653225482E-2</v>
      </c>
      <c r="BS305" s="54">
        <f t="shared" si="230"/>
        <v>4.911041517957962E-2</v>
      </c>
      <c r="BT305" s="54">
        <f t="shared" si="230"/>
        <v>2.1938603747623155E-3</v>
      </c>
      <c r="BU305" s="54" cm="1">
        <f t="array" ref="BU305">SUM(K305:M305/$P305)</f>
        <v>0.12350950156547186</v>
      </c>
      <c r="EW305" s="4">
        <f>'[4]Renewable Diesel'!$AX168</f>
        <v>3857</v>
      </c>
      <c r="EX305" s="4">
        <f t="shared" si="215"/>
        <v>5930</v>
      </c>
    </row>
    <row r="306" spans="1:154">
      <c r="A306" s="30">
        <v>45292</v>
      </c>
      <c r="B306" s="73">
        <f>'[5]Canola Complex'!$BM341</f>
        <v>152.648</v>
      </c>
      <c r="C306" s="73">
        <f>'[12]Distillers'' Corn Oil Complex'!$AF106</f>
        <v>71.075999999999993</v>
      </c>
      <c r="D306" s="386">
        <v>0</v>
      </c>
      <c r="E306" s="386">
        <v>0</v>
      </c>
      <c r="F306" s="73">
        <f>'[5]Soy Complex'!$BM406</f>
        <v>544.50800000000004</v>
      </c>
      <c r="G306" s="382">
        <v>4.2569999999999997</v>
      </c>
      <c r="H306" s="60">
        <f>'[12]Poultry Byproduct Complex'!$AF245</f>
        <v>15.967255106517104</v>
      </c>
      <c r="I306" s="379">
        <f>'[12]Inedible Tallow Complex'!$AF105</f>
        <v>72.590086245091967</v>
      </c>
      <c r="J306" s="379">
        <f>'[12]CWG Complex'!$AF108</f>
        <v>4.6272370370542362</v>
      </c>
      <c r="K306" s="60">
        <v>9.4550000000000001</v>
      </c>
      <c r="L306" s="379">
        <f>'[12]Used Cooking Oil Complex'!$AF106+'[12]Yellow Grease Complex'!$AF106-M306</f>
        <v>79.496769542782744</v>
      </c>
      <c r="M306" s="379">
        <v>60</v>
      </c>
      <c r="N306" s="379">
        <v>0</v>
      </c>
      <c r="O306" s="379">
        <v>5</v>
      </c>
      <c r="P306" s="382">
        <f t="shared" si="236"/>
        <v>1019.625347931446</v>
      </c>
      <c r="Q306" s="36">
        <f t="shared" si="199"/>
        <v>8.4977984942655951</v>
      </c>
      <c r="R306" s="48">
        <v>2073</v>
      </c>
      <c r="S306" s="128">
        <f>[3]Biodiesel!$N19</f>
        <v>119.98699999999999</v>
      </c>
      <c r="T306" s="99">
        <f t="shared" si="235"/>
        <v>52.255568340860933</v>
      </c>
      <c r="U306" s="99">
        <f t="shared" si="235"/>
        <v>66.347782274292044</v>
      </c>
      <c r="V306" s="98">
        <f t="shared" si="197"/>
        <v>52.295355894320132</v>
      </c>
      <c r="W306" s="100">
        <f t="shared" si="168"/>
        <v>0.68800000000000239</v>
      </c>
      <c r="X306" s="100">
        <f t="shared" si="169"/>
        <v>118.60335061515298</v>
      </c>
      <c r="Y306" s="114">
        <f t="shared" si="170"/>
        <v>-3.670321456349368E-2</v>
      </c>
      <c r="Z306" s="102">
        <f>V306/(X307/31)</f>
        <v>14.514371191769925</v>
      </c>
      <c r="AB306" s="4">
        <f t="shared" si="231"/>
        <v>1019.625347931446</v>
      </c>
      <c r="AC306" s="54">
        <f t="shared" si="176"/>
        <v>-2.6872749286025122E-2</v>
      </c>
      <c r="AD306" s="54">
        <f t="shared" si="177"/>
        <v>8.7834304571025923E-2</v>
      </c>
      <c r="AE306" s="54">
        <f t="shared" si="178"/>
        <v>0.12153600681465085</v>
      </c>
      <c r="AF306" s="54">
        <f t="shared" si="159"/>
        <v>0.86478162608339171</v>
      </c>
      <c r="AH306" s="4">
        <f t="shared" si="217"/>
        <v>619.84100000000001</v>
      </c>
      <c r="AI306" s="66">
        <f t="shared" si="218"/>
        <v>20.661366666666666</v>
      </c>
      <c r="AJ306" s="54">
        <f t="shared" si="219"/>
        <v>-0.10351221669498412</v>
      </c>
      <c r="AK306" s="39">
        <f t="shared" si="220"/>
        <v>75.332999999999998</v>
      </c>
      <c r="AL306" s="66">
        <f t="shared" si="221"/>
        <v>2.5110999999999999</v>
      </c>
      <c r="AM306" s="54">
        <f t="shared" si="222"/>
        <v>-0.52038588829277144</v>
      </c>
      <c r="AN306" s="39">
        <f t="shared" si="223"/>
        <v>242.13634793144604</v>
      </c>
      <c r="AO306" s="40">
        <f t="shared" si="164"/>
        <v>0.53402752403582832</v>
      </c>
      <c r="AP306" s="40">
        <f t="shared" si="224"/>
        <v>0.75762043535616164</v>
      </c>
      <c r="AQ306" s="40">
        <f t="shared" si="225"/>
        <v>0.23747580267857951</v>
      </c>
      <c r="AR306" s="41">
        <f t="shared" si="226"/>
        <v>1412.7501612903225</v>
      </c>
      <c r="AS306" s="39">
        <f t="shared" si="233"/>
        <v>660.24983870967753</v>
      </c>
      <c r="AT306" s="110">
        <f>AVERAGE(AT246:AT305)</f>
        <v>0.7363376654913687</v>
      </c>
      <c r="AU306" s="5">
        <f t="shared" si="212"/>
        <v>8.4461578215089705E-2</v>
      </c>
      <c r="AV306" s="44">
        <f>'[1]Monthly SBO'!$K290</f>
        <v>0.90875263157894703</v>
      </c>
      <c r="AW306" s="96">
        <f t="shared" si="213"/>
        <v>154.19917653526315</v>
      </c>
      <c r="AX306" s="71">
        <f t="shared" si="179"/>
        <v>3.8705483870967741</v>
      </c>
      <c r="AY306" s="54">
        <f t="shared" si="180"/>
        <v>-0.11295127948462813</v>
      </c>
      <c r="AZ306" s="42">
        <f t="shared" si="181"/>
        <v>-0.56641935483870975</v>
      </c>
      <c r="BA306" s="66">
        <f t="shared" si="182"/>
        <v>18.150266666666667</v>
      </c>
      <c r="BB306" s="54">
        <f t="shared" si="183"/>
        <v>1.9028316153160807E-2</v>
      </c>
      <c r="BC306" s="42">
        <f t="shared" si="184"/>
        <v>-0.41069999999999851</v>
      </c>
      <c r="BD306" s="42">
        <f t="shared" si="185"/>
        <v>5.2261676991847814</v>
      </c>
      <c r="BE306" s="42">
        <f t="shared" si="186"/>
        <v>4.5380582896480455</v>
      </c>
      <c r="BF306" s="68">
        <f>[2]Prices!$L662</f>
        <v>40.866199999999999</v>
      </c>
      <c r="BG306" s="68">
        <f t="shared" si="187"/>
        <v>49.45770952380952</v>
      </c>
      <c r="BH306" s="42">
        <f t="shared" si="188"/>
        <v>0.592364172785385</v>
      </c>
      <c r="BI306" s="42">
        <f t="shared" si="189"/>
        <v>1.2722044888196222</v>
      </c>
      <c r="BJ306" s="42">
        <f>SUM(L306:M306)*'[12]Yellow Grease Complex'!$BH$119/S306</f>
        <v>0</v>
      </c>
      <c r="BK306" s="42">
        <f>SUM(L306:M306)*'[12]Yellow Grease Complex'!$BH$120/S306</f>
        <v>0</v>
      </c>
      <c r="BL306" s="42">
        <f t="shared" si="156"/>
        <v>0.13462442622022497</v>
      </c>
      <c r="BM306" s="42">
        <f t="shared" si="157"/>
        <v>0.6859327349005141</v>
      </c>
      <c r="BN306" s="4">
        <f t="shared" si="214"/>
        <v>-206.74306451612915</v>
      </c>
      <c r="BO306" s="54">
        <f t="shared" si="229"/>
        <v>0.14970989129456519</v>
      </c>
      <c r="BP306" s="54">
        <f t="shared" si="229"/>
        <v>6.9707957088546948E-2</v>
      </c>
      <c r="BQ306" s="54">
        <f t="shared" si="143"/>
        <v>0.53402752403582832</v>
      </c>
      <c r="BR306" s="54">
        <f t="shared" si="230"/>
        <v>1.5659923656184599E-2</v>
      </c>
      <c r="BS306" s="54">
        <f t="shared" si="230"/>
        <v>7.1192900796707662E-2</v>
      </c>
      <c r="BT306" s="54">
        <f t="shared" si="230"/>
        <v>4.5381737973086821E-3</v>
      </c>
      <c r="BU306" s="54" cm="1">
        <f t="array" ref="BU306">SUM(K306:M306/$P306)</f>
        <v>0.14608480442837857</v>
      </c>
      <c r="EW306" s="4">
        <f>'[4]Renewable Diesel'!$AX169</f>
        <v>4328</v>
      </c>
      <c r="EX306" s="4">
        <f t="shared" si="215"/>
        <v>6401</v>
      </c>
    </row>
    <row r="307" spans="1:154">
      <c r="A307" s="30">
        <v>45323</v>
      </c>
      <c r="B307" s="73">
        <f>'[5]Canola Complex'!$BM342</f>
        <v>129.77799999999999</v>
      </c>
      <c r="C307" s="73">
        <f>'[12]Distillers'' Corn Oil Complex'!$AF107</f>
        <v>73.781000000000006</v>
      </c>
      <c r="D307" s="386">
        <v>0</v>
      </c>
      <c r="E307" s="386">
        <v>0</v>
      </c>
      <c r="F307" s="73">
        <f>'[5]Soy Complex'!$BM407</f>
        <v>521.55999999999995</v>
      </c>
      <c r="G307" s="379">
        <v>6</v>
      </c>
      <c r="H307" s="60">
        <f>'[12]Poultry Byproduct Complex'!$AF246</f>
        <v>9.868403647004131</v>
      </c>
      <c r="I307" s="379">
        <f>'[12]Inedible Tallow Complex'!$AF106</f>
        <v>77.980262967164947</v>
      </c>
      <c r="J307" s="379">
        <f>'[12]CWG Complex'!$AF109</f>
        <v>15.304777894846277</v>
      </c>
      <c r="K307" s="60">
        <v>20.495000000000001</v>
      </c>
      <c r="L307" s="379">
        <f>'[12]Used Cooking Oil Complex'!$AF107+'[12]Yellow Grease Complex'!$AF107-M307</f>
        <v>75.290850642285818</v>
      </c>
      <c r="M307" s="379">
        <v>60</v>
      </c>
      <c r="N307" s="379">
        <v>0</v>
      </c>
      <c r="O307" s="379">
        <v>5</v>
      </c>
      <c r="P307" s="382">
        <f t="shared" si="236"/>
        <v>995.05829515130119</v>
      </c>
      <c r="Q307" s="36">
        <f t="shared" si="199"/>
        <v>8.7527668131354286</v>
      </c>
      <c r="R307" s="48">
        <v>1984</v>
      </c>
      <c r="S307" s="128">
        <f>[3]Biodiesel!$N20</f>
        <v>113.685</v>
      </c>
      <c r="T307" s="99">
        <f t="shared" si="235"/>
        <v>46.7251761165587</v>
      </c>
      <c r="U307" s="99">
        <f t="shared" si="235"/>
        <v>64.967987252665807</v>
      </c>
      <c r="V307" s="98">
        <f t="shared" si="197"/>
        <v>50.093755894320132</v>
      </c>
      <c r="W307" s="100">
        <f t="shared" si="168"/>
        <v>-2.2015999999999991</v>
      </c>
      <c r="X307" s="100">
        <f t="shared" si="169"/>
        <v>111.69316336922451</v>
      </c>
      <c r="Y307" s="114">
        <f t="shared" si="170"/>
        <v>-5.0521208234818982E-2</v>
      </c>
      <c r="Z307" s="102">
        <f>V307/(X308/29)</f>
        <v>11.545904124281851</v>
      </c>
      <c r="AB307" s="4">
        <f t="shared" si="231"/>
        <v>995.05829515130119</v>
      </c>
      <c r="AC307" s="54">
        <f t="shared" si="176"/>
        <v>3.0950508733415205E-2</v>
      </c>
      <c r="AD307" s="54">
        <f t="shared" si="177"/>
        <v>0.10351344566466114</v>
      </c>
      <c r="AE307" s="54">
        <f t="shared" si="178"/>
        <v>0.13267181183388463</v>
      </c>
      <c r="AF307" s="54">
        <f t="shared" si="159"/>
        <v>0.83959051542097729</v>
      </c>
      <c r="AH307" s="4">
        <f t="shared" si="217"/>
        <v>601.34099999999989</v>
      </c>
      <c r="AI307" s="66">
        <f t="shared" si="218"/>
        <v>20.044699999999995</v>
      </c>
      <c r="AJ307" s="54">
        <f t="shared" si="219"/>
        <v>-7.287877844962376E-2</v>
      </c>
      <c r="AK307" s="39">
        <f t="shared" si="220"/>
        <v>79.781000000000006</v>
      </c>
      <c r="AL307" s="66">
        <f t="shared" si="221"/>
        <v>2.6593666666666667</v>
      </c>
      <c r="AM307" s="54">
        <f t="shared" si="222"/>
        <v>-0.39268708830559385</v>
      </c>
      <c r="AN307" s="39">
        <f t="shared" si="223"/>
        <v>258.93929515130117</v>
      </c>
      <c r="AO307" s="40">
        <f t="shared" si="164"/>
        <v>0.52415019556285936</v>
      </c>
      <c r="AP307" s="40">
        <f t="shared" si="224"/>
        <v>0.73474991722854932</v>
      </c>
      <c r="AQ307" s="40">
        <f t="shared" si="225"/>
        <v>0.26022525153858322</v>
      </c>
      <c r="AR307" s="41">
        <f t="shared" si="226"/>
        <v>1430.8629310344827</v>
      </c>
      <c r="AS307" s="39">
        <f t="shared" si="233"/>
        <v>553.1370689655173</v>
      </c>
      <c r="AT307" s="110">
        <f>AVERAGE(AT247:AT306)</f>
        <v>0.73758887391149441</v>
      </c>
      <c r="AU307" s="5">
        <f t="shared" si="212"/>
        <v>0.11120457843990117</v>
      </c>
      <c r="AV307" s="44">
        <f>'[1]Monthly SBO'!$K291</f>
        <v>0.69429899999999989</v>
      </c>
      <c r="AW307" s="96">
        <f t="shared" si="213"/>
        <v>156.04006795410001</v>
      </c>
      <c r="AX307" s="71">
        <f t="shared" si="179"/>
        <v>3.6672580645161292</v>
      </c>
      <c r="AY307" s="54">
        <f t="shared" si="180"/>
        <v>-5.9310169065176832E-2</v>
      </c>
      <c r="AZ307" s="42">
        <f t="shared" si="181"/>
        <v>-0.18141935483870952</v>
      </c>
      <c r="BA307" s="66">
        <f t="shared" si="182"/>
        <v>17.385333333333332</v>
      </c>
      <c r="BB307" s="54">
        <f t="shared" si="183"/>
        <v>8.3446723532760725E-3</v>
      </c>
      <c r="BC307" s="42">
        <f t="shared" si="184"/>
        <v>-0.49053333333333171</v>
      </c>
      <c r="BD307" s="42">
        <f t="shared" si="185"/>
        <v>5.383865778894136</v>
      </c>
      <c r="BE307" s="42">
        <f t="shared" si="186"/>
        <v>4.5877644368210397</v>
      </c>
      <c r="BF307" s="68">
        <f>[2]Prices!$L663</f>
        <v>42.93</v>
      </c>
      <c r="BG307" s="68">
        <f t="shared" si="187"/>
        <v>45.293900000000001</v>
      </c>
      <c r="BH307" s="42">
        <f t="shared" si="188"/>
        <v>0.64899503012710569</v>
      </c>
      <c r="BI307" s="42">
        <f t="shared" si="189"/>
        <v>1.1415578132559263</v>
      </c>
      <c r="BJ307" s="42">
        <f>SUM(L307:M307)*'[12]Yellow Grease Complex'!$BH$119/S307</f>
        <v>0</v>
      </c>
      <c r="BK307" s="42">
        <f>SUM(L307:M307)*'[12]Yellow Grease Complex'!$BH$120/S307</f>
        <v>0</v>
      </c>
      <c r="BL307" s="42">
        <f t="shared" si="156"/>
        <v>7.0321764973398482E-2</v>
      </c>
      <c r="BM307" s="42">
        <f t="shared" si="157"/>
        <v>0.6250233986750704</v>
      </c>
      <c r="BN307" s="4">
        <f t="shared" si="214"/>
        <v>-124.41510467980288</v>
      </c>
      <c r="BO307" s="54">
        <f t="shared" si="229"/>
        <v>0.13042250954781187</v>
      </c>
      <c r="BP307" s="54">
        <f t="shared" si="229"/>
        <v>7.4147414638437256E-2</v>
      </c>
      <c r="BQ307" s="54">
        <f t="shared" si="143"/>
        <v>0.52415019556285936</v>
      </c>
      <c r="BR307" s="54">
        <f t="shared" si="230"/>
        <v>9.9174125728016919E-3</v>
      </c>
      <c r="BS307" s="54">
        <f t="shared" si="230"/>
        <v>7.8367532180923974E-2</v>
      </c>
      <c r="BT307" s="54">
        <f t="shared" si="230"/>
        <v>1.5380785195624289E-2</v>
      </c>
      <c r="BU307" s="54" cm="1">
        <f t="array" ref="BU307">SUM(K307:M307/$P307)</f>
        <v>0.15655952158923328</v>
      </c>
      <c r="EW307" s="4">
        <f>'[4]Renewable Diesel'!$AX170</f>
        <v>4328</v>
      </c>
      <c r="EX307" s="4">
        <f t="shared" si="215"/>
        <v>6312</v>
      </c>
    </row>
    <row r="308" spans="1:154">
      <c r="A308" s="30">
        <v>45352</v>
      </c>
      <c r="B308" s="73">
        <f>'[5]Canola Complex'!$BM343</f>
        <v>144.564888</v>
      </c>
      <c r="C308" s="73">
        <f>'[12]Distillers'' Corn Oil Complex'!$AF108</f>
        <v>83.418310000000005</v>
      </c>
      <c r="D308" s="386">
        <v>0</v>
      </c>
      <c r="E308" s="386">
        <v>0</v>
      </c>
      <c r="F308" s="73">
        <f>'[5]Soy Complex'!$BM408</f>
        <v>547.69156099999998</v>
      </c>
      <c r="G308" s="379">
        <v>6</v>
      </c>
      <c r="H308" s="60">
        <f>'[12]Poultry Byproduct Complex'!$AF247</f>
        <v>17.858638578776393</v>
      </c>
      <c r="I308" s="379">
        <f>'[12]Inedible Tallow Complex'!$AF107</f>
        <v>82.974981291108975</v>
      </c>
      <c r="J308" s="379">
        <f>'[12]CWG Complex'!$AF110</f>
        <v>9.335565909043515</v>
      </c>
      <c r="K308" s="60">
        <v>20.372</v>
      </c>
      <c r="L308" s="379">
        <f>'[12]Used Cooking Oil Complex'!$AF108+'[12]Yellow Grease Complex'!$AF108-M308</f>
        <v>64.430659939008848</v>
      </c>
      <c r="M308" s="379">
        <v>60</v>
      </c>
      <c r="N308" s="379">
        <v>0</v>
      </c>
      <c r="O308" s="379">
        <v>5</v>
      </c>
      <c r="P308" s="382">
        <f t="shared" si="236"/>
        <v>1041.6466047179379</v>
      </c>
      <c r="Q308" s="36">
        <f t="shared" si="199"/>
        <v>7.8463832226126167</v>
      </c>
      <c r="R308" s="48">
        <v>1984</v>
      </c>
      <c r="S308" s="128">
        <f>[3]Biodiesel!$N21</f>
        <v>132.755</v>
      </c>
      <c r="T308" s="99">
        <f t="shared" si="235"/>
        <v>52.217312763424104</v>
      </c>
      <c r="U308" s="99">
        <f t="shared" si="235"/>
        <v>73.603836043806453</v>
      </c>
      <c r="V308" s="98">
        <f t="shared" si="197"/>
        <v>45.968955894320132</v>
      </c>
      <c r="W308" s="100">
        <f t="shared" si="168"/>
        <v>-4.1248000000000005</v>
      </c>
      <c r="X308" s="100">
        <f t="shared" si="169"/>
        <v>125.82114880723056</v>
      </c>
      <c r="Y308" s="114">
        <f t="shared" si="170"/>
        <v>-9.395576030749464E-2</v>
      </c>
      <c r="Z308" s="102">
        <f>V308/(X309/31)</f>
        <v>11.741239320854774</v>
      </c>
      <c r="AC308" s="54">
        <f t="shared" si="176"/>
        <v>-1</v>
      </c>
      <c r="AD308" s="54">
        <f t="shared" si="177"/>
        <v>-1.0696437693961669E-2</v>
      </c>
      <c r="AE308" s="54">
        <f t="shared" si="178"/>
        <v>0.14034990520496896</v>
      </c>
      <c r="AF308" s="54">
        <f t="shared" si="159"/>
        <v>0.93657673752430914</v>
      </c>
      <c r="AH308" s="115">
        <f t="shared" si="217"/>
        <v>637.109871</v>
      </c>
      <c r="AI308" s="116">
        <f t="shared" si="218"/>
        <v>21.236995700000001</v>
      </c>
      <c r="AJ308" s="109">
        <f t="shared" si="219"/>
        <v>-0.14058826023003645</v>
      </c>
      <c r="AK308" s="117">
        <f t="shared" si="220"/>
        <v>89.418310000000005</v>
      </c>
      <c r="AL308" s="116">
        <f t="shared" si="221"/>
        <v>2.9806103333333334</v>
      </c>
      <c r="AM308" s="109">
        <f t="shared" si="222"/>
        <v>-0.3686145441940446</v>
      </c>
      <c r="AN308" s="117">
        <f t="shared" si="223"/>
        <v>254.97184571793773</v>
      </c>
      <c r="AO308" s="114">
        <f t="shared" si="164"/>
        <v>0.525794025074662</v>
      </c>
      <c r="AP308" s="114">
        <f t="shared" si="224"/>
        <v>0.75042222137484493</v>
      </c>
      <c r="AQ308" s="114">
        <f t="shared" si="225"/>
        <v>0.24477768617791468</v>
      </c>
      <c r="AR308" s="72">
        <f t="shared" si="226"/>
        <v>1563.0830645161291</v>
      </c>
      <c r="AS308" s="117">
        <f t="shared" si="233"/>
        <v>420.91693548387093</v>
      </c>
      <c r="AT308" s="118">
        <f t="shared" ref="AT308:AT371" si="237">AVERAGE(AT248:AT307)</f>
        <v>0.73877733608086993</v>
      </c>
      <c r="AX308" s="119">
        <f t="shared" si="179"/>
        <v>4.2824193548387095</v>
      </c>
      <c r="AY308" s="109">
        <f t="shared" si="180"/>
        <v>-7.1110706838886761E-2</v>
      </c>
      <c r="AZ308" s="120">
        <f t="shared" si="181"/>
        <v>-0.2099677419354844</v>
      </c>
      <c r="BA308" s="116">
        <f t="shared" si="182"/>
        <v>18.256385366666667</v>
      </c>
      <c r="BB308" s="109">
        <f t="shared" si="183"/>
        <v>-8.673953824731917E-2</v>
      </c>
      <c r="BC308" s="120">
        <f t="shared" si="184"/>
        <v>-1.4950146333333336</v>
      </c>
      <c r="BD308" s="120">
        <f t="shared" si="185"/>
        <v>5.0636151158984433</v>
      </c>
      <c r="BE308" s="120">
        <f t="shared" si="186"/>
        <v>4.1255814168957858</v>
      </c>
      <c r="BF308" s="121">
        <f>[2]Prices!$L664</f>
        <v>44.67</v>
      </c>
      <c r="BG308" s="121">
        <f t="shared" si="187"/>
        <v>42.822066666666672</v>
      </c>
      <c r="BH308" s="120">
        <f t="shared" si="188"/>
        <v>0.62836284885691696</v>
      </c>
      <c r="BI308" s="120">
        <f t="shared" si="189"/>
        <v>1.0889600241045536</v>
      </c>
      <c r="BJ308" s="120">
        <f>SUM(L308:M308)*'[12]Yellow Grease Complex'!$BH$119/S308</f>
        <v>0</v>
      </c>
      <c r="BK308" s="120">
        <f>SUM(L308:M308)*'[12]Yellow Grease Complex'!$BH$120/S308</f>
        <v>0</v>
      </c>
      <c r="BL308" s="120">
        <f t="shared" si="156"/>
        <v>7.5417419285937384E-2</v>
      </c>
      <c r="BM308" s="120">
        <f t="shared" si="157"/>
        <v>0.5216566778131726</v>
      </c>
      <c r="BN308" s="4">
        <f t="shared" si="214"/>
        <v>-76.638225806451601</v>
      </c>
      <c r="BO308" s="54">
        <f t="shared" si="229"/>
        <v>0.13878496540498586</v>
      </c>
      <c r="BP308" s="54">
        <f t="shared" si="229"/>
        <v>8.0083119958508794E-2</v>
      </c>
      <c r="BQ308" s="54">
        <f t="shared" si="143"/>
        <v>0.525794025074662</v>
      </c>
      <c r="BR308" s="54">
        <f t="shared" si="230"/>
        <v>1.71446232319955E-2</v>
      </c>
      <c r="BS308" s="54">
        <f t="shared" si="230"/>
        <v>7.9657516201070269E-2</v>
      </c>
      <c r="BT308" s="54">
        <f t="shared" si="230"/>
        <v>8.9623158821426248E-3</v>
      </c>
      <c r="BU308" s="54" cm="1">
        <f t="array" ref="BU308">SUM(K308:M308/$P308)</f>
        <v>0.13901323086270628</v>
      </c>
      <c r="EW308" s="4">
        <f>'[4]Renewable Diesel'!$AX171</f>
        <v>4593</v>
      </c>
      <c r="EX308" s="4">
        <f t="shared" si="215"/>
        <v>6577</v>
      </c>
    </row>
    <row r="309" spans="1:154">
      <c r="A309" s="30">
        <v>45383</v>
      </c>
      <c r="B309" s="73">
        <f>'[5]Canola Complex'!$BM344</f>
        <v>175.02799999999999</v>
      </c>
      <c r="C309" s="73">
        <f>'[12]Distillers'' Corn Oil Complex'!$AF109</f>
        <v>96.388298992940378</v>
      </c>
      <c r="D309" s="386">
        <v>0</v>
      </c>
      <c r="E309" s="386">
        <v>0</v>
      </c>
      <c r="F309" s="73">
        <f>'[5]Soy Complex'!$BM409</f>
        <v>504.93900000000002</v>
      </c>
      <c r="G309" s="379">
        <v>6</v>
      </c>
      <c r="H309" s="60">
        <f>'[12]Poultry Byproduct Complex'!$AF248</f>
        <v>24.533619768693136</v>
      </c>
      <c r="I309" s="379">
        <f>'[12]Inedible Tallow Complex'!$AF108</f>
        <v>66.115810659397127</v>
      </c>
      <c r="J309" s="379">
        <f>'[12]CWG Complex'!$AF111</f>
        <v>9.5585545551382758</v>
      </c>
      <c r="K309" s="60">
        <v>18.748999999999999</v>
      </c>
      <c r="L309" s="379">
        <f>'[12]Used Cooking Oil Complex'!$AF109+'[12]Yellow Grease Complex'!$AF109-M309</f>
        <v>58.941792968356992</v>
      </c>
      <c r="M309" s="379">
        <v>60</v>
      </c>
      <c r="N309" s="379">
        <v>0</v>
      </c>
      <c r="O309" s="379">
        <v>5</v>
      </c>
      <c r="P309" s="382">
        <f t="shared" si="236"/>
        <v>1025.2540769445259</v>
      </c>
      <c r="Q309" s="36">
        <f t="shared" si="199"/>
        <v>8.0893001289590334</v>
      </c>
      <c r="R309" s="48">
        <v>1991</v>
      </c>
      <c r="S309" s="128">
        <f>[3]Biodiesel!$N22</f>
        <v>126.742</v>
      </c>
      <c r="T309" s="99">
        <f t="shared" si="235"/>
        <v>52.629913901528411</v>
      </c>
      <c r="U309" s="99">
        <f t="shared" si="235"/>
        <v>68.740377068759031</v>
      </c>
      <c r="V309" s="98">
        <f t="shared" si="197"/>
        <v>43.88735589432013</v>
      </c>
      <c r="W309" s="100">
        <f t="shared" si="168"/>
        <v>-2.0816000000000017</v>
      </c>
      <c r="X309" s="100">
        <f t="shared" si="169"/>
        <v>121.37029097028744</v>
      </c>
      <c r="Y309" s="114">
        <f t="shared" si="170"/>
        <v>-0.12558519788571987</v>
      </c>
      <c r="Z309" s="102">
        <f>V309/(X310/30)</f>
        <v>10.282803482983965</v>
      </c>
      <c r="AC309" s="54">
        <f t="shared" si="176"/>
        <v>-1</v>
      </c>
      <c r="AD309" s="54">
        <f t="shared" si="177"/>
        <v>3.2138395321658075E-2</v>
      </c>
      <c r="AE309" s="54">
        <f t="shared" si="178"/>
        <v>0.16858833640891638</v>
      </c>
      <c r="AF309" s="54">
        <f t="shared" si="159"/>
        <v>0.90845189112122449</v>
      </c>
      <c r="AH309" s="115">
        <f t="shared" si="217"/>
        <v>607.32729899294043</v>
      </c>
      <c r="AI309" s="116">
        <f t="shared" si="218"/>
        <v>20.24424329976468</v>
      </c>
      <c r="AJ309" s="109">
        <f t="shared" si="219"/>
        <v>-0.1830115981950059</v>
      </c>
      <c r="AK309" s="117">
        <f t="shared" si="220"/>
        <v>102.38829899294038</v>
      </c>
      <c r="AL309" s="116">
        <f t="shared" si="221"/>
        <v>3.4129432997646791</v>
      </c>
      <c r="AM309" s="109">
        <f t="shared" si="222"/>
        <v>-0.2800985996179437</v>
      </c>
      <c r="AN309" s="117">
        <f t="shared" si="223"/>
        <v>237.89877795158552</v>
      </c>
      <c r="AO309" s="114">
        <f t="shared" si="164"/>
        <v>0.49250133343027036</v>
      </c>
      <c r="AP309" s="114">
        <f t="shared" si="224"/>
        <v>0.76308430913488756</v>
      </c>
      <c r="AQ309" s="114">
        <f t="shared" si="225"/>
        <v>0.23203885095543753</v>
      </c>
      <c r="AR309" s="72">
        <f t="shared" si="226"/>
        <v>1542.0276666666668</v>
      </c>
      <c r="AS309" s="117">
        <f t="shared" si="233"/>
        <v>448.97233333333315</v>
      </c>
      <c r="AT309" s="118">
        <f t="shared" si="237"/>
        <v>0.74029460114819134</v>
      </c>
      <c r="AX309" s="119">
        <f t="shared" si="179"/>
        <v>4.088451612903226</v>
      </c>
      <c r="AY309" s="109">
        <f t="shared" si="180"/>
        <v>-9.4909463809803918E-2</v>
      </c>
      <c r="AZ309" s="120">
        <f t="shared" si="181"/>
        <v>-0.21416129032258002</v>
      </c>
      <c r="BA309" s="116">
        <f t="shared" si="182"/>
        <v>16.831300000000002</v>
      </c>
      <c r="BB309" s="109">
        <f t="shared" si="183"/>
        <v>-0.15394174571803665</v>
      </c>
      <c r="BC309" s="120">
        <f t="shared" si="184"/>
        <v>-2.4601666666666659</v>
      </c>
      <c r="BD309" s="120">
        <f t="shared" si="185"/>
        <v>5.0039205981768609</v>
      </c>
      <c r="BE309" s="120">
        <f t="shared" si="186"/>
        <v>3.9839911000299821</v>
      </c>
      <c r="BF309" s="121">
        <f>[2]Prices!$L665</f>
        <v>41.51</v>
      </c>
      <c r="BG309" s="121">
        <f t="shared" si="187"/>
        <v>43.036666666666662</v>
      </c>
      <c r="BH309" s="120">
        <f t="shared" si="188"/>
        <v>0.76050795310899599</v>
      </c>
      <c r="BI309" s="120">
        <f t="shared" si="189"/>
        <v>1.3809786811001876</v>
      </c>
      <c r="BJ309" s="120">
        <f>SUM(L309:M309)*'[12]Yellow Grease Complex'!$BH$119/S309</f>
        <v>0</v>
      </c>
      <c r="BK309" s="120">
        <f>SUM(L309:M309)*'[12]Yellow Grease Complex'!$BH$120/S309</f>
        <v>0</v>
      </c>
      <c r="BL309" s="120">
        <f t="shared" si="156"/>
        <v>0.15945838081824695</v>
      </c>
      <c r="BM309" s="120">
        <f t="shared" si="157"/>
        <v>0.49343776693961594</v>
      </c>
      <c r="BN309" s="4">
        <f t="shared" si="214"/>
        <v>-80.774499999999762</v>
      </c>
      <c r="BO309" s="54">
        <f t="shared" si="229"/>
        <v>0.17071670714211687</v>
      </c>
      <c r="BP309" s="54">
        <f t="shared" si="229"/>
        <v>9.4014060670890381E-2</v>
      </c>
      <c r="BQ309" s="54">
        <f t="shared" si="143"/>
        <v>0.49250133343027036</v>
      </c>
      <c r="BR309" s="54">
        <f t="shared" si="230"/>
        <v>2.3929307203350524E-2</v>
      </c>
      <c r="BS309" s="54">
        <f t="shared" si="230"/>
        <v>6.4487244816851877E-2</v>
      </c>
      <c r="BT309" s="54">
        <f t="shared" si="230"/>
        <v>9.3231080666606961E-3</v>
      </c>
      <c r="BU309" s="54" cm="1">
        <f t="array" ref="BU309">SUM(K309:M309/$P309)</f>
        <v>0.13429919086857445</v>
      </c>
      <c r="EW309" s="4">
        <f>'[4]Renewable Diesel'!$AX172</f>
        <v>4600</v>
      </c>
      <c r="EX309" s="4">
        <f t="shared" si="215"/>
        <v>6591</v>
      </c>
    </row>
    <row r="310" spans="1:154">
      <c r="A310" s="30">
        <v>45413</v>
      </c>
      <c r="B310" s="73">
        <f>'[5]Canola Complex'!$BM345</f>
        <v>157.65700000000001</v>
      </c>
      <c r="C310" s="73">
        <f>'[12]Distillers'' Corn Oil Complex'!$AF110</f>
        <v>81.438000000000002</v>
      </c>
      <c r="D310" s="386">
        <v>0</v>
      </c>
      <c r="E310" s="386">
        <v>0</v>
      </c>
      <c r="F310" s="73">
        <f>'[5]Soy Complex'!$BM410</f>
        <v>596.85599999999999</v>
      </c>
      <c r="G310" s="73">
        <v>18.143000000000001</v>
      </c>
      <c r="H310" s="60">
        <f>'[12]Poultry Byproduct Complex'!$AF249</f>
        <v>18.369841190357018</v>
      </c>
      <c r="I310" s="379">
        <f>'[12]Inedible Tallow Complex'!$AF109</f>
        <v>67.180565093294831</v>
      </c>
      <c r="J310" s="379">
        <f>'[12]CWG Complex'!$AF112</f>
        <v>21.709939631642687</v>
      </c>
      <c r="K310" s="60">
        <v>17.423999999999999</v>
      </c>
      <c r="L310" s="379">
        <f>'[12]Used Cooking Oil Complex'!$AF110+'[12]Yellow Grease Complex'!$AF110-M310</f>
        <v>52.904294467407297</v>
      </c>
      <c r="M310" s="379">
        <v>60</v>
      </c>
      <c r="N310" s="379">
        <v>0</v>
      </c>
      <c r="O310" s="379">
        <v>5</v>
      </c>
      <c r="P310" s="382">
        <f t="shared" si="236"/>
        <v>1096.6826403827017</v>
      </c>
      <c r="Q310" s="36">
        <f t="shared" si="199"/>
        <v>8.0550771247664432</v>
      </c>
      <c r="R310" s="48">
        <v>2022</v>
      </c>
      <c r="S310" s="128">
        <f>[3]Biodiesel!$N23</f>
        <v>136.148</v>
      </c>
      <c r="T310" s="99">
        <f t="shared" si="235"/>
        <v>58.442263077078579</v>
      </c>
      <c r="U310" s="99">
        <f t="shared" si="235"/>
        <v>69.598759880167876</v>
      </c>
      <c r="V310" s="98">
        <f t="shared" si="197"/>
        <v>39.522555894320128</v>
      </c>
      <c r="W310" s="100">
        <f t="shared" si="168"/>
        <v>-4.3648000000000025</v>
      </c>
      <c r="X310" s="100">
        <f t="shared" si="169"/>
        <v>128.04102295724647</v>
      </c>
      <c r="Y310" s="114">
        <f t="shared" si="170"/>
        <v>-0.11400020677434453</v>
      </c>
      <c r="Z310" s="102">
        <f>V310/(X311/31)</f>
        <v>9.4994507192881095</v>
      </c>
      <c r="AC310" s="54">
        <f t="shared" si="176"/>
        <v>-1</v>
      </c>
      <c r="AD310" s="54">
        <f t="shared" si="177"/>
        <v>2.9698729670475821E-2</v>
      </c>
      <c r="AE310" s="54">
        <f t="shared" si="178"/>
        <v>0.14298637206236889</v>
      </c>
      <c r="AF310" s="54">
        <f t="shared" si="159"/>
        <v>0.91231156277886982</v>
      </c>
      <c r="AH310" s="115">
        <f t="shared" si="217"/>
        <v>696.43700000000001</v>
      </c>
      <c r="AI310" s="116">
        <f t="shared" si="218"/>
        <v>23.214566666666666</v>
      </c>
      <c r="AJ310" s="109">
        <f t="shared" si="219"/>
        <v>-0.13826586250648476</v>
      </c>
      <c r="AK310" s="117">
        <f t="shared" si="220"/>
        <v>99.581000000000003</v>
      </c>
      <c r="AL310" s="116">
        <f t="shared" si="221"/>
        <v>3.3193666666666668</v>
      </c>
      <c r="AM310" s="109">
        <f t="shared" si="222"/>
        <v>-0.3216729561812639</v>
      </c>
      <c r="AN310" s="117">
        <f t="shared" si="223"/>
        <v>237.58864038270184</v>
      </c>
      <c r="AO310" s="114">
        <f t="shared" si="164"/>
        <v>0.54423766550341246</v>
      </c>
      <c r="AP310" s="114">
        <f t="shared" si="224"/>
        <v>0.77879777480744361</v>
      </c>
      <c r="AQ310" s="114">
        <f t="shared" si="225"/>
        <v>0.21664302108383168</v>
      </c>
      <c r="AR310" s="72">
        <f t="shared" si="226"/>
        <v>1603.0329032258064</v>
      </c>
      <c r="AS310" s="117">
        <f t="shared" si="233"/>
        <v>418.96709677419358</v>
      </c>
      <c r="AT310" s="118">
        <f t="shared" si="237"/>
        <v>0.74060700672375046</v>
      </c>
      <c r="AX310" s="119">
        <f t="shared" si="179"/>
        <v>4.3918709677419354</v>
      </c>
      <c r="AY310" s="109">
        <f t="shared" si="180"/>
        <v>-8.8048334483197488E-2</v>
      </c>
      <c r="AZ310" s="120">
        <f t="shared" si="181"/>
        <v>-0.600741935483871</v>
      </c>
      <c r="BA310" s="116">
        <f t="shared" si="182"/>
        <v>19.895199999999999</v>
      </c>
      <c r="BB310" s="109">
        <f t="shared" si="183"/>
        <v>-9.0409773751665701E-2</v>
      </c>
      <c r="BC310" s="120">
        <f t="shared" si="184"/>
        <v>-2.1966999999999999</v>
      </c>
      <c r="BD310" s="120">
        <f t="shared" si="185"/>
        <v>5.4391708525520279</v>
      </c>
      <c r="BE310" s="120">
        <f t="shared" si="186"/>
        <v>4.3838763698328291</v>
      </c>
      <c r="BF310" s="121">
        <f>[2]Prices!$L666</f>
        <v>46.98</v>
      </c>
      <c r="BG310" s="121">
        <f t="shared" si="187"/>
        <v>44.386666666666663</v>
      </c>
      <c r="BH310" s="120">
        <f t="shared" si="188"/>
        <v>0.5981578870053178</v>
      </c>
      <c r="BI310" s="120">
        <f t="shared" si="189"/>
        <v>1.1579824896436233</v>
      </c>
      <c r="BJ310" s="120">
        <f>SUM(L310:M310)*'[12]Yellow Grease Complex'!$BH$119/S310</f>
        <v>0</v>
      </c>
      <c r="BK310" s="120">
        <f>SUM(L310:M310)*'[12]Yellow Grease Complex'!$BH$120/S310</f>
        <v>0</v>
      </c>
      <c r="BL310" s="120">
        <f t="shared" si="156"/>
        <v>2.3756961520727544E-2</v>
      </c>
      <c r="BM310" s="120">
        <f t="shared" si="157"/>
        <v>0.5004099875355007</v>
      </c>
      <c r="BN310" s="4">
        <f t="shared" si="214"/>
        <v>-219.270806451613</v>
      </c>
      <c r="BO310" s="54">
        <f t="shared" si="229"/>
        <v>0.14375808843384585</v>
      </c>
      <c r="BP310" s="54">
        <f t="shared" si="229"/>
        <v>7.4258492841266413E-2</v>
      </c>
      <c r="BQ310" s="54">
        <f t="shared" si="143"/>
        <v>0.54423766550341246</v>
      </c>
      <c r="BR310" s="54">
        <f t="shared" si="230"/>
        <v>1.6750371086339637E-2</v>
      </c>
      <c r="BS310" s="54">
        <f t="shared" si="230"/>
        <v>6.1257981679961028E-2</v>
      </c>
      <c r="BT310" s="54">
        <f t="shared" si="230"/>
        <v>1.9796009193750637E-2</v>
      </c>
      <c r="BU310" s="54" cm="1">
        <f t="array" ref="BU310">SUM(K310:M310/$P310)</f>
        <v>0.11883865912378036</v>
      </c>
      <c r="EW310" s="4">
        <f>'[4]Renewable Diesel'!$AX173</f>
        <v>4575</v>
      </c>
      <c r="EX310" s="4">
        <f t="shared" si="215"/>
        <v>6597</v>
      </c>
    </row>
    <row r="311" spans="1:154">
      <c r="A311" s="30">
        <v>45444</v>
      </c>
      <c r="B311" s="73">
        <f>'[5]Canola Complex'!$BM346</f>
        <v>162.12700000000001</v>
      </c>
      <c r="C311" s="73">
        <f>'[12]Distillers'' Corn Oil Complex'!$AF111</f>
        <v>79.507999999999996</v>
      </c>
      <c r="D311" s="386">
        <v>0</v>
      </c>
      <c r="E311" s="386">
        <v>0</v>
      </c>
      <c r="F311" s="73">
        <f>'[5]Soy Complex'!$BM411</f>
        <v>577.89058302499996</v>
      </c>
      <c r="G311" s="73">
        <v>37.298000000000002</v>
      </c>
      <c r="H311" s="60">
        <f>'[12]Poultry Byproduct Complex'!$AF250</f>
        <v>18.674778867115887</v>
      </c>
      <c r="I311" s="379">
        <f>'[12]Inedible Tallow Complex'!$AF110</f>
        <v>68.630729380506381</v>
      </c>
      <c r="J311" s="379">
        <f>'[12]CWG Complex'!$AF113</f>
        <v>3.2582435156062619</v>
      </c>
      <c r="K311" s="60">
        <v>18.499151999999999</v>
      </c>
      <c r="L311" s="379">
        <f>'[12]Used Cooking Oil Complex'!$AF111+'[12]Yellow Grease Complex'!$AF111-M311</f>
        <v>88.354894857696223</v>
      </c>
      <c r="M311" s="379">
        <v>60</v>
      </c>
      <c r="N311" s="379">
        <v>0</v>
      </c>
      <c r="O311" s="379">
        <v>5</v>
      </c>
      <c r="P311" s="382">
        <f t="shared" si="236"/>
        <v>1119.2413816459248</v>
      </c>
      <c r="Q311" s="36">
        <f t="shared" si="199"/>
        <v>8.1607695400325539</v>
      </c>
      <c r="R311" s="48">
        <v>2022</v>
      </c>
      <c r="S311" s="128">
        <f>[3]Biodiesel!$N24</f>
        <v>137.149</v>
      </c>
      <c r="T311" s="99">
        <f t="shared" si="235"/>
        <v>58.105865863971673</v>
      </c>
      <c r="U311" s="99">
        <f t="shared" si="235"/>
        <v>70.869931677271907</v>
      </c>
      <c r="V311" s="98">
        <f>V310+AVERAGE(W300,W288,W276,W264,W252)</f>
        <v>35.136955894320124</v>
      </c>
      <c r="W311" s="100">
        <f>V311-V310</f>
        <v>-4.3856000000000037</v>
      </c>
      <c r="X311" s="100">
        <f>T311+U311</f>
        <v>128.97579754124359</v>
      </c>
      <c r="Y311" s="114">
        <f t="shared" si="170"/>
        <v>-9.9436812091452609E-2</v>
      </c>
      <c r="Z311" s="102">
        <f>V311/(X312/30)</f>
        <v>7.6913381522383357</v>
      </c>
      <c r="AC311" s="54">
        <f t="shared" si="176"/>
        <v>-1</v>
      </c>
      <c r="AD311" s="54">
        <f t="shared" si="177"/>
        <v>5.1436705362499779E-2</v>
      </c>
      <c r="AE311" s="54">
        <f t="shared" si="178"/>
        <v>0.16813959195160819</v>
      </c>
      <c r="AF311" s="54">
        <f t="shared" si="159"/>
        <v>0.90049595984188091</v>
      </c>
      <c r="AH311" s="115">
        <f t="shared" si="217"/>
        <v>694.696583025</v>
      </c>
      <c r="AI311" s="116">
        <f t="shared" si="218"/>
        <v>23.156552767499999</v>
      </c>
      <c r="AJ311" s="109">
        <f t="shared" si="219"/>
        <v>-7.1885622074252753E-2</v>
      </c>
      <c r="AK311" s="117">
        <f t="shared" si="220"/>
        <v>116.806</v>
      </c>
      <c r="AL311" s="116">
        <f t="shared" si="221"/>
        <v>3.8935333333333331</v>
      </c>
      <c r="AM311" s="109">
        <f t="shared" si="222"/>
        <v>-0.25664851410559231</v>
      </c>
      <c r="AN311" s="117">
        <f t="shared" si="223"/>
        <v>257.41779862092477</v>
      </c>
      <c r="AO311" s="114">
        <f t="shared" si="164"/>
        <v>0.51632346024873599</v>
      </c>
      <c r="AP311" s="114">
        <f t="shared" si="224"/>
        <v>0.76553958518311693</v>
      </c>
      <c r="AQ311" s="114">
        <f t="shared" si="225"/>
        <v>0.22999310322351862</v>
      </c>
      <c r="AR311" s="72">
        <f t="shared" si="226"/>
        <v>1668.6461666666669</v>
      </c>
      <c r="AS311" s="117">
        <f t="shared" si="233"/>
        <v>353.35383333333311</v>
      </c>
      <c r="AT311" s="118">
        <f t="shared" si="237"/>
        <v>0.74103636883476831</v>
      </c>
      <c r="AX311" s="119">
        <f t="shared" si="179"/>
        <v>4.4241612903225809</v>
      </c>
      <c r="AY311" s="109">
        <f t="shared" si="180"/>
        <v>-5.9332554486864364E-2</v>
      </c>
      <c r="AZ311" s="120">
        <f t="shared" si="181"/>
        <v>-0.43670967741935485</v>
      </c>
      <c r="BA311" s="116">
        <f t="shared" si="182"/>
        <v>19.263019434166665</v>
      </c>
      <c r="BB311" s="109">
        <f t="shared" si="183"/>
        <v>-2.908518529799986E-2</v>
      </c>
      <c r="BC311" s="120">
        <f t="shared" si="184"/>
        <v>-1.6497472325000011</v>
      </c>
      <c r="BD311" s="120">
        <f t="shared" si="185"/>
        <v>5.3862553771210564</v>
      </c>
      <c r="BE311" s="120">
        <f t="shared" si="186"/>
        <v>4.2135967672020938</v>
      </c>
      <c r="BF311" s="121">
        <f>[2]Prices!$L667</f>
        <v>48.585573661426288</v>
      </c>
      <c r="BG311" s="121">
        <f t="shared" si="187"/>
        <v>45.691857887142099</v>
      </c>
      <c r="BH311" s="120">
        <f t="shared" si="188"/>
        <v>0.57971986671430342</v>
      </c>
      <c r="BI311" s="120">
        <f t="shared" si="189"/>
        <v>1.1821230924031529</v>
      </c>
      <c r="BJ311" s="120">
        <f>SUM(L311:M311)*'[12]Yellow Grease Complex'!$BH$119/S311</f>
        <v>0</v>
      </c>
      <c r="BK311" s="120">
        <f>SUM(L311:M311)*'[12]Yellow Grease Complex'!$BH$120/S311</f>
        <v>0</v>
      </c>
      <c r="BL311" s="120">
        <f t="shared" si="156"/>
        <v>8.9836696042425154E-2</v>
      </c>
      <c r="BM311" s="120">
        <f t="shared" si="157"/>
        <v>0.41353073657245981</v>
      </c>
      <c r="BN311" s="4">
        <f t="shared" si="214"/>
        <v>-164.71233333333339</v>
      </c>
      <c r="BO311" s="109">
        <f>B311/$P311</f>
        <v>0.14485436533947718</v>
      </c>
      <c r="BP311" s="109">
        <f>C311/$P311</f>
        <v>7.1037402033042929E-2</v>
      </c>
      <c r="BQ311" s="109">
        <f>F311/$P311</f>
        <v>0.51632346024873599</v>
      </c>
      <c r="BR311" s="109">
        <f t="shared" ref="BR311:BT326" si="238">H311/$P311</f>
        <v>1.6685211227316563E-2</v>
      </c>
      <c r="BS311" s="109">
        <f t="shared" si="238"/>
        <v>6.1318970604517825E-2</v>
      </c>
      <c r="BT311" s="109">
        <f t="shared" si="238"/>
        <v>2.9111178062544299E-3</v>
      </c>
      <c r="BU311" s="109" cm="1">
        <f t="array" ref="BU311">SUM(K311:M311/$P311)</f>
        <v>0.14907780358542977</v>
      </c>
      <c r="EW311" s="4">
        <f>'[4]Renewable Diesel'!$AX174</f>
        <v>4897</v>
      </c>
      <c r="EX311" s="4">
        <f t="shared" si="215"/>
        <v>6919</v>
      </c>
    </row>
    <row r="312" spans="1:154">
      <c r="A312" s="30">
        <v>45474</v>
      </c>
      <c r="B312" s="73">
        <f>'[5]Canola Complex'!$BM347</f>
        <v>139.11799999999999</v>
      </c>
      <c r="C312" s="73">
        <f>'[12]Distillers'' Corn Oil Complex'!$AF112</f>
        <v>84.588999999999999</v>
      </c>
      <c r="D312" s="386">
        <v>0</v>
      </c>
      <c r="E312" s="386">
        <v>0</v>
      </c>
      <c r="F312" s="73">
        <f>'[5]Soy Complex'!$BM412</f>
        <v>641.88599999999997</v>
      </c>
      <c r="G312" s="379">
        <v>15</v>
      </c>
      <c r="H312" s="60">
        <f>'[12]Poultry Byproduct Complex'!$AF251</f>
        <v>20.385783219984223</v>
      </c>
      <c r="I312" s="379">
        <f>'[12]Inedible Tallow Complex'!$AF111</f>
        <v>60.615335366791165</v>
      </c>
      <c r="J312" s="379">
        <f>'[12]CWG Complex'!$AF114</f>
        <v>13.168262905898681</v>
      </c>
      <c r="K312" s="60">
        <v>18.577999999999999</v>
      </c>
      <c r="L312" s="379">
        <f>'[12]Used Cooking Oil Complex'!$AF112+'[12]Yellow Grease Complex'!$AF112-M312</f>
        <v>71.204236258041561</v>
      </c>
      <c r="M312" s="379">
        <v>60</v>
      </c>
      <c r="N312" s="379">
        <v>0</v>
      </c>
      <c r="O312" s="379">
        <v>5</v>
      </c>
      <c r="P312" s="382">
        <f t="shared" si="236"/>
        <v>1129.5446177507156</v>
      </c>
      <c r="Q312" s="36">
        <f t="shared" si="199"/>
        <v>7.7059941175516133</v>
      </c>
      <c r="R312" s="48">
        <v>2022</v>
      </c>
      <c r="S312" s="128">
        <f>[3]Biodiesel!$N25</f>
        <v>146.58000000000001</v>
      </c>
      <c r="T312" s="99">
        <f t="shared" si="235"/>
        <v>59.050662511293552</v>
      </c>
      <c r="U312" s="99">
        <f t="shared" si="235"/>
        <v>78.000739463905902</v>
      </c>
      <c r="V312" s="98">
        <f>V311+AVERAGE(W301,W289,W277,W265,W253)</f>
        <v>33.652210202630961</v>
      </c>
      <c r="W312" s="100">
        <f>V312-V311</f>
        <v>-1.484745691689163</v>
      </c>
      <c r="X312" s="100">
        <f>T312+U312</f>
        <v>137.05140197519944</v>
      </c>
      <c r="Y312" s="114">
        <f t="shared" si="170"/>
        <v>-9.7851164013828207E-2</v>
      </c>
      <c r="Z312" s="102">
        <f>V312/(X313/31)</f>
        <v>7.7423318364872227</v>
      </c>
      <c r="AC312" s="54">
        <f t="shared" si="176"/>
        <v>-1</v>
      </c>
      <c r="AD312" s="54">
        <f t="shared" si="177"/>
        <v>-5.9141341009782966E-3</v>
      </c>
      <c r="AE312" s="54">
        <f t="shared" si="178"/>
        <v>0.13431201321689876</v>
      </c>
      <c r="AF312" s="54">
        <f t="shared" si="159"/>
        <v>0.95363945104267445</v>
      </c>
      <c r="AH312" s="115">
        <f t="shared" si="217"/>
        <v>741.47499999999991</v>
      </c>
      <c r="AI312" s="116">
        <f t="shared" si="218"/>
        <v>24.715833333333329</v>
      </c>
      <c r="AJ312" s="109">
        <f t="shared" si="219"/>
        <v>-0.11260690845512822</v>
      </c>
      <c r="AK312" s="117">
        <f t="shared" si="220"/>
        <v>99.588999999999999</v>
      </c>
      <c r="AL312" s="116">
        <f t="shared" si="221"/>
        <v>3.3196333333333334</v>
      </c>
      <c r="AM312" s="109">
        <f t="shared" si="222"/>
        <v>-0.36992093873611021</v>
      </c>
      <c r="AN312" s="117">
        <f t="shared" si="223"/>
        <v>243.95161775071563</v>
      </c>
      <c r="AO312" s="114">
        <f t="shared" si="164"/>
        <v>0.56826971676267224</v>
      </c>
      <c r="AP312" s="114">
        <f t="shared" si="224"/>
        <v>0.77960001416636571</v>
      </c>
      <c r="AQ312" s="114">
        <f t="shared" si="225"/>
        <v>0.21597342319819227</v>
      </c>
      <c r="AR312" s="72">
        <f t="shared" si="226"/>
        <v>1725.8612903225808</v>
      </c>
      <c r="AS312" s="117">
        <f t="shared" si="233"/>
        <v>296.13870967741923</v>
      </c>
      <c r="AT312" s="118">
        <f t="shared" si="237"/>
        <v>0.74188759621027145</v>
      </c>
      <c r="AX312" s="119">
        <f t="shared" si="179"/>
        <v>4.7283870967741937</v>
      </c>
      <c r="AY312" s="109">
        <f t="shared" si="180"/>
        <v>-4.683376879768919E-2</v>
      </c>
      <c r="AZ312" s="120">
        <f t="shared" si="181"/>
        <v>-0.18003225806451617</v>
      </c>
      <c r="BA312" s="116">
        <f t="shared" si="182"/>
        <v>21.3962</v>
      </c>
      <c r="BB312" s="109">
        <f t="shared" si="183"/>
        <v>-5.257727591771677E-2</v>
      </c>
      <c r="BC312" s="120">
        <f t="shared" si="184"/>
        <v>-1.2271666666666654</v>
      </c>
      <c r="BD312" s="120">
        <f t="shared" si="185"/>
        <v>5.4101963884628912</v>
      </c>
      <c r="BE312" s="120">
        <f t="shared" si="186"/>
        <v>4.379083094555873</v>
      </c>
      <c r="BF312" s="121">
        <f>[2]Prices!$L668</f>
        <v>49.206002141717924</v>
      </c>
      <c r="BG312" s="121">
        <f t="shared" si="187"/>
        <v>48.257191934381403</v>
      </c>
      <c r="BH312" s="120">
        <f t="shared" si="188"/>
        <v>0.57708418610997403</v>
      </c>
      <c r="BI312" s="120">
        <f t="shared" si="189"/>
        <v>0.94909264565425011</v>
      </c>
      <c r="BJ312" s="120">
        <f>SUM(L312:M312)*'[12]Yellow Grease Complex'!$BH$119/S312</f>
        <v>0</v>
      </c>
      <c r="BK312" s="120">
        <f>SUM(L312:M312)*'[12]Yellow Grease Complex'!$BH$120/S312</f>
        <v>0</v>
      </c>
      <c r="BL312" s="120">
        <f t="shared" si="156"/>
        <v>6.4467107662923434E-2</v>
      </c>
      <c r="BM312" s="120">
        <f t="shared" si="157"/>
        <v>0.48293945884751815</v>
      </c>
      <c r="BN312" s="4">
        <f t="shared" si="214"/>
        <v>-65.711774193548308</v>
      </c>
      <c r="BO312" s="109">
        <f>B312/$P312</f>
        <v>0.12316290814348566</v>
      </c>
      <c r="BP312" s="109">
        <f>C312/$P312</f>
        <v>7.4887701353881647E-2</v>
      </c>
      <c r="BQ312" s="109">
        <f>F312/$P312</f>
        <v>0.56826971676267224</v>
      </c>
      <c r="BR312" s="109">
        <f t="shared" si="238"/>
        <v>1.8047789259160771E-2</v>
      </c>
      <c r="BS312" s="109">
        <f t="shared" si="238"/>
        <v>5.3663515733885461E-2</v>
      </c>
      <c r="BT312" s="109">
        <f t="shared" si="238"/>
        <v>1.1658028110585753E-2</v>
      </c>
      <c r="BU312" s="109" cm="1">
        <f t="array" ref="BU312">SUM(K312:M312/$P312)</f>
        <v>0.13260409009456031</v>
      </c>
      <c r="EW312" s="4">
        <f>'[4]Renewable Diesel'!$AX175</f>
        <v>4598</v>
      </c>
      <c r="EX312" s="4">
        <f t="shared" si="215"/>
        <v>6620</v>
      </c>
    </row>
    <row r="313" spans="1:154">
      <c r="A313" s="30">
        <v>45505</v>
      </c>
      <c r="B313" s="73">
        <f>'[5]Canola Complex'!$BM348</f>
        <v>168.06899999999999</v>
      </c>
      <c r="C313" s="73">
        <f>'[12]Distillers'' Corn Oil Complex'!$AF113</f>
        <v>90.349000000000004</v>
      </c>
      <c r="D313" s="386">
        <v>0</v>
      </c>
      <c r="E313" s="386">
        <v>0</v>
      </c>
      <c r="F313" s="73">
        <f>'[5]Soy Complex'!$BM413</f>
        <v>636.02</v>
      </c>
      <c r="G313" s="379">
        <v>10</v>
      </c>
      <c r="H313" s="60">
        <f>'[12]Poultry Byproduct Complex'!$AF252</f>
        <v>22.050831728015009</v>
      </c>
      <c r="I313" s="379">
        <f>'[12]Inedible Tallow Complex'!$AF112</f>
        <v>67.478324706507806</v>
      </c>
      <c r="J313" s="379">
        <f>'[12]CWG Complex'!$AF115</f>
        <v>9.0076143998447691</v>
      </c>
      <c r="K313" s="60">
        <v>18.788</v>
      </c>
      <c r="L313" s="379">
        <f>'[12]Used Cooking Oil Complex'!$AF113+'[12]Yellow Grease Complex'!$AF113-M313</f>
        <v>82.46632697463798</v>
      </c>
      <c r="M313" s="379">
        <v>60</v>
      </c>
      <c r="N313" s="379">
        <v>0</v>
      </c>
      <c r="O313" s="379">
        <v>5</v>
      </c>
      <c r="P313" s="382">
        <f t="shared" ref="P313:P318" si="239">SUM(B313:O313)</f>
        <v>1169.2290978090057</v>
      </c>
      <c r="Q313" s="36">
        <f t="shared" ref="Q313:Q318" si="240">P313/S313</f>
        <v>8.3681222114009444</v>
      </c>
      <c r="R313" s="48">
        <v>1995</v>
      </c>
      <c r="S313" s="128">
        <f>[3]Biodiesel!$P26</f>
        <v>139.72418999999999</v>
      </c>
      <c r="T313" s="123">
        <f t="shared" si="235"/>
        <v>58.339366383457609</v>
      </c>
      <c r="U313" s="123">
        <f t="shared" si="235"/>
        <v>76.402793771082997</v>
      </c>
      <c r="V313" s="122">
        <f t="shared" ref="V313:V376" si="241">V312+AVERAGE(W302,W290,W278,W266,W254)</f>
        <v>34.236392800944543</v>
      </c>
      <c r="W313" s="117">
        <f t="shared" ref="W313:W376" si="242">V313-V312</f>
        <v>0.58418259831358199</v>
      </c>
      <c r="X313" s="117">
        <f t="shared" ref="X313:X376" si="243">T313+U313</f>
        <v>134.74216015454061</v>
      </c>
      <c r="Y313" s="114">
        <f t="shared" si="170"/>
        <v>-0.1074214201396877</v>
      </c>
      <c r="Z313" s="102">
        <f>V313/(X314/31)</f>
        <v>8.0123366560049138</v>
      </c>
      <c r="AC313" s="54">
        <f t="shared" si="176"/>
        <v>-1</v>
      </c>
      <c r="AD313" s="54">
        <f t="shared" si="177"/>
        <v>0.10639015730213508</v>
      </c>
      <c r="AE313" s="54">
        <f t="shared" si="178"/>
        <v>0.13627542712960486</v>
      </c>
      <c r="AF313" s="54">
        <f t="shared" si="159"/>
        <v>0.87818268117402587</v>
      </c>
      <c r="AH313" s="115">
        <f t="shared" si="217"/>
        <v>736.36900000000003</v>
      </c>
      <c r="AI313" s="116">
        <f t="shared" si="218"/>
        <v>24.545633333333335</v>
      </c>
      <c r="AJ313" s="109">
        <f t="shared" si="219"/>
        <v>-6.7759079436158443E-2</v>
      </c>
      <c r="AK313" s="117">
        <f t="shared" si="220"/>
        <v>100.349</v>
      </c>
      <c r="AL313" s="116">
        <f t="shared" si="221"/>
        <v>3.3449666666666666</v>
      </c>
      <c r="AM313" s="109">
        <f t="shared" si="222"/>
        <v>-0.33242256375292289</v>
      </c>
      <c r="AN313" s="117">
        <f t="shared" si="223"/>
        <v>259.79109780900558</v>
      </c>
      <c r="AO313" s="114">
        <f t="shared" si="164"/>
        <v>0.54396525128550488</v>
      </c>
      <c r="AP313" s="114">
        <f t="shared" si="224"/>
        <v>0.77353360577050956</v>
      </c>
      <c r="AQ313" s="114">
        <f t="shared" si="225"/>
        <v>0.22219007232699114</v>
      </c>
      <c r="AR313" s="72">
        <f t="shared" si="226"/>
        <v>1645.1396564516128</v>
      </c>
      <c r="AS313" s="117">
        <f t="shared" si="233"/>
        <v>349.86034354838716</v>
      </c>
      <c r="AT313" s="118">
        <f t="shared" si="237"/>
        <v>0.74206901856938245</v>
      </c>
      <c r="AX313" s="119">
        <f t="shared" si="179"/>
        <v>4.5072319354838708</v>
      </c>
      <c r="AY313" s="109">
        <f t="shared" si="180"/>
        <v>-8.2131464367640961E-2</v>
      </c>
      <c r="AZ313" s="120">
        <f t="shared" si="181"/>
        <v>-0.16518741935483927</v>
      </c>
      <c r="BA313" s="116">
        <f t="shared" si="182"/>
        <v>21.200666666666667</v>
      </c>
      <c r="BB313" s="109">
        <f t="shared" si="183"/>
        <v>1.9777646886762756E-3</v>
      </c>
      <c r="BC313" s="120">
        <f t="shared" si="184"/>
        <v>0.61609999999999943</v>
      </c>
      <c r="BD313" s="120">
        <f t="shared" si="185"/>
        <v>5.4650229679814544</v>
      </c>
      <c r="BE313" s="120">
        <f t="shared" si="186"/>
        <v>4.5519677015125302</v>
      </c>
      <c r="BF313" s="121">
        <f>[2]Prices!$L669</f>
        <v>49.166804039743617</v>
      </c>
      <c r="BG313" s="121">
        <f t="shared" si="187"/>
        <v>48.986126614295948</v>
      </c>
      <c r="BH313" s="120">
        <f t="shared" si="188"/>
        <v>0.64662389526108544</v>
      </c>
      <c r="BI313" s="120">
        <f t="shared" si="189"/>
        <v>1.2028625823488401</v>
      </c>
      <c r="BJ313" s="120">
        <f>SUM(L313:M313)*'[12]Yellow Grease Complex'!$BH$119/S313</f>
        <v>0</v>
      </c>
      <c r="BK313" s="120">
        <f>SUM(L313:M313)*'[12]Yellow Grease Complex'!$BH$120/S313</f>
        <v>0</v>
      </c>
      <c r="BL313" s="120">
        <f t="shared" si="156"/>
        <v>-7.5064682455392735E-3</v>
      </c>
      <c r="BM313" s="120">
        <f t="shared" si="157"/>
        <v>0.36823688845830987</v>
      </c>
      <c r="BN313" s="4">
        <f t="shared" si="214"/>
        <v>-60.29340806451637</v>
      </c>
      <c r="BO313" s="109">
        <f t="shared" ref="BO313:BP376" si="244">B313/$P313</f>
        <v>0.14374342916622673</v>
      </c>
      <c r="BP313" s="109">
        <f t="shared" si="244"/>
        <v>7.7272281513779573E-2</v>
      </c>
      <c r="BQ313" s="109">
        <f t="shared" ref="BQ313:BQ376" si="245">F313/$P313</f>
        <v>0.54396525128550488</v>
      </c>
      <c r="BR313" s="109">
        <f t="shared" si="238"/>
        <v>1.8859290937366859E-2</v>
      </c>
      <c r="BS313" s="109">
        <f t="shared" si="238"/>
        <v>5.7711807577278097E-2</v>
      </c>
      <c r="BT313" s="109">
        <f t="shared" si="238"/>
        <v>7.7038917494646275E-3</v>
      </c>
      <c r="BU313" s="109" cm="1">
        <f t="array" ref="BU313">SUM(K313:M313/$P313)</f>
        <v>0.13791508206288156</v>
      </c>
      <c r="EW313" s="4">
        <f>'[4]Renewable Diesel'!$AX176</f>
        <v>4598</v>
      </c>
      <c r="EX313" s="4">
        <f t="shared" si="215"/>
        <v>6593</v>
      </c>
    </row>
    <row r="314" spans="1:154" ht="12" thickBot="1">
      <c r="A314" s="111">
        <v>45536</v>
      </c>
      <c r="B314" s="73">
        <f>'[5]Canola Complex'!$BM349</f>
        <v>127.221</v>
      </c>
      <c r="C314" s="73">
        <f>'[12]Distillers'' Corn Oil Complex'!$AF114</f>
        <v>69.864999999999995</v>
      </c>
      <c r="D314" s="386">
        <v>0</v>
      </c>
      <c r="E314" s="386">
        <v>0</v>
      </c>
      <c r="F314" s="73">
        <f>'[5]Soy Complex'!$BM414</f>
        <v>673.00900000000001</v>
      </c>
      <c r="G314" s="380">
        <v>10</v>
      </c>
      <c r="H314" s="60">
        <f>'[12]Poultry Byproduct Complex'!$AF253</f>
        <v>23.073462483975153</v>
      </c>
      <c r="I314" s="379">
        <f>'[12]Inedible Tallow Complex'!$AF113</f>
        <v>49.541812152161917</v>
      </c>
      <c r="J314" s="379">
        <f>'[12]CWG Complex'!$AF116</f>
        <v>-1.0099043615745145</v>
      </c>
      <c r="K314" s="124">
        <v>18.972000000000001</v>
      </c>
      <c r="L314" s="379">
        <f>'[12]Used Cooking Oil Complex'!$AF114+'[12]Yellow Grease Complex'!$AF114-M314</f>
        <v>73.324983249021813</v>
      </c>
      <c r="M314" s="379">
        <v>60</v>
      </c>
      <c r="N314" s="379">
        <v>0</v>
      </c>
      <c r="O314" s="380">
        <v>5</v>
      </c>
      <c r="P314" s="383">
        <f t="shared" si="239"/>
        <v>1108.9973535235845</v>
      </c>
      <c r="Q314" s="125">
        <f t="shared" si="240"/>
        <v>8.2430116507598186</v>
      </c>
      <c r="R314" s="48">
        <v>1995</v>
      </c>
      <c r="S314" s="128">
        <f>[3]Biodiesel!$P27</f>
        <v>134.53788499999999</v>
      </c>
      <c r="T314" s="123">
        <f t="shared" si="235"/>
        <v>56.821217337922036</v>
      </c>
      <c r="U314" s="123">
        <f t="shared" si="235"/>
        <v>75.640537877250964</v>
      </c>
      <c r="V314" s="122">
        <f t="shared" si="241"/>
        <v>38.662732703331272</v>
      </c>
      <c r="W314" s="117">
        <f t="shared" si="242"/>
        <v>4.4263399023867294</v>
      </c>
      <c r="X314" s="117">
        <f t="shared" si="243"/>
        <v>132.46175521517301</v>
      </c>
      <c r="Y314" s="114">
        <f t="shared" si="170"/>
        <v>-7.6015128242679975E-2</v>
      </c>
      <c r="Z314" s="102">
        <f>V314/(X315/30)</f>
        <v>8.0057028892727846</v>
      </c>
      <c r="AC314" s="54">
        <f t="shared" si="176"/>
        <v>-1</v>
      </c>
      <c r="AD314" s="54">
        <f t="shared" si="177"/>
        <v>8.2847197748721291E-2</v>
      </c>
      <c r="AE314" s="54">
        <f t="shared" si="178"/>
        <v>0.10608016746494101</v>
      </c>
      <c r="AF314" s="54">
        <f t="shared" si="159"/>
        <v>0.89151153866470789</v>
      </c>
      <c r="AH314" s="115">
        <f t="shared" si="217"/>
        <v>752.87400000000002</v>
      </c>
      <c r="AI314" s="116">
        <f t="shared" si="218"/>
        <v>25.095800000000001</v>
      </c>
      <c r="AJ314" s="109">
        <f t="shared" si="219"/>
        <v>-6.3193385111832701E-3</v>
      </c>
      <c r="AK314" s="117">
        <f t="shared" si="220"/>
        <v>79.864999999999995</v>
      </c>
      <c r="AL314" s="116">
        <f t="shared" si="221"/>
        <v>2.6621666666666663</v>
      </c>
      <c r="AM314" s="109">
        <f t="shared" si="222"/>
        <v>-0.4162582216904479</v>
      </c>
      <c r="AN314" s="117">
        <f t="shared" si="223"/>
        <v>223.90235352358437</v>
      </c>
      <c r="AO314" s="114">
        <f t="shared" si="164"/>
        <v>0.60686258435303608</v>
      </c>
      <c r="AP314" s="114">
        <f t="shared" si="224"/>
        <v>0.7935952211280759</v>
      </c>
      <c r="AQ314" s="114">
        <f t="shared" si="225"/>
        <v>0.20189620183689894</v>
      </c>
      <c r="AR314" s="72">
        <f t="shared" si="226"/>
        <v>1636.8776008333332</v>
      </c>
      <c r="AS314" s="117">
        <f t="shared" si="233"/>
        <v>358.12239916666681</v>
      </c>
      <c r="AT314" s="118">
        <f t="shared" si="237"/>
        <v>0.74248333955732848</v>
      </c>
      <c r="AX314" s="119">
        <f t="shared" si="179"/>
        <v>4.3399317741935484</v>
      </c>
      <c r="AY314" s="109">
        <f t="shared" si="180"/>
        <v>-6.5531323321243007E-2</v>
      </c>
      <c r="AZ314" s="120">
        <f t="shared" si="181"/>
        <v>-0.31777790322580657</v>
      </c>
      <c r="BA314" s="116">
        <f t="shared" si="182"/>
        <v>22.433633333333333</v>
      </c>
      <c r="BB314" s="109">
        <f t="shared" si="183"/>
        <v>8.4018717774756446E-2</v>
      </c>
      <c r="BC314" s="120">
        <f t="shared" si="184"/>
        <v>1.7671666666666646</v>
      </c>
      <c r="BD314" s="120">
        <f t="shared" si="185"/>
        <v>5.6837084694900755</v>
      </c>
      <c r="BE314" s="120">
        <f t="shared" si="186"/>
        <v>5.0023753532322885</v>
      </c>
      <c r="BF314" s="121">
        <f>[2]Prices!$L670</f>
        <v>49.268600049530924</v>
      </c>
      <c r="BG314" s="121">
        <f t="shared" si="187"/>
        <v>49.213802076997489</v>
      </c>
      <c r="BH314" s="120">
        <f t="shared" si="188"/>
        <v>0.51929610756107847</v>
      </c>
      <c r="BI314" s="120">
        <f t="shared" si="189"/>
        <v>0.94561468689655714</v>
      </c>
      <c r="BJ314" s="120">
        <f>SUM(L314:M314)*'[12]Yellow Grease Complex'!$BH$119/S314</f>
        <v>0</v>
      </c>
      <c r="BK314" s="120">
        <f>SUM(L314:M314)*'[12]Yellow Grease Complex'!$BH$120/S314</f>
        <v>0</v>
      </c>
      <c r="BL314" s="120">
        <f t="shared" si="156"/>
        <v>2.3922258467557706E-2</v>
      </c>
      <c r="BM314" s="120">
        <f t="shared" si="157"/>
        <v>0.46475918922708875</v>
      </c>
      <c r="BN314" s="4">
        <f t="shared" si="214"/>
        <v>-119.85523250000028</v>
      </c>
      <c r="BO314" s="109">
        <f t="shared" si="244"/>
        <v>0.11471713579458462</v>
      </c>
      <c r="BP314" s="109">
        <f t="shared" si="244"/>
        <v>6.2998346910405151E-2</v>
      </c>
      <c r="BQ314" s="109">
        <f t="shared" si="245"/>
        <v>0.60686258435303608</v>
      </c>
      <c r="BR314" s="109">
        <f t="shared" si="238"/>
        <v>2.0805696614752525E-2</v>
      </c>
      <c r="BS314" s="109">
        <f t="shared" si="238"/>
        <v>4.4672615308552523E-2</v>
      </c>
      <c r="BT314" s="109">
        <f t="shared" si="238"/>
        <v>-9.1064632243329998E-4</v>
      </c>
      <c r="BU314" s="109" cm="1">
        <f t="array" ref="BU314">SUM(K314:M314/$P314)</f>
        <v>0.13732853623602717</v>
      </c>
      <c r="EW314" s="4">
        <f>'[4]Renewable Diesel'!$AX177</f>
        <v>4580</v>
      </c>
      <c r="EX314" s="4">
        <f t="shared" si="215"/>
        <v>6575</v>
      </c>
    </row>
    <row r="315" spans="1:154">
      <c r="A315" s="84">
        <v>45566</v>
      </c>
      <c r="B315" s="85">
        <f>'[5]Canola Complex'!$BN338</f>
        <v>138.16900000000001</v>
      </c>
      <c r="C315" s="85">
        <f>'[12]Distillers'' Corn Oil Complex'!$AG103</f>
        <v>65.177999999999997</v>
      </c>
      <c r="D315" s="385">
        <v>0</v>
      </c>
      <c r="E315" s="385">
        <v>0</v>
      </c>
      <c r="F315" s="85">
        <f>'[5]Soy Complex'!$BN403</f>
        <v>518.05399999999997</v>
      </c>
      <c r="G315" s="381">
        <v>40</v>
      </c>
      <c r="H315" s="104">
        <f>'[12]Poultry Byproduct Complex'!$AG242</f>
        <v>21.908444806482599</v>
      </c>
      <c r="I315" s="381">
        <f>'[12]Inedible Tallow Complex'!$AG102</f>
        <v>68.829830185646358</v>
      </c>
      <c r="J315" s="381">
        <f>'[12]CWG Complex'!$AG105</f>
        <v>3.5428347112779726</v>
      </c>
      <c r="K315" s="104">
        <v>16.337</v>
      </c>
      <c r="L315" s="381">
        <f>'[12]Used Cooking Oil Complex'!$AG103+'[12]Yellow Grease Complex'!$AG103-M315</f>
        <v>118.05331793743585</v>
      </c>
      <c r="M315" s="381">
        <v>60</v>
      </c>
      <c r="N315" s="381">
        <v>0</v>
      </c>
      <c r="O315" s="381">
        <v>5</v>
      </c>
      <c r="P315" s="384">
        <f t="shared" si="239"/>
        <v>1055.0724276408428</v>
      </c>
      <c r="Q315" s="89">
        <f t="shared" si="240"/>
        <v>7.1241583006036819</v>
      </c>
      <c r="R315" s="126">
        <v>1995</v>
      </c>
      <c r="S315" s="128">
        <f>[3]Biodiesel!$P28</f>
        <v>148.097836</v>
      </c>
      <c r="T315" s="123">
        <f t="shared" si="235"/>
        <v>63.134202259806678</v>
      </c>
      <c r="U315" s="123">
        <f t="shared" si="235"/>
        <v>81.747764650821267</v>
      </c>
      <c r="V315" s="122">
        <f t="shared" si="241"/>
        <v>41.450631009097059</v>
      </c>
      <c r="W315" s="117">
        <f t="shared" si="242"/>
        <v>2.7878983057657862</v>
      </c>
      <c r="X315" s="117">
        <f t="shared" si="243"/>
        <v>144.88196691062794</v>
      </c>
      <c r="Y315" s="114">
        <f t="shared" si="170"/>
        <v>8.2420146673589656E-5</v>
      </c>
      <c r="Z315" s="102">
        <f>V315/(X316/31)</f>
        <v>9.8294837380086459</v>
      </c>
      <c r="AC315" s="54">
        <f t="shared" si="176"/>
        <v>-1</v>
      </c>
      <c r="AD315" s="54">
        <f t="shared" si="177"/>
        <v>-7.874130551896974E-2</v>
      </c>
      <c r="AE315" s="54">
        <f t="shared" si="178"/>
        <v>0.16876219449578969</v>
      </c>
      <c r="AF315" s="54">
        <f t="shared" si="159"/>
        <v>1.0315239625398676</v>
      </c>
      <c r="AH315" s="115">
        <f t="shared" si="217"/>
        <v>623.23199999999997</v>
      </c>
      <c r="AI315" s="116">
        <f t="shared" si="218"/>
        <v>20.7744</v>
      </c>
      <c r="AJ315" s="109">
        <f t="shared" si="219"/>
        <v>-0.16666820235196289</v>
      </c>
      <c r="AK315" s="117">
        <f t="shared" si="220"/>
        <v>105.178</v>
      </c>
      <c r="AL315" s="116">
        <f t="shared" si="221"/>
        <v>3.5059333333333331</v>
      </c>
      <c r="AM315" s="109">
        <f t="shared" si="222"/>
        <v>-2.7738420480414527E-2</v>
      </c>
      <c r="AN315" s="117">
        <f t="shared" si="223"/>
        <v>288.67142764084281</v>
      </c>
      <c r="AO315" s="114">
        <f t="shared" si="164"/>
        <v>0.49101273659323674</v>
      </c>
      <c r="AP315" s="114">
        <f t="shared" si="224"/>
        <v>0.7216575659194352</v>
      </c>
      <c r="AQ315" s="114">
        <f t="shared" si="225"/>
        <v>0.27360342292928297</v>
      </c>
      <c r="AR315" s="72">
        <f t="shared" si="226"/>
        <v>1743.7325851612902</v>
      </c>
      <c r="AS315" s="117">
        <f t="shared" si="233"/>
        <v>251.26741483870978</v>
      </c>
      <c r="AT315" s="118">
        <f t="shared" si="237"/>
        <v>0.74355282260395761</v>
      </c>
      <c r="AX315" s="119">
        <f t="shared" si="179"/>
        <v>4.7773495483870967</v>
      </c>
      <c r="AY315" s="109">
        <f t="shared" si="180"/>
        <v>-2.2096158484576911E-3</v>
      </c>
      <c r="AZ315" s="120">
        <f t="shared" si="181"/>
        <v>4.2736645161290276E-2</v>
      </c>
      <c r="BA315" s="116">
        <f t="shared" si="182"/>
        <v>17.268466666666665</v>
      </c>
      <c r="BB315" s="109">
        <f t="shared" si="183"/>
        <v>-0.19016236978914824</v>
      </c>
      <c r="BC315" s="120">
        <f t="shared" si="184"/>
        <v>-4.247200000000003</v>
      </c>
      <c r="BD315" s="120">
        <f t="shared" si="185"/>
        <v>4.301653361625382</v>
      </c>
      <c r="BE315" s="120">
        <f t="shared" si="186"/>
        <v>3.4980524631028369</v>
      </c>
      <c r="BF315" s="121">
        <f>[2]Prices!$L671</f>
        <v>48.162306128958747</v>
      </c>
      <c r="BG315" s="121">
        <f t="shared" si="187"/>
        <v>48.865903406077763</v>
      </c>
      <c r="BH315" s="120">
        <f t="shared" si="188"/>
        <v>0.44010096136718702</v>
      </c>
      <c r="BI315" s="120">
        <f t="shared" si="189"/>
        <v>0.93295758892790315</v>
      </c>
      <c r="BJ315" s="120">
        <f>SUM(L315:M315)*'[12]Yellow Grease Complex'!$BH$119/S315</f>
        <v>0</v>
      </c>
      <c r="BK315" s="120">
        <f>SUM(L315:M315)*'[12]Yellow Grease Complex'!$BH$120/S315</f>
        <v>0</v>
      </c>
      <c r="BL315" s="120">
        <f t="shared" si="156"/>
        <v>0.3240745066196935</v>
      </c>
      <c r="BM315" s="120">
        <f t="shared" si="157"/>
        <v>0.58232865235883957</v>
      </c>
      <c r="BN315" s="4">
        <f t="shared" si="214"/>
        <v>15.59887548387087</v>
      </c>
      <c r="BO315" s="109">
        <f t="shared" si="244"/>
        <v>0.13095688635229327</v>
      </c>
      <c r="BP315" s="109">
        <f t="shared" si="244"/>
        <v>6.1775853763650093E-2</v>
      </c>
      <c r="BQ315" s="109">
        <f t="shared" si="245"/>
        <v>0.49101273659323674</v>
      </c>
      <c r="BR315" s="109">
        <f t="shared" si="238"/>
        <v>2.0764872849032931E-2</v>
      </c>
      <c r="BS315" s="109">
        <f t="shared" si="238"/>
        <v>6.5237066558123266E-2</v>
      </c>
      <c r="BT315" s="109">
        <f t="shared" si="238"/>
        <v>3.3579066407789676E-3</v>
      </c>
      <c r="BU315" s="109" cm="1">
        <f t="array" ref="BU315">SUM(K315:M315/$P315)</f>
        <v>0.18424357688134776</v>
      </c>
      <c r="EW315" s="4">
        <f>'[4]Renewable Diesel'!$AX178</f>
        <v>4580</v>
      </c>
      <c r="EX315" s="4">
        <f t="shared" si="215"/>
        <v>6575</v>
      </c>
    </row>
    <row r="316" spans="1:154">
      <c r="A316" s="127">
        <v>45597</v>
      </c>
      <c r="B316" s="97">
        <f>'[5]Canola Complex'!$BN339</f>
        <v>120.133</v>
      </c>
      <c r="C316" s="97">
        <f>'[12]Distillers'' Corn Oil Complex'!$AG104</f>
        <v>62.813000000000002</v>
      </c>
      <c r="D316" s="386">
        <v>0</v>
      </c>
      <c r="E316" s="386">
        <v>0</v>
      </c>
      <c r="F316" s="97">
        <f>'[5]Soy Complex'!$BN404</f>
        <v>467.47699999999998</v>
      </c>
      <c r="G316" s="379">
        <v>10</v>
      </c>
      <c r="H316" s="97">
        <f>'[12]Poultry Byproduct Complex'!$AG243</f>
        <v>19.237162671071015</v>
      </c>
      <c r="I316" s="379">
        <f>'[12]Inedible Tallow Complex'!$AG103</f>
        <v>77.655615187255918</v>
      </c>
      <c r="J316" s="379">
        <f>'[12]CWG Complex'!$AG106</f>
        <v>43.216498237065878</v>
      </c>
      <c r="K316" s="97">
        <v>22.872</v>
      </c>
      <c r="L316" s="379">
        <f>'[12]Used Cooking Oil Complex'!$AG104+'[12]Yellow Grease Complex'!$AG104-M316</f>
        <v>127.90179999999998</v>
      </c>
      <c r="M316" s="379">
        <v>60</v>
      </c>
      <c r="N316" s="379">
        <v>0</v>
      </c>
      <c r="O316" s="379">
        <v>5</v>
      </c>
      <c r="P316" s="379">
        <f t="shared" si="239"/>
        <v>1016.3060760953927</v>
      </c>
      <c r="Q316" s="36">
        <f t="shared" si="240"/>
        <v>7.6211378436656139</v>
      </c>
      <c r="R316" s="126">
        <v>1995</v>
      </c>
      <c r="S316" s="128">
        <f>[3]Biodiesel!$P29</f>
        <v>133.353588</v>
      </c>
      <c r="T316" s="129">
        <f t="shared" si="235"/>
        <v>58.231840173531921</v>
      </c>
      <c r="U316" s="129">
        <f t="shared" si="235"/>
        <v>72.494207656761418</v>
      </c>
      <c r="V316" s="130">
        <f t="shared" si="241"/>
        <v>44.455227073184155</v>
      </c>
      <c r="W316" s="131">
        <f t="shared" si="242"/>
        <v>3.0045960640870959</v>
      </c>
      <c r="X316" s="131">
        <f t="shared" si="243"/>
        <v>130.72604783029334</v>
      </c>
      <c r="Y316" s="114">
        <f t="shared" si="170"/>
        <v>-3.0077427931878509E-2</v>
      </c>
      <c r="Z316" s="102">
        <f>V316/(X317/30)</f>
        <v>8.2555062208791341</v>
      </c>
      <c r="AC316" s="54">
        <f t="shared" si="176"/>
        <v>-1</v>
      </c>
      <c r="AD316" s="54">
        <f t="shared" si="177"/>
        <v>-3.9694526504947536E-3</v>
      </c>
      <c r="AE316" s="54">
        <f t="shared" si="178"/>
        <v>0.1347665142793685</v>
      </c>
      <c r="AF316" s="54">
        <f t="shared" si="159"/>
        <v>0.96425758866282407</v>
      </c>
      <c r="AH316" s="115">
        <f t="shared" si="217"/>
        <v>540.29</v>
      </c>
      <c r="AI316" s="116">
        <f t="shared" si="218"/>
        <v>18.009666666666664</v>
      </c>
      <c r="AJ316" s="109">
        <f t="shared" si="219"/>
        <v>-0.22851311859511569</v>
      </c>
      <c r="AK316" s="117">
        <f t="shared" si="220"/>
        <v>72.813000000000002</v>
      </c>
      <c r="AL316" s="116">
        <f t="shared" si="221"/>
        <v>2.4271000000000003</v>
      </c>
      <c r="AM316" s="109">
        <f t="shared" si="222"/>
        <v>-0.40277942607036132</v>
      </c>
      <c r="AN316" s="117">
        <f t="shared" si="223"/>
        <v>350.88307609539282</v>
      </c>
      <c r="AO316" s="114">
        <f t="shared" si="164"/>
        <v>0.45997658677396475</v>
      </c>
      <c r="AP316" s="114">
        <f t="shared" si="224"/>
        <v>0.64982687355104551</v>
      </c>
      <c r="AQ316" s="114">
        <f t="shared" si="225"/>
        <v>0.34525334871899183</v>
      </c>
      <c r="AR316" s="72">
        <f t="shared" si="226"/>
        <v>1622.468654</v>
      </c>
      <c r="AS316" s="117">
        <f t="shared" si="233"/>
        <v>372.53134599999998</v>
      </c>
      <c r="AT316" s="118">
        <f t="shared" si="237"/>
        <v>0.74470955870655009</v>
      </c>
      <c r="AX316" s="119">
        <f t="shared" si="179"/>
        <v>4.3017286451612904</v>
      </c>
      <c r="AY316" s="109">
        <f t="shared" si="180"/>
        <v>-4.3235906494341503E-2</v>
      </c>
      <c r="AZ316" s="120">
        <f t="shared" si="181"/>
        <v>-7.527135483871028E-2</v>
      </c>
      <c r="BA316" s="116">
        <f t="shared" si="182"/>
        <v>15.582566666666667</v>
      </c>
      <c r="BB316" s="109">
        <f t="shared" si="183"/>
        <v>-0.19178007643499095</v>
      </c>
      <c r="BC316" s="120">
        <f t="shared" si="184"/>
        <v>-4.849199999999998</v>
      </c>
      <c r="BD316" s="120">
        <f t="shared" si="185"/>
        <v>4.1329942193417839</v>
      </c>
      <c r="BE316" s="120">
        <f t="shared" si="186"/>
        <v>3.5055449726632024</v>
      </c>
      <c r="BF316" s="121">
        <f>[2]Prices!$L672</f>
        <v>47.550407502947088</v>
      </c>
      <c r="BG316" s="121">
        <f t="shared" si="187"/>
        <v>48.327104560478915</v>
      </c>
      <c r="BH316" s="120">
        <f t="shared" si="188"/>
        <v>0.47102594644847501</v>
      </c>
      <c r="BI316" s="120">
        <f t="shared" si="189"/>
        <v>0.90086065025861917</v>
      </c>
      <c r="BJ316" s="120">
        <f>SUM(L316:M316)*'[12]Yellow Grease Complex'!$BH$119/S316</f>
        <v>0</v>
      </c>
      <c r="BK316" s="120">
        <f>SUM(L316:M316)*'[12]Yellow Grease Complex'!$BH$120/S316</f>
        <v>0</v>
      </c>
      <c r="BL316" s="120">
        <f t="shared" si="156"/>
        <v>0.21582039951034865</v>
      </c>
      <c r="BM316" s="120">
        <f t="shared" si="157"/>
        <v>0.50002067960911589</v>
      </c>
      <c r="BN316" s="4">
        <f t="shared" si="214"/>
        <v>-28.389846000000261</v>
      </c>
      <c r="BO316" s="109">
        <f t="shared" si="244"/>
        <v>0.11820553160672441</v>
      </c>
      <c r="BP316" s="109">
        <f t="shared" si="244"/>
        <v>6.1805199710430775E-2</v>
      </c>
      <c r="BQ316" s="109">
        <f t="shared" si="245"/>
        <v>0.45997658677396475</v>
      </c>
      <c r="BR316" s="109">
        <f t="shared" si="238"/>
        <v>1.8928512899361406E-2</v>
      </c>
      <c r="BS316" s="109">
        <f t="shared" si="238"/>
        <v>7.6409673240964662E-2</v>
      </c>
      <c r="BT316" s="109">
        <f t="shared" si="238"/>
        <v>4.2523113118738735E-2</v>
      </c>
      <c r="BU316" s="109" cm="1">
        <f t="array" ref="BU316">SUM(K316:M316/$P316)</f>
        <v>0.20739204945992698</v>
      </c>
      <c r="EW316" s="4">
        <f>'[4]Renewable Diesel'!$AX179</f>
        <v>4718</v>
      </c>
      <c r="EX316" s="4">
        <f t="shared" si="215"/>
        <v>6713</v>
      </c>
    </row>
    <row r="317" spans="1:154">
      <c r="A317" s="30">
        <v>45627</v>
      </c>
      <c r="B317" s="97">
        <f>'[5]Canola Complex'!$BN340</f>
        <v>132.01599999999999</v>
      </c>
      <c r="C317" s="97">
        <f>'[12]Distillers'' Corn Oil Complex'!$AG105</f>
        <v>66.537000000000006</v>
      </c>
      <c r="D317" s="386">
        <v>0</v>
      </c>
      <c r="E317" s="386">
        <v>0</v>
      </c>
      <c r="F317" s="97">
        <f>'[5]Soy Complex'!$BN405</f>
        <v>399.74799999999999</v>
      </c>
      <c r="G317" s="379">
        <v>10</v>
      </c>
      <c r="H317" s="97">
        <f>'[12]Poultry Byproduct Complex'!$AG244</f>
        <v>13.64741544633336</v>
      </c>
      <c r="I317" s="379">
        <f>'[12]Inedible Tallow Complex'!$AG104</f>
        <v>87.464534815173636</v>
      </c>
      <c r="J317" s="379">
        <f>'[12]CWG Complex'!$AG107</f>
        <v>37.751700312783285</v>
      </c>
      <c r="K317" s="97">
        <v>14.835463000000001</v>
      </c>
      <c r="L317" s="379">
        <f>'[12]Used Cooking Oil Complex'!$AG105+'[12]Yellow Grease Complex'!$AG105-M317</f>
        <v>105.76220860279176</v>
      </c>
      <c r="M317" s="379">
        <v>80</v>
      </c>
      <c r="N317" s="379">
        <v>0</v>
      </c>
      <c r="O317" s="379">
        <v>0</v>
      </c>
      <c r="P317" s="379">
        <f t="shared" si="239"/>
        <v>947.76232217708207</v>
      </c>
      <c r="Q317" s="36">
        <f t="shared" si="240"/>
        <v>5.4182047780203204</v>
      </c>
      <c r="R317" s="126">
        <v>1995</v>
      </c>
      <c r="S317" s="128">
        <f>[3]Biodiesel!$P30</f>
        <v>174.92183499999999</v>
      </c>
      <c r="T317" s="129">
        <f t="shared" si="235"/>
        <v>72.624020925178044</v>
      </c>
      <c r="U317" s="129">
        <f t="shared" si="235"/>
        <v>88.923530068430551</v>
      </c>
      <c r="V317" s="130">
        <f t="shared" si="241"/>
        <v>48.466427073184157</v>
      </c>
      <c r="W317" s="131">
        <f t="shared" si="242"/>
        <v>4.0112000000000023</v>
      </c>
      <c r="X317" s="131">
        <f t="shared" si="243"/>
        <v>161.54755099360858</v>
      </c>
      <c r="Y317" s="114">
        <f t="shared" si="170"/>
        <v>0.15704405011566647</v>
      </c>
      <c r="Z317" s="102">
        <f>V317/(X318/31)</f>
        <v>19.057254616127743</v>
      </c>
      <c r="AC317" s="54">
        <f t="shared" si="176"/>
        <v>-1</v>
      </c>
      <c r="AD317" s="54">
        <f t="shared" si="177"/>
        <v>-0.30877778864817718</v>
      </c>
      <c r="AE317" s="54">
        <f t="shared" si="178"/>
        <v>0.16069580188332619</v>
      </c>
      <c r="AF317" s="54">
        <f t="shared" si="159"/>
        <v>1.3563053264083256</v>
      </c>
      <c r="AH317" s="115">
        <f t="shared" si="217"/>
        <v>476.28499999999997</v>
      </c>
      <c r="AI317" s="116">
        <f t="shared" si="218"/>
        <v>15.876166666666666</v>
      </c>
      <c r="AJ317" s="109">
        <f t="shared" si="219"/>
        <v>-0.35402622329813838</v>
      </c>
      <c r="AK317" s="117">
        <f t="shared" si="220"/>
        <v>76.537000000000006</v>
      </c>
      <c r="AL317" s="116">
        <f t="shared" si="221"/>
        <v>2.5512333333333337</v>
      </c>
      <c r="AM317" s="109">
        <f t="shared" si="222"/>
        <v>-0.3969192294729561</v>
      </c>
      <c r="AN317" s="117">
        <f t="shared" si="223"/>
        <v>339.46132217708202</v>
      </c>
      <c r="AO317" s="114">
        <f t="shared" si="164"/>
        <v>0.4217808522729079</v>
      </c>
      <c r="AP317" s="114">
        <f t="shared" si="224"/>
        <v>0.64182863758783559</v>
      </c>
      <c r="AQ317" s="114">
        <f t="shared" si="225"/>
        <v>0.35817136241216424</v>
      </c>
      <c r="AR317" s="72">
        <f t="shared" si="226"/>
        <v>2059.5635411290318</v>
      </c>
      <c r="AS317" s="117">
        <f t="shared" si="233"/>
        <v>-64.563541129031819</v>
      </c>
      <c r="AT317" s="118">
        <f t="shared" si="237"/>
        <v>0.7468613138571929</v>
      </c>
      <c r="AX317" s="119">
        <f t="shared" si="179"/>
        <v>5.6426398387096768</v>
      </c>
      <c r="AY317" s="109">
        <f t="shared" si="180"/>
        <v>0.22111520798867468</v>
      </c>
      <c r="AZ317" s="120">
        <f t="shared" si="181"/>
        <v>1.1905753225806439</v>
      </c>
      <c r="BA317" s="116">
        <f t="shared" si="182"/>
        <v>13.324933333333332</v>
      </c>
      <c r="BB317" s="109">
        <f t="shared" si="183"/>
        <v>-0.34510826058647914</v>
      </c>
      <c r="BC317" s="120">
        <f t="shared" si="184"/>
        <v>-6.7750666666666692</v>
      </c>
      <c r="BD317" s="120">
        <f t="shared" si="185"/>
        <v>2.9482650592384627</v>
      </c>
      <c r="BE317" s="120">
        <f t="shared" si="186"/>
        <v>2.2852950290625524</v>
      </c>
      <c r="BF317" s="121">
        <f>[2]Prices!$L673</f>
        <v>48.925001367053994</v>
      </c>
      <c r="BG317" s="121">
        <f t="shared" si="187"/>
        <v>48.212571666319946</v>
      </c>
      <c r="BH317" s="120">
        <f t="shared" si="188"/>
        <v>0.38038132860886126</v>
      </c>
      <c r="BI317" s="120">
        <f t="shared" si="189"/>
        <v>0.754714241363864</v>
      </c>
      <c r="BJ317" s="120">
        <f>SUM(L317:M317)*'[12]Yellow Grease Complex'!$BH$119/S317</f>
        <v>0</v>
      </c>
      <c r="BK317" s="120">
        <f>SUM(L317:M317)*'[12]Yellow Grease Complex'!$BH$120/S317</f>
        <v>0</v>
      </c>
      <c r="BL317" s="120">
        <f t="shared" si="156"/>
        <v>7.5567230955621997E-2</v>
      </c>
      <c r="BM317" s="120">
        <f t="shared" si="157"/>
        <v>0.80045147355901347</v>
      </c>
      <c r="BN317" s="4">
        <f t="shared" si="214"/>
        <v>434.55999274193482</v>
      </c>
      <c r="BO317" s="109">
        <f t="shared" si="244"/>
        <v>0.13929230663733203</v>
      </c>
      <c r="BP317" s="109">
        <f t="shared" si="244"/>
        <v>7.0204310134590983E-2</v>
      </c>
      <c r="BQ317" s="109">
        <f t="shared" si="245"/>
        <v>0.4217808522729079</v>
      </c>
      <c r="BR317" s="109">
        <f t="shared" si="238"/>
        <v>1.4399618055067023E-2</v>
      </c>
      <c r="BS317" s="109">
        <f t="shared" si="238"/>
        <v>9.2285304837040741E-2</v>
      </c>
      <c r="BT317" s="109">
        <f t="shared" si="238"/>
        <v>3.9832455278518308E-2</v>
      </c>
      <c r="BU317" s="109" cm="1">
        <f t="array" ref="BU317">SUM(K317:M317/$P317)</f>
        <v>0.21165398424153817</v>
      </c>
      <c r="EW317" s="4">
        <f>'[4]Renewable Diesel'!$AX180</f>
        <v>4718</v>
      </c>
      <c r="EX317" s="4">
        <f t="shared" si="215"/>
        <v>6713</v>
      </c>
    </row>
    <row r="318" spans="1:154">
      <c r="A318" s="30">
        <v>45658</v>
      </c>
      <c r="B318" s="97">
        <f>'[5]Canola Complex'!$BN341</f>
        <v>48.89</v>
      </c>
      <c r="C318" s="97">
        <f>'[12]Distillers'' Corn Oil Complex'!$AG106</f>
        <v>58.406999999999996</v>
      </c>
      <c r="D318" s="386">
        <v>0</v>
      </c>
      <c r="E318" s="386">
        <v>0</v>
      </c>
      <c r="F318" s="97">
        <f>'[5]Soy Complex'!$BN406</f>
        <v>384.27600000000001</v>
      </c>
      <c r="G318" s="379">
        <v>0</v>
      </c>
      <c r="H318" s="97">
        <f>'[12]Poultry Byproduct Complex'!$AG245</f>
        <v>16.180423627331475</v>
      </c>
      <c r="I318" s="379">
        <f>'[12]Inedible Tallow Complex'!$AG105</f>
        <v>52.538280832739439</v>
      </c>
      <c r="J318" s="379">
        <f>'[12]CWG Complex'!$AG108</f>
        <v>4.9599164132293243</v>
      </c>
      <c r="K318" s="379">
        <v>5</v>
      </c>
      <c r="L318" s="379">
        <f>'[12]Used Cooking Oil Complex'!$AG106+'[12]Yellow Grease Complex'!$AG106-M318</f>
        <v>40.567466353453</v>
      </c>
      <c r="M318" s="379">
        <v>20</v>
      </c>
      <c r="N318" s="379">
        <v>0</v>
      </c>
      <c r="O318" s="379">
        <v>0</v>
      </c>
      <c r="P318" s="379">
        <f t="shared" si="239"/>
        <v>630.81908722675325</v>
      </c>
      <c r="Q318" s="36">
        <f t="shared" si="240"/>
        <v>9.6108981854075264</v>
      </c>
      <c r="R318" s="126">
        <v>1984</v>
      </c>
      <c r="S318" s="128">
        <f>[3]Biodiesel!$Q19</f>
        <v>65.635810000000006</v>
      </c>
      <c r="T318" s="129">
        <f t="shared" si="235"/>
        <v>34.775464863504524</v>
      </c>
      <c r="U318" s="129">
        <f t="shared" si="235"/>
        <v>44.063763007083395</v>
      </c>
      <c r="V318" s="130">
        <f t="shared" si="241"/>
        <v>47.714107073184159</v>
      </c>
      <c r="W318" s="131">
        <f t="shared" si="242"/>
        <v>-0.75231999999999744</v>
      </c>
      <c r="X318" s="131">
        <f t="shared" si="243"/>
        <v>78.839227870587919</v>
      </c>
      <c r="Y318" s="114">
        <f t="shared" si="170"/>
        <v>-0.36029450868032531</v>
      </c>
      <c r="Z318" s="102">
        <f>V318/(X319/31)</f>
        <v>18.231164269512899</v>
      </c>
      <c r="AC318" s="54">
        <f t="shared" si="176"/>
        <v>-1</v>
      </c>
      <c r="AD318" s="54">
        <f t="shared" si="177"/>
        <v>0.2067922802086577</v>
      </c>
      <c r="AE318" s="54">
        <f t="shared" si="178"/>
        <v>0.13193865587790812</v>
      </c>
      <c r="AF318" s="54">
        <f t="shared" si="159"/>
        <v>0.76462572573682863</v>
      </c>
      <c r="AH318" s="115">
        <f t="shared" si="217"/>
        <v>442.68299999999999</v>
      </c>
      <c r="AI318" s="116">
        <f t="shared" si="218"/>
        <v>14.7561</v>
      </c>
      <c r="AJ318" s="109">
        <f t="shared" si="219"/>
        <v>-0.31701271269771403</v>
      </c>
      <c r="AK318" s="117">
        <f t="shared" si="220"/>
        <v>58.406999999999996</v>
      </c>
      <c r="AL318" s="116">
        <f t="shared" si="221"/>
        <v>1.9468999999999999</v>
      </c>
      <c r="AM318" s="109">
        <f t="shared" si="222"/>
        <v>-0.5344530488842989</v>
      </c>
      <c r="AN318" s="117">
        <f t="shared" si="223"/>
        <v>139.24608722675322</v>
      </c>
      <c r="AO318" s="114">
        <f t="shared" si="164"/>
        <v>0.60916989954977174</v>
      </c>
      <c r="AP318" s="114">
        <f t="shared" si="224"/>
        <v>0.77926145538982383</v>
      </c>
      <c r="AQ318" s="114">
        <f t="shared" si="225"/>
        <v>0.22073854461017606</v>
      </c>
      <c r="AR318" s="72">
        <f t="shared" si="226"/>
        <v>772.8087306451614</v>
      </c>
      <c r="AS318" s="117">
        <f t="shared" si="233"/>
        <v>1211.1912693548386</v>
      </c>
      <c r="AT318" s="118">
        <f t="shared" si="237"/>
        <v>0.748923223525502</v>
      </c>
      <c r="AX318" s="119">
        <f t="shared" si="179"/>
        <v>2.1172841935483873</v>
      </c>
      <c r="AY318" s="109">
        <f t="shared" si="180"/>
        <v>-0.49690018917269896</v>
      </c>
      <c r="AZ318" s="120">
        <f t="shared" si="181"/>
        <v>-1.7532641935483868</v>
      </c>
      <c r="BA318" s="116">
        <f t="shared" si="182"/>
        <v>12.809200000000001</v>
      </c>
      <c r="BB318" s="109">
        <f t="shared" si="183"/>
        <v>-0.2648223185432611</v>
      </c>
      <c r="BC318" s="120">
        <f t="shared" si="184"/>
        <v>-5.3410666666666664</v>
      </c>
      <c r="BD318" s="120">
        <f t="shared" si="185"/>
        <v>5.6150093291965018</v>
      </c>
      <c r="BE318" s="120">
        <f t="shared" si="186"/>
        <v>5.8546698821877872</v>
      </c>
      <c r="BF318" s="121">
        <f>[2]Prices!$L674</f>
        <v>45.214199202551832</v>
      </c>
      <c r="BG318" s="121">
        <f t="shared" si="187"/>
        <v>47.229869357517636</v>
      </c>
      <c r="BH318" s="120">
        <f t="shared" si="188"/>
        <v>0.88986484664392795</v>
      </c>
      <c r="BI318" s="120">
        <f t="shared" si="189"/>
        <v>0.74486777873237175</v>
      </c>
      <c r="BJ318" s="120">
        <f>SUM(L318:M318)*'[12]Yellow Grease Complex'!$BH$119/S318</f>
        <v>0</v>
      </c>
      <c r="BK318" s="120">
        <f>SUM(L318:M318)*'[12]Yellow Grease Complex'!$BH$120/S318</f>
        <v>0</v>
      </c>
      <c r="BL318" s="120">
        <f t="shared" si="156"/>
        <v>0.20388459761963099</v>
      </c>
      <c r="BM318" s="120">
        <f t="shared" si="157"/>
        <v>0.42349321694132996</v>
      </c>
      <c r="BN318" s="4">
        <f t="shared" si="214"/>
        <v>-639.94143064516106</v>
      </c>
      <c r="BO318" s="109">
        <f t="shared" si="244"/>
        <v>7.7502410738605435E-2</v>
      </c>
      <c r="BP318" s="109">
        <f t="shared" si="244"/>
        <v>9.2589145101446668E-2</v>
      </c>
      <c r="BQ318" s="109">
        <f t="shared" si="245"/>
        <v>0.60916989954977174</v>
      </c>
      <c r="BR318" s="109">
        <f t="shared" si="238"/>
        <v>2.5649863732666804E-2</v>
      </c>
      <c r="BS318" s="109">
        <f t="shared" si="238"/>
        <v>8.3285813471040568E-2</v>
      </c>
      <c r="BT318" s="109">
        <f t="shared" si="238"/>
        <v>7.8626606481335595E-3</v>
      </c>
      <c r="BU318" s="109" cm="1">
        <f t="array" ref="BU318">SUM(K318:M318/$P318)</f>
        <v>0.10394020675833515</v>
      </c>
      <c r="EW318" s="4">
        <f>'[4]Renewable Diesel'!$AX181</f>
        <v>4580</v>
      </c>
      <c r="EX318" s="4">
        <f t="shared" si="215"/>
        <v>6564</v>
      </c>
    </row>
    <row r="319" spans="1:154">
      <c r="A319" s="30">
        <v>45689</v>
      </c>
      <c r="B319" s="97">
        <f>'[5]Canola Complex'!$BN342</f>
        <v>50</v>
      </c>
      <c r="C319" s="132">
        <f>$P319*AVERAGE(C307/$P307,C295/$P295,C283/$P283,C271/$P271,C259/$P259)*0.9</f>
        <v>58.213158564022265</v>
      </c>
      <c r="D319" s="132">
        <f t="shared" ref="D319:E334" si="246">$P319*AVERAGE(D307/$P307,D295/$P295,D283/$P283,D271/$P271,D259/$P259)</f>
        <v>0</v>
      </c>
      <c r="E319" s="132">
        <f t="shared" si="246"/>
        <v>0</v>
      </c>
      <c r="F319" s="97">
        <f>'[5]Soy Complex'!$BN407</f>
        <v>425.12799999999999</v>
      </c>
      <c r="G319" s="133">
        <f>$P319*AVERAGE(G307/$P307,G295/$P295,G283/$P283,G271/$P271,G259/$P259)*2</f>
        <v>2.5201888349544097</v>
      </c>
      <c r="H319" s="97">
        <f>'[12]Poultry Byproduct Complex'!$AG246</f>
        <v>10.221550460502892</v>
      </c>
      <c r="I319" s="133">
        <f t="shared" ref="I319:I326" si="247">$P319*AVERAGE(I307/$P307,I295/$P295,I283/$P283,I271/$P271,I259/$P259)+5</f>
        <v>31.220722896054166</v>
      </c>
      <c r="J319" s="133">
        <f t="shared" ref="J319:J326" si="248">$P319*AVERAGE(J307/$P307,J295/$P295,J283/$P283,J271/$P271,J259/$P259)*1.05</f>
        <v>15.030759101716283</v>
      </c>
      <c r="K319" s="379">
        <v>5</v>
      </c>
      <c r="L319" s="133">
        <f t="shared" ref="L319:L326" si="249">$P319*AVERAGE(L307/$P307,L295/$P295,L283/$P283,L271/$P271,L259/$P259)*1.075</f>
        <v>45.671853325925383</v>
      </c>
      <c r="M319" s="133">
        <f t="shared" ref="M319:M382" si="250">$P319*AVERAGE(M307/$P307,M295/$P295,M283/$P283,M271/$P271,M259/$P259)*1.25</f>
        <v>40.67153859298287</v>
      </c>
      <c r="N319" s="133">
        <v>0</v>
      </c>
      <c r="O319" s="133">
        <f t="shared" ref="O319:O382" si="251">$P319*AVERAGE(O307/$P307,O295/$P295,O283/$P283,O271/$P271,O259/$P259)</f>
        <v>10.060568849056027</v>
      </c>
      <c r="P319" s="133">
        <f t="shared" ref="P319:P375" si="252">S319*Q319</f>
        <v>602.71194513330249</v>
      </c>
      <c r="Q319" s="134">
        <f t="shared" ref="Q319:Q326" si="253">AVERAGE(Q295/$Q$639,Q307/$Q$640,Q259/$Q$636,Q271/$Q$637,Q283/$Q$638)*$Q$645*0.975</f>
        <v>8.1754807979070758</v>
      </c>
      <c r="R319" s="126">
        <v>1984</v>
      </c>
      <c r="S319" s="128">
        <f>[3]Biodiesel!$Q20</f>
        <v>73.721896000000001</v>
      </c>
      <c r="T319" s="129">
        <f t="shared" si="235"/>
        <v>34.052418273023818</v>
      </c>
      <c r="U319" s="129">
        <f t="shared" si="235"/>
        <v>47.079938245873834</v>
      </c>
      <c r="V319" s="130">
        <f t="shared" si="241"/>
        <v>46.087547073184162</v>
      </c>
      <c r="W319" s="131">
        <f t="shared" si="242"/>
        <v>-1.6265599999999978</v>
      </c>
      <c r="X319" s="131">
        <f t="shared" si="243"/>
        <v>81.132356518897652</v>
      </c>
      <c r="Y319" s="114">
        <f t="shared" si="170"/>
        <v>-0.29434737607289496</v>
      </c>
      <c r="Z319" s="102">
        <f>V319/(X320/28)</f>
        <v>13.336594986234587</v>
      </c>
      <c r="AC319" s="54">
        <f t="shared" si="176"/>
        <v>-1</v>
      </c>
      <c r="AD319" s="54">
        <f t="shared" si="177"/>
        <v>-3.646463142749079E-4</v>
      </c>
      <c r="AE319" s="54">
        <f t="shared" si="178"/>
        <v>0.12500139746474634</v>
      </c>
      <c r="AF319" s="54">
        <f t="shared" si="159"/>
        <v>0.89887557461834877</v>
      </c>
      <c r="AH319" s="115">
        <f t="shared" si="217"/>
        <v>485.86134739897665</v>
      </c>
      <c r="AI319" s="116">
        <f t="shared" si="218"/>
        <v>16.195378246632554</v>
      </c>
      <c r="AJ319" s="109">
        <f t="shared" si="219"/>
        <v>-0.20098999126627648</v>
      </c>
      <c r="AK319" s="117">
        <f t="shared" si="220"/>
        <v>60.733347398976676</v>
      </c>
      <c r="AL319" s="116">
        <f t="shared" si="221"/>
        <v>2.0244449132992224</v>
      </c>
      <c r="AM319" s="109">
        <f t="shared" si="222"/>
        <v>-0.42936552700961195</v>
      </c>
      <c r="AN319" s="117">
        <f t="shared" si="223"/>
        <v>147.81642437718159</v>
      </c>
      <c r="AO319" s="114">
        <f t="shared" si="164"/>
        <v>0.70535851069945854</v>
      </c>
      <c r="AP319" s="114">
        <f t="shared" si="224"/>
        <v>0.88908366878386591</v>
      </c>
      <c r="AQ319" s="114">
        <f t="shared" si="225"/>
        <v>0.24525218982425984</v>
      </c>
      <c r="AR319" s="72">
        <f t="shared" si="226"/>
        <v>961.01757285714291</v>
      </c>
      <c r="AS319" s="117">
        <f t="shared" si="233"/>
        <v>1022.9824271428571</v>
      </c>
      <c r="AT319" s="118">
        <f t="shared" si="237"/>
        <v>0.75094973095878736</v>
      </c>
      <c r="AX319" s="119">
        <f t="shared" si="179"/>
        <v>2.3781256774193547</v>
      </c>
      <c r="AY319" s="109">
        <f t="shared" si="180"/>
        <v>-0.37199061587974425</v>
      </c>
      <c r="AZ319" s="120">
        <f t="shared" si="181"/>
        <v>-1.2891323870967746</v>
      </c>
      <c r="BA319" s="116">
        <f t="shared" si="182"/>
        <v>14.170933333333332</v>
      </c>
      <c r="BB319" s="109">
        <f t="shared" si="183"/>
        <v>-0.15253709040666108</v>
      </c>
      <c r="BC319" s="120">
        <f t="shared" si="184"/>
        <v>-3.2143999999999995</v>
      </c>
      <c r="BD319" s="120">
        <f t="shared" si="185"/>
        <v>5.9885028396261113</v>
      </c>
      <c r="BE319" s="120">
        <f t="shared" si="186"/>
        <v>5.7666449598637559</v>
      </c>
      <c r="BF319" s="121">
        <f>[2]Prices!$L675</f>
        <v>45.521136956026417</v>
      </c>
      <c r="BG319" s="121">
        <f t="shared" si="187"/>
        <v>46.553445841877419</v>
      </c>
      <c r="BH319" s="120">
        <f t="shared" si="188"/>
        <v>0.78963186953333731</v>
      </c>
      <c r="BI319" s="120">
        <f t="shared" si="189"/>
        <v>0.67822455353020217</v>
      </c>
      <c r="BJ319" s="120">
        <f>SUM(L319:M319)*'[12]Yellow Grease Complex'!$BH$119/S319</f>
        <v>0</v>
      </c>
      <c r="BK319" s="120">
        <f>SUM(L319:M319)*'[12]Yellow Grease Complex'!$BH$120/S319</f>
        <v>0</v>
      </c>
      <c r="BL319" s="120">
        <f t="shared" si="156"/>
        <v>0.18200864025292707</v>
      </c>
      <c r="BM319" s="120">
        <f t="shared" si="157"/>
        <v>0.41818599100832482</v>
      </c>
      <c r="BN319" s="4">
        <f t="shared" si="214"/>
        <v>-469.84535817733979</v>
      </c>
      <c r="BO319" s="109">
        <f t="shared" si="244"/>
        <v>8.2958369091127679E-2</v>
      </c>
      <c r="BP319" s="109">
        <f t="shared" si="244"/>
        <v>9.6585373882289979E-2</v>
      </c>
      <c r="BQ319" s="109">
        <f t="shared" si="245"/>
        <v>0.70535851069945854</v>
      </c>
      <c r="BR319" s="109">
        <f t="shared" si="238"/>
        <v>1.69592631157197E-2</v>
      </c>
      <c r="BS319" s="109">
        <f t="shared" si="238"/>
        <v>5.1800405066053642E-2</v>
      </c>
      <c r="BT319" s="109">
        <f t="shared" si="238"/>
        <v>2.4938545225600121E-2</v>
      </c>
      <c r="BU319" s="109" cm="1">
        <f t="array" ref="BU319">SUM(K319:M319/$P319)</f>
        <v>0.15155397641688639</v>
      </c>
      <c r="EW319" s="4">
        <f>'[4]Renewable Diesel'!$AX182</f>
        <v>4580</v>
      </c>
      <c r="EX319" s="4">
        <f t="shared" si="215"/>
        <v>6564</v>
      </c>
    </row>
    <row r="320" spans="1:154">
      <c r="A320" s="30">
        <v>45717</v>
      </c>
      <c r="B320" s="97">
        <f>'[5]Canola Complex'!$BN343</f>
        <v>150</v>
      </c>
      <c r="C320" s="132">
        <f t="shared" ref="C320:C326" si="254">$P320*AVERAGE(C308/$P308,C296/$P296,C284/$P284,C272/$P272,C260/$P260)*0.9</f>
        <v>69.99980952137814</v>
      </c>
      <c r="D320" s="132">
        <f t="shared" si="246"/>
        <v>0</v>
      </c>
      <c r="E320" s="132">
        <f t="shared" si="246"/>
        <v>0</v>
      </c>
      <c r="F320" s="97">
        <f>'[5]Soy Complex'!$BN408</f>
        <v>501.69099999999997</v>
      </c>
      <c r="G320" s="133">
        <f>$P320*AVERAGE(G308/$P308,G296/$P296,G284/$P284,G272/$P272,G260/$P260)*2</f>
        <v>2.2964048505885395</v>
      </c>
      <c r="H320" s="97">
        <f>'[12]Poultry Byproduct Complex'!$AG247</f>
        <v>14.394613433946333</v>
      </c>
      <c r="I320" s="133">
        <f t="shared" si="247"/>
        <v>40.077029250027053</v>
      </c>
      <c r="J320" s="133">
        <f t="shared" si="248"/>
        <v>17.442874118250892</v>
      </c>
      <c r="K320" s="379">
        <v>10</v>
      </c>
      <c r="L320" s="133">
        <f t="shared" si="249"/>
        <v>47.750717125124758</v>
      </c>
      <c r="M320" s="133">
        <f t="shared" si="250"/>
        <v>47.988360965824903</v>
      </c>
      <c r="N320" s="133">
        <v>0</v>
      </c>
      <c r="O320" s="133">
        <f t="shared" si="251"/>
        <v>4.2471597703030124</v>
      </c>
      <c r="P320" s="133">
        <f t="shared" si="252"/>
        <v>763.74486752865425</v>
      </c>
      <c r="Q320" s="134">
        <f t="shared" si="253"/>
        <v>7.9693383038059507</v>
      </c>
      <c r="R320" s="126">
        <v>1984</v>
      </c>
      <c r="S320" s="128">
        <f>[3]Biodiesel!$Q21</f>
        <v>95.835418000000004</v>
      </c>
      <c r="T320" s="129">
        <f t="shared" ref="T320:U335" si="255">($S320+$V319)*AVERAGE(T319/($S319+$V318),T272/($S272+$V271),T284/($S284+$V283),T296/($S296+$V295),T308/($S308+$V307))</f>
        <v>39.828825528723918</v>
      </c>
      <c r="U320" s="129">
        <f t="shared" si="255"/>
        <v>56.931353466072011</v>
      </c>
      <c r="V320" s="130">
        <f t="shared" si="241"/>
        <v>42.346427073184159</v>
      </c>
      <c r="W320" s="131">
        <f t="shared" si="242"/>
        <v>-3.7411200000000022</v>
      </c>
      <c r="X320" s="131">
        <f t="shared" si="243"/>
        <v>96.760178994795922</v>
      </c>
      <c r="Y320" s="114">
        <f t="shared" si="170"/>
        <v>-0.28130355302152499</v>
      </c>
      <c r="Z320" s="102">
        <f>V320/(X321/31)</f>
        <v>10.805902891667126</v>
      </c>
      <c r="AC320" s="54" t="e">
        <f t="shared" si="176"/>
        <v>#DIV/0!</v>
      </c>
      <c r="AD320" s="54">
        <f t="shared" si="177"/>
        <v>-8.2923400274270698E-5</v>
      </c>
      <c r="AE320" s="54">
        <f t="shared" si="178"/>
        <v>0.12595439856804172</v>
      </c>
      <c r="AF320" s="54">
        <f t="shared" si="159"/>
        <v>0.9221267462683107</v>
      </c>
      <c r="AH320" s="115">
        <f t="shared" si="217"/>
        <v>573.98721437196662</v>
      </c>
      <c r="AI320" s="116">
        <f t="shared" si="218"/>
        <v>19.132907145732222</v>
      </c>
      <c r="AJ320" s="109">
        <f t="shared" si="219"/>
        <v>-0.1864735908219447</v>
      </c>
      <c r="AK320" s="117">
        <f t="shared" si="220"/>
        <v>72.296214371966684</v>
      </c>
      <c r="AL320" s="116">
        <f t="shared" si="221"/>
        <v>2.4098738123988896</v>
      </c>
      <c r="AM320" s="109">
        <f t="shared" si="222"/>
        <v>-0.37528832766105746</v>
      </c>
      <c r="AN320" s="117">
        <f t="shared" si="223"/>
        <v>177.65359489317396</v>
      </c>
      <c r="AO320" s="114">
        <f t="shared" si="164"/>
        <v>0.6568829740530826</v>
      </c>
      <c r="AP320" s="114">
        <f t="shared" si="224"/>
        <v>0.94794380316382809</v>
      </c>
      <c r="AQ320" s="114">
        <f t="shared" si="225"/>
        <v>0.23260856137472993</v>
      </c>
      <c r="AR320" s="72">
        <f t="shared" si="226"/>
        <v>1128.3847603225809</v>
      </c>
      <c r="AS320" s="117">
        <f t="shared" si="233"/>
        <v>855.61523967741914</v>
      </c>
      <c r="AT320" s="118">
        <f t="shared" si="237"/>
        <v>0.75245575655863184</v>
      </c>
      <c r="AX320" s="119">
        <f t="shared" si="179"/>
        <v>3.0914650967741939</v>
      </c>
      <c r="AY320" s="109">
        <f t="shared" si="180"/>
        <v>-0.32161041700585402</v>
      </c>
      <c r="AZ320" s="120">
        <f t="shared" si="181"/>
        <v>-1.1909542580645156</v>
      </c>
      <c r="BA320" s="116">
        <f t="shared" si="182"/>
        <v>16.723033333333333</v>
      </c>
      <c r="BB320" s="109">
        <f t="shared" si="183"/>
        <v>-0.14942710184983243</v>
      </c>
      <c r="BC320" s="120">
        <f t="shared" si="184"/>
        <v>-1.5333520333333333</v>
      </c>
      <c r="BD320" s="120">
        <f t="shared" si="185"/>
        <v>5.9320602786693639</v>
      </c>
      <c r="BE320" s="120">
        <f t="shared" si="186"/>
        <v>5.2349226462392009</v>
      </c>
      <c r="BF320" s="121">
        <f>[2]Prices!$L676</f>
        <v>46.506722920938699</v>
      </c>
      <c r="BG320" s="121">
        <f t="shared" si="187"/>
        <v>45.747353026505643</v>
      </c>
      <c r="BH320" s="120">
        <f t="shared" si="188"/>
        <v>0.7304169062149668</v>
      </c>
      <c r="BI320" s="120">
        <f t="shared" si="189"/>
        <v>1.5651833438030185</v>
      </c>
      <c r="BJ320" s="120">
        <f>SUM(L320:M320)*'[12]Yellow Grease Complex'!$BH$119/S320</f>
        <v>0</v>
      </c>
      <c r="BK320" s="120">
        <f>SUM(L320:M320)*'[12]Yellow Grease Complex'!$BH$120/S320</f>
        <v>0</v>
      </c>
      <c r="BL320" s="120">
        <f t="shared" si="156"/>
        <v>0.19204135652114204</v>
      </c>
      <c r="BM320" s="120">
        <f t="shared" si="157"/>
        <v>0.36513920144753736</v>
      </c>
      <c r="BN320" s="4">
        <f t="shared" si="214"/>
        <v>-434.69830419354821</v>
      </c>
      <c r="BO320" s="109">
        <f t="shared" si="244"/>
        <v>0.19640066516633226</v>
      </c>
      <c r="BP320" s="109">
        <f t="shared" si="244"/>
        <v>9.1653394343434821E-2</v>
      </c>
      <c r="BQ320" s="109">
        <f t="shared" si="245"/>
        <v>0.6568829740530826</v>
      </c>
      <c r="BR320" s="109">
        <f t="shared" si="238"/>
        <v>1.884741102159521E-2</v>
      </c>
      <c r="BS320" s="109">
        <f t="shared" si="238"/>
        <v>5.2474368017305775E-2</v>
      </c>
      <c r="BT320" s="109">
        <f t="shared" si="238"/>
        <v>2.2838613861580509E-2</v>
      </c>
      <c r="BU320" s="109" cm="1">
        <f t="array" ref="BU320">SUM(K320:M320/$P320)</f>
        <v>0.1384481684742484</v>
      </c>
      <c r="EW320" s="4">
        <f>'[4]Renewable Diesel'!$AX183</f>
        <v>4580</v>
      </c>
      <c r="EX320" s="4">
        <f t="shared" si="215"/>
        <v>6564</v>
      </c>
    </row>
    <row r="321" spans="1:154">
      <c r="A321" s="30">
        <v>45748</v>
      </c>
      <c r="B321" s="97">
        <f>'[5]Canola Complex'!$BN344</f>
        <v>75</v>
      </c>
      <c r="C321" s="132">
        <f t="shared" si="254"/>
        <v>93.531399069412231</v>
      </c>
      <c r="D321" s="132">
        <f t="shared" si="246"/>
        <v>0</v>
      </c>
      <c r="E321" s="132">
        <f t="shared" si="246"/>
        <v>0</v>
      </c>
      <c r="F321" s="97">
        <f>'[5]Soy Complex'!$BN409</f>
        <v>574.79999999999995</v>
      </c>
      <c r="G321" s="133">
        <f>$P321*AVERAGE(G309/$P309,G297/$P297,G285/$P285,G273/$P273,G261/$P261)*2</f>
        <v>2.5992736236241818</v>
      </c>
      <c r="H321" s="97">
        <f>'[12]Poultry Byproduct Complex'!$AG248</f>
        <v>11.186231930932186</v>
      </c>
      <c r="I321" s="133">
        <f t="shared" si="247"/>
        <v>48.122420616202291</v>
      </c>
      <c r="J321" s="133">
        <f t="shared" si="248"/>
        <v>25.309511817903953</v>
      </c>
      <c r="K321" s="379">
        <v>11.980912788108057</v>
      </c>
      <c r="L321" s="133">
        <f t="shared" si="249"/>
        <v>61.259519224729829</v>
      </c>
      <c r="M321" s="133">
        <f t="shared" si="250"/>
        <v>64.81699317054958</v>
      </c>
      <c r="N321" s="133">
        <v>0</v>
      </c>
      <c r="O321" s="133">
        <f t="shared" si="251"/>
        <v>5.5139444833758313</v>
      </c>
      <c r="P321" s="133">
        <f t="shared" si="252"/>
        <v>1043.7106742474616</v>
      </c>
      <c r="Q321" s="134">
        <f t="shared" si="253"/>
        <v>7.9193788936019738</v>
      </c>
      <c r="R321" s="126">
        <v>1984</v>
      </c>
      <c r="S321" s="128">
        <f>[3]Biodiesel!$Q22</f>
        <v>131.79198624915776</v>
      </c>
      <c r="T321" s="129">
        <f t="shared" si="255"/>
        <v>51.613466568587967</v>
      </c>
      <c r="U321" s="129">
        <f t="shared" si="255"/>
        <v>69.870064463420093</v>
      </c>
      <c r="V321" s="130">
        <f t="shared" si="241"/>
        <v>40.99186707318416</v>
      </c>
      <c r="W321" s="131">
        <f t="shared" si="242"/>
        <v>-1.3545599999999993</v>
      </c>
      <c r="X321" s="131">
        <f t="shared" si="243"/>
        <v>121.48353103200806</v>
      </c>
      <c r="Y321" s="114">
        <f t="shared" si="170"/>
        <v>-7.880340433594557E-2</v>
      </c>
      <c r="Z321" s="102">
        <f>V321/(X322/30)</f>
        <v>9.6055901139003765</v>
      </c>
      <c r="AC321" s="54" t="e">
        <f t="shared" si="176"/>
        <v>#DIV/0!</v>
      </c>
      <c r="AD321" s="54">
        <f t="shared" si="177"/>
        <v>-2.1319020404797495E-4</v>
      </c>
      <c r="AE321" s="54">
        <f t="shared" si="178"/>
        <v>0.14327959147728223</v>
      </c>
      <c r="AF321" s="54">
        <f t="shared" si="159"/>
        <v>0.92794398383148569</v>
      </c>
      <c r="AH321" s="115">
        <f t="shared" si="217"/>
        <v>670.9306726930364</v>
      </c>
      <c r="AI321" s="116">
        <f t="shared" si="218"/>
        <v>22.364355756434545</v>
      </c>
      <c r="AJ321" s="109">
        <f t="shared" si="219"/>
        <v>-1.8011338556748302E-2</v>
      </c>
      <c r="AK321" s="117">
        <f t="shared" si="220"/>
        <v>96.130672693036416</v>
      </c>
      <c r="AL321" s="116">
        <f t="shared" si="221"/>
        <v>3.2043557564345471</v>
      </c>
      <c r="AM321" s="109">
        <f t="shared" si="222"/>
        <v>-0.10550413136356374</v>
      </c>
      <c r="AN321" s="117">
        <f t="shared" si="223"/>
        <v>222.6755895484259</v>
      </c>
      <c r="AO321" s="114">
        <f t="shared" si="164"/>
        <v>0.55072733678271846</v>
      </c>
      <c r="AP321" s="114">
        <f t="shared" si="224"/>
        <v>0.71469104522751847</v>
      </c>
      <c r="AQ321" s="114">
        <f t="shared" si="225"/>
        <v>0.21334992066549469</v>
      </c>
      <c r="AR321" s="72">
        <f t="shared" si="226"/>
        <v>1603.4691660314193</v>
      </c>
      <c r="AS321" s="117">
        <f t="shared" si="233"/>
        <v>380.53083396858074</v>
      </c>
      <c r="AT321" s="118">
        <f t="shared" si="237"/>
        <v>0.75321000308595842</v>
      </c>
      <c r="AX321" s="119">
        <f t="shared" si="179"/>
        <v>4.2513543951341211</v>
      </c>
      <c r="AY321" s="109">
        <f t="shared" si="180"/>
        <v>-2.3624202485407197E-2</v>
      </c>
      <c r="AZ321" s="120">
        <f t="shared" si="181"/>
        <v>0.16290278223089505</v>
      </c>
      <c r="BA321" s="116">
        <f t="shared" si="182"/>
        <v>19.16</v>
      </c>
      <c r="BB321" s="109">
        <f t="shared" si="183"/>
        <v>5.8916511584987674E-3</v>
      </c>
      <c r="BC321" s="120">
        <f t="shared" si="184"/>
        <v>2.3286999999999978</v>
      </c>
      <c r="BD321" s="120">
        <f t="shared" si="185"/>
        <v>5.5228117506418375</v>
      </c>
      <c r="BE321" s="120">
        <f t="shared" si="186"/>
        <v>4.3614184470466872</v>
      </c>
      <c r="BF321" s="121">
        <f>[2]Prices!$L677</f>
        <v>48.879648779062272</v>
      </c>
      <c r="BG321" s="121">
        <f t="shared" si="187"/>
        <v>46.969169552009134</v>
      </c>
      <c r="BH321" s="120">
        <f t="shared" si="188"/>
        <v>0.70968957773037555</v>
      </c>
      <c r="BI321" s="120">
        <f t="shared" si="189"/>
        <v>0.56907860739126925</v>
      </c>
      <c r="BJ321" s="120">
        <f>SUM(L321:M321)*'[12]Yellow Grease Complex'!$BH$119/S321</f>
        <v>0</v>
      </c>
      <c r="BK321" s="120">
        <f>SUM(L321:M321)*'[12]Yellow Grease Complex'!$BH$120/S321</f>
        <v>0</v>
      </c>
      <c r="BL321" s="120">
        <f t="shared" si="156"/>
        <v>0.21287338898415681</v>
      </c>
      <c r="BM321" s="120">
        <f t="shared" si="157"/>
        <v>0.33223721159559888</v>
      </c>
      <c r="BN321" s="4">
        <f t="shared" si="214"/>
        <v>61.441499364752417</v>
      </c>
      <c r="BO321" s="109">
        <f t="shared" si="244"/>
        <v>7.1858994882922564E-2</v>
      </c>
      <c r="BP321" s="109">
        <f t="shared" si="244"/>
        <v>8.9614297694953091E-2</v>
      </c>
      <c r="BQ321" s="109">
        <f t="shared" si="245"/>
        <v>0.55072733678271846</v>
      </c>
      <c r="BR321" s="109">
        <f t="shared" si="238"/>
        <v>1.0717751774453879E-2</v>
      </c>
      <c r="BS321" s="109">
        <f t="shared" si="238"/>
        <v>4.6107050357513703E-2</v>
      </c>
      <c r="BT321" s="109">
        <f t="shared" si="238"/>
        <v>2.4249547736160375E-2</v>
      </c>
      <c r="BU321" s="109" cm="1">
        <f t="array" ref="BU321">SUM(K321:M321/$P321)</f>
        <v>0.13227557079736674</v>
      </c>
      <c r="EW321" s="4">
        <f>'[4]Renewable Diesel'!$AX184</f>
        <v>4580</v>
      </c>
      <c r="EX321" s="4">
        <f t="shared" si="215"/>
        <v>6564</v>
      </c>
    </row>
    <row r="322" spans="1:154">
      <c r="A322" s="30">
        <v>45778</v>
      </c>
      <c r="B322" s="97">
        <f>'[5]Canola Complex'!$BN345</f>
        <v>75</v>
      </c>
      <c r="C322" s="132">
        <f t="shared" si="254"/>
        <v>97.072703853490125</v>
      </c>
      <c r="D322" s="132">
        <f t="shared" si="246"/>
        <v>0</v>
      </c>
      <c r="E322" s="132">
        <f t="shared" si="246"/>
        <v>0</v>
      </c>
      <c r="F322" s="97">
        <f>'[5]Soy Complex'!$BN410</f>
        <v>581.18600000000004</v>
      </c>
      <c r="G322" s="133">
        <f>$P322*AVERAGE(G310/$P310,G298/$P298,G286/$P286,G274/$P274,G262/$P262)</f>
        <v>4.5561575028356298</v>
      </c>
      <c r="H322" s="97">
        <f>'[12]Poultry Byproduct Complex'!$AG249</f>
        <v>9.2415305284072531</v>
      </c>
      <c r="I322" s="133">
        <f t="shared" si="247"/>
        <v>45.822234927004025</v>
      </c>
      <c r="J322" s="133">
        <f t="shared" si="248"/>
        <v>29.359548236314293</v>
      </c>
      <c r="K322" s="379">
        <v>12.157945151668187</v>
      </c>
      <c r="L322" s="133">
        <f t="shared" si="249"/>
        <v>63.304835356073653</v>
      </c>
      <c r="M322" s="133">
        <f t="shared" si="250"/>
        <v>64.29686252061245</v>
      </c>
      <c r="N322" s="133">
        <v>0</v>
      </c>
      <c r="O322" s="133">
        <f t="shared" si="251"/>
        <v>7.0929195201502688</v>
      </c>
      <c r="P322" s="133">
        <f t="shared" si="252"/>
        <v>1091.1805931895663</v>
      </c>
      <c r="Q322" s="134">
        <f t="shared" si="253"/>
        <v>7.9116786469724518</v>
      </c>
      <c r="R322" s="126">
        <v>1984</v>
      </c>
      <c r="S322" s="128">
        <f>[3]Biodiesel!$Q23</f>
        <v>137.92023689019857</v>
      </c>
      <c r="T322" s="129">
        <f t="shared" si="255"/>
        <v>57.239170646134802</v>
      </c>
      <c r="U322" s="129">
        <f t="shared" si="255"/>
        <v>70.785864527490673</v>
      </c>
      <c r="V322" s="130">
        <f t="shared" si="241"/>
        <v>36.549947073184157</v>
      </c>
      <c r="W322" s="131">
        <f t="shared" si="242"/>
        <v>-4.4419200000000032</v>
      </c>
      <c r="X322" s="131">
        <f t="shared" si="243"/>
        <v>128.02503517362547</v>
      </c>
      <c r="Y322" s="114">
        <f t="shared" si="170"/>
        <v>-7.1771596700545448E-2</v>
      </c>
      <c r="Z322" s="102">
        <f>V322/(X323/31)</f>
        <v>8.7849214996780915</v>
      </c>
      <c r="AC322" s="54" t="e">
        <f t="shared" si="176"/>
        <v>#DIV/0!</v>
      </c>
      <c r="AD322" s="54">
        <f t="shared" si="177"/>
        <v>-2.6385983650800693E-4</v>
      </c>
      <c r="AE322" s="54">
        <f t="shared" si="178"/>
        <v>0.1488380922970142</v>
      </c>
      <c r="AF322" s="54">
        <f t="shared" si="159"/>
        <v>0.92884712940307923</v>
      </c>
      <c r="AH322" s="115">
        <f t="shared" si="217"/>
        <v>682.81486135632576</v>
      </c>
      <c r="AI322" s="116">
        <f t="shared" si="218"/>
        <v>22.760495378544192</v>
      </c>
      <c r="AJ322" s="109">
        <f t="shared" si="219"/>
        <v>-0.11448263758771593</v>
      </c>
      <c r="AK322" s="117">
        <f t="shared" si="220"/>
        <v>101.62886135632576</v>
      </c>
      <c r="AL322" s="116">
        <f t="shared" si="221"/>
        <v>3.3876287118775252</v>
      </c>
      <c r="AM322" s="109">
        <f t="shared" si="222"/>
        <v>-0.13801752791037147</v>
      </c>
      <c r="AN322" s="117">
        <f t="shared" si="223"/>
        <v>224.18295672007986</v>
      </c>
      <c r="AO322" s="114">
        <f t="shared" si="164"/>
        <v>0.53262127609983345</v>
      </c>
      <c r="AP322" s="114">
        <f t="shared" si="224"/>
        <v>0.69449078006528819</v>
      </c>
      <c r="AQ322" s="114">
        <f t="shared" si="225"/>
        <v>0.20544991188377329</v>
      </c>
      <c r="AR322" s="72">
        <f t="shared" si="226"/>
        <v>1623.8995633845959</v>
      </c>
      <c r="AS322" s="117">
        <f t="shared" si="233"/>
        <v>360.10043661540408</v>
      </c>
      <c r="AT322" s="118">
        <f t="shared" si="237"/>
        <v>0.7541485468923631</v>
      </c>
      <c r="AX322" s="119">
        <f t="shared" si="179"/>
        <v>4.4490398996838243</v>
      </c>
      <c r="AY322" s="109">
        <f t="shared" si="180"/>
        <v>-5.2241803745957216E-2</v>
      </c>
      <c r="AZ322" s="120">
        <f t="shared" si="181"/>
        <v>5.7168931941888879E-2</v>
      </c>
      <c r="BA322" s="116">
        <f t="shared" si="182"/>
        <v>19.372866666666667</v>
      </c>
      <c r="BB322" s="109">
        <f t="shared" si="183"/>
        <v>-0.10310017502256941</v>
      </c>
      <c r="BC322" s="120">
        <f t="shared" si="184"/>
        <v>-0.52233333333333221</v>
      </c>
      <c r="BD322" s="120">
        <f t="shared" si="185"/>
        <v>5.3334479496943965</v>
      </c>
      <c r="BE322" s="120">
        <f t="shared" si="186"/>
        <v>4.2139283770422713</v>
      </c>
      <c r="BF322" s="121">
        <f>[2]Prices!$L678</f>
        <v>51.245428571428562</v>
      </c>
      <c r="BG322" s="121">
        <f t="shared" si="187"/>
        <v>48.877266757143182</v>
      </c>
      <c r="BH322" s="120">
        <f t="shared" si="188"/>
        <v>0.70383220071447461</v>
      </c>
      <c r="BI322" s="120">
        <f t="shared" si="189"/>
        <v>0.5437925694668666</v>
      </c>
      <c r="BJ322" s="120">
        <f>SUM(L322:M322)*'[12]Yellow Grease Complex'!$BH$119/S322</f>
        <v>0</v>
      </c>
      <c r="BK322" s="120">
        <f>SUM(L322:M322)*'[12]Yellow Grease Complex'!$BH$120/S322</f>
        <v>0</v>
      </c>
      <c r="BL322" s="120">
        <f t="shared" si="156"/>
        <v>0.18887251233481814</v>
      </c>
      <c r="BM322" s="120">
        <f t="shared" si="157"/>
        <v>0.38063553492599911</v>
      </c>
      <c r="BN322" s="4">
        <f t="shared" si="214"/>
        <v>20.8666601587895</v>
      </c>
      <c r="BO322" s="109">
        <f t="shared" si="244"/>
        <v>6.8732893957334673E-2</v>
      </c>
      <c r="BP322" s="109">
        <f t="shared" si="244"/>
        <v>8.8961171468182526E-2</v>
      </c>
      <c r="BQ322" s="109">
        <f t="shared" si="245"/>
        <v>0.53262127609983345</v>
      </c>
      <c r="BR322" s="109">
        <f t="shared" si="238"/>
        <v>8.4692951708331566E-3</v>
      </c>
      <c r="BS322" s="109">
        <f t="shared" si="238"/>
        <v>4.1993264188344599E-2</v>
      </c>
      <c r="BT322" s="109">
        <f t="shared" si="238"/>
        <v>2.6906222874157899E-2</v>
      </c>
      <c r="BU322" s="109" cm="1">
        <f t="array" ref="BU322">SUM(K322:M322/$P322)</f>
        <v>0.12808112965043764</v>
      </c>
      <c r="EW322" s="4">
        <f>'[4]Renewable Diesel'!$AX185</f>
        <v>4718</v>
      </c>
      <c r="EX322" s="4">
        <f t="shared" si="215"/>
        <v>6702</v>
      </c>
    </row>
    <row r="323" spans="1:154">
      <c r="A323" s="30">
        <v>45809</v>
      </c>
      <c r="B323" s="97">
        <f>'[5]Canola Complex'!$BN346</f>
        <v>175</v>
      </c>
      <c r="C323" s="132">
        <f t="shared" si="254"/>
        <v>102.9082594462066</v>
      </c>
      <c r="D323" s="132">
        <f t="shared" si="246"/>
        <v>9.6503457339666338E-2</v>
      </c>
      <c r="E323" s="132">
        <f t="shared" si="246"/>
        <v>0</v>
      </c>
      <c r="F323" s="97">
        <f>'[5]Soy Complex'!$BN411</f>
        <v>577.89058302499996</v>
      </c>
      <c r="G323" s="133">
        <f>$P323*AVERAGE(G311/$P311,G299/$P299,G287/$P287,G275/$P275,G263/$P263)</f>
        <v>10.931776491798075</v>
      </c>
      <c r="H323" s="133">
        <f t="shared" ref="H323:J334" si="256">$P323*AVERAGE(H311/$P311,H299/$P299,H287/$P287,H275/$P275,H263/$P263)</f>
        <v>12.184285865948224</v>
      </c>
      <c r="I323" s="133">
        <f t="shared" si="247"/>
        <v>53.135320392222347</v>
      </c>
      <c r="J323" s="133">
        <f t="shared" si="248"/>
        <v>26.365907897027085</v>
      </c>
      <c r="K323" s="133">
        <f t="shared" ref="K323:L334" si="257">$P323*AVERAGE(K311/$P311,K299/$P299,K287/$P287,K275/$P275,K263/$P263)</f>
        <v>19.721433470681042</v>
      </c>
      <c r="L323" s="133">
        <f t="shared" si="249"/>
        <v>62.342509459799686</v>
      </c>
      <c r="M323" s="133">
        <f t="shared" si="250"/>
        <v>68.59758077648695</v>
      </c>
      <c r="N323" s="133">
        <v>0</v>
      </c>
      <c r="O323" s="133">
        <f t="shared" si="251"/>
        <v>9.1691882138107115</v>
      </c>
      <c r="P323" s="133">
        <f t="shared" si="252"/>
        <v>1096.2792753786096</v>
      </c>
      <c r="Q323" s="134">
        <f t="shared" si="253"/>
        <v>7.8532103567235341</v>
      </c>
      <c r="R323" s="135">
        <f t="shared" ref="R323:R329" si="258">R322-(3000/180)</f>
        <v>1967.3333333333333</v>
      </c>
      <c r="S323" s="130">
        <f>[3]Biodiesel!$Q24</f>
        <v>139.59632119621358</v>
      </c>
      <c r="T323" s="129">
        <f t="shared" si="255"/>
        <v>57.665653500738621</v>
      </c>
      <c r="U323" s="129">
        <f t="shared" si="255"/>
        <v>71.310838697880044</v>
      </c>
      <c r="V323" s="130">
        <f t="shared" si="241"/>
        <v>32.667397934846321</v>
      </c>
      <c r="W323" s="131">
        <f t="shared" si="242"/>
        <v>-3.8825491383378363</v>
      </c>
      <c r="X323" s="131">
        <f t="shared" si="243"/>
        <v>128.97649219861867</v>
      </c>
      <c r="Y323" s="114">
        <f t="shared" si="170"/>
        <v>-7.7500432692944266E-2</v>
      </c>
      <c r="Z323" s="102">
        <f>V323/(X324/30)</f>
        <v>7.6386621478936334</v>
      </c>
      <c r="AC323" s="54" t="e">
        <f t="shared" si="176"/>
        <v>#DIV/0!</v>
      </c>
      <c r="AD323" s="54">
        <f t="shared" si="177"/>
        <v>-3.1274276650894439E-4</v>
      </c>
      <c r="AE323" s="54">
        <f t="shared" si="178"/>
        <v>0.16468932151248925</v>
      </c>
      <c r="AF323" s="54">
        <f t="shared" si="159"/>
        <v>0.93576253101489482</v>
      </c>
      <c r="AH323" s="115">
        <f t="shared" si="217"/>
        <v>691.82712242034427</v>
      </c>
      <c r="AI323" s="116">
        <f t="shared" si="218"/>
        <v>23.060904080678142</v>
      </c>
      <c r="AJ323" s="109">
        <f t="shared" si="219"/>
        <v>-3.9753589355924546E-2</v>
      </c>
      <c r="AK323" s="117">
        <f t="shared" si="220"/>
        <v>113.93653939534434</v>
      </c>
      <c r="AL323" s="116">
        <f t="shared" si="221"/>
        <v>3.7978846465114779</v>
      </c>
      <c r="AM323" s="109">
        <f t="shared" si="222"/>
        <v>-0.11345892206072683</v>
      </c>
      <c r="AN323" s="117">
        <f t="shared" si="223"/>
        <v>242.34703786216534</v>
      </c>
      <c r="AO323" s="114">
        <f t="shared" si="164"/>
        <v>0.52713810796561889</v>
      </c>
      <c r="AP323" s="114">
        <f t="shared" si="224"/>
        <v>0.7906991784743701</v>
      </c>
      <c r="AQ323" s="114">
        <f t="shared" si="225"/>
        <v>0.22106323024164504</v>
      </c>
      <c r="AR323" s="72">
        <f t="shared" si="226"/>
        <v>1698.4219078872652</v>
      </c>
      <c r="AS323" s="117">
        <f t="shared" si="233"/>
        <v>268.91142544606805</v>
      </c>
      <c r="AT323" s="118">
        <f t="shared" si="237"/>
        <v>0.7548529490902719</v>
      </c>
      <c r="AX323" s="119">
        <f t="shared" si="179"/>
        <v>4.503107135361728</v>
      </c>
      <c r="AY323" s="109">
        <f t="shared" si="180"/>
        <v>-2.9791460854156515E-2</v>
      </c>
      <c r="AZ323" s="120">
        <f t="shared" si="181"/>
        <v>7.8945845039147144E-2</v>
      </c>
      <c r="BA323" s="116">
        <f t="shared" si="182"/>
        <v>19.263019434166665</v>
      </c>
      <c r="BB323" s="109">
        <f t="shared" si="183"/>
        <v>-2.3751457189688296E-2</v>
      </c>
      <c r="BC323" s="120">
        <f t="shared" si="184"/>
        <v>0</v>
      </c>
      <c r="BD323" s="120">
        <f t="shared" si="185"/>
        <v>5.3639784322476221</v>
      </c>
      <c r="BE323" s="120">
        <f t="shared" si="186"/>
        <v>4.1397264488992471</v>
      </c>
      <c r="BF323" s="121">
        <f>[2]Prices!$L679</f>
        <v>53.248988393711542</v>
      </c>
      <c r="BG323" s="121">
        <f t="shared" si="187"/>
        <v>51.12468858140079</v>
      </c>
      <c r="BH323" s="120">
        <f t="shared" si="188"/>
        <v>0.73718460890929183</v>
      </c>
      <c r="BI323" s="120">
        <f t="shared" si="189"/>
        <v>1.2536146977256211</v>
      </c>
      <c r="BJ323" s="120">
        <f>SUM(L323:M323)*'[12]Yellow Grease Complex'!$BH$119/S323</f>
        <v>0</v>
      </c>
      <c r="BK323" s="120">
        <f>SUM(L323:M323)*'[12]Yellow Grease Complex'!$BH$120/S323</f>
        <v>0</v>
      </c>
      <c r="BL323" s="120">
        <f t="shared" si="156"/>
        <v>0.18313505539646441</v>
      </c>
      <c r="BM323" s="120">
        <f t="shared" si="157"/>
        <v>0.41492719285365687</v>
      </c>
      <c r="BN323" s="4">
        <f t="shared" si="214"/>
        <v>29.77574122059832</v>
      </c>
      <c r="BO323" s="109">
        <f t="shared" si="244"/>
        <v>0.15963085678105357</v>
      </c>
      <c r="BP323" s="109">
        <f t="shared" si="244"/>
        <v>9.3870477858542328E-2</v>
      </c>
      <c r="BQ323" s="109">
        <f t="shared" si="245"/>
        <v>0.52713810796561889</v>
      </c>
      <c r="BR323" s="109">
        <f t="shared" si="238"/>
        <v>1.1114217097409122E-2</v>
      </c>
      <c r="BS323" s="109">
        <f t="shared" si="238"/>
        <v>4.8468781254549946E-2</v>
      </c>
      <c r="BT323" s="109">
        <f t="shared" si="238"/>
        <v>2.4050356956644457E-2</v>
      </c>
      <c r="BU323" s="109" cm="1">
        <f t="array" ref="BU323">SUM(K323:M323/$P323)</f>
        <v>0.13742987493304148</v>
      </c>
      <c r="EW323" s="4">
        <f>'[4]Renewable Diesel'!$AX186</f>
        <v>4764.1949999999997</v>
      </c>
      <c r="EX323" s="4">
        <f t="shared" si="215"/>
        <v>6731.5283333333327</v>
      </c>
    </row>
    <row r="324" spans="1:154">
      <c r="A324" s="30">
        <v>45839</v>
      </c>
      <c r="B324" s="132">
        <f t="shared" ref="B324:B326" si="259">$P324*AVERAGE(B312/$P312,B300/$P300,B288/$P288,B276/$P276,B264/$P264)*1.25</f>
        <v>147.43362639613079</v>
      </c>
      <c r="C324" s="132">
        <f t="shared" si="254"/>
        <v>97.497107016940404</v>
      </c>
      <c r="D324" s="132">
        <f t="shared" si="246"/>
        <v>8.6103756542394563E-2</v>
      </c>
      <c r="E324" s="132">
        <f t="shared" si="246"/>
        <v>0</v>
      </c>
      <c r="F324" s="133">
        <f t="shared" ref="F324:F382" si="260">P324-SUM(G324:O324,B324:E324)</f>
        <v>560.31575386306213</v>
      </c>
      <c r="G324" s="133">
        <f t="shared" ref="G324:G338" si="261">$P324*AVERAGE(G312/$P312,G300/$P300,G288/$P288,G276/$P276,G264/$P264)*2</f>
        <v>9.157884007980492</v>
      </c>
      <c r="H324" s="133">
        <f t="shared" si="256"/>
        <v>12.40917082096659</v>
      </c>
      <c r="I324" s="133">
        <f t="shared" si="247"/>
        <v>57.015160242127585</v>
      </c>
      <c r="J324" s="133">
        <f t="shared" si="248"/>
        <v>25.164594437807782</v>
      </c>
      <c r="K324" s="133">
        <f t="shared" si="257"/>
        <v>18.179602510283065</v>
      </c>
      <c r="L324" s="133">
        <f t="shared" si="249"/>
        <v>59.518028263122901</v>
      </c>
      <c r="M324" s="133">
        <f t="shared" si="250"/>
        <v>65.205080343712496</v>
      </c>
      <c r="N324" s="133">
        <v>0</v>
      </c>
      <c r="O324" s="133">
        <f t="shared" si="251"/>
        <v>13.982394336167951</v>
      </c>
      <c r="P324" s="133">
        <f t="shared" si="252"/>
        <v>1065.9645059948446</v>
      </c>
      <c r="Q324" s="134">
        <f t="shared" si="253"/>
        <v>7.7575448052019906</v>
      </c>
      <c r="R324" s="135">
        <f t="shared" si="258"/>
        <v>1950.6666666666665</v>
      </c>
      <c r="S324" s="130">
        <f>[3]Biodiesel!$Q25</f>
        <v>137.41003536067737</v>
      </c>
      <c r="T324" s="129">
        <f t="shared" si="255"/>
        <v>55.650079206547346</v>
      </c>
      <c r="U324" s="129">
        <f t="shared" si="255"/>
        <v>72.647509961685643</v>
      </c>
      <c r="V324" s="130">
        <f t="shared" si="241"/>
        <v>31.499488762819873</v>
      </c>
      <c r="W324" s="131">
        <f t="shared" si="242"/>
        <v>-1.1679091720264481</v>
      </c>
      <c r="X324" s="131">
        <f t="shared" si="243"/>
        <v>128.297589168233</v>
      </c>
      <c r="Y324" s="114">
        <f t="shared" si="170"/>
        <v>-0.12679306001522161</v>
      </c>
      <c r="Z324" s="102">
        <f>V324/(X325/31)</f>
        <v>7.1794782854326167</v>
      </c>
      <c r="AC324" s="54" t="e">
        <f t="shared" si="176"/>
        <v>#DIV/0!</v>
      </c>
      <c r="AD324" s="54">
        <f t="shared" si="177"/>
        <v>-1.1630670648243857E-4</v>
      </c>
      <c r="AE324" s="54">
        <f t="shared" si="178"/>
        <v>0.16001798796963648</v>
      </c>
      <c r="AF324" s="54">
        <f t="shared" si="159"/>
        <v>0.94730229531799048</v>
      </c>
      <c r="AH324" s="115">
        <f t="shared" si="217"/>
        <v>667.05684864452542</v>
      </c>
      <c r="AI324" s="116">
        <f t="shared" si="218"/>
        <v>22.235228288150847</v>
      </c>
      <c r="AJ324" s="109">
        <f t="shared" si="219"/>
        <v>-0.15910994010237622</v>
      </c>
      <c r="AK324" s="117">
        <f t="shared" si="220"/>
        <v>106.74109478146329</v>
      </c>
      <c r="AL324" s="116">
        <f t="shared" si="221"/>
        <v>3.5580364927154431</v>
      </c>
      <c r="AM324" s="109">
        <f t="shared" si="222"/>
        <v>-0.14277317828266878</v>
      </c>
      <c r="AN324" s="117">
        <f t="shared" si="223"/>
        <v>237.49163661802041</v>
      </c>
      <c r="AO324" s="114">
        <f t="shared" si="164"/>
        <v>0.5256420365893234</v>
      </c>
      <c r="AP324" s="114">
        <f t="shared" si="224"/>
        <v>0.76408780072888782</v>
      </c>
      <c r="AQ324" s="114">
        <f t="shared" si="225"/>
        <v>0.22279506989435258</v>
      </c>
      <c r="AR324" s="72">
        <f t="shared" si="226"/>
        <v>1617.8923518273302</v>
      </c>
      <c r="AS324" s="117">
        <f t="shared" si="233"/>
        <v>332.77431483933628</v>
      </c>
      <c r="AT324" s="118">
        <f t="shared" si="237"/>
        <v>0.75525425940150415</v>
      </c>
      <c r="AX324" s="119">
        <f t="shared" si="179"/>
        <v>4.4325817858283019</v>
      </c>
      <c r="AY324" s="109">
        <f t="shared" si="180"/>
        <v>-9.1793323643788671E-2</v>
      </c>
      <c r="AZ324" s="120">
        <f t="shared" si="181"/>
        <v>-0.2958053109458918</v>
      </c>
      <c r="BA324" s="116">
        <f t="shared" si="182"/>
        <v>18.677191795435405</v>
      </c>
      <c r="BB324" s="109">
        <f t="shared" si="183"/>
        <v>-0.1621517663570845</v>
      </c>
      <c r="BC324" s="120">
        <f t="shared" si="184"/>
        <v>-2.7190082045645951</v>
      </c>
      <c r="BD324" s="120">
        <f t="shared" si="185"/>
        <v>5.1992937121354057</v>
      </c>
      <c r="BE324" s="120">
        <f t="shared" si="186"/>
        <v>4.0776916503393004</v>
      </c>
      <c r="BF324" s="121">
        <f>[2]Prices!$L680</f>
        <v>53.724384388243323</v>
      </c>
      <c r="BG324" s="121">
        <f t="shared" si="187"/>
        <v>52.739600451127806</v>
      </c>
      <c r="BH324" s="120">
        <f t="shared" si="188"/>
        <v>0.70953410907018188</v>
      </c>
      <c r="BI324" s="120">
        <f t="shared" si="189"/>
        <v>1.072946571981757</v>
      </c>
      <c r="BJ324" s="120">
        <f>SUM(L324:M324)*'[12]Yellow Grease Complex'!$BH$119/S324</f>
        <v>0</v>
      </c>
      <c r="BK324" s="120">
        <f>SUM(L324:M324)*'[12]Yellow Grease Complex'!$BH$120/S324</f>
        <v>0</v>
      </c>
      <c r="BL324" s="120">
        <f t="shared" si="156"/>
        <v>0.19185465577320904</v>
      </c>
      <c r="BM324" s="120">
        <f t="shared" si="157"/>
        <v>0.40996222270716121</v>
      </c>
      <c r="BN324" s="4">
        <f t="shared" si="214"/>
        <v>-107.96893849525054</v>
      </c>
      <c r="BO324" s="109">
        <f t="shared" si="244"/>
        <v>0.13831007089540356</v>
      </c>
      <c r="BP324" s="109">
        <f t="shared" si="244"/>
        <v>9.1463746183507486E-2</v>
      </c>
      <c r="BQ324" s="109">
        <f t="shared" si="245"/>
        <v>0.5256420365893234</v>
      </c>
      <c r="BR324" s="109">
        <f t="shared" si="238"/>
        <v>1.1641260802943289E-2</v>
      </c>
      <c r="BS324" s="109">
        <f t="shared" si="238"/>
        <v>5.3486921864172587E-2</v>
      </c>
      <c r="BT324" s="109">
        <f t="shared" si="238"/>
        <v>2.3607347426940956E-2</v>
      </c>
      <c r="BU324" s="109" cm="1">
        <f t="array" ref="BU324">SUM(K324:M324/$P324)</f>
        <v>0.13405953980029575</v>
      </c>
      <c r="EW324" s="4">
        <f>'[4]Renewable Diesel'!$AX187</f>
        <v>4808.1949999999997</v>
      </c>
      <c r="EX324" s="4">
        <f t="shared" si="215"/>
        <v>6758.8616666666658</v>
      </c>
    </row>
    <row r="325" spans="1:154">
      <c r="A325" s="30">
        <v>45870</v>
      </c>
      <c r="B325" s="132">
        <f t="shared" si="259"/>
        <v>175.54309029429749</v>
      </c>
      <c r="C325" s="132">
        <f t="shared" si="254"/>
        <v>97.020601038494149</v>
      </c>
      <c r="D325" s="132">
        <f t="shared" si="246"/>
        <v>8.9274911485165226E-2</v>
      </c>
      <c r="E325" s="132">
        <f t="shared" si="246"/>
        <v>0</v>
      </c>
      <c r="F325" s="133">
        <f t="shared" si="260"/>
        <v>555.61878854051258</v>
      </c>
      <c r="G325" s="133">
        <f t="shared" si="261"/>
        <v>7.8635737322928438</v>
      </c>
      <c r="H325" s="133">
        <f t="shared" si="256"/>
        <v>16.969755690647993</v>
      </c>
      <c r="I325" s="133">
        <f t="shared" si="247"/>
        <v>58.927436691474448</v>
      </c>
      <c r="J325" s="133">
        <f t="shared" si="248"/>
        <v>27.576938692997565</v>
      </c>
      <c r="K325" s="133">
        <f t="shared" si="257"/>
        <v>20.040944891808547</v>
      </c>
      <c r="L325" s="133">
        <f t="shared" si="249"/>
        <v>55.747378469058873</v>
      </c>
      <c r="M325" s="133">
        <f t="shared" si="250"/>
        <v>69.267004929148712</v>
      </c>
      <c r="N325" s="133">
        <v>0</v>
      </c>
      <c r="O325" s="133">
        <f t="shared" si="251"/>
        <v>21.45136541897887</v>
      </c>
      <c r="P325" s="133">
        <f t="shared" si="252"/>
        <v>1106.1161533011973</v>
      </c>
      <c r="Q325" s="134">
        <f t="shared" si="253"/>
        <v>7.6953260185719365</v>
      </c>
      <c r="R325" s="135">
        <f t="shared" si="258"/>
        <v>1933.9999999999998</v>
      </c>
      <c r="S325" s="130">
        <f>[3]Biodiesel!$Q26</f>
        <v>143.73869939125274</v>
      </c>
      <c r="T325" s="129">
        <f t="shared" si="255"/>
        <v>58.992878233323211</v>
      </c>
      <c r="U325" s="129">
        <f t="shared" si="255"/>
        <v>77.017582809331174</v>
      </c>
      <c r="V325" s="130">
        <f t="shared" si="241"/>
        <v>33.168939341610802</v>
      </c>
      <c r="W325" s="131">
        <f t="shared" si="242"/>
        <v>1.6694505787909293</v>
      </c>
      <c r="X325" s="131">
        <f t="shared" si="243"/>
        <v>136.01046104265438</v>
      </c>
      <c r="Y325" s="114">
        <f t="shared" si="170"/>
        <v>-7.1643716103180877E-2</v>
      </c>
      <c r="Z325" s="102">
        <f>V325/(X326/31)</f>
        <v>7.7975571823550212</v>
      </c>
      <c r="AC325" s="54" t="e">
        <f t="shared" si="176"/>
        <v>#DIV/0!</v>
      </c>
      <c r="AD325" s="54">
        <f t="shared" si="177"/>
        <v>-7.5923360696417141E-4</v>
      </c>
      <c r="AE325" s="54">
        <f t="shared" si="178"/>
        <v>0.15890808824016164</v>
      </c>
      <c r="AF325" s="54">
        <f t="shared" si="159"/>
        <v>0.95496148990497809</v>
      </c>
      <c r="AH325" s="115">
        <f t="shared" si="217"/>
        <v>660.59223822278477</v>
      </c>
      <c r="AI325" s="116">
        <f t="shared" si="218"/>
        <v>22.019741274092826</v>
      </c>
      <c r="AJ325" s="109">
        <f t="shared" si="219"/>
        <v>-0.11744092848374554</v>
      </c>
      <c r="AK325" s="117">
        <f t="shared" si="220"/>
        <v>104.97344968227216</v>
      </c>
      <c r="AL325" s="116">
        <f t="shared" si="221"/>
        <v>3.4991149894090721</v>
      </c>
      <c r="AM325" s="109">
        <f t="shared" si="222"/>
        <v>-0.1060283843626012</v>
      </c>
      <c r="AN325" s="117">
        <f t="shared" si="223"/>
        <v>248.52945936513612</v>
      </c>
      <c r="AO325" s="114">
        <f t="shared" si="164"/>
        <v>0.50231504791090109</v>
      </c>
      <c r="AP325" s="114">
        <f t="shared" si="224"/>
        <v>0.75592000534631121</v>
      </c>
      <c r="AQ325" s="114">
        <f t="shared" si="225"/>
        <v>0.22468658343285322</v>
      </c>
      <c r="AR325" s="72">
        <f t="shared" si="226"/>
        <v>1692.4072670260402</v>
      </c>
      <c r="AS325" s="117">
        <f t="shared" si="233"/>
        <v>241.59273297395953</v>
      </c>
      <c r="AT325" s="118">
        <f t="shared" si="237"/>
        <v>0.75517131521391057</v>
      </c>
      <c r="AX325" s="119">
        <f t="shared" si="179"/>
        <v>4.6367322384275074</v>
      </c>
      <c r="AY325" s="109">
        <f t="shared" si="180"/>
        <v>-3.5127079751564927E-2</v>
      </c>
      <c r="AZ325" s="120">
        <f t="shared" si="181"/>
        <v>0.12950030294363657</v>
      </c>
      <c r="BA325" s="116">
        <f t="shared" si="182"/>
        <v>18.520626284683754</v>
      </c>
      <c r="BB325" s="109">
        <f t="shared" si="183"/>
        <v>-0.11280430070640768</v>
      </c>
      <c r="BC325" s="120">
        <f t="shared" si="184"/>
        <v>-2.6800403819829128</v>
      </c>
      <c r="BD325" s="120">
        <f t="shared" si="185"/>
        <v>4.8569222775858085</v>
      </c>
      <c r="BE325" s="120">
        <f t="shared" si="186"/>
        <v>3.865478057708966</v>
      </c>
      <c r="BF325" s="121">
        <f>[2]Prices!$L681</f>
        <v>53.272947456387989</v>
      </c>
      <c r="BG325" s="121">
        <f t="shared" si="187"/>
        <v>53.41544007944762</v>
      </c>
      <c r="BH325" s="120">
        <f t="shared" si="188"/>
        <v>0.67497898234355647</v>
      </c>
      <c r="BI325" s="120">
        <f t="shared" si="189"/>
        <v>1.2212653310329049</v>
      </c>
      <c r="BJ325" s="120">
        <f>SUM(L325:M325)*'[12]Yellow Grease Complex'!$BH$119/S325</f>
        <v>0</v>
      </c>
      <c r="BK325" s="120">
        <f>SUM(L325:M325)*'[12]Yellow Grease Complex'!$BH$120/S325</f>
        <v>0</v>
      </c>
      <c r="BL325" s="120">
        <f t="shared" si="156"/>
        <v>0.19009884360034732</v>
      </c>
      <c r="BM325" s="120">
        <f t="shared" si="157"/>
        <v>0.40840684436179203</v>
      </c>
      <c r="BN325" s="4">
        <f t="shared" si="214"/>
        <v>47.267610574427408</v>
      </c>
      <c r="BO325" s="109">
        <f t="shared" si="244"/>
        <v>0.15870222107360979</v>
      </c>
      <c r="BP325" s="109">
        <f t="shared" si="244"/>
        <v>8.7712850724525379E-2</v>
      </c>
      <c r="BQ325" s="109">
        <f t="shared" si="245"/>
        <v>0.50231504791090109</v>
      </c>
      <c r="BR325" s="109">
        <f t="shared" si="238"/>
        <v>1.5341748368832564E-2</v>
      </c>
      <c r="BS325" s="109">
        <f t="shared" si="238"/>
        <v>5.3274185098559364E-2</v>
      </c>
      <c r="BT325" s="109">
        <f t="shared" si="238"/>
        <v>2.4931322637947517E-2</v>
      </c>
      <c r="BU325" s="109" cm="1">
        <f t="array" ref="BU325">SUM(K325:M325/$P325)</f>
        <v>0.13113932732751379</v>
      </c>
      <c r="EW325" s="4">
        <f>'[4]Renewable Diesel'!$AX188</f>
        <v>4847.1949999999997</v>
      </c>
      <c r="EX325" s="4">
        <f t="shared" si="215"/>
        <v>6781.1949999999997</v>
      </c>
    </row>
    <row r="326" spans="1:154" ht="12" thickBot="1">
      <c r="A326" s="111">
        <v>45901</v>
      </c>
      <c r="B326" s="132">
        <f t="shared" si="259"/>
        <v>143.51880612057573</v>
      </c>
      <c r="C326" s="132">
        <f t="shared" si="254"/>
        <v>81.300004787190488</v>
      </c>
      <c r="D326" s="136">
        <f t="shared" si="246"/>
        <v>0</v>
      </c>
      <c r="E326" s="136">
        <f t="shared" si="246"/>
        <v>0</v>
      </c>
      <c r="F326" s="137">
        <f t="shared" si="260"/>
        <v>561.14771744976179</v>
      </c>
      <c r="G326" s="137">
        <f t="shared" si="261"/>
        <v>11.043780287930609</v>
      </c>
      <c r="H326" s="133">
        <f t="shared" si="256"/>
        <v>17.203593915142502</v>
      </c>
      <c r="I326" s="137">
        <f t="shared" si="247"/>
        <v>55.442528504594407</v>
      </c>
      <c r="J326" s="133">
        <f t="shared" si="248"/>
        <v>25.806522835024026</v>
      </c>
      <c r="K326" s="137">
        <f t="shared" si="257"/>
        <v>19.876820856174742</v>
      </c>
      <c r="L326" s="137">
        <f t="shared" si="249"/>
        <v>63.169418513638689</v>
      </c>
      <c r="M326" s="133">
        <f t="shared" si="250"/>
        <v>65.825955984148536</v>
      </c>
      <c r="N326" s="133">
        <v>0</v>
      </c>
      <c r="O326" s="137">
        <f t="shared" si="251"/>
        <v>5.1492754965028977</v>
      </c>
      <c r="P326" s="137">
        <f t="shared" si="252"/>
        <v>1049.4844247506844</v>
      </c>
      <c r="Q326" s="138">
        <f t="shared" si="253"/>
        <v>7.7308274654854356</v>
      </c>
      <c r="R326" s="135">
        <f t="shared" si="258"/>
        <v>1917.333333333333</v>
      </c>
      <c r="S326" s="130">
        <f>[3]Biodiesel!$Q27</f>
        <v>135.75318158840645</v>
      </c>
      <c r="T326" s="129">
        <f t="shared" si="255"/>
        <v>56.879060201331917</v>
      </c>
      <c r="U326" s="129">
        <f t="shared" si="255"/>
        <v>74.987509744024536</v>
      </c>
      <c r="V326" s="130">
        <f t="shared" si="241"/>
        <v>37.552858905150686</v>
      </c>
      <c r="W326" s="131">
        <f t="shared" si="242"/>
        <v>4.3839195635398838</v>
      </c>
      <c r="X326" s="131">
        <f t="shared" si="243"/>
        <v>131.86656994535645</v>
      </c>
      <c r="Y326" s="114">
        <f t="shared" si="170"/>
        <v>-6.7761748966799651E-2</v>
      </c>
      <c r="Z326" s="102">
        <f>V326/(X327/30)</f>
        <v>8.4602962772198484</v>
      </c>
      <c r="AC326" s="54" t="e">
        <f t="shared" si="176"/>
        <v>#DIV/0!</v>
      </c>
      <c r="AD326" s="54">
        <f t="shared" si="177"/>
        <v>-6.1695969378539051E-4</v>
      </c>
      <c r="AE326" s="54">
        <f t="shared" si="178"/>
        <v>0.14130831803984314</v>
      </c>
      <c r="AF326" s="54">
        <f t="shared" si="159"/>
        <v>0.95057612303582251</v>
      </c>
      <c r="AH326" s="115">
        <f t="shared" si="217"/>
        <v>653.49150252488289</v>
      </c>
      <c r="AI326" s="116">
        <f t="shared" si="218"/>
        <v>21.783050084162763</v>
      </c>
      <c r="AJ326" s="109">
        <f t="shared" si="219"/>
        <v>-0.11857799013361769</v>
      </c>
      <c r="AK326" s="117">
        <f t="shared" si="220"/>
        <v>92.343785075121104</v>
      </c>
      <c r="AL326" s="116">
        <f t="shared" si="221"/>
        <v>3.0781261691707034</v>
      </c>
      <c r="AM326" s="109">
        <f t="shared" si="222"/>
        <v>-9.3376486184605811E-2</v>
      </c>
      <c r="AN326" s="117">
        <f t="shared" si="223"/>
        <v>247.32484060872292</v>
      </c>
      <c r="AO326" s="114">
        <f t="shared" si="164"/>
        <v>0.53468894269971479</v>
      </c>
      <c r="AP326" s="114">
        <f t="shared" si="224"/>
        <v>0.75943033536185778</v>
      </c>
      <c r="AQ326" s="114">
        <f t="shared" si="225"/>
        <v>0.23566318353650406</v>
      </c>
      <c r="AR326" s="72">
        <f t="shared" si="226"/>
        <v>1651.6637093256118</v>
      </c>
      <c r="AS326" s="117">
        <f t="shared" si="233"/>
        <v>265.66962400772127</v>
      </c>
      <c r="AT326" s="118">
        <f t="shared" si="237"/>
        <v>0.75474954969760255</v>
      </c>
      <c r="AX326" s="119">
        <f t="shared" si="179"/>
        <v>4.3791348899485953</v>
      </c>
      <c r="AY326" s="109">
        <f t="shared" si="180"/>
        <v>-4.7213553163915178E-2</v>
      </c>
      <c r="AZ326" s="120">
        <f t="shared" si="181"/>
        <v>3.920311575504698E-2</v>
      </c>
      <c r="BA326" s="116">
        <f t="shared" si="182"/>
        <v>18.704923914992058</v>
      </c>
      <c r="BB326" s="109">
        <f t="shared" si="183"/>
        <v>-0.12259156857231879</v>
      </c>
      <c r="BC326" s="120">
        <f t="shared" si="184"/>
        <v>-3.7287094183412748</v>
      </c>
      <c r="BD326" s="120">
        <f t="shared" si="185"/>
        <v>4.9557025923680289</v>
      </c>
      <c r="BE326" s="120">
        <f t="shared" si="186"/>
        <v>4.1335879637143238</v>
      </c>
      <c r="BF326" s="121">
        <f>[2]Prices!$L682</f>
        <v>52.723748630865678</v>
      </c>
      <c r="BG326" s="121">
        <f t="shared" si="187"/>
        <v>53.240360158498994</v>
      </c>
      <c r="BH326" s="120">
        <f t="shared" si="188"/>
        <v>0.59888102684536748</v>
      </c>
      <c r="BI326" s="120">
        <f t="shared" si="189"/>
        <v>1.0572039965568842</v>
      </c>
      <c r="BJ326" s="120">
        <f>SUM(L326:M326)*'[12]Yellow Grease Complex'!$BH$119/S326</f>
        <v>0</v>
      </c>
      <c r="BK326" s="120">
        <f>SUM(L326:M326)*'[12]Yellow Grease Complex'!$BH$120/S326</f>
        <v>0</v>
      </c>
      <c r="BL326" s="120">
        <f t="shared" si="156"/>
        <v>0.17313986861607203</v>
      </c>
      <c r="BM326" s="120">
        <f t="shared" si="157"/>
        <v>0.35087766415972071</v>
      </c>
      <c r="BN326" s="4">
        <f t="shared" si="214"/>
        <v>14.786108492278572</v>
      </c>
      <c r="BO326" s="109">
        <f t="shared" si="244"/>
        <v>0.13675172564344637</v>
      </c>
      <c r="BP326" s="109">
        <f t="shared" si="244"/>
        <v>7.7466613958091013E-2</v>
      </c>
      <c r="BQ326" s="109">
        <f t="shared" si="245"/>
        <v>0.53468894269971479</v>
      </c>
      <c r="BR326" s="109">
        <f t="shared" si="238"/>
        <v>1.6392424231764458E-2</v>
      </c>
      <c r="BS326" s="109">
        <f t="shared" si="238"/>
        <v>5.2828348088886916E-2</v>
      </c>
      <c r="BT326" s="109">
        <f t="shared" si="238"/>
        <v>2.4589714936602919E-2</v>
      </c>
      <c r="BU326" s="109" cm="1">
        <f t="array" ref="BU326">SUM(K326:M326/$P326)</f>
        <v>0.14185269627924973</v>
      </c>
      <c r="EW326" s="4">
        <f>'[4]Renewable Diesel'!$AX189</f>
        <v>4847.1949999999997</v>
      </c>
      <c r="EX326" s="4">
        <f t="shared" si="215"/>
        <v>6764.5283333333327</v>
      </c>
    </row>
    <row r="327" spans="1:154">
      <c r="A327" s="84">
        <v>45931</v>
      </c>
      <c r="B327" s="139">
        <f>$P327*AVERAGE(B315/$P315,B303/$P303,B291/$P291,B279/$P279,B267/$P267)*1.2</f>
        <v>140.84869416942905</v>
      </c>
      <c r="C327" s="139">
        <f>$P327*AVERAGE(C315/$P315,C303/$P303,C291/$P291,C279/$P279,C267/$P267)*0.75</f>
        <v>61.289471702144539</v>
      </c>
      <c r="D327" s="139">
        <f t="shared" si="246"/>
        <v>0</v>
      </c>
      <c r="E327" s="139">
        <f t="shared" si="246"/>
        <v>0</v>
      </c>
      <c r="F327" s="139">
        <f t="shared" si="260"/>
        <v>533.66914165410537</v>
      </c>
      <c r="G327" s="139">
        <f t="shared" si="261"/>
        <v>18.470774741235601</v>
      </c>
      <c r="H327" s="139">
        <f t="shared" si="256"/>
        <v>14.900730858933818</v>
      </c>
      <c r="I327" s="139">
        <f t="shared" si="256"/>
        <v>47.183938321712631</v>
      </c>
      <c r="J327" s="139">
        <f t="shared" si="256"/>
        <v>23.28281824770534</v>
      </c>
      <c r="K327" s="139">
        <f t="shared" si="257"/>
        <v>20.702803614778965</v>
      </c>
      <c r="L327" s="139">
        <f t="shared" si="257"/>
        <v>72.561702233108718</v>
      </c>
      <c r="M327" s="139">
        <f t="shared" si="250"/>
        <v>57.094698595547932</v>
      </c>
      <c r="N327" s="139">
        <v>0</v>
      </c>
      <c r="O327" s="139">
        <f t="shared" si="251"/>
        <v>10.617725863542539</v>
      </c>
      <c r="P327" s="139">
        <f t="shared" si="252"/>
        <v>1000.6225000022445</v>
      </c>
      <c r="Q327" s="140">
        <f>AVERAGE(Q303/$Q$639,Q315/$Q$640,Q267/$Q$636,Q279/$Q$637,Q291/$Q$638)*$Q$645*0.95</f>
        <v>7.4410084870953588</v>
      </c>
      <c r="R327" s="135">
        <f t="shared" si="258"/>
        <v>1900.6666666666663</v>
      </c>
      <c r="S327" s="141">
        <f>[3]Biodiesel!$Q28</f>
        <v>134.4740436377117</v>
      </c>
      <c r="T327" s="142">
        <f t="shared" si="255"/>
        <v>57.055855965718372</v>
      </c>
      <c r="U327" s="142">
        <f t="shared" si="255"/>
        <v>76.105646922538625</v>
      </c>
      <c r="V327" s="141">
        <f t="shared" si="241"/>
        <v>39.941676423733888</v>
      </c>
      <c r="W327" s="143">
        <f t="shared" si="242"/>
        <v>2.3888175185832026</v>
      </c>
      <c r="X327" s="143">
        <f t="shared" si="243"/>
        <v>133.16150288825699</v>
      </c>
      <c r="Y327" s="114">
        <f t="shared" si="170"/>
        <v>-8.5720728243473765E-2</v>
      </c>
      <c r="Z327" s="102">
        <f>V327/(X328/31)</f>
        <v>9.7446805613436318</v>
      </c>
      <c r="AC327" s="54" t="e">
        <f t="shared" si="176"/>
        <v>#DIV/0!</v>
      </c>
      <c r="AD327" s="54">
        <f t="shared" si="177"/>
        <v>-2.5494954237074929E-2</v>
      </c>
      <c r="AE327" s="54">
        <f t="shared" si="178"/>
        <v>0.13002351695400796</v>
      </c>
      <c r="AF327" s="54">
        <f t="shared" si="159"/>
        <v>0.98760000243846291</v>
      </c>
      <c r="AH327" s="115">
        <f t="shared" si="217"/>
        <v>613.42938809748557</v>
      </c>
      <c r="AI327" s="116">
        <f t="shared" si="218"/>
        <v>20.447646269916184</v>
      </c>
      <c r="AJ327" s="109">
        <f t="shared" si="219"/>
        <v>-0.16944061660226883</v>
      </c>
      <c r="AK327" s="117">
        <f t="shared" si="220"/>
        <v>79.76024644338014</v>
      </c>
      <c r="AL327" s="116">
        <f t="shared" si="221"/>
        <v>2.6586748814460046</v>
      </c>
      <c r="AM327" s="109">
        <f t="shared" si="222"/>
        <v>-0.22689724516553722</v>
      </c>
      <c r="AN327" s="117">
        <f t="shared" si="223"/>
        <v>235.72669187178741</v>
      </c>
      <c r="AO327" s="114">
        <f t="shared" si="164"/>
        <v>0.53333713928370419</v>
      </c>
      <c r="AP327" s="114">
        <f t="shared" si="224"/>
        <v>0.7538088362646479</v>
      </c>
      <c r="AQ327" s="114">
        <f t="shared" si="225"/>
        <v>0.23558004329430796</v>
      </c>
      <c r="AR327" s="72">
        <f t="shared" si="226"/>
        <v>1583.3234170246701</v>
      </c>
      <c r="AS327" s="117">
        <f t="shared" si="233"/>
        <v>317.34324964199618</v>
      </c>
      <c r="AT327" s="118">
        <f t="shared" si="237"/>
        <v>0.75422234029554336</v>
      </c>
      <c r="AX327" s="119">
        <f t="shared" si="179"/>
        <v>4.337872375410055</v>
      </c>
      <c r="AY327" s="109">
        <f t="shared" si="180"/>
        <v>-9.8973414313715868E-2</v>
      </c>
      <c r="AZ327" s="120">
        <f t="shared" si="181"/>
        <v>-0.4394771729770417</v>
      </c>
      <c r="BA327" s="116">
        <f t="shared" si="182"/>
        <v>17.788971388470181</v>
      </c>
      <c r="BB327" s="109">
        <f t="shared" si="183"/>
        <v>-0.16011153415806056</v>
      </c>
      <c r="BC327" s="120">
        <f t="shared" si="184"/>
        <v>0.52050472180351548</v>
      </c>
      <c r="BD327" s="120">
        <f t="shared" si="185"/>
        <v>4.6066571403316718</v>
      </c>
      <c r="BE327" s="120">
        <f t="shared" si="186"/>
        <v>3.9685661798932026</v>
      </c>
      <c r="BF327" s="121">
        <f>[2]Prices!$L683</f>
        <v>50.981243545226683</v>
      </c>
      <c r="BG327" s="121">
        <f t="shared" si="187"/>
        <v>52.325979877493445</v>
      </c>
      <c r="BH327" s="120">
        <f t="shared" si="188"/>
        <v>0.45577176118288903</v>
      </c>
      <c r="BI327" s="120">
        <f t="shared" si="189"/>
        <v>1.0474043195197682</v>
      </c>
      <c r="BJ327" s="120">
        <f>SUM(L327:M327)*'[12]Yellow Grease Complex'!$BH$119/S327</f>
        <v>0</v>
      </c>
      <c r="BK327" s="120">
        <f>SUM(L327:M327)*'[12]Yellow Grease Complex'!$BH$120/S327</f>
        <v>0</v>
      </c>
      <c r="BL327" s="120">
        <f t="shared" si="156"/>
        <v>0.23427922674766219</v>
      </c>
      <c r="BM327" s="120">
        <f t="shared" si="157"/>
        <v>0.37171271210131468</v>
      </c>
      <c r="BN327" s="4">
        <f t="shared" si="214"/>
        <v>-160.40916813662011</v>
      </c>
      <c r="BO327" s="109">
        <f t="shared" si="244"/>
        <v>0.14076107040278737</v>
      </c>
      <c r="BP327" s="109">
        <f t="shared" si="244"/>
        <v>6.1251342741150697E-2</v>
      </c>
      <c r="BQ327" s="109">
        <f t="shared" si="245"/>
        <v>0.53333713928370419</v>
      </c>
      <c r="BR327" s="109">
        <f t="shared" ref="BR327:BT390" si="262">H327/$P327</f>
        <v>1.4891460924474909E-2</v>
      </c>
      <c r="BS327" s="109">
        <f t="shared" si="262"/>
        <v>4.7154584592697842E-2</v>
      </c>
      <c r="BT327" s="109">
        <f t="shared" si="262"/>
        <v>2.3268333709918692E-2</v>
      </c>
      <c r="BU327" s="109" cm="1">
        <f t="array" ref="BU327">SUM(K327:M327/$P327)</f>
        <v>0.1502656640672165</v>
      </c>
      <c r="EW327" s="4">
        <f>'[4]Renewable Diesel'!$AX190</f>
        <v>4847.1949999999997</v>
      </c>
      <c r="EX327" s="4">
        <f t="shared" si="215"/>
        <v>6747.8616666666658</v>
      </c>
    </row>
    <row r="328" spans="1:154">
      <c r="A328" s="30">
        <v>45962</v>
      </c>
      <c r="B328" s="132">
        <f t="shared" ref="B328:B338" si="263">$P328*AVERAGE(B316/$P316,B304/$P304,B292/$P292,B280/$P280,B268/$P268)*1.2</f>
        <v>131.68779259178785</v>
      </c>
      <c r="C328" s="132">
        <f t="shared" ref="C328:C338" si="264">$P328*AVERAGE(C316/$P316,C304/$P304,C292/$P292,C280/$P280,C268/$P268)*0.75</f>
        <v>72.908507830113379</v>
      </c>
      <c r="D328" s="132">
        <f t="shared" si="246"/>
        <v>0</v>
      </c>
      <c r="E328" s="132">
        <f t="shared" si="246"/>
        <v>0</v>
      </c>
      <c r="F328" s="132">
        <f t="shared" si="260"/>
        <v>510.64365685281876</v>
      </c>
      <c r="G328" s="132">
        <f t="shared" si="261"/>
        <v>6.1051694667472258</v>
      </c>
      <c r="H328" s="132">
        <f t="shared" si="256"/>
        <v>15.368052922590573</v>
      </c>
      <c r="I328" s="132">
        <f t="shared" si="256"/>
        <v>48.202406335448018</v>
      </c>
      <c r="J328" s="132">
        <f t="shared" si="256"/>
        <v>30.380511927629161</v>
      </c>
      <c r="K328" s="132">
        <f t="shared" si="257"/>
        <v>23.359097120100586</v>
      </c>
      <c r="L328" s="132">
        <f t="shared" si="257"/>
        <v>80.267935223555185</v>
      </c>
      <c r="M328" s="132">
        <f t="shared" si="250"/>
        <v>61.085742976230847</v>
      </c>
      <c r="N328" s="132">
        <v>0</v>
      </c>
      <c r="O328" s="132">
        <f t="shared" si="251"/>
        <v>9.6038458880523656</v>
      </c>
      <c r="P328" s="132">
        <f t="shared" si="252"/>
        <v>989.61271913507392</v>
      </c>
      <c r="Q328" s="144">
        <f t="shared" ref="Q328:Q365" si="265">AVERAGE(Q304/$Q$639,Q316/$Q$640,Q268/$Q$636,Q280/$Q$637,Q292/$Q$638)*$Q$645*0.975</f>
        <v>7.6313955199605266</v>
      </c>
      <c r="R328" s="135">
        <f t="shared" si="258"/>
        <v>1883.9999999999995</v>
      </c>
      <c r="S328" s="141">
        <f>[3]Biodiesel!$Q29</f>
        <v>129.67650759899189</v>
      </c>
      <c r="T328" s="142">
        <f t="shared" si="255"/>
        <v>54.953804710503761</v>
      </c>
      <c r="U328" s="142">
        <f t="shared" si="255"/>
        <v>72.109567078978898</v>
      </c>
      <c r="V328" s="141">
        <f t="shared" si="241"/>
        <v>44.34851248782099</v>
      </c>
      <c r="W328" s="143">
        <f t="shared" si="242"/>
        <v>4.406836064087102</v>
      </c>
      <c r="X328" s="143">
        <f t="shared" si="243"/>
        <v>127.06337178948266</v>
      </c>
      <c r="Y328" s="114">
        <f t="shared" si="170"/>
        <v>-6.9303874958241973E-2</v>
      </c>
      <c r="Z328" s="102">
        <f>V328/(X329/30)</f>
        <v>5.9151441813824093</v>
      </c>
      <c r="AC328" s="54" t="e">
        <f t="shared" si="176"/>
        <v>#DIV/0!</v>
      </c>
      <c r="AD328" s="54">
        <f t="shared" si="177"/>
        <v>-3.4188032014070835E-4</v>
      </c>
      <c r="AE328" s="54">
        <f t="shared" si="178"/>
        <v>0.13399931234774343</v>
      </c>
      <c r="AF328" s="54">
        <f t="shared" si="159"/>
        <v>0.96296148991082708</v>
      </c>
      <c r="AH328" s="115">
        <f t="shared" si="217"/>
        <v>589.6573341496794</v>
      </c>
      <c r="AI328" s="116">
        <f t="shared" si="218"/>
        <v>19.65524447165598</v>
      </c>
      <c r="AJ328" s="109">
        <f t="shared" si="219"/>
        <v>-0.13096202980729776</v>
      </c>
      <c r="AK328" s="117">
        <f t="shared" si="220"/>
        <v>79.013677296860607</v>
      </c>
      <c r="AL328" s="116">
        <f t="shared" si="221"/>
        <v>2.6337892432286867</v>
      </c>
      <c r="AM328" s="109">
        <f t="shared" si="222"/>
        <v>-0.27194963384129689</v>
      </c>
      <c r="AN328" s="117">
        <f t="shared" si="223"/>
        <v>258.6637465055544</v>
      </c>
      <c r="AO328" s="114">
        <f t="shared" si="164"/>
        <v>0.51600353045090575</v>
      </c>
      <c r="AP328" s="114">
        <f t="shared" si="224"/>
        <v>0.72891658806884185</v>
      </c>
      <c r="AQ328" s="114">
        <f t="shared" si="225"/>
        <v>0.26137876110932334</v>
      </c>
      <c r="AR328" s="72">
        <f t="shared" si="226"/>
        <v>1577.7308424544012</v>
      </c>
      <c r="AS328" s="117">
        <f t="shared" si="233"/>
        <v>306.26915754559832</v>
      </c>
      <c r="AT328" s="118">
        <f t="shared" si="237"/>
        <v>0.75399815295068684</v>
      </c>
      <c r="AX328" s="119">
        <f t="shared" si="179"/>
        <v>4.1831131483545771</v>
      </c>
      <c r="AY328" s="109">
        <f t="shared" si="180"/>
        <v>-7.8023246471210284E-2</v>
      </c>
      <c r="AZ328" s="120">
        <f t="shared" si="181"/>
        <v>-0.11861549680671324</v>
      </c>
      <c r="BA328" s="116">
        <f t="shared" si="182"/>
        <v>17.021455228427293</v>
      </c>
      <c r="BB328" s="109">
        <f t="shared" si="183"/>
        <v>-0.10411755798431888</v>
      </c>
      <c r="BC328" s="120">
        <f t="shared" si="184"/>
        <v>1.438888561760626</v>
      </c>
      <c r="BD328" s="120">
        <f t="shared" si="185"/>
        <v>4.6406554921792713</v>
      </c>
      <c r="BE328" s="120">
        <f t="shared" si="186"/>
        <v>3.9378270305668575</v>
      </c>
      <c r="BF328" s="121"/>
      <c r="BG328" s="121">
        <f t="shared" si="187"/>
        <v>51.85249608804618</v>
      </c>
      <c r="BH328" s="120">
        <f t="shared" si="188"/>
        <v>0.56223373978865676</v>
      </c>
      <c r="BI328" s="120">
        <f t="shared" si="189"/>
        <v>1.0155100181986363</v>
      </c>
      <c r="BJ328" s="120">
        <f>SUM(L328:M328)*'[12]Yellow Grease Complex'!$BH$119/S328</f>
        <v>0</v>
      </c>
      <c r="BK328" s="120">
        <f>SUM(L328:M328)*'[12]Yellow Grease Complex'!$BH$120/S328</f>
        <v>0</v>
      </c>
      <c r="BL328" s="120">
        <f t="shared" ref="BL328:BL391" si="266">J329/S329</f>
        <v>0.21546185411887012</v>
      </c>
      <c r="BM328" s="120">
        <f t="shared" ref="BM328:BM391" si="267">I329/S329</f>
        <v>0.41836662992903961</v>
      </c>
      <c r="BN328" s="4">
        <f t="shared" si="214"/>
        <v>-44.737811545598788</v>
      </c>
      <c r="BO328" s="109">
        <f t="shared" si="244"/>
        <v>0.13307002835097309</v>
      </c>
      <c r="BP328" s="109">
        <f t="shared" si="244"/>
        <v>7.3673778055152475E-2</v>
      </c>
      <c r="BQ328" s="109">
        <f t="shared" si="245"/>
        <v>0.51600353045090575</v>
      </c>
      <c r="BR328" s="109">
        <f t="shared" si="262"/>
        <v>1.552936075439928E-2</v>
      </c>
      <c r="BS328" s="109">
        <f t="shared" si="262"/>
        <v>4.8708353685649013E-2</v>
      </c>
      <c r="BT328" s="109">
        <f t="shared" si="262"/>
        <v>3.0699395167618569E-2</v>
      </c>
      <c r="BU328" s="109" cm="1">
        <f t="array" ref="BU328">SUM(K328:M328/$P328)</f>
        <v>0.16644165150165646</v>
      </c>
      <c r="EW328" s="4">
        <f>'[4]Renewable Diesel'!$AX191</f>
        <v>4847.1949999999997</v>
      </c>
      <c r="EX328" s="4">
        <f t="shared" si="215"/>
        <v>6731.1949999999997</v>
      </c>
    </row>
    <row r="329" spans="1:154">
      <c r="A329" s="30">
        <v>45992</v>
      </c>
      <c r="B329" s="132">
        <f t="shared" si="263"/>
        <v>253.2354699443639</v>
      </c>
      <c r="C329" s="132">
        <f t="shared" si="264"/>
        <v>137.30220226737421</v>
      </c>
      <c r="D329" s="132">
        <f t="shared" si="246"/>
        <v>0</v>
      </c>
      <c r="E329" s="132">
        <f t="shared" si="246"/>
        <v>0</v>
      </c>
      <c r="F329" s="132">
        <f t="shared" si="260"/>
        <v>975.26007320984854</v>
      </c>
      <c r="G329" s="132">
        <f t="shared" si="261"/>
        <v>11.575429519507708</v>
      </c>
      <c r="H329" s="132">
        <f t="shared" si="256"/>
        <v>23.730185856944956</v>
      </c>
      <c r="I329" s="132">
        <f t="shared" si="256"/>
        <v>107.99877741252644</v>
      </c>
      <c r="J329" s="132">
        <f t="shared" si="256"/>
        <v>55.620155048744984</v>
      </c>
      <c r="K329" s="132">
        <f t="shared" si="257"/>
        <v>41.421844149021524</v>
      </c>
      <c r="L329" s="132">
        <f t="shared" si="257"/>
        <v>135.57449372233094</v>
      </c>
      <c r="M329" s="132">
        <f t="shared" si="250"/>
        <v>122.72437240746088</v>
      </c>
      <c r="N329" s="132">
        <v>0</v>
      </c>
      <c r="O329" s="132">
        <f t="shared" si="251"/>
        <v>43.378071919154486</v>
      </c>
      <c r="P329" s="132">
        <f t="shared" si="252"/>
        <v>1907.8210754572785</v>
      </c>
      <c r="Q329" s="144">
        <f t="shared" si="265"/>
        <v>7.3905343464941904</v>
      </c>
      <c r="R329" s="135">
        <f t="shared" si="258"/>
        <v>1867.3333333333328</v>
      </c>
      <c r="S329" s="141">
        <f>[3]Biodiesel!$Q30</f>
        <v>258.1438615953773</v>
      </c>
      <c r="T329" s="142">
        <f t="shared" si="255"/>
        <v>98.218418632100366</v>
      </c>
      <c r="U329" s="142">
        <f t="shared" si="255"/>
        <v>126.70515615110857</v>
      </c>
      <c r="V329" s="141">
        <f t="shared" si="241"/>
        <v>46.809248487820987</v>
      </c>
      <c r="W329" s="143">
        <f t="shared" si="242"/>
        <v>2.4607359999999971</v>
      </c>
      <c r="X329" s="143">
        <f t="shared" si="243"/>
        <v>224.92357478320895</v>
      </c>
      <c r="Y329" s="114">
        <f t="shared" si="170"/>
        <v>0.5540863074205824</v>
      </c>
      <c r="Z329" s="102">
        <f>V329/(X330/31)</f>
        <v>12.840112613349103</v>
      </c>
      <c r="AC329" s="54" t="e">
        <f t="shared" si="176"/>
        <v>#DIV/0!</v>
      </c>
      <c r="AD329" s="54">
        <f t="shared" si="177"/>
        <v>9.0104555394909802E-4</v>
      </c>
      <c r="AE329" s="54">
        <f t="shared" si="178"/>
        <v>0.13243718374103902</v>
      </c>
      <c r="AF329" s="54">
        <f t="shared" si="159"/>
        <v>0.99434488163714219</v>
      </c>
      <c r="AH329" s="115">
        <f t="shared" si="217"/>
        <v>1124.1377049967305</v>
      </c>
      <c r="AI329" s="116">
        <f t="shared" si="218"/>
        <v>37.471256833224352</v>
      </c>
      <c r="AJ329" s="109">
        <f t="shared" si="219"/>
        <v>0.61478347400314215</v>
      </c>
      <c r="AK329" s="117">
        <f t="shared" si="220"/>
        <v>148.87763178688192</v>
      </c>
      <c r="AL329" s="116">
        <f t="shared" si="221"/>
        <v>4.9625877262293976</v>
      </c>
      <c r="AM329" s="109">
        <f t="shared" si="222"/>
        <v>0.34706009511709812</v>
      </c>
      <c r="AN329" s="117">
        <f t="shared" si="223"/>
        <v>487.0698285970297</v>
      </c>
      <c r="AO329" s="114">
        <f t="shared" si="164"/>
        <v>0.51119053340790466</v>
      </c>
      <c r="AP329" s="114">
        <f t="shared" si="224"/>
        <v>0.7219614001857888</v>
      </c>
      <c r="AQ329" s="114">
        <f t="shared" si="225"/>
        <v>0.25530162910077181</v>
      </c>
      <c r="AR329" s="72">
        <f t="shared" si="226"/>
        <v>3039.4357897520231</v>
      </c>
      <c r="AS329" s="117">
        <f t="shared" si="233"/>
        <v>-1172.1024564186903</v>
      </c>
      <c r="AT329" s="118">
        <f t="shared" si="237"/>
        <v>0.75407215544093209</v>
      </c>
      <c r="AX329" s="119">
        <f t="shared" si="179"/>
        <v>8.3272213417863643</v>
      </c>
      <c r="AY329" s="109">
        <f t="shared" si="180"/>
        <v>0.70243682640607541</v>
      </c>
      <c r="AZ329" s="120">
        <f t="shared" si="181"/>
        <v>2.6845815030766875</v>
      </c>
      <c r="BA329" s="116">
        <f t="shared" si="182"/>
        <v>32.508669106994951</v>
      </c>
      <c r="BB329" s="109">
        <f t="shared" si="183"/>
        <v>0.66530807849331031</v>
      </c>
      <c r="BC329" s="120">
        <f t="shared" si="184"/>
        <v>19.183735773661617</v>
      </c>
      <c r="BD329" s="120">
        <f t="shared" si="185"/>
        <v>4.9978651907885734</v>
      </c>
      <c r="BE329" s="120">
        <f t="shared" si="186"/>
        <v>3.7779711947538055</v>
      </c>
      <c r="BF329" s="121"/>
      <c r="BG329" s="121">
        <f t="shared" si="187"/>
        <v>50.981243545226683</v>
      </c>
      <c r="BH329" s="120">
        <f t="shared" si="188"/>
        <v>0.53188249923442277</v>
      </c>
      <c r="BI329" s="120">
        <f t="shared" si="189"/>
        <v>0.98098582851949834</v>
      </c>
      <c r="BJ329" s="120">
        <f>SUM(L329:M329)*'[12]Yellow Grease Complex'!$BH$119/S329</f>
        <v>0</v>
      </c>
      <c r="BK329" s="120">
        <f>SUM(L329:M329)*'[12]Yellow Grease Complex'!$BH$120/S329</f>
        <v>0</v>
      </c>
      <c r="BL329" s="120">
        <f t="shared" si="266"/>
        <v>0.15084943516624158</v>
      </c>
      <c r="BM329" s="120">
        <f t="shared" si="267"/>
        <v>0.5037043924180864</v>
      </c>
      <c r="BN329" s="4">
        <f t="shared" si="214"/>
        <v>979.87224862299126</v>
      </c>
      <c r="BO329" s="109">
        <f t="shared" si="244"/>
        <v>0.13273544002739712</v>
      </c>
      <c r="BP329" s="109">
        <f t="shared" si="244"/>
        <v>7.1968070818415067E-2</v>
      </c>
      <c r="BQ329" s="109">
        <f t="shared" si="245"/>
        <v>0.51119053340790466</v>
      </c>
      <c r="BR329" s="109">
        <f t="shared" si="262"/>
        <v>1.2438370747768972E-2</v>
      </c>
      <c r="BS329" s="109">
        <f t="shared" si="262"/>
        <v>5.6608441327046677E-2</v>
      </c>
      <c r="BT329" s="109">
        <f t="shared" si="262"/>
        <v>2.9153758580538584E-2</v>
      </c>
      <c r="BU329" s="109" cm="1">
        <f t="array" ref="BU329">SUM(K329:M329/$P329)</f>
        <v>0.15710105844541761</v>
      </c>
      <c r="EW329" s="4">
        <f>'[4]Renewable Diesel'!$AX192</f>
        <v>4847.1949999999997</v>
      </c>
      <c r="EX329" s="4">
        <f t="shared" si="215"/>
        <v>6714.5283333333327</v>
      </c>
    </row>
    <row r="330" spans="1:154">
      <c r="A330" s="30">
        <v>46023</v>
      </c>
      <c r="B330" s="132">
        <f t="shared" si="263"/>
        <v>141.14624571343663</v>
      </c>
      <c r="C330" s="132">
        <f t="shared" si="264"/>
        <v>75.837789278880592</v>
      </c>
      <c r="D330" s="132">
        <f t="shared" si="246"/>
        <v>0</v>
      </c>
      <c r="E330" s="132">
        <f t="shared" si="246"/>
        <v>0</v>
      </c>
      <c r="F330" s="132">
        <f t="shared" si="260"/>
        <v>495.54122505069279</v>
      </c>
      <c r="G330" s="132">
        <f t="shared" si="261"/>
        <v>1.9883484389304631</v>
      </c>
      <c r="H330" s="132">
        <f t="shared" si="256"/>
        <v>18.794659725656167</v>
      </c>
      <c r="I330" s="132">
        <f t="shared" si="256"/>
        <v>57.916959683900608</v>
      </c>
      <c r="J330" s="132">
        <f t="shared" si="256"/>
        <v>17.344976113709752</v>
      </c>
      <c r="K330" s="132">
        <f t="shared" si="257"/>
        <v>12.677093154448963</v>
      </c>
      <c r="L330" s="132">
        <f t="shared" si="257"/>
        <v>55.510231234423323</v>
      </c>
      <c r="M330" s="132">
        <f t="shared" si="250"/>
        <v>65.975204066896126</v>
      </c>
      <c r="N330" s="132">
        <v>0</v>
      </c>
      <c r="O330" s="132">
        <f t="shared" si="251"/>
        <v>14.216724349096776</v>
      </c>
      <c r="P330" s="132">
        <f t="shared" si="252"/>
        <v>956.94945681007221</v>
      </c>
      <c r="Q330" s="144">
        <f t="shared" si="265"/>
        <v>8.3225992411912468</v>
      </c>
      <c r="R330" s="135">
        <f>R329-(100/180)</f>
        <v>1866.7777777777771</v>
      </c>
      <c r="S330" s="141">
        <f>[3]Biodiesel!$R19</f>
        <v>114.98204215743304</v>
      </c>
      <c r="T330" s="142">
        <f t="shared" si="255"/>
        <v>49.281254799508723</v>
      </c>
      <c r="U330" s="142">
        <f t="shared" si="255"/>
        <v>63.730737136904814</v>
      </c>
      <c r="V330" s="141">
        <f t="shared" si="241"/>
        <v>45.731616487820986</v>
      </c>
      <c r="W330" s="143">
        <f t="shared" si="242"/>
        <v>-1.0776320000000013</v>
      </c>
      <c r="X330" s="143">
        <f t="shared" si="243"/>
        <v>113.01199193641354</v>
      </c>
      <c r="Y330" s="114">
        <f t="shared" si="170"/>
        <v>-5.271150484131959E-3</v>
      </c>
      <c r="Z330" s="102">
        <f>V330/(X331/31)</f>
        <v>13.949176863206818</v>
      </c>
      <c r="AC330" s="54" t="e">
        <f t="shared" si="176"/>
        <v>#DIV/0!</v>
      </c>
      <c r="AD330" s="54">
        <f t="shared" si="177"/>
        <v>-1.0035117697662077E-3</v>
      </c>
      <c r="AE330" s="54">
        <f t="shared" si="178"/>
        <v>0.1357352070791536</v>
      </c>
      <c r="AF330" s="54">
        <f t="shared" si="159"/>
        <v>0.88298616658467688</v>
      </c>
      <c r="AH330" s="115">
        <f t="shared" si="217"/>
        <v>573.36736276850388</v>
      </c>
      <c r="AI330" s="116">
        <f t="shared" si="218"/>
        <v>19.112245425616795</v>
      </c>
      <c r="AJ330" s="109">
        <f t="shared" si="219"/>
        <v>-4.6271585251244085E-2</v>
      </c>
      <c r="AK330" s="117">
        <f t="shared" si="220"/>
        <v>77.826137717811051</v>
      </c>
      <c r="AL330" s="116">
        <f t="shared" si="221"/>
        <v>2.5942045905937019</v>
      </c>
      <c r="AM330" s="109">
        <f t="shared" si="222"/>
        <v>-0.24050225436223416</v>
      </c>
      <c r="AN330" s="117">
        <f t="shared" si="223"/>
        <v>228.21912397903492</v>
      </c>
      <c r="AO330" s="114">
        <f t="shared" si="164"/>
        <v>0.51783427173107632</v>
      </c>
      <c r="AP330" s="114">
        <f t="shared" si="224"/>
        <v>0.74665762480677333</v>
      </c>
      <c r="AQ330" s="114">
        <f t="shared" si="225"/>
        <v>0.23848607923326307</v>
      </c>
      <c r="AR330" s="72">
        <f t="shared" si="226"/>
        <v>1353.8208189504214</v>
      </c>
      <c r="AS330" s="117">
        <f t="shared" si="233"/>
        <v>512.95695882735572</v>
      </c>
      <c r="AT330" s="118">
        <f t="shared" si="237"/>
        <v>0.75407263840668037</v>
      </c>
      <c r="AX330" s="119">
        <f t="shared" si="179"/>
        <v>3.7090981341107434</v>
      </c>
      <c r="AY330" s="109">
        <f t="shared" si="180"/>
        <v>-1.548009616243351E-2</v>
      </c>
      <c r="AZ330" s="120">
        <f t="shared" si="181"/>
        <v>1.5918139405623561</v>
      </c>
      <c r="BA330" s="116">
        <f t="shared" si="182"/>
        <v>16.518040835023093</v>
      </c>
      <c r="BB330" s="109">
        <f t="shared" si="183"/>
        <v>-6.3631505236801944E-3</v>
      </c>
      <c r="BC330" s="120">
        <f t="shared" si="184"/>
        <v>3.7088408350230928</v>
      </c>
      <c r="BD330" s="120">
        <f t="shared" si="185"/>
        <v>5.0735090404486485</v>
      </c>
      <c r="BE330" s="120">
        <f t="shared" si="186"/>
        <v>4.3097271169718772</v>
      </c>
      <c r="BF330" s="121"/>
      <c r="BG330" s="121" t="e">
        <f t="shared" si="187"/>
        <v>#DIV/0!</v>
      </c>
      <c r="BH330" s="120">
        <f t="shared" si="188"/>
        <v>0.65956203121739421</v>
      </c>
      <c r="BI330" s="120">
        <f t="shared" si="189"/>
        <v>1.2275503466896129</v>
      </c>
      <c r="BJ330" s="120">
        <f>SUM(L330:M330)*'[12]Yellow Grease Complex'!$BH$119/S330</f>
        <v>0</v>
      </c>
      <c r="BK330" s="120">
        <f>SUM(L330:M330)*'[12]Yellow Grease Complex'!$BH$120/S330</f>
        <v>0</v>
      </c>
      <c r="BL330" s="120">
        <f t="shared" si="266"/>
        <v>0.1667856577891699</v>
      </c>
      <c r="BM330" s="120">
        <f t="shared" si="267"/>
        <v>0.41215847883472734</v>
      </c>
      <c r="BN330" s="4">
        <f t="shared" si="214"/>
        <v>581.01208830526002</v>
      </c>
      <c r="BO330" s="109">
        <f t="shared" si="244"/>
        <v>0.14749602991984373</v>
      </c>
      <c r="BP330" s="109">
        <f t="shared" si="244"/>
        <v>7.9249524349677622E-2</v>
      </c>
      <c r="BQ330" s="109">
        <f t="shared" si="245"/>
        <v>0.51783427173107632</v>
      </c>
      <c r="BR330" s="109">
        <f t="shared" si="262"/>
        <v>1.9640180149437487E-2</v>
      </c>
      <c r="BS330" s="109">
        <f t="shared" si="262"/>
        <v>6.0522485562573981E-2</v>
      </c>
      <c r="BT330" s="109">
        <f t="shared" si="262"/>
        <v>1.8125279230031734E-2</v>
      </c>
      <c r="BU330" s="109" cm="1">
        <f t="array" ref="BU330">SUM(K330:M330/$P330)</f>
        <v>0.14019813429121986</v>
      </c>
      <c r="EW330" s="4">
        <f>'[4]Renewable Diesel'!$AX193</f>
        <v>4907.1949999999997</v>
      </c>
      <c r="EX330" s="4">
        <f t="shared" si="215"/>
        <v>6773.9727777777771</v>
      </c>
    </row>
    <row r="331" spans="1:154">
      <c r="A331" s="30">
        <v>46054</v>
      </c>
      <c r="B331" s="132">
        <f t="shared" si="263"/>
        <v>138.69069631712028</v>
      </c>
      <c r="C331" s="132">
        <f t="shared" si="264"/>
        <v>65.37015220618045</v>
      </c>
      <c r="D331" s="132">
        <f t="shared" si="246"/>
        <v>0</v>
      </c>
      <c r="E331" s="132">
        <f t="shared" si="246"/>
        <v>0</v>
      </c>
      <c r="F331" s="132">
        <f t="shared" si="260"/>
        <v>428.78888334872056</v>
      </c>
      <c r="G331" s="132">
        <f t="shared" si="261"/>
        <v>3.558398902116255</v>
      </c>
      <c r="H331" s="132">
        <f t="shared" si="256"/>
        <v>15.675582619687429</v>
      </c>
      <c r="I331" s="132">
        <f t="shared" si="256"/>
        <v>43.331289598786618</v>
      </c>
      <c r="J331" s="132">
        <f t="shared" si="256"/>
        <v>17.534608675331008</v>
      </c>
      <c r="K331" s="132">
        <f t="shared" si="257"/>
        <v>14.649620763335404</v>
      </c>
      <c r="L331" s="132">
        <f t="shared" si="257"/>
        <v>58.953810107281477</v>
      </c>
      <c r="M331" s="132">
        <f t="shared" si="250"/>
        <v>68.464442717769742</v>
      </c>
      <c r="N331" s="132">
        <v>0</v>
      </c>
      <c r="O331" s="132">
        <f t="shared" si="251"/>
        <v>16.181422464730286</v>
      </c>
      <c r="P331" s="132">
        <f t="shared" si="252"/>
        <v>871.19890772105953</v>
      </c>
      <c r="Q331" s="144">
        <f t="shared" si="265"/>
        <v>8.2866681304320746</v>
      </c>
      <c r="R331" s="135">
        <f t="shared" ref="R331:R337" si="268">R330-(100/180)</f>
        <v>1866.2222222222215</v>
      </c>
      <c r="S331" s="141">
        <f>[3]Biodiesel!$R20</f>
        <v>105.13259298048351</v>
      </c>
      <c r="T331" s="142">
        <f t="shared" si="255"/>
        <v>42.594356394419954</v>
      </c>
      <c r="U331" s="142">
        <f t="shared" si="255"/>
        <v>59.037454932154326</v>
      </c>
      <c r="V331" s="141">
        <f t="shared" si="241"/>
        <v>42.356832487820988</v>
      </c>
      <c r="W331" s="143">
        <f t="shared" si="242"/>
        <v>-3.3747839999999982</v>
      </c>
      <c r="X331" s="143">
        <f t="shared" si="243"/>
        <v>101.63181132657428</v>
      </c>
      <c r="Y331" s="114">
        <f t="shared" si="170"/>
        <v>-3.2090845774735199E-2</v>
      </c>
      <c r="Z331" s="102">
        <f>V331/(X332/28)</f>
        <v>10.977843319914193</v>
      </c>
      <c r="AC331" s="54" t="e">
        <f t="shared" si="176"/>
        <v>#DIV/0!</v>
      </c>
      <c r="AD331" s="54">
        <f t="shared" si="177"/>
        <v>-1.3676699265285919E-4</v>
      </c>
      <c r="AE331" s="54">
        <f t="shared" si="178"/>
        <v>0.1384893241352777</v>
      </c>
      <c r="AF331" s="54">
        <f t="shared" si="159"/>
        <v>0.88681480714937588</v>
      </c>
      <c r="AH331" s="115">
        <f t="shared" si="217"/>
        <v>497.71743445701725</v>
      </c>
      <c r="AI331" s="116">
        <f t="shared" si="218"/>
        <v>16.590581148567242</v>
      </c>
      <c r="AJ331" s="109">
        <f t="shared" si="219"/>
        <v>-0.10757352845893997</v>
      </c>
      <c r="AK331" s="117">
        <f t="shared" si="220"/>
        <v>68.928551108296702</v>
      </c>
      <c r="AL331" s="116">
        <f t="shared" si="221"/>
        <v>2.2976183702765569</v>
      </c>
      <c r="AM331" s="109">
        <f t="shared" si="222"/>
        <v>-0.23377838507306403</v>
      </c>
      <c r="AN331" s="117">
        <f t="shared" si="223"/>
        <v>218.60935448219166</v>
      </c>
      <c r="AO331" s="114">
        <f t="shared" si="164"/>
        <v>0.49218253093357894</v>
      </c>
      <c r="AP331" s="114">
        <f t="shared" si="224"/>
        <v>0.73049693374719271</v>
      </c>
      <c r="AQ331" s="114">
        <f t="shared" si="225"/>
        <v>0.25092932571970811</v>
      </c>
      <c r="AR331" s="72">
        <f t="shared" si="226"/>
        <v>1370.4784442098744</v>
      </c>
      <c r="AS331" s="117">
        <f t="shared" si="233"/>
        <v>495.74377801234709</v>
      </c>
      <c r="AT331" s="118">
        <f t="shared" si="237"/>
        <v>0.75509960923579489</v>
      </c>
      <c r="AX331" s="119">
        <f t="shared" si="179"/>
        <v>3.3913739671123713</v>
      </c>
      <c r="AY331" s="109">
        <f t="shared" si="180"/>
        <v>-5.6896097748919683E-3</v>
      </c>
      <c r="AZ331" s="120">
        <f t="shared" si="181"/>
        <v>1.0132482896930166</v>
      </c>
      <c r="BA331" s="116">
        <f t="shared" si="182"/>
        <v>14.292962778290685</v>
      </c>
      <c r="BB331" s="109">
        <f t="shared" si="183"/>
        <v>-8.3301629235606689E-2</v>
      </c>
      <c r="BC331" s="120">
        <f t="shared" si="184"/>
        <v>0.12202944495735224</v>
      </c>
      <c r="BD331" s="120">
        <f t="shared" si="185"/>
        <v>4.8972602963623073</v>
      </c>
      <c r="BE331" s="120">
        <f t="shared" si="186"/>
        <v>4.0785532934426874</v>
      </c>
      <c r="BF331" s="121"/>
      <c r="BG331" s="121" t="e">
        <f t="shared" si="187"/>
        <v>#DIV/0!</v>
      </c>
      <c r="BH331" s="120">
        <f t="shared" si="188"/>
        <v>0.6217876906956491</v>
      </c>
      <c r="BI331" s="120">
        <f t="shared" si="189"/>
        <v>1.3191979041444017</v>
      </c>
      <c r="BJ331" s="120">
        <f>SUM(L331:M331)*'[12]Yellow Grease Complex'!$BH$119/S331</f>
        <v>0</v>
      </c>
      <c r="BK331" s="120">
        <f>SUM(L331:M331)*'[12]Yellow Grease Complex'!$BH$120/S331</f>
        <v>0</v>
      </c>
      <c r="BL331" s="120">
        <f t="shared" si="266"/>
        <v>0.16128565090683247</v>
      </c>
      <c r="BM331" s="120">
        <f t="shared" si="267"/>
        <v>0.42589100064070851</v>
      </c>
      <c r="BN331" s="4">
        <f t="shared" si="214"/>
        <v>409.46087135273149</v>
      </c>
      <c r="BO331" s="109">
        <f t="shared" si="244"/>
        <v>0.15919521373128978</v>
      </c>
      <c r="BP331" s="109">
        <f t="shared" si="244"/>
        <v>7.503470404615184E-2</v>
      </c>
      <c r="BQ331" s="109">
        <f t="shared" si="245"/>
        <v>0.49218253093357894</v>
      </c>
      <c r="BR331" s="109">
        <f t="shared" si="262"/>
        <v>1.799311555691991E-2</v>
      </c>
      <c r="BS331" s="109">
        <f t="shared" si="262"/>
        <v>4.9737538941750405E-2</v>
      </c>
      <c r="BT331" s="109">
        <f t="shared" si="262"/>
        <v>2.0126986523891784E-2</v>
      </c>
      <c r="BU331" s="109" cm="1">
        <f t="array" ref="BU331">SUM(K331:M331/$P331)</f>
        <v>0.163071684697146</v>
      </c>
      <c r="EW331" s="4">
        <f>'[4]Renewable Diesel'!$AX194</f>
        <v>4955.9449999999997</v>
      </c>
      <c r="EX331" s="4">
        <f t="shared" si="215"/>
        <v>6822.1672222222214</v>
      </c>
    </row>
    <row r="332" spans="1:154">
      <c r="A332" s="30">
        <v>46082</v>
      </c>
      <c r="B332" s="132">
        <f t="shared" si="263"/>
        <v>188.18592832449426</v>
      </c>
      <c r="C332" s="132">
        <f t="shared" si="264"/>
        <v>66.247664089888303</v>
      </c>
      <c r="D332" s="132">
        <f t="shared" si="246"/>
        <v>0</v>
      </c>
      <c r="E332" s="132">
        <f t="shared" si="246"/>
        <v>0</v>
      </c>
      <c r="F332" s="132">
        <f t="shared" si="260"/>
        <v>448.3644334219822</v>
      </c>
      <c r="G332" s="132">
        <f t="shared" si="261"/>
        <v>3.2621098697082882</v>
      </c>
      <c r="H332" s="132">
        <f t="shared" si="256"/>
        <v>17.227451362410932</v>
      </c>
      <c r="I332" s="132">
        <f t="shared" si="256"/>
        <v>49.256551640036967</v>
      </c>
      <c r="J332" s="132">
        <f t="shared" si="256"/>
        <v>18.653540414655126</v>
      </c>
      <c r="K332" s="132">
        <f t="shared" si="257"/>
        <v>16.410555087199334</v>
      </c>
      <c r="L332" s="132">
        <f t="shared" si="257"/>
        <v>49.053318808694861</v>
      </c>
      <c r="M332" s="132">
        <f t="shared" si="250"/>
        <v>68.550401253872707</v>
      </c>
      <c r="N332" s="132">
        <v>0</v>
      </c>
      <c r="O332" s="132">
        <f t="shared" si="251"/>
        <v>5.0248202823469654</v>
      </c>
      <c r="P332" s="132">
        <f t="shared" si="252"/>
        <v>930.23677455528991</v>
      </c>
      <c r="Q332" s="144">
        <f t="shared" si="265"/>
        <v>8.0431832427772498</v>
      </c>
      <c r="R332" s="135">
        <f t="shared" si="268"/>
        <v>1865.6666666666658</v>
      </c>
      <c r="S332" s="141">
        <f>[3]Biodiesel!$R21</f>
        <v>115.65530045466006</v>
      </c>
      <c r="T332" s="142">
        <f t="shared" si="255"/>
        <v>44.450372877320405</v>
      </c>
      <c r="U332" s="142">
        <f t="shared" si="255"/>
        <v>63.58462772316711</v>
      </c>
      <c r="V332" s="141">
        <f t="shared" si="241"/>
        <v>39.144800487820987</v>
      </c>
      <c r="W332" s="143">
        <f t="shared" si="242"/>
        <v>-3.2120320000000007</v>
      </c>
      <c r="X332" s="143">
        <f t="shared" si="243"/>
        <v>108.03500060048751</v>
      </c>
      <c r="Y332" s="114">
        <f t="shared" si="170"/>
        <v>-0.13144618814507181</v>
      </c>
      <c r="Z332" s="102">
        <f>V332/(X333/31)</f>
        <v>11.010105691659632</v>
      </c>
      <c r="AC332" s="54" t="e">
        <f t="shared" si="176"/>
        <v>#DIV/0!</v>
      </c>
      <c r="AD332" s="54">
        <f t="shared" si="177"/>
        <v>1.455709504447622E-4</v>
      </c>
      <c r="AE332" s="54">
        <f t="shared" si="178"/>
        <v>0.13422134751804807</v>
      </c>
      <c r="AF332" s="54">
        <f t="shared" ref="AF332:AF395" si="269">(2204.622/300)/Q332</f>
        <v>0.91366064631178734</v>
      </c>
      <c r="AH332" s="115">
        <f t="shared" si="217"/>
        <v>517.8742073815788</v>
      </c>
      <c r="AI332" s="116">
        <f t="shared" si="218"/>
        <v>17.262473579385961</v>
      </c>
      <c r="AJ332" s="109">
        <f t="shared" si="219"/>
        <v>-0.22118809406174333</v>
      </c>
      <c r="AK332" s="117">
        <f t="shared" si="220"/>
        <v>69.509773959596586</v>
      </c>
      <c r="AL332" s="116">
        <f t="shared" si="221"/>
        <v>2.3169924653198861</v>
      </c>
      <c r="AM332" s="109">
        <f t="shared" si="222"/>
        <v>-0.31692705780518937</v>
      </c>
      <c r="AN332" s="117">
        <f t="shared" si="223"/>
        <v>219.15181856686993</v>
      </c>
      <c r="AO332" s="114">
        <f t="shared" ref="AO332:AO395" si="270">F332/P332</f>
        <v>0.48198958124003194</v>
      </c>
      <c r="AP332" s="114">
        <f t="shared" si="224"/>
        <v>0.75901120555421286</v>
      </c>
      <c r="AQ332" s="114">
        <f t="shared" si="225"/>
        <v>0.23558713712606977</v>
      </c>
      <c r="AR332" s="72">
        <f t="shared" si="226"/>
        <v>1361.7478924500299</v>
      </c>
      <c r="AS332" s="117">
        <f t="shared" si="233"/>
        <v>503.91877421663594</v>
      </c>
      <c r="AT332" s="118">
        <f t="shared" si="237"/>
        <v>0.75785881056408899</v>
      </c>
      <c r="AX332" s="119">
        <f t="shared" si="179"/>
        <v>3.730816143698712</v>
      </c>
      <c r="AY332" s="109">
        <f t="shared" si="180"/>
        <v>-0.11195655414610406</v>
      </c>
      <c r="AZ332" s="120">
        <f t="shared" si="181"/>
        <v>0.63935104692451805</v>
      </c>
      <c r="BA332" s="116">
        <f t="shared" si="182"/>
        <v>14.945481114066073</v>
      </c>
      <c r="BB332" s="109">
        <f t="shared" si="183"/>
        <v>-0.20388954454597752</v>
      </c>
      <c r="BC332" s="120">
        <f t="shared" si="184"/>
        <v>-1.7775522192672604</v>
      </c>
      <c r="BD332" s="120">
        <f t="shared" si="185"/>
        <v>4.7935780488091364</v>
      </c>
      <c r="BE332" s="120">
        <f t="shared" si="186"/>
        <v>3.8767305230230491</v>
      </c>
      <c r="BF332" s="121"/>
      <c r="BG332" s="121" t="e">
        <f t="shared" si="187"/>
        <v>#DIV/0!</v>
      </c>
      <c r="BH332" s="120">
        <f t="shared" si="188"/>
        <v>0.57280266299475946</v>
      </c>
      <c r="BI332" s="120">
        <f t="shared" si="189"/>
        <v>1.627127572923198</v>
      </c>
      <c r="BJ332" s="120">
        <f>SUM(L332:M332)*'[12]Yellow Grease Complex'!$BH$119/S332</f>
        <v>0</v>
      </c>
      <c r="BK332" s="120">
        <f>SUM(L332:M332)*'[12]Yellow Grease Complex'!$BH$120/S332</f>
        <v>0</v>
      </c>
      <c r="BL332" s="120">
        <f t="shared" si="266"/>
        <v>0.16130557520950642</v>
      </c>
      <c r="BM332" s="120">
        <f t="shared" si="267"/>
        <v>0.36919201131405094</v>
      </c>
      <c r="BN332" s="4">
        <f t="shared" si="214"/>
        <v>233.36313212744903</v>
      </c>
      <c r="BO332" s="109">
        <f t="shared" si="244"/>
        <v>0.20229895599908812</v>
      </c>
      <c r="BP332" s="109">
        <f t="shared" si="244"/>
        <v>7.1215916100025978E-2</v>
      </c>
      <c r="BQ332" s="109">
        <f t="shared" si="245"/>
        <v>0.48198958124003194</v>
      </c>
      <c r="BR332" s="109">
        <f t="shared" si="262"/>
        <v>1.8519426272570989E-2</v>
      </c>
      <c r="BS332" s="109">
        <f t="shared" si="262"/>
        <v>5.2950553006877857E-2</v>
      </c>
      <c r="BT332" s="109">
        <f t="shared" si="262"/>
        <v>2.0052465055009957E-2</v>
      </c>
      <c r="BU332" s="109" cm="1">
        <f t="array" ref="BU332">SUM(K332:M332/$P332)</f>
        <v>0.14406469279161097</v>
      </c>
      <c r="EW332" s="4">
        <f>'[4]Renewable Diesel'!$AX195</f>
        <v>5047.1949999999997</v>
      </c>
      <c r="EX332" s="4">
        <f t="shared" si="215"/>
        <v>6912.8616666666658</v>
      </c>
    </row>
    <row r="333" spans="1:154">
      <c r="A333" s="30">
        <v>46113</v>
      </c>
      <c r="B333" s="132">
        <f t="shared" si="263"/>
        <v>159.73648914201027</v>
      </c>
      <c r="C333" s="132">
        <f t="shared" si="264"/>
        <v>72.631155981595867</v>
      </c>
      <c r="D333" s="132">
        <f t="shared" si="246"/>
        <v>0</v>
      </c>
      <c r="E333" s="132">
        <f t="shared" si="246"/>
        <v>0</v>
      </c>
      <c r="F333" s="132">
        <f t="shared" si="260"/>
        <v>493.10688917141965</v>
      </c>
      <c r="G333" s="132">
        <f t="shared" si="261"/>
        <v>3.1727933002322852</v>
      </c>
      <c r="H333" s="132">
        <f t="shared" si="256"/>
        <v>16.18708843135526</v>
      </c>
      <c r="I333" s="132">
        <f t="shared" si="256"/>
        <v>43.776228730215763</v>
      </c>
      <c r="J333" s="132">
        <f t="shared" si="256"/>
        <v>19.126496618107158</v>
      </c>
      <c r="K333" s="132">
        <f t="shared" si="257"/>
        <v>17.70592275609728</v>
      </c>
      <c r="L333" s="132">
        <f t="shared" si="257"/>
        <v>50.390772687331463</v>
      </c>
      <c r="M333" s="132">
        <f t="shared" si="250"/>
        <v>69.846224187731465</v>
      </c>
      <c r="N333" s="132">
        <v>0</v>
      </c>
      <c r="O333" s="132">
        <f t="shared" si="251"/>
        <v>5.0979532207254774</v>
      </c>
      <c r="P333" s="132">
        <f t="shared" si="252"/>
        <v>950.77801422682194</v>
      </c>
      <c r="Q333" s="144">
        <f t="shared" si="265"/>
        <v>8.0184990248667685</v>
      </c>
      <c r="R333" s="135">
        <f t="shared" si="268"/>
        <v>1865.1111111111102</v>
      </c>
      <c r="S333" s="141">
        <f>[3]Biodiesel!$R22</f>
        <v>118.57306601625727</v>
      </c>
      <c r="T333" s="142">
        <f t="shared" si="255"/>
        <v>46.83505102888212</v>
      </c>
      <c r="U333" s="142">
        <f t="shared" si="255"/>
        <v>63.380858709540455</v>
      </c>
      <c r="V333" s="141">
        <f t="shared" si="241"/>
        <v>35.101856487820989</v>
      </c>
      <c r="W333" s="143">
        <f t="shared" si="242"/>
        <v>-4.0429439999999985</v>
      </c>
      <c r="X333" s="143">
        <f t="shared" si="243"/>
        <v>110.21590973842257</v>
      </c>
      <c r="Y333" s="114">
        <f t="shared" ref="Y333:Y396" si="271">X333/AVERAGE(X321,X309,X297,X285,X273)-1</f>
        <v>-0.12922703643729483</v>
      </c>
      <c r="Z333" s="102">
        <f>V333/(X334/30)</f>
        <v>9.0637711259195601</v>
      </c>
      <c r="AC333" s="54" t="e">
        <f t="shared" si="176"/>
        <v>#DIV/0!</v>
      </c>
      <c r="AD333" s="54">
        <f t="shared" si="177"/>
        <v>-4.1555970889950444E-5</v>
      </c>
      <c r="AE333" s="54">
        <f t="shared" si="178"/>
        <v>0.13324398861502371</v>
      </c>
      <c r="AF333" s="54">
        <f t="shared" si="269"/>
        <v>0.91647326727985756</v>
      </c>
      <c r="AH333" s="115">
        <f t="shared" si="217"/>
        <v>568.91083845324783</v>
      </c>
      <c r="AI333" s="116">
        <f t="shared" si="218"/>
        <v>18.96369461510826</v>
      </c>
      <c r="AJ333" s="109">
        <f t="shared" si="219"/>
        <v>-0.14609597199067914</v>
      </c>
      <c r="AK333" s="117">
        <f t="shared" si="220"/>
        <v>75.803949281828153</v>
      </c>
      <c r="AL333" s="116">
        <f t="shared" si="221"/>
        <v>2.5267983093942719</v>
      </c>
      <c r="AM333" s="109">
        <f t="shared" si="222"/>
        <v>-0.31012839085479948</v>
      </c>
      <c r="AN333" s="117">
        <f t="shared" si="223"/>
        <v>217.03273341083838</v>
      </c>
      <c r="AO333" s="114">
        <f t="shared" si="270"/>
        <v>0.51863514068782601</v>
      </c>
      <c r="AP333" s="114">
        <f t="shared" si="224"/>
        <v>0.76636955913184235</v>
      </c>
      <c r="AQ333" s="114">
        <f t="shared" si="225"/>
        <v>0.22826856549405028</v>
      </c>
      <c r="AR333" s="72">
        <f t="shared" si="226"/>
        <v>1442.6389698644637</v>
      </c>
      <c r="AS333" s="117">
        <f t="shared" si="233"/>
        <v>422.47214124664652</v>
      </c>
      <c r="AT333" s="118">
        <f t="shared" si="237"/>
        <v>0.75822940279566053</v>
      </c>
      <c r="AX333" s="119">
        <f t="shared" si="179"/>
        <v>3.8249376134276538</v>
      </c>
      <c r="AY333" s="109">
        <f t="shared" si="180"/>
        <v>-0.10537359153646164</v>
      </c>
      <c r="AZ333" s="120">
        <f t="shared" si="181"/>
        <v>-0.42641678170646724</v>
      </c>
      <c r="BA333" s="116">
        <f t="shared" si="182"/>
        <v>16.43689630571399</v>
      </c>
      <c r="BB333" s="109">
        <f t="shared" si="183"/>
        <v>-0.11369985184701759</v>
      </c>
      <c r="BC333" s="120">
        <f t="shared" si="184"/>
        <v>-2.7231036942860101</v>
      </c>
      <c r="BD333" s="120">
        <f t="shared" si="185"/>
        <v>5.1617850798805209</v>
      </c>
      <c r="BE333" s="120">
        <f t="shared" si="186"/>
        <v>4.1586753698669723</v>
      </c>
      <c r="BF333" s="121"/>
      <c r="BG333" s="121" t="e">
        <f t="shared" si="187"/>
        <v>#DIV/0!</v>
      </c>
      <c r="BH333" s="120">
        <f t="shared" si="188"/>
        <v>0.61254345882932282</v>
      </c>
      <c r="BI333" s="120">
        <f t="shared" si="189"/>
        <v>1.3471566057009032</v>
      </c>
      <c r="BJ333" s="120">
        <f>SUM(L333:M333)*'[12]Yellow Grease Complex'!$BH$119/S333</f>
        <v>0</v>
      </c>
      <c r="BK333" s="120">
        <f>SUM(L333:M333)*'[12]Yellow Grease Complex'!$BH$120/S333</f>
        <v>0</v>
      </c>
      <c r="BL333" s="120">
        <f t="shared" si="266"/>
        <v>0.19233536973997634</v>
      </c>
      <c r="BM333" s="120">
        <f t="shared" si="267"/>
        <v>0.34944422064699382</v>
      </c>
      <c r="BN333" s="4">
        <f t="shared" si="214"/>
        <v>-160.8301961669556</v>
      </c>
      <c r="BO333" s="109">
        <f t="shared" si="244"/>
        <v>0.16800608212623522</v>
      </c>
      <c r="BP333" s="109">
        <f t="shared" si="244"/>
        <v>7.6391286814367423E-2</v>
      </c>
      <c r="BQ333" s="109">
        <f t="shared" si="245"/>
        <v>0.51863514068782601</v>
      </c>
      <c r="BR333" s="109">
        <f t="shared" si="262"/>
        <v>1.7025097540269367E-2</v>
      </c>
      <c r="BS333" s="109">
        <f t="shared" si="262"/>
        <v>4.6042533667351199E-2</v>
      </c>
      <c r="BT333" s="109">
        <f t="shared" si="262"/>
        <v>2.0116679531826293E-2</v>
      </c>
      <c r="BU333" s="109" cm="1">
        <f t="array" ref="BU333">SUM(K333:M333/$P333)</f>
        <v>0.14508425475460346</v>
      </c>
      <c r="EW333" s="4">
        <f>'[4]Renewable Diesel'!$AX196</f>
        <v>5069.6949999999997</v>
      </c>
      <c r="EX333" s="4">
        <f t="shared" si="215"/>
        <v>6934.8061111111101</v>
      </c>
    </row>
    <row r="334" spans="1:154">
      <c r="A334" s="30">
        <v>46143</v>
      </c>
      <c r="B334" s="132">
        <f t="shared" si="263"/>
        <v>146.05446951432239</v>
      </c>
      <c r="C334" s="132">
        <f t="shared" si="264"/>
        <v>77.938449469745478</v>
      </c>
      <c r="D334" s="132">
        <f t="shared" si="246"/>
        <v>0</v>
      </c>
      <c r="E334" s="132">
        <f t="shared" si="246"/>
        <v>0</v>
      </c>
      <c r="F334" s="132">
        <f t="shared" si="260"/>
        <v>546.25113359902548</v>
      </c>
      <c r="G334" s="132">
        <f t="shared" si="261"/>
        <v>8.8168035083662666</v>
      </c>
      <c r="H334" s="132">
        <f t="shared" si="256"/>
        <v>13.495604731661501</v>
      </c>
      <c r="I334" s="132">
        <f t="shared" si="256"/>
        <v>44.613096656455042</v>
      </c>
      <c r="J334" s="132">
        <f t="shared" si="256"/>
        <v>24.555210627829283</v>
      </c>
      <c r="K334" s="132">
        <f t="shared" si="257"/>
        <v>19.655099719819834</v>
      </c>
      <c r="L334" s="132">
        <f t="shared" si="257"/>
        <v>57.752679742550995</v>
      </c>
      <c r="M334" s="132">
        <f t="shared" si="250"/>
        <v>72.679275487961974</v>
      </c>
      <c r="N334" s="132">
        <v>0</v>
      </c>
      <c r="O334" s="132">
        <f t="shared" si="251"/>
        <v>7.5799242665664313</v>
      </c>
      <c r="P334" s="132">
        <f t="shared" si="252"/>
        <v>1019.3917473243047</v>
      </c>
      <c r="Q334" s="144">
        <f t="shared" si="265"/>
        <v>7.9846632799513939</v>
      </c>
      <c r="R334" s="135">
        <f t="shared" si="268"/>
        <v>1864.5555555555545</v>
      </c>
      <c r="S334" s="141">
        <f>[3]Biodiesel!$R23</f>
        <v>127.66872084435728</v>
      </c>
      <c r="T334" s="142">
        <f t="shared" si="255"/>
        <v>51.891771546086808</v>
      </c>
      <c r="U334" s="142">
        <f t="shared" si="255"/>
        <v>64.291181443890892</v>
      </c>
      <c r="V334" s="141">
        <f t="shared" si="241"/>
        <v>31.28342666015342</v>
      </c>
      <c r="W334" s="143">
        <f t="shared" si="242"/>
        <v>-3.8184298276675683</v>
      </c>
      <c r="X334" s="143">
        <f t="shared" si="243"/>
        <v>116.18295298997771</v>
      </c>
      <c r="Y334" s="114">
        <f t="shared" si="271"/>
        <v>-0.13893313920371742</v>
      </c>
      <c r="Z334" s="102">
        <f>V334/(X335/31)</f>
        <v>8.4286631791189084</v>
      </c>
      <c r="AC334" s="54" t="e">
        <f t="shared" ref="AC334:AC397" si="272">AB334/AB322-1</f>
        <v>#DIV/0!</v>
      </c>
      <c r="AD334" s="54">
        <f t="shared" ref="AD334:AD397" si="273">Q334/AVERAGE(Q322,Q310,Q298,Q286,Q274)-1</f>
        <v>-1.1431934421568535E-4</v>
      </c>
      <c r="AE334" s="54">
        <f t="shared" ref="AE334:AE397" si="274">AK334/AH334</f>
        <v>0.13705272935273913</v>
      </c>
      <c r="AF334" s="54">
        <f t="shared" si="269"/>
        <v>0.92035690702848705</v>
      </c>
      <c r="AH334" s="115">
        <f t="shared" si="217"/>
        <v>633.00638657713716</v>
      </c>
      <c r="AI334" s="116">
        <f t="shared" si="218"/>
        <v>21.100212885904572</v>
      </c>
      <c r="AJ334" s="109">
        <f t="shared" si="219"/>
        <v>-0.13158902649277782</v>
      </c>
      <c r="AK334" s="117">
        <f t="shared" si="220"/>
        <v>86.755252978111741</v>
      </c>
      <c r="AL334" s="116">
        <f t="shared" si="221"/>
        <v>2.8918417659370581</v>
      </c>
      <c r="AM334" s="109">
        <f t="shared" si="222"/>
        <v>-0.28044288432388409</v>
      </c>
      <c r="AN334" s="117">
        <f t="shared" si="223"/>
        <v>232.75096696627864</v>
      </c>
      <c r="AO334" s="114">
        <f t="shared" si="270"/>
        <v>0.53585987431507387</v>
      </c>
      <c r="AP334" s="114">
        <f t="shared" si="224"/>
        <v>0.7642408898603853</v>
      </c>
      <c r="AQ334" s="114">
        <f t="shared" si="225"/>
        <v>0.22832337771735198</v>
      </c>
      <c r="AR334" s="72">
        <f t="shared" si="226"/>
        <v>1503.1962292964647</v>
      </c>
      <c r="AS334" s="117">
        <f t="shared" si="233"/>
        <v>361.35932625908981</v>
      </c>
      <c r="AT334" s="118">
        <f t="shared" si="237"/>
        <v>0.75874709547019414</v>
      </c>
      <c r="AX334" s="119">
        <f t="shared" ref="AX334:AX397" si="275">S334/31</f>
        <v>4.1183458336889442</v>
      </c>
      <c r="AY334" s="109">
        <f t="shared" ref="AY334:AY397" si="276">AX334/AVERAGE(AX322,AX310,AX298,AX286,AX274)-1</f>
        <v>-0.10537649654010817</v>
      </c>
      <c r="AZ334" s="120">
        <f t="shared" ref="AZ334:AZ397" si="277">AX334-AX322</f>
        <v>-0.33069406599488005</v>
      </c>
      <c r="BA334" s="116">
        <f t="shared" ref="BA334:BA397" si="278">F334/30</f>
        <v>18.208371119967516</v>
      </c>
      <c r="BB334" s="109">
        <f t="shared" ref="BB334:BB397" si="279">BA334/AVERAGE(BA322,BA310,BA298,BA286,BA274)-1</f>
        <v>-0.10208835821748552</v>
      </c>
      <c r="BC334" s="120">
        <f t="shared" ref="BC334:BC397" si="280">BA334-BA322</f>
        <v>-1.1644955466991505</v>
      </c>
      <c r="BD334" s="120">
        <f t="shared" ref="BD334:BD397" si="281">AH334/X334</f>
        <v>5.4483585611026966</v>
      </c>
      <c r="BE334" s="120">
        <f t="shared" ref="BE334:BE397" si="282">F334/S334</f>
        <v>4.2786606616429399</v>
      </c>
      <c r="BF334" s="121"/>
      <c r="BG334" s="121" t="e">
        <f t="shared" ref="BG334:BG397" si="283">AVERAGE(BF332:BF334)</f>
        <v>#DIV/0!</v>
      </c>
      <c r="BH334" s="120">
        <f t="shared" ref="BH334:BH397" si="284">C334/S334</f>
        <v>0.61047411577626232</v>
      </c>
      <c r="BI334" s="120">
        <f t="shared" ref="BI334:BI397" si="285">B334/S334</f>
        <v>1.1440113799869542</v>
      </c>
      <c r="BJ334" s="120">
        <f>SUM(L334:M334)*'[12]Yellow Grease Complex'!$BH$119/S334</f>
        <v>0</v>
      </c>
      <c r="BK334" s="120">
        <f>SUM(L334:M334)*'[12]Yellow Grease Complex'!$BH$120/S334</f>
        <v>0</v>
      </c>
      <c r="BL334" s="120">
        <f t="shared" si="266"/>
        <v>0.14567173590236887</v>
      </c>
      <c r="BM334" s="120">
        <f t="shared" si="267"/>
        <v>0.3946836563937991</v>
      </c>
      <c r="BN334" s="4">
        <f t="shared" si="214"/>
        <v>-120.70333408813121</v>
      </c>
      <c r="BO334" s="109">
        <f t="shared" si="244"/>
        <v>0.14327609566948679</v>
      </c>
      <c r="BP334" s="109">
        <f t="shared" si="244"/>
        <v>7.6455837193422457E-2</v>
      </c>
      <c r="BQ334" s="109">
        <f t="shared" si="245"/>
        <v>0.53585987431507387</v>
      </c>
      <c r="BR334" s="109">
        <f t="shared" si="262"/>
        <v>1.3238879721250157E-2</v>
      </c>
      <c r="BS334" s="109">
        <f t="shared" si="262"/>
        <v>4.3764427928277151E-2</v>
      </c>
      <c r="BT334" s="109">
        <f t="shared" si="262"/>
        <v>2.4088100273797292E-2</v>
      </c>
      <c r="BU334" s="109" cm="1">
        <f t="array" ref="BU334">SUM(K334:M334/$P334)</f>
        <v>0.14723196979402736</v>
      </c>
      <c r="EW334" s="4">
        <f>'[4]Renewable Diesel'!$AX197</f>
        <v>5114.6949999999997</v>
      </c>
      <c r="EX334" s="4">
        <f t="shared" si="215"/>
        <v>6979.2505555555545</v>
      </c>
    </row>
    <row r="335" spans="1:154">
      <c r="A335" s="30">
        <v>46174</v>
      </c>
      <c r="B335" s="132">
        <f t="shared" si="263"/>
        <v>201.07254793733713</v>
      </c>
      <c r="C335" s="132">
        <f t="shared" si="264"/>
        <v>79.91066150211779</v>
      </c>
      <c r="D335" s="132">
        <f t="shared" ref="D335:E350" si="286">$P335*AVERAGE(D323/$P323,D311/$P311,D299/$P299,D287/$P287,D275/$P275)</f>
        <v>1.7613090029691983E-2</v>
      </c>
      <c r="E335" s="132">
        <f t="shared" si="286"/>
        <v>0</v>
      </c>
      <c r="F335" s="132">
        <f t="shared" si="260"/>
        <v>461.83533453162818</v>
      </c>
      <c r="G335" s="132">
        <f t="shared" si="261"/>
        <v>19.38044373390181</v>
      </c>
      <c r="H335" s="132">
        <f t="shared" ref="H335:L350" si="287">$P335*AVERAGE(H323/$P323,H311/$P311,H299/$P299,H287/$P287,H275/$P275)</f>
        <v>12.057458411821838</v>
      </c>
      <c r="I335" s="132">
        <f t="shared" si="287"/>
        <v>49.855155651675858</v>
      </c>
      <c r="J335" s="132">
        <f t="shared" si="287"/>
        <v>18.400779839275149</v>
      </c>
      <c r="K335" s="132">
        <f t="shared" si="287"/>
        <v>21.200785486693913</v>
      </c>
      <c r="L335" s="132">
        <f t="shared" si="287"/>
        <v>52.026001251114543</v>
      </c>
      <c r="M335" s="132">
        <f t="shared" si="250"/>
        <v>75.644951386111089</v>
      </c>
      <c r="N335" s="132">
        <v>0</v>
      </c>
      <c r="O335" s="132">
        <f t="shared" si="251"/>
        <v>9.0217808647975932</v>
      </c>
      <c r="P335" s="132">
        <f t="shared" si="252"/>
        <v>1000.4235136865046</v>
      </c>
      <c r="Q335" s="144">
        <f t="shared" si="265"/>
        <v>7.9199594337411092</v>
      </c>
      <c r="R335" s="135">
        <f t="shared" si="268"/>
        <v>1863.9999999999989</v>
      </c>
      <c r="S335" s="141">
        <f>[3]Biodiesel!$R24</f>
        <v>126.316747207623</v>
      </c>
      <c r="T335" s="142">
        <f t="shared" si="255"/>
        <v>51.533679799463542</v>
      </c>
      <c r="U335" s="142">
        <f t="shared" si="255"/>
        <v>63.524450517962762</v>
      </c>
      <c r="V335" s="141">
        <f t="shared" si="241"/>
        <v>28.367295687410298</v>
      </c>
      <c r="W335" s="143">
        <f t="shared" si="242"/>
        <v>-2.9161309727431224</v>
      </c>
      <c r="X335" s="143">
        <f t="shared" si="243"/>
        <v>115.0581303174263</v>
      </c>
      <c r="Y335" s="114">
        <f t="shared" si="271"/>
        <v>-0.14268338802742608</v>
      </c>
      <c r="Z335" s="102">
        <f>V335/(X336/30)</f>
        <v>7.1607562265463338</v>
      </c>
      <c r="AC335" s="54" t="e">
        <f t="shared" si="272"/>
        <v>#DIV/0!</v>
      </c>
      <c r="AD335" s="54">
        <f t="shared" si="273"/>
        <v>-2.1637294501541948E-4</v>
      </c>
      <c r="AE335" s="54">
        <f t="shared" si="274"/>
        <v>0.17697544475489058</v>
      </c>
      <c r="AF335" s="54">
        <f t="shared" si="269"/>
        <v>0.92787596470411637</v>
      </c>
      <c r="AH335" s="115">
        <f t="shared" si="217"/>
        <v>561.14405285767748</v>
      </c>
      <c r="AI335" s="116">
        <f t="shared" si="218"/>
        <v>18.704801761922582</v>
      </c>
      <c r="AJ335" s="109">
        <f t="shared" si="219"/>
        <v>-0.18426952342486314</v>
      </c>
      <c r="AK335" s="117">
        <f t="shared" si="220"/>
        <v>99.308718326049302</v>
      </c>
      <c r="AL335" s="116">
        <f t="shared" si="221"/>
        <v>3.3102906108683099</v>
      </c>
      <c r="AM335" s="109">
        <f t="shared" si="222"/>
        <v>-0.23484704491959385</v>
      </c>
      <c r="AN335" s="117">
        <f t="shared" si="223"/>
        <v>229.18513202669237</v>
      </c>
      <c r="AO335" s="114">
        <f t="shared" si="270"/>
        <v>0.46163982374803531</v>
      </c>
      <c r="AP335" s="114">
        <f t="shared" si="224"/>
        <v>0.76189392828871949</v>
      </c>
      <c r="AQ335" s="114">
        <f t="shared" si="225"/>
        <v>0.22908811007665944</v>
      </c>
      <c r="AR335" s="72">
        <f t="shared" si="226"/>
        <v>1536.8537576927465</v>
      </c>
      <c r="AS335" s="117">
        <f t="shared" si="233"/>
        <v>327.14624230725235</v>
      </c>
      <c r="AT335" s="118">
        <f t="shared" si="237"/>
        <v>0.75938705011711127</v>
      </c>
      <c r="AX335" s="119">
        <f t="shared" si="275"/>
        <v>4.074733780891064</v>
      </c>
      <c r="AY335" s="109">
        <f t="shared" si="276"/>
        <v>-0.10794558055166859</v>
      </c>
      <c r="AZ335" s="120">
        <f t="shared" si="277"/>
        <v>-0.42837335447066405</v>
      </c>
      <c r="BA335" s="116">
        <f t="shared" si="278"/>
        <v>15.394511151054273</v>
      </c>
      <c r="BB335" s="109">
        <f t="shared" si="279"/>
        <v>-0.17250773271619047</v>
      </c>
      <c r="BC335" s="120">
        <f t="shared" si="280"/>
        <v>-3.8685082831123925</v>
      </c>
      <c r="BD335" s="120">
        <f t="shared" si="281"/>
        <v>4.8770482477820041</v>
      </c>
      <c r="BE335" s="120">
        <f t="shared" si="282"/>
        <v>3.6561686770838349</v>
      </c>
      <c r="BF335" s="121"/>
      <c r="BG335" s="121" t="e">
        <f t="shared" si="283"/>
        <v>#DIV/0!</v>
      </c>
      <c r="BH335" s="120">
        <f t="shared" si="284"/>
        <v>0.63262127365242449</v>
      </c>
      <c r="BI335" s="120">
        <f t="shared" si="285"/>
        <v>1.5918122686205678</v>
      </c>
      <c r="BJ335" s="120">
        <f>SUM(L335:M335)*'[12]Yellow Grease Complex'!$BH$119/S335</f>
        <v>0</v>
      </c>
      <c r="BK335" s="120">
        <f>SUM(L335:M335)*'[12]Yellow Grease Complex'!$BH$120/S335</f>
        <v>0</v>
      </c>
      <c r="BL335" s="120">
        <f t="shared" si="266"/>
        <v>0.14206524864481712</v>
      </c>
      <c r="BM335" s="120">
        <f t="shared" si="267"/>
        <v>0.39466400346169805</v>
      </c>
      <c r="BN335" s="4">
        <f t="shared" si="214"/>
        <v>-161.56815019451869</v>
      </c>
      <c r="BO335" s="109">
        <f t="shared" si="244"/>
        <v>0.20098742701118255</v>
      </c>
      <c r="BP335" s="109">
        <f t="shared" si="244"/>
        <v>7.987683257028963E-2</v>
      </c>
      <c r="BQ335" s="109">
        <f t="shared" si="245"/>
        <v>0.46163982374803531</v>
      </c>
      <c r="BR335" s="109">
        <f t="shared" si="262"/>
        <v>1.205235407491651E-2</v>
      </c>
      <c r="BS335" s="109">
        <f t="shared" si="262"/>
        <v>4.9834050249341302E-2</v>
      </c>
      <c r="BT335" s="109">
        <f t="shared" si="262"/>
        <v>1.8392990156208249E-2</v>
      </c>
      <c r="BU335" s="109" cm="1">
        <f t="array" ref="BU335">SUM(K335:M335/$P335)</f>
        <v>0.14880871559619338</v>
      </c>
      <c r="EW335" s="4">
        <f>'[4]Renewable Diesel'!$AX198</f>
        <v>5119.6949999999997</v>
      </c>
      <c r="EX335" s="4">
        <f t="shared" si="215"/>
        <v>6983.6949999999988</v>
      </c>
    </row>
    <row r="336" spans="1:154">
      <c r="A336" s="30">
        <v>46204</v>
      </c>
      <c r="B336" s="132">
        <f t="shared" si="263"/>
        <v>150.41333939581864</v>
      </c>
      <c r="C336" s="132">
        <f t="shared" si="264"/>
        <v>74.395547727545164</v>
      </c>
      <c r="D336" s="132">
        <f t="shared" si="286"/>
        <v>1.6291516263425662E-2</v>
      </c>
      <c r="E336" s="132">
        <f t="shared" si="286"/>
        <v>0</v>
      </c>
      <c r="F336" s="132">
        <f t="shared" si="260"/>
        <v>533.67073822780458</v>
      </c>
      <c r="G336" s="132">
        <f t="shared" si="261"/>
        <v>11.229172178757574</v>
      </c>
      <c r="H336" s="132">
        <f t="shared" si="287"/>
        <v>12.532552040066204</v>
      </c>
      <c r="I336" s="132">
        <f t="shared" si="287"/>
        <v>51.149841134353366</v>
      </c>
      <c r="J336" s="132">
        <f t="shared" si="287"/>
        <v>18.412155238779022</v>
      </c>
      <c r="K336" s="132">
        <f t="shared" si="287"/>
        <v>19.825420220655595</v>
      </c>
      <c r="L336" s="132">
        <f t="shared" si="287"/>
        <v>50.32103913398975</v>
      </c>
      <c r="M336" s="132">
        <f t="shared" si="250"/>
        <v>72.092501550801401</v>
      </c>
      <c r="N336" s="132">
        <v>0</v>
      </c>
      <c r="O336" s="132">
        <f t="shared" si="251"/>
        <v>14.386258341213646</v>
      </c>
      <c r="P336" s="132">
        <f t="shared" si="252"/>
        <v>1008.4448567060484</v>
      </c>
      <c r="Q336" s="144">
        <f t="shared" si="265"/>
        <v>7.7809994242712115</v>
      </c>
      <c r="R336" s="135">
        <f t="shared" si="268"/>
        <v>1863.4444444444432</v>
      </c>
      <c r="S336" s="141">
        <f>[3]Biodiesel!$R25</f>
        <v>129.60351257197297</v>
      </c>
      <c r="T336" s="142">
        <f t="shared" ref="T336:U351" si="288">($S336+$V335)*AVERAGE(T335/($S335+$V334),T288/($S288+$V287),T300/($S300+$V299),T312/($S312+$V311),T324/($S324+$V323))</f>
        <v>51.704198021112063</v>
      </c>
      <c r="U336" s="142">
        <f t="shared" si="288"/>
        <v>67.140633962891854</v>
      </c>
      <c r="V336" s="141">
        <f t="shared" si="241"/>
        <v>28.933276631142036</v>
      </c>
      <c r="W336" s="143">
        <f t="shared" si="242"/>
        <v>0.5659809437317378</v>
      </c>
      <c r="X336" s="143">
        <f t="shared" si="243"/>
        <v>118.84483198400392</v>
      </c>
      <c r="Y336" s="114">
        <f t="shared" si="271"/>
        <v>-0.14614634513030278</v>
      </c>
      <c r="Z336" s="102">
        <f>V336/(X337/31)</f>
        <v>7.3581061929839242</v>
      </c>
      <c r="AC336" s="54" t="e">
        <f t="shared" si="272"/>
        <v>#DIV/0!</v>
      </c>
      <c r="AD336" s="54">
        <f t="shared" si="273"/>
        <v>-7.2175708100918889E-5</v>
      </c>
      <c r="AE336" s="54">
        <f t="shared" si="274"/>
        <v>0.13828417024368481</v>
      </c>
      <c r="AF336" s="54">
        <f t="shared" si="269"/>
        <v>0.94444679909333129</v>
      </c>
      <c r="AH336" s="115">
        <f t="shared" si="217"/>
        <v>619.31174965037076</v>
      </c>
      <c r="AI336" s="116">
        <f t="shared" si="218"/>
        <v>20.643724988345692</v>
      </c>
      <c r="AJ336" s="109">
        <f t="shared" si="219"/>
        <v>-0.16801852350631097</v>
      </c>
      <c r="AK336" s="117">
        <f t="shared" si="220"/>
        <v>85.641011422566166</v>
      </c>
      <c r="AL336" s="116">
        <f t="shared" si="221"/>
        <v>2.8547003807522056</v>
      </c>
      <c r="AM336" s="109">
        <f t="shared" si="222"/>
        <v>-0.27746688540270448</v>
      </c>
      <c r="AN336" s="117">
        <f t="shared" si="223"/>
        <v>224.33350931864533</v>
      </c>
      <c r="AO336" s="114">
        <f t="shared" si="270"/>
        <v>0.52920170565495206</v>
      </c>
      <c r="AP336" s="114">
        <f t="shared" si="224"/>
        <v>0.76327930469137839</v>
      </c>
      <c r="AQ336" s="114">
        <f t="shared" si="225"/>
        <v>0.22245490948449181</v>
      </c>
      <c r="AR336" s="72">
        <f t="shared" si="226"/>
        <v>1525.9768415732301</v>
      </c>
      <c r="AS336" s="117">
        <f t="shared" si="233"/>
        <v>337.4676028712131</v>
      </c>
      <c r="AT336" s="118">
        <f t="shared" si="237"/>
        <v>0.76006482966372735</v>
      </c>
      <c r="AX336" s="119">
        <f t="shared" si="275"/>
        <v>4.180758470063644</v>
      </c>
      <c r="AY336" s="109">
        <f t="shared" si="276"/>
        <v>-0.1146104028387871</v>
      </c>
      <c r="AZ336" s="120">
        <f t="shared" si="277"/>
        <v>-0.25182331576465788</v>
      </c>
      <c r="BA336" s="116">
        <f t="shared" si="278"/>
        <v>17.789024607593486</v>
      </c>
      <c r="BB336" s="109">
        <f t="shared" si="279"/>
        <v>-0.14729034758194126</v>
      </c>
      <c r="BC336" s="120">
        <f t="shared" si="280"/>
        <v>-0.88816718784191906</v>
      </c>
      <c r="BD336" s="120">
        <f t="shared" si="281"/>
        <v>5.2110953359227929</v>
      </c>
      <c r="BE336" s="120">
        <f t="shared" si="282"/>
        <v>4.1177181670245258</v>
      </c>
      <c r="BF336" s="121"/>
      <c r="BG336" s="121" t="e">
        <f t="shared" si="283"/>
        <v>#DIV/0!</v>
      </c>
      <c r="BH336" s="120">
        <f t="shared" si="284"/>
        <v>0.57402416224044039</v>
      </c>
      <c r="BI336" s="120">
        <f t="shared" si="285"/>
        <v>1.1605652995885378</v>
      </c>
      <c r="BJ336" s="120">
        <f>SUM(L336:M336)*'[12]Yellow Grease Complex'!$BH$119/S336</f>
        <v>0</v>
      </c>
      <c r="BK336" s="120">
        <f>SUM(L336:M336)*'[12]Yellow Grease Complex'!$BH$120/S336</f>
        <v>0</v>
      </c>
      <c r="BL336" s="120">
        <f t="shared" si="266"/>
        <v>0.15384562903095542</v>
      </c>
      <c r="BM336" s="120">
        <f t="shared" si="267"/>
        <v>0.40362301822078922</v>
      </c>
      <c r="BN336" s="4">
        <f t="shared" si="214"/>
        <v>-91.915510254100127</v>
      </c>
      <c r="BO336" s="109">
        <f t="shared" si="244"/>
        <v>0.14915375728834979</v>
      </c>
      <c r="BP336" s="109">
        <f t="shared" si="244"/>
        <v>7.3772549121375236E-2</v>
      </c>
      <c r="BQ336" s="109">
        <f t="shared" si="245"/>
        <v>0.52920170565495206</v>
      </c>
      <c r="BR336" s="109">
        <f t="shared" si="262"/>
        <v>1.2427602715930472E-2</v>
      </c>
      <c r="BS336" s="109">
        <f t="shared" si="262"/>
        <v>5.0721505290262023E-2</v>
      </c>
      <c r="BT336" s="109">
        <f t="shared" si="262"/>
        <v>1.8257969304261105E-2</v>
      </c>
      <c r="BU336" s="109" cm="1">
        <f t="array" ref="BU336">SUM(K336:M336/$P336)</f>
        <v>0.14104783217403821</v>
      </c>
      <c r="EW336" s="4">
        <f>'[4]Renewable Diesel'!$AX199</f>
        <v>5129.6949999999997</v>
      </c>
      <c r="EX336" s="4">
        <f t="shared" si="215"/>
        <v>6993.1394444444431</v>
      </c>
    </row>
    <row r="337" spans="1:154">
      <c r="A337" s="30">
        <v>46235</v>
      </c>
      <c r="B337" s="132">
        <f t="shared" si="263"/>
        <v>169.35432999198324</v>
      </c>
      <c r="C337" s="132">
        <f t="shared" si="264"/>
        <v>67.740123140061868</v>
      </c>
      <c r="D337" s="132">
        <f t="shared" si="286"/>
        <v>1.6013844076813447E-2</v>
      </c>
      <c r="E337" s="132">
        <f t="shared" si="286"/>
        <v>0</v>
      </c>
      <c r="F337" s="132">
        <f t="shared" si="260"/>
        <v>501.06467126689108</v>
      </c>
      <c r="G337" s="132">
        <f t="shared" si="261"/>
        <v>8.6872792525680769</v>
      </c>
      <c r="H337" s="132">
        <f t="shared" si="287"/>
        <v>14.602564853437045</v>
      </c>
      <c r="I337" s="132">
        <f t="shared" si="287"/>
        <v>51.871547921701215</v>
      </c>
      <c r="J337" s="132">
        <f t="shared" si="287"/>
        <v>19.771446519579193</v>
      </c>
      <c r="K337" s="132">
        <f t="shared" si="287"/>
        <v>20.945619358546097</v>
      </c>
      <c r="L337" s="132">
        <f t="shared" si="287"/>
        <v>43.668905375623218</v>
      </c>
      <c r="M337" s="132">
        <f t="shared" si="250"/>
        <v>72.511119405669703</v>
      </c>
      <c r="N337" s="132">
        <v>0</v>
      </c>
      <c r="O337" s="132">
        <f t="shared" si="251"/>
        <v>21.824019628455726</v>
      </c>
      <c r="P337" s="132">
        <f t="shared" si="252"/>
        <v>992.05764055859333</v>
      </c>
      <c r="Q337" s="144">
        <f t="shared" si="265"/>
        <v>7.7194013900582652</v>
      </c>
      <c r="R337" s="135">
        <f t="shared" si="268"/>
        <v>1862.8888888888875</v>
      </c>
      <c r="S337" s="141">
        <f>[3]Biodiesel!$R26</f>
        <v>128.51484077978557</v>
      </c>
      <c r="T337" s="142">
        <f t="shared" si="288"/>
        <v>52.97189638773127</v>
      </c>
      <c r="U337" s="142">
        <f t="shared" si="288"/>
        <v>68.925172238519636</v>
      </c>
      <c r="V337" s="141">
        <f t="shared" si="241"/>
        <v>32.679511122640939</v>
      </c>
      <c r="W337" s="143">
        <f t="shared" si="242"/>
        <v>3.7462344914989032</v>
      </c>
      <c r="X337" s="143">
        <f t="shared" si="243"/>
        <v>121.8970686262509</v>
      </c>
      <c r="Y337" s="114">
        <f t="shared" si="271"/>
        <v>-0.12873934487219985</v>
      </c>
      <c r="Z337" s="102">
        <f>V337/(X338/31)</f>
        <v>8.3915797946740955</v>
      </c>
      <c r="AC337" s="54" t="e">
        <f t="shared" si="272"/>
        <v>#DIV/0!</v>
      </c>
      <c r="AD337" s="54">
        <f t="shared" si="273"/>
        <v>-7.6609244342051852E-5</v>
      </c>
      <c r="AE337" s="54">
        <f t="shared" si="274"/>
        <v>0.13236769820341349</v>
      </c>
      <c r="AF337" s="54">
        <f t="shared" si="269"/>
        <v>0.95198314333859657</v>
      </c>
      <c r="AH337" s="115">
        <f t="shared" si="217"/>
        <v>577.50808750359784</v>
      </c>
      <c r="AI337" s="116">
        <f t="shared" si="218"/>
        <v>19.25026958345326</v>
      </c>
      <c r="AJ337" s="109">
        <f t="shared" si="219"/>
        <v>-0.17619339220456887</v>
      </c>
      <c r="AK337" s="117">
        <f t="shared" si="220"/>
        <v>76.443416236706753</v>
      </c>
      <c r="AL337" s="116">
        <f t="shared" si="221"/>
        <v>2.5481138745568916</v>
      </c>
      <c r="AM337" s="109">
        <f t="shared" si="222"/>
        <v>-0.29149160780891181</v>
      </c>
      <c r="AN337" s="117">
        <f t="shared" si="223"/>
        <v>223.37120343455649</v>
      </c>
      <c r="AO337" s="114">
        <f t="shared" si="270"/>
        <v>0.50507616773634134</v>
      </c>
      <c r="AP337" s="114">
        <f t="shared" si="224"/>
        <v>0.75284175733483449</v>
      </c>
      <c r="AQ337" s="114">
        <f t="shared" si="225"/>
        <v>0.22515950112413216</v>
      </c>
      <c r="AR337" s="72">
        <f t="shared" si="226"/>
        <v>1513.1586091813463</v>
      </c>
      <c r="AS337" s="117">
        <f t="shared" si="233"/>
        <v>349.73027970754129</v>
      </c>
      <c r="AT337" s="118">
        <f t="shared" si="237"/>
        <v>0.76068623627874743</v>
      </c>
      <c r="AX337" s="119">
        <f t="shared" si="275"/>
        <v>4.145640025154373</v>
      </c>
      <c r="AY337" s="109">
        <f t="shared" si="276"/>
        <v>-0.11441984758503798</v>
      </c>
      <c r="AZ337" s="120">
        <f t="shared" si="277"/>
        <v>-0.49109221327313435</v>
      </c>
      <c r="BA337" s="116">
        <f t="shared" si="278"/>
        <v>16.70215570889637</v>
      </c>
      <c r="BB337" s="109">
        <f t="shared" si="279"/>
        <v>-0.1552200575983117</v>
      </c>
      <c r="BC337" s="120">
        <f t="shared" si="280"/>
        <v>-1.8184705757873836</v>
      </c>
      <c r="BD337" s="120">
        <f t="shared" si="281"/>
        <v>4.7376700195662433</v>
      </c>
      <c r="BE337" s="120">
        <f t="shared" si="282"/>
        <v>3.8988856713092144</v>
      </c>
      <c r="BF337" s="121"/>
      <c r="BG337" s="121" t="e">
        <f t="shared" si="283"/>
        <v>#DIV/0!</v>
      </c>
      <c r="BH337" s="120">
        <f t="shared" si="284"/>
        <v>0.52709961533654159</v>
      </c>
      <c r="BI337" s="120">
        <f t="shared" si="285"/>
        <v>1.3177803354413944</v>
      </c>
      <c r="BJ337" s="120">
        <f>SUM(L337:M337)*'[12]Yellow Grease Complex'!$BH$119/S337</f>
        <v>0</v>
      </c>
      <c r="BK337" s="120">
        <f>SUM(L337:M337)*'[12]Yellow Grease Complex'!$BH$120/S337</f>
        <v>0</v>
      </c>
      <c r="BL337" s="120">
        <f t="shared" si="266"/>
        <v>0.12561977463720414</v>
      </c>
      <c r="BM337" s="120">
        <f t="shared" si="267"/>
        <v>0.4200978724759995</v>
      </c>
      <c r="BN337" s="4">
        <f t="shared" si="214"/>
        <v>-179.24865784469398</v>
      </c>
      <c r="BO337" s="109">
        <f t="shared" si="244"/>
        <v>0.17071017153461535</v>
      </c>
      <c r="BP337" s="109">
        <f t="shared" si="244"/>
        <v>6.8282446876695338E-2</v>
      </c>
      <c r="BQ337" s="109">
        <f t="shared" si="245"/>
        <v>0.50507616773634134</v>
      </c>
      <c r="BR337" s="109">
        <f t="shared" si="262"/>
        <v>1.471947219237669E-2</v>
      </c>
      <c r="BS337" s="109">
        <f t="shared" si="262"/>
        <v>5.2286828709362229E-2</v>
      </c>
      <c r="BT337" s="109">
        <f t="shared" si="262"/>
        <v>1.992973564363314E-2</v>
      </c>
      <c r="BU337" s="109" cm="1">
        <f t="array" ref="BU337">SUM(K337:M337/$P337)</f>
        <v>0.13822346457876006</v>
      </c>
      <c r="EW337" s="4">
        <f>'[4]Renewable Diesel'!$AX200</f>
        <v>5137.1949999999997</v>
      </c>
      <c r="EX337" s="4">
        <f t="shared" si="215"/>
        <v>7000.0838888888875</v>
      </c>
    </row>
    <row r="338" spans="1:154" ht="12" thickBot="1">
      <c r="A338" s="111">
        <v>46266</v>
      </c>
      <c r="B338" s="136">
        <f t="shared" si="263"/>
        <v>141.54544747622813</v>
      </c>
      <c r="C338" s="132">
        <f t="shared" si="264"/>
        <v>56.075022133037024</v>
      </c>
      <c r="D338" s="136">
        <f t="shared" si="286"/>
        <v>0</v>
      </c>
      <c r="E338" s="136">
        <f t="shared" si="286"/>
        <v>0</v>
      </c>
      <c r="F338" s="136">
        <f t="shared" si="260"/>
        <v>510.94886124516131</v>
      </c>
      <c r="G338" s="136">
        <f t="shared" si="261"/>
        <v>12.53737959106059</v>
      </c>
      <c r="H338" s="132">
        <f t="shared" si="287"/>
        <v>15.030862402204335</v>
      </c>
      <c r="I338" s="136">
        <f t="shared" si="287"/>
        <v>51.214857477225358</v>
      </c>
      <c r="J338" s="132">
        <f t="shared" si="287"/>
        <v>15.314523771441227</v>
      </c>
      <c r="K338" s="136">
        <f t="shared" si="287"/>
        <v>20.451240595469695</v>
      </c>
      <c r="L338" s="132">
        <f t="shared" si="287"/>
        <v>51.066051769828661</v>
      </c>
      <c r="M338" s="136">
        <f t="shared" si="250"/>
        <v>68.59227369886095</v>
      </c>
      <c r="N338" s="132">
        <v>0</v>
      </c>
      <c r="O338" s="136">
        <f t="shared" si="251"/>
        <v>4.5022427181312832</v>
      </c>
      <c r="P338" s="136">
        <f t="shared" si="252"/>
        <v>947.27876287864854</v>
      </c>
      <c r="Q338" s="145">
        <f t="shared" si="265"/>
        <v>7.7702020962175018</v>
      </c>
      <c r="R338" s="135">
        <f>R337-(100/180)</f>
        <v>1862.3333333333319</v>
      </c>
      <c r="S338" s="141">
        <f>[3]Biodiesel!$R27</f>
        <v>121.91172779660126</v>
      </c>
      <c r="T338" s="142">
        <f t="shared" si="288"/>
        <v>52.135736029750518</v>
      </c>
      <c r="U338" s="142">
        <f t="shared" si="288"/>
        <v>68.588236045785649</v>
      </c>
      <c r="V338" s="141">
        <f t="shared" si="241"/>
        <v>36.541194189897467</v>
      </c>
      <c r="W338" s="143">
        <f t="shared" si="242"/>
        <v>3.8616830672565285</v>
      </c>
      <c r="X338" s="143">
        <f t="shared" si="243"/>
        <v>120.72397207553617</v>
      </c>
      <c r="Y338" s="114">
        <f t="shared" si="271"/>
        <v>-0.10458690556914263</v>
      </c>
      <c r="Z338" s="102">
        <f>V338/(X339/30)</f>
        <v>8.6015159371697649</v>
      </c>
      <c r="AC338" s="54" t="e">
        <f t="shared" si="272"/>
        <v>#DIV/0!</v>
      </c>
      <c r="AD338" s="54">
        <f t="shared" si="273"/>
        <v>-1.1215848923096239E-4</v>
      </c>
      <c r="AE338" s="54">
        <f t="shared" si="274"/>
        <v>0.1183867972344745</v>
      </c>
      <c r="AF338" s="54">
        <f t="shared" si="269"/>
        <v>0.9457591847678366</v>
      </c>
      <c r="AH338" s="115">
        <f t="shared" si="217"/>
        <v>579.56126296925891</v>
      </c>
      <c r="AI338" s="116">
        <f t="shared" si="218"/>
        <v>19.318708765641965</v>
      </c>
      <c r="AJ338" s="109">
        <f t="shared" si="219"/>
        <v>-0.16814467570835356</v>
      </c>
      <c r="AK338" s="117">
        <f t="shared" si="220"/>
        <v>68.612401724097609</v>
      </c>
      <c r="AL338" s="116">
        <f t="shared" si="221"/>
        <v>2.2870800574699204</v>
      </c>
      <c r="AM338" s="109">
        <f t="shared" si="222"/>
        <v>-0.25610790030043129</v>
      </c>
      <c r="AN338" s="117">
        <f t="shared" si="223"/>
        <v>221.66980971503023</v>
      </c>
      <c r="AO338" s="114">
        <f t="shared" si="270"/>
        <v>0.53938595613867524</v>
      </c>
      <c r="AP338" s="114">
        <f t="shared" si="224"/>
        <v>0.76124023751376413</v>
      </c>
      <c r="AQ338" s="114">
        <f t="shared" si="225"/>
        <v>0.23400694536992098</v>
      </c>
      <c r="AR338" s="72">
        <f t="shared" si="226"/>
        <v>1483.2593548586485</v>
      </c>
      <c r="AS338" s="117">
        <f t="shared" si="233"/>
        <v>379.07397847468337</v>
      </c>
      <c r="AT338" s="118">
        <f t="shared" si="237"/>
        <v>0.76129118874984747</v>
      </c>
      <c r="AX338" s="119">
        <f t="shared" si="275"/>
        <v>3.9326363805355244</v>
      </c>
      <c r="AY338" s="109">
        <f t="shared" si="276"/>
        <v>-0.11549729075739168</v>
      </c>
      <c r="AZ338" s="120">
        <f t="shared" si="277"/>
        <v>-0.4464985094130709</v>
      </c>
      <c r="BA338" s="116">
        <f t="shared" si="278"/>
        <v>17.031628708172043</v>
      </c>
      <c r="BB338" s="109">
        <f t="shared" si="279"/>
        <v>-0.15472272704199597</v>
      </c>
      <c r="BC338" s="120">
        <f t="shared" si="280"/>
        <v>-1.6732952068200149</v>
      </c>
      <c r="BD338" s="120">
        <f t="shared" si="281"/>
        <v>4.8007140007506655</v>
      </c>
      <c r="BE338" s="120">
        <f t="shared" si="282"/>
        <v>4.1911378870590159</v>
      </c>
      <c r="BF338" s="121"/>
      <c r="BG338" s="121" t="e">
        <f t="shared" si="283"/>
        <v>#DIV/0!</v>
      </c>
      <c r="BH338" s="120">
        <f t="shared" si="284"/>
        <v>0.45996413262711811</v>
      </c>
      <c r="BI338" s="120">
        <f t="shared" si="285"/>
        <v>1.1610486540916225</v>
      </c>
      <c r="BJ338" s="120">
        <f>SUM(L338:M338)*'[12]Yellow Grease Complex'!$BH$119/S338</f>
        <v>0</v>
      </c>
      <c r="BK338" s="120">
        <f>SUM(L338:M338)*'[12]Yellow Grease Complex'!$BH$120/S338</f>
        <v>0</v>
      </c>
      <c r="BL338" s="120">
        <f t="shared" si="266"/>
        <v>0.1393023110665233</v>
      </c>
      <c r="BM338" s="120">
        <f t="shared" si="267"/>
        <v>0.36550215939942149</v>
      </c>
      <c r="BN338" s="4">
        <f t="shared" si="214"/>
        <v>-168.40435446696324</v>
      </c>
      <c r="BO338" s="109">
        <f t="shared" si="244"/>
        <v>0.14942322473913716</v>
      </c>
      <c r="BP338" s="109">
        <f t="shared" si="244"/>
        <v>5.9195903392400377E-2</v>
      </c>
      <c r="BQ338" s="109">
        <f t="shared" si="245"/>
        <v>0.53938595613867524</v>
      </c>
      <c r="BR338" s="109">
        <f t="shared" si="262"/>
        <v>1.5867411992355484E-2</v>
      </c>
      <c r="BS338" s="109">
        <f t="shared" si="262"/>
        <v>5.4065244027629758E-2</v>
      </c>
      <c r="BT338" s="109">
        <f t="shared" si="262"/>
        <v>1.6166860666128012E-2</v>
      </c>
      <c r="BU338" s="109" cm="1">
        <f t="array" ref="BU338">SUM(K338:M338/$P338)</f>
        <v>0.14790742868380771</v>
      </c>
      <c r="EW338" s="4">
        <f>'[4]Renewable Diesel'!$AX201</f>
        <v>5149.6949999999997</v>
      </c>
      <c r="EX338" s="4">
        <f t="shared" si="215"/>
        <v>7012.0283333333318</v>
      </c>
    </row>
    <row r="339" spans="1:154">
      <c r="A339" s="84">
        <v>46296</v>
      </c>
      <c r="B339" s="139">
        <f>$P339*AVERAGE(B327/$P327,B315/$P315,B303/$P303,B291/$P291,B279/$P279)*1.1</f>
        <v>141.89192468766237</v>
      </c>
      <c r="C339" s="139">
        <f t="shared" ref="C339:C402" si="289">$P339*AVERAGE(C327/$P327,C315/$P315,C303/$P303,C291/$P291,C279/$P279)*0.9</f>
        <v>67.564031806133272</v>
      </c>
      <c r="D339" s="139">
        <f t="shared" si="286"/>
        <v>0</v>
      </c>
      <c r="E339" s="139">
        <f t="shared" si="286"/>
        <v>0</v>
      </c>
      <c r="F339" s="139">
        <f t="shared" si="260"/>
        <v>522.3997203788324</v>
      </c>
      <c r="G339" s="139">
        <f>$P339*AVERAGE(G327/$P327,G315/$P315,G303/$P303,G291/$P291,G279/$P279)*0</f>
        <v>0</v>
      </c>
      <c r="H339" s="139">
        <f t="shared" si="287"/>
        <v>13.985179204453871</v>
      </c>
      <c r="I339" s="139">
        <f t="shared" si="287"/>
        <v>46.711850860616003</v>
      </c>
      <c r="J339" s="139">
        <f t="shared" si="287"/>
        <v>17.803092572067779</v>
      </c>
      <c r="K339" s="139">
        <f t="shared" si="287"/>
        <v>23.813070215352891</v>
      </c>
      <c r="L339" s="139">
        <f t="shared" si="287"/>
        <v>67.142853825574647</v>
      </c>
      <c r="M339" s="139">
        <f t="shared" si="250"/>
        <v>66.608323055376928</v>
      </c>
      <c r="N339" s="139">
        <v>0</v>
      </c>
      <c r="O339" s="139">
        <f t="shared" si="251"/>
        <v>11.433586543318345</v>
      </c>
      <c r="P339" s="139">
        <f t="shared" si="252"/>
        <v>979.35363314938854</v>
      </c>
      <c r="Q339" s="140">
        <f t="shared" si="265"/>
        <v>7.6630632513337735</v>
      </c>
      <c r="R339" s="135">
        <f t="shared" ref="R339:R345" si="290">R338-(100/180)</f>
        <v>1861.7777777777762</v>
      </c>
      <c r="S339" s="141">
        <f>[3]Biodiesel!$R28</f>
        <v>127.8018464716352</v>
      </c>
      <c r="T339" s="142">
        <f t="shared" si="288"/>
        <v>54.908159978297626</v>
      </c>
      <c r="U339" s="142">
        <f t="shared" si="288"/>
        <v>72.538656804283178</v>
      </c>
      <c r="V339" s="141">
        <f t="shared" si="241"/>
        <v>38.411378921298095</v>
      </c>
      <c r="W339" s="143">
        <f t="shared" si="242"/>
        <v>1.8701847314006272</v>
      </c>
      <c r="X339" s="143">
        <f t="shared" si="243"/>
        <v>127.44681678258081</v>
      </c>
      <c r="Y339" s="114">
        <f t="shared" si="271"/>
        <v>-9.6626222686533758E-2</v>
      </c>
      <c r="Z339" s="102">
        <f>V339/(X340/31)</f>
        <v>9.9461956231343827</v>
      </c>
      <c r="AC339" s="54" t="e">
        <f t="shared" si="272"/>
        <v>#DIV/0!</v>
      </c>
      <c r="AD339" s="54">
        <f t="shared" si="273"/>
        <v>2.1951131188435724E-4</v>
      </c>
      <c r="AE339" s="54">
        <f t="shared" si="274"/>
        <v>0.11452234405233522</v>
      </c>
      <c r="AF339" s="54">
        <f t="shared" si="269"/>
        <v>0.9589820361617053</v>
      </c>
      <c r="AH339" s="115">
        <f t="shared" si="217"/>
        <v>589.96375218496564</v>
      </c>
      <c r="AI339" s="116">
        <f t="shared" si="218"/>
        <v>19.66545840616552</v>
      </c>
      <c r="AJ339" s="109">
        <f t="shared" si="219"/>
        <v>-0.1521985784540516</v>
      </c>
      <c r="AK339" s="117">
        <f t="shared" si="220"/>
        <v>67.564031806133272</v>
      </c>
      <c r="AL339" s="116">
        <f t="shared" si="221"/>
        <v>2.2521343935377756</v>
      </c>
      <c r="AM339" s="109">
        <f t="shared" si="222"/>
        <v>-0.31292904397783616</v>
      </c>
      <c r="AN339" s="117">
        <f t="shared" si="223"/>
        <v>236.06436973344213</v>
      </c>
      <c r="AO339" s="114">
        <f t="shared" si="270"/>
        <v>0.53341275581825165</v>
      </c>
      <c r="AP339" s="114">
        <f t="shared" si="224"/>
        <v>0.74728438441499334</v>
      </c>
      <c r="AQ339" s="114">
        <f t="shared" si="225"/>
        <v>0.24104099044827187</v>
      </c>
      <c r="AR339" s="72">
        <f t="shared" si="226"/>
        <v>1504.7636761982853</v>
      </c>
      <c r="AS339" s="117">
        <f t="shared" si="233"/>
        <v>357.0141015794909</v>
      </c>
      <c r="AT339" s="118">
        <f t="shared" si="237"/>
        <v>0.76296208463419257</v>
      </c>
      <c r="AX339" s="119">
        <f t="shared" si="275"/>
        <v>4.1226402087624257</v>
      </c>
      <c r="AY339" s="109">
        <f t="shared" si="276"/>
        <v>-0.113350281077222</v>
      </c>
      <c r="AZ339" s="120">
        <f t="shared" si="277"/>
        <v>-0.21523216664762934</v>
      </c>
      <c r="BA339" s="116">
        <f t="shared" si="278"/>
        <v>17.413324012627747</v>
      </c>
      <c r="BB339" s="109">
        <f t="shared" si="279"/>
        <v>-0.12574732832904778</v>
      </c>
      <c r="BC339" s="120">
        <f t="shared" si="280"/>
        <v>-0.37564737584243346</v>
      </c>
      <c r="BD339" s="120">
        <f t="shared" si="281"/>
        <v>4.6290975881447105</v>
      </c>
      <c r="BE339" s="120">
        <f t="shared" si="282"/>
        <v>4.0875756869035191</v>
      </c>
      <c r="BF339" s="121"/>
      <c r="BG339" s="121" t="e">
        <f t="shared" si="283"/>
        <v>#DIV/0!</v>
      </c>
      <c r="BH339" s="120">
        <f t="shared" si="284"/>
        <v>0.52866240724564706</v>
      </c>
      <c r="BI339" s="120">
        <f t="shared" si="285"/>
        <v>1.1102494103569496</v>
      </c>
      <c r="BJ339" s="120">
        <f>SUM(L339:M339)*'[12]Yellow Grease Complex'!$BH$119/S339</f>
        <v>0</v>
      </c>
      <c r="BK339" s="120">
        <f>SUM(L339:M339)*'[12]Yellow Grease Complex'!$BH$120/S339</f>
        <v>0</v>
      </c>
      <c r="BL339" s="120">
        <f t="shared" si="266"/>
        <v>0.21044034934135453</v>
      </c>
      <c r="BM339" s="120">
        <f t="shared" si="267"/>
        <v>0.4031911745656262</v>
      </c>
      <c r="BN339" s="4">
        <f t="shared" si="214"/>
        <v>-78.559740826384768</v>
      </c>
      <c r="BO339" s="109">
        <f t="shared" si="244"/>
        <v>0.14488323715241527</v>
      </c>
      <c r="BP339" s="109">
        <f t="shared" si="244"/>
        <v>6.8988391444326419E-2</v>
      </c>
      <c r="BQ339" s="109">
        <f t="shared" si="245"/>
        <v>0.53341275581825165</v>
      </c>
      <c r="BR339" s="109">
        <f t="shared" si="262"/>
        <v>1.42800095196263E-2</v>
      </c>
      <c r="BS339" s="109">
        <f t="shared" si="262"/>
        <v>4.7696612622348519E-2</v>
      </c>
      <c r="BT339" s="109">
        <f t="shared" si="262"/>
        <v>1.8178410708312685E-2</v>
      </c>
      <c r="BU339" s="109" cm="1">
        <f t="array" ref="BU339">SUM(K339:M339/$P339)</f>
        <v>0.16088595759798438</v>
      </c>
      <c r="EW339" s="4">
        <f>'[4]Renewable Diesel'!$AX202</f>
        <v>5149.6949999999997</v>
      </c>
      <c r="EX339" s="4">
        <f t="shared" si="215"/>
        <v>7011.4727777777762</v>
      </c>
    </row>
    <row r="340" spans="1:154">
      <c r="A340" s="30">
        <v>46327</v>
      </c>
      <c r="B340" s="132">
        <f t="shared" ref="B340:B350" si="291">$P340*AVERAGE(B328/$P328,B316/$P316,B304/$P304,B292/$P292,B280/$P280)*1.1</f>
        <v>124.52182706718294</v>
      </c>
      <c r="C340" s="132">
        <f t="shared" si="289"/>
        <v>74.636362828090029</v>
      </c>
      <c r="D340" s="132">
        <f t="shared" si="286"/>
        <v>0</v>
      </c>
      <c r="E340" s="132">
        <f t="shared" si="286"/>
        <v>0</v>
      </c>
      <c r="F340" s="132">
        <f t="shared" si="260"/>
        <v>461.36667774875764</v>
      </c>
      <c r="G340" s="132">
        <f>$P340*AVERAGE(G328/$P328,G316/$P316,G304/$P304,G292/$P292,G280/$P280)*0</f>
        <v>0</v>
      </c>
      <c r="H340" s="132">
        <f t="shared" si="287"/>
        <v>14.983434581159676</v>
      </c>
      <c r="I340" s="132">
        <f t="shared" si="287"/>
        <v>48.786955769602734</v>
      </c>
      <c r="J340" s="132">
        <f t="shared" si="287"/>
        <v>25.463712162145367</v>
      </c>
      <c r="K340" s="132">
        <f t="shared" si="287"/>
        <v>25.774762977104743</v>
      </c>
      <c r="L340" s="132">
        <f t="shared" si="287"/>
        <v>71.878033313757342</v>
      </c>
      <c r="M340" s="132">
        <f t="shared" si="250"/>
        <v>69.133183598265873</v>
      </c>
      <c r="N340" s="132">
        <v>0</v>
      </c>
      <c r="O340" s="132">
        <f t="shared" si="251"/>
        <v>10.799464481482428</v>
      </c>
      <c r="P340" s="132">
        <f t="shared" si="252"/>
        <v>927.34441452754879</v>
      </c>
      <c r="Q340" s="144">
        <f t="shared" si="265"/>
        <v>7.6638740380927013</v>
      </c>
      <c r="R340" s="135">
        <f t="shared" si="290"/>
        <v>1861.2222222222206</v>
      </c>
      <c r="S340" s="141">
        <f>[3]Biodiesel!$R29</f>
        <v>121.00204282041355</v>
      </c>
      <c r="T340" s="142">
        <f t="shared" si="288"/>
        <v>52.133861633388271</v>
      </c>
      <c r="U340" s="142">
        <f t="shared" si="288"/>
        <v>67.585555888483739</v>
      </c>
      <c r="V340" s="141">
        <f t="shared" si="241"/>
        <v>43.910362185385196</v>
      </c>
      <c r="W340" s="143">
        <f t="shared" si="242"/>
        <v>5.4989832640871015</v>
      </c>
      <c r="X340" s="143">
        <f t="shared" si="243"/>
        <v>119.719417521872</v>
      </c>
      <c r="Y340" s="114">
        <f t="shared" si="271"/>
        <v>-9.9432591406702464E-2</v>
      </c>
      <c r="Z340" s="102">
        <f>V340/(X341/30)</f>
        <v>9.97201436823077</v>
      </c>
      <c r="AC340" s="54" t="e">
        <f t="shared" si="272"/>
        <v>#DIV/0!</v>
      </c>
      <c r="AD340" s="54">
        <f t="shared" si="273"/>
        <v>3.6306669449093221E-5</v>
      </c>
      <c r="AE340" s="54">
        <f t="shared" si="274"/>
        <v>0.13924615567062121</v>
      </c>
      <c r="AF340" s="54">
        <f t="shared" si="269"/>
        <v>0.95888058225822181</v>
      </c>
      <c r="AH340" s="115">
        <f t="shared" si="217"/>
        <v>536.00304057684764</v>
      </c>
      <c r="AI340" s="116">
        <f t="shared" si="218"/>
        <v>17.866768019228253</v>
      </c>
      <c r="AJ340" s="109">
        <f t="shared" si="219"/>
        <v>-0.15356644560731725</v>
      </c>
      <c r="AK340" s="117">
        <f t="shared" si="220"/>
        <v>74.636362828090029</v>
      </c>
      <c r="AL340" s="116">
        <f t="shared" si="221"/>
        <v>2.4878787609363342</v>
      </c>
      <c r="AM340" s="109">
        <f t="shared" si="222"/>
        <v>-0.23630428256569258</v>
      </c>
      <c r="AN340" s="117">
        <f t="shared" si="223"/>
        <v>256.02008240203577</v>
      </c>
      <c r="AO340" s="114">
        <f t="shared" si="270"/>
        <v>0.49751383684540618</v>
      </c>
      <c r="AP340" s="114">
        <f t="shared" si="224"/>
        <v>0.71227567373719081</v>
      </c>
      <c r="AQ340" s="114">
        <f t="shared" si="225"/>
        <v>0.27607874527660742</v>
      </c>
      <c r="AR340" s="72">
        <f t="shared" si="226"/>
        <v>1472.1915209816982</v>
      </c>
      <c r="AS340" s="117">
        <f t="shared" si="233"/>
        <v>389.03070124052238</v>
      </c>
      <c r="AT340" s="118">
        <f t="shared" si="237"/>
        <v>0.76404649834809224</v>
      </c>
      <c r="AX340" s="119">
        <f t="shared" si="275"/>
        <v>3.903291703884308</v>
      </c>
      <c r="AY340" s="109">
        <f t="shared" si="276"/>
        <v>-0.11279601060189448</v>
      </c>
      <c r="AZ340" s="120">
        <f t="shared" si="277"/>
        <v>-0.27982144447026913</v>
      </c>
      <c r="BA340" s="116">
        <f t="shared" si="278"/>
        <v>15.378889258291922</v>
      </c>
      <c r="BB340" s="109">
        <f t="shared" si="279"/>
        <v>-0.13846703660047732</v>
      </c>
      <c r="BC340" s="120">
        <f t="shared" si="280"/>
        <v>-1.6425659701353705</v>
      </c>
      <c r="BD340" s="120">
        <f t="shared" si="281"/>
        <v>4.4771604445780335</v>
      </c>
      <c r="BE340" s="120">
        <f t="shared" si="282"/>
        <v>3.8128833777913966</v>
      </c>
      <c r="BF340" s="121"/>
      <c r="BG340" s="121" t="e">
        <f t="shared" si="283"/>
        <v>#DIV/0!</v>
      </c>
      <c r="BH340" s="120">
        <f t="shared" si="284"/>
        <v>0.61681903121968251</v>
      </c>
      <c r="BI340" s="120">
        <f t="shared" si="285"/>
        <v>1.0290886349083652</v>
      </c>
      <c r="BJ340" s="120">
        <f>SUM(L340:M340)*'[12]Yellow Grease Complex'!$BH$119/S340</f>
        <v>0</v>
      </c>
      <c r="BK340" s="120">
        <f>SUM(L340:M340)*'[12]Yellow Grease Complex'!$BH$120/S340</f>
        <v>0</v>
      </c>
      <c r="BL340" s="120">
        <f t="shared" si="266"/>
        <v>0.18675085115346443</v>
      </c>
      <c r="BM340" s="120">
        <f t="shared" si="267"/>
        <v>0.45388806124623249</v>
      </c>
      <c r="BN340" s="4">
        <f t="shared" si="214"/>
        <v>-105.53932147270302</v>
      </c>
      <c r="BO340" s="109">
        <f t="shared" si="244"/>
        <v>0.13427786388363883</v>
      </c>
      <c r="BP340" s="109">
        <f t="shared" si="244"/>
        <v>8.0483973008145818E-2</v>
      </c>
      <c r="BQ340" s="109">
        <f t="shared" si="245"/>
        <v>0.49751383684540618</v>
      </c>
      <c r="BR340" s="109">
        <f t="shared" si="262"/>
        <v>1.6157356799084446E-2</v>
      </c>
      <c r="BS340" s="109">
        <f t="shared" si="262"/>
        <v>5.2609316458177048E-2</v>
      </c>
      <c r="BT340" s="109">
        <f t="shared" si="262"/>
        <v>2.7458743227690957E-2</v>
      </c>
      <c r="BU340" s="109" cm="1">
        <f t="array" ref="BU340">SUM(K340:M340/$P340)</f>
        <v>0.17985332879165492</v>
      </c>
      <c r="EW340" s="4">
        <f>'[4]Renewable Diesel'!$AX203</f>
        <v>5149.6949999999997</v>
      </c>
      <c r="EX340" s="4">
        <f t="shared" si="215"/>
        <v>7010.9172222222205</v>
      </c>
    </row>
    <row r="341" spans="1:154">
      <c r="A341" s="30">
        <v>46357</v>
      </c>
      <c r="B341" s="132">
        <f t="shared" si="291"/>
        <v>135.30041299410479</v>
      </c>
      <c r="C341" s="132">
        <f t="shared" si="289"/>
        <v>76.014679982005305</v>
      </c>
      <c r="D341" s="132">
        <f t="shared" si="286"/>
        <v>0</v>
      </c>
      <c r="E341" s="132">
        <f t="shared" si="286"/>
        <v>0</v>
      </c>
      <c r="F341" s="132">
        <f t="shared" si="260"/>
        <v>480.87067898343366</v>
      </c>
      <c r="G341" s="132">
        <f>$P341*AVERAGE(G329/$P329,G317/$P317,G305/$P305,G293/$P293,G281/$P281)*0</f>
        <v>0</v>
      </c>
      <c r="H341" s="132">
        <f t="shared" si="287"/>
        <v>13.592294652441661</v>
      </c>
      <c r="I341" s="132">
        <f t="shared" si="287"/>
        <v>60.826384042182667</v>
      </c>
      <c r="J341" s="132">
        <f t="shared" si="287"/>
        <v>25.026829217044995</v>
      </c>
      <c r="K341" s="132">
        <f t="shared" si="287"/>
        <v>25.108976006154538</v>
      </c>
      <c r="L341" s="132">
        <f t="shared" si="287"/>
        <v>69.912191131140617</v>
      </c>
      <c r="M341" s="132">
        <f t="shared" si="250"/>
        <v>75.916909098469048</v>
      </c>
      <c r="N341" s="132">
        <v>0</v>
      </c>
      <c r="O341" s="132">
        <f t="shared" si="251"/>
        <v>26.999764949255368</v>
      </c>
      <c r="P341" s="132">
        <f t="shared" si="252"/>
        <v>989.56912105623269</v>
      </c>
      <c r="Q341" s="144">
        <f t="shared" si="265"/>
        <v>7.3841905432660102</v>
      </c>
      <c r="R341" s="135">
        <f t="shared" si="290"/>
        <v>1860.6666666666649</v>
      </c>
      <c r="S341" s="141">
        <f>[3]Biodiesel!$R30</f>
        <v>134.01186159242155</v>
      </c>
      <c r="T341" s="142">
        <f t="shared" si="288"/>
        <v>58.203773140581276</v>
      </c>
      <c r="U341" s="142">
        <f t="shared" si="288"/>
        <v>73.897005791135427</v>
      </c>
      <c r="V341" s="141">
        <f t="shared" si="241"/>
        <v>45.075571785385193</v>
      </c>
      <c r="W341" s="143">
        <f t="shared" si="242"/>
        <v>1.1652095999999972</v>
      </c>
      <c r="X341" s="143">
        <f t="shared" si="243"/>
        <v>132.10077893171672</v>
      </c>
      <c r="Y341" s="114">
        <f t="shared" si="271"/>
        <v>-0.17519705798214358</v>
      </c>
      <c r="Z341" s="102">
        <f>V341/(X342/31)</f>
        <v>13.398125763078742</v>
      </c>
      <c r="AC341" s="54" t="e">
        <f t="shared" si="272"/>
        <v>#DIV/0!</v>
      </c>
      <c r="AD341" s="54">
        <f t="shared" si="273"/>
        <v>7.4232322137346429E-4</v>
      </c>
      <c r="AE341" s="54">
        <f t="shared" si="274"/>
        <v>0.13649969200702738</v>
      </c>
      <c r="AF341" s="54">
        <f t="shared" si="269"/>
        <v>0.99519912940243127</v>
      </c>
      <c r="AH341" s="115">
        <f t="shared" si="217"/>
        <v>556.88535896543897</v>
      </c>
      <c r="AI341" s="116">
        <f t="shared" si="218"/>
        <v>18.562845298847964</v>
      </c>
      <c r="AJ341" s="109">
        <f t="shared" si="219"/>
        <v>-0.25027016237827315</v>
      </c>
      <c r="AK341" s="117">
        <f t="shared" si="220"/>
        <v>76.014679982005305</v>
      </c>
      <c r="AL341" s="116">
        <f t="shared" si="221"/>
        <v>2.5338226660668437</v>
      </c>
      <c r="AM341" s="109">
        <f t="shared" si="222"/>
        <v>-0.31454042764246348</v>
      </c>
      <c r="AN341" s="117">
        <f t="shared" si="223"/>
        <v>270.38358414743351</v>
      </c>
      <c r="AO341" s="114">
        <f t="shared" si="270"/>
        <v>0.48593945460845478</v>
      </c>
      <c r="AP341" s="114">
        <f t="shared" si="224"/>
        <v>0.69948198385649707</v>
      </c>
      <c r="AQ341" s="114">
        <f t="shared" si="225"/>
        <v>0.27323365128737565</v>
      </c>
      <c r="AR341" s="72">
        <f t="shared" si="226"/>
        <v>1577.8815961688344</v>
      </c>
      <c r="AS341" s="117">
        <f t="shared" si="233"/>
        <v>282.78507049783047</v>
      </c>
      <c r="AT341" s="118">
        <f t="shared" si="237"/>
        <v>0.76480373115973066</v>
      </c>
      <c r="AX341" s="119">
        <f t="shared" si="275"/>
        <v>4.3229632771748889</v>
      </c>
      <c r="AY341" s="109">
        <f t="shared" si="276"/>
        <v>-0.2188044515090326</v>
      </c>
      <c r="AZ341" s="120">
        <f t="shared" si="277"/>
        <v>-4.0042580646114754</v>
      </c>
      <c r="BA341" s="116">
        <f t="shared" si="278"/>
        <v>16.029022632781121</v>
      </c>
      <c r="BB341" s="109">
        <f t="shared" si="279"/>
        <v>-0.23899072674550481</v>
      </c>
      <c r="BC341" s="120">
        <f t="shared" si="280"/>
        <v>-16.47964647421383</v>
      </c>
      <c r="BD341" s="120">
        <f t="shared" si="281"/>
        <v>4.2156099567989278</v>
      </c>
      <c r="BE341" s="120">
        <f t="shared" si="282"/>
        <v>3.5882695253195944</v>
      </c>
      <c r="BF341" s="121"/>
      <c r="BG341" s="121" t="e">
        <f t="shared" si="283"/>
        <v>#DIV/0!</v>
      </c>
      <c r="BH341" s="120">
        <f t="shared" si="284"/>
        <v>0.56722352095364059</v>
      </c>
      <c r="BI341" s="120">
        <f t="shared" si="285"/>
        <v>1.0096152041048589</v>
      </c>
      <c r="BJ341" s="120">
        <f>SUM(L341:M341)*'[12]Yellow Grease Complex'!$BH$119/S341</f>
        <v>0</v>
      </c>
      <c r="BK341" s="120">
        <f>SUM(L341:M341)*'[12]Yellow Grease Complex'!$BH$120/S341</f>
        <v>0</v>
      </c>
      <c r="BL341" s="120">
        <f t="shared" si="266"/>
        <v>0.1116484689237985</v>
      </c>
      <c r="BM341" s="120">
        <f t="shared" si="267"/>
        <v>0.55903915404959736</v>
      </c>
      <c r="BN341" s="4">
        <f t="shared" si="214"/>
        <v>-1461.5541935831886</v>
      </c>
      <c r="BO341" s="109">
        <f t="shared" si="244"/>
        <v>0.13672659151862954</v>
      </c>
      <c r="BP341" s="109">
        <f t="shared" si="244"/>
        <v>7.6815937729412781E-2</v>
      </c>
      <c r="BQ341" s="109">
        <f t="shared" si="245"/>
        <v>0.48593945460845478</v>
      </c>
      <c r="BR341" s="109">
        <f t="shared" si="262"/>
        <v>1.3735568706846576E-2</v>
      </c>
      <c r="BS341" s="109">
        <f t="shared" si="262"/>
        <v>6.1467544558442402E-2</v>
      </c>
      <c r="BT341" s="109">
        <f t="shared" si="262"/>
        <v>2.5290632745625895E-2</v>
      </c>
      <c r="BU341" s="109" cm="1">
        <f t="array" ref="BU341">SUM(K341:M341/$P341)</f>
        <v>0.1727399052764608</v>
      </c>
      <c r="EW341" s="4">
        <f>'[4]Renewable Diesel'!$AX204</f>
        <v>5149.6949999999997</v>
      </c>
      <c r="EX341" s="4">
        <f t="shared" si="215"/>
        <v>7010.3616666666649</v>
      </c>
    </row>
    <row r="342" spans="1:154">
      <c r="A342" s="30">
        <v>46388</v>
      </c>
      <c r="B342" s="132">
        <f t="shared" si="291"/>
        <v>102.30343233416369</v>
      </c>
      <c r="C342" s="132">
        <f t="shared" si="289"/>
        <v>79.439161149472056</v>
      </c>
      <c r="D342" s="132">
        <f t="shared" si="286"/>
        <v>0</v>
      </c>
      <c r="E342" s="132">
        <f t="shared" si="286"/>
        <v>0</v>
      </c>
      <c r="F342" s="132">
        <f t="shared" si="260"/>
        <v>468.83004036534993</v>
      </c>
      <c r="G342" s="132">
        <f t="shared" ref="G342:G405" si="292">$P342*AVERAGE(G330/$P330,G318/$P318,G306/$P306,G294/$P294,G282/$P282)*0</f>
        <v>0</v>
      </c>
      <c r="H342" s="132">
        <f t="shared" si="287"/>
        <v>15.246127593123095</v>
      </c>
      <c r="I342" s="132">
        <f t="shared" si="287"/>
        <v>57.958003934762502</v>
      </c>
      <c r="J342" s="132">
        <f t="shared" si="287"/>
        <v>11.575079051836195</v>
      </c>
      <c r="K342" s="132">
        <f t="shared" si="287"/>
        <v>13.014394726817871</v>
      </c>
      <c r="L342" s="132">
        <f t="shared" si="287"/>
        <v>51.62315255552204</v>
      </c>
      <c r="M342" s="132">
        <f t="shared" si="250"/>
        <v>62.67682605911196</v>
      </c>
      <c r="N342" s="132">
        <v>0</v>
      </c>
      <c r="O342" s="132">
        <f t="shared" si="251"/>
        <v>12.344334595933173</v>
      </c>
      <c r="P342" s="132">
        <f t="shared" si="252"/>
        <v>875.0105523660925</v>
      </c>
      <c r="Q342" s="144">
        <f t="shared" si="265"/>
        <v>8.4399931980027354</v>
      </c>
      <c r="R342" s="135">
        <f t="shared" si="290"/>
        <v>1860.1111111111093</v>
      </c>
      <c r="S342" s="141">
        <f>[3]Biodiesel!$S19</f>
        <v>103.67431961593968</v>
      </c>
      <c r="T342" s="142">
        <f t="shared" si="288"/>
        <v>45.691179123054901</v>
      </c>
      <c r="U342" s="142">
        <f t="shared" si="288"/>
        <v>58.602716161732083</v>
      </c>
      <c r="V342" s="141">
        <f t="shared" si="241"/>
        <v>43.442982985385193</v>
      </c>
      <c r="W342" s="143">
        <f t="shared" si="242"/>
        <v>-1.6325888000000006</v>
      </c>
      <c r="X342" s="143">
        <f t="shared" si="243"/>
        <v>104.29389528478698</v>
      </c>
      <c r="Y342" s="114">
        <f t="shared" si="271"/>
        <v>-6.1653991661373198E-2</v>
      </c>
      <c r="Z342" s="102">
        <f>V342/(X343/31)</f>
        <v>14.031246437014449</v>
      </c>
      <c r="AC342" s="54" t="e">
        <f t="shared" si="272"/>
        <v>#DIV/0!</v>
      </c>
      <c r="AD342" s="54">
        <f t="shared" si="273"/>
        <v>-5.7717617574060132E-4</v>
      </c>
      <c r="AE342" s="54">
        <f t="shared" si="274"/>
        <v>0.14489079621833267</v>
      </c>
      <c r="AF342" s="54">
        <f t="shared" si="269"/>
        <v>0.87070449319070853</v>
      </c>
      <c r="AH342" s="115">
        <f t="shared" si="217"/>
        <v>548.26920151482204</v>
      </c>
      <c r="AI342" s="116">
        <f t="shared" si="218"/>
        <v>18.275640050494069</v>
      </c>
      <c r="AJ342" s="109">
        <f t="shared" si="219"/>
        <v>-8.6738693681296386E-2</v>
      </c>
      <c r="AK342" s="117">
        <f t="shared" si="220"/>
        <v>79.439161149472056</v>
      </c>
      <c r="AL342" s="116">
        <f t="shared" si="221"/>
        <v>2.6479720383157352</v>
      </c>
      <c r="AM342" s="109">
        <f t="shared" si="222"/>
        <v>-0.16820458813569428</v>
      </c>
      <c r="AN342" s="117">
        <f t="shared" si="223"/>
        <v>212.09358392117366</v>
      </c>
      <c r="AO342" s="114">
        <f t="shared" si="270"/>
        <v>0.53579929875999688</v>
      </c>
      <c r="AP342" s="114">
        <f t="shared" si="224"/>
        <v>0.74350261501394432</v>
      </c>
      <c r="AQ342" s="114">
        <f t="shared" si="225"/>
        <v>0.24238974415526432</v>
      </c>
      <c r="AR342" s="72">
        <f t="shared" si="226"/>
        <v>1220.6815051554188</v>
      </c>
      <c r="AS342" s="117">
        <f t="shared" si="233"/>
        <v>639.42960595569048</v>
      </c>
      <c r="AT342" s="118">
        <f t="shared" si="237"/>
        <v>0.76410397068841296</v>
      </c>
      <c r="AX342" s="119">
        <f t="shared" si="275"/>
        <v>3.344332890836764</v>
      </c>
      <c r="AY342" s="109">
        <f t="shared" si="276"/>
        <v>-7.1248086694033819E-2</v>
      </c>
      <c r="AZ342" s="120">
        <f t="shared" si="277"/>
        <v>-0.36476524327397941</v>
      </c>
      <c r="BA342" s="116">
        <f t="shared" si="278"/>
        <v>15.627668012178331</v>
      </c>
      <c r="BB342" s="109">
        <f t="shared" si="279"/>
        <v>-7.1327325542996811E-2</v>
      </c>
      <c r="BC342" s="120">
        <f t="shared" si="280"/>
        <v>-0.89037282284476227</v>
      </c>
      <c r="BD342" s="120">
        <f t="shared" si="281"/>
        <v>5.2569635069982503</v>
      </c>
      <c r="BE342" s="120">
        <f t="shared" si="282"/>
        <v>4.52214243702901</v>
      </c>
      <c r="BF342" s="121"/>
      <c r="BG342" s="121" t="e">
        <f t="shared" si="283"/>
        <v>#DIV/0!</v>
      </c>
      <c r="BH342" s="120">
        <f t="shared" si="284"/>
        <v>0.76623759329941599</v>
      </c>
      <c r="BI342" s="120">
        <f t="shared" si="285"/>
        <v>0.98677698308651141</v>
      </c>
      <c r="BJ342" s="120">
        <f>SUM(L342:M342)*'[12]Yellow Grease Complex'!$BH$119/S342</f>
        <v>0</v>
      </c>
      <c r="BK342" s="120">
        <f>SUM(L342:M342)*'[12]Yellow Grease Complex'!$BH$120/S342</f>
        <v>0</v>
      </c>
      <c r="BL342" s="120">
        <f t="shared" si="266"/>
        <v>0.15556863618381106</v>
      </c>
      <c r="BM342" s="120">
        <f t="shared" si="267"/>
        <v>0.46652088438873263</v>
      </c>
      <c r="BN342" s="4">
        <f t="shared" si="214"/>
        <v>-133.13931379500264</v>
      </c>
      <c r="BO342" s="109">
        <f t="shared" si="244"/>
        <v>0.11691679838320547</v>
      </c>
      <c r="BP342" s="109">
        <f t="shared" si="244"/>
        <v>9.0786517870741962E-2</v>
      </c>
      <c r="BQ342" s="109">
        <f t="shared" si="245"/>
        <v>0.53579929875999688</v>
      </c>
      <c r="BR342" s="109">
        <f t="shared" si="262"/>
        <v>1.7423935690714189E-2</v>
      </c>
      <c r="BS342" s="109">
        <f t="shared" si="262"/>
        <v>6.6236919975467518E-2</v>
      </c>
      <c r="BT342" s="109">
        <f t="shared" si="262"/>
        <v>1.322850223981452E-2</v>
      </c>
      <c r="BU342" s="109" cm="1">
        <f t="array" ref="BU342">SUM(K342:M342/$P342)</f>
        <v>0.14550038624926809</v>
      </c>
      <c r="EW342" s="4">
        <f>'[4]Renewable Diesel'!$AX205</f>
        <v>5151.6949999999997</v>
      </c>
      <c r="EX342" s="4">
        <f t="shared" si="215"/>
        <v>7011.8061111111092</v>
      </c>
    </row>
    <row r="343" spans="1:154">
      <c r="A343" s="30">
        <v>46419</v>
      </c>
      <c r="B343" s="132">
        <f t="shared" si="291"/>
        <v>97.624179292075709</v>
      </c>
      <c r="C343" s="132">
        <f t="shared" si="289"/>
        <v>71.528940661509068</v>
      </c>
      <c r="D343" s="132">
        <f t="shared" si="286"/>
        <v>0</v>
      </c>
      <c r="E343" s="132">
        <f t="shared" si="286"/>
        <v>0</v>
      </c>
      <c r="F343" s="132">
        <f t="shared" si="260"/>
        <v>429.60994569741672</v>
      </c>
      <c r="G343" s="132">
        <f t="shared" si="292"/>
        <v>0</v>
      </c>
      <c r="H343" s="132">
        <f t="shared" si="287"/>
        <v>11.027516129823772</v>
      </c>
      <c r="I343" s="132">
        <f t="shared" si="287"/>
        <v>45.973870145328853</v>
      </c>
      <c r="J343" s="132">
        <f t="shared" si="287"/>
        <v>15.330701192448425</v>
      </c>
      <c r="K343" s="132">
        <f t="shared" si="287"/>
        <v>16.060956290122679</v>
      </c>
      <c r="L343" s="132">
        <f t="shared" si="287"/>
        <v>57.832457126627759</v>
      </c>
      <c r="M343" s="132">
        <f t="shared" si="250"/>
        <v>68.498337511346378</v>
      </c>
      <c r="N343" s="132">
        <v>0</v>
      </c>
      <c r="O343" s="132">
        <f t="shared" si="251"/>
        <v>16.278491542948085</v>
      </c>
      <c r="P343" s="132">
        <f t="shared" si="252"/>
        <v>829.76539558964748</v>
      </c>
      <c r="Q343" s="144">
        <f t="shared" si="265"/>
        <v>8.420063069782266</v>
      </c>
      <c r="R343" s="135">
        <f t="shared" si="290"/>
        <v>1859.5555555555536</v>
      </c>
      <c r="S343" s="141">
        <f>[3]Biodiesel!$S20</f>
        <v>98.546220938355077</v>
      </c>
      <c r="T343" s="142">
        <f t="shared" si="288"/>
        <v>40.455585281958456</v>
      </c>
      <c r="U343" s="142">
        <f t="shared" si="288"/>
        <v>55.52537254615428</v>
      </c>
      <c r="V343" s="141">
        <f t="shared" si="241"/>
        <v>39.985792585385191</v>
      </c>
      <c r="W343" s="143">
        <f t="shared" si="242"/>
        <v>-3.4571904000000018</v>
      </c>
      <c r="X343" s="143">
        <f t="shared" si="243"/>
        <v>95.980957828112736</v>
      </c>
      <c r="Y343" s="114">
        <f t="shared" si="271"/>
        <v>-7.9316351613567648E-2</v>
      </c>
      <c r="Z343" s="102">
        <f>V343/(X344/28)</f>
        <v>10.673870817573716</v>
      </c>
      <c r="AC343" s="54" t="e">
        <f t="shared" si="272"/>
        <v>#DIV/0!</v>
      </c>
      <c r="AD343" s="54">
        <f t="shared" si="273"/>
        <v>-1.311369619221292E-4</v>
      </c>
      <c r="AE343" s="54">
        <f t="shared" si="274"/>
        <v>0.1427327685169468</v>
      </c>
      <c r="AF343" s="54">
        <f t="shared" si="269"/>
        <v>0.87276543407055862</v>
      </c>
      <c r="AH343" s="115">
        <f t="shared" si="217"/>
        <v>501.13888635892579</v>
      </c>
      <c r="AI343" s="116">
        <f t="shared" si="218"/>
        <v>16.704629545297525</v>
      </c>
      <c r="AJ343" s="109">
        <f t="shared" si="219"/>
        <v>-0.13225254317489954</v>
      </c>
      <c r="AK343" s="117">
        <f t="shared" si="220"/>
        <v>71.528940661509068</v>
      </c>
      <c r="AL343" s="116">
        <f t="shared" si="221"/>
        <v>2.3842980220503023</v>
      </c>
      <c r="AM343" s="109">
        <f t="shared" si="222"/>
        <v>-0.18574616950614387</v>
      </c>
      <c r="AN343" s="117">
        <f t="shared" si="223"/>
        <v>214.7238383956979</v>
      </c>
      <c r="AO343" s="114">
        <f t="shared" si="270"/>
        <v>0.51774868894373149</v>
      </c>
      <c r="AP343" s="114">
        <f t="shared" si="224"/>
        <v>0.72160524990983599</v>
      </c>
      <c r="AQ343" s="114">
        <f t="shared" si="225"/>
        <v>0.25877656448074815</v>
      </c>
      <c r="AR343" s="72">
        <f t="shared" si="226"/>
        <v>1284.6203800892715</v>
      </c>
      <c r="AS343" s="117">
        <f t="shared" si="233"/>
        <v>574.93517546628209</v>
      </c>
      <c r="AT343" s="118">
        <f t="shared" si="237"/>
        <v>0.7664343369012393</v>
      </c>
      <c r="AX343" s="119">
        <f t="shared" si="275"/>
        <v>3.1789103528501639</v>
      </c>
      <c r="AY343" s="109">
        <f t="shared" si="276"/>
        <v>-6.2417305417288516E-2</v>
      </c>
      <c r="AZ343" s="120">
        <f t="shared" si="277"/>
        <v>-0.21246361426220739</v>
      </c>
      <c r="BA343" s="116">
        <f t="shared" si="278"/>
        <v>14.320331523247225</v>
      </c>
      <c r="BB343" s="109">
        <f t="shared" si="279"/>
        <v>-0.12265589310765956</v>
      </c>
      <c r="BC343" s="120">
        <f t="shared" si="280"/>
        <v>2.736874495654007E-2</v>
      </c>
      <c r="BD343" s="120">
        <f t="shared" si="281"/>
        <v>5.2212323954548268</v>
      </c>
      <c r="BE343" s="120">
        <f t="shared" si="282"/>
        <v>4.3594766152032998</v>
      </c>
      <c r="BF343" s="121"/>
      <c r="BG343" s="121" t="e">
        <f t="shared" si="283"/>
        <v>#DIV/0!</v>
      </c>
      <c r="BH343" s="120">
        <f t="shared" si="284"/>
        <v>0.72584153892875825</v>
      </c>
      <c r="BI343" s="120">
        <f t="shared" si="285"/>
        <v>0.9906435615947552</v>
      </c>
      <c r="BJ343" s="120">
        <f>SUM(L343:M343)*'[12]Yellow Grease Complex'!$BH$119/S343</f>
        <v>0</v>
      </c>
      <c r="BK343" s="120">
        <f>SUM(L343:M343)*'[12]Yellow Grease Complex'!$BH$120/S343</f>
        <v>0</v>
      </c>
      <c r="BL343" s="120">
        <f t="shared" si="266"/>
        <v>0.15013784343236111</v>
      </c>
      <c r="BM343" s="120">
        <f t="shared" si="267"/>
        <v>0.47985736277628632</v>
      </c>
      <c r="BN343" s="4">
        <f t="shared" si="214"/>
        <v>-85.858064120602876</v>
      </c>
      <c r="BO343" s="109">
        <f t="shared" si="244"/>
        <v>0.11765274836835303</v>
      </c>
      <c r="BP343" s="109">
        <f t="shared" si="244"/>
        <v>8.620381259775145E-2</v>
      </c>
      <c r="BQ343" s="109">
        <f t="shared" si="245"/>
        <v>0.51774868894373149</v>
      </c>
      <c r="BR343" s="109">
        <f t="shared" si="262"/>
        <v>1.3289920486485706E-2</v>
      </c>
      <c r="BS343" s="109">
        <f t="shared" si="262"/>
        <v>5.5405865790123632E-2</v>
      </c>
      <c r="BT343" s="109">
        <f t="shared" si="262"/>
        <v>1.8475946663880975E-2</v>
      </c>
      <c r="BU343" s="109" cm="1">
        <f t="array" ref="BU343">SUM(K343:M343/$P343)</f>
        <v>0.1716048315402578</v>
      </c>
      <c r="EW343" s="4">
        <f>'[4]Renewable Diesel'!$AX206</f>
        <v>5154.6949999999997</v>
      </c>
      <c r="EX343" s="4">
        <f t="shared" si="215"/>
        <v>7014.2505555555535</v>
      </c>
    </row>
    <row r="344" spans="1:154">
      <c r="A344" s="30">
        <v>46447</v>
      </c>
      <c r="B344" s="132">
        <f t="shared" si="291"/>
        <v>162.18215579738819</v>
      </c>
      <c r="C344" s="132">
        <f t="shared" si="289"/>
        <v>76.878598970882052</v>
      </c>
      <c r="D344" s="132">
        <f t="shared" si="286"/>
        <v>0</v>
      </c>
      <c r="E344" s="132">
        <f t="shared" si="286"/>
        <v>0</v>
      </c>
      <c r="F344" s="132">
        <f t="shared" si="260"/>
        <v>456.48917425084232</v>
      </c>
      <c r="G344" s="132">
        <f t="shared" si="292"/>
        <v>0</v>
      </c>
      <c r="H344" s="132">
        <f t="shared" si="287"/>
        <v>13.451198073708261</v>
      </c>
      <c r="I344" s="132">
        <f t="shared" si="287"/>
        <v>54.484814538788804</v>
      </c>
      <c r="J344" s="132">
        <f t="shared" si="287"/>
        <v>17.047216921582596</v>
      </c>
      <c r="K344" s="132">
        <f t="shared" si="287"/>
        <v>18.200546498156985</v>
      </c>
      <c r="L344" s="132">
        <f t="shared" si="287"/>
        <v>50.646119826684661</v>
      </c>
      <c r="M344" s="132">
        <f t="shared" si="250"/>
        <v>72.543757149386366</v>
      </c>
      <c r="N344" s="132">
        <v>0</v>
      </c>
      <c r="O344" s="132">
        <f t="shared" si="251"/>
        <v>4.689179674013066</v>
      </c>
      <c r="P344" s="132">
        <f t="shared" si="252"/>
        <v>926.61276170143333</v>
      </c>
      <c r="Q344" s="144">
        <f t="shared" si="265"/>
        <v>8.1608418769297995</v>
      </c>
      <c r="R344" s="135">
        <f t="shared" si="290"/>
        <v>1858.999999999998</v>
      </c>
      <c r="S344" s="141">
        <f>[3]Biodiesel!$S21</f>
        <v>113.54377105637973</v>
      </c>
      <c r="T344" s="142">
        <f t="shared" si="288"/>
        <v>43.400559971780226</v>
      </c>
      <c r="U344" s="142">
        <f t="shared" si="288"/>
        <v>61.491302739116144</v>
      </c>
      <c r="V344" s="141">
        <f t="shared" si="241"/>
        <v>36.765171785385192</v>
      </c>
      <c r="W344" s="143">
        <f t="shared" si="242"/>
        <v>-3.220620799999999</v>
      </c>
      <c r="X344" s="143">
        <f t="shared" si="243"/>
        <v>104.89186271089636</v>
      </c>
      <c r="Y344" s="114">
        <f t="shared" si="271"/>
        <v>-0.11328635291507871</v>
      </c>
      <c r="Z344" s="102">
        <f>V344/(X345/31)</f>
        <v>10.539325982401428</v>
      </c>
      <c r="AC344" s="54" t="e">
        <f t="shared" si="272"/>
        <v>#DIV/0!</v>
      </c>
      <c r="AD344" s="54">
        <f t="shared" si="273"/>
        <v>-2.617993376935468E-4</v>
      </c>
      <c r="AE344" s="54">
        <f t="shared" si="274"/>
        <v>0.14413806538499491</v>
      </c>
      <c r="AF344" s="54">
        <f t="shared" si="269"/>
        <v>0.90048797793453605</v>
      </c>
      <c r="AH344" s="115">
        <f t="shared" si="217"/>
        <v>533.36777322172441</v>
      </c>
      <c r="AI344" s="116">
        <f t="shared" si="218"/>
        <v>17.77892577405748</v>
      </c>
      <c r="AJ344" s="109">
        <f t="shared" si="219"/>
        <v>-0.17445493090518094</v>
      </c>
      <c r="AK344" s="117">
        <f t="shared" si="220"/>
        <v>76.878598970882052</v>
      </c>
      <c r="AL344" s="116">
        <f t="shared" si="221"/>
        <v>2.5626199656960682</v>
      </c>
      <c r="AM344" s="109">
        <f t="shared" si="222"/>
        <v>-0.20423054007699082</v>
      </c>
      <c r="AN344" s="117">
        <f t="shared" si="223"/>
        <v>226.37365300830766</v>
      </c>
      <c r="AO344" s="114">
        <f t="shared" si="270"/>
        <v>0.4926428742602717</v>
      </c>
      <c r="AP344" s="114">
        <f t="shared" si="224"/>
        <v>0.75063711376255338</v>
      </c>
      <c r="AQ344" s="114">
        <f t="shared" si="225"/>
        <v>0.24430232602521418</v>
      </c>
      <c r="AR344" s="72">
        <f t="shared" si="226"/>
        <v>1336.8863366315677</v>
      </c>
      <c r="AS344" s="117">
        <f t="shared" si="233"/>
        <v>522.11366336843025</v>
      </c>
      <c r="AT344" s="118">
        <f t="shared" si="237"/>
        <v>0.76839886849312766</v>
      </c>
      <c r="AX344" s="119">
        <f t="shared" si="275"/>
        <v>3.6627022921412813</v>
      </c>
      <c r="AY344" s="109">
        <f t="shared" si="276"/>
        <v>-7.8774367116934307E-2</v>
      </c>
      <c r="AZ344" s="120">
        <f t="shared" si="277"/>
        <v>-6.811385155743066E-2</v>
      </c>
      <c r="BA344" s="116">
        <f t="shared" si="278"/>
        <v>15.21630580836141</v>
      </c>
      <c r="BB344" s="109">
        <f t="shared" si="279"/>
        <v>-0.16921971560676652</v>
      </c>
      <c r="BC344" s="120">
        <f t="shared" si="280"/>
        <v>0.27082469429533695</v>
      </c>
      <c r="BD344" s="120">
        <f t="shared" si="281"/>
        <v>5.0849299405788626</v>
      </c>
      <c r="BE344" s="120">
        <f t="shared" si="282"/>
        <v>4.0203805986342864</v>
      </c>
      <c r="BF344" s="121"/>
      <c r="BG344" s="121" t="e">
        <f t="shared" si="283"/>
        <v>#DIV/0!</v>
      </c>
      <c r="BH344" s="120">
        <f t="shared" si="284"/>
        <v>0.67708336842809524</v>
      </c>
      <c r="BI344" s="120">
        <f t="shared" si="285"/>
        <v>1.4283668253087813</v>
      </c>
      <c r="BJ344" s="120">
        <f>SUM(L344:M344)*'[12]Yellow Grease Complex'!$BH$119/S344</f>
        <v>0</v>
      </c>
      <c r="BK344" s="120">
        <f>SUM(L344:M344)*'[12]Yellow Grease Complex'!$BH$120/S344</f>
        <v>0</v>
      </c>
      <c r="BL344" s="120">
        <f t="shared" si="266"/>
        <v>0.1642732656057288</v>
      </c>
      <c r="BM344" s="120">
        <f t="shared" si="267"/>
        <v>0.41581136337573094</v>
      </c>
      <c r="BN344" s="4">
        <f t="shared" si="214"/>
        <v>-24.861555818462193</v>
      </c>
      <c r="BO344" s="109">
        <f t="shared" si="244"/>
        <v>0.17502689634836413</v>
      </c>
      <c r="BP344" s="109">
        <f t="shared" si="244"/>
        <v>8.2967343153917558E-2</v>
      </c>
      <c r="BQ344" s="109">
        <f t="shared" si="245"/>
        <v>0.4926428742602717</v>
      </c>
      <c r="BR344" s="109">
        <f t="shared" si="262"/>
        <v>1.4516525812799469E-2</v>
      </c>
      <c r="BS344" s="109">
        <f t="shared" si="262"/>
        <v>5.879998289549191E-2</v>
      </c>
      <c r="BT344" s="109">
        <f t="shared" si="262"/>
        <v>1.8397347442399493E-2</v>
      </c>
      <c r="BU344" s="109" cm="1">
        <f t="array" ref="BU344">SUM(K344:M344/$P344)</f>
        <v>0.15258846987452332</v>
      </c>
      <c r="EW344" s="4">
        <f>'[4]Renewable Diesel'!$AX207</f>
        <v>5164.4449999999997</v>
      </c>
      <c r="EX344" s="4">
        <f t="shared" si="215"/>
        <v>7023.4449999999979</v>
      </c>
    </row>
    <row r="345" spans="1:154">
      <c r="A345" s="30">
        <v>46478</v>
      </c>
      <c r="B345" s="132">
        <f t="shared" si="291"/>
        <v>137.02308144595852</v>
      </c>
      <c r="C345" s="132">
        <f t="shared" si="289"/>
        <v>83.721955484699578</v>
      </c>
      <c r="D345" s="132">
        <f t="shared" si="286"/>
        <v>0</v>
      </c>
      <c r="E345" s="132">
        <f t="shared" si="286"/>
        <v>0</v>
      </c>
      <c r="F345" s="132">
        <f t="shared" si="260"/>
        <v>503.31678359692626</v>
      </c>
      <c r="G345" s="132">
        <f t="shared" si="292"/>
        <v>0</v>
      </c>
      <c r="H345" s="132">
        <f t="shared" si="287"/>
        <v>13.215581390226042</v>
      </c>
      <c r="I345" s="132">
        <f t="shared" si="287"/>
        <v>49.189222342990007</v>
      </c>
      <c r="J345" s="132">
        <f t="shared" si="287"/>
        <v>19.433028768835392</v>
      </c>
      <c r="K345" s="132">
        <f t="shared" si="287"/>
        <v>20.831311152798978</v>
      </c>
      <c r="L345" s="132">
        <f t="shared" si="287"/>
        <v>51.903404073721539</v>
      </c>
      <c r="M345" s="132">
        <f t="shared" si="250"/>
        <v>74.133263042381557</v>
      </c>
      <c r="N345" s="132">
        <v>0</v>
      </c>
      <c r="O345" s="132">
        <f t="shared" si="251"/>
        <v>4.9434451129335821</v>
      </c>
      <c r="P345" s="132">
        <f t="shared" si="252"/>
        <v>957.71107641147148</v>
      </c>
      <c r="Q345" s="144">
        <f t="shared" si="265"/>
        <v>8.0958211867206806</v>
      </c>
      <c r="R345" s="135">
        <f t="shared" si="290"/>
        <v>1858.4444444444423</v>
      </c>
      <c r="S345" s="141">
        <f>[3]Biodiesel!$S22</f>
        <v>118.29696510372223</v>
      </c>
      <c r="T345" s="142">
        <f t="shared" si="288"/>
        <v>46.034693514886499</v>
      </c>
      <c r="U345" s="142">
        <f t="shared" si="288"/>
        <v>62.10508005792515</v>
      </c>
      <c r="V345" s="141">
        <f t="shared" si="241"/>
        <v>32.798541819851678</v>
      </c>
      <c r="W345" s="143">
        <f t="shared" si="242"/>
        <v>-3.9666299655335138</v>
      </c>
      <c r="X345" s="143">
        <f t="shared" si="243"/>
        <v>108.13977357281165</v>
      </c>
      <c r="Y345" s="114">
        <f t="shared" si="271"/>
        <v>-0.11039711158461785</v>
      </c>
      <c r="Z345" s="102">
        <f>V345/(X346/30)</f>
        <v>8.5769376138104132</v>
      </c>
      <c r="AC345" s="54" t="e">
        <f t="shared" si="272"/>
        <v>#DIV/0!</v>
      </c>
      <c r="AD345" s="54">
        <f t="shared" si="273"/>
        <v>-1.8526496905157952E-4</v>
      </c>
      <c r="AE345" s="54">
        <f t="shared" si="274"/>
        <v>0.14261742864819404</v>
      </c>
      <c r="AF345" s="54">
        <f t="shared" si="269"/>
        <v>0.90772014728461459</v>
      </c>
      <c r="AH345" s="115">
        <f t="shared" si="217"/>
        <v>587.03873908162586</v>
      </c>
      <c r="AI345" s="116">
        <f t="shared" si="218"/>
        <v>19.567957969387528</v>
      </c>
      <c r="AJ345" s="109">
        <f t="shared" si="219"/>
        <v>-9.5478022106428417E-2</v>
      </c>
      <c r="AK345" s="117">
        <f t="shared" si="220"/>
        <v>83.721955484699578</v>
      </c>
      <c r="AL345" s="116">
        <f t="shared" si="221"/>
        <v>2.790731849489986</v>
      </c>
      <c r="AM345" s="109">
        <f t="shared" si="222"/>
        <v>-0.18773026233732704</v>
      </c>
      <c r="AN345" s="117">
        <f t="shared" si="223"/>
        <v>228.70581077095352</v>
      </c>
      <c r="AO345" s="114">
        <f t="shared" si="270"/>
        <v>0.52554136210144553</v>
      </c>
      <c r="AP345" s="114">
        <f t="shared" si="224"/>
        <v>0.75603367065632443</v>
      </c>
      <c r="AQ345" s="114">
        <f t="shared" si="225"/>
        <v>0.23880460026411163</v>
      </c>
      <c r="AR345" s="72">
        <f t="shared" si="226"/>
        <v>1439.2797420952872</v>
      </c>
      <c r="AS345" s="117">
        <f t="shared" si="233"/>
        <v>419.16470234915505</v>
      </c>
      <c r="AT345" s="118">
        <f t="shared" si="237"/>
        <v>0.76979948109617935</v>
      </c>
      <c r="AX345" s="119">
        <f t="shared" si="275"/>
        <v>3.8160311323781366</v>
      </c>
      <c r="AY345" s="109">
        <f t="shared" si="276"/>
        <v>-7.1787616707930102E-2</v>
      </c>
      <c r="AZ345" s="120">
        <f t="shared" si="277"/>
        <v>-8.9064810495171898E-3</v>
      </c>
      <c r="BA345" s="116">
        <f t="shared" si="278"/>
        <v>16.777226119897541</v>
      </c>
      <c r="BB345" s="109">
        <f t="shared" si="279"/>
        <v>-7.8060882159183498E-2</v>
      </c>
      <c r="BC345" s="120">
        <f t="shared" si="280"/>
        <v>0.34032981418355135</v>
      </c>
      <c r="BD345" s="120">
        <f t="shared" si="281"/>
        <v>5.4285182933767331</v>
      </c>
      <c r="BE345" s="120">
        <f t="shared" si="282"/>
        <v>4.2546888937989271</v>
      </c>
      <c r="BF345" s="121"/>
      <c r="BG345" s="121" t="e">
        <f t="shared" si="283"/>
        <v>#DIV/0!</v>
      </c>
      <c r="BH345" s="120">
        <f t="shared" si="284"/>
        <v>0.70772699376769777</v>
      </c>
      <c r="BI345" s="120">
        <f t="shared" si="285"/>
        <v>1.1582975212070514</v>
      </c>
      <c r="BJ345" s="120">
        <f>SUM(L345:M345)*'[12]Yellow Grease Complex'!$BH$119/S345</f>
        <v>0</v>
      </c>
      <c r="BK345" s="120">
        <f>SUM(L345:M345)*'[12]Yellow Grease Complex'!$BH$120/S345</f>
        <v>0</v>
      </c>
      <c r="BL345" s="120">
        <f t="shared" si="266"/>
        <v>0.20604787258096022</v>
      </c>
      <c r="BM345" s="120">
        <f t="shared" si="267"/>
        <v>0.38632321432217304</v>
      </c>
      <c r="BN345" s="4">
        <f t="shared" si="214"/>
        <v>-3.3592277691764139</v>
      </c>
      <c r="BO345" s="109">
        <f t="shared" si="244"/>
        <v>0.14307350600912114</v>
      </c>
      <c r="BP345" s="109">
        <f t="shared" si="244"/>
        <v>8.741880254575779E-2</v>
      </c>
      <c r="BQ345" s="109">
        <f t="shared" si="245"/>
        <v>0.52554136210144553</v>
      </c>
      <c r="BR345" s="109">
        <f t="shared" si="262"/>
        <v>1.3799131821409667E-2</v>
      </c>
      <c r="BS345" s="109">
        <f t="shared" si="262"/>
        <v>5.1361233627266023E-2</v>
      </c>
      <c r="BT345" s="109">
        <f t="shared" si="262"/>
        <v>2.0291118321039629E-2</v>
      </c>
      <c r="BU345" s="109" cm="1">
        <f t="array" ref="BU345">SUM(K345:M345/$P345)</f>
        <v>0.15335311649439631</v>
      </c>
      <c r="EW345" s="4">
        <f>'[4]Renewable Diesel'!$AX208</f>
        <v>5164.4449999999997</v>
      </c>
      <c r="EX345" s="4">
        <f t="shared" si="215"/>
        <v>7022.8894444444422</v>
      </c>
    </row>
    <row r="346" spans="1:154">
      <c r="A346" s="30">
        <v>46508</v>
      </c>
      <c r="B346" s="132">
        <f t="shared" si="291"/>
        <v>136.99508084045408</v>
      </c>
      <c r="C346" s="132">
        <f t="shared" si="289"/>
        <v>83.711945136975643</v>
      </c>
      <c r="D346" s="132">
        <f t="shared" si="286"/>
        <v>0</v>
      </c>
      <c r="E346" s="132">
        <f t="shared" si="286"/>
        <v>0</v>
      </c>
      <c r="F346" s="132">
        <f t="shared" si="260"/>
        <v>560.43133289904654</v>
      </c>
      <c r="G346" s="132">
        <f t="shared" si="292"/>
        <v>0</v>
      </c>
      <c r="H346" s="132">
        <f t="shared" si="287"/>
        <v>10.695639497318554</v>
      </c>
      <c r="I346" s="132">
        <f t="shared" si="287"/>
        <v>49.670373118173956</v>
      </c>
      <c r="J346" s="132">
        <f t="shared" si="287"/>
        <v>26.492000304095757</v>
      </c>
      <c r="K346" s="132">
        <f t="shared" si="287"/>
        <v>22.788734242668475</v>
      </c>
      <c r="L346" s="132">
        <f t="shared" si="287"/>
        <v>59.644703097427737</v>
      </c>
      <c r="M346" s="132">
        <f t="shared" si="250"/>
        <v>76.262234384569211</v>
      </c>
      <c r="N346" s="132">
        <v>0</v>
      </c>
      <c r="O346" s="132">
        <f t="shared" si="251"/>
        <v>5.7645163827017418</v>
      </c>
      <c r="P346" s="132">
        <f t="shared" si="252"/>
        <v>1032.4565599034318</v>
      </c>
      <c r="Q346" s="144">
        <f t="shared" si="265"/>
        <v>8.0301779880120705</v>
      </c>
      <c r="R346" s="135">
        <f>R345-(100/180)</f>
        <v>1857.8888888888866</v>
      </c>
      <c r="S346" s="141">
        <f>[3]Biodiesel!$S23</f>
        <v>128.57206421137172</v>
      </c>
      <c r="T346" s="142">
        <f t="shared" si="288"/>
        <v>51.182127780583009</v>
      </c>
      <c r="U346" s="142">
        <f t="shared" si="288"/>
        <v>63.539034818431801</v>
      </c>
      <c r="V346" s="141">
        <f t="shared" si="241"/>
        <v>28.916885797635484</v>
      </c>
      <c r="W346" s="143">
        <f t="shared" si="242"/>
        <v>-3.8816560222161947</v>
      </c>
      <c r="X346" s="143">
        <f t="shared" si="243"/>
        <v>114.7211625990148</v>
      </c>
      <c r="Y346" s="114">
        <f t="shared" si="271"/>
        <v>-0.11605540199438102</v>
      </c>
      <c r="Z346" s="102">
        <f>V346/(X347/31)</f>
        <v>7.8612164752269251</v>
      </c>
      <c r="AC346" s="54" t="e">
        <f t="shared" si="272"/>
        <v>#DIV/0!</v>
      </c>
      <c r="AD346" s="54">
        <f t="shared" si="273"/>
        <v>-1.6103518832677466E-4</v>
      </c>
      <c r="AE346" s="54">
        <f t="shared" si="274"/>
        <v>0.12995857907919403</v>
      </c>
      <c r="AF346" s="54">
        <f t="shared" si="269"/>
        <v>0.91514036313648806</v>
      </c>
      <c r="AH346" s="115">
        <f t="shared" si="217"/>
        <v>644.14327803602214</v>
      </c>
      <c r="AI346" s="116">
        <f t="shared" si="218"/>
        <v>21.471442601200739</v>
      </c>
      <c r="AJ346" s="109">
        <f t="shared" si="219"/>
        <v>-8.3472758646529366E-2</v>
      </c>
      <c r="AK346" s="117">
        <f t="shared" si="220"/>
        <v>83.711945136975643</v>
      </c>
      <c r="AL346" s="116">
        <f t="shared" si="221"/>
        <v>2.7903981712325217</v>
      </c>
      <c r="AM346" s="109">
        <f t="shared" si="222"/>
        <v>-0.21507660859784294</v>
      </c>
      <c r="AN346" s="117">
        <f t="shared" si="223"/>
        <v>245.55368464425368</v>
      </c>
      <c r="AO346" s="114">
        <f t="shared" si="270"/>
        <v>0.54281347483662179</v>
      </c>
      <c r="AP346" s="114">
        <f t="shared" si="224"/>
        <v>0.75658230013041727</v>
      </c>
      <c r="AQ346" s="114">
        <f t="shared" si="225"/>
        <v>0.23783439825034472</v>
      </c>
      <c r="AR346" s="72">
        <f t="shared" si="226"/>
        <v>1513.8323689403446</v>
      </c>
      <c r="AS346" s="117">
        <f t="shared" si="233"/>
        <v>344.05651994854202</v>
      </c>
      <c r="AT346" s="118">
        <f t="shared" si="237"/>
        <v>0.77107870340908069</v>
      </c>
      <c r="AX346" s="119">
        <f t="shared" si="275"/>
        <v>4.147485942302314</v>
      </c>
      <c r="AY346" s="109">
        <f t="shared" si="276"/>
        <v>-7.1890866052119029E-2</v>
      </c>
      <c r="AZ346" s="120">
        <f t="shared" si="277"/>
        <v>2.9140108613369797E-2</v>
      </c>
      <c r="BA346" s="116">
        <f t="shared" si="278"/>
        <v>18.681044429968217</v>
      </c>
      <c r="BB346" s="109">
        <f t="shared" si="279"/>
        <v>-5.9929488954040933E-2</v>
      </c>
      <c r="BC346" s="120">
        <f t="shared" si="280"/>
        <v>0.47267331000070101</v>
      </c>
      <c r="BD346" s="120">
        <f t="shared" si="281"/>
        <v>5.614860095931018</v>
      </c>
      <c r="BE346" s="120">
        <f t="shared" si="282"/>
        <v>4.358888817229384</v>
      </c>
      <c r="BF346" s="121"/>
      <c r="BG346" s="121" t="e">
        <f t="shared" si="283"/>
        <v>#DIV/0!</v>
      </c>
      <c r="BH346" s="120">
        <f t="shared" si="284"/>
        <v>0.65108968772060538</v>
      </c>
      <c r="BI346" s="120">
        <f t="shared" si="285"/>
        <v>1.0655120276768284</v>
      </c>
      <c r="BJ346" s="120">
        <f>SUM(L346:M346)*'[12]Yellow Grease Complex'!$BH$119/S346</f>
        <v>0</v>
      </c>
      <c r="BK346" s="120">
        <f>SUM(L346:M346)*'[12]Yellow Grease Complex'!$BH$120/S346</f>
        <v>0</v>
      </c>
      <c r="BL346" s="120">
        <f t="shared" si="266"/>
        <v>0.13596707495830035</v>
      </c>
      <c r="BM346" s="120">
        <f t="shared" si="267"/>
        <v>0.42905675855677955</v>
      </c>
      <c r="BN346" s="4">
        <f t="shared" si="214"/>
        <v>10.636139643879915</v>
      </c>
      <c r="BO346" s="109">
        <f t="shared" si="244"/>
        <v>0.13268846957906644</v>
      </c>
      <c r="BP346" s="109">
        <f t="shared" si="244"/>
        <v>8.1080355714728991E-2</v>
      </c>
      <c r="BQ346" s="109">
        <f t="shared" si="245"/>
        <v>0.54281347483662179</v>
      </c>
      <c r="BR346" s="109">
        <f t="shared" si="262"/>
        <v>1.0359408727393766E-2</v>
      </c>
      <c r="BS346" s="109">
        <f t="shared" si="262"/>
        <v>4.8108922977659951E-2</v>
      </c>
      <c r="BT346" s="109">
        <f t="shared" si="262"/>
        <v>2.5659191226964185E-2</v>
      </c>
      <c r="BU346" s="109" cm="1">
        <f t="array" ref="BU346">SUM(K346:M346/$P346)</f>
        <v>0.15370687531832683</v>
      </c>
      <c r="EW346" s="4">
        <f>'[4]Renewable Diesel'!$AX209</f>
        <v>5164.4449999999997</v>
      </c>
      <c r="EX346" s="4">
        <f t="shared" si="215"/>
        <v>7022.3338888888866</v>
      </c>
    </row>
    <row r="347" spans="1:154">
      <c r="A347" s="30">
        <v>46539</v>
      </c>
      <c r="B347" s="132">
        <f t="shared" si="291"/>
        <v>175.60230365656534</v>
      </c>
      <c r="C347" s="132">
        <f t="shared" si="289"/>
        <v>89.018734659233402</v>
      </c>
      <c r="D347" s="132">
        <f t="shared" si="286"/>
        <v>2.1504376777939652E-2</v>
      </c>
      <c r="E347" s="132">
        <f t="shared" si="286"/>
        <v>0</v>
      </c>
      <c r="F347" s="132">
        <f t="shared" si="260"/>
        <v>505.41650033070573</v>
      </c>
      <c r="G347" s="132">
        <f t="shared" si="292"/>
        <v>0</v>
      </c>
      <c r="H347" s="132">
        <f t="shared" si="287"/>
        <v>11.137932044701694</v>
      </c>
      <c r="I347" s="132">
        <f t="shared" si="287"/>
        <v>54.860928220760833</v>
      </c>
      <c r="J347" s="132">
        <f t="shared" si="287"/>
        <v>17.38529877670484</v>
      </c>
      <c r="K347" s="132">
        <f t="shared" si="287"/>
        <v>24.942201053324737</v>
      </c>
      <c r="L347" s="132">
        <f t="shared" si="287"/>
        <v>52.342611074482072</v>
      </c>
      <c r="M347" s="132">
        <f t="shared" si="250"/>
        <v>80.727537601960876</v>
      </c>
      <c r="N347" s="132">
        <v>0</v>
      </c>
      <c r="O347" s="132">
        <f t="shared" si="251"/>
        <v>6.4182823605928645</v>
      </c>
      <c r="P347" s="132">
        <f t="shared" si="252"/>
        <v>1017.8738341558103</v>
      </c>
      <c r="Q347" s="144">
        <f t="shared" si="265"/>
        <v>7.9605953101133347</v>
      </c>
      <c r="R347" s="135">
        <f t="shared" ref="R347:R353" si="293">R346-(100/180)</f>
        <v>1857.333333333331</v>
      </c>
      <c r="S347" s="141">
        <f>[3]Biodiesel!$S24</f>
        <v>127.86403459835202</v>
      </c>
      <c r="T347" s="142">
        <f t="shared" si="288"/>
        <v>51.108852381958009</v>
      </c>
      <c r="U347" s="142">
        <f t="shared" si="288"/>
        <v>62.922285489846175</v>
      </c>
      <c r="V347" s="141">
        <f t="shared" si="241"/>
        <v>27.153951013638707</v>
      </c>
      <c r="W347" s="143">
        <f t="shared" si="242"/>
        <v>-1.7629347839967764</v>
      </c>
      <c r="X347" s="143">
        <f t="shared" si="243"/>
        <v>114.03113787180419</v>
      </c>
      <c r="Y347" s="114">
        <f t="shared" si="271"/>
        <v>-0.12022236723352331</v>
      </c>
      <c r="Z347" s="102">
        <f>V347/(X348/30)</f>
        <v>6.8821231938257883</v>
      </c>
      <c r="AC347" s="54" t="e">
        <f t="shared" si="272"/>
        <v>#DIV/0!</v>
      </c>
      <c r="AD347" s="54">
        <f t="shared" si="273"/>
        <v>-1.50442974820586E-4</v>
      </c>
      <c r="AE347" s="54">
        <f t="shared" si="274"/>
        <v>0.14978422001047062</v>
      </c>
      <c r="AF347" s="54">
        <f t="shared" si="269"/>
        <v>0.9231395032308678</v>
      </c>
      <c r="AH347" s="115">
        <f t="shared" si="217"/>
        <v>594.4567393667171</v>
      </c>
      <c r="AI347" s="116">
        <f t="shared" si="218"/>
        <v>19.815224645557237</v>
      </c>
      <c r="AJ347" s="109">
        <f t="shared" si="219"/>
        <v>-0.12914308451246714</v>
      </c>
      <c r="AK347" s="117">
        <f t="shared" si="220"/>
        <v>89.040239036011343</v>
      </c>
      <c r="AL347" s="116">
        <f t="shared" si="221"/>
        <v>2.9680079678670448</v>
      </c>
      <c r="AM347" s="109">
        <f t="shared" si="222"/>
        <v>-0.26796565207364564</v>
      </c>
      <c r="AN347" s="117">
        <f t="shared" si="223"/>
        <v>241.39650877193506</v>
      </c>
      <c r="AO347" s="114">
        <f t="shared" si="270"/>
        <v>0.49654140166583699</v>
      </c>
      <c r="AP347" s="114">
        <f t="shared" si="224"/>
        <v>0.75653682920530418</v>
      </c>
      <c r="AQ347" s="114">
        <f t="shared" si="225"/>
        <v>0.23715759328084218</v>
      </c>
      <c r="AR347" s="72">
        <f t="shared" si="226"/>
        <v>1555.6790876132827</v>
      </c>
      <c r="AS347" s="117">
        <f t="shared" si="233"/>
        <v>301.65424572004827</v>
      </c>
      <c r="AT347" s="118">
        <f t="shared" si="237"/>
        <v>0.77191147484747169</v>
      </c>
      <c r="AX347" s="119">
        <f t="shared" si="275"/>
        <v>4.1246462773661943</v>
      </c>
      <c r="AY347" s="109">
        <f t="shared" si="276"/>
        <v>-7.4653408036348234E-2</v>
      </c>
      <c r="AZ347" s="120">
        <f t="shared" si="277"/>
        <v>4.9912496475130297E-2</v>
      </c>
      <c r="BA347" s="116">
        <f t="shared" si="278"/>
        <v>16.847216677690191</v>
      </c>
      <c r="BB347" s="109">
        <f t="shared" si="279"/>
        <v>-9.9042866394234874E-2</v>
      </c>
      <c r="BC347" s="120">
        <f t="shared" si="280"/>
        <v>1.4527055266359188</v>
      </c>
      <c r="BD347" s="120">
        <f t="shared" si="281"/>
        <v>5.2131088969314314</v>
      </c>
      <c r="BE347" s="120">
        <f t="shared" si="282"/>
        <v>3.9527651533781634</v>
      </c>
      <c r="BF347" s="121"/>
      <c r="BG347" s="121" t="e">
        <f t="shared" si="283"/>
        <v>#DIV/0!</v>
      </c>
      <c r="BH347" s="120">
        <f t="shared" si="284"/>
        <v>0.69619838712942284</v>
      </c>
      <c r="BI347" s="120">
        <f t="shared" si="285"/>
        <v>1.3733518124011128</v>
      </c>
      <c r="BJ347" s="120">
        <f>SUM(L347:M347)*'[12]Yellow Grease Complex'!$BH$119/S347</f>
        <v>0</v>
      </c>
      <c r="BK347" s="120">
        <f>SUM(L347:M347)*'[12]Yellow Grease Complex'!$BH$120/S347</f>
        <v>0</v>
      </c>
      <c r="BL347" s="120">
        <f t="shared" si="266"/>
        <v>0.14481081366941748</v>
      </c>
      <c r="BM347" s="120">
        <f t="shared" si="267"/>
        <v>0.43838501981292877</v>
      </c>
      <c r="BN347" s="4">
        <f t="shared" si="214"/>
        <v>18.825329920536205</v>
      </c>
      <c r="BO347" s="109">
        <f t="shared" si="244"/>
        <v>0.17251873244408908</v>
      </c>
      <c r="BP347" s="109">
        <f t="shared" si="244"/>
        <v>8.7455568334814784E-2</v>
      </c>
      <c r="BQ347" s="109">
        <f t="shared" si="245"/>
        <v>0.49654140166583699</v>
      </c>
      <c r="BR347" s="109">
        <f t="shared" si="262"/>
        <v>1.0942350290337421E-2</v>
      </c>
      <c r="BS347" s="109">
        <f t="shared" si="262"/>
        <v>5.3897571958179478E-2</v>
      </c>
      <c r="BT347" s="109">
        <f t="shared" si="262"/>
        <v>1.7080013448939484E-2</v>
      </c>
      <c r="BU347" s="109" cm="1">
        <f t="array" ref="BU347">SUM(K347:M347/$P347)</f>
        <v>0.15523765758338576</v>
      </c>
      <c r="EW347" s="4">
        <f>'[4]Renewable Diesel'!$AX210</f>
        <v>5171.9449999999997</v>
      </c>
      <c r="EX347" s="4">
        <f t="shared" si="215"/>
        <v>7029.2783333333309</v>
      </c>
    </row>
    <row r="348" spans="1:154">
      <c r="A348" s="30">
        <v>46569</v>
      </c>
      <c r="B348" s="132">
        <f t="shared" si="291"/>
        <v>148.99210147867629</v>
      </c>
      <c r="C348" s="132">
        <f t="shared" si="289"/>
        <v>82.022629162026561</v>
      </c>
      <c r="D348" s="132">
        <f t="shared" si="286"/>
        <v>1.9858164765859363E-2</v>
      </c>
      <c r="E348" s="132">
        <f t="shared" si="286"/>
        <v>0</v>
      </c>
      <c r="F348" s="132">
        <f t="shared" si="260"/>
        <v>545.44120680226638</v>
      </c>
      <c r="G348" s="132">
        <f t="shared" si="292"/>
        <v>0</v>
      </c>
      <c r="H348" s="132">
        <f t="shared" si="287"/>
        <v>11.438495907739108</v>
      </c>
      <c r="I348" s="132">
        <f t="shared" si="287"/>
        <v>57.348907581999406</v>
      </c>
      <c r="J348" s="132">
        <f t="shared" si="287"/>
        <v>18.943945606411063</v>
      </c>
      <c r="K348" s="132">
        <f t="shared" si="287"/>
        <v>23.36413199935037</v>
      </c>
      <c r="L348" s="132">
        <f t="shared" si="287"/>
        <v>50.906346434027526</v>
      </c>
      <c r="M348" s="132">
        <f t="shared" si="250"/>
        <v>77.46055188605169</v>
      </c>
      <c r="N348" s="132">
        <v>0</v>
      </c>
      <c r="O348" s="132">
        <f t="shared" si="251"/>
        <v>8.4121574822644796</v>
      </c>
      <c r="P348" s="132">
        <f t="shared" si="252"/>
        <v>1024.3503325055788</v>
      </c>
      <c r="Q348" s="144">
        <f t="shared" si="265"/>
        <v>7.8303120276311695</v>
      </c>
      <c r="R348" s="135">
        <f t="shared" si="293"/>
        <v>1856.7777777777753</v>
      </c>
      <c r="S348" s="141">
        <f>[3]Biodiesel!$S25</f>
        <v>130.81858409868065</v>
      </c>
      <c r="T348" s="142">
        <f t="shared" si="288"/>
        <v>51.618326931357778</v>
      </c>
      <c r="U348" s="142">
        <f t="shared" si="288"/>
        <v>66.749000631157557</v>
      </c>
      <c r="V348" s="141">
        <f t="shared" si="241"/>
        <v>28.589178855670223</v>
      </c>
      <c r="W348" s="143">
        <f t="shared" si="242"/>
        <v>1.4352278420315159</v>
      </c>
      <c r="X348" s="143">
        <f t="shared" si="243"/>
        <v>118.36732756251533</v>
      </c>
      <c r="Y348" s="114">
        <f t="shared" si="271"/>
        <v>-0.11720730971849536</v>
      </c>
      <c r="Z348" s="102">
        <f>V348/(X349/31)</f>
        <v>7.2751371306092238</v>
      </c>
      <c r="AC348" s="54" t="e">
        <f t="shared" si="272"/>
        <v>#DIV/0!</v>
      </c>
      <c r="AD348" s="54">
        <f t="shared" si="273"/>
        <v>-2.7173417198345096E-4</v>
      </c>
      <c r="AE348" s="54">
        <f t="shared" si="274"/>
        <v>0.13074839728013427</v>
      </c>
      <c r="AF348" s="54">
        <f t="shared" si="269"/>
        <v>0.93849899902688094</v>
      </c>
      <c r="AH348" s="115">
        <f t="shared" si="217"/>
        <v>627.48369412905879</v>
      </c>
      <c r="AI348" s="116">
        <f t="shared" si="218"/>
        <v>20.916123137635292</v>
      </c>
      <c r="AJ348" s="109">
        <f t="shared" si="219"/>
        <v>-0.12418466928230709</v>
      </c>
      <c r="AK348" s="117">
        <f t="shared" si="220"/>
        <v>82.042487326792426</v>
      </c>
      <c r="AL348" s="116">
        <f t="shared" si="221"/>
        <v>2.7347495775597475</v>
      </c>
      <c r="AM348" s="109">
        <f t="shared" si="222"/>
        <v>-0.24276575280269319</v>
      </c>
      <c r="AN348" s="117">
        <f t="shared" si="223"/>
        <v>239.46237941557916</v>
      </c>
      <c r="AO348" s="114">
        <f t="shared" si="270"/>
        <v>0.53247525723753875</v>
      </c>
      <c r="AP348" s="114">
        <f t="shared" si="224"/>
        <v>0.75801780989172107</v>
      </c>
      <c r="AQ348" s="114">
        <f t="shared" si="225"/>
        <v>0.23377000213379148</v>
      </c>
      <c r="AR348" s="72">
        <f t="shared" si="226"/>
        <v>1540.2833289038206</v>
      </c>
      <c r="AS348" s="117">
        <f t="shared" si="233"/>
        <v>316.49444887395475</v>
      </c>
      <c r="AT348" s="118">
        <f t="shared" si="237"/>
        <v>0.77226619850858491</v>
      </c>
      <c r="AX348" s="119">
        <f t="shared" si="275"/>
        <v>4.2199543257638918</v>
      </c>
      <c r="AY348" s="109">
        <f t="shared" si="276"/>
        <v>-8.1761621148766173E-2</v>
      </c>
      <c r="AZ348" s="120">
        <f t="shared" si="277"/>
        <v>3.9195855700247861E-2</v>
      </c>
      <c r="BA348" s="116">
        <f t="shared" si="278"/>
        <v>18.181373560075546</v>
      </c>
      <c r="BB348" s="109">
        <f t="shared" si="279"/>
        <v>-0.10305753330995959</v>
      </c>
      <c r="BC348" s="120">
        <f t="shared" si="280"/>
        <v>0.39234895248205959</v>
      </c>
      <c r="BD348" s="120">
        <f t="shared" si="281"/>
        <v>5.3011562147304145</v>
      </c>
      <c r="BE348" s="120">
        <f t="shared" si="282"/>
        <v>4.1694474111631008</v>
      </c>
      <c r="BF348" s="121"/>
      <c r="BG348" s="121" t="e">
        <f t="shared" si="283"/>
        <v>#DIV/0!</v>
      </c>
      <c r="BH348" s="120">
        <f t="shared" si="284"/>
        <v>0.62699523716106165</v>
      </c>
      <c r="BI348" s="120">
        <f t="shared" si="285"/>
        <v>1.1389215263657553</v>
      </c>
      <c r="BJ348" s="120">
        <f>SUM(L348:M348)*'[12]Yellow Grease Complex'!$BH$119/S348</f>
        <v>0</v>
      </c>
      <c r="BK348" s="120">
        <f>SUM(L348:M348)*'[12]Yellow Grease Complex'!$BH$120/S348</f>
        <v>0</v>
      </c>
      <c r="BL348" s="120">
        <f t="shared" si="266"/>
        <v>0.16634032883684743</v>
      </c>
      <c r="BM348" s="120">
        <f t="shared" si="267"/>
        <v>0.45902276179733797</v>
      </c>
      <c r="BN348" s="4">
        <f t="shared" si="214"/>
        <v>14.306487330590471</v>
      </c>
      <c r="BO348" s="109">
        <f t="shared" si="244"/>
        <v>0.14545033739993915</v>
      </c>
      <c r="BP348" s="109">
        <f t="shared" si="244"/>
        <v>8.0072829147619623E-2</v>
      </c>
      <c r="BQ348" s="109">
        <f t="shared" si="245"/>
        <v>0.53247525723753875</v>
      </c>
      <c r="BR348" s="109">
        <f t="shared" si="262"/>
        <v>1.1166585829830648E-2</v>
      </c>
      <c r="BS348" s="109">
        <f t="shared" si="262"/>
        <v>5.5985638664970194E-2</v>
      </c>
      <c r="BT348" s="109">
        <f t="shared" si="262"/>
        <v>1.8493619814691564E-2</v>
      </c>
      <c r="BU348" s="109" cm="1">
        <f t="array" ref="BU348">SUM(K348:M348/$P348)</f>
        <v>0.14812415782429908</v>
      </c>
      <c r="EW348" s="4">
        <f>'[4]Renewable Diesel'!$AX211</f>
        <v>5176.9449999999997</v>
      </c>
      <c r="EX348" s="4">
        <f t="shared" si="215"/>
        <v>7033.7227777777753</v>
      </c>
    </row>
    <row r="349" spans="1:154">
      <c r="A349" s="30">
        <v>46600</v>
      </c>
      <c r="B349" s="132">
        <f t="shared" si="291"/>
        <v>166.9789897350754</v>
      </c>
      <c r="C349" s="132">
        <f t="shared" si="289"/>
        <v>83.243763355646593</v>
      </c>
      <c r="D349" s="132">
        <f t="shared" si="286"/>
        <v>1.9957414738036926E-2</v>
      </c>
      <c r="E349" s="132">
        <f t="shared" si="286"/>
        <v>0</v>
      </c>
      <c r="F349" s="132">
        <f t="shared" si="260"/>
        <v>525.8255985867072</v>
      </c>
      <c r="G349" s="132">
        <f t="shared" si="292"/>
        <v>0</v>
      </c>
      <c r="H349" s="132">
        <f t="shared" si="287"/>
        <v>14.369874537528766</v>
      </c>
      <c r="I349" s="132">
        <f t="shared" si="287"/>
        <v>59.41074102691671</v>
      </c>
      <c r="J349" s="132">
        <f t="shared" si="287"/>
        <v>21.529220381496604</v>
      </c>
      <c r="K349" s="132">
        <f t="shared" si="287"/>
        <v>24.500866505001927</v>
      </c>
      <c r="L349" s="132">
        <f t="shared" si="287"/>
        <v>44.797367966057585</v>
      </c>
      <c r="M349" s="132">
        <f t="shared" si="250"/>
        <v>78.283725713040099</v>
      </c>
      <c r="N349" s="132">
        <v>0</v>
      </c>
      <c r="O349" s="132">
        <f t="shared" si="251"/>
        <v>11.341430628947364</v>
      </c>
      <c r="P349" s="132">
        <f t="shared" si="252"/>
        <v>1030.3015358511564</v>
      </c>
      <c r="Q349" s="144">
        <f t="shared" si="265"/>
        <v>7.9603763275090209</v>
      </c>
      <c r="R349" s="135">
        <f t="shared" si="293"/>
        <v>1856.2222222222197</v>
      </c>
      <c r="S349" s="141">
        <f>[3]Biodiesel!$S26</f>
        <v>129.42874726797754</v>
      </c>
      <c r="T349" s="142">
        <f t="shared" si="288"/>
        <v>52.963754597611022</v>
      </c>
      <c r="U349" s="142">
        <f t="shared" si="288"/>
        <v>68.857254218419456</v>
      </c>
      <c r="V349" s="141">
        <f t="shared" si="241"/>
        <v>32.547749960620436</v>
      </c>
      <c r="W349" s="143">
        <f t="shared" si="242"/>
        <v>3.958571104950213</v>
      </c>
      <c r="X349" s="143">
        <f t="shared" si="243"/>
        <v>121.82100881603048</v>
      </c>
      <c r="Y349" s="114">
        <f t="shared" si="271"/>
        <v>-0.10005340359748782</v>
      </c>
      <c r="Z349" s="102">
        <f>V349/(X350/31)</f>
        <v>8.2537369878660201</v>
      </c>
      <c r="AC349" s="54" t="e">
        <f t="shared" si="272"/>
        <v>#DIV/0!</v>
      </c>
      <c r="AD349" s="54">
        <f t="shared" si="273"/>
        <v>4.0851161765775856E-5</v>
      </c>
      <c r="AE349" s="54">
        <f t="shared" si="274"/>
        <v>0.13670198790921412</v>
      </c>
      <c r="AF349" s="54">
        <f t="shared" si="269"/>
        <v>0.92316489794642453</v>
      </c>
      <c r="AH349" s="115">
        <f t="shared" si="217"/>
        <v>609.08931935709188</v>
      </c>
      <c r="AI349" s="116">
        <f t="shared" si="218"/>
        <v>20.302977311903064</v>
      </c>
      <c r="AJ349" s="109">
        <f t="shared" si="219"/>
        <v>-0.12870478829178944</v>
      </c>
      <c r="AK349" s="117">
        <f t="shared" si="220"/>
        <v>83.263720770384623</v>
      </c>
      <c r="AL349" s="116">
        <f t="shared" si="221"/>
        <v>2.7754573590128206</v>
      </c>
      <c r="AM349" s="109">
        <f t="shared" si="222"/>
        <v>-0.23212566778807753</v>
      </c>
      <c r="AN349" s="117">
        <f t="shared" si="223"/>
        <v>242.89179613004168</v>
      </c>
      <c r="AO349" s="114">
        <f t="shared" si="270"/>
        <v>0.51036088008187841</v>
      </c>
      <c r="AP349" s="114">
        <f t="shared" si="224"/>
        <v>0.75324386316772685</v>
      </c>
      <c r="AQ349" s="114">
        <f t="shared" si="225"/>
        <v>0.2357482617255181</v>
      </c>
      <c r="AR349" s="72">
        <f t="shared" si="226"/>
        <v>1523.9191210584452</v>
      </c>
      <c r="AS349" s="117">
        <f t="shared" si="233"/>
        <v>332.3031011637745</v>
      </c>
      <c r="AT349" s="118">
        <f t="shared" si="237"/>
        <v>0.77142039440708998</v>
      </c>
      <c r="AX349" s="119">
        <f t="shared" si="275"/>
        <v>4.1751208796121784</v>
      </c>
      <c r="AY349" s="109">
        <f t="shared" si="276"/>
        <v>-8.1557195949027328E-2</v>
      </c>
      <c r="AZ349" s="120">
        <f t="shared" si="277"/>
        <v>2.948085445780535E-2</v>
      </c>
      <c r="BA349" s="116">
        <f t="shared" si="278"/>
        <v>17.527519952890241</v>
      </c>
      <c r="BB349" s="109">
        <f t="shared" si="279"/>
        <v>-0.10971763145076774</v>
      </c>
      <c r="BC349" s="120">
        <f t="shared" si="280"/>
        <v>0.82536424399387087</v>
      </c>
      <c r="BD349" s="120">
        <f t="shared" si="281"/>
        <v>4.9998709194480213</v>
      </c>
      <c r="BE349" s="120">
        <f t="shared" si="282"/>
        <v>4.0626646682904557</v>
      </c>
      <c r="BF349" s="121"/>
      <c r="BG349" s="121" t="e">
        <f t="shared" si="283"/>
        <v>#DIV/0!</v>
      </c>
      <c r="BH349" s="120">
        <f t="shared" si="284"/>
        <v>0.64316286074602413</v>
      </c>
      <c r="BI349" s="120">
        <f t="shared" si="285"/>
        <v>1.2901228920137151</v>
      </c>
      <c r="BJ349" s="120">
        <f>SUM(L349:M349)*'[12]Yellow Grease Complex'!$BH$119/S349</f>
        <v>0</v>
      </c>
      <c r="BK349" s="120">
        <f>SUM(L349:M349)*'[12]Yellow Grease Complex'!$BH$120/S349</f>
        <v>0</v>
      </c>
      <c r="BL349" s="120">
        <f t="shared" si="266"/>
        <v>0.12744672797459158</v>
      </c>
      <c r="BM349" s="120">
        <f t="shared" si="267"/>
        <v>0.47155620415890137</v>
      </c>
      <c r="BN349" s="4">
        <f t="shared" si="214"/>
        <v>10.760511877098907</v>
      </c>
      <c r="BO349" s="109">
        <f t="shared" si="244"/>
        <v>0.16206807805748841</v>
      </c>
      <c r="BP349" s="109">
        <f t="shared" si="244"/>
        <v>8.0795534568311553E-2</v>
      </c>
      <c r="BQ349" s="109">
        <f t="shared" si="245"/>
        <v>0.51036088008187841</v>
      </c>
      <c r="BR349" s="109">
        <f t="shared" si="262"/>
        <v>1.394725139922991E-2</v>
      </c>
      <c r="BS349" s="109">
        <f t="shared" si="262"/>
        <v>5.766344993151553E-2</v>
      </c>
      <c r="BT349" s="109">
        <f t="shared" si="262"/>
        <v>2.0896038326984352E-2</v>
      </c>
      <c r="BU349" s="109" cm="1">
        <f t="array" ref="BU349">SUM(K349:M349/$P349)</f>
        <v>0.14324152206778831</v>
      </c>
      <c r="EW349" s="4">
        <f>'[4]Renewable Diesel'!$AX212</f>
        <v>5178.9449999999997</v>
      </c>
      <c r="EX349" s="4">
        <f t="shared" si="215"/>
        <v>7035.1672222222196</v>
      </c>
    </row>
    <row r="350" spans="1:154" ht="12" thickBot="1">
      <c r="A350" s="111">
        <v>46631</v>
      </c>
      <c r="B350" s="136">
        <f t="shared" si="291"/>
        <v>142.84328640559727</v>
      </c>
      <c r="C350" s="132">
        <f t="shared" si="289"/>
        <v>67.889469178103028</v>
      </c>
      <c r="D350" s="136">
        <f t="shared" si="286"/>
        <v>0</v>
      </c>
      <c r="E350" s="136">
        <f t="shared" si="286"/>
        <v>0</v>
      </c>
      <c r="F350" s="136">
        <f t="shared" si="260"/>
        <v>531.79382214527379</v>
      </c>
      <c r="G350" s="136">
        <f t="shared" si="292"/>
        <v>0</v>
      </c>
      <c r="H350" s="132">
        <f t="shared" si="287"/>
        <v>15.091546648830613</v>
      </c>
      <c r="I350" s="136">
        <f t="shared" si="287"/>
        <v>58.593413440781639</v>
      </c>
      <c r="J350" s="132">
        <f t="shared" si="287"/>
        <v>15.835946506545637</v>
      </c>
      <c r="K350" s="136">
        <f t="shared" si="287"/>
        <v>24.524762417232782</v>
      </c>
      <c r="L350" s="136">
        <f t="shared" si="287"/>
        <v>52.615960880397139</v>
      </c>
      <c r="M350" s="136">
        <f t="shared" si="250"/>
        <v>72.450792349136691</v>
      </c>
      <c r="N350" s="132">
        <v>0</v>
      </c>
      <c r="O350" s="136">
        <f t="shared" si="251"/>
        <v>4.7057681677867063</v>
      </c>
      <c r="P350" s="136">
        <f t="shared" si="252"/>
        <v>986.34476813968524</v>
      </c>
      <c r="Q350" s="145">
        <f t="shared" si="265"/>
        <v>7.9380423078785043</v>
      </c>
      <c r="R350" s="135">
        <f t="shared" si="293"/>
        <v>1855.666666666664</v>
      </c>
      <c r="S350" s="141">
        <f>[3]Biodiesel!$S27</f>
        <v>124.25541838706735</v>
      </c>
      <c r="T350" s="142">
        <f t="shared" si="288"/>
        <v>52.808837522977356</v>
      </c>
      <c r="U350" s="142">
        <f t="shared" si="288"/>
        <v>69.436425472748709</v>
      </c>
      <c r="V350" s="141">
        <f t="shared" si="241"/>
        <v>35.702112266386223</v>
      </c>
      <c r="W350" s="143">
        <f t="shared" si="242"/>
        <v>3.1543623057657868</v>
      </c>
      <c r="X350" s="143">
        <f t="shared" si="243"/>
        <v>122.24526299572607</v>
      </c>
      <c r="Y350" s="114">
        <f t="shared" si="271"/>
        <v>-7.9675176931233826E-2</v>
      </c>
      <c r="Z350" s="102">
        <f>V350/(X351/30)</f>
        <v>8.3781632477411243</v>
      </c>
      <c r="AC350" s="54" t="e">
        <f t="shared" si="272"/>
        <v>#DIV/0!</v>
      </c>
      <c r="AD350" s="54">
        <f t="shared" si="273"/>
        <v>-1.1102612047286797E-5</v>
      </c>
      <c r="AE350" s="54">
        <f t="shared" si="274"/>
        <v>0.11320887235041188</v>
      </c>
      <c r="AF350" s="54">
        <f t="shared" si="269"/>
        <v>0.9257622616481116</v>
      </c>
      <c r="AH350" s="115">
        <f t="shared" si="217"/>
        <v>599.68329132337681</v>
      </c>
      <c r="AI350" s="116">
        <f t="shared" si="218"/>
        <v>19.989443044112559</v>
      </c>
      <c r="AJ350" s="109">
        <f t="shared" si="219"/>
        <v>-0.12437281596012861</v>
      </c>
      <c r="AK350" s="117">
        <f t="shared" si="220"/>
        <v>67.889469178103028</v>
      </c>
      <c r="AL350" s="116">
        <f t="shared" si="221"/>
        <v>2.2629823059367675</v>
      </c>
      <c r="AM350" s="109">
        <f t="shared" si="222"/>
        <v>-0.26764896287813977</v>
      </c>
      <c r="AN350" s="117">
        <f t="shared" si="223"/>
        <v>239.11242224292448</v>
      </c>
      <c r="AO350" s="114">
        <f t="shared" si="270"/>
        <v>0.53915612402778179</v>
      </c>
      <c r="AP350" s="114">
        <f t="shared" si="224"/>
        <v>0.75280632261012626</v>
      </c>
      <c r="AQ350" s="114">
        <f t="shared" si="225"/>
        <v>0.24242276125609419</v>
      </c>
      <c r="AR350" s="72">
        <f t="shared" si="226"/>
        <v>1511.7742570426526</v>
      </c>
      <c r="AS350" s="117">
        <f t="shared" si="233"/>
        <v>343.89240962401141</v>
      </c>
      <c r="AT350" s="118">
        <f t="shared" si="237"/>
        <v>0.77041448875989549</v>
      </c>
      <c r="AX350" s="119">
        <f t="shared" si="275"/>
        <v>4.0082393028086241</v>
      </c>
      <c r="AY350" s="109">
        <f t="shared" si="276"/>
        <v>-8.2716132793762331E-2</v>
      </c>
      <c r="AZ350" s="120">
        <f t="shared" si="277"/>
        <v>7.5602922273099615E-2</v>
      </c>
      <c r="BA350" s="116">
        <f t="shared" si="278"/>
        <v>17.726460738175792</v>
      </c>
      <c r="BB350" s="109">
        <f t="shared" si="279"/>
        <v>-0.1019434285139571</v>
      </c>
      <c r="BC350" s="120">
        <f t="shared" si="280"/>
        <v>0.69483203000374871</v>
      </c>
      <c r="BD350" s="120">
        <f t="shared" si="281"/>
        <v>4.9055748797754468</v>
      </c>
      <c r="BE350" s="120">
        <f t="shared" si="282"/>
        <v>4.279844123084322</v>
      </c>
      <c r="BF350" s="121"/>
      <c r="BG350" s="121" t="e">
        <f t="shared" si="283"/>
        <v>#DIV/0!</v>
      </c>
      <c r="BH350" s="120">
        <f t="shared" si="284"/>
        <v>0.5463702916087001</v>
      </c>
      <c r="BI350" s="120">
        <f t="shared" si="285"/>
        <v>1.1495940238245945</v>
      </c>
      <c r="BJ350" s="120">
        <f>SUM(L350:M350)*'[12]Yellow Grease Complex'!$BH$119/S350</f>
        <v>0</v>
      </c>
      <c r="BK350" s="120">
        <f>SUM(L350:M350)*'[12]Yellow Grease Complex'!$BH$120/S350</f>
        <v>0</v>
      </c>
      <c r="BL350" s="120">
        <f t="shared" si="266"/>
        <v>0.1092590100177253</v>
      </c>
      <c r="BM350" s="120">
        <f t="shared" si="267"/>
        <v>0.38842946888787788</v>
      </c>
      <c r="BN350" s="4">
        <f t="shared" si="214"/>
        <v>28.514902184004086</v>
      </c>
      <c r="BO350" s="109">
        <f t="shared" si="244"/>
        <v>0.14482084867242681</v>
      </c>
      <c r="BP350" s="109">
        <f t="shared" si="244"/>
        <v>6.8829349909917695E-2</v>
      </c>
      <c r="BQ350" s="109">
        <f t="shared" si="245"/>
        <v>0.53915612402778179</v>
      </c>
      <c r="BR350" s="109">
        <f t="shared" si="262"/>
        <v>1.5300478226588376E-2</v>
      </c>
      <c r="BS350" s="109">
        <f t="shared" si="262"/>
        <v>5.9404596986196712E-2</v>
      </c>
      <c r="BT350" s="109">
        <f t="shared" si="262"/>
        <v>1.6055183763394754E-2</v>
      </c>
      <c r="BU350" s="109" cm="1">
        <f t="array" ref="BU350">SUM(K350:M350/$P350)</f>
        <v>0.15166250227991435</v>
      </c>
      <c r="EW350" s="4">
        <f>'[4]Renewable Diesel'!$AX213</f>
        <v>5188.4449999999997</v>
      </c>
      <c r="EX350" s="4">
        <f t="shared" si="215"/>
        <v>7044.111666666664</v>
      </c>
    </row>
    <row r="351" spans="1:154">
      <c r="A351" s="84">
        <v>46661</v>
      </c>
      <c r="B351" s="139">
        <f>$P351*AVERAGE(B339/$P339,B327/$P327,B315/$P315,B303/$P303,B291/$P291)*1.05</f>
        <v>145.44919649419751</v>
      </c>
      <c r="C351" s="139">
        <f t="shared" si="289"/>
        <v>61.972189692827442</v>
      </c>
      <c r="D351" s="139">
        <f t="shared" ref="D351:E366" si="294">$P351*AVERAGE(D339/$P339,D327/$P327,D315/$P315,D303/$P303,D291/$P291)</f>
        <v>0</v>
      </c>
      <c r="E351" s="139">
        <f t="shared" si="294"/>
        <v>0</v>
      </c>
      <c r="F351" s="139">
        <f t="shared" si="260"/>
        <v>523.24517740508566</v>
      </c>
      <c r="G351" s="139">
        <f t="shared" si="292"/>
        <v>0</v>
      </c>
      <c r="H351" s="139">
        <f t="shared" ref="H351:L366" si="295">$P351*AVERAGE(H339/$P339,H327/$P327,H315/$P315,H303/$P303,H291/$P291)</f>
        <v>14.505011281650251</v>
      </c>
      <c r="I351" s="139">
        <f t="shared" si="295"/>
        <v>50.193612250232967</v>
      </c>
      <c r="J351" s="139">
        <f t="shared" si="295"/>
        <v>14.11866200413604</v>
      </c>
      <c r="K351" s="139">
        <f t="shared" si="295"/>
        <v>23.607720901150547</v>
      </c>
      <c r="L351" s="139">
        <f>$P351*AVERAGE(L339/$P339,L327/$P327,L315/$P315,L303/$P303,L291/$P291)</f>
        <v>73.232631509398672</v>
      </c>
      <c r="M351" s="139">
        <f t="shared" si="250"/>
        <v>69.918826217056292</v>
      </c>
      <c r="N351" s="139">
        <v>0</v>
      </c>
      <c r="O351" s="139">
        <f t="shared" si="251"/>
        <v>12.975774404949306</v>
      </c>
      <c r="P351" s="139">
        <f t="shared" si="252"/>
        <v>989.21880216068462</v>
      </c>
      <c r="Q351" s="140">
        <f t="shared" si="265"/>
        <v>7.6551919001484903</v>
      </c>
      <c r="R351" s="135">
        <f t="shared" si="293"/>
        <v>1855.1111111111084</v>
      </c>
      <c r="S351" s="141">
        <f>[3]Biodiesel!$S28</f>
        <v>129.22194702153664</v>
      </c>
      <c r="T351" s="142">
        <f t="shared" si="288"/>
        <v>55.186477907249518</v>
      </c>
      <c r="U351" s="142">
        <f t="shared" si="288"/>
        <v>72.65340015675946</v>
      </c>
      <c r="V351" s="141">
        <f t="shared" si="241"/>
        <v>37.681105770473323</v>
      </c>
      <c r="W351" s="143">
        <f t="shared" si="242"/>
        <v>1.9789935040871001</v>
      </c>
      <c r="X351" s="143">
        <f t="shared" si="243"/>
        <v>127.83987806400899</v>
      </c>
      <c r="Y351" s="114">
        <f t="shared" si="271"/>
        <v>-7.6802025327347145E-2</v>
      </c>
      <c r="Z351" s="102">
        <f>V351/(X352/31)</f>
        <v>9.7340303930756065</v>
      </c>
      <c r="AC351" s="54" t="e">
        <f t="shared" si="272"/>
        <v>#DIV/0!</v>
      </c>
      <c r="AD351" s="54">
        <f t="shared" si="273"/>
        <v>-3.0665447592392869E-4</v>
      </c>
      <c r="AE351" s="54">
        <f t="shared" si="274"/>
        <v>0.10589601945708975</v>
      </c>
      <c r="AF351" s="54">
        <f t="shared" si="269"/>
        <v>0.959968096927453</v>
      </c>
      <c r="AH351" s="115">
        <f t="shared" si="217"/>
        <v>585.2173670979131</v>
      </c>
      <c r="AI351" s="116">
        <f t="shared" si="218"/>
        <v>19.507245569930436</v>
      </c>
      <c r="AJ351" s="109">
        <f t="shared" si="219"/>
        <v>-0.11388333864782274</v>
      </c>
      <c r="AK351" s="117">
        <f t="shared" si="220"/>
        <v>61.972189692827442</v>
      </c>
      <c r="AL351" s="116">
        <f t="shared" si="221"/>
        <v>2.0657396564275814</v>
      </c>
      <c r="AM351" s="109">
        <f t="shared" si="222"/>
        <v>-0.29968503998326956</v>
      </c>
      <c r="AN351" s="117">
        <f t="shared" si="223"/>
        <v>245.57646416362473</v>
      </c>
      <c r="AO351" s="114">
        <f t="shared" si="270"/>
        <v>0.52894786902775814</v>
      </c>
      <c r="AP351" s="114">
        <f t="shared" si="224"/>
        <v>0.7386298784416192</v>
      </c>
      <c r="AQ351" s="114">
        <f t="shared" si="225"/>
        <v>0.24825292809561286</v>
      </c>
      <c r="AR351" s="72">
        <f t="shared" si="226"/>
        <v>1521.4842149309959</v>
      </c>
      <c r="AS351" s="117">
        <f t="shared" si="233"/>
        <v>333.62689618011245</v>
      </c>
      <c r="AT351" s="118">
        <f t="shared" si="237"/>
        <v>0.76961579222138121</v>
      </c>
      <c r="AX351" s="119">
        <f t="shared" si="275"/>
        <v>4.1684499039205365</v>
      </c>
      <c r="AY351" s="109">
        <f t="shared" si="276"/>
        <v>-8.0441957491149685E-2</v>
      </c>
      <c r="AZ351" s="120">
        <f t="shared" si="277"/>
        <v>4.5809695158110841E-2</v>
      </c>
      <c r="BA351" s="116">
        <f t="shared" si="278"/>
        <v>17.441505913502855</v>
      </c>
      <c r="BB351" s="109">
        <f t="shared" si="279"/>
        <v>-8.5135536425283376E-2</v>
      </c>
      <c r="BC351" s="120">
        <f t="shared" si="280"/>
        <v>2.8181900875107857E-2</v>
      </c>
      <c r="BD351" s="120">
        <f t="shared" si="281"/>
        <v>4.5777372128350811</v>
      </c>
      <c r="BE351" s="120">
        <f t="shared" si="282"/>
        <v>4.0491974425820993</v>
      </c>
      <c r="BF351" s="121"/>
      <c r="BG351" s="121" t="e">
        <f t="shared" si="283"/>
        <v>#DIV/0!</v>
      </c>
      <c r="BH351" s="120">
        <f t="shared" si="284"/>
        <v>0.47957944545208653</v>
      </c>
      <c r="BI351" s="120">
        <f t="shared" si="285"/>
        <v>1.1255765746197617</v>
      </c>
      <c r="BJ351" s="120">
        <f>SUM(L351:M351)*'[12]Yellow Grease Complex'!$BH$119/S351</f>
        <v>0</v>
      </c>
      <c r="BK351" s="120">
        <f>SUM(L351:M351)*'[12]Yellow Grease Complex'!$BH$120/S351</f>
        <v>0</v>
      </c>
      <c r="BL351" s="120">
        <f t="shared" si="266"/>
        <v>0.20224052690457733</v>
      </c>
      <c r="BM351" s="120">
        <f t="shared" si="267"/>
        <v>0.4404678591391491</v>
      </c>
      <c r="BN351" s="4">
        <f t="shared" ref="BN351:BN414" si="296">AR351-AR339</f>
        <v>16.720538732710565</v>
      </c>
      <c r="BO351" s="109">
        <f t="shared" si="244"/>
        <v>0.14703440348738067</v>
      </c>
      <c r="BP351" s="109">
        <f t="shared" si="244"/>
        <v>6.264760592648029E-2</v>
      </c>
      <c r="BQ351" s="109">
        <f t="shared" si="245"/>
        <v>0.52894786902775814</v>
      </c>
      <c r="BR351" s="109">
        <f t="shared" si="262"/>
        <v>1.4663097031685935E-2</v>
      </c>
      <c r="BS351" s="109">
        <f t="shared" si="262"/>
        <v>5.0740657315245533E-2</v>
      </c>
      <c r="BT351" s="109">
        <f t="shared" si="262"/>
        <v>1.4272537049738226E-2</v>
      </c>
      <c r="BU351" s="109" cm="1">
        <f t="array" ref="BU351">SUM(K351:M351/$P351)</f>
        <v>0.16857663669894318</v>
      </c>
      <c r="EW351" s="4">
        <f>'[4]Renewable Diesel'!$AX214</f>
        <v>5188.4449999999997</v>
      </c>
      <c r="EX351" s="4">
        <f t="shared" ref="EX351:EX370" si="297">EW351+R351</f>
        <v>7043.5561111111083</v>
      </c>
    </row>
    <row r="352" spans="1:154">
      <c r="A352" s="30">
        <v>46692</v>
      </c>
      <c r="B352" s="132">
        <f t="shared" ref="B352:B362" si="298">$P352*AVERAGE(B340/$P340,B328/$P328,B316/$P316,B304/$P304,B292/$P292)*1.05</f>
        <v>121.77255935364585</v>
      </c>
      <c r="C352" s="132">
        <f t="shared" si="289"/>
        <v>65.624201978897574</v>
      </c>
      <c r="D352" s="132">
        <f t="shared" si="294"/>
        <v>0</v>
      </c>
      <c r="E352" s="132">
        <f t="shared" si="294"/>
        <v>0</v>
      </c>
      <c r="F352" s="132">
        <f t="shared" si="260"/>
        <v>476.08905757178326</v>
      </c>
      <c r="G352" s="132">
        <f t="shared" si="292"/>
        <v>0</v>
      </c>
      <c r="H352" s="132">
        <f t="shared" si="295"/>
        <v>15.436716026886806</v>
      </c>
      <c r="I352" s="132">
        <f t="shared" si="295"/>
        <v>53.648417870463511</v>
      </c>
      <c r="J352" s="132">
        <f t="shared" si="295"/>
        <v>24.632635668183621</v>
      </c>
      <c r="K352" s="132">
        <f t="shared" si="295"/>
        <v>24.979423865862714</v>
      </c>
      <c r="L352" s="132">
        <f t="shared" si="295"/>
        <v>77.887308394936881</v>
      </c>
      <c r="M352" s="132">
        <f t="shared" si="250"/>
        <v>73.43330646862232</v>
      </c>
      <c r="N352" s="132">
        <v>0</v>
      </c>
      <c r="O352" s="132">
        <f t="shared" si="251"/>
        <v>12.658507686096348</v>
      </c>
      <c r="P352" s="132">
        <f t="shared" si="252"/>
        <v>946.16213488537892</v>
      </c>
      <c r="Q352" s="144">
        <f t="shared" si="265"/>
        <v>7.7682441811753096</v>
      </c>
      <c r="R352" s="135">
        <f t="shared" si="293"/>
        <v>1854.5555555555527</v>
      </c>
      <c r="S352" s="141">
        <f>[3]Biodiesel!$S29</f>
        <v>121.79871188629754</v>
      </c>
      <c r="T352" s="142">
        <f t="shared" ref="T352:U367" si="299">($S352+$V351)*AVERAGE(T351/($S351+$V350),T304/($S304+$V303),T316/($S316+$V315),T328/($S328+$V327),T340/($S340+$V339))</f>
        <v>52.385168829341616</v>
      </c>
      <c r="U352" s="142">
        <f t="shared" si="299"/>
        <v>67.617978039361617</v>
      </c>
      <c r="V352" s="141">
        <f t="shared" si="241"/>
        <v>42.898454890473324</v>
      </c>
      <c r="W352" s="143">
        <f t="shared" si="242"/>
        <v>5.2173491200000015</v>
      </c>
      <c r="X352" s="143">
        <f t="shared" si="243"/>
        <v>120.00314686870323</v>
      </c>
      <c r="Y352" s="114">
        <f t="shared" si="271"/>
        <v>-7.4419990865520091E-2</v>
      </c>
      <c r="Z352" s="102">
        <f>V352/(X353/30)</f>
        <v>8.814228585481116</v>
      </c>
      <c r="AC352" s="54" t="e">
        <f t="shared" si="272"/>
        <v>#DIV/0!</v>
      </c>
      <c r="AD352" s="54">
        <f t="shared" si="273"/>
        <v>-1.2731708410473885E-4</v>
      </c>
      <c r="AE352" s="54">
        <f t="shared" si="274"/>
        <v>0.12114195254022206</v>
      </c>
      <c r="AF352" s="54">
        <f t="shared" si="269"/>
        <v>0.94599755473805913</v>
      </c>
      <c r="AH352" s="115">
        <f t="shared" si="217"/>
        <v>541.71325955068085</v>
      </c>
      <c r="AI352" s="116">
        <f t="shared" si="218"/>
        <v>18.057108651689362</v>
      </c>
      <c r="AJ352" s="109">
        <f t="shared" si="219"/>
        <v>-0.11636908915984712</v>
      </c>
      <c r="AK352" s="117">
        <f t="shared" si="220"/>
        <v>65.624201978897574</v>
      </c>
      <c r="AL352" s="116">
        <f t="shared" si="221"/>
        <v>2.1874733992965858</v>
      </c>
      <c r="AM352" s="109">
        <f t="shared" si="222"/>
        <v>-0.21692768189425327</v>
      </c>
      <c r="AN352" s="117">
        <f t="shared" si="223"/>
        <v>270.01780829495584</v>
      </c>
      <c r="AO352" s="114">
        <f t="shared" si="270"/>
        <v>0.50317914870843805</v>
      </c>
      <c r="AP352" s="114">
        <f t="shared" si="224"/>
        <v>0.70123903128368525</v>
      </c>
      <c r="AQ352" s="114">
        <f t="shared" si="225"/>
        <v>0.28538217535799681</v>
      </c>
      <c r="AR352" s="72">
        <f t="shared" si="226"/>
        <v>1481.8843279499533</v>
      </c>
      <c r="AS352" s="117">
        <f t="shared" si="233"/>
        <v>372.67122760559937</v>
      </c>
      <c r="AT352" s="118">
        <f t="shared" si="237"/>
        <v>0.76879583893213321</v>
      </c>
      <c r="AX352" s="119">
        <f t="shared" si="275"/>
        <v>3.9289907060095981</v>
      </c>
      <c r="AY352" s="109">
        <f t="shared" si="276"/>
        <v>-7.9829876898213192E-2</v>
      </c>
      <c r="AZ352" s="120">
        <f t="shared" si="277"/>
        <v>2.5699002125290082E-2</v>
      </c>
      <c r="BA352" s="116">
        <f t="shared" si="278"/>
        <v>15.869635252392776</v>
      </c>
      <c r="BB352" s="109">
        <f t="shared" si="279"/>
        <v>-0.10044625892751047</v>
      </c>
      <c r="BC352" s="120">
        <f t="shared" si="280"/>
        <v>0.49074599410085362</v>
      </c>
      <c r="BD352" s="120">
        <f t="shared" si="281"/>
        <v>4.5141587840473498</v>
      </c>
      <c r="BE352" s="120">
        <f t="shared" si="282"/>
        <v>3.9088184940430697</v>
      </c>
      <c r="BF352" s="121"/>
      <c r="BG352" s="121" t="e">
        <f t="shared" si="283"/>
        <v>#DIV/0!</v>
      </c>
      <c r="BH352" s="120">
        <f t="shared" si="284"/>
        <v>0.53879224962706973</v>
      </c>
      <c r="BI352" s="120">
        <f t="shared" si="285"/>
        <v>0.99978528071236006</v>
      </c>
      <c r="BJ352" s="120">
        <f>SUM(L352:M352)*'[12]Yellow Grease Complex'!$BH$119/S352</f>
        <v>0</v>
      </c>
      <c r="BK352" s="120">
        <f>SUM(L352:M352)*'[12]Yellow Grease Complex'!$BH$120/S352</f>
        <v>0</v>
      </c>
      <c r="BL352" s="120">
        <f t="shared" si="266"/>
        <v>0.17181181616036276</v>
      </c>
      <c r="BM352" s="120">
        <f t="shared" si="267"/>
        <v>0.48173407110661959</v>
      </c>
      <c r="BN352" s="4">
        <f t="shared" si="296"/>
        <v>9.6928069682551268</v>
      </c>
      <c r="BO352" s="109">
        <f t="shared" si="244"/>
        <v>0.12870157752444591</v>
      </c>
      <c r="BP352" s="109">
        <f t="shared" si="244"/>
        <v>6.9358305050801358E-2</v>
      </c>
      <c r="BQ352" s="109">
        <f t="shared" si="245"/>
        <v>0.50317914870843805</v>
      </c>
      <c r="BR352" s="109">
        <f t="shared" si="262"/>
        <v>1.6315085393643299E-2</v>
      </c>
      <c r="BS352" s="109">
        <f t="shared" si="262"/>
        <v>5.670108313620334E-2</v>
      </c>
      <c r="BT352" s="109">
        <f t="shared" si="262"/>
        <v>2.603426491081013E-2</v>
      </c>
      <c r="BU352" s="109" cm="1">
        <f t="array" ref="BU352">SUM(K352:M352/$P352)</f>
        <v>0.18633174191734006</v>
      </c>
      <c r="EW352" s="4">
        <f>'[4]Renewable Diesel'!$AX215</f>
        <v>5188.4449999999997</v>
      </c>
      <c r="EX352" s="4">
        <f t="shared" si="297"/>
        <v>7043.0005555555526</v>
      </c>
    </row>
    <row r="353" spans="1:154">
      <c r="A353" s="30">
        <v>46722</v>
      </c>
      <c r="B353" s="132">
        <f t="shared" si="298"/>
        <v>154.02540037954648</v>
      </c>
      <c r="C353" s="132">
        <f t="shared" si="289"/>
        <v>76.153619840125202</v>
      </c>
      <c r="D353" s="132">
        <f t="shared" si="294"/>
        <v>0</v>
      </c>
      <c r="E353" s="132">
        <f t="shared" si="294"/>
        <v>0</v>
      </c>
      <c r="F353" s="132">
        <f t="shared" si="260"/>
        <v>536.70705563378658</v>
      </c>
      <c r="G353" s="132">
        <f t="shared" si="292"/>
        <v>0</v>
      </c>
      <c r="H353" s="132">
        <f t="shared" si="295"/>
        <v>14.992664773142966</v>
      </c>
      <c r="I353" s="132">
        <f t="shared" si="295"/>
        <v>74.137896378444424</v>
      </c>
      <c r="J353" s="132">
        <f t="shared" si="295"/>
        <v>26.441489998472903</v>
      </c>
      <c r="K353" s="132">
        <f t="shared" si="295"/>
        <v>26.629358645462901</v>
      </c>
      <c r="L353" s="132">
        <f t="shared" si="295"/>
        <v>88.835814105904234</v>
      </c>
      <c r="M353" s="132">
        <f t="shared" si="250"/>
        <v>93.47595041308648</v>
      </c>
      <c r="N353" s="132">
        <v>0</v>
      </c>
      <c r="O353" s="132">
        <f t="shared" si="251"/>
        <v>36.345614882898957</v>
      </c>
      <c r="P353" s="132">
        <f t="shared" si="252"/>
        <v>1127.7448650508711</v>
      </c>
      <c r="Q353" s="144">
        <f t="shared" si="265"/>
        <v>7.3278734837221249</v>
      </c>
      <c r="R353" s="135">
        <f t="shared" si="293"/>
        <v>1853.999999999997</v>
      </c>
      <c r="S353" s="141">
        <f>[3]Biodiesel!$S30</f>
        <v>153.89797156787751</v>
      </c>
      <c r="T353" s="142">
        <f t="shared" si="299"/>
        <v>64.537019700894277</v>
      </c>
      <c r="U353" s="142">
        <f t="shared" si="299"/>
        <v>81.471633720470606</v>
      </c>
      <c r="V353" s="141">
        <f t="shared" si="241"/>
        <v>42.841146730473326</v>
      </c>
      <c r="W353" s="143">
        <f t="shared" si="242"/>
        <v>-5.7308159999998054E-2</v>
      </c>
      <c r="X353" s="143">
        <f t="shared" si="243"/>
        <v>146.0086534213649</v>
      </c>
      <c r="Y353" s="114">
        <f t="shared" si="271"/>
        <v>-6.6098347086962717E-2</v>
      </c>
      <c r="Z353" s="102">
        <f>V353/(X354/31)</f>
        <v>15.125287801230371</v>
      </c>
      <c r="AC353" s="54" t="e">
        <f t="shared" si="272"/>
        <v>#DIV/0!</v>
      </c>
      <c r="AD353" s="54">
        <f t="shared" si="273"/>
        <v>-7.3285369384268328E-4</v>
      </c>
      <c r="AE353" s="54">
        <f t="shared" si="274"/>
        <v>0.12425926950075117</v>
      </c>
      <c r="AF353" s="54">
        <f t="shared" si="269"/>
        <v>1.0028475541129669</v>
      </c>
      <c r="AH353" s="115">
        <f t="shared" si="217"/>
        <v>612.86067547391178</v>
      </c>
      <c r="AI353" s="116">
        <f t="shared" si="218"/>
        <v>20.428689182463724</v>
      </c>
      <c r="AJ353" s="109">
        <f t="shared" si="219"/>
        <v>-0.11733977411298557</v>
      </c>
      <c r="AK353" s="117">
        <f t="shared" si="220"/>
        <v>76.153619840125202</v>
      </c>
      <c r="AL353" s="116">
        <f t="shared" si="221"/>
        <v>2.53845399467084</v>
      </c>
      <c r="AM353" s="109">
        <f t="shared" si="222"/>
        <v>-0.20540280467490357</v>
      </c>
      <c r="AN353" s="117">
        <f t="shared" si="223"/>
        <v>324.51317431451389</v>
      </c>
      <c r="AO353" s="114">
        <f t="shared" si="270"/>
        <v>0.47591177070850721</v>
      </c>
      <c r="AP353" s="114">
        <f t="shared" si="224"/>
        <v>0.68001735110437855</v>
      </c>
      <c r="AQ353" s="114">
        <f t="shared" si="225"/>
        <v>0.28775406953404797</v>
      </c>
      <c r="AR353" s="72">
        <f t="shared" si="226"/>
        <v>1812.0245039443641</v>
      </c>
      <c r="AS353" s="117">
        <f t="shared" si="233"/>
        <v>41.975496055632902</v>
      </c>
      <c r="AT353" s="118">
        <f t="shared" si="237"/>
        <v>0.76783455968085323</v>
      </c>
      <c r="AX353" s="119">
        <f t="shared" si="275"/>
        <v>4.9644506957379839</v>
      </c>
      <c r="AY353" s="109">
        <f t="shared" si="276"/>
        <v>-8.1737425444373568E-2</v>
      </c>
      <c r="AZ353" s="120">
        <f t="shared" si="277"/>
        <v>0.64148741856309499</v>
      </c>
      <c r="BA353" s="116">
        <f t="shared" si="278"/>
        <v>17.890235187792886</v>
      </c>
      <c r="BB353" s="109">
        <f t="shared" si="279"/>
        <v>-0.10323789148483009</v>
      </c>
      <c r="BC353" s="120">
        <f t="shared" si="280"/>
        <v>1.8612125550117646</v>
      </c>
      <c r="BD353" s="120">
        <f t="shared" si="281"/>
        <v>4.197427077868209</v>
      </c>
      <c r="BE353" s="120">
        <f t="shared" si="282"/>
        <v>3.487421245166114</v>
      </c>
      <c r="BF353" s="121"/>
      <c r="BG353" s="121" t="e">
        <f t="shared" si="283"/>
        <v>#DIV/0!</v>
      </c>
      <c r="BH353" s="120">
        <f t="shared" si="284"/>
        <v>0.49483186207257612</v>
      </c>
      <c r="BI353" s="120">
        <f t="shared" si="285"/>
        <v>1.000828008390044</v>
      </c>
      <c r="BJ353" s="120">
        <f>SUM(L353:M353)*'[12]Yellow Grease Complex'!$BH$119/S353</f>
        <v>0</v>
      </c>
      <c r="BK353" s="120">
        <f>SUM(L353:M353)*'[12]Yellow Grease Complex'!$BH$120/S353</f>
        <v>0</v>
      </c>
      <c r="BL353" s="120">
        <f t="shared" si="266"/>
        <v>0.10355169820009898</v>
      </c>
      <c r="BM353" s="120">
        <f t="shared" si="267"/>
        <v>0.58519264280638983</v>
      </c>
      <c r="BN353" s="4">
        <f t="shared" si="296"/>
        <v>234.14290777552969</v>
      </c>
      <c r="BO353" s="109">
        <f t="shared" si="244"/>
        <v>0.13657823249995343</v>
      </c>
      <c r="BP353" s="109">
        <f t="shared" si="244"/>
        <v>6.7527347895917939E-2</v>
      </c>
      <c r="BQ353" s="109">
        <f t="shared" si="245"/>
        <v>0.47591177070850721</v>
      </c>
      <c r="BR353" s="109">
        <f t="shared" si="262"/>
        <v>1.3294376447873842E-2</v>
      </c>
      <c r="BS353" s="109">
        <f t="shared" si="262"/>
        <v>6.573995473266922E-2</v>
      </c>
      <c r="BT353" s="109">
        <f t="shared" si="262"/>
        <v>2.3446340407216274E-2</v>
      </c>
      <c r="BU353" s="109" cm="1">
        <f t="array" ref="BU353">SUM(K353:M353/$P353)</f>
        <v>0.18527339794628861</v>
      </c>
      <c r="EW353" s="4">
        <f>'[4]Renewable Diesel'!$AX216</f>
        <v>5188.4449999999997</v>
      </c>
      <c r="EX353" s="4">
        <f t="shared" si="297"/>
        <v>7042.444999999997</v>
      </c>
    </row>
    <row r="354" spans="1:154">
      <c r="A354" s="30">
        <v>46753</v>
      </c>
      <c r="B354" s="132">
        <f t="shared" si="298"/>
        <v>85.100264923032881</v>
      </c>
      <c r="C354" s="132">
        <f t="shared" si="289"/>
        <v>54.921692103585045</v>
      </c>
      <c r="D354" s="132">
        <f t="shared" si="294"/>
        <v>0</v>
      </c>
      <c r="E354" s="132">
        <f t="shared" si="294"/>
        <v>0</v>
      </c>
      <c r="F354" s="132">
        <f t="shared" si="260"/>
        <v>371.89055337500884</v>
      </c>
      <c r="G354" s="132">
        <f t="shared" si="292"/>
        <v>0</v>
      </c>
      <c r="H354" s="132">
        <f t="shared" si="295"/>
        <v>12.572054641073976</v>
      </c>
      <c r="I354" s="132">
        <f t="shared" si="295"/>
        <v>47.83990222723012</v>
      </c>
      <c r="J354" s="132">
        <f t="shared" si="295"/>
        <v>8.4654227599292771</v>
      </c>
      <c r="K354" s="132">
        <f t="shared" si="295"/>
        <v>7.4434086655389358</v>
      </c>
      <c r="L354" s="132">
        <f t="shared" si="295"/>
        <v>44.378158130566455</v>
      </c>
      <c r="M354" s="132">
        <f t="shared" si="250"/>
        <v>50.912672180578227</v>
      </c>
      <c r="N354" s="132">
        <v>0</v>
      </c>
      <c r="O354" s="132">
        <f t="shared" si="251"/>
        <v>11.338425677138936</v>
      </c>
      <c r="P354" s="132">
        <f t="shared" si="252"/>
        <v>694.86255468368267</v>
      </c>
      <c r="Q354" s="144">
        <f t="shared" si="265"/>
        <v>8.4997760411620131</v>
      </c>
      <c r="R354" s="135">
        <f>R353-(100/180)</f>
        <v>1853.4444444444414</v>
      </c>
      <c r="S354" s="141">
        <f>[3]Biodiesel!$T19</f>
        <v>81.750689820374049</v>
      </c>
      <c r="T354" s="142">
        <f t="shared" si="299"/>
        <v>38.598743706895085</v>
      </c>
      <c r="U354" s="142">
        <f t="shared" si="299"/>
        <v>49.206233368426446</v>
      </c>
      <c r="V354" s="141">
        <f t="shared" si="241"/>
        <v>40.509119850473326</v>
      </c>
      <c r="W354" s="143">
        <f t="shared" si="242"/>
        <v>-2.3320268800000008</v>
      </c>
      <c r="X354" s="143">
        <f t="shared" si="243"/>
        <v>87.804977075321531</v>
      </c>
      <c r="Y354" s="114">
        <f t="shared" si="271"/>
        <v>-0.19240678955626189</v>
      </c>
      <c r="Z354" s="102">
        <f>V354/(X355/31)</f>
        <v>15.635578432672716</v>
      </c>
      <c r="AC354" s="54" t="e">
        <f t="shared" si="272"/>
        <v>#DIV/0!</v>
      </c>
      <c r="AD354" s="54">
        <f t="shared" si="273"/>
        <v>2.3313914547662407E-4</v>
      </c>
      <c r="AE354" s="54">
        <f t="shared" si="274"/>
        <v>0.12867881061378675</v>
      </c>
      <c r="AF354" s="54">
        <f t="shared" si="269"/>
        <v>0.86458042710915306</v>
      </c>
      <c r="AH354" s="115">
        <f t="shared" si="217"/>
        <v>426.81224547859387</v>
      </c>
      <c r="AI354" s="116">
        <f t="shared" si="218"/>
        <v>14.227074849286462</v>
      </c>
      <c r="AJ354" s="109">
        <f t="shared" si="219"/>
        <v>-0.25195923774713658</v>
      </c>
      <c r="AK354" s="117">
        <f t="shared" si="220"/>
        <v>54.921692103585045</v>
      </c>
      <c r="AL354" s="116">
        <f t="shared" si="221"/>
        <v>1.8307230701195014</v>
      </c>
      <c r="AM354" s="109">
        <f t="shared" si="222"/>
        <v>-0.3183920473000641</v>
      </c>
      <c r="AN354" s="117">
        <f t="shared" si="223"/>
        <v>171.611618604917</v>
      </c>
      <c r="AO354" s="114">
        <f t="shared" si="270"/>
        <v>0.53520016421708305</v>
      </c>
      <c r="AP354" s="114">
        <f t="shared" si="224"/>
        <v>0.73671045727116646</v>
      </c>
      <c r="AQ354" s="114">
        <f t="shared" si="225"/>
        <v>0.24697203417881472</v>
      </c>
      <c r="AR354" s="72">
        <f t="shared" si="226"/>
        <v>962.54844465924282</v>
      </c>
      <c r="AS354" s="117">
        <f t="shared" si="233"/>
        <v>890.89599978519857</v>
      </c>
      <c r="AT354" s="118">
        <f t="shared" si="237"/>
        <v>0.76815406786671603</v>
      </c>
      <c r="AX354" s="119">
        <f t="shared" si="275"/>
        <v>2.637119026463679</v>
      </c>
      <c r="AY354" s="109">
        <f t="shared" si="276"/>
        <v>-0.24559900426176928</v>
      </c>
      <c r="AZ354" s="120">
        <f t="shared" si="277"/>
        <v>-0.70721386437308498</v>
      </c>
      <c r="BA354" s="116">
        <f t="shared" si="278"/>
        <v>12.396351779166961</v>
      </c>
      <c r="BB354" s="109">
        <f t="shared" si="279"/>
        <v>-0.24103481270346772</v>
      </c>
      <c r="BC354" s="120">
        <f t="shared" si="280"/>
        <v>-3.2313162330113698</v>
      </c>
      <c r="BD354" s="120">
        <f t="shared" si="281"/>
        <v>4.8609117580255452</v>
      </c>
      <c r="BE354" s="120">
        <f t="shared" si="282"/>
        <v>4.5490815330383381</v>
      </c>
      <c r="BF354" s="121"/>
      <c r="BG354" s="121" t="e">
        <f t="shared" si="283"/>
        <v>#DIV/0!</v>
      </c>
      <c r="BH354" s="120">
        <f t="shared" si="284"/>
        <v>0.67181931093500524</v>
      </c>
      <c r="BI354" s="120">
        <f t="shared" si="285"/>
        <v>1.0409730500136287</v>
      </c>
      <c r="BJ354" s="120">
        <f>SUM(L354:M354)*'[12]Yellow Grease Complex'!$BH$119/S354</f>
        <v>0</v>
      </c>
      <c r="BK354" s="120">
        <f>SUM(L354:M354)*'[12]Yellow Grease Complex'!$BH$120/S354</f>
        <v>0</v>
      </c>
      <c r="BL354" s="120">
        <f t="shared" si="266"/>
        <v>0.15540717104520205</v>
      </c>
      <c r="BM354" s="120">
        <f t="shared" si="267"/>
        <v>0.49630642873355624</v>
      </c>
      <c r="BN354" s="4">
        <f t="shared" si="296"/>
        <v>-258.13306049617597</v>
      </c>
      <c r="BO354" s="109">
        <f t="shared" si="244"/>
        <v>0.1224706445172779</v>
      </c>
      <c r="BP354" s="109">
        <f t="shared" si="244"/>
        <v>7.9039648536805465E-2</v>
      </c>
      <c r="BQ354" s="109">
        <f t="shared" si="245"/>
        <v>0.53520016421708305</v>
      </c>
      <c r="BR354" s="109">
        <f t="shared" si="262"/>
        <v>1.8092865353490032E-2</v>
      </c>
      <c r="BS354" s="109">
        <f t="shared" si="262"/>
        <v>6.8848007285423424E-2</v>
      </c>
      <c r="BT354" s="109">
        <f t="shared" si="262"/>
        <v>1.2182873724981383E-2</v>
      </c>
      <c r="BU354" s="109" cm="1">
        <f t="array" ref="BU354">SUM(K354:M354/$P354)</f>
        <v>0.14784828781491988</v>
      </c>
      <c r="EW354" s="4">
        <f>'[4]Renewable Diesel'!$AX217</f>
        <v>5313.4449999999997</v>
      </c>
      <c r="EX354" s="4">
        <f t="shared" si="297"/>
        <v>7166.8894444444413</v>
      </c>
    </row>
    <row r="355" spans="1:154">
      <c r="A355" s="30">
        <v>46784</v>
      </c>
      <c r="B355" s="132">
        <f t="shared" si="298"/>
        <v>76.159249655376513</v>
      </c>
      <c r="C355" s="132">
        <f t="shared" si="289"/>
        <v>50.276741233390091</v>
      </c>
      <c r="D355" s="132">
        <f t="shared" si="294"/>
        <v>0</v>
      </c>
      <c r="E355" s="132">
        <f t="shared" si="294"/>
        <v>0</v>
      </c>
      <c r="F355" s="132">
        <f t="shared" si="260"/>
        <v>335.4308877301911</v>
      </c>
      <c r="G355" s="132">
        <f t="shared" si="292"/>
        <v>0</v>
      </c>
      <c r="H355" s="132">
        <f t="shared" si="295"/>
        <v>8.8376469809423313</v>
      </c>
      <c r="I355" s="132">
        <f t="shared" si="295"/>
        <v>38.593612535983077</v>
      </c>
      <c r="J355" s="132">
        <f t="shared" si="295"/>
        <v>12.084719837170747</v>
      </c>
      <c r="K355" s="132">
        <f t="shared" si="295"/>
        <v>9.8824891635535845</v>
      </c>
      <c r="L355" s="132">
        <f t="shared" si="295"/>
        <v>45.652182140466742</v>
      </c>
      <c r="M355" s="132">
        <f t="shared" si="250"/>
        <v>57.398278900915905</v>
      </c>
      <c r="N355" s="132">
        <v>0</v>
      </c>
      <c r="O355" s="132">
        <f t="shared" si="251"/>
        <v>14.496072728839746</v>
      </c>
      <c r="P355" s="132">
        <f t="shared" si="252"/>
        <v>648.81188090682986</v>
      </c>
      <c r="Q355" s="144">
        <f t="shared" si="265"/>
        <v>8.3435959054763753</v>
      </c>
      <c r="R355" s="135">
        <f>R354-(100/180)</f>
        <v>1852.8888888888857</v>
      </c>
      <c r="S355" s="141">
        <f>[3]Biodiesel!$T20</f>
        <v>77.761661549425924</v>
      </c>
      <c r="T355" s="142">
        <f t="shared" si="299"/>
        <v>34.037910336246625</v>
      </c>
      <c r="U355" s="142">
        <f t="shared" si="299"/>
        <v>46.277808124193605</v>
      </c>
      <c r="V355" s="141">
        <f t="shared" si="241"/>
        <v>36.847805290473325</v>
      </c>
      <c r="W355" s="143">
        <f t="shared" si="242"/>
        <v>-3.661314560000001</v>
      </c>
      <c r="X355" s="143">
        <f t="shared" si="243"/>
        <v>80.315718460440223</v>
      </c>
      <c r="Y355" s="114">
        <f t="shared" si="271"/>
        <v>-0.20534892873178068</v>
      </c>
      <c r="Z355" s="102">
        <f>V355/(X356/29)</f>
        <v>12.395995838802829</v>
      </c>
      <c r="AC355" s="54" t="e">
        <f t="shared" si="272"/>
        <v>#DIV/0!</v>
      </c>
      <c r="AD355" s="54">
        <f t="shared" si="273"/>
        <v>-1.628290721362724E-4</v>
      </c>
      <c r="AE355" s="54">
        <f t="shared" si="274"/>
        <v>0.1303493565021947</v>
      </c>
      <c r="AF355" s="54">
        <f t="shared" si="269"/>
        <v>0.88076413134732523</v>
      </c>
      <c r="AH355" s="115">
        <f t="shared" si="217"/>
        <v>385.70762896358121</v>
      </c>
      <c r="AI355" s="116">
        <f t="shared" si="218"/>
        <v>12.856920965452707</v>
      </c>
      <c r="AJ355" s="109">
        <f t="shared" si="219"/>
        <v>-0.29030954904453699</v>
      </c>
      <c r="AK355" s="117">
        <f t="shared" si="220"/>
        <v>50.276741233390091</v>
      </c>
      <c r="AL355" s="116">
        <f t="shared" si="221"/>
        <v>1.6758913744463364</v>
      </c>
      <c r="AM355" s="109">
        <f t="shared" si="222"/>
        <v>-0.33155580519302319</v>
      </c>
      <c r="AN355" s="117">
        <f t="shared" si="223"/>
        <v>172.44892955903236</v>
      </c>
      <c r="AO355" s="114">
        <f t="shared" si="270"/>
        <v>0.51699251755588516</v>
      </c>
      <c r="AP355" s="114">
        <f t="shared" si="224"/>
        <v>0.71186563040956752</v>
      </c>
      <c r="AQ355" s="114">
        <f t="shared" si="225"/>
        <v>0.26579187994832087</v>
      </c>
      <c r="AR355" s="72">
        <f t="shared" si="226"/>
        <v>978.7243608807056</v>
      </c>
      <c r="AS355" s="117">
        <f t="shared" si="233"/>
        <v>874.16452800818013</v>
      </c>
      <c r="AT355" s="118">
        <f t="shared" si="237"/>
        <v>0.76779644367841904</v>
      </c>
      <c r="AX355" s="119">
        <f t="shared" si="275"/>
        <v>2.5084406951427716</v>
      </c>
      <c r="AY355" s="109">
        <f t="shared" si="276"/>
        <v>-0.23822034164704287</v>
      </c>
      <c r="AZ355" s="120">
        <f t="shared" si="277"/>
        <v>-0.67046965770739231</v>
      </c>
      <c r="BA355" s="116">
        <f t="shared" si="278"/>
        <v>11.18102959100637</v>
      </c>
      <c r="BB355" s="109">
        <f t="shared" si="279"/>
        <v>-0.28368452003903133</v>
      </c>
      <c r="BC355" s="120">
        <f t="shared" si="280"/>
        <v>-3.1393019322408549</v>
      </c>
      <c r="BD355" s="120">
        <f t="shared" si="281"/>
        <v>4.8023928112348617</v>
      </c>
      <c r="BE355" s="120">
        <f t="shared" si="282"/>
        <v>4.3135766526412063</v>
      </c>
      <c r="BF355" s="121"/>
      <c r="BG355" s="121" t="e">
        <f t="shared" si="283"/>
        <v>#DIV/0!</v>
      </c>
      <c r="BH355" s="120">
        <f t="shared" si="284"/>
        <v>0.64654921501945783</v>
      </c>
      <c r="BI355" s="120">
        <f t="shared" si="285"/>
        <v>0.97939329147396237</v>
      </c>
      <c r="BJ355" s="120">
        <f>SUM(L355:M355)*'[12]Yellow Grease Complex'!$BH$119/S355</f>
        <v>0</v>
      </c>
      <c r="BK355" s="120">
        <f>SUM(L355:M355)*'[12]Yellow Grease Complex'!$BH$120/S355</f>
        <v>0</v>
      </c>
      <c r="BL355" s="120">
        <f t="shared" si="266"/>
        <v>0.15039195195259908</v>
      </c>
      <c r="BM355" s="120">
        <f t="shared" si="267"/>
        <v>0.52110816454980546</v>
      </c>
      <c r="BN355" s="4">
        <f t="shared" si="296"/>
        <v>-305.89601920856592</v>
      </c>
      <c r="BO355" s="109">
        <f t="shared" si="244"/>
        <v>0.11738263724290997</v>
      </c>
      <c r="BP355" s="109">
        <f t="shared" si="244"/>
        <v>7.7490475610772436E-2</v>
      </c>
      <c r="BQ355" s="109">
        <f t="shared" si="245"/>
        <v>0.51699251755588516</v>
      </c>
      <c r="BR355" s="109">
        <f t="shared" si="262"/>
        <v>1.3621277971343789E-2</v>
      </c>
      <c r="BS355" s="109">
        <f t="shared" si="262"/>
        <v>5.9483516981904905E-2</v>
      </c>
      <c r="BT355" s="109">
        <f t="shared" si="262"/>
        <v>1.8625922540567851E-2</v>
      </c>
      <c r="BU355" s="109" cm="1">
        <f t="array" ref="BU355">SUM(K355:M355/$P355)</f>
        <v>0.17406116245450434</v>
      </c>
      <c r="EW355" s="4">
        <f>'[4]Renewable Diesel'!$AX218</f>
        <v>5332.1949999999988</v>
      </c>
      <c r="EX355" s="4">
        <f t="shared" si="297"/>
        <v>7185.0838888888848</v>
      </c>
    </row>
    <row r="356" spans="1:154">
      <c r="A356" s="30">
        <v>46813</v>
      </c>
      <c r="B356" s="132">
        <f t="shared" si="298"/>
        <v>132.63044739648942</v>
      </c>
      <c r="C356" s="132">
        <f t="shared" si="289"/>
        <v>52.040055278155592</v>
      </c>
      <c r="D356" s="132">
        <f t="shared" si="294"/>
        <v>0</v>
      </c>
      <c r="E356" s="132">
        <f t="shared" si="294"/>
        <v>0</v>
      </c>
      <c r="F356" s="132">
        <f t="shared" si="260"/>
        <v>346.94955314309254</v>
      </c>
      <c r="G356" s="132">
        <f t="shared" si="292"/>
        <v>0</v>
      </c>
      <c r="H356" s="132">
        <f t="shared" si="295"/>
        <v>10.789592136674129</v>
      </c>
      <c r="I356" s="132">
        <f t="shared" si="295"/>
        <v>46.552211303046292</v>
      </c>
      <c r="J356" s="132">
        <f t="shared" si="295"/>
        <v>13.434980301303344</v>
      </c>
      <c r="K356" s="132">
        <f t="shared" si="295"/>
        <v>11.37004305072762</v>
      </c>
      <c r="L356" s="132">
        <f t="shared" si="295"/>
        <v>40.820503176229707</v>
      </c>
      <c r="M356" s="132">
        <f t="shared" si="250"/>
        <v>60.104653152518694</v>
      </c>
      <c r="N356" s="132">
        <v>0</v>
      </c>
      <c r="O356" s="132">
        <f t="shared" si="251"/>
        <v>3.6206252389939992</v>
      </c>
      <c r="P356" s="132">
        <f t="shared" si="252"/>
        <v>718.31266417723134</v>
      </c>
      <c r="Q356" s="144">
        <f t="shared" si="265"/>
        <v>8.0408337976800492</v>
      </c>
      <c r="R356" s="135">
        <f>R355-(1600/180)</f>
        <v>1843.9999999999968</v>
      </c>
      <c r="S356" s="141">
        <f>[3]Biodiesel!$T21</f>
        <v>89.333106771150995</v>
      </c>
      <c r="T356" s="142">
        <f t="shared" si="299"/>
        <v>35.785036268516009</v>
      </c>
      <c r="U356" s="142">
        <f t="shared" si="299"/>
        <v>50.419119276515808</v>
      </c>
      <c r="V356" s="141">
        <f t="shared" si="241"/>
        <v>33.841858497366623</v>
      </c>
      <c r="W356" s="143">
        <f t="shared" si="242"/>
        <v>-3.0059467931067019</v>
      </c>
      <c r="X356" s="143">
        <f t="shared" si="243"/>
        <v>86.204155545031824</v>
      </c>
      <c r="Y356" s="114">
        <f t="shared" si="271"/>
        <v>-0.24023793451103281</v>
      </c>
      <c r="Z356" s="102">
        <f>V356/(X357/31)</f>
        <v>11.714645855393476</v>
      </c>
      <c r="AC356" s="54" t="e">
        <f t="shared" si="272"/>
        <v>#DIV/0!</v>
      </c>
      <c r="AD356" s="54">
        <f t="shared" si="273"/>
        <v>-3.5949981095584338E-4</v>
      </c>
      <c r="AE356" s="54">
        <f t="shared" si="274"/>
        <v>0.13042960062060655</v>
      </c>
      <c r="AF356" s="54">
        <f t="shared" si="269"/>
        <v>0.91392760811947971</v>
      </c>
      <c r="AH356" s="115">
        <f t="shared" si="217"/>
        <v>398.98960842124814</v>
      </c>
      <c r="AI356" s="116">
        <f t="shared" si="218"/>
        <v>13.299653614041604</v>
      </c>
      <c r="AJ356" s="109">
        <f t="shared" si="219"/>
        <v>-0.32197806843558729</v>
      </c>
      <c r="AK356" s="117">
        <f t="shared" si="220"/>
        <v>52.040055278155592</v>
      </c>
      <c r="AL356" s="116">
        <f t="shared" si="221"/>
        <v>1.734668509271853</v>
      </c>
      <c r="AM356" s="109">
        <f t="shared" si="222"/>
        <v>-0.34214431354809705</v>
      </c>
      <c r="AN356" s="117">
        <f t="shared" si="223"/>
        <v>183.07198312049979</v>
      </c>
      <c r="AO356" s="114">
        <f t="shared" si="270"/>
        <v>0.48300631527984406</v>
      </c>
      <c r="AP356" s="114">
        <f t="shared" si="224"/>
        <v>0.74009561898322518</v>
      </c>
      <c r="AQ356" s="114">
        <f t="shared" si="225"/>
        <v>0.25486392242602857</v>
      </c>
      <c r="AR356" s="72">
        <f t="shared" si="226"/>
        <v>1051.8252894022617</v>
      </c>
      <c r="AS356" s="117">
        <f t="shared" si="233"/>
        <v>792.17471059773516</v>
      </c>
      <c r="AT356" s="118">
        <f t="shared" si="237"/>
        <v>0.76802819378016651</v>
      </c>
      <c r="AX356" s="119">
        <f t="shared" si="275"/>
        <v>2.8817131216500322</v>
      </c>
      <c r="AY356" s="109">
        <f t="shared" si="276"/>
        <v>-0.25188355532172813</v>
      </c>
      <c r="AZ356" s="120">
        <f t="shared" si="277"/>
        <v>-0.78098917049124905</v>
      </c>
      <c r="BA356" s="116">
        <f t="shared" si="278"/>
        <v>11.564985104769752</v>
      </c>
      <c r="BB356" s="109">
        <f t="shared" si="279"/>
        <v>-0.31884614566981562</v>
      </c>
      <c r="BC356" s="120">
        <f t="shared" si="280"/>
        <v>-3.6513207035916579</v>
      </c>
      <c r="BD356" s="120">
        <f t="shared" si="281"/>
        <v>4.6284266216472787</v>
      </c>
      <c r="BE356" s="120">
        <f t="shared" si="282"/>
        <v>3.8837735043950756</v>
      </c>
      <c r="BF356" s="121"/>
      <c r="BG356" s="121" t="e">
        <f t="shared" si="283"/>
        <v>#DIV/0!</v>
      </c>
      <c r="BH356" s="120">
        <f t="shared" si="284"/>
        <v>0.58253940962189033</v>
      </c>
      <c r="BI356" s="120">
        <f t="shared" si="285"/>
        <v>1.4846729526182867</v>
      </c>
      <c r="BJ356" s="120">
        <f>SUM(L356:M356)*'[12]Yellow Grease Complex'!$BH$119/S356</f>
        <v>0</v>
      </c>
      <c r="BK356" s="120">
        <f>SUM(L356:M356)*'[12]Yellow Grease Complex'!$BH$120/S356</f>
        <v>0</v>
      </c>
      <c r="BL356" s="120">
        <f t="shared" si="266"/>
        <v>0.16916741444618405</v>
      </c>
      <c r="BM356" s="120">
        <f t="shared" si="267"/>
        <v>0.44274296848574668</v>
      </c>
      <c r="BN356" s="4">
        <f t="shared" si="296"/>
        <v>-285.06104722930604</v>
      </c>
      <c r="BO356" s="109">
        <f t="shared" si="244"/>
        <v>0.18464166652053501</v>
      </c>
      <c r="BP356" s="109">
        <f t="shared" si="244"/>
        <v>7.2447637182846053E-2</v>
      </c>
      <c r="BQ356" s="109">
        <f t="shared" si="245"/>
        <v>0.48300631527984406</v>
      </c>
      <c r="BR356" s="109">
        <f t="shared" si="262"/>
        <v>1.5020746082811624E-2</v>
      </c>
      <c r="BS356" s="109">
        <f t="shared" si="262"/>
        <v>6.4807727365308335E-2</v>
      </c>
      <c r="BT356" s="109">
        <f t="shared" si="262"/>
        <v>1.8703526989451064E-2</v>
      </c>
      <c r="BU356" s="109" cm="1">
        <f t="array" ref="BU356">SUM(K356:M356/$P356)</f>
        <v>0.15633192198845752</v>
      </c>
      <c r="EW356" s="4">
        <f>'[4]Renewable Diesel'!$AX219</f>
        <v>5370.9449999999988</v>
      </c>
      <c r="EX356" s="4">
        <f t="shared" si="297"/>
        <v>7214.9449999999961</v>
      </c>
    </row>
    <row r="357" spans="1:154">
      <c r="A357" s="30">
        <v>46844</v>
      </c>
      <c r="B357" s="132">
        <f t="shared" si="298"/>
        <v>111.6891511973929</v>
      </c>
      <c r="C357" s="132">
        <f t="shared" si="289"/>
        <v>58.276269781499749</v>
      </c>
      <c r="D357" s="132">
        <f t="shared" si="294"/>
        <v>0</v>
      </c>
      <c r="E357" s="132">
        <f t="shared" si="294"/>
        <v>0</v>
      </c>
      <c r="F357" s="132">
        <f t="shared" si="260"/>
        <v>400.72201682768491</v>
      </c>
      <c r="G357" s="132">
        <f t="shared" si="292"/>
        <v>0</v>
      </c>
      <c r="H357" s="132">
        <f t="shared" si="295"/>
        <v>10.954398128703961</v>
      </c>
      <c r="I357" s="132">
        <f t="shared" si="295"/>
        <v>41.988527937822603</v>
      </c>
      <c r="J357" s="132">
        <f t="shared" si="295"/>
        <v>16.043373273519272</v>
      </c>
      <c r="K357" s="132">
        <f t="shared" si="295"/>
        <v>12.731737077527043</v>
      </c>
      <c r="L357" s="132">
        <f t="shared" si="295"/>
        <v>43.059062308629429</v>
      </c>
      <c r="M357" s="132">
        <f t="shared" si="250"/>
        <v>62.608975678770307</v>
      </c>
      <c r="N357" s="132">
        <v>0</v>
      </c>
      <c r="O357" s="132">
        <f t="shared" si="251"/>
        <v>3.8607828518168192</v>
      </c>
      <c r="P357" s="132">
        <f t="shared" si="252"/>
        <v>761.93429506336702</v>
      </c>
      <c r="Q357" s="144">
        <f t="shared" si="265"/>
        <v>8.0341242752542037</v>
      </c>
      <c r="R357" s="135">
        <f t="shared" ref="R357:R365" si="300">R356</f>
        <v>1843.9999999999968</v>
      </c>
      <c r="S357" s="141">
        <f>[3]Biodiesel!$T22</f>
        <v>94.837255307363165</v>
      </c>
      <c r="T357" s="142">
        <f t="shared" si="299"/>
        <v>38.051862871325973</v>
      </c>
      <c r="U357" s="142">
        <f t="shared" si="299"/>
        <v>51.502497232130004</v>
      </c>
      <c r="V357" s="141">
        <f t="shared" si="241"/>
        <v>29.842897327389871</v>
      </c>
      <c r="W357" s="143">
        <f t="shared" si="242"/>
        <v>-3.9989611699767522</v>
      </c>
      <c r="X357" s="143">
        <f t="shared" si="243"/>
        <v>89.554360103455977</v>
      </c>
      <c r="Y357" s="114">
        <f t="shared" si="271"/>
        <v>-0.24046033946738055</v>
      </c>
      <c r="Z357" s="102">
        <f>V357/(X358/30)</f>
        <v>9.476983038617993</v>
      </c>
      <c r="AC357" s="54" t="e">
        <f t="shared" si="272"/>
        <v>#DIV/0!</v>
      </c>
      <c r="AD357" s="54">
        <f t="shared" si="273"/>
        <v>-2.6500887451830213E-4</v>
      </c>
      <c r="AE357" s="54">
        <f t="shared" si="274"/>
        <v>0.12696402466338449</v>
      </c>
      <c r="AF357" s="54">
        <f t="shared" si="269"/>
        <v>0.91469085468776645</v>
      </c>
      <c r="AH357" s="115">
        <f t="shared" ref="AH357:AH420" si="301">AK357+F357</f>
        <v>458.99828660918467</v>
      </c>
      <c r="AI357" s="116">
        <f t="shared" ref="AI357:AI420" si="302">AH357/30</f>
        <v>15.299942886972822</v>
      </c>
      <c r="AJ357" s="109">
        <f t="shared" ref="AJ357:AJ420" si="303">AI357/AVERAGE(AI345,AI333,AI321,AI309,AI297)-1</f>
        <v>-0.25877745733155999</v>
      </c>
      <c r="AK357" s="117">
        <f t="shared" ref="AK357:AK420" si="304">SUM(C357:E357,G357)</f>
        <v>58.276269781499749</v>
      </c>
      <c r="AL357" s="116">
        <f t="shared" ref="AL357:AL420" si="305">AK357/30</f>
        <v>1.9425423260499917</v>
      </c>
      <c r="AM357" s="109">
        <f t="shared" ref="AM357:AM420" si="306">AL357/AVERAGE(AL345,AL333,AL321,AL309,AL297)-1</f>
        <v>-0.33974723333271151</v>
      </c>
      <c r="AN357" s="117">
        <f t="shared" ref="AN357:AN420" si="307">SUM(H357:M357)</f>
        <v>187.38607440497259</v>
      </c>
      <c r="AO357" s="114">
        <f t="shared" si="270"/>
        <v>0.52592726095149511</v>
      </c>
      <c r="AP357" s="114">
        <f t="shared" ref="AP357:AP420" si="308">SUM(B357:G357)/P357</f>
        <v>0.74899822924904014</v>
      </c>
      <c r="AQ357" s="114">
        <f t="shared" ref="AQ357:AQ420" si="309">SUM(H357:M357)/P357</f>
        <v>0.24593468966951862</v>
      </c>
      <c r="AR357" s="72">
        <f t="shared" ref="AR357:AR420" si="310">S357/(A358-A357)*365</f>
        <v>1153.8532729062517</v>
      </c>
      <c r="AS357" s="117">
        <f t="shared" si="233"/>
        <v>690.14672709374508</v>
      </c>
      <c r="AT357" s="118">
        <f t="shared" si="237"/>
        <v>0.76773394006747397</v>
      </c>
      <c r="AX357" s="119">
        <f t="shared" si="275"/>
        <v>3.0592663002375216</v>
      </c>
      <c r="AY357" s="109">
        <f t="shared" si="276"/>
        <v>-0.2458689958599346</v>
      </c>
      <c r="AZ357" s="120">
        <f t="shared" si="277"/>
        <v>-0.75676483214061507</v>
      </c>
      <c r="BA357" s="116">
        <f t="shared" si="278"/>
        <v>13.35740056092283</v>
      </c>
      <c r="BB357" s="109">
        <f t="shared" si="279"/>
        <v>-0.24531807287628526</v>
      </c>
      <c r="BC357" s="120">
        <f t="shared" si="280"/>
        <v>-3.4198255589747113</v>
      </c>
      <c r="BD357" s="120">
        <f t="shared" si="281"/>
        <v>5.1253594585337394</v>
      </c>
      <c r="BE357" s="120">
        <f t="shared" si="282"/>
        <v>4.2253649742283592</v>
      </c>
      <c r="BF357" s="121"/>
      <c r="BG357" s="121" t="e">
        <f t="shared" si="283"/>
        <v>#DIV/0!</v>
      </c>
      <c r="BH357" s="120">
        <f t="shared" si="284"/>
        <v>0.61448709784597888</v>
      </c>
      <c r="BI357" s="120">
        <f t="shared" si="285"/>
        <v>1.1776927836577884</v>
      </c>
      <c r="BJ357" s="120">
        <f>SUM(L357:M357)*'[12]Yellow Grease Complex'!$BH$119/S357</f>
        <v>0</v>
      </c>
      <c r="BK357" s="120">
        <f>SUM(L357:M357)*'[12]Yellow Grease Complex'!$BH$120/S357</f>
        <v>0</v>
      </c>
      <c r="BL357" s="120">
        <f t="shared" si="266"/>
        <v>0.21688136623937992</v>
      </c>
      <c r="BM357" s="120">
        <f t="shared" si="267"/>
        <v>0.42452311937813125</v>
      </c>
      <c r="BN357" s="4">
        <f t="shared" si="296"/>
        <v>-285.42646918903552</v>
      </c>
      <c r="BO357" s="109">
        <f t="shared" si="244"/>
        <v>0.14658632892761989</v>
      </c>
      <c r="BP357" s="109">
        <f t="shared" si="244"/>
        <v>7.6484639369925125E-2</v>
      </c>
      <c r="BQ357" s="109">
        <f t="shared" si="245"/>
        <v>0.52592726095149511</v>
      </c>
      <c r="BR357" s="109">
        <f t="shared" si="262"/>
        <v>1.4377090255260039E-2</v>
      </c>
      <c r="BS357" s="109">
        <f t="shared" si="262"/>
        <v>5.5107806814668432E-2</v>
      </c>
      <c r="BT357" s="109">
        <f t="shared" si="262"/>
        <v>2.1056111238810966E-2</v>
      </c>
      <c r="BU357" s="109" cm="1">
        <f t="array" ref="BU357">SUM(K357:M357/$P357)</f>
        <v>0.15539368136077922</v>
      </c>
      <c r="EW357" s="4">
        <f>'[4]Renewable Diesel'!$AX220</f>
        <v>5370.9449999999988</v>
      </c>
      <c r="EX357" s="4">
        <f t="shared" si="297"/>
        <v>7214.9449999999961</v>
      </c>
    </row>
    <row r="358" spans="1:154">
      <c r="A358" s="30">
        <v>46874</v>
      </c>
      <c r="B358" s="132">
        <f t="shared" si="298"/>
        <v>108.74245762421749</v>
      </c>
      <c r="C358" s="132">
        <f t="shared" si="289"/>
        <v>59.234979961443443</v>
      </c>
      <c r="D358" s="132">
        <f t="shared" si="294"/>
        <v>0</v>
      </c>
      <c r="E358" s="132">
        <f t="shared" si="294"/>
        <v>0</v>
      </c>
      <c r="F358" s="132">
        <f t="shared" si="260"/>
        <v>453.26474050063194</v>
      </c>
      <c r="G358" s="132">
        <f t="shared" si="292"/>
        <v>0</v>
      </c>
      <c r="H358" s="132">
        <f t="shared" si="295"/>
        <v>9.1228460089417869</v>
      </c>
      <c r="I358" s="132">
        <f t="shared" si="295"/>
        <v>43.857242377077441</v>
      </c>
      <c r="J358" s="132">
        <f t="shared" si="295"/>
        <v>22.40589077967228</v>
      </c>
      <c r="K358" s="132">
        <f t="shared" si="295"/>
        <v>13.69181796458496</v>
      </c>
      <c r="L358" s="132">
        <f t="shared" si="295"/>
        <v>47.759023688286078</v>
      </c>
      <c r="M358" s="132">
        <f t="shared" si="250"/>
        <v>64.790844242884845</v>
      </c>
      <c r="N358" s="132">
        <v>0</v>
      </c>
      <c r="O358" s="132">
        <f t="shared" si="251"/>
        <v>4.6468985643598737</v>
      </c>
      <c r="P358" s="132">
        <f t="shared" si="252"/>
        <v>827.51674171210016</v>
      </c>
      <c r="Q358" s="144">
        <f t="shared" si="265"/>
        <v>8.010079281976461</v>
      </c>
      <c r="R358" s="135">
        <f t="shared" si="300"/>
        <v>1843.9999999999968</v>
      </c>
      <c r="S358" s="141">
        <f>[3]Biodiesel!$T23</f>
        <v>103.30943210188964</v>
      </c>
      <c r="T358" s="142">
        <f t="shared" si="299"/>
        <v>41.975744537609955</v>
      </c>
      <c r="U358" s="142">
        <f t="shared" si="299"/>
        <v>52.493868436631878</v>
      </c>
      <c r="V358" s="141">
        <f t="shared" si="241"/>
        <v>26.376654348374323</v>
      </c>
      <c r="W358" s="143">
        <f t="shared" si="242"/>
        <v>-3.4662429790155471</v>
      </c>
      <c r="X358" s="143">
        <f t="shared" si="243"/>
        <v>94.469612974241841</v>
      </c>
      <c r="Y358" s="114">
        <f t="shared" si="271"/>
        <v>-0.25053026488173935</v>
      </c>
      <c r="Z358" s="102">
        <f>V358/(X359/31)</f>
        <v>8.7417775569366185</v>
      </c>
      <c r="AC358" s="54" t="e">
        <f t="shared" si="272"/>
        <v>#DIV/0!</v>
      </c>
      <c r="AD358" s="54">
        <f t="shared" si="273"/>
        <v>-2.4611348301606384E-4</v>
      </c>
      <c r="AE358" s="54">
        <f t="shared" si="274"/>
        <v>0.11558051174747282</v>
      </c>
      <c r="AF358" s="54">
        <f t="shared" si="269"/>
        <v>0.91743661221124917</v>
      </c>
      <c r="AH358" s="115">
        <f t="shared" si="301"/>
        <v>512.4997204620754</v>
      </c>
      <c r="AI358" s="116">
        <f t="shared" si="302"/>
        <v>17.083324015402514</v>
      </c>
      <c r="AJ358" s="109">
        <f t="shared" si="303"/>
        <v>-0.24970787405284123</v>
      </c>
      <c r="AK358" s="117">
        <f t="shared" si="304"/>
        <v>59.234979961443443</v>
      </c>
      <c r="AL358" s="116">
        <f t="shared" si="305"/>
        <v>1.9744993320481148</v>
      </c>
      <c r="AM358" s="109">
        <f t="shared" si="306"/>
        <v>-0.36694888745231313</v>
      </c>
      <c r="AN358" s="117">
        <f t="shared" si="307"/>
        <v>201.6276650614474</v>
      </c>
      <c r="AO358" s="114">
        <f t="shared" si="270"/>
        <v>0.54774087055066067</v>
      </c>
      <c r="AP358" s="114">
        <f t="shared" si="308"/>
        <v>0.75073064600598505</v>
      </c>
      <c r="AQ358" s="114">
        <f t="shared" si="309"/>
        <v>0.24365388021550785</v>
      </c>
      <c r="AR358" s="72">
        <f t="shared" si="310"/>
        <v>1216.385248941604</v>
      </c>
      <c r="AS358" s="117">
        <f t="shared" si="233"/>
        <v>627.61475105839281</v>
      </c>
      <c r="AT358" s="118">
        <f t="shared" si="237"/>
        <v>0.76756989731275549</v>
      </c>
      <c r="AX358" s="119">
        <f t="shared" si="275"/>
        <v>3.332562325867408</v>
      </c>
      <c r="AY358" s="109">
        <f t="shared" si="276"/>
        <v>-0.24600463600992506</v>
      </c>
      <c r="AZ358" s="120">
        <f t="shared" si="277"/>
        <v>-0.81492361643490607</v>
      </c>
      <c r="BA358" s="116">
        <f t="shared" si="278"/>
        <v>15.108824683354397</v>
      </c>
      <c r="BB358" s="109">
        <f t="shared" si="279"/>
        <v>-0.23109823479372094</v>
      </c>
      <c r="BC358" s="120">
        <f t="shared" si="280"/>
        <v>-3.5722197466138201</v>
      </c>
      <c r="BD358" s="120">
        <f t="shared" si="281"/>
        <v>5.4250219126208759</v>
      </c>
      <c r="BE358" s="120">
        <f t="shared" si="282"/>
        <v>4.3874477990895979</v>
      </c>
      <c r="BF358" s="121"/>
      <c r="BG358" s="121" t="e">
        <f t="shared" si="283"/>
        <v>#DIV/0!</v>
      </c>
      <c r="BH358" s="120">
        <f t="shared" si="284"/>
        <v>0.57337436433705813</v>
      </c>
      <c r="BI358" s="120">
        <f t="shared" si="285"/>
        <v>1.0525898304906902</v>
      </c>
      <c r="BJ358" s="120">
        <f>SUM(L358:M358)*'[12]Yellow Grease Complex'!$BH$119/S358</f>
        <v>0</v>
      </c>
      <c r="BK358" s="120">
        <f>SUM(L358:M358)*'[12]Yellow Grease Complex'!$BH$120/S358</f>
        <v>0</v>
      </c>
      <c r="BL358" s="120">
        <f t="shared" si="266"/>
        <v>0.13185341239230744</v>
      </c>
      <c r="BM358" s="120">
        <f t="shared" si="267"/>
        <v>0.45030186705155734</v>
      </c>
      <c r="BN358" s="4">
        <f t="shared" si="296"/>
        <v>-297.44711999874062</v>
      </c>
      <c r="BO358" s="109">
        <f t="shared" si="244"/>
        <v>0.13140816631604763</v>
      </c>
      <c r="BP358" s="109">
        <f t="shared" si="244"/>
        <v>7.1581609139276817E-2</v>
      </c>
      <c r="BQ358" s="109">
        <f t="shared" si="245"/>
        <v>0.54774087055066067</v>
      </c>
      <c r="BR358" s="109">
        <f t="shared" si="262"/>
        <v>1.1024364280615002E-2</v>
      </c>
      <c r="BS358" s="109">
        <f t="shared" si="262"/>
        <v>5.2998616422356003E-2</v>
      </c>
      <c r="BT358" s="109">
        <f t="shared" si="262"/>
        <v>2.7076057377782299E-2</v>
      </c>
      <c r="BU358" s="109" cm="1">
        <f t="array" ref="BU358">SUM(K358:M358/$P358)</f>
        <v>0.15255484213475454</v>
      </c>
      <c r="EW358" s="4">
        <f>'[4]Renewable Diesel'!$AX221</f>
        <v>5370.9449999999988</v>
      </c>
      <c r="EX358" s="4">
        <f t="shared" si="297"/>
        <v>7214.9449999999961</v>
      </c>
    </row>
    <row r="359" spans="1:154">
      <c r="A359" s="30">
        <v>46905</v>
      </c>
      <c r="B359" s="132">
        <f t="shared" si="298"/>
        <v>144.20356117754702</v>
      </c>
      <c r="C359" s="132">
        <f t="shared" si="289"/>
        <v>60.838684552596781</v>
      </c>
      <c r="D359" s="132">
        <f t="shared" si="294"/>
        <v>2.0651955307259731E-2</v>
      </c>
      <c r="E359" s="132">
        <f t="shared" si="294"/>
        <v>0</v>
      </c>
      <c r="F359" s="132">
        <f t="shared" si="260"/>
        <v>406.59054451624291</v>
      </c>
      <c r="G359" s="132">
        <f t="shared" si="292"/>
        <v>0</v>
      </c>
      <c r="H359" s="132">
        <f t="shared" si="295"/>
        <v>9.5651082039327378</v>
      </c>
      <c r="I359" s="132">
        <f t="shared" si="295"/>
        <v>46.152735252363208</v>
      </c>
      <c r="J359" s="132">
        <f t="shared" si="295"/>
        <v>13.51403598236932</v>
      </c>
      <c r="K359" s="132">
        <f t="shared" si="295"/>
        <v>15.069428550201449</v>
      </c>
      <c r="L359" s="132">
        <f t="shared" si="295"/>
        <v>46.292025284977235</v>
      </c>
      <c r="M359" s="132">
        <f t="shared" si="250"/>
        <v>67.082670834082563</v>
      </c>
      <c r="N359" s="132">
        <v>0</v>
      </c>
      <c r="O359" s="132">
        <f t="shared" si="251"/>
        <v>5.2754574767355331</v>
      </c>
      <c r="P359" s="132">
        <f t="shared" si="252"/>
        <v>814.60490378635598</v>
      </c>
      <c r="Q359" s="144">
        <f t="shared" si="265"/>
        <v>7.9479169994711798</v>
      </c>
      <c r="R359" s="135">
        <f t="shared" si="300"/>
        <v>1843.9999999999968</v>
      </c>
      <c r="S359" s="141">
        <f>[3]Biodiesel!$T24</f>
        <v>102.49288006411696</v>
      </c>
      <c r="T359" s="142">
        <f t="shared" si="299"/>
        <v>41.869472731940746</v>
      </c>
      <c r="U359" s="142">
        <f t="shared" si="299"/>
        <v>51.667142615904169</v>
      </c>
      <c r="V359" s="141">
        <f t="shared" si="241"/>
        <v>25.644765132783853</v>
      </c>
      <c r="W359" s="143">
        <f t="shared" si="242"/>
        <v>-0.7318892155904706</v>
      </c>
      <c r="X359" s="143">
        <f t="shared" si="243"/>
        <v>93.536615347844915</v>
      </c>
      <c r="Y359" s="114">
        <f t="shared" si="271"/>
        <v>-0.25541947362793949</v>
      </c>
      <c r="Z359" s="102">
        <f>V359/(X360/30)</f>
        <v>7.9465183231514622</v>
      </c>
      <c r="AC359" s="54" t="e">
        <f t="shared" si="272"/>
        <v>#DIV/0!</v>
      </c>
      <c r="AD359" s="54">
        <f t="shared" si="273"/>
        <v>-1.8178830041870597E-4</v>
      </c>
      <c r="AE359" s="54">
        <f t="shared" si="274"/>
        <v>0.13019435661116413</v>
      </c>
      <c r="AF359" s="54">
        <f t="shared" si="269"/>
        <v>0.9246120713752991</v>
      </c>
      <c r="AH359" s="115">
        <f t="shared" si="301"/>
        <v>467.44988102414698</v>
      </c>
      <c r="AI359" s="116">
        <f t="shared" si="302"/>
        <v>15.5816627008049</v>
      </c>
      <c r="AJ359" s="109">
        <f t="shared" si="303"/>
        <v>-0.28575430315069938</v>
      </c>
      <c r="AK359" s="117">
        <f t="shared" si="304"/>
        <v>60.85933650790404</v>
      </c>
      <c r="AL359" s="116">
        <f t="shared" si="305"/>
        <v>2.028644550263468</v>
      </c>
      <c r="AM359" s="109">
        <f t="shared" si="306"/>
        <v>-0.41696289649767082</v>
      </c>
      <c r="AN359" s="117">
        <f t="shared" si="307"/>
        <v>197.6760041079265</v>
      </c>
      <c r="AO359" s="114">
        <f t="shared" si="270"/>
        <v>0.49912607035186496</v>
      </c>
      <c r="AP359" s="114">
        <f t="shared" si="308"/>
        <v>0.75085902301677099</v>
      </c>
      <c r="AQ359" s="114">
        <f t="shared" si="309"/>
        <v>0.24266488353938317</v>
      </c>
      <c r="AR359" s="72">
        <f t="shared" si="310"/>
        <v>1246.9967074467563</v>
      </c>
      <c r="AS359" s="117">
        <f t="shared" si="233"/>
        <v>597.0032925532405</v>
      </c>
      <c r="AT359" s="118">
        <f t="shared" si="237"/>
        <v>0.76577496308707294</v>
      </c>
      <c r="AX359" s="119">
        <f t="shared" si="275"/>
        <v>3.3062219375521602</v>
      </c>
      <c r="AY359" s="109">
        <f t="shared" si="276"/>
        <v>-0.24815940588081764</v>
      </c>
      <c r="AZ359" s="120">
        <f t="shared" si="277"/>
        <v>-0.81842433981403406</v>
      </c>
      <c r="BA359" s="116">
        <f t="shared" si="278"/>
        <v>13.55301815054143</v>
      </c>
      <c r="BB359" s="109">
        <f t="shared" si="279"/>
        <v>-0.26085627704795622</v>
      </c>
      <c r="BC359" s="120">
        <f t="shared" si="280"/>
        <v>-3.2941985271487617</v>
      </c>
      <c r="BD359" s="120">
        <f t="shared" si="281"/>
        <v>4.9975069044971274</v>
      </c>
      <c r="BE359" s="120">
        <f t="shared" si="282"/>
        <v>3.9670125794288356</v>
      </c>
      <c r="BF359" s="121"/>
      <c r="BG359" s="121" t="e">
        <f t="shared" si="283"/>
        <v>#DIV/0!</v>
      </c>
      <c r="BH359" s="120">
        <f t="shared" si="284"/>
        <v>0.59358937435007808</v>
      </c>
      <c r="BI359" s="120">
        <f t="shared" si="285"/>
        <v>1.4069617429750916</v>
      </c>
      <c r="BJ359" s="120">
        <f>SUM(L359:M359)*'[12]Yellow Grease Complex'!$BH$119/S359</f>
        <v>0</v>
      </c>
      <c r="BK359" s="120">
        <f>SUM(L359:M359)*'[12]Yellow Grease Complex'!$BH$120/S359</f>
        <v>0</v>
      </c>
      <c r="BL359" s="120">
        <f t="shared" si="266"/>
        <v>0.1467795042535113</v>
      </c>
      <c r="BM359" s="120">
        <f t="shared" si="267"/>
        <v>0.4518782145099377</v>
      </c>
      <c r="BN359" s="4">
        <f t="shared" si="296"/>
        <v>-308.6823801665264</v>
      </c>
      <c r="BO359" s="109">
        <f t="shared" si="244"/>
        <v>0.17702270205749565</v>
      </c>
      <c r="BP359" s="109">
        <f t="shared" si="244"/>
        <v>7.4684898494734281E-2</v>
      </c>
      <c r="BQ359" s="109">
        <f t="shared" si="245"/>
        <v>0.49912607035186496</v>
      </c>
      <c r="BR359" s="109">
        <f t="shared" si="262"/>
        <v>1.1742021389109328E-2</v>
      </c>
      <c r="BS359" s="109">
        <f t="shared" si="262"/>
        <v>5.6656589025969761E-2</v>
      </c>
      <c r="BT359" s="109">
        <f t="shared" si="262"/>
        <v>1.6589681598471701E-2</v>
      </c>
      <c r="BU359" s="109" cm="1">
        <f t="array" ref="BU359">SUM(K359:M359/$P359)</f>
        <v>0.15767659152583238</v>
      </c>
      <c r="EW359" s="4">
        <f>'[4]Renewable Diesel'!$AX222</f>
        <v>5370.9449999999988</v>
      </c>
      <c r="EX359" s="4">
        <f t="shared" si="297"/>
        <v>7214.9449999999961</v>
      </c>
    </row>
    <row r="360" spans="1:154">
      <c r="A360" s="30">
        <v>46935</v>
      </c>
      <c r="B360" s="132">
        <f t="shared" si="298"/>
        <v>117.83599340617828</v>
      </c>
      <c r="C360" s="132">
        <f t="shared" si="289"/>
        <v>57.517401669548128</v>
      </c>
      <c r="D360" s="132">
        <f t="shared" si="294"/>
        <v>1.8766931793147056E-2</v>
      </c>
      <c r="E360" s="132">
        <f t="shared" si="294"/>
        <v>0</v>
      </c>
      <c r="F360" s="132">
        <f t="shared" si="260"/>
        <v>434.76397434239664</v>
      </c>
      <c r="G360" s="132">
        <f t="shared" si="292"/>
        <v>0</v>
      </c>
      <c r="H360" s="132">
        <f t="shared" si="295"/>
        <v>9.5368600344324683</v>
      </c>
      <c r="I360" s="132">
        <f t="shared" si="295"/>
        <v>46.961994230368667</v>
      </c>
      <c r="J360" s="132">
        <f t="shared" si="295"/>
        <v>15.25423888683215</v>
      </c>
      <c r="K360" s="132">
        <f t="shared" si="295"/>
        <v>13.996636247075713</v>
      </c>
      <c r="L360" s="132">
        <f t="shared" si="295"/>
        <v>40.176122711290084</v>
      </c>
      <c r="M360" s="132">
        <f t="shared" si="250"/>
        <v>63.513889261632585</v>
      </c>
      <c r="N360" s="132">
        <v>0</v>
      </c>
      <c r="O360" s="132">
        <f t="shared" si="251"/>
        <v>7.1415375533150662</v>
      </c>
      <c r="P360" s="132">
        <f t="shared" si="252"/>
        <v>806.7174152748629</v>
      </c>
      <c r="Q360" s="144">
        <f t="shared" si="265"/>
        <v>7.7624051363803259</v>
      </c>
      <c r="R360" s="135">
        <f t="shared" si="300"/>
        <v>1843.9999999999968</v>
      </c>
      <c r="S360" s="141">
        <f>[3]Biodiesel!$T25</f>
        <v>103.92621888465898</v>
      </c>
      <c r="T360" s="142">
        <f t="shared" si="299"/>
        <v>42.269148601572368</v>
      </c>
      <c r="U360" s="142">
        <f t="shared" si="299"/>
        <v>54.545949872699623</v>
      </c>
      <c r="V360" s="141">
        <f t="shared" si="241"/>
        <v>27.759707195805412</v>
      </c>
      <c r="W360" s="143">
        <f t="shared" si="242"/>
        <v>2.1149420630215587</v>
      </c>
      <c r="X360" s="143">
        <f t="shared" si="243"/>
        <v>96.815098474271991</v>
      </c>
      <c r="Y360" s="114">
        <f t="shared" si="271"/>
        <v>-0.25089706212751928</v>
      </c>
      <c r="Z360" s="102">
        <f>V360/(X361/31)</f>
        <v>8.5952651234478186</v>
      </c>
      <c r="AC360" s="54" t="e">
        <f t="shared" si="272"/>
        <v>#DIV/0!</v>
      </c>
      <c r="AD360" s="54">
        <f t="shared" si="273"/>
        <v>-2.6976361713282326E-4</v>
      </c>
      <c r="AE360" s="54">
        <f t="shared" si="274"/>
        <v>0.11687213466423214</v>
      </c>
      <c r="AF360" s="54">
        <f t="shared" si="269"/>
        <v>0.94670915404278655</v>
      </c>
      <c r="AH360" s="115">
        <f t="shared" si="301"/>
        <v>492.30014294373791</v>
      </c>
      <c r="AI360" s="116">
        <f t="shared" si="302"/>
        <v>16.410004764791264</v>
      </c>
      <c r="AJ360" s="109">
        <f t="shared" si="303"/>
        <v>-0.28204948949463116</v>
      </c>
      <c r="AK360" s="117">
        <f t="shared" si="304"/>
        <v>57.536168601341274</v>
      </c>
      <c r="AL360" s="116">
        <f t="shared" si="305"/>
        <v>1.9178722867113758</v>
      </c>
      <c r="AM360" s="109">
        <f t="shared" si="306"/>
        <v>-0.38594760126003169</v>
      </c>
      <c r="AN360" s="117">
        <f t="shared" si="307"/>
        <v>189.43974137163167</v>
      </c>
      <c r="AO360" s="114">
        <f t="shared" si="270"/>
        <v>0.53892969968209359</v>
      </c>
      <c r="AP360" s="114">
        <f t="shared" si="308"/>
        <v>0.75631952998316276</v>
      </c>
      <c r="AQ360" s="114">
        <f t="shared" si="309"/>
        <v>0.23482788121920758</v>
      </c>
      <c r="AR360" s="72">
        <f t="shared" si="310"/>
        <v>1223.647415900017</v>
      </c>
      <c r="AS360" s="117">
        <f t="shared" si="233"/>
        <v>620.35258409997982</v>
      </c>
      <c r="AT360" s="118">
        <f t="shared" si="237"/>
        <v>0.76386161833160782</v>
      </c>
      <c r="AX360" s="119">
        <f t="shared" si="275"/>
        <v>3.3524586736986768</v>
      </c>
      <c r="AY360" s="109">
        <f t="shared" si="276"/>
        <v>-0.2540178905437277</v>
      </c>
      <c r="AZ360" s="120">
        <f t="shared" si="277"/>
        <v>-0.86749565206521506</v>
      </c>
      <c r="BA360" s="116">
        <f t="shared" si="278"/>
        <v>14.492132478079888</v>
      </c>
      <c r="BB360" s="109">
        <f t="shared" si="279"/>
        <v>-0.26560504158142839</v>
      </c>
      <c r="BC360" s="120">
        <f t="shared" si="280"/>
        <v>-3.6892410819956574</v>
      </c>
      <c r="BD360" s="120">
        <f t="shared" si="281"/>
        <v>5.0849521479809638</v>
      </c>
      <c r="BE360" s="120">
        <f t="shared" si="282"/>
        <v>4.1833906689601896</v>
      </c>
      <c r="BF360" s="121"/>
      <c r="BG360" s="121" t="e">
        <f t="shared" si="283"/>
        <v>#DIV/0!</v>
      </c>
      <c r="BH360" s="120">
        <f t="shared" si="284"/>
        <v>0.55344457141641024</v>
      </c>
      <c r="BI360" s="120">
        <f t="shared" si="285"/>
        <v>1.1338427845331009</v>
      </c>
      <c r="BJ360" s="120">
        <f>SUM(L360:M360)*'[12]Yellow Grease Complex'!$BH$119/S360</f>
        <v>0</v>
      </c>
      <c r="BK360" s="120">
        <f>SUM(L360:M360)*'[12]Yellow Grease Complex'!$BH$120/S360</f>
        <v>0</v>
      </c>
      <c r="BL360" s="120">
        <f t="shared" si="266"/>
        <v>0.17270433600055449</v>
      </c>
      <c r="BM360" s="120">
        <f t="shared" si="267"/>
        <v>0.49389994856139258</v>
      </c>
      <c r="BN360" s="4">
        <f t="shared" si="296"/>
        <v>-316.63591300380358</v>
      </c>
      <c r="BO360" s="109">
        <f t="shared" si="244"/>
        <v>0.1460684883888734</v>
      </c>
      <c r="BP360" s="109">
        <f t="shared" si="244"/>
        <v>7.1298078584247415E-2</v>
      </c>
      <c r="BQ360" s="109">
        <f t="shared" si="245"/>
        <v>0.53892969968209359</v>
      </c>
      <c r="BR360" s="109">
        <f t="shared" si="262"/>
        <v>1.1821810033917628E-2</v>
      </c>
      <c r="BS360" s="109">
        <f t="shared" si="262"/>
        <v>5.8213685909294377E-2</v>
      </c>
      <c r="BT360" s="109">
        <f t="shared" si="262"/>
        <v>1.8909023901058045E-2</v>
      </c>
      <c r="BU360" s="109" cm="1">
        <f t="array" ref="BU360">SUM(K360:M360/$P360)</f>
        <v>0.14588336137493754</v>
      </c>
      <c r="EW360" s="4">
        <f>'[4]Renewable Diesel'!$AX223</f>
        <v>5370.9449999999988</v>
      </c>
      <c r="EX360" s="4">
        <f t="shared" si="297"/>
        <v>7214.9449999999961</v>
      </c>
    </row>
    <row r="361" spans="1:154">
      <c r="A361" s="30">
        <v>46966</v>
      </c>
      <c r="B361" s="132">
        <f t="shared" si="298"/>
        <v>134.26808827447653</v>
      </c>
      <c r="C361" s="132">
        <f t="shared" si="289"/>
        <v>57.129305996182474</v>
      </c>
      <c r="D361" s="132">
        <f t="shared" si="294"/>
        <v>1.8870657946912787E-2</v>
      </c>
      <c r="E361" s="132">
        <f t="shared" si="294"/>
        <v>0</v>
      </c>
      <c r="F361" s="132">
        <f t="shared" si="260"/>
        <v>414.19422032035686</v>
      </c>
      <c r="G361" s="132">
        <f t="shared" si="292"/>
        <v>0</v>
      </c>
      <c r="H361" s="132">
        <f t="shared" si="295"/>
        <v>12.105789612648694</v>
      </c>
      <c r="I361" s="132">
        <f t="shared" si="295"/>
        <v>50.581498718687882</v>
      </c>
      <c r="J361" s="132">
        <f t="shared" si="295"/>
        <v>17.687072403163114</v>
      </c>
      <c r="K361" s="132">
        <f t="shared" si="295"/>
        <v>14.800735435153328</v>
      </c>
      <c r="L361" s="132">
        <f t="shared" si="295"/>
        <v>36.940492258709575</v>
      </c>
      <c r="M361" s="132">
        <f t="shared" si="250"/>
        <v>64.193345580783756</v>
      </c>
      <c r="N361" s="132">
        <v>0</v>
      </c>
      <c r="O361" s="132">
        <f t="shared" si="251"/>
        <v>9.9120111663682415</v>
      </c>
      <c r="P361" s="132">
        <f t="shared" si="252"/>
        <v>811.83143042447739</v>
      </c>
      <c r="Q361" s="144">
        <f t="shared" si="265"/>
        <v>7.9270783168595766</v>
      </c>
      <c r="R361" s="135">
        <f t="shared" si="300"/>
        <v>1843.9999999999968</v>
      </c>
      <c r="S361" s="141">
        <f>[3]Biodiesel!$T26</f>
        <v>102.41243973808699</v>
      </c>
      <c r="T361" s="142">
        <f t="shared" si="299"/>
        <v>43.50284001841451</v>
      </c>
      <c r="U361" s="142">
        <f t="shared" si="299"/>
        <v>56.616343126081091</v>
      </c>
      <c r="V361" s="141">
        <f t="shared" si="241"/>
        <v>31.692879220354609</v>
      </c>
      <c r="W361" s="143">
        <f t="shared" si="242"/>
        <v>3.9331720245491972</v>
      </c>
      <c r="X361" s="143">
        <f t="shared" si="243"/>
        <v>100.11918314449559</v>
      </c>
      <c r="Y361" s="114">
        <f t="shared" si="271"/>
        <v>-0.234327116951068</v>
      </c>
      <c r="Z361" s="102">
        <f>V361/(X362/31)</f>
        <v>9.6871387362233534</v>
      </c>
      <c r="AC361" s="54" t="e">
        <f t="shared" si="272"/>
        <v>#DIV/0!</v>
      </c>
      <c r="AD361" s="54">
        <f t="shared" si="273"/>
        <v>-1.3845383580879389E-4</v>
      </c>
      <c r="AE361" s="54">
        <f t="shared" si="274"/>
        <v>0.12124556802222657</v>
      </c>
      <c r="AF361" s="54">
        <f t="shared" si="269"/>
        <v>0.92704268915452137</v>
      </c>
      <c r="AH361" s="115">
        <f t="shared" si="301"/>
        <v>471.34239697448623</v>
      </c>
      <c r="AI361" s="116">
        <f t="shared" si="302"/>
        <v>15.711413232482874</v>
      </c>
      <c r="AJ361" s="109">
        <f t="shared" si="303"/>
        <v>-0.28455458956565893</v>
      </c>
      <c r="AK361" s="117">
        <f t="shared" si="304"/>
        <v>57.148176654129387</v>
      </c>
      <c r="AL361" s="116">
        <f t="shared" si="305"/>
        <v>1.9049392218043129</v>
      </c>
      <c r="AM361" s="109">
        <f t="shared" si="306"/>
        <v>-0.37608788723564124</v>
      </c>
      <c r="AN361" s="117">
        <f t="shared" si="307"/>
        <v>196.30893400914636</v>
      </c>
      <c r="AO361" s="114">
        <f t="shared" si="270"/>
        <v>0.51019732027841003</v>
      </c>
      <c r="AP361" s="114">
        <f t="shared" si="308"/>
        <v>0.74598058482696439</v>
      </c>
      <c r="AQ361" s="114">
        <f t="shared" si="309"/>
        <v>0.24180997021327874</v>
      </c>
      <c r="AR361" s="72">
        <f t="shared" si="310"/>
        <v>1205.823887238766</v>
      </c>
      <c r="AS361" s="117">
        <f t="shared" si="233"/>
        <v>638.1761127612308</v>
      </c>
      <c r="AT361" s="118">
        <f t="shared" si="237"/>
        <v>0.76223709190222977</v>
      </c>
      <c r="AX361" s="119">
        <f t="shared" si="275"/>
        <v>3.3036270883253867</v>
      </c>
      <c r="AY361" s="109">
        <f t="shared" si="276"/>
        <v>-0.25382718212662836</v>
      </c>
      <c r="AZ361" s="120">
        <f t="shared" si="277"/>
        <v>-0.87149379128679172</v>
      </c>
      <c r="BA361" s="116">
        <f t="shared" si="278"/>
        <v>13.806474010678562</v>
      </c>
      <c r="BB361" s="109">
        <f t="shared" si="279"/>
        <v>-0.26977332016926037</v>
      </c>
      <c r="BC361" s="120">
        <f t="shared" si="280"/>
        <v>-3.7210459422116795</v>
      </c>
      <c r="BD361" s="120">
        <f t="shared" si="281"/>
        <v>4.7078130501147619</v>
      </c>
      <c r="BE361" s="120">
        <f t="shared" si="282"/>
        <v>4.0443741148988446</v>
      </c>
      <c r="BF361" s="121"/>
      <c r="BG361" s="121" t="e">
        <f t="shared" si="283"/>
        <v>#DIV/0!</v>
      </c>
      <c r="BH361" s="120">
        <f t="shared" si="284"/>
        <v>0.55783561198509557</v>
      </c>
      <c r="BI361" s="120">
        <f t="shared" si="285"/>
        <v>1.3110525305115106</v>
      </c>
      <c r="BJ361" s="120">
        <f>SUM(L361:M361)*'[12]Yellow Grease Complex'!$BH$119/S361</f>
        <v>0</v>
      </c>
      <c r="BK361" s="120">
        <f>SUM(L361:M361)*'[12]Yellow Grease Complex'!$BH$120/S361</f>
        <v>0</v>
      </c>
      <c r="BL361" s="120">
        <f t="shared" si="266"/>
        <v>0.1279069108953422</v>
      </c>
      <c r="BM361" s="120">
        <f t="shared" si="267"/>
        <v>0.49221038356540692</v>
      </c>
      <c r="BN361" s="4">
        <f t="shared" si="296"/>
        <v>-318.09523381967915</v>
      </c>
      <c r="BO361" s="109">
        <f t="shared" si="244"/>
        <v>0.16538912296641753</v>
      </c>
      <c r="BP361" s="109">
        <f t="shared" si="244"/>
        <v>7.0370897030078788E-2</v>
      </c>
      <c r="BQ361" s="109">
        <f t="shared" si="245"/>
        <v>0.51019732027841003</v>
      </c>
      <c r="BR361" s="109">
        <f t="shared" si="262"/>
        <v>1.4911703537172751E-2</v>
      </c>
      <c r="BS361" s="109">
        <f t="shared" si="262"/>
        <v>6.2305420587424956E-2</v>
      </c>
      <c r="BT361" s="109">
        <f t="shared" si="262"/>
        <v>2.1786631732052038E-2</v>
      </c>
      <c r="BU361" s="109" cm="1">
        <f t="array" ref="BU361">SUM(K361:M361/$P361)</f>
        <v>0.14280621435662899</v>
      </c>
      <c r="EW361" s="4">
        <f>'[4]Renewable Diesel'!$AX224</f>
        <v>5370.9449999999988</v>
      </c>
      <c r="EX361" s="4">
        <f t="shared" si="297"/>
        <v>7214.9449999999961</v>
      </c>
    </row>
    <row r="362" spans="1:154" ht="12" thickBot="1">
      <c r="A362" s="111">
        <v>46997</v>
      </c>
      <c r="B362" s="136">
        <f t="shared" si="298"/>
        <v>112.46616663308494</v>
      </c>
      <c r="C362" s="132">
        <f t="shared" si="289"/>
        <v>46.751353312055549</v>
      </c>
      <c r="D362" s="136">
        <f t="shared" si="294"/>
        <v>0</v>
      </c>
      <c r="E362" s="136">
        <f t="shared" si="294"/>
        <v>0</v>
      </c>
      <c r="F362" s="136">
        <f t="shared" si="260"/>
        <v>425.95494998719079</v>
      </c>
      <c r="G362" s="136">
        <f t="shared" si="292"/>
        <v>0</v>
      </c>
      <c r="H362" s="132">
        <f t="shared" si="295"/>
        <v>12.596513495765413</v>
      </c>
      <c r="I362" s="136">
        <f t="shared" si="295"/>
        <v>48.480832555120365</v>
      </c>
      <c r="J362" s="132">
        <f t="shared" si="295"/>
        <v>12.598339524740577</v>
      </c>
      <c r="K362" s="136">
        <f t="shared" si="295"/>
        <v>15.528223081319814</v>
      </c>
      <c r="L362" s="136">
        <f t="shared" si="295"/>
        <v>42.176526834141775</v>
      </c>
      <c r="M362" s="136">
        <f t="shared" si="250"/>
        <v>60.147595007435783</v>
      </c>
      <c r="N362" s="132">
        <v>0</v>
      </c>
      <c r="O362" s="136">
        <f t="shared" si="251"/>
        <v>3.636634965953248</v>
      </c>
      <c r="P362" s="136">
        <f t="shared" si="252"/>
        <v>780.33713539680821</v>
      </c>
      <c r="Q362" s="145">
        <f t="shared" si="265"/>
        <v>7.9225133002264769</v>
      </c>
      <c r="R362" s="135">
        <f t="shared" si="300"/>
        <v>1843.9999999999968</v>
      </c>
      <c r="S362" s="141">
        <f>[3]Biodiesel!$T27</f>
        <v>98.496159719227123</v>
      </c>
      <c r="T362" s="142">
        <f t="shared" si="299"/>
        <v>43.78557986899979</v>
      </c>
      <c r="U362" s="142">
        <f t="shared" si="299"/>
        <v>57.635415802011323</v>
      </c>
      <c r="V362" s="141">
        <f t="shared" si="241"/>
        <v>34.284842650911628</v>
      </c>
      <c r="W362" s="143">
        <f t="shared" si="242"/>
        <v>2.5919634305570192</v>
      </c>
      <c r="X362" s="143">
        <f t="shared" si="243"/>
        <v>101.42099567101111</v>
      </c>
      <c r="Y362" s="114">
        <f t="shared" si="271"/>
        <v>-0.21653968754257669</v>
      </c>
      <c r="Z362" s="102">
        <f>V362/(X363/30)</f>
        <v>9.6872867416089079</v>
      </c>
      <c r="AC362" s="54" t="e">
        <f t="shared" si="272"/>
        <v>#DIV/0!</v>
      </c>
      <c r="AD362" s="54">
        <f t="shared" si="273"/>
        <v>-1.6647138934144934E-4</v>
      </c>
      <c r="AE362" s="54">
        <f t="shared" si="274"/>
        <v>9.8901480656710533E-2</v>
      </c>
      <c r="AF362" s="54">
        <f t="shared" si="269"/>
        <v>0.92757685869582884</v>
      </c>
      <c r="AH362" s="115">
        <f t="shared" si="301"/>
        <v>472.70630329924631</v>
      </c>
      <c r="AI362" s="116">
        <f t="shared" si="302"/>
        <v>15.756876776641544</v>
      </c>
      <c r="AJ362" s="109">
        <f t="shared" si="303"/>
        <v>-0.28266538516150552</v>
      </c>
      <c r="AK362" s="117">
        <f t="shared" si="304"/>
        <v>46.751353312055549</v>
      </c>
      <c r="AL362" s="116">
        <f t="shared" si="305"/>
        <v>1.5583784437351851</v>
      </c>
      <c r="AM362" s="109">
        <f t="shared" si="306"/>
        <v>-0.41265174837018204</v>
      </c>
      <c r="AN362" s="117">
        <f t="shared" si="307"/>
        <v>191.52803049852372</v>
      </c>
      <c r="AO362" s="114">
        <f t="shared" si="270"/>
        <v>0.54586015539371835</v>
      </c>
      <c r="AP362" s="114">
        <f t="shared" si="308"/>
        <v>0.74989699117006137</v>
      </c>
      <c r="AQ362" s="114">
        <f t="shared" si="309"/>
        <v>0.24544267062355049</v>
      </c>
      <c r="AR362" s="72">
        <f t="shared" si="310"/>
        <v>1198.3699432505966</v>
      </c>
      <c r="AS362" s="117">
        <f t="shared" si="233"/>
        <v>645.63005674940018</v>
      </c>
      <c r="AT362" s="118">
        <f t="shared" si="237"/>
        <v>0.76127571439133634</v>
      </c>
      <c r="AX362" s="119">
        <f t="shared" si="275"/>
        <v>3.1772954748137781</v>
      </c>
      <c r="AY362" s="109">
        <f t="shared" si="276"/>
        <v>-0.25477358596957378</v>
      </c>
      <c r="AZ362" s="120">
        <f t="shared" si="277"/>
        <v>-0.83094382799484601</v>
      </c>
      <c r="BA362" s="116">
        <f t="shared" si="278"/>
        <v>14.198498332906359</v>
      </c>
      <c r="BB362" s="109">
        <f t="shared" si="279"/>
        <v>-0.26480734523464089</v>
      </c>
      <c r="BC362" s="120">
        <f t="shared" si="280"/>
        <v>-3.5279624052694327</v>
      </c>
      <c r="BD362" s="120">
        <f t="shared" si="281"/>
        <v>4.6608328006619901</v>
      </c>
      <c r="BE362" s="120">
        <f t="shared" si="282"/>
        <v>4.324584341170425</v>
      </c>
      <c r="BF362" s="121"/>
      <c r="BG362" s="121" t="e">
        <f t="shared" si="283"/>
        <v>#DIV/0!</v>
      </c>
      <c r="BH362" s="120">
        <f t="shared" si="284"/>
        <v>0.47465153408340821</v>
      </c>
      <c r="BI362" s="120">
        <f t="shared" si="285"/>
        <v>1.1418330110907946</v>
      </c>
      <c r="BJ362" s="120">
        <f>SUM(L362:M362)*'[12]Yellow Grease Complex'!$BH$119/S362</f>
        <v>0</v>
      </c>
      <c r="BK362" s="120">
        <f>SUM(L362:M362)*'[12]Yellow Grease Complex'!$BH$120/S362</f>
        <v>0</v>
      </c>
      <c r="BL362" s="120">
        <f t="shared" si="266"/>
        <v>0.10601661020395749</v>
      </c>
      <c r="BM362" s="120">
        <f t="shared" si="267"/>
        <v>0.39018149681701397</v>
      </c>
      <c r="BN362" s="4">
        <f t="shared" si="296"/>
        <v>-313.40431379205597</v>
      </c>
      <c r="BO362" s="109">
        <f t="shared" si="244"/>
        <v>0.1441250986676354</v>
      </c>
      <c r="BP362" s="109">
        <f t="shared" si="244"/>
        <v>5.9911737108707612E-2</v>
      </c>
      <c r="BQ362" s="109">
        <f t="shared" si="245"/>
        <v>0.54586015539371835</v>
      </c>
      <c r="BR362" s="109">
        <f t="shared" si="262"/>
        <v>1.6142399130293826E-2</v>
      </c>
      <c r="BS362" s="109">
        <f t="shared" si="262"/>
        <v>6.2128060239587904E-2</v>
      </c>
      <c r="BT362" s="109">
        <f t="shared" si="262"/>
        <v>1.614473918165411E-2</v>
      </c>
      <c r="BU362" s="109" cm="1">
        <f t="array" ref="BU362">SUM(K362:M362/$P362)</f>
        <v>0.15102747207201467</v>
      </c>
      <c r="EW362" s="4">
        <f>'[4]Renewable Diesel'!$AX225</f>
        <v>5370.9449999999988</v>
      </c>
      <c r="EX362" s="4">
        <f t="shared" si="297"/>
        <v>7214.9449999999961</v>
      </c>
    </row>
    <row r="363" spans="1:154">
      <c r="A363" s="84">
        <v>47027</v>
      </c>
      <c r="B363" s="139">
        <f>$P363*AVERAGE(B351/$P351,B339/$P339,B327/$P327,B315/$P315,B303/$P303)*1.05</f>
        <v>114.89778133963287</v>
      </c>
      <c r="C363" s="139">
        <f t="shared" si="289"/>
        <v>44.681359025988876</v>
      </c>
      <c r="D363" s="139">
        <f t="shared" si="294"/>
        <v>0</v>
      </c>
      <c r="E363" s="139">
        <f t="shared" si="294"/>
        <v>0</v>
      </c>
      <c r="F363" s="139">
        <f t="shared" si="260"/>
        <v>406.87240627962495</v>
      </c>
      <c r="G363" s="139">
        <f t="shared" si="292"/>
        <v>0</v>
      </c>
      <c r="H363" s="139">
        <f t="shared" si="295"/>
        <v>11.801217506738839</v>
      </c>
      <c r="I363" s="139">
        <f t="shared" si="295"/>
        <v>40.015396640133311</v>
      </c>
      <c r="J363" s="139">
        <f t="shared" si="295"/>
        <v>10.872624002832461</v>
      </c>
      <c r="K363" s="139">
        <f t="shared" si="295"/>
        <v>15.380229095872849</v>
      </c>
      <c r="L363" s="139">
        <f t="shared" si="295"/>
        <v>60.487694863115763</v>
      </c>
      <c r="M363" s="139">
        <f t="shared" si="250"/>
        <v>58.844233996404739</v>
      </c>
      <c r="N363" s="139">
        <v>0</v>
      </c>
      <c r="O363" s="139">
        <f t="shared" si="251"/>
        <v>11.548995046155353</v>
      </c>
      <c r="P363" s="139">
        <f t="shared" si="252"/>
        <v>775.40193779649996</v>
      </c>
      <c r="Q363" s="140">
        <f t="shared" si="265"/>
        <v>7.5607769540590404</v>
      </c>
      <c r="R363" s="135">
        <f t="shared" si="300"/>
        <v>1843.9999999999968</v>
      </c>
      <c r="S363" s="141">
        <f>[3]Biodiesel!$T28</f>
        <v>102.55585404886486</v>
      </c>
      <c r="T363" s="142">
        <f t="shared" si="299"/>
        <v>45.835193675586403</v>
      </c>
      <c r="U363" s="142">
        <f t="shared" si="299"/>
        <v>60.339559582158444</v>
      </c>
      <c r="V363" s="141">
        <f t="shared" si="241"/>
        <v>37.964370766181311</v>
      </c>
      <c r="W363" s="143">
        <f t="shared" si="242"/>
        <v>3.679528115269683</v>
      </c>
      <c r="X363" s="143">
        <f t="shared" si="243"/>
        <v>106.17475325774484</v>
      </c>
      <c r="Y363" s="114">
        <f t="shared" si="271"/>
        <v>-0.2150462939926655</v>
      </c>
      <c r="Z363" s="102">
        <f>V363/(X364/31)</f>
        <v>11.638042565047224</v>
      </c>
      <c r="AC363" s="54" t="e">
        <f t="shared" si="272"/>
        <v>#DIV/0!</v>
      </c>
      <c r="AD363" s="54">
        <f t="shared" si="273"/>
        <v>-4.8332314609467186E-4</v>
      </c>
      <c r="AE363" s="54">
        <f t="shared" si="274"/>
        <v>9.8950252348683904E-2</v>
      </c>
      <c r="AF363" s="54">
        <f t="shared" si="269"/>
        <v>0.97195566601852901</v>
      </c>
      <c r="AH363" s="115">
        <f t="shared" si="301"/>
        <v>451.55376530561381</v>
      </c>
      <c r="AI363" s="116">
        <f t="shared" si="302"/>
        <v>15.051792176853793</v>
      </c>
      <c r="AJ363" s="109">
        <f t="shared" si="303"/>
        <v>-0.28102934110743849</v>
      </c>
      <c r="AK363" s="117">
        <f t="shared" si="304"/>
        <v>44.681359025988876</v>
      </c>
      <c r="AL363" s="116">
        <f t="shared" si="305"/>
        <v>1.4893786341996291</v>
      </c>
      <c r="AM363" s="109">
        <f t="shared" si="306"/>
        <v>-0.43788755540135205</v>
      </c>
      <c r="AN363" s="117">
        <f t="shared" si="307"/>
        <v>197.40139610509794</v>
      </c>
      <c r="AO363" s="114">
        <f t="shared" si="270"/>
        <v>0.52472451569550549</v>
      </c>
      <c r="AP363" s="114">
        <f t="shared" si="308"/>
        <v>0.73052634902481872</v>
      </c>
      <c r="AQ363" s="114">
        <f t="shared" si="309"/>
        <v>0.25457944645594227</v>
      </c>
      <c r="AR363" s="72">
        <f t="shared" si="310"/>
        <v>1207.5124750914733</v>
      </c>
      <c r="AS363" s="117">
        <f t="shared" si="233"/>
        <v>636.48752490852348</v>
      </c>
      <c r="AT363" s="118">
        <f t="shared" si="237"/>
        <v>0.75981925622271118</v>
      </c>
      <c r="AX363" s="119">
        <f t="shared" si="275"/>
        <v>3.3082533564149954</v>
      </c>
      <c r="AY363" s="109">
        <f t="shared" si="276"/>
        <v>-0.25290985687724921</v>
      </c>
      <c r="AZ363" s="120">
        <f t="shared" si="277"/>
        <v>-0.86019654750554109</v>
      </c>
      <c r="BA363" s="116">
        <f t="shared" si="278"/>
        <v>13.562413542654165</v>
      </c>
      <c r="BB363" s="109">
        <f t="shared" si="279"/>
        <v>-0.25830034360507015</v>
      </c>
      <c r="BC363" s="120">
        <f t="shared" si="280"/>
        <v>-3.8790923708486904</v>
      </c>
      <c r="BD363" s="120">
        <f t="shared" si="281"/>
        <v>4.2529297356542299</v>
      </c>
      <c r="BE363" s="120">
        <f t="shared" si="282"/>
        <v>3.9673250255003696</v>
      </c>
      <c r="BF363" s="121"/>
      <c r="BG363" s="121" t="e">
        <f t="shared" si="283"/>
        <v>#DIV/0!</v>
      </c>
      <c r="BH363" s="120">
        <f t="shared" si="284"/>
        <v>0.43567828906870121</v>
      </c>
      <c r="BI363" s="120">
        <f t="shared" si="285"/>
        <v>1.1203434694706695</v>
      </c>
      <c r="BJ363" s="120">
        <f>SUM(L363:M363)*'[12]Yellow Grease Complex'!$BH$119/S363</f>
        <v>0</v>
      </c>
      <c r="BK363" s="120">
        <f>SUM(L363:M363)*'[12]Yellow Grease Complex'!$BH$120/S363</f>
        <v>0</v>
      </c>
      <c r="BL363" s="120">
        <f t="shared" si="266"/>
        <v>0.21558042679103026</v>
      </c>
      <c r="BM363" s="120">
        <f t="shared" si="267"/>
        <v>0.44501654102226867</v>
      </c>
      <c r="BN363" s="4">
        <f t="shared" si="296"/>
        <v>-313.97173983952257</v>
      </c>
      <c r="BO363" s="109">
        <f t="shared" si="244"/>
        <v>0.14817835207652932</v>
      </c>
      <c r="BP363" s="109">
        <f t="shared" si="244"/>
        <v>5.762348125278384E-2</v>
      </c>
      <c r="BQ363" s="109">
        <f t="shared" si="245"/>
        <v>0.52472451569550549</v>
      </c>
      <c r="BR363" s="109">
        <f t="shared" si="262"/>
        <v>1.52194841558882E-2</v>
      </c>
      <c r="BS363" s="109">
        <f t="shared" si="262"/>
        <v>5.1606005465819629E-2</v>
      </c>
      <c r="BT363" s="109">
        <f t="shared" si="262"/>
        <v>1.4021920081512516E-2</v>
      </c>
      <c r="BU363" s="109" cm="1">
        <f t="array" ref="BU363">SUM(K363:M363/$P363)</f>
        <v>0.17373203675272195</v>
      </c>
      <c r="EW363" s="4">
        <f>'[4]Renewable Diesel'!$AX226</f>
        <v>5370.9449999999988</v>
      </c>
      <c r="EX363" s="4">
        <f t="shared" si="297"/>
        <v>7214.9449999999961</v>
      </c>
    </row>
    <row r="364" spans="1:154">
      <c r="A364" s="30">
        <v>47058</v>
      </c>
      <c r="B364" s="132">
        <f t="shared" ref="B364:B374" si="311">$P364*AVERAGE(B352/$P352,B340/$P340,B328/$P328,B316/$P316,B304/$P304)*1.05</f>
        <v>99.875454880634706</v>
      </c>
      <c r="C364" s="132">
        <f t="shared" si="289"/>
        <v>48.562467823632204</v>
      </c>
      <c r="D364" s="132">
        <f t="shared" si="294"/>
        <v>0</v>
      </c>
      <c r="E364" s="132">
        <f t="shared" si="294"/>
        <v>0</v>
      </c>
      <c r="F364" s="132">
        <f t="shared" si="260"/>
        <v>368.62326465643173</v>
      </c>
      <c r="G364" s="132">
        <f t="shared" si="292"/>
        <v>0</v>
      </c>
      <c r="H364" s="132">
        <f t="shared" si="295"/>
        <v>12.372357066408526</v>
      </c>
      <c r="I364" s="132">
        <f t="shared" si="295"/>
        <v>42.689961352696095</v>
      </c>
      <c r="J364" s="132">
        <f t="shared" si="295"/>
        <v>20.680400029549208</v>
      </c>
      <c r="K364" s="132">
        <f t="shared" si="295"/>
        <v>17.175537743073008</v>
      </c>
      <c r="L364" s="132">
        <f t="shared" si="295"/>
        <v>63.022097787947416</v>
      </c>
      <c r="M364" s="132">
        <f t="shared" si="250"/>
        <v>60.878847565919692</v>
      </c>
      <c r="N364" s="132">
        <v>0</v>
      </c>
      <c r="O364" s="132">
        <f t="shared" si="251"/>
        <v>8.6144850771174042</v>
      </c>
      <c r="P364" s="132">
        <f t="shared" si="252"/>
        <v>742.49487398341</v>
      </c>
      <c r="Q364" s="144">
        <f t="shared" si="265"/>
        <v>7.740051526797517</v>
      </c>
      <c r="R364" s="135">
        <f t="shared" si="300"/>
        <v>1843.9999999999968</v>
      </c>
      <c r="S364" s="141">
        <f>[3]Biodiesel!$T29</f>
        <v>95.928931663148859</v>
      </c>
      <c r="T364" s="142">
        <f t="shared" si="299"/>
        <v>44.119855403306993</v>
      </c>
      <c r="U364" s="142">
        <f t="shared" si="299"/>
        <v>57.005010498645923</v>
      </c>
      <c r="V364" s="141">
        <f t="shared" si="241"/>
        <v>41.215058254181308</v>
      </c>
      <c r="W364" s="143">
        <f t="shared" si="242"/>
        <v>3.250687487999997</v>
      </c>
      <c r="X364" s="143">
        <f t="shared" si="243"/>
        <v>101.12486590195292</v>
      </c>
      <c r="Y364" s="114">
        <f t="shared" si="271"/>
        <v>-0.19659827488667625</v>
      </c>
      <c r="Z364" s="102">
        <f>V364/(X365/30)</f>
        <v>9.8139531548882299</v>
      </c>
      <c r="AC364" s="54" t="e">
        <f t="shared" si="272"/>
        <v>#DIV/0!</v>
      </c>
      <c r="AD364" s="54">
        <f t="shared" si="273"/>
        <v>-3.0770057963114272E-4</v>
      </c>
      <c r="AE364" s="54">
        <f t="shared" si="274"/>
        <v>0.11640491043387458</v>
      </c>
      <c r="AF364" s="54">
        <f t="shared" si="269"/>
        <v>0.94944329176069131</v>
      </c>
      <c r="AH364" s="115">
        <f t="shared" si="301"/>
        <v>417.18573248006396</v>
      </c>
      <c r="AI364" s="116">
        <f t="shared" si="302"/>
        <v>13.9061910826688</v>
      </c>
      <c r="AJ364" s="109">
        <f t="shared" si="303"/>
        <v>-0.28333788866759568</v>
      </c>
      <c r="AK364" s="117">
        <f t="shared" si="304"/>
        <v>48.562467823632204</v>
      </c>
      <c r="AL364" s="116">
        <f t="shared" si="305"/>
        <v>1.6187489274544069</v>
      </c>
      <c r="AM364" s="109">
        <f t="shared" si="306"/>
        <v>-0.36451073901031583</v>
      </c>
      <c r="AN364" s="117">
        <f t="shared" si="307"/>
        <v>216.81920154559396</v>
      </c>
      <c r="AO364" s="114">
        <f t="shared" si="270"/>
        <v>0.49646573676502997</v>
      </c>
      <c r="AP364" s="114">
        <f t="shared" si="308"/>
        <v>0.69638351115707708</v>
      </c>
      <c r="AQ364" s="114">
        <f t="shared" si="309"/>
        <v>0.29201440864147765</v>
      </c>
      <c r="AR364" s="72">
        <f t="shared" si="310"/>
        <v>1167.1353352349777</v>
      </c>
      <c r="AS364" s="117">
        <f t="shared" ref="AS364:AS427" si="312">R364-AR364</f>
        <v>676.86466476501914</v>
      </c>
      <c r="AT364" s="118">
        <f t="shared" si="237"/>
        <v>0.75862902473328986</v>
      </c>
      <c r="AX364" s="119">
        <f t="shared" si="275"/>
        <v>3.0944816665531891</v>
      </c>
      <c r="AY364" s="109">
        <f t="shared" si="276"/>
        <v>-0.25232843000833294</v>
      </c>
      <c r="AZ364" s="120">
        <f t="shared" si="277"/>
        <v>-0.83450903945640897</v>
      </c>
      <c r="BA364" s="116">
        <f t="shared" si="278"/>
        <v>12.287442155214391</v>
      </c>
      <c r="BB364" s="109">
        <f t="shared" si="279"/>
        <v>-0.27107182183160794</v>
      </c>
      <c r="BC364" s="120">
        <f t="shared" si="280"/>
        <v>-3.5821930971783846</v>
      </c>
      <c r="BD364" s="120">
        <f t="shared" si="281"/>
        <v>4.1254515272687975</v>
      </c>
      <c r="BE364" s="120">
        <f t="shared" si="282"/>
        <v>3.8426703838508245</v>
      </c>
      <c r="BF364" s="121"/>
      <c r="BG364" s="121" t="e">
        <f t="shared" si="283"/>
        <v>#DIV/0!</v>
      </c>
      <c r="BH364" s="120">
        <f t="shared" si="284"/>
        <v>0.50623380227101489</v>
      </c>
      <c r="BI364" s="120">
        <f t="shared" si="285"/>
        <v>1.041140072646112</v>
      </c>
      <c r="BJ364" s="120">
        <f>SUM(L364:M364)*'[12]Yellow Grease Complex'!$BH$119/S364</f>
        <v>0</v>
      </c>
      <c r="BK364" s="120">
        <f>SUM(L364:M364)*'[12]Yellow Grease Complex'!$BH$120/S364</f>
        <v>0</v>
      </c>
      <c r="BL364" s="120">
        <f t="shared" si="266"/>
        <v>0.1711733521817109</v>
      </c>
      <c r="BM364" s="120">
        <f t="shared" si="267"/>
        <v>0.4642173179926713</v>
      </c>
      <c r="BN364" s="4">
        <f t="shared" si="296"/>
        <v>-314.74899271497566</v>
      </c>
      <c r="BO364" s="109">
        <f t="shared" si="244"/>
        <v>0.13451332578878691</v>
      </c>
      <c r="BP364" s="109">
        <f t="shared" si="244"/>
        <v>6.5404448603260348E-2</v>
      </c>
      <c r="BQ364" s="109">
        <f t="shared" si="245"/>
        <v>0.49646573676502997</v>
      </c>
      <c r="BR364" s="109">
        <f t="shared" si="262"/>
        <v>1.6663222198467283E-2</v>
      </c>
      <c r="BS364" s="109">
        <f t="shared" si="262"/>
        <v>5.749529437646992E-2</v>
      </c>
      <c r="BT364" s="109">
        <f t="shared" si="262"/>
        <v>2.7852582898789523E-2</v>
      </c>
      <c r="BU364" s="109" cm="1">
        <f t="array" ref="BU364">SUM(K364:M364/$P364)</f>
        <v>0.19000330916775093</v>
      </c>
      <c r="EW364" s="4">
        <f>'[4]Renewable Diesel'!$AX227</f>
        <v>5370.9449999999988</v>
      </c>
      <c r="EX364" s="4">
        <f t="shared" si="297"/>
        <v>7214.9449999999961</v>
      </c>
    </row>
    <row r="365" spans="1:154">
      <c r="A365" s="30">
        <v>47088</v>
      </c>
      <c r="B365" s="132">
        <f t="shared" si="311"/>
        <v>130.25816807267574</v>
      </c>
      <c r="C365" s="132">
        <f t="shared" si="289"/>
        <v>56.347241113034748</v>
      </c>
      <c r="D365" s="132">
        <f t="shared" si="294"/>
        <v>0</v>
      </c>
      <c r="E365" s="132">
        <f t="shared" si="294"/>
        <v>0</v>
      </c>
      <c r="F365" s="132">
        <f t="shared" si="260"/>
        <v>431.55695826522805</v>
      </c>
      <c r="G365" s="132">
        <f t="shared" si="292"/>
        <v>0</v>
      </c>
      <c r="H365" s="132">
        <f t="shared" si="295"/>
        <v>11.937042819017398</v>
      </c>
      <c r="I365" s="132">
        <f t="shared" si="295"/>
        <v>59.486070502095224</v>
      </c>
      <c r="J365" s="132">
        <f t="shared" si="295"/>
        <v>21.9346191994543</v>
      </c>
      <c r="K365" s="132">
        <f t="shared" si="295"/>
        <v>18.597179046761607</v>
      </c>
      <c r="L365" s="132">
        <f t="shared" si="295"/>
        <v>71.677913422800415</v>
      </c>
      <c r="M365" s="132">
        <f t="shared" si="250"/>
        <v>81.56678332148438</v>
      </c>
      <c r="N365" s="132">
        <v>0</v>
      </c>
      <c r="O365" s="132">
        <f t="shared" si="251"/>
        <v>31.212710550736073</v>
      </c>
      <c r="P365" s="132">
        <f t="shared" si="252"/>
        <v>914.57468631328788</v>
      </c>
      <c r="Q365" s="144">
        <f t="shared" si="265"/>
        <v>7.1371567225875046</v>
      </c>
      <c r="R365" s="135">
        <f t="shared" si="300"/>
        <v>1843.9999999999968</v>
      </c>
      <c r="S365" s="141">
        <f>[3]Biodiesel!$T30</f>
        <v>128.14272151525881</v>
      </c>
      <c r="T365" s="142">
        <f t="shared" si="299"/>
        <v>55.560432871008601</v>
      </c>
      <c r="U365" s="142">
        <f t="shared" si="299"/>
        <v>70.428730528408622</v>
      </c>
      <c r="V365" s="141">
        <f t="shared" si="241"/>
        <v>40.193744718181307</v>
      </c>
      <c r="W365" s="143">
        <f t="shared" si="242"/>
        <v>-1.021313536000001</v>
      </c>
      <c r="X365" s="143">
        <f t="shared" si="243"/>
        <v>125.98916339941722</v>
      </c>
      <c r="Y365" s="114">
        <f t="shared" si="271"/>
        <v>-0.2101304071930914</v>
      </c>
      <c r="Z365" s="102">
        <f>V365/(X366/31)</f>
        <v>13.467568592375622</v>
      </c>
      <c r="AC365" s="54" t="e">
        <f t="shared" si="272"/>
        <v>#DIV/0!</v>
      </c>
      <c r="AD365" s="54">
        <f t="shared" si="273"/>
        <v>-9.0465901696801243E-4</v>
      </c>
      <c r="AE365" s="54">
        <f t="shared" si="274"/>
        <v>0.11548832985007741</v>
      </c>
      <c r="AF365" s="54">
        <f t="shared" si="269"/>
        <v>1.0296453175454143</v>
      </c>
      <c r="AH365" s="115">
        <f t="shared" si="301"/>
        <v>487.90419937826277</v>
      </c>
      <c r="AI365" s="116">
        <f t="shared" si="302"/>
        <v>16.26347331260876</v>
      </c>
      <c r="AJ365" s="109">
        <f t="shared" si="303"/>
        <v>-0.29094281213620032</v>
      </c>
      <c r="AK365" s="117">
        <f t="shared" si="304"/>
        <v>56.347241113034748</v>
      </c>
      <c r="AL365" s="116">
        <f t="shared" si="305"/>
        <v>1.8782413704344916</v>
      </c>
      <c r="AM365" s="109">
        <f t="shared" si="306"/>
        <v>-0.36678238080868797</v>
      </c>
      <c r="AN365" s="117">
        <f t="shared" si="307"/>
        <v>265.1996083116133</v>
      </c>
      <c r="AO365" s="114">
        <f t="shared" si="270"/>
        <v>0.47186628355619942</v>
      </c>
      <c r="AP365" s="114">
        <f t="shared" si="308"/>
        <v>0.67590146185085509</v>
      </c>
      <c r="AQ365" s="114">
        <f t="shared" si="309"/>
        <v>0.28997042262414979</v>
      </c>
      <c r="AR365" s="72">
        <f t="shared" si="310"/>
        <v>1508.7772049377247</v>
      </c>
      <c r="AS365" s="117">
        <f t="shared" si="312"/>
        <v>335.2227950622721</v>
      </c>
      <c r="AT365" s="118">
        <f t="shared" si="237"/>
        <v>0.75803844626944916</v>
      </c>
      <c r="AX365" s="119">
        <f t="shared" si="275"/>
        <v>4.1336361779115744</v>
      </c>
      <c r="AY365" s="109">
        <f t="shared" si="276"/>
        <v>-0.25410777968558806</v>
      </c>
      <c r="AZ365" s="120">
        <f t="shared" si="277"/>
        <v>-0.83081451782640947</v>
      </c>
      <c r="BA365" s="116">
        <f t="shared" si="278"/>
        <v>14.385231942174268</v>
      </c>
      <c r="BB365" s="109">
        <f t="shared" si="279"/>
        <v>-0.27967852375046842</v>
      </c>
      <c r="BC365" s="120">
        <f t="shared" si="280"/>
        <v>-3.5050032456186173</v>
      </c>
      <c r="BD365" s="120">
        <f t="shared" si="281"/>
        <v>3.8725886117005492</v>
      </c>
      <c r="BE365" s="120">
        <f t="shared" si="282"/>
        <v>3.3677836178455105</v>
      </c>
      <c r="BF365" s="121"/>
      <c r="BG365" s="121" t="e">
        <f t="shared" si="283"/>
        <v>#DIV/0!</v>
      </c>
      <c r="BH365" s="120">
        <f t="shared" si="284"/>
        <v>0.43972252537437412</v>
      </c>
      <c r="BI365" s="120">
        <f t="shared" si="285"/>
        <v>1.0165085190356677</v>
      </c>
      <c r="BJ365" s="120">
        <f>SUM(L365:M365)*'[12]Yellow Grease Complex'!$BH$119/S365</f>
        <v>0</v>
      </c>
      <c r="BK365" s="120">
        <f>SUM(L365:M365)*'[12]Yellow Grease Complex'!$BH$120/S365</f>
        <v>0</v>
      </c>
      <c r="BL365" s="120">
        <f t="shared" si="266"/>
        <v>9.4558785123291425E-2</v>
      </c>
      <c r="BM365" s="120">
        <f t="shared" si="267"/>
        <v>0.59179843570297908</v>
      </c>
      <c r="BN365" s="4">
        <f t="shared" si="296"/>
        <v>-303.24729900663942</v>
      </c>
      <c r="BO365" s="109">
        <f t="shared" si="244"/>
        <v>0.14242485608010341</v>
      </c>
      <c r="BP365" s="109">
        <f t="shared" si="244"/>
        <v>6.1610322214552288E-2</v>
      </c>
      <c r="BQ365" s="109">
        <f t="shared" si="245"/>
        <v>0.47186628355619942</v>
      </c>
      <c r="BR365" s="109">
        <f t="shared" si="262"/>
        <v>1.305201532215638E-2</v>
      </c>
      <c r="BS365" s="109">
        <f t="shared" si="262"/>
        <v>6.5042332126955732E-2</v>
      </c>
      <c r="BT365" s="109">
        <f t="shared" si="262"/>
        <v>2.3983409477332275E-2</v>
      </c>
      <c r="BU365" s="109" cm="1">
        <f t="array" ref="BU365">SUM(K365:M365/$P365)</f>
        <v>0.18789266569770541</v>
      </c>
      <c r="EW365" s="4">
        <f>'[4]Renewable Diesel'!$AX228</f>
        <v>5370.9449999999988</v>
      </c>
      <c r="EX365" s="4">
        <f t="shared" si="297"/>
        <v>7214.9449999999961</v>
      </c>
    </row>
    <row r="366" spans="1:154">
      <c r="A366" s="30">
        <v>47119</v>
      </c>
      <c r="B366" s="132">
        <f t="shared" si="311"/>
        <v>98.655666958092084</v>
      </c>
      <c r="C366" s="132">
        <f t="shared" si="289"/>
        <v>56.646711546354013</v>
      </c>
      <c r="D366" s="132">
        <f t="shared" si="294"/>
        <v>0</v>
      </c>
      <c r="E366" s="132">
        <f t="shared" si="294"/>
        <v>0</v>
      </c>
      <c r="F366" s="132">
        <f t="shared" si="260"/>
        <v>408.91548282586166</v>
      </c>
      <c r="G366" s="132">
        <f t="shared" si="292"/>
        <v>0</v>
      </c>
      <c r="H366" s="132">
        <f t="shared" si="295"/>
        <v>14.759592238443064</v>
      </c>
      <c r="I366" s="132">
        <f t="shared" si="295"/>
        <v>53.563818505886978</v>
      </c>
      <c r="J366" s="132">
        <f t="shared" si="295"/>
        <v>8.5585383450104491</v>
      </c>
      <c r="K366" s="132">
        <f t="shared" si="295"/>
        <v>8.5730125555394689</v>
      </c>
      <c r="L366" s="132">
        <f t="shared" si="295"/>
        <v>49.442021109645964</v>
      </c>
      <c r="M366" s="132">
        <f t="shared" si="250"/>
        <v>58.215883060877339</v>
      </c>
      <c r="N366" s="132">
        <v>0</v>
      </c>
      <c r="O366" s="132">
        <f t="shared" si="251"/>
        <v>7.6784286145685128</v>
      </c>
      <c r="P366" s="132">
        <f t="shared" si="252"/>
        <v>765.00915576027955</v>
      </c>
      <c r="Q366" s="144">
        <f>AVERAGE(Q342/$Q$639,Q354/$Q$640,Q306/$Q$636,Q318/$Q$637,Q330/$Q$638)*$Q$645*0.95</f>
        <v>8.452183475822066</v>
      </c>
      <c r="R366" s="135">
        <f>R365+20</f>
        <v>1863.9999999999968</v>
      </c>
      <c r="S366" s="141">
        <f>[3]Biodiesel!$U19</f>
        <v>90.510240099334112</v>
      </c>
      <c r="T366" s="142">
        <f t="shared" si="299"/>
        <v>40.633440435639884</v>
      </c>
      <c r="U366" s="142">
        <f t="shared" si="299"/>
        <v>51.885567558796495</v>
      </c>
      <c r="V366" s="141">
        <f t="shared" si="241"/>
        <v>37.329454926181306</v>
      </c>
      <c r="W366" s="143">
        <f t="shared" si="242"/>
        <v>-2.864289792000001</v>
      </c>
      <c r="X366" s="143">
        <f t="shared" si="243"/>
        <v>92.519007994436379</v>
      </c>
      <c r="Y366" s="114">
        <f t="shared" si="271"/>
        <v>-7.951075330190005E-2</v>
      </c>
      <c r="Z366" s="102">
        <f>V366/(X367/31)</f>
        <v>13.53726501374226</v>
      </c>
      <c r="AC366" s="54" t="e">
        <f t="shared" si="272"/>
        <v>#DIV/0!</v>
      </c>
      <c r="AD366" s="54">
        <f t="shared" si="273"/>
        <v>-2.5596507183362927E-2</v>
      </c>
      <c r="AE366" s="54">
        <f t="shared" si="274"/>
        <v>0.12167377899474613</v>
      </c>
      <c r="AF366" s="54">
        <f t="shared" si="269"/>
        <v>0.86944870766488602</v>
      </c>
      <c r="AH366" s="115">
        <f t="shared" si="301"/>
        <v>465.56219437221569</v>
      </c>
      <c r="AI366" s="116">
        <f t="shared" si="302"/>
        <v>15.518739812407189</v>
      </c>
      <c r="AJ366" s="109">
        <f t="shared" si="303"/>
        <v>-0.10845070344744856</v>
      </c>
      <c r="AK366" s="117">
        <f t="shared" si="304"/>
        <v>56.646711546354013</v>
      </c>
      <c r="AL366" s="116">
        <f t="shared" si="305"/>
        <v>1.8882237182118005</v>
      </c>
      <c r="AM366" s="109">
        <f t="shared" si="306"/>
        <v>-0.18123313553286102</v>
      </c>
      <c r="AN366" s="117">
        <f t="shared" si="307"/>
        <v>193.11286581540327</v>
      </c>
      <c r="AO366" s="114">
        <f t="shared" si="270"/>
        <v>0.53452364556274401</v>
      </c>
      <c r="AP366" s="114">
        <f t="shared" si="308"/>
        <v>0.73753086101247789</v>
      </c>
      <c r="AQ366" s="114">
        <f t="shared" si="309"/>
        <v>0.25243209752631562</v>
      </c>
      <c r="AR366" s="72">
        <f t="shared" si="310"/>
        <v>1065.6850850405469</v>
      </c>
      <c r="AS366" s="117">
        <f t="shared" si="312"/>
        <v>798.31491495944988</v>
      </c>
      <c r="AT366" s="118">
        <f t="shared" si="237"/>
        <v>0.757607590430323</v>
      </c>
      <c r="AX366" s="119">
        <f t="shared" si="275"/>
        <v>2.9196851644946489</v>
      </c>
      <c r="AY366" s="109">
        <f t="shared" si="276"/>
        <v>-6.8881901592004802E-2</v>
      </c>
      <c r="AZ366" s="120">
        <f t="shared" si="277"/>
        <v>0.28256613803096986</v>
      </c>
      <c r="BA366" s="116">
        <f t="shared" si="278"/>
        <v>13.630516094195389</v>
      </c>
      <c r="BB366" s="109">
        <f t="shared" si="279"/>
        <v>-9.7335075004979954E-2</v>
      </c>
      <c r="BC366" s="120">
        <f t="shared" si="280"/>
        <v>1.234164315028428</v>
      </c>
      <c r="BD366" s="120">
        <f t="shared" si="281"/>
        <v>5.0320707545871244</v>
      </c>
      <c r="BE366" s="120">
        <f t="shared" si="282"/>
        <v>4.5178919244615958</v>
      </c>
      <c r="BF366" s="121"/>
      <c r="BG366" s="121" t="e">
        <f t="shared" si="283"/>
        <v>#DIV/0!</v>
      </c>
      <c r="BH366" s="120">
        <f t="shared" si="284"/>
        <v>0.62585969813122577</v>
      </c>
      <c r="BI366" s="120">
        <f t="shared" si="285"/>
        <v>1.0899945337656651</v>
      </c>
      <c r="BJ366" s="120">
        <f>SUM(L366:M366)*'[12]Yellow Grease Complex'!$BH$119/S366</f>
        <v>0</v>
      </c>
      <c r="BK366" s="120">
        <f>SUM(L366:M366)*'[12]Yellow Grease Complex'!$BH$120/S366</f>
        <v>0</v>
      </c>
      <c r="BL366" s="120">
        <f t="shared" si="266"/>
        <v>0.15954645235850429</v>
      </c>
      <c r="BM366" s="120">
        <f t="shared" si="267"/>
        <v>0.48215631450697205</v>
      </c>
      <c r="BN366" s="4">
        <f t="shared" si="296"/>
        <v>103.13664038130412</v>
      </c>
      <c r="BO366" s="109">
        <f t="shared" si="244"/>
        <v>0.12896011271923452</v>
      </c>
      <c r="BP366" s="109">
        <f t="shared" si="244"/>
        <v>7.4047102730499373E-2</v>
      </c>
      <c r="BQ366" s="109">
        <f t="shared" si="245"/>
        <v>0.53452364556274401</v>
      </c>
      <c r="BR366" s="109">
        <f t="shared" si="262"/>
        <v>1.9293353716498624E-2</v>
      </c>
      <c r="BS366" s="109">
        <f t="shared" si="262"/>
        <v>7.0017225418242623E-2</v>
      </c>
      <c r="BT366" s="109">
        <f t="shared" si="262"/>
        <v>1.1187497928053977E-2</v>
      </c>
      <c r="BU366" s="109" cm="1">
        <f t="array" ref="BU366">SUM(K366:M366/$P366)</f>
        <v>0.15193402046352039</v>
      </c>
      <c r="EW366" s="4">
        <f>'[4]Renewable Diesel'!$AX229</f>
        <v>5370.9449999999988</v>
      </c>
      <c r="EX366" s="4">
        <f t="shared" si="297"/>
        <v>7234.9449999999961</v>
      </c>
    </row>
    <row r="367" spans="1:154">
      <c r="A367" s="30">
        <v>47150</v>
      </c>
      <c r="B367" s="132">
        <f t="shared" si="311"/>
        <v>92.04391393472379</v>
      </c>
      <c r="C367" s="132">
        <f t="shared" si="289"/>
        <v>53.166208447804827</v>
      </c>
      <c r="D367" s="132">
        <f t="shared" ref="D367:E382" si="313">$P367*AVERAGE(D355/$P355,D343/$P343,D331/$P331,D319/$P319,D307/$P307)</f>
        <v>0</v>
      </c>
      <c r="E367" s="132">
        <f t="shared" si="313"/>
        <v>0</v>
      </c>
      <c r="F367" s="132">
        <f t="shared" si="260"/>
        <v>365.86033706819785</v>
      </c>
      <c r="G367" s="132">
        <f t="shared" si="292"/>
        <v>0</v>
      </c>
      <c r="H367" s="132">
        <f t="shared" ref="H367:L382" si="314">$P367*AVERAGE(H355/$P355,H343/$P343,H331/$P331,H319/$P319,H307/$P307)</f>
        <v>10.355933461744742</v>
      </c>
      <c r="I367" s="132">
        <f t="shared" si="314"/>
        <v>42.530424237420512</v>
      </c>
      <c r="J367" s="132">
        <f t="shared" si="314"/>
        <v>14.073399228051523</v>
      </c>
      <c r="K367" s="132">
        <f t="shared" si="314"/>
        <v>11.584373515403142</v>
      </c>
      <c r="L367" s="132">
        <f t="shared" si="314"/>
        <v>51.818175055457907</v>
      </c>
      <c r="M367" s="132">
        <f t="shared" si="250"/>
        <v>68.056994687280167</v>
      </c>
      <c r="N367" s="132">
        <v>0</v>
      </c>
      <c r="O367" s="132">
        <f t="shared" si="251"/>
        <v>11.866514814451683</v>
      </c>
      <c r="P367" s="132">
        <f t="shared" si="252"/>
        <v>721.35627445053615</v>
      </c>
      <c r="Q367" s="144">
        <f>AVERAGE(Q343/$Q$639,Q355/$Q$640,Q307/$Q$636,Q319/$Q$637,Q331/$Q$638)*$Q$645*0.95</f>
        <v>8.1778277308960359</v>
      </c>
      <c r="R367" s="135">
        <f t="shared" ref="R367:R374" si="315">R366</f>
        <v>1863.9999999999968</v>
      </c>
      <c r="S367" s="141">
        <f>[3]Biodiesel!$U20</f>
        <v>88.208788224436944</v>
      </c>
      <c r="T367" s="142">
        <f t="shared" si="299"/>
        <v>36.314403918572239</v>
      </c>
      <c r="U367" s="142">
        <f t="shared" si="299"/>
        <v>49.169118900614926</v>
      </c>
      <c r="V367" s="141">
        <f t="shared" si="241"/>
        <v>33.868551007559965</v>
      </c>
      <c r="W367" s="143">
        <f t="shared" si="242"/>
        <v>-3.4609039186213408</v>
      </c>
      <c r="X367" s="143">
        <f t="shared" si="243"/>
        <v>85.483522819187158</v>
      </c>
      <c r="Y367" s="114">
        <f t="shared" si="271"/>
        <v>-9.2057407301018968E-2</v>
      </c>
      <c r="Z367" s="102">
        <f>V367/(X368/28)</f>
        <v>10.306845053411926</v>
      </c>
      <c r="AC367" s="54" t="e">
        <f t="shared" si="272"/>
        <v>#DIV/0!</v>
      </c>
      <c r="AD367" s="54">
        <f t="shared" si="273"/>
        <v>-2.5952192746048208E-2</v>
      </c>
      <c r="AE367" s="54">
        <f t="shared" si="274"/>
        <v>0.12688028721983297</v>
      </c>
      <c r="AF367" s="54">
        <f t="shared" si="269"/>
        <v>0.89861760871243079</v>
      </c>
      <c r="AH367" s="115">
        <f t="shared" si="301"/>
        <v>419.02654551600267</v>
      </c>
      <c r="AI367" s="116">
        <f t="shared" si="302"/>
        <v>13.967551517200089</v>
      </c>
      <c r="AJ367" s="109">
        <f t="shared" si="303"/>
        <v>-0.15237426371110052</v>
      </c>
      <c r="AK367" s="117">
        <f t="shared" si="304"/>
        <v>53.166208447804827</v>
      </c>
      <c r="AL367" s="116">
        <f t="shared" si="305"/>
        <v>1.772206948260161</v>
      </c>
      <c r="AM367" s="109">
        <f t="shared" si="306"/>
        <v>-0.19748775401157714</v>
      </c>
      <c r="AN367" s="117">
        <f t="shared" si="307"/>
        <v>198.419300185358</v>
      </c>
      <c r="AO367" s="114">
        <f t="shared" si="270"/>
        <v>0.50718396723848713</v>
      </c>
      <c r="AP367" s="114">
        <f t="shared" si="308"/>
        <v>0.70848549815417305</v>
      </c>
      <c r="AQ367" s="114">
        <f t="shared" si="309"/>
        <v>0.27506421890694144</v>
      </c>
      <c r="AR367" s="72">
        <f t="shared" si="310"/>
        <v>1149.8645607828387</v>
      </c>
      <c r="AS367" s="117">
        <f t="shared" si="312"/>
        <v>714.13543921715814</v>
      </c>
      <c r="AT367" s="118">
        <f t="shared" si="237"/>
        <v>0.75796208917930552</v>
      </c>
      <c r="AX367" s="119">
        <f t="shared" si="275"/>
        <v>2.8454447814334496</v>
      </c>
      <c r="AY367" s="109">
        <f t="shared" si="276"/>
        <v>-5.9301666252301488E-2</v>
      </c>
      <c r="AZ367" s="120">
        <f t="shared" si="277"/>
        <v>0.33700408629067802</v>
      </c>
      <c r="BA367" s="116">
        <f t="shared" si="278"/>
        <v>12.195344568939928</v>
      </c>
      <c r="BB367" s="109">
        <f t="shared" si="279"/>
        <v>-0.14539287808560541</v>
      </c>
      <c r="BC367" s="120">
        <f t="shared" si="280"/>
        <v>1.0143149779335587</v>
      </c>
      <c r="BD367" s="120">
        <f t="shared" si="281"/>
        <v>4.9018399300449778</v>
      </c>
      <c r="BE367" s="120">
        <f t="shared" si="282"/>
        <v>4.1476631119487664</v>
      </c>
      <c r="BF367" s="121"/>
      <c r="BG367" s="121" t="e">
        <f t="shared" si="283"/>
        <v>#DIV/0!</v>
      </c>
      <c r="BH367" s="120">
        <f t="shared" si="284"/>
        <v>0.60273142300208937</v>
      </c>
      <c r="BI367" s="120">
        <f t="shared" si="285"/>
        <v>1.0434778187920326</v>
      </c>
      <c r="BJ367" s="120">
        <f>SUM(L367:M367)*'[12]Yellow Grease Complex'!$BH$119/S367</f>
        <v>0</v>
      </c>
      <c r="BK367" s="120">
        <f>SUM(L367:M367)*'[12]Yellow Grease Complex'!$BH$120/S367</f>
        <v>0</v>
      </c>
      <c r="BL367" s="120">
        <f t="shared" si="266"/>
        <v>0.13885254925078069</v>
      </c>
      <c r="BM367" s="120">
        <f t="shared" si="267"/>
        <v>0.48184774354035637</v>
      </c>
      <c r="BN367" s="4">
        <f t="shared" si="296"/>
        <v>171.14019990213308</v>
      </c>
      <c r="BO367" s="109">
        <f t="shared" si="244"/>
        <v>0.12759841037611339</v>
      </c>
      <c r="BP367" s="109">
        <f t="shared" si="244"/>
        <v>7.3703120539572523E-2</v>
      </c>
      <c r="BQ367" s="109">
        <f t="shared" si="245"/>
        <v>0.50718396723848713</v>
      </c>
      <c r="BR367" s="109">
        <f t="shared" si="262"/>
        <v>1.4356197940654158E-2</v>
      </c>
      <c r="BS367" s="109">
        <f t="shared" si="262"/>
        <v>5.8958971792151302E-2</v>
      </c>
      <c r="BT367" s="109">
        <f t="shared" si="262"/>
        <v>1.9509637229913005E-2</v>
      </c>
      <c r="BU367" s="109" cm="1">
        <f t="array" ref="BU367">SUM(K367:M367/$P367)</f>
        <v>0.18223941194422294</v>
      </c>
      <c r="EW367" s="4">
        <f>'[4]Renewable Diesel'!$AX230</f>
        <v>5370.9449999999988</v>
      </c>
      <c r="EX367" s="4">
        <f t="shared" si="297"/>
        <v>7234.9449999999961</v>
      </c>
    </row>
    <row r="368" spans="1:154">
      <c r="A368" s="30">
        <v>47178</v>
      </c>
      <c r="B368" s="132">
        <f t="shared" si="311"/>
        <v>148.41067244272656</v>
      </c>
      <c r="C368" s="132">
        <f t="shared" si="289"/>
        <v>56.485315652344561</v>
      </c>
      <c r="D368" s="132">
        <f t="shared" si="313"/>
        <v>0</v>
      </c>
      <c r="E368" s="132">
        <f t="shared" si="313"/>
        <v>0</v>
      </c>
      <c r="F368" s="132">
        <f t="shared" si="260"/>
        <v>373.76890540943754</v>
      </c>
      <c r="G368" s="132">
        <f t="shared" si="292"/>
        <v>0</v>
      </c>
      <c r="H368" s="132">
        <f t="shared" si="314"/>
        <v>13.241598509441532</v>
      </c>
      <c r="I368" s="132">
        <f t="shared" si="314"/>
        <v>48.633106997003821</v>
      </c>
      <c r="J368" s="132">
        <f t="shared" si="314"/>
        <v>14.014449533173726</v>
      </c>
      <c r="K368" s="132">
        <f t="shared" si="314"/>
        <v>13.511672969923596</v>
      </c>
      <c r="L368" s="132">
        <f t="shared" si="314"/>
        <v>45.467042788227111</v>
      </c>
      <c r="M368" s="132">
        <f t="shared" si="250"/>
        <v>70.125875763523055</v>
      </c>
      <c r="N368" s="132">
        <v>0</v>
      </c>
      <c r="O368" s="132">
        <f t="shared" si="251"/>
        <v>4.074745548667309</v>
      </c>
      <c r="P368" s="132">
        <f t="shared" si="252"/>
        <v>787.73338561446883</v>
      </c>
      <c r="Q368" s="144">
        <f>AVERAGE(Q344/$Q$639,Q356/$Q$640,Q308/$Q$636,Q320/$Q$637,Q332/$Q$638)*$Q$645*0.95</f>
        <v>7.8047153021319726</v>
      </c>
      <c r="R368" s="135">
        <f t="shared" si="315"/>
        <v>1863.9999999999968</v>
      </c>
      <c r="S368" s="141">
        <f>[3]Biodiesel!$U21</f>
        <v>100.93044462483954</v>
      </c>
      <c r="T368" s="142">
        <f t="shared" ref="T368:U383" si="316">($S368+$V367)*AVERAGE(T367/($S367+$V366),T320/($S320+$V319),T332/($S332+$V331),T344/($S344+$V343),T356/($S356+$V355))</f>
        <v>38.215591918553713</v>
      </c>
      <c r="U368" s="142">
        <f t="shared" si="316"/>
        <v>53.79310941510532</v>
      </c>
      <c r="V368" s="141">
        <f t="shared" si="241"/>
        <v>30.779611980457911</v>
      </c>
      <c r="W368" s="143">
        <f t="shared" si="242"/>
        <v>-3.0889390271020538</v>
      </c>
      <c r="X368" s="143">
        <f t="shared" si="243"/>
        <v>92.008701333659033</v>
      </c>
      <c r="Y368" s="114">
        <f t="shared" si="271"/>
        <v>-0.11820467808579738</v>
      </c>
      <c r="Z368" s="102">
        <f>V368/(X369/31)</f>
        <v>9.7847465165714667</v>
      </c>
      <c r="AC368" s="54" t="e">
        <f t="shared" si="272"/>
        <v>#DIV/0!</v>
      </c>
      <c r="AD368" s="54">
        <f t="shared" si="273"/>
        <v>-2.5885893855193687E-2</v>
      </c>
      <c r="AE368" s="54">
        <f t="shared" si="274"/>
        <v>0.13128358279193636</v>
      </c>
      <c r="AF368" s="54">
        <f t="shared" si="269"/>
        <v>0.94157694618182719</v>
      </c>
      <c r="AH368" s="115">
        <f t="shared" si="301"/>
        <v>430.25422106178212</v>
      </c>
      <c r="AI368" s="116">
        <f t="shared" si="302"/>
        <v>14.341807368726071</v>
      </c>
      <c r="AJ368" s="109">
        <f t="shared" si="303"/>
        <v>-0.19165523371639481</v>
      </c>
      <c r="AK368" s="117">
        <f t="shared" si="304"/>
        <v>56.485315652344561</v>
      </c>
      <c r="AL368" s="116">
        <f t="shared" si="305"/>
        <v>1.8828438550781521</v>
      </c>
      <c r="AM368" s="109">
        <f t="shared" si="306"/>
        <v>-0.215793128150925</v>
      </c>
      <c r="AN368" s="117">
        <f t="shared" si="307"/>
        <v>204.99374656129285</v>
      </c>
      <c r="AO368" s="114">
        <f t="shared" si="270"/>
        <v>0.4744865613609614</v>
      </c>
      <c r="AP368" s="114">
        <f t="shared" si="308"/>
        <v>0.73459485667618751</v>
      </c>
      <c r="AQ368" s="114">
        <f t="shared" si="309"/>
        <v>0.2602323962712183</v>
      </c>
      <c r="AR368" s="72">
        <f t="shared" si="310"/>
        <v>1188.3745899376268</v>
      </c>
      <c r="AS368" s="117">
        <f t="shared" si="312"/>
        <v>675.62541006237007</v>
      </c>
      <c r="AT368" s="118">
        <f t="shared" si="237"/>
        <v>0.75830164276710255</v>
      </c>
      <c r="AX368" s="119">
        <f t="shared" si="275"/>
        <v>3.2558207943496624</v>
      </c>
      <c r="AY368" s="109">
        <f t="shared" si="276"/>
        <v>-7.762496640896932E-2</v>
      </c>
      <c r="AZ368" s="120">
        <f t="shared" si="277"/>
        <v>0.37410767269963019</v>
      </c>
      <c r="BA368" s="116">
        <f t="shared" si="278"/>
        <v>12.458963513647918</v>
      </c>
      <c r="BB368" s="109">
        <f t="shared" si="279"/>
        <v>-0.18787757575149533</v>
      </c>
      <c r="BC368" s="120">
        <f t="shared" si="280"/>
        <v>0.89397840887816571</v>
      </c>
      <c r="BD368" s="120">
        <f t="shared" si="281"/>
        <v>4.6762340390124013</v>
      </c>
      <c r="BE368" s="120">
        <f t="shared" si="282"/>
        <v>3.7032325261098764</v>
      </c>
      <c r="BF368" s="121"/>
      <c r="BG368" s="121" t="e">
        <f t="shared" si="283"/>
        <v>#DIV/0!</v>
      </c>
      <c r="BH368" s="120">
        <f t="shared" si="284"/>
        <v>0.55964596076339101</v>
      </c>
      <c r="BI368" s="120">
        <f t="shared" si="285"/>
        <v>1.4704252318948161</v>
      </c>
      <c r="BJ368" s="120">
        <f>SUM(L368:M368)*'[12]Yellow Grease Complex'!$BH$119/S368</f>
        <v>0</v>
      </c>
      <c r="BK368" s="120">
        <f>SUM(L368:M368)*'[12]Yellow Grease Complex'!$BH$120/S368</f>
        <v>0</v>
      </c>
      <c r="BL368" s="120">
        <f t="shared" si="266"/>
        <v>0.1526141532706059</v>
      </c>
      <c r="BM368" s="120">
        <f t="shared" si="267"/>
        <v>0.42250768960164514</v>
      </c>
      <c r="BN368" s="4">
        <f t="shared" si="296"/>
        <v>136.54930053536509</v>
      </c>
      <c r="BO368" s="109">
        <f t="shared" si="244"/>
        <v>0.1884021613822541</v>
      </c>
      <c r="BP368" s="109">
        <f t="shared" si="244"/>
        <v>7.1706133932971969E-2</v>
      </c>
      <c r="BQ368" s="109">
        <f t="shared" si="245"/>
        <v>0.4744865613609614</v>
      </c>
      <c r="BR368" s="109">
        <f t="shared" si="262"/>
        <v>1.680974648435456E-2</v>
      </c>
      <c r="BS368" s="109">
        <f t="shared" si="262"/>
        <v>6.1738029497210821E-2</v>
      </c>
      <c r="BT368" s="109">
        <f t="shared" si="262"/>
        <v>1.7790853846116731E-2</v>
      </c>
      <c r="BU368" s="109" cm="1">
        <f t="array" ref="BU368">SUM(K368:M368/$P368)</f>
        <v>0.16389376644353615</v>
      </c>
      <c r="EW368" s="4">
        <f>'[4]Renewable Diesel'!$AX231</f>
        <v>5370.9449999999988</v>
      </c>
      <c r="EX368" s="4">
        <f t="shared" si="297"/>
        <v>7234.9449999999961</v>
      </c>
    </row>
    <row r="369" spans="1:154">
      <c r="A369" s="30">
        <v>47209</v>
      </c>
      <c r="B369" s="132">
        <f t="shared" si="311"/>
        <v>129.4500412671344</v>
      </c>
      <c r="C369" s="132">
        <f t="shared" si="289"/>
        <v>67.172970369193351</v>
      </c>
      <c r="D369" s="132">
        <f t="shared" si="313"/>
        <v>0</v>
      </c>
      <c r="E369" s="132">
        <f t="shared" si="313"/>
        <v>0</v>
      </c>
      <c r="F369" s="132">
        <f t="shared" si="260"/>
        <v>459.63595641753903</v>
      </c>
      <c r="G369" s="132">
        <f t="shared" si="292"/>
        <v>0</v>
      </c>
      <c r="H369" s="132">
        <f t="shared" si="314"/>
        <v>14.058243982460764</v>
      </c>
      <c r="I369" s="132">
        <f t="shared" si="314"/>
        <v>46.322875538646137</v>
      </c>
      <c r="J369" s="132">
        <f t="shared" si="314"/>
        <v>16.732302396804982</v>
      </c>
      <c r="K369" s="132">
        <f t="shared" si="314"/>
        <v>15.290924384339084</v>
      </c>
      <c r="L369" s="132">
        <f t="shared" si="314"/>
        <v>49.278184581408709</v>
      </c>
      <c r="M369" s="132">
        <f t="shared" si="250"/>
        <v>77.833484736163783</v>
      </c>
      <c r="N369" s="132">
        <v>0</v>
      </c>
      <c r="O369" s="132">
        <f t="shared" si="251"/>
        <v>4.5336856989798457</v>
      </c>
      <c r="P369" s="132">
        <f t="shared" si="252"/>
        <v>880.30866937267012</v>
      </c>
      <c r="Q369" s="144">
        <f>AVERAGE(Q345/$Q$639,Q357/$Q$640,Q309/$Q$636,Q321/$Q$637,Q333/$Q$638)*$Q$645*0.975</f>
        <v>8.0292334555666027</v>
      </c>
      <c r="R369" s="135">
        <f t="shared" si="315"/>
        <v>1863.9999999999968</v>
      </c>
      <c r="S369" s="141">
        <f>[3]Biodiesel!$U22</f>
        <v>109.63794666629842</v>
      </c>
      <c r="T369" s="142">
        <f t="shared" si="316"/>
        <v>41.267002146179571</v>
      </c>
      <c r="U369" s="142">
        <f t="shared" si="316"/>
        <v>56.248857848580066</v>
      </c>
      <c r="V369" s="141">
        <f t="shared" si="241"/>
        <v>26.785002214678048</v>
      </c>
      <c r="W369" s="143">
        <f t="shared" si="242"/>
        <v>-3.9946097657798632</v>
      </c>
      <c r="X369" s="143">
        <f t="shared" si="243"/>
        <v>97.515859994759637</v>
      </c>
      <c r="Y369" s="114">
        <f t="shared" si="271"/>
        <v>-0.11472169728373549</v>
      </c>
      <c r="Z369" s="102">
        <f>V369/(X370/30)</f>
        <v>7.8458532977247915</v>
      </c>
      <c r="AC369" s="54" t="e">
        <f t="shared" si="272"/>
        <v>#DIV/0!</v>
      </c>
      <c r="AD369" s="54">
        <f t="shared" si="273"/>
        <v>-2.7283407306499807E-4</v>
      </c>
      <c r="AE369" s="54">
        <f t="shared" si="274"/>
        <v>0.12750917259302047</v>
      </c>
      <c r="AF369" s="54">
        <f t="shared" si="269"/>
        <v>0.91524801721952387</v>
      </c>
      <c r="AH369" s="115">
        <f t="shared" si="301"/>
        <v>526.8089267867324</v>
      </c>
      <c r="AI369" s="116">
        <f t="shared" si="302"/>
        <v>17.560297559557746</v>
      </c>
      <c r="AJ369" s="109">
        <f t="shared" si="303"/>
        <v>-8.9575791216397027E-2</v>
      </c>
      <c r="AK369" s="117">
        <f t="shared" si="304"/>
        <v>67.172970369193351</v>
      </c>
      <c r="AL369" s="116">
        <f t="shared" si="305"/>
        <v>2.2390990123064451</v>
      </c>
      <c r="AM369" s="109">
        <f t="shared" si="306"/>
        <v>-0.1932553633555163</v>
      </c>
      <c r="AN369" s="117">
        <f t="shared" si="307"/>
        <v>219.51601561982346</v>
      </c>
      <c r="AO369" s="114">
        <f t="shared" si="270"/>
        <v>0.52213044402378439</v>
      </c>
      <c r="AP369" s="114">
        <f t="shared" si="308"/>
        <v>0.74548733970952852</v>
      </c>
      <c r="AQ369" s="114">
        <f t="shared" si="309"/>
        <v>0.24936255117907227</v>
      </c>
      <c r="AR369" s="72">
        <f t="shared" si="310"/>
        <v>1333.9283511066308</v>
      </c>
      <c r="AS369" s="117">
        <f t="shared" si="312"/>
        <v>530.07164889336605</v>
      </c>
      <c r="AT369" s="118">
        <f t="shared" si="237"/>
        <v>0.75862704787853974</v>
      </c>
      <c r="AX369" s="119">
        <f t="shared" si="275"/>
        <v>3.5367079569773683</v>
      </c>
      <c r="AY369" s="109">
        <f t="shared" si="276"/>
        <v>-7.1244660940638749E-2</v>
      </c>
      <c r="AZ369" s="120">
        <f t="shared" si="277"/>
        <v>0.47744165673984673</v>
      </c>
      <c r="BA369" s="116">
        <f t="shared" si="278"/>
        <v>15.321198547251301</v>
      </c>
      <c r="BB369" s="109">
        <f t="shared" si="279"/>
        <v>-7.2149062190489555E-2</v>
      </c>
      <c r="BC369" s="120">
        <f t="shared" si="280"/>
        <v>1.9637979863284709</v>
      </c>
      <c r="BD369" s="120">
        <f t="shared" si="281"/>
        <v>5.4022897076951626</v>
      </c>
      <c r="BE369" s="120">
        <f t="shared" si="282"/>
        <v>4.1923072293256149</v>
      </c>
      <c r="BF369" s="121"/>
      <c r="BG369" s="121" t="e">
        <f t="shared" si="283"/>
        <v>#DIV/0!</v>
      </c>
      <c r="BH369" s="120">
        <f t="shared" si="284"/>
        <v>0.61267993802953657</v>
      </c>
      <c r="BI369" s="120">
        <f t="shared" si="285"/>
        <v>1.1807047213419404</v>
      </c>
      <c r="BJ369" s="120">
        <f>SUM(L369:M369)*'[12]Yellow Grease Complex'!$BH$119/S369</f>
        <v>0</v>
      </c>
      <c r="BK369" s="120">
        <f>SUM(L369:M369)*'[12]Yellow Grease Complex'!$BH$120/S369</f>
        <v>0</v>
      </c>
      <c r="BL369" s="120">
        <f t="shared" si="266"/>
        <v>0.19248242285740072</v>
      </c>
      <c r="BM369" s="120">
        <f t="shared" si="267"/>
        <v>0.38663535825788298</v>
      </c>
      <c r="BN369" s="4">
        <f t="shared" si="296"/>
        <v>180.07507820037904</v>
      </c>
      <c r="BO369" s="109">
        <f t="shared" si="244"/>
        <v>0.14705074000848328</v>
      </c>
      <c r="BP369" s="109">
        <f t="shared" si="244"/>
        <v>7.6306155677260887E-2</v>
      </c>
      <c r="BQ369" s="109">
        <f t="shared" si="245"/>
        <v>0.52213044402378439</v>
      </c>
      <c r="BR369" s="109">
        <f t="shared" si="262"/>
        <v>1.5969675718948695E-2</v>
      </c>
      <c r="BS369" s="109">
        <f t="shared" si="262"/>
        <v>5.2621173856730243E-2</v>
      </c>
      <c r="BT369" s="109">
        <f t="shared" si="262"/>
        <v>1.9007312978899592E-2</v>
      </c>
      <c r="BU369" s="109" cm="1">
        <f t="array" ref="BU369">SUM(K369:M369/$P369)</f>
        <v>0.16176438862449372</v>
      </c>
      <c r="EW369" s="4">
        <f>'[4]Renewable Diesel'!$AX232</f>
        <v>5370.9449999999988</v>
      </c>
      <c r="EX369" s="4">
        <f t="shared" si="297"/>
        <v>7234.9449999999961</v>
      </c>
    </row>
    <row r="370" spans="1:154">
      <c r="A370" s="30">
        <v>47239</v>
      </c>
      <c r="B370" s="132">
        <f t="shared" si="311"/>
        <v>119.36955011564145</v>
      </c>
      <c r="C370" s="132">
        <f t="shared" si="289"/>
        <v>64.760521382984322</v>
      </c>
      <c r="D370" s="132">
        <f t="shared" si="313"/>
        <v>0</v>
      </c>
      <c r="E370" s="132">
        <f t="shared" si="313"/>
        <v>0</v>
      </c>
      <c r="F370" s="132">
        <f t="shared" si="260"/>
        <v>504.39092036411125</v>
      </c>
      <c r="G370" s="132">
        <f t="shared" si="292"/>
        <v>0</v>
      </c>
      <c r="H370" s="132">
        <f t="shared" si="314"/>
        <v>10.975301481922109</v>
      </c>
      <c r="I370" s="132">
        <f t="shared" si="314"/>
        <v>45.506710228147298</v>
      </c>
      <c r="J370" s="132">
        <f t="shared" si="314"/>
        <v>22.655046037308104</v>
      </c>
      <c r="K370" s="132">
        <f t="shared" si="314"/>
        <v>15.576316543277303</v>
      </c>
      <c r="L370" s="132">
        <f t="shared" si="314"/>
        <v>51.058247269623159</v>
      </c>
      <c r="M370" s="132">
        <f t="shared" si="250"/>
        <v>77.279805929659005</v>
      </c>
      <c r="N370" s="132">
        <v>0</v>
      </c>
      <c r="O370" s="132">
        <f t="shared" si="251"/>
        <v>5.4459773116148371</v>
      </c>
      <c r="P370" s="132">
        <f t="shared" si="252"/>
        <v>917.01839666428884</v>
      </c>
      <c r="Q370" s="144">
        <f>AVERAGE(Q346/$Q$639,Q358/$Q$640,Q310/$Q$636,Q322/$Q$637,Q334/$Q$638)*$Q$645*0.95</f>
        <v>7.7911968267059128</v>
      </c>
      <c r="R370" s="135">
        <f t="shared" si="315"/>
        <v>1863.9999999999968</v>
      </c>
      <c r="S370" s="141">
        <f>[3]Biodiesel!$U23</f>
        <v>117.69929794624385</v>
      </c>
      <c r="T370" s="142">
        <f t="shared" si="316"/>
        <v>45.224662747207304</v>
      </c>
      <c r="U370" s="142">
        <f t="shared" si="316"/>
        <v>57.192504124031778</v>
      </c>
      <c r="V370" s="141">
        <f t="shared" si="241"/>
        <v>24.049181392544405</v>
      </c>
      <c r="W370" s="143">
        <f t="shared" si="242"/>
        <v>-2.7358208221336433</v>
      </c>
      <c r="X370" s="143">
        <f t="shared" si="243"/>
        <v>102.41716687123909</v>
      </c>
      <c r="Y370" s="114">
        <f t="shared" si="271"/>
        <v>-0.11927968110375931</v>
      </c>
      <c r="Z370" s="102">
        <f>V370/(X371/31)</f>
        <v>7.2791976172120068</v>
      </c>
      <c r="AC370" s="54" t="e">
        <f t="shared" si="272"/>
        <v>#DIV/0!</v>
      </c>
      <c r="AD370" s="54">
        <f t="shared" si="273"/>
        <v>-2.5897693805543742E-2</v>
      </c>
      <c r="AE370" s="54">
        <f t="shared" si="274"/>
        <v>0.11378434039311612</v>
      </c>
      <c r="AF370" s="54">
        <f t="shared" si="269"/>
        <v>0.94321067269289072</v>
      </c>
      <c r="AH370" s="115">
        <f t="shared" si="301"/>
        <v>569.15144174709553</v>
      </c>
      <c r="AI370" s="116">
        <f t="shared" si="302"/>
        <v>18.971714724903183</v>
      </c>
      <c r="AJ370" s="109">
        <f t="shared" si="303"/>
        <v>-0.10197352727857001</v>
      </c>
      <c r="AK370" s="117">
        <f t="shared" si="304"/>
        <v>64.760521382984322</v>
      </c>
      <c r="AL370" s="116">
        <f t="shared" si="305"/>
        <v>2.1586840460994776</v>
      </c>
      <c r="AM370" s="109">
        <f t="shared" si="306"/>
        <v>-0.24856449278814929</v>
      </c>
      <c r="AN370" s="117">
        <f t="shared" si="307"/>
        <v>223.05142748993697</v>
      </c>
      <c r="AO370" s="114">
        <f t="shared" si="270"/>
        <v>0.55003358951016079</v>
      </c>
      <c r="AP370" s="114">
        <f t="shared" si="308"/>
        <v>0.75082571338511273</v>
      </c>
      <c r="AQ370" s="114">
        <f t="shared" si="309"/>
        <v>0.24323549920187026</v>
      </c>
      <c r="AR370" s="72">
        <f t="shared" si="310"/>
        <v>1385.814314528355</v>
      </c>
      <c r="AS370" s="117">
        <f t="shared" si="312"/>
        <v>478.18568547164182</v>
      </c>
      <c r="AT370" s="118">
        <f t="shared" si="237"/>
        <v>0.75893258865737878</v>
      </c>
      <c r="AX370" s="119">
        <f t="shared" si="275"/>
        <v>3.7967515466530273</v>
      </c>
      <c r="AY370" s="109">
        <f t="shared" si="276"/>
        <v>-7.1213147326029125E-2</v>
      </c>
      <c r="AZ370" s="120">
        <f t="shared" si="277"/>
        <v>0.46418922078561931</v>
      </c>
      <c r="BA370" s="116">
        <f t="shared" si="278"/>
        <v>16.81303067880371</v>
      </c>
      <c r="BB370" s="109">
        <f t="shared" si="279"/>
        <v>-7.8902650392460028E-2</v>
      </c>
      <c r="BC370" s="120">
        <f t="shared" si="280"/>
        <v>1.7042059954493123</v>
      </c>
      <c r="BD370" s="120">
        <f t="shared" si="281"/>
        <v>5.5571879122827532</v>
      </c>
      <c r="BE370" s="120">
        <f t="shared" si="282"/>
        <v>4.2854199571732279</v>
      </c>
      <c r="BF370" s="121"/>
      <c r="BG370" s="121" t="e">
        <f t="shared" si="283"/>
        <v>#DIV/0!</v>
      </c>
      <c r="BH370" s="120">
        <f t="shared" si="284"/>
        <v>0.55022011611795718</v>
      </c>
      <c r="BI370" s="120">
        <f t="shared" si="285"/>
        <v>1.0141908422441095</v>
      </c>
      <c r="BJ370" s="120">
        <f>SUM(L370:M370)*'[12]Yellow Grease Complex'!$BH$119/S370</f>
        <v>0</v>
      </c>
      <c r="BK370" s="120">
        <f>SUM(L370:M370)*'[12]Yellow Grease Complex'!$BH$120/S370</f>
        <v>0</v>
      </c>
      <c r="BL370" s="120">
        <f t="shared" si="266"/>
        <v>0.12267818006392155</v>
      </c>
      <c r="BM370" s="120">
        <f t="shared" si="267"/>
        <v>0.41942483745800446</v>
      </c>
      <c r="BN370" s="4">
        <f t="shared" si="296"/>
        <v>169.42906558675099</v>
      </c>
      <c r="BO370" s="109">
        <f t="shared" si="244"/>
        <v>0.13017137993071412</v>
      </c>
      <c r="BP370" s="109">
        <f t="shared" si="244"/>
        <v>7.0620743944237896E-2</v>
      </c>
      <c r="BQ370" s="109">
        <f t="shared" si="245"/>
        <v>0.55003358951016079</v>
      </c>
      <c r="BR370" s="109">
        <f t="shared" si="262"/>
        <v>1.1968463797286343E-2</v>
      </c>
      <c r="BS370" s="109">
        <f t="shared" si="262"/>
        <v>4.9624642639319747E-2</v>
      </c>
      <c r="BT370" s="109">
        <f t="shared" si="262"/>
        <v>2.4705116189290461E-2</v>
      </c>
      <c r="BU370" s="109" cm="1">
        <f t="array" ref="BU370">SUM(K370:M370/$P370)</f>
        <v>0.15693727657597373</v>
      </c>
      <c r="EW370" s="4">
        <f>'[4]Renewable Diesel'!$AX233</f>
        <v>5370.9449999999988</v>
      </c>
      <c r="EX370" s="4">
        <f t="shared" si="297"/>
        <v>7234.9449999999961</v>
      </c>
    </row>
    <row r="371" spans="1:154">
      <c r="A371" s="30">
        <v>47270</v>
      </c>
      <c r="B371" s="132">
        <f t="shared" si="311"/>
        <v>163.40605036515257</v>
      </c>
      <c r="C371" s="132">
        <f t="shared" si="289"/>
        <v>66.659590039817147</v>
      </c>
      <c r="D371" s="132">
        <f t="shared" si="313"/>
        <v>2.7686685802565884E-2</v>
      </c>
      <c r="E371" s="132">
        <f t="shared" si="313"/>
        <v>0</v>
      </c>
      <c r="F371" s="132">
        <f t="shared" si="260"/>
        <v>446.46097525409687</v>
      </c>
      <c r="G371" s="132">
        <f t="shared" si="292"/>
        <v>0</v>
      </c>
      <c r="H371" s="132">
        <f t="shared" si="314"/>
        <v>11.382475768471249</v>
      </c>
      <c r="I371" s="132">
        <f t="shared" si="314"/>
        <v>49.175895102777794</v>
      </c>
      <c r="J371" s="132">
        <f t="shared" si="314"/>
        <v>14.383529003160515</v>
      </c>
      <c r="K371" s="132">
        <f t="shared" si="314"/>
        <v>17.96714559234757</v>
      </c>
      <c r="L371" s="132">
        <f t="shared" si="314"/>
        <v>53.887918389137653</v>
      </c>
      <c r="M371" s="132">
        <f t="shared" si="250"/>
        <v>80.4170378011748</v>
      </c>
      <c r="N371" s="132">
        <v>0</v>
      </c>
      <c r="O371" s="132">
        <f t="shared" si="251"/>
        <v>6.3033126564769679</v>
      </c>
      <c r="P371" s="132">
        <f t="shared" si="252"/>
        <v>910.07161665841568</v>
      </c>
      <c r="Q371" s="144">
        <f>AVERAGE(Q347/$Q$639,Q359/$Q$640,Q311/$Q$636,Q323/$Q$637,Q335/$Q$638)*$Q$645*0.95</f>
        <v>7.7620679622471771</v>
      </c>
      <c r="R371" s="135">
        <f t="shared" si="315"/>
        <v>1863.9999999999968</v>
      </c>
      <c r="S371" s="141">
        <f>[3]Biodiesel!$U24</f>
        <v>117.24602529696779</v>
      </c>
      <c r="T371" s="142">
        <f t="shared" si="316"/>
        <v>45.730427063928659</v>
      </c>
      <c r="U371" s="142">
        <f t="shared" si="316"/>
        <v>56.688089697595771</v>
      </c>
      <c r="V371" s="141">
        <f t="shared" si="241"/>
        <v>24.341880589558244</v>
      </c>
      <c r="W371" s="143">
        <f t="shared" si="242"/>
        <v>0.29269919701383884</v>
      </c>
      <c r="X371" s="143">
        <f t="shared" si="243"/>
        <v>102.41851676152443</v>
      </c>
      <c r="Y371" s="114">
        <f t="shared" si="271"/>
        <v>-0.1179610130411286</v>
      </c>
      <c r="Z371" s="102">
        <f>V371/(X372/30)</f>
        <v>6.8330964430098531</v>
      </c>
      <c r="AC371" s="54" t="e">
        <f t="shared" si="272"/>
        <v>#DIV/0!</v>
      </c>
      <c r="AD371" s="54">
        <f t="shared" si="273"/>
        <v>-2.5904827297512756E-2</v>
      </c>
      <c r="AE371" s="54">
        <f t="shared" si="274"/>
        <v>0.12995713513266666</v>
      </c>
      <c r="AF371" s="54">
        <f t="shared" si="269"/>
        <v>0.94675027785668653</v>
      </c>
      <c r="AH371" s="115">
        <f t="shared" si="301"/>
        <v>513.14825197971663</v>
      </c>
      <c r="AI371" s="116">
        <f t="shared" si="302"/>
        <v>17.10494173265722</v>
      </c>
      <c r="AJ371" s="109">
        <f t="shared" si="303"/>
        <v>-0.14747371652862107</v>
      </c>
      <c r="AK371" s="117">
        <f t="shared" si="304"/>
        <v>66.687276725619711</v>
      </c>
      <c r="AL371" s="116">
        <f t="shared" si="305"/>
        <v>2.2229092241873238</v>
      </c>
      <c r="AM371" s="109">
        <f t="shared" si="306"/>
        <v>-0.30526970573300294</v>
      </c>
      <c r="AN371" s="117">
        <f t="shared" si="307"/>
        <v>227.21400165706956</v>
      </c>
      <c r="AO371" s="114">
        <f t="shared" si="270"/>
        <v>0.49057784803069027</v>
      </c>
      <c r="AP371" s="114">
        <f t="shared" si="308"/>
        <v>0.74340776040135048</v>
      </c>
      <c r="AQ371" s="114">
        <f t="shared" si="309"/>
        <v>0.24966606748087561</v>
      </c>
      <c r="AR371" s="72">
        <f t="shared" si="310"/>
        <v>1426.4933077797748</v>
      </c>
      <c r="AS371" s="117">
        <f t="shared" si="312"/>
        <v>437.50669222022202</v>
      </c>
      <c r="AT371" s="118">
        <f t="shared" si="237"/>
        <v>0.75923801502293931</v>
      </c>
      <c r="AX371" s="119">
        <f t="shared" si="275"/>
        <v>3.7821298482892836</v>
      </c>
      <c r="AY371" s="109">
        <f t="shared" si="276"/>
        <v>-7.4498645987890799E-2</v>
      </c>
      <c r="AZ371" s="120">
        <f t="shared" si="277"/>
        <v>0.47590791073712335</v>
      </c>
      <c r="BA371" s="116">
        <f t="shared" si="278"/>
        <v>14.882032508469896</v>
      </c>
      <c r="BB371" s="109">
        <f t="shared" si="279"/>
        <v>-0.11753474926946872</v>
      </c>
      <c r="BC371" s="120">
        <f t="shared" si="280"/>
        <v>1.3290143579284663</v>
      </c>
      <c r="BD371" s="120">
        <f t="shared" si="281"/>
        <v>5.0103073956299573</v>
      </c>
      <c r="BE371" s="120">
        <f t="shared" si="282"/>
        <v>3.8078985971871853</v>
      </c>
      <c r="BF371" s="121"/>
      <c r="BG371" s="121" t="e">
        <f t="shared" si="283"/>
        <v>#DIV/0!</v>
      </c>
      <c r="BH371" s="120">
        <f t="shared" si="284"/>
        <v>0.56854456149773713</v>
      </c>
      <c r="BI371" s="120">
        <f t="shared" si="285"/>
        <v>1.3937022594264317</v>
      </c>
      <c r="BJ371" s="120">
        <f>SUM(L371:M371)*'[12]Yellow Grease Complex'!$BH$119/S371</f>
        <v>0</v>
      </c>
      <c r="BK371" s="120">
        <f>SUM(L371:M371)*'[12]Yellow Grease Complex'!$BH$120/S371</f>
        <v>0</v>
      </c>
      <c r="BL371" s="120">
        <f t="shared" si="266"/>
        <v>0.13760000205254633</v>
      </c>
      <c r="BM371" s="120">
        <f t="shared" si="267"/>
        <v>0.41173054651586893</v>
      </c>
      <c r="BN371" s="4">
        <f t="shared" si="296"/>
        <v>179.49660033301848</v>
      </c>
      <c r="BO371" s="109">
        <f t="shared" si="244"/>
        <v>0.17955295756299258</v>
      </c>
      <c r="BP371" s="109">
        <f t="shared" si="244"/>
        <v>7.3246532272456324E-2</v>
      </c>
      <c r="BQ371" s="109">
        <f t="shared" si="245"/>
        <v>0.49057784803069027</v>
      </c>
      <c r="BR371" s="109">
        <f t="shared" si="262"/>
        <v>1.2507230815817788E-2</v>
      </c>
      <c r="BS371" s="109">
        <f t="shared" si="262"/>
        <v>5.4035192618511661E-2</v>
      </c>
      <c r="BT371" s="109">
        <f t="shared" si="262"/>
        <v>1.5804831993303663E-2</v>
      </c>
      <c r="BU371" s="109" cm="1">
        <f t="array" ref="BU371">SUM(K371:M371/$P371)</f>
        <v>0.1673188120532425</v>
      </c>
    </row>
    <row r="372" spans="1:154">
      <c r="A372" s="30">
        <v>47300</v>
      </c>
      <c r="B372" s="132">
        <f t="shared" si="311"/>
        <v>132.75980191166678</v>
      </c>
      <c r="C372" s="132">
        <f t="shared" si="289"/>
        <v>63.448120927710796</v>
      </c>
      <c r="D372" s="132">
        <f t="shared" si="313"/>
        <v>2.5134672734202602E-2</v>
      </c>
      <c r="E372" s="132">
        <f t="shared" si="313"/>
        <v>0</v>
      </c>
      <c r="F372" s="132">
        <f t="shared" si="260"/>
        <v>476.57111919495611</v>
      </c>
      <c r="G372" s="132">
        <f t="shared" si="292"/>
        <v>0</v>
      </c>
      <c r="H372" s="132">
        <f t="shared" si="314"/>
        <v>11.723703035896836</v>
      </c>
      <c r="I372" s="132">
        <f t="shared" si="314"/>
        <v>48.992863239861627</v>
      </c>
      <c r="J372" s="132">
        <f t="shared" si="314"/>
        <v>16.37337365277379</v>
      </c>
      <c r="K372" s="132">
        <f t="shared" si="314"/>
        <v>16.804504734732721</v>
      </c>
      <c r="L372" s="132">
        <f t="shared" si="314"/>
        <v>48.308491464640603</v>
      </c>
      <c r="M372" s="132">
        <f t="shared" si="250"/>
        <v>76.560118021862721</v>
      </c>
      <c r="N372" s="132">
        <v>0</v>
      </c>
      <c r="O372" s="132">
        <f t="shared" si="251"/>
        <v>8.8009648880368516</v>
      </c>
      <c r="P372" s="132">
        <f t="shared" si="252"/>
        <v>900.36819574487311</v>
      </c>
      <c r="Q372" s="144">
        <f>AVERAGE(Q348/$Q$639,Q360/$Q$640,Q312/$Q$636,Q324/$Q$637,Q336/$Q$638)*$Q$645*0.95</f>
        <v>7.5665936788508965</v>
      </c>
      <c r="R372" s="135">
        <f t="shared" si="315"/>
        <v>1863.9999999999968</v>
      </c>
      <c r="S372" s="141">
        <f>[3]Biodiesel!$U25</f>
        <v>118.99253930622159</v>
      </c>
      <c r="T372" s="142">
        <f t="shared" si="316"/>
        <v>46.759620835773688</v>
      </c>
      <c r="U372" s="142">
        <f t="shared" si="316"/>
        <v>60.110876862789866</v>
      </c>
      <c r="V372" s="141">
        <f t="shared" si="241"/>
        <v>27.120202749178809</v>
      </c>
      <c r="W372" s="143">
        <f t="shared" si="242"/>
        <v>2.7783221596205649</v>
      </c>
      <c r="X372" s="143">
        <f t="shared" si="243"/>
        <v>106.87049769856355</v>
      </c>
      <c r="Y372" s="114">
        <f t="shared" si="271"/>
        <v>-0.10848571454420453</v>
      </c>
      <c r="Z372" s="102">
        <f>V372/(X373/31)</f>
        <v>7.5410991142161183</v>
      </c>
      <c r="AC372" s="54" t="e">
        <f t="shared" si="272"/>
        <v>#DIV/0!</v>
      </c>
      <c r="AD372" s="54">
        <f t="shared" si="273"/>
        <v>-2.5858859066301476E-2</v>
      </c>
      <c r="AE372" s="54">
        <f t="shared" si="274"/>
        <v>0.11753340755468882</v>
      </c>
      <c r="AF372" s="54">
        <f t="shared" si="269"/>
        <v>0.97120848718759512</v>
      </c>
      <c r="AH372" s="115">
        <f t="shared" si="301"/>
        <v>540.04437479540115</v>
      </c>
      <c r="AI372" s="116">
        <f t="shared" si="302"/>
        <v>18.001479159846706</v>
      </c>
      <c r="AJ372" s="109">
        <f t="shared" si="303"/>
        <v>-0.14214057113732792</v>
      </c>
      <c r="AK372" s="117">
        <f t="shared" si="304"/>
        <v>63.473255600445</v>
      </c>
      <c r="AL372" s="116">
        <f t="shared" si="305"/>
        <v>2.1157751866815002</v>
      </c>
      <c r="AM372" s="109">
        <f t="shared" si="306"/>
        <v>-0.26458938029716528</v>
      </c>
      <c r="AN372" s="117">
        <f t="shared" si="307"/>
        <v>218.76305414976832</v>
      </c>
      <c r="AO372" s="114">
        <f t="shared" si="270"/>
        <v>0.5293069229313343</v>
      </c>
      <c r="AP372" s="114">
        <f t="shared" si="308"/>
        <v>0.74725448975955677</v>
      </c>
      <c r="AQ372" s="114">
        <f t="shared" si="309"/>
        <v>0.2429706593187535</v>
      </c>
      <c r="AR372" s="72">
        <f t="shared" si="310"/>
        <v>1401.0411886055122</v>
      </c>
      <c r="AS372" s="117">
        <f t="shared" si="312"/>
        <v>462.95881139448466</v>
      </c>
      <c r="AT372" s="118">
        <f t="shared" ref="AT372:AT435" si="317">AVERAGE(AT312:AT371)</f>
        <v>0.75954137579274217</v>
      </c>
      <c r="AX372" s="119">
        <f t="shared" si="275"/>
        <v>3.8384690098781156</v>
      </c>
      <c r="AY372" s="109">
        <f t="shared" si="276"/>
        <v>-8.2326850338980129E-2</v>
      </c>
      <c r="AZ372" s="120">
        <f t="shared" si="277"/>
        <v>0.48601033617943878</v>
      </c>
      <c r="BA372" s="116">
        <f t="shared" si="278"/>
        <v>15.885703973165203</v>
      </c>
      <c r="BB372" s="109">
        <f t="shared" si="279"/>
        <v>-0.1226850323701526</v>
      </c>
      <c r="BC372" s="120">
        <f t="shared" si="280"/>
        <v>1.3935714950853146</v>
      </c>
      <c r="BD372" s="120">
        <f t="shared" si="281"/>
        <v>5.0532596593555485</v>
      </c>
      <c r="BE372" s="120">
        <f t="shared" si="282"/>
        <v>4.0050504172242531</v>
      </c>
      <c r="BF372" s="121"/>
      <c r="BG372" s="121" t="e">
        <f t="shared" si="283"/>
        <v>#DIV/0!</v>
      </c>
      <c r="BH372" s="120">
        <f t="shared" si="284"/>
        <v>0.5332109163956078</v>
      </c>
      <c r="BI372" s="120">
        <f t="shared" si="285"/>
        <v>1.11569853610751</v>
      </c>
      <c r="BJ372" s="120">
        <f>SUM(L372:M372)*'[12]Yellow Grease Complex'!$BH$119/S372</f>
        <v>0</v>
      </c>
      <c r="BK372" s="120">
        <f>SUM(L372:M372)*'[12]Yellow Grease Complex'!$BH$120/S372</f>
        <v>0</v>
      </c>
      <c r="BL372" s="120">
        <f t="shared" si="266"/>
        <v>0.14720722645767709</v>
      </c>
      <c r="BM372" s="120">
        <f t="shared" si="267"/>
        <v>0.43775607036642555</v>
      </c>
      <c r="BN372" s="4">
        <f t="shared" si="296"/>
        <v>177.39377270549517</v>
      </c>
      <c r="BO372" s="109">
        <f t="shared" si="244"/>
        <v>0.14745056804437082</v>
      </c>
      <c r="BP372" s="109">
        <f t="shared" si="244"/>
        <v>7.0469082790313664E-2</v>
      </c>
      <c r="BQ372" s="109">
        <f t="shared" si="245"/>
        <v>0.5293069229313343</v>
      </c>
      <c r="BR372" s="109">
        <f t="shared" si="262"/>
        <v>1.3021009728356559E-2</v>
      </c>
      <c r="BS372" s="109">
        <f t="shared" si="262"/>
        <v>5.4414253492516926E-2</v>
      </c>
      <c r="BT372" s="109">
        <f t="shared" si="262"/>
        <v>1.8185197711507485E-2</v>
      </c>
      <c r="BU372" s="109" cm="1">
        <f t="array" ref="BU372">SUM(K372:M372/$P372)</f>
        <v>0.15735019838637249</v>
      </c>
    </row>
    <row r="373" spans="1:154">
      <c r="A373" s="30">
        <v>47331</v>
      </c>
      <c r="B373" s="132">
        <f t="shared" si="311"/>
        <v>153.56226299736849</v>
      </c>
      <c r="C373" s="132">
        <f t="shared" si="289"/>
        <v>63.202879697603876</v>
      </c>
      <c r="D373" s="132">
        <f t="shared" si="313"/>
        <v>2.5476806359688218E-2</v>
      </c>
      <c r="E373" s="132">
        <f t="shared" si="313"/>
        <v>0</v>
      </c>
      <c r="F373" s="132">
        <f t="shared" si="260"/>
        <v>458.36581128206257</v>
      </c>
      <c r="G373" s="132">
        <f t="shared" si="292"/>
        <v>0</v>
      </c>
      <c r="H373" s="132">
        <f t="shared" si="314"/>
        <v>14.208149363127417</v>
      </c>
      <c r="I373" s="132">
        <f t="shared" si="314"/>
        <v>51.740394334064575</v>
      </c>
      <c r="J373" s="132">
        <f t="shared" si="314"/>
        <v>17.399096120742957</v>
      </c>
      <c r="K373" s="132">
        <f t="shared" si="314"/>
        <v>17.77618189971367</v>
      </c>
      <c r="L373" s="132">
        <f t="shared" si="314"/>
        <v>46.386100995994099</v>
      </c>
      <c r="M373" s="132">
        <f t="shared" si="250"/>
        <v>78.111324293703021</v>
      </c>
      <c r="N373" s="132">
        <v>0</v>
      </c>
      <c r="O373" s="132">
        <f t="shared" si="251"/>
        <v>12.583522430721089</v>
      </c>
      <c r="P373" s="132">
        <f t="shared" si="252"/>
        <v>913.36120022146144</v>
      </c>
      <c r="Q373" s="144">
        <f>AVERAGE(Q349/$Q$639,Q361/$Q$640,Q313/$Q$636,Q325/$Q$637,Q337/$Q$638)*$Q$645*0.95</f>
        <v>7.7276065437883874</v>
      </c>
      <c r="R373" s="135">
        <f t="shared" si="315"/>
        <v>1863.9999999999968</v>
      </c>
      <c r="S373" s="141">
        <f>[3]Biodiesel!$U26</f>
        <v>118.19457875422506</v>
      </c>
      <c r="T373" s="142">
        <f t="shared" si="316"/>
        <v>48.496832886099838</v>
      </c>
      <c r="U373" s="142">
        <f t="shared" si="316"/>
        <v>62.989075532693668</v>
      </c>
      <c r="V373" s="141">
        <f t="shared" si="241"/>
        <v>30.803856403079998</v>
      </c>
      <c r="W373" s="143">
        <f t="shared" si="242"/>
        <v>3.6836536539011888</v>
      </c>
      <c r="X373" s="143">
        <f t="shared" si="243"/>
        <v>111.48590841879351</v>
      </c>
      <c r="Y373" s="114">
        <f t="shared" si="271"/>
        <v>-9.3005663425640872E-2</v>
      </c>
      <c r="Z373" s="102">
        <f>V373/(X374/31)</f>
        <v>8.5570737947761426</v>
      </c>
      <c r="AC373" s="54" t="e">
        <f t="shared" si="272"/>
        <v>#DIV/0!</v>
      </c>
      <c r="AD373" s="54">
        <f t="shared" si="273"/>
        <v>-2.6021266148547606E-2</v>
      </c>
      <c r="AE373" s="54">
        <f t="shared" si="274"/>
        <v>0.1212213640584681</v>
      </c>
      <c r="AF373" s="54">
        <f t="shared" si="269"/>
        <v>0.95097232996510039</v>
      </c>
      <c r="AH373" s="115">
        <f t="shared" si="301"/>
        <v>521.59416778602611</v>
      </c>
      <c r="AI373" s="116">
        <f t="shared" si="302"/>
        <v>17.386472259534205</v>
      </c>
      <c r="AJ373" s="109">
        <f t="shared" si="303"/>
        <v>-0.14629940445689582</v>
      </c>
      <c r="AK373" s="117">
        <f t="shared" si="304"/>
        <v>63.228356503963568</v>
      </c>
      <c r="AL373" s="116">
        <f t="shared" si="305"/>
        <v>2.1076118834654523</v>
      </c>
      <c r="AM373" s="109">
        <f t="shared" si="306"/>
        <v>-0.2511642962526236</v>
      </c>
      <c r="AN373" s="117">
        <f t="shared" si="307"/>
        <v>225.62124700734574</v>
      </c>
      <c r="AO373" s="114">
        <f t="shared" si="270"/>
        <v>0.50184506542529206</v>
      </c>
      <c r="AP373" s="114">
        <f t="shared" si="308"/>
        <v>0.73919981560382719</v>
      </c>
      <c r="AQ373" s="114">
        <f t="shared" si="309"/>
        <v>0.24702302544999685</v>
      </c>
      <c r="AR373" s="72">
        <f t="shared" si="310"/>
        <v>1391.6458466223273</v>
      </c>
      <c r="AS373" s="117">
        <f t="shared" si="312"/>
        <v>472.35415337766949</v>
      </c>
      <c r="AT373" s="118">
        <f t="shared" si="317"/>
        <v>0.75983560545244999</v>
      </c>
      <c r="AX373" s="119">
        <f t="shared" si="275"/>
        <v>3.812728346910486</v>
      </c>
      <c r="AY373" s="109">
        <f t="shared" si="276"/>
        <v>-8.2082122777141775E-2</v>
      </c>
      <c r="AZ373" s="120">
        <f t="shared" si="277"/>
        <v>0.50910125858509936</v>
      </c>
      <c r="BA373" s="116">
        <f t="shared" si="278"/>
        <v>15.278860376068753</v>
      </c>
      <c r="BB373" s="109">
        <f t="shared" si="279"/>
        <v>-0.12948349910538648</v>
      </c>
      <c r="BC373" s="120">
        <f t="shared" si="280"/>
        <v>1.4723863653901912</v>
      </c>
      <c r="BD373" s="120">
        <f t="shared" si="281"/>
        <v>4.6785658849966314</v>
      </c>
      <c r="BE373" s="120">
        <f t="shared" si="282"/>
        <v>3.8780612115483977</v>
      </c>
      <c r="BF373" s="121"/>
      <c r="BG373" s="121" t="e">
        <f t="shared" si="283"/>
        <v>#DIV/0!</v>
      </c>
      <c r="BH373" s="120">
        <f t="shared" si="284"/>
        <v>0.53473585983185024</v>
      </c>
      <c r="BI373" s="120">
        <f t="shared" si="285"/>
        <v>1.2992327111439461</v>
      </c>
      <c r="BJ373" s="120">
        <f>SUM(L373:M373)*'[12]Yellow Grease Complex'!$BH$119/S373</f>
        <v>0</v>
      </c>
      <c r="BK373" s="120">
        <f>SUM(L373:M373)*'[12]Yellow Grease Complex'!$BH$120/S373</f>
        <v>0</v>
      </c>
      <c r="BL373" s="120">
        <f t="shared" si="266"/>
        <v>0.11409396782832039</v>
      </c>
      <c r="BM373" s="120">
        <f t="shared" si="267"/>
        <v>0.43248753557617431</v>
      </c>
      <c r="BN373" s="4">
        <f t="shared" si="296"/>
        <v>185.82195938356131</v>
      </c>
      <c r="BO373" s="109">
        <f t="shared" si="244"/>
        <v>0.16812873478765517</v>
      </c>
      <c r="BP373" s="109">
        <f t="shared" si="244"/>
        <v>6.9198121928410322E-2</v>
      </c>
      <c r="BQ373" s="109">
        <f t="shared" si="245"/>
        <v>0.50184506542529206</v>
      </c>
      <c r="BR373" s="109">
        <f t="shared" si="262"/>
        <v>1.5555893286995753E-2</v>
      </c>
      <c r="BS373" s="109">
        <f t="shared" si="262"/>
        <v>5.6648338380828035E-2</v>
      </c>
      <c r="BT373" s="109">
        <f t="shared" si="262"/>
        <v>1.9049524018016337E-2</v>
      </c>
      <c r="BU373" s="109" cm="1">
        <f t="array" ref="BU373">SUM(K373:M373/$P373)</f>
        <v>0.15576926976415673</v>
      </c>
    </row>
    <row r="374" spans="1:154" ht="12" thickBot="1">
      <c r="A374" s="111">
        <v>47362</v>
      </c>
      <c r="B374" s="136">
        <f t="shared" si="311"/>
        <v>129.30847038516532</v>
      </c>
      <c r="C374" s="132">
        <f t="shared" si="289"/>
        <v>52.764129625713139</v>
      </c>
      <c r="D374" s="136">
        <f t="shared" si="313"/>
        <v>0</v>
      </c>
      <c r="E374" s="136">
        <f t="shared" si="313"/>
        <v>0</v>
      </c>
      <c r="F374" s="136">
        <f t="shared" si="260"/>
        <v>484.17450948437431</v>
      </c>
      <c r="G374" s="136">
        <f t="shared" si="292"/>
        <v>0</v>
      </c>
      <c r="H374" s="132">
        <f t="shared" si="314"/>
        <v>15.086568601064444</v>
      </c>
      <c r="I374" s="136">
        <f t="shared" si="314"/>
        <v>48.754020420974584</v>
      </c>
      <c r="J374" s="132">
        <f t="shared" si="314"/>
        <v>12.861733991943488</v>
      </c>
      <c r="K374" s="136">
        <f t="shared" si="314"/>
        <v>18.280616656798578</v>
      </c>
      <c r="L374" s="132">
        <f t="shared" si="314"/>
        <v>51.3447182435212</v>
      </c>
      <c r="M374" s="136">
        <f t="shared" si="250"/>
        <v>75.819807093532063</v>
      </c>
      <c r="N374" s="132">
        <v>0</v>
      </c>
      <c r="O374" s="136">
        <f t="shared" si="251"/>
        <v>4.2129521394107625</v>
      </c>
      <c r="P374" s="136">
        <f t="shared" si="252"/>
        <v>892.60752664249787</v>
      </c>
      <c r="Q374" s="145">
        <f>AVERAGE(Q350/$Q$639,Q362/$Q$640,Q314/$Q$636,Q326/$Q$637,Q338/$Q$638)*$Q$645*0.975</f>
        <v>7.9181496438861556</v>
      </c>
      <c r="R374" s="135">
        <f t="shared" si="315"/>
        <v>1863.9999999999968</v>
      </c>
      <c r="S374" s="141">
        <f>[3]Biodiesel!$U27</f>
        <v>112.72930757651282</v>
      </c>
      <c r="T374" s="142">
        <f t="shared" si="316"/>
        <v>48.25040607651318</v>
      </c>
      <c r="U374" s="142">
        <f t="shared" si="316"/>
        <v>63.343764009811423</v>
      </c>
      <c r="V374" s="141">
        <f t="shared" si="241"/>
        <v>33.34494083810128</v>
      </c>
      <c r="W374" s="143">
        <f t="shared" si="242"/>
        <v>2.5410844350212827</v>
      </c>
      <c r="X374" s="143">
        <f t="shared" si="243"/>
        <v>111.5941700863246</v>
      </c>
      <c r="Y374" s="114">
        <f t="shared" si="271"/>
        <v>-8.3368093479448513E-2</v>
      </c>
      <c r="Z374" s="102">
        <f>V374/(X375/30)</f>
        <v>8.5198180601296976</v>
      </c>
      <c r="AC374" s="54" t="e">
        <f t="shared" si="272"/>
        <v>#DIV/0!</v>
      </c>
      <c r="AD374" s="54">
        <f t="shared" si="273"/>
        <v>-3.4967155958431917E-4</v>
      </c>
      <c r="AE374" s="54">
        <f t="shared" si="274"/>
        <v>9.8268453380750298E-2</v>
      </c>
      <c r="AF374" s="54">
        <f t="shared" si="269"/>
        <v>0.92808804209379714</v>
      </c>
      <c r="AH374" s="115">
        <f t="shared" si="301"/>
        <v>536.93863911008748</v>
      </c>
      <c r="AI374" s="116">
        <f t="shared" si="302"/>
        <v>17.897954637002915</v>
      </c>
      <c r="AJ374" s="109">
        <f t="shared" si="303"/>
        <v>-0.1221662903938634</v>
      </c>
      <c r="AK374" s="117">
        <f t="shared" si="304"/>
        <v>52.764129625713139</v>
      </c>
      <c r="AL374" s="116">
        <f t="shared" si="305"/>
        <v>1.7588043208571047</v>
      </c>
      <c r="AM374" s="109">
        <f t="shared" si="306"/>
        <v>-0.25780915756374823</v>
      </c>
      <c r="AN374" s="117">
        <f t="shared" si="307"/>
        <v>222.14746500783434</v>
      </c>
      <c r="AO374" s="114">
        <f t="shared" si="270"/>
        <v>0.54242709705302894</v>
      </c>
      <c r="AP374" s="114">
        <f t="shared" si="308"/>
        <v>0.74640543532196124</v>
      </c>
      <c r="AQ374" s="114">
        <f t="shared" si="309"/>
        <v>0.24887473875940952</v>
      </c>
      <c r="AR374" s="72">
        <f t="shared" si="310"/>
        <v>1371.5399088475726</v>
      </c>
      <c r="AS374" s="117">
        <f t="shared" si="312"/>
        <v>492.46009115242418</v>
      </c>
      <c r="AT374" s="118">
        <f t="shared" si="317"/>
        <v>0.76013171523383449</v>
      </c>
      <c r="AX374" s="119">
        <f t="shared" si="275"/>
        <v>3.6364292766617039</v>
      </c>
      <c r="AY374" s="109">
        <f t="shared" si="276"/>
        <v>-8.3433563372970032E-2</v>
      </c>
      <c r="AZ374" s="120">
        <f t="shared" si="277"/>
        <v>0.45913380184792585</v>
      </c>
      <c r="BA374" s="116">
        <f t="shared" si="278"/>
        <v>16.139150316145809</v>
      </c>
      <c r="BB374" s="109">
        <f t="shared" si="279"/>
        <v>-0.10432741346909691</v>
      </c>
      <c r="BC374" s="120">
        <f t="shared" si="280"/>
        <v>1.9406519832394498</v>
      </c>
      <c r="BD374" s="120">
        <f t="shared" si="281"/>
        <v>4.8115294794946202</v>
      </c>
      <c r="BE374" s="120">
        <f t="shared" si="282"/>
        <v>4.2950189253646425</v>
      </c>
      <c r="BF374" s="121"/>
      <c r="BG374" s="121" t="e">
        <f t="shared" si="283"/>
        <v>#DIV/0!</v>
      </c>
      <c r="BH374" s="120">
        <f t="shared" si="284"/>
        <v>0.46806044284358361</v>
      </c>
      <c r="BI374" s="120">
        <f t="shared" si="285"/>
        <v>1.1470705636810525</v>
      </c>
      <c r="BJ374" s="120">
        <f>SUM(L374:M374)*'[12]Yellow Grease Complex'!$BH$119/S374</f>
        <v>0</v>
      </c>
      <c r="BK374" s="120">
        <f>SUM(L374:M374)*'[12]Yellow Grease Complex'!$BH$120/S374</f>
        <v>0</v>
      </c>
      <c r="BL374" s="120">
        <f t="shared" si="266"/>
        <v>0.10665530317031849</v>
      </c>
      <c r="BM374" s="120">
        <f t="shared" si="267"/>
        <v>0.38290585681661249</v>
      </c>
      <c r="BN374" s="4">
        <f t="shared" si="296"/>
        <v>173.169965596976</v>
      </c>
      <c r="BO374" s="109">
        <f t="shared" si="244"/>
        <v>0.14486598703861839</v>
      </c>
      <c r="BP374" s="109">
        <f t="shared" si="244"/>
        <v>5.9112351230313935E-2</v>
      </c>
      <c r="BQ374" s="109">
        <f t="shared" si="245"/>
        <v>0.54242709705302894</v>
      </c>
      <c r="BR374" s="109">
        <f t="shared" si="262"/>
        <v>1.6901682039150934E-2</v>
      </c>
      <c r="BS374" s="109">
        <f t="shared" si="262"/>
        <v>5.4619772930170764E-2</v>
      </c>
      <c r="BT374" s="109">
        <f t="shared" si="262"/>
        <v>1.44091704450693E-2</v>
      </c>
      <c r="BU374" s="109" cm="1">
        <f t="array" ref="BU374">SUM(K374:M374/$P374)</f>
        <v>0.16294411334501857</v>
      </c>
    </row>
    <row r="375" spans="1:154">
      <c r="A375" s="84">
        <v>47392</v>
      </c>
      <c r="B375" s="139">
        <f>$P375*AVERAGE(B363/$P363,B351/$P351,B339/$P339,B327/$P327,B315/$P315)*1.05</f>
        <v>128.71906311891317</v>
      </c>
      <c r="C375" s="139">
        <f t="shared" si="289"/>
        <v>48.404199211522446</v>
      </c>
      <c r="D375" s="139">
        <f t="shared" si="313"/>
        <v>0</v>
      </c>
      <c r="E375" s="139">
        <f t="shared" si="313"/>
        <v>0</v>
      </c>
      <c r="F375" s="139">
        <f t="shared" si="260"/>
        <v>439.55799003494877</v>
      </c>
      <c r="G375" s="139">
        <f t="shared" si="292"/>
        <v>0</v>
      </c>
      <c r="H375" s="139">
        <f t="shared" si="314"/>
        <v>13.746525687674024</v>
      </c>
      <c r="I375" s="139">
        <f t="shared" si="314"/>
        <v>45.196906406482093</v>
      </c>
      <c r="J375" s="139">
        <f t="shared" si="314"/>
        <v>12.589229622185082</v>
      </c>
      <c r="K375" s="139">
        <f t="shared" si="314"/>
        <v>17.943649916118037</v>
      </c>
      <c r="L375" s="139">
        <f t="shared" si="314"/>
        <v>69.750529800075157</v>
      </c>
      <c r="M375" s="139">
        <f t="shared" si="250"/>
        <v>70.72042620692055</v>
      </c>
      <c r="N375" s="139">
        <v>5</v>
      </c>
      <c r="O375" s="139">
        <f t="shared" si="251"/>
        <v>9.4784027648649971</v>
      </c>
      <c r="P375" s="139">
        <f t="shared" si="252"/>
        <v>861.10692276970428</v>
      </c>
      <c r="Q375" s="144">
        <f t="shared" ref="Q375:Q434" si="318">AVERAGE(Q351/$Q$639,Q363/$Q$640,Q315/$Q$636,Q327/$Q$637,Q339/$Q$638)*$Q$645*0.95</f>
        <v>7.295253376601937</v>
      </c>
      <c r="R375" s="135">
        <f>R374-(600/180)</f>
        <v>1860.6666666666636</v>
      </c>
      <c r="S375" s="141">
        <f>[3]Biodiesel!$U28</f>
        <v>118.03660247518368</v>
      </c>
      <c r="T375" s="142">
        <f t="shared" si="316"/>
        <v>50.607084198488437</v>
      </c>
      <c r="U375" s="142">
        <f t="shared" si="316"/>
        <v>66.807186632526239</v>
      </c>
      <c r="V375" s="141">
        <f t="shared" si="241"/>
        <v>37.620631238153543</v>
      </c>
      <c r="W375" s="143">
        <f t="shared" si="242"/>
        <v>4.2756904000522624</v>
      </c>
      <c r="X375" s="143">
        <f t="shared" si="243"/>
        <v>117.41427083101468</v>
      </c>
      <c r="Y375" s="114">
        <f t="shared" si="271"/>
        <v>-8.1990868686456886E-2</v>
      </c>
      <c r="Z375" s="102">
        <f>V375/(X376/31)</f>
        <v>10.391739614309287</v>
      </c>
      <c r="AC375" s="54" t="e">
        <f t="shared" si="272"/>
        <v>#DIV/0!</v>
      </c>
      <c r="AD375" s="54">
        <f t="shared" si="273"/>
        <v>-2.5849985814635712E-2</v>
      </c>
      <c r="AE375" s="54">
        <f t="shared" si="274"/>
        <v>9.9196618668897188E-2</v>
      </c>
      <c r="AF375" s="54">
        <f t="shared" si="269"/>
        <v>1.0073317019487782</v>
      </c>
      <c r="AH375" s="115">
        <f t="shared" si="301"/>
        <v>487.96218924647121</v>
      </c>
      <c r="AI375" s="116">
        <f t="shared" si="302"/>
        <v>16.265406308215706</v>
      </c>
      <c r="AJ375" s="109">
        <f t="shared" si="303"/>
        <v>-0.14793108816066269</v>
      </c>
      <c r="AK375" s="117">
        <f t="shared" si="304"/>
        <v>48.404199211522446</v>
      </c>
      <c r="AL375" s="116">
        <f t="shared" si="305"/>
        <v>1.6134733070507481</v>
      </c>
      <c r="AM375" s="109">
        <f t="shared" si="306"/>
        <v>-0.32613930254024914</v>
      </c>
      <c r="AN375" s="117">
        <f t="shared" si="307"/>
        <v>229.94726763945494</v>
      </c>
      <c r="AO375" s="114">
        <f t="shared" si="270"/>
        <v>0.51045692284197886</v>
      </c>
      <c r="AP375" s="114">
        <f t="shared" si="308"/>
        <v>0.71614945375408445</v>
      </c>
      <c r="AQ375" s="114">
        <f t="shared" si="309"/>
        <v>0.26703683544877549</v>
      </c>
      <c r="AR375" s="72">
        <f t="shared" si="310"/>
        <v>1389.7858033368402</v>
      </c>
      <c r="AS375" s="117">
        <f t="shared" si="312"/>
        <v>470.88086332982334</v>
      </c>
      <c r="AT375" s="118">
        <f t="shared" si="317"/>
        <v>0.76042585482844294</v>
      </c>
      <c r="AX375" s="119">
        <f t="shared" si="275"/>
        <v>3.8076323379091512</v>
      </c>
      <c r="AY375" s="109">
        <f t="shared" si="276"/>
        <v>-8.0928741277108363E-2</v>
      </c>
      <c r="AZ375" s="120">
        <f t="shared" si="277"/>
        <v>0.49937898149415583</v>
      </c>
      <c r="BA375" s="116">
        <f t="shared" si="278"/>
        <v>14.651933001164959</v>
      </c>
      <c r="BB375" s="109">
        <f t="shared" si="279"/>
        <v>-0.12237263241512908</v>
      </c>
      <c r="BC375" s="120">
        <f t="shared" si="280"/>
        <v>1.0895194585107948</v>
      </c>
      <c r="BD375" s="120">
        <f t="shared" si="281"/>
        <v>4.1559018830748231</v>
      </c>
      <c r="BE375" s="120">
        <f t="shared" si="282"/>
        <v>3.7239125899727803</v>
      </c>
      <c r="BF375" s="121"/>
      <c r="BG375" s="121" t="e">
        <f t="shared" si="283"/>
        <v>#DIV/0!</v>
      </c>
      <c r="BH375" s="120">
        <f t="shared" si="284"/>
        <v>0.41007787581567395</v>
      </c>
      <c r="BI375" s="120">
        <f t="shared" si="285"/>
        <v>1.0905012548626634</v>
      </c>
      <c r="BJ375" s="120">
        <f>SUM(L375:M375)*'[12]Yellow Grease Complex'!$BH$119/S375</f>
        <v>0</v>
      </c>
      <c r="BK375" s="120">
        <f>SUM(L375:M375)*'[12]Yellow Grease Complex'!$BH$120/S375</f>
        <v>0</v>
      </c>
      <c r="BL375" s="120">
        <f t="shared" si="266"/>
        <v>0.23141319966724722</v>
      </c>
      <c r="BM375" s="120">
        <f t="shared" si="267"/>
        <v>0.43705656346461325</v>
      </c>
      <c r="BN375" s="4">
        <f t="shared" si="296"/>
        <v>182.27332824536688</v>
      </c>
      <c r="BO375" s="109">
        <f t="shared" si="244"/>
        <v>0.14948092938899527</v>
      </c>
      <c r="BP375" s="109">
        <f t="shared" si="244"/>
        <v>5.621160152311043E-2</v>
      </c>
      <c r="BQ375" s="109">
        <f t="shared" si="245"/>
        <v>0.51045692284197886</v>
      </c>
      <c r="BR375" s="109">
        <f t="shared" si="262"/>
        <v>1.5963784896141656E-2</v>
      </c>
      <c r="BS375" s="109">
        <f t="shared" si="262"/>
        <v>5.2486985310846959E-2</v>
      </c>
      <c r="BT375" s="109">
        <f t="shared" si="262"/>
        <v>1.4619821638052217E-2</v>
      </c>
      <c r="BU375" s="109" cm="1">
        <f t="array" ref="BU375">SUM(K375:M375/$P375)</f>
        <v>0.18396624360373465</v>
      </c>
    </row>
    <row r="376" spans="1:154">
      <c r="A376" s="30">
        <v>47423</v>
      </c>
      <c r="B376" s="132">
        <f t="shared" ref="B376:B386" si="319">$P376*AVERAGE(B364/$P364,B352/$P352,B340/$P340,B328/$P328,B316/$P316)*1.05</f>
        <v>112.89274979972606</v>
      </c>
      <c r="C376" s="132">
        <f t="shared" si="289"/>
        <v>52.311505453888721</v>
      </c>
      <c r="D376" s="132">
        <f t="shared" si="313"/>
        <v>0</v>
      </c>
      <c r="E376" s="132">
        <f t="shared" si="313"/>
        <v>0</v>
      </c>
      <c r="F376" s="132">
        <f t="shared" si="260"/>
        <v>393.24500706061974</v>
      </c>
      <c r="G376" s="132">
        <f t="shared" si="292"/>
        <v>0</v>
      </c>
      <c r="H376" s="132">
        <f t="shared" si="314"/>
        <v>13.853509914956829</v>
      </c>
      <c r="I376" s="132">
        <f t="shared" si="314"/>
        <v>48.378956752484818</v>
      </c>
      <c r="J376" s="132">
        <f t="shared" si="314"/>
        <v>25.615744309860581</v>
      </c>
      <c r="K376" s="132">
        <f t="shared" si="314"/>
        <v>20.456464215431694</v>
      </c>
      <c r="L376" s="132">
        <f t="shared" si="314"/>
        <v>74.852472271867853</v>
      </c>
      <c r="M376" s="132">
        <f t="shared" si="250"/>
        <v>73.523310305142843</v>
      </c>
      <c r="N376" s="132">
        <v>5</v>
      </c>
      <c r="O376" s="132">
        <f t="shared" si="251"/>
        <v>8.4935347127347427</v>
      </c>
      <c r="P376" s="132">
        <f>S376*Q376</f>
        <v>828.62325479671392</v>
      </c>
      <c r="Q376" s="144">
        <f t="shared" si="318"/>
        <v>7.4858007790693737</v>
      </c>
      <c r="R376" s="135">
        <f>R375-(600/180)</f>
        <v>1857.3333333333303</v>
      </c>
      <c r="S376" s="141">
        <f>[3]Biodiesel!$U29</f>
        <v>110.69266725793462</v>
      </c>
      <c r="T376" s="142">
        <f t="shared" si="316"/>
        <v>48.745026095922768</v>
      </c>
      <c r="U376" s="142">
        <f t="shared" si="316"/>
        <v>63.482532683250589</v>
      </c>
      <c r="V376" s="141">
        <f t="shared" si="241"/>
        <v>38.932336018953542</v>
      </c>
      <c r="W376" s="143">
        <f t="shared" si="242"/>
        <v>1.3117047807999995</v>
      </c>
      <c r="X376" s="143">
        <f t="shared" si="243"/>
        <v>112.22755877917336</v>
      </c>
      <c r="Y376" s="114">
        <f t="shared" si="271"/>
        <v>-6.2640741247269816E-2</v>
      </c>
      <c r="Z376" s="102">
        <f>V376/(X377/30)</f>
        <v>8.0319831674456807</v>
      </c>
      <c r="AC376" s="54" t="e">
        <f t="shared" si="272"/>
        <v>#DIV/0!</v>
      </c>
      <c r="AD376" s="54">
        <f t="shared" si="273"/>
        <v>-2.5912996946322764E-2</v>
      </c>
      <c r="AE376" s="54">
        <f t="shared" si="274"/>
        <v>0.11740711668351009</v>
      </c>
      <c r="AF376" s="54">
        <f t="shared" si="269"/>
        <v>0.98169056549666645</v>
      </c>
      <c r="AH376" s="115">
        <f t="shared" si="301"/>
        <v>445.55651251450848</v>
      </c>
      <c r="AI376" s="116">
        <f t="shared" si="302"/>
        <v>14.851883750483616</v>
      </c>
      <c r="AJ376" s="109">
        <f t="shared" si="303"/>
        <v>-0.15127222507067672</v>
      </c>
      <c r="AK376" s="117">
        <f t="shared" si="304"/>
        <v>52.311505453888721</v>
      </c>
      <c r="AL376" s="116">
        <f t="shared" si="305"/>
        <v>1.7437168484629573</v>
      </c>
      <c r="AM376" s="109">
        <f t="shared" si="306"/>
        <v>-0.23218039045116001</v>
      </c>
      <c r="AN376" s="117">
        <f t="shared" si="307"/>
        <v>256.68045776974463</v>
      </c>
      <c r="AO376" s="114">
        <f t="shared" si="270"/>
        <v>0.47457635877850723</v>
      </c>
      <c r="AP376" s="114">
        <f t="shared" si="308"/>
        <v>0.67394833427796907</v>
      </c>
      <c r="AQ376" s="114">
        <f t="shared" si="309"/>
        <v>0.30976738377046398</v>
      </c>
      <c r="AR376" s="72">
        <f t="shared" si="310"/>
        <v>1346.7607849715378</v>
      </c>
      <c r="AS376" s="117">
        <f t="shared" si="312"/>
        <v>510.57254836179254</v>
      </c>
      <c r="AT376" s="118">
        <f t="shared" si="317"/>
        <v>0.76070707203218435</v>
      </c>
      <c r="AX376" s="119">
        <f t="shared" si="275"/>
        <v>3.5707312018688584</v>
      </c>
      <c r="AY376" s="109">
        <f t="shared" si="276"/>
        <v>-8.0258679835932711E-2</v>
      </c>
      <c r="AZ376" s="120">
        <f t="shared" si="277"/>
        <v>0.47624953531566927</v>
      </c>
      <c r="BA376" s="116">
        <f t="shared" si="278"/>
        <v>13.108166902020658</v>
      </c>
      <c r="BB376" s="109">
        <f t="shared" si="279"/>
        <v>-0.13920614188691594</v>
      </c>
      <c r="BC376" s="120">
        <f t="shared" si="280"/>
        <v>0.82072474680626684</v>
      </c>
      <c r="BD376" s="120">
        <f t="shared" si="281"/>
        <v>3.9701167642006365</v>
      </c>
      <c r="BE376" s="120">
        <f t="shared" si="282"/>
        <v>3.5525840762720562</v>
      </c>
      <c r="BF376" s="121"/>
      <c r="BG376" s="121" t="e">
        <f t="shared" si="283"/>
        <v>#DIV/0!</v>
      </c>
      <c r="BH376" s="120">
        <f t="shared" si="284"/>
        <v>0.47258329526013798</v>
      </c>
      <c r="BI376" s="120">
        <f t="shared" si="285"/>
        <v>1.0198755942583337</v>
      </c>
      <c r="BJ376" s="120">
        <f>SUM(L376:M376)*'[12]Yellow Grease Complex'!$BH$119/S376</f>
        <v>0</v>
      </c>
      <c r="BK376" s="120">
        <f>SUM(L376:M376)*'[12]Yellow Grease Complex'!$BH$120/S376</f>
        <v>0</v>
      </c>
      <c r="BL376" s="120">
        <f t="shared" si="266"/>
        <v>0.19141902766609195</v>
      </c>
      <c r="BM376" s="120">
        <f t="shared" si="267"/>
        <v>0.46082097469803024</v>
      </c>
      <c r="BN376" s="4">
        <f t="shared" si="296"/>
        <v>179.62544973656009</v>
      </c>
      <c r="BO376" s="109">
        <f t="shared" si="244"/>
        <v>0.13624134870245952</v>
      </c>
      <c r="BP376" s="109">
        <f t="shared" si="244"/>
        <v>6.3130626797002334E-2</v>
      </c>
      <c r="BQ376" s="109">
        <f t="shared" si="245"/>
        <v>0.47457635877850723</v>
      </c>
      <c r="BR376" s="109">
        <f t="shared" si="262"/>
        <v>1.6718707608991145E-2</v>
      </c>
      <c r="BS376" s="109">
        <f t="shared" si="262"/>
        <v>5.8384744179492798E-2</v>
      </c>
      <c r="BT376" s="109">
        <f t="shared" si="262"/>
        <v>3.0913619864729586E-2</v>
      </c>
      <c r="BU376" s="109" cm="1">
        <f t="array" ref="BU376">SUM(K376:M376/$P376)</f>
        <v>0.20375031211725042</v>
      </c>
    </row>
    <row r="377" spans="1:154">
      <c r="A377" s="30">
        <v>47453</v>
      </c>
      <c r="B377" s="132">
        <f t="shared" si="319"/>
        <v>152.24198997688543</v>
      </c>
      <c r="C377" s="132">
        <f t="shared" si="289"/>
        <v>66.052433066095062</v>
      </c>
      <c r="D377" s="132">
        <f t="shared" si="313"/>
        <v>0</v>
      </c>
      <c r="E377" s="132">
        <f t="shared" si="313"/>
        <v>0</v>
      </c>
      <c r="F377" s="132">
        <f t="shared" si="260"/>
        <v>476.58462317558008</v>
      </c>
      <c r="G377" s="132">
        <f t="shared" si="292"/>
        <v>0</v>
      </c>
      <c r="H377" s="132">
        <f t="shared" si="314"/>
        <v>14.108000528811219</v>
      </c>
      <c r="I377" s="132">
        <f t="shared" si="314"/>
        <v>71.919566956226561</v>
      </c>
      <c r="J377" s="132">
        <f t="shared" si="314"/>
        <v>29.874450888327001</v>
      </c>
      <c r="K377" s="132">
        <f t="shared" si="314"/>
        <v>22.491348283117958</v>
      </c>
      <c r="L377" s="132">
        <f t="shared" si="314"/>
        <v>86.530472619917589</v>
      </c>
      <c r="M377" s="132">
        <f t="shared" si="250"/>
        <v>104.75768755415575</v>
      </c>
      <c r="N377" s="132">
        <v>5</v>
      </c>
      <c r="O377" s="132">
        <f t="shared" si="251"/>
        <v>24.534706509631249</v>
      </c>
      <c r="P377" s="132">
        <f t="shared" ref="P377:P440" si="320">S377*Q377</f>
        <v>1054.095279558748</v>
      </c>
      <c r="Q377" s="144">
        <f t="shared" si="318"/>
        <v>6.7540619988229835</v>
      </c>
      <c r="R377" s="135">
        <f>R376-(600/180)</f>
        <v>1853.999999999997</v>
      </c>
      <c r="S377" s="141">
        <f>[3]Biodiesel!$U30</f>
        <v>156.06834520358905</v>
      </c>
      <c r="T377" s="142">
        <f t="shared" si="316"/>
        <v>63.823471046707787</v>
      </c>
      <c r="U377" s="142">
        <f t="shared" si="316"/>
        <v>81.591435361772938</v>
      </c>
      <c r="V377" s="141">
        <f t="shared" ref="V377:V440" si="321">V376+AVERAGE(W366,W354,W342,W330,W318)</f>
        <v>37.200564524553542</v>
      </c>
      <c r="W377" s="143">
        <f t="shared" ref="W377:W440" si="322">V377-V376</f>
        <v>-1.7317714944000002</v>
      </c>
      <c r="X377" s="143">
        <f t="shared" ref="X377:X440" si="323">T377+U377</f>
        <v>145.41490640848073</v>
      </c>
      <c r="Y377" s="114">
        <f t="shared" si="271"/>
        <v>-8.0315736560318318E-2</v>
      </c>
      <c r="Z377" s="102">
        <f>V377/(X378/31)</f>
        <v>12.881955190918823</v>
      </c>
      <c r="AC377" s="54" t="e">
        <f t="shared" si="272"/>
        <v>#DIV/0!</v>
      </c>
      <c r="AD377" s="54">
        <f t="shared" si="273"/>
        <v>-2.5611717573682746E-2</v>
      </c>
      <c r="AE377" s="54">
        <f t="shared" si="274"/>
        <v>0.12172488462836785</v>
      </c>
      <c r="AF377" s="54">
        <f t="shared" si="269"/>
        <v>1.0880474596295753</v>
      </c>
      <c r="AH377" s="115">
        <f t="shared" si="301"/>
        <v>542.63705624167517</v>
      </c>
      <c r="AI377" s="116">
        <f t="shared" si="302"/>
        <v>18.087901874722505</v>
      </c>
      <c r="AJ377" s="109">
        <f t="shared" si="303"/>
        <v>-0.16724231404231837</v>
      </c>
      <c r="AK377" s="117">
        <f t="shared" si="304"/>
        <v>66.052433066095062</v>
      </c>
      <c r="AL377" s="116">
        <f t="shared" si="305"/>
        <v>2.2017477688698355</v>
      </c>
      <c r="AM377" s="109">
        <f t="shared" si="306"/>
        <v>-0.23890481443422495</v>
      </c>
      <c r="AN377" s="117">
        <f t="shared" si="307"/>
        <v>329.68152683055609</v>
      </c>
      <c r="AO377" s="114">
        <f t="shared" si="270"/>
        <v>0.45212670279206818</v>
      </c>
      <c r="AP377" s="114">
        <f t="shared" si="308"/>
        <v>0.65921844039510546</v>
      </c>
      <c r="AQ377" s="114">
        <f t="shared" si="309"/>
        <v>0.31276254929114494</v>
      </c>
      <c r="AR377" s="72">
        <f t="shared" si="310"/>
        <v>1837.5789032035484</v>
      </c>
      <c r="AS377" s="117">
        <f t="shared" si="312"/>
        <v>16.421096796448637</v>
      </c>
      <c r="AT377" s="118">
        <f t="shared" si="317"/>
        <v>0.7609736972542781</v>
      </c>
      <c r="AX377" s="119">
        <f t="shared" si="275"/>
        <v>5.0344627485028726</v>
      </c>
      <c r="AY377" s="109">
        <f t="shared" si="276"/>
        <v>-8.0997582080054364E-2</v>
      </c>
      <c r="AZ377" s="120">
        <f t="shared" si="277"/>
        <v>0.90082657059129811</v>
      </c>
      <c r="BA377" s="116">
        <f t="shared" si="278"/>
        <v>15.88615410585267</v>
      </c>
      <c r="BB377" s="109">
        <f t="shared" si="279"/>
        <v>-0.1562313547005636</v>
      </c>
      <c r="BC377" s="120">
        <f t="shared" si="280"/>
        <v>1.5009221636784016</v>
      </c>
      <c r="BD377" s="120">
        <f t="shared" si="281"/>
        <v>3.7316467042063031</v>
      </c>
      <c r="BE377" s="120">
        <f t="shared" si="282"/>
        <v>3.053691781981041</v>
      </c>
      <c r="BF377" s="121"/>
      <c r="BG377" s="121" t="e">
        <f t="shared" si="283"/>
        <v>#DIV/0!</v>
      </c>
      <c r="BH377" s="120">
        <f t="shared" si="284"/>
        <v>0.42322761210757093</v>
      </c>
      <c r="BI377" s="120">
        <f t="shared" si="285"/>
        <v>0.97548282310732404</v>
      </c>
      <c r="BJ377" s="120">
        <f>SUM(L377:M377)*'[12]Yellow Grease Complex'!$BH$119/S377</f>
        <v>0</v>
      </c>
      <c r="BK377" s="120">
        <f>SUM(L377:M377)*'[12]Yellow Grease Complex'!$BH$120/S377</f>
        <v>0</v>
      </c>
      <c r="BL377" s="120">
        <f t="shared" si="266"/>
        <v>0.10564886000989948</v>
      </c>
      <c r="BM377" s="120">
        <f t="shared" si="267"/>
        <v>0.58897376696402826</v>
      </c>
      <c r="BN377" s="4">
        <f t="shared" si="296"/>
        <v>328.80169826582369</v>
      </c>
      <c r="BO377" s="109">
        <f t="shared" ref="BO377:BP440" si="324">B377/$P377</f>
        <v>0.1444290596203173</v>
      </c>
      <c r="BP377" s="109">
        <f t="shared" si="324"/>
        <v>6.2662677982720016E-2</v>
      </c>
      <c r="BQ377" s="109">
        <f t="shared" ref="BQ377:BQ440" si="325">F377/$P377</f>
        <v>0.45212670279206818</v>
      </c>
      <c r="BR377" s="109">
        <f t="shared" si="262"/>
        <v>1.3383989855942561E-2</v>
      </c>
      <c r="BS377" s="109">
        <f t="shared" si="262"/>
        <v>6.8228715516430949E-2</v>
      </c>
      <c r="BT377" s="109">
        <f t="shared" si="262"/>
        <v>2.8341319297846269E-2</v>
      </c>
      <c r="BU377" s="109" cm="1">
        <f t="array" ref="BU377">SUM(K377:M377/$P377)</f>
        <v>0.20280852462092513</v>
      </c>
    </row>
    <row r="378" spans="1:154">
      <c r="A378" s="30">
        <v>47484</v>
      </c>
      <c r="B378" s="132">
        <f t="shared" si="319"/>
        <v>93.183173980840365</v>
      </c>
      <c r="C378" s="132">
        <f t="shared" si="289"/>
        <v>55.959675865999387</v>
      </c>
      <c r="D378" s="132">
        <f t="shared" si="313"/>
        <v>0</v>
      </c>
      <c r="E378" s="132">
        <f t="shared" si="313"/>
        <v>0</v>
      </c>
      <c r="F378" s="132">
        <f t="shared" si="260"/>
        <v>393.76423169052867</v>
      </c>
      <c r="G378" s="132">
        <f t="shared" si="292"/>
        <v>0</v>
      </c>
      <c r="H378" s="132">
        <f t="shared" si="314"/>
        <v>14.971838135972689</v>
      </c>
      <c r="I378" s="132">
        <f t="shared" si="314"/>
        <v>52.186018387764179</v>
      </c>
      <c r="J378" s="132">
        <f t="shared" si="314"/>
        <v>9.3610168404319953</v>
      </c>
      <c r="K378" s="132">
        <f t="shared" si="314"/>
        <v>8.6698131338439683</v>
      </c>
      <c r="L378" s="132">
        <f t="shared" si="314"/>
        <v>46.337712635013091</v>
      </c>
      <c r="M378" s="132">
        <f t="shared" si="250"/>
        <v>60.135194050281306</v>
      </c>
      <c r="N378" s="132">
        <v>5</v>
      </c>
      <c r="O378" s="132">
        <f t="shared" si="251"/>
        <v>8.2739039637830185</v>
      </c>
      <c r="P378" s="132">
        <f t="shared" si="320"/>
        <v>747.84257868445866</v>
      </c>
      <c r="Q378" s="144">
        <f t="shared" si="318"/>
        <v>8.4401852118909861</v>
      </c>
      <c r="R378" s="135">
        <f>R377-(600/180)</f>
        <v>1850.6666666666638</v>
      </c>
      <c r="S378" s="141">
        <f>[3]Biodiesel!$V19</f>
        <v>88.604996206819948</v>
      </c>
      <c r="T378" s="142">
        <f t="shared" si="316"/>
        <v>39.244973944485587</v>
      </c>
      <c r="U378" s="142">
        <f t="shared" si="316"/>
        <v>50.276956784952453</v>
      </c>
      <c r="V378" s="141">
        <f t="shared" si="321"/>
        <v>34.084413948829273</v>
      </c>
      <c r="W378" s="143">
        <f t="shared" si="322"/>
        <v>-3.1161505757242693</v>
      </c>
      <c r="X378" s="143">
        <f t="shared" si="323"/>
        <v>89.52193072943804</v>
      </c>
      <c r="Y378" s="114">
        <f t="shared" si="271"/>
        <v>-6.0569397899195132E-2</v>
      </c>
      <c r="Z378" s="102">
        <f>V378/(X379/31)</f>
        <v>12.854272897320122</v>
      </c>
      <c r="AC378" s="54" t="e">
        <f t="shared" si="272"/>
        <v>#DIV/0!</v>
      </c>
      <c r="AD378" s="54">
        <f t="shared" si="273"/>
        <v>-2.5955277520620545E-2</v>
      </c>
      <c r="AE378" s="54">
        <f t="shared" si="274"/>
        <v>0.12443117860921267</v>
      </c>
      <c r="AF378" s="54">
        <f t="shared" si="269"/>
        <v>0.87068468469704907</v>
      </c>
      <c r="AH378" s="115">
        <f t="shared" si="301"/>
        <v>449.72390755652805</v>
      </c>
      <c r="AI378" s="116">
        <f t="shared" si="302"/>
        <v>14.990796918550934</v>
      </c>
      <c r="AJ378" s="109">
        <f t="shared" si="303"/>
        <v>-8.4696940685875632E-2</v>
      </c>
      <c r="AK378" s="117">
        <f t="shared" si="304"/>
        <v>55.959675865999387</v>
      </c>
      <c r="AL378" s="116">
        <f t="shared" si="305"/>
        <v>1.8653225288666462</v>
      </c>
      <c r="AM378" s="109">
        <f t="shared" si="306"/>
        <v>-0.14497684066280958</v>
      </c>
      <c r="AN378" s="117">
        <f t="shared" si="307"/>
        <v>191.66159318330725</v>
      </c>
      <c r="AO378" s="114">
        <f t="shared" si="270"/>
        <v>0.52653358195143873</v>
      </c>
      <c r="AP378" s="114">
        <f t="shared" si="308"/>
        <v>0.72596439011590463</v>
      </c>
      <c r="AQ378" s="114">
        <f t="shared" si="309"/>
        <v>0.25628601345548163</v>
      </c>
      <c r="AR378" s="72">
        <f t="shared" si="310"/>
        <v>1043.2523746932027</v>
      </c>
      <c r="AS378" s="117">
        <f t="shared" si="312"/>
        <v>807.4142919734611</v>
      </c>
      <c r="AT378" s="118">
        <f t="shared" si="317"/>
        <v>0.76120890364422944</v>
      </c>
      <c r="AX378" s="119">
        <f t="shared" si="275"/>
        <v>2.8582256840909661</v>
      </c>
      <c r="AY378" s="109">
        <f t="shared" si="276"/>
        <v>-2.9630990587542705E-2</v>
      </c>
      <c r="AZ378" s="120">
        <f t="shared" si="277"/>
        <v>-6.1459480403682765E-2</v>
      </c>
      <c r="BA378" s="116">
        <f t="shared" si="278"/>
        <v>13.125474389684289</v>
      </c>
      <c r="BB378" s="109">
        <f t="shared" si="279"/>
        <v>-7.5433512931370905E-2</v>
      </c>
      <c r="BC378" s="120">
        <f t="shared" si="280"/>
        <v>-0.50504170451110042</v>
      </c>
      <c r="BD378" s="120">
        <f t="shared" si="281"/>
        <v>5.0236171616509004</v>
      </c>
      <c r="BE378" s="120">
        <f t="shared" si="282"/>
        <v>4.444040951950524</v>
      </c>
      <c r="BF378" s="121"/>
      <c r="BG378" s="121" t="e">
        <f t="shared" si="283"/>
        <v>#DIV/0!</v>
      </c>
      <c r="BH378" s="120">
        <f t="shared" si="284"/>
        <v>0.631563436167634</v>
      </c>
      <c r="BI378" s="120">
        <f t="shared" si="285"/>
        <v>1.0516695216975591</v>
      </c>
      <c r="BJ378" s="120">
        <f>SUM(L378:M378)*'[12]Yellow Grease Complex'!$BH$119/S378</f>
        <v>0</v>
      </c>
      <c r="BK378" s="120">
        <f>SUM(L378:M378)*'[12]Yellow Grease Complex'!$BH$120/S378</f>
        <v>0</v>
      </c>
      <c r="BL378" s="120">
        <f t="shared" si="266"/>
        <v>0.16405188224492911</v>
      </c>
      <c r="BM378" s="120">
        <f t="shared" si="267"/>
        <v>0.44432490788635282</v>
      </c>
      <c r="BN378" s="4">
        <f t="shared" si="296"/>
        <v>-22.432710347344255</v>
      </c>
      <c r="BO378" s="109">
        <f t="shared" si="324"/>
        <v>0.12460265921841508</v>
      </c>
      <c r="BP378" s="109">
        <f t="shared" si="324"/>
        <v>7.4828148946050804E-2</v>
      </c>
      <c r="BQ378" s="109">
        <f t="shared" si="325"/>
        <v>0.52653358195143873</v>
      </c>
      <c r="BR378" s="109">
        <f t="shared" si="262"/>
        <v>2.002003972856143E-2</v>
      </c>
      <c r="BS378" s="109">
        <f t="shared" si="262"/>
        <v>6.9782090342549633E-2</v>
      </c>
      <c r="BT378" s="109">
        <f t="shared" si="262"/>
        <v>1.2517362754203036E-2</v>
      </c>
      <c r="BU378" s="109" cm="1">
        <f t="array" ref="BU378">SUM(K378:M378/$P378)</f>
        <v>0.15396652063016752</v>
      </c>
    </row>
    <row r="379" spans="1:154">
      <c r="A379" s="30">
        <v>47515</v>
      </c>
      <c r="B379" s="132">
        <f t="shared" si="319"/>
        <v>88.16266359047539</v>
      </c>
      <c r="C379" s="132">
        <f t="shared" si="289"/>
        <v>51.106609426157604</v>
      </c>
      <c r="D379" s="132">
        <f t="shared" si="313"/>
        <v>0</v>
      </c>
      <c r="E379" s="132">
        <f t="shared" si="313"/>
        <v>0</v>
      </c>
      <c r="F379" s="132">
        <f t="shared" si="260"/>
        <v>342.70842445045912</v>
      </c>
      <c r="G379" s="132">
        <f t="shared" si="292"/>
        <v>0</v>
      </c>
      <c r="H379" s="132">
        <f t="shared" si="314"/>
        <v>10.58181944672919</v>
      </c>
      <c r="I379" s="132">
        <f t="shared" si="314"/>
        <v>38.232703873404972</v>
      </c>
      <c r="J379" s="132">
        <f t="shared" si="314"/>
        <v>14.116127460829487</v>
      </c>
      <c r="K379" s="132">
        <f t="shared" si="314"/>
        <v>10.517731703258935</v>
      </c>
      <c r="L379" s="132">
        <f t="shared" si="314"/>
        <v>49.33311946198635</v>
      </c>
      <c r="M379" s="132">
        <f t="shared" si="250"/>
        <v>71.40032249049321</v>
      </c>
      <c r="N379" s="132">
        <v>5</v>
      </c>
      <c r="O379" s="132">
        <f t="shared" si="251"/>
        <v>13.005439673101902</v>
      </c>
      <c r="P379" s="132">
        <f t="shared" si="320"/>
        <v>694.16496157689619</v>
      </c>
      <c r="Q379" s="144">
        <f t="shared" si="318"/>
        <v>8.067302371076563</v>
      </c>
      <c r="R379" s="135">
        <f>R378</f>
        <v>1850.6666666666638</v>
      </c>
      <c r="S379" s="141">
        <f>[3]Biodiesel!$V20</f>
        <v>86.046726606611799</v>
      </c>
      <c r="T379" s="142">
        <f t="shared" si="316"/>
        <v>34.988709135851423</v>
      </c>
      <c r="U379" s="142">
        <f t="shared" si="316"/>
        <v>47.210948585278217</v>
      </c>
      <c r="V379" s="141">
        <f t="shared" si="321"/>
        <v>30.83068222478752</v>
      </c>
      <c r="W379" s="143">
        <f t="shared" si="322"/>
        <v>-3.2537317240417529</v>
      </c>
      <c r="X379" s="143">
        <f t="shared" si="323"/>
        <v>82.19965772112964</v>
      </c>
      <c r="Y379" s="114">
        <f t="shared" si="271"/>
        <v>-7.5461710554291073E-2</v>
      </c>
      <c r="Z379" s="102">
        <f>V379/(X380/28)</f>
        <v>9.6549221608084146</v>
      </c>
      <c r="AC379" s="54" t="e">
        <f t="shared" si="272"/>
        <v>#DIV/0!</v>
      </c>
      <c r="AD379" s="54">
        <f t="shared" si="273"/>
        <v>-2.5773673320175328E-2</v>
      </c>
      <c r="AE379" s="54">
        <f t="shared" si="274"/>
        <v>0.12977312959100856</v>
      </c>
      <c r="AF379" s="54">
        <f t="shared" si="269"/>
        <v>0.91092903947014536</v>
      </c>
      <c r="AH379" s="115">
        <f t="shared" si="301"/>
        <v>393.81503387661672</v>
      </c>
      <c r="AI379" s="116">
        <f t="shared" si="302"/>
        <v>13.127167795887225</v>
      </c>
      <c r="AJ379" s="109">
        <f t="shared" si="303"/>
        <v>-0.13993597390297663</v>
      </c>
      <c r="AK379" s="117">
        <f t="shared" si="304"/>
        <v>51.106609426157604</v>
      </c>
      <c r="AL379" s="116">
        <f t="shared" si="305"/>
        <v>1.7035536475385868</v>
      </c>
      <c r="AM379" s="109">
        <f t="shared" si="306"/>
        <v>-0.16117956548598733</v>
      </c>
      <c r="AN379" s="117">
        <f t="shared" si="307"/>
        <v>194.18182443670216</v>
      </c>
      <c r="AO379" s="114">
        <f t="shared" si="270"/>
        <v>0.49369882293100381</v>
      </c>
      <c r="AP379" s="114">
        <f t="shared" si="308"/>
        <v>0.69432732008283737</v>
      </c>
      <c r="AQ379" s="114">
        <f t="shared" si="309"/>
        <v>0.27973440779204706</v>
      </c>
      <c r="AR379" s="72">
        <f t="shared" si="310"/>
        <v>1121.6805432647609</v>
      </c>
      <c r="AS379" s="117">
        <f t="shared" si="312"/>
        <v>728.98612340190289</v>
      </c>
      <c r="AT379" s="118">
        <f t="shared" si="317"/>
        <v>0.76141366497954155</v>
      </c>
      <c r="AX379" s="119">
        <f t="shared" si="275"/>
        <v>2.7757008582778</v>
      </c>
      <c r="AY379" s="109">
        <f t="shared" si="276"/>
        <v>-2.9630990587542927E-2</v>
      </c>
      <c r="AZ379" s="120">
        <f t="shared" si="277"/>
        <v>-6.974392315564959E-2</v>
      </c>
      <c r="BA379" s="116">
        <f t="shared" si="278"/>
        <v>11.423614148348637</v>
      </c>
      <c r="BB379" s="109">
        <f t="shared" si="279"/>
        <v>-0.13667546557568755</v>
      </c>
      <c r="BC379" s="120">
        <f t="shared" si="280"/>
        <v>-0.77173042059129138</v>
      </c>
      <c r="BD379" s="120">
        <f t="shared" si="281"/>
        <v>4.7909571012165602</v>
      </c>
      <c r="BE379" s="120">
        <f t="shared" si="282"/>
        <v>3.9828176848289956</v>
      </c>
      <c r="BF379" s="121"/>
      <c r="BG379" s="121" t="e">
        <f t="shared" si="283"/>
        <v>#DIV/0!</v>
      </c>
      <c r="BH379" s="120">
        <f t="shared" si="284"/>
        <v>0.59394019321393443</v>
      </c>
      <c r="BI379" s="120">
        <f t="shared" si="285"/>
        <v>1.0245905575645804</v>
      </c>
      <c r="BJ379" s="120">
        <f>SUM(L379:M379)*'[12]Yellow Grease Complex'!$BH$119/S379</f>
        <v>0</v>
      </c>
      <c r="BK379" s="120">
        <f>SUM(L379:M379)*'[12]Yellow Grease Complex'!$BH$120/S379</f>
        <v>0</v>
      </c>
      <c r="BL379" s="120">
        <f t="shared" si="266"/>
        <v>0.15250128670462332</v>
      </c>
      <c r="BM379" s="120">
        <f t="shared" si="267"/>
        <v>0.45348360491440459</v>
      </c>
      <c r="BN379" s="4">
        <f t="shared" si="296"/>
        <v>-28.184017518077781</v>
      </c>
      <c r="BO379" s="109">
        <f t="shared" si="324"/>
        <v>0.12700534955005671</v>
      </c>
      <c r="BP379" s="109">
        <f t="shared" si="324"/>
        <v>7.3623147601776878E-2</v>
      </c>
      <c r="BQ379" s="109">
        <f t="shared" si="325"/>
        <v>0.49369882293100381</v>
      </c>
      <c r="BR379" s="109">
        <f t="shared" si="262"/>
        <v>1.5243955014224653E-2</v>
      </c>
      <c r="BS379" s="109">
        <f t="shared" si="262"/>
        <v>5.5077259714396781E-2</v>
      </c>
      <c r="BT379" s="109">
        <f t="shared" si="262"/>
        <v>2.0335407636770747E-2</v>
      </c>
      <c r="BU379" s="109" cm="1">
        <f t="array" ref="BU379">SUM(K379:M379/$P379)</f>
        <v>0.18907778542665488</v>
      </c>
    </row>
    <row r="380" spans="1:154">
      <c r="A380" s="30">
        <v>47543</v>
      </c>
      <c r="B380" s="132">
        <f t="shared" si="319"/>
        <v>155.04959454063342</v>
      </c>
      <c r="C380" s="132">
        <f t="shared" si="289"/>
        <v>54.743573411810722</v>
      </c>
      <c r="D380" s="132">
        <f t="shared" si="313"/>
        <v>0</v>
      </c>
      <c r="E380" s="132">
        <f t="shared" si="313"/>
        <v>0</v>
      </c>
      <c r="F380" s="132">
        <f t="shared" si="260"/>
        <v>354.3811001466666</v>
      </c>
      <c r="G380" s="132">
        <f t="shared" si="292"/>
        <v>0</v>
      </c>
      <c r="H380" s="132">
        <f t="shared" si="314"/>
        <v>13.056718300064835</v>
      </c>
      <c r="I380" s="132">
        <f t="shared" si="314"/>
        <v>45.351042275908135</v>
      </c>
      <c r="J380" s="132">
        <f t="shared" si="314"/>
        <v>15.251030523533871</v>
      </c>
      <c r="K380" s="132">
        <f t="shared" si="314"/>
        <v>13.001228959642077</v>
      </c>
      <c r="L380" s="132">
        <f t="shared" si="314"/>
        <v>44.366514087081796</v>
      </c>
      <c r="M380" s="132">
        <f t="shared" si="250"/>
        <v>75.549279095972423</v>
      </c>
      <c r="N380" s="132">
        <v>5</v>
      </c>
      <c r="O380" s="132">
        <f t="shared" si="251"/>
        <v>4.0920484304875897</v>
      </c>
      <c r="P380" s="132">
        <f t="shared" si="320"/>
        <v>779.84212977180141</v>
      </c>
      <c r="Q380" s="144">
        <f t="shared" si="318"/>
        <v>7.7979601465722173</v>
      </c>
      <c r="R380" s="135">
        <f>R379</f>
        <v>1850.6666666666638</v>
      </c>
      <c r="S380" s="141">
        <f>[3]Biodiesel!$V21</f>
        <v>100.0059137407364</v>
      </c>
      <c r="T380" s="142">
        <f t="shared" si="316"/>
        <v>37.219115504042662</v>
      </c>
      <c r="U380" s="142">
        <f t="shared" si="316"/>
        <v>52.192180404506566</v>
      </c>
      <c r="V380" s="141">
        <f t="shared" si="321"/>
        <v>27.359141244529493</v>
      </c>
      <c r="W380" s="143">
        <f t="shared" si="322"/>
        <v>-3.4715409802580268</v>
      </c>
      <c r="X380" s="143">
        <f t="shared" si="323"/>
        <v>89.411295908549221</v>
      </c>
      <c r="Y380" s="114">
        <f t="shared" si="271"/>
        <v>-8.371270359014471E-2</v>
      </c>
      <c r="Z380" s="102">
        <f>V380/(X381/31)</f>
        <v>8.8056424881645885</v>
      </c>
      <c r="AC380" s="54" t="e">
        <f t="shared" si="272"/>
        <v>#DIV/0!</v>
      </c>
      <c r="AD380" s="54">
        <f t="shared" si="273"/>
        <v>-2.5715636072422443E-2</v>
      </c>
      <c r="AE380" s="54">
        <f t="shared" si="274"/>
        <v>0.13380658012058536</v>
      </c>
      <c r="AF380" s="54">
        <f t="shared" si="269"/>
        <v>0.94239260805023695</v>
      </c>
      <c r="AH380" s="115">
        <f t="shared" si="301"/>
        <v>409.1246735584773</v>
      </c>
      <c r="AI380" s="116">
        <f t="shared" si="302"/>
        <v>13.63748911861591</v>
      </c>
      <c r="AJ380" s="109">
        <f t="shared" si="303"/>
        <v>-0.16657329397871323</v>
      </c>
      <c r="AK380" s="117">
        <f t="shared" si="304"/>
        <v>54.743573411810722</v>
      </c>
      <c r="AL380" s="116">
        <f t="shared" si="305"/>
        <v>1.8247857803936907</v>
      </c>
      <c r="AM380" s="109">
        <f t="shared" si="306"/>
        <v>-0.16347941078189943</v>
      </c>
      <c r="AN380" s="117">
        <f t="shared" si="307"/>
        <v>206.57581324220314</v>
      </c>
      <c r="AO380" s="114">
        <f t="shared" si="270"/>
        <v>0.45442671871339668</v>
      </c>
      <c r="AP380" s="114">
        <f t="shared" si="308"/>
        <v>0.72344676769925254</v>
      </c>
      <c r="AQ380" s="114">
        <f t="shared" si="309"/>
        <v>0.26489440023284155</v>
      </c>
      <c r="AR380" s="72">
        <f t="shared" si="310"/>
        <v>1177.4889843667352</v>
      </c>
      <c r="AS380" s="117">
        <f t="shared" si="312"/>
        <v>673.17768229992862</v>
      </c>
      <c r="AT380" s="118">
        <f t="shared" si="317"/>
        <v>0.76158806387988753</v>
      </c>
      <c r="AX380" s="119">
        <f t="shared" si="275"/>
        <v>3.2259972174431097</v>
      </c>
      <c r="AY380" s="109">
        <f t="shared" si="276"/>
        <v>-2.9630371146905143E-2</v>
      </c>
      <c r="AZ380" s="120">
        <f t="shared" si="277"/>
        <v>-2.9823576906552685E-2</v>
      </c>
      <c r="BA380" s="116">
        <f t="shared" si="278"/>
        <v>11.812703338222219</v>
      </c>
      <c r="BB380" s="109">
        <f t="shared" si="279"/>
        <v>-0.16704918687963366</v>
      </c>
      <c r="BC380" s="120">
        <f t="shared" si="280"/>
        <v>-0.64626017542569869</v>
      </c>
      <c r="BD380" s="120">
        <f t="shared" si="281"/>
        <v>4.5757604718863956</v>
      </c>
      <c r="BE380" s="120">
        <f t="shared" si="282"/>
        <v>3.5436014420646509</v>
      </c>
      <c r="BF380" s="121"/>
      <c r="BG380" s="121" t="e">
        <f t="shared" si="283"/>
        <v>#DIV/0!</v>
      </c>
      <c r="BH380" s="120">
        <f t="shared" si="284"/>
        <v>0.54740336210249008</v>
      </c>
      <c r="BI380" s="120">
        <f t="shared" si="285"/>
        <v>1.5504042585181192</v>
      </c>
      <c r="BJ380" s="120">
        <f>SUM(L380:M380)*'[12]Yellow Grease Complex'!$BH$119/S380</f>
        <v>0</v>
      </c>
      <c r="BK380" s="120">
        <f>SUM(L380:M380)*'[12]Yellow Grease Complex'!$BH$120/S380</f>
        <v>0</v>
      </c>
      <c r="BL380" s="120">
        <f t="shared" si="266"/>
        <v>0.16362124579661155</v>
      </c>
      <c r="BM380" s="120">
        <f t="shared" si="267"/>
        <v>0.39255029227965815</v>
      </c>
      <c r="BN380" s="4">
        <f t="shared" si="296"/>
        <v>-10.885605570891585</v>
      </c>
      <c r="BO380" s="109">
        <f t="shared" si="324"/>
        <v>0.19882177253748046</v>
      </c>
      <c r="BP380" s="109">
        <f t="shared" si="324"/>
        <v>7.0198276448375355E-2</v>
      </c>
      <c r="BQ380" s="109">
        <f t="shared" si="325"/>
        <v>0.45442671871339668</v>
      </c>
      <c r="BR380" s="109">
        <f t="shared" si="262"/>
        <v>1.6742771134826369E-2</v>
      </c>
      <c r="BS380" s="109">
        <f t="shared" si="262"/>
        <v>5.8154132156438929E-2</v>
      </c>
      <c r="BT380" s="109">
        <f t="shared" si="262"/>
        <v>1.9556561438911553E-2</v>
      </c>
      <c r="BU380" s="109" cm="1">
        <f t="array" ref="BU380">SUM(K380:M380/$P380)</f>
        <v>0.1704409355026647</v>
      </c>
    </row>
    <row r="381" spans="1:154">
      <c r="A381" s="30">
        <v>47574</v>
      </c>
      <c r="B381" s="132">
        <f t="shared" si="319"/>
        <v>123.67939928297866</v>
      </c>
      <c r="C381" s="132">
        <f t="shared" si="289"/>
        <v>63.648821055486053</v>
      </c>
      <c r="D381" s="132">
        <f t="shared" si="313"/>
        <v>0</v>
      </c>
      <c r="E381" s="132">
        <f t="shared" si="313"/>
        <v>0</v>
      </c>
      <c r="F381" s="132">
        <f t="shared" si="260"/>
        <v>452.24324814946152</v>
      </c>
      <c r="G381" s="132">
        <f t="shared" si="292"/>
        <v>0</v>
      </c>
      <c r="H381" s="132">
        <f t="shared" si="314"/>
        <v>12.51562719117703</v>
      </c>
      <c r="I381" s="132">
        <f t="shared" si="314"/>
        <v>43.740137056185468</v>
      </c>
      <c r="J381" s="132">
        <f t="shared" si="314"/>
        <v>18.231589320404805</v>
      </c>
      <c r="K381" s="132">
        <f t="shared" si="314"/>
        <v>14.960617338987957</v>
      </c>
      <c r="L381" s="132">
        <f t="shared" si="314"/>
        <v>48.465147435844123</v>
      </c>
      <c r="M381" s="132">
        <f t="shared" si="250"/>
        <v>83.470574367677571</v>
      </c>
      <c r="N381" s="132">
        <v>5</v>
      </c>
      <c r="O381" s="132">
        <f t="shared" si="251"/>
        <v>4.5306724168174393</v>
      </c>
      <c r="P381" s="132">
        <f t="shared" si="320"/>
        <v>870.48583361502062</v>
      </c>
      <c r="Q381" s="144">
        <f t="shared" si="318"/>
        <v>7.8122633217162205</v>
      </c>
      <c r="R381" s="135">
        <f>R380-(600/180)</f>
        <v>1847.3333333333305</v>
      </c>
      <c r="S381" s="141">
        <f>[3]Biodiesel!$V22</f>
        <v>111.4255623201126</v>
      </c>
      <c r="T381" s="142">
        <f t="shared" si="316"/>
        <v>40.74449336879092</v>
      </c>
      <c r="U381" s="142">
        <f t="shared" si="316"/>
        <v>55.572541954908161</v>
      </c>
      <c r="V381" s="141">
        <f t="shared" si="321"/>
        <v>23.6903273143229</v>
      </c>
      <c r="W381" s="143">
        <f t="shared" si="322"/>
        <v>-3.6688139302065927</v>
      </c>
      <c r="X381" s="143">
        <f t="shared" si="323"/>
        <v>96.317035323699088</v>
      </c>
      <c r="Y381" s="114">
        <f t="shared" si="271"/>
        <v>-8.6019066769999486E-2</v>
      </c>
      <c r="Z381" s="102">
        <f>V381/(X382/30)</f>
        <v>7.0124971712928632</v>
      </c>
      <c r="AC381" s="54" t="e">
        <f t="shared" si="272"/>
        <v>#DIV/0!</v>
      </c>
      <c r="AD381" s="54">
        <f t="shared" si="273"/>
        <v>-2.5830829221833218E-2</v>
      </c>
      <c r="AE381" s="54">
        <f t="shared" si="274"/>
        <v>0.12337623478797925</v>
      </c>
      <c r="AF381" s="54">
        <f t="shared" si="269"/>
        <v>0.94066721734433378</v>
      </c>
      <c r="AH381" s="115">
        <f t="shared" si="301"/>
        <v>515.89206920494757</v>
      </c>
      <c r="AI381" s="116">
        <f t="shared" si="302"/>
        <v>17.196402306831587</v>
      </c>
      <c r="AJ381" s="109">
        <f t="shared" si="303"/>
        <v>-8.2919670462996531E-2</v>
      </c>
      <c r="AK381" s="117">
        <f t="shared" si="304"/>
        <v>63.648821055486053</v>
      </c>
      <c r="AL381" s="116">
        <f t="shared" si="305"/>
        <v>2.1216273685162017</v>
      </c>
      <c r="AM381" s="109">
        <f t="shared" si="306"/>
        <v>-0.16494555954827572</v>
      </c>
      <c r="AN381" s="117">
        <f t="shared" si="307"/>
        <v>221.38369271027693</v>
      </c>
      <c r="AO381" s="114">
        <f t="shared" si="270"/>
        <v>0.5195297047757238</v>
      </c>
      <c r="AP381" s="114">
        <f t="shared" si="308"/>
        <v>0.73472932446455175</v>
      </c>
      <c r="AQ381" s="114">
        <f t="shared" si="309"/>
        <v>0.25432199372033165</v>
      </c>
      <c r="AR381" s="72">
        <f t="shared" si="310"/>
        <v>1355.6776748947034</v>
      </c>
      <c r="AS381" s="117">
        <f t="shared" si="312"/>
        <v>491.65565843862714</v>
      </c>
      <c r="AT381" s="118">
        <f t="shared" si="317"/>
        <v>0.76174026900190839</v>
      </c>
      <c r="AX381" s="119">
        <f t="shared" si="275"/>
        <v>3.5943729780681486</v>
      </c>
      <c r="AY381" s="109">
        <f t="shared" si="276"/>
        <v>-2.7932940318539101E-2</v>
      </c>
      <c r="AZ381" s="120">
        <f t="shared" si="277"/>
        <v>5.7665021090780311E-2</v>
      </c>
      <c r="BA381" s="116">
        <f t="shared" si="278"/>
        <v>15.074774938315384</v>
      </c>
      <c r="BB381" s="109">
        <f t="shared" si="279"/>
        <v>-7.0063617047597782E-2</v>
      </c>
      <c r="BC381" s="120">
        <f t="shared" si="280"/>
        <v>-0.24642360893591686</v>
      </c>
      <c r="BD381" s="120">
        <f t="shared" si="281"/>
        <v>5.3561871736516249</v>
      </c>
      <c r="BE381" s="120">
        <f t="shared" si="282"/>
        <v>4.0587028571614434</v>
      </c>
      <c r="BF381" s="121"/>
      <c r="BG381" s="121" t="e">
        <f t="shared" si="283"/>
        <v>#DIV/0!</v>
      </c>
      <c r="BH381" s="120">
        <f t="shared" si="284"/>
        <v>0.57122279421512312</v>
      </c>
      <c r="BI381" s="120">
        <f t="shared" si="285"/>
        <v>1.1099733015271867</v>
      </c>
      <c r="BJ381" s="120">
        <f>SUM(L381:M381)*'[12]Yellow Grease Complex'!$BH$119/S381</f>
        <v>0</v>
      </c>
      <c r="BK381" s="120">
        <f>SUM(L381:M381)*'[12]Yellow Grease Complex'!$BH$120/S381</f>
        <v>0</v>
      </c>
      <c r="BL381" s="120">
        <f t="shared" si="266"/>
        <v>0.19883916468061338</v>
      </c>
      <c r="BM381" s="120">
        <f t="shared" si="267"/>
        <v>0.36612732732945341</v>
      </c>
      <c r="BN381" s="4">
        <f t="shared" si="296"/>
        <v>21.749323788072616</v>
      </c>
      <c r="BO381" s="109">
        <f t="shared" si="324"/>
        <v>0.14208088691042028</v>
      </c>
      <c r="BP381" s="109">
        <f t="shared" si="324"/>
        <v>7.311873277840758E-2</v>
      </c>
      <c r="BQ381" s="109">
        <f t="shared" si="325"/>
        <v>0.5195297047757238</v>
      </c>
      <c r="BR381" s="109">
        <f t="shared" si="262"/>
        <v>1.4377749422068329E-2</v>
      </c>
      <c r="BS381" s="109">
        <f t="shared" si="262"/>
        <v>5.0247959664705924E-2</v>
      </c>
      <c r="BT381" s="109">
        <f t="shared" si="262"/>
        <v>2.0944153961347373E-2</v>
      </c>
      <c r="BU381" s="109" cm="1">
        <f t="array" ref="BU381">SUM(K381:M381/$P381)</f>
        <v>0.16875213067221004</v>
      </c>
    </row>
    <row r="382" spans="1:154">
      <c r="A382" s="30">
        <v>47604</v>
      </c>
      <c r="B382" s="132">
        <f t="shared" si="319"/>
        <v>117.85045525654253</v>
      </c>
      <c r="C382" s="132">
        <f t="shared" si="289"/>
        <v>64.76309614546355</v>
      </c>
      <c r="D382" s="132">
        <f t="shared" si="313"/>
        <v>0</v>
      </c>
      <c r="E382" s="132">
        <f t="shared" si="313"/>
        <v>0</v>
      </c>
      <c r="F382" s="132">
        <f t="shared" si="260"/>
        <v>500.83217369572662</v>
      </c>
      <c r="G382" s="132">
        <f t="shared" si="292"/>
        <v>0</v>
      </c>
      <c r="H382" s="132">
        <f t="shared" si="314"/>
        <v>10.19319477618912</v>
      </c>
      <c r="I382" s="132">
        <f t="shared" si="314"/>
        <v>43.780772347238042</v>
      </c>
      <c r="J382" s="132">
        <f t="shared" si="314"/>
        <v>23.776788982384716</v>
      </c>
      <c r="K382" s="132">
        <f t="shared" si="314"/>
        <v>15.925970605361478</v>
      </c>
      <c r="L382" s="132">
        <f t="shared" si="314"/>
        <v>52.915162120114452</v>
      </c>
      <c r="M382" s="132">
        <f t="shared" si="250"/>
        <v>84.847179410623312</v>
      </c>
      <c r="N382" s="132">
        <v>5</v>
      </c>
      <c r="O382" s="132">
        <f t="shared" si="251"/>
        <v>5.7525622446811013</v>
      </c>
      <c r="P382" s="132">
        <f t="shared" si="320"/>
        <v>925.63735558432495</v>
      </c>
      <c r="Q382" s="144">
        <f t="shared" si="318"/>
        <v>7.7408668898864628</v>
      </c>
      <c r="R382" s="135">
        <f t="shared" ref="R382:R389" si="326">R381</f>
        <v>1847.3333333333305</v>
      </c>
      <c r="S382" s="141">
        <f>[3]Biodiesel!$V23</f>
        <v>119.57799672200558</v>
      </c>
      <c r="T382" s="142">
        <f t="shared" si="316"/>
        <v>44.636923448625659</v>
      </c>
      <c r="U382" s="142">
        <f t="shared" si="316"/>
        <v>56.712111291684487</v>
      </c>
      <c r="V382" s="141">
        <f t="shared" si="321"/>
        <v>21.890166331592027</v>
      </c>
      <c r="W382" s="143">
        <f t="shared" si="322"/>
        <v>-1.8001609827308727</v>
      </c>
      <c r="X382" s="143">
        <f t="shared" si="323"/>
        <v>101.34903474031015</v>
      </c>
      <c r="Y382" s="114">
        <f t="shared" si="271"/>
        <v>-8.8285984989421973E-2</v>
      </c>
      <c r="Z382" s="102">
        <f>V382/(X383/31)</f>
        <v>6.645436285911491</v>
      </c>
      <c r="AC382" s="54" t="e">
        <f t="shared" si="272"/>
        <v>#DIV/0!</v>
      </c>
      <c r="AD382" s="54">
        <f t="shared" si="273"/>
        <v>-2.57618513138137E-2</v>
      </c>
      <c r="AE382" s="54">
        <f t="shared" si="274"/>
        <v>0.11450431005840618</v>
      </c>
      <c r="AF382" s="54">
        <f t="shared" si="269"/>
        <v>0.94934328474259366</v>
      </c>
      <c r="AH382" s="115">
        <f t="shared" si="301"/>
        <v>565.5952698411902</v>
      </c>
      <c r="AI382" s="116">
        <f t="shared" si="302"/>
        <v>18.853175661373008</v>
      </c>
      <c r="AJ382" s="109">
        <f t="shared" si="303"/>
        <v>-7.0238768100461035E-2</v>
      </c>
      <c r="AK382" s="117">
        <f t="shared" si="304"/>
        <v>64.76309614546355</v>
      </c>
      <c r="AL382" s="116">
        <f t="shared" si="305"/>
        <v>2.1587698715154517</v>
      </c>
      <c r="AM382" s="109">
        <f t="shared" si="306"/>
        <v>-0.18247316337579644</v>
      </c>
      <c r="AN382" s="117">
        <f t="shared" si="307"/>
        <v>231.43906824191112</v>
      </c>
      <c r="AO382" s="114">
        <f t="shared" si="270"/>
        <v>0.5410673744682305</v>
      </c>
      <c r="AP382" s="114">
        <f t="shared" si="308"/>
        <v>0.73835149475605977</v>
      </c>
      <c r="AQ382" s="114">
        <f t="shared" si="309"/>
        <v>0.25003211770317019</v>
      </c>
      <c r="AR382" s="72">
        <f t="shared" si="310"/>
        <v>1407.9344775332916</v>
      </c>
      <c r="AS382" s="117">
        <f t="shared" si="312"/>
        <v>439.39885580003897</v>
      </c>
      <c r="AT382" s="118">
        <f t="shared" si="317"/>
        <v>0.76188244010050732</v>
      </c>
      <c r="AX382" s="119">
        <f t="shared" si="275"/>
        <v>3.8573547329679219</v>
      </c>
      <c r="AY382" s="109">
        <f t="shared" si="276"/>
        <v>-2.8089431133473619E-2</v>
      </c>
      <c r="AZ382" s="120">
        <f t="shared" si="277"/>
        <v>6.0603186314894586E-2</v>
      </c>
      <c r="BA382" s="116">
        <f t="shared" si="278"/>
        <v>16.694405789857555</v>
      </c>
      <c r="BB382" s="109">
        <f t="shared" si="279"/>
        <v>-5.343487795936297E-2</v>
      </c>
      <c r="BC382" s="120">
        <f t="shared" si="280"/>
        <v>-0.11862488894615453</v>
      </c>
      <c r="BD382" s="120">
        <f t="shared" si="281"/>
        <v>5.5806675543623374</v>
      </c>
      <c r="BE382" s="120">
        <f t="shared" si="282"/>
        <v>4.1883305242189257</v>
      </c>
      <c r="BF382" s="121"/>
      <c r="BG382" s="121" t="e">
        <f t="shared" si="283"/>
        <v>#DIV/0!</v>
      </c>
      <c r="BH382" s="120">
        <f t="shared" si="284"/>
        <v>0.54159709913876986</v>
      </c>
      <c r="BI382" s="120">
        <f t="shared" si="285"/>
        <v>0.98555301549766527</v>
      </c>
      <c r="BJ382" s="120">
        <f>SUM(L382:M382)*'[12]Yellow Grease Complex'!$BH$119/S382</f>
        <v>0</v>
      </c>
      <c r="BK382" s="120">
        <f>SUM(L382:M382)*'[12]Yellow Grease Complex'!$BH$120/S382</f>
        <v>0</v>
      </c>
      <c r="BL382" s="120">
        <f t="shared" si="266"/>
        <v>0.14128500258285431</v>
      </c>
      <c r="BM382" s="120">
        <f t="shared" si="267"/>
        <v>0.40408596688971438</v>
      </c>
      <c r="BN382" s="4">
        <f t="shared" si="296"/>
        <v>22.120163004936558</v>
      </c>
      <c r="BO382" s="109">
        <f t="shared" si="324"/>
        <v>0.12731817114505642</v>
      </c>
      <c r="BP382" s="109">
        <f t="shared" si="324"/>
        <v>6.9965949142772765E-2</v>
      </c>
      <c r="BQ382" s="109">
        <f t="shared" si="325"/>
        <v>0.5410673744682305</v>
      </c>
      <c r="BR382" s="109">
        <f t="shared" si="262"/>
        <v>1.1012082339475685E-2</v>
      </c>
      <c r="BS382" s="109">
        <f t="shared" si="262"/>
        <v>4.7297974831191483E-2</v>
      </c>
      <c r="BT382" s="109">
        <f t="shared" si="262"/>
        <v>2.5686937588398424E-2</v>
      </c>
      <c r="BU382" s="109" cm="1">
        <f t="array" ref="BU382">SUM(K382:M382/$P382)</f>
        <v>0.16603512294410458</v>
      </c>
    </row>
    <row r="383" spans="1:154">
      <c r="A383" s="30">
        <v>47635</v>
      </c>
      <c r="B383" s="132">
        <f t="shared" si="319"/>
        <v>171.34788695179836</v>
      </c>
      <c r="C383" s="132">
        <f t="shared" si="289"/>
        <v>67.537982914456819</v>
      </c>
      <c r="D383" s="132">
        <f t="shared" ref="D383:E398" si="327">$P383*AVERAGE(D371/$P371,D359/$P359,D347/$P347,D335/$P335,D323/$P323)</f>
        <v>3.3480067799238393E-2</v>
      </c>
      <c r="E383" s="132">
        <f t="shared" si="327"/>
        <v>0</v>
      </c>
      <c r="F383" s="132">
        <f t="shared" ref="F383:F410" si="328">P383-SUM(G383:O383,B383:E383)</f>
        <v>432.19584799962183</v>
      </c>
      <c r="G383" s="132">
        <f t="shared" si="292"/>
        <v>0</v>
      </c>
      <c r="H383" s="132">
        <f t="shared" ref="H383:L398" si="329">$P383*AVERAGE(H371/$P371,H359/$P359,H347/$P347,H335/$P335,H323/$P323)</f>
        <v>10.703883362899379</v>
      </c>
      <c r="I383" s="132">
        <f t="shared" si="329"/>
        <v>48.218905931270669</v>
      </c>
      <c r="J383" s="132">
        <f t="shared" si="329"/>
        <v>16.859304225482607</v>
      </c>
      <c r="K383" s="132">
        <f t="shared" si="329"/>
        <v>18.695162855170683</v>
      </c>
      <c r="L383" s="132">
        <f t="shared" si="329"/>
        <v>50.684588862057517</v>
      </c>
      <c r="M383" s="132">
        <f t="shared" ref="M383:M434" si="330">$P383*AVERAGE(M371/$P371,M359/$P359,M347/$P347,M335/$P335,M323/$P323)*1.25</f>
        <v>89.00526052737348</v>
      </c>
      <c r="N383" s="132">
        <v>5</v>
      </c>
      <c r="O383" s="132">
        <f t="shared" ref="O383:O446" si="331">$P383*AVERAGE(O371/$P371,O359/$P359,O347/$P347,O335/$P335,O323/$P323)</f>
        <v>6.8028867904666424</v>
      </c>
      <c r="P383" s="132">
        <f t="shared" si="320"/>
        <v>917.08519048839719</v>
      </c>
      <c r="Q383" s="144">
        <f t="shared" si="318"/>
        <v>7.6853932863378063</v>
      </c>
      <c r="R383" s="135">
        <f t="shared" si="326"/>
        <v>1847.3333333333305</v>
      </c>
      <c r="S383" s="141">
        <f>[3]Biodiesel!$V24</f>
        <v>119.32833575591818</v>
      </c>
      <c r="T383" s="142">
        <f t="shared" si="316"/>
        <v>45.559644180896527</v>
      </c>
      <c r="U383" s="142">
        <f t="shared" si="316"/>
        <v>56.554818599823129</v>
      </c>
      <c r="V383" s="141">
        <f t="shared" si="321"/>
        <v>23.035479098867814</v>
      </c>
      <c r="W383" s="143">
        <f t="shared" si="322"/>
        <v>1.1453127672757866</v>
      </c>
      <c r="X383" s="143">
        <f t="shared" si="323"/>
        <v>102.11446278071966</v>
      </c>
      <c r="Y383" s="114">
        <f t="shared" si="271"/>
        <v>-7.8424079636740918E-2</v>
      </c>
      <c r="Z383" s="102">
        <f>V383/(X384/30)</f>
        <v>6.4683883558039268</v>
      </c>
      <c r="AC383" s="54" t="e">
        <f t="shared" si="272"/>
        <v>#DIV/0!</v>
      </c>
      <c r="AD383" s="54">
        <f t="shared" si="273"/>
        <v>-2.577806696882079E-2</v>
      </c>
      <c r="AE383" s="54">
        <f t="shared" si="274"/>
        <v>0.13520584779644834</v>
      </c>
      <c r="AF383" s="54">
        <f t="shared" si="269"/>
        <v>0.95619569828179518</v>
      </c>
      <c r="AH383" s="115">
        <f t="shared" si="301"/>
        <v>499.76731098187787</v>
      </c>
      <c r="AI383" s="116">
        <f t="shared" si="302"/>
        <v>16.658910366062596</v>
      </c>
      <c r="AJ383" s="109">
        <f t="shared" si="303"/>
        <v>-0.1164025674420226</v>
      </c>
      <c r="AK383" s="117">
        <f t="shared" si="304"/>
        <v>67.571462982256051</v>
      </c>
      <c r="AL383" s="116">
        <f t="shared" si="305"/>
        <v>2.2523820994085351</v>
      </c>
      <c r="AM383" s="109">
        <f t="shared" si="306"/>
        <v>-0.21397841841455156</v>
      </c>
      <c r="AN383" s="117">
        <f t="shared" si="307"/>
        <v>234.16710576425433</v>
      </c>
      <c r="AO383" s="114">
        <f t="shared" si="270"/>
        <v>0.47127121065977995</v>
      </c>
      <c r="AP383" s="114">
        <f t="shared" si="308"/>
        <v>0.73179155534751494</v>
      </c>
      <c r="AQ383" s="114">
        <f t="shared" si="309"/>
        <v>0.25533844422844487</v>
      </c>
      <c r="AR383" s="72">
        <f t="shared" si="310"/>
        <v>1451.8280850303377</v>
      </c>
      <c r="AS383" s="117">
        <f t="shared" si="312"/>
        <v>395.50524830299287</v>
      </c>
      <c r="AT383" s="118">
        <f t="shared" si="317"/>
        <v>0.76201133832064327</v>
      </c>
      <c r="AX383" s="119">
        <f t="shared" si="275"/>
        <v>3.8493011534167154</v>
      </c>
      <c r="AY383" s="109">
        <f t="shared" si="276"/>
        <v>-2.7504302012753556E-2</v>
      </c>
      <c r="AZ383" s="120">
        <f t="shared" si="277"/>
        <v>6.7171305127431857E-2</v>
      </c>
      <c r="BA383" s="116">
        <f t="shared" si="278"/>
        <v>14.40652826665406</v>
      </c>
      <c r="BB383" s="109">
        <f t="shared" si="279"/>
        <v>-9.8913892631741662E-2</v>
      </c>
      <c r="BC383" s="120">
        <f t="shared" si="280"/>
        <v>-0.47550424181583573</v>
      </c>
      <c r="BD383" s="120">
        <f t="shared" si="281"/>
        <v>4.8941873400938016</v>
      </c>
      <c r="BE383" s="120">
        <f t="shared" si="282"/>
        <v>3.6219045984489626</v>
      </c>
      <c r="BF383" s="121"/>
      <c r="BG383" s="121" t="e">
        <f t="shared" si="283"/>
        <v>#DIV/0!</v>
      </c>
      <c r="BH383" s="120">
        <f t="shared" si="284"/>
        <v>0.5659844536221752</v>
      </c>
      <c r="BI383" s="120">
        <f t="shared" si="285"/>
        <v>1.4359362834179159</v>
      </c>
      <c r="BJ383" s="120">
        <f>SUM(L383:M383)*'[12]Yellow Grease Complex'!$BH$119/S383</f>
        <v>0</v>
      </c>
      <c r="BK383" s="120">
        <f>SUM(L383:M383)*'[12]Yellow Grease Complex'!$BH$120/S383</f>
        <v>0</v>
      </c>
      <c r="BL383" s="120">
        <f t="shared" si="266"/>
        <v>0.14696566549813359</v>
      </c>
      <c r="BM383" s="120">
        <f t="shared" si="267"/>
        <v>0.41143322923076486</v>
      </c>
      <c r="BN383" s="4">
        <f t="shared" si="296"/>
        <v>25.334777250562865</v>
      </c>
      <c r="BO383" s="109">
        <f t="shared" si="324"/>
        <v>0.18683966192993084</v>
      </c>
      <c r="BP383" s="109">
        <f t="shared" si="324"/>
        <v>7.3644175715550708E-2</v>
      </c>
      <c r="BQ383" s="109">
        <f t="shared" si="325"/>
        <v>0.47127121065977995</v>
      </c>
      <c r="BR383" s="109">
        <f t="shared" si="262"/>
        <v>1.1671634733518035E-2</v>
      </c>
      <c r="BS383" s="109">
        <f t="shared" si="262"/>
        <v>5.2578437021310431E-2</v>
      </c>
      <c r="BT383" s="109">
        <f t="shared" si="262"/>
        <v>1.8383574830713515E-2</v>
      </c>
      <c r="BU383" s="109" cm="1">
        <f t="array" ref="BU383">SUM(K383:M383/$P383)</f>
        <v>0.17270479764290286</v>
      </c>
    </row>
    <row r="384" spans="1:154">
      <c r="A384" s="30">
        <v>47665</v>
      </c>
      <c r="B384" s="132">
        <f t="shared" si="319"/>
        <v>138.79227152424025</v>
      </c>
      <c r="C384" s="132">
        <f t="shared" si="289"/>
        <v>63.389797085477994</v>
      </c>
      <c r="D384" s="132">
        <f t="shared" si="327"/>
        <v>3.047787099692786E-2</v>
      </c>
      <c r="E384" s="132">
        <f t="shared" si="327"/>
        <v>0</v>
      </c>
      <c r="F384" s="132">
        <f t="shared" si="328"/>
        <v>465.30901230736947</v>
      </c>
      <c r="G384" s="132">
        <f t="shared" si="292"/>
        <v>0</v>
      </c>
      <c r="H384" s="132">
        <f t="shared" si="329"/>
        <v>10.931951566240857</v>
      </c>
      <c r="I384" s="132">
        <f t="shared" si="329"/>
        <v>49.643190315182238</v>
      </c>
      <c r="J384" s="132">
        <f t="shared" si="329"/>
        <v>17.732754633751668</v>
      </c>
      <c r="K384" s="132">
        <f t="shared" si="329"/>
        <v>17.384065520363215</v>
      </c>
      <c r="L384" s="132">
        <f t="shared" si="329"/>
        <v>47.107534191406167</v>
      </c>
      <c r="M384" s="132">
        <f t="shared" si="330"/>
        <v>84.621643377407807</v>
      </c>
      <c r="N384" s="132">
        <v>5</v>
      </c>
      <c r="O384" s="132">
        <f t="shared" si="331"/>
        <v>9.8664329298214586</v>
      </c>
      <c r="P384" s="132">
        <f t="shared" si="320"/>
        <v>909.80913132225805</v>
      </c>
      <c r="Q384" s="144">
        <f t="shared" si="318"/>
        <v>7.5403233858859124</v>
      </c>
      <c r="R384" s="135">
        <f t="shared" si="326"/>
        <v>1847.3333333333305</v>
      </c>
      <c r="S384" s="141">
        <f>[3]Biodiesel!$V25</f>
        <v>120.6591660279786</v>
      </c>
      <c r="T384" s="142">
        <f t="shared" ref="T384:U399" si="332">($S384+$V383)*AVERAGE(T383/($S383+$V382),T336/($S336+$V335),T348/($S348+$V347),T360/($S360+$V359),T372/($S372+$V371))</f>
        <v>46.819356988230048</v>
      </c>
      <c r="U384" s="142">
        <f t="shared" si="332"/>
        <v>60.017823303512834</v>
      </c>
      <c r="V384" s="141">
        <f t="shared" si="321"/>
        <v>26.433695469605901</v>
      </c>
      <c r="W384" s="143">
        <f t="shared" si="322"/>
        <v>3.398216370738087</v>
      </c>
      <c r="X384" s="143">
        <f t="shared" si="323"/>
        <v>106.83718029174288</v>
      </c>
      <c r="Y384" s="114">
        <f t="shared" si="271"/>
        <v>-6.1506903988801098E-2</v>
      </c>
      <c r="Z384" s="102">
        <f>V384/(X385/31)</f>
        <v>7.2675389358879334</v>
      </c>
      <c r="AC384" s="54" t="e">
        <f t="shared" si="272"/>
        <v>#DIV/0!</v>
      </c>
      <c r="AD384" s="54">
        <f t="shared" si="273"/>
        <v>-2.5744014520800218E-2</v>
      </c>
      <c r="AE384" s="54">
        <f t="shared" si="274"/>
        <v>0.11994848116826028</v>
      </c>
      <c r="AF384" s="54">
        <f t="shared" si="269"/>
        <v>0.97459215260654186</v>
      </c>
      <c r="AH384" s="115">
        <f t="shared" si="301"/>
        <v>528.72928726384441</v>
      </c>
      <c r="AI384" s="116">
        <f t="shared" si="302"/>
        <v>17.624309575461481</v>
      </c>
      <c r="AJ384" s="109">
        <f t="shared" si="303"/>
        <v>-0.1026918408166777</v>
      </c>
      <c r="AK384" s="117">
        <f t="shared" si="304"/>
        <v>63.42027495647492</v>
      </c>
      <c r="AL384" s="116">
        <f t="shared" si="305"/>
        <v>2.1140091652158306</v>
      </c>
      <c r="AM384" s="109">
        <f t="shared" si="306"/>
        <v>-0.19809282822805085</v>
      </c>
      <c r="AN384" s="117">
        <f t="shared" si="307"/>
        <v>227.42113960435194</v>
      </c>
      <c r="AO384" s="114">
        <f t="shared" si="270"/>
        <v>0.51143585647587342</v>
      </c>
      <c r="AP384" s="114">
        <f t="shared" si="308"/>
        <v>0.73369406374054713</v>
      </c>
      <c r="AQ384" s="114">
        <f t="shared" si="309"/>
        <v>0.24996576949478699</v>
      </c>
      <c r="AR384" s="72">
        <f t="shared" si="310"/>
        <v>1420.6643742003932</v>
      </c>
      <c r="AS384" s="117">
        <f t="shared" si="312"/>
        <v>426.66895913293729</v>
      </c>
      <c r="AT384" s="118">
        <f t="shared" si="317"/>
        <v>0.76213064480781589</v>
      </c>
      <c r="AX384" s="119">
        <f t="shared" si="275"/>
        <v>3.892231162192858</v>
      </c>
      <c r="AY384" s="109">
        <f t="shared" si="276"/>
        <v>-2.8119267096129441E-2</v>
      </c>
      <c r="AZ384" s="120">
        <f t="shared" si="277"/>
        <v>5.3762152314742462E-2</v>
      </c>
      <c r="BA384" s="116">
        <f t="shared" si="278"/>
        <v>15.51030041024565</v>
      </c>
      <c r="BB384" s="109">
        <f t="shared" si="279"/>
        <v>-8.7902227349017203E-2</v>
      </c>
      <c r="BC384" s="120">
        <f t="shared" si="280"/>
        <v>-0.37540356291955312</v>
      </c>
      <c r="BD384" s="120">
        <f t="shared" si="281"/>
        <v>4.9489258872241901</v>
      </c>
      <c r="BE384" s="120">
        <f t="shared" si="282"/>
        <v>3.8563917489656196</v>
      </c>
      <c r="BF384" s="121"/>
      <c r="BG384" s="121" t="e">
        <f t="shared" si="283"/>
        <v>#DIV/0!</v>
      </c>
      <c r="BH384" s="120">
        <f t="shared" si="284"/>
        <v>0.52536246662585984</v>
      </c>
      <c r="BI384" s="120">
        <f t="shared" si="285"/>
        <v>1.1502836965743399</v>
      </c>
      <c r="BJ384" s="120">
        <f>SUM(L384:M384)*'[12]Yellow Grease Complex'!$BH$119/S384</f>
        <v>0</v>
      </c>
      <c r="BK384" s="120">
        <f>SUM(L384:M384)*'[12]Yellow Grease Complex'!$BH$120/S384</f>
        <v>0</v>
      </c>
      <c r="BL384" s="120">
        <f t="shared" si="266"/>
        <v>0.16211706400962889</v>
      </c>
      <c r="BM384" s="120">
        <f t="shared" si="267"/>
        <v>0.42916323482572472</v>
      </c>
      <c r="BN384" s="4">
        <f t="shared" si="296"/>
        <v>19.623185594881079</v>
      </c>
      <c r="BO384" s="109">
        <f t="shared" si="324"/>
        <v>0.15255097662355674</v>
      </c>
      <c r="BP384" s="109">
        <f t="shared" si="324"/>
        <v>6.9673731448871415E-2</v>
      </c>
      <c r="BQ384" s="109">
        <f t="shared" si="325"/>
        <v>0.51143585647587342</v>
      </c>
      <c r="BR384" s="109">
        <f t="shared" si="262"/>
        <v>1.2015653822195719E-2</v>
      </c>
      <c r="BS384" s="109">
        <f t="shared" si="262"/>
        <v>5.4564401044243226E-2</v>
      </c>
      <c r="BT384" s="109">
        <f t="shared" si="262"/>
        <v>1.9490631631691829E-2</v>
      </c>
      <c r="BU384" s="109" cm="1">
        <f t="array" ref="BU384">SUM(K384:M384/$P384)</f>
        <v>0.16389508299665623</v>
      </c>
    </row>
    <row r="385" spans="1:73">
      <c r="A385" s="30">
        <v>47696</v>
      </c>
      <c r="B385" s="132">
        <f t="shared" si="319"/>
        <v>159.35931551877292</v>
      </c>
      <c r="C385" s="132">
        <f t="shared" si="289"/>
        <v>62.313319258707061</v>
      </c>
      <c r="D385" s="132">
        <f t="shared" si="327"/>
        <v>3.078851666205026E-2</v>
      </c>
      <c r="E385" s="132">
        <f t="shared" si="327"/>
        <v>0</v>
      </c>
      <c r="F385" s="132">
        <f t="shared" si="328"/>
        <v>445.3415257231909</v>
      </c>
      <c r="G385" s="132">
        <f t="shared" si="292"/>
        <v>0</v>
      </c>
      <c r="H385" s="132">
        <f t="shared" si="329"/>
        <v>13.700986310483849</v>
      </c>
      <c r="I385" s="132">
        <f t="shared" si="329"/>
        <v>51.910902784301562</v>
      </c>
      <c r="J385" s="132">
        <f t="shared" si="329"/>
        <v>19.609422398210967</v>
      </c>
      <c r="K385" s="132">
        <f t="shared" si="329"/>
        <v>18.526294688155076</v>
      </c>
      <c r="L385" s="132">
        <f t="shared" si="329"/>
        <v>43.082089786810691</v>
      </c>
      <c r="M385" s="132">
        <f t="shared" si="330"/>
        <v>86.529714884561486</v>
      </c>
      <c r="N385" s="132">
        <v>5</v>
      </c>
      <c r="O385" s="132">
        <f t="shared" si="331"/>
        <v>14.42039283751909</v>
      </c>
      <c r="P385" s="132">
        <f t="shared" si="320"/>
        <v>919.82475270737564</v>
      </c>
      <c r="Q385" s="144">
        <f t="shared" si="318"/>
        <v>7.6044712222583017</v>
      </c>
      <c r="R385" s="135">
        <f t="shared" si="326"/>
        <v>1847.3333333333305</v>
      </c>
      <c r="S385" s="141">
        <f>[3]Biodiesel!$V26</f>
        <v>120.95841062755906</v>
      </c>
      <c r="T385" s="142">
        <f t="shared" si="332"/>
        <v>49.092548327615845</v>
      </c>
      <c r="U385" s="142">
        <f t="shared" si="332"/>
        <v>63.661516946293126</v>
      </c>
      <c r="V385" s="141">
        <f t="shared" si="321"/>
        <v>29.740298030034001</v>
      </c>
      <c r="W385" s="143">
        <f t="shared" si="322"/>
        <v>3.3066025604281002</v>
      </c>
      <c r="X385" s="143">
        <f t="shared" si="323"/>
        <v>112.75406527390896</v>
      </c>
      <c r="Y385" s="114">
        <f t="shared" si="271"/>
        <v>-4.6612102336260008E-2</v>
      </c>
      <c r="Z385" s="102">
        <f>V385/(X386/31)</f>
        <v>8.1868394018453277</v>
      </c>
      <c r="AC385" s="54" t="e">
        <f t="shared" si="272"/>
        <v>#DIV/0!</v>
      </c>
      <c r="AD385" s="54">
        <f t="shared" si="273"/>
        <v>-2.581188681044011E-2</v>
      </c>
      <c r="AE385" s="54">
        <f t="shared" si="274"/>
        <v>0.12280061451757811</v>
      </c>
      <c r="AF385" s="54">
        <f t="shared" si="269"/>
        <v>0.96637093957173814</v>
      </c>
      <c r="AH385" s="115">
        <f t="shared" si="301"/>
        <v>507.68563349856004</v>
      </c>
      <c r="AI385" s="116">
        <f t="shared" si="302"/>
        <v>16.922854449952002</v>
      </c>
      <c r="AJ385" s="109">
        <f t="shared" si="303"/>
        <v>-0.10622698431692545</v>
      </c>
      <c r="AK385" s="117">
        <f t="shared" si="304"/>
        <v>62.34410777536911</v>
      </c>
      <c r="AL385" s="116">
        <f t="shared" si="305"/>
        <v>2.0781369258456368</v>
      </c>
      <c r="AM385" s="109">
        <f t="shared" si="306"/>
        <v>-0.19045636917365361</v>
      </c>
      <c r="AN385" s="117">
        <f t="shared" si="307"/>
        <v>233.35941085252364</v>
      </c>
      <c r="AO385" s="114">
        <f t="shared" si="270"/>
        <v>0.48415910140751306</v>
      </c>
      <c r="AP385" s="114">
        <f t="shared" si="308"/>
        <v>0.72518699573367562</v>
      </c>
      <c r="AQ385" s="114">
        <f t="shared" si="309"/>
        <v>0.25369985985445903</v>
      </c>
      <c r="AR385" s="72">
        <f t="shared" si="310"/>
        <v>1424.1877380341632</v>
      </c>
      <c r="AS385" s="117">
        <f t="shared" si="312"/>
        <v>423.14559529916733</v>
      </c>
      <c r="AT385" s="118">
        <f t="shared" si="317"/>
        <v>0.76224525123125464</v>
      </c>
      <c r="AX385" s="119">
        <f t="shared" si="275"/>
        <v>3.9018842137922278</v>
      </c>
      <c r="AY385" s="109">
        <f t="shared" si="276"/>
        <v>-2.8117553406041385E-2</v>
      </c>
      <c r="AZ385" s="120">
        <f t="shared" si="277"/>
        <v>8.9155866881741819E-2</v>
      </c>
      <c r="BA385" s="116">
        <f t="shared" si="278"/>
        <v>14.844717524106363</v>
      </c>
      <c r="BB385" s="109">
        <f t="shared" si="279"/>
        <v>-9.3016307488478334E-2</v>
      </c>
      <c r="BC385" s="120">
        <f t="shared" si="280"/>
        <v>-0.43414285196239</v>
      </c>
      <c r="BD385" s="120">
        <f t="shared" si="281"/>
        <v>4.5025927204066614</v>
      </c>
      <c r="BE385" s="120">
        <f t="shared" si="282"/>
        <v>3.681773953647872</v>
      </c>
      <c r="BF385" s="121"/>
      <c r="BG385" s="121" t="e">
        <f t="shared" si="283"/>
        <v>#DIV/0!</v>
      </c>
      <c r="BH385" s="120">
        <f t="shared" si="284"/>
        <v>0.51516317828096236</v>
      </c>
      <c r="BI385" s="120">
        <f t="shared" si="285"/>
        <v>1.3174719698446884</v>
      </c>
      <c r="BJ385" s="120">
        <f>SUM(L385:M385)*'[12]Yellow Grease Complex'!$BH$119/S385</f>
        <v>0</v>
      </c>
      <c r="BK385" s="120">
        <f>SUM(L385:M385)*'[12]Yellow Grease Complex'!$BH$120/S385</f>
        <v>0</v>
      </c>
      <c r="BL385" s="120">
        <f t="shared" si="266"/>
        <v>0.13371506739313554</v>
      </c>
      <c r="BM385" s="120">
        <f t="shared" si="267"/>
        <v>0.4332081283166318</v>
      </c>
      <c r="BN385" s="4">
        <f t="shared" si="296"/>
        <v>32.541891411835877</v>
      </c>
      <c r="BO385" s="109">
        <f t="shared" si="324"/>
        <v>0.17324964896815512</v>
      </c>
      <c r="BP385" s="109">
        <f t="shared" si="324"/>
        <v>6.7744773203043854E-2</v>
      </c>
      <c r="BQ385" s="109">
        <f t="shared" si="325"/>
        <v>0.48415910140751306</v>
      </c>
      <c r="BR385" s="109">
        <f t="shared" si="262"/>
        <v>1.4895213756921533E-2</v>
      </c>
      <c r="BS385" s="109">
        <f t="shared" si="262"/>
        <v>5.6435644541538023E-2</v>
      </c>
      <c r="BT385" s="109">
        <f t="shared" si="262"/>
        <v>2.1318650471726677E-2</v>
      </c>
      <c r="BU385" s="109" cm="1">
        <f t="array" ref="BU385">SUM(K385:M385/$P385)</f>
        <v>0.16105035108427279</v>
      </c>
    </row>
    <row r="386" spans="1:73" ht="12" thickBot="1">
      <c r="A386" s="111">
        <v>47727</v>
      </c>
      <c r="B386" s="136">
        <f t="shared" si="319"/>
        <v>133.41309224148949</v>
      </c>
      <c r="C386" s="132">
        <f t="shared" si="289"/>
        <v>51.542221156563443</v>
      </c>
      <c r="D386" s="136">
        <f t="shared" si="327"/>
        <v>0</v>
      </c>
      <c r="E386" s="136">
        <f t="shared" si="327"/>
        <v>0</v>
      </c>
      <c r="F386" s="136">
        <f t="shared" si="328"/>
        <v>458.96784165779047</v>
      </c>
      <c r="G386" s="132">
        <f t="shared" si="292"/>
        <v>0</v>
      </c>
      <c r="H386" s="132">
        <f t="shared" si="329"/>
        <v>14.224705762398962</v>
      </c>
      <c r="I386" s="132">
        <f t="shared" si="329"/>
        <v>49.950704959279882</v>
      </c>
      <c r="J386" s="132">
        <f t="shared" si="329"/>
        <v>15.417905259346703</v>
      </c>
      <c r="K386" s="132">
        <f t="shared" si="329"/>
        <v>18.6663056680725</v>
      </c>
      <c r="L386" s="132">
        <f t="shared" si="329"/>
        <v>49.239280114858211</v>
      </c>
      <c r="M386" s="132">
        <f t="shared" si="330"/>
        <v>81.75378755528962</v>
      </c>
      <c r="N386" s="132">
        <v>5</v>
      </c>
      <c r="O386" s="132">
        <f t="shared" si="331"/>
        <v>4.2019498479862731</v>
      </c>
      <c r="P386" s="136">
        <f t="shared" si="320"/>
        <v>882.37779422307551</v>
      </c>
      <c r="Q386" s="145">
        <f t="shared" si="318"/>
        <v>7.652609367878827</v>
      </c>
      <c r="R386" s="135">
        <f t="shared" si="326"/>
        <v>1847.3333333333305</v>
      </c>
      <c r="S386" s="141">
        <f>[3]Biodiesel!$V27</f>
        <v>115.30417296965148</v>
      </c>
      <c r="T386" s="142">
        <f t="shared" si="332"/>
        <v>48.723131539849931</v>
      </c>
      <c r="U386" s="142">
        <f t="shared" si="332"/>
        <v>63.890441742562942</v>
      </c>
      <c r="V386" s="141">
        <f t="shared" si="321"/>
        <v>32.57894088391258</v>
      </c>
      <c r="W386" s="143">
        <f t="shared" si="322"/>
        <v>2.8386428538785786</v>
      </c>
      <c r="X386" s="143">
        <f t="shared" si="323"/>
        <v>112.61357328241287</v>
      </c>
      <c r="Y386" s="114">
        <f t="shared" si="271"/>
        <v>-4.2158821868170104E-2</v>
      </c>
      <c r="Z386" s="102">
        <f>V386/(X387/30)</f>
        <v>8.3131450178739517</v>
      </c>
      <c r="AC386" s="54" t="e">
        <f t="shared" si="272"/>
        <v>#DIV/0!</v>
      </c>
      <c r="AD386" s="54">
        <f t="shared" si="273"/>
        <v>-2.5883269811319942E-2</v>
      </c>
      <c r="AE386" s="54">
        <f t="shared" si="274"/>
        <v>0.10096220409921025</v>
      </c>
      <c r="AF386" s="54">
        <f t="shared" si="269"/>
        <v>0.96029205813715079</v>
      </c>
      <c r="AH386" s="115">
        <f t="shared" si="301"/>
        <v>510.51006281435389</v>
      </c>
      <c r="AI386" s="116">
        <f t="shared" si="302"/>
        <v>17.017002093811797</v>
      </c>
      <c r="AJ386" s="109">
        <f t="shared" si="303"/>
        <v>-0.10196757058041106</v>
      </c>
      <c r="AK386" s="117">
        <f t="shared" si="304"/>
        <v>51.542221156563443</v>
      </c>
      <c r="AL386" s="116">
        <f t="shared" si="305"/>
        <v>1.7180740385521147</v>
      </c>
      <c r="AM386" s="109">
        <f t="shared" si="306"/>
        <v>-0.21515954465775666</v>
      </c>
      <c r="AN386" s="117">
        <f t="shared" si="307"/>
        <v>229.25268931924586</v>
      </c>
      <c r="AO386" s="114">
        <f t="shared" si="270"/>
        <v>0.52014890295591232</v>
      </c>
      <c r="AP386" s="114">
        <f t="shared" si="308"/>
        <v>0.72975902076367527</v>
      </c>
      <c r="AQ386" s="114">
        <f t="shared" si="309"/>
        <v>0.25981239648160059</v>
      </c>
      <c r="AR386" s="72">
        <f t="shared" si="310"/>
        <v>1402.8674377974264</v>
      </c>
      <c r="AS386" s="117">
        <f t="shared" si="312"/>
        <v>444.46589553590411</v>
      </c>
      <c r="AT386" s="118">
        <f t="shared" si="317"/>
        <v>0.76236315016487677</v>
      </c>
      <c r="AX386" s="119">
        <f t="shared" si="275"/>
        <v>3.7194894506339184</v>
      </c>
      <c r="AY386" s="109">
        <f t="shared" si="276"/>
        <v>-2.8028404412201668E-2</v>
      </c>
      <c r="AZ386" s="120">
        <f t="shared" si="277"/>
        <v>8.3060173972214546E-2</v>
      </c>
      <c r="BA386" s="116">
        <f t="shared" si="278"/>
        <v>15.298928055259683</v>
      </c>
      <c r="BB386" s="109">
        <f t="shared" si="279"/>
        <v>-8.7183341501379186E-2</v>
      </c>
      <c r="BC386" s="120">
        <f t="shared" si="280"/>
        <v>-0.84022226088612584</v>
      </c>
      <c r="BD386" s="120">
        <f t="shared" si="281"/>
        <v>4.533290685431802</v>
      </c>
      <c r="BE386" s="120">
        <f t="shared" si="282"/>
        <v>3.9804963674523095</v>
      </c>
      <c r="BF386" s="121"/>
      <c r="BG386" s="121" t="e">
        <f t="shared" si="283"/>
        <v>#DIV/0!</v>
      </c>
      <c r="BH386" s="120">
        <f t="shared" si="284"/>
        <v>0.44701089153234347</v>
      </c>
      <c r="BI386" s="120">
        <f t="shared" si="285"/>
        <v>1.1570534596055284</v>
      </c>
      <c r="BJ386" s="120">
        <f>SUM(L386:M386)*'[12]Yellow Grease Complex'!$BH$119/S386</f>
        <v>0</v>
      </c>
      <c r="BK386" s="120">
        <f>SUM(L386:M386)*'[12]Yellow Grease Complex'!$BH$120/S386</f>
        <v>0</v>
      </c>
      <c r="BL386" s="120">
        <f t="shared" si="266"/>
        <v>0.12367236714718977</v>
      </c>
      <c r="BM386" s="120">
        <f t="shared" si="267"/>
        <v>0.36603534064833781</v>
      </c>
      <c r="BN386" s="4">
        <f t="shared" si="296"/>
        <v>31.327528949853786</v>
      </c>
      <c r="BO386" s="109">
        <f t="shared" si="324"/>
        <v>0.15119724579986552</v>
      </c>
      <c r="BP386" s="109">
        <f t="shared" si="324"/>
        <v>5.8412872007897514E-2</v>
      </c>
      <c r="BQ386" s="109">
        <f t="shared" si="325"/>
        <v>0.52014890295591232</v>
      </c>
      <c r="BR386" s="109">
        <f t="shared" si="262"/>
        <v>1.6120879124030617E-2</v>
      </c>
      <c r="BS386" s="109">
        <f t="shared" si="262"/>
        <v>5.6609204454494418E-2</v>
      </c>
      <c r="BT386" s="109">
        <f t="shared" si="262"/>
        <v>1.7473133798569816E-2</v>
      </c>
      <c r="BU386" s="109" cm="1">
        <f t="array" ref="BU386">SUM(K386:M386/$P386)</f>
        <v>0.16960917910450574</v>
      </c>
    </row>
    <row r="387" spans="1:73">
      <c r="A387" s="84">
        <v>47757</v>
      </c>
      <c r="B387" s="139">
        <f>$P387*AVERAGE(B375/$P375,B363/$P363,B351/$P351,B339/$P339,B327/$P327)</f>
        <v>127.39198603260033</v>
      </c>
      <c r="C387" s="139">
        <f t="shared" si="289"/>
        <v>48.151104162615049</v>
      </c>
      <c r="D387" s="139">
        <f t="shared" si="327"/>
        <v>0</v>
      </c>
      <c r="E387" s="139">
        <f t="shared" si="327"/>
        <v>0</v>
      </c>
      <c r="F387" s="139">
        <f t="shared" si="328"/>
        <v>443.05703757056096</v>
      </c>
      <c r="G387" s="139">
        <f t="shared" si="292"/>
        <v>0</v>
      </c>
      <c r="H387" s="139">
        <f t="shared" si="329"/>
        <v>13.08527186204333</v>
      </c>
      <c r="I387" s="139">
        <f t="shared" si="329"/>
        <v>43.552230134793255</v>
      </c>
      <c r="J387" s="139">
        <f t="shared" si="329"/>
        <v>14.714992781212784</v>
      </c>
      <c r="K387" s="139">
        <f t="shared" si="329"/>
        <v>19.10746983921586</v>
      </c>
      <c r="L387" s="139">
        <f t="shared" si="329"/>
        <v>65.25640891160009</v>
      </c>
      <c r="M387" s="139">
        <f t="shared" si="330"/>
        <v>77.134293538164343</v>
      </c>
      <c r="N387" s="139">
        <v>10</v>
      </c>
      <c r="O387" s="139">
        <f t="shared" si="331"/>
        <v>10.693249016768524</v>
      </c>
      <c r="P387" s="139">
        <f t="shared" si="320"/>
        <v>872.14404384957459</v>
      </c>
      <c r="Q387" s="144">
        <f t="shared" si="318"/>
        <v>7.329947081857128</v>
      </c>
      <c r="R387" s="135">
        <f t="shared" si="326"/>
        <v>1847.3333333333305</v>
      </c>
      <c r="S387" s="141">
        <f>[3]Biodiesel!$V28</f>
        <v>118.98367534034183</v>
      </c>
      <c r="T387" s="142">
        <f t="shared" si="332"/>
        <v>50.740058895310113</v>
      </c>
      <c r="U387" s="142">
        <f t="shared" si="332"/>
        <v>66.828950717291931</v>
      </c>
      <c r="V387" s="141">
        <f t="shared" si="321"/>
        <v>36.516053027307422</v>
      </c>
      <c r="W387" s="143">
        <f t="shared" si="322"/>
        <v>3.9371121433948417</v>
      </c>
      <c r="X387" s="143">
        <f t="shared" si="323"/>
        <v>117.56900961260204</v>
      </c>
      <c r="Y387" s="114">
        <f t="shared" si="271"/>
        <v>-3.9527291638429829E-2</v>
      </c>
      <c r="Z387" s="102">
        <f>V387/(X388/31)</f>
        <v>10.013030983714353</v>
      </c>
      <c r="AC387" s="54" t="e">
        <f t="shared" si="272"/>
        <v>#DIV/0!</v>
      </c>
      <c r="AD387" s="54">
        <f t="shared" si="273"/>
        <v>-2.5669307828421695E-2</v>
      </c>
      <c r="AE387" s="54">
        <f t="shared" si="274"/>
        <v>9.8025867390387642E-2</v>
      </c>
      <c r="AF387" s="54">
        <f t="shared" si="269"/>
        <v>1.0025638545453333</v>
      </c>
      <c r="AH387" s="115">
        <f t="shared" si="301"/>
        <v>491.20814173317603</v>
      </c>
      <c r="AI387" s="116">
        <f t="shared" si="302"/>
        <v>16.3736047244392</v>
      </c>
      <c r="AJ387" s="109">
        <f t="shared" si="303"/>
        <v>-9.9733556000127344E-2</v>
      </c>
      <c r="AK387" s="117">
        <f t="shared" si="304"/>
        <v>48.151104162615049</v>
      </c>
      <c r="AL387" s="116">
        <f t="shared" si="305"/>
        <v>1.6050368054205015</v>
      </c>
      <c r="AM387" s="109">
        <f t="shared" si="306"/>
        <v>-0.20380346724088172</v>
      </c>
      <c r="AN387" s="117">
        <f t="shared" si="307"/>
        <v>232.85066706702966</v>
      </c>
      <c r="AO387" s="114">
        <f t="shared" si="270"/>
        <v>0.50800901605076887</v>
      </c>
      <c r="AP387" s="114">
        <f t="shared" si="308"/>
        <v>0.70928665067220364</v>
      </c>
      <c r="AQ387" s="114">
        <f t="shared" si="309"/>
        <v>0.26698647856292784</v>
      </c>
      <c r="AR387" s="72">
        <f t="shared" si="310"/>
        <v>1400.9368225556377</v>
      </c>
      <c r="AS387" s="117">
        <f t="shared" si="312"/>
        <v>446.39651077769281</v>
      </c>
      <c r="AT387" s="118">
        <f t="shared" si="317"/>
        <v>0.76249004350599825</v>
      </c>
      <c r="AX387" s="119">
        <f t="shared" si="275"/>
        <v>3.8381830754948978</v>
      </c>
      <c r="AY387" s="109">
        <f t="shared" si="276"/>
        <v>-2.8054548701769932E-2</v>
      </c>
      <c r="AZ387" s="120">
        <f t="shared" si="277"/>
        <v>3.0550737585746557E-2</v>
      </c>
      <c r="BA387" s="116">
        <f t="shared" si="278"/>
        <v>14.768567919018698</v>
      </c>
      <c r="BB387" s="109">
        <f t="shared" si="279"/>
        <v>-8.6760684595571069E-2</v>
      </c>
      <c r="BC387" s="120">
        <f t="shared" si="280"/>
        <v>0.11663491785373914</v>
      </c>
      <c r="BD387" s="120">
        <f t="shared" si="281"/>
        <v>4.1780409935555349</v>
      </c>
      <c r="BE387" s="120">
        <f t="shared" si="282"/>
        <v>3.7236792047584442</v>
      </c>
      <c r="BF387" s="121"/>
      <c r="BG387" s="121" t="e">
        <f t="shared" si="283"/>
        <v>#DIV/0!</v>
      </c>
      <c r="BH387" s="120">
        <f t="shared" si="284"/>
        <v>0.40468664314565217</v>
      </c>
      <c r="BI387" s="120">
        <f t="shared" si="285"/>
        <v>1.07066776739084</v>
      </c>
      <c r="BJ387" s="120">
        <f>SUM(L387:M387)*'[12]Yellow Grease Complex'!$BH$119/S387</f>
        <v>0</v>
      </c>
      <c r="BK387" s="120">
        <f>SUM(L387:M387)*'[12]Yellow Grease Complex'!$BH$120/S387</f>
        <v>0</v>
      </c>
      <c r="BL387" s="120">
        <f t="shared" si="266"/>
        <v>0.21331248555065918</v>
      </c>
      <c r="BM387" s="120">
        <f t="shared" si="267"/>
        <v>0.40869195414088788</v>
      </c>
      <c r="BN387" s="4">
        <f t="shared" si="296"/>
        <v>11.151019218797501</v>
      </c>
      <c r="BO387" s="109">
        <f t="shared" si="324"/>
        <v>0.1460675985016216</v>
      </c>
      <c r="BP387" s="109">
        <f t="shared" si="324"/>
        <v>5.5210036119813302E-2</v>
      </c>
      <c r="BQ387" s="109">
        <f t="shared" si="325"/>
        <v>0.50800901605076887</v>
      </c>
      <c r="BR387" s="109">
        <f t="shared" si="262"/>
        <v>1.50035673055634E-2</v>
      </c>
      <c r="BS387" s="109">
        <f t="shared" si="262"/>
        <v>4.9936969061391702E-2</v>
      </c>
      <c r="BT387" s="109">
        <f t="shared" si="262"/>
        <v>1.6872204637506865E-2</v>
      </c>
      <c r="BU387" s="109" cm="1">
        <f t="array" ref="BU387">SUM(K387:M387/$P387)</f>
        <v>0.18517373755846589</v>
      </c>
    </row>
    <row r="388" spans="1:73">
      <c r="A388" s="30">
        <v>47788</v>
      </c>
      <c r="B388" s="132">
        <f t="shared" ref="B388:B446" si="333">$P388*AVERAGE(B376/$P376,B364/$P364,B352/$P352,B340/$P340,B328/$P328)</f>
        <v>112.01721723313827</v>
      </c>
      <c r="C388" s="132">
        <f t="shared" si="289"/>
        <v>53.22733755399662</v>
      </c>
      <c r="D388" s="132">
        <f t="shared" si="327"/>
        <v>0</v>
      </c>
      <c r="E388" s="132">
        <f t="shared" si="327"/>
        <v>0</v>
      </c>
      <c r="F388" s="132">
        <f t="shared" si="328"/>
        <v>399.72958303528918</v>
      </c>
      <c r="G388" s="132">
        <f t="shared" si="292"/>
        <v>0</v>
      </c>
      <c r="H388" s="132">
        <f t="shared" si="329"/>
        <v>13.671749568179004</v>
      </c>
      <c r="I388" s="132">
        <f t="shared" si="329"/>
        <v>46.012582149563386</v>
      </c>
      <c r="J388" s="132">
        <f t="shared" si="329"/>
        <v>24.015785398955337</v>
      </c>
      <c r="K388" s="132">
        <f t="shared" si="329"/>
        <v>21.102837504854079</v>
      </c>
      <c r="L388" s="132">
        <f t="shared" si="329"/>
        <v>69.909792500848042</v>
      </c>
      <c r="M388" s="132">
        <f t="shared" si="330"/>
        <v>80.763875124416543</v>
      </c>
      <c r="N388" s="132">
        <v>10</v>
      </c>
      <c r="O388" s="132">
        <f t="shared" si="331"/>
        <v>9.5051565146353951</v>
      </c>
      <c r="P388" s="132">
        <f t="shared" si="320"/>
        <v>839.95591658387582</v>
      </c>
      <c r="Q388" s="144">
        <f t="shared" si="318"/>
        <v>7.460638132088012</v>
      </c>
      <c r="R388" s="135">
        <f t="shared" si="326"/>
        <v>1847.3333333333305</v>
      </c>
      <c r="S388" s="141">
        <f>[3]Biodiesel!$V29</f>
        <v>112.58499631167568</v>
      </c>
      <c r="T388" s="142">
        <f t="shared" si="332"/>
        <v>49.157658612253591</v>
      </c>
      <c r="U388" s="142">
        <f t="shared" si="332"/>
        <v>63.894787314225852</v>
      </c>
      <c r="V388" s="141">
        <f t="shared" si="321"/>
        <v>36.679163509227422</v>
      </c>
      <c r="W388" s="143">
        <f t="shared" si="322"/>
        <v>0.16311048192000044</v>
      </c>
      <c r="X388" s="143">
        <f t="shared" si="323"/>
        <v>113.05244592647944</v>
      </c>
      <c r="Y388" s="114">
        <f t="shared" si="271"/>
        <v>-2.5642385045360871E-2</v>
      </c>
      <c r="Z388" s="102">
        <f>V388/(X389/30)</f>
        <v>7.4453496691087508</v>
      </c>
      <c r="AC388" s="54" t="e">
        <f t="shared" si="272"/>
        <v>#DIV/0!</v>
      </c>
      <c r="AD388" s="54">
        <f t="shared" si="273"/>
        <v>-2.5755855646549364E-2</v>
      </c>
      <c r="AE388" s="54">
        <f t="shared" si="274"/>
        <v>0.11751081644750933</v>
      </c>
      <c r="AF388" s="54">
        <f t="shared" si="269"/>
        <v>0.98500153336659746</v>
      </c>
      <c r="AH388" s="115">
        <f t="shared" si="301"/>
        <v>452.9569205892858</v>
      </c>
      <c r="AI388" s="116">
        <f t="shared" si="302"/>
        <v>15.098564019642859</v>
      </c>
      <c r="AJ388" s="109">
        <f t="shared" si="303"/>
        <v>-0.10486921903423618</v>
      </c>
      <c r="AK388" s="117">
        <f t="shared" si="304"/>
        <v>53.22733755399662</v>
      </c>
      <c r="AL388" s="116">
        <f t="shared" si="305"/>
        <v>1.7742445851332207</v>
      </c>
      <c r="AM388" s="109">
        <f t="shared" si="306"/>
        <v>-0.16870788283809757</v>
      </c>
      <c r="AN388" s="117">
        <f t="shared" si="307"/>
        <v>255.47662224681636</v>
      </c>
      <c r="AO388" s="114">
        <f t="shared" si="270"/>
        <v>0.47589352624718756</v>
      </c>
      <c r="AP388" s="114">
        <f t="shared" si="308"/>
        <v>0.6726235587698336</v>
      </c>
      <c r="AQ388" s="114">
        <f t="shared" si="309"/>
        <v>0.30415479813017676</v>
      </c>
      <c r="AR388" s="72">
        <f t="shared" si="310"/>
        <v>1369.7841217920541</v>
      </c>
      <c r="AS388" s="117">
        <f t="shared" si="312"/>
        <v>477.54921154127646</v>
      </c>
      <c r="AT388" s="118">
        <f t="shared" si="317"/>
        <v>0.76262783855950567</v>
      </c>
      <c r="AX388" s="119">
        <f t="shared" si="275"/>
        <v>3.6317740745701834</v>
      </c>
      <c r="AY388" s="109">
        <f t="shared" si="276"/>
        <v>-2.7929392978160328E-2</v>
      </c>
      <c r="AZ388" s="120">
        <f t="shared" si="277"/>
        <v>6.1042872701325024E-2</v>
      </c>
      <c r="BA388" s="116">
        <f t="shared" si="278"/>
        <v>13.32431943450964</v>
      </c>
      <c r="BB388" s="109">
        <f t="shared" si="279"/>
        <v>-9.5621194901087114E-2</v>
      </c>
      <c r="BC388" s="120">
        <f t="shared" si="280"/>
        <v>0.21615253248898192</v>
      </c>
      <c r="BD388" s="120">
        <f t="shared" si="281"/>
        <v>4.0066087635454961</v>
      </c>
      <c r="BE388" s="120">
        <f t="shared" si="282"/>
        <v>3.5504693887335947</v>
      </c>
      <c r="BF388" s="121"/>
      <c r="BG388" s="121" t="e">
        <f t="shared" si="283"/>
        <v>#DIV/0!</v>
      </c>
      <c r="BH388" s="120">
        <f t="shared" si="284"/>
        <v>0.47277469731974092</v>
      </c>
      <c r="BI388" s="120">
        <f t="shared" si="285"/>
        <v>0.99495688504562729</v>
      </c>
      <c r="BJ388" s="120">
        <f>SUM(L388:M388)*'[12]Yellow Grease Complex'!$BH$119/S388</f>
        <v>0</v>
      </c>
      <c r="BK388" s="120">
        <f>SUM(L388:M388)*'[12]Yellow Grease Complex'!$BH$120/S388</f>
        <v>0</v>
      </c>
      <c r="BL388" s="120">
        <f t="shared" si="266"/>
        <v>0.18268863955770348</v>
      </c>
      <c r="BM388" s="120">
        <f t="shared" si="267"/>
        <v>0.44486415269516644</v>
      </c>
      <c r="BN388" s="4">
        <f t="shared" si="296"/>
        <v>23.023336820516306</v>
      </c>
      <c r="BO388" s="109">
        <f t="shared" si="324"/>
        <v>0.13336082885006087</v>
      </c>
      <c r="BP388" s="109">
        <f t="shared" si="324"/>
        <v>6.3369203672585209E-2</v>
      </c>
      <c r="BQ388" s="109">
        <f t="shared" si="325"/>
        <v>0.47589352624718756</v>
      </c>
      <c r="BR388" s="109">
        <f t="shared" si="262"/>
        <v>1.6276746550917091E-2</v>
      </c>
      <c r="BS388" s="109">
        <f t="shared" si="262"/>
        <v>5.4779758367198415E-2</v>
      </c>
      <c r="BT388" s="109">
        <f t="shared" si="262"/>
        <v>2.8591721213927758E-2</v>
      </c>
      <c r="BU388" s="109" cm="1">
        <f t="array" ref="BU388">SUM(K388:M388/$P388)</f>
        <v>0.20450657199813355</v>
      </c>
    </row>
    <row r="389" spans="1:73">
      <c r="A389" s="30">
        <v>47818</v>
      </c>
      <c r="B389" s="132">
        <f t="shared" si="333"/>
        <v>156.81688837736957</v>
      </c>
      <c r="C389" s="132">
        <f t="shared" si="289"/>
        <v>69.37342315705483</v>
      </c>
      <c r="D389" s="132">
        <f t="shared" si="327"/>
        <v>0</v>
      </c>
      <c r="E389" s="132">
        <f t="shared" si="327"/>
        <v>0</v>
      </c>
      <c r="F389" s="132">
        <f t="shared" si="328"/>
        <v>519.31616030386226</v>
      </c>
      <c r="G389" s="132">
        <f t="shared" si="292"/>
        <v>0</v>
      </c>
      <c r="H389" s="132">
        <f t="shared" si="329"/>
        <v>14.915568444035017</v>
      </c>
      <c r="I389" s="132">
        <f t="shared" si="329"/>
        <v>71.763620329912698</v>
      </c>
      <c r="J389" s="132">
        <f t="shared" si="329"/>
        <v>29.470565538668879</v>
      </c>
      <c r="K389" s="132">
        <f t="shared" si="329"/>
        <v>25.431644674467712</v>
      </c>
      <c r="L389" s="132">
        <f t="shared" si="329"/>
        <v>86.21659042454425</v>
      </c>
      <c r="M389" s="132">
        <f t="shared" si="330"/>
        <v>116.69668673471028</v>
      </c>
      <c r="N389" s="132">
        <v>10</v>
      </c>
      <c r="O389" s="132">
        <f t="shared" si="331"/>
        <v>31.606628218405358</v>
      </c>
      <c r="P389" s="132">
        <f t="shared" si="320"/>
        <v>1131.6077762030309</v>
      </c>
      <c r="Q389" s="144">
        <f t="shared" si="318"/>
        <v>7.0148597886997841</v>
      </c>
      <c r="R389" s="135">
        <f t="shared" si="326"/>
        <v>1847.3333333333305</v>
      </c>
      <c r="S389" s="141">
        <f>[3]Biodiesel!$V30</f>
        <v>161.31580819704115</v>
      </c>
      <c r="T389" s="142">
        <f t="shared" si="332"/>
        <v>64.947344567334468</v>
      </c>
      <c r="U389" s="142">
        <f t="shared" si="332"/>
        <v>82.846238565819263</v>
      </c>
      <c r="V389" s="141">
        <f t="shared" si="321"/>
        <v>34.474625899682565</v>
      </c>
      <c r="W389" s="143">
        <f t="shared" si="322"/>
        <v>-2.2045376095448574</v>
      </c>
      <c r="X389" s="143">
        <f t="shared" si="323"/>
        <v>147.79358313315373</v>
      </c>
      <c r="Y389" s="114">
        <f t="shared" si="271"/>
        <v>-4.5799926597491658E-2</v>
      </c>
      <c r="Z389" s="102">
        <f>V389/(X390/31)</f>
        <v>11.510208149164683</v>
      </c>
      <c r="AC389" s="54" t="e">
        <f t="shared" si="272"/>
        <v>#DIV/0!</v>
      </c>
      <c r="AD389" s="54">
        <f t="shared" si="273"/>
        <v>-2.5546558426123855E-2</v>
      </c>
      <c r="AE389" s="54">
        <f t="shared" si="274"/>
        <v>0.11784380954935057</v>
      </c>
      <c r="AF389" s="54">
        <f t="shared" si="269"/>
        <v>1.0475961346851239</v>
      </c>
      <c r="AH389" s="115">
        <f t="shared" si="301"/>
        <v>588.68958346091711</v>
      </c>
      <c r="AI389" s="116">
        <f t="shared" si="302"/>
        <v>19.622986115363904</v>
      </c>
      <c r="AJ389" s="109">
        <f t="shared" si="303"/>
        <v>-0.11459939036615674</v>
      </c>
      <c r="AK389" s="117">
        <f t="shared" si="304"/>
        <v>69.37342315705483</v>
      </c>
      <c r="AL389" s="116">
        <f t="shared" si="305"/>
        <v>2.3124474385684946</v>
      </c>
      <c r="AM389" s="109">
        <f t="shared" si="306"/>
        <v>-0.18084610858184635</v>
      </c>
      <c r="AN389" s="117">
        <f t="shared" si="307"/>
        <v>344.49467614633886</v>
      </c>
      <c r="AO389" s="114">
        <f t="shared" si="270"/>
        <v>0.45891886855564307</v>
      </c>
      <c r="AP389" s="114">
        <f t="shared" si="308"/>
        <v>0.65880288870030645</v>
      </c>
      <c r="AQ389" s="114">
        <f t="shared" si="309"/>
        <v>0.30442939982459993</v>
      </c>
      <c r="AR389" s="72">
        <f t="shared" si="310"/>
        <v>1899.3635481264523</v>
      </c>
      <c r="AS389" s="117">
        <f t="shared" si="312"/>
        <v>-52.030214793121786</v>
      </c>
      <c r="AT389" s="118">
        <f t="shared" si="317"/>
        <v>0.7627716666529859</v>
      </c>
      <c r="AX389" s="119">
        <f t="shared" si="275"/>
        <v>5.20373574829165</v>
      </c>
      <c r="AY389" s="109">
        <f t="shared" si="276"/>
        <v>-2.8527912526666088E-2</v>
      </c>
      <c r="AZ389" s="120">
        <f t="shared" si="277"/>
        <v>0.16927299978877741</v>
      </c>
      <c r="BA389" s="116">
        <f t="shared" si="278"/>
        <v>17.31053867679541</v>
      </c>
      <c r="BB389" s="109">
        <f t="shared" si="279"/>
        <v>-0.10492959338997121</v>
      </c>
      <c r="BC389" s="120">
        <f t="shared" si="280"/>
        <v>1.4243845709427401</v>
      </c>
      <c r="BD389" s="120">
        <f t="shared" si="281"/>
        <v>3.9831877066715462</v>
      </c>
      <c r="BE389" s="120">
        <f t="shared" si="282"/>
        <v>3.2192515173065819</v>
      </c>
      <c r="BF389" s="121"/>
      <c r="BG389" s="121" t="e">
        <f t="shared" si="283"/>
        <v>#DIV/0!</v>
      </c>
      <c r="BH389" s="120">
        <f t="shared" si="284"/>
        <v>0.43004727145102745</v>
      </c>
      <c r="BI389" s="120">
        <f t="shared" si="285"/>
        <v>0.97211110386542943</v>
      </c>
      <c r="BJ389" s="120">
        <f>SUM(L389:M389)*'[12]Yellow Grease Complex'!$BH$119/S389</f>
        <v>0</v>
      </c>
      <c r="BK389" s="120">
        <f>SUM(L389:M389)*'[12]Yellow Grease Complex'!$BH$120/S389</f>
        <v>0</v>
      </c>
      <c r="BL389" s="120">
        <f t="shared" si="266"/>
        <v>0.11045304990717146</v>
      </c>
      <c r="BM389" s="120">
        <f t="shared" si="267"/>
        <v>0.55094974657082763</v>
      </c>
      <c r="BN389" s="4">
        <f t="shared" si="296"/>
        <v>61.784644922903908</v>
      </c>
      <c r="BO389" s="109">
        <f t="shared" si="324"/>
        <v>0.13857883594928017</v>
      </c>
      <c r="BP389" s="109">
        <f t="shared" si="324"/>
        <v>6.1305184195383243E-2</v>
      </c>
      <c r="BQ389" s="109">
        <f t="shared" si="325"/>
        <v>0.45891886855564307</v>
      </c>
      <c r="BR389" s="109">
        <f t="shared" si="262"/>
        <v>1.3180864216117666E-2</v>
      </c>
      <c r="BS389" s="109">
        <f t="shared" si="262"/>
        <v>6.3417397652308999E-2</v>
      </c>
      <c r="BT389" s="109">
        <f t="shared" si="262"/>
        <v>2.6043092101711861E-2</v>
      </c>
      <c r="BU389" s="109" cm="1">
        <f t="array" ref="BU389">SUM(K389:M389/$P389)</f>
        <v>0.20178804585446136</v>
      </c>
    </row>
    <row r="390" spans="1:73">
      <c r="A390" s="30">
        <v>47849</v>
      </c>
      <c r="B390" s="132">
        <f t="shared" si="333"/>
        <v>100.4695815383801</v>
      </c>
      <c r="C390" s="132">
        <f t="shared" si="289"/>
        <v>56.185462070764494</v>
      </c>
      <c r="D390" s="132">
        <f t="shared" si="327"/>
        <v>0</v>
      </c>
      <c r="E390" s="132">
        <f t="shared" si="327"/>
        <v>0</v>
      </c>
      <c r="F390" s="132">
        <f t="shared" si="328"/>
        <v>398.79280089255667</v>
      </c>
      <c r="G390" s="132">
        <f t="shared" si="292"/>
        <v>0</v>
      </c>
      <c r="H390" s="132">
        <f t="shared" si="329"/>
        <v>14.819977610004011</v>
      </c>
      <c r="I390" s="132">
        <f t="shared" si="329"/>
        <v>52.616708961658169</v>
      </c>
      <c r="J390" s="132">
        <f t="shared" si="329"/>
        <v>10.548468380402499</v>
      </c>
      <c r="K390" s="132">
        <f t="shared" si="329"/>
        <v>9.6685407603133537</v>
      </c>
      <c r="L390" s="132">
        <f t="shared" si="329"/>
        <v>48.232887270042774</v>
      </c>
      <c r="M390" s="132">
        <f t="shared" si="330"/>
        <v>72.623608002242293</v>
      </c>
      <c r="N390" s="132">
        <v>10</v>
      </c>
      <c r="O390" s="132">
        <f t="shared" si="331"/>
        <v>10.413661285371386</v>
      </c>
      <c r="P390" s="132">
        <f t="shared" si="320"/>
        <v>784.37169677173574</v>
      </c>
      <c r="Q390" s="144">
        <f t="shared" si="318"/>
        <v>8.2131588250535668</v>
      </c>
      <c r="R390" s="135">
        <f>R389+20</f>
        <v>1867.3333333333305</v>
      </c>
      <c r="S390" s="141">
        <f>[3]Biodiesel!$W19</f>
        <v>95.501829865882328</v>
      </c>
      <c r="T390" s="142">
        <f t="shared" si="332"/>
        <v>40.756078846821502</v>
      </c>
      <c r="U390" s="142">
        <f t="shared" si="332"/>
        <v>52.093102422564833</v>
      </c>
      <c r="V390" s="141">
        <f t="shared" si="321"/>
        <v>31.033040979149945</v>
      </c>
      <c r="W390" s="143">
        <f t="shared" si="322"/>
        <v>-3.4415849205326197</v>
      </c>
      <c r="X390" s="143">
        <f t="shared" si="323"/>
        <v>92.849181269386335</v>
      </c>
      <c r="Y390" s="114">
        <f t="shared" si="271"/>
        <v>-4.7020038787592755E-2</v>
      </c>
      <c r="Z390" s="102">
        <f>V390/(X391/31)</f>
        <v>11.499264655119317</v>
      </c>
      <c r="AC390" s="54" t="e">
        <f t="shared" si="272"/>
        <v>#DIV/0!</v>
      </c>
      <c r="AD390" s="54">
        <f t="shared" si="273"/>
        <v>-2.5832044414359823E-2</v>
      </c>
      <c r="AE390" s="54">
        <f t="shared" si="274"/>
        <v>0.12349043161935404</v>
      </c>
      <c r="AF390" s="54">
        <f t="shared" si="269"/>
        <v>0.89475196529540757</v>
      </c>
      <c r="AH390" s="115">
        <f t="shared" si="301"/>
        <v>454.97826296332119</v>
      </c>
      <c r="AI390" s="116">
        <f t="shared" si="302"/>
        <v>15.165942098777373</v>
      </c>
      <c r="AJ390" s="109">
        <f t="shared" si="303"/>
        <v>-7.6649316441463111E-2</v>
      </c>
      <c r="AK390" s="117">
        <f t="shared" si="304"/>
        <v>56.185462070764494</v>
      </c>
      <c r="AL390" s="116">
        <f t="shared" si="305"/>
        <v>1.8728487356921497</v>
      </c>
      <c r="AM390" s="109">
        <f t="shared" si="306"/>
        <v>-0.13505838157094996</v>
      </c>
      <c r="AN390" s="117">
        <f t="shared" si="307"/>
        <v>208.5101909846631</v>
      </c>
      <c r="AO390" s="114">
        <f t="shared" si="270"/>
        <v>0.50842324185571874</v>
      </c>
      <c r="AP390" s="114">
        <f t="shared" si="308"/>
        <v>0.70814366044539367</v>
      </c>
      <c r="AQ390" s="114">
        <f t="shared" si="309"/>
        <v>0.26583084504812615</v>
      </c>
      <c r="AR390" s="72">
        <f t="shared" si="310"/>
        <v>1124.4570290660338</v>
      </c>
      <c r="AS390" s="117">
        <f t="shared" si="312"/>
        <v>742.87630426729675</v>
      </c>
      <c r="AT390" s="118">
        <f t="shared" si="317"/>
        <v>0.76291665850652035</v>
      </c>
      <c r="AX390" s="119">
        <f t="shared" si="275"/>
        <v>3.0807041892220104</v>
      </c>
      <c r="AY390" s="109">
        <f t="shared" si="276"/>
        <v>-4.198216894788942E-3</v>
      </c>
      <c r="AZ390" s="120">
        <f t="shared" si="277"/>
        <v>0.22247850513104428</v>
      </c>
      <c r="BA390" s="116">
        <f t="shared" si="278"/>
        <v>13.293093363085223</v>
      </c>
      <c r="BB390" s="109">
        <f t="shared" si="279"/>
        <v>-6.7780033529238115E-2</v>
      </c>
      <c r="BC390" s="120">
        <f t="shared" si="280"/>
        <v>0.16761897340093412</v>
      </c>
      <c r="BD390" s="120">
        <f t="shared" si="281"/>
        <v>4.9001860516494808</v>
      </c>
      <c r="BE390" s="120">
        <f t="shared" si="282"/>
        <v>4.1757608357096405</v>
      </c>
      <c r="BF390" s="121"/>
      <c r="BG390" s="121" t="e">
        <f t="shared" si="283"/>
        <v>#DIV/0!</v>
      </c>
      <c r="BH390" s="120">
        <f t="shared" si="284"/>
        <v>0.58831817306190215</v>
      </c>
      <c r="BI390" s="120">
        <f t="shared" si="285"/>
        <v>1.0520173454212784</v>
      </c>
      <c r="BJ390" s="120">
        <f>SUM(L390:M390)*'[12]Yellow Grease Complex'!$BH$119/S390</f>
        <v>0</v>
      </c>
      <c r="BK390" s="120">
        <f>SUM(L390:M390)*'[12]Yellow Grease Complex'!$BH$120/S390</f>
        <v>0</v>
      </c>
      <c r="BL390" s="120">
        <f t="shared" si="266"/>
        <v>0.15622840802729929</v>
      </c>
      <c r="BM390" s="120">
        <f t="shared" si="267"/>
        <v>0.44847379714450775</v>
      </c>
      <c r="BN390" s="4">
        <f t="shared" si="296"/>
        <v>81.204654372831101</v>
      </c>
      <c r="BO390" s="109">
        <f t="shared" si="324"/>
        <v>0.12808924895159532</v>
      </c>
      <c r="BP390" s="109">
        <f t="shared" si="324"/>
        <v>7.1631169638079542E-2</v>
      </c>
      <c r="BQ390" s="109">
        <f t="shared" si="325"/>
        <v>0.50842324185571874</v>
      </c>
      <c r="BR390" s="109">
        <f t="shared" si="262"/>
        <v>1.8894074927740354E-2</v>
      </c>
      <c r="BS390" s="109">
        <f t="shared" si="262"/>
        <v>6.708134571685144E-2</v>
      </c>
      <c r="BT390" s="109">
        <f t="shared" si="262"/>
        <v>1.3448303175416929E-2</v>
      </c>
      <c r="BU390" s="109" cm="1">
        <f t="array" ref="BU390">SUM(K390:M390/$P390)</f>
        <v>0.16640712122811746</v>
      </c>
    </row>
    <row r="391" spans="1:73">
      <c r="A391" s="30">
        <v>47880</v>
      </c>
      <c r="B391" s="132">
        <f t="shared" si="333"/>
        <v>94.769691995741312</v>
      </c>
      <c r="C391" s="132">
        <f t="shared" si="289"/>
        <v>50.749014503596726</v>
      </c>
      <c r="D391" s="132">
        <f t="shared" si="327"/>
        <v>0</v>
      </c>
      <c r="E391" s="132">
        <f t="shared" si="327"/>
        <v>0</v>
      </c>
      <c r="F391" s="132">
        <f t="shared" si="328"/>
        <v>350.18716419575912</v>
      </c>
      <c r="G391" s="132">
        <f t="shared" si="292"/>
        <v>0</v>
      </c>
      <c r="H391" s="132">
        <f t="shared" si="329"/>
        <v>10.882231013438432</v>
      </c>
      <c r="I391" s="132">
        <f t="shared" si="329"/>
        <v>40.701946227103107</v>
      </c>
      <c r="J391" s="132">
        <f t="shared" si="329"/>
        <v>14.178755376925887</v>
      </c>
      <c r="K391" s="132">
        <f t="shared" si="329"/>
        <v>12.066714233993279</v>
      </c>
      <c r="L391" s="132">
        <f t="shared" si="329"/>
        <v>51.213895896463697</v>
      </c>
      <c r="M391" s="132">
        <f t="shared" si="330"/>
        <v>81.576859353240508</v>
      </c>
      <c r="N391" s="132">
        <v>10</v>
      </c>
      <c r="O391" s="132">
        <f t="shared" si="331"/>
        <v>13.981013200064586</v>
      </c>
      <c r="P391" s="132">
        <f t="shared" si="320"/>
        <v>730.30728599632664</v>
      </c>
      <c r="Q391" s="144">
        <f t="shared" si="318"/>
        <v>8.0468801124546019</v>
      </c>
      <c r="R391" s="135">
        <f>R390</f>
        <v>1867.3333333333305</v>
      </c>
      <c r="S391" s="141">
        <f>[3]Biodiesel!$W20</f>
        <v>90.756575938790192</v>
      </c>
      <c r="T391" s="142">
        <f t="shared" si="332"/>
        <v>35.728338839753327</v>
      </c>
      <c r="U391" s="142">
        <f t="shared" si="332"/>
        <v>47.931294989560115</v>
      </c>
      <c r="V391" s="141">
        <f t="shared" si="321"/>
        <v>27.833225059056588</v>
      </c>
      <c r="W391" s="143">
        <f t="shared" si="322"/>
        <v>-3.1998159200933571</v>
      </c>
      <c r="X391" s="143">
        <f t="shared" si="323"/>
        <v>83.659633829313435</v>
      </c>
      <c r="Y391" s="114">
        <f t="shared" si="271"/>
        <v>-6.1294398151506724E-2</v>
      </c>
      <c r="Z391" s="102">
        <f>V391/(X392/28)</f>
        <v>8.6801481522884334</v>
      </c>
      <c r="AC391" s="54" t="e">
        <f t="shared" si="272"/>
        <v>#DIV/0!</v>
      </c>
      <c r="AD391" s="54">
        <f t="shared" si="273"/>
        <v>-2.5694270438865852E-2</v>
      </c>
      <c r="AE391" s="54">
        <f t="shared" si="274"/>
        <v>0.12657629118985331</v>
      </c>
      <c r="AF391" s="54">
        <f t="shared" si="269"/>
        <v>0.91324089551501431</v>
      </c>
      <c r="AH391" s="115">
        <f t="shared" si="301"/>
        <v>400.93617869935588</v>
      </c>
      <c r="AI391" s="116">
        <f t="shared" si="302"/>
        <v>13.364539289978529</v>
      </c>
      <c r="AJ391" s="109">
        <f t="shared" si="303"/>
        <v>-8.7705538698617858E-2</v>
      </c>
      <c r="AK391" s="117">
        <f t="shared" si="304"/>
        <v>50.749014503596726</v>
      </c>
      <c r="AL391" s="116">
        <f t="shared" si="305"/>
        <v>1.6916338167865574</v>
      </c>
      <c r="AM391" s="109">
        <f t="shared" si="306"/>
        <v>-0.13986777006342233</v>
      </c>
      <c r="AN391" s="117">
        <f t="shared" si="307"/>
        <v>210.6204021011649</v>
      </c>
      <c r="AO391" s="114">
        <f t="shared" si="270"/>
        <v>0.47950660072905327</v>
      </c>
      <c r="AP391" s="114">
        <f t="shared" si="308"/>
        <v>0.67876341945408236</v>
      </c>
      <c r="AQ391" s="114">
        <f t="shared" si="309"/>
        <v>0.28839969987951658</v>
      </c>
      <c r="AR391" s="72">
        <f t="shared" si="310"/>
        <v>1183.0767934878006</v>
      </c>
      <c r="AS391" s="117">
        <f t="shared" si="312"/>
        <v>684.25653984552991</v>
      </c>
      <c r="AT391" s="118">
        <f t="shared" si="317"/>
        <v>0.76306405884151762</v>
      </c>
      <c r="AX391" s="119">
        <f t="shared" si="275"/>
        <v>2.9276314818964577</v>
      </c>
      <c r="AY391" s="109">
        <f t="shared" si="276"/>
        <v>-4.1982168947893861E-3</v>
      </c>
      <c r="AZ391" s="120">
        <f t="shared" si="277"/>
        <v>0.15193062361865772</v>
      </c>
      <c r="BA391" s="116">
        <f t="shared" si="278"/>
        <v>11.672905473191971</v>
      </c>
      <c r="BB391" s="109">
        <f t="shared" si="279"/>
        <v>-7.9616683383776365E-2</v>
      </c>
      <c r="BC391" s="120">
        <f t="shared" si="280"/>
        <v>0.24929132484333394</v>
      </c>
      <c r="BD391" s="120">
        <f t="shared" si="281"/>
        <v>4.7924687253277476</v>
      </c>
      <c r="BE391" s="120">
        <f t="shared" si="282"/>
        <v>3.8585321291973282</v>
      </c>
      <c r="BF391" s="121"/>
      <c r="BG391" s="121" t="e">
        <f t="shared" si="283"/>
        <v>#DIV/0!</v>
      </c>
      <c r="BH391" s="120">
        <f t="shared" si="284"/>
        <v>0.55917727149406626</v>
      </c>
      <c r="BI391" s="120">
        <f t="shared" si="285"/>
        <v>1.0442184603753422</v>
      </c>
      <c r="BJ391" s="120">
        <f>SUM(L391:M391)*'[12]Yellow Grease Complex'!$BH$119/S391</f>
        <v>0</v>
      </c>
      <c r="BK391" s="120">
        <f>SUM(L391:M391)*'[12]Yellow Grease Complex'!$BH$120/S391</f>
        <v>0</v>
      </c>
      <c r="BL391" s="120">
        <f t="shared" si="266"/>
        <v>0.14675689173835513</v>
      </c>
      <c r="BM391" s="120">
        <f t="shared" si="267"/>
        <v>0.4603787876719741</v>
      </c>
      <c r="BN391" s="4">
        <f t="shared" si="296"/>
        <v>61.396250223039715</v>
      </c>
      <c r="BO391" s="109">
        <f t="shared" si="324"/>
        <v>0.12976687185374458</v>
      </c>
      <c r="BP391" s="109">
        <f t="shared" si="324"/>
        <v>6.9489946871284514E-2</v>
      </c>
      <c r="BQ391" s="109">
        <f t="shared" si="325"/>
        <v>0.47950660072905327</v>
      </c>
      <c r="BR391" s="109">
        <f t="shared" ref="BR391:BT454" si="334">H391/$P391</f>
        <v>1.4900893393925647E-2</v>
      </c>
      <c r="BS391" s="109">
        <f t="shared" si="334"/>
        <v>5.5732630644065397E-2</v>
      </c>
      <c r="BT391" s="109">
        <f t="shared" si="334"/>
        <v>1.9414780119004871E-2</v>
      </c>
      <c r="BU391" s="109" cm="1">
        <f t="array" ref="BU391">SUM(K391:M391/$P391)</f>
        <v>0.1983513957225207</v>
      </c>
    </row>
    <row r="392" spans="1:73">
      <c r="A392" s="30">
        <v>47908</v>
      </c>
      <c r="B392" s="132">
        <f t="shared" si="333"/>
        <v>152.50329918688766</v>
      </c>
      <c r="C392" s="132">
        <f t="shared" si="289"/>
        <v>53.290160791479799</v>
      </c>
      <c r="D392" s="132">
        <f t="shared" si="327"/>
        <v>0</v>
      </c>
      <c r="E392" s="132">
        <f t="shared" si="327"/>
        <v>0</v>
      </c>
      <c r="F392" s="132">
        <f t="shared" si="328"/>
        <v>364.02125326086008</v>
      </c>
      <c r="G392" s="132">
        <f t="shared" si="292"/>
        <v>0</v>
      </c>
      <c r="H392" s="132">
        <f t="shared" si="329"/>
        <v>13.111869702445436</v>
      </c>
      <c r="I392" s="132">
        <f t="shared" si="329"/>
        <v>47.629661764314243</v>
      </c>
      <c r="J392" s="132">
        <f t="shared" si="329"/>
        <v>15.183108566809969</v>
      </c>
      <c r="K392" s="132">
        <f t="shared" si="329"/>
        <v>13.96775732716506</v>
      </c>
      <c r="L392" s="132">
        <f t="shared" si="329"/>
        <v>44.798351749844656</v>
      </c>
      <c r="M392" s="132">
        <f t="shared" si="330"/>
        <v>84.662288537044788</v>
      </c>
      <c r="N392" s="132">
        <v>10</v>
      </c>
      <c r="O392" s="132">
        <f t="shared" si="331"/>
        <v>4.1649105008697855</v>
      </c>
      <c r="P392" s="132">
        <f t="shared" si="320"/>
        <v>803.33266138772149</v>
      </c>
      <c r="Q392" s="144">
        <f t="shared" si="318"/>
        <v>7.7648528888793065</v>
      </c>
      <c r="R392" s="135">
        <f>R391</f>
        <v>1867.3333333333305</v>
      </c>
      <c r="S392" s="141">
        <f>[3]Biodiesel!$W21</f>
        <v>103.45755069464886</v>
      </c>
      <c r="T392" s="142">
        <f t="shared" si="332"/>
        <v>37.486622851639211</v>
      </c>
      <c r="U392" s="142">
        <f t="shared" si="332"/>
        <v>52.296441674525816</v>
      </c>
      <c r="V392" s="141">
        <f t="shared" si="321"/>
        <v>23.898833292757242</v>
      </c>
      <c r="W392" s="143">
        <f t="shared" si="322"/>
        <v>-3.9343917662993455</v>
      </c>
      <c r="X392" s="143">
        <f t="shared" si="323"/>
        <v>89.78306452616502</v>
      </c>
      <c r="Y392" s="114">
        <f t="shared" si="271"/>
        <v>-6.5832122725771547E-2</v>
      </c>
      <c r="Z392" s="102">
        <f>V392/(X393/31)</f>
        <v>7.9714702684542686</v>
      </c>
      <c r="AC392" s="54" t="e">
        <f t="shared" si="272"/>
        <v>#DIV/0!</v>
      </c>
      <c r="AD392" s="54">
        <f t="shared" si="273"/>
        <v>-2.5679629567382456E-2</v>
      </c>
      <c r="AE392" s="54">
        <f t="shared" si="274"/>
        <v>0.12769878559994541</v>
      </c>
      <c r="AF392" s="54">
        <f t="shared" si="269"/>
        <v>0.94641071829251822</v>
      </c>
      <c r="AH392" s="115">
        <f t="shared" si="301"/>
        <v>417.3114140523399</v>
      </c>
      <c r="AI392" s="116">
        <f t="shared" si="302"/>
        <v>13.910380468411329</v>
      </c>
      <c r="AJ392" s="109">
        <f t="shared" si="303"/>
        <v>-8.8684697608421459E-2</v>
      </c>
      <c r="AK392" s="117">
        <f t="shared" si="304"/>
        <v>53.290160791479799</v>
      </c>
      <c r="AL392" s="116">
        <f t="shared" si="305"/>
        <v>1.7763386930493266</v>
      </c>
      <c r="AM392" s="109">
        <f t="shared" si="306"/>
        <v>-0.13953008989394611</v>
      </c>
      <c r="AN392" s="117">
        <f t="shared" si="307"/>
        <v>219.35303764762415</v>
      </c>
      <c r="AO392" s="114">
        <f t="shared" si="270"/>
        <v>0.45313886856290586</v>
      </c>
      <c r="AP392" s="114">
        <f t="shared" si="308"/>
        <v>0.70931351434771484</v>
      </c>
      <c r="AQ392" s="114">
        <f t="shared" si="309"/>
        <v>0.27305380223020126</v>
      </c>
      <c r="AR392" s="72">
        <f t="shared" si="310"/>
        <v>1218.1292259208656</v>
      </c>
      <c r="AS392" s="117">
        <f t="shared" si="312"/>
        <v>649.20410741246496</v>
      </c>
      <c r="AT392" s="118">
        <f t="shared" si="317"/>
        <v>0.76319679966827947</v>
      </c>
      <c r="AX392" s="119">
        <f t="shared" si="275"/>
        <v>3.3373403449886729</v>
      </c>
      <c r="AY392" s="109">
        <f t="shared" si="276"/>
        <v>-4.1981044484337149E-3</v>
      </c>
      <c r="AZ392" s="120">
        <f t="shared" si="277"/>
        <v>0.11134312754556319</v>
      </c>
      <c r="BA392" s="116">
        <f t="shared" si="278"/>
        <v>12.134041775362002</v>
      </c>
      <c r="BB392" s="109">
        <f t="shared" si="279"/>
        <v>-8.0732667207789377E-2</v>
      </c>
      <c r="BC392" s="120">
        <f t="shared" si="280"/>
        <v>0.32133843713978294</v>
      </c>
      <c r="BD392" s="120">
        <f t="shared" si="281"/>
        <v>4.6479969942519057</v>
      </c>
      <c r="BE392" s="120">
        <f t="shared" si="282"/>
        <v>3.5185566526241798</v>
      </c>
      <c r="BF392" s="121"/>
      <c r="BG392" s="121" t="e">
        <f t="shared" si="283"/>
        <v>#DIV/0!</v>
      </c>
      <c r="BH392" s="120">
        <f t="shared" si="284"/>
        <v>0.51509203952414973</v>
      </c>
      <c r="BI392" s="120">
        <f t="shared" si="285"/>
        <v>1.4740663988556575</v>
      </c>
      <c r="BJ392" s="120">
        <f>SUM(L392:M392)*'[12]Yellow Grease Complex'!$BH$119/S392</f>
        <v>0</v>
      </c>
      <c r="BK392" s="120">
        <f>SUM(L392:M392)*'[12]Yellow Grease Complex'!$BH$120/S392</f>
        <v>0</v>
      </c>
      <c r="BL392" s="120">
        <f t="shared" ref="BL392:BL455" si="335">J393/S393</f>
        <v>0.15804725534530675</v>
      </c>
      <c r="BM392" s="120">
        <f t="shared" ref="BM392:BM455" si="336">I393/S393</f>
        <v>0.3979891559685434</v>
      </c>
      <c r="BN392" s="4">
        <f t="shared" si="296"/>
        <v>40.640241554130398</v>
      </c>
      <c r="BO392" s="109">
        <f t="shared" si="324"/>
        <v>0.18983829055754434</v>
      </c>
      <c r="BP392" s="109">
        <f t="shared" si="324"/>
        <v>6.6336355227264651E-2</v>
      </c>
      <c r="BQ392" s="109">
        <f t="shared" si="325"/>
        <v>0.45313886856290586</v>
      </c>
      <c r="BR392" s="109">
        <f t="shared" si="334"/>
        <v>1.63218431574726E-2</v>
      </c>
      <c r="BS392" s="109">
        <f t="shared" si="334"/>
        <v>5.9290084984265572E-2</v>
      </c>
      <c r="BT392" s="109">
        <f t="shared" si="334"/>
        <v>1.8900150954377758E-2</v>
      </c>
      <c r="BU392" s="109" cm="1">
        <f t="array" ref="BU392">SUM(K392:M392/$P392)</f>
        <v>0.17854172313408534</v>
      </c>
    </row>
    <row r="393" spans="1:73">
      <c r="A393" s="30">
        <v>47939</v>
      </c>
      <c r="B393" s="132">
        <f t="shared" si="333"/>
        <v>128.23784126933725</v>
      </c>
      <c r="C393" s="132">
        <f t="shared" si="289"/>
        <v>60.229338633817918</v>
      </c>
      <c r="D393" s="132">
        <f t="shared" si="327"/>
        <v>0</v>
      </c>
      <c r="E393" s="132">
        <f t="shared" si="327"/>
        <v>0</v>
      </c>
      <c r="F393" s="132">
        <f t="shared" si="328"/>
        <v>428.81945392794688</v>
      </c>
      <c r="G393" s="132">
        <f t="shared" si="292"/>
        <v>0</v>
      </c>
      <c r="H393" s="132">
        <f t="shared" si="329"/>
        <v>12.973004553163767</v>
      </c>
      <c r="I393" s="132">
        <f t="shared" si="329"/>
        <v>43.853211506001088</v>
      </c>
      <c r="J393" s="132">
        <f t="shared" si="329"/>
        <v>17.414745132273168</v>
      </c>
      <c r="K393" s="132">
        <f t="shared" si="329"/>
        <v>15.736135666453096</v>
      </c>
      <c r="L393" s="132">
        <f t="shared" si="329"/>
        <v>47.284319213584183</v>
      </c>
      <c r="M393" s="132">
        <f t="shared" si="330"/>
        <v>89.581706133730066</v>
      </c>
      <c r="N393" s="132">
        <v>10</v>
      </c>
      <c r="O393" s="132">
        <f t="shared" si="331"/>
        <v>4.4552935715202082</v>
      </c>
      <c r="P393" s="132">
        <f t="shared" si="320"/>
        <v>858.58504960782761</v>
      </c>
      <c r="Q393" s="144">
        <f t="shared" si="318"/>
        <v>7.7920755968777415</v>
      </c>
      <c r="R393" s="135">
        <f>R392+10</f>
        <v>1877.3333333333305</v>
      </c>
      <c r="S393" s="141">
        <f>[3]Biodiesel!$W22</f>
        <v>110.18695069537823</v>
      </c>
      <c r="T393" s="142">
        <f t="shared" si="332"/>
        <v>39.302749503614486</v>
      </c>
      <c r="U393" s="142">
        <f t="shared" si="332"/>
        <v>53.636671597573901</v>
      </c>
      <c r="V393" s="141">
        <f t="shared" si="321"/>
        <v>20.758371166004476</v>
      </c>
      <c r="W393" s="143">
        <f t="shared" si="322"/>
        <v>-3.1404621267527659</v>
      </c>
      <c r="X393" s="143">
        <f t="shared" si="323"/>
        <v>92.939421101188387</v>
      </c>
      <c r="Y393" s="114">
        <f t="shared" si="271"/>
        <v>-7.3834289169557588E-2</v>
      </c>
      <c r="Z393" s="102">
        <f>V393/(X394/30)</f>
        <v>6.313276721140161</v>
      </c>
      <c r="AC393" s="54" t="e">
        <f t="shared" si="272"/>
        <v>#DIV/0!</v>
      </c>
      <c r="AD393" s="54">
        <f t="shared" si="273"/>
        <v>-2.5745556187135477E-2</v>
      </c>
      <c r="AE393" s="54">
        <f t="shared" si="274"/>
        <v>0.12315609311357456</v>
      </c>
      <c r="AF393" s="54">
        <f t="shared" si="269"/>
        <v>0.94310429982797073</v>
      </c>
      <c r="AH393" s="115">
        <f t="shared" si="301"/>
        <v>489.0487925617648</v>
      </c>
      <c r="AI393" s="116">
        <f t="shared" si="302"/>
        <v>16.301626418725494</v>
      </c>
      <c r="AJ393" s="109">
        <f t="shared" si="303"/>
        <v>-7.9922107285484545E-2</v>
      </c>
      <c r="AK393" s="117">
        <f t="shared" si="304"/>
        <v>60.229338633817918</v>
      </c>
      <c r="AL393" s="116">
        <f t="shared" si="305"/>
        <v>2.0076446211272638</v>
      </c>
      <c r="AM393" s="109">
        <f t="shared" si="306"/>
        <v>-0.136184764782735</v>
      </c>
      <c r="AN393" s="117">
        <f t="shared" si="307"/>
        <v>226.84312220520536</v>
      </c>
      <c r="AO393" s="114">
        <f t="shared" si="270"/>
        <v>0.49944901104883782</v>
      </c>
      <c r="AP393" s="114">
        <f t="shared" si="308"/>
        <v>0.71895805093864329</v>
      </c>
      <c r="AQ393" s="114">
        <f t="shared" si="309"/>
        <v>0.26420576774405702</v>
      </c>
      <c r="AR393" s="72">
        <f t="shared" si="310"/>
        <v>1340.6079001271016</v>
      </c>
      <c r="AS393" s="117">
        <f t="shared" si="312"/>
        <v>536.7254332062289</v>
      </c>
      <c r="AT393" s="118">
        <f t="shared" si="317"/>
        <v>0.76328576615334964</v>
      </c>
      <c r="AX393" s="119">
        <f t="shared" si="275"/>
        <v>3.5544177643670398</v>
      </c>
      <c r="AY393" s="109">
        <f t="shared" si="276"/>
        <v>-3.321524856406799E-3</v>
      </c>
      <c r="AZ393" s="120">
        <f t="shared" si="277"/>
        <v>-3.9955213701108772E-2</v>
      </c>
      <c r="BA393" s="116">
        <f t="shared" si="278"/>
        <v>14.29398179759823</v>
      </c>
      <c r="BB393" s="109">
        <f t="shared" si="279"/>
        <v>-7.1427391250833416E-2</v>
      </c>
      <c r="BC393" s="120">
        <f t="shared" si="280"/>
        <v>-0.78079314071715444</v>
      </c>
      <c r="BD393" s="120">
        <f t="shared" si="281"/>
        <v>5.2620167714334025</v>
      </c>
      <c r="BE393" s="120">
        <f t="shared" si="282"/>
        <v>3.8917444508783712</v>
      </c>
      <c r="BF393" s="121"/>
      <c r="BG393" s="121" t="e">
        <f t="shared" si="283"/>
        <v>#DIV/0!</v>
      </c>
      <c r="BH393" s="120">
        <f t="shared" si="284"/>
        <v>0.5466104493655275</v>
      </c>
      <c r="BI393" s="120">
        <f t="shared" si="285"/>
        <v>1.1638205836538877</v>
      </c>
      <c r="BJ393" s="120">
        <f>SUM(L393:M393)*'[12]Yellow Grease Complex'!$BH$119/S393</f>
        <v>0</v>
      </c>
      <c r="BK393" s="120">
        <f>SUM(L393:M393)*'[12]Yellow Grease Complex'!$BH$120/S393</f>
        <v>0</v>
      </c>
      <c r="BL393" s="120">
        <f t="shared" si="335"/>
        <v>0.19611732484158523</v>
      </c>
      <c r="BM393" s="120">
        <f t="shared" si="336"/>
        <v>0.37275444751029196</v>
      </c>
      <c r="BN393" s="4">
        <f t="shared" si="296"/>
        <v>-15.069774767601757</v>
      </c>
      <c r="BO393" s="109">
        <f t="shared" si="324"/>
        <v>0.14935950879637599</v>
      </c>
      <c r="BP393" s="109">
        <f t="shared" si="324"/>
        <v>7.014953109342939E-2</v>
      </c>
      <c r="BQ393" s="109">
        <f t="shared" si="325"/>
        <v>0.49944901104883782</v>
      </c>
      <c r="BR393" s="109">
        <f t="shared" si="334"/>
        <v>1.5109748951591218E-2</v>
      </c>
      <c r="BS393" s="109">
        <f t="shared" si="334"/>
        <v>5.107614152614437E-2</v>
      </c>
      <c r="BT393" s="109">
        <f t="shared" si="334"/>
        <v>2.0283075206384771E-2</v>
      </c>
      <c r="BU393" s="109" cm="1">
        <f t="array" ref="BU393">SUM(K393:M393/$P393)</f>
        <v>0.17773680205993664</v>
      </c>
    </row>
    <row r="394" spans="1:73">
      <c r="A394" s="30">
        <v>47969</v>
      </c>
      <c r="B394" s="132">
        <f t="shared" si="333"/>
        <v>121.93854061822356</v>
      </c>
      <c r="C394" s="132">
        <f t="shared" si="289"/>
        <v>61.024824232611543</v>
      </c>
      <c r="D394" s="132">
        <f t="shared" si="327"/>
        <v>0</v>
      </c>
      <c r="E394" s="132">
        <f t="shared" si="327"/>
        <v>0</v>
      </c>
      <c r="F394" s="132">
        <f t="shared" si="328"/>
        <v>479.44861536924287</v>
      </c>
      <c r="G394" s="132">
        <f t="shared" si="292"/>
        <v>0</v>
      </c>
      <c r="H394" s="132">
        <f t="shared" si="329"/>
        <v>10.56466908721195</v>
      </c>
      <c r="I394" s="132">
        <f t="shared" si="329"/>
        <v>44.346144411539207</v>
      </c>
      <c r="J394" s="132">
        <f t="shared" si="329"/>
        <v>23.331840215775166</v>
      </c>
      <c r="K394" s="132">
        <f t="shared" si="329"/>
        <v>16.889776533296995</v>
      </c>
      <c r="L394" s="132">
        <f t="shared" si="329"/>
        <v>52.266926322645659</v>
      </c>
      <c r="M394" s="132">
        <f t="shared" si="330"/>
        <v>91.563056385604838</v>
      </c>
      <c r="N394" s="132">
        <v>10</v>
      </c>
      <c r="O394" s="132">
        <f t="shared" si="331"/>
        <v>5.6466486399695048</v>
      </c>
      <c r="P394" s="132">
        <f t="shared" si="320"/>
        <v>917.02104181612128</v>
      </c>
      <c r="Q394" s="144">
        <f t="shared" si="318"/>
        <v>7.7080809692338326</v>
      </c>
      <c r="R394" s="135">
        <f>R393</f>
        <v>1877.3333333333305</v>
      </c>
      <c r="S394" s="141">
        <f>[3]Biodiesel!$W23</f>
        <v>118.96878684543337</v>
      </c>
      <c r="T394" s="142">
        <f t="shared" si="332"/>
        <v>43.318296526504476</v>
      </c>
      <c r="U394" s="142">
        <f t="shared" si="332"/>
        <v>55.323211281134768</v>
      </c>
      <c r="V394" s="141">
        <f t="shared" si="321"/>
        <v>19.963782564396329</v>
      </c>
      <c r="W394" s="143">
        <f t="shared" si="322"/>
        <v>-0.79458860160814737</v>
      </c>
      <c r="X394" s="143">
        <f t="shared" si="323"/>
        <v>98.641507807639243</v>
      </c>
      <c r="Y394" s="114">
        <f t="shared" si="271"/>
        <v>-6.7907162335524851E-2</v>
      </c>
      <c r="Z394" s="102">
        <f>V394/(X395/31)</f>
        <v>6.2053910540111454</v>
      </c>
      <c r="AC394" s="54" t="e">
        <f t="shared" si="272"/>
        <v>#DIV/0!</v>
      </c>
      <c r="AD394" s="54">
        <f t="shared" si="273"/>
        <v>-2.5699113297249609E-2</v>
      </c>
      <c r="AE394" s="54">
        <f t="shared" si="274"/>
        <v>0.11290994110194598</v>
      </c>
      <c r="AF394" s="54">
        <f t="shared" si="269"/>
        <v>0.95338126692387992</v>
      </c>
      <c r="AH394" s="115">
        <f t="shared" si="301"/>
        <v>540.47343960185447</v>
      </c>
      <c r="AI394" s="116">
        <f t="shared" si="302"/>
        <v>18.015781320061816</v>
      </c>
      <c r="AJ394" s="109">
        <f t="shared" si="303"/>
        <v>-7.5922991043369081E-2</v>
      </c>
      <c r="AK394" s="117">
        <f t="shared" si="304"/>
        <v>61.024824232611543</v>
      </c>
      <c r="AL394" s="116">
        <f t="shared" si="305"/>
        <v>2.0341608077537181</v>
      </c>
      <c r="AM394" s="109">
        <f t="shared" si="306"/>
        <v>-0.15060631809808478</v>
      </c>
      <c r="AN394" s="117">
        <f t="shared" si="307"/>
        <v>238.96241295607382</v>
      </c>
      <c r="AO394" s="114">
        <f t="shared" si="270"/>
        <v>0.52283273066418978</v>
      </c>
      <c r="AP394" s="114">
        <f t="shared" si="308"/>
        <v>0.72235199631646307</v>
      </c>
      <c r="AQ394" s="114">
        <f t="shared" si="309"/>
        <v>0.26058552864045398</v>
      </c>
      <c r="AR394" s="72">
        <f t="shared" si="310"/>
        <v>1400.7615225349414</v>
      </c>
      <c r="AS394" s="117">
        <f t="shared" si="312"/>
        <v>476.57181079838915</v>
      </c>
      <c r="AT394" s="118">
        <f t="shared" si="317"/>
        <v>0.76337003887597776</v>
      </c>
      <c r="AX394" s="119">
        <f t="shared" si="275"/>
        <v>3.8377028014655927</v>
      </c>
      <c r="AY394" s="109">
        <f t="shared" si="276"/>
        <v>-3.3235357945095023E-3</v>
      </c>
      <c r="AZ394" s="120">
        <f t="shared" si="277"/>
        <v>-1.9651931502329134E-2</v>
      </c>
      <c r="BA394" s="116">
        <f t="shared" si="278"/>
        <v>15.981620512308096</v>
      </c>
      <c r="BB394" s="109">
        <f t="shared" si="279"/>
        <v>-6.5464356944656354E-2</v>
      </c>
      <c r="BC394" s="120">
        <f t="shared" si="280"/>
        <v>-0.7127852775494592</v>
      </c>
      <c r="BD394" s="120">
        <f t="shared" si="281"/>
        <v>5.4791684719158136</v>
      </c>
      <c r="BE394" s="120">
        <f t="shared" si="282"/>
        <v>4.0300370213251995</v>
      </c>
      <c r="BF394" s="121"/>
      <c r="BG394" s="121" t="e">
        <f t="shared" si="283"/>
        <v>#DIV/0!</v>
      </c>
      <c r="BH394" s="120">
        <f t="shared" si="284"/>
        <v>0.51294819297347471</v>
      </c>
      <c r="BI394" s="120">
        <f t="shared" si="285"/>
        <v>1.0249624615963222</v>
      </c>
      <c r="BJ394" s="120">
        <f>SUM(L394:M394)*'[12]Yellow Grease Complex'!$BH$119/S394</f>
        <v>0</v>
      </c>
      <c r="BK394" s="120">
        <f>SUM(L394:M394)*'[12]Yellow Grease Complex'!$BH$120/S394</f>
        <v>0</v>
      </c>
      <c r="BL394" s="120">
        <f t="shared" si="335"/>
        <v>0.13202005616503015</v>
      </c>
      <c r="BM394" s="120">
        <f t="shared" si="336"/>
        <v>0.4086858171832361</v>
      </c>
      <c r="BN394" s="4">
        <f t="shared" si="296"/>
        <v>-7.1729549983501784</v>
      </c>
      <c r="BO394" s="109">
        <f t="shared" si="324"/>
        <v>0.13297245652807427</v>
      </c>
      <c r="BP394" s="109">
        <f t="shared" si="324"/>
        <v>6.6546809124199011E-2</v>
      </c>
      <c r="BQ394" s="109">
        <f t="shared" si="325"/>
        <v>0.52283273066418978</v>
      </c>
      <c r="BR394" s="109">
        <f t="shared" si="334"/>
        <v>1.1520639773204191E-2</v>
      </c>
      <c r="BS394" s="109">
        <f t="shared" si="334"/>
        <v>4.835891695976087E-2</v>
      </c>
      <c r="BT394" s="109">
        <f t="shared" si="334"/>
        <v>2.5443080531246529E-2</v>
      </c>
      <c r="BU394" s="109" cm="1">
        <f t="array" ref="BU394">SUM(K394:M394/$P394)</f>
        <v>0.1752628913762424</v>
      </c>
    </row>
    <row r="395" spans="1:73">
      <c r="A395" s="30">
        <v>48000</v>
      </c>
      <c r="B395" s="132">
        <f t="shared" si="333"/>
        <v>166.00692265644787</v>
      </c>
      <c r="C395" s="132">
        <f t="shared" si="289"/>
        <v>63.369961939255724</v>
      </c>
      <c r="D395" s="132">
        <f t="shared" si="327"/>
        <v>2.3719855455683125E-2</v>
      </c>
      <c r="E395" s="132">
        <f t="shared" si="327"/>
        <v>0</v>
      </c>
      <c r="F395" s="132">
        <f t="shared" si="328"/>
        <v>420.3874965282883</v>
      </c>
      <c r="G395" s="132">
        <f t="shared" si="292"/>
        <v>0</v>
      </c>
      <c r="H395" s="132">
        <f t="shared" si="329"/>
        <v>10.666557836647916</v>
      </c>
      <c r="I395" s="132">
        <f t="shared" si="329"/>
        <v>48.340184917873152</v>
      </c>
      <c r="J395" s="132">
        <f t="shared" si="329"/>
        <v>15.61559921964264</v>
      </c>
      <c r="K395" s="132">
        <f t="shared" si="329"/>
        <v>18.887497026886425</v>
      </c>
      <c r="L395" s="132">
        <f t="shared" si="329"/>
        <v>49.7402428821363</v>
      </c>
      <c r="M395" s="132">
        <f t="shared" si="330"/>
        <v>95.658726108060989</v>
      </c>
      <c r="N395" s="132">
        <v>10</v>
      </c>
      <c r="O395" s="132">
        <f t="shared" si="331"/>
        <v>6.5437582801660898</v>
      </c>
      <c r="P395" s="132">
        <f t="shared" si="320"/>
        <v>905.24066725086107</v>
      </c>
      <c r="Q395" s="144">
        <f t="shared" si="318"/>
        <v>7.6532396901553552</v>
      </c>
      <c r="R395" s="135">
        <f>R394</f>
        <v>1877.3333333333305</v>
      </c>
      <c r="S395" s="141">
        <f>[3]Biodiesel!$W24</f>
        <v>118.28202224154897</v>
      </c>
      <c r="T395" s="142">
        <f t="shared" si="332"/>
        <v>44.437108484315246</v>
      </c>
      <c r="U395" s="142">
        <f t="shared" si="332"/>
        <v>55.295084718278467</v>
      </c>
      <c r="V395" s="141">
        <f t="shared" si="321"/>
        <v>22.022320440225023</v>
      </c>
      <c r="W395" s="143">
        <f t="shared" si="322"/>
        <v>2.0585378758286943</v>
      </c>
      <c r="X395" s="143">
        <f t="shared" si="323"/>
        <v>99.73219320259372</v>
      </c>
      <c r="Y395" s="114">
        <f t="shared" si="271"/>
        <v>-5.4059409908968847E-2</v>
      </c>
      <c r="Z395" s="102">
        <f>V395/(X396/30)</f>
        <v>6.2554834494935898</v>
      </c>
      <c r="AC395" s="54" t="e">
        <f t="shared" si="272"/>
        <v>#DIV/0!</v>
      </c>
      <c r="AD395" s="54">
        <f t="shared" si="273"/>
        <v>-2.5708734693630331E-2</v>
      </c>
      <c r="AE395" s="54">
        <f t="shared" si="274"/>
        <v>0.13103792506864786</v>
      </c>
      <c r="AF395" s="54">
        <f t="shared" si="269"/>
        <v>0.96021296830059499</v>
      </c>
      <c r="AH395" s="115">
        <f t="shared" si="301"/>
        <v>483.78117832299972</v>
      </c>
      <c r="AI395" s="116">
        <f t="shared" si="302"/>
        <v>16.126039277433325</v>
      </c>
      <c r="AJ395" s="109">
        <f t="shared" si="303"/>
        <v>-8.2345646773995251E-2</v>
      </c>
      <c r="AK395" s="117">
        <f t="shared" si="304"/>
        <v>63.393681794711405</v>
      </c>
      <c r="AL395" s="116">
        <f t="shared" si="305"/>
        <v>2.11312272649038</v>
      </c>
      <c r="AM395" s="109">
        <f t="shared" si="306"/>
        <v>-0.17341418891693294</v>
      </c>
      <c r="AN395" s="117">
        <f t="shared" si="307"/>
        <v>238.90880799124741</v>
      </c>
      <c r="AO395" s="114">
        <f t="shared" si="270"/>
        <v>0.46439307439089028</v>
      </c>
      <c r="AP395" s="114">
        <f t="shared" si="308"/>
        <v>0.71780701473874209</v>
      </c>
      <c r="AQ395" s="114">
        <f t="shared" si="309"/>
        <v>0.26391744939695777</v>
      </c>
      <c r="AR395" s="72">
        <f t="shared" si="310"/>
        <v>1439.0979372721793</v>
      </c>
      <c r="AS395" s="117">
        <f t="shared" si="312"/>
        <v>438.23539606115128</v>
      </c>
      <c r="AT395" s="118">
        <f t="shared" si="317"/>
        <v>0.76344708793274096</v>
      </c>
      <c r="AX395" s="119">
        <f t="shared" si="275"/>
        <v>3.8155491045660961</v>
      </c>
      <c r="AY395" s="109">
        <f t="shared" si="276"/>
        <v>-3.0980494569161632E-3</v>
      </c>
      <c r="AZ395" s="120">
        <f t="shared" si="277"/>
        <v>-3.3752048850619332E-2</v>
      </c>
      <c r="BA395" s="116">
        <f t="shared" si="278"/>
        <v>14.012916550942943</v>
      </c>
      <c r="BB395" s="109">
        <f t="shared" si="279"/>
        <v>-6.6842074711904842E-2</v>
      </c>
      <c r="BC395" s="120">
        <f t="shared" si="280"/>
        <v>-0.39361171571111697</v>
      </c>
      <c r="BD395" s="120">
        <f t="shared" si="281"/>
        <v>4.8508025622203812</v>
      </c>
      <c r="BE395" s="120">
        <f t="shared" si="282"/>
        <v>3.55411150876163</v>
      </c>
      <c r="BF395" s="121"/>
      <c r="BG395" s="121" t="e">
        <f t="shared" si="283"/>
        <v>#DIV/0!</v>
      </c>
      <c r="BH395" s="120">
        <f t="shared" si="284"/>
        <v>0.53575311563278072</v>
      </c>
      <c r="BI395" s="120">
        <f t="shared" si="285"/>
        <v>1.4034839742377565</v>
      </c>
      <c r="BJ395" s="120">
        <f>SUM(L395:M395)*'[12]Yellow Grease Complex'!$BH$119/S395</f>
        <v>0</v>
      </c>
      <c r="BK395" s="120">
        <f>SUM(L395:M395)*'[12]Yellow Grease Complex'!$BH$120/S395</f>
        <v>0</v>
      </c>
      <c r="BL395" s="120">
        <f t="shared" si="335"/>
        <v>0.13997270495160802</v>
      </c>
      <c r="BM395" s="120">
        <f t="shared" si="336"/>
        <v>0.41075544284523274</v>
      </c>
      <c r="BN395" s="4">
        <f t="shared" si="296"/>
        <v>-12.730147758158409</v>
      </c>
      <c r="BO395" s="109">
        <f t="shared" si="324"/>
        <v>0.18338429620113816</v>
      </c>
      <c r="BP395" s="109">
        <f t="shared" si="324"/>
        <v>7.0003441329812219E-2</v>
      </c>
      <c r="BQ395" s="109">
        <f t="shared" si="325"/>
        <v>0.46439307439089028</v>
      </c>
      <c r="BR395" s="109">
        <f t="shared" si="334"/>
        <v>1.1783118260739816E-2</v>
      </c>
      <c r="BS395" s="109">
        <f t="shared" si="334"/>
        <v>5.3400368174662531E-2</v>
      </c>
      <c r="BT395" s="109">
        <f t="shared" si="334"/>
        <v>1.7250218405527325E-2</v>
      </c>
      <c r="BU395" s="109" cm="1">
        <f t="array" ref="BU395">SUM(K395:M395/$P395)</f>
        <v>0.18148374455602811</v>
      </c>
    </row>
    <row r="396" spans="1:73">
      <c r="A396" s="30">
        <v>48030</v>
      </c>
      <c r="B396" s="132">
        <f t="shared" si="333"/>
        <v>133.76885698530899</v>
      </c>
      <c r="C396" s="132">
        <f t="shared" si="289"/>
        <v>59.375010700993506</v>
      </c>
      <c r="D396" s="132">
        <f t="shared" si="327"/>
        <v>2.1712184192085943E-2</v>
      </c>
      <c r="E396" s="132">
        <f t="shared" si="327"/>
        <v>0</v>
      </c>
      <c r="F396" s="132">
        <f t="shared" si="328"/>
        <v>458.4039351066138</v>
      </c>
      <c r="G396" s="132">
        <f t="shared" si="292"/>
        <v>0</v>
      </c>
      <c r="H396" s="132">
        <f t="shared" si="329"/>
        <v>10.91800457442627</v>
      </c>
      <c r="I396" s="132">
        <f t="shared" si="329"/>
        <v>49.467396773760861</v>
      </c>
      <c r="J396" s="132">
        <f t="shared" si="329"/>
        <v>16.85695333791757</v>
      </c>
      <c r="K396" s="132">
        <f t="shared" si="329"/>
        <v>17.625101285932075</v>
      </c>
      <c r="L396" s="132">
        <f t="shared" si="329"/>
        <v>46.023256004880913</v>
      </c>
      <c r="M396" s="132">
        <f t="shared" si="330"/>
        <v>91.178390128826265</v>
      </c>
      <c r="N396" s="132">
        <v>10</v>
      </c>
      <c r="O396" s="132">
        <f t="shared" si="331"/>
        <v>9.3823740280105667</v>
      </c>
      <c r="P396" s="132">
        <f t="shared" si="320"/>
        <v>903.02099111086295</v>
      </c>
      <c r="Q396" s="144">
        <f t="shared" si="318"/>
        <v>7.4982879895356067</v>
      </c>
      <c r="R396" s="135">
        <f>R395+10</f>
        <v>1887.3333333333305</v>
      </c>
      <c r="S396" s="141">
        <f>[3]Biodiesel!$W25</f>
        <v>120.43028920349457</v>
      </c>
      <c r="T396" s="142">
        <f t="shared" si="332"/>
        <v>46.338900076450756</v>
      </c>
      <c r="U396" s="142">
        <f t="shared" si="332"/>
        <v>59.275576972518977</v>
      </c>
      <c r="V396" s="141">
        <f t="shared" si="321"/>
        <v>25.747967207290543</v>
      </c>
      <c r="W396" s="143">
        <f t="shared" si="322"/>
        <v>3.7256467670655198</v>
      </c>
      <c r="X396" s="143">
        <f t="shared" si="323"/>
        <v>105.61447704896973</v>
      </c>
      <c r="Y396" s="114">
        <f t="shared" si="271"/>
        <v>-3.589793068421443E-2</v>
      </c>
      <c r="Z396" s="102">
        <f>V396/(X397/31)</f>
        <v>7.2030665744648728</v>
      </c>
      <c r="AC396" s="54" t="e">
        <f t="shared" si="272"/>
        <v>#DIV/0!</v>
      </c>
      <c r="AD396" s="54">
        <f t="shared" si="273"/>
        <v>-2.5706273817137637E-2</v>
      </c>
      <c r="AE396" s="54">
        <f t="shared" si="274"/>
        <v>0.11470963191809284</v>
      </c>
      <c r="AF396" s="54">
        <f t="shared" ref="AF396:AF459" si="337">(2204.622/300)/Q396</f>
        <v>0.98005571541873127</v>
      </c>
      <c r="AH396" s="115">
        <f t="shared" si="301"/>
        <v>517.80065799179943</v>
      </c>
      <c r="AI396" s="116">
        <f t="shared" si="302"/>
        <v>17.260021933059981</v>
      </c>
      <c r="AJ396" s="109">
        <f t="shared" si="303"/>
        <v>-7.7947347056250504E-2</v>
      </c>
      <c r="AK396" s="117">
        <f t="shared" si="304"/>
        <v>59.396722885185589</v>
      </c>
      <c r="AL396" s="116">
        <f t="shared" si="305"/>
        <v>1.9798907628395197</v>
      </c>
      <c r="AM396" s="109">
        <f t="shared" si="306"/>
        <v>-0.15656778504552293</v>
      </c>
      <c r="AN396" s="117">
        <f t="shared" si="307"/>
        <v>232.06910210574395</v>
      </c>
      <c r="AO396" s="114">
        <f t="shared" ref="AO396:AO459" si="338">F396/P396</f>
        <v>0.50763375338894645</v>
      </c>
      <c r="AP396" s="114">
        <f t="shared" si="308"/>
        <v>0.72154415167644304</v>
      </c>
      <c r="AQ396" s="114">
        <f t="shared" si="309"/>
        <v>0.25699192420794242</v>
      </c>
      <c r="AR396" s="72">
        <f t="shared" si="310"/>
        <v>1417.9695341701781</v>
      </c>
      <c r="AS396" s="117">
        <f t="shared" si="312"/>
        <v>469.36379916315241</v>
      </c>
      <c r="AT396" s="118">
        <f t="shared" si="317"/>
        <v>0.76351475522966783</v>
      </c>
      <c r="AX396" s="119">
        <f t="shared" si="275"/>
        <v>3.8848480388224056</v>
      </c>
      <c r="AY396" s="109">
        <f t="shared" si="276"/>
        <v>-3.0605543180568517E-3</v>
      </c>
      <c r="AZ396" s="120">
        <f t="shared" si="277"/>
        <v>-7.3831233704524379E-3</v>
      </c>
      <c r="BA396" s="116">
        <f t="shared" si="278"/>
        <v>15.280131170220461</v>
      </c>
      <c r="BB396" s="109">
        <f t="shared" si="279"/>
        <v>-6.667452790491879E-2</v>
      </c>
      <c r="BC396" s="120">
        <f t="shared" si="280"/>
        <v>-0.23016924002518913</v>
      </c>
      <c r="BD396" s="120">
        <f t="shared" si="281"/>
        <v>4.9027431888122059</v>
      </c>
      <c r="BE396" s="120">
        <f t="shared" si="282"/>
        <v>3.8063840761192171</v>
      </c>
      <c r="BF396" s="121"/>
      <c r="BG396" s="121" t="e">
        <f t="shared" si="283"/>
        <v>#DIV/0!</v>
      </c>
      <c r="BH396" s="120">
        <f t="shared" si="284"/>
        <v>0.49302389866942709</v>
      </c>
      <c r="BI396" s="120">
        <f t="shared" si="285"/>
        <v>1.1107575832461538</v>
      </c>
      <c r="BJ396" s="120">
        <f>SUM(L396:M396)*'[12]Yellow Grease Complex'!$BH$119/S396</f>
        <v>0</v>
      </c>
      <c r="BK396" s="120">
        <f>SUM(L396:M396)*'[12]Yellow Grease Complex'!$BH$120/S396</f>
        <v>0</v>
      </c>
      <c r="BL396" s="120">
        <f t="shared" si="335"/>
        <v>0.15628159278666867</v>
      </c>
      <c r="BM396" s="120">
        <f t="shared" si="336"/>
        <v>0.43302669229896079</v>
      </c>
      <c r="BN396" s="4">
        <f t="shared" si="296"/>
        <v>-2.6948400302151185</v>
      </c>
      <c r="BO396" s="109">
        <f t="shared" si="324"/>
        <v>0.14813482554901797</v>
      </c>
      <c r="BP396" s="109">
        <f t="shared" si="324"/>
        <v>6.5751528796636913E-2</v>
      </c>
      <c r="BQ396" s="109">
        <f t="shared" si="325"/>
        <v>0.50763375338894645</v>
      </c>
      <c r="BR396" s="109">
        <f t="shared" si="334"/>
        <v>1.2090532426046205E-2</v>
      </c>
      <c r="BS396" s="109">
        <f t="shared" si="334"/>
        <v>5.4779896880257348E-2</v>
      </c>
      <c r="BT396" s="109">
        <f t="shared" si="334"/>
        <v>1.8667288472642006E-2</v>
      </c>
      <c r="BU396" s="109" cm="1">
        <f t="array" ref="BU396">SUM(K396:M396/$P396)</f>
        <v>0.17145420642899689</v>
      </c>
    </row>
    <row r="397" spans="1:73">
      <c r="A397" s="30">
        <v>48061</v>
      </c>
      <c r="B397" s="132">
        <f t="shared" si="333"/>
        <v>152.29753193873839</v>
      </c>
      <c r="C397" s="132">
        <f t="shared" si="289"/>
        <v>58.186023100927173</v>
      </c>
      <c r="D397" s="132">
        <f t="shared" si="327"/>
        <v>2.1790816631915715E-2</v>
      </c>
      <c r="E397" s="132">
        <f t="shared" si="327"/>
        <v>0</v>
      </c>
      <c r="F397" s="132">
        <f t="shared" si="328"/>
        <v>436.17132480053908</v>
      </c>
      <c r="G397" s="132">
        <f t="shared" si="292"/>
        <v>0</v>
      </c>
      <c r="H397" s="132">
        <f t="shared" si="329"/>
        <v>13.429304192510191</v>
      </c>
      <c r="I397" s="132">
        <f t="shared" si="329"/>
        <v>51.761954639028069</v>
      </c>
      <c r="J397" s="132">
        <f t="shared" si="329"/>
        <v>18.68115952342648</v>
      </c>
      <c r="K397" s="132">
        <f t="shared" si="329"/>
        <v>18.635409245288688</v>
      </c>
      <c r="L397" s="132">
        <f t="shared" si="329"/>
        <v>41.836359560232481</v>
      </c>
      <c r="M397" s="132">
        <f t="shared" si="330"/>
        <v>92.456971174458261</v>
      </c>
      <c r="N397" s="132">
        <v>10</v>
      </c>
      <c r="O397" s="132">
        <f t="shared" si="331"/>
        <v>13.545586904786477</v>
      </c>
      <c r="P397" s="132">
        <f t="shared" si="320"/>
        <v>907.02341589656714</v>
      </c>
      <c r="Q397" s="144">
        <f t="shared" si="318"/>
        <v>7.5879157261818984</v>
      </c>
      <c r="R397" s="135">
        <f>R396</f>
        <v>1887.3333333333305</v>
      </c>
      <c r="S397" s="141">
        <f>[3]Biodiesel!$W26</f>
        <v>119.53525165901716</v>
      </c>
      <c r="T397" s="142">
        <f t="shared" si="332"/>
        <v>48.276876226471742</v>
      </c>
      <c r="U397" s="142">
        <f t="shared" si="332"/>
        <v>62.535230696933368</v>
      </c>
      <c r="V397" s="141">
        <f t="shared" si="321"/>
        <v>28.745514425786382</v>
      </c>
      <c r="W397" s="143">
        <f t="shared" si="322"/>
        <v>2.9975472184958392</v>
      </c>
      <c r="X397" s="143">
        <f t="shared" si="323"/>
        <v>110.81210692340511</v>
      </c>
      <c r="Y397" s="114">
        <f t="shared" ref="Y397:Y460" si="339">X397/AVERAGE(X385,X373,X361,X349,X337)-1</f>
        <v>-2.4673933079243926E-2</v>
      </c>
      <c r="Z397" s="102">
        <f>V397/(X398/31)</f>
        <v>8.0434057874937626</v>
      </c>
      <c r="AC397" s="54" t="e">
        <f t="shared" si="272"/>
        <v>#DIV/0!</v>
      </c>
      <c r="AD397" s="54">
        <f t="shared" si="273"/>
        <v>-2.5664677278654735E-2</v>
      </c>
      <c r="AE397" s="54">
        <f t="shared" si="274"/>
        <v>0.11773921947533872</v>
      </c>
      <c r="AF397" s="54">
        <f t="shared" si="337"/>
        <v>0.96847939080864731</v>
      </c>
      <c r="AH397" s="115">
        <f t="shared" si="301"/>
        <v>494.37913871809815</v>
      </c>
      <c r="AI397" s="116">
        <f t="shared" si="302"/>
        <v>16.479304623936606</v>
      </c>
      <c r="AJ397" s="109">
        <f t="shared" si="303"/>
        <v>-8.0128885305477238E-2</v>
      </c>
      <c r="AK397" s="117">
        <f t="shared" si="304"/>
        <v>58.207813917559086</v>
      </c>
      <c r="AL397" s="116">
        <f t="shared" si="305"/>
        <v>1.9402604639186363</v>
      </c>
      <c r="AM397" s="109">
        <f t="shared" si="306"/>
        <v>-0.15007166959941909</v>
      </c>
      <c r="AN397" s="117">
        <f t="shared" si="307"/>
        <v>236.80115833494415</v>
      </c>
      <c r="AO397" s="114">
        <f t="shared" si="338"/>
        <v>0.48088209979606311</v>
      </c>
      <c r="AP397" s="114">
        <f t="shared" si="308"/>
        <v>0.71296579484402267</v>
      </c>
      <c r="AQ397" s="114">
        <f t="shared" si="309"/>
        <v>0.26107502208294464</v>
      </c>
      <c r="AR397" s="72">
        <f t="shared" si="310"/>
        <v>1407.4311888884279</v>
      </c>
      <c r="AS397" s="117">
        <f t="shared" si="312"/>
        <v>479.90214444490266</v>
      </c>
      <c r="AT397" s="118">
        <f t="shared" si="317"/>
        <v>0.76357225398910022</v>
      </c>
      <c r="AX397" s="119">
        <f t="shared" si="275"/>
        <v>3.8559758599682956</v>
      </c>
      <c r="AY397" s="109">
        <f t="shared" si="276"/>
        <v>-3.0570997600790628E-3</v>
      </c>
      <c r="AZ397" s="120">
        <f t="shared" si="277"/>
        <v>-4.5908353823932213E-2</v>
      </c>
      <c r="BA397" s="116">
        <f t="shared" si="278"/>
        <v>14.539044160017969</v>
      </c>
      <c r="BB397" s="109">
        <f t="shared" si="279"/>
        <v>-6.9914608741078688E-2</v>
      </c>
      <c r="BC397" s="120">
        <f t="shared" si="280"/>
        <v>-0.30567336408839374</v>
      </c>
      <c r="BD397" s="120">
        <f t="shared" si="281"/>
        <v>4.4614180926983007</v>
      </c>
      <c r="BE397" s="120">
        <f t="shared" si="282"/>
        <v>3.6488928474819202</v>
      </c>
      <c r="BF397" s="121"/>
      <c r="BG397" s="121" t="e">
        <f t="shared" si="283"/>
        <v>#DIV/0!</v>
      </c>
      <c r="BH397" s="120">
        <f t="shared" si="284"/>
        <v>0.48676873385356612</v>
      </c>
      <c r="BI397" s="120">
        <f t="shared" si="285"/>
        <v>1.2740804894373583</v>
      </c>
      <c r="BJ397" s="120">
        <f>SUM(L397:M397)*'[12]Yellow Grease Complex'!$BH$119/S397</f>
        <v>0</v>
      </c>
      <c r="BK397" s="120">
        <f>SUM(L397:M397)*'[12]Yellow Grease Complex'!$BH$120/S397</f>
        <v>0</v>
      </c>
      <c r="BL397" s="120">
        <f t="shared" si="335"/>
        <v>0.12259761111237932</v>
      </c>
      <c r="BM397" s="120">
        <f t="shared" si="336"/>
        <v>0.43818928119740097</v>
      </c>
      <c r="BN397" s="4">
        <f t="shared" si="296"/>
        <v>-16.756549145735335</v>
      </c>
      <c r="BO397" s="109">
        <f t="shared" si="324"/>
        <v>0.16790915126286632</v>
      </c>
      <c r="BP397" s="109">
        <f t="shared" si="324"/>
        <v>6.4150519249177182E-2</v>
      </c>
      <c r="BQ397" s="109">
        <f t="shared" si="325"/>
        <v>0.48088209979606311</v>
      </c>
      <c r="BR397" s="109">
        <f t="shared" si="334"/>
        <v>1.4805906834539329E-2</v>
      </c>
      <c r="BS397" s="109">
        <f t="shared" si="334"/>
        <v>5.7067936430133762E-2</v>
      </c>
      <c r="BT397" s="109">
        <f t="shared" si="334"/>
        <v>2.059611603848251E-2</v>
      </c>
      <c r="BU397" s="109" cm="1">
        <f t="array" ref="BU397">SUM(K397:M397/$P397)</f>
        <v>0.16860506277978907</v>
      </c>
    </row>
    <row r="398" spans="1:73" ht="12" thickBot="1">
      <c r="A398" s="111">
        <v>48092</v>
      </c>
      <c r="B398" s="136">
        <f t="shared" si="333"/>
        <v>128.12923835313705</v>
      </c>
      <c r="C398" s="132">
        <f t="shared" si="289"/>
        <v>47.961904276859968</v>
      </c>
      <c r="D398" s="136">
        <f t="shared" si="327"/>
        <v>0</v>
      </c>
      <c r="E398" s="136">
        <f t="shared" si="327"/>
        <v>0</v>
      </c>
      <c r="F398" s="136">
        <f t="shared" si="328"/>
        <v>449.92809064909454</v>
      </c>
      <c r="G398" s="136">
        <f t="shared" si="292"/>
        <v>0</v>
      </c>
      <c r="H398" s="132">
        <f t="shared" si="329"/>
        <v>14.014886709752894</v>
      </c>
      <c r="I398" s="132">
        <f t="shared" si="329"/>
        <v>50.039880121062922</v>
      </c>
      <c r="J398" s="132">
        <f t="shared" si="329"/>
        <v>14.000273458146243</v>
      </c>
      <c r="K398" s="136">
        <f t="shared" si="329"/>
        <v>18.839557469694743</v>
      </c>
      <c r="L398" s="136">
        <f t="shared" si="329"/>
        <v>47.91144612659054</v>
      </c>
      <c r="M398" s="136">
        <f t="shared" si="330"/>
        <v>87.34704801070059</v>
      </c>
      <c r="N398" s="132">
        <v>10</v>
      </c>
      <c r="O398" s="136">
        <f t="shared" si="331"/>
        <v>4.1287708495705671</v>
      </c>
      <c r="P398" s="136">
        <f t="shared" si="320"/>
        <v>872.30109602461005</v>
      </c>
      <c r="Q398" s="145">
        <f t="shared" si="318"/>
        <v>7.638567265348791</v>
      </c>
      <c r="R398" s="135">
        <f>R397</f>
        <v>1887.3333333333305</v>
      </c>
      <c r="S398" s="141">
        <f>[3]Biodiesel!$W27</f>
        <v>114.19695156468315</v>
      </c>
      <c r="T398" s="142">
        <f t="shared" si="332"/>
        <v>47.956708778742602</v>
      </c>
      <c r="U398" s="142">
        <f t="shared" si="332"/>
        <v>62.831055850130909</v>
      </c>
      <c r="V398" s="141">
        <f t="shared" si="321"/>
        <v>31.893816204627285</v>
      </c>
      <c r="W398" s="143">
        <f t="shared" si="322"/>
        <v>3.1483017788409029</v>
      </c>
      <c r="X398" s="143">
        <f t="shared" si="323"/>
        <v>110.7877646288735</v>
      </c>
      <c r="Y398" s="114">
        <f t="shared" si="339"/>
        <v>-2.5781222646039992E-2</v>
      </c>
      <c r="Z398" s="102">
        <f>V398/(X399/30)</f>
        <v>8.1789500746925281</v>
      </c>
      <c r="AC398" s="54" t="e">
        <f t="shared" ref="AC398:AC461" si="340">AB398/AB386-1</f>
        <v>#DIV/0!</v>
      </c>
      <c r="AD398" s="54">
        <f t="shared" ref="AD398:AD461" si="341">Q398/AVERAGE(Q386,Q374,Q362,Q350,Q338)-1</f>
        <v>-2.5730647021868225E-2</v>
      </c>
      <c r="AE398" s="54">
        <f t="shared" ref="AE398:AE461" si="342">AK398/AH398</f>
        <v>9.6330323496443812E-2</v>
      </c>
      <c r="AF398" s="54">
        <f t="shared" si="337"/>
        <v>0.96205737865744156</v>
      </c>
      <c r="AH398" s="115">
        <f t="shared" si="301"/>
        <v>497.88999492595451</v>
      </c>
      <c r="AI398" s="116">
        <f t="shared" si="302"/>
        <v>16.596333164198484</v>
      </c>
      <c r="AJ398" s="109">
        <f t="shared" si="303"/>
        <v>-7.7776401846997856E-2</v>
      </c>
      <c r="AK398" s="117">
        <f t="shared" si="304"/>
        <v>47.961904276859968</v>
      </c>
      <c r="AL398" s="116">
        <f t="shared" si="305"/>
        <v>1.5987301425619989</v>
      </c>
      <c r="AM398" s="109">
        <f t="shared" si="306"/>
        <v>-0.16605273398671805</v>
      </c>
      <c r="AN398" s="117">
        <f t="shared" si="307"/>
        <v>232.15309189594791</v>
      </c>
      <c r="AO398" s="114">
        <f t="shared" si="338"/>
        <v>0.5157944804833775</v>
      </c>
      <c r="AP398" s="114">
        <f t="shared" si="308"/>
        <v>0.71766415992377686</v>
      </c>
      <c r="AQ398" s="114">
        <f t="shared" si="309"/>
        <v>0.26613871397611799</v>
      </c>
      <c r="AR398" s="72">
        <f t="shared" si="310"/>
        <v>1389.3962440369783</v>
      </c>
      <c r="AS398" s="117">
        <f t="shared" si="312"/>
        <v>497.93708929635227</v>
      </c>
      <c r="AT398" s="118">
        <f t="shared" si="317"/>
        <v>0.76362035428427266</v>
      </c>
      <c r="AX398" s="119">
        <f t="shared" ref="AX398:AX461" si="343">S398/31</f>
        <v>3.6837726311188113</v>
      </c>
      <c r="AY398" s="109">
        <f t="shared" ref="AY398:AY461" si="344">AX398/AVERAGE(AX386,AX374,AX362,AX350,AX338)-1</f>
        <v>-2.9894154571034059E-3</v>
      </c>
      <c r="AZ398" s="120">
        <f t="shared" ref="AZ398:AZ461" si="345">AX398-AX386</f>
        <v>-3.571681951510719E-2</v>
      </c>
      <c r="BA398" s="116">
        <f t="shared" ref="BA398:BA461" si="346">F398/30</f>
        <v>14.997603021636484</v>
      </c>
      <c r="BB398" s="109">
        <f t="shared" ref="BB398:BB461" si="347">BA398/AVERAGE(BA386,BA374,BA362,BA350,BA338)-1</f>
        <v>-6.7251365063761614E-2</v>
      </c>
      <c r="BC398" s="120">
        <f t="shared" ref="BC398:BC461" si="348">BA398-BA386</f>
        <v>-0.30132503362319873</v>
      </c>
      <c r="BD398" s="120">
        <f t="shared" ref="BD398:BD461" si="349">AH398/X398</f>
        <v>4.4940882830683488</v>
      </c>
      <c r="BE398" s="120">
        <f t="shared" ref="BE398:BE461" si="350">F398/S398</f>
        <v>3.9399308342679134</v>
      </c>
      <c r="BF398" s="121"/>
      <c r="BG398" s="121" t="e">
        <f t="shared" ref="BG398:BG461" si="351">AVERAGE(BF396:BF398)</f>
        <v>#DIV/0!</v>
      </c>
      <c r="BH398" s="120">
        <f t="shared" ref="BH398:BH461" si="352">C398/S398</f>
        <v>0.41999285987676743</v>
      </c>
      <c r="BI398" s="120">
        <f t="shared" ref="BI398:BI461" si="353">B398/S398</f>
        <v>1.1220022653631205</v>
      </c>
      <c r="BJ398" s="120">
        <f>SUM(L398:M398)*'[12]Yellow Grease Complex'!$BH$119/S398</f>
        <v>0</v>
      </c>
      <c r="BK398" s="120">
        <f>SUM(L398:M398)*'[12]Yellow Grease Complex'!$BH$120/S398</f>
        <v>0</v>
      </c>
      <c r="BL398" s="120">
        <f t="shared" si="335"/>
        <v>0.11395678296858665</v>
      </c>
      <c r="BM398" s="120">
        <f t="shared" si="336"/>
        <v>0.36901676885166007</v>
      </c>
      <c r="BN398" s="4">
        <f t="shared" si="296"/>
        <v>-13.471193760448159</v>
      </c>
      <c r="BO398" s="109">
        <f t="shared" si="324"/>
        <v>0.14688648098353665</v>
      </c>
      <c r="BP398" s="109">
        <f t="shared" si="324"/>
        <v>5.4983198456862684E-2</v>
      </c>
      <c r="BQ398" s="109">
        <f t="shared" si="325"/>
        <v>0.5157944804833775</v>
      </c>
      <c r="BR398" s="109">
        <f t="shared" si="334"/>
        <v>1.606657010248385E-2</v>
      </c>
      <c r="BS398" s="109">
        <f t="shared" si="334"/>
        <v>5.7365375727615908E-2</v>
      </c>
      <c r="BT398" s="109">
        <f t="shared" si="334"/>
        <v>1.6049817570963198E-2</v>
      </c>
      <c r="BU398" s="109" cm="1">
        <f t="array" ref="BU398">SUM(K398:M398/$P398)</f>
        <v>0.17665695057505504</v>
      </c>
    </row>
    <row r="399" spans="1:73">
      <c r="A399" s="84">
        <v>48122</v>
      </c>
      <c r="B399" s="139">
        <f t="shared" si="333"/>
        <v>127.91175744588119</v>
      </c>
      <c r="C399" s="139">
        <f t="shared" si="289"/>
        <v>47.053412404453937</v>
      </c>
      <c r="D399" s="139">
        <f t="shared" ref="D399:E414" si="354">$P399*AVERAGE(D387/$P387,D375/$P375,D363/$P363,D351/$P351,D339/$P339)</f>
        <v>0</v>
      </c>
      <c r="E399" s="139">
        <f t="shared" si="354"/>
        <v>0</v>
      </c>
      <c r="F399" s="139">
        <f t="shared" si="328"/>
        <v>429.53492525955409</v>
      </c>
      <c r="G399" s="139">
        <f t="shared" si="292"/>
        <v>0</v>
      </c>
      <c r="H399" s="139">
        <f t="shared" ref="H399:L414" si="355">$P399*AVERAGE(H387/$P387,H375/$P375,H363/$P363,H351/$P351,H339/$P339)</f>
        <v>13.063378799257698</v>
      </c>
      <c r="I399" s="139">
        <f t="shared" si="355"/>
        <v>43.898277161709963</v>
      </c>
      <c r="J399" s="139">
        <f t="shared" si="355"/>
        <v>13.556311976767615</v>
      </c>
      <c r="K399" s="139">
        <f t="shared" si="355"/>
        <v>19.25893998998998</v>
      </c>
      <c r="L399" s="139">
        <f>$P399*AVERAGE(L387/$P387,L375/$P375,L363/$P363,L351/$P351,L339/$P339)</f>
        <v>65.451049522736795</v>
      </c>
      <c r="M399" s="139">
        <f t="shared" si="330"/>
        <v>83.71131083552028</v>
      </c>
      <c r="N399" s="139">
        <v>15</v>
      </c>
      <c r="O399" s="139">
        <f t="shared" si="331"/>
        <v>10.946283222877591</v>
      </c>
      <c r="P399" s="139">
        <f t="shared" si="320"/>
        <v>869.38564661874909</v>
      </c>
      <c r="Q399" s="144">
        <f t="shared" si="318"/>
        <v>7.3082112316037238</v>
      </c>
      <c r="R399" s="135">
        <f>R398+10</f>
        <v>1897.3333333333305</v>
      </c>
      <c r="S399" s="141">
        <f>[3]Biodiesel!$W28</f>
        <v>118.96011473493904</v>
      </c>
      <c r="T399" s="142">
        <f t="shared" si="332"/>
        <v>50.510364133021639</v>
      </c>
      <c r="U399" s="142">
        <f t="shared" si="332"/>
        <v>66.474637291478203</v>
      </c>
      <c r="V399" s="141">
        <f t="shared" si="321"/>
        <v>34.982183231588706</v>
      </c>
      <c r="W399" s="143">
        <f t="shared" si="322"/>
        <v>3.0883670269614214</v>
      </c>
      <c r="X399" s="143">
        <f t="shared" si="323"/>
        <v>116.98500142449984</v>
      </c>
      <c r="Y399" s="114">
        <f t="shared" si="339"/>
        <v>-1.9313979777299761E-2</v>
      </c>
      <c r="Z399" s="102">
        <f>V399/(X400/31)</f>
        <v>9.7079381622651635</v>
      </c>
      <c r="AC399" s="54" t="e">
        <f t="shared" si="340"/>
        <v>#DIV/0!</v>
      </c>
      <c r="AD399" s="54">
        <f t="shared" si="341"/>
        <v>-2.5681805495902488E-2</v>
      </c>
      <c r="AE399" s="54">
        <f t="shared" si="342"/>
        <v>9.8729676506743053E-2</v>
      </c>
      <c r="AF399" s="54">
        <f t="shared" si="337"/>
        <v>1.0055456481910392</v>
      </c>
      <c r="AH399" s="115">
        <f t="shared" si="301"/>
        <v>476.58833766400801</v>
      </c>
      <c r="AI399" s="116">
        <f t="shared" si="302"/>
        <v>15.886277922133599</v>
      </c>
      <c r="AJ399" s="109">
        <f t="shared" si="303"/>
        <v>-8.5560873786228342E-2</v>
      </c>
      <c r="AK399" s="117">
        <f t="shared" si="304"/>
        <v>47.053412404453937</v>
      </c>
      <c r="AL399" s="116">
        <f t="shared" si="305"/>
        <v>1.5684470801484645</v>
      </c>
      <c r="AM399" s="109">
        <f t="shared" si="306"/>
        <v>-0.1311276866632255</v>
      </c>
      <c r="AN399" s="117">
        <f t="shared" si="307"/>
        <v>238.93926828598234</v>
      </c>
      <c r="AO399" s="114">
        <f t="shared" si="338"/>
        <v>0.49406719207996963</v>
      </c>
      <c r="AP399" s="114">
        <f t="shared" si="308"/>
        <v>0.69531869712933059</v>
      </c>
      <c r="AQ399" s="114">
        <f t="shared" si="309"/>
        <v>0.27483691410742161</v>
      </c>
      <c r="AR399" s="72">
        <f t="shared" si="310"/>
        <v>1400.6594154275081</v>
      </c>
      <c r="AS399" s="117">
        <f t="shared" si="312"/>
        <v>496.67391790582246</v>
      </c>
      <c r="AT399" s="118">
        <f t="shared" si="317"/>
        <v>0.76365917370984659</v>
      </c>
      <c r="AX399" s="119">
        <f t="shared" si="343"/>
        <v>3.8374230559657754</v>
      </c>
      <c r="AY399" s="109">
        <f t="shared" si="344"/>
        <v>-3.016010573230643E-3</v>
      </c>
      <c r="AZ399" s="120">
        <f t="shared" si="345"/>
        <v>-7.6001952912241322E-4</v>
      </c>
      <c r="BA399" s="116">
        <f t="shared" si="346"/>
        <v>14.317830841985137</v>
      </c>
      <c r="BB399" s="109">
        <f t="shared" si="347"/>
        <v>-8.0277122983131055E-2</v>
      </c>
      <c r="BC399" s="120">
        <f t="shared" si="348"/>
        <v>-0.45073707703356192</v>
      </c>
      <c r="BD399" s="120">
        <f t="shared" si="349"/>
        <v>4.0739268441312975</v>
      </c>
      <c r="BE399" s="120">
        <f t="shared" si="350"/>
        <v>3.6107474023257482</v>
      </c>
      <c r="BF399" s="121"/>
      <c r="BG399" s="121" t="e">
        <f t="shared" si="351"/>
        <v>#DIV/0!</v>
      </c>
      <c r="BH399" s="120">
        <f t="shared" si="352"/>
        <v>0.39553939998541521</v>
      </c>
      <c r="BI399" s="120">
        <f t="shared" si="353"/>
        <v>1.075249109593478</v>
      </c>
      <c r="BJ399" s="120">
        <f>SUM(L399:M399)*'[12]Yellow Grease Complex'!$BH$119/S399</f>
        <v>0</v>
      </c>
      <c r="BK399" s="120">
        <f>SUM(L399:M399)*'[12]Yellow Grease Complex'!$BH$120/S399</f>
        <v>0</v>
      </c>
      <c r="BL399" s="120">
        <f t="shared" si="335"/>
        <v>0.20924717381584299</v>
      </c>
      <c r="BM399" s="120">
        <f t="shared" si="336"/>
        <v>0.41592179401224305</v>
      </c>
      <c r="BN399" s="4">
        <f t="shared" si="296"/>
        <v>-0.27740712812965285</v>
      </c>
      <c r="BO399" s="109">
        <f t="shared" si="324"/>
        <v>0.1471289041213884</v>
      </c>
      <c r="BP399" s="109">
        <f t="shared" si="324"/>
        <v>5.4122600927972567E-2</v>
      </c>
      <c r="BQ399" s="109">
        <f t="shared" si="325"/>
        <v>0.49406719207996963</v>
      </c>
      <c r="BR399" s="109">
        <f t="shared" si="334"/>
        <v>1.5025988581781096E-2</v>
      </c>
      <c r="BS399" s="109">
        <f t="shared" si="334"/>
        <v>5.0493445955130466E-2</v>
      </c>
      <c r="BT399" s="109">
        <f t="shared" si="334"/>
        <v>1.55929788230245E-2</v>
      </c>
      <c r="BU399" s="109" cm="1">
        <f t="array" ref="BU399">SUM(K399:M399/$P399)</f>
        <v>0.19372450074748554</v>
      </c>
    </row>
    <row r="400" spans="1:73">
      <c r="A400" s="30">
        <v>48153</v>
      </c>
      <c r="B400" s="132">
        <f t="shared" si="333"/>
        <v>111.06816848518181</v>
      </c>
      <c r="C400" s="132">
        <f t="shared" si="289"/>
        <v>51.209273937616146</v>
      </c>
      <c r="D400" s="132">
        <f t="shared" si="354"/>
        <v>0</v>
      </c>
      <c r="E400" s="132">
        <f t="shared" si="354"/>
        <v>0</v>
      </c>
      <c r="F400" s="132">
        <f t="shared" si="328"/>
        <v>383.75353671134366</v>
      </c>
      <c r="G400" s="132">
        <f t="shared" si="292"/>
        <v>0</v>
      </c>
      <c r="H400" s="132">
        <f t="shared" si="355"/>
        <v>13.674444672245723</v>
      </c>
      <c r="I400" s="132">
        <f t="shared" si="355"/>
        <v>46.613719984524145</v>
      </c>
      <c r="J400" s="132">
        <f t="shared" si="355"/>
        <v>23.451017254262098</v>
      </c>
      <c r="K400" s="132">
        <f t="shared" si="355"/>
        <v>21.167909099649307</v>
      </c>
      <c r="L400" s="132">
        <f t="shared" si="355"/>
        <v>69.64022210883418</v>
      </c>
      <c r="M400" s="132">
        <f t="shared" si="330"/>
        <v>87.20933236493606</v>
      </c>
      <c r="N400" s="132">
        <v>15</v>
      </c>
      <c r="O400" s="132">
        <f t="shared" si="331"/>
        <v>9.6888418827896352</v>
      </c>
      <c r="P400" s="132">
        <f t="shared" si="320"/>
        <v>832.47646650138279</v>
      </c>
      <c r="Q400" s="144">
        <f t="shared" si="318"/>
        <v>7.4279655332203092</v>
      </c>
      <c r="R400" s="135">
        <f t="shared" ref="R400:R413" si="356">R399</f>
        <v>1897.3333333333305</v>
      </c>
      <c r="S400" s="141">
        <f>[3]Biodiesel!$W29</f>
        <v>112.0732807359261</v>
      </c>
      <c r="T400" s="142">
        <f t="shared" ref="T400:U415" si="357">($S400+$V399)*AVERAGE(T399/($S399+$V398),T352/($S352+$V351),T364/($S364+$V363),T376/($S376+$V375),T388/($S388+$V387))</f>
        <v>48.562890408861868</v>
      </c>
      <c r="U400" s="142">
        <f t="shared" si="357"/>
        <v>63.144421901233713</v>
      </c>
      <c r="V400" s="141">
        <f t="shared" si="321"/>
        <v>34.212238991599733</v>
      </c>
      <c r="W400" s="143">
        <f t="shared" si="322"/>
        <v>-0.76994423998897332</v>
      </c>
      <c r="X400" s="143">
        <f t="shared" si="323"/>
        <v>111.70731231009557</v>
      </c>
      <c r="Y400" s="114">
        <f t="shared" si="339"/>
        <v>-1.3408418279053036E-2</v>
      </c>
      <c r="Z400" s="102">
        <f>V400/(X401/30)</f>
        <v>7.6102325877301187</v>
      </c>
      <c r="AC400" s="54" t="e">
        <f t="shared" si="340"/>
        <v>#DIV/0!</v>
      </c>
      <c r="AD400" s="54">
        <f t="shared" si="341"/>
        <v>-2.5677248609017767E-2</v>
      </c>
      <c r="AE400" s="54">
        <f t="shared" si="342"/>
        <v>0.11773253410150734</v>
      </c>
      <c r="AF400" s="54">
        <f t="shared" si="337"/>
        <v>0.98933415443757955</v>
      </c>
      <c r="AH400" s="115">
        <f t="shared" si="301"/>
        <v>434.96281064895982</v>
      </c>
      <c r="AI400" s="116">
        <f t="shared" si="302"/>
        <v>14.498760354965327</v>
      </c>
      <c r="AJ400" s="109">
        <f t="shared" si="303"/>
        <v>-9.1334503181048632E-2</v>
      </c>
      <c r="AK400" s="117">
        <f t="shared" si="304"/>
        <v>51.209273937616146</v>
      </c>
      <c r="AL400" s="116">
        <f t="shared" si="305"/>
        <v>1.7069757979205382</v>
      </c>
      <c r="AM400" s="109">
        <f t="shared" si="306"/>
        <v>-0.1301646344905012</v>
      </c>
      <c r="AN400" s="117">
        <f t="shared" si="307"/>
        <v>261.7566454844515</v>
      </c>
      <c r="AO400" s="114">
        <f t="shared" si="338"/>
        <v>0.4609782404109633</v>
      </c>
      <c r="AP400" s="114">
        <f t="shared" si="308"/>
        <v>0.65591160964456474</v>
      </c>
      <c r="AQ400" s="114">
        <f t="shared" si="309"/>
        <v>0.3144312854686766</v>
      </c>
      <c r="AR400" s="72">
        <f t="shared" si="310"/>
        <v>1363.5582489537676</v>
      </c>
      <c r="AS400" s="117">
        <f t="shared" si="312"/>
        <v>533.77508437956294</v>
      </c>
      <c r="AT400" s="118">
        <f t="shared" si="317"/>
        <v>0.76367079186110753</v>
      </c>
      <c r="AX400" s="119">
        <f t="shared" si="343"/>
        <v>3.6152671205137454</v>
      </c>
      <c r="AY400" s="109">
        <f t="shared" si="344"/>
        <v>-2.9197950169449483E-3</v>
      </c>
      <c r="AZ400" s="120">
        <f t="shared" si="345"/>
        <v>-1.6506954056437984E-2</v>
      </c>
      <c r="BA400" s="116">
        <f t="shared" si="346"/>
        <v>12.791784557044789</v>
      </c>
      <c r="BB400" s="109">
        <f t="shared" si="347"/>
        <v>-8.5889139452558494E-2</v>
      </c>
      <c r="BC400" s="120">
        <f t="shared" si="348"/>
        <v>-0.53253487746485106</v>
      </c>
      <c r="BD400" s="120">
        <f t="shared" si="349"/>
        <v>3.8937720517482179</v>
      </c>
      <c r="BE400" s="120">
        <f t="shared" si="350"/>
        <v>3.4241304813371811</v>
      </c>
      <c r="BF400" s="121"/>
      <c r="BG400" s="121" t="e">
        <f t="shared" si="351"/>
        <v>#DIV/0!</v>
      </c>
      <c r="BH400" s="120">
        <f t="shared" si="352"/>
        <v>0.45692669654490226</v>
      </c>
      <c r="BI400" s="120">
        <f t="shared" si="353"/>
        <v>0.99103165139679816</v>
      </c>
      <c r="BJ400" s="120">
        <f>SUM(L400:M400)*'[12]Yellow Grease Complex'!$BH$119/S400</f>
        <v>0</v>
      </c>
      <c r="BK400" s="120">
        <f>SUM(L400:M400)*'[12]Yellow Grease Complex'!$BH$120/S400</f>
        <v>0</v>
      </c>
      <c r="BL400" s="120">
        <f t="shared" si="335"/>
        <v>0.17644005033880505</v>
      </c>
      <c r="BM400" s="120">
        <f t="shared" si="336"/>
        <v>0.44961495908693166</v>
      </c>
      <c r="BN400" s="4">
        <f t="shared" si="296"/>
        <v>-6.2258728382864774</v>
      </c>
      <c r="BO400" s="109">
        <f t="shared" si="324"/>
        <v>0.13341898894987841</v>
      </c>
      <c r="BP400" s="109">
        <f t="shared" si="324"/>
        <v>6.1514380283723115E-2</v>
      </c>
      <c r="BQ400" s="109">
        <f t="shared" si="325"/>
        <v>0.4609782404109633</v>
      </c>
      <c r="BR400" s="109">
        <f t="shared" si="334"/>
        <v>1.6426223710220653E-2</v>
      </c>
      <c r="BS400" s="109">
        <f t="shared" si="334"/>
        <v>5.5994039303508311E-2</v>
      </c>
      <c r="BT400" s="109">
        <f t="shared" si="334"/>
        <v>2.8170186423189591E-2</v>
      </c>
      <c r="BU400" s="109" cm="1">
        <f t="array" ref="BU400">SUM(K400:M400/$P400)</f>
        <v>0.21384083603175807</v>
      </c>
    </row>
    <row r="401" spans="1:73">
      <c r="A401" s="30">
        <v>48183</v>
      </c>
      <c r="B401" s="132">
        <f t="shared" si="333"/>
        <v>141.81109738124755</v>
      </c>
      <c r="C401" s="132">
        <f t="shared" si="289"/>
        <v>60.262786213155685</v>
      </c>
      <c r="D401" s="132">
        <f t="shared" si="354"/>
        <v>0</v>
      </c>
      <c r="E401" s="132">
        <f t="shared" si="354"/>
        <v>0</v>
      </c>
      <c r="F401" s="132">
        <f t="shared" si="328"/>
        <v>447.43143281154653</v>
      </c>
      <c r="G401" s="132">
        <f t="shared" si="292"/>
        <v>0</v>
      </c>
      <c r="H401" s="132">
        <f t="shared" si="355"/>
        <v>13.526191001120726</v>
      </c>
      <c r="I401" s="132">
        <f t="shared" si="355"/>
        <v>65.735751072583639</v>
      </c>
      <c r="J401" s="132">
        <f t="shared" si="355"/>
        <v>25.796337496998841</v>
      </c>
      <c r="K401" s="132">
        <f t="shared" si="355"/>
        <v>22.960477681177949</v>
      </c>
      <c r="L401" s="132">
        <f t="shared" si="355"/>
        <v>78.355055240261706</v>
      </c>
      <c r="M401" s="132">
        <f t="shared" si="330"/>
        <v>114.49011859550824</v>
      </c>
      <c r="N401" s="132">
        <v>15</v>
      </c>
      <c r="O401" s="132">
        <f t="shared" si="331"/>
        <v>29.397256552049832</v>
      </c>
      <c r="P401" s="132">
        <f t="shared" si="320"/>
        <v>1014.7665040456507</v>
      </c>
      <c r="Q401" s="144">
        <f t="shared" si="318"/>
        <v>6.9407315312407452</v>
      </c>
      <c r="R401" s="135">
        <f t="shared" si="356"/>
        <v>1897.3333333333305</v>
      </c>
      <c r="S401" s="141">
        <f>[3]Biodiesel!$W30</f>
        <v>146.20454623235486</v>
      </c>
      <c r="T401" s="142">
        <f t="shared" si="357"/>
        <v>59.233086694991385</v>
      </c>
      <c r="U401" s="142">
        <f t="shared" si="357"/>
        <v>75.633641478703439</v>
      </c>
      <c r="V401" s="141">
        <f t="shared" si="321"/>
        <v>31.534910797948356</v>
      </c>
      <c r="W401" s="143">
        <f t="shared" si="322"/>
        <v>-2.6773281936513769</v>
      </c>
      <c r="X401" s="143">
        <f t="shared" si="323"/>
        <v>134.86672817369481</v>
      </c>
      <c r="Y401" s="114">
        <f t="shared" si="339"/>
        <v>-3.2945950084486531E-2</v>
      </c>
      <c r="Z401" s="102">
        <f>V401/(X402/31)</f>
        <v>10.489042023810967</v>
      </c>
      <c r="AC401" s="54" t="e">
        <f t="shared" si="340"/>
        <v>#DIV/0!</v>
      </c>
      <c r="AD401" s="54">
        <f t="shared" si="341"/>
        <v>-2.5674693169139617E-2</v>
      </c>
      <c r="AE401" s="54">
        <f t="shared" si="342"/>
        <v>0.11869898051808142</v>
      </c>
      <c r="AF401" s="54">
        <f t="shared" si="337"/>
        <v>1.0587846492725987</v>
      </c>
      <c r="AH401" s="115">
        <f t="shared" si="301"/>
        <v>507.69421902470219</v>
      </c>
      <c r="AI401" s="116">
        <f t="shared" si="302"/>
        <v>16.923140634156741</v>
      </c>
      <c r="AJ401" s="109">
        <f t="shared" si="303"/>
        <v>-8.981995540196408E-2</v>
      </c>
      <c r="AK401" s="117">
        <f t="shared" si="304"/>
        <v>60.262786213155685</v>
      </c>
      <c r="AL401" s="116">
        <f t="shared" si="305"/>
        <v>2.0087595404385228</v>
      </c>
      <c r="AM401" s="109">
        <f t="shared" si="306"/>
        <v>-0.12393816634092303</v>
      </c>
      <c r="AN401" s="117">
        <f t="shared" si="307"/>
        <v>320.86393108765111</v>
      </c>
      <c r="AO401" s="114">
        <f t="shared" si="338"/>
        <v>0.44092057732270024</v>
      </c>
      <c r="AP401" s="114">
        <f t="shared" si="308"/>
        <v>0.64005395705959456</v>
      </c>
      <c r="AQ401" s="114">
        <f t="shared" si="309"/>
        <v>0.31619483872244231</v>
      </c>
      <c r="AR401" s="72">
        <f t="shared" si="310"/>
        <v>1721.4406249938556</v>
      </c>
      <c r="AS401" s="117">
        <f t="shared" si="312"/>
        <v>175.89270833947489</v>
      </c>
      <c r="AT401" s="118">
        <f t="shared" si="317"/>
        <v>0.76366453008632462</v>
      </c>
      <c r="AX401" s="119">
        <f t="shared" si="343"/>
        <v>4.716275684914673</v>
      </c>
      <c r="AY401" s="109">
        <f t="shared" si="344"/>
        <v>-3.2913227383254418E-3</v>
      </c>
      <c r="AZ401" s="120">
        <f t="shared" si="345"/>
        <v>-0.487460063376977</v>
      </c>
      <c r="BA401" s="116">
        <f t="shared" si="346"/>
        <v>14.914381093718218</v>
      </c>
      <c r="BB401" s="109">
        <f t="shared" si="347"/>
        <v>-8.502057099534277E-2</v>
      </c>
      <c r="BC401" s="120">
        <f t="shared" si="348"/>
        <v>-2.3961575830771924</v>
      </c>
      <c r="BD401" s="120">
        <f t="shared" si="349"/>
        <v>3.7644141435005598</v>
      </c>
      <c r="BE401" s="120">
        <f t="shared" si="350"/>
        <v>3.0603113537965387</v>
      </c>
      <c r="BF401" s="121"/>
      <c r="BG401" s="121" t="e">
        <f t="shared" si="351"/>
        <v>#DIV/0!</v>
      </c>
      <c r="BH401" s="120">
        <f t="shared" si="352"/>
        <v>0.41218134296168429</v>
      </c>
      <c r="BI401" s="120">
        <f t="shared" si="353"/>
        <v>0.96994998470071481</v>
      </c>
      <c r="BJ401" s="120">
        <f>SUM(L401:M401)*'[12]Yellow Grease Complex'!$BH$119/S401</f>
        <v>0</v>
      </c>
      <c r="BK401" s="120">
        <f>SUM(L401:M401)*'[12]Yellow Grease Complex'!$BH$120/S401</f>
        <v>0</v>
      </c>
      <c r="BL401" s="120">
        <f t="shared" si="335"/>
        <v>0.10251261223643685</v>
      </c>
      <c r="BM401" s="120">
        <f t="shared" si="336"/>
        <v>0.56031397171674024</v>
      </c>
      <c r="BN401" s="4">
        <f t="shared" si="296"/>
        <v>-177.92292313259668</v>
      </c>
      <c r="BO401" s="109">
        <f t="shared" si="324"/>
        <v>0.13974751513365677</v>
      </c>
      <c r="BP401" s="109">
        <f t="shared" si="324"/>
        <v>5.9385864603237519E-2</v>
      </c>
      <c r="BQ401" s="109">
        <f t="shared" si="325"/>
        <v>0.44092057732270024</v>
      </c>
      <c r="BR401" s="109">
        <f t="shared" si="334"/>
        <v>1.3329362909787404E-2</v>
      </c>
      <c r="BS401" s="109">
        <f t="shared" si="334"/>
        <v>6.4779188917361452E-2</v>
      </c>
      <c r="BT401" s="109">
        <f t="shared" si="334"/>
        <v>2.5420958805946515E-2</v>
      </c>
      <c r="BU401" s="109" cm="1">
        <f t="array" ref="BU401">SUM(K401:M401/$P401)</f>
        <v>0.21266532808934691</v>
      </c>
    </row>
    <row r="402" spans="1:73">
      <c r="A402" s="30">
        <v>48214</v>
      </c>
      <c r="B402" s="132">
        <f t="shared" si="333"/>
        <v>100.14304570940206</v>
      </c>
      <c r="C402" s="132">
        <f t="shared" si="289"/>
        <v>56.64726125782785</v>
      </c>
      <c r="D402" s="132">
        <f t="shared" si="354"/>
        <v>0</v>
      </c>
      <c r="E402" s="132">
        <f t="shared" si="354"/>
        <v>0</v>
      </c>
      <c r="F402" s="132">
        <f t="shared" si="328"/>
        <v>404.32415267118859</v>
      </c>
      <c r="G402" s="132">
        <f t="shared" si="292"/>
        <v>0</v>
      </c>
      <c r="H402" s="132">
        <f t="shared" si="355"/>
        <v>15.113103664995538</v>
      </c>
      <c r="I402" s="132">
        <f t="shared" si="355"/>
        <v>55.142189153506834</v>
      </c>
      <c r="J402" s="132">
        <f t="shared" si="355"/>
        <v>10.088575584225103</v>
      </c>
      <c r="K402" s="132">
        <f t="shared" si="355"/>
        <v>9.7897666736451452</v>
      </c>
      <c r="L402" s="132">
        <f t="shared" si="355"/>
        <v>50.140393040998013</v>
      </c>
      <c r="M402" s="132">
        <f t="shared" si="330"/>
        <v>79.41557167239084</v>
      </c>
      <c r="N402" s="132">
        <v>15</v>
      </c>
      <c r="O402" s="132">
        <f t="shared" si="331"/>
        <v>10.44942000697324</v>
      </c>
      <c r="P402" s="132">
        <f t="shared" si="320"/>
        <v>806.25347943515317</v>
      </c>
      <c r="Q402" s="144">
        <f t="shared" si="318"/>
        <v>8.1925490483364651</v>
      </c>
      <c r="R402" s="135">
        <f t="shared" si="356"/>
        <v>1897.3333333333305</v>
      </c>
      <c r="S402" s="141">
        <f>[3]Biodiesel!$X19</f>
        <v>98.413018302144508</v>
      </c>
      <c r="T402" s="142">
        <f t="shared" si="357"/>
        <v>40.920862730368803</v>
      </c>
      <c r="U402" s="142">
        <f t="shared" si="357"/>
        <v>52.279472678452038</v>
      </c>
      <c r="V402" s="141">
        <f t="shared" si="321"/>
        <v>28.128319493397065</v>
      </c>
      <c r="W402" s="143">
        <f t="shared" si="322"/>
        <v>-3.4065913045512914</v>
      </c>
      <c r="X402" s="143">
        <f t="shared" si="323"/>
        <v>93.200335408820848</v>
      </c>
      <c r="Y402" s="114">
        <f t="shared" si="339"/>
        <v>-2.1142153785883577E-3</v>
      </c>
      <c r="Z402" s="102">
        <f>V402/(X403/31)</f>
        <v>10.317941322168387</v>
      </c>
      <c r="AC402" s="54" t="e">
        <f t="shared" si="340"/>
        <v>#DIV/0!</v>
      </c>
      <c r="AD402" s="54">
        <f t="shared" si="341"/>
        <v>-2.5747267682189046E-2</v>
      </c>
      <c r="AE402" s="54">
        <f t="shared" si="342"/>
        <v>0.12288671172688116</v>
      </c>
      <c r="AF402" s="54">
        <f t="shared" si="337"/>
        <v>0.89700286890466585</v>
      </c>
      <c r="AH402" s="115">
        <f t="shared" si="301"/>
        <v>460.97141392901642</v>
      </c>
      <c r="AI402" s="116">
        <f t="shared" si="302"/>
        <v>15.36571379763388</v>
      </c>
      <c r="AJ402" s="109">
        <f t="shared" si="303"/>
        <v>-1.7263442361128312E-2</v>
      </c>
      <c r="AK402" s="117">
        <f t="shared" si="304"/>
        <v>56.64726125782785</v>
      </c>
      <c r="AL402" s="116">
        <f t="shared" si="305"/>
        <v>1.8882420419275949</v>
      </c>
      <c r="AM402" s="109">
        <f t="shared" si="306"/>
        <v>-6.5697571775793828E-2</v>
      </c>
      <c r="AN402" s="117">
        <f t="shared" si="307"/>
        <v>219.68959978976147</v>
      </c>
      <c r="AO402" s="114">
        <f t="shared" si="338"/>
        <v>0.50148515694400586</v>
      </c>
      <c r="AP402" s="114">
        <f t="shared" si="308"/>
        <v>0.69595291549194349</v>
      </c>
      <c r="AQ402" s="114">
        <f t="shared" si="309"/>
        <v>0.27248204862777409</v>
      </c>
      <c r="AR402" s="72">
        <f t="shared" si="310"/>
        <v>1158.7339251704111</v>
      </c>
      <c r="AS402" s="117">
        <f t="shared" si="312"/>
        <v>738.59940816291942</v>
      </c>
      <c r="AT402" s="118">
        <f t="shared" si="317"/>
        <v>0.76364554340176782</v>
      </c>
      <c r="AX402" s="119">
        <f t="shared" si="343"/>
        <v>3.174613493617565</v>
      </c>
      <c r="AY402" s="109">
        <f t="shared" si="344"/>
        <v>6.9608884926505521E-2</v>
      </c>
      <c r="AZ402" s="120">
        <f t="shared" si="345"/>
        <v>9.390930439555456E-2</v>
      </c>
      <c r="BA402" s="116">
        <f t="shared" si="346"/>
        <v>13.477471755706286</v>
      </c>
      <c r="BB402" s="109">
        <f t="shared" si="347"/>
        <v>-1.0073653515525027E-2</v>
      </c>
      <c r="BC402" s="120">
        <f t="shared" si="348"/>
        <v>0.18437839262106337</v>
      </c>
      <c r="BD402" s="120">
        <f t="shared" si="349"/>
        <v>4.9460274140321205</v>
      </c>
      <c r="BE402" s="120">
        <f t="shared" si="350"/>
        <v>4.1084417452764788</v>
      </c>
      <c r="BF402" s="121"/>
      <c r="BG402" s="121" t="e">
        <f t="shared" si="351"/>
        <v>#DIV/0!</v>
      </c>
      <c r="BH402" s="120">
        <f t="shared" si="352"/>
        <v>0.57560739661404592</v>
      </c>
      <c r="BI402" s="120">
        <f t="shared" si="353"/>
        <v>1.0175792536099857</v>
      </c>
      <c r="BJ402" s="120">
        <f>SUM(L402:M402)*'[12]Yellow Grease Complex'!$BH$119/S402</f>
        <v>0</v>
      </c>
      <c r="BK402" s="120">
        <f>SUM(L402:M402)*'[12]Yellow Grease Complex'!$BH$120/S402</f>
        <v>0</v>
      </c>
      <c r="BL402" s="120">
        <f t="shared" si="335"/>
        <v>0.15417308935971721</v>
      </c>
      <c r="BM402" s="120">
        <f t="shared" si="336"/>
        <v>0.45543658608620158</v>
      </c>
      <c r="BN402" s="4">
        <f t="shared" si="296"/>
        <v>34.276896104377329</v>
      </c>
      <c r="BO402" s="109">
        <f t="shared" si="324"/>
        <v>0.12420789275794566</v>
      </c>
      <c r="BP402" s="109">
        <f t="shared" si="324"/>
        <v>7.0259865789991896E-2</v>
      </c>
      <c r="BQ402" s="109">
        <f t="shared" si="325"/>
        <v>0.50148515694400586</v>
      </c>
      <c r="BR402" s="109">
        <f t="shared" si="334"/>
        <v>1.8744853883400924E-2</v>
      </c>
      <c r="BS402" s="109">
        <f t="shared" si="334"/>
        <v>6.8393117747706927E-2</v>
      </c>
      <c r="BT402" s="109">
        <f t="shared" si="334"/>
        <v>1.2512907964493969E-2</v>
      </c>
      <c r="BU402" s="109" cm="1">
        <f t="array" ref="BU402">SUM(K402:M402/$P402)</f>
        <v>0.17283116903217227</v>
      </c>
    </row>
    <row r="403" spans="1:73">
      <c r="A403" s="30">
        <v>48245</v>
      </c>
      <c r="B403" s="132">
        <f t="shared" si="333"/>
        <v>93.559555284828221</v>
      </c>
      <c r="C403" s="132">
        <f t="shared" ref="C403:C466" si="358">$P403*AVERAGE(C391/$P391,C379/$P379,C367/$P367,C355/$P355,C343/$P343)*0.9</f>
        <v>51.727547386878683</v>
      </c>
      <c r="D403" s="132">
        <f t="shared" si="354"/>
        <v>0</v>
      </c>
      <c r="E403" s="132">
        <f t="shared" si="354"/>
        <v>0</v>
      </c>
      <c r="F403" s="132">
        <f t="shared" si="328"/>
        <v>355.68443226855345</v>
      </c>
      <c r="G403" s="132">
        <f t="shared" si="292"/>
        <v>0</v>
      </c>
      <c r="H403" s="132">
        <f t="shared" si="355"/>
        <v>10.786620856769092</v>
      </c>
      <c r="I403" s="132">
        <f t="shared" si="355"/>
        <v>42.996835767423121</v>
      </c>
      <c r="J403" s="132">
        <f t="shared" si="355"/>
        <v>14.555165758469242</v>
      </c>
      <c r="K403" s="132">
        <f t="shared" si="355"/>
        <v>12.43439885356185</v>
      </c>
      <c r="L403" s="132">
        <f t="shared" si="355"/>
        <v>53.333151524963377</v>
      </c>
      <c r="M403" s="132">
        <f t="shared" si="330"/>
        <v>90.613989835719678</v>
      </c>
      <c r="N403" s="132">
        <v>15</v>
      </c>
      <c r="O403" s="132">
        <f t="shared" si="331"/>
        <v>14.544388793440497</v>
      </c>
      <c r="P403" s="132">
        <f t="shared" si="320"/>
        <v>755.23608633060724</v>
      </c>
      <c r="Q403" s="144">
        <f t="shared" si="318"/>
        <v>7.9997083205857935</v>
      </c>
      <c r="R403" s="135">
        <f t="shared" si="356"/>
        <v>1897.3333333333305</v>
      </c>
      <c r="S403" s="141">
        <f>[3]Biodiesel!$X20</f>
        <v>94.40795289837564</v>
      </c>
      <c r="T403" s="142">
        <f t="shared" si="357"/>
        <v>36.187007636215149</v>
      </c>
      <c r="U403" s="142">
        <f t="shared" si="357"/>
        <v>48.323833923024964</v>
      </c>
      <c r="V403" s="141">
        <f t="shared" si="321"/>
        <v>24.784031620043841</v>
      </c>
      <c r="W403" s="143">
        <f t="shared" si="322"/>
        <v>-3.344287873353224</v>
      </c>
      <c r="X403" s="143">
        <f t="shared" si="323"/>
        <v>84.510841559240106</v>
      </c>
      <c r="Y403" s="114">
        <f t="shared" si="339"/>
        <v>-1.1891518377210253E-2</v>
      </c>
      <c r="Z403" s="102">
        <f>V403/(X404/29)</f>
        <v>7.8767409245450697</v>
      </c>
      <c r="AC403" s="54" t="e">
        <f t="shared" si="340"/>
        <v>#DIV/0!</v>
      </c>
      <c r="AD403" s="54">
        <f t="shared" si="341"/>
        <v>-2.5748638558848569E-2</v>
      </c>
      <c r="AE403" s="54">
        <f t="shared" si="342"/>
        <v>0.12696619139826756</v>
      </c>
      <c r="AF403" s="54">
        <f t="shared" si="337"/>
        <v>0.91862599303644044</v>
      </c>
      <c r="AH403" s="115">
        <f t="shared" si="301"/>
        <v>407.41197965543211</v>
      </c>
      <c r="AI403" s="116">
        <f t="shared" si="302"/>
        <v>13.580399321847738</v>
      </c>
      <c r="AJ403" s="109">
        <f t="shared" si="303"/>
        <v>-3.025975465569597E-2</v>
      </c>
      <c r="AK403" s="117">
        <f t="shared" si="304"/>
        <v>51.727547386878683</v>
      </c>
      <c r="AL403" s="116">
        <f t="shared" si="305"/>
        <v>1.7242515795626228</v>
      </c>
      <c r="AM403" s="109">
        <f t="shared" si="306"/>
        <v>-6.570798204748618E-2</v>
      </c>
      <c r="AN403" s="117">
        <f t="shared" si="307"/>
        <v>224.72016259690636</v>
      </c>
      <c r="AO403" s="114">
        <f t="shared" si="338"/>
        <v>0.47095794110777084</v>
      </c>
      <c r="AP403" s="114">
        <f t="shared" si="308"/>
        <v>0.66333103516581482</v>
      </c>
      <c r="AQ403" s="114">
        <f t="shared" si="309"/>
        <v>0.29754955657472959</v>
      </c>
      <c r="AR403" s="72">
        <f t="shared" si="310"/>
        <v>1188.238027858866</v>
      </c>
      <c r="AS403" s="117">
        <f t="shared" si="312"/>
        <v>709.09530547446457</v>
      </c>
      <c r="AT403" s="118">
        <f t="shared" si="317"/>
        <v>0.7636379029469903</v>
      </c>
      <c r="AX403" s="119">
        <f t="shared" si="343"/>
        <v>3.0454178354314725</v>
      </c>
      <c r="AY403" s="109">
        <f t="shared" si="344"/>
        <v>6.9608884926505743E-2</v>
      </c>
      <c r="AZ403" s="120">
        <f t="shared" si="345"/>
        <v>0.11778635353501477</v>
      </c>
      <c r="BA403" s="116">
        <f t="shared" si="346"/>
        <v>11.856147742285115</v>
      </c>
      <c r="BB403" s="109">
        <f t="shared" si="347"/>
        <v>-2.4879196419124394E-2</v>
      </c>
      <c r="BC403" s="120">
        <f t="shared" si="348"/>
        <v>0.18324226909314412</v>
      </c>
      <c r="BD403" s="120">
        <f t="shared" si="349"/>
        <v>4.8208250224303582</v>
      </c>
      <c r="BE403" s="120">
        <f t="shared" si="350"/>
        <v>3.7675261601257883</v>
      </c>
      <c r="BF403" s="121"/>
      <c r="BG403" s="121" t="e">
        <f t="shared" si="351"/>
        <v>#DIV/0!</v>
      </c>
      <c r="BH403" s="120">
        <f t="shared" si="352"/>
        <v>0.54791514696394494</v>
      </c>
      <c r="BI403" s="120">
        <f t="shared" si="353"/>
        <v>0.99101349422902252</v>
      </c>
      <c r="BJ403" s="120">
        <f>SUM(L403:M403)*'[12]Yellow Grease Complex'!$BH$119/S403</f>
        <v>0</v>
      </c>
      <c r="BK403" s="120">
        <f>SUM(L403:M403)*'[12]Yellow Grease Complex'!$BH$120/S403</f>
        <v>0</v>
      </c>
      <c r="BL403" s="120">
        <f t="shared" si="335"/>
        <v>0.14393925802598706</v>
      </c>
      <c r="BM403" s="120">
        <f t="shared" si="336"/>
        <v>0.46688901732390387</v>
      </c>
      <c r="BN403" s="4">
        <f t="shared" si="296"/>
        <v>5.1612343710653477</v>
      </c>
      <c r="BO403" s="109">
        <f t="shared" si="324"/>
        <v>0.12388120347823554</v>
      </c>
      <c r="BP403" s="109">
        <f t="shared" si="324"/>
        <v>6.8491890579808409E-2</v>
      </c>
      <c r="BQ403" s="109">
        <f t="shared" si="325"/>
        <v>0.47095794110777084</v>
      </c>
      <c r="BR403" s="109">
        <f t="shared" si="334"/>
        <v>1.4282448961326792E-2</v>
      </c>
      <c r="BS403" s="109">
        <f t="shared" si="334"/>
        <v>5.6931648984528405E-2</v>
      </c>
      <c r="BT403" s="109">
        <f t="shared" si="334"/>
        <v>1.9272338838027488E-2</v>
      </c>
      <c r="BU403" s="109" cm="1">
        <f t="array" ref="BU403">SUM(K403:M403/$P403)</f>
        <v>0.20706311979084688</v>
      </c>
    </row>
    <row r="404" spans="1:73">
      <c r="A404" s="30">
        <v>48274</v>
      </c>
      <c r="B404" s="132">
        <f t="shared" si="333"/>
        <v>156.74051688992077</v>
      </c>
      <c r="C404" s="132">
        <f t="shared" si="358"/>
        <v>54.764539954810736</v>
      </c>
      <c r="D404" s="132">
        <f t="shared" si="354"/>
        <v>0</v>
      </c>
      <c r="E404" s="132">
        <f t="shared" si="354"/>
        <v>0</v>
      </c>
      <c r="F404" s="132">
        <f t="shared" si="328"/>
        <v>369.78781682666033</v>
      </c>
      <c r="G404" s="132">
        <f t="shared" si="292"/>
        <v>0</v>
      </c>
      <c r="H404" s="132">
        <f t="shared" si="355"/>
        <v>13.287724200233162</v>
      </c>
      <c r="I404" s="132">
        <f t="shared" si="355"/>
        <v>50.664988270362471</v>
      </c>
      <c r="J404" s="132">
        <f t="shared" si="355"/>
        <v>15.6197309187764</v>
      </c>
      <c r="K404" s="132">
        <f t="shared" si="355"/>
        <v>14.504307643369934</v>
      </c>
      <c r="L404" s="132">
        <f t="shared" si="355"/>
        <v>47.163122106460222</v>
      </c>
      <c r="M404" s="132">
        <f t="shared" si="330"/>
        <v>94.801888123421776</v>
      </c>
      <c r="N404" s="132">
        <v>15</v>
      </c>
      <c r="O404" s="132">
        <f t="shared" si="331"/>
        <v>4.3012427762561902</v>
      </c>
      <c r="P404" s="132">
        <f t="shared" si="320"/>
        <v>836.63587771027198</v>
      </c>
      <c r="Q404" s="144">
        <f t="shared" si="318"/>
        <v>7.7097837409462029</v>
      </c>
      <c r="R404" s="135">
        <f t="shared" si="356"/>
        <v>1897.3333333333305</v>
      </c>
      <c r="S404" s="141">
        <f>[3]Biodiesel!$X21</f>
        <v>108.51612779577053</v>
      </c>
      <c r="T404" s="142">
        <f t="shared" si="357"/>
        <v>38.188154348025996</v>
      </c>
      <c r="U404" s="142">
        <f t="shared" si="357"/>
        <v>53.059853408784015</v>
      </c>
      <c r="V404" s="141">
        <f t="shared" si="321"/>
        <v>21.030136228393943</v>
      </c>
      <c r="W404" s="143">
        <f t="shared" si="322"/>
        <v>-3.7538953916498983</v>
      </c>
      <c r="X404" s="143">
        <f t="shared" si="323"/>
        <v>91.248007756810011</v>
      </c>
      <c r="Y404" s="114">
        <f t="shared" si="339"/>
        <v>-1.3106323378218598E-2</v>
      </c>
      <c r="Z404" s="102">
        <f>V404/(X405/31)</f>
        <v>6.843370105697292</v>
      </c>
      <c r="AC404" s="54" t="e">
        <f t="shared" si="340"/>
        <v>#DIV/0!</v>
      </c>
      <c r="AD404" s="54">
        <f t="shared" si="341"/>
        <v>-2.5784832748920739E-2</v>
      </c>
      <c r="AE404" s="54">
        <f t="shared" si="342"/>
        <v>0.12899360721956743</v>
      </c>
      <c r="AF404" s="54">
        <f t="shared" si="337"/>
        <v>0.95317070451292663</v>
      </c>
      <c r="AH404" s="115">
        <f t="shared" si="301"/>
        <v>424.55235678147108</v>
      </c>
      <c r="AI404" s="116">
        <f t="shared" si="302"/>
        <v>14.151745226049036</v>
      </c>
      <c r="AJ404" s="109">
        <f t="shared" si="303"/>
        <v>-3.028070457371379E-2</v>
      </c>
      <c r="AK404" s="117">
        <f t="shared" si="304"/>
        <v>54.764539954810736</v>
      </c>
      <c r="AL404" s="116">
        <f t="shared" si="305"/>
        <v>1.8254846651603578</v>
      </c>
      <c r="AM404" s="109">
        <f t="shared" si="306"/>
        <v>-6.6845548667536447E-2</v>
      </c>
      <c r="AN404" s="117">
        <f t="shared" si="307"/>
        <v>236.04176126262396</v>
      </c>
      <c r="AO404" s="114">
        <f t="shared" si="338"/>
        <v>0.44199373548108617</v>
      </c>
      <c r="AP404" s="114">
        <f t="shared" si="308"/>
        <v>0.69479792722048939</v>
      </c>
      <c r="AQ404" s="114">
        <f t="shared" si="309"/>
        <v>0.28213200933795657</v>
      </c>
      <c r="AR404" s="72">
        <f t="shared" si="310"/>
        <v>1277.6898917889112</v>
      </c>
      <c r="AS404" s="117">
        <f t="shared" si="312"/>
        <v>619.64344154441937</v>
      </c>
      <c r="AT404" s="118">
        <f t="shared" si="317"/>
        <v>0.76359129571441942</v>
      </c>
      <c r="AX404" s="119">
        <f t="shared" si="343"/>
        <v>3.5005202514764688</v>
      </c>
      <c r="AY404" s="109">
        <f t="shared" si="344"/>
        <v>6.9607501562888752E-2</v>
      </c>
      <c r="AZ404" s="120">
        <f t="shared" si="345"/>
        <v>0.1631799064877959</v>
      </c>
      <c r="BA404" s="116">
        <f t="shared" si="346"/>
        <v>12.326260560888677</v>
      </c>
      <c r="BB404" s="109">
        <f t="shared" si="347"/>
        <v>-2.4620519208641167E-2</v>
      </c>
      <c r="BC404" s="120">
        <f t="shared" si="348"/>
        <v>0.19221878552667526</v>
      </c>
      <c r="BD404" s="120">
        <f t="shared" si="349"/>
        <v>4.6527301496046736</v>
      </c>
      <c r="BE404" s="120">
        <f t="shared" si="350"/>
        <v>3.4076761154121553</v>
      </c>
      <c r="BF404" s="121"/>
      <c r="BG404" s="121" t="e">
        <f t="shared" si="351"/>
        <v>#DIV/0!</v>
      </c>
      <c r="BH404" s="120">
        <f t="shared" si="352"/>
        <v>0.50466728833043761</v>
      </c>
      <c r="BI404" s="120">
        <f t="shared" si="353"/>
        <v>1.44439835878506</v>
      </c>
      <c r="BJ404" s="120">
        <f>SUM(L404:M404)*'[12]Yellow Grease Complex'!$BH$119/S404</f>
        <v>0</v>
      </c>
      <c r="BK404" s="120">
        <f>SUM(L404:M404)*'[12]Yellow Grease Complex'!$BH$120/S404</f>
        <v>0</v>
      </c>
      <c r="BL404" s="120">
        <f t="shared" si="335"/>
        <v>0.15741397935408655</v>
      </c>
      <c r="BM404" s="120">
        <f t="shared" si="336"/>
        <v>0.40354537032906646</v>
      </c>
      <c r="BN404" s="4">
        <f t="shared" si="296"/>
        <v>59.560665868045589</v>
      </c>
      <c r="BO404" s="109">
        <f t="shared" si="324"/>
        <v>0.18734615746923561</v>
      </c>
      <c r="BP404" s="109">
        <f t="shared" si="324"/>
        <v>6.5458034270167609E-2</v>
      </c>
      <c r="BQ404" s="109">
        <f t="shared" si="325"/>
        <v>0.44199373548108617</v>
      </c>
      <c r="BR404" s="109">
        <f t="shared" si="334"/>
        <v>1.5882326534452922E-2</v>
      </c>
      <c r="BS404" s="109">
        <f t="shared" si="334"/>
        <v>6.0557991379743124E-2</v>
      </c>
      <c r="BT404" s="109">
        <f t="shared" si="334"/>
        <v>1.8669688134251315E-2</v>
      </c>
      <c r="BU404" s="109" cm="1">
        <f t="array" ref="BU404">SUM(K404:M404/$P404)</f>
        <v>0.18702200328950924</v>
      </c>
    </row>
    <row r="405" spans="1:73">
      <c r="A405" s="30">
        <v>48305</v>
      </c>
      <c r="B405" s="132">
        <f t="shared" si="333"/>
        <v>131.51423106424849</v>
      </c>
      <c r="C405" s="132">
        <f t="shared" si="358"/>
        <v>62.335309986593629</v>
      </c>
      <c r="D405" s="132">
        <f t="shared" si="354"/>
        <v>0</v>
      </c>
      <c r="E405" s="132">
        <f t="shared" si="354"/>
        <v>0</v>
      </c>
      <c r="F405" s="132">
        <f t="shared" si="328"/>
        <v>443.08424563138237</v>
      </c>
      <c r="G405" s="132">
        <f t="shared" si="292"/>
        <v>0</v>
      </c>
      <c r="H405" s="132">
        <f t="shared" si="355"/>
        <v>13.299219348949578</v>
      </c>
      <c r="I405" s="132">
        <f t="shared" si="355"/>
        <v>47.034461039114923</v>
      </c>
      <c r="J405" s="132">
        <f t="shared" si="355"/>
        <v>18.34708616011234</v>
      </c>
      <c r="K405" s="132">
        <f t="shared" si="355"/>
        <v>16.498247298526291</v>
      </c>
      <c r="L405" s="132">
        <f t="shared" si="355"/>
        <v>50.108588361553402</v>
      </c>
      <c r="M405" s="132">
        <f t="shared" si="330"/>
        <v>101.19349007873063</v>
      </c>
      <c r="N405" s="132">
        <v>15</v>
      </c>
      <c r="O405" s="132">
        <f t="shared" si="331"/>
        <v>4.6549263658306232</v>
      </c>
      <c r="P405" s="132">
        <f t="shared" si="320"/>
        <v>903.06980533504236</v>
      </c>
      <c r="Q405" s="144">
        <f t="shared" si="318"/>
        <v>7.7481410645666733</v>
      </c>
      <c r="R405" s="135">
        <f t="shared" si="356"/>
        <v>1897.3333333333305</v>
      </c>
      <c r="S405" s="141">
        <f>[3]Biodiesel!$X22</f>
        <v>116.55309290442661</v>
      </c>
      <c r="T405" s="142">
        <f t="shared" si="357"/>
        <v>40.250757609316551</v>
      </c>
      <c r="U405" s="142">
        <f t="shared" si="357"/>
        <v>55.014325677273376</v>
      </c>
      <c r="V405" s="141">
        <f t="shared" si="321"/>
        <v>18.494442346853063</v>
      </c>
      <c r="W405" s="143">
        <f t="shared" si="322"/>
        <v>-2.5356938815408796</v>
      </c>
      <c r="X405" s="143">
        <f t="shared" si="323"/>
        <v>95.265083286589928</v>
      </c>
      <c r="Y405" s="114">
        <f t="shared" si="339"/>
        <v>-1.6804122682495981E-2</v>
      </c>
      <c r="Z405" s="102">
        <f>V405/(X406/30)</f>
        <v>5.4510168263239223</v>
      </c>
      <c r="AC405" s="54" t="e">
        <f t="shared" si="340"/>
        <v>#DIV/0!</v>
      </c>
      <c r="AD405" s="54">
        <f t="shared" si="341"/>
        <v>-2.5722384963952849E-2</v>
      </c>
      <c r="AE405" s="54">
        <f t="shared" si="342"/>
        <v>0.12333379129024065</v>
      </c>
      <c r="AF405" s="54">
        <f t="shared" si="337"/>
        <v>0.94845201432983839</v>
      </c>
      <c r="AH405" s="115">
        <f t="shared" si="301"/>
        <v>505.41955561797602</v>
      </c>
      <c r="AI405" s="116">
        <f t="shared" si="302"/>
        <v>16.847318520599199</v>
      </c>
      <c r="AJ405" s="109">
        <f t="shared" si="303"/>
        <v>-1.9663781300408467E-2</v>
      </c>
      <c r="AK405" s="117">
        <f t="shared" si="304"/>
        <v>62.335309986593629</v>
      </c>
      <c r="AL405" s="116">
        <f t="shared" si="305"/>
        <v>2.0778436662197874</v>
      </c>
      <c r="AM405" s="109">
        <f t="shared" si="306"/>
        <v>-6.4173087411899643E-2</v>
      </c>
      <c r="AN405" s="117">
        <f t="shared" si="307"/>
        <v>246.48109228698718</v>
      </c>
      <c r="AO405" s="114">
        <f t="shared" si="338"/>
        <v>0.49064229920409796</v>
      </c>
      <c r="AP405" s="114">
        <f t="shared" si="308"/>
        <v>0.70529850839816266</v>
      </c>
      <c r="AQ405" s="114">
        <f t="shared" si="309"/>
        <v>0.27293692118910096</v>
      </c>
      <c r="AR405" s="72">
        <f t="shared" si="310"/>
        <v>1418.0626303371903</v>
      </c>
      <c r="AS405" s="117">
        <f t="shared" si="312"/>
        <v>479.27070299614024</v>
      </c>
      <c r="AT405" s="118">
        <f t="shared" si="317"/>
        <v>0.76351116950144104</v>
      </c>
      <c r="AX405" s="119">
        <f t="shared" si="343"/>
        <v>3.7597771904653743</v>
      </c>
      <c r="AY405" s="109">
        <f t="shared" si="344"/>
        <v>7.0503057548773063E-2</v>
      </c>
      <c r="AZ405" s="120">
        <f t="shared" si="345"/>
        <v>0.20535942609833446</v>
      </c>
      <c r="BA405" s="116">
        <f t="shared" si="346"/>
        <v>14.769474854379412</v>
      </c>
      <c r="BB405" s="109">
        <f t="shared" si="347"/>
        <v>-1.305998197969982E-2</v>
      </c>
      <c r="BC405" s="120">
        <f t="shared" si="348"/>
        <v>0.47549305678118259</v>
      </c>
      <c r="BD405" s="120">
        <f t="shared" si="349"/>
        <v>5.3054019183240646</v>
      </c>
      <c r="BE405" s="120">
        <f t="shared" si="350"/>
        <v>3.8015657464766801</v>
      </c>
      <c r="BF405" s="121"/>
      <c r="BG405" s="121" t="e">
        <f t="shared" si="351"/>
        <v>#DIV/0!</v>
      </c>
      <c r="BH405" s="120">
        <f t="shared" si="352"/>
        <v>0.53482330183814608</v>
      </c>
      <c r="BI405" s="120">
        <f t="shared" si="353"/>
        <v>1.1283632873826008</v>
      </c>
      <c r="BJ405" s="120">
        <f>SUM(L405:M405)*'[12]Yellow Grease Complex'!$BH$119/S405</f>
        <v>0</v>
      </c>
      <c r="BK405" s="120">
        <f>SUM(L405:M405)*'[12]Yellow Grease Complex'!$BH$120/S405</f>
        <v>0</v>
      </c>
      <c r="BL405" s="120">
        <f t="shared" si="335"/>
        <v>0.19680842800173312</v>
      </c>
      <c r="BM405" s="120">
        <f t="shared" si="336"/>
        <v>0.37715876081583716</v>
      </c>
      <c r="BN405" s="4">
        <f t="shared" si="296"/>
        <v>77.454730210088655</v>
      </c>
      <c r="BO405" s="109">
        <f t="shared" si="324"/>
        <v>0.14563019413040412</v>
      </c>
      <c r="BP405" s="109">
        <f t="shared" si="324"/>
        <v>6.9026015063660545E-2</v>
      </c>
      <c r="BQ405" s="109">
        <f t="shared" si="325"/>
        <v>0.49064229920409796</v>
      </c>
      <c r="BR405" s="109">
        <f t="shared" si="334"/>
        <v>1.4726679233855589E-2</v>
      </c>
      <c r="BS405" s="109">
        <f t="shared" si="334"/>
        <v>5.2082863097902998E-2</v>
      </c>
      <c r="BT405" s="109">
        <f t="shared" si="334"/>
        <v>2.0316354341296465E-2</v>
      </c>
      <c r="BU405" s="109" cm="1">
        <f t="array" ref="BU405">SUM(K405:M405/$P405)</f>
        <v>0.18581102451604586</v>
      </c>
    </row>
    <row r="406" spans="1:73">
      <c r="A406" s="30">
        <v>48335</v>
      </c>
      <c r="B406" s="132">
        <f t="shared" si="333"/>
        <v>126.16518484217868</v>
      </c>
      <c r="C406" s="132">
        <f t="shared" si="358"/>
        <v>62.415027060840899</v>
      </c>
      <c r="D406" s="132">
        <f t="shared" si="354"/>
        <v>0</v>
      </c>
      <c r="E406" s="132">
        <f t="shared" si="354"/>
        <v>0</v>
      </c>
      <c r="F406" s="132">
        <f t="shared" si="328"/>
        <v>495.74258728277994</v>
      </c>
      <c r="G406" s="132">
        <f t="shared" ref="G406:G469" si="359">$P406*AVERAGE(G394/$P394,G382/$P382,G370/$P370,G358/$P358,G346/$P346)*0</f>
        <v>0</v>
      </c>
      <c r="H406" s="132">
        <f t="shared" si="355"/>
        <v>10.771740991905622</v>
      </c>
      <c r="I406" s="132">
        <f t="shared" si="355"/>
        <v>47.491119934987061</v>
      </c>
      <c r="J406" s="132">
        <f t="shared" si="355"/>
        <v>24.781746122584305</v>
      </c>
      <c r="K406" s="132">
        <f t="shared" si="355"/>
        <v>17.583931190043462</v>
      </c>
      <c r="L406" s="132">
        <f t="shared" si="355"/>
        <v>54.995869242728759</v>
      </c>
      <c r="M406" s="132">
        <f t="shared" si="330"/>
        <v>103.10722076418394</v>
      </c>
      <c r="N406" s="132">
        <v>15</v>
      </c>
      <c r="O406" s="132">
        <f t="shared" si="331"/>
        <v>5.6879820160609622</v>
      </c>
      <c r="P406" s="132">
        <f t="shared" si="320"/>
        <v>963.74240944829364</v>
      </c>
      <c r="Q406" s="144">
        <f t="shared" si="318"/>
        <v>7.6537233358737087</v>
      </c>
      <c r="R406" s="135">
        <f t="shared" si="356"/>
        <v>1897.3333333333305</v>
      </c>
      <c r="S406" s="141">
        <f>[3]Biodiesel!$X23</f>
        <v>125.91811425050392</v>
      </c>
      <c r="T406" s="142">
        <f t="shared" si="357"/>
        <v>44.548139676881441</v>
      </c>
      <c r="U406" s="142">
        <f t="shared" si="357"/>
        <v>57.237139672506025</v>
      </c>
      <c r="V406" s="141">
        <f t="shared" si="321"/>
        <v>18.694787514959277</v>
      </c>
      <c r="W406" s="143">
        <f t="shared" si="322"/>
        <v>0.20034516810621383</v>
      </c>
      <c r="X406" s="143">
        <f t="shared" si="323"/>
        <v>101.78527934938747</v>
      </c>
      <c r="Y406" s="114">
        <f t="shared" si="339"/>
        <v>-5.2230182924549728E-3</v>
      </c>
      <c r="Z406" s="102">
        <f>V406/(X407/31)</f>
        <v>5.5890469586855342</v>
      </c>
      <c r="AC406" s="54" t="e">
        <f t="shared" si="340"/>
        <v>#DIV/0!</v>
      </c>
      <c r="AD406" s="54">
        <f t="shared" si="341"/>
        <v>-2.5758017384453491E-2</v>
      </c>
      <c r="AE406" s="54">
        <f t="shared" si="342"/>
        <v>0.11182330126274348</v>
      </c>
      <c r="AF406" s="54">
        <f t="shared" si="337"/>
        <v>0.96015229157236137</v>
      </c>
      <c r="AH406" s="115">
        <f t="shared" si="301"/>
        <v>558.15761434362082</v>
      </c>
      <c r="AI406" s="116">
        <f t="shared" si="302"/>
        <v>18.605253811454027</v>
      </c>
      <c r="AJ406" s="109">
        <f t="shared" si="303"/>
        <v>-1.4504612616840329E-2</v>
      </c>
      <c r="AK406" s="117">
        <f t="shared" si="304"/>
        <v>62.415027060840899</v>
      </c>
      <c r="AL406" s="116">
        <f t="shared" si="305"/>
        <v>2.0805009020280298</v>
      </c>
      <c r="AM406" s="109">
        <f t="shared" si="306"/>
        <v>-6.4229472681998634E-2</v>
      </c>
      <c r="AN406" s="117">
        <f t="shared" si="307"/>
        <v>258.73162824643316</v>
      </c>
      <c r="AO406" s="114">
        <f t="shared" si="338"/>
        <v>0.5143932470156356</v>
      </c>
      <c r="AP406" s="114">
        <f t="shared" si="308"/>
        <v>0.7100681597871662</v>
      </c>
      <c r="AQ406" s="114">
        <f t="shared" si="309"/>
        <v>0.26846554194346112</v>
      </c>
      <c r="AR406" s="72">
        <f t="shared" si="310"/>
        <v>1482.5842484333525</v>
      </c>
      <c r="AS406" s="117">
        <f t="shared" si="312"/>
        <v>414.74908489997802</v>
      </c>
      <c r="AT406" s="118">
        <f t="shared" si="317"/>
        <v>0.76340636430819531</v>
      </c>
      <c r="AX406" s="119">
        <f t="shared" si="343"/>
        <v>4.0618746532420618</v>
      </c>
      <c r="AY406" s="109">
        <f t="shared" si="344"/>
        <v>7.0499998620666249E-2</v>
      </c>
      <c r="AZ406" s="120">
        <f t="shared" si="345"/>
        <v>0.22417185177646903</v>
      </c>
      <c r="BA406" s="116">
        <f t="shared" si="346"/>
        <v>16.524752909425999</v>
      </c>
      <c r="BB406" s="109">
        <f t="shared" si="347"/>
        <v>-7.8670748758238318E-3</v>
      </c>
      <c r="BC406" s="120">
        <f t="shared" si="348"/>
        <v>0.54313239711790295</v>
      </c>
      <c r="BD406" s="120">
        <f t="shared" si="349"/>
        <v>5.4836771870291061</v>
      </c>
      <c r="BE406" s="120">
        <f t="shared" si="350"/>
        <v>3.9370235984994193</v>
      </c>
      <c r="BF406" s="121"/>
      <c r="BG406" s="121" t="e">
        <f t="shared" si="351"/>
        <v>#DIV/0!</v>
      </c>
      <c r="BH406" s="120">
        <f t="shared" si="352"/>
        <v>0.49567949323535171</v>
      </c>
      <c r="BI406" s="120">
        <f t="shared" si="353"/>
        <v>1.0019621528891645</v>
      </c>
      <c r="BJ406" s="120">
        <f>SUM(L406:M406)*'[12]Yellow Grease Complex'!$BH$119/S406</f>
        <v>0</v>
      </c>
      <c r="BK406" s="120">
        <f>SUM(L406:M406)*'[12]Yellow Grease Complex'!$BH$120/S406</f>
        <v>0</v>
      </c>
      <c r="BL406" s="120">
        <f t="shared" si="335"/>
        <v>0.1293807448320895</v>
      </c>
      <c r="BM406" s="120">
        <f t="shared" si="336"/>
        <v>0.41131477861739429</v>
      </c>
      <c r="BN406" s="4">
        <f t="shared" si="296"/>
        <v>81.822725898411136</v>
      </c>
      <c r="BO406" s="109">
        <f t="shared" si="324"/>
        <v>0.13091172869979179</v>
      </c>
      <c r="BP406" s="109">
        <f t="shared" si="324"/>
        <v>6.4763184071738797E-2</v>
      </c>
      <c r="BQ406" s="109">
        <f t="shared" si="325"/>
        <v>0.5143932470156356</v>
      </c>
      <c r="BR406" s="109">
        <f t="shared" si="334"/>
        <v>1.1176991783594995E-2</v>
      </c>
      <c r="BS406" s="109">
        <f t="shared" si="334"/>
        <v>4.9277814766057609E-2</v>
      </c>
      <c r="BT406" s="109">
        <f t="shared" si="334"/>
        <v>2.5714076582736382E-2</v>
      </c>
      <c r="BU406" s="109" cm="1">
        <f t="array" ref="BU406">SUM(K406:M406/$P406)</f>
        <v>0.1822966588110721</v>
      </c>
    </row>
    <row r="407" spans="1:73">
      <c r="A407" s="30">
        <v>48366</v>
      </c>
      <c r="B407" s="132">
        <f t="shared" si="333"/>
        <v>171.33092938479322</v>
      </c>
      <c r="C407" s="132">
        <f t="shared" si="358"/>
        <v>64.989575421727238</v>
      </c>
      <c r="D407" s="132">
        <f t="shared" si="354"/>
        <v>2.6597620549228859E-2</v>
      </c>
      <c r="E407" s="132">
        <f t="shared" si="354"/>
        <v>0</v>
      </c>
      <c r="F407" s="132">
        <f t="shared" si="328"/>
        <v>435.20364012958805</v>
      </c>
      <c r="G407" s="132">
        <f t="shared" si="359"/>
        <v>0</v>
      </c>
      <c r="H407" s="132">
        <f t="shared" si="355"/>
        <v>11.172833945693332</v>
      </c>
      <c r="I407" s="132">
        <f t="shared" si="355"/>
        <v>51.546478617741293</v>
      </c>
      <c r="J407" s="132">
        <f t="shared" si="355"/>
        <v>16.214155541535675</v>
      </c>
      <c r="K407" s="132">
        <f t="shared" si="355"/>
        <v>19.812460825301162</v>
      </c>
      <c r="L407" s="132">
        <f t="shared" si="355"/>
        <v>52.900972748615672</v>
      </c>
      <c r="M407" s="132">
        <f t="shared" si="330"/>
        <v>107.81735920742868</v>
      </c>
      <c r="N407" s="132">
        <v>15</v>
      </c>
      <c r="O407" s="132">
        <f t="shared" si="331"/>
        <v>6.5449512578298492</v>
      </c>
      <c r="P407" s="132">
        <f t="shared" si="320"/>
        <v>952.55995470080336</v>
      </c>
      <c r="Q407" s="144">
        <f t="shared" si="318"/>
        <v>7.6009457366250714</v>
      </c>
      <c r="R407" s="135">
        <f t="shared" si="356"/>
        <v>1897.3333333333305</v>
      </c>
      <c r="S407" s="141">
        <f>[3]Biodiesel!$X24</f>
        <v>125.32124129118617</v>
      </c>
      <c r="T407" s="142">
        <f t="shared" si="357"/>
        <v>46.116285194277623</v>
      </c>
      <c r="U407" s="142">
        <f t="shared" si="357"/>
        <v>57.575527962367772</v>
      </c>
      <c r="V407" s="141">
        <f t="shared" si="321"/>
        <v>21.385258555454726</v>
      </c>
      <c r="W407" s="143">
        <f t="shared" si="322"/>
        <v>2.6904710404954493</v>
      </c>
      <c r="X407" s="143">
        <f t="shared" si="323"/>
        <v>103.6918131566454</v>
      </c>
      <c r="Y407" s="114">
        <f t="shared" si="339"/>
        <v>1.2945903795176905E-2</v>
      </c>
      <c r="Z407" s="102">
        <f>V407/(X408/30)</f>
        <v>5.8312266699002846</v>
      </c>
      <c r="AC407" s="54" t="e">
        <f t="shared" si="340"/>
        <v>#DIV/0!</v>
      </c>
      <c r="AD407" s="54">
        <f t="shared" si="341"/>
        <v>-2.5749931402234472E-2</v>
      </c>
      <c r="AE407" s="54">
        <f t="shared" si="342"/>
        <v>0.12997520556015707</v>
      </c>
      <c r="AF407" s="54">
        <f t="shared" si="337"/>
        <v>0.96681916364567355</v>
      </c>
      <c r="AH407" s="115">
        <f t="shared" si="301"/>
        <v>500.21981317186453</v>
      </c>
      <c r="AI407" s="116">
        <f t="shared" si="302"/>
        <v>16.673993772395484</v>
      </c>
      <c r="AJ407" s="109">
        <f t="shared" si="303"/>
        <v>-2.2474876988545889E-2</v>
      </c>
      <c r="AK407" s="117">
        <f t="shared" si="304"/>
        <v>65.016173042276463</v>
      </c>
      <c r="AL407" s="116">
        <f t="shared" si="305"/>
        <v>2.1672057680758821</v>
      </c>
      <c r="AM407" s="109">
        <f t="shared" si="306"/>
        <v>-6.4655453072000713E-2</v>
      </c>
      <c r="AN407" s="117">
        <f t="shared" si="307"/>
        <v>259.4642608863158</v>
      </c>
      <c r="AO407" s="114">
        <f t="shared" si="338"/>
        <v>0.45687795081232907</v>
      </c>
      <c r="AP407" s="114">
        <f t="shared" si="308"/>
        <v>0.7049957740115057</v>
      </c>
      <c r="AQ407" s="114">
        <f t="shared" si="309"/>
        <v>0.27238627826614109</v>
      </c>
      <c r="AR407" s="72">
        <f t="shared" si="310"/>
        <v>1524.7417690427649</v>
      </c>
      <c r="AS407" s="117">
        <f t="shared" si="312"/>
        <v>372.59156429056566</v>
      </c>
      <c r="AT407" s="118">
        <f t="shared" si="317"/>
        <v>0.76327849198984732</v>
      </c>
      <c r="AX407" s="119">
        <f t="shared" si="343"/>
        <v>4.042620686812457</v>
      </c>
      <c r="AY407" s="109">
        <f t="shared" si="344"/>
        <v>7.0731319065266973E-2</v>
      </c>
      <c r="AZ407" s="120">
        <f t="shared" si="345"/>
        <v>0.22707158224636093</v>
      </c>
      <c r="BA407" s="116">
        <f t="shared" si="346"/>
        <v>14.506788004319601</v>
      </c>
      <c r="BB407" s="109">
        <f t="shared" si="347"/>
        <v>-1.5844572650574484E-2</v>
      </c>
      <c r="BC407" s="120">
        <f t="shared" si="348"/>
        <v>0.4938714533766575</v>
      </c>
      <c r="BD407" s="120">
        <f t="shared" si="349"/>
        <v>4.8241013243368718</v>
      </c>
      <c r="BE407" s="120">
        <f t="shared" si="350"/>
        <v>3.4727045123849716</v>
      </c>
      <c r="BF407" s="121"/>
      <c r="BG407" s="121" t="e">
        <f t="shared" si="351"/>
        <v>#DIV/0!</v>
      </c>
      <c r="BH407" s="120">
        <f t="shared" si="352"/>
        <v>0.51858387893495872</v>
      </c>
      <c r="BI407" s="120">
        <f t="shared" si="353"/>
        <v>1.3671339959576583</v>
      </c>
      <c r="BJ407" s="120">
        <f>SUM(L407:M407)*'[12]Yellow Grease Complex'!$BH$119/S407</f>
        <v>0</v>
      </c>
      <c r="BK407" s="120">
        <f>SUM(L407:M407)*'[12]Yellow Grease Complex'!$BH$120/S407</f>
        <v>0</v>
      </c>
      <c r="BL407" s="120">
        <f t="shared" si="335"/>
        <v>0.13954392231192089</v>
      </c>
      <c r="BM407" s="120">
        <f t="shared" si="336"/>
        <v>0.41375024982055586</v>
      </c>
      <c r="BN407" s="4">
        <f t="shared" si="296"/>
        <v>85.643831770585621</v>
      </c>
      <c r="BO407" s="109">
        <f t="shared" si="324"/>
        <v>0.17986367003912929</v>
      </c>
      <c r="BP407" s="109">
        <f t="shared" si="324"/>
        <v>6.8226230906526297E-2</v>
      </c>
      <c r="BQ407" s="109">
        <f t="shared" si="325"/>
        <v>0.45687795081232907</v>
      </c>
      <c r="BR407" s="109">
        <f t="shared" si="334"/>
        <v>1.1729271097904479E-2</v>
      </c>
      <c r="BS407" s="109">
        <f t="shared" si="334"/>
        <v>5.4113631759726777E-2</v>
      </c>
      <c r="BT407" s="109">
        <f t="shared" si="334"/>
        <v>1.7021664055391138E-2</v>
      </c>
      <c r="BU407" s="109" cm="1">
        <f t="array" ref="BU407">SUM(K407:M407/$P407)</f>
        <v>0.18952171135311874</v>
      </c>
    </row>
    <row r="408" spans="1:73">
      <c r="A408" s="30">
        <v>48396</v>
      </c>
      <c r="B408" s="132">
        <f t="shared" si="333"/>
        <v>140.25038534857893</v>
      </c>
      <c r="C408" s="132">
        <f t="shared" si="358"/>
        <v>60.968854712529456</v>
      </c>
      <c r="D408" s="132">
        <f t="shared" si="354"/>
        <v>2.4291420261251959E-2</v>
      </c>
      <c r="E408" s="132">
        <f t="shared" si="354"/>
        <v>0</v>
      </c>
      <c r="F408" s="132">
        <f t="shared" si="328"/>
        <v>471.12526157071227</v>
      </c>
      <c r="G408" s="132">
        <f t="shared" si="359"/>
        <v>0</v>
      </c>
      <c r="H408" s="132">
        <f t="shared" si="355"/>
        <v>11.398872023878656</v>
      </c>
      <c r="I408" s="132">
        <f t="shared" si="355"/>
        <v>52.705232693513508</v>
      </c>
      <c r="J408" s="132">
        <f t="shared" si="355"/>
        <v>17.775686901953787</v>
      </c>
      <c r="K408" s="132">
        <f t="shared" si="355"/>
        <v>18.477725421241004</v>
      </c>
      <c r="L408" s="132">
        <f t="shared" si="355"/>
        <v>48.521876884619637</v>
      </c>
      <c r="M408" s="132">
        <f t="shared" si="330"/>
        <v>102.71569314006814</v>
      </c>
      <c r="N408" s="132">
        <v>15</v>
      </c>
      <c r="O408" s="132">
        <f t="shared" si="331"/>
        <v>9.115617640184329</v>
      </c>
      <c r="P408" s="132">
        <f t="shared" si="320"/>
        <v>948.07949775754093</v>
      </c>
      <c r="Q408" s="144">
        <f t="shared" si="318"/>
        <v>7.4426790092742836</v>
      </c>
      <c r="R408" s="135">
        <f t="shared" si="356"/>
        <v>1897.3333333333305</v>
      </c>
      <c r="S408" s="141">
        <f>[3]Biodiesel!$X25</f>
        <v>127.38417128780429</v>
      </c>
      <c r="T408" s="142">
        <f t="shared" si="357"/>
        <v>48.313956564443508</v>
      </c>
      <c r="U408" s="142">
        <f t="shared" si="357"/>
        <v>61.707106409363448</v>
      </c>
      <c r="V408" s="141">
        <f t="shared" si="321"/>
        <v>24.961167867919634</v>
      </c>
      <c r="W408" s="143">
        <f t="shared" si="322"/>
        <v>3.5759093124649084</v>
      </c>
      <c r="X408" s="143">
        <f t="shared" si="323"/>
        <v>110.02106297380695</v>
      </c>
      <c r="Y408" s="114">
        <f t="shared" si="339"/>
        <v>2.9187277986586935E-2</v>
      </c>
      <c r="Z408" s="102">
        <f>V408/(X409/31)</f>
        <v>6.717417672601349</v>
      </c>
      <c r="AC408" s="54" t="e">
        <f t="shared" si="340"/>
        <v>#DIV/0!</v>
      </c>
      <c r="AD408" s="54">
        <f t="shared" si="341"/>
        <v>-2.5774364539682737E-2</v>
      </c>
      <c r="AE408" s="54">
        <f t="shared" si="342"/>
        <v>0.1146232591276492</v>
      </c>
      <c r="AF408" s="54">
        <f t="shared" si="337"/>
        <v>0.98737833390943941</v>
      </c>
      <c r="AH408" s="115">
        <f t="shared" si="301"/>
        <v>532.11840770350295</v>
      </c>
      <c r="AI408" s="116">
        <f t="shared" si="302"/>
        <v>17.737280256783432</v>
      </c>
      <c r="AJ408" s="109">
        <f t="shared" si="303"/>
        <v>-1.691059200197087E-2</v>
      </c>
      <c r="AK408" s="117">
        <f t="shared" si="304"/>
        <v>60.993146132790706</v>
      </c>
      <c r="AL408" s="116">
        <f t="shared" si="305"/>
        <v>2.0331048710930237</v>
      </c>
      <c r="AM408" s="109">
        <f t="shared" si="306"/>
        <v>-6.4145974363378988E-2</v>
      </c>
      <c r="AN408" s="117">
        <f t="shared" si="307"/>
        <v>251.59508706527473</v>
      </c>
      <c r="AO408" s="114">
        <f t="shared" si="338"/>
        <v>0.49692590408826293</v>
      </c>
      <c r="AP408" s="114">
        <f t="shared" si="308"/>
        <v>0.70919031014003797</v>
      </c>
      <c r="AQ408" s="114">
        <f t="shared" si="309"/>
        <v>0.26537340767347434</v>
      </c>
      <c r="AR408" s="72">
        <f t="shared" si="310"/>
        <v>1499.8458877435021</v>
      </c>
      <c r="AS408" s="117">
        <f t="shared" si="312"/>
        <v>397.48744558982844</v>
      </c>
      <c r="AT408" s="118">
        <f t="shared" si="317"/>
        <v>0.76313460894222018</v>
      </c>
      <c r="AX408" s="119">
        <f t="shared" si="343"/>
        <v>4.1091668157356223</v>
      </c>
      <c r="AY408" s="109">
        <f t="shared" si="344"/>
        <v>7.0766917518537698E-2</v>
      </c>
      <c r="AZ408" s="120">
        <f t="shared" si="345"/>
        <v>0.22431877691321667</v>
      </c>
      <c r="BA408" s="116">
        <f t="shared" si="346"/>
        <v>15.704175385690409</v>
      </c>
      <c r="BB408" s="109">
        <f t="shared" si="347"/>
        <v>-1.0444466373248029E-2</v>
      </c>
      <c r="BC408" s="120">
        <f t="shared" si="348"/>
        <v>0.42404421546994797</v>
      </c>
      <c r="BD408" s="120">
        <f t="shared" si="349"/>
        <v>4.8365139666955042</v>
      </c>
      <c r="BE408" s="120">
        <f t="shared" si="350"/>
        <v>3.6984599955223607</v>
      </c>
      <c r="BF408" s="121"/>
      <c r="BG408" s="121" t="e">
        <f t="shared" si="351"/>
        <v>#DIV/0!</v>
      </c>
      <c r="BH408" s="120">
        <f t="shared" si="352"/>
        <v>0.47862190487372264</v>
      </c>
      <c r="BI408" s="120">
        <f t="shared" si="353"/>
        <v>1.1010032402825425</v>
      </c>
      <c r="BJ408" s="120">
        <f>SUM(L408:M408)*'[12]Yellow Grease Complex'!$BH$119/S408</f>
        <v>0</v>
      </c>
      <c r="BK408" s="120">
        <f>SUM(L408:M408)*'[12]Yellow Grease Complex'!$BH$120/S408</f>
        <v>0</v>
      </c>
      <c r="BL408" s="120">
        <f t="shared" si="335"/>
        <v>0.15675190153238883</v>
      </c>
      <c r="BM408" s="120">
        <f t="shared" si="336"/>
        <v>0.43876815324593277</v>
      </c>
      <c r="BN408" s="4">
        <f t="shared" si="296"/>
        <v>81.876353573323968</v>
      </c>
      <c r="BO408" s="109">
        <f t="shared" si="324"/>
        <v>0.14793103920115164</v>
      </c>
      <c r="BP408" s="109">
        <f t="shared" si="324"/>
        <v>6.4307745138184019E-2</v>
      </c>
      <c r="BQ408" s="109">
        <f t="shared" si="325"/>
        <v>0.49692590408826293</v>
      </c>
      <c r="BR408" s="109">
        <f t="shared" si="334"/>
        <v>1.2023118368069352E-2</v>
      </c>
      <c r="BS408" s="109">
        <f t="shared" si="334"/>
        <v>5.5591575198256415E-2</v>
      </c>
      <c r="BT408" s="109">
        <f t="shared" si="334"/>
        <v>1.8749152306318188E-2</v>
      </c>
      <c r="BU408" s="109" cm="1">
        <f t="array" ref="BU408">SUM(K408:M408/$P408)</f>
        <v>0.17900956180083041</v>
      </c>
    </row>
    <row r="409" spans="1:73">
      <c r="A409" s="30">
        <v>48427</v>
      </c>
      <c r="B409" s="132">
        <f t="shared" si="333"/>
        <v>160.03611505688559</v>
      </c>
      <c r="C409" s="132">
        <f t="shared" si="358"/>
        <v>60.636016375650726</v>
      </c>
      <c r="D409" s="132">
        <f t="shared" si="354"/>
        <v>2.4482316415494768E-2</v>
      </c>
      <c r="E409" s="132">
        <f t="shared" si="354"/>
        <v>0</v>
      </c>
      <c r="F409" s="132">
        <f t="shared" si="328"/>
        <v>449.76006891920969</v>
      </c>
      <c r="G409" s="132">
        <f t="shared" si="359"/>
        <v>0</v>
      </c>
      <c r="H409" s="132">
        <f t="shared" si="355"/>
        <v>14.175448260249036</v>
      </c>
      <c r="I409" s="132">
        <f t="shared" si="355"/>
        <v>55.488612127818044</v>
      </c>
      <c r="J409" s="132">
        <f t="shared" si="355"/>
        <v>19.823556928830676</v>
      </c>
      <c r="K409" s="132">
        <f t="shared" si="355"/>
        <v>19.539303207341465</v>
      </c>
      <c r="L409" s="132">
        <f t="shared" si="355"/>
        <v>44.512190883628108</v>
      </c>
      <c r="M409" s="132">
        <f t="shared" si="330"/>
        <v>104.37576636711668</v>
      </c>
      <c r="N409" s="132">
        <v>15</v>
      </c>
      <c r="O409" s="132">
        <f t="shared" si="331"/>
        <v>12.930332854580906</v>
      </c>
      <c r="P409" s="132">
        <f t="shared" si="320"/>
        <v>956.30189329772645</v>
      </c>
      <c r="Q409" s="144">
        <f t="shared" si="318"/>
        <v>7.5618185349688627</v>
      </c>
      <c r="R409" s="135">
        <f t="shared" si="356"/>
        <v>1897.3333333333305</v>
      </c>
      <c r="S409" s="141">
        <f>[3]Biodiesel!$X26</f>
        <v>126.46453877138222</v>
      </c>
      <c r="T409" s="142">
        <f t="shared" si="357"/>
        <v>50.214514221390111</v>
      </c>
      <c r="U409" s="142">
        <f t="shared" si="357"/>
        <v>64.97799599896257</v>
      </c>
      <c r="V409" s="141">
        <f t="shared" si="321"/>
        <v>27.816038828732349</v>
      </c>
      <c r="W409" s="143">
        <f t="shared" si="322"/>
        <v>2.8548709608127147</v>
      </c>
      <c r="X409" s="143">
        <f t="shared" si="323"/>
        <v>115.19251022035269</v>
      </c>
      <c r="Y409" s="114">
        <f t="shared" si="339"/>
        <v>3.4058423175915342E-2</v>
      </c>
      <c r="Z409" s="102">
        <f>V409/(X410/31)</f>
        <v>7.4887715414102347</v>
      </c>
      <c r="AC409" s="54" t="e">
        <f t="shared" si="340"/>
        <v>#DIV/0!</v>
      </c>
      <c r="AD409" s="54">
        <f t="shared" si="341"/>
        <v>-2.572587247269631E-2</v>
      </c>
      <c r="AE409" s="54">
        <f t="shared" si="342"/>
        <v>0.11884415037574232</v>
      </c>
      <c r="AF409" s="54">
        <f t="shared" si="337"/>
        <v>0.97182178678534759</v>
      </c>
      <c r="AH409" s="115">
        <f t="shared" si="301"/>
        <v>510.42056761127589</v>
      </c>
      <c r="AI409" s="116">
        <f t="shared" si="302"/>
        <v>17.014018920375864</v>
      </c>
      <c r="AJ409" s="109">
        <f t="shared" si="303"/>
        <v>-1.9963904924517939E-2</v>
      </c>
      <c r="AK409" s="117">
        <f t="shared" si="304"/>
        <v>60.66049869206622</v>
      </c>
      <c r="AL409" s="116">
        <f t="shared" si="305"/>
        <v>2.0220166230688741</v>
      </c>
      <c r="AM409" s="109">
        <f t="shared" si="306"/>
        <v>-6.4436108370085399E-2</v>
      </c>
      <c r="AN409" s="117">
        <f t="shared" si="307"/>
        <v>257.91487777498401</v>
      </c>
      <c r="AO409" s="114">
        <f t="shared" si="338"/>
        <v>0.47031180432807679</v>
      </c>
      <c r="AP409" s="114">
        <f t="shared" si="308"/>
        <v>0.70109312484590847</v>
      </c>
      <c r="AQ409" s="114">
        <f t="shared" si="309"/>
        <v>0.26970026890314552</v>
      </c>
      <c r="AR409" s="72">
        <f t="shared" si="310"/>
        <v>1489.0179565017586</v>
      </c>
      <c r="AS409" s="117">
        <f t="shared" si="312"/>
        <v>408.31537683157194</v>
      </c>
      <c r="AT409" s="118">
        <f t="shared" si="317"/>
        <v>0.76298241578278081</v>
      </c>
      <c r="AX409" s="119">
        <f t="shared" si="343"/>
        <v>4.0795012506897494</v>
      </c>
      <c r="AY409" s="109">
        <f t="shared" si="344"/>
        <v>7.0772537023723991E-2</v>
      </c>
      <c r="AZ409" s="120">
        <f t="shared" si="345"/>
        <v>0.22352539072145383</v>
      </c>
      <c r="BA409" s="116">
        <f t="shared" si="346"/>
        <v>14.992002297306989</v>
      </c>
      <c r="BB409" s="109">
        <f t="shared" si="347"/>
        <v>-1.3640140725513783E-2</v>
      </c>
      <c r="BC409" s="120">
        <f t="shared" si="348"/>
        <v>0.4529581372890199</v>
      </c>
      <c r="BD409" s="120">
        <f t="shared" si="349"/>
        <v>4.4310221787413804</v>
      </c>
      <c r="BE409" s="120">
        <f t="shared" si="350"/>
        <v>3.5564125191826998</v>
      </c>
      <c r="BF409" s="121"/>
      <c r="BG409" s="121" t="e">
        <f t="shared" si="351"/>
        <v>#DIV/0!</v>
      </c>
      <c r="BH409" s="120">
        <f t="shared" si="352"/>
        <v>0.47947050584089984</v>
      </c>
      <c r="BI409" s="120">
        <f t="shared" si="353"/>
        <v>1.2654623708088857</v>
      </c>
      <c r="BJ409" s="120">
        <f>SUM(L409:M409)*'[12]Yellow Grease Complex'!$BH$119/S409</f>
        <v>0</v>
      </c>
      <c r="BK409" s="120">
        <f>SUM(L409:M409)*'[12]Yellow Grease Complex'!$BH$120/S409</f>
        <v>0</v>
      </c>
      <c r="BL409" s="120">
        <f t="shared" si="335"/>
        <v>0.12201261738861048</v>
      </c>
      <c r="BM409" s="120">
        <f t="shared" si="336"/>
        <v>0.44176029717769483</v>
      </c>
      <c r="BN409" s="4">
        <f t="shared" si="296"/>
        <v>81.586767613330721</v>
      </c>
      <c r="BO409" s="109">
        <f t="shared" si="324"/>
        <v>0.16734894720851648</v>
      </c>
      <c r="BP409" s="109">
        <f t="shared" si="324"/>
        <v>6.3406772276223919E-2</v>
      </c>
      <c r="BQ409" s="109">
        <f t="shared" si="325"/>
        <v>0.47031180432807679</v>
      </c>
      <c r="BR409" s="109">
        <f t="shared" si="334"/>
        <v>1.4823193762971856E-2</v>
      </c>
      <c r="BS409" s="109">
        <f t="shared" si="334"/>
        <v>5.802415797428806E-2</v>
      </c>
      <c r="BT409" s="109">
        <f t="shared" si="334"/>
        <v>2.0729392117452377E-2</v>
      </c>
      <c r="BU409" s="109" cm="1">
        <f t="array" ref="BU409">SUM(K409:M409/$P409)</f>
        <v>0.17612352504843326</v>
      </c>
    </row>
    <row r="410" spans="1:73" ht="12" thickBot="1">
      <c r="A410" s="111">
        <v>48458</v>
      </c>
      <c r="B410" s="136">
        <f t="shared" si="333"/>
        <v>134.84561501185192</v>
      </c>
      <c r="C410" s="132">
        <f t="shared" si="358"/>
        <v>49.952417656113028</v>
      </c>
      <c r="D410" s="136">
        <f t="shared" si="354"/>
        <v>0</v>
      </c>
      <c r="E410" s="136">
        <f t="shared" si="354"/>
        <v>0</v>
      </c>
      <c r="F410" s="136">
        <f t="shared" si="328"/>
        <v>464.68715273083001</v>
      </c>
      <c r="G410" s="136">
        <f t="shared" si="359"/>
        <v>0</v>
      </c>
      <c r="H410" s="132">
        <f t="shared" si="355"/>
        <v>14.837344729718675</v>
      </c>
      <c r="I410" s="136">
        <f t="shared" si="355"/>
        <v>53.45345957983826</v>
      </c>
      <c r="J410" s="132">
        <f t="shared" si="355"/>
        <v>14.763654754580482</v>
      </c>
      <c r="K410" s="136">
        <f t="shared" si="355"/>
        <v>19.897312293570426</v>
      </c>
      <c r="L410" s="136">
        <f t="shared" si="355"/>
        <v>50.785080384759432</v>
      </c>
      <c r="M410" s="136">
        <f t="shared" si="330"/>
        <v>98.629235495936456</v>
      </c>
      <c r="N410" s="132">
        <v>15</v>
      </c>
      <c r="O410" s="136">
        <f t="shared" si="331"/>
        <v>4.3566410546789056</v>
      </c>
      <c r="P410" s="136">
        <f t="shared" si="320"/>
        <v>921.20791369187759</v>
      </c>
      <c r="Q410" s="145">
        <f t="shared" si="318"/>
        <v>7.6132225100817221</v>
      </c>
      <c r="R410" s="135">
        <f t="shared" si="356"/>
        <v>1897.3333333333305</v>
      </c>
      <c r="S410" s="141">
        <f>[3]Biodiesel!$X27</f>
        <v>121.0010494862036</v>
      </c>
      <c r="T410" s="142">
        <f t="shared" si="357"/>
        <v>49.868959705130699</v>
      </c>
      <c r="U410" s="142">
        <f t="shared" si="357"/>
        <v>65.276388089565259</v>
      </c>
      <c r="V410" s="141">
        <f t="shared" si="321"/>
        <v>31.207977066685412</v>
      </c>
      <c r="W410" s="143">
        <f t="shared" si="322"/>
        <v>3.3919382379530632</v>
      </c>
      <c r="X410" s="143">
        <f t="shared" si="323"/>
        <v>115.14534779469597</v>
      </c>
      <c r="Y410" s="114">
        <f t="shared" si="339"/>
        <v>3.0546161071703715E-2</v>
      </c>
      <c r="Z410" s="102">
        <f>V410/(X411/30)</f>
        <v>7.6876131637394298</v>
      </c>
      <c r="AC410" s="54" t="e">
        <f t="shared" si="340"/>
        <v>#DIV/0!</v>
      </c>
      <c r="AD410" s="54">
        <f t="shared" si="341"/>
        <v>-2.5691639861084359E-2</v>
      </c>
      <c r="AE410" s="54">
        <f t="shared" si="342"/>
        <v>9.7062916515640668E-2</v>
      </c>
      <c r="AF410" s="54">
        <f t="shared" si="337"/>
        <v>0.96526011032365266</v>
      </c>
      <c r="AH410" s="115">
        <f t="shared" si="301"/>
        <v>514.63957038694298</v>
      </c>
      <c r="AI410" s="116">
        <f t="shared" si="302"/>
        <v>17.154652346231433</v>
      </c>
      <c r="AJ410" s="109">
        <f t="shared" si="303"/>
        <v>-1.7011100687323921E-2</v>
      </c>
      <c r="AK410" s="117">
        <f t="shared" si="304"/>
        <v>49.952417656113028</v>
      </c>
      <c r="AL410" s="116">
        <f t="shared" si="305"/>
        <v>1.6650805885371009</v>
      </c>
      <c r="AM410" s="109">
        <f t="shared" si="306"/>
        <v>-6.4242810421324514E-2</v>
      </c>
      <c r="AN410" s="117">
        <f t="shared" si="307"/>
        <v>252.36608723840374</v>
      </c>
      <c r="AO410" s="114">
        <f t="shared" si="338"/>
        <v>0.50443243683016925</v>
      </c>
      <c r="AP410" s="114">
        <f t="shared" si="308"/>
        <v>0.70503648063105173</v>
      </c>
      <c r="AQ410" s="114">
        <f t="shared" si="309"/>
        <v>0.27395128014804948</v>
      </c>
      <c r="AR410" s="72">
        <f t="shared" si="310"/>
        <v>1472.179435415477</v>
      </c>
      <c r="AS410" s="117">
        <f t="shared" si="312"/>
        <v>425.15389791785356</v>
      </c>
      <c r="AT410" s="118">
        <f t="shared" si="317"/>
        <v>0.76284178280570891</v>
      </c>
      <c r="AX410" s="119">
        <f t="shared" si="343"/>
        <v>3.9032596608452774</v>
      </c>
      <c r="AY410" s="109">
        <f t="shared" si="344"/>
        <v>7.0839843552706672E-2</v>
      </c>
      <c r="AZ410" s="120">
        <f t="shared" si="345"/>
        <v>0.21948702972646617</v>
      </c>
      <c r="BA410" s="116">
        <f t="shared" si="346"/>
        <v>15.489571757694334</v>
      </c>
      <c r="BB410" s="109">
        <f t="shared" si="347"/>
        <v>-1.1648471353043144E-2</v>
      </c>
      <c r="BC410" s="120">
        <f t="shared" si="348"/>
        <v>0.4919687360578493</v>
      </c>
      <c r="BD410" s="120">
        <f t="shared" si="349"/>
        <v>4.4694777534959105</v>
      </c>
      <c r="BE410" s="120">
        <f t="shared" si="350"/>
        <v>3.8403563828908203</v>
      </c>
      <c r="BF410" s="121"/>
      <c r="BG410" s="121" t="e">
        <f t="shared" si="351"/>
        <v>#DIV/0!</v>
      </c>
      <c r="BH410" s="120">
        <f t="shared" si="352"/>
        <v>0.41282631736023534</v>
      </c>
      <c r="BI410" s="120">
        <f t="shared" si="353"/>
        <v>1.1144169045180625</v>
      </c>
      <c r="BJ410" s="120">
        <f>SUM(L410:M410)*'[12]Yellow Grease Complex'!$BH$119/S410</f>
        <v>0</v>
      </c>
      <c r="BK410" s="120">
        <f>SUM(L410:M410)*'[12]Yellow Grease Complex'!$BH$120/S410</f>
        <v>0</v>
      </c>
      <c r="BL410" s="120">
        <f t="shared" si="335"/>
        <v>0.10912190123355142</v>
      </c>
      <c r="BM410" s="120">
        <f t="shared" si="336"/>
        <v>0.36952903428871842</v>
      </c>
      <c r="BN410" s="4">
        <f t="shared" si="296"/>
        <v>82.783191378498714</v>
      </c>
      <c r="BO410" s="109">
        <f t="shared" si="324"/>
        <v>0.14637913223241655</v>
      </c>
      <c r="BP410" s="109">
        <f t="shared" si="324"/>
        <v>5.42249115684659E-2</v>
      </c>
      <c r="BQ410" s="109">
        <f t="shared" si="325"/>
        <v>0.50443243683016925</v>
      </c>
      <c r="BR410" s="109">
        <f t="shared" si="334"/>
        <v>1.6106401724509521E-2</v>
      </c>
      <c r="BS410" s="109">
        <f t="shared" si="334"/>
        <v>5.8025402067613141E-2</v>
      </c>
      <c r="BT410" s="109">
        <f t="shared" si="334"/>
        <v>1.6026408951930235E-2</v>
      </c>
      <c r="BU410" s="109" cm="1">
        <f t="array" ref="BU410">SUM(K410:M410/$P410)</f>
        <v>0.18379306740399659</v>
      </c>
    </row>
    <row r="411" spans="1:73">
      <c r="A411" s="84">
        <v>48488</v>
      </c>
      <c r="B411" s="139">
        <f t="shared" si="333"/>
        <v>134.45970217364209</v>
      </c>
      <c r="C411" s="139">
        <f t="shared" si="358"/>
        <v>46.873613176713697</v>
      </c>
      <c r="D411" s="139">
        <f t="shared" si="354"/>
        <v>0</v>
      </c>
      <c r="E411" s="139">
        <f t="shared" si="354"/>
        <v>0</v>
      </c>
      <c r="F411" s="139">
        <f>P411-SUM(G411:O411,B411:E411)</f>
        <v>445.28439608517988</v>
      </c>
      <c r="G411" s="139">
        <f t="shared" si="359"/>
        <v>0</v>
      </c>
      <c r="H411" s="139">
        <f t="shared" si="355"/>
        <v>13.826249545200316</v>
      </c>
      <c r="I411" s="139">
        <f t="shared" si="355"/>
        <v>46.514685354401301</v>
      </c>
      <c r="J411" s="139">
        <f t="shared" si="355"/>
        <v>13.735783741385058</v>
      </c>
      <c r="K411" s="139">
        <f t="shared" si="355"/>
        <v>19.78911700678351</v>
      </c>
      <c r="L411" s="139">
        <f t="shared" si="355"/>
        <v>69.817782616828936</v>
      </c>
      <c r="M411" s="139">
        <f t="shared" si="330"/>
        <v>94.169264360187185</v>
      </c>
      <c r="N411" s="139">
        <v>15</v>
      </c>
      <c r="O411" s="139">
        <f t="shared" si="331"/>
        <v>11.638568506016414</v>
      </c>
      <c r="P411" s="139">
        <f t="shared" si="320"/>
        <v>911.10916256633845</v>
      </c>
      <c r="Q411" s="144">
        <f t="shared" si="318"/>
        <v>7.2381719108605047</v>
      </c>
      <c r="R411" s="135">
        <f t="shared" si="356"/>
        <v>1897.3333333333305</v>
      </c>
      <c r="S411" s="141">
        <f>[3]Biodiesel!$X28</f>
        <v>125.87559038205021</v>
      </c>
      <c r="T411" s="142">
        <f t="shared" si="357"/>
        <v>52.590510028061239</v>
      </c>
      <c r="U411" s="142">
        <f t="shared" si="357"/>
        <v>69.194924808406824</v>
      </c>
      <c r="V411" s="141">
        <f t="shared" si="321"/>
        <v>33.042558592831618</v>
      </c>
      <c r="W411" s="143">
        <f t="shared" si="322"/>
        <v>1.8345815261462057</v>
      </c>
      <c r="X411" s="143">
        <f t="shared" si="323"/>
        <v>121.78543483646806</v>
      </c>
      <c r="Y411" s="114">
        <f t="shared" si="339"/>
        <v>3.9155170698698338E-2</v>
      </c>
      <c r="Z411" s="102">
        <f>V411/(X412/31)</f>
        <v>8.88423225840085</v>
      </c>
      <c r="AC411" s="54" t="e">
        <f t="shared" si="340"/>
        <v>#DIV/0!</v>
      </c>
      <c r="AD411" s="54">
        <f t="shared" si="341"/>
        <v>-2.5801802773684046E-2</v>
      </c>
      <c r="AE411" s="54">
        <f t="shared" si="342"/>
        <v>9.5240984185163774E-2</v>
      </c>
      <c r="AF411" s="54">
        <f t="shared" si="337"/>
        <v>1.0152756926059732</v>
      </c>
      <c r="AH411" s="115">
        <f t="shared" si="301"/>
        <v>492.1580092618936</v>
      </c>
      <c r="AI411" s="116">
        <f t="shared" si="302"/>
        <v>16.405266975396454</v>
      </c>
      <c r="AJ411" s="109">
        <f t="shared" si="303"/>
        <v>-1.2733951956915068E-2</v>
      </c>
      <c r="AK411" s="117">
        <f t="shared" si="304"/>
        <v>46.873613176713697</v>
      </c>
      <c r="AL411" s="116">
        <f t="shared" si="305"/>
        <v>1.5624537725571233</v>
      </c>
      <c r="AM411" s="109">
        <f t="shared" si="306"/>
        <v>-6.3510168605558581E-2</v>
      </c>
      <c r="AN411" s="117">
        <f t="shared" si="307"/>
        <v>257.85288262478633</v>
      </c>
      <c r="AO411" s="114">
        <f t="shared" si="338"/>
        <v>0.48872782140719434</v>
      </c>
      <c r="AP411" s="114">
        <f t="shared" si="308"/>
        <v>0.68775261755740624</v>
      </c>
      <c r="AQ411" s="114">
        <f t="shared" si="309"/>
        <v>0.28300986667556632</v>
      </c>
      <c r="AR411" s="72">
        <f t="shared" si="310"/>
        <v>1482.0835641757526</v>
      </c>
      <c r="AS411" s="117">
        <f t="shared" si="312"/>
        <v>415.24976915757793</v>
      </c>
      <c r="AT411" s="118">
        <f t="shared" si="317"/>
        <v>0.76271557103980581</v>
      </c>
      <c r="AX411" s="119">
        <f t="shared" si="343"/>
        <v>4.060502915550007</v>
      </c>
      <c r="AY411" s="109">
        <f t="shared" si="344"/>
        <v>7.081102184724597E-2</v>
      </c>
      <c r="AZ411" s="120">
        <f t="shared" si="345"/>
        <v>0.2230798595842316</v>
      </c>
      <c r="BA411" s="116">
        <f t="shared" si="346"/>
        <v>14.842813202839329</v>
      </c>
      <c r="BB411" s="109">
        <f t="shared" si="347"/>
        <v>-7.0667553561681862E-3</v>
      </c>
      <c r="BC411" s="120">
        <f t="shared" si="348"/>
        <v>0.52498236085419236</v>
      </c>
      <c r="BD411" s="120">
        <f t="shared" si="349"/>
        <v>4.0411894076065593</v>
      </c>
      <c r="BE411" s="120">
        <f t="shared" si="350"/>
        <v>3.5374959889656035</v>
      </c>
      <c r="BF411" s="121"/>
      <c r="BG411" s="121" t="e">
        <f t="shared" si="351"/>
        <v>#DIV/0!</v>
      </c>
      <c r="BH411" s="120">
        <f t="shared" si="352"/>
        <v>0.37238048325688605</v>
      </c>
      <c r="BI411" s="120">
        <f t="shared" si="353"/>
        <v>1.0681952058023154</v>
      </c>
      <c r="BJ411" s="120">
        <f>SUM(L411:M411)*'[12]Yellow Grease Complex'!$BH$119/S411</f>
        <v>0</v>
      </c>
      <c r="BK411" s="120">
        <f>SUM(L411:M411)*'[12]Yellow Grease Complex'!$BH$120/S411</f>
        <v>0</v>
      </c>
      <c r="BL411" s="120">
        <f t="shared" si="335"/>
        <v>0.20898456527828169</v>
      </c>
      <c r="BM411" s="120">
        <f t="shared" si="336"/>
        <v>0.4183089222134882</v>
      </c>
      <c r="BN411" s="4">
        <f t="shared" si="296"/>
        <v>81.424148748244534</v>
      </c>
      <c r="BO411" s="109">
        <f t="shared" si="324"/>
        <v>0.14757803751518303</v>
      </c>
      <c r="BP411" s="109">
        <f t="shared" si="324"/>
        <v>5.1446758635028872E-2</v>
      </c>
      <c r="BQ411" s="109">
        <f t="shared" si="325"/>
        <v>0.48872782140719434</v>
      </c>
      <c r="BR411" s="109">
        <f t="shared" si="334"/>
        <v>1.5175184394212057E-2</v>
      </c>
      <c r="BS411" s="109">
        <f t="shared" si="334"/>
        <v>5.1052812621686851E-2</v>
      </c>
      <c r="BT411" s="109">
        <f t="shared" si="334"/>
        <v>1.5075892445966865E-2</v>
      </c>
      <c r="BU411" s="109" cm="1">
        <f t="array" ref="BU411">SUM(K411:M411/$P411)</f>
        <v>0.20170597721370054</v>
      </c>
    </row>
    <row r="412" spans="1:73">
      <c r="A412" s="30">
        <v>48519</v>
      </c>
      <c r="B412" s="132">
        <f t="shared" si="333"/>
        <v>116.51054252382831</v>
      </c>
      <c r="C412" s="132">
        <f t="shared" si="358"/>
        <v>50.802153841556404</v>
      </c>
      <c r="D412" s="132">
        <f t="shared" si="354"/>
        <v>0</v>
      </c>
      <c r="E412" s="132">
        <f t="shared" si="354"/>
        <v>0</v>
      </c>
      <c r="F412" s="132">
        <f>P412-SUM(G412:O412,B412:E412)</f>
        <v>398.94110034947585</v>
      </c>
      <c r="G412" s="132">
        <f t="shared" si="359"/>
        <v>0</v>
      </c>
      <c r="H412" s="132">
        <f t="shared" si="355"/>
        <v>14.410007871260763</v>
      </c>
      <c r="I412" s="132">
        <f t="shared" si="355"/>
        <v>49.552758965601925</v>
      </c>
      <c r="J412" s="132">
        <f t="shared" si="355"/>
        <v>24.756253670058285</v>
      </c>
      <c r="K412" s="132">
        <f t="shared" si="355"/>
        <v>21.81991330248373</v>
      </c>
      <c r="L412" s="132">
        <f t="shared" si="355"/>
        <v>74.22137578118965</v>
      </c>
      <c r="M412" s="132">
        <f t="shared" si="330"/>
        <v>98.204253796233132</v>
      </c>
      <c r="N412" s="132">
        <v>15</v>
      </c>
      <c r="O412" s="132">
        <f t="shared" si="331"/>
        <v>10.175475675399381</v>
      </c>
      <c r="P412" s="132">
        <f t="shared" si="320"/>
        <v>874.39383577708736</v>
      </c>
      <c r="Q412" s="144">
        <f t="shared" si="318"/>
        <v>7.3813598005296894</v>
      </c>
      <c r="R412" s="135">
        <f t="shared" si="356"/>
        <v>1897.3333333333305</v>
      </c>
      <c r="S412" s="141">
        <f>[3]Biodiesel!$X29</f>
        <v>118.45972278906395</v>
      </c>
      <c r="T412" s="142">
        <f t="shared" si="357"/>
        <v>50.083610557907235</v>
      </c>
      <c r="U412" s="142">
        <f t="shared" si="357"/>
        <v>65.212712926791511</v>
      </c>
      <c r="V412" s="141">
        <f t="shared" si="321"/>
        <v>31.504106794112371</v>
      </c>
      <c r="W412" s="143">
        <f t="shared" si="322"/>
        <v>-1.5384517987192474</v>
      </c>
      <c r="X412" s="143">
        <f t="shared" si="323"/>
        <v>115.29632348469875</v>
      </c>
      <c r="Y412" s="114">
        <f t="shared" si="339"/>
        <v>3.2907692473020278E-2</v>
      </c>
      <c r="Z412" s="102">
        <f>V412/(X413/30)</f>
        <v>6.6021787738908655</v>
      </c>
      <c r="AC412" s="54" t="e">
        <f t="shared" si="340"/>
        <v>#DIV/0!</v>
      </c>
      <c r="AD412" s="54">
        <f t="shared" si="341"/>
        <v>-2.5761129639052971E-2</v>
      </c>
      <c r="AE412" s="54">
        <f t="shared" si="342"/>
        <v>0.11295812303607729</v>
      </c>
      <c r="AF412" s="54">
        <f t="shared" si="337"/>
        <v>0.99558078708920961</v>
      </c>
      <c r="AH412" s="115">
        <f t="shared" si="301"/>
        <v>449.74325419103224</v>
      </c>
      <c r="AI412" s="116">
        <f t="shared" si="302"/>
        <v>14.991441806367741</v>
      </c>
      <c r="AJ412" s="109">
        <f t="shared" si="303"/>
        <v>-1.9045295965001818E-2</v>
      </c>
      <c r="AK412" s="117">
        <f t="shared" si="304"/>
        <v>50.802153841556404</v>
      </c>
      <c r="AL412" s="116">
        <f t="shared" si="305"/>
        <v>1.69340512805188</v>
      </c>
      <c r="AM412" s="109">
        <f t="shared" si="306"/>
        <v>-6.2465280827849301E-2</v>
      </c>
      <c r="AN412" s="117">
        <f t="shared" si="307"/>
        <v>282.96456338682748</v>
      </c>
      <c r="AO412" s="114">
        <f t="shared" si="338"/>
        <v>0.45624875659711245</v>
      </c>
      <c r="AP412" s="114">
        <f t="shared" si="308"/>
        <v>0.64759582415356576</v>
      </c>
      <c r="AQ412" s="114">
        <f t="shared" si="309"/>
        <v>0.32361225778238989</v>
      </c>
      <c r="AR412" s="72">
        <f t="shared" si="310"/>
        <v>1441.259960600278</v>
      </c>
      <c r="AS412" s="117">
        <f t="shared" si="312"/>
        <v>456.07337273305257</v>
      </c>
      <c r="AT412" s="118">
        <f t="shared" si="317"/>
        <v>0.76260056735344617</v>
      </c>
      <c r="AX412" s="119">
        <f t="shared" si="343"/>
        <v>3.8212813802923855</v>
      </c>
      <c r="AY412" s="109">
        <f t="shared" si="344"/>
        <v>7.0912212028393373E-2</v>
      </c>
      <c r="AZ412" s="120">
        <f t="shared" si="345"/>
        <v>0.20601425977864007</v>
      </c>
      <c r="BA412" s="116">
        <f t="shared" si="346"/>
        <v>13.298036678315862</v>
      </c>
      <c r="BB412" s="109">
        <f t="shared" si="347"/>
        <v>-1.3225691264288741E-2</v>
      </c>
      <c r="BC412" s="120">
        <f t="shared" si="348"/>
        <v>0.50625212127107311</v>
      </c>
      <c r="BD412" s="120">
        <f t="shared" si="349"/>
        <v>3.900759717205716</v>
      </c>
      <c r="BE412" s="120">
        <f t="shared" si="350"/>
        <v>3.3677362309875809</v>
      </c>
      <c r="BF412" s="121"/>
      <c r="BG412" s="121" t="e">
        <f t="shared" si="351"/>
        <v>#DIV/0!</v>
      </c>
      <c r="BH412" s="120">
        <f t="shared" si="352"/>
        <v>0.42885592373044451</v>
      </c>
      <c r="BI412" s="120">
        <f t="shared" si="353"/>
        <v>0.98354562867999906</v>
      </c>
      <c r="BJ412" s="120">
        <f>SUM(L412:M412)*'[12]Yellow Grease Complex'!$BH$119/S412</f>
        <v>0</v>
      </c>
      <c r="BK412" s="120">
        <f>SUM(L412:M412)*'[12]Yellow Grease Complex'!$BH$120/S412</f>
        <v>0</v>
      </c>
      <c r="BL412" s="120">
        <f t="shared" si="335"/>
        <v>0.17438234286783427</v>
      </c>
      <c r="BM412" s="120">
        <f t="shared" si="336"/>
        <v>0.44845500145012024</v>
      </c>
      <c r="BN412" s="4">
        <f t="shared" si="296"/>
        <v>77.701711646510375</v>
      </c>
      <c r="BO412" s="109">
        <f t="shared" si="324"/>
        <v>0.13324721396312633</v>
      </c>
      <c r="BP412" s="109">
        <f t="shared" si="324"/>
        <v>5.8099853593327019E-2</v>
      </c>
      <c r="BQ412" s="109">
        <f t="shared" si="325"/>
        <v>0.45624875659711245</v>
      </c>
      <c r="BR412" s="109">
        <f t="shared" si="334"/>
        <v>1.6479997092447896E-2</v>
      </c>
      <c r="BS412" s="109">
        <f t="shared" si="334"/>
        <v>5.6670983872574555E-2</v>
      </c>
      <c r="BT412" s="109">
        <f t="shared" si="334"/>
        <v>2.8312475062289316E-2</v>
      </c>
      <c r="BU412" s="109" cm="1">
        <f t="array" ref="BU412">SUM(K412:M412/$P412)</f>
        <v>0.22214880175507812</v>
      </c>
    </row>
    <row r="413" spans="1:73">
      <c r="A413" s="30">
        <v>48549</v>
      </c>
      <c r="B413" s="132">
        <f t="shared" si="333"/>
        <v>153.54134678744049</v>
      </c>
      <c r="C413" s="132">
        <f t="shared" si="358"/>
        <v>61.534438113015497</v>
      </c>
      <c r="D413" s="132">
        <f t="shared" si="354"/>
        <v>0</v>
      </c>
      <c r="E413" s="132">
        <f t="shared" si="354"/>
        <v>0</v>
      </c>
      <c r="F413" s="132">
        <f>P413-SUM(G413:O413,B413:E413)</f>
        <v>474.55512798453697</v>
      </c>
      <c r="G413" s="132">
        <f t="shared" si="359"/>
        <v>0</v>
      </c>
      <c r="H413" s="132">
        <f t="shared" si="355"/>
        <v>14.493123047558814</v>
      </c>
      <c r="I413" s="132">
        <f t="shared" si="355"/>
        <v>71.591429155623814</v>
      </c>
      <c r="J413" s="132">
        <f t="shared" si="355"/>
        <v>27.838425494297521</v>
      </c>
      <c r="K413" s="132">
        <f t="shared" si="355"/>
        <v>24.151601999540553</v>
      </c>
      <c r="L413" s="132">
        <f t="shared" si="355"/>
        <v>85.907732640731368</v>
      </c>
      <c r="M413" s="132">
        <f t="shared" si="330"/>
        <v>133.30185843958435</v>
      </c>
      <c r="N413" s="132">
        <v>15</v>
      </c>
      <c r="O413" s="132">
        <f t="shared" si="331"/>
        <v>32.060599882996691</v>
      </c>
      <c r="P413" s="132">
        <f t="shared" si="320"/>
        <v>1093.9756835453261</v>
      </c>
      <c r="Q413" s="144">
        <f t="shared" si="318"/>
        <v>6.8527597861506981</v>
      </c>
      <c r="R413" s="135">
        <f t="shared" si="356"/>
        <v>1897.3333333333305</v>
      </c>
      <c r="S413" s="141">
        <f>[3]Biodiesel!$X30</f>
        <v>159.64016216593947</v>
      </c>
      <c r="T413" s="142">
        <f t="shared" si="357"/>
        <v>62.782549878292293</v>
      </c>
      <c r="U413" s="142">
        <f t="shared" si="357"/>
        <v>80.370678198623494</v>
      </c>
      <c r="V413" s="141">
        <f t="shared" si="321"/>
        <v>28.471978099550736</v>
      </c>
      <c r="W413" s="143">
        <f t="shared" si="322"/>
        <v>-3.032128694561635</v>
      </c>
      <c r="X413" s="143">
        <f t="shared" si="323"/>
        <v>143.15322807691578</v>
      </c>
      <c r="Y413" s="114">
        <f t="shared" si="339"/>
        <v>2.2416383826105113E-2</v>
      </c>
      <c r="Z413" s="102">
        <f>V413/(X414/31)</f>
        <v>8.6007147059157294</v>
      </c>
      <c r="AC413" s="54" t="e">
        <f t="shared" si="340"/>
        <v>#DIV/0!</v>
      </c>
      <c r="AD413" s="54">
        <f t="shared" si="341"/>
        <v>-2.5896028138258975E-2</v>
      </c>
      <c r="AE413" s="54">
        <f t="shared" si="342"/>
        <v>0.11478387568882108</v>
      </c>
      <c r="AF413" s="54">
        <f t="shared" si="337"/>
        <v>1.0723767108912337</v>
      </c>
      <c r="AH413" s="115">
        <f t="shared" si="301"/>
        <v>536.08956609755251</v>
      </c>
      <c r="AI413" s="116">
        <f t="shared" si="302"/>
        <v>17.86965220325175</v>
      </c>
      <c r="AJ413" s="109">
        <f t="shared" si="303"/>
        <v>-2.165786264394598E-2</v>
      </c>
      <c r="AK413" s="117">
        <f t="shared" si="304"/>
        <v>61.534438113015497</v>
      </c>
      <c r="AL413" s="116">
        <f t="shared" si="305"/>
        <v>2.0511479371005166</v>
      </c>
      <c r="AM413" s="109">
        <f t="shared" si="306"/>
        <v>-6.251666373387943E-2</v>
      </c>
      <c r="AN413" s="117">
        <f t="shared" si="307"/>
        <v>357.28417077733644</v>
      </c>
      <c r="AO413" s="114">
        <f t="shared" si="338"/>
        <v>0.43378946636785548</v>
      </c>
      <c r="AP413" s="114">
        <f t="shared" si="308"/>
        <v>0.63038961766504376</v>
      </c>
      <c r="AQ413" s="114">
        <f t="shared" si="309"/>
        <v>0.32659242444901498</v>
      </c>
      <c r="AR413" s="72">
        <f t="shared" si="310"/>
        <v>1879.6341674376743</v>
      </c>
      <c r="AS413" s="117">
        <f t="shared" si="312"/>
        <v>17.699165895656279</v>
      </c>
      <c r="AT413" s="118">
        <f t="shared" si="317"/>
        <v>0.76249731282713462</v>
      </c>
      <c r="AX413" s="119">
        <f t="shared" si="343"/>
        <v>5.1496826505141762</v>
      </c>
      <c r="AY413" s="109">
        <f t="shared" si="344"/>
        <v>7.0506096764872295E-2</v>
      </c>
      <c r="AZ413" s="120">
        <f t="shared" si="345"/>
        <v>0.4334069655995032</v>
      </c>
      <c r="BA413" s="116">
        <f t="shared" si="346"/>
        <v>15.818504266151232</v>
      </c>
      <c r="BB413" s="109">
        <f t="shared" si="347"/>
        <v>-1.6097466806978766E-2</v>
      </c>
      <c r="BC413" s="120">
        <f t="shared" si="348"/>
        <v>0.90412317243301388</v>
      </c>
      <c r="BD413" s="120">
        <f t="shared" si="349"/>
        <v>3.7448653676849903</v>
      </c>
      <c r="BE413" s="120">
        <f t="shared" si="350"/>
        <v>2.9726550107814109</v>
      </c>
      <c r="BF413" s="121"/>
      <c r="BG413" s="121" t="e">
        <f t="shared" si="351"/>
        <v>#DIV/0!</v>
      </c>
      <c r="BH413" s="120">
        <f t="shared" si="352"/>
        <v>0.38545712606488675</v>
      </c>
      <c r="BI413" s="120">
        <f t="shared" si="353"/>
        <v>0.96179648469562751</v>
      </c>
      <c r="BJ413" s="120">
        <f>SUM(L413:M413)*'[12]Yellow Grease Complex'!$BH$119/S413</f>
        <v>0</v>
      </c>
      <c r="BK413" s="120">
        <f>SUM(L413:M413)*'[12]Yellow Grease Complex'!$BH$120/S413</f>
        <v>0</v>
      </c>
      <c r="BL413" s="120">
        <f t="shared" si="335"/>
        <v>0.10074644076226179</v>
      </c>
      <c r="BM413" s="120">
        <f t="shared" si="336"/>
        <v>0.56054383584085765</v>
      </c>
      <c r="BN413" s="4">
        <f t="shared" si="296"/>
        <v>158.19354244381861</v>
      </c>
      <c r="BO413" s="109">
        <f t="shared" si="324"/>
        <v>0.14035169985666221</v>
      </c>
      <c r="BP413" s="109">
        <f t="shared" si="324"/>
        <v>5.6248451440525989E-2</v>
      </c>
      <c r="BQ413" s="109">
        <f t="shared" si="325"/>
        <v>0.43378946636785548</v>
      </c>
      <c r="BR413" s="109">
        <f t="shared" si="334"/>
        <v>1.3248121750375569E-2</v>
      </c>
      <c r="BS413" s="109">
        <f t="shared" si="334"/>
        <v>6.5441517789145268E-2</v>
      </c>
      <c r="BT413" s="109">
        <f t="shared" si="334"/>
        <v>2.544702401801064E-2</v>
      </c>
      <c r="BU413" s="109" cm="1">
        <f t="array" ref="BU413">SUM(K413:M413/$P413)</f>
        <v>0.2224557608914835</v>
      </c>
    </row>
    <row r="414" spans="1:73">
      <c r="A414" s="30">
        <v>48580</v>
      </c>
      <c r="B414" s="132">
        <f t="shared" si="333"/>
        <v>116.74241195699557</v>
      </c>
      <c r="C414" s="132">
        <f t="shared" si="358"/>
        <v>61.838203935234773</v>
      </c>
      <c r="D414" s="132">
        <f t="shared" si="354"/>
        <v>0</v>
      </c>
      <c r="E414" s="132">
        <f t="shared" si="354"/>
        <v>0</v>
      </c>
      <c r="F414" s="132">
        <f t="shared" ref="F414:F422" si="360">$P414*AVERAGE(F402/$P402,F390/$P390,F378/$P378,F366/$P366,F354/$P354)*0.6</f>
        <v>290.53186389838999</v>
      </c>
      <c r="G414" s="132">
        <f t="shared" si="359"/>
        <v>0</v>
      </c>
      <c r="H414" s="132">
        <f t="shared" si="355"/>
        <v>17.659183215399398</v>
      </c>
      <c r="I414" s="132">
        <f t="shared" si="355"/>
        <v>63.937058037693646</v>
      </c>
      <c r="J414" s="132">
        <f t="shared" si="355"/>
        <v>11.491395709392057</v>
      </c>
      <c r="K414" s="132">
        <f t="shared" si="355"/>
        <v>10.772619044821672</v>
      </c>
      <c r="L414" s="132">
        <f t="shared" si="355"/>
        <v>58.366327330284967</v>
      </c>
      <c r="M414" s="132">
        <f t="shared" si="330"/>
        <v>97.745357792569195</v>
      </c>
      <c r="N414" s="132">
        <v>15</v>
      </c>
      <c r="O414" s="132">
        <f t="shared" si="331"/>
        <v>11.826984309170088</v>
      </c>
      <c r="P414" s="132">
        <f t="shared" si="320"/>
        <v>928.98881361136728</v>
      </c>
      <c r="Q414" s="144">
        <f t="shared" si="318"/>
        <v>8.1445560527349468</v>
      </c>
      <c r="R414" s="135">
        <f>R413-0</f>
        <v>1897.3333333333305</v>
      </c>
      <c r="S414" s="141">
        <f>[3]Biodiesel!$Y19</f>
        <v>114.06254774309181</v>
      </c>
      <c r="T414" s="142">
        <f t="shared" si="357"/>
        <v>45.03390605715245</v>
      </c>
      <c r="U414" s="142">
        <f t="shared" si="357"/>
        <v>57.589114385437377</v>
      </c>
      <c r="V414" s="141">
        <f t="shared" si="321"/>
        <v>25.087967300328799</v>
      </c>
      <c r="W414" s="143">
        <f t="shared" si="322"/>
        <v>-3.3840107992219366</v>
      </c>
      <c r="X414" s="143">
        <f t="shared" si="323"/>
        <v>102.62302044258982</v>
      </c>
      <c r="Y414" s="114">
        <f t="shared" si="339"/>
        <v>0.12551051328723761</v>
      </c>
      <c r="Z414" s="102">
        <f>V414/(X415/31)</f>
        <v>9.9137324018456443</v>
      </c>
      <c r="AC414" s="54" t="e">
        <f t="shared" si="340"/>
        <v>#DIV/0!</v>
      </c>
      <c r="AD414" s="54">
        <f t="shared" si="341"/>
        <v>-2.5720755293828446E-2</v>
      </c>
      <c r="AE414" s="54">
        <f t="shared" si="342"/>
        <v>0.17549221565672921</v>
      </c>
      <c r="AF414" s="54">
        <f t="shared" si="337"/>
        <v>0.90228859036856746</v>
      </c>
      <c r="AH414" s="115">
        <f t="shared" si="301"/>
        <v>352.37006783362477</v>
      </c>
      <c r="AI414" s="116">
        <f t="shared" si="302"/>
        <v>11.745668927787493</v>
      </c>
      <c r="AJ414" s="109">
        <f t="shared" si="303"/>
        <v>-0.21974629405211377</v>
      </c>
      <c r="AK414" s="117">
        <f t="shared" si="304"/>
        <v>61.838203935234773</v>
      </c>
      <c r="AL414" s="116">
        <f t="shared" si="305"/>
        <v>2.0612734645078259</v>
      </c>
      <c r="AM414" s="109">
        <f t="shared" si="306"/>
        <v>0.10283255197992269</v>
      </c>
      <c r="AN414" s="117">
        <f t="shared" si="307"/>
        <v>259.97194113016093</v>
      </c>
      <c r="AO414" s="114">
        <f t="shared" si="338"/>
        <v>0.31273989486371895</v>
      </c>
      <c r="AP414" s="114">
        <f t="shared" si="308"/>
        <v>0.5049710749120695</v>
      </c>
      <c r="AQ414" s="114">
        <f t="shared" si="309"/>
        <v>0.27984399523557391</v>
      </c>
      <c r="AR414" s="72">
        <f t="shared" si="310"/>
        <v>1342.9945137493069</v>
      </c>
      <c r="AS414" s="117">
        <f t="shared" si="312"/>
        <v>554.33881958402367</v>
      </c>
      <c r="AT414" s="118">
        <f t="shared" si="317"/>
        <v>0.7624083587129058</v>
      </c>
      <c r="AX414" s="119">
        <f t="shared" si="343"/>
        <v>3.6794370239707037</v>
      </c>
      <c r="AY414" s="109">
        <f t="shared" si="344"/>
        <v>0.25403880496072984</v>
      </c>
      <c r="AZ414" s="120">
        <f t="shared" si="345"/>
        <v>0.50482353035313876</v>
      </c>
      <c r="BA414" s="116">
        <f t="shared" si="346"/>
        <v>9.6843954632796656</v>
      </c>
      <c r="BB414" s="109">
        <f t="shared" si="347"/>
        <v>-0.26547570124708042</v>
      </c>
      <c r="BC414" s="120">
        <f t="shared" si="348"/>
        <v>-3.7930762924266208</v>
      </c>
      <c r="BD414" s="120">
        <f t="shared" si="349"/>
        <v>3.4336357116944383</v>
      </c>
      <c r="BE414" s="120">
        <f t="shared" si="350"/>
        <v>2.5471276036439932</v>
      </c>
      <c r="BF414" s="121"/>
      <c r="BG414" s="121" t="e">
        <f t="shared" si="351"/>
        <v>#DIV/0!</v>
      </c>
      <c r="BH414" s="120">
        <f t="shared" si="352"/>
        <v>0.54214293086382515</v>
      </c>
      <c r="BI414" s="120">
        <f t="shared" si="353"/>
        <v>1.0234946901233499</v>
      </c>
      <c r="BJ414" s="120">
        <f>SUM(L414:M414)*'[12]Yellow Grease Complex'!$BH$119/S414</f>
        <v>0</v>
      </c>
      <c r="BK414" s="120">
        <f>SUM(L414:M414)*'[12]Yellow Grease Complex'!$BH$120/S414</f>
        <v>0</v>
      </c>
      <c r="BL414" s="120">
        <f t="shared" si="335"/>
        <v>0.15384666393333027</v>
      </c>
      <c r="BM414" s="120">
        <f t="shared" si="336"/>
        <v>0.45316308342807404</v>
      </c>
      <c r="BN414" s="4">
        <f t="shared" si="296"/>
        <v>184.26058857889575</v>
      </c>
      <c r="BO414" s="109">
        <f t="shared" si="324"/>
        <v>0.12566611163289371</v>
      </c>
      <c r="BP414" s="109">
        <f t="shared" si="324"/>
        <v>6.6565068415456868E-2</v>
      </c>
      <c r="BQ414" s="109">
        <f t="shared" si="325"/>
        <v>0.31273989486371895</v>
      </c>
      <c r="BR414" s="109">
        <f t="shared" si="334"/>
        <v>1.900903752193827E-2</v>
      </c>
      <c r="BS414" s="109">
        <f t="shared" si="334"/>
        <v>6.8824357302154818E-2</v>
      </c>
      <c r="BT414" s="109">
        <f t="shared" si="334"/>
        <v>1.236978910942986E-2</v>
      </c>
      <c r="BU414" s="109" cm="1">
        <f t="array" ref="BU414">SUM(K414:M414/$P414)</f>
        <v>0.17964081130205095</v>
      </c>
    </row>
    <row r="415" spans="1:73">
      <c r="A415" s="30">
        <v>48611</v>
      </c>
      <c r="B415" s="132">
        <f t="shared" si="333"/>
        <v>87.397341542545703</v>
      </c>
      <c r="C415" s="132">
        <f t="shared" si="358"/>
        <v>45.612685386774579</v>
      </c>
      <c r="D415" s="132">
        <f t="shared" ref="D415:E430" si="361">$P415*AVERAGE(D403/$P403,D391/$P391,D379/$P379,D367/$P367,D355/$P355)</f>
        <v>0</v>
      </c>
      <c r="E415" s="132">
        <f t="shared" si="361"/>
        <v>0</v>
      </c>
      <c r="F415" s="132">
        <f t="shared" si="360"/>
        <v>206.88726439213079</v>
      </c>
      <c r="G415" s="132">
        <f t="shared" si="359"/>
        <v>0</v>
      </c>
      <c r="H415" s="132">
        <f t="shared" ref="H415:L430" si="362">$P415*AVERAGE(H403/$P403,H391/$P391,H379/$P379,H367/$P367,H355/$P355)</f>
        <v>10.114507716454098</v>
      </c>
      <c r="I415" s="132">
        <f t="shared" si="362"/>
        <v>39.978173116611089</v>
      </c>
      <c r="J415" s="132">
        <f t="shared" si="362"/>
        <v>13.572395433477476</v>
      </c>
      <c r="K415" s="132">
        <f t="shared" si="362"/>
        <v>11.09581998672984</v>
      </c>
      <c r="L415" s="132">
        <f t="shared" si="362"/>
        <v>49.453016968251518</v>
      </c>
      <c r="M415" s="132">
        <f t="shared" si="330"/>
        <v>90.338951857469596</v>
      </c>
      <c r="N415" s="132">
        <v>15</v>
      </c>
      <c r="O415" s="132">
        <f t="shared" si="331"/>
        <v>13.400871267148897</v>
      </c>
      <c r="P415" s="132">
        <f t="shared" si="320"/>
        <v>698.46967665610532</v>
      </c>
      <c r="Q415" s="144">
        <f t="shared" si="318"/>
        <v>7.917337078691447</v>
      </c>
      <c r="R415" s="135">
        <f t="shared" ref="R415:R425" si="363">R414</f>
        <v>1897.3333333333305</v>
      </c>
      <c r="S415" s="141">
        <f>[3]Biodiesel!$Y20</f>
        <v>88.220277817392898</v>
      </c>
      <c r="T415" s="142">
        <f t="shared" si="357"/>
        <v>33.656007386997608</v>
      </c>
      <c r="U415" s="142">
        <f t="shared" si="357"/>
        <v>44.793455921635065</v>
      </c>
      <c r="V415" s="141">
        <f t="shared" si="321"/>
        <v>21.637024508645595</v>
      </c>
      <c r="W415" s="143">
        <f t="shared" si="322"/>
        <v>-3.4509427916832038</v>
      </c>
      <c r="X415" s="143">
        <f t="shared" si="323"/>
        <v>78.449463308632673</v>
      </c>
      <c r="Y415" s="114">
        <f t="shared" si="339"/>
        <v>-5.7481543136735147E-2</v>
      </c>
      <c r="Z415" s="102">
        <f>V415/(X416/28)</f>
        <v>7.1877974273537975</v>
      </c>
      <c r="AC415" s="54" t="e">
        <f t="shared" si="340"/>
        <v>#DIV/0!</v>
      </c>
      <c r="AD415" s="54">
        <f t="shared" si="341"/>
        <v>-2.5805855361790142E-2</v>
      </c>
      <c r="AE415" s="54">
        <f t="shared" si="342"/>
        <v>0.18064433449081502</v>
      </c>
      <c r="AF415" s="54">
        <f t="shared" si="337"/>
        <v>0.92818329281170087</v>
      </c>
      <c r="AH415" s="115">
        <f t="shared" si="301"/>
        <v>252.49994977890537</v>
      </c>
      <c r="AI415" s="116">
        <f t="shared" si="302"/>
        <v>8.4166649926301798</v>
      </c>
      <c r="AJ415" s="109">
        <f t="shared" si="303"/>
        <v>-0.37091962457274064</v>
      </c>
      <c r="AK415" s="117">
        <f t="shared" si="304"/>
        <v>45.612685386774579</v>
      </c>
      <c r="AL415" s="116">
        <f t="shared" si="305"/>
        <v>1.5204228462258194</v>
      </c>
      <c r="AM415" s="109">
        <f t="shared" si="306"/>
        <v>-0.11268385466627262</v>
      </c>
      <c r="AN415" s="117">
        <f t="shared" si="307"/>
        <v>214.55286507899362</v>
      </c>
      <c r="AO415" s="114">
        <f t="shared" si="338"/>
        <v>0.29620078194746408</v>
      </c>
      <c r="AP415" s="114">
        <f t="shared" si="308"/>
        <v>0.48663142106425478</v>
      </c>
      <c r="AQ415" s="114">
        <f t="shared" si="309"/>
        <v>0.30717563302984974</v>
      </c>
      <c r="AR415" s="72">
        <f t="shared" si="310"/>
        <v>1150.0143358338717</v>
      </c>
      <c r="AS415" s="117">
        <f t="shared" si="312"/>
        <v>747.31899749945887</v>
      </c>
      <c r="AT415" s="118">
        <f t="shared" si="317"/>
        <v>0.76231259689367559</v>
      </c>
      <c r="AX415" s="119">
        <f t="shared" si="343"/>
        <v>2.8458154134642872</v>
      </c>
      <c r="AY415" s="109">
        <f t="shared" si="344"/>
        <v>8.9658003126473762E-3</v>
      </c>
      <c r="AZ415" s="120">
        <f t="shared" si="345"/>
        <v>-0.19960242196718525</v>
      </c>
      <c r="BA415" s="116">
        <f t="shared" si="346"/>
        <v>6.8962421464043597</v>
      </c>
      <c r="BB415" s="109">
        <f t="shared" si="347"/>
        <v>-0.40885003711283396</v>
      </c>
      <c r="BC415" s="120">
        <f t="shared" si="348"/>
        <v>-4.9599055958807554</v>
      </c>
      <c r="BD415" s="120">
        <f t="shared" si="349"/>
        <v>3.2186319590935937</v>
      </c>
      <c r="BE415" s="120">
        <f t="shared" si="350"/>
        <v>2.3451214336500574</v>
      </c>
      <c r="BF415" s="121"/>
      <c r="BG415" s="121" t="e">
        <f t="shared" si="351"/>
        <v>#DIV/0!</v>
      </c>
      <c r="BH415" s="120">
        <f t="shared" si="352"/>
        <v>0.51703175863023521</v>
      </c>
      <c r="BI415" s="120">
        <f t="shared" si="353"/>
        <v>0.99067180136804156</v>
      </c>
      <c r="BJ415" s="120">
        <f>SUM(L415:M415)*'[12]Yellow Grease Complex'!$BH$119/S415</f>
        <v>0</v>
      </c>
      <c r="BK415" s="120">
        <f>SUM(L415:M415)*'[12]Yellow Grease Complex'!$BH$120/S415</f>
        <v>0</v>
      </c>
      <c r="BL415" s="120">
        <f t="shared" si="335"/>
        <v>0.14270804563507275</v>
      </c>
      <c r="BM415" s="120">
        <f t="shared" si="336"/>
        <v>0.46422860725094428</v>
      </c>
      <c r="BN415" s="4">
        <f t="shared" ref="BN415:BN478" si="364">AR415-AR403</f>
        <v>-38.223692024994307</v>
      </c>
      <c r="BO415" s="109">
        <f t="shared" si="324"/>
        <v>0.12512689450021203</v>
      </c>
      <c r="BP415" s="109">
        <f t="shared" si="324"/>
        <v>6.530374461657866E-2</v>
      </c>
      <c r="BQ415" s="109">
        <f t="shared" si="325"/>
        <v>0.29620078194746408</v>
      </c>
      <c r="BR415" s="109">
        <f t="shared" si="334"/>
        <v>1.4480954656295009E-2</v>
      </c>
      <c r="BS415" s="109">
        <f t="shared" si="334"/>
        <v>5.7236805623409361E-2</v>
      </c>
      <c r="BT415" s="109">
        <f t="shared" si="334"/>
        <v>1.9431617272856794E-2</v>
      </c>
      <c r="BU415" s="109" cm="1">
        <f t="array" ref="BU415">SUM(K415:M415/$P415)</f>
        <v>0.2160262554772886</v>
      </c>
    </row>
    <row r="416" spans="1:73">
      <c r="A416" s="30">
        <v>48639</v>
      </c>
      <c r="B416" s="132">
        <f t="shared" si="333"/>
        <v>146.61746447402018</v>
      </c>
      <c r="C416" s="132">
        <f t="shared" si="358"/>
        <v>48.128127403397151</v>
      </c>
      <c r="D416" s="132">
        <f t="shared" si="361"/>
        <v>0</v>
      </c>
      <c r="E416" s="132">
        <f t="shared" si="361"/>
        <v>0</v>
      </c>
      <c r="F416" s="132">
        <f t="shared" si="360"/>
        <v>213.84803326105228</v>
      </c>
      <c r="G416" s="132">
        <f t="shared" si="359"/>
        <v>0</v>
      </c>
      <c r="H416" s="132">
        <f t="shared" si="362"/>
        <v>12.479196950745965</v>
      </c>
      <c r="I416" s="132">
        <f t="shared" si="362"/>
        <v>47.049205220837784</v>
      </c>
      <c r="J416" s="132">
        <f t="shared" si="362"/>
        <v>14.46334849011088</v>
      </c>
      <c r="K416" s="132">
        <f t="shared" si="362"/>
        <v>13.035252528391799</v>
      </c>
      <c r="L416" s="132">
        <f t="shared" si="362"/>
        <v>43.809394101600347</v>
      </c>
      <c r="M416" s="132">
        <f t="shared" si="330"/>
        <v>94.291534534424798</v>
      </c>
      <c r="N416" s="132">
        <v>15</v>
      </c>
      <c r="O416" s="132">
        <f t="shared" si="331"/>
        <v>3.983666159694629</v>
      </c>
      <c r="P416" s="132">
        <f t="shared" si="320"/>
        <v>772.44326951378184</v>
      </c>
      <c r="Q416" s="144">
        <f t="shared" si="318"/>
        <v>7.6216008645334448</v>
      </c>
      <c r="R416" s="135">
        <f t="shared" si="363"/>
        <v>1897.3333333333305</v>
      </c>
      <c r="S416" s="141">
        <f>[3]Biodiesel!$Y21</f>
        <v>101.3492156363487</v>
      </c>
      <c r="T416" s="142">
        <f t="shared" ref="T416:U431" si="365">($S416+$V415)*AVERAGE(T415/($S415+$V414),T368/($S368+$V367),T380/($S380+$V379),T392/($S392+$V391),T404/($S404+$V403))</f>
        <v>35.346427692195377</v>
      </c>
      <c r="U416" s="142">
        <f t="shared" si="365"/>
        <v>48.940405981846645</v>
      </c>
      <c r="V416" s="141">
        <f t="shared" si="321"/>
        <v>18.169316333794225</v>
      </c>
      <c r="W416" s="143">
        <f t="shared" si="322"/>
        <v>-3.4677081748513707</v>
      </c>
      <c r="X416" s="143">
        <f t="shared" si="323"/>
        <v>84.286833674042015</v>
      </c>
      <c r="Y416" s="114">
        <f t="shared" si="339"/>
        <v>-6.0672550276762993E-2</v>
      </c>
      <c r="Z416" s="102">
        <f>V416/(X417/31)</f>
        <v>6.3711540807078073</v>
      </c>
      <c r="AC416" s="54" t="e">
        <f t="shared" si="340"/>
        <v>#DIV/0!</v>
      </c>
      <c r="AD416" s="54">
        <f t="shared" si="341"/>
        <v>-2.5822838248498403E-2</v>
      </c>
      <c r="AE416" s="54">
        <f t="shared" si="342"/>
        <v>0.18371185867191089</v>
      </c>
      <c r="AF416" s="54">
        <f t="shared" si="337"/>
        <v>0.96419900892433463</v>
      </c>
      <c r="AH416" s="115">
        <f t="shared" si="301"/>
        <v>261.97616066444942</v>
      </c>
      <c r="AI416" s="116">
        <f t="shared" si="302"/>
        <v>8.7325386888149801</v>
      </c>
      <c r="AJ416" s="109">
        <f t="shared" si="303"/>
        <v>-0.37031993024411824</v>
      </c>
      <c r="AK416" s="117">
        <f t="shared" si="304"/>
        <v>48.128127403397151</v>
      </c>
      <c r="AL416" s="116">
        <f t="shared" si="305"/>
        <v>1.6042709134465718</v>
      </c>
      <c r="AM416" s="109">
        <f t="shared" si="306"/>
        <v>-0.11308637719943648</v>
      </c>
      <c r="AN416" s="117">
        <f t="shared" si="307"/>
        <v>225.12793182611153</v>
      </c>
      <c r="AO416" s="114">
        <f t="shared" si="338"/>
        <v>0.27684626392778328</v>
      </c>
      <c r="AP416" s="114">
        <f t="shared" si="308"/>
        <v>0.52896263229228579</v>
      </c>
      <c r="AQ416" s="114">
        <f t="shared" si="309"/>
        <v>0.2914491467675282</v>
      </c>
      <c r="AR416" s="72">
        <f t="shared" si="310"/>
        <v>1193.3052808795896</v>
      </c>
      <c r="AS416" s="117">
        <f t="shared" si="312"/>
        <v>704.02805245374088</v>
      </c>
      <c r="AT416" s="118">
        <f t="shared" si="317"/>
        <v>0.76222119944726319</v>
      </c>
      <c r="AX416" s="119">
        <f t="shared" si="343"/>
        <v>3.2693295366564099</v>
      </c>
      <c r="AY416" s="109">
        <f t="shared" si="344"/>
        <v>8.9656466429337556E-3</v>
      </c>
      <c r="AZ416" s="120">
        <f t="shared" si="345"/>
        <v>-0.23119071482005893</v>
      </c>
      <c r="BA416" s="116">
        <f t="shared" si="346"/>
        <v>7.1282677753684096</v>
      </c>
      <c r="BB416" s="109">
        <f t="shared" si="347"/>
        <v>-0.40890316443322561</v>
      </c>
      <c r="BC416" s="120">
        <f t="shared" si="348"/>
        <v>-5.1979927855202677</v>
      </c>
      <c r="BD416" s="120">
        <f t="shared" si="349"/>
        <v>3.1081504577283789</v>
      </c>
      <c r="BE416" s="120">
        <f t="shared" si="350"/>
        <v>2.1100117244948473</v>
      </c>
      <c r="BF416" s="121"/>
      <c r="BG416" s="121" t="e">
        <f t="shared" si="351"/>
        <v>#DIV/0!</v>
      </c>
      <c r="BH416" s="120">
        <f t="shared" si="352"/>
        <v>0.47487419711353041</v>
      </c>
      <c r="BI416" s="120">
        <f t="shared" si="353"/>
        <v>1.4466561339763946</v>
      </c>
      <c r="BJ416" s="120">
        <f>SUM(L416:M416)*'[12]Yellow Grease Complex'!$BH$119/S416</f>
        <v>0</v>
      </c>
      <c r="BK416" s="120">
        <f>SUM(L416:M416)*'[12]Yellow Grease Complex'!$BH$120/S416</f>
        <v>0</v>
      </c>
      <c r="BL416" s="120">
        <f t="shared" si="335"/>
        <v>0.15606855370907105</v>
      </c>
      <c r="BM416" s="120">
        <f t="shared" si="336"/>
        <v>0.40110529936073769</v>
      </c>
      <c r="BN416" s="4">
        <f t="shared" si="364"/>
        <v>-84.384610909321509</v>
      </c>
      <c r="BO416" s="109">
        <f t="shared" si="324"/>
        <v>0.18981000969340991</v>
      </c>
      <c r="BP416" s="109">
        <f t="shared" si="324"/>
        <v>6.2306358671092618E-2</v>
      </c>
      <c r="BQ416" s="109">
        <f t="shared" si="325"/>
        <v>0.27684626392778328</v>
      </c>
      <c r="BR416" s="109">
        <f t="shared" si="334"/>
        <v>1.6155486678783616E-2</v>
      </c>
      <c r="BS416" s="109">
        <f t="shared" si="334"/>
        <v>6.0909593076593362E-2</v>
      </c>
      <c r="BT416" s="109">
        <f t="shared" si="334"/>
        <v>1.8724156272621684E-2</v>
      </c>
      <c r="BU416" s="109" cm="1">
        <f t="array" ref="BU416">SUM(K416:M416/$P416)</f>
        <v>0.1956599107395296</v>
      </c>
    </row>
    <row r="417" spans="1:73">
      <c r="A417" s="30">
        <v>48670</v>
      </c>
      <c r="B417" s="132">
        <f t="shared" si="333"/>
        <v>123.02137576406403</v>
      </c>
      <c r="C417" s="132">
        <f t="shared" si="358"/>
        <v>55.318896387245807</v>
      </c>
      <c r="D417" s="132">
        <f t="shared" si="361"/>
        <v>0</v>
      </c>
      <c r="E417" s="132">
        <f t="shared" si="361"/>
        <v>0</v>
      </c>
      <c r="F417" s="132">
        <f t="shared" si="360"/>
        <v>258.36528558541278</v>
      </c>
      <c r="G417" s="132">
        <f t="shared" si="359"/>
        <v>0</v>
      </c>
      <c r="H417" s="132">
        <f t="shared" si="362"/>
        <v>12.553022741118081</v>
      </c>
      <c r="I417" s="132">
        <f t="shared" si="362"/>
        <v>43.964645538789171</v>
      </c>
      <c r="J417" s="132">
        <f t="shared" si="362"/>
        <v>17.106477163244453</v>
      </c>
      <c r="K417" s="132">
        <f t="shared" si="362"/>
        <v>14.792595220756985</v>
      </c>
      <c r="L417" s="132">
        <f t="shared" si="362"/>
        <v>46.926166223871391</v>
      </c>
      <c r="M417" s="132">
        <f t="shared" si="330"/>
        <v>101.61916803058587</v>
      </c>
      <c r="N417" s="132">
        <v>15</v>
      </c>
      <c r="O417" s="132">
        <f t="shared" si="331"/>
        <v>4.3378804117185892</v>
      </c>
      <c r="P417" s="132">
        <f t="shared" si="320"/>
        <v>841.79612932064856</v>
      </c>
      <c r="Q417" s="144">
        <f t="shared" si="318"/>
        <v>7.680009341914694</v>
      </c>
      <c r="R417" s="135">
        <f t="shared" si="363"/>
        <v>1897.3333333333305</v>
      </c>
      <c r="S417" s="141">
        <f>[3]Biodiesel!$Y22</f>
        <v>109.60873767775671</v>
      </c>
      <c r="T417" s="142">
        <f t="shared" si="365"/>
        <v>37.325042233787542</v>
      </c>
      <c r="U417" s="142">
        <f t="shared" si="365"/>
        <v>51.081045456536607</v>
      </c>
      <c r="V417" s="141">
        <f t="shared" si="321"/>
        <v>16.450022690317827</v>
      </c>
      <c r="W417" s="143">
        <f t="shared" si="322"/>
        <v>-1.7192936434763979</v>
      </c>
      <c r="X417" s="143">
        <f t="shared" si="323"/>
        <v>88.406087690324142</v>
      </c>
      <c r="Y417" s="114">
        <f t="shared" si="339"/>
        <v>-6.2684134621015297E-2</v>
      </c>
      <c r="Z417" s="102">
        <f>V417/(X418/30)</f>
        <v>5.2053461162372896</v>
      </c>
      <c r="AC417" s="54" t="e">
        <f t="shared" si="340"/>
        <v>#DIV/0!</v>
      </c>
      <c r="AD417" s="54">
        <f t="shared" si="341"/>
        <v>-2.5771138286568962E-2</v>
      </c>
      <c r="AE417" s="54">
        <f t="shared" si="342"/>
        <v>0.17635220252217731</v>
      </c>
      <c r="AF417" s="54">
        <f t="shared" si="337"/>
        <v>0.95686602357281691</v>
      </c>
      <c r="AH417" s="115">
        <f t="shared" si="301"/>
        <v>313.68418197265856</v>
      </c>
      <c r="AI417" s="116">
        <f t="shared" si="302"/>
        <v>10.456139399088618</v>
      </c>
      <c r="AJ417" s="109">
        <f t="shared" si="303"/>
        <v>-0.37166843663748095</v>
      </c>
      <c r="AK417" s="117">
        <f t="shared" si="304"/>
        <v>55.318896387245807</v>
      </c>
      <c r="AL417" s="116">
        <f t="shared" si="305"/>
        <v>1.8439632129081935</v>
      </c>
      <c r="AM417" s="109">
        <f t="shared" si="306"/>
        <v>-0.11251980678045714</v>
      </c>
      <c r="AN417" s="117">
        <f t="shared" si="307"/>
        <v>236.96207491836594</v>
      </c>
      <c r="AO417" s="114">
        <f t="shared" si="338"/>
        <v>0.30692144640047264</v>
      </c>
      <c r="AP417" s="114">
        <f t="shared" si="308"/>
        <v>0.51877829147201637</v>
      </c>
      <c r="AQ417" s="114">
        <f t="shared" si="309"/>
        <v>0.28149580006931196</v>
      </c>
      <c r="AR417" s="72">
        <f t="shared" si="310"/>
        <v>1333.5729750793732</v>
      </c>
      <c r="AS417" s="117">
        <f t="shared" si="312"/>
        <v>563.76035825395729</v>
      </c>
      <c r="AT417" s="118">
        <f t="shared" si="317"/>
        <v>0.76212441620838167</v>
      </c>
      <c r="AX417" s="119">
        <f t="shared" si="343"/>
        <v>3.5357657315405389</v>
      </c>
      <c r="AY417" s="109">
        <f t="shared" si="344"/>
        <v>9.956642435679175E-3</v>
      </c>
      <c r="AZ417" s="120">
        <f t="shared" si="345"/>
        <v>-0.22401145892483543</v>
      </c>
      <c r="BA417" s="116">
        <f t="shared" si="346"/>
        <v>8.6121761861804256</v>
      </c>
      <c r="BB417" s="109">
        <f t="shared" si="347"/>
        <v>-0.40864109962137385</v>
      </c>
      <c r="BC417" s="120">
        <f t="shared" si="348"/>
        <v>-6.1572986681989867</v>
      </c>
      <c r="BD417" s="120">
        <f t="shared" si="349"/>
        <v>3.5482192478809425</v>
      </c>
      <c r="BE417" s="120">
        <f t="shared" si="350"/>
        <v>2.3571595755895998</v>
      </c>
      <c r="BF417" s="121"/>
      <c r="BG417" s="121" t="e">
        <f t="shared" si="351"/>
        <v>#DIV/0!</v>
      </c>
      <c r="BH417" s="120">
        <f t="shared" si="352"/>
        <v>0.5046942201805128</v>
      </c>
      <c r="BI417" s="120">
        <f t="shared" si="353"/>
        <v>1.122368329117517</v>
      </c>
      <c r="BJ417" s="120">
        <f>SUM(L417:M417)*'[12]Yellow Grease Complex'!$BH$119/S417</f>
        <v>0</v>
      </c>
      <c r="BK417" s="120">
        <f>SUM(L417:M417)*'[12]Yellow Grease Complex'!$BH$120/S417</f>
        <v>0</v>
      </c>
      <c r="BL417" s="120">
        <f t="shared" si="335"/>
        <v>0.19499480525958512</v>
      </c>
      <c r="BM417" s="120">
        <f t="shared" si="336"/>
        <v>0.37529575600300957</v>
      </c>
      <c r="BN417" s="4">
        <f t="shared" si="364"/>
        <v>-84.489655257817049</v>
      </c>
      <c r="BO417" s="109">
        <f t="shared" si="324"/>
        <v>0.14614153175466071</v>
      </c>
      <c r="BP417" s="109">
        <f t="shared" si="324"/>
        <v>6.5715313316883031E-2</v>
      </c>
      <c r="BQ417" s="109">
        <f t="shared" si="325"/>
        <v>0.30692144640047264</v>
      </c>
      <c r="BR417" s="109">
        <f t="shared" si="334"/>
        <v>1.4912188716344773E-2</v>
      </c>
      <c r="BS417" s="109">
        <f t="shared" si="334"/>
        <v>5.2227188992030396E-2</v>
      </c>
      <c r="BT417" s="109">
        <f t="shared" si="334"/>
        <v>2.0321401545347832E-2</v>
      </c>
      <c r="BU417" s="109" cm="1">
        <f t="array" ref="BU417">SUM(K417:M417/$P417)</f>
        <v>0.19403502081558893</v>
      </c>
    </row>
    <row r="418" spans="1:73">
      <c r="A418" s="30">
        <v>48700</v>
      </c>
      <c r="B418" s="132">
        <f t="shared" si="333"/>
        <v>117.03164005221642</v>
      </c>
      <c r="C418" s="132">
        <f t="shared" si="358"/>
        <v>55.421336386404171</v>
      </c>
      <c r="D418" s="132">
        <f t="shared" si="361"/>
        <v>0</v>
      </c>
      <c r="E418" s="132">
        <f t="shared" si="361"/>
        <v>0</v>
      </c>
      <c r="F418" s="132">
        <f t="shared" si="360"/>
        <v>287.86147749829581</v>
      </c>
      <c r="G418" s="132">
        <f t="shared" si="359"/>
        <v>0</v>
      </c>
      <c r="H418" s="132">
        <f t="shared" si="362"/>
        <v>10.16570994958122</v>
      </c>
      <c r="I418" s="132">
        <f t="shared" si="362"/>
        <v>44.382533596713962</v>
      </c>
      <c r="J418" s="132">
        <f t="shared" si="362"/>
        <v>23.060115541378071</v>
      </c>
      <c r="K418" s="132">
        <f t="shared" si="362"/>
        <v>15.66927601316538</v>
      </c>
      <c r="L418" s="132">
        <f t="shared" si="362"/>
        <v>51.027018527434748</v>
      </c>
      <c r="M418" s="132">
        <f t="shared" si="330"/>
        <v>103.3258184906117</v>
      </c>
      <c r="N418" s="132">
        <v>15</v>
      </c>
      <c r="O418" s="132">
        <f t="shared" si="331"/>
        <v>5.347701528175973</v>
      </c>
      <c r="P418" s="132">
        <f t="shared" si="320"/>
        <v>896.4068977904858</v>
      </c>
      <c r="Q418" s="144">
        <f t="shared" si="318"/>
        <v>7.5799571842717182</v>
      </c>
      <c r="R418" s="135">
        <f t="shared" si="363"/>
        <v>1897.3333333333305</v>
      </c>
      <c r="S418" s="141">
        <f>[3]Biodiesel!$Y23</f>
        <v>118.26015319064267</v>
      </c>
      <c r="T418" s="142">
        <f t="shared" si="365"/>
        <v>41.360777794187904</v>
      </c>
      <c r="U418" s="142">
        <f t="shared" si="365"/>
        <v>53.4457287645468</v>
      </c>
      <c r="V418" s="141">
        <f t="shared" si="321"/>
        <v>17.541049023322486</v>
      </c>
      <c r="W418" s="143">
        <f t="shared" si="322"/>
        <v>1.0910263330046597</v>
      </c>
      <c r="X418" s="143">
        <f t="shared" si="323"/>
        <v>94.806506558734696</v>
      </c>
      <c r="Y418" s="114">
        <f t="shared" si="339"/>
        <v>-4.939225212210141E-2</v>
      </c>
      <c r="Z418" s="102">
        <f>V418/(X419/31)</f>
        <v>5.5940653826606574</v>
      </c>
      <c r="AC418" s="54" t="e">
        <f t="shared" si="340"/>
        <v>#DIV/0!</v>
      </c>
      <c r="AD418" s="54">
        <f t="shared" si="341"/>
        <v>-2.5811298130739901E-2</v>
      </c>
      <c r="AE418" s="54">
        <f t="shared" si="342"/>
        <v>0.16144512380109655</v>
      </c>
      <c r="AF418" s="54">
        <f t="shared" si="337"/>
        <v>0.9694962413835938</v>
      </c>
      <c r="AH418" s="115">
        <f t="shared" si="301"/>
        <v>343.28281388469998</v>
      </c>
      <c r="AI418" s="116">
        <f t="shared" si="302"/>
        <v>11.442760462823333</v>
      </c>
      <c r="AJ418" s="109">
        <f t="shared" si="303"/>
        <v>-0.37491236292320773</v>
      </c>
      <c r="AK418" s="117">
        <f t="shared" si="304"/>
        <v>55.421336386404171</v>
      </c>
      <c r="AL418" s="116">
        <f t="shared" si="305"/>
        <v>1.8473778795468057</v>
      </c>
      <c r="AM418" s="109">
        <f t="shared" si="306"/>
        <v>-0.11240211790954635</v>
      </c>
      <c r="AN418" s="117">
        <f t="shared" si="307"/>
        <v>247.63047211888511</v>
      </c>
      <c r="AO418" s="114">
        <f t="shared" si="338"/>
        <v>0.32112813746506524</v>
      </c>
      <c r="AP418" s="114">
        <f t="shared" si="308"/>
        <v>0.51351061116500263</v>
      </c>
      <c r="AQ418" s="114">
        <f t="shared" si="309"/>
        <v>0.27624784317173223</v>
      </c>
      <c r="AR418" s="72">
        <f t="shared" si="310"/>
        <v>1392.4179327285347</v>
      </c>
      <c r="AS418" s="117">
        <f t="shared" si="312"/>
        <v>504.91540060479588</v>
      </c>
      <c r="AT418" s="118">
        <f t="shared" si="317"/>
        <v>0.76203092414406326</v>
      </c>
      <c r="AX418" s="119">
        <f t="shared" si="343"/>
        <v>3.8148436513110537</v>
      </c>
      <c r="AY418" s="109">
        <f t="shared" si="344"/>
        <v>9.9528617683013465E-3</v>
      </c>
      <c r="AZ418" s="120">
        <f t="shared" si="345"/>
        <v>-0.24703100193100802</v>
      </c>
      <c r="BA418" s="116">
        <f t="shared" si="346"/>
        <v>9.5953825832765265</v>
      </c>
      <c r="BB418" s="109">
        <f t="shared" si="347"/>
        <v>-0.40858783533754528</v>
      </c>
      <c r="BC418" s="120">
        <f t="shared" si="348"/>
        <v>-6.9293703261494723</v>
      </c>
      <c r="BD418" s="120">
        <f t="shared" si="349"/>
        <v>3.620878211265266</v>
      </c>
      <c r="BE418" s="120">
        <f t="shared" si="350"/>
        <v>2.4341375326501171</v>
      </c>
      <c r="BF418" s="121"/>
      <c r="BG418" s="121" t="e">
        <f t="shared" si="351"/>
        <v>#DIV/0!</v>
      </c>
      <c r="BH418" s="120">
        <f t="shared" si="352"/>
        <v>0.46863913914487793</v>
      </c>
      <c r="BI418" s="120">
        <f t="shared" si="353"/>
        <v>0.98961177450492721</v>
      </c>
      <c r="BJ418" s="120">
        <f>SUM(L418:M418)*'[12]Yellow Grease Complex'!$BH$119/S418</f>
        <v>0</v>
      </c>
      <c r="BK418" s="120">
        <f>SUM(L418:M418)*'[12]Yellow Grease Complex'!$BH$120/S418</f>
        <v>0</v>
      </c>
      <c r="BL418" s="120">
        <f t="shared" si="335"/>
        <v>0.12809293116834319</v>
      </c>
      <c r="BM418" s="120">
        <f t="shared" si="336"/>
        <v>0.40782546912539303</v>
      </c>
      <c r="BN418" s="4">
        <f t="shared" si="364"/>
        <v>-90.166315704817862</v>
      </c>
      <c r="BO418" s="109">
        <f t="shared" si="324"/>
        <v>0.13055638052393684</v>
      </c>
      <c r="BP418" s="109">
        <f t="shared" si="324"/>
        <v>6.1826093176000546E-2</v>
      </c>
      <c r="BQ418" s="109">
        <f t="shared" si="325"/>
        <v>0.32112813746506524</v>
      </c>
      <c r="BR418" s="109">
        <f t="shared" si="334"/>
        <v>1.1340508394835242E-2</v>
      </c>
      <c r="BS418" s="109">
        <f t="shared" si="334"/>
        <v>4.9511593123737145E-2</v>
      </c>
      <c r="BT418" s="109">
        <f t="shared" si="334"/>
        <v>2.5725053653890818E-2</v>
      </c>
      <c r="BU418" s="109" cm="1">
        <f t="array" ref="BU418">SUM(K418:M418/$P418)</f>
        <v>0.18967068799926898</v>
      </c>
    </row>
    <row r="419" spans="1:73">
      <c r="A419" s="30">
        <v>48731</v>
      </c>
      <c r="B419" s="132">
        <f t="shared" si="333"/>
        <v>160.75379648933364</v>
      </c>
      <c r="C419" s="132">
        <f t="shared" si="358"/>
        <v>57.414983927211978</v>
      </c>
      <c r="D419" s="132">
        <f t="shared" si="361"/>
        <v>2.5958305480326949E-2</v>
      </c>
      <c r="E419" s="132">
        <f t="shared" si="361"/>
        <v>0</v>
      </c>
      <c r="F419" s="132">
        <f t="shared" si="360"/>
        <v>253.42712247691475</v>
      </c>
      <c r="G419" s="132">
        <f t="shared" si="359"/>
        <v>0</v>
      </c>
      <c r="H419" s="132">
        <f t="shared" si="362"/>
        <v>10.537676920654507</v>
      </c>
      <c r="I419" s="132">
        <f t="shared" si="362"/>
        <v>48.010757417395354</v>
      </c>
      <c r="J419" s="132">
        <f t="shared" si="362"/>
        <v>15.079584554626164</v>
      </c>
      <c r="K419" s="132">
        <f t="shared" si="362"/>
        <v>17.781829307996865</v>
      </c>
      <c r="L419" s="132">
        <f t="shared" si="362"/>
        <v>49.962115730486417</v>
      </c>
      <c r="M419" s="132">
        <f t="shared" si="330"/>
        <v>107.84982905520813</v>
      </c>
      <c r="N419" s="132">
        <v>15</v>
      </c>
      <c r="O419" s="132">
        <f t="shared" si="331"/>
        <v>6.1913846813671443</v>
      </c>
      <c r="P419" s="132">
        <f t="shared" si="320"/>
        <v>886.51321088036298</v>
      </c>
      <c r="Q419" s="144">
        <f t="shared" si="318"/>
        <v>7.530451206382085</v>
      </c>
      <c r="R419" s="135">
        <f t="shared" si="363"/>
        <v>1897.3333333333305</v>
      </c>
      <c r="S419" s="141">
        <f>[3]Biodiesel!$Y24</f>
        <v>117.72378395188854</v>
      </c>
      <c r="T419" s="142">
        <f t="shared" si="365"/>
        <v>43.148314838166002</v>
      </c>
      <c r="U419" s="142">
        <f t="shared" si="365"/>
        <v>54.056934390502683</v>
      </c>
      <c r="V419" s="141">
        <f t="shared" si="321"/>
        <v>20.659656357904613</v>
      </c>
      <c r="W419" s="143">
        <f t="shared" si="322"/>
        <v>3.1186073345821264</v>
      </c>
      <c r="X419" s="143">
        <f t="shared" si="323"/>
        <v>97.205249228668691</v>
      </c>
      <c r="Y419" s="114">
        <f t="shared" si="339"/>
        <v>-3.0842577188327391E-2</v>
      </c>
      <c r="Z419" s="102">
        <f>V419/(X420/30)</f>
        <v>5.9944678299029821</v>
      </c>
      <c r="AC419" s="54" t="e">
        <f t="shared" si="340"/>
        <v>#DIV/0!</v>
      </c>
      <c r="AD419" s="54">
        <f t="shared" si="341"/>
        <v>-2.5803852569116659E-2</v>
      </c>
      <c r="AE419" s="54">
        <f t="shared" si="342"/>
        <v>0.18477595080842396</v>
      </c>
      <c r="AF419" s="54">
        <f t="shared" si="337"/>
        <v>0.97586981159534181</v>
      </c>
      <c r="AH419" s="115">
        <f t="shared" si="301"/>
        <v>310.86806470960704</v>
      </c>
      <c r="AI419" s="116">
        <f t="shared" si="302"/>
        <v>10.362268823653569</v>
      </c>
      <c r="AJ419" s="109">
        <f t="shared" si="303"/>
        <v>-0.36927386237310744</v>
      </c>
      <c r="AK419" s="117">
        <f t="shared" si="304"/>
        <v>57.440942232692308</v>
      </c>
      <c r="AL419" s="116">
        <f t="shared" si="305"/>
        <v>1.9146980744230768</v>
      </c>
      <c r="AM419" s="109">
        <f t="shared" si="306"/>
        <v>-0.11227228440867398</v>
      </c>
      <c r="AN419" s="117">
        <f t="shared" si="307"/>
        <v>249.22179298636746</v>
      </c>
      <c r="AO419" s="114">
        <f t="shared" si="338"/>
        <v>0.2858695385094665</v>
      </c>
      <c r="AP419" s="114">
        <f t="shared" si="308"/>
        <v>0.53199642758915089</v>
      </c>
      <c r="AQ419" s="114">
        <f t="shared" si="309"/>
        <v>0.28112586471088757</v>
      </c>
      <c r="AR419" s="72">
        <f t="shared" si="310"/>
        <v>1432.3060380813104</v>
      </c>
      <c r="AS419" s="117">
        <f t="shared" si="312"/>
        <v>465.02729525202017</v>
      </c>
      <c r="AT419" s="118">
        <f t="shared" si="317"/>
        <v>0.76193860792458501</v>
      </c>
      <c r="AX419" s="119">
        <f t="shared" si="343"/>
        <v>3.7975414178028561</v>
      </c>
      <c r="AY419" s="109">
        <f t="shared" si="344"/>
        <v>1.0208883171940242E-2</v>
      </c>
      <c r="AZ419" s="120">
        <f t="shared" si="345"/>
        <v>-0.24507926900960086</v>
      </c>
      <c r="BA419" s="116">
        <f t="shared" si="346"/>
        <v>8.4475707492304917</v>
      </c>
      <c r="BB419" s="109">
        <f t="shared" si="347"/>
        <v>-0.40811247099499015</v>
      </c>
      <c r="BC419" s="120">
        <f t="shared" si="348"/>
        <v>-6.0592172550891092</v>
      </c>
      <c r="BD419" s="120">
        <f t="shared" si="349"/>
        <v>3.1980584091535138</v>
      </c>
      <c r="BE419" s="120">
        <f t="shared" si="350"/>
        <v>2.1527266111365022</v>
      </c>
      <c r="BF419" s="121"/>
      <c r="BG419" s="121" t="e">
        <f t="shared" si="351"/>
        <v>#DIV/0!</v>
      </c>
      <c r="BH419" s="120">
        <f t="shared" si="352"/>
        <v>0.48770929713469274</v>
      </c>
      <c r="BI419" s="120">
        <f t="shared" si="353"/>
        <v>1.3655167298651447</v>
      </c>
      <c r="BJ419" s="120">
        <f>SUM(L419:M419)*'[12]Yellow Grease Complex'!$BH$119/S419</f>
        <v>0</v>
      </c>
      <c r="BK419" s="120">
        <f>SUM(L419:M419)*'[12]Yellow Grease Complex'!$BH$120/S419</f>
        <v>0</v>
      </c>
      <c r="BL419" s="120">
        <f t="shared" si="335"/>
        <v>0.13849943275288931</v>
      </c>
      <c r="BM419" s="120">
        <f t="shared" si="336"/>
        <v>0.40895639774796133</v>
      </c>
      <c r="BN419" s="4">
        <f t="shared" si="364"/>
        <v>-92.43573096145451</v>
      </c>
      <c r="BO419" s="109">
        <f t="shared" si="324"/>
        <v>0.18133265755813732</v>
      </c>
      <c r="BP419" s="109">
        <f t="shared" si="324"/>
        <v>6.4764950169434371E-2</v>
      </c>
      <c r="BQ419" s="109">
        <f t="shared" si="325"/>
        <v>0.2858695385094665</v>
      </c>
      <c r="BR419" s="109">
        <f t="shared" si="334"/>
        <v>1.1886655259417889E-2</v>
      </c>
      <c r="BS419" s="109">
        <f t="shared" si="334"/>
        <v>5.4156843720036249E-2</v>
      </c>
      <c r="BT419" s="109">
        <f t="shared" si="334"/>
        <v>1.7009994176681469E-2</v>
      </c>
      <c r="BU419" s="109" cm="1">
        <f t="array" ref="BU419">SUM(K419:M419/$P419)</f>
        <v>0.19807237155475194</v>
      </c>
    </row>
    <row r="420" spans="1:73">
      <c r="A420" s="30">
        <v>48761</v>
      </c>
      <c r="B420" s="132">
        <f t="shared" si="333"/>
        <v>130.65641022505761</v>
      </c>
      <c r="C420" s="132">
        <f t="shared" si="358"/>
        <v>54.110395967326788</v>
      </c>
      <c r="D420" s="132">
        <f t="shared" si="361"/>
        <v>2.3651903619148453E-2</v>
      </c>
      <c r="E420" s="132">
        <f t="shared" si="361"/>
        <v>0</v>
      </c>
      <c r="F420" s="132">
        <f t="shared" si="360"/>
        <v>272.97951371151669</v>
      </c>
      <c r="G420" s="132">
        <f t="shared" si="359"/>
        <v>0</v>
      </c>
      <c r="H420" s="132">
        <f t="shared" si="362"/>
        <v>10.734420634606948</v>
      </c>
      <c r="I420" s="132">
        <f t="shared" si="362"/>
        <v>48.866375363334903</v>
      </c>
      <c r="J420" s="132">
        <f t="shared" si="362"/>
        <v>16.549356620366964</v>
      </c>
      <c r="K420" s="132">
        <f t="shared" si="362"/>
        <v>16.571855902341657</v>
      </c>
      <c r="L420" s="132">
        <f t="shared" si="362"/>
        <v>45.312660603386767</v>
      </c>
      <c r="M420" s="132">
        <f t="shared" si="330"/>
        <v>102.57044634536952</v>
      </c>
      <c r="N420" s="132">
        <v>15</v>
      </c>
      <c r="O420" s="132">
        <f t="shared" si="331"/>
        <v>8.7106087436184776</v>
      </c>
      <c r="P420" s="132">
        <f t="shared" si="320"/>
        <v>880.27280859981602</v>
      </c>
      <c r="Q420" s="144">
        <f t="shared" si="318"/>
        <v>7.3668896897675191</v>
      </c>
      <c r="R420" s="135">
        <f t="shared" si="363"/>
        <v>1897.3333333333305</v>
      </c>
      <c r="S420" s="141">
        <f>[3]Biodiesel!$Y25</f>
        <v>119.49042888785203</v>
      </c>
      <c r="T420" s="142">
        <f t="shared" si="365"/>
        <v>45.439317357599677</v>
      </c>
      <c r="U420" s="142">
        <f t="shared" si="365"/>
        <v>57.954296274850066</v>
      </c>
      <c r="V420" s="141">
        <f t="shared" si="321"/>
        <v>24.014825641542021</v>
      </c>
      <c r="W420" s="143">
        <f t="shared" si="322"/>
        <v>3.3551692836374087</v>
      </c>
      <c r="X420" s="143">
        <f t="shared" si="323"/>
        <v>103.39361363244974</v>
      </c>
      <c r="Y420" s="114">
        <f t="shared" si="339"/>
        <v>-1.7466697830532674E-2</v>
      </c>
      <c r="Z420" s="102">
        <f>V420/(X421/31)</f>
        <v>6.8748002256412741</v>
      </c>
      <c r="AC420" s="54" t="e">
        <f t="shared" si="340"/>
        <v>#DIV/0!</v>
      </c>
      <c r="AD420" s="54">
        <f t="shared" si="341"/>
        <v>-2.5808867684918746E-2</v>
      </c>
      <c r="AE420" s="54">
        <f t="shared" si="342"/>
        <v>0.16549007509521793</v>
      </c>
      <c r="AF420" s="54">
        <f t="shared" si="337"/>
        <v>0.99753631579515445</v>
      </c>
      <c r="AH420" s="115">
        <f t="shared" si="301"/>
        <v>327.11356158246264</v>
      </c>
      <c r="AI420" s="116">
        <f t="shared" si="302"/>
        <v>10.903785386082088</v>
      </c>
      <c r="AJ420" s="109">
        <f t="shared" si="303"/>
        <v>-0.37358396253495108</v>
      </c>
      <c r="AK420" s="117">
        <f t="shared" si="304"/>
        <v>54.134047870945935</v>
      </c>
      <c r="AL420" s="116">
        <f t="shared" si="305"/>
        <v>1.8044682623648645</v>
      </c>
      <c r="AM420" s="109">
        <f t="shared" si="306"/>
        <v>-0.11203128797086848</v>
      </c>
      <c r="AN420" s="117">
        <f t="shared" si="307"/>
        <v>240.60511546940677</v>
      </c>
      <c r="AO420" s="114">
        <f t="shared" si="338"/>
        <v>0.31010785638798127</v>
      </c>
      <c r="AP420" s="114">
        <f t="shared" si="308"/>
        <v>0.52003193479946364</v>
      </c>
      <c r="AQ420" s="114">
        <f t="shared" si="309"/>
        <v>0.27333016891901873</v>
      </c>
      <c r="AR420" s="72">
        <f t="shared" si="310"/>
        <v>1406.9034369053545</v>
      </c>
      <c r="AS420" s="117">
        <f t="shared" si="312"/>
        <v>490.42989642797602</v>
      </c>
      <c r="AT420" s="118">
        <f t="shared" si="317"/>
        <v>0.76187466867187703</v>
      </c>
      <c r="AX420" s="119">
        <f t="shared" si="343"/>
        <v>3.854529964124259</v>
      </c>
      <c r="AY420" s="109">
        <f t="shared" si="344"/>
        <v>1.0246597497314935E-2</v>
      </c>
      <c r="AZ420" s="120">
        <f t="shared" si="345"/>
        <v>-0.25463685161136329</v>
      </c>
      <c r="BA420" s="116">
        <f t="shared" si="346"/>
        <v>9.0993171237172223</v>
      </c>
      <c r="BB420" s="109">
        <f t="shared" si="347"/>
        <v>-0.40815481340239201</v>
      </c>
      <c r="BC420" s="120">
        <f t="shared" si="348"/>
        <v>-6.6048582619731864</v>
      </c>
      <c r="BD420" s="120">
        <f t="shared" si="349"/>
        <v>3.1637695026823121</v>
      </c>
      <c r="BE420" s="120">
        <f t="shared" si="350"/>
        <v>2.2845303699405259</v>
      </c>
      <c r="BF420" s="121"/>
      <c r="BG420" s="121" t="e">
        <f t="shared" si="351"/>
        <v>#DIV/0!</v>
      </c>
      <c r="BH420" s="120">
        <f t="shared" si="352"/>
        <v>0.45284293035814777</v>
      </c>
      <c r="BI420" s="120">
        <f t="shared" si="353"/>
        <v>1.0934466587921066</v>
      </c>
      <c r="BJ420" s="120">
        <f>SUM(L420:M420)*'[12]Yellow Grease Complex'!$BH$119/S420</f>
        <v>0</v>
      </c>
      <c r="BK420" s="120">
        <f>SUM(L420:M420)*'[12]Yellow Grease Complex'!$BH$120/S420</f>
        <v>0</v>
      </c>
      <c r="BL420" s="120">
        <f t="shared" si="335"/>
        <v>0.15487878814645498</v>
      </c>
      <c r="BM420" s="120">
        <f t="shared" si="336"/>
        <v>0.4347631010444869</v>
      </c>
      <c r="BN420" s="4">
        <f t="shared" si="364"/>
        <v>-92.942450838147579</v>
      </c>
      <c r="BO420" s="109">
        <f t="shared" si="324"/>
        <v>0.14842717956139412</v>
      </c>
      <c r="BP420" s="109">
        <f t="shared" si="324"/>
        <v>6.1470030016485613E-2</v>
      </c>
      <c r="BQ420" s="109">
        <f t="shared" si="325"/>
        <v>0.31010785638798127</v>
      </c>
      <c r="BR420" s="109">
        <f t="shared" si="334"/>
        <v>1.2194424875717093E-2</v>
      </c>
      <c r="BS420" s="109">
        <f t="shared" si="334"/>
        <v>5.551276250491366E-2</v>
      </c>
      <c r="BT420" s="109">
        <f t="shared" si="334"/>
        <v>1.8800258804643512E-2</v>
      </c>
      <c r="BU420" s="109" cm="1">
        <f t="array" ref="BU420">SUM(K420:M420/$P420)</f>
        <v>0.18682272273374448</v>
      </c>
    </row>
    <row r="421" spans="1:73">
      <c r="A421" s="30">
        <v>48792</v>
      </c>
      <c r="B421" s="132">
        <f t="shared" si="333"/>
        <v>149.61553044610633</v>
      </c>
      <c r="C421" s="132">
        <f t="shared" si="358"/>
        <v>53.551487100949458</v>
      </c>
      <c r="D421" s="132">
        <f t="shared" si="361"/>
        <v>2.3851710798869628E-2</v>
      </c>
      <c r="E421" s="132">
        <f t="shared" si="361"/>
        <v>0</v>
      </c>
      <c r="F421" s="132">
        <f t="shared" si="360"/>
        <v>260.91963765413448</v>
      </c>
      <c r="G421" s="132">
        <f t="shared" si="359"/>
        <v>0</v>
      </c>
      <c r="H421" s="132">
        <f t="shared" si="362"/>
        <v>13.324956510762949</v>
      </c>
      <c r="I421" s="132">
        <f t="shared" si="362"/>
        <v>51.614277674158629</v>
      </c>
      <c r="J421" s="132">
        <f t="shared" si="362"/>
        <v>18.386925564803942</v>
      </c>
      <c r="K421" s="132">
        <f t="shared" si="362"/>
        <v>17.557543245991127</v>
      </c>
      <c r="L421" s="132">
        <f t="shared" si="362"/>
        <v>41.897677587314845</v>
      </c>
      <c r="M421" s="132">
        <f t="shared" si="330"/>
        <v>104.33337022535059</v>
      </c>
      <c r="N421" s="132">
        <v>15</v>
      </c>
      <c r="O421" s="132">
        <f t="shared" si="331"/>
        <v>12.45915161953253</v>
      </c>
      <c r="P421" s="132">
        <f t="shared" si="320"/>
        <v>888.42625166787286</v>
      </c>
      <c r="Q421" s="144">
        <f t="shared" si="318"/>
        <v>7.4834904144718424</v>
      </c>
      <c r="R421" s="135">
        <f t="shared" si="363"/>
        <v>1897.3333333333305</v>
      </c>
      <c r="S421" s="141">
        <f>[3]Biodiesel!$Y26</f>
        <v>118.71816524944059</v>
      </c>
      <c r="T421" s="142">
        <f t="shared" si="365"/>
        <v>47.242802673661373</v>
      </c>
      <c r="U421" s="142">
        <f t="shared" si="365"/>
        <v>61.045375957501733</v>
      </c>
      <c r="V421" s="141">
        <f t="shared" si="321"/>
        <v>26.917211788792191</v>
      </c>
      <c r="W421" s="143">
        <f t="shared" si="322"/>
        <v>2.9023861472501693</v>
      </c>
      <c r="X421" s="143">
        <f t="shared" si="323"/>
        <v>108.28817863116311</v>
      </c>
      <c r="Y421" s="114">
        <f t="shared" si="339"/>
        <v>-1.621269648726742E-2</v>
      </c>
      <c r="Z421" s="102">
        <f>V421/(X422/31)</f>
        <v>7.694552307101489</v>
      </c>
      <c r="AC421" s="54" t="e">
        <f t="shared" si="340"/>
        <v>#DIV/0!</v>
      </c>
      <c r="AD421" s="54">
        <f t="shared" si="341"/>
        <v>-2.5812728845242994E-2</v>
      </c>
      <c r="AE421" s="54">
        <f t="shared" si="342"/>
        <v>0.17035355990037671</v>
      </c>
      <c r="AF421" s="54">
        <f t="shared" si="337"/>
        <v>0.98199364106737441</v>
      </c>
      <c r="AH421" s="115">
        <f t="shared" ref="AH421:AH482" si="366">AK421+F421</f>
        <v>314.49497646588281</v>
      </c>
      <c r="AI421" s="116">
        <f t="shared" ref="AI421:AI482" si="367">AH421/30</f>
        <v>10.483165882196094</v>
      </c>
      <c r="AJ421" s="109">
        <f t="shared" ref="AJ421:AJ482" si="368">AI421/AVERAGE(AI409,AI397,AI385,AI373,AI361)-1</f>
        <v>-0.37237122440353343</v>
      </c>
      <c r="AK421" s="117">
        <f t="shared" ref="AK421:AK482" si="369">SUM(C421:E421,G421)</f>
        <v>53.575338811748331</v>
      </c>
      <c r="AL421" s="116">
        <f t="shared" ref="AL421:AL482" si="370">AK421/30</f>
        <v>1.7858446270582777</v>
      </c>
      <c r="AM421" s="109">
        <f t="shared" ref="AM421:AM482" si="371">AL421/AVERAGE(AL409,AL397,AL385,AL373,AL361)-1</f>
        <v>-0.11178214284141297</v>
      </c>
      <c r="AN421" s="117">
        <f t="shared" ref="AN421:AN482" si="372">SUM(H421:M421)</f>
        <v>247.11475080838207</v>
      </c>
      <c r="AO421" s="114">
        <f t="shared" si="338"/>
        <v>0.29368744694824261</v>
      </c>
      <c r="AP421" s="114">
        <f t="shared" ref="AP421:AP482" si="373">SUM(B421:G421)/P421</f>
        <v>0.52239621019831273</v>
      </c>
      <c r="AQ421" s="114">
        <f t="shared" ref="AQ421:AQ482" si="374">SUM(H421:M421)/P421</f>
        <v>0.27814886192800486</v>
      </c>
      <c r="AR421" s="72">
        <f t="shared" ref="AR421:AR484" si="375">S421/(A422-A421)*365</f>
        <v>1397.8106553563166</v>
      </c>
      <c r="AS421" s="117">
        <f t="shared" si="312"/>
        <v>499.52267797701393</v>
      </c>
      <c r="AT421" s="118">
        <f t="shared" si="317"/>
        <v>0.76184155284421495</v>
      </c>
      <c r="AX421" s="119">
        <f t="shared" si="343"/>
        <v>3.8296182338529223</v>
      </c>
      <c r="AY421" s="109">
        <f t="shared" si="344"/>
        <v>1.0255213372814209E-2</v>
      </c>
      <c r="AZ421" s="120">
        <f t="shared" si="345"/>
        <v>-0.24988301683682712</v>
      </c>
      <c r="BA421" s="116">
        <f t="shared" si="346"/>
        <v>8.6973212551378154</v>
      </c>
      <c r="BB421" s="109">
        <f t="shared" si="347"/>
        <v>-0.40803217972947836</v>
      </c>
      <c r="BC421" s="120">
        <f t="shared" si="348"/>
        <v>-6.2946810421691737</v>
      </c>
      <c r="BD421" s="120">
        <f t="shared" si="349"/>
        <v>2.904241076369694</v>
      </c>
      <c r="BE421" s="120">
        <f t="shared" si="350"/>
        <v>2.1978071940878818</v>
      </c>
      <c r="BF421" s="121"/>
      <c r="BG421" s="121" t="e">
        <f t="shared" si="351"/>
        <v>#DIV/0!</v>
      </c>
      <c r="BH421" s="120">
        <f t="shared" si="352"/>
        <v>0.45108081807389455</v>
      </c>
      <c r="BI421" s="120">
        <f t="shared" si="353"/>
        <v>1.2602581090412475</v>
      </c>
      <c r="BJ421" s="120">
        <f>SUM(L421:M421)*'[12]Yellow Grease Complex'!$BH$119/S421</f>
        <v>0</v>
      </c>
      <c r="BK421" s="120">
        <f>SUM(L421:M421)*'[12]Yellow Grease Complex'!$BH$120/S421</f>
        <v>0</v>
      </c>
      <c r="BL421" s="120">
        <f t="shared" si="335"/>
        <v>0.12094520295090135</v>
      </c>
      <c r="BM421" s="120">
        <f t="shared" si="336"/>
        <v>0.43597050607456789</v>
      </c>
      <c r="BN421" s="4">
        <f t="shared" si="364"/>
        <v>-91.207301145441988</v>
      </c>
      <c r="BO421" s="109">
        <f t="shared" si="324"/>
        <v>0.16840512103872213</v>
      </c>
      <c r="BP421" s="109">
        <f t="shared" si="324"/>
        <v>6.0276795063648136E-2</v>
      </c>
      <c r="BQ421" s="109">
        <f t="shared" si="325"/>
        <v>0.29368744694824261</v>
      </c>
      <c r="BR421" s="109">
        <f t="shared" si="334"/>
        <v>1.4998382235720246E-2</v>
      </c>
      <c r="BS421" s="109">
        <f t="shared" si="334"/>
        <v>5.809629958284257E-2</v>
      </c>
      <c r="BT421" s="109">
        <f t="shared" si="334"/>
        <v>2.0696062875545991E-2</v>
      </c>
      <c r="BU421" s="109" cm="1">
        <f t="array" ref="BU421">SUM(K421:M421/$P421)</f>
        <v>0.18435811723389606</v>
      </c>
    </row>
    <row r="422" spans="1:73" ht="12" thickBot="1">
      <c r="A422" s="111">
        <v>48823</v>
      </c>
      <c r="B422" s="136">
        <f t="shared" si="333"/>
        <v>125.69850725833646</v>
      </c>
      <c r="C422" s="136">
        <f t="shared" si="358"/>
        <v>44.212417079800353</v>
      </c>
      <c r="D422" s="136">
        <f t="shared" si="361"/>
        <v>0</v>
      </c>
      <c r="E422" s="136">
        <f t="shared" si="361"/>
        <v>0</v>
      </c>
      <c r="F422" s="136">
        <f t="shared" si="360"/>
        <v>270.29838208920785</v>
      </c>
      <c r="G422" s="136">
        <f t="shared" si="359"/>
        <v>0</v>
      </c>
      <c r="H422" s="132">
        <f t="shared" si="362"/>
        <v>13.939602785689589</v>
      </c>
      <c r="I422" s="136">
        <f t="shared" si="362"/>
        <v>49.485273933713579</v>
      </c>
      <c r="J422" s="132">
        <f t="shared" si="362"/>
        <v>13.728007779430538</v>
      </c>
      <c r="K422" s="136">
        <f t="shared" si="362"/>
        <v>17.948618338862122</v>
      </c>
      <c r="L422" s="136">
        <f t="shared" si="362"/>
        <v>47.54535968673774</v>
      </c>
      <c r="M422" s="136">
        <f t="shared" si="330"/>
        <v>98.943828238582</v>
      </c>
      <c r="N422" s="132">
        <v>15</v>
      </c>
      <c r="O422" s="136">
        <f t="shared" si="331"/>
        <v>4.0453475604327291</v>
      </c>
      <c r="P422" s="136">
        <f t="shared" si="320"/>
        <v>856.89434328400375</v>
      </c>
      <c r="Q422" s="145">
        <f t="shared" si="318"/>
        <v>7.5493299480241269</v>
      </c>
      <c r="R422" s="135">
        <f t="shared" si="363"/>
        <v>1897.3333333333305</v>
      </c>
      <c r="S422" s="141">
        <f>[3]Biodiesel!$Y27</f>
        <v>113.50601300825078</v>
      </c>
      <c r="T422" s="142">
        <f t="shared" si="365"/>
        <v>47.004339833471654</v>
      </c>
      <c r="U422" s="142">
        <f t="shared" si="365"/>
        <v>61.440379514584379</v>
      </c>
      <c r="V422" s="141">
        <f t="shared" si="321"/>
        <v>30.280267631157074</v>
      </c>
      <c r="W422" s="143">
        <f t="shared" si="322"/>
        <v>3.3630558423648829</v>
      </c>
      <c r="X422" s="143">
        <f t="shared" si="323"/>
        <v>108.44471934805603</v>
      </c>
      <c r="Y422" s="114">
        <f t="shared" si="339"/>
        <v>-1.6930566713892703E-2</v>
      </c>
      <c r="Z422" s="102">
        <f>V422/(X423/30)</f>
        <v>7.9015891611945932</v>
      </c>
      <c r="AC422" s="54" t="e">
        <f t="shared" si="340"/>
        <v>#DIV/0!</v>
      </c>
      <c r="AD422" s="54">
        <f t="shared" si="341"/>
        <v>-2.576876364396008E-2</v>
      </c>
      <c r="AE422" s="54">
        <f t="shared" si="342"/>
        <v>0.14057519549922354</v>
      </c>
      <c r="AF422" s="54">
        <f t="shared" si="337"/>
        <v>0.97342943686325067</v>
      </c>
      <c r="AH422" s="115">
        <f t="shared" si="366"/>
        <v>314.51079916900818</v>
      </c>
      <c r="AI422" s="116">
        <f t="shared" si="367"/>
        <v>10.483693305633606</v>
      </c>
      <c r="AJ422" s="109">
        <f t="shared" si="368"/>
        <v>-0.37909599397453864</v>
      </c>
      <c r="AK422" s="117">
        <f t="shared" si="369"/>
        <v>44.212417079800353</v>
      </c>
      <c r="AL422" s="116">
        <f t="shared" si="370"/>
        <v>1.473747235993345</v>
      </c>
      <c r="AM422" s="109">
        <f t="shared" si="371"/>
        <v>-0.11210070895773039</v>
      </c>
      <c r="AN422" s="117">
        <f t="shared" si="372"/>
        <v>241.59069076301557</v>
      </c>
      <c r="AO422" s="114">
        <f t="shared" si="338"/>
        <v>0.31543956872594481</v>
      </c>
      <c r="AP422" s="114">
        <f t="shared" si="373"/>
        <v>0.51372647033736396</v>
      </c>
      <c r="AQ422" s="114">
        <f t="shared" si="374"/>
        <v>0.28193754884310662</v>
      </c>
      <c r="AR422" s="72">
        <f t="shared" si="375"/>
        <v>1380.9898249337177</v>
      </c>
      <c r="AS422" s="117">
        <f t="shared" si="312"/>
        <v>516.3435083996128</v>
      </c>
      <c r="AT422" s="118">
        <f t="shared" si="317"/>
        <v>0.76183496052658128</v>
      </c>
      <c r="AX422" s="119">
        <f t="shared" si="343"/>
        <v>3.6614842905887346</v>
      </c>
      <c r="AY422" s="109">
        <f t="shared" si="344"/>
        <v>1.0329603349016336E-2</v>
      </c>
      <c r="AZ422" s="120">
        <f t="shared" si="345"/>
        <v>-0.24177537025654283</v>
      </c>
      <c r="BA422" s="116">
        <f t="shared" si="346"/>
        <v>9.0099460696402609</v>
      </c>
      <c r="BB422" s="109">
        <f t="shared" si="347"/>
        <v>-0.40820401687794505</v>
      </c>
      <c r="BC422" s="120">
        <f t="shared" si="348"/>
        <v>-6.4796256880540728</v>
      </c>
      <c r="BD422" s="120">
        <f t="shared" si="349"/>
        <v>2.9001946896056592</v>
      </c>
      <c r="BE422" s="120">
        <f t="shared" si="350"/>
        <v>2.3813573829745902</v>
      </c>
      <c r="BF422" s="121"/>
      <c r="BG422" s="121" t="e">
        <f t="shared" si="351"/>
        <v>#DIV/0!</v>
      </c>
      <c r="BH422" s="120">
        <f t="shared" si="352"/>
        <v>0.38951607855864467</v>
      </c>
      <c r="BI422" s="120">
        <f t="shared" si="353"/>
        <v>1.1074171660773551</v>
      </c>
      <c r="BJ422" s="120">
        <f>SUM(L422:M422)*'[12]Yellow Grease Complex'!$BH$119/S422</f>
        <v>0</v>
      </c>
      <c r="BK422" s="120">
        <f>SUM(L422:M422)*'[12]Yellow Grease Complex'!$BH$120/S422</f>
        <v>0</v>
      </c>
      <c r="BL422" s="120">
        <f t="shared" si="335"/>
        <v>0.10904325562247134</v>
      </c>
      <c r="BM422" s="120">
        <f t="shared" si="336"/>
        <v>0.36581559706061084</v>
      </c>
      <c r="BN422" s="4">
        <f t="shared" si="364"/>
        <v>-91.189610481759246</v>
      </c>
      <c r="BO422" s="109">
        <f t="shared" si="324"/>
        <v>0.14669078894441451</v>
      </c>
      <c r="BP422" s="109">
        <f t="shared" si="324"/>
        <v>5.1596112667004576E-2</v>
      </c>
      <c r="BQ422" s="109">
        <f t="shared" si="325"/>
        <v>0.31543956872594481</v>
      </c>
      <c r="BR422" s="109">
        <f t="shared" si="334"/>
        <v>1.626758642409375E-2</v>
      </c>
      <c r="BS422" s="109">
        <f t="shared" si="334"/>
        <v>5.7749563083896428E-2</v>
      </c>
      <c r="BT422" s="109">
        <f t="shared" si="334"/>
        <v>1.6020653989637333E-2</v>
      </c>
      <c r="BU422" s="109" cm="1">
        <f t="array" ref="BU422">SUM(K422:M422/$P422)</f>
        <v>0.1918997453454791</v>
      </c>
    </row>
    <row r="423" spans="1:73">
      <c r="A423" s="84">
        <v>48853</v>
      </c>
      <c r="B423" s="139">
        <f t="shared" si="333"/>
        <v>124.81049025120095</v>
      </c>
      <c r="C423" s="139">
        <f t="shared" si="358"/>
        <v>41.773941029495091</v>
      </c>
      <c r="D423" s="139">
        <f t="shared" si="361"/>
        <v>0</v>
      </c>
      <c r="E423" s="139">
        <f t="shared" si="361"/>
        <v>0</v>
      </c>
      <c r="F423" s="139">
        <f t="shared" ref="F423:F486" si="376">P423-SUM(G423:O423,B423:E423)</f>
        <v>406.35313683695279</v>
      </c>
      <c r="G423" s="139">
        <f t="shared" si="359"/>
        <v>0</v>
      </c>
      <c r="H423" s="139">
        <f t="shared" si="362"/>
        <v>12.911143308052175</v>
      </c>
      <c r="I423" s="139">
        <f t="shared" si="362"/>
        <v>43.197632859816508</v>
      </c>
      <c r="J423" s="139">
        <f t="shared" si="362"/>
        <v>12.876461692906402</v>
      </c>
      <c r="K423" s="139">
        <f t="shared" si="362"/>
        <v>17.992886488457145</v>
      </c>
      <c r="L423" s="139">
        <f t="shared" si="362"/>
        <v>65.198976020140108</v>
      </c>
      <c r="M423" s="139">
        <f t="shared" si="330"/>
        <v>94.250676104506695</v>
      </c>
      <c r="N423" s="139">
        <v>15</v>
      </c>
      <c r="O423" s="139">
        <f t="shared" si="331"/>
        <v>10.737402599410142</v>
      </c>
      <c r="P423" s="139">
        <f t="shared" si="320"/>
        <v>845.10274719093798</v>
      </c>
      <c r="Q423" s="144">
        <f t="shared" si="318"/>
        <v>7.1566830303980833</v>
      </c>
      <c r="R423" s="135">
        <f t="shared" si="363"/>
        <v>1897.3333333333305</v>
      </c>
      <c r="S423" s="141">
        <f>[3]Biodiesel!$Y28</f>
        <v>118.08581483927058</v>
      </c>
      <c r="T423" s="142">
        <f t="shared" si="365"/>
        <v>49.656265872250792</v>
      </c>
      <c r="U423" s="142">
        <f t="shared" si="365"/>
        <v>65.308965855562249</v>
      </c>
      <c r="V423" s="141">
        <f t="shared" si="321"/>
        <v>30.763688973559429</v>
      </c>
      <c r="W423" s="143">
        <f t="shared" si="322"/>
        <v>0.48342134240235524</v>
      </c>
      <c r="X423" s="143">
        <f t="shared" si="323"/>
        <v>114.96523172781303</v>
      </c>
      <c r="Y423" s="114">
        <f t="shared" si="339"/>
        <v>-8.798173546464727E-3</v>
      </c>
      <c r="Z423" s="102">
        <f>V423/(X424/31)</f>
        <v>8.8215820247309935</v>
      </c>
      <c r="AC423" s="54" t="e">
        <f t="shared" si="340"/>
        <v>#DIV/0!</v>
      </c>
      <c r="AD423" s="54">
        <f t="shared" si="341"/>
        <v>-2.5834043569606835E-2</v>
      </c>
      <c r="AE423" s="54">
        <f t="shared" si="342"/>
        <v>9.3218961970302286E-2</v>
      </c>
      <c r="AF423" s="54">
        <f t="shared" si="337"/>
        <v>1.0268360312712121</v>
      </c>
      <c r="AH423" s="115">
        <f t="shared" si="366"/>
        <v>448.12707786644785</v>
      </c>
      <c r="AI423" s="116">
        <f t="shared" si="367"/>
        <v>14.937569262214929</v>
      </c>
      <c r="AJ423" s="109">
        <f t="shared" si="368"/>
        <v>-6.6195878481569159E-2</v>
      </c>
      <c r="AK423" s="117">
        <f t="shared" si="369"/>
        <v>41.773941029495091</v>
      </c>
      <c r="AL423" s="116">
        <f t="shared" si="370"/>
        <v>1.3924647009831697</v>
      </c>
      <c r="AM423" s="109">
        <f t="shared" si="371"/>
        <v>-0.11181140702262704</v>
      </c>
      <c r="AN423" s="117">
        <f t="shared" si="372"/>
        <v>246.42777647387902</v>
      </c>
      <c r="AO423" s="114">
        <f t="shared" si="338"/>
        <v>0.48083281966322083</v>
      </c>
      <c r="AP423" s="114">
        <f t="shared" si="373"/>
        <v>0.67795019010653201</v>
      </c>
      <c r="AQ423" s="114">
        <f t="shared" si="374"/>
        <v>0.29159504840445449</v>
      </c>
      <c r="AR423" s="72">
        <f t="shared" si="375"/>
        <v>1390.365239236573</v>
      </c>
      <c r="AS423" s="117">
        <f t="shared" si="312"/>
        <v>506.96809409675757</v>
      </c>
      <c r="AT423" s="118">
        <f t="shared" si="317"/>
        <v>0.76184428129550219</v>
      </c>
      <c r="AX423" s="119">
        <f t="shared" si="343"/>
        <v>3.8092198335248577</v>
      </c>
      <c r="AY423" s="109">
        <f t="shared" si="344"/>
        <v>1.0296227478987507E-2</v>
      </c>
      <c r="AZ423" s="120">
        <f t="shared" si="345"/>
        <v>-0.25128308202514926</v>
      </c>
      <c r="BA423" s="116">
        <f t="shared" si="346"/>
        <v>13.54510456123176</v>
      </c>
      <c r="BB423" s="109">
        <f t="shared" si="347"/>
        <v>-6.1239503469104006E-2</v>
      </c>
      <c r="BC423" s="120">
        <f t="shared" si="348"/>
        <v>-1.2977086416075689</v>
      </c>
      <c r="BD423" s="120">
        <f t="shared" si="349"/>
        <v>3.8979356726511467</v>
      </c>
      <c r="BE423" s="120">
        <f t="shared" si="350"/>
        <v>3.4411680809422345</v>
      </c>
      <c r="BF423" s="121"/>
      <c r="BG423" s="121" t="e">
        <f t="shared" si="351"/>
        <v>#DIV/0!</v>
      </c>
      <c r="BH423" s="120">
        <f t="shared" si="352"/>
        <v>0.35375918001967127</v>
      </c>
      <c r="BI423" s="120">
        <f t="shared" si="353"/>
        <v>1.0569473600286663</v>
      </c>
      <c r="BJ423" s="120">
        <f>SUM(L423:M423)*'[12]Yellow Grease Complex'!$BH$119/S423</f>
        <v>0</v>
      </c>
      <c r="BK423" s="120">
        <f>SUM(L423:M423)*'[12]Yellow Grease Complex'!$BH$120/S423</f>
        <v>0</v>
      </c>
      <c r="BL423" s="120">
        <f t="shared" si="335"/>
        <v>0.21016614765765465</v>
      </c>
      <c r="BM423" s="120">
        <f t="shared" si="336"/>
        <v>0.41396721088432775</v>
      </c>
      <c r="BN423" s="4">
        <f t="shared" si="364"/>
        <v>-91.718324939179638</v>
      </c>
      <c r="BO423" s="109">
        <f t="shared" si="324"/>
        <v>0.14768676432074351</v>
      </c>
      <c r="BP423" s="109">
        <f t="shared" si="324"/>
        <v>4.9430606122567618E-2</v>
      </c>
      <c r="BQ423" s="109">
        <f t="shared" si="325"/>
        <v>0.48083281966322083</v>
      </c>
      <c r="BR423" s="109">
        <f t="shared" si="334"/>
        <v>1.527760186671728E-2</v>
      </c>
      <c r="BS423" s="109">
        <f t="shared" si="334"/>
        <v>5.1115243682975119E-2</v>
      </c>
      <c r="BT423" s="109">
        <f t="shared" si="334"/>
        <v>1.5236563525212589E-2</v>
      </c>
      <c r="BU423" s="109" cm="1">
        <f t="array" ref="BU423">SUM(K423:M423/$P423)</f>
        <v>0.20996563932954954</v>
      </c>
    </row>
    <row r="424" spans="1:73">
      <c r="A424" s="30">
        <v>48884</v>
      </c>
      <c r="B424" s="132">
        <f t="shared" si="333"/>
        <v>108.8797713271004</v>
      </c>
      <c r="C424" s="132">
        <f t="shared" si="358"/>
        <v>45.508483198192017</v>
      </c>
      <c r="D424" s="132">
        <f t="shared" si="361"/>
        <v>0</v>
      </c>
      <c r="E424" s="132">
        <f t="shared" si="361"/>
        <v>0</v>
      </c>
      <c r="F424" s="132">
        <f t="shared" si="376"/>
        <v>362.78498566162568</v>
      </c>
      <c r="G424" s="132">
        <f t="shared" si="359"/>
        <v>0</v>
      </c>
      <c r="H424" s="132">
        <f t="shared" si="362"/>
        <v>13.401747600927882</v>
      </c>
      <c r="I424" s="132">
        <f t="shared" si="362"/>
        <v>45.988644794677924</v>
      </c>
      <c r="J424" s="132">
        <f t="shared" si="362"/>
        <v>23.347878910135261</v>
      </c>
      <c r="K424" s="132">
        <f t="shared" si="362"/>
        <v>20.017868026268857</v>
      </c>
      <c r="L424" s="132">
        <f t="shared" si="362"/>
        <v>69.306461604305426</v>
      </c>
      <c r="M424" s="132">
        <f t="shared" si="330"/>
        <v>98.190958345833522</v>
      </c>
      <c r="N424" s="132">
        <v>15</v>
      </c>
      <c r="O424" s="132">
        <f t="shared" si="331"/>
        <v>9.1619060063103621</v>
      </c>
      <c r="P424" s="132">
        <f t="shared" si="320"/>
        <v>811.58870547537731</v>
      </c>
      <c r="Q424" s="144">
        <f t="shared" si="318"/>
        <v>7.3055232284153897</v>
      </c>
      <c r="R424" s="135">
        <f t="shared" si="363"/>
        <v>1897.3333333333305</v>
      </c>
      <c r="S424" s="141">
        <f>[3]Biodiesel!$Y29</f>
        <v>111.09248168818917</v>
      </c>
      <c r="T424" s="142">
        <f t="shared" si="365"/>
        <v>46.92201192803784</v>
      </c>
      <c r="U424" s="142">
        <f t="shared" si="365"/>
        <v>61.184941621421885</v>
      </c>
      <c r="V424" s="141">
        <f t="shared" si="321"/>
        <v>28.630273067927856</v>
      </c>
      <c r="W424" s="143">
        <f t="shared" si="322"/>
        <v>-2.1334159056315727</v>
      </c>
      <c r="X424" s="143">
        <f t="shared" si="323"/>
        <v>108.10695354945972</v>
      </c>
      <c r="Y424" s="114">
        <f t="shared" si="339"/>
        <v>-2.3262632406558126E-2</v>
      </c>
      <c r="Z424" s="102">
        <f>V424/(X425/30)</f>
        <v>7.1294986613326907</v>
      </c>
      <c r="AC424" s="54" t="e">
        <f t="shared" si="340"/>
        <v>#DIV/0!</v>
      </c>
      <c r="AD424" s="54">
        <f t="shared" si="341"/>
        <v>-2.582153794233677E-2</v>
      </c>
      <c r="AE424" s="54">
        <f t="shared" si="342"/>
        <v>0.11146022816695303</v>
      </c>
      <c r="AF424" s="54">
        <f t="shared" si="337"/>
        <v>1.0059156298917118</v>
      </c>
      <c r="AH424" s="115">
        <f t="shared" si="366"/>
        <v>408.29346885981772</v>
      </c>
      <c r="AI424" s="116">
        <f t="shared" si="367"/>
        <v>13.609782295327257</v>
      </c>
      <c r="AJ424" s="109">
        <f t="shared" si="368"/>
        <v>-7.2231189022463282E-2</v>
      </c>
      <c r="AK424" s="117">
        <f t="shared" si="369"/>
        <v>45.508483198192017</v>
      </c>
      <c r="AL424" s="116">
        <f t="shared" si="370"/>
        <v>1.5169494399397339</v>
      </c>
      <c r="AM424" s="109">
        <f t="shared" si="371"/>
        <v>-0.1115536961367587</v>
      </c>
      <c r="AN424" s="117">
        <f t="shared" si="372"/>
        <v>270.25355928214884</v>
      </c>
      <c r="AO424" s="114">
        <f t="shared" si="338"/>
        <v>0.4470059566059747</v>
      </c>
      <c r="AP424" s="114">
        <f t="shared" si="373"/>
        <v>0.6372356301878187</v>
      </c>
      <c r="AQ424" s="114">
        <f t="shared" si="374"/>
        <v>0.33299324825356141</v>
      </c>
      <c r="AR424" s="72">
        <f t="shared" si="375"/>
        <v>1351.6251938729683</v>
      </c>
      <c r="AS424" s="117">
        <f t="shared" si="312"/>
        <v>545.70813946036219</v>
      </c>
      <c r="AT424" s="118">
        <f t="shared" si="317"/>
        <v>0.76187803171338198</v>
      </c>
      <c r="AX424" s="119">
        <f t="shared" si="343"/>
        <v>3.5836284415544895</v>
      </c>
      <c r="AY424" s="109">
        <f t="shared" si="344"/>
        <v>1.0410037217854828E-2</v>
      </c>
      <c r="AZ424" s="120">
        <f t="shared" si="345"/>
        <v>-0.23765293873789606</v>
      </c>
      <c r="BA424" s="116">
        <f t="shared" si="346"/>
        <v>12.092832855387522</v>
      </c>
      <c r="BB424" s="109">
        <f t="shared" si="347"/>
        <v>-6.7051415388359015E-2</v>
      </c>
      <c r="BC424" s="120">
        <f t="shared" si="348"/>
        <v>-1.2052038229283397</v>
      </c>
      <c r="BD424" s="120">
        <f t="shared" si="349"/>
        <v>3.7767549214400948</v>
      </c>
      <c r="BE424" s="120">
        <f t="shared" si="350"/>
        <v>3.2656123992249899</v>
      </c>
      <c r="BF424" s="121"/>
      <c r="BG424" s="121" t="e">
        <f t="shared" si="351"/>
        <v>#DIV/0!</v>
      </c>
      <c r="BH424" s="120">
        <f t="shared" si="352"/>
        <v>0.40964503183864209</v>
      </c>
      <c r="BI424" s="120">
        <f t="shared" si="353"/>
        <v>0.98008226724739722</v>
      </c>
      <c r="BJ424" s="120">
        <f>SUM(L424:M424)*'[12]Yellow Grease Complex'!$BH$119/S424</f>
        <v>0</v>
      </c>
      <c r="BK424" s="120">
        <f>SUM(L424:M424)*'[12]Yellow Grease Complex'!$BH$120/S424</f>
        <v>0</v>
      </c>
      <c r="BL424" s="120">
        <f t="shared" si="335"/>
        <v>0.17473832236151429</v>
      </c>
      <c r="BM424" s="120">
        <f t="shared" si="336"/>
        <v>0.44201030325712659</v>
      </c>
      <c r="BN424" s="4">
        <f t="shared" si="364"/>
        <v>-89.634766727309625</v>
      </c>
      <c r="BO424" s="109">
        <f t="shared" si="324"/>
        <v>0.13415634125086243</v>
      </c>
      <c r="BP424" s="109">
        <f t="shared" si="324"/>
        <v>5.6073332330981648E-2</v>
      </c>
      <c r="BQ424" s="109">
        <f t="shared" si="325"/>
        <v>0.4470059566059747</v>
      </c>
      <c r="BR424" s="109">
        <f t="shared" si="334"/>
        <v>1.6512979432208814E-2</v>
      </c>
      <c r="BS424" s="109">
        <f t="shared" si="334"/>
        <v>5.6664964019848808E-2</v>
      </c>
      <c r="BT424" s="109">
        <f t="shared" si="334"/>
        <v>2.8768117092585154E-2</v>
      </c>
      <c r="BU424" s="109" cm="1">
        <f t="array" ref="BU424">SUM(K424:M424/$P424)</f>
        <v>0.23104718770891866</v>
      </c>
    </row>
    <row r="425" spans="1:73">
      <c r="A425" s="30">
        <v>48914</v>
      </c>
      <c r="B425" s="132">
        <f t="shared" si="333"/>
        <v>125.89099168855087</v>
      </c>
      <c r="C425" s="132">
        <f t="shared" si="358"/>
        <v>48.371934885622132</v>
      </c>
      <c r="D425" s="132">
        <f t="shared" si="361"/>
        <v>0</v>
      </c>
      <c r="E425" s="132">
        <f t="shared" si="361"/>
        <v>0</v>
      </c>
      <c r="F425" s="132">
        <f t="shared" si="376"/>
        <v>377.23840085434631</v>
      </c>
      <c r="G425" s="132">
        <f t="shared" si="359"/>
        <v>0</v>
      </c>
      <c r="H425" s="132">
        <f t="shared" si="362"/>
        <v>11.811332824187593</v>
      </c>
      <c r="I425" s="132">
        <f t="shared" si="362"/>
        <v>58.331754312443138</v>
      </c>
      <c r="J425" s="132">
        <f t="shared" si="362"/>
        <v>23.060079853005103</v>
      </c>
      <c r="K425" s="132">
        <f t="shared" si="362"/>
        <v>19.422293755265148</v>
      </c>
      <c r="L425" s="132">
        <f t="shared" si="362"/>
        <v>70.016680498558358</v>
      </c>
      <c r="M425" s="132">
        <f t="shared" si="330"/>
        <v>117.40224156502548</v>
      </c>
      <c r="N425" s="132">
        <v>15</v>
      </c>
      <c r="O425" s="132">
        <f t="shared" si="331"/>
        <v>25.625003785253668</v>
      </c>
      <c r="P425" s="132">
        <f t="shared" si="320"/>
        <v>892.17071402225781</v>
      </c>
      <c r="Q425" s="144">
        <f t="shared" si="318"/>
        <v>6.7604455328027768</v>
      </c>
      <c r="R425" s="135">
        <f t="shared" si="363"/>
        <v>1897.3333333333305</v>
      </c>
      <c r="S425" s="141">
        <f>[3]Biodiesel!$Y30</f>
        <v>131.96921855124799</v>
      </c>
      <c r="T425" s="142">
        <f t="shared" si="365"/>
        <v>52.768641565265057</v>
      </c>
      <c r="U425" s="142">
        <f t="shared" si="365"/>
        <v>67.703811385204133</v>
      </c>
      <c r="V425" s="141">
        <f t="shared" si="321"/>
        <v>25.387747589521833</v>
      </c>
      <c r="W425" s="143">
        <f t="shared" si="322"/>
        <v>-3.2425254784060229</v>
      </c>
      <c r="X425" s="143">
        <f t="shared" si="323"/>
        <v>120.47245295046919</v>
      </c>
      <c r="Y425" s="114">
        <f t="shared" si="339"/>
        <v>-0.13604840610564795</v>
      </c>
      <c r="Z425" s="102">
        <f>V425/(X426/31)</f>
        <v>8.5955717248652075</v>
      </c>
      <c r="AC425" s="54" t="e">
        <f t="shared" si="340"/>
        <v>#DIV/0!</v>
      </c>
      <c r="AD425" s="54">
        <f t="shared" si="341"/>
        <v>-2.5860325299382425E-2</v>
      </c>
      <c r="AE425" s="54">
        <f t="shared" si="342"/>
        <v>0.11365310196596241</v>
      </c>
      <c r="AF425" s="54">
        <f t="shared" si="337"/>
        <v>1.0870200735059135</v>
      </c>
      <c r="AH425" s="115">
        <f t="shared" si="366"/>
        <v>425.61033573996843</v>
      </c>
      <c r="AI425" s="116">
        <f t="shared" si="367"/>
        <v>14.187011191332282</v>
      </c>
      <c r="AJ425" s="109">
        <f t="shared" si="368"/>
        <v>-0.20088622144287016</v>
      </c>
      <c r="AK425" s="117">
        <f t="shared" si="369"/>
        <v>48.371934885622132</v>
      </c>
      <c r="AL425" s="116">
        <f t="shared" si="370"/>
        <v>1.6123978295207377</v>
      </c>
      <c r="AM425" s="109">
        <f t="shared" si="371"/>
        <v>-0.22869079845975104</v>
      </c>
      <c r="AN425" s="117">
        <f t="shared" si="372"/>
        <v>300.04438280848478</v>
      </c>
      <c r="AO425" s="114">
        <f t="shared" si="338"/>
        <v>0.42283208238657227</v>
      </c>
      <c r="AP425" s="114">
        <f t="shared" si="373"/>
        <v>0.61815672579313163</v>
      </c>
      <c r="AQ425" s="114">
        <f t="shared" si="374"/>
        <v>0.33630826263705321</v>
      </c>
      <c r="AR425" s="72">
        <f t="shared" si="375"/>
        <v>1553.8311216517909</v>
      </c>
      <c r="AS425" s="117">
        <f t="shared" si="312"/>
        <v>343.50221168153962</v>
      </c>
      <c r="AT425" s="118">
        <f t="shared" si="317"/>
        <v>0.761932181829717</v>
      </c>
      <c r="AX425" s="119">
        <f t="shared" si="343"/>
        <v>4.2570715661692899</v>
      </c>
      <c r="AY425" s="109">
        <f t="shared" si="344"/>
        <v>-0.12181122175826586</v>
      </c>
      <c r="AZ425" s="120">
        <f t="shared" si="345"/>
        <v>-0.89261108434488623</v>
      </c>
      <c r="BA425" s="116">
        <f t="shared" si="346"/>
        <v>12.574613361811544</v>
      </c>
      <c r="BB425" s="109">
        <f t="shared" si="347"/>
        <v>-0.1971752630049789</v>
      </c>
      <c r="BC425" s="120">
        <f t="shared" si="348"/>
        <v>-3.243890904339688</v>
      </c>
      <c r="BD425" s="120">
        <f t="shared" si="349"/>
        <v>3.5328436112689849</v>
      </c>
      <c r="BE425" s="120">
        <f t="shared" si="350"/>
        <v>2.8585332624959983</v>
      </c>
      <c r="BF425" s="121"/>
      <c r="BG425" s="121" t="e">
        <f t="shared" si="351"/>
        <v>#DIV/0!</v>
      </c>
      <c r="BH425" s="120">
        <f t="shared" si="352"/>
        <v>0.36653952653995386</v>
      </c>
      <c r="BI425" s="120">
        <f t="shared" si="353"/>
        <v>0.95394208642421607</v>
      </c>
      <c r="BJ425" s="120">
        <f>SUM(L425:M425)*'[12]Yellow Grease Complex'!$BH$119/S425</f>
        <v>0</v>
      </c>
      <c r="BK425" s="120">
        <f>SUM(L425:M425)*'[12]Yellow Grease Complex'!$BH$120/S425</f>
        <v>0</v>
      </c>
      <c r="BL425" s="120">
        <f t="shared" si="335"/>
        <v>0.10018691990201145</v>
      </c>
      <c r="BM425" s="120">
        <f t="shared" si="336"/>
        <v>0.55571296867669162</v>
      </c>
      <c r="BN425" s="4">
        <f t="shared" si="364"/>
        <v>-325.80304578588334</v>
      </c>
      <c r="BO425" s="109">
        <f t="shared" si="324"/>
        <v>0.14110639332800398</v>
      </c>
      <c r="BP425" s="109">
        <f t="shared" si="324"/>
        <v>5.4218250078555429E-2</v>
      </c>
      <c r="BQ425" s="109">
        <f t="shared" si="325"/>
        <v>0.42283208238657227</v>
      </c>
      <c r="BR425" s="109">
        <f t="shared" si="334"/>
        <v>1.3238870810875917E-2</v>
      </c>
      <c r="BS425" s="109">
        <f t="shared" si="334"/>
        <v>6.5381830400440474E-2</v>
      </c>
      <c r="BT425" s="109">
        <f t="shared" si="334"/>
        <v>2.584716074016951E-2</v>
      </c>
      <c r="BU425" s="109" cm="1">
        <f t="array" ref="BU425">SUM(K425:M425/$P425)</f>
        <v>0.23184040068556735</v>
      </c>
    </row>
    <row r="426" spans="1:73">
      <c r="A426" s="30">
        <v>48945</v>
      </c>
      <c r="B426" s="132">
        <f t="shared" si="333"/>
        <v>103.32946219120102</v>
      </c>
      <c r="C426" s="132">
        <f t="shared" si="358"/>
        <v>52.619480085892604</v>
      </c>
      <c r="D426" s="132">
        <f t="shared" si="361"/>
        <v>0</v>
      </c>
      <c r="E426" s="132">
        <f t="shared" si="361"/>
        <v>0</v>
      </c>
      <c r="F426" s="132">
        <f t="shared" si="376"/>
        <v>401.69237710723849</v>
      </c>
      <c r="G426" s="132">
        <f t="shared" si="359"/>
        <v>0</v>
      </c>
      <c r="H426" s="132">
        <f t="shared" si="362"/>
        <v>15.701072165021055</v>
      </c>
      <c r="I426" s="132">
        <f t="shared" si="362"/>
        <v>56.300887002420218</v>
      </c>
      <c r="J426" s="132">
        <f t="shared" si="362"/>
        <v>10.150226419864831</v>
      </c>
      <c r="K426" s="132">
        <f t="shared" si="362"/>
        <v>9.6313094713690859</v>
      </c>
      <c r="L426" s="132">
        <f t="shared" si="362"/>
        <v>51.229131925031176</v>
      </c>
      <c r="M426" s="132">
        <f t="shared" si="330"/>
        <v>92.611156106526025</v>
      </c>
      <c r="N426" s="132">
        <v>15</v>
      </c>
      <c r="O426" s="132">
        <f t="shared" si="331"/>
        <v>9.8283572951575646</v>
      </c>
      <c r="P426" s="132">
        <f t="shared" si="320"/>
        <v>818.09345976972202</v>
      </c>
      <c r="Q426" s="144">
        <f t="shared" si="318"/>
        <v>8.0749197639474968</v>
      </c>
      <c r="R426" s="135">
        <f>R425-50</f>
        <v>1847.3333333333305</v>
      </c>
      <c r="S426" s="141">
        <f>[3]Biodiesel!$Z19</f>
        <v>101.31289024348023</v>
      </c>
      <c r="T426" s="142">
        <f t="shared" si="365"/>
        <v>40.162589174717489</v>
      </c>
      <c r="U426" s="142">
        <f t="shared" si="365"/>
        <v>51.398530953975133</v>
      </c>
      <c r="V426" s="141">
        <f t="shared" si="321"/>
        <v>22.045811143963256</v>
      </c>
      <c r="W426" s="143">
        <f t="shared" si="322"/>
        <v>-3.3419364455585772</v>
      </c>
      <c r="X426" s="143">
        <f t="shared" si="323"/>
        <v>91.561120128692622</v>
      </c>
      <c r="Y426" s="114">
        <f t="shared" si="339"/>
        <v>-2.7421936833326943E-2</v>
      </c>
      <c r="Z426" s="102">
        <f>V426/(X427/31)</f>
        <v>9.1045894388024262</v>
      </c>
      <c r="AC426" s="54" t="e">
        <f t="shared" si="340"/>
        <v>#DIV/0!</v>
      </c>
      <c r="AD426" s="54">
        <f t="shared" si="341"/>
        <v>-2.5771379054329691E-2</v>
      </c>
      <c r="AE426" s="54">
        <f t="shared" si="342"/>
        <v>0.11582237895130194</v>
      </c>
      <c r="AF426" s="54">
        <f t="shared" si="337"/>
        <v>0.9100697238888108</v>
      </c>
      <c r="AH426" s="115">
        <f t="shared" si="366"/>
        <v>454.31185719313112</v>
      </c>
      <c r="AI426" s="116">
        <f t="shared" si="367"/>
        <v>15.14372857310437</v>
      </c>
      <c r="AJ426" s="109">
        <f t="shared" si="368"/>
        <v>4.0278990572266027E-2</v>
      </c>
      <c r="AK426" s="117">
        <f t="shared" si="369"/>
        <v>52.619480085892604</v>
      </c>
      <c r="AL426" s="116">
        <f t="shared" si="370"/>
        <v>1.7539826695297536</v>
      </c>
      <c r="AM426" s="109">
        <f t="shared" si="371"/>
        <v>-8.4169243485073264E-2</v>
      </c>
      <c r="AN426" s="117">
        <f t="shared" si="372"/>
        <v>235.62378309023239</v>
      </c>
      <c r="AO426" s="114">
        <f t="shared" si="338"/>
        <v>0.4910103757831133</v>
      </c>
      <c r="AP426" s="114">
        <f t="shared" si="373"/>
        <v>0.68163522483274419</v>
      </c>
      <c r="AQ426" s="114">
        <f t="shared" si="374"/>
        <v>0.28801572763649286</v>
      </c>
      <c r="AR426" s="72">
        <f t="shared" si="375"/>
        <v>1192.8775786732349</v>
      </c>
      <c r="AS426" s="117">
        <f t="shared" si="312"/>
        <v>654.45575466009564</v>
      </c>
      <c r="AT426" s="118">
        <f t="shared" si="317"/>
        <v>0.76199707742238798</v>
      </c>
      <c r="AX426" s="119">
        <f t="shared" si="343"/>
        <v>3.2681577497896845</v>
      </c>
      <c r="AY426" s="109">
        <f t="shared" si="344"/>
        <v>3.997559747822832E-2</v>
      </c>
      <c r="AZ426" s="120">
        <f t="shared" si="345"/>
        <v>-0.41127927418101917</v>
      </c>
      <c r="BA426" s="116">
        <f t="shared" si="346"/>
        <v>13.389745903574616</v>
      </c>
      <c r="BB426" s="109">
        <f t="shared" si="347"/>
        <v>5.9131817966517009E-2</v>
      </c>
      <c r="BC426" s="120">
        <f t="shared" si="348"/>
        <v>3.70535044029495</v>
      </c>
      <c r="BD426" s="120">
        <f t="shared" si="349"/>
        <v>4.9618424999014712</v>
      </c>
      <c r="BE426" s="120">
        <f t="shared" si="350"/>
        <v>3.9648693877143488</v>
      </c>
      <c r="BF426" s="121"/>
      <c r="BG426" s="121" t="e">
        <f t="shared" si="351"/>
        <v>#DIV/0!</v>
      </c>
      <c r="BH426" s="120">
        <f t="shared" si="352"/>
        <v>0.51937596449410162</v>
      </c>
      <c r="BI426" s="120">
        <f t="shared" si="353"/>
        <v>1.0199043965962717</v>
      </c>
      <c r="BJ426" s="120">
        <f>SUM(L426:M426)*'[12]Yellow Grease Complex'!$BH$119/S426</f>
        <v>0</v>
      </c>
      <c r="BK426" s="120">
        <f>SUM(L426:M426)*'[12]Yellow Grease Complex'!$BH$120/S426</f>
        <v>0</v>
      </c>
      <c r="BL426" s="120">
        <f t="shared" si="335"/>
        <v>0.15349693799396461</v>
      </c>
      <c r="BM426" s="120">
        <f t="shared" si="336"/>
        <v>0.44489410491103148</v>
      </c>
      <c r="BN426" s="4">
        <f t="shared" si="364"/>
        <v>-150.11693507607197</v>
      </c>
      <c r="BO426" s="109">
        <f t="shared" si="324"/>
        <v>0.12630520505601686</v>
      </c>
      <c r="BP426" s="109">
        <f t="shared" si="324"/>
        <v>6.4319643993614131E-2</v>
      </c>
      <c r="BQ426" s="109">
        <f t="shared" si="325"/>
        <v>0.4910103757831133</v>
      </c>
      <c r="BR426" s="109">
        <f t="shared" si="334"/>
        <v>1.9192271955627921E-2</v>
      </c>
      <c r="BS426" s="109">
        <f t="shared" si="334"/>
        <v>6.8819627305501091E-2</v>
      </c>
      <c r="BT426" s="109">
        <f t="shared" si="334"/>
        <v>1.2407172186319555E-2</v>
      </c>
      <c r="BU426" s="109" cm="1">
        <f t="array" ref="BU426">SUM(K426:M426/$P426)</f>
        <v>0.18759665618904431</v>
      </c>
    </row>
    <row r="427" spans="1:73">
      <c r="A427" s="30">
        <v>48976</v>
      </c>
      <c r="B427" s="132">
        <f t="shared" si="333"/>
        <v>85.281197213966692</v>
      </c>
      <c r="C427" s="132">
        <f t="shared" si="358"/>
        <v>42.487278534239479</v>
      </c>
      <c r="D427" s="132">
        <f t="shared" si="361"/>
        <v>0</v>
      </c>
      <c r="E427" s="132">
        <f t="shared" si="361"/>
        <v>0</v>
      </c>
      <c r="F427" s="132">
        <f t="shared" si="376"/>
        <v>304.21834699810864</v>
      </c>
      <c r="G427" s="132">
        <f t="shared" si="359"/>
        <v>0</v>
      </c>
      <c r="H427" s="132">
        <f t="shared" si="362"/>
        <v>9.8646823974390045</v>
      </c>
      <c r="I427" s="132">
        <f t="shared" si="362"/>
        <v>38.230703320473857</v>
      </c>
      <c r="J427" s="132">
        <f t="shared" si="362"/>
        <v>13.190320645453273</v>
      </c>
      <c r="K427" s="132">
        <f t="shared" si="362"/>
        <v>10.782863967231156</v>
      </c>
      <c r="L427" s="132">
        <f t="shared" si="362"/>
        <v>47.724736451825514</v>
      </c>
      <c r="M427" s="132">
        <f t="shared" si="330"/>
        <v>93.95270991557247</v>
      </c>
      <c r="N427" s="132">
        <v>15</v>
      </c>
      <c r="O427" s="132">
        <f t="shared" si="331"/>
        <v>12.49151438346977</v>
      </c>
      <c r="P427" s="132">
        <f t="shared" si="320"/>
        <v>673.22435382777985</v>
      </c>
      <c r="Q427" s="144">
        <f t="shared" si="318"/>
        <v>7.8343718604862245</v>
      </c>
      <c r="R427" s="135">
        <f>R426</f>
        <v>1847.3333333333305</v>
      </c>
      <c r="S427" s="141">
        <f>[3]Biodiesel!$Z20</f>
        <v>85.932141825343166</v>
      </c>
      <c r="T427" s="142">
        <f t="shared" si="365"/>
        <v>32.262747429544589</v>
      </c>
      <c r="U427" s="142">
        <f t="shared" si="365"/>
        <v>42.800510508284482</v>
      </c>
      <c r="V427" s="141">
        <f t="shared" si="321"/>
        <v>18.502516075931116</v>
      </c>
      <c r="W427" s="143">
        <f t="shared" si="322"/>
        <v>-3.5432950680321404</v>
      </c>
      <c r="X427" s="143">
        <f t="shared" si="323"/>
        <v>75.063257937829064</v>
      </c>
      <c r="Y427" s="114">
        <f t="shared" si="339"/>
        <v>-9.4102186872525251E-2</v>
      </c>
      <c r="Z427" s="102">
        <f>V427/(X428/28)</f>
        <v>6.43818378747756</v>
      </c>
      <c r="AC427" s="54" t="e">
        <f t="shared" si="340"/>
        <v>#DIV/0!</v>
      </c>
      <c r="AD427" s="54">
        <f t="shared" si="341"/>
        <v>-2.5795092559194877E-2</v>
      </c>
      <c r="AE427" s="54">
        <f t="shared" si="342"/>
        <v>0.12254568546155695</v>
      </c>
      <c r="AF427" s="54">
        <f t="shared" si="337"/>
        <v>0.93801266149548268</v>
      </c>
      <c r="AH427" s="115">
        <f t="shared" si="366"/>
        <v>346.70562553234811</v>
      </c>
      <c r="AI427" s="116">
        <f t="shared" si="367"/>
        <v>11.556854184411604</v>
      </c>
      <c r="AJ427" s="109">
        <f t="shared" si="368"/>
        <v>-7.4805108229856643E-2</v>
      </c>
      <c r="AK427" s="117">
        <f t="shared" si="369"/>
        <v>42.487278534239479</v>
      </c>
      <c r="AL427" s="116">
        <f t="shared" si="370"/>
        <v>1.4162426178079826</v>
      </c>
      <c r="AM427" s="109">
        <f t="shared" si="371"/>
        <v>-0.15820790044689181</v>
      </c>
      <c r="AN427" s="117">
        <f t="shared" si="372"/>
        <v>213.74601669799529</v>
      </c>
      <c r="AO427" s="114">
        <f t="shared" si="338"/>
        <v>0.45188256376704389</v>
      </c>
      <c r="AP427" s="114">
        <f t="shared" si="373"/>
        <v>0.64166844275634016</v>
      </c>
      <c r="AQ427" s="114">
        <f t="shared" si="374"/>
        <v>0.31749596621496329</v>
      </c>
      <c r="AR427" s="72">
        <f t="shared" si="375"/>
        <v>1120.186848794652</v>
      </c>
      <c r="AS427" s="117">
        <f t="shared" si="312"/>
        <v>727.14648453867858</v>
      </c>
      <c r="AT427" s="118">
        <f t="shared" si="317"/>
        <v>0.76207023553892239</v>
      </c>
      <c r="AX427" s="119">
        <f t="shared" si="343"/>
        <v>2.7720045750110698</v>
      </c>
      <c r="AY427" s="109">
        <f t="shared" si="344"/>
        <v>-4.0165310174074098E-2</v>
      </c>
      <c r="AZ427" s="120">
        <f t="shared" si="345"/>
        <v>-7.3810838453217453E-2</v>
      </c>
      <c r="BA427" s="116">
        <f t="shared" si="346"/>
        <v>10.140611566603621</v>
      </c>
      <c r="BB427" s="109">
        <f t="shared" si="347"/>
        <v>-6.1823339096462648E-2</v>
      </c>
      <c r="BC427" s="120">
        <f t="shared" si="348"/>
        <v>3.244369420199261</v>
      </c>
      <c r="BD427" s="120">
        <f t="shared" si="349"/>
        <v>4.6188459581584649</v>
      </c>
      <c r="BE427" s="120">
        <f t="shared" si="350"/>
        <v>3.5402160418209005</v>
      </c>
      <c r="BF427" s="121"/>
      <c r="BG427" s="121" t="e">
        <f t="shared" si="351"/>
        <v>#DIV/0!</v>
      </c>
      <c r="BH427" s="120">
        <f t="shared" si="352"/>
        <v>0.49442825038150162</v>
      </c>
      <c r="BI427" s="120">
        <f t="shared" si="353"/>
        <v>0.99242489948988455</v>
      </c>
      <c r="BJ427" s="120">
        <f>SUM(L427:M427)*'[12]Yellow Grease Complex'!$BH$119/S427</f>
        <v>0</v>
      </c>
      <c r="BK427" s="120">
        <f>SUM(L427:M427)*'[12]Yellow Grease Complex'!$BH$120/S427</f>
        <v>0</v>
      </c>
      <c r="BL427" s="120">
        <f t="shared" si="335"/>
        <v>0.14121637823584543</v>
      </c>
      <c r="BM427" s="120">
        <f t="shared" si="336"/>
        <v>0.45339641907707606</v>
      </c>
      <c r="BN427" s="4">
        <f t="shared" si="364"/>
        <v>-29.827487039219704</v>
      </c>
      <c r="BO427" s="109">
        <f t="shared" si="324"/>
        <v>0.12667574595167247</v>
      </c>
      <c r="BP427" s="109">
        <f t="shared" si="324"/>
        <v>6.3110133037623764E-2</v>
      </c>
      <c r="BQ427" s="109">
        <f t="shared" si="325"/>
        <v>0.45188256376704389</v>
      </c>
      <c r="BR427" s="109">
        <f t="shared" si="334"/>
        <v>1.4652889993285251E-2</v>
      </c>
      <c r="BS427" s="109">
        <f t="shared" si="334"/>
        <v>5.6787463351710241E-2</v>
      </c>
      <c r="BT427" s="109">
        <f t="shared" si="334"/>
        <v>1.959275621931458E-2</v>
      </c>
      <c r="BU427" s="109" cm="1">
        <f t="array" ref="BU427">SUM(K427:M427/$P427)</f>
        <v>0.22646285665065319</v>
      </c>
    </row>
    <row r="428" spans="1:73">
      <c r="A428" s="30">
        <v>49004</v>
      </c>
      <c r="B428" s="132">
        <f t="shared" si="333"/>
        <v>142.06066182314856</v>
      </c>
      <c r="C428" s="132">
        <f t="shared" si="358"/>
        <v>45.020934469516156</v>
      </c>
      <c r="D428" s="132">
        <f t="shared" si="361"/>
        <v>0</v>
      </c>
      <c r="E428" s="132">
        <f t="shared" si="361"/>
        <v>0</v>
      </c>
      <c r="F428" s="132">
        <f t="shared" si="376"/>
        <v>314.61911913249918</v>
      </c>
      <c r="G428" s="132">
        <f t="shared" si="359"/>
        <v>0</v>
      </c>
      <c r="H428" s="132">
        <f t="shared" si="362"/>
        <v>12.194794975999296</v>
      </c>
      <c r="I428" s="132">
        <f t="shared" si="362"/>
        <v>44.759684320132152</v>
      </c>
      <c r="J428" s="132">
        <f t="shared" si="362"/>
        <v>13.941002276849266</v>
      </c>
      <c r="K428" s="132">
        <f t="shared" si="362"/>
        <v>12.717518097399539</v>
      </c>
      <c r="L428" s="132">
        <f t="shared" si="362"/>
        <v>42.201089811771922</v>
      </c>
      <c r="M428" s="132">
        <f t="shared" si="330"/>
        <v>98.01119075625401</v>
      </c>
      <c r="N428" s="132">
        <v>15</v>
      </c>
      <c r="O428" s="132">
        <f t="shared" si="331"/>
        <v>3.856333726468367</v>
      </c>
      <c r="P428" s="132">
        <f t="shared" si="320"/>
        <v>744.38232939003842</v>
      </c>
      <c r="Q428" s="144">
        <f t="shared" si="318"/>
        <v>7.5402739696690393</v>
      </c>
      <c r="R428" s="135">
        <f t="shared" ref="R428:R437" si="377">R427</f>
        <v>1847.3333333333305</v>
      </c>
      <c r="S428" s="141">
        <f>[3]Biodiesel!$Z21</f>
        <v>98.720859796916784</v>
      </c>
      <c r="T428" s="142">
        <f t="shared" si="365"/>
        <v>33.822881184067306</v>
      </c>
      <c r="U428" s="142">
        <f t="shared" si="365"/>
        <v>46.645534634339761</v>
      </c>
      <c r="V428" s="141">
        <f t="shared" si="321"/>
        <v>15.490741406379815</v>
      </c>
      <c r="W428" s="143">
        <f t="shared" si="322"/>
        <v>-3.0117746695513006</v>
      </c>
      <c r="X428" s="143">
        <f t="shared" si="323"/>
        <v>80.468415818407067</v>
      </c>
      <c r="Y428" s="114">
        <f t="shared" si="339"/>
        <v>-9.9377786816963742E-2</v>
      </c>
      <c r="Z428" s="102">
        <f>V428/(X429/31)</f>
        <v>5.6625235790774164</v>
      </c>
      <c r="AC428" s="54" t="e">
        <f t="shared" si="340"/>
        <v>#DIV/0!</v>
      </c>
      <c r="AD428" s="54">
        <f t="shared" si="341"/>
        <v>-2.5777031416505558E-2</v>
      </c>
      <c r="AE428" s="54">
        <f t="shared" si="342"/>
        <v>0.12518331598108701</v>
      </c>
      <c r="AF428" s="54">
        <f t="shared" si="337"/>
        <v>0.9745985397295257</v>
      </c>
      <c r="AH428" s="115">
        <f t="shared" si="366"/>
        <v>359.64005360201531</v>
      </c>
      <c r="AI428" s="116">
        <f t="shared" si="367"/>
        <v>11.988001786733843</v>
      </c>
      <c r="AJ428" s="109">
        <f t="shared" si="368"/>
        <v>-7.4628012120544596E-2</v>
      </c>
      <c r="AK428" s="117">
        <f t="shared" si="369"/>
        <v>45.020934469516156</v>
      </c>
      <c r="AL428" s="116">
        <f t="shared" si="370"/>
        <v>1.5006978156505386</v>
      </c>
      <c r="AM428" s="109">
        <f t="shared" si="371"/>
        <v>-0.15820939077411555</v>
      </c>
      <c r="AN428" s="117">
        <f t="shared" si="372"/>
        <v>223.82528023840618</v>
      </c>
      <c r="AO428" s="114">
        <f t="shared" si="338"/>
        <v>0.42265796313341331</v>
      </c>
      <c r="AP428" s="114">
        <f t="shared" si="373"/>
        <v>0.6739825700003752</v>
      </c>
      <c r="AQ428" s="114">
        <f t="shared" si="374"/>
        <v>0.30068591287196866</v>
      </c>
      <c r="AR428" s="72">
        <f t="shared" si="375"/>
        <v>1162.3585105120846</v>
      </c>
      <c r="AS428" s="117">
        <f t="shared" ref="AS428:AS484" si="378">R428-AR428</f>
        <v>684.97482282124588</v>
      </c>
      <c r="AT428" s="118">
        <f t="shared" si="317"/>
        <v>0.76213870464491607</v>
      </c>
      <c r="AX428" s="119">
        <f t="shared" si="343"/>
        <v>3.1845438644166704</v>
      </c>
      <c r="AY428" s="109">
        <f t="shared" si="344"/>
        <v>-4.0164476200780896E-2</v>
      </c>
      <c r="AZ428" s="120">
        <f t="shared" si="345"/>
        <v>-8.478567223973954E-2</v>
      </c>
      <c r="BA428" s="116">
        <f t="shared" si="346"/>
        <v>10.487303971083305</v>
      </c>
      <c r="BB428" s="109">
        <f t="shared" si="347"/>
        <v>-6.1290773082657624E-2</v>
      </c>
      <c r="BC428" s="120">
        <f t="shared" si="348"/>
        <v>3.3590361957148955</v>
      </c>
      <c r="BD428" s="120">
        <f t="shared" si="349"/>
        <v>4.4693318483318274</v>
      </c>
      <c r="BE428" s="120">
        <f t="shared" si="350"/>
        <v>3.1869568374882129</v>
      </c>
      <c r="BF428" s="121"/>
      <c r="BG428" s="121" t="e">
        <f t="shared" si="351"/>
        <v>#DIV/0!</v>
      </c>
      <c r="BH428" s="120">
        <f t="shared" si="352"/>
        <v>0.45604277112386166</v>
      </c>
      <c r="BI428" s="120">
        <f t="shared" si="353"/>
        <v>1.4390136199723957</v>
      </c>
      <c r="BJ428" s="120">
        <f>SUM(L428:M428)*'[12]Yellow Grease Complex'!$BH$119/S428</f>
        <v>0</v>
      </c>
      <c r="BK428" s="120">
        <f>SUM(L428:M428)*'[12]Yellow Grease Complex'!$BH$120/S428</f>
        <v>0</v>
      </c>
      <c r="BL428" s="120">
        <f t="shared" si="335"/>
        <v>0.15354244291611005</v>
      </c>
      <c r="BM428" s="120">
        <f t="shared" si="336"/>
        <v>0.39310251276036329</v>
      </c>
      <c r="BN428" s="4">
        <f t="shared" si="364"/>
        <v>-30.946770367504996</v>
      </c>
      <c r="BO428" s="109">
        <f t="shared" si="324"/>
        <v>0.19084367832798485</v>
      </c>
      <c r="BP428" s="109">
        <f t="shared" si="324"/>
        <v>6.0480928538977005E-2</v>
      </c>
      <c r="BQ428" s="109">
        <f t="shared" si="325"/>
        <v>0.42265796313341331</v>
      </c>
      <c r="BR428" s="109">
        <f t="shared" si="334"/>
        <v>1.6382434797978011E-2</v>
      </c>
      <c r="BS428" s="109">
        <f t="shared" si="334"/>
        <v>6.0129966218850361E-2</v>
      </c>
      <c r="BT428" s="109">
        <f t="shared" si="334"/>
        <v>1.8728282129255806E-2</v>
      </c>
      <c r="BU428" s="109" cm="1">
        <f t="array" ref="BU428">SUM(K428:M428/$P428)</f>
        <v>0.2054452297258845</v>
      </c>
    </row>
    <row r="429" spans="1:73">
      <c r="A429" s="30">
        <v>49035</v>
      </c>
      <c r="B429" s="132">
        <f t="shared" si="333"/>
        <v>119.0884440006356</v>
      </c>
      <c r="C429" s="132">
        <f t="shared" si="358"/>
        <v>52.002398029737456</v>
      </c>
      <c r="D429" s="132">
        <f t="shared" si="361"/>
        <v>0</v>
      </c>
      <c r="E429" s="132">
        <f t="shared" si="361"/>
        <v>0</v>
      </c>
      <c r="F429" s="132">
        <f t="shared" si="376"/>
        <v>388.17715186479148</v>
      </c>
      <c r="G429" s="132">
        <f t="shared" si="359"/>
        <v>0</v>
      </c>
      <c r="H429" s="132">
        <f t="shared" si="362"/>
        <v>12.246372186976583</v>
      </c>
      <c r="I429" s="132">
        <f t="shared" si="362"/>
        <v>42.11528023797171</v>
      </c>
      <c r="J429" s="132">
        <f t="shared" si="362"/>
        <v>16.449864353262836</v>
      </c>
      <c r="K429" s="132">
        <f t="shared" si="362"/>
        <v>14.469123837427803</v>
      </c>
      <c r="L429" s="132">
        <f t="shared" si="362"/>
        <v>45.328460925931729</v>
      </c>
      <c r="M429" s="132">
        <f t="shared" si="330"/>
        <v>106.28778279012244</v>
      </c>
      <c r="N429" s="132">
        <v>15</v>
      </c>
      <c r="O429" s="132">
        <f t="shared" si="331"/>
        <v>4.2157899044617251</v>
      </c>
      <c r="P429" s="132">
        <f t="shared" si="320"/>
        <v>815.38066813131934</v>
      </c>
      <c r="Q429" s="144">
        <f t="shared" si="318"/>
        <v>7.610733863992027</v>
      </c>
      <c r="R429" s="135">
        <f t="shared" si="377"/>
        <v>1847.3333333333305</v>
      </c>
      <c r="S429" s="141">
        <f>[3]Biodiesel!$Z22</f>
        <v>107.13561697237316</v>
      </c>
      <c r="T429" s="142">
        <f t="shared" si="365"/>
        <v>35.804314404274088</v>
      </c>
      <c r="U429" s="142">
        <f t="shared" si="365"/>
        <v>49.001157377269358</v>
      </c>
      <c r="V429" s="141">
        <f t="shared" si="321"/>
        <v>14.682901625307457</v>
      </c>
      <c r="W429" s="143">
        <f t="shared" si="322"/>
        <v>-0.80783978107235832</v>
      </c>
      <c r="X429" s="143">
        <f t="shared" si="323"/>
        <v>84.805471781543446</v>
      </c>
      <c r="Y429" s="114">
        <f t="shared" si="339"/>
        <v>-9.8664621218823134E-2</v>
      </c>
      <c r="Z429" s="102">
        <f>V429/(X430/30)</f>
        <v>4.8186894755523433</v>
      </c>
      <c r="AC429" s="54" t="e">
        <f t="shared" si="340"/>
        <v>#DIV/0!</v>
      </c>
      <c r="AD429" s="54">
        <f t="shared" si="341"/>
        <v>-2.5806682064247299E-2</v>
      </c>
      <c r="AE429" s="54">
        <f t="shared" si="342"/>
        <v>0.11813905948651569</v>
      </c>
      <c r="AF429" s="54">
        <f t="shared" si="337"/>
        <v>0.96557574227742016</v>
      </c>
      <c r="AH429" s="115">
        <f t="shared" si="366"/>
        <v>440.17954989452892</v>
      </c>
      <c r="AI429" s="116">
        <f t="shared" si="367"/>
        <v>14.672651663150964</v>
      </c>
      <c r="AJ429" s="109">
        <f t="shared" si="368"/>
        <v>-6.3787800900294789E-2</v>
      </c>
      <c r="AK429" s="117">
        <f t="shared" si="369"/>
        <v>52.002398029737456</v>
      </c>
      <c r="AL429" s="116">
        <f t="shared" si="370"/>
        <v>1.7334132676579153</v>
      </c>
      <c r="AM429" s="109">
        <f t="shared" si="371"/>
        <v>-0.1577340607272667</v>
      </c>
      <c r="AN429" s="117">
        <f t="shared" si="372"/>
        <v>236.89688433169309</v>
      </c>
      <c r="AO429" s="114">
        <f t="shared" si="338"/>
        <v>0.4760686229591532</v>
      </c>
      <c r="AP429" s="114">
        <f t="shared" si="373"/>
        <v>0.68589802990655757</v>
      </c>
      <c r="AQ429" s="114">
        <f t="shared" si="374"/>
        <v>0.29053532121948739</v>
      </c>
      <c r="AR429" s="72">
        <f t="shared" si="375"/>
        <v>1303.4833398305402</v>
      </c>
      <c r="AS429" s="117">
        <f t="shared" si="378"/>
        <v>543.84999350279031</v>
      </c>
      <c r="AT429" s="118">
        <f t="shared" si="317"/>
        <v>0.76220265567621281</v>
      </c>
      <c r="AX429" s="119">
        <f t="shared" si="343"/>
        <v>3.4559876442701016</v>
      </c>
      <c r="AY429" s="109">
        <f t="shared" si="344"/>
        <v>-3.8991256170211486E-2</v>
      </c>
      <c r="AZ429" s="120">
        <f t="shared" si="345"/>
        <v>-7.9778087270437226E-2</v>
      </c>
      <c r="BA429" s="116">
        <f t="shared" si="346"/>
        <v>12.939238395493049</v>
      </c>
      <c r="BB429" s="109">
        <f t="shared" si="347"/>
        <v>-4.9586230273562348E-2</v>
      </c>
      <c r="BC429" s="120">
        <f t="shared" si="348"/>
        <v>4.3270622093126239</v>
      </c>
      <c r="BD429" s="120">
        <f t="shared" si="349"/>
        <v>5.1904616606392953</v>
      </c>
      <c r="BE429" s="120">
        <f t="shared" si="350"/>
        <v>3.6232315903392793</v>
      </c>
      <c r="BF429" s="121"/>
      <c r="BG429" s="121" t="e">
        <f t="shared" si="351"/>
        <v>#DIV/0!</v>
      </c>
      <c r="BH429" s="120">
        <f t="shared" si="352"/>
        <v>0.48538851503648139</v>
      </c>
      <c r="BI429" s="120">
        <f t="shared" si="353"/>
        <v>1.1115672580794929</v>
      </c>
      <c r="BJ429" s="120">
        <f>SUM(L429:M429)*'[12]Yellow Grease Complex'!$BH$119/S429</f>
        <v>0</v>
      </c>
      <c r="BK429" s="120">
        <f>SUM(L429:M429)*'[12]Yellow Grease Complex'!$BH$120/S429</f>
        <v>0</v>
      </c>
      <c r="BL429" s="120">
        <f t="shared" si="335"/>
        <v>0.19081855092496738</v>
      </c>
      <c r="BM429" s="120">
        <f t="shared" si="336"/>
        <v>0.36592836503670229</v>
      </c>
      <c r="BN429" s="4">
        <f t="shared" si="364"/>
        <v>-30.089635248833019</v>
      </c>
      <c r="BO429" s="109">
        <f t="shared" si="324"/>
        <v>0.14605257232006888</v>
      </c>
      <c r="BP429" s="109">
        <f t="shared" si="324"/>
        <v>6.3776834627335466E-2</v>
      </c>
      <c r="BQ429" s="109">
        <f t="shared" si="325"/>
        <v>0.4760686229591532</v>
      </c>
      <c r="BR429" s="109">
        <f t="shared" si="334"/>
        <v>1.5019208408561718E-2</v>
      </c>
      <c r="BS429" s="109">
        <f t="shared" si="334"/>
        <v>5.1651065427502786E-2</v>
      </c>
      <c r="BT429" s="109">
        <f t="shared" si="334"/>
        <v>2.0174459606655207E-2</v>
      </c>
      <c r="BU429" s="109" cm="1">
        <f t="array" ref="BU429">SUM(K429:M429/$P429)</f>
        <v>0.20369058777676766</v>
      </c>
    </row>
    <row r="430" spans="1:73">
      <c r="A430" s="30">
        <v>49065</v>
      </c>
      <c r="B430" s="132">
        <f t="shared" si="333"/>
        <v>112.79667957509666</v>
      </c>
      <c r="C430" s="132">
        <f t="shared" si="358"/>
        <v>51.966519731052642</v>
      </c>
      <c r="D430" s="132">
        <f t="shared" si="361"/>
        <v>0</v>
      </c>
      <c r="E430" s="132">
        <f t="shared" si="361"/>
        <v>0</v>
      </c>
      <c r="F430" s="132">
        <f t="shared" si="376"/>
        <v>433.89320150014026</v>
      </c>
      <c r="G430" s="132">
        <f t="shared" si="359"/>
        <v>0</v>
      </c>
      <c r="H430" s="132">
        <f t="shared" si="362"/>
        <v>9.865349519060377</v>
      </c>
      <c r="I430" s="132">
        <f t="shared" si="362"/>
        <v>42.229053642186457</v>
      </c>
      <c r="J430" s="132">
        <f t="shared" si="362"/>
        <v>22.020940689105959</v>
      </c>
      <c r="K430" s="132">
        <f t="shared" si="362"/>
        <v>15.283666127670958</v>
      </c>
      <c r="L430" s="132">
        <f t="shared" si="362"/>
        <v>49.108152144778103</v>
      </c>
      <c r="M430" s="132">
        <f t="shared" si="330"/>
        <v>107.71285340189826</v>
      </c>
      <c r="N430" s="132">
        <v>15</v>
      </c>
      <c r="O430" s="132">
        <f t="shared" si="331"/>
        <v>5.221518735951201</v>
      </c>
      <c r="P430" s="132">
        <f t="shared" si="320"/>
        <v>865.09793506694086</v>
      </c>
      <c r="Q430" s="144">
        <f t="shared" si="318"/>
        <v>7.4963525268164748</v>
      </c>
      <c r="R430" s="135">
        <f t="shared" si="377"/>
        <v>1847.3333333333305</v>
      </c>
      <c r="S430" s="141">
        <f>[3]Biodiesel!$Z23</f>
        <v>115.40251501943808</v>
      </c>
      <c r="T430" s="142">
        <f t="shared" si="365"/>
        <v>39.782067250537686</v>
      </c>
      <c r="U430" s="142">
        <f t="shared" si="365"/>
        <v>51.630141607085932</v>
      </c>
      <c r="V430" s="141">
        <f t="shared" si="321"/>
        <v>16.544027268346635</v>
      </c>
      <c r="W430" s="143">
        <f t="shared" si="322"/>
        <v>1.8611256430391787</v>
      </c>
      <c r="X430" s="143">
        <f t="shared" si="323"/>
        <v>91.412208857623625</v>
      </c>
      <c r="Y430" s="114">
        <f t="shared" si="339"/>
        <v>-8.4045077063021223E-2</v>
      </c>
      <c r="Z430" s="102">
        <f>V430/(X431/31)</f>
        <v>5.4382963275597422</v>
      </c>
      <c r="AC430" s="54" t="e">
        <f t="shared" si="340"/>
        <v>#DIV/0!</v>
      </c>
      <c r="AD430" s="54">
        <f t="shared" si="341"/>
        <v>-2.5785389588329322E-2</v>
      </c>
      <c r="AE430" s="54">
        <f t="shared" si="342"/>
        <v>0.10695786759060182</v>
      </c>
      <c r="AF430" s="54">
        <f t="shared" si="337"/>
        <v>0.98030875331857381</v>
      </c>
      <c r="AH430" s="115">
        <f t="shared" si="366"/>
        <v>485.85972123119291</v>
      </c>
      <c r="AI430" s="116">
        <f t="shared" si="367"/>
        <v>16.195324041039765</v>
      </c>
      <c r="AJ430" s="109">
        <f t="shared" si="368"/>
        <v>-5.7191069106880543E-2</v>
      </c>
      <c r="AK430" s="117">
        <f t="shared" si="369"/>
        <v>51.966519731052642</v>
      </c>
      <c r="AL430" s="116">
        <f t="shared" si="370"/>
        <v>1.7322173243684214</v>
      </c>
      <c r="AM430" s="109">
        <f t="shared" si="371"/>
        <v>-0.15744033341800268</v>
      </c>
      <c r="AN430" s="117">
        <f t="shared" si="372"/>
        <v>246.2200155247001</v>
      </c>
      <c r="AO430" s="114">
        <f t="shared" si="338"/>
        <v>0.50155385178045286</v>
      </c>
      <c r="AP430" s="114">
        <f t="shared" si="373"/>
        <v>0.69200997544857845</v>
      </c>
      <c r="AQ430" s="114">
        <f t="shared" si="374"/>
        <v>0.28461519273612385</v>
      </c>
      <c r="AR430" s="72">
        <f t="shared" si="375"/>
        <v>1358.7715478095129</v>
      </c>
      <c r="AS430" s="117">
        <f t="shared" si="378"/>
        <v>488.56178552381766</v>
      </c>
      <c r="AT430" s="118">
        <f t="shared" si="317"/>
        <v>0.76226224913950746</v>
      </c>
      <c r="AX430" s="119">
        <f t="shared" si="343"/>
        <v>3.7226617748205832</v>
      </c>
      <c r="AY430" s="109">
        <f t="shared" si="344"/>
        <v>-3.8992046039425965E-2</v>
      </c>
      <c r="AZ430" s="120">
        <f t="shared" si="345"/>
        <v>-9.2181876490470493E-2</v>
      </c>
      <c r="BA430" s="116">
        <f t="shared" si="346"/>
        <v>14.463106716671343</v>
      </c>
      <c r="BB430" s="109">
        <f t="shared" si="347"/>
        <v>-4.3561619725829837E-2</v>
      </c>
      <c r="BC430" s="120">
        <f t="shared" si="348"/>
        <v>4.867724133394816</v>
      </c>
      <c r="BD430" s="120">
        <f t="shared" si="349"/>
        <v>5.3150419107356797</v>
      </c>
      <c r="BE430" s="120">
        <f t="shared" si="350"/>
        <v>3.7598244841289334</v>
      </c>
      <c r="BF430" s="121"/>
      <c r="BG430" s="121" t="e">
        <f t="shared" si="351"/>
        <v>#DIV/0!</v>
      </c>
      <c r="BH430" s="120">
        <f t="shared" si="352"/>
        <v>0.4503066481895957</v>
      </c>
      <c r="BI430" s="120">
        <f t="shared" si="353"/>
        <v>0.97741959571762793</v>
      </c>
      <c r="BJ430" s="120">
        <f>SUM(L430:M430)*'[12]Yellow Grease Complex'!$BH$119/S430</f>
        <v>0</v>
      </c>
      <c r="BK430" s="120">
        <f>SUM(L430:M430)*'[12]Yellow Grease Complex'!$BH$120/S430</f>
        <v>0</v>
      </c>
      <c r="BL430" s="120">
        <f t="shared" si="335"/>
        <v>0.12733747605669984</v>
      </c>
      <c r="BM430" s="120">
        <f t="shared" si="336"/>
        <v>0.39970228611482628</v>
      </c>
      <c r="BN430" s="4">
        <f t="shared" si="364"/>
        <v>-33.646384919021784</v>
      </c>
      <c r="BO430" s="109">
        <f t="shared" si="324"/>
        <v>0.13038602336551469</v>
      </c>
      <c r="BP430" s="109">
        <f t="shared" si="324"/>
        <v>6.007010030261082E-2</v>
      </c>
      <c r="BQ430" s="109">
        <f t="shared" si="325"/>
        <v>0.50155385178045286</v>
      </c>
      <c r="BR430" s="109">
        <f t="shared" si="334"/>
        <v>1.1403737217679292E-2</v>
      </c>
      <c r="BS430" s="109">
        <f t="shared" si="334"/>
        <v>4.8814188464013378E-2</v>
      </c>
      <c r="BT430" s="109">
        <f t="shared" si="334"/>
        <v>2.5454852909112528E-2</v>
      </c>
      <c r="BU430" s="109" cm="1">
        <f t="array" ref="BU430">SUM(K430:M430/$P430)</f>
        <v>0.19894241414531863</v>
      </c>
    </row>
    <row r="431" spans="1:73">
      <c r="A431" s="30">
        <v>49096</v>
      </c>
      <c r="B431" s="132">
        <f t="shared" si="333"/>
        <v>156.01618146309991</v>
      </c>
      <c r="C431" s="132">
        <f t="shared" si="358"/>
        <v>53.930229279502527</v>
      </c>
      <c r="D431" s="132">
        <f t="shared" ref="D431:E446" si="379">$P431*AVERAGE(D419/$P419,D407/$P407,D395/$P395,D383/$P383,D371/$P371)</f>
        <v>2.5747022570821829E-2</v>
      </c>
      <c r="E431" s="132">
        <f t="shared" si="379"/>
        <v>0</v>
      </c>
      <c r="F431" s="132">
        <f t="shared" si="376"/>
        <v>376.27387402624731</v>
      </c>
      <c r="G431" s="132">
        <f t="shared" si="359"/>
        <v>0</v>
      </c>
      <c r="H431" s="132">
        <f t="shared" ref="H431:L446" si="380">$P431*AVERAGE(H419/$P419,H407/$P407,H395/$P395,H383/$P383,H371/$P371)</f>
        <v>10.203502805731105</v>
      </c>
      <c r="I431" s="132">
        <f t="shared" si="380"/>
        <v>45.947254079581995</v>
      </c>
      <c r="J431" s="132">
        <f t="shared" si="380"/>
        <v>14.637913190591711</v>
      </c>
      <c r="K431" s="132">
        <f t="shared" si="380"/>
        <v>17.443144136772588</v>
      </c>
      <c r="L431" s="132">
        <f t="shared" si="380"/>
        <v>48.179836735678904</v>
      </c>
      <c r="M431" s="132">
        <f t="shared" si="330"/>
        <v>112.59078638254766</v>
      </c>
      <c r="N431" s="132">
        <v>15</v>
      </c>
      <c r="O431" s="132">
        <f t="shared" si="331"/>
        <v>6.0674688706320596</v>
      </c>
      <c r="P431" s="132">
        <f t="shared" si="320"/>
        <v>856.31593799295661</v>
      </c>
      <c r="Q431" s="144">
        <f t="shared" si="318"/>
        <v>7.4492250931801571</v>
      </c>
      <c r="R431" s="135">
        <f t="shared" si="377"/>
        <v>1847.3333333333305</v>
      </c>
      <c r="S431" s="141">
        <f>[3]Biodiesel!$Z24</f>
        <v>114.9536934757043</v>
      </c>
      <c r="T431" s="142">
        <f t="shared" si="365"/>
        <v>41.791981385855046</v>
      </c>
      <c r="U431" s="142">
        <f t="shared" si="365"/>
        <v>52.514178931245027</v>
      </c>
      <c r="V431" s="141">
        <f t="shared" si="321"/>
        <v>19.910680047051933</v>
      </c>
      <c r="W431" s="143">
        <f t="shared" si="322"/>
        <v>3.3666527787052978</v>
      </c>
      <c r="X431" s="143">
        <f t="shared" si="323"/>
        <v>94.30616031710008</v>
      </c>
      <c r="Y431" s="114">
        <f t="shared" si="339"/>
        <v>-6.657551021403374E-2</v>
      </c>
      <c r="Z431" s="102">
        <f>V431/(X432/30)</f>
        <v>5.9418517052702997</v>
      </c>
      <c r="AC431" s="54" t="e">
        <f t="shared" si="340"/>
        <v>#DIV/0!</v>
      </c>
      <c r="AD431" s="54">
        <f t="shared" si="341"/>
        <v>-2.5789126688688158E-2</v>
      </c>
      <c r="AE431" s="54">
        <f t="shared" si="342"/>
        <v>0.12541197748342661</v>
      </c>
      <c r="AF431" s="54">
        <f t="shared" si="337"/>
        <v>0.98651066494525008</v>
      </c>
      <c r="AH431" s="115">
        <f t="shared" si="366"/>
        <v>430.22985032832065</v>
      </c>
      <c r="AI431" s="116">
        <f t="shared" si="367"/>
        <v>14.340995010944022</v>
      </c>
      <c r="AJ431" s="109">
        <f t="shared" si="368"/>
        <v>-6.7872610911612785E-2</v>
      </c>
      <c r="AK431" s="117">
        <f t="shared" si="369"/>
        <v>53.955976302073346</v>
      </c>
      <c r="AL431" s="116">
        <f t="shared" si="370"/>
        <v>1.7985325434024448</v>
      </c>
      <c r="AM431" s="109">
        <f t="shared" si="371"/>
        <v>-0.15722635374704041</v>
      </c>
      <c r="AN431" s="117">
        <f t="shared" si="372"/>
        <v>249.00243733090394</v>
      </c>
      <c r="AO431" s="114">
        <f t="shared" si="338"/>
        <v>0.43941010243037454</v>
      </c>
      <c r="AP431" s="114">
        <f t="shared" si="373"/>
        <v>0.6846141777595206</v>
      </c>
      <c r="AQ431" s="114">
        <f t="shared" si="374"/>
        <v>0.29078337361618983</v>
      </c>
      <c r="AR431" s="72">
        <f t="shared" si="375"/>
        <v>1398.603270621069</v>
      </c>
      <c r="AS431" s="117">
        <f t="shared" si="378"/>
        <v>448.73006271226154</v>
      </c>
      <c r="AT431" s="118">
        <f t="shared" si="317"/>
        <v>0.76231774348087644</v>
      </c>
      <c r="AX431" s="119">
        <f t="shared" si="343"/>
        <v>3.7081836605065903</v>
      </c>
      <c r="AY431" s="109">
        <f t="shared" si="344"/>
        <v>-3.8690226898063673E-2</v>
      </c>
      <c r="AZ431" s="120">
        <f t="shared" si="345"/>
        <v>-8.9357757296265827E-2</v>
      </c>
      <c r="BA431" s="116">
        <f t="shared" si="346"/>
        <v>12.542462467541577</v>
      </c>
      <c r="BB431" s="109">
        <f t="shared" si="347"/>
        <v>-5.348243945863107E-2</v>
      </c>
      <c r="BC431" s="120">
        <f t="shared" si="348"/>
        <v>4.0948917183110858</v>
      </c>
      <c r="BD431" s="120">
        <f t="shared" si="349"/>
        <v>4.5620545771526775</v>
      </c>
      <c r="BE431" s="120">
        <f t="shared" si="350"/>
        <v>3.2732647612212094</v>
      </c>
      <c r="BF431" s="121"/>
      <c r="BG431" s="121" t="e">
        <f t="shared" si="351"/>
        <v>#DIV/0!</v>
      </c>
      <c r="BH431" s="120">
        <f t="shared" si="352"/>
        <v>0.46914742492289552</v>
      </c>
      <c r="BI431" s="120">
        <f t="shared" si="353"/>
        <v>1.3572089486282948</v>
      </c>
      <c r="BJ431" s="120">
        <f>SUM(L431:M431)*'[12]Yellow Grease Complex'!$BH$119/S431</f>
        <v>0</v>
      </c>
      <c r="BK431" s="120">
        <f>SUM(L431:M431)*'[12]Yellow Grease Complex'!$BH$120/S431</f>
        <v>0</v>
      </c>
      <c r="BL431" s="120">
        <f t="shared" si="335"/>
        <v>0.13689640677520212</v>
      </c>
      <c r="BM431" s="120">
        <f t="shared" si="336"/>
        <v>0.40075331132829978</v>
      </c>
      <c r="BN431" s="4">
        <f t="shared" si="364"/>
        <v>-33.702767460241375</v>
      </c>
      <c r="BO431" s="109">
        <f t="shared" si="324"/>
        <v>0.18219464865826562</v>
      </c>
      <c r="BP431" s="109">
        <f t="shared" si="324"/>
        <v>6.2979359470880375E-2</v>
      </c>
      <c r="BQ431" s="109">
        <f t="shared" si="325"/>
        <v>0.43941010243037454</v>
      </c>
      <c r="BR431" s="109">
        <f t="shared" si="334"/>
        <v>1.19155820334796E-2</v>
      </c>
      <c r="BS431" s="109">
        <f t="shared" si="334"/>
        <v>5.3656894658849527E-2</v>
      </c>
      <c r="BT431" s="109">
        <f t="shared" si="334"/>
        <v>1.7094056692323424E-2</v>
      </c>
      <c r="BU431" s="109" cm="1">
        <f t="array" ref="BU431">SUM(K431:M431/$P431)</f>
        <v>0.20811684023153731</v>
      </c>
    </row>
    <row r="432" spans="1:73">
      <c r="A432" s="30">
        <v>49126</v>
      </c>
      <c r="B432" s="132">
        <f t="shared" si="333"/>
        <v>126.67575664266681</v>
      </c>
      <c r="C432" s="132">
        <f t="shared" si="358"/>
        <v>50.790610752434276</v>
      </c>
      <c r="D432" s="132">
        <f t="shared" si="379"/>
        <v>2.3472137405801306E-2</v>
      </c>
      <c r="E432" s="132">
        <f t="shared" si="379"/>
        <v>0</v>
      </c>
      <c r="F432" s="132">
        <f t="shared" si="376"/>
        <v>408.96998070609533</v>
      </c>
      <c r="G432" s="132">
        <f t="shared" si="359"/>
        <v>0</v>
      </c>
      <c r="H432" s="132">
        <f t="shared" si="380"/>
        <v>10.437807570154691</v>
      </c>
      <c r="I432" s="132">
        <f t="shared" si="380"/>
        <v>46.767921443211918</v>
      </c>
      <c r="J432" s="132">
        <f t="shared" si="380"/>
        <v>15.97581409046869</v>
      </c>
      <c r="K432" s="132">
        <f t="shared" si="380"/>
        <v>16.267156856149693</v>
      </c>
      <c r="L432" s="132">
        <f t="shared" si="380"/>
        <v>44.07773828107905</v>
      </c>
      <c r="M432" s="132">
        <f t="shared" si="330"/>
        <v>107.16786076488879</v>
      </c>
      <c r="N432" s="132">
        <v>15</v>
      </c>
      <c r="O432" s="132">
        <f t="shared" si="331"/>
        <v>8.5958963889122764</v>
      </c>
      <c r="P432" s="132">
        <f t="shared" si="320"/>
        <v>850.75001563346734</v>
      </c>
      <c r="Q432" s="144">
        <f t="shared" si="318"/>
        <v>7.2900585563055929</v>
      </c>
      <c r="R432" s="135">
        <f t="shared" si="377"/>
        <v>1847.3333333333305</v>
      </c>
      <c r="S432" s="141">
        <f>[3]Biodiesel!$Z25</f>
        <v>116.70002498095225</v>
      </c>
      <c r="T432" s="142">
        <f t="shared" ref="T432:U447" si="381">($S432+$V431)*AVERAGE(T431/($S431+$V430),T384/($S384+$V383),T396/($S396+$V395),T408/($S408+$V407),T420/($S420+$V419))</f>
        <v>44.204773509877775</v>
      </c>
      <c r="U432" s="142">
        <f t="shared" si="381"/>
        <v>56.322878649759119</v>
      </c>
      <c r="V432" s="141">
        <f t="shared" si="321"/>
        <v>23.059692155229534</v>
      </c>
      <c r="W432" s="143">
        <f t="shared" si="322"/>
        <v>3.149012108177601</v>
      </c>
      <c r="X432" s="143">
        <f t="shared" si="323"/>
        <v>100.52765215963689</v>
      </c>
      <c r="Y432" s="114">
        <f t="shared" si="339"/>
        <v>-5.6498010010644695E-2</v>
      </c>
      <c r="Z432" s="102">
        <f>V432/(X433/31)</f>
        <v>6.7890915002718941</v>
      </c>
      <c r="AC432" s="54" t="e">
        <f t="shared" si="340"/>
        <v>#DIV/0!</v>
      </c>
      <c r="AD432" s="54">
        <f t="shared" si="341"/>
        <v>-2.5778078417508121E-2</v>
      </c>
      <c r="AE432" s="54">
        <f t="shared" si="342"/>
        <v>0.11051727737674744</v>
      </c>
      <c r="AF432" s="54">
        <f t="shared" si="337"/>
        <v>1.0080495160966367</v>
      </c>
      <c r="AH432" s="115">
        <f t="shared" si="366"/>
        <v>459.78406359593544</v>
      </c>
      <c r="AI432" s="116">
        <f t="shared" si="367"/>
        <v>15.326135453197848</v>
      </c>
      <c r="AJ432" s="109">
        <f t="shared" si="368"/>
        <v>-6.0056257111494316E-2</v>
      </c>
      <c r="AK432" s="117">
        <f t="shared" si="369"/>
        <v>50.81408288984008</v>
      </c>
      <c r="AL432" s="116">
        <f t="shared" si="370"/>
        <v>1.6938027629946693</v>
      </c>
      <c r="AM432" s="109">
        <f t="shared" si="371"/>
        <v>-0.15708126187734694</v>
      </c>
      <c r="AN432" s="117">
        <f t="shared" si="372"/>
        <v>240.69429900595284</v>
      </c>
      <c r="AO432" s="114">
        <f t="shared" si="338"/>
        <v>0.48071698288665538</v>
      </c>
      <c r="AP432" s="114">
        <f t="shared" si="373"/>
        <v>0.68934447189157555</v>
      </c>
      <c r="AQ432" s="114">
        <f t="shared" si="374"/>
        <v>0.28292012293027369</v>
      </c>
      <c r="AR432" s="72">
        <f t="shared" si="375"/>
        <v>1374.0486812273411</v>
      </c>
      <c r="AS432" s="117">
        <f t="shared" si="378"/>
        <v>473.28465210598938</v>
      </c>
      <c r="AT432" s="118">
        <f t="shared" si="317"/>
        <v>0.7623690722885087</v>
      </c>
      <c r="AX432" s="119">
        <f t="shared" si="343"/>
        <v>3.7645169348694276</v>
      </c>
      <c r="AY432" s="109">
        <f t="shared" si="344"/>
        <v>-3.8646041599840641E-2</v>
      </c>
      <c r="AZ432" s="120">
        <f t="shared" si="345"/>
        <v>-9.0013029254831345E-2</v>
      </c>
      <c r="BA432" s="116">
        <f t="shared" si="346"/>
        <v>13.632332690203178</v>
      </c>
      <c r="BB432" s="109">
        <f t="shared" si="347"/>
        <v>-4.6418325079935929E-2</v>
      </c>
      <c r="BC432" s="120">
        <f t="shared" si="348"/>
        <v>4.5330155664859557</v>
      </c>
      <c r="BD432" s="120">
        <f t="shared" si="349"/>
        <v>4.5737073702447866</v>
      </c>
      <c r="BE432" s="120">
        <f t="shared" si="350"/>
        <v>3.5044549542542711</v>
      </c>
      <c r="BF432" s="121"/>
      <c r="BG432" s="121" t="e">
        <f t="shared" si="351"/>
        <v>#DIV/0!</v>
      </c>
      <c r="BH432" s="120">
        <f t="shared" si="352"/>
        <v>0.4352236493584668</v>
      </c>
      <c r="BI432" s="120">
        <f t="shared" si="353"/>
        <v>1.0854818297026312</v>
      </c>
      <c r="BJ432" s="120">
        <f>SUM(L432:M432)*'[12]Yellow Grease Complex'!$BH$119/S432</f>
        <v>0</v>
      </c>
      <c r="BK432" s="120">
        <f>SUM(L432:M432)*'[12]Yellow Grease Complex'!$BH$120/S432</f>
        <v>0</v>
      </c>
      <c r="BL432" s="120">
        <f t="shared" si="335"/>
        <v>0.15147744924537113</v>
      </c>
      <c r="BM432" s="120">
        <f t="shared" si="336"/>
        <v>0.42351711319266455</v>
      </c>
      <c r="BN432" s="4">
        <f t="shared" si="364"/>
        <v>-32.854755678013362</v>
      </c>
      <c r="BO432" s="109">
        <f t="shared" si="324"/>
        <v>0.14889891779589826</v>
      </c>
      <c r="BP432" s="109">
        <f t="shared" si="324"/>
        <v>5.9700981274288495E-2</v>
      </c>
      <c r="BQ432" s="109">
        <f t="shared" si="325"/>
        <v>0.48071698288665538</v>
      </c>
      <c r="BR432" s="109">
        <f t="shared" si="334"/>
        <v>1.2268947844076986E-2</v>
      </c>
      <c r="BS432" s="109">
        <f t="shared" si="334"/>
        <v>5.497257782403752E-2</v>
      </c>
      <c r="BT432" s="109">
        <f t="shared" si="334"/>
        <v>1.8778505785360604E-2</v>
      </c>
      <c r="BU432" s="109" cm="1">
        <f t="array" ref="BU432">SUM(K432:M432/$P432)</f>
        <v>0.19690009147679854</v>
      </c>
    </row>
    <row r="433" spans="1:73">
      <c r="A433" s="30">
        <v>49157</v>
      </c>
      <c r="B433" s="132">
        <f t="shared" si="333"/>
        <v>145.15482733444256</v>
      </c>
      <c r="C433" s="132">
        <f t="shared" si="358"/>
        <v>50.208950505488481</v>
      </c>
      <c r="D433" s="132">
        <f t="shared" si="379"/>
        <v>2.3676821963434305E-2</v>
      </c>
      <c r="E433" s="132">
        <f t="shared" si="379"/>
        <v>0</v>
      </c>
      <c r="F433" s="132">
        <f t="shared" si="376"/>
        <v>389.33737554298142</v>
      </c>
      <c r="G433" s="132">
        <f t="shared" si="359"/>
        <v>0</v>
      </c>
      <c r="H433" s="132">
        <f t="shared" si="380"/>
        <v>12.896429842048372</v>
      </c>
      <c r="I433" s="132">
        <f t="shared" si="380"/>
        <v>49.173694265868988</v>
      </c>
      <c r="J433" s="132">
        <f t="shared" si="380"/>
        <v>17.587732692107377</v>
      </c>
      <c r="K433" s="132">
        <f t="shared" si="380"/>
        <v>17.23630256002853</v>
      </c>
      <c r="L433" s="132">
        <f t="shared" si="380"/>
        <v>40.78803228622975</v>
      </c>
      <c r="M433" s="132">
        <f t="shared" si="330"/>
        <v>109.09878496912457</v>
      </c>
      <c r="N433" s="132">
        <v>15</v>
      </c>
      <c r="O433" s="132">
        <f t="shared" si="331"/>
        <v>12.356211176513876</v>
      </c>
      <c r="P433" s="132">
        <f t="shared" si="320"/>
        <v>858.86201799679725</v>
      </c>
      <c r="Q433" s="144">
        <f t="shared" si="318"/>
        <v>7.3971005824002205</v>
      </c>
      <c r="R433" s="135">
        <f t="shared" si="377"/>
        <v>1847.3333333333305</v>
      </c>
      <c r="S433" s="141">
        <f>[3]Biodiesel!$Z26</f>
        <v>116.10792748178538</v>
      </c>
      <c r="T433" s="142">
        <f t="shared" si="381"/>
        <v>45.968464354107212</v>
      </c>
      <c r="U433" s="142">
        <f t="shared" si="381"/>
        <v>59.32551449173495</v>
      </c>
      <c r="V433" s="141">
        <f t="shared" si="321"/>
        <v>26.116296784841275</v>
      </c>
      <c r="W433" s="143">
        <f t="shared" si="322"/>
        <v>3.0566046296117406</v>
      </c>
      <c r="X433" s="143">
        <f t="shared" si="323"/>
        <v>105.29397884584216</v>
      </c>
      <c r="Y433" s="114">
        <f t="shared" si="339"/>
        <v>-5.740553999897624E-2</v>
      </c>
      <c r="Z433" s="102">
        <f>V433/(X434/31)</f>
        <v>7.6656413714383431</v>
      </c>
      <c r="AC433" s="54" t="e">
        <f t="shared" si="340"/>
        <v>#DIV/0!</v>
      </c>
      <c r="AD433" s="54">
        <f t="shared" si="341"/>
        <v>-2.5807763053476984E-2</v>
      </c>
      <c r="AE433" s="54">
        <f t="shared" si="342"/>
        <v>0.11427674090458437</v>
      </c>
      <c r="AF433" s="54">
        <f t="shared" si="337"/>
        <v>0.99346222457549316</v>
      </c>
      <c r="AH433" s="115">
        <f t="shared" si="366"/>
        <v>439.57000287043331</v>
      </c>
      <c r="AI433" s="116">
        <f t="shared" si="367"/>
        <v>14.652333429014444</v>
      </c>
      <c r="AJ433" s="109">
        <f t="shared" si="368"/>
        <v>-6.4177002155726526E-2</v>
      </c>
      <c r="AK433" s="117">
        <f t="shared" si="369"/>
        <v>50.232627327451915</v>
      </c>
      <c r="AL433" s="116">
        <f t="shared" si="370"/>
        <v>1.6744209109150638</v>
      </c>
      <c r="AM433" s="109">
        <f t="shared" si="371"/>
        <v>-0.1572162597760336</v>
      </c>
      <c r="AN433" s="117">
        <f t="shared" si="372"/>
        <v>246.78097661540755</v>
      </c>
      <c r="AO433" s="114">
        <f t="shared" si="338"/>
        <v>0.45331772436632922</v>
      </c>
      <c r="AP433" s="114">
        <f t="shared" si="373"/>
        <v>0.68081346939603082</v>
      </c>
      <c r="AQ433" s="114">
        <f t="shared" si="374"/>
        <v>0.2873348354500499</v>
      </c>
      <c r="AR433" s="72">
        <f t="shared" si="375"/>
        <v>1367.0772106726342</v>
      </c>
      <c r="AS433" s="117">
        <f t="shared" si="378"/>
        <v>480.25612266069629</v>
      </c>
      <c r="AT433" s="118">
        <f t="shared" si="317"/>
        <v>0.76241620056343795</v>
      </c>
      <c r="AX433" s="119">
        <f t="shared" si="343"/>
        <v>3.7454170155414639</v>
      </c>
      <c r="AY433" s="109">
        <f t="shared" si="344"/>
        <v>-3.8636248098202874E-2</v>
      </c>
      <c r="AZ433" s="120">
        <f t="shared" si="345"/>
        <v>-8.4201218311458437E-2</v>
      </c>
      <c r="BA433" s="116">
        <f t="shared" si="346"/>
        <v>12.97791251809938</v>
      </c>
      <c r="BB433" s="109">
        <f t="shared" si="347"/>
        <v>-5.0655222629109931E-2</v>
      </c>
      <c r="BC433" s="120">
        <f t="shared" si="348"/>
        <v>4.2805912629615648</v>
      </c>
      <c r="BD433" s="120">
        <f t="shared" si="349"/>
        <v>4.1746926812785272</v>
      </c>
      <c r="BE433" s="120">
        <f t="shared" si="350"/>
        <v>3.3532368029225168</v>
      </c>
      <c r="BF433" s="121"/>
      <c r="BG433" s="121" t="e">
        <f t="shared" si="351"/>
        <v>#DIV/0!</v>
      </c>
      <c r="BH433" s="120">
        <f t="shared" si="352"/>
        <v>0.43243344011428581</v>
      </c>
      <c r="BI433" s="120">
        <f t="shared" si="353"/>
        <v>1.2501715471341435</v>
      </c>
      <c r="BJ433" s="120">
        <f>SUM(L433:M433)*'[12]Yellow Grease Complex'!$BH$119/S433</f>
        <v>0</v>
      </c>
      <c r="BK433" s="120">
        <f>SUM(L433:M433)*'[12]Yellow Grease Complex'!$BH$120/S433</f>
        <v>0</v>
      </c>
      <c r="BL433" s="120">
        <f t="shared" si="335"/>
        <v>0.11958809460307165</v>
      </c>
      <c r="BM433" s="120">
        <f t="shared" si="336"/>
        <v>0.4252004448209602</v>
      </c>
      <c r="BN433" s="4">
        <f t="shared" si="364"/>
        <v>-30.733444683682364</v>
      </c>
      <c r="BO433" s="109">
        <f t="shared" si="324"/>
        <v>0.16900832065318303</v>
      </c>
      <c r="BP433" s="109">
        <f t="shared" si="324"/>
        <v>5.8459856709690602E-2</v>
      </c>
      <c r="BQ433" s="109">
        <f t="shared" si="325"/>
        <v>0.45331772436632922</v>
      </c>
      <c r="BR433" s="109">
        <f t="shared" si="334"/>
        <v>1.5015717975429744E-2</v>
      </c>
      <c r="BS433" s="109">
        <f t="shared" si="334"/>
        <v>5.7254475381926087E-2</v>
      </c>
      <c r="BT433" s="109">
        <f t="shared" si="334"/>
        <v>2.0477949104244778E-2</v>
      </c>
      <c r="BU433" s="109" cm="1">
        <f t="array" ref="BU433">SUM(K433:M433/$P433)</f>
        <v>0.19458669298844933</v>
      </c>
    </row>
    <row r="434" spans="1:73" ht="12" thickBot="1">
      <c r="A434" s="111">
        <v>49188</v>
      </c>
      <c r="B434" s="136">
        <f t="shared" si="333"/>
        <v>122.04958522901559</v>
      </c>
      <c r="C434" s="136">
        <f t="shared" si="358"/>
        <v>41.538285985547013</v>
      </c>
      <c r="D434" s="136">
        <f t="shared" si="379"/>
        <v>0</v>
      </c>
      <c r="E434" s="136">
        <f t="shared" si="379"/>
        <v>0</v>
      </c>
      <c r="F434" s="136">
        <f t="shared" si="376"/>
        <v>405.20396861262338</v>
      </c>
      <c r="G434" s="136">
        <f t="shared" si="359"/>
        <v>0</v>
      </c>
      <c r="H434" s="132">
        <f t="shared" si="380"/>
        <v>13.508525402299592</v>
      </c>
      <c r="I434" s="136">
        <f t="shared" si="380"/>
        <v>47.155205779269373</v>
      </c>
      <c r="J434" s="132">
        <f t="shared" si="380"/>
        <v>13.262453693182479</v>
      </c>
      <c r="K434" s="136">
        <f t="shared" si="380"/>
        <v>17.540410373149353</v>
      </c>
      <c r="L434" s="136">
        <f t="shared" si="380"/>
        <v>46.242447370634252</v>
      </c>
      <c r="M434" s="136">
        <f t="shared" si="330"/>
        <v>103.69393074928608</v>
      </c>
      <c r="N434" s="132">
        <v>15</v>
      </c>
      <c r="O434" s="136">
        <f t="shared" si="331"/>
        <v>3.9242715778199213</v>
      </c>
      <c r="P434" s="136">
        <f t="shared" si="320"/>
        <v>829.11908477282702</v>
      </c>
      <c r="Q434" s="144">
        <f t="shared" si="318"/>
        <v>7.4762011495651199</v>
      </c>
      <c r="R434" s="135">
        <f t="shared" si="377"/>
        <v>1847.3333333333305</v>
      </c>
      <c r="S434" s="141">
        <f>[3]Biodiesel!$Z27</f>
        <v>110.9011205271083</v>
      </c>
      <c r="T434" s="142">
        <f t="shared" si="381"/>
        <v>45.806593112496799</v>
      </c>
      <c r="U434" s="142">
        <f t="shared" si="381"/>
        <v>59.808209498360164</v>
      </c>
      <c r="V434" s="141">
        <f t="shared" si="321"/>
        <v>28.840131272632693</v>
      </c>
      <c r="W434" s="143">
        <f t="shared" si="322"/>
        <v>2.723834487791418</v>
      </c>
      <c r="X434" s="143">
        <f t="shared" si="323"/>
        <v>105.61480261085697</v>
      </c>
      <c r="Y434" s="114">
        <f t="shared" si="339"/>
        <v>-5.4622896551546396E-2</v>
      </c>
      <c r="Z434" s="102">
        <f>V434/(X435/30)</f>
        <v>7.7476916642322555</v>
      </c>
      <c r="AC434" s="54" t="e">
        <f t="shared" si="340"/>
        <v>#DIV/0!</v>
      </c>
      <c r="AD434" s="54">
        <f t="shared" si="341"/>
        <v>-2.5822894787910222E-2</v>
      </c>
      <c r="AE434" s="54">
        <f t="shared" si="342"/>
        <v>9.2980427882088976E-2</v>
      </c>
      <c r="AF434" s="54">
        <f t="shared" si="337"/>
        <v>0.98295108076746507</v>
      </c>
      <c r="AH434" s="115">
        <f t="shared" si="366"/>
        <v>446.7422545981704</v>
      </c>
      <c r="AI434" s="116">
        <f t="shared" si="367"/>
        <v>14.89140848660568</v>
      </c>
      <c r="AJ434" s="109">
        <f t="shared" si="368"/>
        <v>-5.9287614926167631E-2</v>
      </c>
      <c r="AK434" s="117">
        <f t="shared" si="369"/>
        <v>41.538285985547013</v>
      </c>
      <c r="AL434" s="116">
        <f t="shared" si="370"/>
        <v>1.3846095328515671</v>
      </c>
      <c r="AM434" s="109">
        <f t="shared" si="371"/>
        <v>-0.15720965029304701</v>
      </c>
      <c r="AN434" s="117">
        <f t="shared" si="372"/>
        <v>241.40297336782112</v>
      </c>
      <c r="AO434" s="114">
        <f t="shared" si="338"/>
        <v>0.48871624843088313</v>
      </c>
      <c r="AP434" s="114">
        <f t="shared" si="373"/>
        <v>0.68601947569815147</v>
      </c>
      <c r="AQ434" s="114">
        <f t="shared" si="374"/>
        <v>0.29115597240650165</v>
      </c>
      <c r="AR434" s="72">
        <f t="shared" si="375"/>
        <v>1349.296966413151</v>
      </c>
      <c r="AS434" s="117">
        <f t="shared" si="378"/>
        <v>498.03636692017949</v>
      </c>
      <c r="AT434" s="118">
        <f t="shared" si="317"/>
        <v>0.76245921048195464</v>
      </c>
      <c r="AX434" s="119">
        <f t="shared" si="343"/>
        <v>3.5774555008744615</v>
      </c>
      <c r="AY434" s="109">
        <f t="shared" si="344"/>
        <v>-3.8547679278204461E-2</v>
      </c>
      <c r="AZ434" s="120">
        <f t="shared" si="345"/>
        <v>-8.4028789714273078E-2</v>
      </c>
      <c r="BA434" s="116">
        <f t="shared" si="346"/>
        <v>13.506798953754112</v>
      </c>
      <c r="BB434" s="109">
        <f t="shared" si="347"/>
        <v>-4.7948049614118804E-2</v>
      </c>
      <c r="BC434" s="120">
        <f t="shared" si="348"/>
        <v>4.4968528841138511</v>
      </c>
      <c r="BD434" s="120">
        <f t="shared" si="349"/>
        <v>4.2299208402084947</v>
      </c>
      <c r="BE434" s="120">
        <f t="shared" si="350"/>
        <v>3.6537409783301213</v>
      </c>
      <c r="BF434" s="121"/>
      <c r="BG434" s="121" t="e">
        <f t="shared" si="351"/>
        <v>#DIV/0!</v>
      </c>
      <c r="BH434" s="120">
        <f t="shared" si="352"/>
        <v>0.37455244625227685</v>
      </c>
      <c r="BI434" s="120">
        <f t="shared" si="353"/>
        <v>1.1005261682561827</v>
      </c>
      <c r="BJ434" s="120">
        <f>SUM(L434:M434)*'[12]Yellow Grease Complex'!$BH$119/S434</f>
        <v>0</v>
      </c>
      <c r="BK434" s="120">
        <f>SUM(L434:M434)*'[12]Yellow Grease Complex'!$BH$120/S434</f>
        <v>0</v>
      </c>
      <c r="BL434" s="120">
        <f t="shared" si="335"/>
        <v>0.11245417678579277</v>
      </c>
      <c r="BM434" s="120">
        <f t="shared" si="336"/>
        <v>0.37062488406082439</v>
      </c>
      <c r="BN434" s="4">
        <f t="shared" si="364"/>
        <v>-31.692858520566688</v>
      </c>
      <c r="BO434" s="109">
        <f t="shared" si="324"/>
        <v>0.14720392699977031</v>
      </c>
      <c r="BP434" s="109">
        <f t="shared" si="324"/>
        <v>5.009930026749803E-2</v>
      </c>
      <c r="BQ434" s="109">
        <f t="shared" si="325"/>
        <v>0.48871624843088313</v>
      </c>
      <c r="BR434" s="109">
        <f t="shared" si="334"/>
        <v>1.6292623882853734E-2</v>
      </c>
      <c r="BS434" s="109">
        <f t="shared" si="334"/>
        <v>5.6873863652758129E-2</v>
      </c>
      <c r="BT434" s="109">
        <f t="shared" si="334"/>
        <v>1.5995836951233973E-2</v>
      </c>
      <c r="BU434" s="109" cm="1">
        <f t="array" ref="BU434">SUM(K434:M434/$P434)</f>
        <v>0.20199364791965582</v>
      </c>
    </row>
    <row r="435" spans="1:73">
      <c r="A435" s="84">
        <v>49218</v>
      </c>
      <c r="B435" s="139">
        <f t="shared" si="333"/>
        <v>123.68602771376155</v>
      </c>
      <c r="C435" s="139">
        <f t="shared" si="358"/>
        <v>40.189279690503504</v>
      </c>
      <c r="D435" s="139">
        <f t="shared" si="379"/>
        <v>0</v>
      </c>
      <c r="E435" s="139">
        <f t="shared" si="379"/>
        <v>0</v>
      </c>
      <c r="F435" s="139">
        <f t="shared" si="376"/>
        <v>404.89728393640047</v>
      </c>
      <c r="G435" s="139">
        <f t="shared" si="359"/>
        <v>0</v>
      </c>
      <c r="H435" s="139">
        <f t="shared" si="380"/>
        <v>12.81308665438679</v>
      </c>
      <c r="I435" s="139">
        <f t="shared" si="380"/>
        <v>42.754710885498049</v>
      </c>
      <c r="J435" s="139">
        <f t="shared" si="380"/>
        <v>12.972539144333895</v>
      </c>
      <c r="K435" s="139">
        <f t="shared" si="380"/>
        <v>18.086632149045005</v>
      </c>
      <c r="L435" s="139">
        <f t="shared" si="380"/>
        <v>64.510638468695859</v>
      </c>
      <c r="M435" s="139">
        <f>$P435*AVERAGE(M423/$P423,M411/$P411,M399/$P399,M387/$P387,M375/$P375)*1.15</f>
        <v>92.85571962509529</v>
      </c>
      <c r="N435" s="139">
        <v>15</v>
      </c>
      <c r="O435" s="139">
        <f t="shared" si="331"/>
        <v>10.280896513513712</v>
      </c>
      <c r="P435" s="139">
        <f t="shared" si="320"/>
        <v>838.04681478123405</v>
      </c>
      <c r="Q435" s="140">
        <f t="shared" ref="Q435:Q485" si="382">AVERAGE(Q411/$Q$639,Q423/$Q$640,Q375/$Q$636,Q387/$Q$637,Q399/$Q$638)*$Q$645*0.975</f>
        <v>7.2647200070575293</v>
      </c>
      <c r="R435" s="135">
        <f t="shared" si="377"/>
        <v>1847.3333333333305</v>
      </c>
      <c r="S435" s="141">
        <f>[3]Biodiesel!$Z28</f>
        <v>115.35844657014839</v>
      </c>
      <c r="T435" s="142">
        <f t="shared" si="381"/>
        <v>48.260436930031339</v>
      </c>
      <c r="U435" s="142">
        <f t="shared" si="381"/>
        <v>63.412042522558835</v>
      </c>
      <c r="V435" s="141">
        <f t="shared" si="321"/>
        <v>28.246731936308734</v>
      </c>
      <c r="W435" s="143">
        <f t="shared" si="322"/>
        <v>-0.59339933632395869</v>
      </c>
      <c r="X435" s="143">
        <f t="shared" si="323"/>
        <v>111.67247945259018</v>
      </c>
      <c r="Y435" s="114">
        <f t="shared" si="339"/>
        <v>-5.1563740644458789E-2</v>
      </c>
      <c r="Z435" s="102">
        <f>V435/(X436/31)</f>
        <v>8.3832204509602519</v>
      </c>
      <c r="AC435" s="54" t="e">
        <f t="shared" si="340"/>
        <v>#DIV/0!</v>
      </c>
      <c r="AD435" s="54">
        <f t="shared" si="341"/>
        <v>-1.2845633624880559E-4</v>
      </c>
      <c r="AE435" s="54">
        <f t="shared" si="342"/>
        <v>9.0295423350933518E-2</v>
      </c>
      <c r="AF435" s="54">
        <f t="shared" si="337"/>
        <v>1.0115654826147251</v>
      </c>
      <c r="AH435" s="115">
        <f t="shared" si="366"/>
        <v>445.08656362690397</v>
      </c>
      <c r="AI435" s="116">
        <f t="shared" si="367"/>
        <v>14.836218787563466</v>
      </c>
      <c r="AJ435" s="109">
        <f t="shared" si="368"/>
        <v>-7.1205267944911332E-2</v>
      </c>
      <c r="AK435" s="117">
        <f t="shared" si="369"/>
        <v>40.189279690503504</v>
      </c>
      <c r="AL435" s="116">
        <f t="shared" si="370"/>
        <v>1.3396426563501167</v>
      </c>
      <c r="AM435" s="109">
        <f t="shared" si="371"/>
        <v>-0.13480743290302455</v>
      </c>
      <c r="AN435" s="117">
        <f t="shared" si="372"/>
        <v>243.99332692705485</v>
      </c>
      <c r="AO435" s="114">
        <f t="shared" si="338"/>
        <v>0.48314399242970207</v>
      </c>
      <c r="AP435" s="114">
        <f t="shared" si="373"/>
        <v>0.67868832779841703</v>
      </c>
      <c r="AQ435" s="114">
        <f t="shared" si="374"/>
        <v>0.29114522318272579</v>
      </c>
      <c r="AR435" s="72">
        <f t="shared" si="375"/>
        <v>1358.2526773581988</v>
      </c>
      <c r="AS435" s="117">
        <f t="shared" si="378"/>
        <v>489.08065597513178</v>
      </c>
      <c r="AT435" s="118">
        <f t="shared" si="317"/>
        <v>0.7624980020694232</v>
      </c>
      <c r="AX435" s="119">
        <f t="shared" si="343"/>
        <v>3.7212402119402705</v>
      </c>
      <c r="AY435" s="109">
        <f t="shared" si="344"/>
        <v>-3.8586351221105319E-2</v>
      </c>
      <c r="AZ435" s="120">
        <f t="shared" si="345"/>
        <v>-8.7979621584587164E-2</v>
      </c>
      <c r="BA435" s="116">
        <f t="shared" si="346"/>
        <v>13.496576131213349</v>
      </c>
      <c r="BB435" s="109">
        <f t="shared" si="347"/>
        <v>-6.4378349084737274E-2</v>
      </c>
      <c r="BC435" s="120">
        <f t="shared" si="348"/>
        <v>-4.8528430018411228E-2</v>
      </c>
      <c r="BD435" s="120">
        <f t="shared" si="349"/>
        <v>3.9856423517117534</v>
      </c>
      <c r="BE435" s="120">
        <f t="shared" si="350"/>
        <v>3.5099058280937081</v>
      </c>
      <c r="BF435" s="121"/>
      <c r="BG435" s="121" t="e">
        <f t="shared" si="351"/>
        <v>#DIV/0!</v>
      </c>
      <c r="BH435" s="120">
        <f t="shared" si="352"/>
        <v>0.34838610336231235</v>
      </c>
      <c r="BI435" s="120">
        <f t="shared" si="353"/>
        <v>1.0721887420575591</v>
      </c>
      <c r="BJ435" s="120">
        <f>SUM(L435:M435)*'[12]Yellow Grease Complex'!$BH$119/S435</f>
        <v>0</v>
      </c>
      <c r="BK435" s="120">
        <f>SUM(L435:M435)*'[12]Yellow Grease Complex'!$BH$120/S435</f>
        <v>0</v>
      </c>
      <c r="BL435" s="120">
        <f t="shared" si="335"/>
        <v>0.21456214226963088</v>
      </c>
      <c r="BM435" s="120">
        <f t="shared" si="336"/>
        <v>0.41872235206554209</v>
      </c>
      <c r="BN435" s="4">
        <f t="shared" si="364"/>
        <v>-32.112561878374208</v>
      </c>
      <c r="BO435" s="109">
        <f t="shared" si="324"/>
        <v>0.14758844676958635</v>
      </c>
      <c r="BP435" s="109">
        <f t="shared" si="324"/>
        <v>4.79558885991287E-2</v>
      </c>
      <c r="BQ435" s="109">
        <f t="shared" si="325"/>
        <v>0.48314399242970207</v>
      </c>
      <c r="BR435" s="109">
        <f t="shared" si="334"/>
        <v>1.5289225408883098E-2</v>
      </c>
      <c r="BS435" s="109">
        <f t="shared" si="334"/>
        <v>5.1017091326406215E-2</v>
      </c>
      <c r="BT435" s="109">
        <f t="shared" si="334"/>
        <v>1.5479492213952607E-2</v>
      </c>
      <c r="BU435" s="109" cm="1">
        <f t="array" ref="BU435">SUM(K435:M435/$P435)</f>
        <v>0.20935941423348392</v>
      </c>
    </row>
    <row r="436" spans="1:73">
      <c r="A436" s="30">
        <v>49249</v>
      </c>
      <c r="B436" s="132">
        <f t="shared" si="333"/>
        <v>107.95444813224297</v>
      </c>
      <c r="C436" s="132">
        <f t="shared" si="358"/>
        <v>43.793471997273393</v>
      </c>
      <c r="D436" s="132">
        <f t="shared" si="379"/>
        <v>0</v>
      </c>
      <c r="E436" s="132">
        <f t="shared" si="379"/>
        <v>0</v>
      </c>
      <c r="F436" s="132">
        <f t="shared" si="376"/>
        <v>361.48625101104074</v>
      </c>
      <c r="G436" s="132">
        <f t="shared" si="359"/>
        <v>0</v>
      </c>
      <c r="H436" s="132">
        <f t="shared" si="380"/>
        <v>13.270734573183534</v>
      </c>
      <c r="I436" s="132">
        <f t="shared" si="380"/>
        <v>45.488383337787333</v>
      </c>
      <c r="J436" s="132">
        <f t="shared" si="380"/>
        <v>23.309204605848457</v>
      </c>
      <c r="K436" s="132">
        <f t="shared" si="380"/>
        <v>20.105137530011326</v>
      </c>
      <c r="L436" s="132">
        <f t="shared" si="380"/>
        <v>68.837328464789252</v>
      </c>
      <c r="M436" s="132">
        <f t="shared" ref="M436:M446" si="383">$P436*AVERAGE(M424/$P424,M412/$P412,M400/$P400,M388/$P388,M376/$P376)*1.15</f>
        <v>96.836431493415034</v>
      </c>
      <c r="N436" s="132">
        <v>15</v>
      </c>
      <c r="O436" s="132">
        <f t="shared" si="331"/>
        <v>9.0384428595102619</v>
      </c>
      <c r="P436" s="132">
        <f t="shared" si="320"/>
        <v>805.11983400510235</v>
      </c>
      <c r="Q436" s="144">
        <f t="shared" si="382"/>
        <v>7.4111596379638165</v>
      </c>
      <c r="R436" s="135">
        <f t="shared" si="377"/>
        <v>1847.3333333333305</v>
      </c>
      <c r="S436" s="141">
        <f>[3]Biodiesel!$Z29</f>
        <v>108.63614782777847</v>
      </c>
      <c r="T436" s="142">
        <f t="shared" si="381"/>
        <v>45.334537150228783</v>
      </c>
      <c r="U436" s="142">
        <f t="shared" si="381"/>
        <v>59.118005300240846</v>
      </c>
      <c r="V436" s="141">
        <f t="shared" si="321"/>
        <v>25.669073642195954</v>
      </c>
      <c r="W436" s="143">
        <f t="shared" si="322"/>
        <v>-2.5776582941127799</v>
      </c>
      <c r="X436" s="143">
        <f t="shared" si="323"/>
        <v>104.45254245046962</v>
      </c>
      <c r="Y436" s="114">
        <f t="shared" si="339"/>
        <v>-6.8038047394784029E-2</v>
      </c>
      <c r="Z436" s="102">
        <f>V436/(X437/30)</f>
        <v>6.2544772590477526</v>
      </c>
      <c r="AC436" s="54" t="e">
        <f t="shared" si="340"/>
        <v>#DIV/0!</v>
      </c>
      <c r="AD436" s="54">
        <f t="shared" si="341"/>
        <v>-1.4811367542588716E-4</v>
      </c>
      <c r="AE436" s="54">
        <f t="shared" si="342"/>
        <v>0.10805739717793626</v>
      </c>
      <c r="AF436" s="54">
        <f t="shared" si="337"/>
        <v>0.9915776152433593</v>
      </c>
      <c r="AH436" s="115">
        <f t="shared" si="366"/>
        <v>405.27972300831414</v>
      </c>
      <c r="AI436" s="116">
        <f t="shared" si="367"/>
        <v>13.509324100277137</v>
      </c>
      <c r="AJ436" s="109">
        <f t="shared" si="368"/>
        <v>-7.5342630531115784E-2</v>
      </c>
      <c r="AK436" s="117">
        <f t="shared" si="369"/>
        <v>43.793471997273393</v>
      </c>
      <c r="AL436" s="116">
        <f t="shared" si="370"/>
        <v>1.4597823999091131</v>
      </c>
      <c r="AM436" s="109">
        <f t="shared" si="371"/>
        <v>-0.13471730758964384</v>
      </c>
      <c r="AN436" s="117">
        <f t="shared" si="372"/>
        <v>267.84722000503496</v>
      </c>
      <c r="AO436" s="114">
        <f t="shared" si="338"/>
        <v>0.44898440672217976</v>
      </c>
      <c r="AP436" s="114">
        <f t="shared" si="373"/>
        <v>0.63746308246742878</v>
      </c>
      <c r="AQ436" s="114">
        <f t="shared" si="374"/>
        <v>0.33267994240387511</v>
      </c>
      <c r="AR436" s="72">
        <f t="shared" si="375"/>
        <v>1321.7397985713046</v>
      </c>
      <c r="AS436" s="117">
        <f t="shared" si="378"/>
        <v>525.59353476202591</v>
      </c>
      <c r="AT436" s="118">
        <f t="shared" ref="AT436:AT485" si="384">AVERAGE(AT376:AT435)</f>
        <v>0.76253253785677289</v>
      </c>
      <c r="AX436" s="119">
        <f t="shared" si="343"/>
        <v>3.5043918654122086</v>
      </c>
      <c r="AY436" s="109">
        <f t="shared" si="344"/>
        <v>-3.8453334329438538E-2</v>
      </c>
      <c r="AZ436" s="120">
        <f t="shared" si="345"/>
        <v>-7.9236576142280857E-2</v>
      </c>
      <c r="BA436" s="116">
        <f t="shared" si="346"/>
        <v>12.049541700368025</v>
      </c>
      <c r="BB436" s="109">
        <f t="shared" si="347"/>
        <v>-6.7591463804891116E-2</v>
      </c>
      <c r="BC436" s="120">
        <f t="shared" si="348"/>
        <v>-4.3291155019497651E-2</v>
      </c>
      <c r="BD436" s="120">
        <f t="shared" si="349"/>
        <v>3.8800369383109445</v>
      </c>
      <c r="BE436" s="120">
        <f t="shared" si="350"/>
        <v>3.3274951131745487</v>
      </c>
      <c r="BF436" s="121"/>
      <c r="BG436" s="121" t="e">
        <f t="shared" si="351"/>
        <v>#DIV/0!</v>
      </c>
      <c r="BH436" s="120">
        <f t="shared" si="352"/>
        <v>0.40312062672453597</v>
      </c>
      <c r="BI436" s="120">
        <f t="shared" si="353"/>
        <v>0.993724927575523</v>
      </c>
      <c r="BJ436" s="120">
        <f>SUM(L436:M436)*'[12]Yellow Grease Complex'!$BH$119/S436</f>
        <v>0</v>
      </c>
      <c r="BK436" s="120">
        <f>SUM(L436:M436)*'[12]Yellow Grease Complex'!$BH$120/S436</f>
        <v>0</v>
      </c>
      <c r="BL436" s="120">
        <f t="shared" si="335"/>
        <v>0.1799746713009078</v>
      </c>
      <c r="BM436" s="120">
        <f t="shared" si="336"/>
        <v>0.44924994812794844</v>
      </c>
      <c r="BN436" s="4">
        <f t="shared" si="364"/>
        <v>-29.885395301663721</v>
      </c>
      <c r="BO436" s="109">
        <f t="shared" si="324"/>
        <v>0.1340849443432775</v>
      </c>
      <c r="BP436" s="109">
        <f t="shared" si="324"/>
        <v>5.4393731401971471E-2</v>
      </c>
      <c r="BQ436" s="109">
        <f t="shared" si="325"/>
        <v>0.44898440672217976</v>
      </c>
      <c r="BR436" s="109">
        <f t="shared" si="334"/>
        <v>1.6482930878957122E-2</v>
      </c>
      <c r="BS436" s="109">
        <f t="shared" si="334"/>
        <v>5.6498897948524585E-2</v>
      </c>
      <c r="BT436" s="109">
        <f t="shared" si="334"/>
        <v>2.8951223931344285E-2</v>
      </c>
      <c r="BU436" s="109" cm="1">
        <f t="array" ref="BU436">SUM(K436:M436/$P436)</f>
        <v>0.23074688964504914</v>
      </c>
    </row>
    <row r="437" spans="1:73">
      <c r="A437" s="30">
        <v>49279</v>
      </c>
      <c r="B437" s="132">
        <f t="shared" si="333"/>
        <v>133.63154596210094</v>
      </c>
      <c r="C437" s="132">
        <f t="shared" si="358"/>
        <v>50.179824821639571</v>
      </c>
      <c r="D437" s="132">
        <f t="shared" si="379"/>
        <v>0</v>
      </c>
      <c r="E437" s="132">
        <f t="shared" si="379"/>
        <v>0</v>
      </c>
      <c r="F437" s="132">
        <f t="shared" si="376"/>
        <v>404.66186051539262</v>
      </c>
      <c r="G437" s="132">
        <f t="shared" si="359"/>
        <v>0</v>
      </c>
      <c r="H437" s="132">
        <f t="shared" si="380"/>
        <v>12.596497518301369</v>
      </c>
      <c r="I437" s="132">
        <f t="shared" si="380"/>
        <v>62.09869990978045</v>
      </c>
      <c r="J437" s="132">
        <f t="shared" si="380"/>
        <v>24.877449960869932</v>
      </c>
      <c r="K437" s="132">
        <f t="shared" si="380"/>
        <v>20.927489685903197</v>
      </c>
      <c r="L437" s="132">
        <f t="shared" si="380"/>
        <v>74.481014243218411</v>
      </c>
      <c r="M437" s="132">
        <f t="shared" si="383"/>
        <v>124.11989166145911</v>
      </c>
      <c r="N437" s="132">
        <v>15</v>
      </c>
      <c r="O437" s="132">
        <f t="shared" si="331"/>
        <v>26.225665117051587</v>
      </c>
      <c r="P437" s="132">
        <f t="shared" si="320"/>
        <v>948.79993939571727</v>
      </c>
      <c r="Q437" s="144">
        <f t="shared" si="382"/>
        <v>6.8640458524348782</v>
      </c>
      <c r="R437" s="135">
        <f t="shared" si="377"/>
        <v>1847.3333333333305</v>
      </c>
      <c r="S437" s="141">
        <f>[3]Biodiesel!$Z30</f>
        <v>138.22750602097889</v>
      </c>
      <c r="T437" s="142">
        <f t="shared" si="381"/>
        <v>53.907523994891129</v>
      </c>
      <c r="U437" s="142">
        <f t="shared" si="381"/>
        <v>69.215828664500023</v>
      </c>
      <c r="V437" s="141">
        <f t="shared" si="321"/>
        <v>22.331018833078215</v>
      </c>
      <c r="W437" s="143">
        <f t="shared" si="322"/>
        <v>-3.3380548091177396</v>
      </c>
      <c r="X437" s="143">
        <f t="shared" si="323"/>
        <v>123.12335265939114</v>
      </c>
      <c r="Y437" s="114">
        <f t="shared" si="339"/>
        <v>-0.1099957157552558</v>
      </c>
      <c r="Z437" s="102">
        <f>V437/(X438/31)</f>
        <v>7.8758218771425721</v>
      </c>
      <c r="AC437" s="54" t="e">
        <f t="shared" si="340"/>
        <v>#DIV/0!</v>
      </c>
      <c r="AD437" s="54">
        <f t="shared" si="341"/>
        <v>-7.6607125599648107E-5</v>
      </c>
      <c r="AE437" s="54">
        <f t="shared" si="342"/>
        <v>0.11032371578796021</v>
      </c>
      <c r="AF437" s="54">
        <f t="shared" si="337"/>
        <v>1.0706134775299012</v>
      </c>
      <c r="AH437" s="115">
        <f t="shared" si="366"/>
        <v>454.84168533703217</v>
      </c>
      <c r="AI437" s="116">
        <f t="shared" si="367"/>
        <v>15.161389511234406</v>
      </c>
      <c r="AJ437" s="109">
        <f t="shared" si="368"/>
        <v>-0.12554686332751219</v>
      </c>
      <c r="AK437" s="117">
        <f t="shared" si="369"/>
        <v>50.179824821639571</v>
      </c>
      <c r="AL437" s="116">
        <f t="shared" si="370"/>
        <v>1.6726608273879857</v>
      </c>
      <c r="AM437" s="109">
        <f t="shared" si="371"/>
        <v>-0.17898162130981921</v>
      </c>
      <c r="AN437" s="117">
        <f t="shared" si="372"/>
        <v>319.10104297953251</v>
      </c>
      <c r="AO437" s="114">
        <f t="shared" si="338"/>
        <v>0.42649861547537449</v>
      </c>
      <c r="AP437" s="114">
        <f t="shared" si="373"/>
        <v>0.62022899334703463</v>
      </c>
      <c r="AQ437" s="114">
        <f t="shared" si="374"/>
        <v>0.33632068229553774</v>
      </c>
      <c r="AR437" s="72">
        <f t="shared" si="375"/>
        <v>1627.5174096018484</v>
      </c>
      <c r="AS437" s="117">
        <f t="shared" si="378"/>
        <v>219.81592373148214</v>
      </c>
      <c r="AT437" s="118">
        <f t="shared" si="384"/>
        <v>0.76256296228718279</v>
      </c>
      <c r="AX437" s="119">
        <f t="shared" si="343"/>
        <v>4.4589518071283516</v>
      </c>
      <c r="AY437" s="109">
        <f t="shared" si="344"/>
        <v>-8.4826156093477212E-2</v>
      </c>
      <c r="AZ437" s="120">
        <f t="shared" si="345"/>
        <v>0.20188024095906165</v>
      </c>
      <c r="BA437" s="116">
        <f t="shared" si="346"/>
        <v>13.488728683846421</v>
      </c>
      <c r="BB437" s="109">
        <f t="shared" si="347"/>
        <v>-0.11843204806084728</v>
      </c>
      <c r="BC437" s="120">
        <f t="shared" si="348"/>
        <v>0.91411532203487766</v>
      </c>
      <c r="BD437" s="120">
        <f t="shared" si="349"/>
        <v>3.6941950938852983</v>
      </c>
      <c r="BE437" s="120">
        <f t="shared" si="350"/>
        <v>2.9275060526229617</v>
      </c>
      <c r="BF437" s="121"/>
      <c r="BG437" s="121" t="e">
        <f t="shared" si="351"/>
        <v>#DIV/0!</v>
      </c>
      <c r="BH437" s="120">
        <f t="shared" si="352"/>
        <v>0.36302344060250746</v>
      </c>
      <c r="BI437" s="120">
        <f t="shared" si="353"/>
        <v>0.96675075611810268</v>
      </c>
      <c r="BJ437" s="120">
        <f>SUM(L437:M437)*'[12]Yellow Grease Complex'!$BH$119/S437</f>
        <v>0</v>
      </c>
      <c r="BK437" s="120">
        <f>SUM(L437:M437)*'[12]Yellow Grease Complex'!$BH$120/S437</f>
        <v>0</v>
      </c>
      <c r="BL437" s="120">
        <f t="shared" si="335"/>
        <v>0.10388682533224732</v>
      </c>
      <c r="BM437" s="120">
        <f t="shared" si="336"/>
        <v>0.56315780482617228</v>
      </c>
      <c r="BN437" s="4">
        <f t="shared" si="364"/>
        <v>73.686287950057476</v>
      </c>
      <c r="BO437" s="109">
        <f t="shared" si="324"/>
        <v>0.1408427007775841</v>
      </c>
      <c r="BP437" s="109">
        <f t="shared" si="324"/>
        <v>5.2887677094075998E-2</v>
      </c>
      <c r="BQ437" s="109">
        <f t="shared" si="325"/>
        <v>0.42649861547537449</v>
      </c>
      <c r="BR437" s="109">
        <f t="shared" si="334"/>
        <v>1.3276241908619823E-2</v>
      </c>
      <c r="BS437" s="109">
        <f t="shared" si="334"/>
        <v>6.5449730055137434E-2</v>
      </c>
      <c r="BT437" s="109">
        <f t="shared" si="334"/>
        <v>2.6219910992736965E-2</v>
      </c>
      <c r="BU437" s="109" cm="1">
        <f t="array" ref="BU437">SUM(K437:M437/$P437)</f>
        <v>0.23137479933904351</v>
      </c>
    </row>
    <row r="438" spans="1:73">
      <c r="A438" s="30">
        <v>49310</v>
      </c>
      <c r="B438" s="132">
        <f t="shared" si="333"/>
        <v>102.13707272609034</v>
      </c>
      <c r="C438" s="132">
        <f t="shared" si="358"/>
        <v>50.809965892761291</v>
      </c>
      <c r="D438" s="132">
        <f t="shared" si="379"/>
        <v>0</v>
      </c>
      <c r="E438" s="132">
        <f t="shared" si="379"/>
        <v>0</v>
      </c>
      <c r="F438" s="132">
        <f t="shared" si="376"/>
        <v>400.82585913810328</v>
      </c>
      <c r="G438" s="132">
        <f t="shared" si="359"/>
        <v>0</v>
      </c>
      <c r="H438" s="132">
        <f t="shared" si="380"/>
        <v>15.568990073031198</v>
      </c>
      <c r="I438" s="132">
        <f t="shared" si="380"/>
        <v>55.691629411452148</v>
      </c>
      <c r="J438" s="132">
        <f t="shared" si="380"/>
        <v>10.273544160364791</v>
      </c>
      <c r="K438" s="132">
        <f t="shared" si="380"/>
        <v>9.6523581565638974</v>
      </c>
      <c r="L438" s="132">
        <f t="shared" si="380"/>
        <v>50.52542575126509</v>
      </c>
      <c r="M438" s="132">
        <f t="shared" si="383"/>
        <v>91.504970622885111</v>
      </c>
      <c r="N438" s="132">
        <v>15</v>
      </c>
      <c r="O438" s="132">
        <f t="shared" si="331"/>
        <v>10.076996049109839</v>
      </c>
      <c r="P438" s="132">
        <f t="shared" si="320"/>
        <v>812.06681198162698</v>
      </c>
      <c r="Q438" s="144">
        <f t="shared" si="382"/>
        <v>8.2116786317930863</v>
      </c>
      <c r="R438" s="135">
        <f>R437</f>
        <v>1847.3333333333305</v>
      </c>
      <c r="S438" s="141">
        <f>[3]Biodiesel!$AA19</f>
        <v>98.89169418266745</v>
      </c>
      <c r="T438" s="142">
        <f t="shared" si="381"/>
        <v>38.556528551871764</v>
      </c>
      <c r="U438" s="142">
        <f t="shared" si="381"/>
        <v>49.340530907348025</v>
      </c>
      <c r="V438" s="141">
        <f t="shared" si="321"/>
        <v>18.97260415763748</v>
      </c>
      <c r="W438" s="143">
        <f t="shared" si="322"/>
        <v>-3.3584146754407342</v>
      </c>
      <c r="X438" s="143">
        <f t="shared" si="323"/>
        <v>87.89705945921979</v>
      </c>
      <c r="Y438" s="114">
        <f t="shared" si="339"/>
        <v>-6.4438383400745369E-2</v>
      </c>
      <c r="Z438" s="102">
        <f>V438/(X439/31)</f>
        <v>8.3094180754818119</v>
      </c>
      <c r="AC438" s="54" t="e">
        <f t="shared" si="340"/>
        <v>#DIV/0!</v>
      </c>
      <c r="AD438" s="54">
        <f t="shared" si="341"/>
        <v>-1.6986923981332502E-4</v>
      </c>
      <c r="AE438" s="54">
        <f t="shared" si="342"/>
        <v>0.11250207152917721</v>
      </c>
      <c r="AF438" s="54">
        <f t="shared" si="337"/>
        <v>0.8949132484980532</v>
      </c>
      <c r="AH438" s="115">
        <f t="shared" si="366"/>
        <v>451.63582503086457</v>
      </c>
      <c r="AI438" s="116">
        <f t="shared" si="367"/>
        <v>15.054527501028819</v>
      </c>
      <c r="AJ438" s="109">
        <f t="shared" si="368"/>
        <v>3.9507168741187204E-2</v>
      </c>
      <c r="AK438" s="117">
        <f t="shared" si="369"/>
        <v>50.809965892761291</v>
      </c>
      <c r="AL438" s="116">
        <f t="shared" si="370"/>
        <v>1.6936655297587098</v>
      </c>
      <c r="AM438" s="109">
        <f t="shared" si="371"/>
        <v>-0.10309000943761115</v>
      </c>
      <c r="AN438" s="117">
        <f t="shared" si="372"/>
        <v>233.21691817556223</v>
      </c>
      <c r="AO438" s="114">
        <f t="shared" si="338"/>
        <v>0.49358729260219042</v>
      </c>
      <c r="AP438" s="114">
        <f t="shared" si="373"/>
        <v>0.68193021754653849</v>
      </c>
      <c r="AQ438" s="114">
        <f t="shared" si="374"/>
        <v>0.28718932326080426</v>
      </c>
      <c r="AR438" s="72">
        <f t="shared" si="375"/>
        <v>1164.3699476346328</v>
      </c>
      <c r="AS438" s="117">
        <f t="shared" si="378"/>
        <v>682.96338569869772</v>
      </c>
      <c r="AT438" s="118">
        <f t="shared" si="384"/>
        <v>0.76258945003773115</v>
      </c>
      <c r="AX438" s="119">
        <f t="shared" si="343"/>
        <v>3.1900546510537886</v>
      </c>
      <c r="AY438" s="109">
        <f t="shared" si="344"/>
        <v>-6.9026792778221768E-3</v>
      </c>
      <c r="AZ438" s="120">
        <f t="shared" si="345"/>
        <v>-7.8103098735895937E-2</v>
      </c>
      <c r="BA438" s="116">
        <f t="shared" si="346"/>
        <v>13.36086197127011</v>
      </c>
      <c r="BB438" s="109">
        <f t="shared" si="347"/>
        <v>6.0888009653511821E-2</v>
      </c>
      <c r="BC438" s="120">
        <f t="shared" si="348"/>
        <v>-2.8883932304506033E-2</v>
      </c>
      <c r="BD438" s="120">
        <f t="shared" si="349"/>
        <v>5.1382358842209381</v>
      </c>
      <c r="BE438" s="120">
        <f t="shared" si="350"/>
        <v>4.0531802235860086</v>
      </c>
      <c r="BF438" s="121"/>
      <c r="BG438" s="121" t="e">
        <f t="shared" si="351"/>
        <v>#DIV/0!</v>
      </c>
      <c r="BH438" s="120">
        <f t="shared" si="352"/>
        <v>0.5137940684776604</v>
      </c>
      <c r="BI438" s="120">
        <f t="shared" si="353"/>
        <v>1.0328175037372522</v>
      </c>
      <c r="BJ438" s="120">
        <f>SUM(L438:M438)*'[12]Yellow Grease Complex'!$BH$119/S438</f>
        <v>0</v>
      </c>
      <c r="BK438" s="120">
        <f>SUM(L438:M438)*'[12]Yellow Grease Complex'!$BH$120/S438</f>
        <v>0</v>
      </c>
      <c r="BL438" s="120">
        <f t="shared" si="335"/>
        <v>0.15632839117578687</v>
      </c>
      <c r="BM438" s="120">
        <f t="shared" si="336"/>
        <v>0.44925434117846558</v>
      </c>
      <c r="BN438" s="4">
        <f t="shared" si="364"/>
        <v>-28.507631038602085</v>
      </c>
      <c r="BO438" s="109">
        <f t="shared" si="324"/>
        <v>0.12577422352337334</v>
      </c>
      <c r="BP438" s="109">
        <f t="shared" si="324"/>
        <v>6.2568701420974787E-2</v>
      </c>
      <c r="BQ438" s="109">
        <f t="shared" si="325"/>
        <v>0.49358729260219042</v>
      </c>
      <c r="BR438" s="109">
        <f t="shared" si="334"/>
        <v>1.917205560345378E-2</v>
      </c>
      <c r="BS438" s="109">
        <f t="shared" si="334"/>
        <v>6.8580107682952779E-2</v>
      </c>
      <c r="BT438" s="109">
        <f t="shared" si="334"/>
        <v>1.2651107037972672E-2</v>
      </c>
      <c r="BU438" s="109" cm="1">
        <f t="array" ref="BU438">SUM(K438:M438/$P438)</f>
        <v>0.18678605293642503</v>
      </c>
    </row>
    <row r="439" spans="1:73">
      <c r="A439" s="30">
        <v>49341</v>
      </c>
      <c r="B439" s="132">
        <f t="shared" si="333"/>
        <v>83.14893496223695</v>
      </c>
      <c r="C439" s="132">
        <f t="shared" si="358"/>
        <v>40.232020950915199</v>
      </c>
      <c r="D439" s="132">
        <f t="shared" si="379"/>
        <v>0</v>
      </c>
      <c r="E439" s="132">
        <f t="shared" si="379"/>
        <v>0</v>
      </c>
      <c r="F439" s="132">
        <f t="shared" si="376"/>
        <v>298.65800310366296</v>
      </c>
      <c r="G439" s="132">
        <f t="shared" si="359"/>
        <v>0</v>
      </c>
      <c r="H439" s="132">
        <f t="shared" si="380"/>
        <v>9.6710759035271465</v>
      </c>
      <c r="I439" s="132">
        <f t="shared" si="380"/>
        <v>37.043722330427769</v>
      </c>
      <c r="J439" s="132">
        <f t="shared" si="380"/>
        <v>12.890216040845967</v>
      </c>
      <c r="K439" s="132">
        <f t="shared" si="380"/>
        <v>10.523024718405535</v>
      </c>
      <c r="L439" s="132">
        <f t="shared" si="380"/>
        <v>46.47518746908429</v>
      </c>
      <c r="M439" s="132">
        <f t="shared" si="383"/>
        <v>91.233673741059675</v>
      </c>
      <c r="N439" s="132">
        <v>15</v>
      </c>
      <c r="O439" s="132">
        <f t="shared" si="331"/>
        <v>12.473635233147611</v>
      </c>
      <c r="P439" s="132">
        <f t="shared" si="320"/>
        <v>657.34949445331313</v>
      </c>
      <c r="Q439" s="144">
        <f t="shared" si="382"/>
        <v>7.9721230879664233</v>
      </c>
      <c r="R439" s="135">
        <f t="shared" ref="R439:R446" si="385">R438</f>
        <v>1847.3333333333305</v>
      </c>
      <c r="S439" s="141">
        <f>[3]Biodiesel!$AA20</f>
        <v>82.456014188435432</v>
      </c>
      <c r="T439" s="142">
        <f t="shared" si="381"/>
        <v>30.48055859309455</v>
      </c>
      <c r="U439" s="142">
        <f t="shared" si="381"/>
        <v>40.300659001695777</v>
      </c>
      <c r="V439" s="141">
        <f t="shared" si="321"/>
        <v>15.444741961115492</v>
      </c>
      <c r="W439" s="143">
        <f t="shared" si="322"/>
        <v>-3.5278621965219887</v>
      </c>
      <c r="X439" s="143">
        <f t="shared" si="323"/>
        <v>70.78121759479032</v>
      </c>
      <c r="Y439" s="114">
        <f t="shared" si="339"/>
        <v>-0.12374074770236143</v>
      </c>
      <c r="Z439" s="102">
        <f>V439/(X440/28)</f>
        <v>5.7047050370491181</v>
      </c>
      <c r="AC439" s="54" t="e">
        <f t="shared" si="340"/>
        <v>#DIV/0!</v>
      </c>
      <c r="AD439" s="54">
        <f t="shared" si="341"/>
        <v>-1.2502768037125911E-4</v>
      </c>
      <c r="AE439" s="54">
        <f t="shared" si="342"/>
        <v>0.11871704120873103</v>
      </c>
      <c r="AF439" s="54">
        <f t="shared" si="337"/>
        <v>0.92180463333445095</v>
      </c>
      <c r="AH439" s="115">
        <f t="shared" si="366"/>
        <v>338.89002405457813</v>
      </c>
      <c r="AI439" s="116">
        <f t="shared" si="367"/>
        <v>11.296334135152604</v>
      </c>
      <c r="AJ439" s="109">
        <f t="shared" si="368"/>
        <v>-5.9354114047187156E-2</v>
      </c>
      <c r="AK439" s="117">
        <f t="shared" si="369"/>
        <v>40.232020950915199</v>
      </c>
      <c r="AL439" s="116">
        <f t="shared" si="370"/>
        <v>1.3410673650305067</v>
      </c>
      <c r="AM439" s="109">
        <f t="shared" si="371"/>
        <v>-0.16767007943365497</v>
      </c>
      <c r="AN439" s="117">
        <f t="shared" si="372"/>
        <v>207.83690020335038</v>
      </c>
      <c r="AO439" s="114">
        <f t="shared" si="338"/>
        <v>0.45433670463539777</v>
      </c>
      <c r="AP439" s="114">
        <f t="shared" si="373"/>
        <v>0.64203131298945504</v>
      </c>
      <c r="AQ439" s="114">
        <f t="shared" si="374"/>
        <v>0.31617412344128842</v>
      </c>
      <c r="AR439" s="72">
        <f t="shared" si="375"/>
        <v>1074.8730420992476</v>
      </c>
      <c r="AS439" s="117">
        <f t="shared" si="378"/>
        <v>772.46029123408289</v>
      </c>
      <c r="AT439" s="118">
        <f t="shared" si="384"/>
        <v>0.76261245914428943</v>
      </c>
      <c r="AX439" s="119">
        <f t="shared" si="343"/>
        <v>2.6598714254334008</v>
      </c>
      <c r="AY439" s="109">
        <f t="shared" si="344"/>
        <v>-7.428446906432129E-2</v>
      </c>
      <c r="AZ439" s="120">
        <f t="shared" si="345"/>
        <v>-0.11213314957766896</v>
      </c>
      <c r="BA439" s="116">
        <f t="shared" si="346"/>
        <v>9.9552667701220994</v>
      </c>
      <c r="BB439" s="109">
        <f t="shared" si="347"/>
        <v>-4.2569871396822445E-2</v>
      </c>
      <c r="BC439" s="120">
        <f t="shared" si="348"/>
        <v>-0.18534479648152136</v>
      </c>
      <c r="BD439" s="120">
        <f t="shared" si="349"/>
        <v>4.7878524214525706</v>
      </c>
      <c r="BE439" s="120">
        <f t="shared" si="350"/>
        <v>3.6220281327344361</v>
      </c>
      <c r="BF439" s="121"/>
      <c r="BG439" s="121" t="e">
        <f t="shared" si="351"/>
        <v>#DIV/0!</v>
      </c>
      <c r="BH439" s="120">
        <f t="shared" si="352"/>
        <v>0.48792100063160454</v>
      </c>
      <c r="BI439" s="120">
        <f t="shared" si="353"/>
        <v>1.0084035201145909</v>
      </c>
      <c r="BJ439" s="120">
        <f>SUM(L439:M439)*'[12]Yellow Grease Complex'!$BH$119/S439</f>
        <v>0</v>
      </c>
      <c r="BK439" s="120">
        <f>SUM(L439:M439)*'[12]Yellow Grease Complex'!$BH$120/S439</f>
        <v>0</v>
      </c>
      <c r="BL439" s="120">
        <f t="shared" si="335"/>
        <v>0.14538645577220172</v>
      </c>
      <c r="BM439" s="120">
        <f t="shared" si="336"/>
        <v>0.45968657728026935</v>
      </c>
      <c r="BN439" s="4">
        <f t="shared" si="364"/>
        <v>-45.31380669540431</v>
      </c>
      <c r="BO439" s="109">
        <f t="shared" si="324"/>
        <v>0.12649121306678426</v>
      </c>
      <c r="BP439" s="109">
        <f t="shared" si="324"/>
        <v>6.1203395287273012E-2</v>
      </c>
      <c r="BQ439" s="109">
        <f t="shared" si="325"/>
        <v>0.45433670463539777</v>
      </c>
      <c r="BR439" s="109">
        <f t="shared" si="334"/>
        <v>1.4712228403811475E-2</v>
      </c>
      <c r="BS439" s="109">
        <f t="shared" si="334"/>
        <v>5.6353161663622031E-2</v>
      </c>
      <c r="BT439" s="109">
        <f t="shared" si="334"/>
        <v>1.9609380017194897E-2</v>
      </c>
      <c r="BU439" s="109" cm="1">
        <f t="array" ref="BU439">SUM(K439:M439/$P439)</f>
        <v>0.22549935335666005</v>
      </c>
    </row>
    <row r="440" spans="1:73">
      <c r="A440" s="30">
        <v>49369</v>
      </c>
      <c r="B440" s="132">
        <f t="shared" si="333"/>
        <v>139.41448378530035</v>
      </c>
      <c r="C440" s="132">
        <f t="shared" si="358"/>
        <v>42.597297321661422</v>
      </c>
      <c r="D440" s="132">
        <f t="shared" si="379"/>
        <v>0</v>
      </c>
      <c r="E440" s="132">
        <f t="shared" si="379"/>
        <v>0</v>
      </c>
      <c r="F440" s="132">
        <f t="shared" si="376"/>
        <v>309.61671799434049</v>
      </c>
      <c r="G440" s="132">
        <f t="shared" si="359"/>
        <v>0</v>
      </c>
      <c r="H440" s="132">
        <f t="shared" si="380"/>
        <v>11.874826061390737</v>
      </c>
      <c r="I440" s="132">
        <f t="shared" si="380"/>
        <v>43.57949289620862</v>
      </c>
      <c r="J440" s="132">
        <f t="shared" si="380"/>
        <v>13.783017233210742</v>
      </c>
      <c r="K440" s="132">
        <f t="shared" si="380"/>
        <v>12.438874882212065</v>
      </c>
      <c r="L440" s="132">
        <f t="shared" si="380"/>
        <v>41.159781376688265</v>
      </c>
      <c r="M440" s="132">
        <f t="shared" si="383"/>
        <v>95.411798903139541</v>
      </c>
      <c r="N440" s="132">
        <v>15</v>
      </c>
      <c r="O440" s="132">
        <f t="shared" si="331"/>
        <v>3.7759846862030084</v>
      </c>
      <c r="P440" s="132">
        <f t="shared" si="320"/>
        <v>728.65227514035519</v>
      </c>
      <c r="Q440" s="144">
        <f t="shared" si="382"/>
        <v>7.6859928403593578</v>
      </c>
      <c r="R440" s="135">
        <f t="shared" si="385"/>
        <v>1847.3333333333305</v>
      </c>
      <c r="S440" s="141">
        <f>[3]Biodiesel!$AA21</f>
        <v>94.802622156266168</v>
      </c>
      <c r="T440" s="142">
        <f t="shared" si="381"/>
        <v>31.937637761623257</v>
      </c>
      <c r="U440" s="142">
        <f t="shared" si="381"/>
        <v>43.868696150941183</v>
      </c>
      <c r="V440" s="141">
        <f t="shared" si="321"/>
        <v>13.070321288505692</v>
      </c>
      <c r="W440" s="143">
        <f t="shared" si="322"/>
        <v>-2.3744206726097996</v>
      </c>
      <c r="X440" s="143">
        <f t="shared" si="323"/>
        <v>75.80633391256444</v>
      </c>
      <c r="Y440" s="114">
        <f t="shared" si="339"/>
        <v>-0.1290584916802946</v>
      </c>
      <c r="Z440" s="102">
        <f>V440/(X441/31)</f>
        <v>5.0539960304568812</v>
      </c>
      <c r="AC440" s="54" t="e">
        <f t="shared" si="340"/>
        <v>#DIV/0!</v>
      </c>
      <c r="AD440" s="54">
        <f t="shared" si="341"/>
        <v>-1.1727515989001791E-4</v>
      </c>
      <c r="AE440" s="54">
        <f t="shared" si="342"/>
        <v>0.12094151700193893</v>
      </c>
      <c r="AF440" s="54">
        <f t="shared" si="337"/>
        <v>0.9561211092224241</v>
      </c>
      <c r="AH440" s="115">
        <f t="shared" si="366"/>
        <v>352.21401531600191</v>
      </c>
      <c r="AI440" s="116">
        <f t="shared" si="367"/>
        <v>11.740467177200063</v>
      </c>
      <c r="AJ440" s="109">
        <f t="shared" si="368"/>
        <v>-5.956120079217897E-2</v>
      </c>
      <c r="AK440" s="117">
        <f t="shared" si="369"/>
        <v>42.597297321661422</v>
      </c>
      <c r="AL440" s="116">
        <f t="shared" si="370"/>
        <v>1.4199099107220474</v>
      </c>
      <c r="AM440" s="109">
        <f t="shared" si="371"/>
        <v>-0.16785034800089349</v>
      </c>
      <c r="AN440" s="117">
        <f t="shared" si="372"/>
        <v>218.24779135284996</v>
      </c>
      <c r="AO440" s="114">
        <f t="shared" si="338"/>
        <v>0.42491697145212537</v>
      </c>
      <c r="AP440" s="114">
        <f t="shared" si="373"/>
        <v>0.67470934473731425</v>
      </c>
      <c r="AQ440" s="114">
        <f t="shared" si="374"/>
        <v>0.2995225552693298</v>
      </c>
      <c r="AR440" s="72">
        <f t="shared" si="375"/>
        <v>1116.2244221624887</v>
      </c>
      <c r="AS440" s="117">
        <f t="shared" si="378"/>
        <v>731.10891117084179</v>
      </c>
      <c r="AT440" s="118">
        <f t="shared" si="384"/>
        <v>0.76263243904703515</v>
      </c>
      <c r="AX440" s="119">
        <f t="shared" si="343"/>
        <v>3.0581491018150375</v>
      </c>
      <c r="AY440" s="109">
        <f t="shared" si="344"/>
        <v>-7.4282944185051769E-2</v>
      </c>
      <c r="AZ440" s="120">
        <f t="shared" si="345"/>
        <v>-0.12639476260163285</v>
      </c>
      <c r="BA440" s="116">
        <f t="shared" si="346"/>
        <v>10.320557266478016</v>
      </c>
      <c r="BB440" s="109">
        <f t="shared" si="347"/>
        <v>-4.2416987011554941E-2</v>
      </c>
      <c r="BC440" s="120">
        <f t="shared" si="348"/>
        <v>-0.16674670460528951</v>
      </c>
      <c r="BD440" s="120">
        <f t="shared" si="349"/>
        <v>4.6462346500260523</v>
      </c>
      <c r="BE440" s="120">
        <f t="shared" si="350"/>
        <v>3.2659088003282171</v>
      </c>
      <c r="BF440" s="121"/>
      <c r="BG440" s="121" t="e">
        <f t="shared" si="351"/>
        <v>#DIV/0!</v>
      </c>
      <c r="BH440" s="120">
        <f t="shared" si="352"/>
        <v>0.44932615103669754</v>
      </c>
      <c r="BI440" s="120">
        <f t="shared" si="353"/>
        <v>1.4705762416096364</v>
      </c>
      <c r="BJ440" s="120">
        <f>SUM(L440:M440)*'[12]Yellow Grease Complex'!$BH$119/S440</f>
        <v>0</v>
      </c>
      <c r="BK440" s="120">
        <f>SUM(L440:M440)*'[12]Yellow Grease Complex'!$BH$120/S440</f>
        <v>0</v>
      </c>
      <c r="BL440" s="120">
        <f t="shared" si="335"/>
        <v>0.1577036442550081</v>
      </c>
      <c r="BM440" s="120">
        <f t="shared" si="336"/>
        <v>0.39763854789714348</v>
      </c>
      <c r="BN440" s="4">
        <f t="shared" si="364"/>
        <v>-46.134088349595913</v>
      </c>
      <c r="BO440" s="109">
        <f t="shared" si="324"/>
        <v>0.19133198171713101</v>
      </c>
      <c r="BP440" s="109">
        <f t="shared" si="324"/>
        <v>5.8460391568057893E-2</v>
      </c>
      <c r="BQ440" s="109">
        <f t="shared" si="325"/>
        <v>0.42491697145212537</v>
      </c>
      <c r="BR440" s="109">
        <f t="shared" si="334"/>
        <v>1.6296972460702702E-2</v>
      </c>
      <c r="BS440" s="109">
        <f t="shared" si="334"/>
        <v>5.9808353563178276E-2</v>
      </c>
      <c r="BT440" s="109">
        <f t="shared" si="334"/>
        <v>1.8915767785883626E-2</v>
      </c>
      <c r="BU440" s="109" cm="1">
        <f t="array" ref="BU440">SUM(K440:M440/$P440)</f>
        <v>0.20450146145956524</v>
      </c>
    </row>
    <row r="441" spans="1:73">
      <c r="A441" s="30">
        <v>49400</v>
      </c>
      <c r="B441" s="132">
        <f t="shared" si="333"/>
        <v>115.97363809027271</v>
      </c>
      <c r="C441" s="132">
        <f t="shared" si="358"/>
        <v>48.918306529058867</v>
      </c>
      <c r="D441" s="132">
        <f t="shared" si="379"/>
        <v>0</v>
      </c>
      <c r="E441" s="132">
        <f t="shared" si="379"/>
        <v>0</v>
      </c>
      <c r="F441" s="132">
        <f t="shared" si="376"/>
        <v>380.86202457364504</v>
      </c>
      <c r="G441" s="132">
        <f t="shared" si="359"/>
        <v>0</v>
      </c>
      <c r="H441" s="132">
        <f t="shared" si="380"/>
        <v>11.791235914475232</v>
      </c>
      <c r="I441" s="132">
        <f t="shared" si="380"/>
        <v>40.915600452823945</v>
      </c>
      <c r="J441" s="132">
        <f t="shared" si="380"/>
        <v>16.227147323657523</v>
      </c>
      <c r="K441" s="132">
        <f t="shared" si="380"/>
        <v>14.169644573119639</v>
      </c>
      <c r="L441" s="132">
        <f t="shared" si="380"/>
        <v>44.141828397943755</v>
      </c>
      <c r="M441" s="132">
        <f t="shared" si="383"/>
        <v>103.0271217184754</v>
      </c>
      <c r="N441" s="132">
        <v>15</v>
      </c>
      <c r="O441" s="132">
        <f t="shared" si="331"/>
        <v>4.1143598257714435</v>
      </c>
      <c r="P441" s="132">
        <f t="shared" ref="P441:P504" si="386">S441*Q441</f>
        <v>795.14090739924359</v>
      </c>
      <c r="Q441" s="144">
        <f t="shared" si="382"/>
        <v>7.7275824451460533</v>
      </c>
      <c r="R441" s="135">
        <f t="shared" si="385"/>
        <v>1847.3333333333305</v>
      </c>
      <c r="S441" s="141">
        <f>[3]Biodiesel!$AA22</f>
        <v>102.89646380915644</v>
      </c>
      <c r="T441" s="142">
        <f t="shared" si="381"/>
        <v>33.84954962664191</v>
      </c>
      <c r="U441" s="142">
        <f t="shared" si="381"/>
        <v>46.320667663190079</v>
      </c>
      <c r="V441" s="141">
        <f t="shared" ref="V441:V482" si="387">V440+AVERAGE(W430,W418,W406,W394,W382)</f>
        <v>13.181870800467898</v>
      </c>
      <c r="W441" s="143">
        <f t="shared" ref="W441:W482" si="388">V441-V440</f>
        <v>0.11154951196220608</v>
      </c>
      <c r="X441" s="143">
        <f t="shared" ref="X441:X482" si="389">T441+U441</f>
        <v>80.170217289831982</v>
      </c>
      <c r="Y441" s="114">
        <f t="shared" si="339"/>
        <v>-0.12426895244339975</v>
      </c>
      <c r="Z441" s="102">
        <f>V441/(X442/30)</f>
        <v>4.541425378593722</v>
      </c>
      <c r="AC441" s="54" t="e">
        <f t="shared" si="340"/>
        <v>#DIV/0!</v>
      </c>
      <c r="AD441" s="54">
        <f t="shared" si="341"/>
        <v>-1.3743582700398438E-4</v>
      </c>
      <c r="AE441" s="54">
        <f t="shared" si="342"/>
        <v>0.11382165024524804</v>
      </c>
      <c r="AF441" s="54">
        <f t="shared" si="337"/>
        <v>0.95097529559402927</v>
      </c>
      <c r="AH441" s="115">
        <f t="shared" si="366"/>
        <v>429.78033110270394</v>
      </c>
      <c r="AI441" s="116">
        <f t="shared" si="367"/>
        <v>14.326011036756798</v>
      </c>
      <c r="AJ441" s="109">
        <f t="shared" si="368"/>
        <v>-5.0932454623125567E-2</v>
      </c>
      <c r="AK441" s="117">
        <f t="shared" si="369"/>
        <v>48.918306529058867</v>
      </c>
      <c r="AL441" s="116">
        <f t="shared" si="370"/>
        <v>1.6306102176352957</v>
      </c>
      <c r="AM441" s="109">
        <f t="shared" si="371"/>
        <v>-0.16673742750313469</v>
      </c>
      <c r="AN441" s="117">
        <f t="shared" si="372"/>
        <v>230.27257838049547</v>
      </c>
      <c r="AO441" s="114">
        <f t="shared" si="338"/>
        <v>0.47898683243372941</v>
      </c>
      <c r="AP441" s="114">
        <f t="shared" si="373"/>
        <v>0.68636132805446437</v>
      </c>
      <c r="AQ441" s="114">
        <f t="shared" si="374"/>
        <v>0.28959971275238972</v>
      </c>
      <c r="AR441" s="72">
        <f t="shared" si="375"/>
        <v>1251.9069763447367</v>
      </c>
      <c r="AS441" s="117">
        <f t="shared" si="378"/>
        <v>595.42635698859385</v>
      </c>
      <c r="AT441" s="118">
        <f t="shared" si="384"/>
        <v>0.76264984529982105</v>
      </c>
      <c r="AX441" s="119">
        <f t="shared" si="343"/>
        <v>3.3192407680373046</v>
      </c>
      <c r="AY441" s="109">
        <f t="shared" si="344"/>
        <v>-7.2854416746699902E-2</v>
      </c>
      <c r="AZ441" s="120">
        <f t="shared" si="345"/>
        <v>-0.13674687623279702</v>
      </c>
      <c r="BA441" s="116">
        <f t="shared" si="346"/>
        <v>12.695400819121501</v>
      </c>
      <c r="BB441" s="109">
        <f t="shared" si="347"/>
        <v>-3.3683269819517747E-2</v>
      </c>
      <c r="BC441" s="120">
        <f t="shared" si="348"/>
        <v>-0.24383757637154879</v>
      </c>
      <c r="BD441" s="120">
        <f t="shared" si="349"/>
        <v>5.3608477765372493</v>
      </c>
      <c r="BE441" s="120">
        <f t="shared" si="350"/>
        <v>3.7014102377710021</v>
      </c>
      <c r="BF441" s="121"/>
      <c r="BG441" s="121" t="e">
        <f t="shared" si="351"/>
        <v>#DIV/0!</v>
      </c>
      <c r="BH441" s="120">
        <f t="shared" si="352"/>
        <v>0.47541290262207997</v>
      </c>
      <c r="BI441" s="120">
        <f t="shared" si="353"/>
        <v>1.127090609307728</v>
      </c>
      <c r="BJ441" s="120">
        <f>SUM(L441:M441)*'[12]Yellow Grease Complex'!$BH$119/S441</f>
        <v>0</v>
      </c>
      <c r="BK441" s="120">
        <f>SUM(L441:M441)*'[12]Yellow Grease Complex'!$BH$120/S441</f>
        <v>0</v>
      </c>
      <c r="BL441" s="120">
        <f t="shared" si="335"/>
        <v>0.19548865201317664</v>
      </c>
      <c r="BM441" s="120">
        <f t="shared" si="336"/>
        <v>0.37145116888597407</v>
      </c>
      <c r="BN441" s="4">
        <f t="shared" si="364"/>
        <v>-51.57636348580354</v>
      </c>
      <c r="BO441" s="109">
        <f t="shared" ref="BO441:BP504" si="390">B441/$P441</f>
        <v>0.14585293878238598</v>
      </c>
      <c r="BP441" s="109">
        <f t="shared" si="390"/>
        <v>6.1521556838348881E-2</v>
      </c>
      <c r="BQ441" s="109">
        <f t="shared" ref="BQ441:BQ504" si="391">F441/$P441</f>
        <v>0.47898683243372941</v>
      </c>
      <c r="BR441" s="109">
        <f t="shared" si="334"/>
        <v>1.4829114946484326E-2</v>
      </c>
      <c r="BS441" s="109">
        <f t="shared" si="334"/>
        <v>5.1457043741657292E-2</v>
      </c>
      <c r="BT441" s="109">
        <f t="shared" si="334"/>
        <v>2.0407888932206332E-2</v>
      </c>
      <c r="BU441" s="109" cm="1">
        <f t="array" ref="BU441">SUM(K441:M441/$P441)</f>
        <v>0.20290566513204183</v>
      </c>
    </row>
    <row r="442" spans="1:73">
      <c r="A442" s="30">
        <v>49430</v>
      </c>
      <c r="B442" s="132">
        <f t="shared" si="333"/>
        <v>110.44468007690907</v>
      </c>
      <c r="C442" s="132">
        <f t="shared" si="358"/>
        <v>49.258049427829405</v>
      </c>
      <c r="D442" s="132">
        <f t="shared" si="379"/>
        <v>0</v>
      </c>
      <c r="E442" s="132">
        <f t="shared" si="379"/>
        <v>0</v>
      </c>
      <c r="F442" s="132">
        <f t="shared" si="376"/>
        <v>426.34824663138772</v>
      </c>
      <c r="G442" s="132">
        <f t="shared" si="359"/>
        <v>0</v>
      </c>
      <c r="H442" s="132">
        <f t="shared" si="380"/>
        <v>9.5608212730475888</v>
      </c>
      <c r="I442" s="132">
        <f t="shared" si="380"/>
        <v>41.197642648683725</v>
      </c>
      <c r="J442" s="132">
        <f t="shared" si="380"/>
        <v>21.681642977906492</v>
      </c>
      <c r="K442" s="132">
        <f t="shared" si="380"/>
        <v>15.075407546466186</v>
      </c>
      <c r="L442" s="132">
        <f t="shared" si="380"/>
        <v>48.252507014001054</v>
      </c>
      <c r="M442" s="132">
        <f t="shared" si="383"/>
        <v>104.83402098382437</v>
      </c>
      <c r="N442" s="132">
        <v>15</v>
      </c>
      <c r="O442" s="132">
        <f t="shared" si="331"/>
        <v>5.1273805484634076</v>
      </c>
      <c r="P442" s="132">
        <f t="shared" si="386"/>
        <v>846.78039912851898</v>
      </c>
      <c r="Q442" s="144">
        <f t="shared" si="382"/>
        <v>7.6348438605641817</v>
      </c>
      <c r="R442" s="135">
        <f t="shared" si="385"/>
        <v>1847.3333333333305</v>
      </c>
      <c r="S442" s="141">
        <f>[3]Biodiesel!$AA23</f>
        <v>110.90998252136431</v>
      </c>
      <c r="T442" s="142">
        <f t="shared" si="381"/>
        <v>37.804314772206816</v>
      </c>
      <c r="U442" s="142">
        <f t="shared" si="381"/>
        <v>49.273219492265042</v>
      </c>
      <c r="V442" s="141">
        <f t="shared" si="387"/>
        <v>15.65778715984537</v>
      </c>
      <c r="W442" s="143">
        <f t="shared" si="388"/>
        <v>2.4759163593774716</v>
      </c>
      <c r="X442" s="143">
        <f t="shared" si="389"/>
        <v>87.077534264471865</v>
      </c>
      <c r="Y442" s="114">
        <f t="shared" si="339"/>
        <v>-0.10780216164083589</v>
      </c>
      <c r="Z442" s="102">
        <f>V442/(X443/31)</f>
        <v>5.3757720734311416</v>
      </c>
      <c r="AC442" s="54" t="e">
        <f t="shared" si="340"/>
        <v>#DIV/0!</v>
      </c>
      <c r="AD442" s="54">
        <f t="shared" si="341"/>
        <v>-1.247179245826846E-4</v>
      </c>
      <c r="AE442" s="54">
        <f t="shared" si="342"/>
        <v>0.10356895994853767</v>
      </c>
      <c r="AF442" s="54">
        <f t="shared" si="337"/>
        <v>0.9625265603607196</v>
      </c>
      <c r="AH442" s="115">
        <f t="shared" si="366"/>
        <v>475.60629605921713</v>
      </c>
      <c r="AI442" s="116">
        <f t="shared" si="367"/>
        <v>15.853543201973904</v>
      </c>
      <c r="AJ442" s="109">
        <f t="shared" si="368"/>
        <v>-4.6257647838449989E-2</v>
      </c>
      <c r="AK442" s="117">
        <f t="shared" si="369"/>
        <v>49.258049427829405</v>
      </c>
      <c r="AL442" s="116">
        <f t="shared" si="370"/>
        <v>1.6419349809276469</v>
      </c>
      <c r="AM442" s="109">
        <f t="shared" si="371"/>
        <v>-0.16678650290899033</v>
      </c>
      <c r="AN442" s="117">
        <f t="shared" si="372"/>
        <v>240.60204244392941</v>
      </c>
      <c r="AO442" s="114">
        <f t="shared" si="338"/>
        <v>0.50349328712635832</v>
      </c>
      <c r="AP442" s="114">
        <f t="shared" si="373"/>
        <v>0.69209322362595116</v>
      </c>
      <c r="AQ442" s="114">
        <f t="shared" si="374"/>
        <v>0.28413747258622168</v>
      </c>
      <c r="AR442" s="72">
        <f t="shared" si="375"/>
        <v>1305.8756006547733</v>
      </c>
      <c r="AS442" s="117">
        <f t="shared" si="378"/>
        <v>541.45773267855725</v>
      </c>
      <c r="AT442" s="118">
        <f t="shared" si="384"/>
        <v>0.76266500490478606</v>
      </c>
      <c r="AX442" s="119">
        <f t="shared" si="343"/>
        <v>3.5777413716569133</v>
      </c>
      <c r="AY442" s="109">
        <f t="shared" si="344"/>
        <v>-7.2856788244332948E-2</v>
      </c>
      <c r="AZ442" s="120">
        <f t="shared" si="345"/>
        <v>-0.14492040316366994</v>
      </c>
      <c r="BA442" s="116">
        <f t="shared" si="346"/>
        <v>14.211608221046257</v>
      </c>
      <c r="BB442" s="109">
        <f t="shared" si="347"/>
        <v>-3.0047084157842852E-2</v>
      </c>
      <c r="BC442" s="120">
        <f t="shared" si="348"/>
        <v>-0.25149849562508564</v>
      </c>
      <c r="BD442" s="120">
        <f t="shared" si="349"/>
        <v>5.4618714238589465</v>
      </c>
      <c r="BE442" s="120">
        <f t="shared" si="350"/>
        <v>3.8440926320519555</v>
      </c>
      <c r="BF442" s="121"/>
      <c r="BG442" s="121" t="e">
        <f t="shared" si="351"/>
        <v>#DIV/0!</v>
      </c>
      <c r="BH442" s="120">
        <f t="shared" si="352"/>
        <v>0.44412638346905292</v>
      </c>
      <c r="BI442" s="120">
        <f t="shared" si="353"/>
        <v>0.99580468381765708</v>
      </c>
      <c r="BJ442" s="120">
        <f>SUM(L442:M442)*'[12]Yellow Grease Complex'!$BH$119/S442</f>
        <v>0</v>
      </c>
      <c r="BK442" s="120">
        <f>SUM(L442:M442)*'[12]Yellow Grease Complex'!$BH$120/S442</f>
        <v>0</v>
      </c>
      <c r="BL442" s="120">
        <f t="shared" si="335"/>
        <v>0.13157743750387724</v>
      </c>
      <c r="BM442" s="120">
        <f t="shared" si="336"/>
        <v>0.4063002290967625</v>
      </c>
      <c r="BN442" s="4">
        <f t="shared" si="364"/>
        <v>-52.895947154739588</v>
      </c>
      <c r="BO442" s="109">
        <f t="shared" si="390"/>
        <v>0.13042895205247479</v>
      </c>
      <c r="BP442" s="109">
        <f t="shared" si="390"/>
        <v>5.8170984447117949E-2</v>
      </c>
      <c r="BQ442" s="109">
        <f t="shared" si="391"/>
        <v>0.50349328712635832</v>
      </c>
      <c r="BR442" s="109">
        <f t="shared" si="334"/>
        <v>1.1290791901757882E-2</v>
      </c>
      <c r="BS442" s="109">
        <f t="shared" si="334"/>
        <v>4.865209762895209E-2</v>
      </c>
      <c r="BT442" s="109">
        <f t="shared" si="334"/>
        <v>2.5604800253076935E-2</v>
      </c>
      <c r="BU442" s="109" cm="1">
        <f t="array" ref="BU442">SUM(K442:M442/$P442)</f>
        <v>0.19858978280243478</v>
      </c>
    </row>
    <row r="443" spans="1:73">
      <c r="A443" s="30">
        <v>49461</v>
      </c>
      <c r="B443" s="132">
        <f t="shared" si="333"/>
        <v>153.08657839080416</v>
      </c>
      <c r="C443" s="132">
        <f t="shared" si="358"/>
        <v>51.216198174428307</v>
      </c>
      <c r="D443" s="132">
        <f t="shared" si="379"/>
        <v>2.5130967033393025E-2</v>
      </c>
      <c r="E443" s="132">
        <f t="shared" si="379"/>
        <v>0</v>
      </c>
      <c r="F443" s="132">
        <f t="shared" si="376"/>
        <v>369.73477511401865</v>
      </c>
      <c r="G443" s="132">
        <f t="shared" si="359"/>
        <v>0</v>
      </c>
      <c r="H443" s="132">
        <f t="shared" si="380"/>
        <v>9.8838193068364699</v>
      </c>
      <c r="I443" s="132">
        <f t="shared" si="380"/>
        <v>44.890728213932348</v>
      </c>
      <c r="J443" s="132">
        <f t="shared" si="380"/>
        <v>14.537542839203107</v>
      </c>
      <c r="K443" s="132">
        <f t="shared" si="380"/>
        <v>17.171247263815367</v>
      </c>
      <c r="L443" s="132">
        <f t="shared" si="380"/>
        <v>46.644346867372441</v>
      </c>
      <c r="M443" s="132">
        <f t="shared" si="383"/>
        <v>109.65350085261997</v>
      </c>
      <c r="N443" s="132">
        <v>15</v>
      </c>
      <c r="O443" s="132">
        <f t="shared" si="331"/>
        <v>5.9630276118893057</v>
      </c>
      <c r="P443" s="132">
        <f t="shared" si="386"/>
        <v>837.80689560195356</v>
      </c>
      <c r="Q443" s="144">
        <f t="shared" si="382"/>
        <v>7.5828828616835349</v>
      </c>
      <c r="R443" s="135">
        <f t="shared" si="385"/>
        <v>1847.3333333333305</v>
      </c>
      <c r="S443" s="141">
        <f>[3]Biodiesel!$AA24</f>
        <v>110.48659340834728</v>
      </c>
      <c r="T443" s="142">
        <f t="shared" si="381"/>
        <v>39.939992571375285</v>
      </c>
      <c r="U443" s="142">
        <f t="shared" si="381"/>
        <v>50.352414793544931</v>
      </c>
      <c r="V443" s="141">
        <f t="shared" si="387"/>
        <v>19.098577928262074</v>
      </c>
      <c r="W443" s="143">
        <f t="shared" si="388"/>
        <v>3.4407907684167043</v>
      </c>
      <c r="X443" s="143">
        <f t="shared" si="389"/>
        <v>90.292407364920223</v>
      </c>
      <c r="Y443" s="114">
        <f t="shared" si="339"/>
        <v>-9.171683530366681E-2</v>
      </c>
      <c r="Z443" s="102">
        <f>V443/(X444/30)</f>
        <v>5.9458654257526486</v>
      </c>
      <c r="AC443" s="54" t="e">
        <f t="shared" si="340"/>
        <v>#DIV/0!</v>
      </c>
      <c r="AD443" s="54">
        <f t="shared" si="341"/>
        <v>-1.2765821114324449E-4</v>
      </c>
      <c r="AE443" s="54">
        <f t="shared" si="342"/>
        <v>0.12172027966310545</v>
      </c>
      <c r="AF443" s="54">
        <f t="shared" si="337"/>
        <v>0.96912218400911032</v>
      </c>
      <c r="AH443" s="115">
        <f t="shared" si="366"/>
        <v>420.97610425548032</v>
      </c>
      <c r="AI443" s="116">
        <f t="shared" si="367"/>
        <v>14.03253680851601</v>
      </c>
      <c r="AJ443" s="109">
        <f t="shared" si="368"/>
        <v>-5.3929398223009017E-2</v>
      </c>
      <c r="AK443" s="117">
        <f t="shared" si="369"/>
        <v>51.241329141461698</v>
      </c>
      <c r="AL443" s="116">
        <f t="shared" si="370"/>
        <v>1.7080443047153899</v>
      </c>
      <c r="AM443" s="109">
        <f t="shared" si="371"/>
        <v>-0.16647759858888134</v>
      </c>
      <c r="AN443" s="117">
        <f t="shared" si="372"/>
        <v>242.7811853437797</v>
      </c>
      <c r="AO443" s="114">
        <f t="shared" si="338"/>
        <v>0.44131264263272618</v>
      </c>
      <c r="AP443" s="114">
        <f t="shared" si="373"/>
        <v>0.68519689400960093</v>
      </c>
      <c r="AQ443" s="114">
        <f t="shared" si="374"/>
        <v>0.2897817941321007</v>
      </c>
      <c r="AR443" s="72">
        <f t="shared" si="375"/>
        <v>1344.2535531348917</v>
      </c>
      <c r="AS443" s="117">
        <f t="shared" si="378"/>
        <v>503.07978019843881</v>
      </c>
      <c r="AT443" s="118">
        <f t="shared" si="384"/>
        <v>0.76267804765152436</v>
      </c>
      <c r="AX443" s="119">
        <f t="shared" si="343"/>
        <v>3.5640836583337832</v>
      </c>
      <c r="AY443" s="109">
        <f t="shared" si="344"/>
        <v>-7.249068451500329E-2</v>
      </c>
      <c r="AZ443" s="120">
        <f t="shared" si="345"/>
        <v>-0.14410000217280716</v>
      </c>
      <c r="BA443" s="116">
        <f t="shared" si="346"/>
        <v>12.324492503800622</v>
      </c>
      <c r="BB443" s="109">
        <f t="shared" si="347"/>
        <v>-3.5887633334167557E-2</v>
      </c>
      <c r="BC443" s="120">
        <f t="shared" si="348"/>
        <v>-0.21796996374095556</v>
      </c>
      <c r="BD443" s="120">
        <f t="shared" si="349"/>
        <v>4.6623643841291029</v>
      </c>
      <c r="BE443" s="120">
        <f t="shared" si="350"/>
        <v>3.3464220744639697</v>
      </c>
      <c r="BF443" s="121"/>
      <c r="BG443" s="121" t="e">
        <f t="shared" si="351"/>
        <v>#DIV/0!</v>
      </c>
      <c r="BH443" s="120">
        <f t="shared" si="352"/>
        <v>0.46355124721004309</v>
      </c>
      <c r="BI443" s="120">
        <f t="shared" si="353"/>
        <v>1.385567005627657</v>
      </c>
      <c r="BJ443" s="120">
        <f>SUM(L443:M443)*'[12]Yellow Grease Complex'!$BH$119/S443</f>
        <v>0</v>
      </c>
      <c r="BK443" s="120">
        <f>SUM(L443:M443)*'[12]Yellow Grease Complex'!$BH$120/S443</f>
        <v>0</v>
      </c>
      <c r="BL443" s="120">
        <f t="shared" si="335"/>
        <v>0.14034410208054482</v>
      </c>
      <c r="BM443" s="120">
        <f t="shared" si="336"/>
        <v>0.40909562875064159</v>
      </c>
      <c r="BN443" s="4">
        <f t="shared" si="364"/>
        <v>-54.349717486177269</v>
      </c>
      <c r="BO443" s="109">
        <f t="shared" si="390"/>
        <v>0.18272298687732025</v>
      </c>
      <c r="BP443" s="109">
        <f t="shared" si="390"/>
        <v>6.1131268366596721E-2</v>
      </c>
      <c r="BQ443" s="109">
        <f t="shared" si="391"/>
        <v>0.44131264263272618</v>
      </c>
      <c r="BR443" s="109">
        <f t="shared" si="334"/>
        <v>1.1797252277011961E-2</v>
      </c>
      <c r="BS443" s="109">
        <f t="shared" si="334"/>
        <v>5.3581235066917102E-2</v>
      </c>
      <c r="BT443" s="109">
        <f t="shared" si="334"/>
        <v>1.7351901632127374E-2</v>
      </c>
      <c r="BU443" s="109" cm="1">
        <f t="array" ref="BU443">SUM(K443:M443/$P443)</f>
        <v>0.20705140515604425</v>
      </c>
    </row>
    <row r="444" spans="1:73">
      <c r="A444" s="30">
        <v>49491</v>
      </c>
      <c r="B444" s="132">
        <f t="shared" si="333"/>
        <v>124.28614511864838</v>
      </c>
      <c r="C444" s="132">
        <f t="shared" si="358"/>
        <v>48.121014360788202</v>
      </c>
      <c r="D444" s="132">
        <f t="shared" si="379"/>
        <v>2.2930317696517627E-2</v>
      </c>
      <c r="E444" s="132">
        <f t="shared" si="379"/>
        <v>0</v>
      </c>
      <c r="F444" s="132">
        <f t="shared" si="376"/>
        <v>402.19921465654153</v>
      </c>
      <c r="G444" s="132">
        <f t="shared" si="359"/>
        <v>0</v>
      </c>
      <c r="H444" s="132">
        <f t="shared" si="380"/>
        <v>10.095718985334061</v>
      </c>
      <c r="I444" s="132">
        <f t="shared" si="380"/>
        <v>45.889623892742129</v>
      </c>
      <c r="J444" s="132">
        <f t="shared" si="380"/>
        <v>15.74286696660459</v>
      </c>
      <c r="K444" s="132">
        <f t="shared" si="380"/>
        <v>16.005434951107329</v>
      </c>
      <c r="L444" s="132">
        <f t="shared" si="380"/>
        <v>42.855096319376159</v>
      </c>
      <c r="M444" s="132">
        <f t="shared" si="383"/>
        <v>104.3905412381266</v>
      </c>
      <c r="N444" s="132">
        <v>15</v>
      </c>
      <c r="O444" s="132">
        <f t="shared" si="331"/>
        <v>8.4721936752597919</v>
      </c>
      <c r="P444" s="132">
        <f t="shared" si="386"/>
        <v>833.08078048222535</v>
      </c>
      <c r="Q444" s="144">
        <f t="shared" si="382"/>
        <v>7.4267269326073819</v>
      </c>
      <c r="R444" s="135">
        <f t="shared" si="385"/>
        <v>1847.3333333333305</v>
      </c>
      <c r="S444" s="141">
        <f>[3]Biodiesel!$AA25</f>
        <v>112.1733420444673</v>
      </c>
      <c r="T444" s="142">
        <f t="shared" si="381"/>
        <v>42.386994882665583</v>
      </c>
      <c r="U444" s="142">
        <f t="shared" si="381"/>
        <v>53.975316878760687</v>
      </c>
      <c r="V444" s="141">
        <f t="shared" si="387"/>
        <v>22.122180231581787</v>
      </c>
      <c r="W444" s="143">
        <f t="shared" si="388"/>
        <v>3.0236023033197128</v>
      </c>
      <c r="X444" s="143">
        <f t="shared" si="389"/>
        <v>96.36231176142627</v>
      </c>
      <c r="Y444" s="114">
        <f t="shared" si="339"/>
        <v>-8.4694028572062541E-2</v>
      </c>
      <c r="Z444" s="102">
        <f>V444/(X445/31)</f>
        <v>6.7945871576272463</v>
      </c>
      <c r="AC444" s="54" t="e">
        <f t="shared" si="340"/>
        <v>#DIV/0!</v>
      </c>
      <c r="AD444" s="54">
        <f t="shared" si="341"/>
        <v>-1.2396839219497302E-4</v>
      </c>
      <c r="AE444" s="54">
        <f t="shared" si="342"/>
        <v>0.10690502049497932</v>
      </c>
      <c r="AF444" s="54">
        <f t="shared" si="337"/>
        <v>0.98949915173735858</v>
      </c>
      <c r="AH444" s="115">
        <f t="shared" si="366"/>
        <v>450.34315933502626</v>
      </c>
      <c r="AI444" s="116">
        <f t="shared" si="367"/>
        <v>15.011438644500876</v>
      </c>
      <c r="AJ444" s="109">
        <f t="shared" si="368"/>
        <v>-4.812004607580489E-2</v>
      </c>
      <c r="AK444" s="117">
        <f t="shared" si="369"/>
        <v>48.143944678484722</v>
      </c>
      <c r="AL444" s="116">
        <f t="shared" si="370"/>
        <v>1.6047981559494908</v>
      </c>
      <c r="AM444" s="109">
        <f t="shared" si="371"/>
        <v>-0.1663625099120023</v>
      </c>
      <c r="AN444" s="117">
        <f t="shared" si="372"/>
        <v>234.9792823532909</v>
      </c>
      <c r="AO444" s="114">
        <f t="shared" si="338"/>
        <v>0.4827853721745089</v>
      </c>
      <c r="AP444" s="114">
        <f t="shared" si="373"/>
        <v>0.68976420764508917</v>
      </c>
      <c r="AQ444" s="114">
        <f t="shared" si="374"/>
        <v>0.28206062108079616</v>
      </c>
      <c r="AR444" s="72">
        <f t="shared" si="375"/>
        <v>1320.750640200986</v>
      </c>
      <c r="AS444" s="117">
        <f t="shared" si="378"/>
        <v>526.5826931323445</v>
      </c>
      <c r="AT444" s="118">
        <f t="shared" si="384"/>
        <v>0.76268915947370564</v>
      </c>
      <c r="AX444" s="119">
        <f t="shared" si="343"/>
        <v>3.6184949046602357</v>
      </c>
      <c r="AY444" s="109">
        <f t="shared" si="344"/>
        <v>-7.2432564768251884E-2</v>
      </c>
      <c r="AZ444" s="120">
        <f t="shared" si="345"/>
        <v>-0.14602203020919191</v>
      </c>
      <c r="BA444" s="116">
        <f t="shared" si="346"/>
        <v>13.406640488551384</v>
      </c>
      <c r="BB444" s="109">
        <f t="shared" si="347"/>
        <v>-3.1679516404982677E-2</v>
      </c>
      <c r="BC444" s="120">
        <f t="shared" si="348"/>
        <v>-0.22569220165179438</v>
      </c>
      <c r="BD444" s="120">
        <f t="shared" si="349"/>
        <v>4.6734366486556018</v>
      </c>
      <c r="BE444" s="120">
        <f t="shared" si="350"/>
        <v>3.5855151261973042</v>
      </c>
      <c r="BF444" s="121"/>
      <c r="BG444" s="121" t="e">
        <f t="shared" si="351"/>
        <v>#DIV/0!</v>
      </c>
      <c r="BH444" s="120">
        <f t="shared" si="352"/>
        <v>0.42898797061526672</v>
      </c>
      <c r="BI444" s="120">
        <f t="shared" si="353"/>
        <v>1.1079829026523911</v>
      </c>
      <c r="BJ444" s="120">
        <f>SUM(L444:M444)*'[12]Yellow Grease Complex'!$BH$119/S444</f>
        <v>0</v>
      </c>
      <c r="BK444" s="120">
        <f>SUM(L444:M444)*'[12]Yellow Grease Complex'!$BH$120/S444</f>
        <v>0</v>
      </c>
      <c r="BL444" s="120">
        <f t="shared" si="335"/>
        <v>0.15626735096349587</v>
      </c>
      <c r="BM444" s="120">
        <f t="shared" si="336"/>
        <v>0.43181020388694802</v>
      </c>
      <c r="BN444" s="4">
        <f t="shared" si="364"/>
        <v>-53.298041026355122</v>
      </c>
      <c r="BO444" s="109">
        <f t="shared" si="390"/>
        <v>0.14918858774620375</v>
      </c>
      <c r="BP444" s="109">
        <f t="shared" si="390"/>
        <v>5.7762723001403962E-2</v>
      </c>
      <c r="BQ444" s="109">
        <f t="shared" si="391"/>
        <v>0.4827853721745089</v>
      </c>
      <c r="BR444" s="109">
        <f t="shared" si="334"/>
        <v>1.2118535467221074E-2</v>
      </c>
      <c r="BS444" s="109">
        <f t="shared" si="334"/>
        <v>5.5084242690341637E-2</v>
      </c>
      <c r="BT444" s="109">
        <f t="shared" si="334"/>
        <v>1.889716740013123E-2</v>
      </c>
      <c r="BU444" s="109" cm="1">
        <f t="array" ref="BU444">SUM(K444:M444/$P444)</f>
        <v>0.1959606755231022</v>
      </c>
    </row>
    <row r="445" spans="1:73">
      <c r="A445" s="30">
        <v>49522</v>
      </c>
      <c r="B445" s="132">
        <f t="shared" si="333"/>
        <v>142.14937298620697</v>
      </c>
      <c r="C445" s="132">
        <f t="shared" si="358"/>
        <v>47.494218723804543</v>
      </c>
      <c r="D445" s="132">
        <f t="shared" si="379"/>
        <v>2.310773317478302E-2</v>
      </c>
      <c r="E445" s="132">
        <f t="shared" si="379"/>
        <v>0</v>
      </c>
      <c r="F445" s="132">
        <f t="shared" si="376"/>
        <v>382.64567152419158</v>
      </c>
      <c r="G445" s="132">
        <f t="shared" si="359"/>
        <v>0</v>
      </c>
      <c r="H445" s="132">
        <f t="shared" si="380"/>
        <v>12.525503593026972</v>
      </c>
      <c r="I445" s="132">
        <f t="shared" si="380"/>
        <v>48.207328767229157</v>
      </c>
      <c r="J445" s="132">
        <f t="shared" si="380"/>
        <v>17.445700670504536</v>
      </c>
      <c r="K445" s="132">
        <f t="shared" si="380"/>
        <v>16.963769092969347</v>
      </c>
      <c r="L445" s="132">
        <f t="shared" si="380"/>
        <v>39.348219936695294</v>
      </c>
      <c r="M445" s="132">
        <f t="shared" si="383"/>
        <v>106.21147201422255</v>
      </c>
      <c r="N445" s="132">
        <v>15</v>
      </c>
      <c r="O445" s="132">
        <f t="shared" si="331"/>
        <v>12.190223828481727</v>
      </c>
      <c r="P445" s="132">
        <f t="shared" si="386"/>
        <v>840.20458887050745</v>
      </c>
      <c r="Q445" s="144">
        <f t="shared" si="382"/>
        <v>7.5260115858889263</v>
      </c>
      <c r="R445" s="135">
        <f t="shared" si="385"/>
        <v>1847.3333333333305</v>
      </c>
      <c r="S445" s="141">
        <f>[3]Biodiesel!$AA26</f>
        <v>111.64008708754434</v>
      </c>
      <c r="T445" s="142">
        <f t="shared" si="381"/>
        <v>44.090676048818032</v>
      </c>
      <c r="U445" s="142">
        <f t="shared" si="381"/>
        <v>56.840781782171199</v>
      </c>
      <c r="V445" s="141">
        <f t="shared" si="387"/>
        <v>25.215334871747555</v>
      </c>
      <c r="W445" s="143">
        <f t="shared" si="388"/>
        <v>3.0931546401657677</v>
      </c>
      <c r="X445" s="143">
        <f t="shared" si="389"/>
        <v>100.93145783098923</v>
      </c>
      <c r="Y445" s="114">
        <f t="shared" si="339"/>
        <v>-8.6329938501050862E-2</v>
      </c>
      <c r="Z445" s="102">
        <f>V445/(X446/31)</f>
        <v>7.7046415919788753</v>
      </c>
      <c r="AC445" s="54" t="e">
        <f t="shared" si="340"/>
        <v>#DIV/0!</v>
      </c>
      <c r="AD445" s="54">
        <f t="shared" si="341"/>
        <v>-1.2590876740825596E-4</v>
      </c>
      <c r="AE445" s="54">
        <f t="shared" si="342"/>
        <v>0.11046353749621964</v>
      </c>
      <c r="AF445" s="54">
        <f t="shared" si="337"/>
        <v>0.97644548060206204</v>
      </c>
      <c r="AH445" s="115">
        <f t="shared" si="366"/>
        <v>430.16299798117092</v>
      </c>
      <c r="AI445" s="116">
        <f t="shared" si="367"/>
        <v>14.338766599372365</v>
      </c>
      <c r="AJ445" s="109">
        <f t="shared" si="368"/>
        <v>-5.1062325102524397E-2</v>
      </c>
      <c r="AK445" s="117">
        <f t="shared" si="369"/>
        <v>47.517326456979326</v>
      </c>
      <c r="AL445" s="116">
        <f t="shared" si="370"/>
        <v>1.5839108818993108</v>
      </c>
      <c r="AM445" s="109">
        <f t="shared" si="371"/>
        <v>-0.16642232093552889</v>
      </c>
      <c r="AN445" s="117">
        <f t="shared" si="372"/>
        <v>240.70199407464784</v>
      </c>
      <c r="AO445" s="114">
        <f t="shared" si="338"/>
        <v>0.45541964016000519</v>
      </c>
      <c r="AP445" s="114">
        <f t="shared" si="373"/>
        <v>0.68115834946431464</v>
      </c>
      <c r="AQ445" s="114">
        <f t="shared" si="374"/>
        <v>0.28648021834565923</v>
      </c>
      <c r="AR445" s="72">
        <f t="shared" si="375"/>
        <v>1314.4719931275383</v>
      </c>
      <c r="AS445" s="117">
        <f t="shared" si="378"/>
        <v>532.8613402057922</v>
      </c>
      <c r="AT445" s="118">
        <f t="shared" si="384"/>
        <v>0.76269846805147057</v>
      </c>
      <c r="AX445" s="119">
        <f t="shared" si="343"/>
        <v>3.6012931318562691</v>
      </c>
      <c r="AY445" s="109">
        <f t="shared" si="344"/>
        <v>-7.2424386613737179E-2</v>
      </c>
      <c r="AZ445" s="120">
        <f t="shared" si="345"/>
        <v>-0.1441238836851948</v>
      </c>
      <c r="BA445" s="116">
        <f t="shared" si="346"/>
        <v>12.754855717473053</v>
      </c>
      <c r="BB445" s="109">
        <f t="shared" si="347"/>
        <v>-3.4469110909718714E-2</v>
      </c>
      <c r="BC445" s="120">
        <f t="shared" si="348"/>
        <v>-0.2230568006263276</v>
      </c>
      <c r="BD445" s="120">
        <f t="shared" si="349"/>
        <v>4.2619318815495886</v>
      </c>
      <c r="BE445" s="120">
        <f t="shared" si="350"/>
        <v>3.4274934882855645</v>
      </c>
      <c r="BF445" s="121"/>
      <c r="BG445" s="121" t="e">
        <f t="shared" si="351"/>
        <v>#DIV/0!</v>
      </c>
      <c r="BH445" s="120">
        <f t="shared" si="352"/>
        <v>0.42542262338582015</v>
      </c>
      <c r="BI445" s="120">
        <f t="shared" si="353"/>
        <v>1.2732825340304355</v>
      </c>
      <c r="BJ445" s="120">
        <f>SUM(L445:M445)*'[12]Yellow Grease Complex'!$BH$119/S445</f>
        <v>0</v>
      </c>
      <c r="BK445" s="120">
        <f>SUM(L445:M445)*'[12]Yellow Grease Complex'!$BH$120/S445</f>
        <v>0</v>
      </c>
      <c r="BL445" s="120">
        <f t="shared" si="335"/>
        <v>0.12373397642800377</v>
      </c>
      <c r="BM445" s="120">
        <f t="shared" si="336"/>
        <v>0.43480272175632412</v>
      </c>
      <c r="BN445" s="4">
        <f t="shared" si="364"/>
        <v>-52.605217545095911</v>
      </c>
      <c r="BO445" s="109">
        <f t="shared" si="390"/>
        <v>0.16918423782628861</v>
      </c>
      <c r="BP445" s="109">
        <f t="shared" si="390"/>
        <v>5.6526968970321063E-2</v>
      </c>
      <c r="BQ445" s="109">
        <f t="shared" si="391"/>
        <v>0.45541964016000519</v>
      </c>
      <c r="BR445" s="109">
        <f t="shared" si="334"/>
        <v>1.4907682913116541E-2</v>
      </c>
      <c r="BS445" s="109">
        <f t="shared" si="334"/>
        <v>5.7375702782145696E-2</v>
      </c>
      <c r="BT445" s="109">
        <f t="shared" si="334"/>
        <v>2.0763634121490463E-2</v>
      </c>
      <c r="BU445" s="109" cm="1">
        <f t="array" ref="BU445">SUM(K445:M445/$P445)</f>
        <v>0.19343319852890656</v>
      </c>
    </row>
    <row r="446" spans="1:73" ht="12" thickBot="1">
      <c r="A446" s="111">
        <v>49553</v>
      </c>
      <c r="B446" s="136">
        <f t="shared" si="333"/>
        <v>119.4749116141967</v>
      </c>
      <c r="C446" s="136">
        <f t="shared" si="358"/>
        <v>39.220694983849548</v>
      </c>
      <c r="D446" s="136">
        <f t="shared" si="379"/>
        <v>0</v>
      </c>
      <c r="E446" s="136">
        <f t="shared" si="379"/>
        <v>0</v>
      </c>
      <c r="F446" s="136">
        <f t="shared" si="376"/>
        <v>396.24863984975411</v>
      </c>
      <c r="G446" s="136">
        <f t="shared" si="359"/>
        <v>0</v>
      </c>
      <c r="H446" s="132">
        <f t="shared" si="380"/>
        <v>13.083134987771023</v>
      </c>
      <c r="I446" s="136">
        <f t="shared" si="380"/>
        <v>46.379027745550331</v>
      </c>
      <c r="J446" s="132">
        <f t="shared" si="380"/>
        <v>13.1983109550031</v>
      </c>
      <c r="K446" s="136">
        <f t="shared" si="380"/>
        <v>17.225319174858917</v>
      </c>
      <c r="L446" s="136">
        <f t="shared" si="380"/>
        <v>44.840577382646558</v>
      </c>
      <c r="M446" s="136">
        <f t="shared" si="383"/>
        <v>100.55653398203006</v>
      </c>
      <c r="N446" s="132">
        <v>15</v>
      </c>
      <c r="O446" s="136">
        <f t="shared" si="331"/>
        <v>3.831465812892564</v>
      </c>
      <c r="P446" s="136">
        <f t="shared" si="386"/>
        <v>809.05861648855296</v>
      </c>
      <c r="Q446" s="145">
        <f t="shared" si="382"/>
        <v>7.5849129576326488</v>
      </c>
      <c r="R446" s="135">
        <f t="shared" si="385"/>
        <v>1847.3333333333305</v>
      </c>
      <c r="S446" s="141">
        <f>[3]Biodiesel!$AA27</f>
        <v>106.66682940301939</v>
      </c>
      <c r="T446" s="142">
        <f t="shared" si="381"/>
        <v>44.029235223858528</v>
      </c>
      <c r="U446" s="142">
        <f t="shared" si="381"/>
        <v>57.425890454921706</v>
      </c>
      <c r="V446" s="141">
        <f t="shared" si="387"/>
        <v>26.965351412263729</v>
      </c>
      <c r="W446" s="143">
        <f t="shared" si="388"/>
        <v>1.7500165405161745</v>
      </c>
      <c r="X446" s="143">
        <f t="shared" si="389"/>
        <v>101.45512567878023</v>
      </c>
      <c r="Y446" s="114">
        <f t="shared" si="339"/>
        <v>-8.2030528506988887E-2</v>
      </c>
      <c r="Z446" s="102">
        <f>V446/(X447/30)</f>
        <v>7.5873079566900783</v>
      </c>
      <c r="AC446" s="54" t="e">
        <f t="shared" si="340"/>
        <v>#DIV/0!</v>
      </c>
      <c r="AD446" s="54">
        <f t="shared" si="341"/>
        <v>-1.4145696291201215E-4</v>
      </c>
      <c r="AE446" s="54">
        <f t="shared" si="342"/>
        <v>9.0065342945068891E-2</v>
      </c>
      <c r="AF446" s="54">
        <f t="shared" si="337"/>
        <v>0.96886279922368912</v>
      </c>
      <c r="AH446" s="115">
        <f t="shared" si="366"/>
        <v>435.46933483360368</v>
      </c>
      <c r="AI446" s="116">
        <f t="shared" si="367"/>
        <v>14.515644494453456</v>
      </c>
      <c r="AJ446" s="109">
        <f t="shared" si="368"/>
        <v>-4.6817996911725945E-2</v>
      </c>
      <c r="AK446" s="117">
        <f t="shared" si="369"/>
        <v>39.220694983849548</v>
      </c>
      <c r="AL446" s="116">
        <f t="shared" si="370"/>
        <v>1.3073564994616516</v>
      </c>
      <c r="AM446" s="109">
        <f t="shared" si="371"/>
        <v>-0.16625240877947389</v>
      </c>
      <c r="AN446" s="117">
        <f t="shared" si="372"/>
        <v>235.28290422786</v>
      </c>
      <c r="AO446" s="114">
        <f t="shared" si="338"/>
        <v>0.48976505753011834</v>
      </c>
      <c r="AP446" s="114">
        <f t="shared" si="373"/>
        <v>0.68591352361631031</v>
      </c>
      <c r="AQ446" s="114">
        <f t="shared" si="374"/>
        <v>0.2908107020094865</v>
      </c>
      <c r="AR446" s="72">
        <f t="shared" si="375"/>
        <v>1297.779757736736</v>
      </c>
      <c r="AS446" s="117">
        <f t="shared" si="378"/>
        <v>549.55357559659456</v>
      </c>
      <c r="AT446" s="118">
        <f t="shared" si="384"/>
        <v>0.7627060216651409</v>
      </c>
      <c r="AX446" s="119">
        <f t="shared" si="343"/>
        <v>3.4408654646135286</v>
      </c>
      <c r="AY446" s="109">
        <f t="shared" si="344"/>
        <v>-7.2316033145381042E-2</v>
      </c>
      <c r="AZ446" s="120">
        <f t="shared" si="345"/>
        <v>-0.13659003626093291</v>
      </c>
      <c r="BA446" s="116">
        <f t="shared" si="346"/>
        <v>13.208287994991803</v>
      </c>
      <c r="BB446" s="109">
        <f t="shared" si="347"/>
        <v>-3.31085445767616E-2</v>
      </c>
      <c r="BC446" s="120">
        <f t="shared" si="348"/>
        <v>-0.29851095876230893</v>
      </c>
      <c r="BD446" s="120">
        <f t="shared" si="349"/>
        <v>4.2922359212520682</v>
      </c>
      <c r="BE446" s="120">
        <f t="shared" si="350"/>
        <v>3.7148253310558945</v>
      </c>
      <c r="BF446" s="121"/>
      <c r="BG446" s="121" t="e">
        <f t="shared" si="351"/>
        <v>#DIV/0!</v>
      </c>
      <c r="BH446" s="120">
        <f t="shared" si="352"/>
        <v>0.36769345450085478</v>
      </c>
      <c r="BI446" s="120">
        <f t="shared" si="353"/>
        <v>1.1200755875360702</v>
      </c>
      <c r="BJ446" s="120">
        <f>SUM(L446:M446)*'[12]Yellow Grease Complex'!$BH$119/S446</f>
        <v>0</v>
      </c>
      <c r="BK446" s="120">
        <f>SUM(L446:M446)*'[12]Yellow Grease Complex'!$BH$120/S446</f>
        <v>0</v>
      </c>
      <c r="BL446" s="120">
        <f t="shared" si="335"/>
        <v>0.1135999045725123</v>
      </c>
      <c r="BM446" s="120">
        <f t="shared" si="336"/>
        <v>0.3129312005520814</v>
      </c>
      <c r="BN446" s="4">
        <f t="shared" si="364"/>
        <v>-51.517208676415066</v>
      </c>
      <c r="BO446" s="109">
        <f t="shared" si="390"/>
        <v>0.14767151499200071</v>
      </c>
      <c r="BP446" s="109">
        <f t="shared" si="390"/>
        <v>4.8476951094191166E-2</v>
      </c>
      <c r="BQ446" s="109">
        <f t="shared" si="391"/>
        <v>0.48976505753011834</v>
      </c>
      <c r="BR446" s="109">
        <f t="shared" si="334"/>
        <v>1.6170812251594297E-2</v>
      </c>
      <c r="BS446" s="109">
        <f t="shared" si="334"/>
        <v>5.7324681797275602E-2</v>
      </c>
      <c r="BT446" s="109">
        <f t="shared" si="334"/>
        <v>1.6313170252466914E-2</v>
      </c>
      <c r="BU446" s="109" cm="1">
        <f t="array" ref="BU446">SUM(K446:M446/$P446)</f>
        <v>0.20100203770814967</v>
      </c>
    </row>
    <row r="447" spans="1:73">
      <c r="A447" s="84">
        <v>49583</v>
      </c>
      <c r="B447" s="139">
        <f t="shared" ref="B447:B510" si="392">$P447*AVERAGE(B435/$P435,B423/$P423,B411/$P411,B399/$P399,B387/$P387)*0.8</f>
        <v>94.716808504500605</v>
      </c>
      <c r="C447" s="139">
        <f t="shared" si="358"/>
        <v>37.374145305263291</v>
      </c>
      <c r="D447" s="139">
        <f t="shared" ref="D447:E462" si="393">$P447*AVERAGE(D435/$P435,D423/$P423,D411/$P411,D399/$P399,D387/$P387)</f>
        <v>0</v>
      </c>
      <c r="E447" s="139">
        <f t="shared" si="393"/>
        <v>0</v>
      </c>
      <c r="F447" s="139">
        <f t="shared" si="376"/>
        <v>454.31837270063778</v>
      </c>
      <c r="G447" s="139">
        <f t="shared" si="359"/>
        <v>0</v>
      </c>
      <c r="H447" s="139">
        <f t="shared" ref="H447:H462" si="394">$P447*AVERAGE(H435/$P435,H423/$P423,H411/$P411,H399/$P399,H387/$P387)</f>
        <v>12.188104544594934</v>
      </c>
      <c r="I447" s="139">
        <f t="shared" ref="I447:I510" si="395">$P447*AVERAGE(I435/$P435,I423/$P423,I411/$P411,I399/$P399,I387/$P387)*0.85</f>
        <v>34.675659058397841</v>
      </c>
      <c r="J447" s="139">
        <f t="shared" ref="J447:K462" si="396">$P447*AVERAGE(J435/$P435,J423/$P423,J411/$P411,J399/$P399,J387/$P387)</f>
        <v>12.587915660290225</v>
      </c>
      <c r="K447" s="139">
        <f t="shared" si="396"/>
        <v>17.477260851653348</v>
      </c>
      <c r="L447" s="139">
        <f t="shared" ref="L447:L510" si="397">$P447*AVERAGE(L435/$P435,L423/$P423,L411/$P411,L399/$P399,L387/$P387)*0.35</f>
        <v>21.44208222300616</v>
      </c>
      <c r="M447" s="139">
        <f>$P447*AVERAGE(M435/$P435,M423/$P423,M411/$P411,M399/$P399,M387/$P387)*1.15</f>
        <v>94.416772723666838</v>
      </c>
      <c r="N447" s="139">
        <v>15</v>
      </c>
      <c r="O447" s="139">
        <f t="shared" ref="O447:O510" si="398">$P447*AVERAGE(O435/$P435,O423/$P423,O411/$P411,O399/$P399,O387/$P387)</f>
        <v>10.069237006426293</v>
      </c>
      <c r="P447" s="139">
        <f t="shared" si="386"/>
        <v>804.26635857843735</v>
      </c>
      <c r="Q447" s="140">
        <f t="shared" si="382"/>
        <v>7.2581183454867508</v>
      </c>
      <c r="R447" s="135">
        <f>R446</f>
        <v>1847.3333333333305</v>
      </c>
      <c r="S447" s="141">
        <f>[3]Biodiesel!$AA28</f>
        <v>110.80920981104516</v>
      </c>
      <c r="T447" s="142">
        <f t="shared" si="381"/>
        <v>46.095055931631904</v>
      </c>
      <c r="U447" s="142">
        <f t="shared" si="381"/>
        <v>60.525177092469107</v>
      </c>
      <c r="V447" s="141">
        <f t="shared" si="387"/>
        <v>25.594079460957214</v>
      </c>
      <c r="W447" s="143">
        <f t="shared" si="388"/>
        <v>-1.3712719513065146</v>
      </c>
      <c r="X447" s="143">
        <f t="shared" si="389"/>
        <v>106.62023302410101</v>
      </c>
      <c r="Y447" s="114">
        <f t="shared" si="339"/>
        <v>-8.5553938657755291E-2</v>
      </c>
      <c r="Z447" s="102">
        <f>V447/(X448/31)</f>
        <v>7.9869277782872574</v>
      </c>
      <c r="AC447" s="54" t="e">
        <f t="shared" si="340"/>
        <v>#DIV/0!</v>
      </c>
      <c r="AD447" s="54">
        <f t="shared" si="341"/>
        <v>-1.9674876917830098E-4</v>
      </c>
      <c r="AE447" s="54">
        <f t="shared" si="342"/>
        <v>7.6011214197110766E-2</v>
      </c>
      <c r="AF447" s="54">
        <f t="shared" si="337"/>
        <v>1.0124855575783769</v>
      </c>
      <c r="AH447" s="115">
        <f t="shared" si="366"/>
        <v>491.69251800590109</v>
      </c>
      <c r="AI447" s="116">
        <f t="shared" si="367"/>
        <v>16.389750600196702</v>
      </c>
      <c r="AJ447" s="109">
        <f t="shared" si="368"/>
        <v>4.474582947469008E-2</v>
      </c>
      <c r="AK447" s="117">
        <f t="shared" si="369"/>
        <v>37.374145305263291</v>
      </c>
      <c r="AL447" s="116">
        <f t="shared" si="370"/>
        <v>1.2458048435087763</v>
      </c>
      <c r="AM447" s="109">
        <f t="shared" si="371"/>
        <v>-0.16590965846491745</v>
      </c>
      <c r="AN447" s="117">
        <f t="shared" si="372"/>
        <v>192.78779506160936</v>
      </c>
      <c r="AO447" s="114">
        <f t="shared" si="338"/>
        <v>0.56488546096054282</v>
      </c>
      <c r="AP447" s="114">
        <f t="shared" si="373"/>
        <v>0.72912328142991845</v>
      </c>
      <c r="AQ447" s="114">
        <f t="shared" si="374"/>
        <v>0.23970640199643192</v>
      </c>
      <c r="AR447" s="72">
        <f t="shared" si="375"/>
        <v>1304.6890832590802</v>
      </c>
      <c r="AS447" s="117">
        <f t="shared" si="378"/>
        <v>542.64425007425029</v>
      </c>
      <c r="AT447" s="118">
        <f t="shared" si="384"/>
        <v>0.76271173619014532</v>
      </c>
      <c r="AX447" s="119">
        <f t="shared" si="343"/>
        <v>3.574490639065973</v>
      </c>
      <c r="AY447" s="109">
        <f t="shared" si="344"/>
        <v>-7.2359323056142344E-2</v>
      </c>
      <c r="AZ447" s="120">
        <f t="shared" si="345"/>
        <v>-0.14674957287429757</v>
      </c>
      <c r="BA447" s="116">
        <f t="shared" si="346"/>
        <v>15.143945756687925</v>
      </c>
      <c r="BB447" s="109">
        <f t="shared" si="347"/>
        <v>6.6912447475473424E-2</v>
      </c>
      <c r="BC447" s="120">
        <f t="shared" si="348"/>
        <v>1.6473696254745764</v>
      </c>
      <c r="BD447" s="120">
        <f t="shared" si="349"/>
        <v>4.6116248676248555</v>
      </c>
      <c r="BE447" s="120">
        <f t="shared" si="350"/>
        <v>4.1000055272964557</v>
      </c>
      <c r="BF447" s="121"/>
      <c r="BG447" s="121" t="e">
        <f t="shared" si="351"/>
        <v>#DIV/0!</v>
      </c>
      <c r="BH447" s="120">
        <f t="shared" si="352"/>
        <v>0.33728374535830269</v>
      </c>
      <c r="BI447" s="120">
        <f t="shared" si="353"/>
        <v>0.85477379241323215</v>
      </c>
      <c r="BJ447" s="120">
        <f>SUM(L447:M447)*'[12]Yellow Grease Complex'!$BH$119/S447</f>
        <v>0</v>
      </c>
      <c r="BK447" s="120">
        <f>SUM(L447:M447)*'[12]Yellow Grease Complex'!$BH$120/S447</f>
        <v>0</v>
      </c>
      <c r="BL447" s="120">
        <f t="shared" si="335"/>
        <v>0.21121477450953582</v>
      </c>
      <c r="BM447" s="120">
        <f t="shared" si="336"/>
        <v>0.35280533588183632</v>
      </c>
      <c r="BN447" s="4">
        <f t="shared" si="364"/>
        <v>-53.563594099118518</v>
      </c>
      <c r="BO447" s="109">
        <f t="shared" si="390"/>
        <v>0.11776796019656366</v>
      </c>
      <c r="BP447" s="109">
        <f t="shared" si="390"/>
        <v>4.646986027281199E-2</v>
      </c>
      <c r="BQ447" s="109">
        <f t="shared" si="391"/>
        <v>0.56488546096054282</v>
      </c>
      <c r="BR447" s="109">
        <f t="shared" si="334"/>
        <v>1.5154313511431386E-2</v>
      </c>
      <c r="BS447" s="109">
        <f t="shared" si="334"/>
        <v>4.3114645650090364E-2</v>
      </c>
      <c r="BT447" s="109">
        <f t="shared" si="334"/>
        <v>1.5651426329132686E-2</v>
      </c>
      <c r="BU447" s="109" cm="1">
        <f t="array" ref="BU447">SUM(K447:M447/$P447)</f>
        <v>0.16578601650577746</v>
      </c>
    </row>
    <row r="448" spans="1:73">
      <c r="A448" s="30">
        <v>49614</v>
      </c>
      <c r="B448" s="132">
        <f t="shared" si="392"/>
        <v>82.590581648509072</v>
      </c>
      <c r="C448" s="132">
        <f t="shared" si="358"/>
        <v>40.800645228925717</v>
      </c>
      <c r="D448" s="132">
        <f t="shared" si="393"/>
        <v>0</v>
      </c>
      <c r="E448" s="132">
        <f t="shared" si="393"/>
        <v>0</v>
      </c>
      <c r="F448" s="132">
        <f t="shared" si="376"/>
        <v>412.91919184540217</v>
      </c>
      <c r="G448" s="132">
        <f t="shared" si="359"/>
        <v>0</v>
      </c>
      <c r="H448" s="132">
        <f t="shared" si="394"/>
        <v>12.695501809054006</v>
      </c>
      <c r="I448" s="132">
        <f t="shared" si="395"/>
        <v>36.847636475284489</v>
      </c>
      <c r="J448" s="132">
        <f t="shared" si="396"/>
        <v>22.059658507951848</v>
      </c>
      <c r="K448" s="132">
        <f t="shared" si="396"/>
        <v>19.332766684224325</v>
      </c>
      <c r="L448" s="132">
        <f t="shared" si="397"/>
        <v>22.853477857115383</v>
      </c>
      <c r="M448" s="132">
        <f t="shared" ref="M448:M458" si="399">$P448*AVERAGE(M436/$P436,M424/$P424,M412/$P412,M400/$P400,M388/$P388)*1.15</f>
        <v>98.509241928828956</v>
      </c>
      <c r="N448" s="132">
        <v>15</v>
      </c>
      <c r="O448" s="132">
        <f t="shared" si="398"/>
        <v>8.8222541081456232</v>
      </c>
      <c r="P448" s="132">
        <f t="shared" si="386"/>
        <v>772.43095609344152</v>
      </c>
      <c r="Q448" s="144">
        <f t="shared" si="382"/>
        <v>7.395800354599829</v>
      </c>
      <c r="R448" s="135">
        <f>R447</f>
        <v>1847.3333333333305</v>
      </c>
      <c r="S448" s="141">
        <f>[3]Biodiesel!$AA29</f>
        <v>104.44183442742974</v>
      </c>
      <c r="T448" s="142">
        <f t="shared" ref="T448:U463" si="400">($S448+$V447)*AVERAGE(T447/($S447+$V446),T400/($S400+$V399),T412/($S412+$V411),T424/($S424+$V423),T436/($S436+$V435))</f>
        <v>43.102944828827539</v>
      </c>
      <c r="U448" s="142">
        <f t="shared" si="400"/>
        <v>56.236436384384881</v>
      </c>
      <c r="V448" s="141">
        <f t="shared" si="387"/>
        <v>22.695164503900887</v>
      </c>
      <c r="W448" s="143">
        <f t="shared" si="388"/>
        <v>-2.8989149570563271</v>
      </c>
      <c r="X448" s="143">
        <f t="shared" si="389"/>
        <v>99.33938121321242</v>
      </c>
      <c r="Y448" s="114">
        <f t="shared" si="339"/>
        <v>-0.10118909764674111</v>
      </c>
      <c r="Z448" s="102">
        <f>V448/(X449/30)</f>
        <v>5.8956867696736621</v>
      </c>
      <c r="AC448" s="54" t="e">
        <f t="shared" si="340"/>
        <v>#DIV/0!</v>
      </c>
      <c r="AD448" s="54">
        <f t="shared" si="341"/>
        <v>-2.0668430301606922E-4</v>
      </c>
      <c r="AE448" s="54">
        <f t="shared" si="342"/>
        <v>8.9924755091194755E-2</v>
      </c>
      <c r="AF448" s="54">
        <f t="shared" si="337"/>
        <v>0.99363688142682749</v>
      </c>
      <c r="AH448" s="115">
        <f t="shared" si="366"/>
        <v>453.71983707432787</v>
      </c>
      <c r="AI448" s="116">
        <f t="shared" si="367"/>
        <v>15.123994569144262</v>
      </c>
      <c r="AJ448" s="109">
        <f t="shared" si="368"/>
        <v>5.4556077716056306E-2</v>
      </c>
      <c r="AK448" s="117">
        <f t="shared" si="369"/>
        <v>40.800645228925717</v>
      </c>
      <c r="AL448" s="116">
        <f t="shared" si="370"/>
        <v>1.3600215076308573</v>
      </c>
      <c r="AM448" s="109">
        <f t="shared" si="371"/>
        <v>-0.16576991470530666</v>
      </c>
      <c r="AN448" s="117">
        <f t="shared" si="372"/>
        <v>212.29828326245899</v>
      </c>
      <c r="AO448" s="114">
        <f t="shared" si="338"/>
        <v>0.5345710041629288</v>
      </c>
      <c r="AP448" s="114">
        <f t="shared" si="373"/>
        <v>0.69431502517094756</v>
      </c>
      <c r="AQ448" s="114">
        <f t="shared" si="374"/>
        <v>0.27484434898382959</v>
      </c>
      <c r="AR448" s="72">
        <f t="shared" si="375"/>
        <v>1270.7089855337285</v>
      </c>
      <c r="AS448" s="117">
        <f t="shared" si="378"/>
        <v>576.62434779960199</v>
      </c>
      <c r="AT448" s="118">
        <f t="shared" si="384"/>
        <v>0.76271543106821438</v>
      </c>
      <c r="AX448" s="119">
        <f t="shared" si="343"/>
        <v>3.3690914331428949</v>
      </c>
      <c r="AY448" s="109">
        <f t="shared" si="344"/>
        <v>-7.2199876655962947E-2</v>
      </c>
      <c r="AZ448" s="120">
        <f t="shared" si="345"/>
        <v>-0.13530043226931365</v>
      </c>
      <c r="BA448" s="116">
        <f t="shared" si="346"/>
        <v>13.763973061513406</v>
      </c>
      <c r="BB448" s="109">
        <f t="shared" si="347"/>
        <v>8.2813698379407441E-2</v>
      </c>
      <c r="BC448" s="120">
        <f t="shared" si="348"/>
        <v>1.7144313611453814</v>
      </c>
      <c r="BD448" s="120">
        <f t="shared" si="349"/>
        <v>4.5673712835044498</v>
      </c>
      <c r="BE448" s="120">
        <f t="shared" si="350"/>
        <v>3.9535804221469752</v>
      </c>
      <c r="BF448" s="121"/>
      <c r="BG448" s="121" t="e">
        <f t="shared" si="351"/>
        <v>#DIV/0!</v>
      </c>
      <c r="BH448" s="120">
        <f t="shared" si="352"/>
        <v>0.39065423785978787</v>
      </c>
      <c r="BI448" s="120">
        <f t="shared" si="353"/>
        <v>0.79078064935652037</v>
      </c>
      <c r="BJ448" s="120">
        <f>SUM(L448:M448)*'[12]Yellow Grease Complex'!$BH$119/S448</f>
        <v>0</v>
      </c>
      <c r="BK448" s="120">
        <f>SUM(L448:M448)*'[12]Yellow Grease Complex'!$BH$120/S448</f>
        <v>0</v>
      </c>
      <c r="BL448" s="120">
        <f t="shared" si="335"/>
        <v>0.17761069699176485</v>
      </c>
      <c r="BM448" s="120">
        <f t="shared" si="336"/>
        <v>0.37979217480914679</v>
      </c>
      <c r="BN448" s="4">
        <f t="shared" si="364"/>
        <v>-51.030813037576081</v>
      </c>
      <c r="BO448" s="109">
        <f t="shared" si="390"/>
        <v>0.1069229307771529</v>
      </c>
      <c r="BP448" s="109">
        <f t="shared" si="390"/>
        <v>5.2821090230865932E-2</v>
      </c>
      <c r="BQ448" s="109">
        <f t="shared" si="391"/>
        <v>0.5345710041629288</v>
      </c>
      <c r="BR448" s="109">
        <f t="shared" si="334"/>
        <v>1.6435775532950316E-2</v>
      </c>
      <c r="BS448" s="109">
        <f t="shared" si="334"/>
        <v>4.7703469396981293E-2</v>
      </c>
      <c r="BT448" s="109">
        <f t="shared" si="334"/>
        <v>2.8558744744667217E-2</v>
      </c>
      <c r="BU448" s="109" cm="1">
        <f t="array" ref="BU448">SUM(K448:M448/$P448)</f>
        <v>0.18214635930923079</v>
      </c>
    </row>
    <row r="449" spans="1:73">
      <c r="A449" s="30">
        <v>49644</v>
      </c>
      <c r="B449" s="132">
        <f t="shared" si="392"/>
        <v>100.95841335497383</v>
      </c>
      <c r="C449" s="132">
        <f t="shared" si="358"/>
        <v>46.046421209067432</v>
      </c>
      <c r="D449" s="132">
        <f t="shared" si="393"/>
        <v>0</v>
      </c>
      <c r="E449" s="132">
        <f t="shared" si="393"/>
        <v>0</v>
      </c>
      <c r="F449" s="132">
        <f t="shared" si="376"/>
        <v>459.23718328821673</v>
      </c>
      <c r="G449" s="132">
        <f t="shared" si="359"/>
        <v>0</v>
      </c>
      <c r="H449" s="132">
        <f t="shared" si="394"/>
        <v>11.937275727840669</v>
      </c>
      <c r="I449" s="132">
        <f t="shared" si="395"/>
        <v>49.677370048343136</v>
      </c>
      <c r="J449" s="132">
        <f t="shared" si="396"/>
        <v>23.231738051048314</v>
      </c>
      <c r="K449" s="132">
        <f t="shared" si="396"/>
        <v>19.99415068130326</v>
      </c>
      <c r="L449" s="132">
        <f t="shared" si="397"/>
        <v>24.517969050949205</v>
      </c>
      <c r="M449" s="132">
        <f t="shared" si="399"/>
        <v>124.32714566035109</v>
      </c>
      <c r="N449" s="132">
        <v>15</v>
      </c>
      <c r="O449" s="132">
        <f t="shared" si="398"/>
        <v>25.679864238858254</v>
      </c>
      <c r="P449" s="132">
        <f t="shared" si="386"/>
        <v>900.60753131095191</v>
      </c>
      <c r="Q449" s="144">
        <f t="shared" si="382"/>
        <v>6.8853019520402565</v>
      </c>
      <c r="R449" s="135">
        <f>R448</f>
        <v>1847.3333333333305</v>
      </c>
      <c r="S449" s="141">
        <f>[3]Biodiesel!$AA30</f>
        <v>130.80145759534676</v>
      </c>
      <c r="T449" s="142">
        <f t="shared" si="400"/>
        <v>50.52258851247629</v>
      </c>
      <c r="U449" s="142">
        <f t="shared" si="400"/>
        <v>64.960977985530405</v>
      </c>
      <c r="V449" s="141">
        <f t="shared" si="387"/>
        <v>19.308656874839855</v>
      </c>
      <c r="W449" s="143">
        <f t="shared" si="388"/>
        <v>-3.3865076290610325</v>
      </c>
      <c r="X449" s="143">
        <f t="shared" si="389"/>
        <v>115.4835664980067</v>
      </c>
      <c r="Y449" s="114">
        <f t="shared" si="339"/>
        <v>-0.13742191260336722</v>
      </c>
      <c r="Z449" s="102">
        <f>V449/(X450/31)</f>
        <v>8.2910204437891437</v>
      </c>
      <c r="AC449" s="54" t="e">
        <f t="shared" si="340"/>
        <v>#DIV/0!</v>
      </c>
      <c r="AD449" s="54">
        <f t="shared" si="341"/>
        <v>-1.8391543274987043E-4</v>
      </c>
      <c r="AE449" s="54">
        <f t="shared" si="342"/>
        <v>9.1129854203125887E-2</v>
      </c>
      <c r="AF449" s="54">
        <f t="shared" si="337"/>
        <v>1.0673083114128954</v>
      </c>
      <c r="AH449" s="115">
        <f t="shared" si="366"/>
        <v>505.28360449728416</v>
      </c>
      <c r="AI449" s="116">
        <f t="shared" si="367"/>
        <v>16.84278681657614</v>
      </c>
      <c r="AJ449" s="109">
        <f t="shared" si="368"/>
        <v>5.3692930485587098E-3</v>
      </c>
      <c r="AK449" s="117">
        <f t="shared" si="369"/>
        <v>46.046421209067432</v>
      </c>
      <c r="AL449" s="116">
        <f t="shared" si="370"/>
        <v>1.5348807069689143</v>
      </c>
      <c r="AM449" s="109">
        <f t="shared" si="371"/>
        <v>-0.20533552003120237</v>
      </c>
      <c r="AN449" s="117">
        <f t="shared" si="372"/>
        <v>253.68564921983568</v>
      </c>
      <c r="AO449" s="114">
        <f t="shared" si="338"/>
        <v>0.5099193237033417</v>
      </c>
      <c r="AP449" s="114">
        <f t="shared" si="373"/>
        <v>0.67314784384469173</v>
      </c>
      <c r="AQ449" s="114">
        <f t="shared" si="374"/>
        <v>0.28168279788929046</v>
      </c>
      <c r="AR449" s="72">
        <f t="shared" si="375"/>
        <v>1540.0816781387603</v>
      </c>
      <c r="AS449" s="117">
        <f t="shared" si="378"/>
        <v>307.25165519457028</v>
      </c>
      <c r="AT449" s="118">
        <f t="shared" si="384"/>
        <v>0.76271689094335948</v>
      </c>
      <c r="AX449" s="119">
        <f t="shared" si="343"/>
        <v>4.2194018579144119</v>
      </c>
      <c r="AY449" s="109">
        <f t="shared" si="344"/>
        <v>-0.11303876674330704</v>
      </c>
      <c r="AZ449" s="120">
        <f t="shared" si="345"/>
        <v>-0.23954994921393968</v>
      </c>
      <c r="BA449" s="116">
        <f t="shared" si="346"/>
        <v>15.307906109607224</v>
      </c>
      <c r="BB449" s="109">
        <f t="shared" si="347"/>
        <v>3.2827831982451094E-2</v>
      </c>
      <c r="BC449" s="120">
        <f t="shared" si="348"/>
        <v>1.8191774257608024</v>
      </c>
      <c r="BD449" s="120">
        <f t="shared" si="349"/>
        <v>4.3753723566028384</v>
      </c>
      <c r="BE449" s="120">
        <f t="shared" si="350"/>
        <v>3.5109485148776662</v>
      </c>
      <c r="BF449" s="121"/>
      <c r="BG449" s="121" t="e">
        <f t="shared" si="351"/>
        <v>#DIV/0!</v>
      </c>
      <c r="BH449" s="120">
        <f t="shared" si="352"/>
        <v>0.35203293644875655</v>
      </c>
      <c r="BI449" s="120">
        <f t="shared" si="353"/>
        <v>0.77184471190912329</v>
      </c>
      <c r="BJ449" s="120">
        <f>SUM(L449:M449)*'[12]Yellow Grease Complex'!$BH$119/S449</f>
        <v>0</v>
      </c>
      <c r="BK449" s="120">
        <f>SUM(L449:M449)*'[12]Yellow Grease Complex'!$BH$120/S449</f>
        <v>0</v>
      </c>
      <c r="BL449" s="120">
        <f t="shared" si="335"/>
        <v>0.10352167746617341</v>
      </c>
      <c r="BM449" s="120">
        <f t="shared" si="336"/>
        <v>0.47432668074605105</v>
      </c>
      <c r="BN449" s="4">
        <f t="shared" si="364"/>
        <v>-87.435731463088132</v>
      </c>
      <c r="BO449" s="109">
        <f t="shared" si="390"/>
        <v>0.11210034320722997</v>
      </c>
      <c r="BP449" s="109">
        <f t="shared" si="390"/>
        <v>5.112817693412007E-2</v>
      </c>
      <c r="BQ449" s="109">
        <f t="shared" si="391"/>
        <v>0.5099193237033417</v>
      </c>
      <c r="BR449" s="109">
        <f t="shared" si="334"/>
        <v>1.3254692319155275E-2</v>
      </c>
      <c r="BS449" s="109">
        <f t="shared" si="334"/>
        <v>5.5159843018446932E-2</v>
      </c>
      <c r="BT449" s="109">
        <f t="shared" si="334"/>
        <v>2.5795629331715097E-2</v>
      </c>
      <c r="BU449" s="109" cm="1">
        <f t="array" ref="BU449">SUM(K449:M449/$P449)</f>
        <v>0.18747263321997315</v>
      </c>
    </row>
    <row r="450" spans="1:73">
      <c r="A450" s="30">
        <v>49675</v>
      </c>
      <c r="B450" s="132">
        <f t="shared" si="392"/>
        <v>65.796877242440758</v>
      </c>
      <c r="C450" s="132">
        <f t="shared" si="358"/>
        <v>39.398433581157754</v>
      </c>
      <c r="D450" s="132">
        <f t="shared" si="393"/>
        <v>0</v>
      </c>
      <c r="E450" s="132">
        <f t="shared" si="393"/>
        <v>0</v>
      </c>
      <c r="F450" s="132">
        <f t="shared" si="376"/>
        <v>365.22610082315742</v>
      </c>
      <c r="G450" s="132">
        <f t="shared" si="359"/>
        <v>0</v>
      </c>
      <c r="H450" s="132">
        <f t="shared" si="394"/>
        <v>12.402953833770818</v>
      </c>
      <c r="I450" s="132">
        <f t="shared" si="395"/>
        <v>37.914679803137339</v>
      </c>
      <c r="J450" s="132">
        <f t="shared" si="396"/>
        <v>8.2748692265004955</v>
      </c>
      <c r="K450" s="132">
        <f t="shared" si="396"/>
        <v>7.7963856187609846</v>
      </c>
      <c r="L450" s="132">
        <f t="shared" si="397"/>
        <v>14.225235607563455</v>
      </c>
      <c r="M450" s="132">
        <f t="shared" si="399"/>
        <v>78.391982626026703</v>
      </c>
      <c r="N450" s="132">
        <v>15</v>
      </c>
      <c r="O450" s="132">
        <f t="shared" si="398"/>
        <v>8.2750596769190441</v>
      </c>
      <c r="P450" s="132">
        <f t="shared" si="386"/>
        <v>652.7025780394348</v>
      </c>
      <c r="Q450" s="144">
        <f t="shared" si="382"/>
        <v>8.1655508885562931</v>
      </c>
      <c r="R450" s="135">
        <f>R449-(3000/180)</f>
        <v>1830.6666666666638</v>
      </c>
      <c r="S450" s="141">
        <f>[3]Biodiesel!$AB19</f>
        <v>79.933685668920688</v>
      </c>
      <c r="T450" s="142">
        <f t="shared" si="400"/>
        <v>31.659282094132813</v>
      </c>
      <c r="U450" s="142">
        <f t="shared" si="400"/>
        <v>40.535493829791832</v>
      </c>
      <c r="V450" s="141">
        <f t="shared" si="387"/>
        <v>15.895416104903072</v>
      </c>
      <c r="W450" s="143">
        <f t="shared" si="388"/>
        <v>-3.4132407699367828</v>
      </c>
      <c r="X450" s="143">
        <f t="shared" si="389"/>
        <v>72.194775923924652</v>
      </c>
      <c r="Y450" s="114">
        <f t="shared" si="339"/>
        <v>-0.22890366571643628</v>
      </c>
      <c r="Z450" s="102">
        <f>V450/(X451/31)</f>
        <v>8.2385527064250255</v>
      </c>
      <c r="AC450" s="54" t="e">
        <f t="shared" si="340"/>
        <v>#DIV/0!</v>
      </c>
      <c r="AD450" s="54">
        <f t="shared" si="341"/>
        <v>-2.230308247561652E-4</v>
      </c>
      <c r="AE450" s="54">
        <f t="shared" si="342"/>
        <v>9.7370352589122647E-2</v>
      </c>
      <c r="AF450" s="54">
        <f t="shared" si="337"/>
        <v>0.89996867330763652</v>
      </c>
      <c r="AH450" s="115">
        <f t="shared" si="366"/>
        <v>404.62453440431517</v>
      </c>
      <c r="AI450" s="116">
        <f t="shared" si="367"/>
        <v>13.48748448014384</v>
      </c>
      <c r="AJ450" s="109">
        <f t="shared" si="368"/>
        <v>-6.9515255140627619E-2</v>
      </c>
      <c r="AK450" s="117">
        <f t="shared" si="369"/>
        <v>39.398433581157754</v>
      </c>
      <c r="AL450" s="116">
        <f t="shared" si="370"/>
        <v>1.3132811193719252</v>
      </c>
      <c r="AM450" s="109">
        <f t="shared" si="371"/>
        <v>-0.29165083236322176</v>
      </c>
      <c r="AN450" s="117">
        <f t="shared" si="372"/>
        <v>159.00610671575978</v>
      </c>
      <c r="AO450" s="114">
        <f t="shared" si="338"/>
        <v>0.55955976444923938</v>
      </c>
      <c r="AP450" s="114">
        <f t="shared" si="373"/>
        <v>0.72072859442319248</v>
      </c>
      <c r="AQ450" s="114">
        <f t="shared" si="374"/>
        <v>0.24361188704566905</v>
      </c>
      <c r="AR450" s="72">
        <f t="shared" si="375"/>
        <v>941.15468610180812</v>
      </c>
      <c r="AS450" s="117">
        <f t="shared" si="378"/>
        <v>889.51198056485566</v>
      </c>
      <c r="AT450" s="118">
        <f t="shared" si="384"/>
        <v>0.76271597801486579</v>
      </c>
      <c r="AX450" s="119">
        <f t="shared" si="343"/>
        <v>2.5785059893200222</v>
      </c>
      <c r="AY450" s="109">
        <f t="shared" si="344"/>
        <v>-0.21353286065091381</v>
      </c>
      <c r="AZ450" s="120">
        <f t="shared" si="345"/>
        <v>-0.61154866173376643</v>
      </c>
      <c r="BA450" s="116">
        <f t="shared" si="346"/>
        <v>12.174203360771914</v>
      </c>
      <c r="BB450" s="109">
        <f t="shared" si="347"/>
        <v>-3.6935854071903029E-2</v>
      </c>
      <c r="BC450" s="120">
        <f t="shared" si="348"/>
        <v>-1.1866586104981955</v>
      </c>
      <c r="BD450" s="120">
        <f t="shared" si="349"/>
        <v>5.6046234540666608</v>
      </c>
      <c r="BE450" s="120">
        <f t="shared" si="350"/>
        <v>4.5691137317988373</v>
      </c>
      <c r="BF450" s="121"/>
      <c r="BG450" s="121" t="e">
        <f t="shared" si="351"/>
        <v>#DIV/0!</v>
      </c>
      <c r="BH450" s="120">
        <f t="shared" si="352"/>
        <v>0.49288898981016716</v>
      </c>
      <c r="BI450" s="120">
        <f t="shared" si="353"/>
        <v>0.82314329299122369</v>
      </c>
      <c r="BJ450" s="120">
        <f>SUM(L450:M450)*'[12]Yellow Grease Complex'!$BH$119/S450</f>
        <v>0</v>
      </c>
      <c r="BK450" s="120">
        <f>SUM(L450:M450)*'[12]Yellow Grease Complex'!$BH$120/S450</f>
        <v>0</v>
      </c>
      <c r="BL450" s="120">
        <f t="shared" si="335"/>
        <v>0.15478742717495511</v>
      </c>
      <c r="BM450" s="120">
        <f t="shared" si="336"/>
        <v>0.38264765259903954</v>
      </c>
      <c r="BN450" s="4">
        <f t="shared" si="364"/>
        <v>-223.21526153282468</v>
      </c>
      <c r="BO450" s="109">
        <f t="shared" si="390"/>
        <v>0.10080682910749199</v>
      </c>
      <c r="BP450" s="109">
        <f t="shared" si="390"/>
        <v>6.0362000866461096E-2</v>
      </c>
      <c r="BQ450" s="109">
        <f t="shared" si="391"/>
        <v>0.55955976444923938</v>
      </c>
      <c r="BR450" s="109">
        <f t="shared" si="334"/>
        <v>1.9002458778432249E-2</v>
      </c>
      <c r="BS450" s="109">
        <f t="shared" si="334"/>
        <v>5.8088754478378392E-2</v>
      </c>
      <c r="BT450" s="109">
        <f t="shared" si="334"/>
        <v>1.2677855894726598E-2</v>
      </c>
      <c r="BU450" s="109" cm="1">
        <f t="array" ref="BU450">SUM(K450:M450/$P450)</f>
        <v>0.15384281789413184</v>
      </c>
    </row>
    <row r="451" spans="1:73">
      <c r="A451" s="30">
        <v>49706</v>
      </c>
      <c r="B451" s="132">
        <f t="shared" si="392"/>
        <v>55.873587361236673</v>
      </c>
      <c r="C451" s="132">
        <f t="shared" si="358"/>
        <v>32.585517376070634</v>
      </c>
      <c r="D451" s="132">
        <f t="shared" si="393"/>
        <v>0</v>
      </c>
      <c r="E451" s="132">
        <f t="shared" si="393"/>
        <v>0</v>
      </c>
      <c r="F451" s="132">
        <f t="shared" si="376"/>
        <v>289.34715273035238</v>
      </c>
      <c r="G451" s="132">
        <f t="shared" si="359"/>
        <v>0</v>
      </c>
      <c r="H451" s="132">
        <f t="shared" si="394"/>
        <v>8.0711835128510607</v>
      </c>
      <c r="I451" s="132">
        <f t="shared" si="395"/>
        <v>26.589413823038875</v>
      </c>
      <c r="J451" s="132">
        <f t="shared" si="396"/>
        <v>10.755866206949012</v>
      </c>
      <c r="K451" s="132">
        <f t="shared" si="396"/>
        <v>8.9408117457944343</v>
      </c>
      <c r="L451" s="132">
        <f t="shared" si="397"/>
        <v>13.659998303114122</v>
      </c>
      <c r="M451" s="132">
        <f t="shared" si="399"/>
        <v>81.262122542355414</v>
      </c>
      <c r="N451" s="132">
        <v>15</v>
      </c>
      <c r="O451" s="132">
        <f t="shared" si="398"/>
        <v>10.512465093824657</v>
      </c>
      <c r="P451" s="132">
        <f t="shared" si="386"/>
        <v>552.59811869558723</v>
      </c>
      <c r="Q451" s="144">
        <f t="shared" si="382"/>
        <v>7.9524270206474768</v>
      </c>
      <c r="R451" s="135">
        <f t="shared" ref="R451:R479" si="401">R450-(3200/180)</f>
        <v>1812.888888888886</v>
      </c>
      <c r="S451" s="141">
        <f>[3]Biodiesel!$AB20</f>
        <v>69.487983638307611</v>
      </c>
      <c r="T451" s="142">
        <f t="shared" si="400"/>
        <v>25.797050412471179</v>
      </c>
      <c r="U451" s="142">
        <f t="shared" si="400"/>
        <v>34.01417090407228</v>
      </c>
      <c r="V451" s="141">
        <f t="shared" si="387"/>
        <v>12.586977969910729</v>
      </c>
      <c r="W451" s="143">
        <f t="shared" si="388"/>
        <v>-3.3084381349923433</v>
      </c>
      <c r="X451" s="143">
        <f t="shared" si="389"/>
        <v>59.81122131654346</v>
      </c>
      <c r="Y451" s="114">
        <f t="shared" si="339"/>
        <v>-0.23800452795293059</v>
      </c>
      <c r="Z451" s="102">
        <f>V451/(X452/29)</f>
        <v>5.7400986322257523</v>
      </c>
      <c r="AC451" s="54" t="e">
        <f t="shared" si="340"/>
        <v>#DIV/0!</v>
      </c>
      <c r="AD451" s="54">
        <f t="shared" si="341"/>
        <v>-2.0832962918759801E-4</v>
      </c>
      <c r="AE451" s="54">
        <f t="shared" si="342"/>
        <v>0.10121842360795089</v>
      </c>
      <c r="AF451" s="54">
        <f t="shared" si="337"/>
        <v>0.92408770063779522</v>
      </c>
      <c r="AH451" s="115">
        <f t="shared" si="366"/>
        <v>321.93267010642302</v>
      </c>
      <c r="AI451" s="116">
        <f t="shared" si="367"/>
        <v>10.731089003547433</v>
      </c>
      <c r="AJ451" s="109">
        <f t="shared" si="368"/>
        <v>-7.8319388519573208E-2</v>
      </c>
      <c r="AK451" s="117">
        <f t="shared" si="369"/>
        <v>32.585517376070634</v>
      </c>
      <c r="AL451" s="116">
        <f t="shared" si="370"/>
        <v>1.0861839125356878</v>
      </c>
      <c r="AM451" s="109">
        <f t="shared" si="371"/>
        <v>-0.29410072042058488</v>
      </c>
      <c r="AN451" s="117">
        <f t="shared" si="372"/>
        <v>149.27939613410291</v>
      </c>
      <c r="AO451" s="114">
        <f t="shared" si="338"/>
        <v>0.52361226529934435</v>
      </c>
      <c r="AP451" s="114">
        <f t="shared" si="373"/>
        <v>0.68369081378611041</v>
      </c>
      <c r="AQ451" s="114">
        <f t="shared" si="374"/>
        <v>0.27014097783481106</v>
      </c>
      <c r="AR451" s="72">
        <f t="shared" si="375"/>
        <v>874.59013889594064</v>
      </c>
      <c r="AS451" s="117">
        <f t="shared" si="378"/>
        <v>938.29874999294532</v>
      </c>
      <c r="AT451" s="118">
        <f t="shared" si="384"/>
        <v>0.76271263334000483</v>
      </c>
      <c r="AX451" s="119">
        <f t="shared" si="343"/>
        <v>2.2415478593002454</v>
      </c>
      <c r="AY451" s="109">
        <f t="shared" si="344"/>
        <v>-0.21353286065091348</v>
      </c>
      <c r="AZ451" s="120">
        <f t="shared" si="345"/>
        <v>-0.41832356613315547</v>
      </c>
      <c r="BA451" s="116">
        <f t="shared" si="346"/>
        <v>9.6449050910117453</v>
      </c>
      <c r="BB451" s="109">
        <f t="shared" si="347"/>
        <v>-4.5459122886762238E-2</v>
      </c>
      <c r="BC451" s="120">
        <f t="shared" si="348"/>
        <v>-0.31036167911035406</v>
      </c>
      <c r="BD451" s="120">
        <f t="shared" si="349"/>
        <v>5.3824794582045792</v>
      </c>
      <c r="BE451" s="120">
        <f t="shared" si="350"/>
        <v>4.1639883269089406</v>
      </c>
      <c r="BF451" s="121"/>
      <c r="BG451" s="121" t="e">
        <f t="shared" si="351"/>
        <v>#DIV/0!</v>
      </c>
      <c r="BH451" s="120">
        <f t="shared" si="352"/>
        <v>0.46893744313666863</v>
      </c>
      <c r="BI451" s="120">
        <f t="shared" si="353"/>
        <v>0.80407553127551767</v>
      </c>
      <c r="BJ451" s="120">
        <f>SUM(L451:M451)*'[12]Yellow Grease Complex'!$BH$119/S451</f>
        <v>0</v>
      </c>
      <c r="BK451" s="120">
        <f>SUM(L451:M451)*'[12]Yellow Grease Complex'!$BH$120/S451</f>
        <v>0</v>
      </c>
      <c r="BL451" s="120">
        <f t="shared" si="335"/>
        <v>0.14396722382916244</v>
      </c>
      <c r="BM451" s="120">
        <f t="shared" si="336"/>
        <v>0.39171361996024301</v>
      </c>
      <c r="BN451" s="4">
        <f t="shared" si="364"/>
        <v>-200.282903203307</v>
      </c>
      <c r="BO451" s="109">
        <f t="shared" si="390"/>
        <v>0.10111070861610381</v>
      </c>
      <c r="BP451" s="109">
        <f t="shared" si="390"/>
        <v>5.8967839870662314E-2</v>
      </c>
      <c r="BQ451" s="109">
        <f t="shared" si="391"/>
        <v>0.52361226529934435</v>
      </c>
      <c r="BR451" s="109">
        <f t="shared" si="334"/>
        <v>1.4605883081728836E-2</v>
      </c>
      <c r="BS451" s="109">
        <f t="shared" si="334"/>
        <v>4.8117090745447018E-2</v>
      </c>
      <c r="BT451" s="109">
        <f t="shared" si="334"/>
        <v>1.9464174493279727E-2</v>
      </c>
      <c r="BU451" s="109" cm="1">
        <f t="array" ref="BU451">SUM(K451:M451/$P451)</f>
        <v>0.18795382951435546</v>
      </c>
    </row>
    <row r="452" spans="1:73">
      <c r="A452" s="30">
        <v>49735</v>
      </c>
      <c r="B452" s="132">
        <f t="shared" si="392"/>
        <v>92.778104286812123</v>
      </c>
      <c r="C452" s="132">
        <f t="shared" si="358"/>
        <v>34.423629918558952</v>
      </c>
      <c r="D452" s="132">
        <f t="shared" si="393"/>
        <v>0</v>
      </c>
      <c r="E452" s="132">
        <f t="shared" si="393"/>
        <v>0</v>
      </c>
      <c r="F452" s="132">
        <f t="shared" si="376"/>
        <v>305.62774190323887</v>
      </c>
      <c r="G452" s="132">
        <f t="shared" si="359"/>
        <v>0</v>
      </c>
      <c r="H452" s="132">
        <f t="shared" si="394"/>
        <v>9.9016110968795452</v>
      </c>
      <c r="I452" s="132">
        <f t="shared" si="395"/>
        <v>31.228995237366753</v>
      </c>
      <c r="J452" s="132">
        <f t="shared" si="396"/>
        <v>11.477649788521891</v>
      </c>
      <c r="K452" s="132">
        <f t="shared" si="396"/>
        <v>10.477796111686009</v>
      </c>
      <c r="L452" s="132">
        <f t="shared" si="397"/>
        <v>12.060918978827866</v>
      </c>
      <c r="M452" s="132">
        <f t="shared" si="399"/>
        <v>84.781589826294663</v>
      </c>
      <c r="N452" s="132">
        <v>15</v>
      </c>
      <c r="O452" s="132">
        <f t="shared" si="398"/>
        <v>3.1578997734117769</v>
      </c>
      <c r="P452" s="132">
        <f t="shared" si="386"/>
        <v>610.91593692159847</v>
      </c>
      <c r="Q452" s="144">
        <f t="shared" si="382"/>
        <v>7.6628816048691126</v>
      </c>
      <c r="R452" s="135">
        <f t="shared" si="401"/>
        <v>1795.1111111111081</v>
      </c>
      <c r="S452" s="141">
        <f>[3]Biodiesel!$AB21</f>
        <v>79.724047482792002</v>
      </c>
      <c r="T452" s="142">
        <f t="shared" si="400"/>
        <v>26.848479706156109</v>
      </c>
      <c r="U452" s="142">
        <f t="shared" si="400"/>
        <v>36.743173419475269</v>
      </c>
      <c r="V452" s="141">
        <f t="shared" si="387"/>
        <v>10.96862998573469</v>
      </c>
      <c r="W452" s="143">
        <f t="shared" si="388"/>
        <v>-1.6183479841760384</v>
      </c>
      <c r="X452" s="143">
        <f t="shared" si="389"/>
        <v>63.591653125631382</v>
      </c>
      <c r="Y452" s="114">
        <f t="shared" si="339"/>
        <v>-0.24581640278033967</v>
      </c>
      <c r="Z452" s="102">
        <f>V452/(X453/31)</f>
        <v>5.065647518523444</v>
      </c>
      <c r="AC452" s="54" t="e">
        <f t="shared" si="340"/>
        <v>#DIV/0!</v>
      </c>
      <c r="AD452" s="54">
        <f t="shared" si="341"/>
        <v>-2.112669876028761E-4</v>
      </c>
      <c r="AE452" s="54">
        <f t="shared" si="342"/>
        <v>0.1012306750422359</v>
      </c>
      <c r="AF452" s="54">
        <f t="shared" si="337"/>
        <v>0.95900476856258576</v>
      </c>
      <c r="AH452" s="115">
        <f t="shared" si="366"/>
        <v>340.05137182179783</v>
      </c>
      <c r="AI452" s="116">
        <f t="shared" si="367"/>
        <v>11.335045727393261</v>
      </c>
      <c r="AJ452" s="109">
        <f t="shared" si="368"/>
        <v>-6.3577420689181485E-2</v>
      </c>
      <c r="AK452" s="117">
        <f t="shared" si="369"/>
        <v>34.423629918558952</v>
      </c>
      <c r="AL452" s="116">
        <f t="shared" si="370"/>
        <v>1.1474543306186318</v>
      </c>
      <c r="AM452" s="109">
        <f t="shared" si="371"/>
        <v>-0.29402214397860871</v>
      </c>
      <c r="AN452" s="117">
        <f t="shared" si="372"/>
        <v>159.92856103957672</v>
      </c>
      <c r="AO452" s="114">
        <f t="shared" si="338"/>
        <v>0.50027789984215365</v>
      </c>
      <c r="AP452" s="114">
        <f t="shared" si="373"/>
        <v>0.70849269097420331</v>
      </c>
      <c r="AQ452" s="114">
        <f t="shared" si="374"/>
        <v>0.2617848894979819</v>
      </c>
      <c r="AR452" s="72">
        <f t="shared" si="375"/>
        <v>938.68636552319606</v>
      </c>
      <c r="AS452" s="117">
        <f t="shared" si="378"/>
        <v>856.42474558791207</v>
      </c>
      <c r="AT452" s="118">
        <f t="shared" si="384"/>
        <v>0.76270677624831285</v>
      </c>
      <c r="AX452" s="119">
        <f t="shared" si="343"/>
        <v>2.5717434671868387</v>
      </c>
      <c r="AY452" s="109">
        <f t="shared" si="344"/>
        <v>-0.21352848471174479</v>
      </c>
      <c r="AZ452" s="120">
        <f t="shared" si="345"/>
        <v>-0.48640563462819886</v>
      </c>
      <c r="BA452" s="116">
        <f t="shared" si="346"/>
        <v>10.187591396774629</v>
      </c>
      <c r="BB452" s="109">
        <f t="shared" si="347"/>
        <v>-2.7835375955047481E-2</v>
      </c>
      <c r="BC452" s="120">
        <f t="shared" si="348"/>
        <v>-0.13296586970338709</v>
      </c>
      <c r="BD452" s="120">
        <f t="shared" si="349"/>
        <v>5.347421479199383</v>
      </c>
      <c r="BE452" s="120">
        <f t="shared" si="350"/>
        <v>3.8335703160229908</v>
      </c>
      <c r="BF452" s="121"/>
      <c r="BG452" s="121" t="e">
        <f t="shared" si="351"/>
        <v>#DIV/0!</v>
      </c>
      <c r="BH452" s="120">
        <f t="shared" si="352"/>
        <v>0.43178477517701425</v>
      </c>
      <c r="BI452" s="120">
        <f t="shared" si="353"/>
        <v>1.1637405176504336</v>
      </c>
      <c r="BJ452" s="120">
        <f>SUM(L452:M452)*'[12]Yellow Grease Complex'!$BH$119/S452</f>
        <v>0</v>
      </c>
      <c r="BK452" s="120">
        <f>SUM(L452:M452)*'[12]Yellow Grease Complex'!$BH$120/S452</f>
        <v>0</v>
      </c>
      <c r="BL452" s="120">
        <f t="shared" si="335"/>
        <v>0.1565195526854484</v>
      </c>
      <c r="BM452" s="120">
        <f t="shared" si="336"/>
        <v>0.33881205368984341</v>
      </c>
      <c r="BN452" s="4">
        <f t="shared" si="364"/>
        <v>-177.53805663929268</v>
      </c>
      <c r="BO452" s="109">
        <f t="shared" si="390"/>
        <v>0.15186721884244894</v>
      </c>
      <c r="BP452" s="109">
        <f t="shared" si="390"/>
        <v>5.6347572289600766E-2</v>
      </c>
      <c r="BQ452" s="109">
        <f t="shared" si="391"/>
        <v>0.50027789984215365</v>
      </c>
      <c r="BR452" s="109">
        <f t="shared" si="334"/>
        <v>1.6207812725877967E-2</v>
      </c>
      <c r="BS452" s="109">
        <f t="shared" si="334"/>
        <v>5.1118318167847218E-2</v>
      </c>
      <c r="BT452" s="109">
        <f t="shared" si="334"/>
        <v>1.8787609055278039E-2</v>
      </c>
      <c r="BU452" s="109" cm="1">
        <f t="array" ref="BU452">SUM(K452:M452/$P452)</f>
        <v>0.17567114954897867</v>
      </c>
    </row>
    <row r="453" spans="1:73">
      <c r="A453" s="30">
        <v>49766</v>
      </c>
      <c r="B453" s="132">
        <f t="shared" si="392"/>
        <v>77.896727682433038</v>
      </c>
      <c r="C453" s="132">
        <f t="shared" si="358"/>
        <v>39.47379868888266</v>
      </c>
      <c r="D453" s="132">
        <f t="shared" si="393"/>
        <v>0</v>
      </c>
      <c r="E453" s="132">
        <f t="shared" si="393"/>
        <v>0</v>
      </c>
      <c r="F453" s="132">
        <f t="shared" si="376"/>
        <v>359.76244251392063</v>
      </c>
      <c r="G453" s="132">
        <f t="shared" si="359"/>
        <v>0</v>
      </c>
      <c r="H453" s="132">
        <f t="shared" si="394"/>
        <v>9.9088783313918043</v>
      </c>
      <c r="I453" s="132">
        <f t="shared" si="395"/>
        <v>29.185919674618045</v>
      </c>
      <c r="J453" s="132">
        <f t="shared" si="396"/>
        <v>13.482894254897001</v>
      </c>
      <c r="K453" s="132">
        <f t="shared" si="396"/>
        <v>11.919733629942643</v>
      </c>
      <c r="L453" s="132">
        <f t="shared" si="397"/>
        <v>12.897186764757766</v>
      </c>
      <c r="M453" s="132">
        <f t="shared" si="399"/>
        <v>91.2010105744844</v>
      </c>
      <c r="N453" s="132">
        <v>15</v>
      </c>
      <c r="O453" s="132">
        <f t="shared" si="398"/>
        <v>3.4325850908342197</v>
      </c>
      <c r="P453" s="132">
        <f t="shared" si="386"/>
        <v>664.16117720616217</v>
      </c>
      <c r="Q453" s="144">
        <f t="shared" si="382"/>
        <v>7.7100812631229418</v>
      </c>
      <c r="R453" s="135">
        <f t="shared" si="401"/>
        <v>1777.3333333333303</v>
      </c>
      <c r="S453" s="141">
        <f>[3]Biodiesel!$AB22</f>
        <v>86.141916607652718</v>
      </c>
      <c r="T453" s="142">
        <f t="shared" si="400"/>
        <v>28.344259326944865</v>
      </c>
      <c r="U453" s="142">
        <f t="shared" si="400"/>
        <v>38.779939171747372</v>
      </c>
      <c r="V453" s="141">
        <f t="shared" si="387"/>
        <v>11.935394966118565</v>
      </c>
      <c r="W453" s="143">
        <f t="shared" si="388"/>
        <v>0.96676498038387493</v>
      </c>
      <c r="X453" s="143">
        <f t="shared" si="389"/>
        <v>67.124198498692238</v>
      </c>
      <c r="Y453" s="114">
        <f t="shared" si="339"/>
        <v>-0.23996508310942577</v>
      </c>
      <c r="Z453" s="102">
        <f>V453/(X454/30)</f>
        <v>4.8717863445271181</v>
      </c>
      <c r="AC453" s="54" t="e">
        <f t="shared" si="340"/>
        <v>#DIV/0!</v>
      </c>
      <c r="AD453" s="54">
        <f t="shared" si="341"/>
        <v>-2.1100374636939812E-4</v>
      </c>
      <c r="AE453" s="54">
        <f t="shared" si="342"/>
        <v>9.8873285075416872E-2</v>
      </c>
      <c r="AF453" s="54">
        <f t="shared" si="337"/>
        <v>0.95313392287429899</v>
      </c>
      <c r="AH453" s="115">
        <f t="shared" si="366"/>
        <v>399.23624120280328</v>
      </c>
      <c r="AI453" s="116">
        <f t="shared" si="367"/>
        <v>13.30787470676011</v>
      </c>
      <c r="AJ453" s="109">
        <f t="shared" si="368"/>
        <v>-8.3527004485315137E-2</v>
      </c>
      <c r="AK453" s="117">
        <f t="shared" si="369"/>
        <v>39.47379868888266</v>
      </c>
      <c r="AL453" s="116">
        <f t="shared" si="370"/>
        <v>1.315793289629422</v>
      </c>
      <c r="AM453" s="109">
        <f t="shared" si="371"/>
        <v>-0.29208757129302676</v>
      </c>
      <c r="AN453" s="117">
        <f t="shared" si="372"/>
        <v>168.59562323009166</v>
      </c>
      <c r="AO453" s="114">
        <f t="shared" si="338"/>
        <v>0.54167942189467488</v>
      </c>
      <c r="AP453" s="114">
        <f t="shared" si="373"/>
        <v>0.71839936638923652</v>
      </c>
      <c r="AQ453" s="114">
        <f t="shared" si="374"/>
        <v>0.25384745302232248</v>
      </c>
      <c r="AR453" s="72">
        <f t="shared" si="375"/>
        <v>1048.059985393108</v>
      </c>
      <c r="AS453" s="117">
        <f t="shared" si="378"/>
        <v>729.27334794022227</v>
      </c>
      <c r="AT453" s="118">
        <f t="shared" si="384"/>
        <v>0.76269860919131338</v>
      </c>
      <c r="AX453" s="119">
        <f t="shared" si="343"/>
        <v>2.7787715034726683</v>
      </c>
      <c r="AY453" s="109">
        <f t="shared" si="344"/>
        <v>-0.21170448500869654</v>
      </c>
      <c r="AZ453" s="120">
        <f t="shared" si="345"/>
        <v>-0.54046926456463629</v>
      </c>
      <c r="BA453" s="116">
        <f t="shared" si="346"/>
        <v>11.992081417130688</v>
      </c>
      <c r="BB453" s="109">
        <f t="shared" si="347"/>
        <v>-5.2911871304657798E-2</v>
      </c>
      <c r="BC453" s="120">
        <f t="shared" si="348"/>
        <v>-0.70331940199081266</v>
      </c>
      <c r="BD453" s="120">
        <f t="shared" si="349"/>
        <v>5.9477245186112944</v>
      </c>
      <c r="BE453" s="120">
        <f t="shared" si="350"/>
        <v>4.1763923613693992</v>
      </c>
      <c r="BF453" s="121"/>
      <c r="BG453" s="121" t="e">
        <f t="shared" si="351"/>
        <v>#DIV/0!</v>
      </c>
      <c r="BH453" s="120">
        <f t="shared" si="352"/>
        <v>0.45824147225180112</v>
      </c>
      <c r="BI453" s="120">
        <f t="shared" si="353"/>
        <v>0.90428366061584486</v>
      </c>
      <c r="BJ453" s="120">
        <f>SUM(L453:M453)*'[12]Yellow Grease Complex'!$BH$119/S453</f>
        <v>0</v>
      </c>
      <c r="BK453" s="120">
        <f>SUM(L453:M453)*'[12]Yellow Grease Complex'!$BH$120/S453</f>
        <v>0</v>
      </c>
      <c r="BL453" s="120">
        <f t="shared" si="335"/>
        <v>0.19480400524836428</v>
      </c>
      <c r="BM453" s="120">
        <f t="shared" si="336"/>
        <v>0.31658222583761325</v>
      </c>
      <c r="BN453" s="4">
        <f t="shared" si="364"/>
        <v>-203.84699095162864</v>
      </c>
      <c r="BO453" s="109">
        <f t="shared" si="390"/>
        <v>0.11728587932542334</v>
      </c>
      <c r="BP453" s="109">
        <f t="shared" si="390"/>
        <v>5.9434065169138309E-2</v>
      </c>
      <c r="BQ453" s="109">
        <f t="shared" si="391"/>
        <v>0.54167942189467488</v>
      </c>
      <c r="BR453" s="109">
        <f t="shared" si="334"/>
        <v>1.4919388051367524E-2</v>
      </c>
      <c r="BS453" s="109">
        <f t="shared" si="334"/>
        <v>4.3944031473490429E-2</v>
      </c>
      <c r="BT453" s="109">
        <f t="shared" si="334"/>
        <v>2.0300635926378121E-2</v>
      </c>
      <c r="BU453" s="109" cm="1">
        <f t="array" ref="BU453">SUM(K453:M453/$P453)</f>
        <v>0.17468339757108642</v>
      </c>
    </row>
    <row r="454" spans="1:73">
      <c r="A454" s="30">
        <v>49796</v>
      </c>
      <c r="B454" s="132">
        <f t="shared" si="392"/>
        <v>74.174826650186205</v>
      </c>
      <c r="C454" s="132">
        <f t="shared" si="358"/>
        <v>39.653828956158307</v>
      </c>
      <c r="D454" s="132">
        <f t="shared" si="393"/>
        <v>0</v>
      </c>
      <c r="E454" s="132">
        <f t="shared" si="393"/>
        <v>0</v>
      </c>
      <c r="F454" s="132">
        <f t="shared" si="376"/>
        <v>399.25428311394978</v>
      </c>
      <c r="G454" s="132">
        <f t="shared" si="359"/>
        <v>0</v>
      </c>
      <c r="H454" s="132">
        <f t="shared" si="394"/>
        <v>8.0276617848903609</v>
      </c>
      <c r="I454" s="132">
        <f t="shared" si="395"/>
        <v>29.420982424689704</v>
      </c>
      <c r="J454" s="132">
        <f t="shared" si="396"/>
        <v>18.103749190300707</v>
      </c>
      <c r="K454" s="132">
        <f t="shared" si="396"/>
        <v>12.680340788047555</v>
      </c>
      <c r="L454" s="132">
        <f t="shared" si="397"/>
        <v>14.101470920542955</v>
      </c>
      <c r="M454" s="132">
        <f t="shared" si="399"/>
        <v>92.820462370943815</v>
      </c>
      <c r="N454" s="132">
        <v>15</v>
      </c>
      <c r="O454" s="132">
        <f t="shared" si="398"/>
        <v>4.2614341533667446</v>
      </c>
      <c r="P454" s="132">
        <f t="shared" si="386"/>
        <v>707.49904035307611</v>
      </c>
      <c r="Q454" s="144">
        <f t="shared" si="382"/>
        <v>7.6129891836986978</v>
      </c>
      <c r="R454" s="135">
        <f t="shared" si="401"/>
        <v>1759.5555555555525</v>
      </c>
      <c r="S454" s="141">
        <f>[3]Biodiesel!$AB23</f>
        <v>92.933146663075192</v>
      </c>
      <c r="T454" s="142">
        <f t="shared" si="400"/>
        <v>31.834997949426537</v>
      </c>
      <c r="U454" s="142">
        <f t="shared" si="400"/>
        <v>41.662036538918287</v>
      </c>
      <c r="V454" s="141">
        <f t="shared" si="387"/>
        <v>14.87040692572422</v>
      </c>
      <c r="W454" s="143">
        <f t="shared" si="388"/>
        <v>2.9350119596056548</v>
      </c>
      <c r="X454" s="143">
        <f t="shared" si="389"/>
        <v>73.497034488344823</v>
      </c>
      <c r="Y454" s="114">
        <f t="shared" si="339"/>
        <v>-0.22426155397736169</v>
      </c>
      <c r="Z454" s="102">
        <f>V454/(X455/31)</f>
        <v>6.0054729256542805</v>
      </c>
      <c r="AC454" s="54" t="e">
        <f t="shared" si="340"/>
        <v>#DIV/0!</v>
      </c>
      <c r="AD454" s="54">
        <f t="shared" si="341"/>
        <v>-2.1043697976819153E-4</v>
      </c>
      <c r="AE454" s="54">
        <f t="shared" si="342"/>
        <v>9.0346539208699533E-2</v>
      </c>
      <c r="AF454" s="54">
        <f t="shared" si="337"/>
        <v>0.96528969405808152</v>
      </c>
      <c r="AH454" s="115">
        <f t="shared" si="366"/>
        <v>438.90811207010807</v>
      </c>
      <c r="AI454" s="116">
        <f t="shared" si="367"/>
        <v>14.630270402336937</v>
      </c>
      <c r="AJ454" s="109">
        <f t="shared" si="368"/>
        <v>-8.6894013744134746E-2</v>
      </c>
      <c r="AK454" s="117">
        <f t="shared" si="369"/>
        <v>39.653828956158307</v>
      </c>
      <c r="AL454" s="116">
        <f t="shared" si="370"/>
        <v>1.3217942985386102</v>
      </c>
      <c r="AM454" s="109">
        <f t="shared" si="371"/>
        <v>-0.29211271926638394</v>
      </c>
      <c r="AN454" s="117">
        <f t="shared" si="372"/>
        <v>175.15466747941508</v>
      </c>
      <c r="AO454" s="114">
        <f t="shared" si="338"/>
        <v>0.56431777337069267</v>
      </c>
      <c r="AP454" s="114">
        <f t="shared" si="373"/>
        <v>0.7252065507597597</v>
      </c>
      <c r="AQ454" s="114">
        <f t="shared" si="374"/>
        <v>0.247568770400034</v>
      </c>
      <c r="AR454" s="72">
        <f t="shared" si="375"/>
        <v>1094.2128558716918</v>
      </c>
      <c r="AS454" s="117">
        <f t="shared" si="378"/>
        <v>665.3426996838607</v>
      </c>
      <c r="AT454" s="118">
        <f t="shared" si="384"/>
        <v>0.7626888232419462</v>
      </c>
      <c r="AX454" s="119">
        <f t="shared" si="343"/>
        <v>2.997843440744361</v>
      </c>
      <c r="AY454" s="109">
        <f t="shared" si="344"/>
        <v>-0.2117088748924898</v>
      </c>
      <c r="AZ454" s="120">
        <f t="shared" si="345"/>
        <v>-0.57989793091255226</v>
      </c>
      <c r="BA454" s="116">
        <f t="shared" si="346"/>
        <v>13.308476103798325</v>
      </c>
      <c r="BB454" s="109">
        <f t="shared" si="347"/>
        <v>-5.9823418253826088E-2</v>
      </c>
      <c r="BC454" s="120">
        <f t="shared" si="348"/>
        <v>-0.90313211724793163</v>
      </c>
      <c r="BD454" s="120">
        <f t="shared" si="349"/>
        <v>5.9717798837136788</v>
      </c>
      <c r="BE454" s="120">
        <f t="shared" si="350"/>
        <v>4.2961451048400159</v>
      </c>
      <c r="BF454" s="121"/>
      <c r="BG454" s="121" t="e">
        <f t="shared" si="351"/>
        <v>#DIV/0!</v>
      </c>
      <c r="BH454" s="120">
        <f t="shared" si="352"/>
        <v>0.42669198644399098</v>
      </c>
      <c r="BI454" s="120">
        <f t="shared" si="353"/>
        <v>0.79815253559748267</v>
      </c>
      <c r="BJ454" s="120">
        <f>SUM(L454:M454)*'[12]Yellow Grease Complex'!$BH$119/S454</f>
        <v>0</v>
      </c>
      <c r="BK454" s="120">
        <f>SUM(L454:M454)*'[12]Yellow Grease Complex'!$BH$120/S454</f>
        <v>0</v>
      </c>
      <c r="BL454" s="120">
        <f t="shared" si="335"/>
        <v>0.12965060600172632</v>
      </c>
      <c r="BM454" s="120">
        <f t="shared" si="336"/>
        <v>0.34568211908600982</v>
      </c>
      <c r="BN454" s="4">
        <f t="shared" si="364"/>
        <v>-211.66274478308151</v>
      </c>
      <c r="BO454" s="109">
        <f t="shared" si="390"/>
        <v>0.10484088658716681</v>
      </c>
      <c r="BP454" s="109">
        <f t="shared" si="390"/>
        <v>5.6047890801900077E-2</v>
      </c>
      <c r="BQ454" s="109">
        <f t="shared" si="391"/>
        <v>0.56431777337069267</v>
      </c>
      <c r="BR454" s="109">
        <f t="shared" si="334"/>
        <v>1.1346533814214322E-2</v>
      </c>
      <c r="BS454" s="109">
        <f t="shared" si="334"/>
        <v>4.1584483860228581E-2</v>
      </c>
      <c r="BT454" s="109">
        <f t="shared" si="334"/>
        <v>2.5588372786012635E-2</v>
      </c>
      <c r="BU454" s="109" cm="1">
        <f t="array" ref="BU454">SUM(K454:M454/$P454)</f>
        <v>0.16904937993957847</v>
      </c>
    </row>
    <row r="455" spans="1:73">
      <c r="A455" s="30">
        <v>49827</v>
      </c>
      <c r="B455" s="132">
        <f t="shared" si="392"/>
        <v>101.85587386889206</v>
      </c>
      <c r="C455" s="132">
        <f t="shared" si="358"/>
        <v>41.212052485845398</v>
      </c>
      <c r="D455" s="132">
        <f t="shared" si="393"/>
        <v>2.0084201879331388E-2</v>
      </c>
      <c r="E455" s="132">
        <f t="shared" si="393"/>
        <v>0</v>
      </c>
      <c r="F455" s="132">
        <f t="shared" si="376"/>
        <v>359.56779492154459</v>
      </c>
      <c r="G455" s="132">
        <f t="shared" si="359"/>
        <v>0</v>
      </c>
      <c r="H455" s="132">
        <f t="shared" si="394"/>
        <v>8.2750187019447665</v>
      </c>
      <c r="I455" s="132">
        <f t="shared" si="395"/>
        <v>31.99767628012119</v>
      </c>
      <c r="J455" s="132">
        <f t="shared" si="396"/>
        <v>12.000962419848438</v>
      </c>
      <c r="K455" s="132">
        <f t="shared" si="396"/>
        <v>14.361119519636336</v>
      </c>
      <c r="L455" s="132">
        <f t="shared" si="397"/>
        <v>13.659107464532868</v>
      </c>
      <c r="M455" s="132">
        <f t="shared" si="399"/>
        <v>97.056067683551873</v>
      </c>
      <c r="N455" s="132">
        <v>15</v>
      </c>
      <c r="O455" s="132">
        <f t="shared" si="398"/>
        <v>4.9397400353932461</v>
      </c>
      <c r="P455" s="132">
        <f t="shared" si="386"/>
        <v>699.9454975831901</v>
      </c>
      <c r="Q455" s="144">
        <f t="shared" si="382"/>
        <v>7.5617566954256441</v>
      </c>
      <c r="R455" s="135">
        <f t="shared" si="401"/>
        <v>1741.7777777777746</v>
      </c>
      <c r="S455" s="141">
        <f>[3]Biodiesel!$AB24</f>
        <v>92.563874477290469</v>
      </c>
      <c r="T455" s="142">
        <f t="shared" si="400"/>
        <v>33.88938653449619</v>
      </c>
      <c r="U455" s="142">
        <f t="shared" si="400"/>
        <v>42.87103190452757</v>
      </c>
      <c r="V455" s="141">
        <f t="shared" si="387"/>
        <v>18.236274880657248</v>
      </c>
      <c r="W455" s="143">
        <f t="shared" si="388"/>
        <v>3.3658679549330284</v>
      </c>
      <c r="X455" s="143">
        <f t="shared" si="389"/>
        <v>76.760418439023766</v>
      </c>
      <c r="Y455" s="114">
        <f t="shared" si="339"/>
        <v>-0.20902703062513173</v>
      </c>
      <c r="Z455" s="102">
        <f>V455/(X456/30)</f>
        <v>6.6525863248397936</v>
      </c>
      <c r="AC455" s="54" t="e">
        <f t="shared" si="340"/>
        <v>#DIV/0!</v>
      </c>
      <c r="AD455" s="54">
        <f t="shared" si="341"/>
        <v>-2.105181444017612E-4</v>
      </c>
      <c r="AE455" s="54">
        <f t="shared" si="342"/>
        <v>0.10287461008830957</v>
      </c>
      <c r="AF455" s="54">
        <f t="shared" si="337"/>
        <v>0.97182973427927066</v>
      </c>
      <c r="AH455" s="115">
        <f t="shared" si="366"/>
        <v>400.79993160926932</v>
      </c>
      <c r="AI455" s="116">
        <f t="shared" si="367"/>
        <v>13.359997720308977</v>
      </c>
      <c r="AJ455" s="109">
        <f t="shared" si="368"/>
        <v>-6.6202416983430767E-2</v>
      </c>
      <c r="AK455" s="117">
        <f t="shared" si="369"/>
        <v>41.232136687724726</v>
      </c>
      <c r="AL455" s="116">
        <f t="shared" si="370"/>
        <v>1.3744045562574909</v>
      </c>
      <c r="AM455" s="109">
        <f t="shared" si="371"/>
        <v>-0.29166113210010436</v>
      </c>
      <c r="AN455" s="117">
        <f t="shared" si="372"/>
        <v>177.34995206963546</v>
      </c>
      <c r="AO455" s="114">
        <f t="shared" si="338"/>
        <v>0.51370827609160974</v>
      </c>
      <c r="AP455" s="114">
        <f t="shared" si="373"/>
        <v>0.71813563657993185</v>
      </c>
      <c r="AQ455" s="114">
        <f t="shared" si="374"/>
        <v>0.25337680245390393</v>
      </c>
      <c r="AR455" s="72">
        <f t="shared" si="375"/>
        <v>1126.1938061403673</v>
      </c>
      <c r="AS455" s="117">
        <f t="shared" si="378"/>
        <v>615.58397163740733</v>
      </c>
      <c r="AT455" s="118">
        <f t="shared" si="384"/>
        <v>0.76267746964804561</v>
      </c>
      <c r="AX455" s="119">
        <f t="shared" si="343"/>
        <v>2.9859314347513055</v>
      </c>
      <c r="AY455" s="109">
        <f t="shared" si="344"/>
        <v>-0.21123868818563851</v>
      </c>
      <c r="AZ455" s="120">
        <f t="shared" si="345"/>
        <v>-0.57815222358247764</v>
      </c>
      <c r="BA455" s="116">
        <f t="shared" si="346"/>
        <v>11.985593164051487</v>
      </c>
      <c r="BB455" s="109">
        <f t="shared" si="347"/>
        <v>-3.0828627559107424E-2</v>
      </c>
      <c r="BC455" s="120">
        <f t="shared" si="348"/>
        <v>-0.33889933974913511</v>
      </c>
      <c r="BD455" s="120">
        <f t="shared" si="349"/>
        <v>5.2214401609555203</v>
      </c>
      <c r="BE455" s="120">
        <f t="shared" si="350"/>
        <v>3.8845369962312954</v>
      </c>
      <c r="BF455" s="121"/>
      <c r="BG455" s="121" t="e">
        <f t="shared" si="351"/>
        <v>#DIV/0!</v>
      </c>
      <c r="BH455" s="120">
        <f t="shared" si="352"/>
        <v>0.44522825690443979</v>
      </c>
      <c r="BI455" s="120">
        <f t="shared" si="353"/>
        <v>1.1003847283194836</v>
      </c>
      <c r="BJ455" s="120">
        <f>SUM(L455:M455)*'[12]Yellow Grease Complex'!$BH$119/S455</f>
        <v>0</v>
      </c>
      <c r="BK455" s="120">
        <f>SUM(L455:M455)*'[12]Yellow Grease Complex'!$BH$120/S455</f>
        <v>0</v>
      </c>
      <c r="BL455" s="120">
        <f t="shared" si="335"/>
        <v>0.13902360915709949</v>
      </c>
      <c r="BM455" s="120">
        <f t="shared" si="336"/>
        <v>0.34729096968673789</v>
      </c>
      <c r="BN455" s="4">
        <f t="shared" si="364"/>
        <v>-218.0597469945244</v>
      </c>
      <c r="BO455" s="109">
        <f t="shared" si="390"/>
        <v>0.1455197214934385</v>
      </c>
      <c r="BP455" s="109">
        <f t="shared" si="390"/>
        <v>5.8878945043784998E-2</v>
      </c>
      <c r="BQ455" s="109">
        <f t="shared" si="391"/>
        <v>0.51370827609160974</v>
      </c>
      <c r="BR455" s="109">
        <f t="shared" ref="BR455:BT509" si="402">H455/$P455</f>
        <v>1.1822375785710746E-2</v>
      </c>
      <c r="BS455" s="109">
        <f t="shared" si="402"/>
        <v>4.5714525474632679E-2</v>
      </c>
      <c r="BT455" s="109">
        <f t="shared" si="402"/>
        <v>1.7145566992410145E-2</v>
      </c>
      <c r="BU455" s="109" cm="1">
        <f t="array" ref="BU455">SUM(K455:M455/$P455)</f>
        <v>0.17869433420115038</v>
      </c>
    </row>
    <row r="456" spans="1:73">
      <c r="A456" s="30">
        <v>49857</v>
      </c>
      <c r="B456" s="132">
        <f t="shared" si="392"/>
        <v>82.733903476639355</v>
      </c>
      <c r="C456" s="132">
        <f t="shared" si="358"/>
        <v>38.729431356608416</v>
      </c>
      <c r="D456" s="132">
        <f t="shared" si="393"/>
        <v>1.8334454939170238E-2</v>
      </c>
      <c r="E456" s="132">
        <f t="shared" si="393"/>
        <v>0</v>
      </c>
      <c r="F456" s="132">
        <f t="shared" si="376"/>
        <v>380.33220497068692</v>
      </c>
      <c r="G456" s="132">
        <f t="shared" si="359"/>
        <v>0</v>
      </c>
      <c r="H456" s="132">
        <f t="shared" si="394"/>
        <v>8.4529222439153244</v>
      </c>
      <c r="I456" s="132">
        <f t="shared" si="395"/>
        <v>32.665191218771469</v>
      </c>
      <c r="J456" s="132">
        <f t="shared" si="396"/>
        <v>13.076161413401186</v>
      </c>
      <c r="K456" s="132">
        <f t="shared" si="396"/>
        <v>13.39290010320882</v>
      </c>
      <c r="L456" s="132">
        <f t="shared" si="397"/>
        <v>12.520919175265639</v>
      </c>
      <c r="M456" s="132">
        <f t="shared" si="399"/>
        <v>92.428239004275326</v>
      </c>
      <c r="N456" s="132">
        <v>15</v>
      </c>
      <c r="O456" s="132">
        <f t="shared" si="398"/>
        <v>6.9875795481522225</v>
      </c>
      <c r="P456" s="132">
        <f t="shared" si="386"/>
        <v>696.33778696586387</v>
      </c>
      <c r="Q456" s="144">
        <f t="shared" si="382"/>
        <v>7.4033494445279793</v>
      </c>
      <c r="R456" s="135">
        <f t="shared" si="401"/>
        <v>1723.9999999999968</v>
      </c>
      <c r="S456" s="141">
        <f>[3]Biodiesel!$AB25</f>
        <v>94.057128085524369</v>
      </c>
      <c r="T456" s="142">
        <f t="shared" si="400"/>
        <v>36.178596075130365</v>
      </c>
      <c r="U456" s="142">
        <f t="shared" si="400"/>
        <v>46.058329491242098</v>
      </c>
      <c r="V456" s="141">
        <f t="shared" si="387"/>
        <v>21.217187599924493</v>
      </c>
      <c r="W456" s="143">
        <f t="shared" si="388"/>
        <v>2.9809127192672449</v>
      </c>
      <c r="X456" s="143">
        <f t="shared" si="389"/>
        <v>82.236925566372463</v>
      </c>
      <c r="Y456" s="114">
        <f t="shared" si="339"/>
        <v>-0.20300563824123086</v>
      </c>
      <c r="Z456" s="102">
        <f>V456/(X457/31)</f>
        <v>7.6202964628284233</v>
      </c>
      <c r="AC456" s="54" t="e">
        <f t="shared" si="340"/>
        <v>#DIV/0!</v>
      </c>
      <c r="AD456" s="54">
        <f t="shared" si="341"/>
        <v>-2.1323514249349529E-4</v>
      </c>
      <c r="AE456" s="54">
        <f t="shared" si="342"/>
        <v>9.2459121201194303E-2</v>
      </c>
      <c r="AF456" s="54">
        <f t="shared" si="337"/>
        <v>0.9926236840585253</v>
      </c>
      <c r="AH456" s="115">
        <f t="shared" si="366"/>
        <v>419.07997078223451</v>
      </c>
      <c r="AI456" s="116">
        <f t="shared" si="367"/>
        <v>13.969332359407817</v>
      </c>
      <c r="AJ456" s="109">
        <f t="shared" si="368"/>
        <v>-8.384197382620806E-2</v>
      </c>
      <c r="AK456" s="117">
        <f t="shared" si="369"/>
        <v>38.747765811547588</v>
      </c>
      <c r="AL456" s="116">
        <f t="shared" si="370"/>
        <v>1.2915921937182528</v>
      </c>
      <c r="AM456" s="109">
        <f t="shared" si="371"/>
        <v>-0.29158457081240774</v>
      </c>
      <c r="AN456" s="117">
        <f t="shared" si="372"/>
        <v>172.53633315883778</v>
      </c>
      <c r="AO456" s="114">
        <f t="shared" si="338"/>
        <v>0.54618923759386862</v>
      </c>
      <c r="AP456" s="114">
        <f t="shared" si="373"/>
        <v>0.72064719688043288</v>
      </c>
      <c r="AQ456" s="114">
        <f t="shared" si="374"/>
        <v>0.2477767778632641</v>
      </c>
      <c r="AR456" s="72">
        <f t="shared" si="375"/>
        <v>1107.4468306843999</v>
      </c>
      <c r="AS456" s="117">
        <f t="shared" si="378"/>
        <v>616.55316931559696</v>
      </c>
      <c r="AT456" s="118">
        <f t="shared" si="384"/>
        <v>0.76266464267663403</v>
      </c>
      <c r="AX456" s="119">
        <f t="shared" si="343"/>
        <v>3.0341009059846571</v>
      </c>
      <c r="AY456" s="109">
        <f t="shared" si="344"/>
        <v>-0.21116606421740591</v>
      </c>
      <c r="AZ456" s="120">
        <f t="shared" si="345"/>
        <v>-0.58439399867557862</v>
      </c>
      <c r="BA456" s="116">
        <f t="shared" si="346"/>
        <v>12.677740165689563</v>
      </c>
      <c r="BB456" s="109">
        <f t="shared" si="347"/>
        <v>-5.5628003156861228E-2</v>
      </c>
      <c r="BC456" s="120">
        <f t="shared" si="348"/>
        <v>-0.72890032286182027</v>
      </c>
      <c r="BD456" s="120">
        <f t="shared" si="349"/>
        <v>5.0960072728399846</v>
      </c>
      <c r="BE456" s="120">
        <f t="shared" si="350"/>
        <v>4.0436297887477286</v>
      </c>
      <c r="BF456" s="121"/>
      <c r="BG456" s="121" t="e">
        <f t="shared" si="351"/>
        <v>#DIV/0!</v>
      </c>
      <c r="BH456" s="120">
        <f t="shared" si="352"/>
        <v>0.41176497884766877</v>
      </c>
      <c r="BI456" s="120">
        <f t="shared" si="353"/>
        <v>0.87961332820422689</v>
      </c>
      <c r="BJ456" s="120">
        <f>SUM(L456:M456)*'[12]Yellow Grease Complex'!$BH$119/S456</f>
        <v>0</v>
      </c>
      <c r="BK456" s="120">
        <f>SUM(L456:M456)*'[12]Yellow Grease Complex'!$BH$120/S456</f>
        <v>0</v>
      </c>
      <c r="BL456" s="120">
        <f t="shared" ref="BL456:BL508" si="403">J457/S457</f>
        <v>0.15509616120488159</v>
      </c>
      <c r="BM456" s="120">
        <f t="shared" ref="BM456:BM508" si="404">I457/S457</f>
        <v>0.36744589672331818</v>
      </c>
      <c r="BN456" s="4">
        <f t="shared" si="364"/>
        <v>-213.30380951658617</v>
      </c>
      <c r="BO456" s="109">
        <f t="shared" si="390"/>
        <v>0.11881288797658653</v>
      </c>
      <c r="BP456" s="109">
        <f t="shared" si="390"/>
        <v>5.561874148085981E-2</v>
      </c>
      <c r="BQ456" s="109">
        <f t="shared" si="391"/>
        <v>0.54618923759386862</v>
      </c>
      <c r="BR456" s="109">
        <f t="shared" si="402"/>
        <v>1.2139111796226142E-2</v>
      </c>
      <c r="BS456" s="109">
        <f t="shared" si="402"/>
        <v>4.6909979366627122E-2</v>
      </c>
      <c r="BT456" s="109">
        <f t="shared" si="402"/>
        <v>1.8778474553819108E-2</v>
      </c>
      <c r="BU456" s="109" cm="1">
        <f t="array" ref="BU456">SUM(K456:M456/$P456)</f>
        <v>0.1699492121465917</v>
      </c>
    </row>
    <row r="457" spans="1:73">
      <c r="A457" s="30">
        <v>49888</v>
      </c>
      <c r="B457" s="132">
        <f t="shared" si="392"/>
        <v>94.551617347051263</v>
      </c>
      <c r="C457" s="132">
        <f t="shared" si="358"/>
        <v>38.262174758918995</v>
      </c>
      <c r="D457" s="132">
        <f t="shared" si="393"/>
        <v>1.8467523538393271E-2</v>
      </c>
      <c r="E457" s="132">
        <f t="shared" si="393"/>
        <v>0</v>
      </c>
      <c r="F457" s="132">
        <f t="shared" si="376"/>
        <v>365.15396634007016</v>
      </c>
      <c r="G457" s="132">
        <f t="shared" si="359"/>
        <v>0</v>
      </c>
      <c r="H457" s="132">
        <f t="shared" si="394"/>
        <v>10.466321570215136</v>
      </c>
      <c r="I457" s="132">
        <f t="shared" si="395"/>
        <v>34.346225593643247</v>
      </c>
      <c r="J457" s="132">
        <f t="shared" si="396"/>
        <v>14.497284604220409</v>
      </c>
      <c r="K457" s="132">
        <f t="shared" si="396"/>
        <v>14.179438868293643</v>
      </c>
      <c r="L457" s="132">
        <f t="shared" si="397"/>
        <v>11.505593908123329</v>
      </c>
      <c r="M457" s="132">
        <f t="shared" si="399"/>
        <v>93.956775536681917</v>
      </c>
      <c r="N457" s="132">
        <v>15</v>
      </c>
      <c r="O457" s="132">
        <f t="shared" si="398"/>
        <v>10.020383651233733</v>
      </c>
      <c r="P457" s="132">
        <f t="shared" si="386"/>
        <v>701.95824970199021</v>
      </c>
      <c r="Q457" s="144">
        <f t="shared" si="382"/>
        <v>7.5097532280757031</v>
      </c>
      <c r="R457" s="135">
        <f t="shared" si="401"/>
        <v>1706.222222222219</v>
      </c>
      <c r="S457" s="141">
        <f>[3]Biodiesel!$AB26</f>
        <v>93.47287832011223</v>
      </c>
      <c r="T457" s="142">
        <f t="shared" si="400"/>
        <v>37.726327808700688</v>
      </c>
      <c r="U457" s="142">
        <f t="shared" si="400"/>
        <v>48.58695656364101</v>
      </c>
      <c r="V457" s="141">
        <f t="shared" si="387"/>
        <v>24.09261697741778</v>
      </c>
      <c r="W457" s="143">
        <f t="shared" si="388"/>
        <v>2.8754293774932869</v>
      </c>
      <c r="X457" s="143">
        <f t="shared" si="389"/>
        <v>86.313284372341698</v>
      </c>
      <c r="Y457" s="114">
        <f t="shared" si="339"/>
        <v>-0.20156916834395411</v>
      </c>
      <c r="Z457" s="102">
        <f>V457/(X458/31)</f>
        <v>8.5750013051210576</v>
      </c>
      <c r="AC457" s="54" t="e">
        <f t="shared" si="340"/>
        <v>#DIV/0!</v>
      </c>
      <c r="AD457" s="54">
        <f t="shared" si="341"/>
        <v>-2.0158258684022101E-4</v>
      </c>
      <c r="AE457" s="54">
        <f t="shared" si="342"/>
        <v>9.4886857657456358E-2</v>
      </c>
      <c r="AF457" s="54">
        <f t="shared" si="337"/>
        <v>0.97855945153114421</v>
      </c>
      <c r="AH457" s="115">
        <f t="shared" si="366"/>
        <v>403.43460862252755</v>
      </c>
      <c r="AI457" s="116">
        <f t="shared" si="367"/>
        <v>13.447820287417585</v>
      </c>
      <c r="AJ457" s="109">
        <f t="shared" si="368"/>
        <v>-7.8507294274103634E-2</v>
      </c>
      <c r="AK457" s="117">
        <f t="shared" si="369"/>
        <v>38.280642282457386</v>
      </c>
      <c r="AL457" s="116">
        <f t="shared" si="370"/>
        <v>1.2760214094152462</v>
      </c>
      <c r="AM457" s="109">
        <f t="shared" si="371"/>
        <v>-0.29160717454250529</v>
      </c>
      <c r="AN457" s="117">
        <f t="shared" si="372"/>
        <v>178.95164008117769</v>
      </c>
      <c r="AO457" s="114">
        <f t="shared" si="338"/>
        <v>0.52019328285562971</v>
      </c>
      <c r="AP457" s="114">
        <f t="shared" si="373"/>
        <v>0.70942428012063996</v>
      </c>
      <c r="AQ457" s="114">
        <f t="shared" si="374"/>
        <v>0.25493202787651537</v>
      </c>
      <c r="AR457" s="72">
        <f t="shared" si="375"/>
        <v>1100.5677608658375</v>
      </c>
      <c r="AS457" s="117">
        <f t="shared" si="378"/>
        <v>605.65446135638149</v>
      </c>
      <c r="AT457" s="118">
        <f t="shared" si="384"/>
        <v>0.76265047413408349</v>
      </c>
      <c r="AX457" s="119">
        <f t="shared" si="343"/>
        <v>3.0152541393584591</v>
      </c>
      <c r="AY457" s="109">
        <f t="shared" si="344"/>
        <v>-0.21115403235057595</v>
      </c>
      <c r="AZ457" s="120">
        <f t="shared" si="345"/>
        <v>-0.58603899249781</v>
      </c>
      <c r="BA457" s="116">
        <f t="shared" si="346"/>
        <v>12.171798878002338</v>
      </c>
      <c r="BB457" s="109">
        <f t="shared" si="347"/>
        <v>-4.8500413759753003E-2</v>
      </c>
      <c r="BC457" s="120">
        <f t="shared" si="348"/>
        <v>-0.58305683947071429</v>
      </c>
      <c r="BD457" s="120">
        <f t="shared" si="349"/>
        <v>4.6740731922814476</v>
      </c>
      <c r="BE457" s="120">
        <f t="shared" si="350"/>
        <v>3.9065231851483624</v>
      </c>
      <c r="BF457" s="121"/>
      <c r="BG457" s="121" t="e">
        <f t="shared" si="351"/>
        <v>#DIV/0!</v>
      </c>
      <c r="BH457" s="120">
        <f t="shared" si="352"/>
        <v>0.40933985821945379</v>
      </c>
      <c r="BI457" s="120">
        <f t="shared" si="353"/>
        <v>1.0115406634130248</v>
      </c>
      <c r="BJ457" s="120">
        <f>SUM(L457:M457)*'[12]Yellow Grease Complex'!$BH$119/S457</f>
        <v>0</v>
      </c>
      <c r="BK457" s="120">
        <f>SUM(L457:M457)*'[12]Yellow Grease Complex'!$BH$120/S457</f>
        <v>0</v>
      </c>
      <c r="BL457" s="120">
        <f t="shared" si="403"/>
        <v>0.12174889550217816</v>
      </c>
      <c r="BM457" s="120">
        <f t="shared" si="404"/>
        <v>0.36982009754726081</v>
      </c>
      <c r="BN457" s="4">
        <f t="shared" si="364"/>
        <v>-213.90423226170083</v>
      </c>
      <c r="BO457" s="109">
        <f t="shared" si="390"/>
        <v>0.13469692447833223</v>
      </c>
      <c r="BP457" s="109">
        <f t="shared" si="390"/>
        <v>5.4507764208430974E-2</v>
      </c>
      <c r="BQ457" s="109">
        <f t="shared" si="391"/>
        <v>0.52019328285562971</v>
      </c>
      <c r="BR457" s="109">
        <f t="shared" si="402"/>
        <v>1.4910176744355543E-2</v>
      </c>
      <c r="BS457" s="109">
        <f t="shared" si="402"/>
        <v>4.892915726572715E-2</v>
      </c>
      <c r="BT457" s="109">
        <f t="shared" si="402"/>
        <v>2.0652630851443223E-2</v>
      </c>
      <c r="BU457" s="109" cm="1">
        <f t="array" ref="BU457">SUM(K457:M457/$P457)</f>
        <v>0.17044006301498943</v>
      </c>
    </row>
    <row r="458" spans="1:73" ht="12" thickBot="1">
      <c r="A458" s="111">
        <v>49919</v>
      </c>
      <c r="B458" s="136">
        <f t="shared" si="392"/>
        <v>79.538702910214212</v>
      </c>
      <c r="C458" s="136">
        <f t="shared" si="358"/>
        <v>31.584960504242645</v>
      </c>
      <c r="D458" s="136">
        <f t="shared" si="393"/>
        <v>0</v>
      </c>
      <c r="E458" s="136">
        <f t="shared" si="393"/>
        <v>0</v>
      </c>
      <c r="F458" s="136">
        <f t="shared" si="376"/>
        <v>375.77888844089449</v>
      </c>
      <c r="G458" s="136">
        <f t="shared" si="359"/>
        <v>0</v>
      </c>
      <c r="H458" s="132">
        <f t="shared" si="394"/>
        <v>10.946379816163127</v>
      </c>
      <c r="I458" s="136">
        <f t="shared" si="395"/>
        <v>33.045618058302615</v>
      </c>
      <c r="J458" s="132">
        <f t="shared" si="396"/>
        <v>10.878985556676046</v>
      </c>
      <c r="K458" s="136">
        <f t="shared" si="396"/>
        <v>14.421565501544899</v>
      </c>
      <c r="L458" s="136">
        <f t="shared" si="397"/>
        <v>13.104914286396522</v>
      </c>
      <c r="M458" s="136">
        <f t="shared" si="399"/>
        <v>89.004112817606412</v>
      </c>
      <c r="N458" s="132">
        <v>15</v>
      </c>
      <c r="O458" s="136">
        <f t="shared" si="398"/>
        <v>3.2001596465871192</v>
      </c>
      <c r="P458" s="136">
        <f t="shared" si="386"/>
        <v>676.50428753862809</v>
      </c>
      <c r="Q458" s="145">
        <f t="shared" si="382"/>
        <v>7.5708943063879959</v>
      </c>
      <c r="R458" s="135">
        <f t="shared" si="401"/>
        <v>1688.4444444444412</v>
      </c>
      <c r="S458" s="141">
        <f>[3]Biodiesel!$AB27</f>
        <v>89.355928132271345</v>
      </c>
      <c r="T458" s="142">
        <f t="shared" si="400"/>
        <v>37.822436416717338</v>
      </c>
      <c r="U458" s="142">
        <f t="shared" si="400"/>
        <v>49.276223947790584</v>
      </c>
      <c r="V458" s="141">
        <f t="shared" si="387"/>
        <v>24.78095669899368</v>
      </c>
      <c r="W458" s="143">
        <f t="shared" si="388"/>
        <v>0.6883397215759004</v>
      </c>
      <c r="X458" s="143">
        <f t="shared" si="389"/>
        <v>87.098660364507921</v>
      </c>
      <c r="Y458" s="114">
        <f t="shared" si="339"/>
        <v>-0.19568731474064038</v>
      </c>
      <c r="Z458" s="102">
        <f>V458/(X459/30)</f>
        <v>8.1664725236281797</v>
      </c>
      <c r="AC458" s="54" t="e">
        <f t="shared" si="340"/>
        <v>#DIV/0!</v>
      </c>
      <c r="AD458" s="54">
        <f t="shared" si="341"/>
        <v>-2.0501428275876421E-4</v>
      </c>
      <c r="AE458" s="54">
        <f t="shared" si="342"/>
        <v>7.7535010988411091E-2</v>
      </c>
      <c r="AF458" s="54">
        <f t="shared" si="337"/>
        <v>0.97065679464042287</v>
      </c>
      <c r="AH458" s="115">
        <f t="shared" si="366"/>
        <v>407.36384894513714</v>
      </c>
      <c r="AI458" s="116">
        <f t="shared" si="367"/>
        <v>13.578794964837904</v>
      </c>
      <c r="AJ458" s="109">
        <f t="shared" si="368"/>
        <v>-7.8050268953041013E-2</v>
      </c>
      <c r="AK458" s="117">
        <f t="shared" si="369"/>
        <v>31.584960504242645</v>
      </c>
      <c r="AL458" s="116">
        <f t="shared" si="370"/>
        <v>1.0528320168080882</v>
      </c>
      <c r="AM458" s="109">
        <f t="shared" si="371"/>
        <v>-0.29145392296174621</v>
      </c>
      <c r="AN458" s="117">
        <f t="shared" si="372"/>
        <v>171.40157603668962</v>
      </c>
      <c r="AO458" s="114">
        <f t="shared" si="338"/>
        <v>0.55547155481913735</v>
      </c>
      <c r="AP458" s="114">
        <f t="shared" si="373"/>
        <v>0.71973313521320359</v>
      </c>
      <c r="AQ458" s="114">
        <f t="shared" si="374"/>
        <v>0.25336362118311434</v>
      </c>
      <c r="AR458" s="72">
        <f t="shared" si="375"/>
        <v>1087.163792275968</v>
      </c>
      <c r="AS458" s="117">
        <f t="shared" si="378"/>
        <v>601.28065216847313</v>
      </c>
      <c r="AT458" s="118">
        <f t="shared" si="384"/>
        <v>0.76263511113649995</v>
      </c>
      <c r="AX458" s="119">
        <f t="shared" si="343"/>
        <v>2.882449294589398</v>
      </c>
      <c r="AY458" s="109">
        <f t="shared" si="344"/>
        <v>-0.21101578557078926</v>
      </c>
      <c r="AZ458" s="120">
        <f t="shared" si="345"/>
        <v>-0.55841617002413058</v>
      </c>
      <c r="BA458" s="116">
        <f t="shared" si="346"/>
        <v>12.525962948029816</v>
      </c>
      <c r="BB458" s="109">
        <f t="shared" si="347"/>
        <v>-5.4104721421046276E-2</v>
      </c>
      <c r="BC458" s="120">
        <f t="shared" si="348"/>
        <v>-0.68232504696198681</v>
      </c>
      <c r="BD458" s="120">
        <f t="shared" si="349"/>
        <v>4.6770392017548756</v>
      </c>
      <c r="BE458" s="120">
        <f t="shared" si="350"/>
        <v>4.2054164317406943</v>
      </c>
      <c r="BF458" s="121"/>
      <c r="BG458" s="121" t="e">
        <f t="shared" si="351"/>
        <v>#DIV/0!</v>
      </c>
      <c r="BH458" s="120">
        <f t="shared" si="352"/>
        <v>0.35347358775668714</v>
      </c>
      <c r="BI458" s="120">
        <f t="shared" si="353"/>
        <v>0.89013347600704296</v>
      </c>
      <c r="BJ458" s="120">
        <f>SUM(L458:M458)*'[12]Yellow Grease Complex'!$BH$119/S458</f>
        <v>0</v>
      </c>
      <c r="BK458" s="120">
        <f>SUM(L458:M458)*'[12]Yellow Grease Complex'!$BH$120/S458</f>
        <v>0</v>
      </c>
      <c r="BL458" s="120">
        <f t="shared" si="403"/>
        <v>7.2539054458277588E-2</v>
      </c>
      <c r="BM458" s="120">
        <f t="shared" si="404"/>
        <v>0.30388901480233099</v>
      </c>
      <c r="BN458" s="4">
        <f t="shared" si="364"/>
        <v>-210.61596546076794</v>
      </c>
      <c r="BO458" s="109">
        <f t="shared" si="390"/>
        <v>0.1175730950643422</v>
      </c>
      <c r="BP458" s="109">
        <f t="shared" si="390"/>
        <v>4.6688485329724028E-2</v>
      </c>
      <c r="BQ458" s="109">
        <f t="shared" si="391"/>
        <v>0.55547155481913735</v>
      </c>
      <c r="BR458" s="109">
        <f t="shared" si="402"/>
        <v>1.6180798877107033E-2</v>
      </c>
      <c r="BS458" s="109">
        <f t="shared" si="402"/>
        <v>4.8847610675957061E-2</v>
      </c>
      <c r="BT458" s="109">
        <f t="shared" si="402"/>
        <v>1.6081177543246332E-2</v>
      </c>
      <c r="BU458" s="109" cm="1">
        <f t="array" ref="BU458">SUM(K458:M458/$P458)</f>
        <v>0.1722540340868039</v>
      </c>
    </row>
    <row r="459" spans="1:73">
      <c r="A459" s="84">
        <v>49949</v>
      </c>
      <c r="B459" s="139">
        <f t="shared" si="392"/>
        <v>76.239501283594947</v>
      </c>
      <c r="C459" s="139">
        <f t="shared" si="358"/>
        <v>30.226916541839351</v>
      </c>
      <c r="D459" s="139">
        <f t="shared" si="393"/>
        <v>0</v>
      </c>
      <c r="E459" s="139">
        <f t="shared" si="393"/>
        <v>0</v>
      </c>
      <c r="F459" s="139">
        <f t="shared" si="376"/>
        <v>377.04511867652889</v>
      </c>
      <c r="G459" s="139">
        <f t="shared" si="359"/>
        <v>0</v>
      </c>
      <c r="H459" s="139">
        <f t="shared" si="394"/>
        <v>10.223027930155153</v>
      </c>
      <c r="I459" s="139">
        <f t="shared" si="395"/>
        <v>28.246347414105667</v>
      </c>
      <c r="J459" s="139">
        <f t="shared" ref="J459:J522" si="405">$P459*AVERAGE(J447/$P447,J435/$P435,J423/$P423,J411/$P411,J399/$P399)*0.65</f>
        <v>6.7424725262017686</v>
      </c>
      <c r="K459" s="139">
        <f t="shared" si="396"/>
        <v>14.606353373947607</v>
      </c>
      <c r="L459" s="139">
        <f t="shared" si="397"/>
        <v>15.679485641699712</v>
      </c>
      <c r="M459" s="139">
        <f>$P459*AVERAGE(M447/$P447,M435/$P435,M423/$P423,M411/$P411,M399/$P399)*1.25</f>
        <v>90.782721402703174</v>
      </c>
      <c r="N459" s="139">
        <v>15</v>
      </c>
      <c r="O459" s="139">
        <f t="shared" si="398"/>
        <v>8.4638757618034965</v>
      </c>
      <c r="P459" s="139">
        <f t="shared" si="386"/>
        <v>673.25582055257973</v>
      </c>
      <c r="Q459" s="140">
        <f t="shared" si="382"/>
        <v>7.2432390998450895</v>
      </c>
      <c r="R459" s="135">
        <f t="shared" si="401"/>
        <v>1670.6666666666633</v>
      </c>
      <c r="S459" s="141">
        <f>[3]Biodiesel!$AB28</f>
        <v>92.949550784120689</v>
      </c>
      <c r="T459" s="142">
        <f t="shared" si="400"/>
        <v>39.371865096804022</v>
      </c>
      <c r="U459" s="142">
        <f t="shared" si="400"/>
        <v>51.662384858588212</v>
      </c>
      <c r="V459" s="141">
        <f t="shared" si="387"/>
        <v>22.797279659891899</v>
      </c>
      <c r="W459" s="143">
        <f t="shared" si="388"/>
        <v>-1.9836770391017815</v>
      </c>
      <c r="X459" s="143">
        <f t="shared" si="389"/>
        <v>91.034249955392227</v>
      </c>
      <c r="Y459" s="114">
        <f t="shared" si="339"/>
        <v>-0.2042855471496392</v>
      </c>
      <c r="Z459" s="102">
        <f>V459/(X460/31)</f>
        <v>8.3756697124777482</v>
      </c>
      <c r="AC459" s="54" t="e">
        <f t="shared" si="340"/>
        <v>#DIV/0!</v>
      </c>
      <c r="AD459" s="54">
        <f t="shared" si="341"/>
        <v>-2.6801335420989503E-4</v>
      </c>
      <c r="AE459" s="54">
        <f t="shared" si="342"/>
        <v>7.4218001551794491E-2</v>
      </c>
      <c r="AF459" s="54">
        <f t="shared" si="337"/>
        <v>1.0145654311145362</v>
      </c>
      <c r="AH459" s="115">
        <f t="shared" si="366"/>
        <v>407.27203521836822</v>
      </c>
      <c r="AI459" s="116">
        <f t="shared" si="367"/>
        <v>13.575734507278941</v>
      </c>
      <c r="AJ459" s="109">
        <f t="shared" si="368"/>
        <v>-0.13480848573319471</v>
      </c>
      <c r="AK459" s="117">
        <f t="shared" si="369"/>
        <v>30.226916541839351</v>
      </c>
      <c r="AL459" s="116">
        <f t="shared" si="370"/>
        <v>1.0075638847279784</v>
      </c>
      <c r="AM459" s="109">
        <f t="shared" si="371"/>
        <v>-0.291327625907145</v>
      </c>
      <c r="AN459" s="117">
        <f t="shared" si="372"/>
        <v>166.28040828881308</v>
      </c>
      <c r="AO459" s="114">
        <f t="shared" si="338"/>
        <v>0.56003246784716443</v>
      </c>
      <c r="AP459" s="114">
        <f t="shared" si="373"/>
        <v>0.71816911453527055</v>
      </c>
      <c r="AQ459" s="114">
        <f t="shared" si="374"/>
        <v>0.24697953320676411</v>
      </c>
      <c r="AR459" s="72">
        <f t="shared" si="375"/>
        <v>1094.4060011678728</v>
      </c>
      <c r="AS459" s="117">
        <f t="shared" si="378"/>
        <v>576.26066549879056</v>
      </c>
      <c r="AT459" s="118">
        <f t="shared" si="384"/>
        <v>0.7626186904173704</v>
      </c>
      <c r="AX459" s="119">
        <f t="shared" si="343"/>
        <v>2.9983726059393772</v>
      </c>
      <c r="AY459" s="109">
        <f t="shared" si="344"/>
        <v>-0.21107402310447865</v>
      </c>
      <c r="AZ459" s="120">
        <f t="shared" si="345"/>
        <v>-0.57611803312659582</v>
      </c>
      <c r="BA459" s="116">
        <f t="shared" si="346"/>
        <v>12.568170622550962</v>
      </c>
      <c r="BB459" s="109">
        <f t="shared" si="347"/>
        <v>-0.11921320234844002</v>
      </c>
      <c r="BC459" s="120">
        <f t="shared" si="348"/>
        <v>-2.575775134136963</v>
      </c>
      <c r="BD459" s="120">
        <f t="shared" si="349"/>
        <v>4.4738330399595307</v>
      </c>
      <c r="BE459" s="120">
        <f t="shared" si="350"/>
        <v>4.0564490682933192</v>
      </c>
      <c r="BF459" s="121"/>
      <c r="BG459" s="121" t="e">
        <f t="shared" si="351"/>
        <v>#DIV/0!</v>
      </c>
      <c r="BH459" s="120">
        <f t="shared" si="352"/>
        <v>0.32519701587415584</v>
      </c>
      <c r="BI459" s="120">
        <f t="shared" si="353"/>
        <v>0.82022452653552302</v>
      </c>
      <c r="BJ459" s="120">
        <f>SUM(L459:M459)*'[12]Yellow Grease Complex'!$BH$119/S459</f>
        <v>0</v>
      </c>
      <c r="BK459" s="120">
        <f>SUM(L459:M459)*'[12]Yellow Grease Complex'!$BH$120/S459</f>
        <v>0</v>
      </c>
      <c r="BL459" s="120">
        <f t="shared" si="403"/>
        <v>0.13700972211055767</v>
      </c>
      <c r="BM459" s="120">
        <f t="shared" si="404"/>
        <v>0.34328659570525605</v>
      </c>
      <c r="BN459" s="4">
        <f t="shared" si="364"/>
        <v>-210.28308209120746</v>
      </c>
      <c r="BO459" s="109">
        <f t="shared" si="390"/>
        <v>0.11324001806775441</v>
      </c>
      <c r="BP459" s="109">
        <f t="shared" si="390"/>
        <v>4.489662862035175E-2</v>
      </c>
      <c r="BQ459" s="109">
        <f t="shared" si="391"/>
        <v>0.56003246784716443</v>
      </c>
      <c r="BR459" s="109">
        <f t="shared" si="402"/>
        <v>1.5184462752604985E-2</v>
      </c>
      <c r="BS459" s="109">
        <f t="shared" si="402"/>
        <v>4.195485067016913E-2</v>
      </c>
      <c r="BT459" s="109">
        <f t="shared" si="402"/>
        <v>1.0014725933847604E-2</v>
      </c>
      <c r="BU459" s="109" cm="1">
        <f t="array" ref="BU459">SUM(K459:M459/$P459)</f>
        <v>0.1798254938501424</v>
      </c>
    </row>
    <row r="460" spans="1:73">
      <c r="A460" s="30">
        <v>49980</v>
      </c>
      <c r="B460" s="132">
        <f t="shared" si="392"/>
        <v>66.371198105949901</v>
      </c>
      <c r="C460" s="132">
        <f t="shared" si="358"/>
        <v>32.911562146106391</v>
      </c>
      <c r="D460" s="132">
        <f t="shared" si="393"/>
        <v>0</v>
      </c>
      <c r="E460" s="132">
        <f t="shared" si="393"/>
        <v>0</v>
      </c>
      <c r="F460" s="132">
        <f t="shared" si="376"/>
        <v>359.56324818405807</v>
      </c>
      <c r="G460" s="132">
        <f t="shared" si="359"/>
        <v>0</v>
      </c>
      <c r="H460" s="132">
        <f t="shared" si="394"/>
        <v>10.643125795940016</v>
      </c>
      <c r="I460" s="132">
        <f t="shared" si="395"/>
        <v>30.053634718489466</v>
      </c>
      <c r="J460" s="132">
        <f t="shared" si="405"/>
        <v>11.99475945960859</v>
      </c>
      <c r="K460" s="132">
        <f t="shared" si="396"/>
        <v>16.163781078210278</v>
      </c>
      <c r="L460" s="132">
        <f t="shared" si="397"/>
        <v>16.695010710821485</v>
      </c>
      <c r="M460" s="132">
        <f>$P460*AVERAGE(M448/$P448,M436/$P436,M424/$P424,M412/$P412,M400/$P400)*1.05</f>
        <v>79.516109760498992</v>
      </c>
      <c r="N460" s="132">
        <v>15</v>
      </c>
      <c r="O460" s="132">
        <f t="shared" si="398"/>
        <v>7.3953418420193442</v>
      </c>
      <c r="P460" s="132">
        <f t="shared" si="386"/>
        <v>646.30777180170253</v>
      </c>
      <c r="Q460" s="144">
        <f t="shared" si="382"/>
        <v>7.3824280103850066</v>
      </c>
      <c r="R460" s="135">
        <f t="shared" si="401"/>
        <v>1652.8888888888855</v>
      </c>
      <c r="S460" s="141">
        <f>[3]Biodiesel!$AB29</f>
        <v>87.546776059655258</v>
      </c>
      <c r="T460" s="142">
        <f t="shared" si="400"/>
        <v>36.599732832758832</v>
      </c>
      <c r="U460" s="142">
        <f t="shared" si="400"/>
        <v>47.777480419073576</v>
      </c>
      <c r="V460" s="141">
        <f t="shared" si="387"/>
        <v>19.661970698932336</v>
      </c>
      <c r="W460" s="143">
        <f t="shared" si="388"/>
        <v>-3.1353089609595628</v>
      </c>
      <c r="X460" s="143">
        <f t="shared" si="389"/>
        <v>84.377213251832416</v>
      </c>
      <c r="Y460" s="114">
        <f t="shared" si="339"/>
        <v>-0.21713843213614914</v>
      </c>
      <c r="Z460" s="102">
        <f>V460/(X461/30)</f>
        <v>5.9706719867681759</v>
      </c>
      <c r="AC460" s="54" t="e">
        <f t="shared" si="340"/>
        <v>#DIV/0!</v>
      </c>
      <c r="AD460" s="54">
        <f t="shared" si="341"/>
        <v>-2.6186427974317361E-4</v>
      </c>
      <c r="AE460" s="54">
        <f t="shared" si="342"/>
        <v>8.3856495448510329E-2</v>
      </c>
      <c r="AF460" s="54">
        <f t="shared" ref="AF460:AF482" si="406">(2204.622/300)/Q460</f>
        <v>0.99543673025492185</v>
      </c>
      <c r="AH460" s="115">
        <f t="shared" si="366"/>
        <v>392.47481033016447</v>
      </c>
      <c r="AI460" s="116">
        <f t="shared" si="367"/>
        <v>13.082493677672149</v>
      </c>
      <c r="AJ460" s="109">
        <f t="shared" si="368"/>
        <v>-8.8115763003568826E-2</v>
      </c>
      <c r="AK460" s="117">
        <f t="shared" si="369"/>
        <v>32.911562146106391</v>
      </c>
      <c r="AL460" s="116">
        <f t="shared" si="370"/>
        <v>1.0970520715368797</v>
      </c>
      <c r="AM460" s="109">
        <f t="shared" si="371"/>
        <v>-0.29104754243369124</v>
      </c>
      <c r="AN460" s="117">
        <f t="shared" si="372"/>
        <v>165.06642152356881</v>
      </c>
      <c r="AO460" s="114">
        <f t="shared" ref="AO460:AO482" si="407">F460/P460</f>
        <v>0.55633440269750889</v>
      </c>
      <c r="AP460" s="114">
        <f t="shared" si="373"/>
        <v>0.70994969959435295</v>
      </c>
      <c r="AQ460" s="114">
        <f t="shared" si="374"/>
        <v>0.25539909734245592</v>
      </c>
      <c r="AR460" s="72">
        <f t="shared" si="375"/>
        <v>1065.152442059139</v>
      </c>
      <c r="AS460" s="117">
        <f t="shared" si="378"/>
        <v>587.73644682974646</v>
      </c>
      <c r="AT460" s="118">
        <f t="shared" si="384"/>
        <v>0.76260134902916232</v>
      </c>
      <c r="AX460" s="119">
        <f t="shared" si="343"/>
        <v>2.8240895503114598</v>
      </c>
      <c r="AY460" s="109">
        <f t="shared" si="344"/>
        <v>-0.21086867854630309</v>
      </c>
      <c r="AZ460" s="120">
        <f t="shared" si="345"/>
        <v>-0.54500188283143514</v>
      </c>
      <c r="BA460" s="116">
        <f t="shared" si="346"/>
        <v>11.98544160613527</v>
      </c>
      <c r="BB460" s="109">
        <f t="shared" si="347"/>
        <v>-6.3581318927438457E-2</v>
      </c>
      <c r="BC460" s="120">
        <f t="shared" si="348"/>
        <v>-1.7785314553781362</v>
      </c>
      <c r="BD460" s="120">
        <f t="shared" si="349"/>
        <v>4.6514312953046142</v>
      </c>
      <c r="BE460" s="120">
        <f t="shared" si="350"/>
        <v>4.1070986776149017</v>
      </c>
      <c r="BF460" s="121"/>
      <c r="BG460" s="121" t="e">
        <f t="shared" si="351"/>
        <v>#DIV/0!</v>
      </c>
      <c r="BH460" s="120">
        <f t="shared" si="352"/>
        <v>0.37593117219622252</v>
      </c>
      <c r="BI460" s="120">
        <f t="shared" si="353"/>
        <v>0.75812269843864832</v>
      </c>
      <c r="BJ460" s="120">
        <f>SUM(L460:M460)*'[12]Yellow Grease Complex'!$BH$119/S460</f>
        <v>0</v>
      </c>
      <c r="BK460" s="120">
        <f>SUM(L460:M460)*'[12]Yellow Grease Complex'!$BH$120/S460</f>
        <v>0</v>
      </c>
      <c r="BL460" s="120">
        <f t="shared" si="403"/>
        <v>0.11478098618841201</v>
      </c>
      <c r="BM460" s="120">
        <f t="shared" si="404"/>
        <v>0.36869898567290799</v>
      </c>
      <c r="BN460" s="4">
        <f t="shared" si="364"/>
        <v>-205.55654347458949</v>
      </c>
      <c r="BO460" s="109">
        <f t="shared" si="390"/>
        <v>0.10269286708548762</v>
      </c>
      <c r="BP460" s="109">
        <f t="shared" si="390"/>
        <v>5.0922429811356466E-2</v>
      </c>
      <c r="BQ460" s="109">
        <f t="shared" si="391"/>
        <v>0.55633440269750889</v>
      </c>
      <c r="BR460" s="109">
        <f t="shared" si="402"/>
        <v>1.646758132935696E-2</v>
      </c>
      <c r="BS460" s="109">
        <f t="shared" si="402"/>
        <v>4.650050027204438E-2</v>
      </c>
      <c r="BT460" s="109">
        <f t="shared" si="402"/>
        <v>1.8558897143029825E-2</v>
      </c>
      <c r="BU460" s="109" cm="1">
        <f t="array" ref="BU460">SUM(K460:M460/$P460)</f>
        <v>0.17387211859802476</v>
      </c>
    </row>
    <row r="461" spans="1:73">
      <c r="A461" s="30">
        <v>50010</v>
      </c>
      <c r="B461" s="132">
        <f t="shared" si="392"/>
        <v>82.456287082465906</v>
      </c>
      <c r="C461" s="132">
        <f t="shared" si="358"/>
        <v>37.684484901518019</v>
      </c>
      <c r="D461" s="132">
        <f t="shared" si="393"/>
        <v>0</v>
      </c>
      <c r="E461" s="132">
        <f t="shared" si="393"/>
        <v>0</v>
      </c>
      <c r="F461" s="132">
        <f t="shared" si="376"/>
        <v>406.30938501220152</v>
      </c>
      <c r="G461" s="132">
        <f t="shared" si="359"/>
        <v>0</v>
      </c>
      <c r="H461" s="132">
        <f t="shared" si="394"/>
        <v>10.143814624302191</v>
      </c>
      <c r="I461" s="132">
        <f t="shared" si="395"/>
        <v>41.093727955776004</v>
      </c>
      <c r="J461" s="132">
        <f t="shared" si="405"/>
        <v>12.793033895424886</v>
      </c>
      <c r="K461" s="132">
        <f t="shared" si="396"/>
        <v>16.929551063137406</v>
      </c>
      <c r="L461" s="132">
        <f t="shared" si="397"/>
        <v>18.19097625819715</v>
      </c>
      <c r="M461" s="132">
        <f t="shared" ref="M461:M482" si="408">$P461*AVERAGE(M449/$P449,M437/$P437,M425/$P425,M413/$P413,M401/$P401)*1.05</f>
        <v>101.96044843700734</v>
      </c>
      <c r="N461" s="132">
        <v>15</v>
      </c>
      <c r="O461" s="132">
        <f t="shared" si="398"/>
        <v>21.886595316426373</v>
      </c>
      <c r="P461" s="132">
        <f t="shared" si="386"/>
        <v>764.44830454645682</v>
      </c>
      <c r="Q461" s="144">
        <f t="shared" si="382"/>
        <v>6.8587428911043045</v>
      </c>
      <c r="R461" s="135">
        <f t="shared" si="401"/>
        <v>1635.1111111111077</v>
      </c>
      <c r="S461" s="141">
        <f>[3]Biodiesel!$AB30</f>
        <v>111.45603745227655</v>
      </c>
      <c r="T461" s="142">
        <f t="shared" si="400"/>
        <v>43.184322203104969</v>
      </c>
      <c r="U461" s="142">
        <f t="shared" si="400"/>
        <v>55.608430484562071</v>
      </c>
      <c r="V461" s="141">
        <f t="shared" si="387"/>
        <v>16.28113189999047</v>
      </c>
      <c r="W461" s="143">
        <f t="shared" si="388"/>
        <v>-3.3808387989418662</v>
      </c>
      <c r="X461" s="143">
        <f t="shared" si="389"/>
        <v>98.792752687667047</v>
      </c>
      <c r="Y461" s="114">
        <f t="shared" ref="Y461:Y482" si="409">X461/AVERAGE(X449,X437,X425,X413,X401)-1</f>
        <v>-0.2246675809389711</v>
      </c>
      <c r="Z461" s="102">
        <f>V461/(X462/31)</f>
        <v>8.4456342204388903</v>
      </c>
      <c r="AC461" s="54" t="e">
        <f t="shared" si="340"/>
        <v>#DIV/0!</v>
      </c>
      <c r="AD461" s="54">
        <f t="shared" si="341"/>
        <v>-2.7898783583479858E-4</v>
      </c>
      <c r="AE461" s="54">
        <f t="shared" si="342"/>
        <v>8.4876137836860613E-2</v>
      </c>
      <c r="AF461" s="54">
        <f t="shared" si="406"/>
        <v>1.0714412417370558</v>
      </c>
      <c r="AH461" s="115">
        <f t="shared" si="366"/>
        <v>443.99386991371955</v>
      </c>
      <c r="AI461" s="116">
        <f t="shared" si="367"/>
        <v>14.799795663790652</v>
      </c>
      <c r="AJ461" s="109">
        <f t="shared" si="368"/>
        <v>-8.6251651337028834E-2</v>
      </c>
      <c r="AK461" s="117">
        <f t="shared" si="369"/>
        <v>37.684484901518019</v>
      </c>
      <c r="AL461" s="116">
        <f t="shared" si="370"/>
        <v>1.2561494967172673</v>
      </c>
      <c r="AM461" s="109">
        <f t="shared" si="371"/>
        <v>-0.29269641743231745</v>
      </c>
      <c r="AN461" s="117">
        <f t="shared" si="372"/>
        <v>201.11155223384498</v>
      </c>
      <c r="AO461" s="114">
        <f t="shared" si="407"/>
        <v>0.53150668605807527</v>
      </c>
      <c r="AP461" s="114">
        <f t="shared" si="373"/>
        <v>0.68866678605366982</v>
      </c>
      <c r="AQ461" s="114">
        <f t="shared" si="374"/>
        <v>0.2630806439595198</v>
      </c>
      <c r="AR461" s="72">
        <f t="shared" si="375"/>
        <v>1312.3049570993851</v>
      </c>
      <c r="AS461" s="117">
        <f t="shared" si="378"/>
        <v>322.80615401172258</v>
      </c>
      <c r="AT461" s="118">
        <f t="shared" si="384"/>
        <v>0.76258352498196325</v>
      </c>
      <c r="AX461" s="119">
        <f t="shared" si="343"/>
        <v>3.5953560468476304</v>
      </c>
      <c r="AY461" s="109">
        <f t="shared" si="344"/>
        <v>-0.21159256929747405</v>
      </c>
      <c r="AZ461" s="120">
        <f t="shared" si="345"/>
        <v>-0.62404581106678148</v>
      </c>
      <c r="BA461" s="116">
        <f t="shared" si="346"/>
        <v>13.543646167073383</v>
      </c>
      <c r="BB461" s="109">
        <f t="shared" si="347"/>
        <v>-6.0827340485925419E-2</v>
      </c>
      <c r="BC461" s="120">
        <f t="shared" si="348"/>
        <v>-1.7642599425338403</v>
      </c>
      <c r="BD461" s="120">
        <f t="shared" si="349"/>
        <v>4.494194744399973</v>
      </c>
      <c r="BE461" s="120">
        <f t="shared" si="350"/>
        <v>3.6454677045752306</v>
      </c>
      <c r="BF461" s="121"/>
      <c r="BG461" s="121" t="e">
        <f t="shared" si="351"/>
        <v>#DIV/0!</v>
      </c>
      <c r="BH461" s="120">
        <f t="shared" si="352"/>
        <v>0.33811075436495608</v>
      </c>
      <c r="BI461" s="120">
        <f t="shared" si="353"/>
        <v>0.73980996424507006</v>
      </c>
      <c r="BJ461" s="120">
        <f>SUM(L461:M461)*'[12]Yellow Grease Complex'!$BH$119/S461</f>
        <v>0</v>
      </c>
      <c r="BK461" s="120">
        <f>SUM(L461:M461)*'[12]Yellow Grease Complex'!$BH$120/S461</f>
        <v>0</v>
      </c>
      <c r="BL461" s="120">
        <f t="shared" si="403"/>
        <v>6.6390961823381001E-2</v>
      </c>
      <c r="BM461" s="120">
        <f t="shared" si="404"/>
        <v>0.46128587059246168</v>
      </c>
      <c r="BN461" s="4">
        <f t="shared" si="364"/>
        <v>-227.77672103937516</v>
      </c>
      <c r="BO461" s="109">
        <f t="shared" si="390"/>
        <v>0.10786378436850193</v>
      </c>
      <c r="BP461" s="109">
        <f t="shared" si="390"/>
        <v>4.9296315627092697E-2</v>
      </c>
      <c r="BQ461" s="109">
        <f t="shared" si="391"/>
        <v>0.53150668605807527</v>
      </c>
      <c r="BR461" s="109">
        <f t="shared" si="402"/>
        <v>1.3269457939762799E-2</v>
      </c>
      <c r="BS461" s="109">
        <f t="shared" si="402"/>
        <v>5.3756058730690358E-2</v>
      </c>
      <c r="BT461" s="109">
        <f t="shared" si="402"/>
        <v>1.6734988905515235E-2</v>
      </c>
      <c r="BU461" s="109" cm="1">
        <f t="array" ref="BU461">SUM(K461:M461/$P461)</f>
        <v>0.17932013838355143</v>
      </c>
    </row>
    <row r="462" spans="1:73">
      <c r="A462" s="30">
        <v>50041</v>
      </c>
      <c r="B462" s="132">
        <f t="shared" si="392"/>
        <v>51.607535887926794</v>
      </c>
      <c r="C462" s="132">
        <f t="shared" si="358"/>
        <v>31.215258678056234</v>
      </c>
      <c r="D462" s="132">
        <f t="shared" si="393"/>
        <v>0</v>
      </c>
      <c r="E462" s="132">
        <f t="shared" si="393"/>
        <v>0</v>
      </c>
      <c r="F462" s="132">
        <f t="shared" si="376"/>
        <v>307.47186274505202</v>
      </c>
      <c r="G462" s="132">
        <f t="shared" si="359"/>
        <v>0</v>
      </c>
      <c r="H462" s="132">
        <f t="shared" si="394"/>
        <v>10.180133170559857</v>
      </c>
      <c r="I462" s="132">
        <f t="shared" si="395"/>
        <v>30.26620961836964</v>
      </c>
      <c r="J462" s="132">
        <f t="shared" si="405"/>
        <v>4.3560899984445856</v>
      </c>
      <c r="K462" s="132">
        <f t="shared" si="396"/>
        <v>6.3509979231377525</v>
      </c>
      <c r="L462" s="132">
        <f t="shared" si="397"/>
        <v>10.175511733386307</v>
      </c>
      <c r="M462" s="132">
        <f t="shared" si="408"/>
        <v>61.772870391091438</v>
      </c>
      <c r="N462" s="132">
        <v>15</v>
      </c>
      <c r="O462" s="132">
        <f t="shared" si="398"/>
        <v>6.7202580001190571</v>
      </c>
      <c r="P462" s="132">
        <f t="shared" si="386"/>
        <v>535.11672814614371</v>
      </c>
      <c r="Q462" s="144">
        <f t="shared" si="382"/>
        <v>8.1556887672404965</v>
      </c>
      <c r="R462" s="135">
        <f t="shared" si="401"/>
        <v>1617.3333333333298</v>
      </c>
      <c r="S462" s="141">
        <f>[3]Biodiesel!$AC19</f>
        <v>65.612696047890282</v>
      </c>
      <c r="T462" s="142">
        <f t="shared" si="400"/>
        <v>26.19565607244488</v>
      </c>
      <c r="U462" s="142">
        <f t="shared" si="400"/>
        <v>33.564816110717743</v>
      </c>
      <c r="V462" s="141">
        <f t="shared" si="387"/>
        <v>12.84616668707389</v>
      </c>
      <c r="W462" s="143">
        <f t="shared" si="388"/>
        <v>-3.4349652129165804</v>
      </c>
      <c r="X462" s="143">
        <f t="shared" si="389"/>
        <v>59.760472183162619</v>
      </c>
      <c r="Y462" s="114">
        <f t="shared" si="409"/>
        <v>-0.33224987931650651</v>
      </c>
      <c r="Z462" s="102">
        <f>V462/(X463/31)</f>
        <v>8.2257199035081836</v>
      </c>
      <c r="AC462" s="54" t="e">
        <f t="shared" ref="AC462:AC509" si="410">AB462/AB450-1</f>
        <v>#DIV/0!</v>
      </c>
      <c r="AD462" s="54">
        <f t="shared" ref="AD462:AD509" si="411">Q462/AVERAGE(Q450,Q438,Q426,Q414,Q402)-1</f>
        <v>-2.6503424317791957E-4</v>
      </c>
      <c r="AE462" s="54">
        <f t="shared" ref="AE462:AE509" si="412">AK462/AH462</f>
        <v>9.216547280243427E-2</v>
      </c>
      <c r="AF462" s="54">
        <f t="shared" si="406"/>
        <v>0.90105694438931727</v>
      </c>
      <c r="AH462" s="115">
        <f t="shared" si="366"/>
        <v>338.68712142310824</v>
      </c>
      <c r="AI462" s="116">
        <f t="shared" si="367"/>
        <v>11.289570714103608</v>
      </c>
      <c r="AJ462" s="109">
        <f t="shared" si="368"/>
        <v>-0.20268153626088248</v>
      </c>
      <c r="AK462" s="117">
        <f t="shared" si="369"/>
        <v>31.215258678056234</v>
      </c>
      <c r="AL462" s="116">
        <f t="shared" si="370"/>
        <v>1.0405086226018745</v>
      </c>
      <c r="AM462" s="109">
        <f t="shared" si="371"/>
        <v>-0.40272360166724919</v>
      </c>
      <c r="AN462" s="117">
        <f t="shared" si="372"/>
        <v>123.10181283498959</v>
      </c>
      <c r="AO462" s="114">
        <f t="shared" si="407"/>
        <v>0.57458839646119142</v>
      </c>
      <c r="AP462" s="114">
        <f t="shared" si="373"/>
        <v>0.72936358888119668</v>
      </c>
      <c r="AQ462" s="114">
        <f t="shared" si="374"/>
        <v>0.23004665404773089</v>
      </c>
      <c r="AR462" s="72">
        <f t="shared" si="375"/>
        <v>772.53658249935324</v>
      </c>
      <c r="AS462" s="117">
        <f t="shared" si="378"/>
        <v>844.7967508339766</v>
      </c>
      <c r="AT462" s="118">
        <f t="shared" si="384"/>
        <v>0.76256550823022395</v>
      </c>
      <c r="AX462" s="119">
        <f t="shared" ref="AX462:AX482" si="413">S462/31</f>
        <v>2.1165385821900089</v>
      </c>
      <c r="AY462" s="109">
        <f t="shared" ref="AY462:AY482" si="414">AX462/AVERAGE(AX450,AX438,AX426,AX414,AX402)-1</f>
        <v>-0.334035189084674</v>
      </c>
      <c r="AZ462" s="120">
        <f t="shared" ref="AZ462:AZ482" si="415">AX462-AX450</f>
        <v>-0.46196740713001327</v>
      </c>
      <c r="BA462" s="116">
        <f t="shared" ref="BA462:BA482" si="416">F462/30</f>
        <v>10.249062091501735</v>
      </c>
      <c r="BB462" s="109">
        <f t="shared" ref="BB462:BB482" si="417">BA462/AVERAGE(BA450,BA438,BA426,BA414,BA402)-1</f>
        <v>-0.17461665315243213</v>
      </c>
      <c r="BC462" s="120">
        <f t="shared" ref="BC462:BC482" si="418">BA462-BA450</f>
        <v>-1.9251412692701795</v>
      </c>
      <c r="BD462" s="120">
        <f t="shared" ref="BD462:BD482" si="419">AH462/X462</f>
        <v>5.6674103977132324</v>
      </c>
      <c r="BE462" s="120">
        <f t="shared" ref="BE462:BE482" si="420">F462/S462</f>
        <v>4.6861641308052686</v>
      </c>
      <c r="BF462" s="121"/>
      <c r="BG462" s="121" t="e">
        <f t="shared" ref="BG462:BG482" si="421">AVERAGE(BF460:BF462)</f>
        <v>#DIV/0!</v>
      </c>
      <c r="BH462" s="120">
        <f t="shared" ref="BH462:BH482" si="422">C462/S462</f>
        <v>0.47575028246472939</v>
      </c>
      <c r="BI462" s="120">
        <f t="shared" ref="BI462:BI482" si="423">B462/S462</f>
        <v>0.78654801580259393</v>
      </c>
      <c r="BJ462" s="120">
        <f>SUM(L462:M462)*'[12]Yellow Grease Complex'!$BH$119/S462</f>
        <v>0</v>
      </c>
      <c r="BK462" s="120">
        <f>SUM(L462:M462)*'[12]Yellow Grease Complex'!$BH$120/S462</f>
        <v>0</v>
      </c>
      <c r="BL462" s="120">
        <f t="shared" si="403"/>
        <v>0.10041699356505433</v>
      </c>
      <c r="BM462" s="120">
        <f t="shared" si="404"/>
        <v>0.3714425285871521</v>
      </c>
      <c r="BN462" s="4">
        <f t="shared" si="364"/>
        <v>-168.61810360245488</v>
      </c>
      <c r="BO462" s="109">
        <f t="shared" si="390"/>
        <v>9.6441641932435443E-2</v>
      </c>
      <c r="BP462" s="109">
        <f t="shared" si="390"/>
        <v>5.8333550487569795E-2</v>
      </c>
      <c r="BQ462" s="109">
        <f t="shared" si="391"/>
        <v>0.57458839646119142</v>
      </c>
      <c r="BR462" s="109">
        <f t="shared" si="402"/>
        <v>1.9024135548570627E-2</v>
      </c>
      <c r="BS462" s="109">
        <f t="shared" si="402"/>
        <v>5.6560013967837969E-2</v>
      </c>
      <c r="BT462" s="109">
        <f t="shared" si="402"/>
        <v>8.1404481850825463E-3</v>
      </c>
      <c r="BU462" s="109" cm="1">
        <f t="array" ref="BU462">SUM(K462:M462/$P462)</f>
        <v>0.14632205634623974</v>
      </c>
    </row>
    <row r="463" spans="1:73">
      <c r="A463" s="30">
        <v>50072</v>
      </c>
      <c r="B463" s="132">
        <f t="shared" si="392"/>
        <v>42.887660336981703</v>
      </c>
      <c r="C463" s="132">
        <f t="shared" si="358"/>
        <v>25.358674192096068</v>
      </c>
      <c r="D463" s="132">
        <f t="shared" ref="D463:E478" si="424">$P463*AVERAGE(D451/$P451,D439/$P439,D427/$P427,D415/$P415,D403/$P403)</f>
        <v>0</v>
      </c>
      <c r="E463" s="132">
        <f t="shared" si="424"/>
        <v>0</v>
      </c>
      <c r="F463" s="132">
        <f t="shared" si="376"/>
        <v>240.04911910484046</v>
      </c>
      <c r="G463" s="132">
        <f t="shared" si="359"/>
        <v>0</v>
      </c>
      <c r="H463" s="132">
        <f t="shared" ref="H463:H478" si="425">$P463*AVERAGE(H451/$P451,H439/$P439,H427/$P427,H415/$P415,H403/$P403)</f>
        <v>6.4633724148521585</v>
      </c>
      <c r="I463" s="132">
        <f t="shared" si="395"/>
        <v>20.803835861441797</v>
      </c>
      <c r="J463" s="132">
        <f t="shared" si="405"/>
        <v>5.624177338478054</v>
      </c>
      <c r="K463" s="132">
        <f t="shared" ref="K463:K526" si="426">$P463*AVERAGE(K451/$P451,K439/$P439,K427/$P427,K415/$P415,K403/$P403)</f>
        <v>7.158309719508769</v>
      </c>
      <c r="L463" s="132">
        <f t="shared" si="397"/>
        <v>9.5709989643799194</v>
      </c>
      <c r="M463" s="132">
        <f t="shared" si="408"/>
        <v>62.955336556449289</v>
      </c>
      <c r="N463" s="132">
        <v>15</v>
      </c>
      <c r="O463" s="132">
        <f t="shared" si="398"/>
        <v>8.4417951948841559</v>
      </c>
      <c r="P463" s="132">
        <f t="shared" si="386"/>
        <v>444.31327968391236</v>
      </c>
      <c r="Q463" s="144">
        <f t="shared" si="382"/>
        <v>7.9330008749263961</v>
      </c>
      <c r="R463" s="135">
        <f t="shared" si="401"/>
        <v>1599.555555555552</v>
      </c>
      <c r="S463" s="141">
        <f>[3]Biodiesel!$AC20</f>
        <v>56.008222700219328</v>
      </c>
      <c r="T463" s="142">
        <f t="shared" si="400"/>
        <v>20.908852369468256</v>
      </c>
      <c r="U463" s="142">
        <f t="shared" si="400"/>
        <v>27.504073425567526</v>
      </c>
      <c r="V463" s="141">
        <f t="shared" si="387"/>
        <v>10.000937308506208</v>
      </c>
      <c r="W463" s="143">
        <f t="shared" si="388"/>
        <v>-2.8452293785676819</v>
      </c>
      <c r="X463" s="143">
        <f t="shared" si="389"/>
        <v>48.412925795035783</v>
      </c>
      <c r="Y463" s="114">
        <f t="shared" si="409"/>
        <v>-0.34331491891934351</v>
      </c>
      <c r="Z463" s="102">
        <f>V463/(X464/28)</f>
        <v>5.4563164383110108</v>
      </c>
      <c r="AC463" s="54" t="e">
        <f t="shared" si="410"/>
        <v>#DIV/0!</v>
      </c>
      <c r="AD463" s="54">
        <f t="shared" si="411"/>
        <v>-2.7631320601706477E-4</v>
      </c>
      <c r="AE463" s="54">
        <f t="shared" si="412"/>
        <v>9.5546079778165927E-2</v>
      </c>
      <c r="AF463" s="54">
        <f t="shared" si="406"/>
        <v>0.92635058483693689</v>
      </c>
      <c r="AH463" s="115">
        <f t="shared" si="366"/>
        <v>265.40779329693652</v>
      </c>
      <c r="AI463" s="116">
        <f t="shared" si="367"/>
        <v>8.8469264432312169</v>
      </c>
      <c r="AJ463" s="109">
        <f t="shared" si="368"/>
        <v>-0.2041460153196395</v>
      </c>
      <c r="AK463" s="117">
        <f t="shared" si="369"/>
        <v>25.358674192096068</v>
      </c>
      <c r="AL463" s="116">
        <f t="shared" si="370"/>
        <v>0.84528913973653563</v>
      </c>
      <c r="AM463" s="109">
        <f t="shared" si="371"/>
        <v>-0.40373231740785664</v>
      </c>
      <c r="AN463" s="117">
        <f t="shared" si="372"/>
        <v>112.57603085510999</v>
      </c>
      <c r="AO463" s="114">
        <f t="shared" si="407"/>
        <v>0.54026996284156337</v>
      </c>
      <c r="AP463" s="114">
        <f t="shared" si="373"/>
        <v>0.6938695459501949</v>
      </c>
      <c r="AQ463" s="114">
        <f t="shared" si="374"/>
        <v>0.25337084440779573</v>
      </c>
      <c r="AR463" s="72">
        <f t="shared" si="375"/>
        <v>730.10718877071622</v>
      </c>
      <c r="AS463" s="117">
        <f t="shared" si="378"/>
        <v>869.4483667848358</v>
      </c>
      <c r="AT463" s="118">
        <f t="shared" si="384"/>
        <v>0.76254750764403145</v>
      </c>
      <c r="AX463" s="119">
        <f t="shared" si="413"/>
        <v>1.8067168612973976</v>
      </c>
      <c r="AY463" s="109">
        <f t="shared" si="414"/>
        <v>-0.33403518908467389</v>
      </c>
      <c r="AZ463" s="120">
        <f t="shared" si="415"/>
        <v>-0.43483099800284775</v>
      </c>
      <c r="BA463" s="116">
        <f t="shared" si="416"/>
        <v>8.0016373034946824</v>
      </c>
      <c r="BB463" s="109">
        <f t="shared" si="417"/>
        <v>-0.17497280995795872</v>
      </c>
      <c r="BC463" s="120">
        <f t="shared" si="418"/>
        <v>-1.6432677875170629</v>
      </c>
      <c r="BD463" s="120">
        <f t="shared" si="419"/>
        <v>5.4821680148104415</v>
      </c>
      <c r="BE463" s="120">
        <f t="shared" si="420"/>
        <v>4.2859620879185734</v>
      </c>
      <c r="BF463" s="121"/>
      <c r="BG463" s="121" t="e">
        <f t="shared" si="421"/>
        <v>#DIV/0!</v>
      </c>
      <c r="BH463" s="120">
        <f t="shared" si="422"/>
        <v>0.45276698615892275</v>
      </c>
      <c r="BI463" s="120">
        <f t="shared" si="423"/>
        <v>0.76573864103018141</v>
      </c>
      <c r="BJ463" s="120">
        <f>SUM(L463:M463)*'[12]Yellow Grease Complex'!$BH$119/S463</f>
        <v>0</v>
      </c>
      <c r="BK463" s="120">
        <f>SUM(L463:M463)*'[12]Yellow Grease Complex'!$BH$120/S463</f>
        <v>0</v>
      </c>
      <c r="BL463" s="120">
        <f t="shared" si="403"/>
        <v>9.3211220860223723E-2</v>
      </c>
      <c r="BM463" s="120">
        <f t="shared" si="404"/>
        <v>0.38002721225400143</v>
      </c>
      <c r="BN463" s="4">
        <f t="shared" si="364"/>
        <v>-144.48295012522442</v>
      </c>
      <c r="BO463" s="109">
        <f t="shared" si="390"/>
        <v>9.6525722498081293E-2</v>
      </c>
      <c r="BP463" s="109">
        <f t="shared" si="390"/>
        <v>5.7073860610550309E-2</v>
      </c>
      <c r="BQ463" s="109">
        <f t="shared" si="391"/>
        <v>0.54026996284156337</v>
      </c>
      <c r="BR463" s="109">
        <f t="shared" si="402"/>
        <v>1.454688101928947E-2</v>
      </c>
      <c r="BS463" s="109">
        <f t="shared" si="402"/>
        <v>4.6822448962681902E-2</v>
      </c>
      <c r="BT463" s="109">
        <f t="shared" si="402"/>
        <v>1.2658134689287554E-2</v>
      </c>
      <c r="BU463" s="109" cm="1">
        <f t="array" ref="BU463">SUM(K463:M463/$P463)</f>
        <v>0.1793433797365368</v>
      </c>
    </row>
    <row r="464" spans="1:73">
      <c r="A464" s="30">
        <v>50100</v>
      </c>
      <c r="B464" s="132">
        <f t="shared" si="392"/>
        <v>71.692172574437492</v>
      </c>
      <c r="C464" s="132">
        <f t="shared" si="358"/>
        <v>26.824399226060702</v>
      </c>
      <c r="D464" s="132">
        <f t="shared" si="424"/>
        <v>0</v>
      </c>
      <c r="E464" s="132">
        <f t="shared" si="424"/>
        <v>0</v>
      </c>
      <c r="F464" s="132">
        <f t="shared" si="376"/>
        <v>254.63998030748959</v>
      </c>
      <c r="G464" s="132">
        <f t="shared" si="359"/>
        <v>0</v>
      </c>
      <c r="H464" s="132">
        <f t="shared" si="425"/>
        <v>7.9588695120417245</v>
      </c>
      <c r="I464" s="132">
        <f t="shared" si="395"/>
        <v>24.453963375205067</v>
      </c>
      <c r="J464" s="132">
        <f t="shared" si="405"/>
        <v>5.9979488509643195</v>
      </c>
      <c r="K464" s="132">
        <f t="shared" si="426"/>
        <v>8.4106317136509556</v>
      </c>
      <c r="L464" s="132">
        <f t="shared" si="397"/>
        <v>8.4681772360799741</v>
      </c>
      <c r="M464" s="132">
        <f t="shared" si="408"/>
        <v>65.756849286620579</v>
      </c>
      <c r="N464" s="132">
        <v>15</v>
      </c>
      <c r="O464" s="132">
        <f t="shared" si="398"/>
        <v>2.5403657847751928</v>
      </c>
      <c r="P464" s="132">
        <f t="shared" si="386"/>
        <v>491.74335786732559</v>
      </c>
      <c r="Q464" s="144">
        <f t="shared" si="382"/>
        <v>7.6419455843392265</v>
      </c>
      <c r="R464" s="135">
        <f t="shared" si="401"/>
        <v>1581.7777777777742</v>
      </c>
      <c r="S464" s="141">
        <f>[3]Biodiesel!$AC21</f>
        <v>64.347927165964634</v>
      </c>
      <c r="T464" s="142">
        <f t="shared" ref="T464:U479" si="427">($S464+$V463)*AVERAGE(T463/($S463+$V462),T416/($S416+$V415),T428/($S428+$V427),T440/($S440+$V439),T452/($S452+$V451))</f>
        <v>21.711972323492525</v>
      </c>
      <c r="U464" s="142">
        <f t="shared" si="427"/>
        <v>29.609509449814457</v>
      </c>
      <c r="V464" s="141">
        <f t="shared" si="387"/>
        <v>9.2040347457574967</v>
      </c>
      <c r="W464" s="143">
        <f t="shared" si="388"/>
        <v>-0.79690256274871096</v>
      </c>
      <c r="X464" s="143">
        <f t="shared" si="389"/>
        <v>51.321481773306985</v>
      </c>
      <c r="Y464" s="114">
        <f t="shared" si="409"/>
        <v>-0.35102022926366283</v>
      </c>
      <c r="Z464" s="102">
        <f>V464/(X465/31)</f>
        <v>5.2186757502296812</v>
      </c>
      <c r="AC464" s="54" t="e">
        <f t="shared" si="410"/>
        <v>#DIV/0!</v>
      </c>
      <c r="AD464" s="54">
        <f t="shared" si="411"/>
        <v>-2.8270402914754023E-4</v>
      </c>
      <c r="AE464" s="54">
        <f t="shared" si="412"/>
        <v>9.5302998093452385E-2</v>
      </c>
      <c r="AF464" s="54">
        <f t="shared" si="406"/>
        <v>0.96163207639948411</v>
      </c>
      <c r="AH464" s="115">
        <f t="shared" si="366"/>
        <v>281.4643795335503</v>
      </c>
      <c r="AI464" s="116">
        <f t="shared" si="367"/>
        <v>9.382145984451677</v>
      </c>
      <c r="AJ464" s="109">
        <f t="shared" si="368"/>
        <v>-0.19046571137136514</v>
      </c>
      <c r="AK464" s="117">
        <f t="shared" si="369"/>
        <v>26.824399226060702</v>
      </c>
      <c r="AL464" s="116">
        <f t="shared" si="370"/>
        <v>0.89414664086869011</v>
      </c>
      <c r="AM464" s="109">
        <f t="shared" si="371"/>
        <v>-0.40372873526327202</v>
      </c>
      <c r="AN464" s="117">
        <f t="shared" si="372"/>
        <v>121.04643997456262</v>
      </c>
      <c r="AO464" s="114">
        <f t="shared" si="407"/>
        <v>0.51783105197771173</v>
      </c>
      <c r="AP464" s="114">
        <f t="shared" si="373"/>
        <v>0.71817249070656675</v>
      </c>
      <c r="AQ464" s="114">
        <f t="shared" si="374"/>
        <v>0.24615775289683009</v>
      </c>
      <c r="AR464" s="72">
        <f t="shared" si="375"/>
        <v>757.64494888958359</v>
      </c>
      <c r="AS464" s="117">
        <f t="shared" si="378"/>
        <v>824.1328288881906</v>
      </c>
      <c r="AT464" s="118">
        <f t="shared" si="384"/>
        <v>0.76252933438898218</v>
      </c>
      <c r="AX464" s="119">
        <f t="shared" si="413"/>
        <v>2.0757395859988592</v>
      </c>
      <c r="AY464" s="109">
        <f t="shared" si="414"/>
        <v>-0.33402802140263244</v>
      </c>
      <c r="AZ464" s="120">
        <f t="shared" si="415"/>
        <v>-0.49600388118797945</v>
      </c>
      <c r="BA464" s="116">
        <f t="shared" si="416"/>
        <v>8.4879993435829864</v>
      </c>
      <c r="BB464" s="109">
        <f t="shared" si="417"/>
        <v>-0.15877080820599454</v>
      </c>
      <c r="BC464" s="120">
        <f t="shared" si="418"/>
        <v>-1.6995920531916422</v>
      </c>
      <c r="BD464" s="120">
        <f t="shared" si="419"/>
        <v>5.4843385227420267</v>
      </c>
      <c r="BE464" s="120">
        <f t="shared" si="420"/>
        <v>3.9572367210948109</v>
      </c>
      <c r="BF464" s="121"/>
      <c r="BG464" s="121" t="e">
        <f t="shared" si="421"/>
        <v>#DIV/0!</v>
      </c>
      <c r="BH464" s="120">
        <f t="shared" si="422"/>
        <v>0.41686500882733724</v>
      </c>
      <c r="BI464" s="120">
        <f t="shared" si="423"/>
        <v>1.1141333642268034</v>
      </c>
      <c r="BJ464" s="120">
        <f>SUM(L464:M464)*'[12]Yellow Grease Complex'!$BH$119/S464</f>
        <v>0</v>
      </c>
      <c r="BK464" s="120">
        <f>SUM(L464:M464)*'[12]Yellow Grease Complex'!$BH$120/S464</f>
        <v>0</v>
      </c>
      <c r="BL464" s="120">
        <f t="shared" si="403"/>
        <v>0.10153304032664567</v>
      </c>
      <c r="BM464" s="120">
        <f t="shared" si="404"/>
        <v>0.32874423080632681</v>
      </c>
      <c r="BN464" s="4">
        <f t="shared" si="364"/>
        <v>-181.04141663361247</v>
      </c>
      <c r="BO464" s="109">
        <f t="shared" si="390"/>
        <v>0.14579184736803366</v>
      </c>
      <c r="BP464" s="109">
        <f t="shared" si="390"/>
        <v>5.4549591360821263E-2</v>
      </c>
      <c r="BQ464" s="109">
        <f t="shared" si="391"/>
        <v>0.51783105197771173</v>
      </c>
      <c r="BR464" s="109">
        <f t="shared" si="402"/>
        <v>1.6185006639559046E-2</v>
      </c>
      <c r="BS464" s="109">
        <f t="shared" si="402"/>
        <v>4.9729117809056096E-2</v>
      </c>
      <c r="BT464" s="109">
        <f t="shared" si="402"/>
        <v>1.2197315439047764E-2</v>
      </c>
      <c r="BU464" s="109" cm="1">
        <f t="array" ref="BU464">SUM(K464:M464/$P464)</f>
        <v>0.16804631300916717</v>
      </c>
    </row>
    <row r="465" spans="1:73">
      <c r="A465" s="30">
        <v>50131</v>
      </c>
      <c r="B465" s="132">
        <f t="shared" si="392"/>
        <v>60.302944965622601</v>
      </c>
      <c r="C465" s="132">
        <f t="shared" si="358"/>
        <v>30.919403362062731</v>
      </c>
      <c r="D465" s="132">
        <f t="shared" si="424"/>
        <v>0</v>
      </c>
      <c r="E465" s="132">
        <f t="shared" si="424"/>
        <v>0</v>
      </c>
      <c r="F465" s="132">
        <f t="shared" si="376"/>
        <v>300.76245620284135</v>
      </c>
      <c r="G465" s="132">
        <f t="shared" si="359"/>
        <v>0</v>
      </c>
      <c r="H465" s="132">
        <f t="shared" si="425"/>
        <v>8.0013765268123986</v>
      </c>
      <c r="I465" s="132">
        <f t="shared" si="395"/>
        <v>22.975885078203657</v>
      </c>
      <c r="J465" s="132">
        <f t="shared" si="405"/>
        <v>7.0961289889828008</v>
      </c>
      <c r="K465" s="132">
        <f t="shared" si="426"/>
        <v>9.6087939014590091</v>
      </c>
      <c r="L465" s="132">
        <f t="shared" si="397"/>
        <v>9.0991518646097855</v>
      </c>
      <c r="M465" s="132">
        <f t="shared" si="408"/>
        <v>71.136576906455716</v>
      </c>
      <c r="N465" s="132">
        <v>15</v>
      </c>
      <c r="O465" s="132">
        <f t="shared" si="398"/>
        <v>2.776651151198962</v>
      </c>
      <c r="P465" s="132">
        <f t="shared" si="386"/>
        <v>537.67936894824902</v>
      </c>
      <c r="Q465" s="144">
        <f t="shared" si="382"/>
        <v>7.6932396712328535</v>
      </c>
      <c r="R465" s="135">
        <f t="shared" si="401"/>
        <v>1563.9999999999964</v>
      </c>
      <c r="S465" s="141">
        <f>[3]Biodiesel!$AC22</f>
        <v>69.889850300489215</v>
      </c>
      <c r="T465" s="142">
        <f t="shared" si="427"/>
        <v>23.093546171484213</v>
      </c>
      <c r="U465" s="142">
        <f t="shared" si="427"/>
        <v>31.580300370126427</v>
      </c>
      <c r="V465" s="141">
        <f t="shared" si="387"/>
        <v>10.916719838384132</v>
      </c>
      <c r="W465" s="143">
        <f t="shared" si="388"/>
        <v>1.7126850926266357</v>
      </c>
      <c r="X465" s="143">
        <f t="shared" si="389"/>
        <v>54.673846541610644</v>
      </c>
      <c r="Y465" s="114">
        <f t="shared" si="409"/>
        <v>-0.34250057311970694</v>
      </c>
      <c r="Z465" s="102">
        <f>V465/(X466/30)</f>
        <v>5.4206180302706182</v>
      </c>
      <c r="AC465" s="54" t="e">
        <f t="shared" si="410"/>
        <v>#DIV/0!</v>
      </c>
      <c r="AD465" s="54">
        <f t="shared" si="411"/>
        <v>-2.6898521623719418E-4</v>
      </c>
      <c r="AE465" s="54">
        <f t="shared" si="412"/>
        <v>9.3220061545187916E-2</v>
      </c>
      <c r="AF465" s="54">
        <f t="shared" si="406"/>
        <v>0.95522046810512962</v>
      </c>
      <c r="AH465" s="115">
        <f t="shared" si="366"/>
        <v>331.68185956490407</v>
      </c>
      <c r="AI465" s="116">
        <f t="shared" si="367"/>
        <v>11.056061985496802</v>
      </c>
      <c r="AJ465" s="109">
        <f t="shared" si="368"/>
        <v>-0.20585672117472731</v>
      </c>
      <c r="AK465" s="117">
        <f t="shared" si="369"/>
        <v>30.919403362062731</v>
      </c>
      <c r="AL465" s="116">
        <f t="shared" si="370"/>
        <v>1.0306467787354243</v>
      </c>
      <c r="AM465" s="109">
        <f t="shared" si="371"/>
        <v>-0.4008998648469817</v>
      </c>
      <c r="AN465" s="117">
        <f t="shared" si="372"/>
        <v>127.91791326652336</v>
      </c>
      <c r="AO465" s="114">
        <f t="shared" si="407"/>
        <v>0.5593713904090476</v>
      </c>
      <c r="AP465" s="114">
        <f t="shared" si="373"/>
        <v>0.72903077032188435</v>
      </c>
      <c r="AQ465" s="114">
        <f t="shared" si="374"/>
        <v>0.23790742337155826</v>
      </c>
      <c r="AR465" s="72">
        <f t="shared" si="375"/>
        <v>850.32651198928545</v>
      </c>
      <c r="AS465" s="117">
        <f t="shared" si="378"/>
        <v>713.67348801071091</v>
      </c>
      <c r="AT465" s="118">
        <f t="shared" si="384"/>
        <v>0.76251163503355812</v>
      </c>
      <c r="AX465" s="119">
        <f t="shared" si="413"/>
        <v>2.254511300015781</v>
      </c>
      <c r="AY465" s="109">
        <f t="shared" si="414"/>
        <v>-0.33098739778271002</v>
      </c>
      <c r="AZ465" s="120">
        <f t="shared" si="415"/>
        <v>-0.52426020345688729</v>
      </c>
      <c r="BA465" s="116">
        <f t="shared" si="416"/>
        <v>10.025415206761378</v>
      </c>
      <c r="BB465" s="109">
        <f t="shared" si="417"/>
        <v>-0.17835741784660308</v>
      </c>
      <c r="BC465" s="120">
        <f t="shared" si="418"/>
        <v>-1.9666662103693096</v>
      </c>
      <c r="BD465" s="120">
        <f t="shared" si="419"/>
        <v>6.0665543133584139</v>
      </c>
      <c r="BE465" s="120">
        <f t="shared" si="420"/>
        <v>4.3033781716475659</v>
      </c>
      <c r="BF465" s="121"/>
      <c r="BG465" s="121" t="e">
        <f t="shared" si="421"/>
        <v>#DIV/0!</v>
      </c>
      <c r="BH465" s="120">
        <f t="shared" si="422"/>
        <v>0.44240191142384377</v>
      </c>
      <c r="BI465" s="120">
        <f t="shared" si="423"/>
        <v>0.86282836071835878</v>
      </c>
      <c r="BJ465" s="120">
        <f>SUM(L465:M465)*'[12]Yellow Grease Complex'!$BH$119/S465</f>
        <v>0</v>
      </c>
      <c r="BK465" s="120">
        <f>SUM(L465:M465)*'[12]Yellow Grease Complex'!$BH$120/S465</f>
        <v>0</v>
      </c>
      <c r="BL465" s="120">
        <f t="shared" si="403"/>
        <v>0.12644126819968129</v>
      </c>
      <c r="BM465" s="120">
        <f t="shared" si="404"/>
        <v>0.30702521890189471</v>
      </c>
      <c r="BN465" s="4">
        <f t="shared" si="364"/>
        <v>-197.73347340382259</v>
      </c>
      <c r="BO465" s="109">
        <f t="shared" si="390"/>
        <v>0.11215409861007088</v>
      </c>
      <c r="BP465" s="109">
        <f t="shared" si="390"/>
        <v>5.7505281302765936E-2</v>
      </c>
      <c r="BQ465" s="109">
        <f t="shared" si="391"/>
        <v>0.5593713904090476</v>
      </c>
      <c r="BR465" s="109">
        <f t="shared" si="402"/>
        <v>1.4881315871322787E-2</v>
      </c>
      <c r="BS465" s="109">
        <f t="shared" si="402"/>
        <v>4.2731572764539268E-2</v>
      </c>
      <c r="BT465" s="109">
        <f t="shared" si="402"/>
        <v>1.3197696245744914E-2</v>
      </c>
      <c r="BU465" s="109" cm="1">
        <f t="array" ref="BU465">SUM(K465:M465/$P465)</f>
        <v>0.16709683848995133</v>
      </c>
    </row>
    <row r="466" spans="1:73">
      <c r="A466" s="30">
        <v>50161</v>
      </c>
      <c r="B466" s="132">
        <f t="shared" si="392"/>
        <v>57.439158160210994</v>
      </c>
      <c r="C466" s="132">
        <f t="shared" si="358"/>
        <v>31.002590612349096</v>
      </c>
      <c r="D466" s="132">
        <f t="shared" si="424"/>
        <v>0</v>
      </c>
      <c r="E466" s="132">
        <f t="shared" si="424"/>
        <v>0</v>
      </c>
      <c r="F466" s="132">
        <f t="shared" si="376"/>
        <v>333.95148568321446</v>
      </c>
      <c r="G466" s="132">
        <f t="shared" si="359"/>
        <v>0</v>
      </c>
      <c r="H466" s="132">
        <f t="shared" si="425"/>
        <v>6.4753469827169354</v>
      </c>
      <c r="I466" s="132">
        <f t="shared" si="395"/>
        <v>23.145620295826593</v>
      </c>
      <c r="J466" s="132">
        <f t="shared" si="405"/>
        <v>9.5319908701302332</v>
      </c>
      <c r="K466" s="132">
        <f t="shared" si="426"/>
        <v>10.203111098137429</v>
      </c>
      <c r="L466" s="132">
        <f t="shared" si="397"/>
        <v>9.9244340389743364</v>
      </c>
      <c r="M466" s="132">
        <f t="shared" si="408"/>
        <v>72.339873189176316</v>
      </c>
      <c r="N466" s="132">
        <v>15</v>
      </c>
      <c r="O466" s="132">
        <f t="shared" si="398"/>
        <v>3.4325958341687395</v>
      </c>
      <c r="P466" s="132">
        <f t="shared" si="386"/>
        <v>572.44620676490513</v>
      </c>
      <c r="Q466" s="144">
        <f t="shared" si="382"/>
        <v>7.5934634585379817</v>
      </c>
      <c r="R466" s="135">
        <f t="shared" si="401"/>
        <v>1546.2222222222185</v>
      </c>
      <c r="S466" s="141">
        <f>[3]Biodiesel!$AC23</f>
        <v>75.38670725033316</v>
      </c>
      <c r="T466" s="142">
        <f t="shared" si="427"/>
        <v>26.116193663092428</v>
      </c>
      <c r="U466" s="142">
        <f t="shared" si="427"/>
        <v>34.301565589199662</v>
      </c>
      <c r="V466" s="141">
        <f t="shared" si="387"/>
        <v>14.113197813810654</v>
      </c>
      <c r="W466" s="143">
        <f t="shared" si="388"/>
        <v>3.1964779754265216</v>
      </c>
      <c r="X466" s="143">
        <f t="shared" si="389"/>
        <v>60.417759252292086</v>
      </c>
      <c r="Y466" s="114">
        <f t="shared" si="409"/>
        <v>-0.32656435052996058</v>
      </c>
      <c r="Z466" s="102">
        <f>V466/(X467/31)</f>
        <v>6.8715306738122743</v>
      </c>
      <c r="AC466" s="54" t="e">
        <f t="shared" si="410"/>
        <v>#DIV/0!</v>
      </c>
      <c r="AD466" s="54">
        <f t="shared" si="411"/>
        <v>-2.7776174968685563E-4</v>
      </c>
      <c r="AE466" s="54">
        <f t="shared" si="412"/>
        <v>8.4949292598779425E-2</v>
      </c>
      <c r="AF466" s="54">
        <f t="shared" si="406"/>
        <v>0.96777182640382386</v>
      </c>
      <c r="AH466" s="115">
        <f t="shared" si="366"/>
        <v>364.95407629556354</v>
      </c>
      <c r="AI466" s="116">
        <f t="shared" si="367"/>
        <v>12.165135876518784</v>
      </c>
      <c r="AJ466" s="109">
        <f t="shared" si="368"/>
        <v>-0.20724700629694837</v>
      </c>
      <c r="AK466" s="117">
        <f t="shared" si="369"/>
        <v>31.002590612349096</v>
      </c>
      <c r="AL466" s="116">
        <f t="shared" si="370"/>
        <v>1.0334196870783032</v>
      </c>
      <c r="AM466" s="109">
        <f t="shared" si="371"/>
        <v>-0.40083452476511972</v>
      </c>
      <c r="AN466" s="117">
        <f t="shared" si="372"/>
        <v>131.62037647496186</v>
      </c>
      <c r="AO466" s="114">
        <f t="shared" si="407"/>
        <v>0.58337618755566878</v>
      </c>
      <c r="AP466" s="114">
        <f t="shared" si="373"/>
        <v>0.73787410845617663</v>
      </c>
      <c r="AQ466" s="114">
        <f t="shared" si="374"/>
        <v>0.22992619205007037</v>
      </c>
      <c r="AR466" s="72">
        <f t="shared" si="375"/>
        <v>887.61768214101949</v>
      </c>
      <c r="AS466" s="117">
        <f t="shared" si="378"/>
        <v>658.60454008119905</v>
      </c>
      <c r="AT466" s="118">
        <f t="shared" si="384"/>
        <v>0.76249497612576012</v>
      </c>
      <c r="AX466" s="119">
        <f t="shared" si="413"/>
        <v>2.4318292661397796</v>
      </c>
      <c r="AY466" s="109">
        <f t="shared" si="414"/>
        <v>-0.33099478303798635</v>
      </c>
      <c r="AZ466" s="120">
        <f t="shared" si="415"/>
        <v>-0.56601417460458148</v>
      </c>
      <c r="BA466" s="116">
        <f t="shared" si="416"/>
        <v>11.131716189440482</v>
      </c>
      <c r="BB466" s="109">
        <f t="shared" si="417"/>
        <v>-0.18273329983026865</v>
      </c>
      <c r="BC466" s="120">
        <f t="shared" si="418"/>
        <v>-2.1767599143578433</v>
      </c>
      <c r="BD466" s="120">
        <f t="shared" si="419"/>
        <v>6.0405099562132163</v>
      </c>
      <c r="BE466" s="120">
        <f t="shared" si="420"/>
        <v>4.4298457627851704</v>
      </c>
      <c r="BF466" s="121"/>
      <c r="BG466" s="121" t="e">
        <f t="shared" si="421"/>
        <v>#DIV/0!</v>
      </c>
      <c r="BH466" s="120">
        <f t="shared" si="422"/>
        <v>0.411247443258136</v>
      </c>
      <c r="BI466" s="120">
        <f t="shared" si="423"/>
        <v>0.76192687351996202</v>
      </c>
      <c r="BJ466" s="120">
        <f>SUM(L466:M466)*'[12]Yellow Grease Complex'!$BH$119/S466</f>
        <v>0</v>
      </c>
      <c r="BK466" s="120">
        <f>SUM(L466:M466)*'[12]Yellow Grease Complex'!$BH$120/S466</f>
        <v>0</v>
      </c>
      <c r="BL466" s="120">
        <f t="shared" si="403"/>
        <v>8.3960911260695326E-2</v>
      </c>
      <c r="BM466" s="120">
        <f t="shared" si="404"/>
        <v>0.33496773092431215</v>
      </c>
      <c r="BN466" s="4">
        <f t="shared" si="364"/>
        <v>-206.59517373067229</v>
      </c>
      <c r="BO466" s="109">
        <f t="shared" si="390"/>
        <v>0.1003398353966216</v>
      </c>
      <c r="BP466" s="109">
        <f t="shared" si="390"/>
        <v>5.4158085503886282E-2</v>
      </c>
      <c r="BQ466" s="109">
        <f t="shared" si="391"/>
        <v>0.58337618755566878</v>
      </c>
      <c r="BR466" s="109">
        <f t="shared" si="402"/>
        <v>1.1311712622416347E-2</v>
      </c>
      <c r="BS466" s="109">
        <f t="shared" si="402"/>
        <v>4.0432830233308091E-2</v>
      </c>
      <c r="BT466" s="109">
        <f t="shared" si="402"/>
        <v>1.6651330304027809E-2</v>
      </c>
      <c r="BU466" s="109" cm="1">
        <f t="array" ref="BU466">SUM(K466:M466/$P466)</f>
        <v>0.16153031889031805</v>
      </c>
    </row>
    <row r="467" spans="1:73">
      <c r="A467" s="30">
        <v>50192</v>
      </c>
      <c r="B467" s="132">
        <f t="shared" si="392"/>
        <v>79.061527858759376</v>
      </c>
      <c r="C467" s="132">
        <f t="shared" ref="C467:C530" si="428">$P467*AVERAGE(C455/$P455,C443/$P443,C431/$P431,C419/$P419,C407/$P407)*0.9</f>
        <v>32.243661328437646</v>
      </c>
      <c r="D467" s="132">
        <f t="shared" si="424"/>
        <v>1.654922697181278E-2</v>
      </c>
      <c r="E467" s="132">
        <f t="shared" si="424"/>
        <v>0</v>
      </c>
      <c r="F467" s="132">
        <f t="shared" si="376"/>
        <v>301.46161310681907</v>
      </c>
      <c r="G467" s="132">
        <f t="shared" si="359"/>
        <v>0</v>
      </c>
      <c r="H467" s="132">
        <f t="shared" si="425"/>
        <v>6.7066293230204277</v>
      </c>
      <c r="I467" s="132">
        <f t="shared" si="395"/>
        <v>25.175132569602955</v>
      </c>
      <c r="J467" s="132">
        <f t="shared" si="405"/>
        <v>6.3102408874432232</v>
      </c>
      <c r="K467" s="132">
        <f t="shared" si="426"/>
        <v>11.5921300834096</v>
      </c>
      <c r="L467" s="132">
        <f t="shared" si="397"/>
        <v>9.6568268921864604</v>
      </c>
      <c r="M467" s="132">
        <f t="shared" si="408"/>
        <v>75.700496975213426</v>
      </c>
      <c r="N467" s="132">
        <v>15</v>
      </c>
      <c r="O467" s="132">
        <f t="shared" si="398"/>
        <v>3.981402272920918</v>
      </c>
      <c r="P467" s="132">
        <f t="shared" si="386"/>
        <v>566.90621052478491</v>
      </c>
      <c r="Q467" s="144">
        <f t="shared" si="382"/>
        <v>7.5429706859089842</v>
      </c>
      <c r="R467" s="135">
        <f t="shared" si="401"/>
        <v>1528.4444444444407</v>
      </c>
      <c r="S467" s="141">
        <f>[3]Biodiesel!$AC24</f>
        <v>75.156888993857791</v>
      </c>
      <c r="T467" s="142">
        <f t="shared" si="427"/>
        <v>28.057228218810074</v>
      </c>
      <c r="U467" s="142">
        <f t="shared" si="427"/>
        <v>35.612593396845085</v>
      </c>
      <c r="V467" s="141">
        <f t="shared" si="387"/>
        <v>17.330118959184031</v>
      </c>
      <c r="W467" s="143">
        <f t="shared" si="388"/>
        <v>3.2169211453733766</v>
      </c>
      <c r="X467" s="143">
        <f t="shared" si="389"/>
        <v>63.66982161565516</v>
      </c>
      <c r="Y467" s="114">
        <f t="shared" si="409"/>
        <v>-0.31131434816931958</v>
      </c>
      <c r="Z467" s="102">
        <f>V467/(X468/30)</f>
        <v>7.5962308536447294</v>
      </c>
      <c r="AC467" s="54" t="e">
        <f t="shared" si="410"/>
        <v>#DIV/0!</v>
      </c>
      <c r="AD467" s="54">
        <f t="shared" si="411"/>
        <v>-2.7589374631198371E-4</v>
      </c>
      <c r="AE467" s="54">
        <f t="shared" si="412"/>
        <v>9.6667967954235864E-2</v>
      </c>
      <c r="AF467" s="54">
        <f t="shared" si="406"/>
        <v>0.97425010728573735</v>
      </c>
      <c r="AH467" s="115">
        <f t="shared" si="366"/>
        <v>333.72182366222853</v>
      </c>
      <c r="AI467" s="116">
        <f t="shared" si="367"/>
        <v>11.124060788740952</v>
      </c>
      <c r="AJ467" s="109">
        <f t="shared" si="368"/>
        <v>-0.19121023611854882</v>
      </c>
      <c r="AK467" s="117">
        <f t="shared" si="369"/>
        <v>32.260210555409458</v>
      </c>
      <c r="AL467" s="116">
        <f t="shared" si="370"/>
        <v>1.075340351846982</v>
      </c>
      <c r="AM467" s="109">
        <f t="shared" si="371"/>
        <v>-0.40011485016948312</v>
      </c>
      <c r="AN467" s="117">
        <f t="shared" si="372"/>
        <v>135.14145673087609</v>
      </c>
      <c r="AO467" s="114">
        <f t="shared" si="407"/>
        <v>0.53176629133724984</v>
      </c>
      <c r="AP467" s="114">
        <f t="shared" si="373"/>
        <v>0.72813340876769461</v>
      </c>
      <c r="AQ467" s="114">
        <f t="shared" si="374"/>
        <v>0.23838415283151632</v>
      </c>
      <c r="AR467" s="72">
        <f t="shared" si="375"/>
        <v>914.4088160919365</v>
      </c>
      <c r="AS467" s="117">
        <f t="shared" si="378"/>
        <v>614.0356283525042</v>
      </c>
      <c r="AT467" s="118">
        <f t="shared" si="384"/>
        <v>0.76247978632271951</v>
      </c>
      <c r="AX467" s="119">
        <f t="shared" si="413"/>
        <v>2.4244157739954124</v>
      </c>
      <c r="AY467" s="109">
        <f t="shared" si="414"/>
        <v>-0.33021122935118674</v>
      </c>
      <c r="AZ467" s="120">
        <f t="shared" si="415"/>
        <v>-0.5615156607558931</v>
      </c>
      <c r="BA467" s="116">
        <f t="shared" si="416"/>
        <v>10.048720436893969</v>
      </c>
      <c r="BB467" s="109">
        <f t="shared" si="417"/>
        <v>-0.15990301458378642</v>
      </c>
      <c r="BC467" s="120">
        <f t="shared" si="418"/>
        <v>-1.9368727271575175</v>
      </c>
      <c r="BD467" s="120">
        <f t="shared" si="419"/>
        <v>5.2414443011439644</v>
      </c>
      <c r="BE467" s="120">
        <f t="shared" si="420"/>
        <v>4.0110975473114125</v>
      </c>
      <c r="BF467" s="121"/>
      <c r="BG467" s="121" t="e">
        <f t="shared" si="421"/>
        <v>#DIV/0!</v>
      </c>
      <c r="BH467" s="120">
        <f t="shared" si="422"/>
        <v>0.42901804159393514</v>
      </c>
      <c r="BI467" s="120">
        <f t="shared" si="423"/>
        <v>1.0519531731179119</v>
      </c>
      <c r="BJ467" s="120">
        <f>SUM(L467:M467)*'[12]Yellow Grease Complex'!$BH$119/S467</f>
        <v>0</v>
      </c>
      <c r="BK467" s="120">
        <f>SUM(L467:M467)*'[12]Yellow Grease Complex'!$BH$120/S467</f>
        <v>0</v>
      </c>
      <c r="BL467" s="120">
        <f t="shared" si="403"/>
        <v>9.0234381863243562E-2</v>
      </c>
      <c r="BM467" s="120">
        <f t="shared" si="404"/>
        <v>0.33649869033544466</v>
      </c>
      <c r="BN467" s="4">
        <f t="shared" si="364"/>
        <v>-211.78499004843081</v>
      </c>
      <c r="BO467" s="109">
        <f t="shared" si="390"/>
        <v>0.13946138954020657</v>
      </c>
      <c r="BP467" s="109">
        <f t="shared" si="390"/>
        <v>5.68765357123001E-2</v>
      </c>
      <c r="BQ467" s="109">
        <f t="shared" si="391"/>
        <v>0.53176629133724984</v>
      </c>
      <c r="BR467" s="109">
        <f t="shared" si="402"/>
        <v>1.1830227290704935E-2</v>
      </c>
      <c r="BS467" s="109">
        <f t="shared" si="402"/>
        <v>4.4407932215627596E-2</v>
      </c>
      <c r="BT467" s="109">
        <f t="shared" si="402"/>
        <v>1.1131013861361361E-2</v>
      </c>
      <c r="BU467" s="109" cm="1">
        <f t="array" ref="BU467">SUM(K467:M467/$P467)</f>
        <v>0.17101497946382244</v>
      </c>
    </row>
    <row r="468" spans="1:73">
      <c r="A468" s="30">
        <v>50222</v>
      </c>
      <c r="B468" s="132">
        <f t="shared" si="392"/>
        <v>64.331368333188593</v>
      </c>
      <c r="C468" s="132">
        <f t="shared" si="428"/>
        <v>30.32469212162394</v>
      </c>
      <c r="D468" s="132">
        <f t="shared" si="424"/>
        <v>1.5100104968338999E-2</v>
      </c>
      <c r="E468" s="132">
        <f t="shared" si="424"/>
        <v>0</v>
      </c>
      <c r="F468" s="132">
        <f t="shared" si="376"/>
        <v>317.27335556879871</v>
      </c>
      <c r="G468" s="132">
        <f t="shared" si="359"/>
        <v>0</v>
      </c>
      <c r="H468" s="132">
        <f t="shared" si="425"/>
        <v>6.8484163231167638</v>
      </c>
      <c r="I468" s="132">
        <f t="shared" si="395"/>
        <v>25.68944730444251</v>
      </c>
      <c r="J468" s="132">
        <f t="shared" si="405"/>
        <v>6.8887976818392005</v>
      </c>
      <c r="K468" s="132">
        <f t="shared" si="426"/>
        <v>10.809940544432148</v>
      </c>
      <c r="L468" s="132">
        <f t="shared" si="397"/>
        <v>8.8345572041647689</v>
      </c>
      <c r="M468" s="132">
        <f t="shared" si="408"/>
        <v>72.077737081507593</v>
      </c>
      <c r="N468" s="132">
        <v>15</v>
      </c>
      <c r="O468" s="132">
        <f t="shared" si="398"/>
        <v>5.6166434667848222</v>
      </c>
      <c r="P468" s="132">
        <f t="shared" si="386"/>
        <v>563.71005573486741</v>
      </c>
      <c r="Q468" s="144">
        <f t="shared" si="382"/>
        <v>7.3838760809346207</v>
      </c>
      <c r="R468" s="135">
        <f t="shared" si="401"/>
        <v>1510.6666666666629</v>
      </c>
      <c r="S468" s="141">
        <f>[3]Biodiesel!$AC25</f>
        <v>76.343379758279383</v>
      </c>
      <c r="T468" s="142">
        <f t="shared" si="427"/>
        <v>30.10986214512765</v>
      </c>
      <c r="U468" s="142">
        <f t="shared" si="427"/>
        <v>38.332445466688434</v>
      </c>
      <c r="V468" s="141">
        <f t="shared" si="387"/>
        <v>20.286608110250768</v>
      </c>
      <c r="W468" s="143">
        <f t="shared" si="388"/>
        <v>2.9564891510667373</v>
      </c>
      <c r="X468" s="143">
        <f t="shared" si="389"/>
        <v>68.442307611816091</v>
      </c>
      <c r="Y468" s="114">
        <f t="shared" si="409"/>
        <v>-0.30521287619818005</v>
      </c>
      <c r="Z468" s="102">
        <f>V468/(X469/31)</f>
        <v>8.7113561039718075</v>
      </c>
      <c r="AC468" s="54" t="e">
        <f t="shared" si="410"/>
        <v>#DIV/0!</v>
      </c>
      <c r="AD468" s="54">
        <f t="shared" si="411"/>
        <v>-2.795372503496818E-4</v>
      </c>
      <c r="AE468" s="54">
        <f t="shared" si="412"/>
        <v>8.7280335680659071E-2</v>
      </c>
      <c r="AF468" s="54">
        <f t="shared" si="406"/>
        <v>0.99524151264870986</v>
      </c>
      <c r="AH468" s="115">
        <f t="shared" si="366"/>
        <v>347.613147795391</v>
      </c>
      <c r="AI468" s="116">
        <f t="shared" si="367"/>
        <v>11.587104926513033</v>
      </c>
      <c r="AJ468" s="109">
        <f t="shared" si="368"/>
        <v>-0.20579663882682009</v>
      </c>
      <c r="AK468" s="117">
        <f t="shared" si="369"/>
        <v>30.33979222659228</v>
      </c>
      <c r="AL468" s="116">
        <f t="shared" si="370"/>
        <v>1.0113264075530759</v>
      </c>
      <c r="AM468" s="109">
        <f t="shared" si="371"/>
        <v>-0.40000328793015749</v>
      </c>
      <c r="AN468" s="117">
        <f t="shared" si="372"/>
        <v>131.14889613950299</v>
      </c>
      <c r="AO468" s="114">
        <f t="shared" si="407"/>
        <v>0.56283075375547931</v>
      </c>
      <c r="AP468" s="114">
        <f t="shared" si="373"/>
        <v>0.73077375849106996</v>
      </c>
      <c r="AQ468" s="114">
        <f t="shared" si="374"/>
        <v>0.23265310740028189</v>
      </c>
      <c r="AR468" s="72">
        <f t="shared" si="375"/>
        <v>898.88172941199912</v>
      </c>
      <c r="AS468" s="117">
        <f t="shared" si="378"/>
        <v>611.78493725466376</v>
      </c>
      <c r="AT468" s="118">
        <f t="shared" si="384"/>
        <v>0.76246647456160066</v>
      </c>
      <c r="AX468" s="119">
        <f t="shared" si="413"/>
        <v>2.4626896696219154</v>
      </c>
      <c r="AY468" s="109">
        <f t="shared" si="414"/>
        <v>-0.33009216318186629</v>
      </c>
      <c r="AZ468" s="120">
        <f t="shared" si="415"/>
        <v>-0.57141123636274171</v>
      </c>
      <c r="BA468" s="116">
        <f t="shared" si="416"/>
        <v>10.575778518959957</v>
      </c>
      <c r="BB468" s="109">
        <f t="shared" si="417"/>
        <v>-0.18042895407713577</v>
      </c>
      <c r="BC468" s="120">
        <f t="shared" si="418"/>
        <v>-2.1019616467296061</v>
      </c>
      <c r="BD468" s="120">
        <f t="shared" si="419"/>
        <v>5.0789220867149432</v>
      </c>
      <c r="BE468" s="120">
        <f t="shared" si="420"/>
        <v>4.1558725402694874</v>
      </c>
      <c r="BF468" s="121"/>
      <c r="BG468" s="121" t="e">
        <f t="shared" si="421"/>
        <v>#DIV/0!</v>
      </c>
      <c r="BH468" s="120">
        <f t="shared" si="422"/>
        <v>0.39721443061125744</v>
      </c>
      <c r="BI468" s="120">
        <f t="shared" si="423"/>
        <v>0.84265811307904404</v>
      </c>
      <c r="BJ468" s="120">
        <f>SUM(L468:M468)*'[12]Yellow Grease Complex'!$BH$119/S468</f>
        <v>0</v>
      </c>
      <c r="BK468" s="120">
        <f>SUM(L468:M468)*'[12]Yellow Grease Complex'!$BH$120/S468</f>
        <v>0</v>
      </c>
      <c r="BL468" s="120">
        <f t="shared" si="403"/>
        <v>0.10065041463077644</v>
      </c>
      <c r="BM468" s="120">
        <f t="shared" si="404"/>
        <v>0.35628637984378925</v>
      </c>
      <c r="BN468" s="4">
        <f t="shared" si="364"/>
        <v>-208.56510127240074</v>
      </c>
      <c r="BO468" s="109">
        <f t="shared" si="390"/>
        <v>0.11412137796499747</v>
      </c>
      <c r="BP468" s="109">
        <f t="shared" si="390"/>
        <v>5.3794839764019935E-2</v>
      </c>
      <c r="BQ468" s="109">
        <f t="shared" si="391"/>
        <v>0.56283075375547931</v>
      </c>
      <c r="BR468" s="109">
        <f t="shared" si="402"/>
        <v>1.2148827670262128E-2</v>
      </c>
      <c r="BS468" s="109">
        <f t="shared" si="402"/>
        <v>4.5572093389309974E-2</v>
      </c>
      <c r="BT468" s="109">
        <f t="shared" si="402"/>
        <v>1.2220462650535443E-2</v>
      </c>
      <c r="BU468" s="109" cm="1">
        <f t="array" ref="BU468">SUM(K468:M468/$P468)</f>
        <v>0.16271172369017431</v>
      </c>
    </row>
    <row r="469" spans="1:73">
      <c r="A469" s="30">
        <v>50253</v>
      </c>
      <c r="B469" s="132">
        <f t="shared" si="392"/>
        <v>73.578591946507771</v>
      </c>
      <c r="C469" s="132">
        <f t="shared" si="428"/>
        <v>30.010862588291594</v>
      </c>
      <c r="D469" s="132">
        <f t="shared" si="424"/>
        <v>1.5221164692427092E-2</v>
      </c>
      <c r="E469" s="132">
        <f t="shared" si="424"/>
        <v>0</v>
      </c>
      <c r="F469" s="132">
        <f t="shared" si="376"/>
        <v>305.97592763503599</v>
      </c>
      <c r="G469" s="132">
        <f t="shared" si="359"/>
        <v>0</v>
      </c>
      <c r="H469" s="132">
        <f t="shared" si="425"/>
        <v>8.4911038330442139</v>
      </c>
      <c r="I469" s="132">
        <f t="shared" si="395"/>
        <v>27.038610728457794</v>
      </c>
      <c r="J469" s="132">
        <f t="shared" si="405"/>
        <v>7.6383705210753021</v>
      </c>
      <c r="K469" s="132">
        <f t="shared" si="426"/>
        <v>11.448074602761547</v>
      </c>
      <c r="L469" s="132">
        <f t="shared" si="397"/>
        <v>8.1375423256020571</v>
      </c>
      <c r="M469" s="132">
        <f t="shared" si="408"/>
        <v>73.311092408245813</v>
      </c>
      <c r="N469" s="132">
        <v>15</v>
      </c>
      <c r="O469" s="132">
        <f t="shared" si="398"/>
        <v>8.0429927990572807</v>
      </c>
      <c r="P469" s="132">
        <f t="shared" si="386"/>
        <v>568.68839055277181</v>
      </c>
      <c r="Q469" s="144">
        <f t="shared" si="382"/>
        <v>7.4935776088520445</v>
      </c>
      <c r="R469" s="135">
        <f t="shared" si="401"/>
        <v>1492.888888888885</v>
      </c>
      <c r="S469" s="141">
        <f>[3]Biodiesel!$AC26</f>
        <v>75.890104865396893</v>
      </c>
      <c r="T469" s="142">
        <f t="shared" si="427"/>
        <v>31.570827619222591</v>
      </c>
      <c r="U469" s="142">
        <f t="shared" si="427"/>
        <v>40.620556123090893</v>
      </c>
      <c r="V469" s="141">
        <f t="shared" si="387"/>
        <v>22.670045076291057</v>
      </c>
      <c r="W469" s="143">
        <f t="shared" si="388"/>
        <v>2.3834369660402892</v>
      </c>
      <c r="X469" s="143">
        <f t="shared" si="389"/>
        <v>72.191383742313491</v>
      </c>
      <c r="Y469" s="114">
        <f t="shared" si="409"/>
        <v>-0.30049740031865102</v>
      </c>
      <c r="Z469" s="102">
        <f>V469/(X470/31)</f>
        <v>9.6313904309566549</v>
      </c>
      <c r="AC469" s="54" t="e">
        <f t="shared" si="410"/>
        <v>#DIV/0!</v>
      </c>
      <c r="AD469" s="54">
        <f t="shared" si="411"/>
        <v>-2.7446111569950915E-4</v>
      </c>
      <c r="AE469" s="54">
        <f t="shared" si="412"/>
        <v>8.9362809552676933E-2</v>
      </c>
      <c r="AF469" s="54">
        <f t="shared" si="406"/>
        <v>0.98067176769064879</v>
      </c>
      <c r="AH469" s="115">
        <f t="shared" si="366"/>
        <v>336.00201138802004</v>
      </c>
      <c r="AI469" s="116">
        <f t="shared" si="367"/>
        <v>11.200067046267334</v>
      </c>
      <c r="AJ469" s="109">
        <f t="shared" si="368"/>
        <v>-0.19926431223831376</v>
      </c>
      <c r="AK469" s="117">
        <f t="shared" si="369"/>
        <v>30.026083752984022</v>
      </c>
      <c r="AL469" s="116">
        <f t="shared" si="370"/>
        <v>1.0008694584328006</v>
      </c>
      <c r="AM469" s="109">
        <f t="shared" si="371"/>
        <v>-0.40011764013688034</v>
      </c>
      <c r="AN469" s="117">
        <f t="shared" si="372"/>
        <v>136.06479441918674</v>
      </c>
      <c r="AO469" s="114">
        <f t="shared" si="407"/>
        <v>0.5380379355689392</v>
      </c>
      <c r="AP469" s="114">
        <f t="shared" si="373"/>
        <v>0.72021973744955581</v>
      </c>
      <c r="AQ469" s="114">
        <f t="shared" si="374"/>
        <v>0.23926072112520208</v>
      </c>
      <c r="AR469" s="72">
        <f t="shared" si="375"/>
        <v>893.54478309257627</v>
      </c>
      <c r="AS469" s="117">
        <f t="shared" si="378"/>
        <v>599.34410579630878</v>
      </c>
      <c r="AT469" s="118">
        <f t="shared" si="384"/>
        <v>0.7624553389885903</v>
      </c>
      <c r="AX469" s="119">
        <f t="shared" si="413"/>
        <v>2.4480678988837705</v>
      </c>
      <c r="AY469" s="109">
        <f t="shared" si="414"/>
        <v>-0.33007041904943846</v>
      </c>
      <c r="AZ469" s="120">
        <f t="shared" si="415"/>
        <v>-0.56718624047468857</v>
      </c>
      <c r="BA469" s="116">
        <f t="shared" si="416"/>
        <v>10.199197587834533</v>
      </c>
      <c r="BB469" s="109">
        <f t="shared" si="417"/>
        <v>-0.17206094000964967</v>
      </c>
      <c r="BC469" s="120">
        <f t="shared" si="418"/>
        <v>-1.9726012901678054</v>
      </c>
      <c r="BD469" s="120">
        <f t="shared" si="419"/>
        <v>4.6543229118225007</v>
      </c>
      <c r="BE469" s="120">
        <f t="shared" si="420"/>
        <v>4.0318290266923826</v>
      </c>
      <c r="BF469" s="121"/>
      <c r="BG469" s="121" t="e">
        <f t="shared" si="421"/>
        <v>#DIV/0!</v>
      </c>
      <c r="BH469" s="120">
        <f t="shared" si="422"/>
        <v>0.39545158939390856</v>
      </c>
      <c r="BI469" s="120">
        <f t="shared" si="423"/>
        <v>0.96954131341643346</v>
      </c>
      <c r="BJ469" s="120">
        <f>SUM(L469:M469)*'[12]Yellow Grease Complex'!$BH$119/S469</f>
        <v>0</v>
      </c>
      <c r="BK469" s="120">
        <f>SUM(L469:M469)*'[12]Yellow Grease Complex'!$BH$120/S469</f>
        <v>0</v>
      </c>
      <c r="BL469" s="120">
        <f t="shared" si="403"/>
        <v>7.9021401386798987E-2</v>
      </c>
      <c r="BM469" s="120">
        <f t="shared" si="404"/>
        <v>0.35819437687472788</v>
      </c>
      <c r="BN469" s="4">
        <f t="shared" si="364"/>
        <v>-207.02297777326123</v>
      </c>
      <c r="BO469" s="109">
        <f t="shared" si="390"/>
        <v>0.12938296819280681</v>
      </c>
      <c r="BP469" s="109">
        <f t="shared" si="390"/>
        <v>5.2772068301096639E-2</v>
      </c>
      <c r="BQ469" s="109">
        <f t="shared" si="391"/>
        <v>0.5380379355689392</v>
      </c>
      <c r="BR469" s="109">
        <f t="shared" si="402"/>
        <v>1.4931030726318786E-2</v>
      </c>
      <c r="BS469" s="109">
        <f t="shared" si="402"/>
        <v>4.754556480777803E-2</v>
      </c>
      <c r="BT469" s="109">
        <f t="shared" si="402"/>
        <v>1.3431556979122988E-2</v>
      </c>
      <c r="BU469" s="109" cm="1">
        <f t="array" ref="BU469">SUM(K469:M469/$P469)</f>
        <v>0.16335256861198227</v>
      </c>
    </row>
    <row r="470" spans="1:73" ht="12" thickBot="1">
      <c r="A470" s="111">
        <v>50284</v>
      </c>
      <c r="B470" s="136">
        <f t="shared" si="392"/>
        <v>61.90466986815516</v>
      </c>
      <c r="C470" s="136">
        <f t="shared" si="428"/>
        <v>24.785040812279345</v>
      </c>
      <c r="D470" s="136">
        <f t="shared" si="424"/>
        <v>0</v>
      </c>
      <c r="E470" s="136">
        <f t="shared" si="424"/>
        <v>0</v>
      </c>
      <c r="F470" s="136">
        <f t="shared" si="376"/>
        <v>313.08523698163856</v>
      </c>
      <c r="G470" s="136">
        <f t="shared" ref="G470:G533" si="429">$P470*AVERAGE(G458/$P458,G446/$P446,G434/$P434,G422/$P422,G410/$P410)*0</f>
        <v>0</v>
      </c>
      <c r="H470" s="132">
        <f t="shared" si="425"/>
        <v>8.8860296628450559</v>
      </c>
      <c r="I470" s="136">
        <f t="shared" si="395"/>
        <v>25.993792001480045</v>
      </c>
      <c r="J470" s="132">
        <f t="shared" si="405"/>
        <v>5.734500606167507</v>
      </c>
      <c r="K470" s="136">
        <f t="shared" si="426"/>
        <v>11.659918193985709</v>
      </c>
      <c r="L470" s="136">
        <f t="shared" si="397"/>
        <v>9.2584481174386664</v>
      </c>
      <c r="M470" s="136">
        <f t="shared" si="408"/>
        <v>69.495482806309369</v>
      </c>
      <c r="N470" s="132">
        <v>15</v>
      </c>
      <c r="O470" s="136">
        <f t="shared" si="398"/>
        <v>2.5938536455215218</v>
      </c>
      <c r="P470" s="136">
        <f t="shared" si="386"/>
        <v>548.39697269582098</v>
      </c>
      <c r="Q470" s="145">
        <f t="shared" si="382"/>
        <v>7.5569086612519714</v>
      </c>
      <c r="R470" s="135">
        <f t="shared" si="401"/>
        <v>1475.1111111111072</v>
      </c>
      <c r="S470" s="141">
        <f>[3]Biodiesel!$AC27</f>
        <v>72.568956074290668</v>
      </c>
      <c r="T470" s="142">
        <f t="shared" si="427"/>
        <v>31.705928546447151</v>
      </c>
      <c r="U470" s="142">
        <f t="shared" si="427"/>
        <v>41.260835951668902</v>
      </c>
      <c r="V470" s="141">
        <f t="shared" si="387"/>
        <v>22.343975984654318</v>
      </c>
      <c r="W470" s="143">
        <f t="shared" si="388"/>
        <v>-0.32606909163673947</v>
      </c>
      <c r="X470" s="143">
        <f t="shared" si="389"/>
        <v>72.966764498116049</v>
      </c>
      <c r="Y470" s="114">
        <f t="shared" si="409"/>
        <v>-0.29535929837994856</v>
      </c>
      <c r="Z470" s="102">
        <f>V470/(X471/30)</f>
        <v>8.871995874861609</v>
      </c>
      <c r="AC470" s="54" t="e">
        <f t="shared" si="410"/>
        <v>#DIV/0!</v>
      </c>
      <c r="AD470" s="54">
        <f t="shared" si="411"/>
        <v>-2.6505309760749274E-4</v>
      </c>
      <c r="AE470" s="54">
        <f t="shared" si="412"/>
        <v>7.3356676929708625E-2</v>
      </c>
      <c r="AF470" s="54">
        <f t="shared" si="406"/>
        <v>0.97245319871082259</v>
      </c>
      <c r="AH470" s="115">
        <f t="shared" si="366"/>
        <v>337.87027779391792</v>
      </c>
      <c r="AI470" s="116">
        <f t="shared" si="367"/>
        <v>11.262342593130597</v>
      </c>
      <c r="AJ470" s="109">
        <f t="shared" si="368"/>
        <v>-0.20265690697475969</v>
      </c>
      <c r="AK470" s="117">
        <f t="shared" si="369"/>
        <v>24.785040812279345</v>
      </c>
      <c r="AL470" s="116">
        <f t="shared" si="370"/>
        <v>0.82616802707597814</v>
      </c>
      <c r="AM470" s="109">
        <f t="shared" si="371"/>
        <v>-0.39990345041972963</v>
      </c>
      <c r="AN470" s="117">
        <f t="shared" si="372"/>
        <v>131.02817138822635</v>
      </c>
      <c r="AO470" s="114">
        <f t="shared" si="407"/>
        <v>0.57090985649057802</v>
      </c>
      <c r="AP470" s="114">
        <f t="shared" si="373"/>
        <v>0.7289882467746881</v>
      </c>
      <c r="AQ470" s="114">
        <f t="shared" si="374"/>
        <v>0.23892942140820983</v>
      </c>
      <c r="AR470" s="72">
        <f t="shared" si="375"/>
        <v>882.92229890386989</v>
      </c>
      <c r="AS470" s="117">
        <f t="shared" si="378"/>
        <v>592.18881220723733</v>
      </c>
      <c r="AT470" s="118">
        <f t="shared" si="384"/>
        <v>0.7624465543753538</v>
      </c>
      <c r="AX470" s="119">
        <f t="shared" si="413"/>
        <v>2.340934066912602</v>
      </c>
      <c r="AY470" s="109">
        <f t="shared" si="414"/>
        <v>-0.32984106893065057</v>
      </c>
      <c r="AZ470" s="120">
        <f t="shared" si="415"/>
        <v>-0.54151522767679605</v>
      </c>
      <c r="BA470" s="116">
        <f t="shared" si="416"/>
        <v>10.436174566054619</v>
      </c>
      <c r="BB470" s="109">
        <f t="shared" si="417"/>
        <v>-0.18135538020105679</v>
      </c>
      <c r="BC470" s="120">
        <f t="shared" si="418"/>
        <v>-2.0897883819751968</v>
      </c>
      <c r="BD470" s="120">
        <f t="shared" si="419"/>
        <v>4.6304681332367625</v>
      </c>
      <c r="BE470" s="120">
        <f t="shared" si="420"/>
        <v>4.3143136393077688</v>
      </c>
      <c r="BF470" s="121"/>
      <c r="BG470" s="121" t="e">
        <f t="shared" si="421"/>
        <v>#DIV/0!</v>
      </c>
      <c r="BH470" s="120">
        <f t="shared" si="422"/>
        <v>0.34153778906377369</v>
      </c>
      <c r="BI470" s="120">
        <f t="shared" si="423"/>
        <v>0.85304616763098795</v>
      </c>
      <c r="BJ470" s="120">
        <f>SUM(L470:M470)*'[12]Yellow Grease Complex'!$BH$119/S470</f>
        <v>0</v>
      </c>
      <c r="BK470" s="120">
        <f>SUM(L470:M470)*'[12]Yellow Grease Complex'!$BH$120/S470</f>
        <v>0</v>
      </c>
      <c r="BL470" s="120">
        <f t="shared" si="403"/>
        <v>6.7167483155171279E-2</v>
      </c>
      <c r="BM470" s="120">
        <f t="shared" si="404"/>
        <v>0.2928562866545823</v>
      </c>
      <c r="BN470" s="4">
        <f t="shared" si="364"/>
        <v>-204.24149337209815</v>
      </c>
      <c r="BO470" s="109">
        <f t="shared" si="390"/>
        <v>0.11288295331727111</v>
      </c>
      <c r="BP470" s="109">
        <f t="shared" si="390"/>
        <v>4.5195436966839073E-2</v>
      </c>
      <c r="BQ470" s="109">
        <f t="shared" si="391"/>
        <v>0.57090985649057802</v>
      </c>
      <c r="BR470" s="109">
        <f t="shared" si="402"/>
        <v>1.6203644632031666E-2</v>
      </c>
      <c r="BS470" s="109">
        <f t="shared" si="402"/>
        <v>4.7399590617175066E-2</v>
      </c>
      <c r="BT470" s="109">
        <f t="shared" si="402"/>
        <v>1.0456842199506924E-2</v>
      </c>
      <c r="BU470" s="109" cm="1">
        <f t="array" ref="BU470">SUM(K470:M470/$P470)</f>
        <v>0.16486934395949618</v>
      </c>
    </row>
    <row r="471" spans="1:73">
      <c r="A471" s="84">
        <v>50314</v>
      </c>
      <c r="B471" s="139">
        <f t="shared" si="392"/>
        <v>58.825824025947753</v>
      </c>
      <c r="C471" s="139">
        <f t="shared" si="428"/>
        <v>23.589710471388152</v>
      </c>
      <c r="D471" s="139">
        <f t="shared" si="424"/>
        <v>0</v>
      </c>
      <c r="E471" s="139">
        <f t="shared" si="424"/>
        <v>0</v>
      </c>
      <c r="F471" s="139">
        <f t="shared" si="376"/>
        <v>317.13839201883991</v>
      </c>
      <c r="G471" s="139">
        <f t="shared" si="429"/>
        <v>0</v>
      </c>
      <c r="H471" s="139">
        <f t="shared" si="425"/>
        <v>8.3019968806139826</v>
      </c>
      <c r="I471" s="139">
        <f t="shared" si="395"/>
        <v>22.098757911211685</v>
      </c>
      <c r="J471" s="139">
        <f t="shared" si="405"/>
        <v>5.0684175733684693</v>
      </c>
      <c r="K471" s="139">
        <f t="shared" si="426"/>
        <v>11.787038857756828</v>
      </c>
      <c r="L471" s="139">
        <f t="shared" si="397"/>
        <v>10.720781573904953</v>
      </c>
      <c r="M471" s="139">
        <f t="shared" si="408"/>
        <v>66.216118075321859</v>
      </c>
      <c r="N471" s="139">
        <v>15</v>
      </c>
      <c r="O471" s="139">
        <f t="shared" si="398"/>
        <v>6.8569913075935638</v>
      </c>
      <c r="P471" s="139">
        <f t="shared" si="386"/>
        <v>545.60402869594714</v>
      </c>
      <c r="Q471" s="140">
        <f t="shared" si="382"/>
        <v>7.2304321568503136</v>
      </c>
      <c r="R471" s="135">
        <f t="shared" si="401"/>
        <v>1457.3333333333294</v>
      </c>
      <c r="S471" s="141">
        <f>[3]Biodiesel!$AC28</f>
        <v>75.459393969837137</v>
      </c>
      <c r="T471" s="142">
        <f t="shared" si="427"/>
        <v>32.691153357598829</v>
      </c>
      <c r="U471" s="142">
        <f t="shared" si="427"/>
        <v>42.863354218193479</v>
      </c>
      <c r="V471" s="141">
        <f t="shared" si="387"/>
        <v>19.887226001358421</v>
      </c>
      <c r="W471" s="143">
        <f t="shared" si="388"/>
        <v>-2.4567499832958966</v>
      </c>
      <c r="X471" s="143">
        <f t="shared" si="389"/>
        <v>75.554507575792314</v>
      </c>
      <c r="Y471" s="114">
        <f t="shared" si="409"/>
        <v>-0.30820726244862051</v>
      </c>
      <c r="Z471" s="102">
        <f>V471/(X472/31)</f>
        <v>8.8554559731836324</v>
      </c>
      <c r="AC471" s="54" t="e">
        <f t="shared" si="410"/>
        <v>#DIV/0!</v>
      </c>
      <c r="AD471" s="54">
        <f t="shared" si="411"/>
        <v>-2.4257143872552511E-4</v>
      </c>
      <c r="AE471" s="54">
        <f t="shared" si="412"/>
        <v>6.9233239932314339E-2</v>
      </c>
      <c r="AF471" s="54">
        <f t="shared" si="406"/>
        <v>1.0163624857523348</v>
      </c>
      <c r="AH471" s="115">
        <f t="shared" si="366"/>
        <v>340.72810249022808</v>
      </c>
      <c r="AI471" s="116">
        <f t="shared" si="367"/>
        <v>11.357603416340936</v>
      </c>
      <c r="AJ471" s="109">
        <f t="shared" si="368"/>
        <v>-0.25420762955853493</v>
      </c>
      <c r="AK471" s="117">
        <f t="shared" si="369"/>
        <v>23.589710471388152</v>
      </c>
      <c r="AL471" s="116">
        <f t="shared" si="370"/>
        <v>0.78632368237960504</v>
      </c>
      <c r="AM471" s="109">
        <f t="shared" si="371"/>
        <v>-0.39956314482841071</v>
      </c>
      <c r="AN471" s="117">
        <f t="shared" si="372"/>
        <v>124.19311087217778</v>
      </c>
      <c r="AO471" s="114">
        <f t="shared" si="407"/>
        <v>0.58126108924971664</v>
      </c>
      <c r="AP471" s="114">
        <f t="shared" si="373"/>
        <v>0.73231483915386963</v>
      </c>
      <c r="AQ471" s="114">
        <f t="shared" si="374"/>
        <v>0.22762498871024248</v>
      </c>
      <c r="AR471" s="72">
        <f t="shared" si="375"/>
        <v>888.47350964485668</v>
      </c>
      <c r="AS471" s="117">
        <f t="shared" si="378"/>
        <v>568.85982368847272</v>
      </c>
      <c r="AT471" s="118">
        <f t="shared" si="384"/>
        <v>0.76243996723484786</v>
      </c>
      <c r="AX471" s="119">
        <f t="shared" si="413"/>
        <v>2.4341739990270046</v>
      </c>
      <c r="AY471" s="109">
        <f t="shared" si="414"/>
        <v>-0.32993908568113628</v>
      </c>
      <c r="AZ471" s="120">
        <f t="shared" si="415"/>
        <v>-0.56419860691237256</v>
      </c>
      <c r="BA471" s="116">
        <f t="shared" si="416"/>
        <v>10.57127973396133</v>
      </c>
      <c r="BB471" s="109">
        <f t="shared" si="417"/>
        <v>-0.2405319962952942</v>
      </c>
      <c r="BC471" s="120">
        <f t="shared" si="418"/>
        <v>-1.9968908885896326</v>
      </c>
      <c r="BD471" s="120">
        <f t="shared" si="419"/>
        <v>4.5096992015787745</v>
      </c>
      <c r="BE471" s="120">
        <f t="shared" si="420"/>
        <v>4.2027688712369917</v>
      </c>
      <c r="BF471" s="121"/>
      <c r="BG471" s="121" t="e">
        <f t="shared" si="421"/>
        <v>#DIV/0!</v>
      </c>
      <c r="BH471" s="120">
        <f t="shared" si="422"/>
        <v>0.31261462927753575</v>
      </c>
      <c r="BI471" s="120">
        <f t="shared" si="423"/>
        <v>0.77956926144227712</v>
      </c>
      <c r="BJ471" s="120">
        <f>SUM(L471:M471)*'[12]Yellow Grease Complex'!$BH$119/S471</f>
        <v>0</v>
      </c>
      <c r="BK471" s="120">
        <f>SUM(L471:M471)*'[12]Yellow Grease Complex'!$BH$120/S471</f>
        <v>0</v>
      </c>
      <c r="BL471" s="120">
        <f t="shared" si="403"/>
        <v>0.12763128999531614</v>
      </c>
      <c r="BM471" s="120">
        <f t="shared" si="404"/>
        <v>0.33097188300670904</v>
      </c>
      <c r="BN471" s="4">
        <f t="shared" si="364"/>
        <v>-205.9324915230161</v>
      </c>
      <c r="BO471" s="109">
        <f t="shared" si="390"/>
        <v>0.10781779629917297</v>
      </c>
      <c r="BP471" s="109">
        <f t="shared" si="390"/>
        <v>4.3235953604980011E-2</v>
      </c>
      <c r="BQ471" s="109">
        <f t="shared" si="391"/>
        <v>0.58126108924971664</v>
      </c>
      <c r="BR471" s="109">
        <f t="shared" si="402"/>
        <v>1.5216157586769761E-2</v>
      </c>
      <c r="BS471" s="109">
        <f t="shared" si="402"/>
        <v>4.0503289471725705E-2</v>
      </c>
      <c r="BT471" s="109">
        <f t="shared" si="402"/>
        <v>9.289553058254605E-3</v>
      </c>
      <c r="BU471" s="109" cm="1">
        <f t="array" ref="BU471">SUM(K471:M471/$P471)</f>
        <v>0.16261598859349241</v>
      </c>
    </row>
    <row r="472" spans="1:73">
      <c r="A472" s="30">
        <v>50345</v>
      </c>
      <c r="B472" s="132">
        <f t="shared" si="392"/>
        <v>51.250445362456176</v>
      </c>
      <c r="C472" s="132">
        <f t="shared" si="428"/>
        <v>25.692071152611014</v>
      </c>
      <c r="D472" s="132">
        <f t="shared" si="424"/>
        <v>0</v>
      </c>
      <c r="E472" s="132">
        <f t="shared" si="424"/>
        <v>0</v>
      </c>
      <c r="F472" s="132">
        <f t="shared" si="376"/>
        <v>294.01965308050558</v>
      </c>
      <c r="G472" s="132">
        <f t="shared" si="429"/>
        <v>0</v>
      </c>
      <c r="H472" s="132">
        <f t="shared" si="425"/>
        <v>8.6359521608774017</v>
      </c>
      <c r="I472" s="132">
        <f t="shared" si="395"/>
        <v>23.527675437820495</v>
      </c>
      <c r="J472" s="132">
        <f t="shared" si="405"/>
        <v>9.0728781533967169</v>
      </c>
      <c r="K472" s="132">
        <f t="shared" si="426"/>
        <v>13.065046999882266</v>
      </c>
      <c r="L472" s="132">
        <f t="shared" si="397"/>
        <v>11.418134124798062</v>
      </c>
      <c r="M472" s="132">
        <f t="shared" si="408"/>
        <v>66.499179504616464</v>
      </c>
      <c r="N472" s="132">
        <v>15</v>
      </c>
      <c r="O472" s="132">
        <f t="shared" si="398"/>
        <v>5.9770903326164326</v>
      </c>
      <c r="P472" s="132">
        <f t="shared" si="386"/>
        <v>524.15812630958067</v>
      </c>
      <c r="Q472" s="144">
        <f t="shared" si="382"/>
        <v>7.3735122076310384</v>
      </c>
      <c r="R472" s="135">
        <f t="shared" si="401"/>
        <v>1439.5555555555516</v>
      </c>
      <c r="S472" s="141">
        <f>[3]Biodiesel!$AC29</f>
        <v>71.086628942868757</v>
      </c>
      <c r="T472" s="142">
        <f t="shared" si="427"/>
        <v>30.191942574296739</v>
      </c>
      <c r="U472" s="142">
        <f t="shared" si="427"/>
        <v>39.426607606408545</v>
      </c>
      <c r="V472" s="141">
        <f t="shared" si="387"/>
        <v>16.61121491934076</v>
      </c>
      <c r="W472" s="143">
        <f t="shared" si="388"/>
        <v>-3.2760110820176607</v>
      </c>
      <c r="X472" s="143">
        <f t="shared" si="389"/>
        <v>69.618550180705284</v>
      </c>
      <c r="Y472" s="114">
        <f t="shared" si="409"/>
        <v>-0.31956309329499766</v>
      </c>
      <c r="Z472" s="102">
        <f>V472/(X473/30)</f>
        <v>6.1979600222749562</v>
      </c>
      <c r="AC472" s="54" t="e">
        <f t="shared" si="410"/>
        <v>#DIV/0!</v>
      </c>
      <c r="AD472" s="54">
        <f t="shared" si="411"/>
        <v>-2.3619507869998557E-4</v>
      </c>
      <c r="AE472" s="54">
        <f t="shared" si="412"/>
        <v>8.0360115708105029E-2</v>
      </c>
      <c r="AF472" s="54">
        <f t="shared" si="406"/>
        <v>0.99664037884071022</v>
      </c>
      <c r="AH472" s="115">
        <f t="shared" si="366"/>
        <v>319.71172423311657</v>
      </c>
      <c r="AI472" s="116">
        <f t="shared" si="367"/>
        <v>10.657057474437218</v>
      </c>
      <c r="AJ472" s="109">
        <f t="shared" si="368"/>
        <v>-0.24221369296481332</v>
      </c>
      <c r="AK472" s="117">
        <f t="shared" si="369"/>
        <v>25.692071152611014</v>
      </c>
      <c r="AL472" s="116">
        <f t="shared" si="370"/>
        <v>0.85640237175370049</v>
      </c>
      <c r="AM472" s="109">
        <f t="shared" si="371"/>
        <v>-0.39920227829809773</v>
      </c>
      <c r="AN472" s="117">
        <f t="shared" si="372"/>
        <v>132.21886638139142</v>
      </c>
      <c r="AO472" s="114">
        <f t="shared" si="407"/>
        <v>0.56093693548280577</v>
      </c>
      <c r="AP472" s="114">
        <f t="shared" si="373"/>
        <v>0.70772950179632121</v>
      </c>
      <c r="AQ472" s="114">
        <f t="shared" si="374"/>
        <v>0.2522499599735285</v>
      </c>
      <c r="AR472" s="72">
        <f t="shared" si="375"/>
        <v>864.88731880490309</v>
      </c>
      <c r="AS472" s="117">
        <f t="shared" si="378"/>
        <v>574.66823675064848</v>
      </c>
      <c r="AT472" s="118">
        <f t="shared" si="384"/>
        <v>0.76243537383809856</v>
      </c>
      <c r="AX472" s="119">
        <f t="shared" si="413"/>
        <v>2.2931170626731858</v>
      </c>
      <c r="AY472" s="109">
        <f t="shared" si="414"/>
        <v>-0.32959526788471605</v>
      </c>
      <c r="AZ472" s="120">
        <f t="shared" si="415"/>
        <v>-0.53097248763827398</v>
      </c>
      <c r="BA472" s="116">
        <f t="shared" si="416"/>
        <v>9.8006551026835194</v>
      </c>
      <c r="BB472" s="109">
        <f t="shared" si="417"/>
        <v>-0.22450687568544658</v>
      </c>
      <c r="BC472" s="120">
        <f t="shared" si="418"/>
        <v>-2.1847865034517504</v>
      </c>
      <c r="BD472" s="120">
        <f t="shared" si="419"/>
        <v>4.5923352813762612</v>
      </c>
      <c r="BE472" s="120">
        <f t="shared" si="420"/>
        <v>4.136075341493612</v>
      </c>
      <c r="BF472" s="121"/>
      <c r="BG472" s="121" t="e">
        <f t="shared" si="421"/>
        <v>#DIV/0!</v>
      </c>
      <c r="BH472" s="120">
        <f t="shared" si="422"/>
        <v>0.36141918015636021</v>
      </c>
      <c r="BI472" s="120">
        <f t="shared" si="423"/>
        <v>0.7209575995458356</v>
      </c>
      <c r="BJ472" s="120">
        <f>SUM(L472:M472)*'[12]Yellow Grease Complex'!$BH$119/S472</f>
        <v>0</v>
      </c>
      <c r="BK472" s="120">
        <f>SUM(L472:M472)*'[12]Yellow Grease Complex'!$BH$120/S472</f>
        <v>0</v>
      </c>
      <c r="BL472" s="120">
        <f t="shared" si="403"/>
        <v>0.10678278751455281</v>
      </c>
      <c r="BM472" s="120">
        <f t="shared" si="404"/>
        <v>0.35500349548383714</v>
      </c>
      <c r="BN472" s="4">
        <f t="shared" si="364"/>
        <v>-200.26512325423596</v>
      </c>
      <c r="BO472" s="109">
        <f t="shared" si="390"/>
        <v>9.7776687587185107E-2</v>
      </c>
      <c r="BP472" s="109">
        <f t="shared" si="390"/>
        <v>4.9015878726330467E-2</v>
      </c>
      <c r="BQ472" s="109">
        <f t="shared" si="391"/>
        <v>0.56093693548280577</v>
      </c>
      <c r="BR472" s="109">
        <f t="shared" si="402"/>
        <v>1.6475852853184224E-2</v>
      </c>
      <c r="BS472" s="109">
        <f t="shared" si="402"/>
        <v>4.4886598636695509E-2</v>
      </c>
      <c r="BT472" s="109">
        <f t="shared" si="402"/>
        <v>1.7309429536609057E-2</v>
      </c>
      <c r="BU472" s="109" cm="1">
        <f t="array" ref="BU472">SUM(K472:M472/$P472)</f>
        <v>0.17357807894703969</v>
      </c>
    </row>
    <row r="473" spans="1:73">
      <c r="A473" s="30">
        <v>50375</v>
      </c>
      <c r="B473" s="132">
        <f t="shared" si="392"/>
        <v>63.25228267570165</v>
      </c>
      <c r="C473" s="132">
        <f t="shared" si="428"/>
        <v>29.225000555652432</v>
      </c>
      <c r="D473" s="132">
        <f t="shared" si="424"/>
        <v>0</v>
      </c>
      <c r="E473" s="132">
        <f t="shared" si="424"/>
        <v>0</v>
      </c>
      <c r="F473" s="132">
        <f t="shared" si="376"/>
        <v>330.09002418784263</v>
      </c>
      <c r="G473" s="132">
        <f t="shared" si="429"/>
        <v>0</v>
      </c>
      <c r="H473" s="132">
        <f t="shared" si="425"/>
        <v>8.160239365591794</v>
      </c>
      <c r="I473" s="132">
        <f t="shared" si="395"/>
        <v>31.934475434173027</v>
      </c>
      <c r="J473" s="132">
        <f t="shared" si="405"/>
        <v>9.6056865581799897</v>
      </c>
      <c r="K473" s="132">
        <f t="shared" si="426"/>
        <v>13.572242536682253</v>
      </c>
      <c r="L473" s="132">
        <f t="shared" si="397"/>
        <v>12.345424816420442</v>
      </c>
      <c r="M473" s="132">
        <f t="shared" si="408"/>
        <v>84.753443567953795</v>
      </c>
      <c r="N473" s="132">
        <v>15</v>
      </c>
      <c r="O473" s="132">
        <f t="shared" si="398"/>
        <v>17.580965776737806</v>
      </c>
      <c r="P473" s="132">
        <f t="shared" si="386"/>
        <v>615.51978547493582</v>
      </c>
      <c r="Q473" s="144">
        <f t="shared" si="382"/>
        <v>6.8425008525186168</v>
      </c>
      <c r="R473" s="135">
        <f t="shared" si="401"/>
        <v>1421.7777777777737</v>
      </c>
      <c r="S473" s="141">
        <f>[3]Biodiesel!$AC30</f>
        <v>89.955383088972894</v>
      </c>
      <c r="T473" s="142">
        <f t="shared" si="427"/>
        <v>35.121343945045957</v>
      </c>
      <c r="U473" s="142">
        <f t="shared" si="427"/>
        <v>45.2819574298004</v>
      </c>
      <c r="V473" s="141">
        <f t="shared" si="387"/>
        <v>13.224701338725838</v>
      </c>
      <c r="W473" s="143">
        <f t="shared" si="388"/>
        <v>-3.3865135806149222</v>
      </c>
      <c r="X473" s="143">
        <f t="shared" si="389"/>
        <v>80.403301374846365</v>
      </c>
      <c r="Y473" s="114">
        <f t="shared" si="409"/>
        <v>-0.3311155595135965</v>
      </c>
      <c r="Z473" s="102">
        <f>V473/(X474/31)</f>
        <v>7.0732818887411693</v>
      </c>
      <c r="AC473" s="54" t="e">
        <f t="shared" si="410"/>
        <v>#DIV/0!</v>
      </c>
      <c r="AD473" s="54">
        <f t="shared" si="411"/>
        <v>-2.5690879550832602E-4</v>
      </c>
      <c r="AE473" s="54">
        <f t="shared" si="412"/>
        <v>8.1335314537752321E-2</v>
      </c>
      <c r="AF473" s="54">
        <f t="shared" si="406"/>
        <v>1.0739845209219148</v>
      </c>
      <c r="AH473" s="115">
        <f t="shared" si="366"/>
        <v>359.31502474349509</v>
      </c>
      <c r="AI473" s="116">
        <f t="shared" si="367"/>
        <v>11.977167491449837</v>
      </c>
      <c r="AJ473" s="109">
        <f t="shared" si="368"/>
        <v>-0.24061178097304603</v>
      </c>
      <c r="AK473" s="117">
        <f t="shared" si="369"/>
        <v>29.225000555652432</v>
      </c>
      <c r="AL473" s="116">
        <f t="shared" si="370"/>
        <v>0.97416668518841443</v>
      </c>
      <c r="AM473" s="109">
        <f t="shared" si="371"/>
        <v>-0.40067780142406384</v>
      </c>
      <c r="AN473" s="117">
        <f t="shared" si="372"/>
        <v>160.37151227900131</v>
      </c>
      <c r="AO473" s="114">
        <f t="shared" si="407"/>
        <v>0.53627849498476277</v>
      </c>
      <c r="AP473" s="114">
        <f t="shared" si="373"/>
        <v>0.68652107924222661</v>
      </c>
      <c r="AQ473" s="114">
        <f t="shared" si="374"/>
        <v>0.26054647805554854</v>
      </c>
      <c r="AR473" s="72">
        <f t="shared" si="375"/>
        <v>1059.1520912088745</v>
      </c>
      <c r="AS473" s="117">
        <f t="shared" si="378"/>
        <v>362.62568656889925</v>
      </c>
      <c r="AT473" s="118">
        <f t="shared" si="384"/>
        <v>0.76243262061284289</v>
      </c>
      <c r="AX473" s="119">
        <f t="shared" si="413"/>
        <v>2.9017865512571901</v>
      </c>
      <c r="AY473" s="109">
        <f t="shared" si="414"/>
        <v>-0.33078310482259377</v>
      </c>
      <c r="AZ473" s="120">
        <f t="shared" si="415"/>
        <v>-0.69356949559044034</v>
      </c>
      <c r="BA473" s="116">
        <f t="shared" si="416"/>
        <v>11.00300080626142</v>
      </c>
      <c r="BB473" s="109">
        <f t="shared" si="417"/>
        <v>-0.22222026469601164</v>
      </c>
      <c r="BC473" s="120">
        <f t="shared" si="418"/>
        <v>-2.540645360811963</v>
      </c>
      <c r="BD473" s="120">
        <f t="shared" si="419"/>
        <v>4.4689088457741413</v>
      </c>
      <c r="BE473" s="120">
        <f t="shared" si="420"/>
        <v>3.6694860591206404</v>
      </c>
      <c r="BF473" s="121"/>
      <c r="BG473" s="121" t="e">
        <f t="shared" si="421"/>
        <v>#DIV/0!</v>
      </c>
      <c r="BH473" s="120">
        <f t="shared" si="422"/>
        <v>0.32488328715966475</v>
      </c>
      <c r="BI473" s="120">
        <f t="shared" si="423"/>
        <v>0.70315172370663137</v>
      </c>
      <c r="BJ473" s="120">
        <f>SUM(L473:M473)*'[12]Yellow Grease Complex'!$BH$119/S473</f>
        <v>0</v>
      </c>
      <c r="BK473" s="120">
        <f>SUM(L473:M473)*'[12]Yellow Grease Complex'!$BH$120/S473</f>
        <v>0</v>
      </c>
      <c r="BL473" s="120">
        <f t="shared" si="403"/>
        <v>6.170174284782249E-2</v>
      </c>
      <c r="BM473" s="120">
        <f t="shared" si="404"/>
        <v>0.4444952292689564</v>
      </c>
      <c r="BN473" s="4">
        <f t="shared" si="364"/>
        <v>-253.15286589051061</v>
      </c>
      <c r="BO473" s="109">
        <f t="shared" si="390"/>
        <v>0.10276238744607716</v>
      </c>
      <c r="BP473" s="109">
        <f t="shared" si="390"/>
        <v>4.7480196811386634E-2</v>
      </c>
      <c r="BQ473" s="109">
        <f t="shared" si="391"/>
        <v>0.53627849498476277</v>
      </c>
      <c r="BR473" s="109">
        <f t="shared" si="402"/>
        <v>1.3257476945757874E-2</v>
      </c>
      <c r="BS473" s="109">
        <f t="shared" si="402"/>
        <v>5.1882126598956274E-2</v>
      </c>
      <c r="BT473" s="109">
        <f t="shared" si="402"/>
        <v>1.5605812818459167E-2</v>
      </c>
      <c r="BU473" s="109" cm="1">
        <f t="array" ref="BU473">SUM(K473:M473/$P473)</f>
        <v>0.17980106169237522</v>
      </c>
    </row>
    <row r="474" spans="1:73">
      <c r="A474" s="30">
        <v>50406</v>
      </c>
      <c r="B474" s="132">
        <f t="shared" si="392"/>
        <v>49.453872701694372</v>
      </c>
      <c r="C474" s="132">
        <f t="shared" si="428"/>
        <v>30.203092113743359</v>
      </c>
      <c r="D474" s="132">
        <f t="shared" si="424"/>
        <v>0</v>
      </c>
      <c r="E474" s="132">
        <f t="shared" si="424"/>
        <v>0</v>
      </c>
      <c r="F474" s="132">
        <f t="shared" si="376"/>
        <v>313.6208699191593</v>
      </c>
      <c r="G474" s="132">
        <f t="shared" si="429"/>
        <v>0</v>
      </c>
      <c r="H474" s="132">
        <f t="shared" si="425"/>
        <v>10.256405623331236</v>
      </c>
      <c r="I474" s="132">
        <f t="shared" si="395"/>
        <v>29.322359240070824</v>
      </c>
      <c r="J474" s="132">
        <f t="shared" si="405"/>
        <v>4.0703264070975695</v>
      </c>
      <c r="K474" s="132">
        <f t="shared" si="426"/>
        <v>6.3504071973147322</v>
      </c>
      <c r="L474" s="132">
        <f t="shared" si="397"/>
        <v>8.597176859391098</v>
      </c>
      <c r="M474" s="132">
        <f t="shared" si="408"/>
        <v>63.965612108494248</v>
      </c>
      <c r="N474" s="132">
        <v>15</v>
      </c>
      <c r="O474" s="132">
        <f t="shared" si="398"/>
        <v>6.7075710873538457</v>
      </c>
      <c r="P474" s="132">
        <f t="shared" si="386"/>
        <v>537.54769325765062</v>
      </c>
      <c r="Q474" s="144">
        <f t="shared" si="382"/>
        <v>8.1486412195317239</v>
      </c>
      <c r="R474" s="135">
        <f t="shared" si="401"/>
        <v>1403.9999999999959</v>
      </c>
      <c r="S474" s="141">
        <f>[3]Biodiesel!$AD19</f>
        <v>65.967770426459111</v>
      </c>
      <c r="T474" s="142">
        <f t="shared" si="427"/>
        <v>25.397130545279254</v>
      </c>
      <c r="U474" s="142">
        <f t="shared" si="427"/>
        <v>32.562632397727462</v>
      </c>
      <c r="V474" s="141">
        <f t="shared" si="387"/>
        <v>9.8895478247663675</v>
      </c>
      <c r="W474" s="143">
        <f t="shared" si="388"/>
        <v>-3.3351535139594706</v>
      </c>
      <c r="X474" s="143">
        <f t="shared" si="389"/>
        <v>57.959762943006716</v>
      </c>
      <c r="Y474" s="114">
        <f t="shared" si="409"/>
        <v>-0.30006448461578472</v>
      </c>
      <c r="Z474" s="102">
        <f>V474/(X475/31)</f>
        <v>6.7135559059421723</v>
      </c>
      <c r="AC474" s="54" t="e">
        <f t="shared" si="410"/>
        <v>#DIV/0!</v>
      </c>
      <c r="AD474" s="54">
        <f t="shared" si="411"/>
        <v>-2.2545930897177602E-4</v>
      </c>
      <c r="AE474" s="54">
        <f t="shared" si="412"/>
        <v>8.7844639841748534E-2</v>
      </c>
      <c r="AF474" s="54">
        <f t="shared" si="406"/>
        <v>0.90183624508900728</v>
      </c>
      <c r="AH474" s="115">
        <f t="shared" si="366"/>
        <v>343.82396203290267</v>
      </c>
      <c r="AI474" s="116">
        <f t="shared" si="367"/>
        <v>11.460798734430089</v>
      </c>
      <c r="AJ474" s="109">
        <f t="shared" si="368"/>
        <v>-0.14113981084106608</v>
      </c>
      <c r="AK474" s="117">
        <f t="shared" si="369"/>
        <v>30.203092113743359</v>
      </c>
      <c r="AL474" s="116">
        <f t="shared" si="370"/>
        <v>1.0067697371247786</v>
      </c>
      <c r="AM474" s="109">
        <f t="shared" si="371"/>
        <v>-0.35978208713984106</v>
      </c>
      <c r="AN474" s="117">
        <f t="shared" si="372"/>
        <v>122.5622874356997</v>
      </c>
      <c r="AO474" s="114">
        <f t="shared" si="407"/>
        <v>0.58342891961558185</v>
      </c>
      <c r="AP474" s="114">
        <f t="shared" si="373"/>
        <v>0.73161477514906947</v>
      </c>
      <c r="AQ474" s="114">
        <f t="shared" si="374"/>
        <v>0.22800262929777784</v>
      </c>
      <c r="AR474" s="72">
        <f t="shared" si="375"/>
        <v>776.71729695669592</v>
      </c>
      <c r="AS474" s="117">
        <f t="shared" si="378"/>
        <v>627.28270304329999</v>
      </c>
      <c r="AT474" s="118">
        <f t="shared" si="384"/>
        <v>0.76243154240927125</v>
      </c>
      <c r="AX474" s="119">
        <f t="shared" si="413"/>
        <v>2.1279925944019067</v>
      </c>
      <c r="AY474" s="109">
        <f t="shared" si="414"/>
        <v>-0.28266820749849653</v>
      </c>
      <c r="AZ474" s="120">
        <f t="shared" si="415"/>
        <v>1.1454012211897791E-2</v>
      </c>
      <c r="BA474" s="116">
        <f t="shared" si="416"/>
        <v>10.45402899730531</v>
      </c>
      <c r="BB474" s="109">
        <f t="shared" si="417"/>
        <v>-0.11193200104700074</v>
      </c>
      <c r="BC474" s="120">
        <f t="shared" si="418"/>
        <v>0.20496690580357502</v>
      </c>
      <c r="BD474" s="120">
        <f t="shared" si="419"/>
        <v>5.9321147046614628</v>
      </c>
      <c r="BE474" s="120">
        <f t="shared" si="420"/>
        <v>4.7541529430463916</v>
      </c>
      <c r="BF474" s="121"/>
      <c r="BG474" s="121" t="e">
        <f t="shared" si="421"/>
        <v>#DIV/0!</v>
      </c>
      <c r="BH474" s="120">
        <f t="shared" si="422"/>
        <v>0.45784618637996527</v>
      </c>
      <c r="BI474" s="120">
        <f t="shared" si="423"/>
        <v>0.74966718417178524</v>
      </c>
      <c r="BJ474" s="120">
        <f>SUM(L474:M474)*'[12]Yellow Grease Complex'!$BH$119/S474</f>
        <v>0</v>
      </c>
      <c r="BK474" s="120">
        <f>SUM(L474:M474)*'[12]Yellow Grease Complex'!$BH$120/S474</f>
        <v>0</v>
      </c>
      <c r="BL474" s="120">
        <f t="shared" si="403"/>
        <v>9.3442009307510732E-2</v>
      </c>
      <c r="BM474" s="120">
        <f t="shared" si="404"/>
        <v>0.35722111416291819</v>
      </c>
      <c r="BN474" s="4">
        <f t="shared" si="364"/>
        <v>4.180714457342674</v>
      </c>
      <c r="BO474" s="109">
        <f t="shared" si="390"/>
        <v>9.1999041800353815E-2</v>
      </c>
      <c r="BP474" s="109">
        <f t="shared" si="390"/>
        <v>5.6186813733133799E-2</v>
      </c>
      <c r="BQ474" s="109">
        <f t="shared" si="391"/>
        <v>0.58342891961558185</v>
      </c>
      <c r="BR474" s="109">
        <f t="shared" si="402"/>
        <v>1.9079991881604568E-2</v>
      </c>
      <c r="BS474" s="109">
        <f t="shared" si="402"/>
        <v>5.4548386325260254E-2</v>
      </c>
      <c r="BT474" s="109">
        <f t="shared" si="402"/>
        <v>7.5720284137590589E-3</v>
      </c>
      <c r="BU474" s="109" cm="1">
        <f t="array" ref="BU474">SUM(K474:M474/$P474)</f>
        <v>0.14680222267715395</v>
      </c>
    </row>
    <row r="475" spans="1:73">
      <c r="A475" s="30">
        <v>50437</v>
      </c>
      <c r="B475" s="132">
        <f t="shared" si="392"/>
        <v>40.007872294458792</v>
      </c>
      <c r="C475" s="132">
        <f t="shared" si="428"/>
        <v>23.887198135298885</v>
      </c>
      <c r="D475" s="132">
        <f t="shared" si="424"/>
        <v>0</v>
      </c>
      <c r="E475" s="132">
        <f t="shared" si="424"/>
        <v>0</v>
      </c>
      <c r="F475" s="132">
        <f t="shared" si="376"/>
        <v>237.67844015722855</v>
      </c>
      <c r="G475" s="132">
        <f t="shared" si="429"/>
        <v>0</v>
      </c>
      <c r="H475" s="132">
        <f t="shared" si="425"/>
        <v>6.3387189223332365</v>
      </c>
      <c r="I475" s="132">
        <f t="shared" si="395"/>
        <v>19.582561873924313</v>
      </c>
      <c r="J475" s="132">
        <f t="shared" si="405"/>
        <v>5.1224125796035844</v>
      </c>
      <c r="K475" s="132">
        <f t="shared" si="426"/>
        <v>6.9641449245939375</v>
      </c>
      <c r="L475" s="132">
        <f t="shared" si="397"/>
        <v>7.8608888513856456</v>
      </c>
      <c r="M475" s="132">
        <f t="shared" si="408"/>
        <v>63.496952570598587</v>
      </c>
      <c r="N475" s="132">
        <v>15</v>
      </c>
      <c r="O475" s="132">
        <f t="shared" si="398"/>
        <v>8.2265559835823581</v>
      </c>
      <c r="P475" s="132">
        <f t="shared" si="386"/>
        <v>434.16574629300789</v>
      </c>
      <c r="Q475" s="144">
        <f t="shared" si="382"/>
        <v>7.9199633133130369</v>
      </c>
      <c r="R475" s="135">
        <f t="shared" si="401"/>
        <v>1386.2222222222181</v>
      </c>
      <c r="S475" s="141">
        <f>[3]Biodiesel!$AD20</f>
        <v>54.819161291214364</v>
      </c>
      <c r="T475" s="142">
        <f t="shared" si="427"/>
        <v>19.746554536976308</v>
      </c>
      <c r="U475" s="142">
        <f t="shared" si="427"/>
        <v>25.918661760158688</v>
      </c>
      <c r="V475" s="141">
        <f t="shared" si="387"/>
        <v>7.6357170119789233</v>
      </c>
      <c r="W475" s="143">
        <f t="shared" si="388"/>
        <v>-2.2538308127874442</v>
      </c>
      <c r="X475" s="143">
        <f t="shared" si="389"/>
        <v>45.665216297134997</v>
      </c>
      <c r="Y475" s="114">
        <f t="shared" si="409"/>
        <v>-0.31334236803569315</v>
      </c>
      <c r="Z475" s="102">
        <f>V475/(X476/28)</f>
        <v>4.3769340335366254</v>
      </c>
      <c r="AC475" s="54" t="e">
        <f t="shared" si="410"/>
        <v>#DIV/0!</v>
      </c>
      <c r="AD475" s="54">
        <f t="shared" si="411"/>
        <v>-2.3841284010883701E-4</v>
      </c>
      <c r="AE475" s="54">
        <f t="shared" si="412"/>
        <v>9.1323915064807318E-2</v>
      </c>
      <c r="AF475" s="54">
        <f t="shared" si="406"/>
        <v>0.92787551018666448</v>
      </c>
      <c r="AH475" s="115">
        <f t="shared" si="366"/>
        <v>261.56563829252741</v>
      </c>
      <c r="AI475" s="116">
        <f t="shared" si="367"/>
        <v>8.7188546097509132</v>
      </c>
      <c r="AJ475" s="109">
        <f t="shared" si="368"/>
        <v>-0.142652895534357</v>
      </c>
      <c r="AK475" s="117">
        <f t="shared" si="369"/>
        <v>23.887198135298885</v>
      </c>
      <c r="AL475" s="116">
        <f t="shared" si="370"/>
        <v>0.79623993784329616</v>
      </c>
      <c r="AM475" s="109">
        <f t="shared" si="371"/>
        <v>-0.35882304995183589</v>
      </c>
      <c r="AN475" s="117">
        <f t="shared" si="372"/>
        <v>109.3656797224393</v>
      </c>
      <c r="AO475" s="114">
        <f t="shared" si="407"/>
        <v>0.54743710711076032</v>
      </c>
      <c r="AP475" s="114">
        <f t="shared" si="373"/>
        <v>0.69460456786810076</v>
      </c>
      <c r="AQ475" s="114">
        <f t="shared" si="374"/>
        <v>0.25189845273659855</v>
      </c>
      <c r="AR475" s="72">
        <f t="shared" si="375"/>
        <v>714.60692397475873</v>
      </c>
      <c r="AS475" s="117">
        <f t="shared" si="378"/>
        <v>671.61529824745935</v>
      </c>
      <c r="AT475" s="118">
        <f t="shared" si="384"/>
        <v>0.76243192880421085</v>
      </c>
      <c r="AX475" s="119">
        <f t="shared" si="413"/>
        <v>1.7683600416520762</v>
      </c>
      <c r="AY475" s="109">
        <f t="shared" si="414"/>
        <v>-0.28266820749849642</v>
      </c>
      <c r="AZ475" s="120">
        <f t="shared" si="415"/>
        <v>-3.8356819645321449E-2</v>
      </c>
      <c r="BA475" s="116">
        <f t="shared" si="416"/>
        <v>7.9226146719076187</v>
      </c>
      <c r="BB475" s="109">
        <f t="shared" si="417"/>
        <v>-0.11258378262526714</v>
      </c>
      <c r="BC475" s="120">
        <f t="shared" si="418"/>
        <v>-7.9022631587063685E-2</v>
      </c>
      <c r="BD475" s="120">
        <f t="shared" si="419"/>
        <v>5.7278966246555996</v>
      </c>
      <c r="BE475" s="120">
        <f t="shared" si="420"/>
        <v>4.3356818046634409</v>
      </c>
      <c r="BF475" s="121"/>
      <c r="BG475" s="121" t="e">
        <f t="shared" si="421"/>
        <v>#DIV/0!</v>
      </c>
      <c r="BH475" s="120">
        <f t="shared" si="422"/>
        <v>0.43574541406067052</v>
      </c>
      <c r="BI475" s="120">
        <f t="shared" si="423"/>
        <v>0.72981547605090202</v>
      </c>
      <c r="BJ475" s="120">
        <f>SUM(L475:M475)*'[12]Yellow Grease Complex'!$BH$119/S475</f>
        <v>0</v>
      </c>
      <c r="BK475" s="120">
        <f>SUM(L475:M475)*'[12]Yellow Grease Complex'!$BH$120/S475</f>
        <v>0</v>
      </c>
      <c r="BL475" s="120">
        <f t="shared" si="403"/>
        <v>8.6631033863761489E-2</v>
      </c>
      <c r="BM475" s="120">
        <f t="shared" si="404"/>
        <v>0.36532573627615395</v>
      </c>
      <c r="BN475" s="4">
        <f t="shared" si="364"/>
        <v>-15.500264795957492</v>
      </c>
      <c r="BO475" s="109">
        <f t="shared" si="390"/>
        <v>9.2148845541256616E-2</v>
      </c>
      <c r="BP475" s="109">
        <f t="shared" si="390"/>
        <v>5.5018615216083852E-2</v>
      </c>
      <c r="BQ475" s="109">
        <f t="shared" si="391"/>
        <v>0.54743710711076032</v>
      </c>
      <c r="BR475" s="109">
        <f t="shared" si="402"/>
        <v>1.4599767430882007E-2</v>
      </c>
      <c r="BS475" s="109">
        <f t="shared" si="402"/>
        <v>4.5103884958967992E-2</v>
      </c>
      <c r="BT475" s="109">
        <f t="shared" si="402"/>
        <v>1.1798288149951363E-2</v>
      </c>
      <c r="BU475" s="109" cm="1">
        <f t="array" ref="BU475">SUM(K475:M475/$P475)</f>
        <v>0.18039651219679723</v>
      </c>
    </row>
    <row r="476" spans="1:73">
      <c r="A476" s="30">
        <v>50465</v>
      </c>
      <c r="B476" s="132">
        <f t="shared" si="392"/>
        <v>66.846308568528499</v>
      </c>
      <c r="C476" s="132">
        <f t="shared" si="428"/>
        <v>25.263080325747566</v>
      </c>
      <c r="D476" s="132">
        <f t="shared" si="424"/>
        <v>0</v>
      </c>
      <c r="E476" s="132">
        <f t="shared" si="424"/>
        <v>0</v>
      </c>
      <c r="F476" s="132">
        <f t="shared" si="376"/>
        <v>253.10224456764371</v>
      </c>
      <c r="G476" s="132">
        <f t="shared" si="429"/>
        <v>0</v>
      </c>
      <c r="H476" s="132">
        <f t="shared" si="425"/>
        <v>7.8045846816924866</v>
      </c>
      <c r="I476" s="132">
        <f t="shared" si="395"/>
        <v>23.006161909215649</v>
      </c>
      <c r="J476" s="132">
        <f t="shared" si="405"/>
        <v>5.4555356864479778</v>
      </c>
      <c r="K476" s="132">
        <f t="shared" si="426"/>
        <v>8.1944917966804791</v>
      </c>
      <c r="L476" s="132">
        <f t="shared" si="397"/>
        <v>6.9564473159991635</v>
      </c>
      <c r="M476" s="132">
        <f t="shared" si="408"/>
        <v>66.300823805216751</v>
      </c>
      <c r="N476" s="132">
        <v>15</v>
      </c>
      <c r="O476" s="132">
        <f t="shared" si="398"/>
        <v>2.4842320846506745</v>
      </c>
      <c r="P476" s="132">
        <f t="shared" si="386"/>
        <v>480.41391074182297</v>
      </c>
      <c r="Q476" s="144">
        <f t="shared" si="382"/>
        <v>7.6287199208469181</v>
      </c>
      <c r="R476" s="135">
        <f t="shared" si="401"/>
        <v>1368.4444444444403</v>
      </c>
      <c r="S476" s="141">
        <f>[3]Biodiesel!$AD21</f>
        <v>62.974380463097255</v>
      </c>
      <c r="T476" s="142">
        <f t="shared" si="427"/>
        <v>20.706570968343033</v>
      </c>
      <c r="U476" s="142">
        <f t="shared" si="427"/>
        <v>28.140424370687999</v>
      </c>
      <c r="V476" s="141">
        <f t="shared" si="387"/>
        <v>7.6884902440637157</v>
      </c>
      <c r="W476" s="143">
        <f t="shared" si="388"/>
        <v>5.2773232084792454E-2</v>
      </c>
      <c r="X476" s="143">
        <f t="shared" si="389"/>
        <v>48.846995339031032</v>
      </c>
      <c r="Y476" s="114">
        <f t="shared" si="409"/>
        <v>-0.31293292006685025</v>
      </c>
      <c r="Z476" s="102">
        <f>V476/(X477/31)</f>
        <v>4.5192872153853525</v>
      </c>
      <c r="AC476" s="54" t="e">
        <f t="shared" si="410"/>
        <v>#DIV/0!</v>
      </c>
      <c r="AD476" s="54">
        <f t="shared" si="411"/>
        <v>-2.3839101190792356E-4</v>
      </c>
      <c r="AE476" s="54">
        <f t="shared" si="412"/>
        <v>9.07551266862094E-2</v>
      </c>
      <c r="AF476" s="54">
        <f t="shared" si="406"/>
        <v>0.96329922663934475</v>
      </c>
      <c r="AH476" s="115">
        <f t="shared" si="366"/>
        <v>278.36532489339129</v>
      </c>
      <c r="AI476" s="116">
        <f t="shared" si="367"/>
        <v>9.2788441631130425</v>
      </c>
      <c r="AJ476" s="109">
        <f t="shared" si="368"/>
        <v>-0.12757067050196913</v>
      </c>
      <c r="AK476" s="117">
        <f t="shared" si="369"/>
        <v>25.263080325747566</v>
      </c>
      <c r="AL476" s="116">
        <f t="shared" si="370"/>
        <v>0.84210267752491885</v>
      </c>
      <c r="AM476" s="109">
        <f t="shared" si="371"/>
        <v>-0.3587868025395633</v>
      </c>
      <c r="AN476" s="117">
        <f t="shared" si="372"/>
        <v>117.7180451952525</v>
      </c>
      <c r="AO476" s="114">
        <f t="shared" si="407"/>
        <v>0.52684203955880504</v>
      </c>
      <c r="AP476" s="114">
        <f t="shared" si="373"/>
        <v>0.71857126894778522</v>
      </c>
      <c r="AQ476" s="114">
        <f t="shared" si="374"/>
        <v>0.24503463068644324</v>
      </c>
      <c r="AR476" s="72">
        <f t="shared" si="375"/>
        <v>741.47254416227418</v>
      </c>
      <c r="AS476" s="117">
        <f t="shared" si="378"/>
        <v>626.97190028216608</v>
      </c>
      <c r="AT476" s="118">
        <f t="shared" si="384"/>
        <v>0.76243391766938629</v>
      </c>
      <c r="AX476" s="119">
        <f t="shared" si="413"/>
        <v>2.0314316278418469</v>
      </c>
      <c r="AY476" s="109">
        <f t="shared" si="414"/>
        <v>-0.28266152380919463</v>
      </c>
      <c r="AZ476" s="120">
        <f t="shared" si="415"/>
        <v>-4.4307958157012273E-2</v>
      </c>
      <c r="BA476" s="116">
        <f t="shared" si="416"/>
        <v>8.436741485588124</v>
      </c>
      <c r="BB476" s="109">
        <f t="shared" si="417"/>
        <v>-9.4997832064207977E-2</v>
      </c>
      <c r="BC476" s="120">
        <f t="shared" si="418"/>
        <v>-5.1257857994862377E-2</v>
      </c>
      <c r="BD476" s="120">
        <f t="shared" si="419"/>
        <v>5.698719500787071</v>
      </c>
      <c r="BE476" s="120">
        <f t="shared" si="420"/>
        <v>4.0191303623218753</v>
      </c>
      <c r="BF476" s="121"/>
      <c r="BG476" s="121" t="e">
        <f t="shared" si="421"/>
        <v>#DIV/0!</v>
      </c>
      <c r="BH476" s="120">
        <f t="shared" si="422"/>
        <v>0.4011644122573248</v>
      </c>
      <c r="BI476" s="120">
        <f t="shared" si="423"/>
        <v>1.0614841793910172</v>
      </c>
      <c r="BJ476" s="120">
        <f>SUM(L476:M476)*'[12]Yellow Grease Complex'!$BH$119/S476</f>
        <v>0</v>
      </c>
      <c r="BK476" s="120">
        <f>SUM(L476:M476)*'[12]Yellow Grease Complex'!$BH$120/S476</f>
        <v>0</v>
      </c>
      <c r="BL476" s="120">
        <f t="shared" si="403"/>
        <v>9.428198235387894E-2</v>
      </c>
      <c r="BM476" s="120">
        <f t="shared" si="404"/>
        <v>0.31607316966344173</v>
      </c>
      <c r="BN476" s="4">
        <f t="shared" si="364"/>
        <v>-16.172404727309413</v>
      </c>
      <c r="BO476" s="109">
        <f t="shared" si="390"/>
        <v>0.13914315775184133</v>
      </c>
      <c r="BP476" s="109">
        <f t="shared" si="390"/>
        <v>5.2586071637138923E-2</v>
      </c>
      <c r="BQ476" s="109">
        <f t="shared" si="391"/>
        <v>0.52684203955880504</v>
      </c>
      <c r="BR476" s="109">
        <f t="shared" si="402"/>
        <v>1.6245542660580269E-2</v>
      </c>
      <c r="BS476" s="109">
        <f t="shared" si="402"/>
        <v>4.7888209302039311E-2</v>
      </c>
      <c r="BT476" s="109">
        <f t="shared" si="402"/>
        <v>1.13559069886713E-2</v>
      </c>
      <c r="BU476" s="109" cm="1">
        <f t="array" ref="BU476">SUM(K476:M476/$P476)</f>
        <v>0.1695449717351524</v>
      </c>
    </row>
    <row r="477" spans="1:73">
      <c r="A477" s="30">
        <v>50496</v>
      </c>
      <c r="B477" s="132">
        <f t="shared" si="392"/>
        <v>56.274049423121362</v>
      </c>
      <c r="C477" s="132">
        <f t="shared" si="428"/>
        <v>29.208037418362803</v>
      </c>
      <c r="D477" s="132">
        <f t="shared" si="424"/>
        <v>0</v>
      </c>
      <c r="E477" s="132">
        <f t="shared" si="424"/>
        <v>0</v>
      </c>
      <c r="F477" s="132">
        <f t="shared" si="376"/>
        <v>298.89111240712839</v>
      </c>
      <c r="G477" s="132">
        <f t="shared" si="429"/>
        <v>0</v>
      </c>
      <c r="H477" s="132">
        <f t="shared" si="425"/>
        <v>7.8575714268506625</v>
      </c>
      <c r="I477" s="132">
        <f t="shared" si="395"/>
        <v>21.678499168455097</v>
      </c>
      <c r="J477" s="132">
        <f t="shared" si="405"/>
        <v>6.466514947267501</v>
      </c>
      <c r="K477" s="132">
        <f t="shared" si="426"/>
        <v>9.3745643617699823</v>
      </c>
      <c r="L477" s="132">
        <f t="shared" si="397"/>
        <v>7.4946748030085928</v>
      </c>
      <c r="M477" s="132">
        <f t="shared" si="408"/>
        <v>71.953694734740608</v>
      </c>
      <c r="N477" s="132">
        <v>15</v>
      </c>
      <c r="O477" s="132">
        <f t="shared" si="398"/>
        <v>2.722102146928477</v>
      </c>
      <c r="P477" s="132">
        <f t="shared" si="386"/>
        <v>526.92082083763353</v>
      </c>
      <c r="Q477" s="144">
        <f t="shared" si="382"/>
        <v>7.6825214102532398</v>
      </c>
      <c r="R477" s="135">
        <f t="shared" si="401"/>
        <v>1350.6666666666624</v>
      </c>
      <c r="S477" s="141">
        <f>[3]Biodiesel!$AD22</f>
        <v>68.586964187876518</v>
      </c>
      <c r="T477" s="142">
        <f t="shared" si="427"/>
        <v>22.287288820246701</v>
      </c>
      <c r="U477" s="142">
        <f t="shared" si="427"/>
        <v>30.451823833307461</v>
      </c>
      <c r="V477" s="141">
        <f t="shared" si="387"/>
        <v>10.000401898154413</v>
      </c>
      <c r="W477" s="143">
        <f t="shared" si="388"/>
        <v>2.3119116540906974</v>
      </c>
      <c r="X477" s="143">
        <f t="shared" si="389"/>
        <v>52.739112653554159</v>
      </c>
      <c r="Y477" s="114">
        <f t="shared" si="409"/>
        <v>-0.29714886583923594</v>
      </c>
      <c r="Z477" s="102">
        <f>V477/(X478/30)</f>
        <v>5.1098031987102788</v>
      </c>
      <c r="AC477" s="54" t="e">
        <f t="shared" si="410"/>
        <v>#DIV/0!</v>
      </c>
      <c r="AD477" s="54">
        <f t="shared" si="411"/>
        <v>-2.3527190908578799E-4</v>
      </c>
      <c r="AE477" s="54">
        <f t="shared" si="412"/>
        <v>8.9021984463836384E-2</v>
      </c>
      <c r="AF477" s="54">
        <f t="shared" si="406"/>
        <v>0.95655314285128201</v>
      </c>
      <c r="AH477" s="115">
        <f t="shared" si="366"/>
        <v>328.09914982549117</v>
      </c>
      <c r="AI477" s="116">
        <f t="shared" si="367"/>
        <v>10.936638327516372</v>
      </c>
      <c r="AJ477" s="109">
        <f t="shared" si="368"/>
        <v>-0.14314834994707715</v>
      </c>
      <c r="AK477" s="117">
        <f t="shared" si="369"/>
        <v>29.208037418362803</v>
      </c>
      <c r="AL477" s="116">
        <f t="shared" si="370"/>
        <v>0.97360124727876007</v>
      </c>
      <c r="AM477" s="109">
        <f t="shared" si="371"/>
        <v>-0.3556087858395538</v>
      </c>
      <c r="AN477" s="117">
        <f t="shared" si="372"/>
        <v>124.82551944209244</v>
      </c>
      <c r="AO477" s="114">
        <f t="shared" si="407"/>
        <v>0.56724103619968613</v>
      </c>
      <c r="AP477" s="114">
        <f t="shared" si="373"/>
        <v>0.72947050875230857</v>
      </c>
      <c r="AQ477" s="114">
        <f t="shared" si="374"/>
        <v>0.23689616068626834</v>
      </c>
      <c r="AR477" s="72">
        <f t="shared" si="375"/>
        <v>834.47473095249757</v>
      </c>
      <c r="AS477" s="117">
        <f t="shared" si="378"/>
        <v>516.19193571416486</v>
      </c>
      <c r="AT477" s="118">
        <f t="shared" si="384"/>
        <v>0.76243746297308823</v>
      </c>
      <c r="AX477" s="119">
        <f t="shared" si="413"/>
        <v>2.2124827157379521</v>
      </c>
      <c r="AY477" s="109">
        <f t="shared" si="414"/>
        <v>-0.27905279495036239</v>
      </c>
      <c r="AZ477" s="120">
        <f t="shared" si="415"/>
        <v>-4.2028584277828962E-2</v>
      </c>
      <c r="BA477" s="116">
        <f t="shared" si="416"/>
        <v>9.9630370802376138</v>
      </c>
      <c r="BB477" s="109">
        <f t="shared" si="417"/>
        <v>-0.11462197601686297</v>
      </c>
      <c r="BC477" s="120">
        <f t="shared" si="418"/>
        <v>-6.2378126523764621E-2</v>
      </c>
      <c r="BD477" s="120">
        <f t="shared" si="419"/>
        <v>6.2211731164456774</v>
      </c>
      <c r="BE477" s="120">
        <f t="shared" si="420"/>
        <v>4.3578414053783208</v>
      </c>
      <c r="BF477" s="121"/>
      <c r="BG477" s="121" t="e">
        <f t="shared" si="421"/>
        <v>#DIV/0!</v>
      </c>
      <c r="BH477" s="120">
        <f t="shared" si="422"/>
        <v>0.42585406373075246</v>
      </c>
      <c r="BI477" s="120">
        <f t="shared" si="423"/>
        <v>0.82047733252885979</v>
      </c>
      <c r="BJ477" s="120">
        <f>SUM(L477:M477)*'[12]Yellow Grease Complex'!$BH$119/S477</f>
        <v>0</v>
      </c>
      <c r="BK477" s="120">
        <f>SUM(L477:M477)*'[12]Yellow Grease Complex'!$BH$120/S477</f>
        <v>0</v>
      </c>
      <c r="BL477" s="120">
        <f t="shared" si="403"/>
        <v>0.11731319711511976</v>
      </c>
      <c r="BM477" s="120">
        <f t="shared" si="404"/>
        <v>0.29514998751480015</v>
      </c>
      <c r="BN477" s="4">
        <f t="shared" si="364"/>
        <v>-15.851781036787884</v>
      </c>
      <c r="BO477" s="109">
        <f t="shared" si="390"/>
        <v>0.10679792332681756</v>
      </c>
      <c r="BP477" s="109">
        <f t="shared" si="390"/>
        <v>5.5431549225804892E-2</v>
      </c>
      <c r="BQ477" s="109">
        <f t="shared" si="391"/>
        <v>0.56724103619968613</v>
      </c>
      <c r="BR477" s="109">
        <f t="shared" si="402"/>
        <v>1.4912243198816224E-2</v>
      </c>
      <c r="BS477" s="109">
        <f t="shared" si="402"/>
        <v>4.1141853407867433E-2</v>
      </c>
      <c r="BT477" s="109">
        <f t="shared" si="402"/>
        <v>1.2272270693323213E-2</v>
      </c>
      <c r="BU477" s="109" cm="1">
        <f t="array" ref="BU477">SUM(K477:M477/$P477)</f>
        <v>0.16856979338626149</v>
      </c>
    </row>
    <row r="478" spans="1:73">
      <c r="A478" s="30">
        <v>50526</v>
      </c>
      <c r="B478" s="132">
        <f t="shared" si="392"/>
        <v>53.516893507891012</v>
      </c>
      <c r="C478" s="132">
        <f t="shared" si="428"/>
        <v>29.295568342291197</v>
      </c>
      <c r="D478" s="132">
        <f t="shared" si="424"/>
        <v>0</v>
      </c>
      <c r="E478" s="132">
        <f t="shared" si="424"/>
        <v>0</v>
      </c>
      <c r="F478" s="132">
        <f t="shared" si="376"/>
        <v>331.40008346167758</v>
      </c>
      <c r="G478" s="132">
        <f t="shared" si="429"/>
        <v>0</v>
      </c>
      <c r="H478" s="132">
        <f t="shared" si="425"/>
        <v>6.3574676714790508</v>
      </c>
      <c r="I478" s="132">
        <f t="shared" si="395"/>
        <v>21.827190478267202</v>
      </c>
      <c r="J478" s="132">
        <f t="shared" si="405"/>
        <v>8.6756483393644874</v>
      </c>
      <c r="K478" s="132">
        <f t="shared" si="426"/>
        <v>9.9462701238353919</v>
      </c>
      <c r="L478" s="132">
        <f t="shared" si="397"/>
        <v>8.1613558942054443</v>
      </c>
      <c r="M478" s="132">
        <f t="shared" si="408"/>
        <v>73.136502572044265</v>
      </c>
      <c r="N478" s="132">
        <v>15</v>
      </c>
      <c r="O478" s="132">
        <f t="shared" si="398"/>
        <v>3.3726841011863069</v>
      </c>
      <c r="P478" s="132">
        <f t="shared" si="386"/>
        <v>560.68966449224195</v>
      </c>
      <c r="Q478" s="144">
        <f t="shared" si="382"/>
        <v>7.5817154589517415</v>
      </c>
      <c r="R478" s="135">
        <f t="shared" si="401"/>
        <v>1332.8888888888846</v>
      </c>
      <c r="S478" s="141">
        <f>[3]Biodiesel!$AD23</f>
        <v>73.952876170027579</v>
      </c>
      <c r="T478" s="142">
        <f t="shared" si="427"/>
        <v>25.334364020189852</v>
      </c>
      <c r="U478" s="142">
        <f t="shared" si="427"/>
        <v>33.378671546494175</v>
      </c>
      <c r="V478" s="141">
        <f t="shared" si="387"/>
        <v>13.302169894556521</v>
      </c>
      <c r="W478" s="143">
        <f t="shared" si="388"/>
        <v>3.3017679964021074</v>
      </c>
      <c r="X478" s="143">
        <f t="shared" si="389"/>
        <v>58.713035566684027</v>
      </c>
      <c r="Y478" s="114">
        <f t="shared" si="409"/>
        <v>-0.27908345665965284</v>
      </c>
      <c r="Z478" s="102">
        <f>V478/(X479/31)</f>
        <v>6.6524403961930867</v>
      </c>
      <c r="AC478" s="54" t="e">
        <f t="shared" si="410"/>
        <v>#DIV/0!</v>
      </c>
      <c r="AD478" s="54">
        <f t="shared" si="411"/>
        <v>-2.3811943927631862E-4</v>
      </c>
      <c r="AE478" s="54">
        <f t="shared" si="412"/>
        <v>8.1219632661978361E-2</v>
      </c>
      <c r="AF478" s="54">
        <f t="shared" si="406"/>
        <v>0.96927140563199743</v>
      </c>
      <c r="AH478" s="115">
        <f t="shared" si="366"/>
        <v>360.69565180396876</v>
      </c>
      <c r="AI478" s="116">
        <f t="shared" si="367"/>
        <v>12.023188393465626</v>
      </c>
      <c r="AJ478" s="109">
        <f t="shared" si="368"/>
        <v>-0.1447079417176671</v>
      </c>
      <c r="AK478" s="117">
        <f t="shared" si="369"/>
        <v>29.295568342291197</v>
      </c>
      <c r="AL478" s="116">
        <f t="shared" si="370"/>
        <v>0.97651894474303991</v>
      </c>
      <c r="AM478" s="109">
        <f t="shared" si="371"/>
        <v>-0.35558141942399724</v>
      </c>
      <c r="AN478" s="117">
        <f t="shared" si="372"/>
        <v>128.10443507919584</v>
      </c>
      <c r="AO478" s="114">
        <f t="shared" si="407"/>
        <v>0.59105794960888391</v>
      </c>
      <c r="AP478" s="114">
        <f t="shared" si="373"/>
        <v>0.73875544983867114</v>
      </c>
      <c r="AQ478" s="114">
        <f t="shared" si="374"/>
        <v>0.22847654093143779</v>
      </c>
      <c r="AR478" s="72">
        <f t="shared" si="375"/>
        <v>870.73547748580847</v>
      </c>
      <c r="AS478" s="117">
        <f t="shared" si="378"/>
        <v>462.15341140307612</v>
      </c>
      <c r="AT478" s="118">
        <f t="shared" si="384"/>
        <v>0.76244268041916674</v>
      </c>
      <c r="AX478" s="119">
        <f t="shared" si="413"/>
        <v>2.3855766506460507</v>
      </c>
      <c r="AY478" s="109">
        <f t="shared" si="414"/>
        <v>-0.27906066573116128</v>
      </c>
      <c r="AZ478" s="120">
        <f t="shared" si="415"/>
        <v>-4.6252615493728833E-2</v>
      </c>
      <c r="BA478" s="116">
        <f t="shared" si="416"/>
        <v>11.046669448722586</v>
      </c>
      <c r="BB478" s="109">
        <f t="shared" si="417"/>
        <v>-0.11922991574060648</v>
      </c>
      <c r="BC478" s="120">
        <f t="shared" si="418"/>
        <v>-8.5046740717896085E-2</v>
      </c>
      <c r="BD478" s="120">
        <f t="shared" si="419"/>
        <v>6.1433657504269963</v>
      </c>
      <c r="BE478" s="120">
        <f t="shared" si="420"/>
        <v>4.4812331936859948</v>
      </c>
      <c r="BF478" s="121"/>
      <c r="BG478" s="121" t="e">
        <f t="shared" si="421"/>
        <v>#DIV/0!</v>
      </c>
      <c r="BH478" s="120">
        <f t="shared" si="422"/>
        <v>0.39613832293603779</v>
      </c>
      <c r="BI478" s="120">
        <f t="shared" si="423"/>
        <v>0.72366209780466817</v>
      </c>
      <c r="BJ478" s="120">
        <f>SUM(L478:M478)*'[12]Yellow Grease Complex'!$BH$119/S478</f>
        <v>0</v>
      </c>
      <c r="BK478" s="120">
        <f>SUM(L478:M478)*'[12]Yellow Grease Complex'!$BH$120/S478</f>
        <v>0</v>
      </c>
      <c r="BL478" s="120">
        <f t="shared" si="403"/>
        <v>7.8067458803293299E-2</v>
      </c>
      <c r="BM478" s="120">
        <f t="shared" si="404"/>
        <v>0.32203875376510377</v>
      </c>
      <c r="BN478" s="4">
        <f t="shared" si="364"/>
        <v>-16.882204655211012</v>
      </c>
      <c r="BO478" s="109">
        <f t="shared" si="390"/>
        <v>9.5448332468114377E-2</v>
      </c>
      <c r="BP478" s="109">
        <f t="shared" si="390"/>
        <v>5.2249167761672821E-2</v>
      </c>
      <c r="BQ478" s="109">
        <f t="shared" si="391"/>
        <v>0.59105794960888391</v>
      </c>
      <c r="BR478" s="109">
        <f t="shared" si="402"/>
        <v>1.1338656790180616E-2</v>
      </c>
      <c r="BS478" s="109">
        <f t="shared" si="402"/>
        <v>3.892918286274067E-2</v>
      </c>
      <c r="BT478" s="109">
        <f t="shared" si="402"/>
        <v>1.5473173287795693E-2</v>
      </c>
      <c r="BU478" s="109" cm="1">
        <f t="array" ref="BU478">SUM(K478:M478/$P478)</f>
        <v>0.16273552799072083</v>
      </c>
    </row>
    <row r="479" spans="1:73">
      <c r="A479" s="30">
        <v>50557</v>
      </c>
      <c r="B479" s="132">
        <f t="shared" si="392"/>
        <v>73.882767847435773</v>
      </c>
      <c r="C479" s="132">
        <f t="shared" si="428"/>
        <v>30.461263725351703</v>
      </c>
      <c r="D479" s="132">
        <f t="shared" ref="D479:E494" si="430">$P479*AVERAGE(D467/$P467,D455/$P455,D443/$P443,D431/$P431,D419/$P419)</f>
        <v>1.6357990092541037E-2</v>
      </c>
      <c r="E479" s="132">
        <f t="shared" si="430"/>
        <v>0</v>
      </c>
      <c r="F479" s="132">
        <f t="shared" si="376"/>
        <v>300.30904509144437</v>
      </c>
      <c r="G479" s="132">
        <f t="shared" si="429"/>
        <v>0</v>
      </c>
      <c r="H479" s="132">
        <f t="shared" ref="H479:H494" si="431">$P479*AVERAGE(H467/$P467,H455/$P455,H443/$P443,H431/$P431,H419/$P419)</f>
        <v>6.5831677312212182</v>
      </c>
      <c r="I479" s="132">
        <f t="shared" si="395"/>
        <v>23.752987585117584</v>
      </c>
      <c r="J479" s="132">
        <f t="shared" si="405"/>
        <v>5.7581125193052483</v>
      </c>
      <c r="K479" s="132">
        <f t="shared" si="426"/>
        <v>11.320333501864955</v>
      </c>
      <c r="L479" s="132">
        <f t="shared" si="397"/>
        <v>7.9657214269262715</v>
      </c>
      <c r="M479" s="132">
        <f t="shared" si="408"/>
        <v>76.553850488753895</v>
      </c>
      <c r="N479" s="132">
        <v>15</v>
      </c>
      <c r="O479" s="132">
        <f t="shared" si="398"/>
        <v>3.9183523476329079</v>
      </c>
      <c r="P479" s="132">
        <f t="shared" si="386"/>
        <v>555.5219602551465</v>
      </c>
      <c r="Q479" s="144">
        <f t="shared" si="382"/>
        <v>7.531667295688071</v>
      </c>
      <c r="R479" s="135">
        <f t="shared" si="401"/>
        <v>1315.1111111111068</v>
      </c>
      <c r="S479" s="141">
        <f>[3]Biodiesel!$AD24</f>
        <v>73.758165150654818</v>
      </c>
      <c r="T479" s="142">
        <f t="shared" si="427"/>
        <v>27.266301767471635</v>
      </c>
      <c r="U479" s="142">
        <f t="shared" si="427"/>
        <v>34.721065600334121</v>
      </c>
      <c r="V479" s="141">
        <f t="shared" si="387"/>
        <v>16.39520700765026</v>
      </c>
      <c r="W479" s="143">
        <f t="shared" si="388"/>
        <v>3.0930371130937395</v>
      </c>
      <c r="X479" s="143">
        <f t="shared" si="389"/>
        <v>61.98736736780576</v>
      </c>
      <c r="Y479" s="114">
        <f t="shared" si="409"/>
        <v>-0.265959645542164</v>
      </c>
      <c r="Z479" s="102">
        <f>V479/(X480/30)</f>
        <v>7.3896202876217671</v>
      </c>
      <c r="AC479" s="54" t="e">
        <f t="shared" si="410"/>
        <v>#DIV/0!</v>
      </c>
      <c r="AD479" s="54">
        <f t="shared" si="411"/>
        <v>-2.3760841200848315E-4</v>
      </c>
      <c r="AE479" s="54">
        <f t="shared" si="412"/>
        <v>9.213679018458415E-2</v>
      </c>
      <c r="AF479" s="54">
        <f t="shared" si="406"/>
        <v>0.97571224424732639</v>
      </c>
      <c r="AH479" s="115">
        <f t="shared" si="366"/>
        <v>330.7866668068886</v>
      </c>
      <c r="AI479" s="116">
        <f t="shared" si="367"/>
        <v>11.026222226896287</v>
      </c>
      <c r="AJ479" s="109">
        <f t="shared" si="368"/>
        <v>-0.12794631506870868</v>
      </c>
      <c r="AK479" s="117">
        <f t="shared" si="369"/>
        <v>30.477621715444243</v>
      </c>
      <c r="AL479" s="116">
        <f t="shared" si="370"/>
        <v>1.0159207238481414</v>
      </c>
      <c r="AM479" s="109">
        <f t="shared" si="371"/>
        <v>-0.3546447946346738</v>
      </c>
      <c r="AN479" s="117">
        <f t="shared" si="372"/>
        <v>131.93417325318919</v>
      </c>
      <c r="AO479" s="114">
        <f t="shared" si="407"/>
        <v>0.5405889714126062</v>
      </c>
      <c r="AP479" s="114">
        <f t="shared" si="373"/>
        <v>0.72844903281314599</v>
      </c>
      <c r="AQ479" s="114">
        <f t="shared" si="374"/>
        <v>0.23749587359713548</v>
      </c>
      <c r="AR479" s="72">
        <f t="shared" si="375"/>
        <v>897.39100933296697</v>
      </c>
      <c r="AS479" s="117">
        <f t="shared" si="378"/>
        <v>417.72010177813979</v>
      </c>
      <c r="AT479" s="118">
        <f t="shared" si="384"/>
        <v>0.76244954302375201</v>
      </c>
      <c r="AX479" s="119">
        <f t="shared" si="413"/>
        <v>2.3792956500211231</v>
      </c>
      <c r="AY479" s="109">
        <f t="shared" si="414"/>
        <v>-0.2781331505886957</v>
      </c>
      <c r="AZ479" s="120">
        <f t="shared" si="415"/>
        <v>-4.5120123974289328E-2</v>
      </c>
      <c r="BA479" s="116">
        <f t="shared" si="416"/>
        <v>10.010301503048145</v>
      </c>
      <c r="BB479" s="109">
        <f t="shared" si="417"/>
        <v>-9.5708092007233181E-2</v>
      </c>
      <c r="BC479" s="120">
        <f t="shared" si="418"/>
        <v>-3.8418933845823844E-2</v>
      </c>
      <c r="BD479" s="120">
        <f t="shared" si="419"/>
        <v>5.3363561134020436</v>
      </c>
      <c r="BE479" s="120">
        <f t="shared" si="420"/>
        <v>4.0715362763979801</v>
      </c>
      <c r="BF479" s="121"/>
      <c r="BG479" s="121" t="e">
        <f t="shared" si="421"/>
        <v>#DIV/0!</v>
      </c>
      <c r="BH479" s="120">
        <f t="shared" si="422"/>
        <v>0.41298836085649659</v>
      </c>
      <c r="BI479" s="120">
        <f t="shared" si="423"/>
        <v>1.001689341058396</v>
      </c>
      <c r="BJ479" s="120">
        <f>SUM(L479:M479)*'[12]Yellow Grease Complex'!$BH$119/S479</f>
        <v>0</v>
      </c>
      <c r="BK479" s="120">
        <f>SUM(L479:M479)*'[12]Yellow Grease Complex'!$BH$120/S479</f>
        <v>0</v>
      </c>
      <c r="BL479" s="120">
        <f t="shared" si="403"/>
        <v>8.3837347680905269E-2</v>
      </c>
      <c r="BM479" s="120">
        <f t="shared" si="404"/>
        <v>0.32341968343362965</v>
      </c>
      <c r="BN479" s="4">
        <f t="shared" ref="BN479:BN484" si="432">AR479-AR467</f>
        <v>-17.017806758969527</v>
      </c>
      <c r="BO479" s="109">
        <f t="shared" si="390"/>
        <v>0.13299702466037894</v>
      </c>
      <c r="BP479" s="109">
        <f t="shared" si="390"/>
        <v>5.4833590577339379E-2</v>
      </c>
      <c r="BQ479" s="109">
        <f t="shared" si="391"/>
        <v>0.5405889714126062</v>
      </c>
      <c r="BR479" s="109">
        <f t="shared" si="402"/>
        <v>1.1850418529265027E-2</v>
      </c>
      <c r="BS479" s="109">
        <f t="shared" si="402"/>
        <v>4.2757963293130731E-2</v>
      </c>
      <c r="BT479" s="109">
        <f t="shared" si="402"/>
        <v>1.0365229336137488E-2</v>
      </c>
      <c r="BU479" s="109" cm="1">
        <f t="array" ref="BU479">SUM(K479:M479/$P479)</f>
        <v>0.17252226243860219</v>
      </c>
    </row>
    <row r="480" spans="1:73">
      <c r="A480" s="30">
        <v>50587</v>
      </c>
      <c r="B480" s="132">
        <f t="shared" si="392"/>
        <v>60.03843706503298</v>
      </c>
      <c r="C480" s="132">
        <f t="shared" si="428"/>
        <v>28.664276243828539</v>
      </c>
      <c r="D480" s="132">
        <f t="shared" si="430"/>
        <v>1.4922409673970701E-2</v>
      </c>
      <c r="E480" s="132">
        <f t="shared" si="430"/>
        <v>0</v>
      </c>
      <c r="F480" s="132">
        <f t="shared" si="376"/>
        <v>315.06356030377623</v>
      </c>
      <c r="G480" s="132">
        <f t="shared" si="429"/>
        <v>0</v>
      </c>
      <c r="H480" s="132">
        <f t="shared" si="431"/>
        <v>6.72333534381404</v>
      </c>
      <c r="I480" s="132">
        <f t="shared" si="395"/>
        <v>24.227473896888554</v>
      </c>
      <c r="J480" s="132">
        <f t="shared" si="405"/>
        <v>6.2802830395458207</v>
      </c>
      <c r="K480" s="132">
        <f t="shared" si="426"/>
        <v>10.555992089673081</v>
      </c>
      <c r="L480" s="132">
        <f t="shared" si="397"/>
        <v>7.2826254692611894</v>
      </c>
      <c r="M480" s="132">
        <f t="shared" si="408"/>
        <v>72.8792981902848</v>
      </c>
      <c r="N480" s="132">
        <v>15</v>
      </c>
      <c r="O480" s="132">
        <f t="shared" si="398"/>
        <v>5.5412080672449413</v>
      </c>
      <c r="P480" s="132">
        <f t="shared" si="386"/>
        <v>552.27141211902415</v>
      </c>
      <c r="Q480" s="144">
        <f t="shared" si="382"/>
        <v>7.3724337104710411</v>
      </c>
      <c r="R480" s="135">
        <f>R479-(3200/180)</f>
        <v>1297.3333333333289</v>
      </c>
      <c r="S480" s="141">
        <f>[3]Biodiesel!$AD25</f>
        <v>74.910325925974078</v>
      </c>
      <c r="T480" s="142">
        <f t="shared" ref="T480:U485" si="433">($S480+$V479)*AVERAGE(T479/($S479+$V478),T432/($S432+$V431),T444/($S444+$V443),T456/($S456+$V455),T468/($S468+$V467))</f>
        <v>29.277640860180831</v>
      </c>
      <c r="U480" s="142">
        <f t="shared" si="433"/>
        <v>37.282776466458813</v>
      </c>
      <c r="V480" s="141">
        <f t="shared" si="387"/>
        <v>19.257409359762512</v>
      </c>
      <c r="W480" s="143">
        <f t="shared" si="388"/>
        <v>2.8622023521122522</v>
      </c>
      <c r="X480" s="143">
        <f t="shared" si="389"/>
        <v>66.560417326639651</v>
      </c>
      <c r="Y480" s="114">
        <f t="shared" si="409"/>
        <v>-0.26201877690708841</v>
      </c>
      <c r="Z480" s="102">
        <f>V480/(X481/31)</f>
        <v>8.5058053660382384</v>
      </c>
      <c r="AC480" s="54" t="e">
        <f t="shared" si="410"/>
        <v>#DIV/0!</v>
      </c>
      <c r="AD480" s="54">
        <f t="shared" si="411"/>
        <v>-2.368304440935054E-4</v>
      </c>
      <c r="AE480" s="54">
        <f t="shared" si="412"/>
        <v>8.3432153568846049E-2</v>
      </c>
      <c r="AF480" s="54">
        <f t="shared" si="406"/>
        <v>0.99678617517613077</v>
      </c>
      <c r="AH480" s="115">
        <f t="shared" si="366"/>
        <v>343.74275895727874</v>
      </c>
      <c r="AI480" s="116">
        <f t="shared" si="367"/>
        <v>11.458091965242625</v>
      </c>
      <c r="AJ480" s="109">
        <f t="shared" si="368"/>
        <v>-0.14233009774659067</v>
      </c>
      <c r="AK480" s="117">
        <f t="shared" si="369"/>
        <v>28.67919865350251</v>
      </c>
      <c r="AL480" s="116">
        <f t="shared" si="370"/>
        <v>0.95597328845008367</v>
      </c>
      <c r="AM480" s="109">
        <f t="shared" si="371"/>
        <v>-0.35459433871965651</v>
      </c>
      <c r="AN480" s="117">
        <f t="shared" si="372"/>
        <v>127.94900802946748</v>
      </c>
      <c r="AO480" s="114">
        <f t="shared" si="407"/>
        <v>0.57048681751405683</v>
      </c>
      <c r="AP480" s="114">
        <f t="shared" si="373"/>
        <v>0.73112818654334011</v>
      </c>
      <c r="AQ480" s="114">
        <f t="shared" si="374"/>
        <v>0.23167776789049555</v>
      </c>
      <c r="AR480" s="72">
        <f t="shared" si="375"/>
        <v>882.00867622517865</v>
      </c>
      <c r="AS480" s="117">
        <f t="shared" si="378"/>
        <v>415.32465710815029</v>
      </c>
      <c r="AT480" s="118">
        <f t="shared" si="384"/>
        <v>0.76245805860873817</v>
      </c>
      <c r="AX480" s="119">
        <f t="shared" si="413"/>
        <v>2.4164621266443249</v>
      </c>
      <c r="AY480" s="109">
        <f t="shared" si="414"/>
        <v>-0.27799267043388587</v>
      </c>
      <c r="AZ480" s="120">
        <f t="shared" si="415"/>
        <v>-4.6227542977590463E-2</v>
      </c>
      <c r="BA480" s="116">
        <f t="shared" si="416"/>
        <v>10.502118676792541</v>
      </c>
      <c r="BB480" s="109">
        <f t="shared" si="417"/>
        <v>-0.11586135732371339</v>
      </c>
      <c r="BC480" s="120">
        <f t="shared" si="418"/>
        <v>-7.3659842167415945E-2</v>
      </c>
      <c r="BD480" s="120">
        <f t="shared" si="419"/>
        <v>5.1643720511905755</v>
      </c>
      <c r="BE480" s="120">
        <f t="shared" si="420"/>
        <v>4.205876244819974</v>
      </c>
      <c r="BF480" s="121"/>
      <c r="BG480" s="121" t="e">
        <f t="shared" si="421"/>
        <v>#DIV/0!</v>
      </c>
      <c r="BH480" s="120">
        <f t="shared" si="422"/>
        <v>0.38264786449006244</v>
      </c>
      <c r="BI480" s="120">
        <f t="shared" si="423"/>
        <v>0.80147077619662999</v>
      </c>
      <c r="BJ480" s="120">
        <f>SUM(L480:M480)*'[12]Yellow Grease Complex'!$BH$119/S480</f>
        <v>0</v>
      </c>
      <c r="BK480" s="120">
        <f>SUM(L480:M480)*'[12]Yellow Grease Complex'!$BH$120/S480</f>
        <v>0</v>
      </c>
      <c r="BL480" s="120">
        <f t="shared" si="403"/>
        <v>9.3373924316445631E-2</v>
      </c>
      <c r="BM480" s="120">
        <f t="shared" si="404"/>
        <v>0.34232465222286629</v>
      </c>
      <c r="BN480" s="4">
        <f t="shared" si="432"/>
        <v>-16.873053186820471</v>
      </c>
      <c r="BO480" s="109">
        <f t="shared" si="390"/>
        <v>0.10871183216721282</v>
      </c>
      <c r="BP480" s="109">
        <f t="shared" si="390"/>
        <v>5.1902516796670413E-2</v>
      </c>
      <c r="BQ480" s="109">
        <f t="shared" si="391"/>
        <v>0.57048681751405683</v>
      </c>
      <c r="BR480" s="109">
        <f t="shared" si="402"/>
        <v>1.2173969530700683E-2</v>
      </c>
      <c r="BS480" s="109">
        <f t="shared" si="402"/>
        <v>4.3868781481789083E-2</v>
      </c>
      <c r="BT480" s="109">
        <f t="shared" si="402"/>
        <v>1.1371732995283684E-2</v>
      </c>
      <c r="BU480" s="109" cm="1">
        <f t="array" ref="BU480">SUM(K480:M480/$P480)</f>
        <v>0.1642632838827221</v>
      </c>
    </row>
    <row r="481" spans="1:73">
      <c r="A481" s="30">
        <v>50618</v>
      </c>
      <c r="B481" s="132">
        <f t="shared" si="392"/>
        <v>68.706593394615908</v>
      </c>
      <c r="C481" s="132">
        <f t="shared" si="428"/>
        <v>28.337626157731684</v>
      </c>
      <c r="D481" s="132">
        <f t="shared" si="430"/>
        <v>1.5043242166558045E-2</v>
      </c>
      <c r="E481" s="132">
        <f t="shared" si="430"/>
        <v>0</v>
      </c>
      <c r="F481" s="132">
        <f t="shared" si="376"/>
        <v>304.35680250982011</v>
      </c>
      <c r="G481" s="132">
        <f t="shared" si="429"/>
        <v>0</v>
      </c>
      <c r="H481" s="132">
        <f t="shared" si="431"/>
        <v>8.3314841723948501</v>
      </c>
      <c r="I481" s="132">
        <f t="shared" si="395"/>
        <v>25.499497679250204</v>
      </c>
      <c r="J481" s="132">
        <f t="shared" si="405"/>
        <v>6.9553511584657253</v>
      </c>
      <c r="K481" s="132">
        <f t="shared" si="426"/>
        <v>11.183069155566296</v>
      </c>
      <c r="L481" s="132">
        <f t="shared" si="397"/>
        <v>6.7157016398000868</v>
      </c>
      <c r="M481" s="132">
        <f t="shared" si="408"/>
        <v>74.142194241699897</v>
      </c>
      <c r="N481" s="132">
        <v>15</v>
      </c>
      <c r="O481" s="132">
        <f t="shared" si="398"/>
        <v>7.9497148075795803</v>
      </c>
      <c r="P481" s="132">
        <f t="shared" si="386"/>
        <v>557.19307815909087</v>
      </c>
      <c r="Q481" s="144">
        <f t="shared" si="382"/>
        <v>7.4801836922854923</v>
      </c>
      <c r="R481" s="135">
        <f t="shared" ref="R481:R509" si="434">R480-(3200/180)</f>
        <v>1279.5555555555511</v>
      </c>
      <c r="S481" s="141">
        <f>[3]Biodiesel!$AD26</f>
        <v>74.489223938943979</v>
      </c>
      <c r="T481" s="142">
        <f t="shared" si="433"/>
        <v>30.707376152977314</v>
      </c>
      <c r="U481" s="142">
        <f t="shared" si="433"/>
        <v>39.477593342826474</v>
      </c>
      <c r="V481" s="141">
        <f t="shared" si="387"/>
        <v>20.897244859884839</v>
      </c>
      <c r="W481" s="143">
        <f t="shared" si="388"/>
        <v>1.6398355001223273</v>
      </c>
      <c r="X481" s="143">
        <f t="shared" si="389"/>
        <v>70.184969495803784</v>
      </c>
      <c r="Y481" s="114">
        <f t="shared" si="409"/>
        <v>-0.25811568013860098</v>
      </c>
      <c r="Z481" s="102">
        <f>V481/(X482/31)</f>
        <v>9.1985534130077866</v>
      </c>
      <c r="AC481" s="54" t="e">
        <f t="shared" si="410"/>
        <v>#DIV/0!</v>
      </c>
      <c r="AD481" s="54">
        <f t="shared" si="411"/>
        <v>-2.4097766120412256E-4</v>
      </c>
      <c r="AE481" s="54">
        <f t="shared" si="412"/>
        <v>8.5217499932168511E-2</v>
      </c>
      <c r="AF481" s="54">
        <f t="shared" si="406"/>
        <v>0.98242774540135236</v>
      </c>
      <c r="AH481" s="115">
        <f t="shared" si="366"/>
        <v>332.70947190971833</v>
      </c>
      <c r="AI481" s="116">
        <f t="shared" si="367"/>
        <v>11.090315730323944</v>
      </c>
      <c r="AJ481" s="109">
        <f t="shared" si="368"/>
        <v>-0.13521964179241286</v>
      </c>
      <c r="AK481" s="117">
        <f t="shared" si="369"/>
        <v>28.352669399898243</v>
      </c>
      <c r="AL481" s="116">
        <f t="shared" si="370"/>
        <v>0.94508897999660813</v>
      </c>
      <c r="AM481" s="109">
        <f t="shared" si="371"/>
        <v>-0.35454152867727096</v>
      </c>
      <c r="AN481" s="117">
        <f t="shared" si="372"/>
        <v>132.82729804717707</v>
      </c>
      <c r="AO481" s="114">
        <f t="shared" si="407"/>
        <v>0.54623220287549867</v>
      </c>
      <c r="AP481" s="114">
        <f t="shared" si="373"/>
        <v>0.72042543426880323</v>
      </c>
      <c r="AQ481" s="114">
        <f t="shared" si="374"/>
        <v>0.23838648262829273</v>
      </c>
      <c r="AR481" s="72">
        <f t="shared" si="375"/>
        <v>877.05053992627586</v>
      </c>
      <c r="AS481" s="117">
        <f t="shared" si="378"/>
        <v>402.50501562927525</v>
      </c>
      <c r="AT481" s="118">
        <f t="shared" si="384"/>
        <v>0.76246778177435226</v>
      </c>
      <c r="AX481" s="119">
        <f t="shared" si="413"/>
        <v>2.402878191578838</v>
      </c>
      <c r="AY481" s="109">
        <f t="shared" si="414"/>
        <v>-0.27796614381876272</v>
      </c>
      <c r="AZ481" s="120">
        <f t="shared" si="415"/>
        <v>-4.5189707304932547E-2</v>
      </c>
      <c r="BA481" s="116">
        <f t="shared" si="416"/>
        <v>10.145226750327337</v>
      </c>
      <c r="BB481" s="109">
        <f t="shared" si="417"/>
        <v>-0.10695133909161136</v>
      </c>
      <c r="BC481" s="120">
        <f t="shared" si="418"/>
        <v>-5.3970837507195668E-2</v>
      </c>
      <c r="BD481" s="120">
        <f t="shared" si="419"/>
        <v>4.7404661468095437</v>
      </c>
      <c r="BE481" s="120">
        <f t="shared" si="420"/>
        <v>4.0859172161504862</v>
      </c>
      <c r="BF481" s="121"/>
      <c r="BG481" s="121" t="e">
        <f t="shared" si="421"/>
        <v>#DIV/0!</v>
      </c>
      <c r="BH481" s="120">
        <f t="shared" si="422"/>
        <v>0.38042584764957377</v>
      </c>
      <c r="BI481" s="120">
        <f t="shared" si="423"/>
        <v>0.92236956920013191</v>
      </c>
      <c r="BJ481" s="120">
        <f>SUM(L481:M481)*'[12]Yellow Grease Complex'!$BH$119/S481</f>
        <v>0</v>
      </c>
      <c r="BK481" s="120">
        <f>SUM(L481:M481)*'[12]Yellow Grease Complex'!$BH$120/S481</f>
        <v>0</v>
      </c>
      <c r="BL481" s="120">
        <f t="shared" si="403"/>
        <v>7.3442337748267333E-2</v>
      </c>
      <c r="BM481" s="120">
        <f t="shared" si="404"/>
        <v>0.34403993693042917</v>
      </c>
      <c r="BN481" s="4">
        <f t="shared" si="432"/>
        <v>-16.494243166300407</v>
      </c>
      <c r="BO481" s="109">
        <f t="shared" si="390"/>
        <v>0.12330841155029328</v>
      </c>
      <c r="BP481" s="109">
        <f t="shared" si="390"/>
        <v>5.0857821585573733E-2</v>
      </c>
      <c r="BQ481" s="109">
        <f t="shared" si="391"/>
        <v>0.54623220287549867</v>
      </c>
      <c r="BR481" s="109">
        <f t="shared" si="402"/>
        <v>1.4952598118988169E-2</v>
      </c>
      <c r="BS481" s="109">
        <f t="shared" si="402"/>
        <v>4.5764203969471312E-2</v>
      </c>
      <c r="BT481" s="109">
        <f t="shared" si="402"/>
        <v>1.2482838411140168E-2</v>
      </c>
      <c r="BU481" s="109" cm="1">
        <f t="array" ref="BU481">SUM(K481:M481/$P481)</f>
        <v>0.16518684212869306</v>
      </c>
    </row>
    <row r="482" spans="1:73" ht="12" thickBot="1">
      <c r="A482" s="30">
        <v>50649</v>
      </c>
      <c r="B482" s="132">
        <f t="shared" si="392"/>
        <v>57.784232414242858</v>
      </c>
      <c r="C482" s="132">
        <f t="shared" si="428"/>
        <v>23.415021761799785</v>
      </c>
      <c r="D482" s="132">
        <f t="shared" si="430"/>
        <v>0</v>
      </c>
      <c r="E482" s="132">
        <f t="shared" si="430"/>
        <v>0</v>
      </c>
      <c r="F482" s="136">
        <f t="shared" si="376"/>
        <v>310.87142652552234</v>
      </c>
      <c r="G482" s="132">
        <f t="shared" si="429"/>
        <v>0</v>
      </c>
      <c r="H482" s="132">
        <f t="shared" si="431"/>
        <v>8.7184515452424236</v>
      </c>
      <c r="I482" s="132">
        <f t="shared" si="395"/>
        <v>24.502240296837105</v>
      </c>
      <c r="J482" s="132">
        <f t="shared" si="405"/>
        <v>5.2305026664198211</v>
      </c>
      <c r="K482" s="132">
        <f t="shared" si="426"/>
        <v>11.390056548072479</v>
      </c>
      <c r="L482" s="132">
        <f t="shared" si="397"/>
        <v>7.6341904869703887</v>
      </c>
      <c r="M482" s="132">
        <f t="shared" si="408"/>
        <v>70.321865269330573</v>
      </c>
      <c r="N482" s="132">
        <v>15</v>
      </c>
      <c r="O482" s="132">
        <f t="shared" si="398"/>
        <v>2.5419521614306357</v>
      </c>
      <c r="P482" s="132">
        <f t="shared" si="386"/>
        <v>537.40993967586837</v>
      </c>
      <c r="Q482" s="144">
        <f t="shared" si="382"/>
        <v>7.5458602769371357</v>
      </c>
      <c r="R482" s="135">
        <f t="shared" si="434"/>
        <v>1261.7777777777733</v>
      </c>
      <c r="S482" s="141">
        <f>[3]Biodiesel!$AD27</f>
        <v>71.219174481455283</v>
      </c>
      <c r="T482" s="142">
        <f t="shared" si="433"/>
        <v>30.619860555529442</v>
      </c>
      <c r="U482" s="142">
        <f t="shared" si="433"/>
        <v>39.805842440372885</v>
      </c>
      <c r="V482" s="141">
        <f t="shared" si="387"/>
        <v>19.71290946635968</v>
      </c>
      <c r="W482" s="143">
        <f t="shared" si="388"/>
        <v>-1.1843353935251599</v>
      </c>
      <c r="X482" s="143">
        <f t="shared" si="389"/>
        <v>70.425702995902327</v>
      </c>
      <c r="Y482" s="114">
        <f t="shared" si="409"/>
        <v>-0.25958101413242707</v>
      </c>
      <c r="Z482" s="102">
        <f>V482/(X483/30)</f>
        <v>8.1731851816691581</v>
      </c>
      <c r="AC482" s="54" t="e">
        <f t="shared" si="410"/>
        <v>#DIV/0!</v>
      </c>
      <c r="AD482" s="54">
        <f t="shared" si="411"/>
        <v>-2.3704434842364286E-4</v>
      </c>
      <c r="AE482" s="54">
        <f t="shared" si="412"/>
        <v>7.0044783094749832E-2</v>
      </c>
      <c r="AF482" s="54">
        <f t="shared" si="406"/>
        <v>0.97387703062305475</v>
      </c>
      <c r="AH482" s="115">
        <f t="shared" si="366"/>
        <v>334.28644828732212</v>
      </c>
      <c r="AI482" s="116">
        <f t="shared" si="367"/>
        <v>11.142881609577405</v>
      </c>
      <c r="AJ482" s="109">
        <f t="shared" si="368"/>
        <v>-0.13930501108871918</v>
      </c>
      <c r="AK482" s="117">
        <f t="shared" si="369"/>
        <v>23.415021761799785</v>
      </c>
      <c r="AL482" s="116">
        <f t="shared" si="370"/>
        <v>0.78050072539332616</v>
      </c>
      <c r="AM482" s="109">
        <f t="shared" si="371"/>
        <v>-0.35439392649171864</v>
      </c>
      <c r="AN482" s="117">
        <f t="shared" si="372"/>
        <v>127.79730681287279</v>
      </c>
      <c r="AO482" s="114">
        <f t="shared" si="407"/>
        <v>0.57846236843520293</v>
      </c>
      <c r="AP482" s="114">
        <f t="shared" si="373"/>
        <v>0.72955606466459699</v>
      </c>
      <c r="AQ482" s="114">
        <f t="shared" si="374"/>
        <v>0.23780227602405721</v>
      </c>
      <c r="AR482" s="72">
        <f t="shared" si="375"/>
        <v>866.49995619103925</v>
      </c>
      <c r="AS482" s="117">
        <f t="shared" si="378"/>
        <v>395.27782158673404</v>
      </c>
      <c r="AT482" s="118">
        <f t="shared" si="384"/>
        <v>0.76247821892318812</v>
      </c>
      <c r="AX482" s="119">
        <f t="shared" si="413"/>
        <v>2.2973927252082351</v>
      </c>
      <c r="AY482" s="109">
        <f t="shared" si="414"/>
        <v>-0.27769431009929901</v>
      </c>
      <c r="AZ482" s="120">
        <f t="shared" si="415"/>
        <v>-4.3541341704366854E-2</v>
      </c>
      <c r="BA482" s="116">
        <f t="shared" si="416"/>
        <v>10.362380884184079</v>
      </c>
      <c r="BB482" s="109">
        <f t="shared" si="417"/>
        <v>-0.11715109195367079</v>
      </c>
      <c r="BC482" s="120">
        <f t="shared" si="418"/>
        <v>-7.3793681870540695E-2</v>
      </c>
      <c r="BD482" s="120">
        <f t="shared" si="419"/>
        <v>4.7466540491157376</v>
      </c>
      <c r="BE482" s="120">
        <f t="shared" si="420"/>
        <v>4.3649962076781721</v>
      </c>
      <c r="BF482" s="121"/>
      <c r="BG482" s="121" t="e">
        <f t="shared" si="421"/>
        <v>#DIV/0!</v>
      </c>
      <c r="BH482" s="120">
        <f t="shared" si="422"/>
        <v>0.32877412483764196</v>
      </c>
      <c r="BI482" s="120">
        <f t="shared" si="423"/>
        <v>0.81135779563534904</v>
      </c>
      <c r="BJ482" s="120">
        <f>SUM(L482:M482)*'[12]Yellow Grease Complex'!$BH$119/S482</f>
        <v>0</v>
      </c>
      <c r="BK482" s="120">
        <f>SUM(L482:M482)*'[12]Yellow Grease Complex'!$BH$120/S482</f>
        <v>0</v>
      </c>
      <c r="BL482" s="120">
        <f t="shared" si="403"/>
        <v>6.1718278156659652E-2</v>
      </c>
      <c r="BM482" s="120">
        <f t="shared" si="404"/>
        <v>0.27984239269156802</v>
      </c>
      <c r="BN482" s="4">
        <f t="shared" si="432"/>
        <v>-16.422342712830641</v>
      </c>
      <c r="BO482" s="109">
        <f t="shared" si="390"/>
        <v>0.10752356469084783</v>
      </c>
      <c r="BP482" s="109">
        <f t="shared" si="390"/>
        <v>4.357013153854624E-2</v>
      </c>
      <c r="BQ482" s="109">
        <f t="shared" si="391"/>
        <v>0.57846236843520293</v>
      </c>
      <c r="BR482" s="109">
        <f t="shared" si="402"/>
        <v>1.6223093213536096E-2</v>
      </c>
      <c r="BS482" s="109">
        <f t="shared" si="402"/>
        <v>4.5593202670600588E-2</v>
      </c>
      <c r="BT482" s="109">
        <f t="shared" si="402"/>
        <v>9.7327985216918936E-3</v>
      </c>
      <c r="BU482" s="109" cm="1">
        <f t="array" ref="BU482">SUM(K482:M482/$P482)</f>
        <v>0.16625318161822861</v>
      </c>
    </row>
    <row r="483" spans="1:73">
      <c r="A483" s="84">
        <v>50679</v>
      </c>
      <c r="B483" s="139">
        <f t="shared" si="392"/>
        <v>54.310385885690238</v>
      </c>
      <c r="C483" s="139">
        <f t="shared" si="428"/>
        <v>22.353434405575193</v>
      </c>
      <c r="D483" s="139">
        <f t="shared" si="430"/>
        <v>0</v>
      </c>
      <c r="E483" s="139">
        <f t="shared" si="430"/>
        <v>0</v>
      </c>
      <c r="F483" s="139">
        <f t="shared" si="376"/>
        <v>316.57162076545364</v>
      </c>
      <c r="G483" s="139">
        <f t="shared" si="429"/>
        <v>0</v>
      </c>
      <c r="H483" s="139">
        <f t="shared" si="431"/>
        <v>8.1497314990188414</v>
      </c>
      <c r="I483" s="139">
        <f t="shared" si="395"/>
        <v>20.721738867037072</v>
      </c>
      <c r="J483" s="139">
        <f t="shared" si="405"/>
        <v>4.5701083062673318</v>
      </c>
      <c r="K483" s="139">
        <f t="shared" si="426"/>
        <v>11.552190740296494</v>
      </c>
      <c r="L483" s="139">
        <f t="shared" si="397"/>
        <v>8.3833537428616847</v>
      </c>
      <c r="M483" s="139">
        <f>$P483*AVERAGE(M471/$P471,M459/$P459,M447/$P447,M435/$P435,M423/$P423)*1.05</f>
        <v>66.990840451928946</v>
      </c>
      <c r="N483" s="139">
        <v>15</v>
      </c>
      <c r="O483" s="139">
        <f t="shared" si="398"/>
        <v>6.7055121570102774</v>
      </c>
      <c r="P483" s="139">
        <f t="shared" si="386"/>
        <v>535.30891682113975</v>
      </c>
      <c r="Q483" s="140">
        <f t="shared" si="382"/>
        <v>7.2292257456566906</v>
      </c>
      <c r="R483" s="135">
        <f t="shared" si="434"/>
        <v>1243.9999999999955</v>
      </c>
      <c r="S483" s="141">
        <f>[3]Biodiesel!$AD28</f>
        <v>74.047890556295414</v>
      </c>
      <c r="T483" s="142">
        <f t="shared" si="433"/>
        <v>31.322305351706493</v>
      </c>
      <c r="U483" s="142">
        <f t="shared" si="433"/>
        <v>41.034709795479387</v>
      </c>
      <c r="V483" s="141">
        <f>V482+AVERAGE(W472,W460,W448,W436,W424)</f>
        <v>16.9086476264041</v>
      </c>
      <c r="W483" s="143">
        <f>V483-V482</f>
        <v>-2.8042618399555792</v>
      </c>
      <c r="X483" s="143">
        <f>T483+U483</f>
        <v>72.357015147185876</v>
      </c>
      <c r="Y483" s="114">
        <f>X483/AVERAGE(X471,X459,X447,X435,X423)-1</f>
        <v>-0.2762079363939951</v>
      </c>
      <c r="Z483" s="102">
        <f>V483/(X484/31)</f>
        <v>7.8969244458006864</v>
      </c>
      <c r="AC483" s="54" t="e">
        <f t="shared" si="410"/>
        <v>#DIV/0!</v>
      </c>
      <c r="AD483" s="54">
        <f t="shared" si="411"/>
        <v>-1.953883139650392E-4</v>
      </c>
      <c r="AE483" s="54">
        <f t="shared" si="412"/>
        <v>6.5953915370155131E-2</v>
      </c>
      <c r="AF483" s="54">
        <f>(2204.622/300)/Q483</f>
        <v>1.0165320960429425</v>
      </c>
      <c r="AH483" s="115">
        <f>AK483+F483</f>
        <v>338.92505517102882</v>
      </c>
      <c r="AI483" s="116">
        <f>AH483/30</f>
        <v>11.297501839034293</v>
      </c>
      <c r="AJ483" s="109">
        <f>AI483/AVERAGE(AI471,AI459,AI447,AI435,AI423)-1</f>
        <v>-0.20548536141810436</v>
      </c>
      <c r="AK483" s="117">
        <f>SUM(C483:E483,G483)</f>
        <v>22.353434405575193</v>
      </c>
      <c r="AL483" s="116">
        <f>AK483/30</f>
        <v>0.74511448018583981</v>
      </c>
      <c r="AM483" s="109">
        <f>AL483/AVERAGE(AL471,AL459,AL447,AL435,AL423)-1</f>
        <v>-0.35452154428207783</v>
      </c>
      <c r="AN483" s="117">
        <f>SUM(H483:M483)</f>
        <v>120.36796360741037</v>
      </c>
      <c r="AO483" s="114">
        <f>F483/P483</f>
        <v>0.59138118349563795</v>
      </c>
      <c r="AP483" s="114">
        <f>SUM(B483:G483)/P483</f>
        <v>0.73459534989982056</v>
      </c>
      <c r="AQ483" s="114">
        <f>SUM(H483:M483)/P483</f>
        <v>0.22485701213833573</v>
      </c>
      <c r="AR483" s="72">
        <f t="shared" si="375"/>
        <v>871.85419525960731</v>
      </c>
      <c r="AS483" s="117">
        <f t="shared" si="378"/>
        <v>372.14580474038814</v>
      </c>
      <c r="AT483" s="118">
        <f t="shared" si="384"/>
        <v>0.76248893989646471</v>
      </c>
      <c r="AX483" s="119">
        <f>S483/31</f>
        <v>2.3886416308482392</v>
      </c>
      <c r="AY483" s="109">
        <f>AX483/AVERAGE(AX471,AX459,AX447,AX435,AX423)-1</f>
        <v>-0.27781042408236667</v>
      </c>
      <c r="AZ483" s="120">
        <f>AX483-AX471</f>
        <v>-4.5532368178765381E-2</v>
      </c>
      <c r="BA483" s="116">
        <f>F483/30</f>
        <v>10.552387358848454</v>
      </c>
      <c r="BB483" s="109">
        <f>BA483/AVERAGE(BA471,BA459,BA447,BA435,BA423)-1</f>
        <v>-0.19231726353389234</v>
      </c>
      <c r="BC483" s="120">
        <f>BA483-BA471</f>
        <v>-1.8892375112875115E-2</v>
      </c>
      <c r="BD483" s="120">
        <f>AH483/X483</f>
        <v>4.6840662855094344</v>
      </c>
      <c r="BE483" s="120">
        <f>F483/S483</f>
        <v>4.2752280772235896</v>
      </c>
      <c r="BF483" s="121"/>
      <c r="BG483" s="121" t="e">
        <f>AVERAGE(BF481:BF483)</f>
        <v>#DIV/0!</v>
      </c>
      <c r="BH483" s="120">
        <f>C483/S483</f>
        <v>0.30187807157829621</v>
      </c>
      <c r="BI483" s="120">
        <f>B483/S483</f>
        <v>0.73344946733358185</v>
      </c>
      <c r="BJ483" s="120">
        <f>SUM(L483:M483)*'[12]Yellow Grease Complex'!$BH$119/S483</f>
        <v>0</v>
      </c>
      <c r="BK483" s="120">
        <f>SUM(L483:M483)*'[12]Yellow Grease Complex'!$BH$120/S483</f>
        <v>0</v>
      </c>
      <c r="BL483" s="120">
        <f t="shared" si="403"/>
        <v>0.11706400260821921</v>
      </c>
      <c r="BM483" s="120">
        <f t="shared" si="404"/>
        <v>0.31614551482691455</v>
      </c>
      <c r="BN483" s="4">
        <f t="shared" si="432"/>
        <v>-16.619314385249368</v>
      </c>
      <c r="BO483" s="109">
        <f t="shared" si="390"/>
        <v>0.10145615770461136</v>
      </c>
      <c r="BP483" s="109">
        <f t="shared" si="390"/>
        <v>4.1758008699571206E-2</v>
      </c>
      <c r="BQ483" s="109">
        <f t="shared" si="391"/>
        <v>0.59138118349563795</v>
      </c>
      <c r="BR483" s="109">
        <f t="shared" si="402"/>
        <v>1.5224352225281301E-2</v>
      </c>
      <c r="BS483" s="109">
        <f t="shared" si="402"/>
        <v>3.8709870536232316E-2</v>
      </c>
      <c r="BT483" s="109">
        <f t="shared" si="402"/>
        <v>8.5373289378520116E-3</v>
      </c>
      <c r="BU483" s="109" cm="1">
        <f t="array" ref="BU483">SUM(K483:M483/$P483)</f>
        <v>0.16238546043897012</v>
      </c>
    </row>
    <row r="484" spans="1:73">
      <c r="A484" s="30">
        <v>50710</v>
      </c>
      <c r="B484" s="132">
        <f t="shared" si="392"/>
        <v>47.376426678142501</v>
      </c>
      <c r="C484" s="132">
        <f t="shared" si="428"/>
        <v>24.372389279839624</v>
      </c>
      <c r="D484" s="132">
        <f t="shared" si="430"/>
        <v>0</v>
      </c>
      <c r="E484" s="132">
        <f t="shared" si="430"/>
        <v>0</v>
      </c>
      <c r="F484" s="132">
        <f t="shared" si="376"/>
        <v>294.51697872776134</v>
      </c>
      <c r="G484" s="132">
        <f t="shared" si="429"/>
        <v>0</v>
      </c>
      <c r="H484" s="132">
        <f t="shared" si="431"/>
        <v>8.4746566097232332</v>
      </c>
      <c r="I484" s="132">
        <f t="shared" si="395"/>
        <v>22.058896218155951</v>
      </c>
      <c r="J484" s="132">
        <f t="shared" si="405"/>
        <v>8.1680826180008328</v>
      </c>
      <c r="K484" s="132">
        <f t="shared" si="426"/>
        <v>12.818735379562462</v>
      </c>
      <c r="L484" s="132">
        <f t="shared" si="397"/>
        <v>8.9333786600092662</v>
      </c>
      <c r="M484" s="132">
        <f t="shared" ref="M484:M547" si="435">$P484*AVERAGE(M472/$P472,M460/$P460,M448/$P448,M436/$P436,M424/$P424)*1.05</f>
        <v>66.832963908746834</v>
      </c>
      <c r="N484" s="132">
        <v>15</v>
      </c>
      <c r="O484" s="132">
        <f t="shared" si="398"/>
        <v>5.8416807831970328</v>
      </c>
      <c r="P484" s="132">
        <f t="shared" si="386"/>
        <v>514.39418886313911</v>
      </c>
      <c r="Q484" s="144">
        <f t="shared" si="382"/>
        <v>7.3722372168495109</v>
      </c>
      <c r="R484" s="135">
        <f t="shared" si="434"/>
        <v>1226.2222222222176</v>
      </c>
      <c r="S484" s="141">
        <f>[3]Biodiesel!$AD29</f>
        <v>69.774503143696037</v>
      </c>
      <c r="T484" s="142">
        <f t="shared" si="433"/>
        <v>28.783836279085168</v>
      </c>
      <c r="U484" s="142">
        <f t="shared" si="433"/>
        <v>37.592394114921156</v>
      </c>
      <c r="V484" s="141">
        <f>V483+AVERAGE(W473,W461,W449,W437,W425)</f>
        <v>13.561759567175784</v>
      </c>
      <c r="W484" s="143">
        <f>V484-V483</f>
        <v>-3.3468880592283163</v>
      </c>
      <c r="X484" s="143">
        <f>T484+U484</f>
        <v>66.376230394006328</v>
      </c>
      <c r="Y484" s="114">
        <f>X484/AVERAGE(X472,X460,X448,X436,X424)-1</f>
        <v>-0.28764762884998996</v>
      </c>
      <c r="Z484" s="102">
        <f>V484/(X485/30)</f>
        <v>5.3609191261239948</v>
      </c>
      <c r="AC484" s="54" t="e">
        <f t="shared" si="410"/>
        <v>#DIV/0!</v>
      </c>
      <c r="AD484" s="54">
        <f t="shared" si="411"/>
        <v>-1.9630225739108997E-4</v>
      </c>
      <c r="AE484" s="54">
        <f t="shared" si="412"/>
        <v>7.6428980470928359E-2</v>
      </c>
      <c r="AF484" s="54">
        <f>(2204.622/300)/Q484</f>
        <v>0.99681274270504916</v>
      </c>
      <c r="AH484" s="115">
        <f>AK484+F484</f>
        <v>318.88936800760098</v>
      </c>
      <c r="AI484" s="116">
        <f>AH484/30</f>
        <v>10.629645600253365</v>
      </c>
      <c r="AJ484" s="109">
        <f>AI484/AVERAGE(AI472,AI460,AI448,AI436,AI424)-1</f>
        <v>-0.19451209831427951</v>
      </c>
      <c r="AK484" s="117">
        <f>SUM(C484:E484,G484)</f>
        <v>24.372389279839624</v>
      </c>
      <c r="AL484" s="116">
        <f>AK484/30</f>
        <v>0.81241297599465412</v>
      </c>
      <c r="AM484" s="109">
        <f>AL484/AVERAGE(AL472,AL460,AL448,AL436,AL424)-1</f>
        <v>-0.35422405505687771</v>
      </c>
      <c r="AN484" s="117">
        <f>SUM(H484:M484)</f>
        <v>127.28671339419859</v>
      </c>
      <c r="AO484" s="114">
        <f>F484/P484</f>
        <v>0.57255113899842525</v>
      </c>
      <c r="AP484" s="114">
        <f>SUM(B484:G484)/P484</f>
        <v>0.71203330561573075</v>
      </c>
      <c r="AQ484" s="114">
        <f>SUM(H484:M484)/P484</f>
        <v>0.24744974991944316</v>
      </c>
      <c r="AR484" s="72">
        <f t="shared" si="375"/>
        <v>848.9231215816352</v>
      </c>
      <c r="AS484" s="117">
        <f t="shared" si="378"/>
        <v>377.29910064058242</v>
      </c>
      <c r="AT484" s="118">
        <f t="shared" si="384"/>
        <v>0.76249968420648095</v>
      </c>
      <c r="AX484" s="119">
        <f>S484/31</f>
        <v>2.2507904239901948</v>
      </c>
      <c r="AY484" s="109">
        <f>AX484/AVERAGE(AX472,AX460,AX448,AX436,AX424)-1</f>
        <v>-0.2774032310881146</v>
      </c>
      <c r="AZ484" s="120">
        <f>AX484-AX472</f>
        <v>-4.2326638682991025E-2</v>
      </c>
      <c r="BA484" s="116">
        <f>F484/30</f>
        <v>9.8172326242587111</v>
      </c>
      <c r="BB484" s="109">
        <f>BA484/AVERAGE(BA472,BA460,BA448,BA436,BA424)-1</f>
        <v>-0.1776821392478789</v>
      </c>
      <c r="BC484" s="120">
        <f>BA484-BA472</f>
        <v>1.6577521575191767E-2</v>
      </c>
      <c r="BD484" s="120">
        <f>AH484/X484</f>
        <v>4.8042705365262233</v>
      </c>
      <c r="BE484" s="120">
        <f>F484/S484</f>
        <v>4.2209828154737679</v>
      </c>
      <c r="BF484" s="121"/>
      <c r="BG484" s="121" t="e">
        <f>AVERAGE(BF482:BF484)</f>
        <v>#DIV/0!</v>
      </c>
      <c r="BH484" s="120">
        <f>C484/S484</f>
        <v>0.34930222619638407</v>
      </c>
      <c r="BI484" s="120">
        <f>B484/S484</f>
        <v>0.67899339362652056</v>
      </c>
      <c r="BJ484" s="120">
        <f>SUM(L484:M484)*'[12]Yellow Grease Complex'!$BH$119/S484</f>
        <v>0</v>
      </c>
      <c r="BK484" s="120">
        <f>SUM(L484:M484)*'[12]Yellow Grease Complex'!$BH$120/S484</f>
        <v>0</v>
      </c>
      <c r="BL484" s="120">
        <f t="shared" si="403"/>
        <v>9.800568413064252E-2</v>
      </c>
      <c r="BM484" s="120">
        <f t="shared" si="404"/>
        <v>0.33915093642055633</v>
      </c>
      <c r="BN484" s="4">
        <f t="shared" si="432"/>
        <v>-15.964197223267888</v>
      </c>
      <c r="BO484" s="109">
        <f t="shared" si="390"/>
        <v>9.2101403367034498E-2</v>
      </c>
      <c r="BP484" s="109">
        <f t="shared" si="390"/>
        <v>4.7380763250271081E-2</v>
      </c>
      <c r="BQ484" s="109">
        <f t="shared" si="391"/>
        <v>0.57255113899842525</v>
      </c>
      <c r="BR484" s="109">
        <f t="shared" si="402"/>
        <v>1.6475024005331483E-2</v>
      </c>
      <c r="BS484" s="109">
        <f t="shared" si="402"/>
        <v>4.2883253146596086E-2</v>
      </c>
      <c r="BT484" s="109">
        <f t="shared" si="402"/>
        <v>1.5879033618270619E-2</v>
      </c>
      <c r="BU484" s="109" cm="1">
        <f t="array" ref="BU484">SUM(K484:M484/$P484)</f>
        <v>0.17221243914924494</v>
      </c>
    </row>
    <row r="485" spans="1:73">
      <c r="A485" s="30">
        <v>50740</v>
      </c>
      <c r="B485" s="132">
        <f t="shared" si="392"/>
        <v>57.512583463708395</v>
      </c>
      <c r="C485" s="132">
        <f t="shared" si="428"/>
        <v>27.286712148061426</v>
      </c>
      <c r="D485" s="132">
        <f t="shared" si="430"/>
        <v>0</v>
      </c>
      <c r="E485" s="132">
        <f t="shared" si="430"/>
        <v>0</v>
      </c>
      <c r="F485" s="132">
        <f t="shared" si="376"/>
        <v>325.4712658580346</v>
      </c>
      <c r="G485" s="132">
        <f t="shared" si="429"/>
        <v>0</v>
      </c>
      <c r="H485" s="132">
        <f t="shared" si="431"/>
        <v>7.8821121827682443</v>
      </c>
      <c r="I485" s="132">
        <f t="shared" si="395"/>
        <v>29.471412422166047</v>
      </c>
      <c r="J485" s="132">
        <f t="shared" si="405"/>
        <v>8.516461629783171</v>
      </c>
      <c r="K485" s="132">
        <f t="shared" si="426"/>
        <v>13.10461372557641</v>
      </c>
      <c r="L485" s="132">
        <f t="shared" si="397"/>
        <v>9.4898715698333849</v>
      </c>
      <c r="M485" s="132">
        <f t="shared" si="435"/>
        <v>83.831030392219859</v>
      </c>
      <c r="N485" s="132">
        <v>15</v>
      </c>
      <c r="O485" s="132">
        <f t="shared" si="398"/>
        <v>16.890933421234578</v>
      </c>
      <c r="P485" s="132">
        <f t="shared" si="386"/>
        <v>594.45699681338613</v>
      </c>
      <c r="Q485" s="144">
        <f t="shared" si="382"/>
        <v>6.8408885276016198</v>
      </c>
      <c r="R485" s="135">
        <f t="shared" si="434"/>
        <v>1208.4444444444398</v>
      </c>
      <c r="S485" s="141">
        <f>[3]Biodiesel!$AD30</f>
        <v>86.897629513311145</v>
      </c>
      <c r="T485" s="142">
        <f t="shared" si="433"/>
        <v>33.132328205738204</v>
      </c>
      <c r="U485" s="142">
        <f t="shared" si="433"/>
        <v>42.760028579250779</v>
      </c>
      <c r="V485" s="141">
        <f>V484+AVERAGE(W474,W462,W450,W438,W426)</f>
        <v>10.185017443613354</v>
      </c>
      <c r="W485" s="143">
        <f>V485-V484</f>
        <v>-3.3767421235624298</v>
      </c>
      <c r="X485" s="143">
        <f>T485+U485</f>
        <v>75.892356784988976</v>
      </c>
      <c r="Y485" s="114">
        <f>X485/AVERAGE(X473,X461,X449,X437,X425)-1</f>
        <v>-0.29504159863906976</v>
      </c>
      <c r="Z485" s="65"/>
      <c r="AC485" s="54" t="e">
        <f t="shared" si="410"/>
        <v>#DIV/0!</v>
      </c>
      <c r="AD485" s="54">
        <f t="shared" si="411"/>
        <v>-1.9275776051852489E-4</v>
      </c>
      <c r="AE485" s="54">
        <f t="shared" si="412"/>
        <v>7.7352501854939998E-2</v>
      </c>
      <c r="AF485" s="54">
        <f>(2204.622/300)/Q485</f>
        <v>1.0742376476899602</v>
      </c>
      <c r="AH485" s="115">
        <f>AK485+F485</f>
        <v>352.75797800609604</v>
      </c>
      <c r="AI485" s="116">
        <f>AH485/30</f>
        <v>11.758599266869869</v>
      </c>
      <c r="AJ485" s="109">
        <f>AI485/AVERAGE(AI473,AI461,AI449,AI437,AI425)-1</f>
        <v>-0.19426495270916044</v>
      </c>
      <c r="AK485" s="117">
        <f>SUM(C485:E485,G485)</f>
        <v>27.286712148061426</v>
      </c>
      <c r="AL485" s="116">
        <f>AK485/30</f>
        <v>0.90955707160204757</v>
      </c>
      <c r="AM485" s="109">
        <f>AL485/AVERAGE(AL473,AL461,AL449,AL437,AL425)-1</f>
        <v>-0.35494744431920366</v>
      </c>
      <c r="AN485" s="117">
        <f>SUM(H485:M485)</f>
        <v>152.29550192234711</v>
      </c>
      <c r="AO485" s="114">
        <f>F485/P485</f>
        <v>0.54751019435003401</v>
      </c>
      <c r="AP485" s="114">
        <f>SUM(B485:G485)/P485</f>
        <v>0.69016020278855916</v>
      </c>
      <c r="AQ485" s="114">
        <f>SUM(H485:M485)/P485</f>
        <v>0.25619263081893912</v>
      </c>
      <c r="AR485" s="72">
        <f>S485/(A486-A485)*365</f>
        <v>1023.1495087857602</v>
      </c>
      <c r="AS485" s="117">
        <f>R485-AR485</f>
        <v>185.29493565867961</v>
      </c>
      <c r="AT485" s="118">
        <f t="shared" si="384"/>
        <v>0.76251004508136588</v>
      </c>
      <c r="AX485" s="119">
        <f>S485/31</f>
        <v>2.8031493391390692</v>
      </c>
      <c r="AY485" s="109">
        <f>AX485/AVERAGE(AX473,AX461,AX449,AX437,AX425)-1</f>
        <v>-0.27874963212270176</v>
      </c>
      <c r="AZ485" s="120">
        <f>AX485-AX473</f>
        <v>-9.8637212118120932E-2</v>
      </c>
      <c r="BA485" s="116">
        <f>F485/30</f>
        <v>10.84904219526782</v>
      </c>
      <c r="BB485" s="109">
        <f>BA485/AVERAGE(BA473,BA461,BA449,BA437,BA425)-1</f>
        <v>-0.17707913957944976</v>
      </c>
      <c r="BC485" s="120">
        <f>BA485-BA473</f>
        <v>-0.15395861099359998</v>
      </c>
      <c r="BD485" s="120">
        <f>AH485/X485</f>
        <v>4.648135766892791</v>
      </c>
      <c r="BE485" s="120">
        <f>F485/S485</f>
        <v>3.7454562072740809</v>
      </c>
      <c r="BF485" s="121"/>
      <c r="BG485" s="121" t="e">
        <f>AVERAGE(BF483:BF485)</f>
        <v>#DIV/0!</v>
      </c>
      <c r="BH485" s="120">
        <f>C485/S485</f>
        <v>0.31400985620535937</v>
      </c>
      <c r="BI485" s="120">
        <f>B485/S485</f>
        <v>0.66184294998402127</v>
      </c>
      <c r="BJ485" s="120">
        <f>SUM(L485:M485)*'[12]Yellow Grease Complex'!$BH$119/S485</f>
        <v>0</v>
      </c>
      <c r="BK485" s="120">
        <f>SUM(L485:M485)*'[12]Yellow Grease Complex'!$BH$120/S485</f>
        <v>0</v>
      </c>
      <c r="BL485" s="120">
        <f t="shared" si="403"/>
        <v>5.6772125409527183E-2</v>
      </c>
      <c r="BM485" s="120">
        <f t="shared" si="404"/>
        <v>0.42586508765518544</v>
      </c>
      <c r="BO485" s="109">
        <f t="shared" si="390"/>
        <v>9.6748097460383556E-2</v>
      </c>
      <c r="BP485" s="109">
        <f t="shared" si="390"/>
        <v>4.5901910978141551E-2</v>
      </c>
      <c r="BQ485" s="109">
        <f t="shared" si="391"/>
        <v>0.54751019435003401</v>
      </c>
      <c r="BR485" s="109">
        <f t="shared" si="402"/>
        <v>1.3259347984834339E-2</v>
      </c>
      <c r="BS485" s="109">
        <f t="shared" si="402"/>
        <v>4.9577030096624147E-2</v>
      </c>
      <c r="BT485" s="109">
        <f t="shared" si="402"/>
        <v>1.4326455362517478E-2</v>
      </c>
      <c r="BU485" s="109" cm="1">
        <f t="array" ref="BU485">SUM(K485:M485/$P485)</f>
        <v>0.17902979737496319</v>
      </c>
    </row>
    <row r="486" spans="1:73">
      <c r="A486" s="30">
        <v>50771</v>
      </c>
      <c r="B486" s="132">
        <f t="shared" si="392"/>
        <v>37.934482708296237</v>
      </c>
      <c r="C486" s="132">
        <f t="shared" si="428"/>
        <v>23.790530802973127</v>
      </c>
      <c r="D486" s="132">
        <f t="shared" si="430"/>
        <v>0</v>
      </c>
      <c r="E486" s="132">
        <f t="shared" si="430"/>
        <v>0</v>
      </c>
      <c r="F486" s="132">
        <f t="shared" si="376"/>
        <v>256.43104327629669</v>
      </c>
      <c r="G486" s="132">
        <f t="shared" si="429"/>
        <v>0</v>
      </c>
      <c r="H486" s="132">
        <f t="shared" si="431"/>
        <v>8.3628752107913229</v>
      </c>
      <c r="I486" s="132">
        <f t="shared" si="395"/>
        <v>22.828175762729355</v>
      </c>
      <c r="J486" s="132">
        <f t="shared" si="405"/>
        <v>3.0432268219219436</v>
      </c>
      <c r="K486" s="132">
        <f t="shared" si="426"/>
        <v>5.1932114622280086</v>
      </c>
      <c r="L486" s="132">
        <f t="shared" si="397"/>
        <v>5.5688819345746499</v>
      </c>
      <c r="M486" s="132">
        <f t="shared" si="435"/>
        <v>53.384833255263196</v>
      </c>
      <c r="N486" s="132">
        <v>16</v>
      </c>
      <c r="O486" s="132">
        <f t="shared" si="398"/>
        <v>5.4430031594212958</v>
      </c>
      <c r="P486" s="132">
        <f t="shared" si="386"/>
        <v>437.98026439449586</v>
      </c>
      <c r="Q486" s="144">
        <f t="shared" ref="Q486:Q549" si="436">AVERAGE(Q462/$Q$639,Q474/$Q$640,Q426/$Q$636,Q438/$Q$637,Q450/$Q$638)*$Q$645*0.9775</f>
        <v>8.1706267564370076</v>
      </c>
      <c r="R486" s="135">
        <f t="shared" si="434"/>
        <v>1190.666666666662</v>
      </c>
      <c r="S486" s="141">
        <f>[3]Biodiesel!$AE19</f>
        <v>53.604243279066068</v>
      </c>
      <c r="T486" s="123"/>
      <c r="U486" s="123"/>
      <c r="V486" s="122"/>
      <c r="W486" s="117"/>
      <c r="X486" s="117"/>
      <c r="Y486" s="114"/>
      <c r="Z486" s="65"/>
      <c r="AC486" s="54" t="e">
        <f t="shared" si="410"/>
        <v>#DIV/0!</v>
      </c>
      <c r="AD486" s="54">
        <f t="shared" si="411"/>
        <v>2.3715127715790985E-3</v>
      </c>
      <c r="AE486" s="54" t="e">
        <f t="shared" si="412"/>
        <v>#DIV/0!</v>
      </c>
      <c r="AF486" s="54"/>
      <c r="AH486" s="115"/>
      <c r="AI486" s="116"/>
      <c r="AJ486" s="109"/>
      <c r="AK486" s="117"/>
      <c r="AL486" s="116"/>
      <c r="AM486" s="109"/>
      <c r="AN486" s="117"/>
      <c r="AO486" s="114"/>
      <c r="AP486" s="114"/>
      <c r="AQ486" s="114"/>
      <c r="AR486" s="146"/>
      <c r="AS486" s="117"/>
      <c r="AT486" s="118"/>
      <c r="AX486" s="119"/>
      <c r="AY486" s="109"/>
      <c r="AZ486" s="120"/>
      <c r="BA486" s="116"/>
      <c r="BB486" s="109"/>
      <c r="BC486" s="120"/>
      <c r="BD486" s="120"/>
      <c r="BE486" s="120"/>
      <c r="BF486" s="121"/>
      <c r="BG486" s="121"/>
      <c r="BH486" s="120"/>
      <c r="BI486" s="120"/>
      <c r="BJ486" s="120"/>
      <c r="BK486" s="42">
        <f>SUM(L486:M486)*'[12]Yellow Grease Complex'!$BH$120/S486</f>
        <v>0</v>
      </c>
      <c r="BL486" s="120">
        <f t="shared" si="403"/>
        <v>8.5812077677820939E-2</v>
      </c>
      <c r="BM486" s="120">
        <f t="shared" si="404"/>
        <v>0.34179878253028168</v>
      </c>
      <c r="BO486" s="109">
        <f t="shared" si="390"/>
        <v>8.6612310627147429E-2</v>
      </c>
      <c r="BP486" s="109">
        <f t="shared" si="390"/>
        <v>5.4318727890315652E-2</v>
      </c>
      <c r="BQ486" s="109">
        <f t="shared" si="391"/>
        <v>0.58548538398370642</v>
      </c>
      <c r="BR486" s="109">
        <f t="shared" si="402"/>
        <v>1.9094182753537834E-2</v>
      </c>
      <c r="BS486" s="109">
        <f t="shared" si="402"/>
        <v>5.212147125918818E-2</v>
      </c>
      <c r="BT486" s="109">
        <f t="shared" si="402"/>
        <v>6.9483195233218551E-3</v>
      </c>
      <c r="BU486" s="109" cm="1">
        <f t="array" ref="BU486">SUM(K486:M486/$P486)</f>
        <v>0.14646076973524927</v>
      </c>
    </row>
    <row r="487" spans="1:73">
      <c r="A487" s="30">
        <v>50802</v>
      </c>
      <c r="B487" s="132">
        <f t="shared" si="392"/>
        <v>31.319998342834239</v>
      </c>
      <c r="C487" s="132">
        <f t="shared" si="428"/>
        <v>19.168346973533705</v>
      </c>
      <c r="D487" s="132">
        <f t="shared" si="430"/>
        <v>0</v>
      </c>
      <c r="E487" s="132">
        <f t="shared" si="430"/>
        <v>0</v>
      </c>
      <c r="F487" s="132">
        <f t="shared" ref="F487:F550" si="437">P487-SUM(G487:O487,B487:E487)</f>
        <v>196.54093977612322</v>
      </c>
      <c r="G487" s="132">
        <f t="shared" si="429"/>
        <v>0</v>
      </c>
      <c r="H487" s="132">
        <f t="shared" si="431"/>
        <v>5.2722056475321812</v>
      </c>
      <c r="I487" s="132">
        <f t="shared" si="395"/>
        <v>15.517629754408867</v>
      </c>
      <c r="J487" s="132">
        <f t="shared" si="405"/>
        <v>3.8958595463780687</v>
      </c>
      <c r="K487" s="132">
        <f t="shared" si="426"/>
        <v>5.7941214222843547</v>
      </c>
      <c r="L487" s="132">
        <f t="shared" si="397"/>
        <v>5.1977445528623152</v>
      </c>
      <c r="M487" s="132">
        <f t="shared" si="435"/>
        <v>54.007964763785523</v>
      </c>
      <c r="N487" s="132">
        <v>17</v>
      </c>
      <c r="O487" s="132">
        <f t="shared" si="398"/>
        <v>6.8141211985080128</v>
      </c>
      <c r="P487" s="132">
        <f t="shared" si="386"/>
        <v>360.52893197825051</v>
      </c>
      <c r="Q487" s="144">
        <f t="shared" si="436"/>
        <v>7.9411837998066126</v>
      </c>
      <c r="R487" s="135">
        <f t="shared" si="434"/>
        <v>1172.8888888888841</v>
      </c>
      <c r="S487" s="141">
        <f>[3]Biodiesel!$AE20</f>
        <v>45.399897681127882</v>
      </c>
      <c r="Z487" s="65"/>
      <c r="AC487" s="54" t="e">
        <f t="shared" si="410"/>
        <v>#DIV/0!</v>
      </c>
      <c r="AD487" s="54">
        <f t="shared" si="411"/>
        <v>2.3738541840701011E-3</v>
      </c>
      <c r="AE487" s="54" t="e">
        <f t="shared" si="412"/>
        <v>#DIV/0!</v>
      </c>
      <c r="AI487" s="66"/>
      <c r="BK487" s="42">
        <f>SUM(L487:M487)*'[12]Yellow Grease Complex'!$BH$120/S487</f>
        <v>0</v>
      </c>
      <c r="BL487" s="120">
        <f t="shared" si="403"/>
        <v>7.9546071318394349E-2</v>
      </c>
      <c r="BM487" s="120">
        <f t="shared" si="404"/>
        <v>0.34941535316849298</v>
      </c>
      <c r="BO487" s="109">
        <f t="shared" si="390"/>
        <v>8.6872357707823755E-2</v>
      </c>
      <c r="BP487" s="109">
        <f t="shared" si="390"/>
        <v>5.3167291923994789E-2</v>
      </c>
      <c r="BQ487" s="109">
        <f t="shared" si="391"/>
        <v>0.54514609603641984</v>
      </c>
      <c r="BR487" s="109">
        <f t="shared" si="402"/>
        <v>1.4623529985799407E-2</v>
      </c>
      <c r="BS487" s="109">
        <f t="shared" si="402"/>
        <v>4.3041288446012967E-2</v>
      </c>
      <c r="BT487" s="109">
        <f t="shared" si="402"/>
        <v>1.0805955363973654E-2</v>
      </c>
      <c r="BU487" s="109" cm="1">
        <f t="array" ref="BU487">SUM(K487:M487/$P487)</f>
        <v>0.18029019302909485</v>
      </c>
    </row>
    <row r="488" spans="1:73">
      <c r="A488" s="30">
        <v>50830</v>
      </c>
      <c r="B488" s="132">
        <f t="shared" si="392"/>
        <v>52.280826575749295</v>
      </c>
      <c r="C488" s="132">
        <f t="shared" si="428"/>
        <v>20.282675730144391</v>
      </c>
      <c r="D488" s="132">
        <f t="shared" si="430"/>
        <v>0</v>
      </c>
      <c r="E488" s="132">
        <f t="shared" si="430"/>
        <v>0</v>
      </c>
      <c r="F488" s="132">
        <f t="shared" si="437"/>
        <v>209.67559158546595</v>
      </c>
      <c r="G488" s="132">
        <f t="shared" si="429"/>
        <v>0</v>
      </c>
      <c r="H488" s="132">
        <f t="shared" si="431"/>
        <v>6.4888202058296782</v>
      </c>
      <c r="I488" s="132">
        <f t="shared" si="395"/>
        <v>18.2232064198625</v>
      </c>
      <c r="J488" s="132">
        <f t="shared" si="405"/>
        <v>4.1485998379275397</v>
      </c>
      <c r="K488" s="132">
        <f t="shared" si="426"/>
        <v>6.8199549228855139</v>
      </c>
      <c r="L488" s="132">
        <f t="shared" si="397"/>
        <v>4.5976950908870897</v>
      </c>
      <c r="M488" s="132">
        <f t="shared" si="435"/>
        <v>56.397628051157618</v>
      </c>
      <c r="N488" s="132">
        <v>18</v>
      </c>
      <c r="O488" s="132">
        <f t="shared" si="398"/>
        <v>2.0642322518000866</v>
      </c>
      <c r="P488" s="132">
        <f t="shared" si="386"/>
        <v>398.97923067170967</v>
      </c>
      <c r="Q488" s="144">
        <f t="shared" si="436"/>
        <v>7.6501064401102781</v>
      </c>
      <c r="R488" s="135">
        <f t="shared" si="434"/>
        <v>1155.1111111111063</v>
      </c>
      <c r="S488" s="141">
        <f>[3]Biodiesel!$AE21</f>
        <v>52.15342215107249</v>
      </c>
      <c r="Z488" s="65"/>
      <c r="AC488" s="54" t="e">
        <f t="shared" si="410"/>
        <v>#DIV/0!</v>
      </c>
      <c r="AD488" s="54">
        <f t="shared" si="411"/>
        <v>2.3773250220171516E-3</v>
      </c>
      <c r="AE488" s="54" t="e">
        <f t="shared" si="412"/>
        <v>#DIV/0!</v>
      </c>
      <c r="AI488" s="66"/>
      <c r="BK488" s="42">
        <f>SUM(L488:M488)*'[12]Yellow Grease Complex'!$BH$120/S488</f>
        <v>0</v>
      </c>
      <c r="BL488" s="120">
        <f t="shared" si="403"/>
        <v>8.6473524457281001E-2</v>
      </c>
      <c r="BM488" s="120">
        <f t="shared" si="404"/>
        <v>0.30240123597029056</v>
      </c>
      <c r="BO488" s="109">
        <f t="shared" si="390"/>
        <v>0.13103646144119041</v>
      </c>
      <c r="BP488" s="109">
        <f t="shared" si="390"/>
        <v>5.0836419971027252E-2</v>
      </c>
      <c r="BQ488" s="109">
        <f t="shared" si="391"/>
        <v>0.52553009145980434</v>
      </c>
      <c r="BR488" s="109">
        <f t="shared" si="402"/>
        <v>1.6263553856939599E-2</v>
      </c>
      <c r="BS488" s="109">
        <f t="shared" si="402"/>
        <v>4.5674574060365111E-2</v>
      </c>
      <c r="BT488" s="109">
        <f t="shared" si="402"/>
        <v>1.039803458175775E-2</v>
      </c>
      <c r="BU488" s="109" cm="1">
        <f t="array" ref="BU488">SUM(K488:M488/$P488)</f>
        <v>0.16997195054679518</v>
      </c>
    </row>
    <row r="489" spans="1:73">
      <c r="A489" s="30">
        <v>50861</v>
      </c>
      <c r="B489" s="132">
        <f t="shared" si="392"/>
        <v>44.155703968982749</v>
      </c>
      <c r="C489" s="132">
        <f t="shared" si="428"/>
        <v>23.540438774256799</v>
      </c>
      <c r="D489" s="132">
        <f t="shared" si="430"/>
        <v>0</v>
      </c>
      <c r="E489" s="132">
        <f t="shared" si="430"/>
        <v>0</v>
      </c>
      <c r="F489" s="132">
        <f t="shared" si="437"/>
        <v>247.38487195350501</v>
      </c>
      <c r="G489" s="132">
        <f t="shared" si="429"/>
        <v>0</v>
      </c>
      <c r="H489" s="132">
        <f t="shared" si="431"/>
        <v>6.5516594656294158</v>
      </c>
      <c r="I489" s="132">
        <f t="shared" si="395"/>
        <v>17.247611475882287</v>
      </c>
      <c r="J489" s="132">
        <f t="shared" si="405"/>
        <v>4.9320623574961715</v>
      </c>
      <c r="K489" s="132">
        <f t="shared" si="426"/>
        <v>7.8357306058240743</v>
      </c>
      <c r="L489" s="132">
        <f t="shared" si="397"/>
        <v>4.9720977974622285</v>
      </c>
      <c r="M489" s="132">
        <f t="shared" si="435"/>
        <v>61.456354402557849</v>
      </c>
      <c r="N489" s="132">
        <v>19</v>
      </c>
      <c r="O489" s="132">
        <f t="shared" si="398"/>
        <v>2.2708290110107967</v>
      </c>
      <c r="P489" s="132">
        <f t="shared" si="386"/>
        <v>439.34735981260735</v>
      </c>
      <c r="Q489" s="144">
        <f t="shared" si="436"/>
        <v>7.7030483214093932</v>
      </c>
      <c r="R489" s="135">
        <f t="shared" si="434"/>
        <v>1137.3333333333285</v>
      </c>
      <c r="S489" s="141">
        <f>[3]Biodiesel!$AE22</f>
        <v>57.035519119296126</v>
      </c>
      <c r="Z489" s="65"/>
      <c r="AC489" s="54" t="e">
        <f t="shared" si="410"/>
        <v>#DIV/0!</v>
      </c>
      <c r="AD489" s="54">
        <f t="shared" si="411"/>
        <v>2.3704605771757148E-3</v>
      </c>
      <c r="AE489" s="54" t="e">
        <f t="shared" si="412"/>
        <v>#DIV/0!</v>
      </c>
      <c r="AI489" s="66"/>
      <c r="BK489" s="42">
        <f>SUM(L489:M489)*'[12]Yellow Grease Complex'!$BH$120/S489</f>
        <v>0</v>
      </c>
      <c r="BL489" s="120">
        <f t="shared" si="403"/>
        <v>0.10749393788205563</v>
      </c>
      <c r="BM489" s="120">
        <f t="shared" si="404"/>
        <v>0.28225936906442378</v>
      </c>
      <c r="BO489" s="109">
        <f t="shared" si="390"/>
        <v>0.10050294597836268</v>
      </c>
      <c r="BP489" s="109">
        <f t="shared" si="390"/>
        <v>5.3580471689410825E-2</v>
      </c>
      <c r="BQ489" s="109">
        <f t="shared" si="391"/>
        <v>0.56307353720987618</v>
      </c>
      <c r="BR489" s="109">
        <f t="shared" si="402"/>
        <v>1.4912254095310514E-2</v>
      </c>
      <c r="BS489" s="109">
        <f t="shared" si="402"/>
        <v>3.9257346358559715E-2</v>
      </c>
      <c r="BT489" s="109">
        <f t="shared" si="402"/>
        <v>1.1225883682560013E-2</v>
      </c>
      <c r="BU489" s="109" cm="1">
        <f t="array" ref="BU489">SUM(K489:M489/$P489)</f>
        <v>0.16903295569482807</v>
      </c>
    </row>
    <row r="490" spans="1:73">
      <c r="A490" s="30">
        <v>50891</v>
      </c>
      <c r="B490" s="132">
        <f t="shared" si="392"/>
        <v>41.988983297396736</v>
      </c>
      <c r="C490" s="132">
        <f t="shared" si="428"/>
        <v>23.616633566218091</v>
      </c>
      <c r="D490" s="132">
        <f t="shared" si="430"/>
        <v>0</v>
      </c>
      <c r="E490" s="132">
        <f t="shared" si="430"/>
        <v>0</v>
      </c>
      <c r="F490" s="132">
        <f t="shared" si="437"/>
        <v>273.54156418592794</v>
      </c>
      <c r="G490" s="132">
        <f t="shared" si="429"/>
        <v>0</v>
      </c>
      <c r="H490" s="132">
        <f t="shared" si="431"/>
        <v>5.2997615952113595</v>
      </c>
      <c r="I490" s="132">
        <f t="shared" si="395"/>
        <v>17.35545014231019</v>
      </c>
      <c r="J490" s="132">
        <f t="shared" si="405"/>
        <v>6.6095438592395972</v>
      </c>
      <c r="K490" s="132">
        <f t="shared" si="426"/>
        <v>8.315994239421725</v>
      </c>
      <c r="L490" s="132">
        <f t="shared" si="397"/>
        <v>5.4174936614738609</v>
      </c>
      <c r="M490" s="132">
        <f t="shared" si="435"/>
        <v>62.460030256320529</v>
      </c>
      <c r="N490" s="132">
        <v>20</v>
      </c>
      <c r="O490" s="132">
        <f t="shared" si="398"/>
        <v>2.8162856494770958</v>
      </c>
      <c r="P490" s="132">
        <f t="shared" si="386"/>
        <v>467.42174045299714</v>
      </c>
      <c r="Q490" s="144">
        <f t="shared" si="436"/>
        <v>7.601886696422846</v>
      </c>
      <c r="R490" s="135">
        <f t="shared" si="434"/>
        <v>1119.5555555555507</v>
      </c>
      <c r="S490" s="141">
        <f>[3]Biodiesel!$AE23</f>
        <v>61.487596319075337</v>
      </c>
      <c r="Z490" s="65"/>
      <c r="AC490" s="54" t="e">
        <f t="shared" si="410"/>
        <v>#DIV/0!</v>
      </c>
      <c r="AD490" s="54">
        <f t="shared" si="411"/>
        <v>2.3752769794520567E-3</v>
      </c>
      <c r="AE490" s="54" t="e">
        <f t="shared" si="412"/>
        <v>#DIV/0!</v>
      </c>
      <c r="AI490" s="66"/>
      <c r="BK490" s="42">
        <f>SUM(L490:M490)*'[12]Yellow Grease Complex'!$BH$120/S490</f>
        <v>0</v>
      </c>
      <c r="BL490" s="120">
        <f t="shared" si="403"/>
        <v>7.1750735288239414E-2</v>
      </c>
      <c r="BM490" s="120">
        <f t="shared" si="404"/>
        <v>0.30825699191623213</v>
      </c>
      <c r="BO490" s="109">
        <f t="shared" si="390"/>
        <v>8.9831044779182773E-2</v>
      </c>
      <c r="BP490" s="109">
        <f t="shared" si="390"/>
        <v>5.0525321187093832E-2</v>
      </c>
      <c r="BQ490" s="109">
        <f t="shared" si="391"/>
        <v>0.58521361013466733</v>
      </c>
      <c r="BR490" s="109">
        <f t="shared" si="402"/>
        <v>1.1338286469249692E-2</v>
      </c>
      <c r="BS490" s="109">
        <f t="shared" si="402"/>
        <v>3.7130173118371274E-2</v>
      </c>
      <c r="BT490" s="109">
        <f t="shared" si="402"/>
        <v>1.4140428840203332E-2</v>
      </c>
      <c r="BU490" s="109" cm="1">
        <f t="array" ref="BU490">SUM(K490:M490/$P490)</f>
        <v>0.1630080750702223</v>
      </c>
    </row>
    <row r="491" spans="1:73">
      <c r="A491" s="30">
        <v>50922</v>
      </c>
      <c r="B491" s="132">
        <f t="shared" si="392"/>
        <v>58.072476114379697</v>
      </c>
      <c r="C491" s="132">
        <f t="shared" si="428"/>
        <v>24.592269627290616</v>
      </c>
      <c r="D491" s="132">
        <f t="shared" si="430"/>
        <v>1.3666616323706889E-2</v>
      </c>
      <c r="E491" s="132">
        <f t="shared" si="430"/>
        <v>0</v>
      </c>
      <c r="F491" s="132">
        <f t="shared" si="437"/>
        <v>247.60843209448524</v>
      </c>
      <c r="G491" s="132">
        <f t="shared" si="429"/>
        <v>0</v>
      </c>
      <c r="H491" s="132">
        <f t="shared" si="431"/>
        <v>5.4905319211321935</v>
      </c>
      <c r="I491" s="132">
        <f t="shared" si="395"/>
        <v>18.924353368839597</v>
      </c>
      <c r="J491" s="132">
        <f t="shared" si="405"/>
        <v>4.4048839269725288</v>
      </c>
      <c r="K491" s="132">
        <f t="shared" si="426"/>
        <v>9.4768678298267233</v>
      </c>
      <c r="L491" s="132">
        <f t="shared" si="397"/>
        <v>5.2840781851274476</v>
      </c>
      <c r="M491" s="132">
        <f t="shared" si="435"/>
        <v>65.459178890536563</v>
      </c>
      <c r="N491" s="132">
        <v>21</v>
      </c>
      <c r="O491" s="132">
        <f t="shared" si="398"/>
        <v>3.2764498096928052</v>
      </c>
      <c r="P491" s="132">
        <f t="shared" si="386"/>
        <v>463.60318838460711</v>
      </c>
      <c r="Q491" s="144">
        <f t="shared" si="436"/>
        <v>7.5515882370662037</v>
      </c>
      <c r="R491" s="135">
        <f t="shared" si="434"/>
        <v>1101.7777777777728</v>
      </c>
      <c r="S491" s="141">
        <f>[3]Biodiesel!$AE24</f>
        <v>61.391481345481466</v>
      </c>
      <c r="Z491" s="65"/>
      <c r="AC491" s="54" t="e">
        <f t="shared" si="410"/>
        <v>#DIV/0!</v>
      </c>
      <c r="AD491" s="54">
        <f t="shared" si="411"/>
        <v>2.3743591381546469E-3</v>
      </c>
      <c r="AE491" s="54" t="e">
        <f t="shared" si="412"/>
        <v>#DIV/0!</v>
      </c>
      <c r="AI491" s="66"/>
      <c r="BK491" s="42">
        <f>SUM(L491:M491)*'[12]Yellow Grease Complex'!$BH$120/S491</f>
        <v>0</v>
      </c>
      <c r="BL491" s="120">
        <f t="shared" si="403"/>
        <v>7.692981253090321E-2</v>
      </c>
      <c r="BM491" s="120">
        <f t="shared" si="404"/>
        <v>0.30967987004542308</v>
      </c>
      <c r="BO491" s="109">
        <f t="shared" si="390"/>
        <v>0.12526332339673757</v>
      </c>
      <c r="BP491" s="109">
        <f t="shared" si="390"/>
        <v>5.3045945850762284E-2</v>
      </c>
      <c r="BQ491" s="109">
        <f t="shared" si="391"/>
        <v>0.5340956194828157</v>
      </c>
      <c r="BR491" s="109">
        <f t="shared" si="402"/>
        <v>1.1843171183234455E-2</v>
      </c>
      <c r="BS491" s="109">
        <f t="shared" si="402"/>
        <v>4.0820153620556805E-2</v>
      </c>
      <c r="BT491" s="109">
        <f t="shared" si="402"/>
        <v>9.5014099068667732E-3</v>
      </c>
      <c r="BU491" s="109" cm="1">
        <f t="array" ref="BU491">SUM(K491:M491/$P491)</f>
        <v>0.17303618032699936</v>
      </c>
    </row>
    <row r="492" spans="1:73">
      <c r="A492" s="30">
        <v>50952</v>
      </c>
      <c r="B492" s="132">
        <f t="shared" si="392"/>
        <v>47.192668962510055</v>
      </c>
      <c r="C492" s="132">
        <f t="shared" si="428"/>
        <v>23.136049451284411</v>
      </c>
      <c r="D492" s="132">
        <f t="shared" si="430"/>
        <v>1.2471757784304829E-2</v>
      </c>
      <c r="E492" s="132">
        <f t="shared" si="430"/>
        <v>0</v>
      </c>
      <c r="F492" s="132">
        <f t="shared" si="437"/>
        <v>258.33491242902301</v>
      </c>
      <c r="G492" s="132">
        <f t="shared" si="429"/>
        <v>0</v>
      </c>
      <c r="H492" s="132">
        <f t="shared" si="431"/>
        <v>5.6110176396005427</v>
      </c>
      <c r="I492" s="132">
        <f t="shared" si="395"/>
        <v>19.313391531899509</v>
      </c>
      <c r="J492" s="132">
        <f t="shared" si="405"/>
        <v>4.7977790408754464</v>
      </c>
      <c r="K492" s="132">
        <f t="shared" si="426"/>
        <v>8.8391089666470339</v>
      </c>
      <c r="L492" s="132">
        <f t="shared" si="397"/>
        <v>4.8440794168883325</v>
      </c>
      <c r="M492" s="132">
        <f t="shared" si="435"/>
        <v>62.337585943965848</v>
      </c>
      <c r="N492" s="132">
        <v>22</v>
      </c>
      <c r="O492" s="132">
        <f t="shared" si="398"/>
        <v>4.6387553842091869</v>
      </c>
      <c r="P492" s="132">
        <f t="shared" si="386"/>
        <v>461.05782052468771</v>
      </c>
      <c r="Q492" s="144">
        <f t="shared" si="436"/>
        <v>7.392814757971645</v>
      </c>
      <c r="R492" s="135">
        <f t="shared" si="434"/>
        <v>1083.999999999995</v>
      </c>
      <c r="S492" s="141">
        <f>[3]Biodiesel!$AE25</f>
        <v>62.365666612643139</v>
      </c>
      <c r="Z492" s="65"/>
      <c r="AC492" s="54" t="e">
        <f t="shared" si="410"/>
        <v>#DIV/0!</v>
      </c>
      <c r="AD492" s="54">
        <f t="shared" si="411"/>
        <v>2.3762883234934584E-3</v>
      </c>
      <c r="AE492" s="54" t="e">
        <f t="shared" si="412"/>
        <v>#DIV/0!</v>
      </c>
      <c r="AI492" s="66"/>
      <c r="BK492" s="42">
        <f>SUM(L492:M492)*'[12]Yellow Grease Complex'!$BH$120/S492</f>
        <v>0</v>
      </c>
      <c r="BL492" s="120">
        <f t="shared" si="403"/>
        <v>8.560281236297787E-2</v>
      </c>
      <c r="BM492" s="120">
        <f t="shared" si="404"/>
        <v>0.32746762766197279</v>
      </c>
      <c r="BO492" s="109">
        <f t="shared" si="390"/>
        <v>0.10235737658414382</v>
      </c>
      <c r="BP492" s="109">
        <f t="shared" si="390"/>
        <v>5.0180364417103669E-2</v>
      </c>
      <c r="BQ492" s="109">
        <f t="shared" si="391"/>
        <v>0.56030914329798309</v>
      </c>
      <c r="BR492" s="109">
        <f t="shared" si="402"/>
        <v>1.2169878461697401E-2</v>
      </c>
      <c r="BS492" s="109">
        <f t="shared" si="402"/>
        <v>4.1889304707857913E-2</v>
      </c>
      <c r="BT492" s="109">
        <f t="shared" si="402"/>
        <v>1.0406024640066907E-2</v>
      </c>
      <c r="BU492" s="109" cm="1">
        <f t="array" ref="BU492">SUM(K492:M492/$P492)</f>
        <v>0.16488338543089656</v>
      </c>
    </row>
    <row r="493" spans="1:73">
      <c r="A493" s="30">
        <v>50983</v>
      </c>
      <c r="B493" s="132">
        <f t="shared" si="392"/>
        <v>54.001961179797661</v>
      </c>
      <c r="C493" s="132">
        <f t="shared" si="428"/>
        <v>22.868456985705343</v>
      </c>
      <c r="D493" s="132">
        <f t="shared" si="430"/>
        <v>1.2572607078814829E-2</v>
      </c>
      <c r="E493" s="132">
        <f t="shared" si="430"/>
        <v>0</v>
      </c>
      <c r="F493" s="132">
        <f t="shared" si="437"/>
        <v>248.79497699314783</v>
      </c>
      <c r="G493" s="132">
        <f t="shared" si="429"/>
        <v>0</v>
      </c>
      <c r="H493" s="132">
        <f t="shared" si="431"/>
        <v>6.9511130514794139</v>
      </c>
      <c r="I493" s="132">
        <f t="shared" si="395"/>
        <v>20.312553518736788</v>
      </c>
      <c r="J493" s="132">
        <f t="shared" si="405"/>
        <v>5.3098735893132396</v>
      </c>
      <c r="K493" s="132">
        <f t="shared" si="426"/>
        <v>9.3646004480473213</v>
      </c>
      <c r="L493" s="132">
        <f t="shared" si="397"/>
        <v>4.463349089404467</v>
      </c>
      <c r="M493" s="132">
        <f t="shared" si="435"/>
        <v>63.422686422271184</v>
      </c>
      <c r="N493" s="132">
        <v>23</v>
      </c>
      <c r="O493" s="132">
        <f t="shared" si="398"/>
        <v>6.6593215337432055</v>
      </c>
      <c r="P493" s="132">
        <f t="shared" si="386"/>
        <v>465.16146541872524</v>
      </c>
      <c r="Q493" s="144">
        <f t="shared" si="436"/>
        <v>7.4990729954226687</v>
      </c>
      <c r="R493" s="135">
        <f t="shared" si="434"/>
        <v>1066.2222222222172</v>
      </c>
      <c r="S493" s="141">
        <f>[3]Biodiesel!$AE26</f>
        <v>62.029195568926106</v>
      </c>
      <c r="Z493" s="65"/>
      <c r="AC493" s="54" t="e">
        <f t="shared" si="410"/>
        <v>#DIV/0!</v>
      </c>
      <c r="AD493" s="54">
        <f t="shared" si="411"/>
        <v>2.372260945328275E-3</v>
      </c>
      <c r="AE493" s="54" t="e">
        <f t="shared" si="412"/>
        <v>#DIV/0!</v>
      </c>
      <c r="AI493" s="66"/>
      <c r="BK493" s="42">
        <f>SUM(L493:M493)*'[12]Yellow Grease Complex'!$BH$120/S493</f>
        <v>0</v>
      </c>
      <c r="BL493" s="120">
        <f t="shared" si="403"/>
        <v>6.7443277591515791E-2</v>
      </c>
      <c r="BM493" s="120">
        <f t="shared" si="404"/>
        <v>0.32927131487171157</v>
      </c>
      <c r="BO493" s="109">
        <f t="shared" si="390"/>
        <v>0.11609293803214464</v>
      </c>
      <c r="BP493" s="109">
        <f t="shared" si="390"/>
        <v>4.916240635952035E-2</v>
      </c>
      <c r="BQ493" s="109">
        <f t="shared" si="391"/>
        <v>0.53485723880672187</v>
      </c>
      <c r="BR493" s="109">
        <f t="shared" si="402"/>
        <v>1.4943441295641758E-2</v>
      </c>
      <c r="BS493" s="109">
        <f t="shared" si="402"/>
        <v>4.3667747715198206E-2</v>
      </c>
      <c r="BT493" s="109">
        <f t="shared" si="402"/>
        <v>1.1415119230767408E-2</v>
      </c>
      <c r="BU493" s="109" cm="1">
        <f t="array" ref="BU493">SUM(K493:M493/$P493)</f>
        <v>0.16607273323937982</v>
      </c>
    </row>
    <row r="494" spans="1:73">
      <c r="A494" s="30">
        <v>51014</v>
      </c>
      <c r="B494" s="132">
        <f t="shared" si="392"/>
        <v>45.435860593981772</v>
      </c>
      <c r="C494" s="132">
        <f t="shared" si="428"/>
        <v>18.902494759539668</v>
      </c>
      <c r="D494" s="132">
        <f t="shared" si="430"/>
        <v>0</v>
      </c>
      <c r="E494" s="132">
        <f t="shared" si="430"/>
        <v>0</v>
      </c>
      <c r="F494" s="132">
        <f t="shared" si="437"/>
        <v>252.67370615475039</v>
      </c>
      <c r="G494" s="132">
        <f t="shared" si="429"/>
        <v>0</v>
      </c>
      <c r="H494" s="132">
        <f t="shared" si="431"/>
        <v>7.2756182309803341</v>
      </c>
      <c r="I494" s="132">
        <f t="shared" si="395"/>
        <v>19.531224865859681</v>
      </c>
      <c r="J494" s="132">
        <f t="shared" si="405"/>
        <v>4.0004997727898282</v>
      </c>
      <c r="K494" s="132">
        <f t="shared" si="426"/>
        <v>9.5325875326020597</v>
      </c>
      <c r="L494" s="132">
        <f t="shared" si="397"/>
        <v>5.0776667631801651</v>
      </c>
      <c r="M494" s="132">
        <f t="shared" si="435"/>
        <v>60.166149192753998</v>
      </c>
      <c r="N494" s="132">
        <v>24</v>
      </c>
      <c r="O494" s="132">
        <f t="shared" si="398"/>
        <v>2.1232573286150105</v>
      </c>
      <c r="P494" s="132">
        <f t="shared" si="386"/>
        <v>448.71906519505291</v>
      </c>
      <c r="Q494" s="144">
        <f t="shared" si="436"/>
        <v>7.564825945097069</v>
      </c>
      <c r="R494" s="135">
        <f t="shared" si="434"/>
        <v>1048.4444444444393</v>
      </c>
      <c r="S494" s="141">
        <f>[3]Biodiesel!$AE27</f>
        <v>59.316508859781187</v>
      </c>
      <c r="Z494" s="65"/>
      <c r="AC494" s="54" t="e">
        <f t="shared" si="410"/>
        <v>#DIV/0!</v>
      </c>
      <c r="AD494" s="54">
        <f t="shared" si="411"/>
        <v>2.3679051522551564E-3</v>
      </c>
      <c r="AE494" s="54" t="e">
        <f t="shared" si="412"/>
        <v>#DIV/0!</v>
      </c>
      <c r="AI494" s="66"/>
      <c r="BK494" s="42">
        <f>SUM(L494:M494)*'[12]Yellow Grease Complex'!$BH$120/S494</f>
        <v>0</v>
      </c>
      <c r="BL494" s="120">
        <f t="shared" si="403"/>
        <v>5.5675332668167168E-2</v>
      </c>
      <c r="BM494" s="120">
        <f t="shared" si="404"/>
        <v>0.26580440659405696</v>
      </c>
      <c r="BO494" s="109">
        <f t="shared" si="390"/>
        <v>0.10125680881027718</v>
      </c>
      <c r="BP494" s="109">
        <f t="shared" si="390"/>
        <v>4.2125454935423738E-2</v>
      </c>
      <c r="BQ494" s="109">
        <f t="shared" si="391"/>
        <v>0.56310000121103854</v>
      </c>
      <c r="BR494" s="109">
        <f t="shared" si="402"/>
        <v>1.6214194571424569E-2</v>
      </c>
      <c r="BS494" s="109">
        <f t="shared" si="402"/>
        <v>4.352662140034029E-2</v>
      </c>
      <c r="BT494" s="109">
        <f t="shared" si="402"/>
        <v>8.9153773108589848E-3</v>
      </c>
      <c r="BU494" s="109" cm="1">
        <f t="array" ref="BU494">SUM(K494:M494/$P494)</f>
        <v>0.16664414171043035</v>
      </c>
    </row>
    <row r="495" spans="1:73">
      <c r="A495" s="30">
        <v>51044</v>
      </c>
      <c r="B495" s="132">
        <f t="shared" si="392"/>
        <v>42.117782690869127</v>
      </c>
      <c r="C495" s="132">
        <f t="shared" si="428"/>
        <v>18.079955359666172</v>
      </c>
      <c r="D495" s="132">
        <f t="shared" ref="D495:E510" si="438">$P495*AVERAGE(D483/$P483,D471/$P471,D459/$P459,D447/$P447,D435/$P435)</f>
        <v>0</v>
      </c>
      <c r="E495" s="132">
        <f t="shared" si="438"/>
        <v>0</v>
      </c>
      <c r="F495" s="132">
        <f t="shared" si="437"/>
        <v>258.26199130982684</v>
      </c>
      <c r="G495" s="132">
        <f t="shared" si="429"/>
        <v>0</v>
      </c>
      <c r="H495" s="132">
        <f t="shared" ref="H495:H558" si="439">$P495*AVERAGE(H483/$P483,H471/$P471,H459/$P459,H447/$P447,H435/$P435)</f>
        <v>6.8123798004297615</v>
      </c>
      <c r="I495" s="132">
        <f t="shared" si="395"/>
        <v>16.389148148538524</v>
      </c>
      <c r="J495" s="132">
        <f t="shared" si="405"/>
        <v>3.4328673742091378</v>
      </c>
      <c r="K495" s="132">
        <f t="shared" si="426"/>
        <v>9.6892032266145645</v>
      </c>
      <c r="L495" s="132">
        <f t="shared" si="397"/>
        <v>5.0852449565595643</v>
      </c>
      <c r="M495" s="132">
        <f t="shared" si="435"/>
        <v>57.317604428124234</v>
      </c>
      <c r="N495" s="132">
        <v>25</v>
      </c>
      <c r="O495" s="132">
        <f t="shared" si="398"/>
        <v>5.5930461605690081</v>
      </c>
      <c r="P495" s="132">
        <f t="shared" si="386"/>
        <v>447.77922345540696</v>
      </c>
      <c r="Q495" s="144">
        <f t="shared" si="436"/>
        <v>7.2622255712738584</v>
      </c>
      <c r="R495" s="135">
        <f t="shared" si="434"/>
        <v>1030.6666666666615</v>
      </c>
      <c r="S495" s="141">
        <f>[3]Biodiesel!$AE28</f>
        <v>61.658677365603026</v>
      </c>
      <c r="Z495" s="65"/>
      <c r="AC495" s="54" t="e">
        <f t="shared" si="410"/>
        <v>#DIV/0!</v>
      </c>
      <c r="AD495" s="54">
        <f t="shared" si="411"/>
        <v>2.3572330730168289E-3</v>
      </c>
      <c r="AE495" s="54" t="e">
        <f t="shared" si="412"/>
        <v>#DIV/0!</v>
      </c>
      <c r="AI495" s="66"/>
      <c r="BK495" s="42">
        <f>SUM(L495:M495)*'[12]Yellow Grease Complex'!$BH$120/S495</f>
        <v>0</v>
      </c>
      <c r="BL495" s="120">
        <f t="shared" si="403"/>
        <v>0.10516824043774629</v>
      </c>
      <c r="BM495" s="120">
        <f t="shared" si="404"/>
        <v>0.30017761453239533</v>
      </c>
      <c r="BO495" s="109">
        <f t="shared" si="390"/>
        <v>9.4059260646030207E-2</v>
      </c>
      <c r="BP495" s="109">
        <f t="shared" si="390"/>
        <v>4.0376941163431858E-2</v>
      </c>
      <c r="BQ495" s="109">
        <f t="shared" si="391"/>
        <v>0.57676189019418944</v>
      </c>
      <c r="BR495" s="109">
        <f t="shared" si="402"/>
        <v>1.5213702296994105E-2</v>
      </c>
      <c r="BS495" s="109">
        <f t="shared" si="402"/>
        <v>3.6600957101286039E-2</v>
      </c>
      <c r="BT495" s="109">
        <f t="shared" si="402"/>
        <v>7.6664284414951359E-3</v>
      </c>
      <c r="BU495" s="109" cm="1">
        <f t="array" ref="BU495">SUM(K495:M495/$P495)</f>
        <v>0.1609991014209658</v>
      </c>
    </row>
    <row r="496" spans="1:73">
      <c r="A496" s="30">
        <v>51075</v>
      </c>
      <c r="B496" s="132">
        <f t="shared" si="392"/>
        <v>36.751408483578423</v>
      </c>
      <c r="C496" s="132">
        <f t="shared" si="428"/>
        <v>19.723025581709642</v>
      </c>
      <c r="D496" s="132">
        <f t="shared" si="438"/>
        <v>0</v>
      </c>
      <c r="E496" s="132">
        <f t="shared" si="438"/>
        <v>0</v>
      </c>
      <c r="F496" s="132">
        <f t="shared" si="437"/>
        <v>239.54368210805441</v>
      </c>
      <c r="G496" s="132">
        <f t="shared" si="429"/>
        <v>0</v>
      </c>
      <c r="H496" s="132">
        <f t="shared" si="439"/>
        <v>7.0889402407150648</v>
      </c>
      <c r="I496" s="132">
        <f t="shared" si="395"/>
        <v>17.451912940249713</v>
      </c>
      <c r="J496" s="132">
        <f t="shared" si="405"/>
        <v>6.1143366038733102</v>
      </c>
      <c r="K496" s="132">
        <f t="shared" si="426"/>
        <v>10.749605177724016</v>
      </c>
      <c r="L496" s="132">
        <f t="shared" si="397"/>
        <v>5.4261224622089061</v>
      </c>
      <c r="M496" s="132">
        <f t="shared" si="435"/>
        <v>56.738817617149309</v>
      </c>
      <c r="N496" s="132">
        <v>26</v>
      </c>
      <c r="O496" s="132">
        <f t="shared" si="398"/>
        <v>4.8945606562529029</v>
      </c>
      <c r="P496" s="132">
        <f t="shared" si="386"/>
        <v>430.48241187151569</v>
      </c>
      <c r="Q496" s="144">
        <f t="shared" si="436"/>
        <v>7.4044137130502277</v>
      </c>
      <c r="R496" s="135">
        <f t="shared" si="434"/>
        <v>1012.8888888888837</v>
      </c>
      <c r="S496" s="141">
        <f>[3]Biodiesel!$AE29</f>
        <v>58.138622253480172</v>
      </c>
      <c r="Z496" s="65"/>
      <c r="AC496" s="54" t="e">
        <f t="shared" si="410"/>
        <v>#DIV/0!</v>
      </c>
      <c r="AD496" s="54">
        <f t="shared" si="411"/>
        <v>2.3536162006367878E-3</v>
      </c>
      <c r="AE496" s="54" t="e">
        <f t="shared" si="412"/>
        <v>#DIV/0!</v>
      </c>
      <c r="AI496" s="66"/>
      <c r="BK496" s="42">
        <f>SUM(L496:M496)*'[12]Yellow Grease Complex'!$BH$120/S496</f>
        <v>0</v>
      </c>
      <c r="BL496" s="120">
        <f t="shared" si="403"/>
        <v>8.8191595891348562E-2</v>
      </c>
      <c r="BM496" s="120">
        <f t="shared" si="404"/>
        <v>0.32234772709266679</v>
      </c>
      <c r="BO496" s="109">
        <f t="shared" si="390"/>
        <v>8.5372613305622028E-2</v>
      </c>
      <c r="BP496" s="109">
        <f t="shared" si="390"/>
        <v>4.581610081574318E-2</v>
      </c>
      <c r="BQ496" s="109">
        <f t="shared" si="391"/>
        <v>0.55645405132033599</v>
      </c>
      <c r="BR496" s="109">
        <f t="shared" si="402"/>
        <v>1.6467432919956022E-2</v>
      </c>
      <c r="BS496" s="109">
        <f t="shared" si="402"/>
        <v>4.0540362298143118E-2</v>
      </c>
      <c r="BT496" s="109">
        <f t="shared" si="402"/>
        <v>1.4203452766609732E-2</v>
      </c>
      <c r="BU496" s="109" cm="1">
        <f t="array" ref="BU496">SUM(K496:M496/$P496)</f>
        <v>0.16937868597252875</v>
      </c>
    </row>
    <row r="497" spans="1:73">
      <c r="A497" s="30">
        <v>51105</v>
      </c>
      <c r="B497" s="132">
        <f t="shared" si="392"/>
        <v>45.098199850546308</v>
      </c>
      <c r="C497" s="132">
        <f t="shared" si="428"/>
        <v>22.337613006549624</v>
      </c>
      <c r="D497" s="132">
        <f t="shared" si="438"/>
        <v>0</v>
      </c>
      <c r="E497" s="132">
        <f t="shared" si="438"/>
        <v>0</v>
      </c>
      <c r="F497" s="132">
        <f t="shared" si="437"/>
        <v>268.74932012913564</v>
      </c>
      <c r="G497" s="132">
        <f t="shared" si="429"/>
        <v>0</v>
      </c>
      <c r="H497" s="132">
        <f t="shared" si="439"/>
        <v>6.6720834771817419</v>
      </c>
      <c r="I497" s="132">
        <f t="shared" si="395"/>
        <v>23.587797864622452</v>
      </c>
      <c r="J497" s="132">
        <f t="shared" si="405"/>
        <v>6.4534208322355573</v>
      </c>
      <c r="K497" s="132">
        <f t="shared" si="426"/>
        <v>11.117088051051439</v>
      </c>
      <c r="L497" s="132">
        <f t="shared" si="397"/>
        <v>5.8292013549589408</v>
      </c>
      <c r="M497" s="132">
        <f t="shared" si="435"/>
        <v>71.935856143670392</v>
      </c>
      <c r="N497" s="132">
        <v>27</v>
      </c>
      <c r="O497" s="132">
        <f t="shared" si="398"/>
        <v>14.262502906554811</v>
      </c>
      <c r="P497" s="132">
        <f t="shared" si="386"/>
        <v>503.04308361650692</v>
      </c>
      <c r="Q497" s="144">
        <f t="shared" si="436"/>
        <v>6.8745202737501412</v>
      </c>
      <c r="R497" s="135">
        <f t="shared" si="434"/>
        <v>995.11111111110586</v>
      </c>
      <c r="S497" s="141">
        <f>[3]Biodiesel!$AE30</f>
        <v>73.175009103884761</v>
      </c>
      <c r="Z497" s="65"/>
      <c r="AC497" s="54" t="e">
        <f t="shared" si="410"/>
        <v>#DIV/0!</v>
      </c>
      <c r="AD497" s="54">
        <f t="shared" si="411"/>
        <v>2.3656398869909001E-3</v>
      </c>
      <c r="AE497" s="54" t="e">
        <f t="shared" si="412"/>
        <v>#DIV/0!</v>
      </c>
      <c r="AI497" s="66"/>
      <c r="BK497" s="42">
        <f>SUM(L497:M497)*'[12]Yellow Grease Complex'!$BH$120/S497</f>
        <v>0</v>
      </c>
      <c r="BL497" s="120">
        <f t="shared" si="403"/>
        <v>5.1091918323349687E-2</v>
      </c>
      <c r="BM497" s="120">
        <f t="shared" si="404"/>
        <v>0.40360406082617034</v>
      </c>
      <c r="BO497" s="109">
        <f t="shared" si="390"/>
        <v>8.9650770121564291E-2</v>
      </c>
      <c r="BP497" s="109">
        <f t="shared" si="390"/>
        <v>4.4404969940067048E-2</v>
      </c>
      <c r="BQ497" s="109">
        <f t="shared" si="391"/>
        <v>0.53424712292439691</v>
      </c>
      <c r="BR497" s="109">
        <f t="shared" si="402"/>
        <v>1.3263443419626023E-2</v>
      </c>
      <c r="BS497" s="109">
        <f t="shared" si="402"/>
        <v>4.689021404497537E-2</v>
      </c>
      <c r="BT497" s="109">
        <f t="shared" si="402"/>
        <v>1.2828763663422713E-2</v>
      </c>
      <c r="BU497" s="109" cm="1">
        <f t="array" ref="BU497">SUM(K497:M497/$P497)</f>
        <v>0.17668893270668592</v>
      </c>
    </row>
    <row r="498" spans="1:73">
      <c r="A498" s="30">
        <v>51136</v>
      </c>
      <c r="B498" s="132">
        <f t="shared" si="392"/>
        <v>20.965050822409129</v>
      </c>
      <c r="C498" s="132">
        <f t="shared" si="428"/>
        <v>13.718346432602868</v>
      </c>
      <c r="D498" s="132">
        <f t="shared" si="438"/>
        <v>0</v>
      </c>
      <c r="E498" s="132">
        <f t="shared" si="438"/>
        <v>0</v>
      </c>
      <c r="F498" s="132">
        <f t="shared" si="437"/>
        <v>137.94784053956758</v>
      </c>
      <c r="G498" s="132">
        <f t="shared" si="429"/>
        <v>0</v>
      </c>
      <c r="H498" s="132">
        <f t="shared" si="439"/>
        <v>4.9824571470204573</v>
      </c>
      <c r="I498" s="132">
        <f t="shared" si="395"/>
        <v>12.87313048177146</v>
      </c>
      <c r="J498" s="132">
        <f t="shared" si="405"/>
        <v>1.6295993895456946</v>
      </c>
      <c r="K498" s="132">
        <f t="shared" si="426"/>
        <v>3.1016126687468719</v>
      </c>
      <c r="L498" s="132">
        <f t="shared" si="397"/>
        <v>2.408756021481016</v>
      </c>
      <c r="M498" s="132">
        <f t="shared" si="435"/>
        <v>32.314885498520972</v>
      </c>
      <c r="N498" s="132">
        <v>28</v>
      </c>
      <c r="O498" s="132">
        <f t="shared" si="398"/>
        <v>3.2677991549464842</v>
      </c>
      <c r="P498" s="132">
        <f t="shared" si="386"/>
        <v>261.20947815661253</v>
      </c>
      <c r="Q498" s="144">
        <f t="shared" si="436"/>
        <v>8.1895546898695137</v>
      </c>
      <c r="R498" s="135">
        <f t="shared" si="434"/>
        <v>977.33333333332803</v>
      </c>
      <c r="S498" s="141">
        <f>[3]Biodiesel!$AF19</f>
        <v>31.895443409118307</v>
      </c>
      <c r="Z498" s="65"/>
      <c r="AC498" s="54" t="e">
        <f t="shared" si="410"/>
        <v>#DIV/0!</v>
      </c>
      <c r="AD498" s="54">
        <f t="shared" si="411"/>
        <v>2.3398303623773931E-3</v>
      </c>
      <c r="AE498" s="54" t="e">
        <f t="shared" si="412"/>
        <v>#DIV/0!</v>
      </c>
      <c r="AI498" s="66"/>
      <c r="BK498" s="42">
        <f>SUM(L498:M498)*'[12]Yellow Grease Complex'!$BH$120/S498</f>
        <v>0</v>
      </c>
      <c r="BL498" s="120">
        <f t="shared" si="403"/>
        <v>7.6945888019519515E-2</v>
      </c>
      <c r="BM498" s="120">
        <f t="shared" si="404"/>
        <v>0.32410448380407914</v>
      </c>
      <c r="BO498" s="109">
        <f t="shared" si="390"/>
        <v>8.0261447518528331E-2</v>
      </c>
      <c r="BP498" s="109">
        <f t="shared" si="390"/>
        <v>5.2518562991721925E-2</v>
      </c>
      <c r="BQ498" s="109">
        <f t="shared" si="391"/>
        <v>0.52811192577345389</v>
      </c>
      <c r="BR498" s="109">
        <f t="shared" si="402"/>
        <v>1.9074564913119811E-2</v>
      </c>
      <c r="BS498" s="109">
        <f t="shared" si="402"/>
        <v>4.9282784731314984E-2</v>
      </c>
      <c r="BT498" s="109">
        <f t="shared" si="402"/>
        <v>6.2386686771321552E-3</v>
      </c>
      <c r="BU498" s="109" cm="1">
        <f t="array" ref="BU498">SUM(K498:M498/$P498)</f>
        <v>0.14480812279740513</v>
      </c>
    </row>
    <row r="499" spans="1:73">
      <c r="A499" s="30">
        <v>51167</v>
      </c>
      <c r="B499" s="132">
        <f t="shared" si="392"/>
        <v>17.308806294133039</v>
      </c>
      <c r="C499" s="132">
        <f t="shared" si="428"/>
        <v>11.046489941364172</v>
      </c>
      <c r="D499" s="132">
        <f t="shared" si="438"/>
        <v>0</v>
      </c>
      <c r="E499" s="132">
        <f t="shared" si="438"/>
        <v>0</v>
      </c>
      <c r="F499" s="132">
        <f t="shared" si="437"/>
        <v>101.22137127139088</v>
      </c>
      <c r="G499" s="132">
        <f t="shared" si="429"/>
        <v>0</v>
      </c>
      <c r="H499" s="132">
        <f t="shared" si="439"/>
        <v>3.1428847027140159</v>
      </c>
      <c r="I499" s="132">
        <f t="shared" si="395"/>
        <v>8.7517000259567368</v>
      </c>
      <c r="J499" s="132">
        <f t="shared" si="405"/>
        <v>2.0777476518491094</v>
      </c>
      <c r="K499" s="132">
        <f t="shared" si="426"/>
        <v>3.4577385875869928</v>
      </c>
      <c r="L499" s="132">
        <f t="shared" si="397"/>
        <v>2.2498019216706866</v>
      </c>
      <c r="M499" s="132">
        <f t="shared" si="435"/>
        <v>32.670946911449008</v>
      </c>
      <c r="N499" s="132">
        <v>29</v>
      </c>
      <c r="O499" s="132">
        <f t="shared" si="398"/>
        <v>4.0785489590582138</v>
      </c>
      <c r="P499" s="132">
        <f t="shared" si="386"/>
        <v>215.00603626717285</v>
      </c>
      <c r="Q499" s="144">
        <f t="shared" si="436"/>
        <v>7.9623867582818884</v>
      </c>
      <c r="R499" s="135">
        <f t="shared" si="434"/>
        <v>959.5555555555502</v>
      </c>
      <c r="S499" s="141">
        <f>[3]Biodiesel!$AF20</f>
        <v>27.002711974966477</v>
      </c>
      <c r="Z499" s="65"/>
      <c r="AC499" s="54" t="e">
        <f t="shared" si="410"/>
        <v>#DIV/0!</v>
      </c>
      <c r="AD499" s="54">
        <f t="shared" si="411"/>
        <v>2.3474005749783977E-3</v>
      </c>
      <c r="AE499" s="54" t="e">
        <f t="shared" si="412"/>
        <v>#DIV/0!</v>
      </c>
      <c r="AI499" s="66"/>
      <c r="BK499" s="42">
        <f>SUM(L499:M499)*'[12]Yellow Grease Complex'!$BH$120/S499</f>
        <v>0</v>
      </c>
      <c r="BL499" s="120">
        <f t="shared" si="403"/>
        <v>7.1464523910841529E-2</v>
      </c>
      <c r="BM499" s="120">
        <f t="shared" si="404"/>
        <v>0.33155766250165475</v>
      </c>
      <c r="BO499" s="109">
        <f t="shared" si="390"/>
        <v>8.0503815588807953E-2</v>
      </c>
      <c r="BP499" s="109">
        <f t="shared" si="390"/>
        <v>5.137758052354157E-2</v>
      </c>
      <c r="BQ499" s="109">
        <f t="shared" si="391"/>
        <v>0.47078385811275653</v>
      </c>
      <c r="BR499" s="109">
        <f t="shared" si="402"/>
        <v>1.461765798430224E-2</v>
      </c>
      <c r="BS499" s="109">
        <f t="shared" si="402"/>
        <v>4.0704438712044419E-2</v>
      </c>
      <c r="BT499" s="109">
        <f t="shared" si="402"/>
        <v>9.6636712527793343E-3</v>
      </c>
      <c r="BU499" s="109" cm="1">
        <f t="array" ref="BU499">SUM(K499:M499/$P499)</f>
        <v>0.17849958116067238</v>
      </c>
    </row>
    <row r="500" spans="1:73">
      <c r="A500" s="30">
        <v>51196</v>
      </c>
      <c r="B500" s="132">
        <f t="shared" si="392"/>
        <v>28.90679909529381</v>
      </c>
      <c r="C500" s="132">
        <f t="shared" si="428"/>
        <v>11.684919012770292</v>
      </c>
      <c r="D500" s="132">
        <f t="shared" si="438"/>
        <v>0</v>
      </c>
      <c r="E500" s="132">
        <f t="shared" si="438"/>
        <v>0</v>
      </c>
      <c r="F500" s="132">
        <f t="shared" si="437"/>
        <v>109.60903106468538</v>
      </c>
      <c r="G500" s="132">
        <f t="shared" si="429"/>
        <v>0</v>
      </c>
      <c r="H500" s="132">
        <f t="shared" si="439"/>
        <v>3.8647435513639778</v>
      </c>
      <c r="I500" s="132">
        <f t="shared" si="395"/>
        <v>10.284822474269387</v>
      </c>
      <c r="J500" s="132">
        <f t="shared" si="405"/>
        <v>2.2168087930331475</v>
      </c>
      <c r="K500" s="132">
        <f t="shared" si="426"/>
        <v>4.0683357297382914</v>
      </c>
      <c r="L500" s="132">
        <f t="shared" si="397"/>
        <v>1.9899434912284115</v>
      </c>
      <c r="M500" s="132">
        <f t="shared" si="435"/>
        <v>34.123740601956278</v>
      </c>
      <c r="N500" s="132">
        <v>30</v>
      </c>
      <c r="O500" s="132">
        <f t="shared" si="398"/>
        <v>1.2309338812540329</v>
      </c>
      <c r="P500" s="132">
        <f t="shared" si="386"/>
        <v>237.980077695593</v>
      </c>
      <c r="Q500" s="144">
        <f t="shared" si="436"/>
        <v>7.6718989054128706</v>
      </c>
      <c r="R500" s="135">
        <f t="shared" si="434"/>
        <v>941.77777777777237</v>
      </c>
      <c r="S500" s="141">
        <f>[3]Biodiesel!$AF21</f>
        <v>31.019709804529271</v>
      </c>
      <c r="Z500" s="65"/>
      <c r="AC500" s="54" t="e">
        <f t="shared" si="410"/>
        <v>#DIV/0!</v>
      </c>
      <c r="AD500" s="54">
        <f t="shared" si="411"/>
        <v>2.3477650047400989E-3</v>
      </c>
      <c r="AE500" s="54" t="e">
        <f t="shared" si="412"/>
        <v>#DIV/0!</v>
      </c>
      <c r="AI500" s="66"/>
      <c r="BK500" s="42">
        <f>SUM(L500:M500)*'[12]Yellow Grease Complex'!$BH$120/S500</f>
        <v>0</v>
      </c>
      <c r="BL500" s="120">
        <f t="shared" si="403"/>
        <v>7.769676688536295E-2</v>
      </c>
      <c r="BM500" s="120">
        <f t="shared" si="404"/>
        <v>0.28685190820915196</v>
      </c>
      <c r="BO500" s="109">
        <f t="shared" si="390"/>
        <v>0.12146730673930323</v>
      </c>
      <c r="BP500" s="109">
        <f t="shared" si="390"/>
        <v>4.9100408428796295E-2</v>
      </c>
      <c r="BQ500" s="109">
        <f t="shared" si="391"/>
        <v>0.46058070123369477</v>
      </c>
      <c r="BR500" s="109">
        <f t="shared" si="402"/>
        <v>1.6239777668731917E-2</v>
      </c>
      <c r="BS500" s="109">
        <f t="shared" si="402"/>
        <v>4.321715739342262E-2</v>
      </c>
      <c r="BT500" s="109">
        <f t="shared" si="402"/>
        <v>9.3151024005830012E-3</v>
      </c>
      <c r="BU500" s="109" cm="1">
        <f t="array" ref="BU500">SUM(K500:M500/$P500)</f>
        <v>0.16884614969460149</v>
      </c>
    </row>
    <row r="501" spans="1:73">
      <c r="A501" s="30">
        <v>51227</v>
      </c>
      <c r="B501" s="132">
        <f t="shared" si="392"/>
        <v>24.673293249198334</v>
      </c>
      <c r="C501" s="132">
        <f t="shared" si="428"/>
        <v>13.69653594345265</v>
      </c>
      <c r="D501" s="132">
        <f t="shared" si="438"/>
        <v>0</v>
      </c>
      <c r="E501" s="132">
        <f t="shared" si="438"/>
        <v>0</v>
      </c>
      <c r="F501" s="132">
        <f t="shared" si="437"/>
        <v>133.06032917880933</v>
      </c>
      <c r="G501" s="132">
        <f t="shared" si="429"/>
        <v>0</v>
      </c>
      <c r="H501" s="132">
        <f t="shared" si="439"/>
        <v>3.9414966749511211</v>
      </c>
      <c r="I501" s="132">
        <f t="shared" si="395"/>
        <v>9.8334281516612965</v>
      </c>
      <c r="J501" s="132">
        <f t="shared" si="405"/>
        <v>2.6634843726628454</v>
      </c>
      <c r="K501" s="132">
        <f t="shared" si="426"/>
        <v>4.7255174805186568</v>
      </c>
      <c r="L501" s="132">
        <f t="shared" si="397"/>
        <v>2.1751815775554095</v>
      </c>
      <c r="M501" s="132">
        <f t="shared" si="435"/>
        <v>37.555012425608403</v>
      </c>
      <c r="N501" s="132">
        <v>31</v>
      </c>
      <c r="O501" s="132">
        <f t="shared" si="398"/>
        <v>1.3680099934188747</v>
      </c>
      <c r="P501" s="132">
        <f t="shared" si="386"/>
        <v>264.69228904783694</v>
      </c>
      <c r="Q501" s="144">
        <f t="shared" si="436"/>
        <v>7.7213650245456833</v>
      </c>
      <c r="R501" s="135">
        <f t="shared" si="434"/>
        <v>923.99999999999454</v>
      </c>
      <c r="S501" s="141">
        <f>[3]Biodiesel!$AF22</f>
        <v>34.280504574825635</v>
      </c>
      <c r="Z501" s="65"/>
      <c r="AC501" s="54" t="e">
        <f t="shared" si="410"/>
        <v>#DIV/0!</v>
      </c>
      <c r="AD501" s="54">
        <f t="shared" si="411"/>
        <v>2.3458017898774219E-3</v>
      </c>
      <c r="AE501" s="54" t="e">
        <f t="shared" si="412"/>
        <v>#DIV/0!</v>
      </c>
      <c r="AI501" s="66"/>
      <c r="BK501" s="42">
        <f>SUM(L501:M501)*'[12]Yellow Grease Complex'!$BH$120/S501</f>
        <v>0</v>
      </c>
      <c r="BL501" s="120">
        <f t="shared" si="403"/>
        <v>9.6577844991447601E-2</v>
      </c>
      <c r="BM501" s="120">
        <f t="shared" si="404"/>
        <v>0.26789587758100752</v>
      </c>
      <c r="BO501" s="109">
        <f t="shared" si="390"/>
        <v>9.3215005763689671E-2</v>
      </c>
      <c r="BP501" s="109">
        <f t="shared" si="390"/>
        <v>5.1745126360584391E-2</v>
      </c>
      <c r="BQ501" s="109">
        <f t="shared" si="391"/>
        <v>0.50269816947618673</v>
      </c>
      <c r="BR501" s="109">
        <f t="shared" si="402"/>
        <v>1.4890863232660275E-2</v>
      </c>
      <c r="BS501" s="109">
        <f t="shared" si="402"/>
        <v>3.7150414116839399E-2</v>
      </c>
      <c r="BT501" s="109">
        <f t="shared" si="402"/>
        <v>1.0062568812427636E-2</v>
      </c>
      <c r="BU501" s="109" cm="1">
        <f t="array" ref="BU501">SUM(K501:M501/$P501)</f>
        <v>0.16795242371283486</v>
      </c>
    </row>
    <row r="502" spans="1:73">
      <c r="A502" s="30">
        <v>51257</v>
      </c>
      <c r="B502" s="132">
        <f t="shared" si="392"/>
        <v>23.483489249904746</v>
      </c>
      <c r="C502" s="132">
        <f t="shared" si="428"/>
        <v>13.752506230998257</v>
      </c>
      <c r="D502" s="132">
        <f t="shared" si="438"/>
        <v>0</v>
      </c>
      <c r="E502" s="132">
        <f t="shared" si="438"/>
        <v>0</v>
      </c>
      <c r="F502" s="132">
        <f t="shared" si="437"/>
        <v>148.58850972384732</v>
      </c>
      <c r="G502" s="132">
        <f t="shared" si="429"/>
        <v>0</v>
      </c>
      <c r="H502" s="132">
        <f t="shared" si="439"/>
        <v>3.1911201311509774</v>
      </c>
      <c r="I502" s="132">
        <f t="shared" si="395"/>
        <v>9.9025547396876199</v>
      </c>
      <c r="J502" s="132">
        <f t="shared" si="405"/>
        <v>3.5699220357718464</v>
      </c>
      <c r="K502" s="132">
        <f t="shared" si="426"/>
        <v>5.0200580243254977</v>
      </c>
      <c r="L502" s="132">
        <f t="shared" si="397"/>
        <v>2.3747307105806343</v>
      </c>
      <c r="M502" s="132">
        <f t="shared" si="435"/>
        <v>38.191717655942433</v>
      </c>
      <c r="N502" s="132">
        <v>32</v>
      </c>
      <c r="O502" s="132">
        <f t="shared" si="398"/>
        <v>1.6971189899189891</v>
      </c>
      <c r="P502" s="132">
        <f t="shared" si="386"/>
        <v>281.77172749212832</v>
      </c>
      <c r="Q502" s="144">
        <f t="shared" si="436"/>
        <v>7.6228292797502322</v>
      </c>
      <c r="R502" s="135">
        <f t="shared" si="434"/>
        <v>906.22222222221671</v>
      </c>
      <c r="S502" s="141">
        <f>[3]Biodiesel!$AF23</f>
        <v>36.964192316446685</v>
      </c>
      <c r="Z502" s="65"/>
      <c r="AC502" s="54" t="e">
        <f t="shared" si="410"/>
        <v>#DIV/0!</v>
      </c>
      <c r="AD502" s="54">
        <f t="shared" si="411"/>
        <v>2.3470868753132645E-3</v>
      </c>
      <c r="AE502" s="54" t="e">
        <f t="shared" si="412"/>
        <v>#DIV/0!</v>
      </c>
      <c r="AI502" s="66"/>
      <c r="BK502" s="42">
        <f>SUM(L502:M502)*'[12]Yellow Grease Complex'!$BH$120/S502</f>
        <v>0</v>
      </c>
      <c r="BL502" s="120">
        <f t="shared" si="403"/>
        <v>6.4469936093339383E-2</v>
      </c>
      <c r="BM502" s="120">
        <f t="shared" si="404"/>
        <v>0.29256241602269123</v>
      </c>
      <c r="BO502" s="109">
        <f t="shared" si="390"/>
        <v>8.3342248205369687E-2</v>
      </c>
      <c r="BP502" s="109">
        <f t="shared" si="390"/>
        <v>4.8807260946300772E-2</v>
      </c>
      <c r="BQ502" s="109">
        <f t="shared" si="391"/>
        <v>0.52733647568668274</v>
      </c>
      <c r="BR502" s="109">
        <f t="shared" si="402"/>
        <v>1.132519631956377E-2</v>
      </c>
      <c r="BS502" s="109">
        <f t="shared" si="402"/>
        <v>3.5143890509612113E-2</v>
      </c>
      <c r="BT502" s="109">
        <f t="shared" si="402"/>
        <v>1.2669553711245132E-2</v>
      </c>
      <c r="BU502" s="109" cm="1">
        <f t="array" ref="BU502">SUM(K502:M502/$P502)</f>
        <v>0.16178523940845729</v>
      </c>
    </row>
    <row r="503" spans="1:73">
      <c r="A503" s="30">
        <v>51288</v>
      </c>
      <c r="B503" s="132">
        <f t="shared" si="392"/>
        <v>32.54863851685311</v>
      </c>
      <c r="C503" s="132">
        <f t="shared" si="428"/>
        <v>14.363443429446274</v>
      </c>
      <c r="D503" s="132">
        <f t="shared" si="438"/>
        <v>8.2276513261735316E-3</v>
      </c>
      <c r="E503" s="132">
        <f t="shared" si="438"/>
        <v>0</v>
      </c>
      <c r="F503" s="132">
        <f t="shared" si="437"/>
        <v>133.60807273574102</v>
      </c>
      <c r="G503" s="132">
        <f t="shared" si="429"/>
        <v>0</v>
      </c>
      <c r="H503" s="132">
        <f t="shared" si="439"/>
        <v>3.3146227490610105</v>
      </c>
      <c r="I503" s="132">
        <f t="shared" si="395"/>
        <v>10.827073694330544</v>
      </c>
      <c r="J503" s="132">
        <f t="shared" si="405"/>
        <v>2.3858866037571533</v>
      </c>
      <c r="K503" s="132">
        <f t="shared" si="426"/>
        <v>5.7321928365597037</v>
      </c>
      <c r="L503" s="132">
        <f t="shared" si="397"/>
        <v>2.3138266572961643</v>
      </c>
      <c r="M503" s="132">
        <f t="shared" si="435"/>
        <v>40.137571376187729</v>
      </c>
      <c r="N503" s="132">
        <v>33</v>
      </c>
      <c r="O503" s="132">
        <f t="shared" si="398"/>
        <v>1.9793881621486309</v>
      </c>
      <c r="P503" s="132">
        <f t="shared" si="386"/>
        <v>280.21894441270751</v>
      </c>
      <c r="Q503" s="144">
        <f t="shared" si="436"/>
        <v>7.5719011163319676</v>
      </c>
      <c r="R503" s="135">
        <f t="shared" si="434"/>
        <v>888.44444444443889</v>
      </c>
      <c r="S503" s="141">
        <f>[3]Biodiesel!$AF24</f>
        <v>37.007739550150532</v>
      </c>
      <c r="Z503" s="65"/>
      <c r="AC503" s="54" t="e">
        <f t="shared" si="410"/>
        <v>#DIV/0!</v>
      </c>
      <c r="AD503" s="54">
        <f t="shared" si="411"/>
        <v>2.3467771804230875E-3</v>
      </c>
      <c r="AE503" s="54" t="e">
        <f t="shared" si="412"/>
        <v>#DIV/0!</v>
      </c>
      <c r="AI503" s="66"/>
      <c r="BK503" s="42">
        <f>SUM(L503:M503)*'[12]Yellow Grease Complex'!$BH$120/S503</f>
        <v>0</v>
      </c>
      <c r="BL503" s="120">
        <f t="shared" si="403"/>
        <v>6.9073215346436484E-2</v>
      </c>
      <c r="BM503" s="120">
        <f t="shared" si="404"/>
        <v>0.29404553896499835</v>
      </c>
      <c r="BO503" s="109">
        <f t="shared" si="390"/>
        <v>0.1161543113548931</v>
      </c>
      <c r="BP503" s="109">
        <f t="shared" si="390"/>
        <v>5.1257931399141025E-2</v>
      </c>
      <c r="BQ503" s="109">
        <f t="shared" si="391"/>
        <v>0.47679885817770601</v>
      </c>
      <c r="BR503" s="109">
        <f t="shared" si="402"/>
        <v>1.1828689013185425E-2</v>
      </c>
      <c r="BS503" s="109">
        <f t="shared" si="402"/>
        <v>3.8637907644047037E-2</v>
      </c>
      <c r="BT503" s="109">
        <f t="shared" si="402"/>
        <v>8.5143658247574111E-3</v>
      </c>
      <c r="BU503" s="109" cm="1">
        <f t="array" ref="BU503">SUM(K503:M503/$P503)</f>
        <v>0.17194979793756779</v>
      </c>
    </row>
    <row r="504" spans="1:73">
      <c r="A504" s="30">
        <v>51318</v>
      </c>
      <c r="B504" s="132">
        <f t="shared" si="392"/>
        <v>26.465039119129042</v>
      </c>
      <c r="C504" s="132">
        <f t="shared" si="428"/>
        <v>13.514508611206915</v>
      </c>
      <c r="D504" s="132">
        <f t="shared" si="438"/>
        <v>7.5126524719277415E-3</v>
      </c>
      <c r="E504" s="132">
        <f t="shared" si="438"/>
        <v>0</v>
      </c>
      <c r="F504" s="132">
        <f t="shared" si="437"/>
        <v>139.29109915967325</v>
      </c>
      <c r="G504" s="132">
        <f t="shared" si="429"/>
        <v>0</v>
      </c>
      <c r="H504" s="132">
        <f t="shared" si="439"/>
        <v>3.3879408005903966</v>
      </c>
      <c r="I504" s="132">
        <f t="shared" si="395"/>
        <v>11.060284763944587</v>
      </c>
      <c r="J504" s="132">
        <f t="shared" si="405"/>
        <v>2.5981330442282062</v>
      </c>
      <c r="K504" s="132">
        <f t="shared" si="426"/>
        <v>5.3485817957367017</v>
      </c>
      <c r="L504" s="132">
        <f t="shared" si="397"/>
        <v>2.1234236082550555</v>
      </c>
      <c r="M504" s="132">
        <f t="shared" si="435"/>
        <v>38.241789785475397</v>
      </c>
      <c r="N504" s="132">
        <v>34</v>
      </c>
      <c r="O504" s="132">
        <f t="shared" si="398"/>
        <v>2.8030686805214251</v>
      </c>
      <c r="P504" s="132">
        <f t="shared" si="386"/>
        <v>278.8413820212329</v>
      </c>
      <c r="Q504" s="144">
        <f t="shared" si="436"/>
        <v>7.413196514565727</v>
      </c>
      <c r="R504" s="135">
        <f t="shared" si="434"/>
        <v>870.66666666666106</v>
      </c>
      <c r="S504" s="141">
        <f>[3]Biodiesel!$AF25</f>
        <v>37.614189975047182</v>
      </c>
      <c r="Z504" s="65"/>
      <c r="AC504" s="54" t="e">
        <f t="shared" si="410"/>
        <v>#DIV/0!</v>
      </c>
      <c r="AD504" s="54">
        <f t="shared" si="411"/>
        <v>2.3467691064613661E-3</v>
      </c>
      <c r="AE504" s="54" t="e">
        <f t="shared" si="412"/>
        <v>#DIV/0!</v>
      </c>
      <c r="AI504" s="66"/>
      <c r="BK504" s="42">
        <f>SUM(L504:M504)*'[12]Yellow Grease Complex'!$BH$120/S504</f>
        <v>0</v>
      </c>
      <c r="BL504" s="120">
        <f t="shared" si="403"/>
        <v>7.6975065568871584E-2</v>
      </c>
      <c r="BM504" s="120">
        <f t="shared" si="404"/>
        <v>0.31098468309865845</v>
      </c>
      <c r="BO504" s="109">
        <f t="shared" si="390"/>
        <v>9.4910729990263107E-2</v>
      </c>
      <c r="BP504" s="109">
        <f t="shared" si="390"/>
        <v>4.84666533828104E-2</v>
      </c>
      <c r="BQ504" s="109">
        <f t="shared" si="391"/>
        <v>0.49953524885723982</v>
      </c>
      <c r="BR504" s="109">
        <f t="shared" si="402"/>
        <v>1.2150064585221484E-2</v>
      </c>
      <c r="BS504" s="109">
        <f t="shared" si="402"/>
        <v>3.9665148278107375E-2</v>
      </c>
      <c r="BT504" s="109">
        <f t="shared" si="402"/>
        <v>9.3176020911787272E-3</v>
      </c>
      <c r="BU504" s="109" cm="1">
        <f t="array" ref="BU504">SUM(K504:M504/$P504)</f>
        <v>0.16394193307357152</v>
      </c>
    </row>
    <row r="505" spans="1:73">
      <c r="A505" s="30">
        <v>51349</v>
      </c>
      <c r="B505" s="132">
        <f t="shared" si="392"/>
        <v>30.274977652212609</v>
      </c>
      <c r="C505" s="132">
        <f t="shared" si="428"/>
        <v>13.358463253249033</v>
      </c>
      <c r="D505" s="132">
        <f t="shared" si="438"/>
        <v>7.5726889510445757E-3</v>
      </c>
      <c r="E505" s="132">
        <f t="shared" si="438"/>
        <v>0</v>
      </c>
      <c r="F505" s="132">
        <f t="shared" si="437"/>
        <v>133.39610754741804</v>
      </c>
      <c r="G505" s="132">
        <f t="shared" si="429"/>
        <v>0</v>
      </c>
      <c r="H505" s="132">
        <f t="shared" si="439"/>
        <v>4.1994751634011571</v>
      </c>
      <c r="I505" s="132">
        <f t="shared" si="395"/>
        <v>11.633871927045652</v>
      </c>
      <c r="J505" s="132">
        <f t="shared" si="405"/>
        <v>2.8796210973519059</v>
      </c>
      <c r="K505" s="132">
        <f t="shared" si="426"/>
        <v>5.6666015758288708</v>
      </c>
      <c r="L505" s="132">
        <f t="shared" si="397"/>
        <v>1.95292575588633</v>
      </c>
      <c r="M505" s="132">
        <f t="shared" si="435"/>
        <v>38.904012702549643</v>
      </c>
      <c r="N505" s="132">
        <v>35</v>
      </c>
      <c r="O505" s="132">
        <f t="shared" si="398"/>
        <v>4.0231160910127715</v>
      </c>
      <c r="P505" s="132">
        <f t="shared" ref="P505:P568" si="440">S505*Q505</f>
        <v>281.29674545490707</v>
      </c>
      <c r="Q505" s="144">
        <f t="shared" si="436"/>
        <v>7.5193349033362615</v>
      </c>
      <c r="R505" s="135">
        <f t="shared" si="434"/>
        <v>852.88888888888323</v>
      </c>
      <c r="S505" s="141">
        <f>[3]Biodiesel!$AF26</f>
        <v>37.409790768874814</v>
      </c>
      <c r="Z505" s="65"/>
      <c r="AC505" s="54" t="e">
        <f t="shared" si="410"/>
        <v>#DIV/0!</v>
      </c>
      <c r="AD505" s="54">
        <f t="shared" si="411"/>
        <v>2.348139046647546E-3</v>
      </c>
      <c r="AE505" s="54" t="e">
        <f t="shared" si="412"/>
        <v>#DIV/0!</v>
      </c>
      <c r="AI505" s="66"/>
      <c r="BK505" s="42">
        <f>SUM(L505:M505)*'[12]Yellow Grease Complex'!$BH$120/S505</f>
        <v>0</v>
      </c>
      <c r="BL505" s="120">
        <f t="shared" si="403"/>
        <v>6.0620888888394855E-2</v>
      </c>
      <c r="BM505" s="120">
        <f t="shared" si="404"/>
        <v>0.31283271833028153</v>
      </c>
      <c r="BO505" s="109">
        <f t="shared" ref="BO505:BP509" si="441">B505/$P505</f>
        <v>0.1076264768127785</v>
      </c>
      <c r="BP505" s="109">
        <f t="shared" si="441"/>
        <v>4.7488865296489699E-2</v>
      </c>
      <c r="BQ505" s="109">
        <f>F505/$P505</f>
        <v>0.47421845329810947</v>
      </c>
      <c r="BR505" s="109">
        <f t="shared" si="402"/>
        <v>1.4928985959684161E-2</v>
      </c>
      <c r="BS505" s="109">
        <f t="shared" si="402"/>
        <v>4.1358004011854466E-2</v>
      </c>
      <c r="BT505" s="109">
        <f t="shared" si="402"/>
        <v>1.0236951347215355E-2</v>
      </c>
      <c r="BU505" s="109" cm="1">
        <f t="array" ref="BU505">SUM(K505:M505/$P505)</f>
        <v>0.16538954248840659</v>
      </c>
    </row>
    <row r="506" spans="1:73">
      <c r="A506" s="30">
        <v>51380</v>
      </c>
      <c r="B506" s="132">
        <f t="shared" si="392"/>
        <v>25.495814126293325</v>
      </c>
      <c r="C506" s="132">
        <f t="shared" si="428"/>
        <v>11.047610299207104</v>
      </c>
      <c r="D506" s="132">
        <f t="shared" si="438"/>
        <v>0</v>
      </c>
      <c r="E506" s="132">
        <f t="shared" si="438"/>
        <v>0</v>
      </c>
      <c r="F506" s="132">
        <f t="shared" si="437"/>
        <v>134.98833929983203</v>
      </c>
      <c r="G506" s="132">
        <f t="shared" si="429"/>
        <v>0</v>
      </c>
      <c r="H506" s="132">
        <f t="shared" si="439"/>
        <v>4.3979871162856687</v>
      </c>
      <c r="I506" s="132">
        <f t="shared" si="395"/>
        <v>11.201670072435649</v>
      </c>
      <c r="J506" s="132">
        <f t="shared" si="405"/>
        <v>2.1706655251726215</v>
      </c>
      <c r="K506" s="132">
        <f t="shared" si="426"/>
        <v>5.7726733061576594</v>
      </c>
      <c r="L506" s="132">
        <f t="shared" si="397"/>
        <v>2.2274108532075374</v>
      </c>
      <c r="M506" s="132">
        <f t="shared" si="435"/>
        <v>36.918860828447137</v>
      </c>
      <c r="N506" s="132">
        <v>36</v>
      </c>
      <c r="O506" s="132">
        <f t="shared" si="398"/>
        <v>1.2846482164491635</v>
      </c>
      <c r="P506" s="132">
        <f t="shared" si="440"/>
        <v>271.50567964348789</v>
      </c>
      <c r="Q506" s="144">
        <f t="shared" si="436"/>
        <v>7.5824282679051249</v>
      </c>
      <c r="R506" s="135">
        <f t="shared" si="434"/>
        <v>835.1111111111054</v>
      </c>
      <c r="S506" s="141">
        <f>[3]Biodiesel!$AF27</f>
        <v>35.807220332398813</v>
      </c>
      <c r="Z506" s="65"/>
      <c r="AC506" s="54" t="e">
        <f t="shared" si="410"/>
        <v>#DIV/0!</v>
      </c>
      <c r="AD506" s="54">
        <f t="shared" si="411"/>
        <v>2.3461451688879809E-3</v>
      </c>
      <c r="AE506" s="54" t="e">
        <f t="shared" si="412"/>
        <v>#DIV/0!</v>
      </c>
      <c r="AI506" s="66"/>
      <c r="BK506" s="42">
        <f>SUM(L506:M506)*'[12]Yellow Grease Complex'!$BH$120/S506</f>
        <v>0</v>
      </c>
      <c r="BL506" s="120">
        <f t="shared" si="403"/>
        <v>4.8294609085621984E-2</v>
      </c>
      <c r="BM506" s="120">
        <f t="shared" si="404"/>
        <v>0.24798348625251559</v>
      </c>
      <c r="BO506" s="109">
        <f t="shared" si="441"/>
        <v>9.3905269899958232E-2</v>
      </c>
      <c r="BP506" s="109">
        <f t="shared" si="441"/>
        <v>4.0690162775650365E-2</v>
      </c>
      <c r="BQ506" s="109">
        <f>F506/$P506</f>
        <v>0.49718421904500942</v>
      </c>
      <c r="BR506" s="109">
        <f t="shared" si="402"/>
        <v>1.6198508709138731E-2</v>
      </c>
      <c r="BS506" s="109">
        <f t="shared" si="402"/>
        <v>4.1257590217429259E-2</v>
      </c>
      <c r="BT506" s="109">
        <f t="shared" si="402"/>
        <v>7.9949175576102365E-3</v>
      </c>
      <c r="BU506" s="109" cm="1">
        <f t="array" ref="BU506">SUM(K506:M506/$P506)</f>
        <v>0.16544385018683613</v>
      </c>
    </row>
    <row r="507" spans="1:73">
      <c r="A507" s="30">
        <v>51410</v>
      </c>
      <c r="B507" s="132">
        <f t="shared" si="392"/>
        <v>23.097537247591223</v>
      </c>
      <c r="C507" s="132">
        <f t="shared" si="428"/>
        <v>10.539824679094753</v>
      </c>
      <c r="D507" s="132">
        <f t="shared" si="438"/>
        <v>0</v>
      </c>
      <c r="E507" s="132">
        <f t="shared" si="438"/>
        <v>0</v>
      </c>
      <c r="F507" s="132">
        <f t="shared" si="437"/>
        <v>137.7765152296337</v>
      </c>
      <c r="G507" s="132">
        <f t="shared" si="429"/>
        <v>0</v>
      </c>
      <c r="H507" s="132">
        <f t="shared" si="439"/>
        <v>4.1061097824276347</v>
      </c>
      <c r="I507" s="132">
        <f t="shared" si="395"/>
        <v>9.2261491449098649</v>
      </c>
      <c r="J507" s="132">
        <f t="shared" si="405"/>
        <v>1.7967860402823395</v>
      </c>
      <c r="K507" s="132">
        <f t="shared" si="426"/>
        <v>5.8489478450743064</v>
      </c>
      <c r="L507" s="132">
        <f t="shared" si="397"/>
        <v>1.827153828685169</v>
      </c>
      <c r="M507" s="132">
        <f t="shared" si="435"/>
        <v>35.558140046679185</v>
      </c>
      <c r="N507" s="132">
        <v>37</v>
      </c>
      <c r="O507" s="132">
        <f t="shared" si="398"/>
        <v>3.3865624634368752</v>
      </c>
      <c r="P507" s="132">
        <f t="shared" si="440"/>
        <v>270.16372630781507</v>
      </c>
      <c r="Q507" s="144">
        <f t="shared" si="436"/>
        <v>7.2615499334025744</v>
      </c>
      <c r="R507" s="135">
        <f t="shared" si="434"/>
        <v>817.33333333332757</v>
      </c>
      <c r="S507" s="141">
        <f>[3]Biodiesel!$AF28</f>
        <v>37.204691668521427</v>
      </c>
      <c r="Z507" s="65"/>
      <c r="AC507" s="54" t="e">
        <f t="shared" si="410"/>
        <v>#DIV/0!</v>
      </c>
      <c r="AD507" s="54">
        <f t="shared" si="411"/>
        <v>2.3329979801884893E-3</v>
      </c>
      <c r="AE507" s="54" t="e">
        <f t="shared" si="412"/>
        <v>#DIV/0!</v>
      </c>
      <c r="AI507" s="66"/>
      <c r="BK507" s="42">
        <f>SUM(L507:M507)*'[12]Yellow Grease Complex'!$BH$120/S507</f>
        <v>0</v>
      </c>
      <c r="BL507" s="120">
        <f t="shared" si="403"/>
        <v>9.0953905080164196E-2</v>
      </c>
      <c r="BM507" s="120">
        <f t="shared" si="404"/>
        <v>0.28003279008013604</v>
      </c>
      <c r="BO507" s="109">
        <f t="shared" si="441"/>
        <v>8.5494590866261225E-2</v>
      </c>
      <c r="BP507" s="109">
        <f t="shared" si="441"/>
        <v>3.9012730625006431E-2</v>
      </c>
      <c r="BQ507" s="109">
        <f>F507/$P507</f>
        <v>0.50997414461427726</v>
      </c>
      <c r="BR507" s="109">
        <f t="shared" si="402"/>
        <v>1.5198597674616308E-2</v>
      </c>
      <c r="BS507" s="109">
        <f t="shared" si="402"/>
        <v>3.4150214283015602E-2</v>
      </c>
      <c r="BT507" s="109">
        <f t="shared" si="402"/>
        <v>6.6507301510756647E-3</v>
      </c>
      <c r="BU507" s="109" cm="1">
        <f t="array" ref="BU507">SUM(K507:M507/$P507)</f>
        <v>0.16002978013110125</v>
      </c>
    </row>
    <row r="508" spans="1:73">
      <c r="A508" s="30">
        <v>51441</v>
      </c>
      <c r="B508" s="132">
        <f t="shared" si="392"/>
        <v>20.17238148050518</v>
      </c>
      <c r="C508" s="132">
        <f t="shared" si="428"/>
        <v>11.511857350759149</v>
      </c>
      <c r="D508" s="132">
        <f t="shared" si="438"/>
        <v>0</v>
      </c>
      <c r="E508" s="132">
        <f t="shared" si="438"/>
        <v>0</v>
      </c>
      <c r="F508" s="132">
        <f t="shared" si="437"/>
        <v>126.7195404887199</v>
      </c>
      <c r="G508" s="132">
        <f t="shared" si="429"/>
        <v>0</v>
      </c>
      <c r="H508" s="132">
        <f t="shared" si="439"/>
        <v>4.2811373241899089</v>
      </c>
      <c r="I508" s="132">
        <f t="shared" si="395"/>
        <v>9.8360704256232889</v>
      </c>
      <c r="J508" s="132">
        <f t="shared" si="405"/>
        <v>3.1947295014913717</v>
      </c>
      <c r="K508" s="132">
        <f t="shared" si="426"/>
        <v>6.4930721011650965</v>
      </c>
      <c r="L508" s="132">
        <f t="shared" si="397"/>
        <v>1.9507375399177949</v>
      </c>
      <c r="M508" s="132">
        <f t="shared" si="435"/>
        <v>34.901472294935473</v>
      </c>
      <c r="N508" s="132">
        <v>38</v>
      </c>
      <c r="O508" s="132">
        <f t="shared" si="398"/>
        <v>2.9639438247761269</v>
      </c>
      <c r="P508" s="132">
        <f t="shared" si="440"/>
        <v>260.0249423320833</v>
      </c>
      <c r="Q508" s="144">
        <f t="shared" si="436"/>
        <v>7.4029065410098065</v>
      </c>
      <c r="R508" s="135">
        <f t="shared" si="434"/>
        <v>799.55555555554974</v>
      </c>
      <c r="S508" s="141">
        <f>[3]Biodiesel!$AF29</f>
        <v>35.124709584218813</v>
      </c>
      <c r="Z508" s="65"/>
      <c r="AC508" s="54" t="e">
        <f t="shared" si="410"/>
        <v>#DIV/0!</v>
      </c>
      <c r="AD508" s="54">
        <f t="shared" si="411"/>
        <v>2.3326551476674506E-3</v>
      </c>
      <c r="AE508" s="54" t="e">
        <f t="shared" si="412"/>
        <v>#DIV/0!</v>
      </c>
      <c r="AI508" s="66"/>
      <c r="BK508" s="42">
        <f>SUM(L508:M508)*'[12]Yellow Grease Complex'!$BH$120/S508</f>
        <v>0</v>
      </c>
      <c r="BL508" s="120">
        <f t="shared" si="403"/>
        <v>7.6244864720454747E-2</v>
      </c>
      <c r="BM508" s="120">
        <f t="shared" si="404"/>
        <v>0.30073973780287355</v>
      </c>
      <c r="BO508" s="109">
        <f t="shared" si="441"/>
        <v>7.7578640339597146E-2</v>
      </c>
      <c r="BP508" s="109">
        <f t="shared" si="441"/>
        <v>4.4272127310222092E-2</v>
      </c>
      <c r="BQ508" s="109">
        <f>F508/$P508</f>
        <v>0.48733609688444318</v>
      </c>
      <c r="BR508" s="109">
        <f t="shared" si="402"/>
        <v>1.6464333328155799E-2</v>
      </c>
      <c r="BS508" s="109">
        <f t="shared" si="402"/>
        <v>3.7827411237578268E-2</v>
      </c>
      <c r="BT508" s="109">
        <f t="shared" si="402"/>
        <v>1.2286242515194237E-2</v>
      </c>
      <c r="BU508" s="109" cm="1">
        <f t="array" ref="BU508">SUM(K508:M508/$P508)</f>
        <v>0.16669663128186063</v>
      </c>
    </row>
    <row r="509" spans="1:73">
      <c r="A509" s="30">
        <v>51471</v>
      </c>
      <c r="B509" s="132">
        <f t="shared" si="392"/>
        <v>24.612282522627446</v>
      </c>
      <c r="C509" s="132">
        <f t="shared" si="428"/>
        <v>12.95515211389292</v>
      </c>
      <c r="D509" s="132">
        <f t="shared" si="438"/>
        <v>0</v>
      </c>
      <c r="E509" s="132">
        <f t="shared" si="438"/>
        <v>0</v>
      </c>
      <c r="F509" s="132">
        <f t="shared" si="437"/>
        <v>143.6465050131184</v>
      </c>
      <c r="G509" s="132">
        <f t="shared" si="429"/>
        <v>0</v>
      </c>
      <c r="H509" s="132">
        <f t="shared" si="439"/>
        <v>4.0066335795339345</v>
      </c>
      <c r="I509" s="132">
        <f t="shared" si="395"/>
        <v>13.214089589251765</v>
      </c>
      <c r="J509" s="132">
        <f t="shared" si="405"/>
        <v>3.3500942725329579</v>
      </c>
      <c r="K509" s="132">
        <f t="shared" si="426"/>
        <v>6.6797698836138437</v>
      </c>
      <c r="L509" s="132">
        <f t="shared" si="397"/>
        <v>2.0859731239195396</v>
      </c>
      <c r="M509" s="132">
        <f t="shared" si="435"/>
        <v>43.979372573719822</v>
      </c>
      <c r="N509" s="132">
        <v>39</v>
      </c>
      <c r="O509" s="132">
        <f t="shared" si="398"/>
        <v>8.609386187216753</v>
      </c>
      <c r="P509" s="132">
        <f t="shared" si="440"/>
        <v>302.1392588594274</v>
      </c>
      <c r="Q509" s="144">
        <f t="shared" si="436"/>
        <v>6.8763936308747171</v>
      </c>
      <c r="R509" s="135">
        <f t="shared" si="434"/>
        <v>781.77777777777192</v>
      </c>
      <c r="S509" s="141">
        <f>[3]Biodiesel!$AF30</f>
        <v>43.938621765751584</v>
      </c>
      <c r="Z509" s="65"/>
      <c r="AC509" s="54" t="e">
        <f t="shared" si="410"/>
        <v>#DIV/0!</v>
      </c>
      <c r="AD509" s="54">
        <f t="shared" si="411"/>
        <v>2.3326267710375159E-3</v>
      </c>
      <c r="AE509" s="54" t="e">
        <f t="shared" si="412"/>
        <v>#DIV/0!</v>
      </c>
      <c r="AI509" s="66"/>
      <c r="BK509" s="42">
        <f>SUM(L509:M509)*'[12]Yellow Grease Complex'!$BH$120/S509</f>
        <v>0</v>
      </c>
      <c r="BL509" s="120" t="e">
        <f>J631/S631</f>
        <v>#DIV/0!</v>
      </c>
      <c r="BM509" s="120" t="e">
        <f>I631/S631</f>
        <v>#DIV/0!</v>
      </c>
      <c r="BO509" s="109">
        <f t="shared" si="441"/>
        <v>8.1460061216601112E-2</v>
      </c>
      <c r="BP509" s="109">
        <f t="shared" si="441"/>
        <v>4.2878082652345433E-2</v>
      </c>
      <c r="BQ509" s="109">
        <f>F509/$P509</f>
        <v>0.47543144692742839</v>
      </c>
      <c r="BR509" s="109">
        <f t="shared" si="402"/>
        <v>1.3260883721827264E-2</v>
      </c>
      <c r="BS509" s="109">
        <f t="shared" si="402"/>
        <v>4.3735096323247818E-2</v>
      </c>
      <c r="BT509" s="109">
        <f t="shared" si="402"/>
        <v>1.1087914510611859E-2</v>
      </c>
      <c r="BU509" s="109" cm="1">
        <f t="array" ref="BU509">SUM(K509:M509/$P509)</f>
        <v>0.17457220150855426</v>
      </c>
    </row>
    <row r="510" spans="1:73">
      <c r="A510" s="30">
        <v>51502</v>
      </c>
      <c r="B510" s="132">
        <f t="shared" si="392"/>
        <v>21.060741915458724</v>
      </c>
      <c r="C510" s="132">
        <f t="shared" si="428"/>
        <v>14.63399870238587</v>
      </c>
      <c r="D510" s="132">
        <f t="shared" si="438"/>
        <v>0</v>
      </c>
      <c r="E510" s="132">
        <f t="shared" si="438"/>
        <v>0</v>
      </c>
      <c r="F510" s="132">
        <f t="shared" si="437"/>
        <v>147.55288688475076</v>
      </c>
      <c r="G510" s="132">
        <f t="shared" si="429"/>
        <v>0</v>
      </c>
      <c r="H510" s="132">
        <f t="shared" si="439"/>
        <v>5.499001431457847</v>
      </c>
      <c r="I510" s="132">
        <f t="shared" si="395"/>
        <v>13.275544276972752</v>
      </c>
      <c r="J510" s="132">
        <f t="shared" si="405"/>
        <v>1.5598154198311183</v>
      </c>
      <c r="K510" s="132">
        <f t="shared" si="426"/>
        <v>3.425968192851466</v>
      </c>
      <c r="L510" s="132">
        <f t="shared" si="397"/>
        <v>1.5906143442664757</v>
      </c>
      <c r="M510" s="132">
        <f t="shared" si="435"/>
        <v>36.370054506159839</v>
      </c>
      <c r="N510" s="132">
        <v>40</v>
      </c>
      <c r="O510" s="132">
        <f t="shared" si="398"/>
        <v>3.616111203154079</v>
      </c>
      <c r="P510" s="132">
        <f t="shared" si="440"/>
        <v>288.58473687728895</v>
      </c>
      <c r="Q510" s="144">
        <f t="shared" si="436"/>
        <v>8.1850012930925029</v>
      </c>
      <c r="R510" s="135">
        <f>R509-(500/180)</f>
        <v>778.99999999999409</v>
      </c>
      <c r="S510" s="141">
        <f>[3]Biodiesel!$AG19</f>
        <v>35.257750920678752</v>
      </c>
      <c r="Z510" s="65"/>
      <c r="AC510" s="54"/>
      <c r="AD510" s="54"/>
      <c r="AE510" s="54"/>
      <c r="AI510" s="66"/>
      <c r="BK510" s="42"/>
      <c r="BL510" s="120"/>
      <c r="BM510" s="120"/>
      <c r="BO510" s="109"/>
      <c r="BP510" s="109"/>
      <c r="BQ510" s="109"/>
      <c r="BR510" s="109"/>
      <c r="BS510" s="109"/>
      <c r="BT510" s="109"/>
      <c r="BU510" s="109"/>
    </row>
    <row r="511" spans="1:73">
      <c r="A511" s="30">
        <v>51533</v>
      </c>
      <c r="B511" s="132">
        <f t="shared" ref="B511:B574" si="442">$P511*AVERAGE(B499/$P499,B487/$P487,B475/$P475,B463/$P463,B451/$P451)*0.8</f>
        <v>17.467505030672438</v>
      </c>
      <c r="C511" s="132">
        <f t="shared" si="428"/>
        <v>11.846803546683518</v>
      </c>
      <c r="D511" s="132">
        <f t="shared" ref="D511:E526" si="443">$P511*AVERAGE(D499/$P499,D487/$P487,D475/$P475,D463/$P463,D451/$P451)</f>
        <v>0</v>
      </c>
      <c r="E511" s="132">
        <f t="shared" si="443"/>
        <v>0</v>
      </c>
      <c r="F511" s="132">
        <f t="shared" si="437"/>
        <v>107.10645051921406</v>
      </c>
      <c r="G511" s="132">
        <f t="shared" si="429"/>
        <v>0</v>
      </c>
      <c r="H511" s="132">
        <f t="shared" si="439"/>
        <v>3.4862359969940013</v>
      </c>
      <c r="I511" s="132">
        <f t="shared" ref="I511:I574" si="444">$P511*AVERAGE(I499/$P499,I487/$P487,I475/$P475,I463/$P463,I451/$P451)*0.85</f>
        <v>9.085090221864629</v>
      </c>
      <c r="J511" s="132">
        <f t="shared" si="405"/>
        <v>1.9989621953323613</v>
      </c>
      <c r="K511" s="132">
        <f t="shared" si="426"/>
        <v>3.8439802361076119</v>
      </c>
      <c r="L511" s="132">
        <f t="shared" ref="L511:L574" si="445">$P511*AVERAGE(L499/$P499,L487/$P487,L475/$P475,L463/$P463,L451/$P451)*0.35</f>
        <v>1.4918822208608911</v>
      </c>
      <c r="M511" s="132">
        <f t="shared" si="435"/>
        <v>36.947238040066033</v>
      </c>
      <c r="N511" s="132">
        <v>41</v>
      </c>
      <c r="O511" s="132">
        <f t="shared" ref="O511:O574" si="446">$P511*AVERAGE(O499/$P499,O487/$P487,O475/$P475,O463/$P463,O451/$P451)</f>
        <v>4.5296847588294655</v>
      </c>
      <c r="P511" s="132">
        <f t="shared" si="440"/>
        <v>238.80383276662499</v>
      </c>
      <c r="Q511" s="144">
        <f t="shared" si="436"/>
        <v>7.9602596809758888</v>
      </c>
      <c r="R511" s="135">
        <f t="shared" ref="R511:R521" si="447">R510-(500/180)</f>
        <v>776.22222222221626</v>
      </c>
      <c r="S511" s="141">
        <f>[3]Biodiesel!$AG20</f>
        <v>29.999502822419082</v>
      </c>
      <c r="Z511" s="65"/>
      <c r="AC511" s="54"/>
      <c r="AD511" s="54"/>
      <c r="AE511" s="54"/>
      <c r="AI511" s="66"/>
      <c r="BK511" s="42"/>
      <c r="BL511" s="120"/>
      <c r="BM511" s="120"/>
      <c r="BO511" s="109"/>
      <c r="BP511" s="109"/>
      <c r="BQ511" s="109"/>
      <c r="BR511" s="109"/>
      <c r="BS511" s="109"/>
      <c r="BT511" s="109"/>
      <c r="BU511" s="109"/>
    </row>
    <row r="512" spans="1:73">
      <c r="A512" s="30">
        <v>51561</v>
      </c>
      <c r="B512" s="132">
        <f t="shared" si="442"/>
        <v>29.139349882638726</v>
      </c>
      <c r="C512" s="132">
        <f t="shared" si="428"/>
        <v>12.52763747241764</v>
      </c>
      <c r="D512" s="132">
        <f t="shared" si="443"/>
        <v>0</v>
      </c>
      <c r="E512" s="132">
        <f t="shared" si="443"/>
        <v>0</v>
      </c>
      <c r="F512" s="132">
        <f t="shared" si="437"/>
        <v>117.67136539165202</v>
      </c>
      <c r="G512" s="132">
        <f t="shared" si="429"/>
        <v>0</v>
      </c>
      <c r="H512" s="132">
        <f t="shared" si="439"/>
        <v>4.2876752585639544</v>
      </c>
      <c r="I512" s="132">
        <f t="shared" si="444"/>
        <v>10.673164836355591</v>
      </c>
      <c r="J512" s="132">
        <f t="shared" si="405"/>
        <v>2.1313792560267499</v>
      </c>
      <c r="K512" s="132">
        <f t="shared" si="426"/>
        <v>4.5180078555605592</v>
      </c>
      <c r="L512" s="132">
        <f t="shared" si="445"/>
        <v>1.3191975317712819</v>
      </c>
      <c r="M512" s="132">
        <f t="shared" si="435"/>
        <v>38.575265139745476</v>
      </c>
      <c r="N512" s="132">
        <v>42</v>
      </c>
      <c r="O512" s="132">
        <f t="shared" si="446"/>
        <v>1.3660877795171575</v>
      </c>
      <c r="P512" s="132">
        <f t="shared" si="440"/>
        <v>264.20913040424915</v>
      </c>
      <c r="Q512" s="144">
        <f t="shared" si="436"/>
        <v>7.6688933187762061</v>
      </c>
      <c r="R512" s="135">
        <f t="shared" si="447"/>
        <v>773.44444444443843</v>
      </c>
      <c r="S512" s="141">
        <f>[3]Biodiesel!$AG21</f>
        <v>34.452054477974059</v>
      </c>
      <c r="Z512" s="65"/>
      <c r="AC512" s="54"/>
      <c r="AD512" s="54"/>
      <c r="AE512" s="54"/>
      <c r="AI512" s="66"/>
      <c r="BK512" s="42"/>
      <c r="BL512" s="120"/>
      <c r="BM512" s="120"/>
      <c r="BO512" s="109"/>
      <c r="BP512" s="109"/>
      <c r="BQ512" s="109"/>
      <c r="BR512" s="109"/>
      <c r="BS512" s="109"/>
      <c r="BT512" s="109"/>
      <c r="BU512" s="109"/>
    </row>
    <row r="513" spans="1:73">
      <c r="A513" s="30">
        <v>51592</v>
      </c>
      <c r="B513" s="132">
        <f t="shared" si="442"/>
        <v>24.837431767784693</v>
      </c>
      <c r="C513" s="132">
        <f t="shared" si="428"/>
        <v>14.641646348604846</v>
      </c>
      <c r="D513" s="132">
        <f t="shared" si="443"/>
        <v>0</v>
      </c>
      <c r="E513" s="132">
        <f t="shared" si="443"/>
        <v>0</v>
      </c>
      <c r="F513" s="132">
        <f t="shared" si="437"/>
        <v>142.85159801748139</v>
      </c>
      <c r="G513" s="132">
        <f t="shared" si="429"/>
        <v>0</v>
      </c>
      <c r="H513" s="132">
        <f t="shared" si="439"/>
        <v>4.3654288745833014</v>
      </c>
      <c r="I513" s="132">
        <f t="shared" si="444"/>
        <v>10.169633488935256</v>
      </c>
      <c r="J513" s="132">
        <f t="shared" si="405"/>
        <v>2.5535701620592173</v>
      </c>
      <c r="K513" s="132">
        <f t="shared" si="426"/>
        <v>5.2313474673546194</v>
      </c>
      <c r="L513" s="132">
        <f t="shared" si="445"/>
        <v>1.4373534574792661</v>
      </c>
      <c r="M513" s="132">
        <f t="shared" si="435"/>
        <v>42.317095537359172</v>
      </c>
      <c r="N513" s="132">
        <v>43</v>
      </c>
      <c r="O513" s="132">
        <f t="shared" si="446"/>
        <v>1.5135364380657035</v>
      </c>
      <c r="P513" s="132">
        <f t="shared" si="440"/>
        <v>292.91864155970745</v>
      </c>
      <c r="Q513" s="144">
        <f t="shared" si="436"/>
        <v>7.7199656099059801</v>
      </c>
      <c r="R513" s="135">
        <f t="shared" si="447"/>
        <v>770.6666666666606</v>
      </c>
      <c r="S513" s="141">
        <f>[3]Biodiesel!$AG22</f>
        <v>37.942998241319216</v>
      </c>
      <c r="Z513" s="65"/>
      <c r="AC513" s="54"/>
      <c r="AD513" s="54"/>
      <c r="AE513" s="54"/>
      <c r="AI513" s="66"/>
      <c r="BK513" s="42"/>
      <c r="BL513" s="120"/>
      <c r="BM513" s="120"/>
      <c r="BO513" s="109"/>
      <c r="BP513" s="109"/>
      <c r="BQ513" s="109"/>
      <c r="BR513" s="109"/>
      <c r="BS513" s="109"/>
      <c r="BT513" s="109"/>
      <c r="BU513" s="109"/>
    </row>
    <row r="514" spans="1:73">
      <c r="A514" s="30">
        <v>51622</v>
      </c>
      <c r="B514" s="132">
        <f t="shared" si="442"/>
        <v>23.638130797463106</v>
      </c>
      <c r="C514" s="132">
        <f t="shared" si="428"/>
        <v>14.693245221158804</v>
      </c>
      <c r="D514" s="132">
        <f t="shared" si="443"/>
        <v>0</v>
      </c>
      <c r="E514" s="132">
        <f t="shared" si="443"/>
        <v>0</v>
      </c>
      <c r="F514" s="132">
        <f t="shared" si="437"/>
        <v>160.24822185973329</v>
      </c>
      <c r="G514" s="132">
        <f t="shared" si="429"/>
        <v>0</v>
      </c>
      <c r="H514" s="132">
        <f t="shared" si="439"/>
        <v>3.5335030074215585</v>
      </c>
      <c r="I514" s="132">
        <f t="shared" si="444"/>
        <v>10.242316686160706</v>
      </c>
      <c r="J514" s="132">
        <f t="shared" si="405"/>
        <v>3.4262060002748367</v>
      </c>
      <c r="K514" s="132">
        <f t="shared" si="426"/>
        <v>5.5560973619837641</v>
      </c>
      <c r="L514" s="132">
        <f t="shared" si="445"/>
        <v>1.5681007249302952</v>
      </c>
      <c r="M514" s="132">
        <f t="shared" si="435"/>
        <v>43.0323526293691</v>
      </c>
      <c r="N514" s="132">
        <v>44</v>
      </c>
      <c r="O514" s="132">
        <f t="shared" si="446"/>
        <v>1.8760627736342315</v>
      </c>
      <c r="P514" s="132">
        <f t="shared" si="440"/>
        <v>311.81423706212968</v>
      </c>
      <c r="Q514" s="144">
        <f t="shared" si="436"/>
        <v>7.6202520395951527</v>
      </c>
      <c r="R514" s="135">
        <f t="shared" si="447"/>
        <v>767.88888888888278</v>
      </c>
      <c r="S514" s="141">
        <f>[3]Biodiesel!$AG23</f>
        <v>40.919150107100094</v>
      </c>
      <c r="Z514" s="65"/>
      <c r="AC514" s="54"/>
      <c r="AD514" s="54"/>
      <c r="AE514" s="54"/>
      <c r="AI514" s="66"/>
      <c r="BK514" s="42"/>
      <c r="BL514" s="120"/>
      <c r="BM514" s="120"/>
      <c r="BO514" s="109"/>
      <c r="BP514" s="109"/>
      <c r="BQ514" s="109"/>
      <c r="BR514" s="109"/>
      <c r="BS514" s="109"/>
      <c r="BT514" s="109"/>
      <c r="BU514" s="109"/>
    </row>
    <row r="515" spans="1:73">
      <c r="A515" s="30">
        <v>51653</v>
      </c>
      <c r="B515" s="132">
        <f t="shared" si="442"/>
        <v>32.69340974448604</v>
      </c>
      <c r="C515" s="132">
        <f t="shared" si="428"/>
        <v>15.333107569918873</v>
      </c>
      <c r="D515" s="132">
        <f t="shared" si="443"/>
        <v>9.0592243741576765E-3</v>
      </c>
      <c r="E515" s="132">
        <f t="shared" si="443"/>
        <v>0</v>
      </c>
      <c r="F515" s="132">
        <f t="shared" si="437"/>
        <v>144.466588611654</v>
      </c>
      <c r="G515" s="132">
        <f t="shared" si="429"/>
        <v>0</v>
      </c>
      <c r="H515" s="132">
        <f t="shared" si="439"/>
        <v>3.6674269536754842</v>
      </c>
      <c r="I515" s="132">
        <f t="shared" si="444"/>
        <v>11.185919971039413</v>
      </c>
      <c r="J515" s="132">
        <f t="shared" si="405"/>
        <v>2.2824196418662828</v>
      </c>
      <c r="K515" s="132">
        <f t="shared" si="426"/>
        <v>6.3365120038835636</v>
      </c>
      <c r="L515" s="132">
        <f t="shared" si="445"/>
        <v>1.5301926480343053</v>
      </c>
      <c r="M515" s="132">
        <f t="shared" si="435"/>
        <v>45.190162282984986</v>
      </c>
      <c r="N515" s="132">
        <v>45</v>
      </c>
      <c r="O515" s="132">
        <f t="shared" si="446"/>
        <v>2.1855798117453444</v>
      </c>
      <c r="P515" s="132">
        <f t="shared" si="440"/>
        <v>309.88037846366245</v>
      </c>
      <c r="Q515" s="144">
        <f t="shared" si="436"/>
        <v>7.5695360760185606</v>
      </c>
      <c r="R515" s="135">
        <f t="shared" si="447"/>
        <v>765.11111111110495</v>
      </c>
      <c r="S515" s="141">
        <f>[3]Biodiesel!$AG24</f>
        <v>40.937829657145109</v>
      </c>
      <c r="Z515" s="65"/>
      <c r="AC515" s="54"/>
      <c r="AD515" s="54"/>
      <c r="AE515" s="54"/>
      <c r="AI515" s="66"/>
      <c r="BK515" s="42"/>
      <c r="BL515" s="120"/>
      <c r="BM515" s="120"/>
      <c r="BO515" s="109"/>
      <c r="BP515" s="109"/>
      <c r="BQ515" s="109"/>
      <c r="BR515" s="109"/>
      <c r="BS515" s="109"/>
      <c r="BT515" s="109"/>
      <c r="BU515" s="109"/>
    </row>
    <row r="516" spans="1:73">
      <c r="A516" s="30">
        <v>51683</v>
      </c>
      <c r="B516" s="132">
        <f t="shared" si="442"/>
        <v>26.586285695155581</v>
      </c>
      <c r="C516" s="132">
        <f t="shared" si="428"/>
        <v>14.4278723939559</v>
      </c>
      <c r="D516" s="132">
        <f t="shared" si="443"/>
        <v>8.2712791646339535E-3</v>
      </c>
      <c r="E516" s="132">
        <f t="shared" si="443"/>
        <v>0</v>
      </c>
      <c r="F516" s="132">
        <f t="shared" si="437"/>
        <v>150.19074598740505</v>
      </c>
      <c r="G516" s="132">
        <f t="shared" si="429"/>
        <v>0</v>
      </c>
      <c r="H516" s="132">
        <f t="shared" si="439"/>
        <v>3.7481932872674464</v>
      </c>
      <c r="I516" s="132">
        <f t="shared" si="444"/>
        <v>11.421806098021349</v>
      </c>
      <c r="J516" s="132">
        <f t="shared" si="405"/>
        <v>2.4889325089547025</v>
      </c>
      <c r="K516" s="132">
        <f t="shared" si="426"/>
        <v>5.9123419465008027</v>
      </c>
      <c r="L516" s="132">
        <f t="shared" si="445"/>
        <v>1.4020791080418227</v>
      </c>
      <c r="M516" s="132">
        <f t="shared" si="435"/>
        <v>43.052787783562771</v>
      </c>
      <c r="N516" s="132">
        <v>46</v>
      </c>
      <c r="O516" s="132">
        <f t="shared" si="446"/>
        <v>3.092296162570527</v>
      </c>
      <c r="P516" s="132">
        <f t="shared" si="440"/>
        <v>308.33161225060059</v>
      </c>
      <c r="Q516" s="144">
        <f t="shared" si="436"/>
        <v>7.4103185410496373</v>
      </c>
      <c r="R516" s="135">
        <f t="shared" si="447"/>
        <v>762.33333333332712</v>
      </c>
      <c r="S516" s="141">
        <f>[3]Biodiesel!$AG25</f>
        <v>41.608415420010658</v>
      </c>
      <c r="Z516" s="65"/>
      <c r="AC516" s="54"/>
      <c r="AD516" s="54"/>
      <c r="AE516" s="54"/>
      <c r="AI516" s="66"/>
      <c r="BK516" s="42"/>
      <c r="BL516" s="120"/>
      <c r="BM516" s="120"/>
      <c r="BO516" s="109"/>
      <c r="BP516" s="109"/>
      <c r="BQ516" s="109"/>
      <c r="BR516" s="109"/>
      <c r="BS516" s="109"/>
      <c r="BT516" s="109"/>
      <c r="BU516" s="109"/>
    </row>
    <row r="517" spans="1:73">
      <c r="A517" s="30">
        <v>51714</v>
      </c>
      <c r="B517" s="132">
        <f t="shared" si="442"/>
        <v>30.410521119286972</v>
      </c>
      <c r="C517" s="132">
        <f t="shared" si="428"/>
        <v>14.263928823827296</v>
      </c>
      <c r="D517" s="132">
        <f t="shared" si="443"/>
        <v>8.3366213010304686E-3</v>
      </c>
      <c r="E517" s="132">
        <f t="shared" si="443"/>
        <v>0</v>
      </c>
      <c r="F517" s="132">
        <f t="shared" si="437"/>
        <v>144.13674503949392</v>
      </c>
      <c r="G517" s="132">
        <f t="shared" si="429"/>
        <v>0</v>
      </c>
      <c r="H517" s="132">
        <f t="shared" si="439"/>
        <v>4.6445147475374311</v>
      </c>
      <c r="I517" s="132">
        <f t="shared" si="444"/>
        <v>12.016195155249168</v>
      </c>
      <c r="J517" s="132">
        <f t="shared" si="405"/>
        <v>2.7582614384113504</v>
      </c>
      <c r="K517" s="132">
        <f t="shared" si="426"/>
        <v>6.2625030299214224</v>
      </c>
      <c r="L517" s="132">
        <f t="shared" si="445"/>
        <v>1.2908331143001646</v>
      </c>
      <c r="M517" s="132">
        <f t="shared" si="435"/>
        <v>43.79123538122375</v>
      </c>
      <c r="N517" s="132">
        <v>47</v>
      </c>
      <c r="O517" s="132">
        <f t="shared" si="446"/>
        <v>4.4353451395356229</v>
      </c>
      <c r="P517" s="132">
        <f t="shared" si="440"/>
        <v>311.01841961008813</v>
      </c>
      <c r="Q517" s="144">
        <f t="shared" si="436"/>
        <v>7.5178331529702964</v>
      </c>
      <c r="R517" s="135">
        <f t="shared" si="447"/>
        <v>759.55555555554929</v>
      </c>
      <c r="S517" s="141">
        <f>[3]Biodiesel!$AG26</f>
        <v>41.370753152084085</v>
      </c>
      <c r="Z517" s="65"/>
      <c r="AC517" s="54"/>
      <c r="AD517" s="54"/>
      <c r="AE517" s="54"/>
      <c r="AI517" s="66"/>
      <c r="BK517" s="42"/>
      <c r="BL517" s="120"/>
      <c r="BM517" s="120"/>
      <c r="BO517" s="109"/>
      <c r="BP517" s="109"/>
      <c r="BQ517" s="109"/>
      <c r="BR517" s="109"/>
      <c r="BS517" s="109"/>
      <c r="BT517" s="109"/>
      <c r="BU517" s="109"/>
    </row>
    <row r="518" spans="1:73">
      <c r="A518" s="30">
        <v>51745</v>
      </c>
      <c r="B518" s="132">
        <f t="shared" si="442"/>
        <v>25.607455725376571</v>
      </c>
      <c r="C518" s="132">
        <f t="shared" si="428"/>
        <v>11.794232970366211</v>
      </c>
      <c r="D518" s="132">
        <f t="shared" si="443"/>
        <v>0</v>
      </c>
      <c r="E518" s="132">
        <f t="shared" si="443"/>
        <v>0</v>
      </c>
      <c r="F518" s="132">
        <f t="shared" si="437"/>
        <v>145.45981896383333</v>
      </c>
      <c r="G518" s="132">
        <f t="shared" si="429"/>
        <v>0</v>
      </c>
      <c r="H518" s="132">
        <f t="shared" si="439"/>
        <v>4.864378083537547</v>
      </c>
      <c r="I518" s="132">
        <f t="shared" si="444"/>
        <v>11.565377258862899</v>
      </c>
      <c r="J518" s="132">
        <f t="shared" si="405"/>
        <v>2.075413214790542</v>
      </c>
      <c r="K518" s="132">
        <f t="shared" si="426"/>
        <v>6.3809291318338071</v>
      </c>
      <c r="L518" s="132">
        <f t="shared" si="445"/>
        <v>1.4705285345294499</v>
      </c>
      <c r="M518" s="132">
        <f t="shared" si="435"/>
        <v>41.556959991441815</v>
      </c>
      <c r="N518" s="132">
        <v>48</v>
      </c>
      <c r="O518" s="132">
        <f t="shared" si="446"/>
        <v>1.4201464347094794</v>
      </c>
      <c r="P518" s="132">
        <f t="shared" si="440"/>
        <v>300.19524030928164</v>
      </c>
      <c r="Q518" s="144">
        <f t="shared" si="436"/>
        <v>7.581786347070719</v>
      </c>
      <c r="R518" s="135">
        <f t="shared" si="447"/>
        <v>756.77777777777146</v>
      </c>
      <c r="S518" s="141">
        <f>[3]Biodiesel!$AG27</f>
        <v>39.594262693153361</v>
      </c>
      <c r="Z518" s="65"/>
      <c r="AC518" s="54"/>
      <c r="AD518" s="54"/>
      <c r="AE518" s="54"/>
      <c r="AI518" s="66"/>
      <c r="BK518" s="42"/>
      <c r="BL518" s="120"/>
      <c r="BM518" s="120"/>
      <c r="BO518" s="109"/>
      <c r="BP518" s="109"/>
      <c r="BQ518" s="109"/>
      <c r="BR518" s="109"/>
      <c r="BS518" s="109"/>
      <c r="BT518" s="109"/>
      <c r="BU518" s="109"/>
    </row>
    <row r="519" spans="1:73">
      <c r="A519" s="30">
        <v>51775</v>
      </c>
      <c r="B519" s="132">
        <f t="shared" si="442"/>
        <v>24.008023933610765</v>
      </c>
      <c r="C519" s="132">
        <f t="shared" si="428"/>
        <v>11.258351929850845</v>
      </c>
      <c r="D519" s="132">
        <f t="shared" si="443"/>
        <v>0</v>
      </c>
      <c r="E519" s="132">
        <f t="shared" si="443"/>
        <v>0</v>
      </c>
      <c r="F519" s="132">
        <f t="shared" si="437"/>
        <v>146.61823160806512</v>
      </c>
      <c r="G519" s="132">
        <f t="shared" si="429"/>
        <v>0</v>
      </c>
      <c r="H519" s="132">
        <f t="shared" si="439"/>
        <v>4.5449652744784128</v>
      </c>
      <c r="I519" s="132">
        <f t="shared" si="444"/>
        <v>9.7508247015226033</v>
      </c>
      <c r="J519" s="132">
        <f t="shared" si="405"/>
        <v>1.6379675421605142</v>
      </c>
      <c r="K519" s="132">
        <f t="shared" si="426"/>
        <v>6.4654606774179664</v>
      </c>
      <c r="L519" s="132">
        <f t="shared" si="445"/>
        <v>1.6049984501692027</v>
      </c>
      <c r="M519" s="132">
        <f t="shared" si="435"/>
        <v>40.228224064752482</v>
      </c>
      <c r="N519" s="132">
        <v>49</v>
      </c>
      <c r="O519" s="132">
        <f t="shared" si="446"/>
        <v>3.7472536845772448</v>
      </c>
      <c r="P519" s="132">
        <f t="shared" si="440"/>
        <v>298.86430186660516</v>
      </c>
      <c r="Q519" s="144">
        <f t="shared" si="436"/>
        <v>7.2621642288123551</v>
      </c>
      <c r="R519" s="135">
        <f t="shared" si="447"/>
        <v>753.99999999999363</v>
      </c>
      <c r="S519" s="141">
        <f>[3]Biodiesel!$AG28</f>
        <v>41.153613778227793</v>
      </c>
      <c r="Z519" s="65"/>
      <c r="AC519" s="54"/>
      <c r="AD519" s="54"/>
      <c r="AE519" s="54"/>
      <c r="AI519" s="66"/>
      <c r="BK519" s="42"/>
      <c r="BL519" s="120"/>
      <c r="BM519" s="120"/>
      <c r="BO519" s="109"/>
      <c r="BP519" s="109"/>
      <c r="BQ519" s="109"/>
      <c r="BR519" s="109"/>
      <c r="BS519" s="109"/>
      <c r="BT519" s="109"/>
      <c r="BU519" s="109"/>
    </row>
    <row r="520" spans="1:73">
      <c r="A520" s="30">
        <v>51806</v>
      </c>
      <c r="B520" s="132">
        <f t="shared" si="442"/>
        <v>20.956852987664291</v>
      </c>
      <c r="C520" s="132">
        <f t="shared" si="428"/>
        <v>12.287487798021319</v>
      </c>
      <c r="D520" s="132">
        <f t="shared" si="443"/>
        <v>0</v>
      </c>
      <c r="E520" s="132">
        <f t="shared" si="443"/>
        <v>0</v>
      </c>
      <c r="F520" s="132">
        <f t="shared" si="437"/>
        <v>135.07583764680493</v>
      </c>
      <c r="G520" s="132">
        <f t="shared" si="429"/>
        <v>0</v>
      </c>
      <c r="H520" s="132">
        <f t="shared" si="439"/>
        <v>4.7357777039634827</v>
      </c>
      <c r="I520" s="132">
        <f t="shared" si="444"/>
        <v>10.394092619918624</v>
      </c>
      <c r="J520" s="132">
        <f t="shared" si="405"/>
        <v>2.9245050500380469</v>
      </c>
      <c r="K520" s="132">
        <f t="shared" si="426"/>
        <v>7.1768131892999252</v>
      </c>
      <c r="L520" s="132">
        <f t="shared" si="445"/>
        <v>1.712643124574692</v>
      </c>
      <c r="M520" s="132">
        <f t="shared" si="435"/>
        <v>38.998576604964491</v>
      </c>
      <c r="N520" s="132">
        <v>50</v>
      </c>
      <c r="O520" s="132">
        <f t="shared" si="446"/>
        <v>3.2762594891203429</v>
      </c>
      <c r="P520" s="132">
        <f t="shared" si="440"/>
        <v>287.53884621437015</v>
      </c>
      <c r="Q520" s="144">
        <f t="shared" si="436"/>
        <v>7.4042700495069349</v>
      </c>
      <c r="R520" s="135">
        <f t="shared" si="447"/>
        <v>751.22222222221581</v>
      </c>
      <c r="S520" s="141">
        <f>[3]Biodiesel!$AG29</f>
        <v>38.834192201501068</v>
      </c>
      <c r="Z520" s="65"/>
      <c r="AC520" s="54"/>
      <c r="AD520" s="54"/>
      <c r="AE520" s="54"/>
      <c r="AI520" s="66"/>
      <c r="BK520" s="42"/>
      <c r="BL520" s="120"/>
      <c r="BM520" s="120"/>
      <c r="BO520" s="109"/>
      <c r="BP520" s="109"/>
      <c r="BQ520" s="109"/>
      <c r="BR520" s="109"/>
      <c r="BS520" s="109"/>
      <c r="BT520" s="109"/>
      <c r="BU520" s="109"/>
    </row>
    <row r="521" spans="1:73">
      <c r="A521" s="30">
        <v>51836</v>
      </c>
      <c r="B521" s="132">
        <f t="shared" si="442"/>
        <v>25.64623990054314</v>
      </c>
      <c r="C521" s="132">
        <f t="shared" si="428"/>
        <v>13.866373416455676</v>
      </c>
      <c r="D521" s="132">
        <f t="shared" si="443"/>
        <v>0</v>
      </c>
      <c r="E521" s="132">
        <f t="shared" si="443"/>
        <v>0</v>
      </c>
      <c r="F521" s="132">
        <f t="shared" si="437"/>
        <v>154.89274352580748</v>
      </c>
      <c r="G521" s="132">
        <f t="shared" si="429"/>
        <v>0</v>
      </c>
      <c r="H521" s="132">
        <f t="shared" si="439"/>
        <v>4.4427136031378813</v>
      </c>
      <c r="I521" s="132">
        <f t="shared" si="444"/>
        <v>14.000311424702359</v>
      </c>
      <c r="J521" s="132">
        <f t="shared" si="405"/>
        <v>3.0738630822113802</v>
      </c>
      <c r="K521" s="132">
        <f t="shared" si="426"/>
        <v>7.3999046151446048</v>
      </c>
      <c r="L521" s="132">
        <f t="shared" si="445"/>
        <v>1.8363045995471752</v>
      </c>
      <c r="M521" s="132">
        <f t="shared" si="435"/>
        <v>49.289959953189999</v>
      </c>
      <c r="N521" s="132">
        <v>51</v>
      </c>
      <c r="O521" s="132">
        <f t="shared" si="446"/>
        <v>9.5442516341630537</v>
      </c>
      <c r="P521" s="132">
        <f t="shared" si="440"/>
        <v>334.99266575490276</v>
      </c>
      <c r="Q521" s="144">
        <f t="shared" si="436"/>
        <v>6.8745202423441576</v>
      </c>
      <c r="R521" s="135">
        <f t="shared" si="447"/>
        <v>748.44444444443798</v>
      </c>
      <c r="S521" s="141">
        <f>[3]Biodiesel!$AG30</f>
        <v>48.729606422785494</v>
      </c>
      <c r="Z521" s="65"/>
      <c r="AC521" s="54"/>
      <c r="AD521" s="54"/>
      <c r="AE521" s="54"/>
      <c r="AI521" s="66"/>
      <c r="BK521" s="42"/>
      <c r="BL521" s="120"/>
      <c r="BM521" s="120"/>
      <c r="BO521" s="109"/>
      <c r="BP521" s="109"/>
      <c r="BQ521" s="109"/>
      <c r="BR521" s="109"/>
      <c r="BS521" s="109"/>
      <c r="BT521" s="109"/>
      <c r="BU521" s="109"/>
    </row>
    <row r="522" spans="1:73">
      <c r="A522" s="30">
        <v>51867</v>
      </c>
      <c r="B522" s="132">
        <f t="shared" si="442"/>
        <v>19.571101794972179</v>
      </c>
      <c r="C522" s="132">
        <f t="shared" si="428"/>
        <v>13.986277507752634</v>
      </c>
      <c r="D522" s="132">
        <f t="shared" si="443"/>
        <v>0</v>
      </c>
      <c r="E522" s="132">
        <f t="shared" si="443"/>
        <v>0</v>
      </c>
      <c r="F522" s="132">
        <f t="shared" si="437"/>
        <v>136.21544847335767</v>
      </c>
      <c r="G522" s="132">
        <f t="shared" si="429"/>
        <v>0</v>
      </c>
      <c r="H522" s="132">
        <f t="shared" si="439"/>
        <v>5.4450725682588583</v>
      </c>
      <c r="I522" s="132">
        <f t="shared" si="444"/>
        <v>12.55127815014764</v>
      </c>
      <c r="J522" s="132">
        <f t="shared" si="405"/>
        <v>1.2736441773920955</v>
      </c>
      <c r="K522" s="132">
        <f t="shared" si="426"/>
        <v>3.3863188892120499</v>
      </c>
      <c r="L522" s="132">
        <f t="shared" si="445"/>
        <v>1.2486280615178369</v>
      </c>
      <c r="M522" s="132">
        <f t="shared" si="435"/>
        <v>36.348872710991905</v>
      </c>
      <c r="N522" s="132">
        <v>52</v>
      </c>
      <c r="O522" s="132">
        <f t="shared" si="446"/>
        <v>3.5702383572997771</v>
      </c>
      <c r="P522" s="132">
        <f t="shared" si="440"/>
        <v>285.59688069090265</v>
      </c>
      <c r="Q522" s="144">
        <f t="shared" si="436"/>
        <v>8.188935259649222</v>
      </c>
      <c r="R522" s="135">
        <f t="shared" ref="R522:R529" si="448">R521-(3200/180)</f>
        <v>730.66666666666015</v>
      </c>
      <c r="S522" s="141">
        <f>[3]Biodiesel!$AH19</f>
        <v>34.875948048847604</v>
      </c>
      <c r="Z522" s="65"/>
      <c r="AC522" s="54"/>
      <c r="AD522" s="54"/>
      <c r="AE522" s="54"/>
      <c r="AI522" s="66"/>
      <c r="BK522" s="42"/>
      <c r="BL522" s="120"/>
      <c r="BM522" s="120"/>
      <c r="BO522" s="109"/>
      <c r="BP522" s="109"/>
      <c r="BQ522" s="109"/>
      <c r="BR522" s="109"/>
      <c r="BS522" s="109"/>
      <c r="BT522" s="109"/>
      <c r="BU522" s="109"/>
    </row>
    <row r="523" spans="1:73">
      <c r="A523" s="30">
        <v>51898</v>
      </c>
      <c r="B523" s="132">
        <f t="shared" si="442"/>
        <v>16.113152761638567</v>
      </c>
      <c r="C523" s="132">
        <f t="shared" si="428"/>
        <v>11.245023127654985</v>
      </c>
      <c r="D523" s="132">
        <f t="shared" si="443"/>
        <v>0</v>
      </c>
      <c r="E523" s="132">
        <f t="shared" si="443"/>
        <v>0</v>
      </c>
      <c r="F523" s="132">
        <f t="shared" si="437"/>
        <v>94.642748834973162</v>
      </c>
      <c r="G523" s="132">
        <f t="shared" si="429"/>
        <v>0</v>
      </c>
      <c r="H523" s="132">
        <f t="shared" si="439"/>
        <v>3.425131953922413</v>
      </c>
      <c r="I523" s="132">
        <f t="shared" si="444"/>
        <v>8.5249275178585258</v>
      </c>
      <c r="J523" s="132">
        <f t="shared" ref="J523:J586" si="449">$P523*AVERAGE(J511/$P511,J499/$P499,J487/$P487,J475/$P475,J463/$P463)*0.65</f>
        <v>1.6257307033173978</v>
      </c>
      <c r="K523" s="132">
        <f t="shared" si="426"/>
        <v>3.7730906156861241</v>
      </c>
      <c r="L523" s="132">
        <f t="shared" si="445"/>
        <v>1.1624720257025678</v>
      </c>
      <c r="M523" s="132">
        <f t="shared" si="435"/>
        <v>36.680812337180669</v>
      </c>
      <c r="N523" s="132">
        <v>53</v>
      </c>
      <c r="O523" s="132">
        <f t="shared" si="446"/>
        <v>4.4481235392286349</v>
      </c>
      <c r="P523" s="132">
        <f t="shared" si="440"/>
        <v>234.64121341716304</v>
      </c>
      <c r="Q523" s="144">
        <f t="shared" si="436"/>
        <v>7.961840699137535</v>
      </c>
      <c r="R523" s="135">
        <f t="shared" si="448"/>
        <v>712.88888888888232</v>
      </c>
      <c r="S523" s="141">
        <f>[3]Biodiesel!$AH20</f>
        <v>29.470724457295475</v>
      </c>
      <c r="Z523" s="65"/>
      <c r="AC523" s="54"/>
      <c r="AD523" s="54"/>
      <c r="AE523" s="54"/>
      <c r="AI523" s="66"/>
      <c r="BK523" s="42"/>
      <c r="BL523" s="120"/>
      <c r="BM523" s="120"/>
      <c r="BO523" s="109"/>
      <c r="BP523" s="109"/>
      <c r="BQ523" s="109"/>
      <c r="BR523" s="109"/>
      <c r="BS523" s="109"/>
      <c r="BT523" s="109"/>
      <c r="BU523" s="109"/>
    </row>
    <row r="524" spans="1:73">
      <c r="A524" s="30">
        <v>51926</v>
      </c>
      <c r="B524" s="132">
        <f t="shared" si="442"/>
        <v>26.909917543430591</v>
      </c>
      <c r="C524" s="132">
        <f t="shared" si="428"/>
        <v>11.894327223659392</v>
      </c>
      <c r="D524" s="132">
        <f t="shared" si="443"/>
        <v>0</v>
      </c>
      <c r="E524" s="132">
        <f t="shared" si="443"/>
        <v>0</v>
      </c>
      <c r="F524" s="132">
        <f t="shared" si="437"/>
        <v>105.77590730801302</v>
      </c>
      <c r="G524" s="132">
        <f t="shared" si="429"/>
        <v>0</v>
      </c>
      <c r="H524" s="132">
        <f t="shared" si="439"/>
        <v>4.2148663074646597</v>
      </c>
      <c r="I524" s="132">
        <f t="shared" si="444"/>
        <v>10.015998345503986</v>
      </c>
      <c r="J524" s="132">
        <f t="shared" si="449"/>
        <v>1.732778562894546</v>
      </c>
      <c r="K524" s="132">
        <f t="shared" si="426"/>
        <v>4.4375241259247273</v>
      </c>
      <c r="L524" s="132">
        <f t="shared" si="445"/>
        <v>1.0283843578292331</v>
      </c>
      <c r="M524" s="132">
        <f t="shared" si="435"/>
        <v>38.304590146172679</v>
      </c>
      <c r="N524" s="132">
        <v>54</v>
      </c>
      <c r="O524" s="132">
        <f t="shared" si="446"/>
        <v>1.3426210546403741</v>
      </c>
      <c r="P524" s="132">
        <f t="shared" si="440"/>
        <v>259.6569149755332</v>
      </c>
      <c r="Q524" s="144">
        <f t="shared" si="436"/>
        <v>7.6701119681297314</v>
      </c>
      <c r="R524" s="135">
        <f t="shared" si="448"/>
        <v>695.11111111110449</v>
      </c>
      <c r="S524" s="141">
        <f>[3]Biodiesel!$AH21</f>
        <v>33.853080118574532</v>
      </c>
      <c r="Z524" s="65"/>
      <c r="AC524" s="54"/>
      <c r="AD524" s="54"/>
      <c r="AE524" s="54"/>
      <c r="AI524" s="66"/>
      <c r="BK524" s="42"/>
      <c r="BL524" s="120"/>
      <c r="BM524" s="120"/>
      <c r="BO524" s="109"/>
      <c r="BP524" s="109"/>
      <c r="BQ524" s="109"/>
      <c r="BR524" s="109"/>
      <c r="BS524" s="109"/>
      <c r="BT524" s="109"/>
      <c r="BU524" s="109"/>
    </row>
    <row r="525" spans="1:73">
      <c r="A525" s="30">
        <v>51957</v>
      </c>
      <c r="B525" s="132">
        <f t="shared" si="442"/>
        <v>22.364436601421364</v>
      </c>
      <c r="C525" s="132">
        <f t="shared" si="428"/>
        <v>13.567066165591353</v>
      </c>
      <c r="D525" s="132">
        <f t="shared" si="443"/>
        <v>0</v>
      </c>
      <c r="E525" s="132">
        <f t="shared" si="443"/>
        <v>0</v>
      </c>
      <c r="F525" s="132">
        <f t="shared" si="437"/>
        <v>125.949428673071</v>
      </c>
      <c r="G525" s="132">
        <f t="shared" si="429"/>
        <v>0</v>
      </c>
      <c r="H525" s="132">
        <f t="shared" si="439"/>
        <v>4.1866137574453202</v>
      </c>
      <c r="I525" s="132">
        <f t="shared" si="444"/>
        <v>9.3145018620429987</v>
      </c>
      <c r="J525" s="132">
        <f t="shared" si="449"/>
        <v>2.0264062742859554</v>
      </c>
      <c r="K525" s="132">
        <f t="shared" si="426"/>
        <v>5.0132258987663114</v>
      </c>
      <c r="L525" s="132">
        <f t="shared" si="445"/>
        <v>1.0933492725206686</v>
      </c>
      <c r="M525" s="132">
        <f t="shared" si="435"/>
        <v>41.014391658782046</v>
      </c>
      <c r="N525" s="132">
        <v>55</v>
      </c>
      <c r="O525" s="132">
        <f t="shared" si="446"/>
        <v>1.4517864832739531</v>
      </c>
      <c r="P525" s="132">
        <f t="shared" si="440"/>
        <v>280.98120664720096</v>
      </c>
      <c r="Q525" s="144">
        <f t="shared" si="436"/>
        <v>7.7219623551398291</v>
      </c>
      <c r="R525" s="135">
        <f t="shared" si="448"/>
        <v>677.33333333332666</v>
      </c>
      <c r="S525" s="141">
        <f>[3]Biodiesel!$AH22</f>
        <v>36.387280036424492</v>
      </c>
      <c r="Z525" s="65"/>
      <c r="AC525" s="54"/>
      <c r="AD525" s="54"/>
      <c r="AE525" s="54"/>
      <c r="AI525" s="66"/>
      <c r="BK525" s="42"/>
      <c r="BL525" s="120"/>
      <c r="BM525" s="120"/>
      <c r="BO525" s="109"/>
      <c r="BP525" s="109"/>
      <c r="BQ525" s="109"/>
      <c r="BR525" s="109"/>
      <c r="BS525" s="109"/>
      <c r="BT525" s="109"/>
      <c r="BU525" s="109"/>
    </row>
    <row r="526" spans="1:73">
      <c r="A526" s="30">
        <v>51987</v>
      </c>
      <c r="B526" s="132">
        <f t="shared" si="442"/>
        <v>21.282845574334246</v>
      </c>
      <c r="C526" s="132">
        <f t="shared" si="428"/>
        <v>13.612246856238707</v>
      </c>
      <c r="D526" s="132">
        <f t="shared" si="443"/>
        <v>0</v>
      </c>
      <c r="E526" s="132">
        <f t="shared" si="443"/>
        <v>0</v>
      </c>
      <c r="F526" s="132">
        <f t="shared" si="437"/>
        <v>142.67435303410485</v>
      </c>
      <c r="G526" s="132">
        <f t="shared" si="429"/>
        <v>0</v>
      </c>
      <c r="H526" s="132">
        <f t="shared" si="439"/>
        <v>3.3882315895774071</v>
      </c>
      <c r="I526" s="132">
        <f t="shared" si="444"/>
        <v>9.3795284515524813</v>
      </c>
      <c r="J526" s="132">
        <f t="shared" si="449"/>
        <v>2.7185318318196452</v>
      </c>
      <c r="K526" s="132">
        <f t="shared" si="426"/>
        <v>5.3228016614420461</v>
      </c>
      <c r="L526" s="132">
        <f t="shared" si="445"/>
        <v>1.1920328438054919</v>
      </c>
      <c r="M526" s="132">
        <f t="shared" si="435"/>
        <v>41.70148918611536</v>
      </c>
      <c r="N526" s="132">
        <v>56</v>
      </c>
      <c r="O526" s="132">
        <f t="shared" si="446"/>
        <v>1.7989953730013792</v>
      </c>
      <c r="P526" s="132">
        <f t="shared" si="440"/>
        <v>299.0710564019916</v>
      </c>
      <c r="Q526" s="144">
        <f t="shared" si="436"/>
        <v>7.6217209982439345</v>
      </c>
      <c r="R526" s="135">
        <f t="shared" si="448"/>
        <v>659.55555555554884</v>
      </c>
      <c r="S526" s="141">
        <f>[3]Biodiesel!$AH23</f>
        <v>39.239307824426845</v>
      </c>
      <c r="Z526" s="65"/>
      <c r="AC526" s="54"/>
      <c r="AD526" s="54"/>
      <c r="AE526" s="54"/>
      <c r="AI526" s="66"/>
      <c r="BK526" s="42"/>
      <c r="BL526" s="120"/>
      <c r="BM526" s="120"/>
      <c r="BO526" s="109"/>
      <c r="BP526" s="109"/>
      <c r="BQ526" s="109"/>
      <c r="BR526" s="109"/>
      <c r="BS526" s="109"/>
      <c r="BT526" s="109"/>
      <c r="BU526" s="109"/>
    </row>
    <row r="527" spans="1:73">
      <c r="A527" s="30">
        <v>52018</v>
      </c>
      <c r="B527" s="132">
        <f t="shared" si="442"/>
        <v>29.268237196499939</v>
      </c>
      <c r="C527" s="132">
        <f t="shared" si="428"/>
        <v>14.113939867357487</v>
      </c>
      <c r="D527" s="132">
        <f t="shared" ref="D527:E542" si="450">$P527*AVERAGE(D515/$P515,D503/$P503,D491/$P491,D479/$P479,D467/$P467)</f>
        <v>8.6660282390102674E-3</v>
      </c>
      <c r="E527" s="132">
        <f t="shared" si="450"/>
        <v>0</v>
      </c>
      <c r="F527" s="132">
        <f t="shared" si="437"/>
        <v>126.68453500921888</v>
      </c>
      <c r="G527" s="132">
        <f t="shared" si="429"/>
        <v>0</v>
      </c>
      <c r="H527" s="132">
        <f t="shared" si="439"/>
        <v>3.4960666898085253</v>
      </c>
      <c r="I527" s="132">
        <f t="shared" si="444"/>
        <v>10.178143638648567</v>
      </c>
      <c r="J527" s="132">
        <f t="shared" si="449"/>
        <v>1.7998142575536273</v>
      </c>
      <c r="K527" s="132">
        <f t="shared" ref="K527:K590" si="451">$P527*AVERAGE(K515/$P515,K503/$P503,K491/$P491,K479/$P479,K467/$P467)</f>
        <v>6.0350636675980063</v>
      </c>
      <c r="L527" s="132">
        <f t="shared" si="445"/>
        <v>1.1570335978309942</v>
      </c>
      <c r="M527" s="132">
        <f t="shared" si="435"/>
        <v>43.51409238590356</v>
      </c>
      <c r="N527" s="132">
        <v>57</v>
      </c>
      <c r="O527" s="132">
        <f t="shared" si="446"/>
        <v>2.0827587294978951</v>
      </c>
      <c r="P527" s="132">
        <f t="shared" si="440"/>
        <v>295.3383510681565</v>
      </c>
      <c r="Q527" s="144">
        <f t="shared" si="436"/>
        <v>7.5711088785719429</v>
      </c>
      <c r="R527" s="135">
        <f t="shared" si="448"/>
        <v>641.77777777777101</v>
      </c>
      <c r="S527" s="141">
        <f>[3]Biodiesel!$AH24</f>
        <v>39.008599110763683</v>
      </c>
      <c r="Z527" s="65"/>
      <c r="AC527" s="54"/>
      <c r="AD527" s="54"/>
      <c r="AE527" s="54"/>
      <c r="AI527" s="66"/>
      <c r="BK527" s="42"/>
      <c r="BL527" s="120"/>
      <c r="BM527" s="120"/>
      <c r="BO527" s="109"/>
      <c r="BP527" s="109"/>
      <c r="BQ527" s="109"/>
      <c r="BR527" s="109"/>
      <c r="BS527" s="109"/>
      <c r="BT527" s="109"/>
      <c r="BU527" s="109"/>
    </row>
    <row r="528" spans="1:73">
      <c r="A528" s="30">
        <v>52048</v>
      </c>
      <c r="B528" s="132">
        <f t="shared" si="442"/>
        <v>23.779760490063527</v>
      </c>
      <c r="C528" s="132">
        <f t="shared" si="428"/>
        <v>13.269066771078522</v>
      </c>
      <c r="D528" s="132">
        <f t="shared" si="450"/>
        <v>7.9033978003610287E-3</v>
      </c>
      <c r="E528" s="132">
        <f t="shared" si="450"/>
        <v>0</v>
      </c>
      <c r="F528" s="132">
        <f t="shared" si="437"/>
        <v>131.52517338666846</v>
      </c>
      <c r="G528" s="132">
        <f t="shared" si="429"/>
        <v>0</v>
      </c>
      <c r="H528" s="132">
        <f t="shared" si="439"/>
        <v>3.569300586056432</v>
      </c>
      <c r="I528" s="132">
        <f t="shared" si="444"/>
        <v>10.381259810681819</v>
      </c>
      <c r="J528" s="132">
        <f t="shared" si="449"/>
        <v>1.9609280237925524</v>
      </c>
      <c r="K528" s="132">
        <f t="shared" si="451"/>
        <v>5.6251522135447791</v>
      </c>
      <c r="L528" s="132">
        <f t="shared" si="445"/>
        <v>1.0587544666754056</v>
      </c>
      <c r="M528" s="132">
        <f t="shared" si="435"/>
        <v>41.411461716589471</v>
      </c>
      <c r="N528" s="132">
        <v>58</v>
      </c>
      <c r="O528" s="132">
        <f t="shared" si="446"/>
        <v>2.9435414605290768</v>
      </c>
      <c r="P528" s="132">
        <f t="shared" si="440"/>
        <v>293.53230232348039</v>
      </c>
      <c r="Q528" s="144">
        <f t="shared" si="436"/>
        <v>7.4117317065757442</v>
      </c>
      <c r="R528" s="135">
        <f t="shared" si="448"/>
        <v>623.99999999999318</v>
      </c>
      <c r="S528" s="141">
        <f>[3]Biodiesel!$AH25</f>
        <v>39.603740926436437</v>
      </c>
      <c r="Z528" s="65"/>
      <c r="AC528" s="54"/>
      <c r="AD528" s="54"/>
      <c r="AE528" s="54"/>
      <c r="AI528" s="66"/>
      <c r="BK528" s="42"/>
      <c r="BL528" s="120"/>
      <c r="BM528" s="120"/>
      <c r="BO528" s="109"/>
      <c r="BP528" s="109"/>
      <c r="BQ528" s="109"/>
      <c r="BR528" s="109"/>
      <c r="BS528" s="109"/>
      <c r="BT528" s="109"/>
      <c r="BU528" s="109"/>
    </row>
    <row r="529" spans="1:73">
      <c r="A529" s="30">
        <v>52079</v>
      </c>
      <c r="B529" s="132">
        <f t="shared" si="442"/>
        <v>27.201125761031051</v>
      </c>
      <c r="C529" s="132">
        <f t="shared" si="428"/>
        <v>13.118163899495892</v>
      </c>
      <c r="D529" s="132">
        <f t="shared" si="450"/>
        <v>7.9656283624375216E-3</v>
      </c>
      <c r="E529" s="132">
        <f t="shared" si="450"/>
        <v>0</v>
      </c>
      <c r="F529" s="132">
        <f t="shared" si="437"/>
        <v>125.96418842681283</v>
      </c>
      <c r="G529" s="132">
        <f t="shared" si="429"/>
        <v>0</v>
      </c>
      <c r="H529" s="132">
        <f t="shared" si="439"/>
        <v>4.4228393184174406</v>
      </c>
      <c r="I529" s="132">
        <f t="shared" si="444"/>
        <v>10.920999922997092</v>
      </c>
      <c r="J529" s="132">
        <f t="shared" si="449"/>
        <v>2.1722221966420601</v>
      </c>
      <c r="K529" s="132">
        <f t="shared" si="451"/>
        <v>5.957950407459264</v>
      </c>
      <c r="L529" s="132">
        <f t="shared" si="445"/>
        <v>0.97515288819542567</v>
      </c>
      <c r="M529" s="132">
        <f t="shared" si="435"/>
        <v>42.120398233671168</v>
      </c>
      <c r="N529" s="132">
        <v>59</v>
      </c>
      <c r="O529" s="132">
        <f t="shared" si="446"/>
        <v>4.2215085052525385</v>
      </c>
      <c r="P529" s="132">
        <f t="shared" si="440"/>
        <v>296.0825151883372</v>
      </c>
      <c r="Q529" s="144">
        <f t="shared" si="436"/>
        <v>7.5194544451777183</v>
      </c>
      <c r="R529" s="135">
        <f t="shared" si="448"/>
        <v>606.22222222221535</v>
      </c>
      <c r="S529" s="141">
        <f>[3]Biodiesel!$AH26</f>
        <v>39.375531475985881</v>
      </c>
      <c r="Z529" s="65"/>
      <c r="AC529" s="54"/>
      <c r="AD529" s="54"/>
      <c r="AE529" s="54"/>
      <c r="AI529" s="66"/>
      <c r="BK529" s="42"/>
      <c r="BL529" s="120"/>
      <c r="BM529" s="120"/>
      <c r="BO529" s="109"/>
      <c r="BP529" s="109"/>
      <c r="BQ529" s="109"/>
      <c r="BR529" s="109"/>
      <c r="BS529" s="109"/>
      <c r="BT529" s="109"/>
      <c r="BU529" s="109"/>
    </row>
    <row r="530" spans="1:73">
      <c r="A530" s="30">
        <v>52110</v>
      </c>
      <c r="B530" s="132">
        <f t="shared" si="442"/>
        <v>22.860238942381283</v>
      </c>
      <c r="C530" s="132">
        <f t="shared" si="428"/>
        <v>10.827330780224466</v>
      </c>
      <c r="D530" s="132">
        <f t="shared" si="450"/>
        <v>0</v>
      </c>
      <c r="E530" s="132">
        <f t="shared" si="450"/>
        <v>0</v>
      </c>
      <c r="F530" s="132">
        <f t="shared" si="437"/>
        <v>126.40525967403471</v>
      </c>
      <c r="G530" s="132">
        <f t="shared" si="429"/>
        <v>0</v>
      </c>
      <c r="H530" s="132">
        <f t="shared" si="439"/>
        <v>4.6236269844503175</v>
      </c>
      <c r="I530" s="132">
        <f t="shared" si="444"/>
        <v>10.489300048639555</v>
      </c>
      <c r="J530" s="132">
        <f t="shared" si="449"/>
        <v>1.6321637468054331</v>
      </c>
      <c r="K530" s="132">
        <f t="shared" si="451"/>
        <v>6.0598516952991819</v>
      </c>
      <c r="L530" s="132">
        <f t="shared" si="445"/>
        <v>1.108352674893804</v>
      </c>
      <c r="M530" s="132">
        <f t="shared" si="435"/>
        <v>39.900303973223082</v>
      </c>
      <c r="N530" s="132">
        <v>60</v>
      </c>
      <c r="O530" s="132">
        <f t="shared" si="446"/>
        <v>1.3494898930279111</v>
      </c>
      <c r="P530" s="132">
        <f t="shared" si="440"/>
        <v>285.25591841297972</v>
      </c>
      <c r="Q530" s="144">
        <f t="shared" si="436"/>
        <v>7.5839773771694352</v>
      </c>
      <c r="R530" s="135">
        <f>R529</f>
        <v>606.22222222221535</v>
      </c>
      <c r="S530" s="141">
        <f>[3]Biodiesel!$AH27</f>
        <v>37.612970638824038</v>
      </c>
      <c r="Z530" s="65"/>
      <c r="AC530" s="54"/>
      <c r="AD530" s="54"/>
      <c r="AE530" s="54"/>
      <c r="AI530" s="66"/>
      <c r="BK530" s="42"/>
      <c r="BL530" s="120"/>
      <c r="BM530" s="120"/>
      <c r="BO530" s="109"/>
      <c r="BP530" s="109"/>
      <c r="BQ530" s="109"/>
      <c r="BR530" s="109"/>
      <c r="BS530" s="109"/>
      <c r="BT530" s="109"/>
      <c r="BU530" s="109"/>
    </row>
    <row r="531" spans="1:73">
      <c r="A531" s="30">
        <v>52140</v>
      </c>
      <c r="B531" s="132">
        <f t="shared" si="442"/>
        <v>21.338243717417935</v>
      </c>
      <c r="C531" s="132">
        <f t="shared" ref="C531:C594" si="452">$P531*AVERAGE(C519/$P519,C507/$P507,C495/$P495,C483/$P483,C471/$P471)*0.9</f>
        <v>10.338536998794243</v>
      </c>
      <c r="D531" s="132">
        <f t="shared" si="450"/>
        <v>0</v>
      </c>
      <c r="E531" s="132">
        <f t="shared" si="450"/>
        <v>0</v>
      </c>
      <c r="F531" s="132">
        <f t="shared" si="437"/>
        <v>127.92022420065646</v>
      </c>
      <c r="G531" s="132">
        <f t="shared" si="429"/>
        <v>0</v>
      </c>
      <c r="H531" s="132">
        <f t="shared" si="439"/>
        <v>4.3242100285099072</v>
      </c>
      <c r="I531" s="132">
        <f t="shared" si="444"/>
        <v>8.8236093602778389</v>
      </c>
      <c r="J531" s="132">
        <f t="shared" si="449"/>
        <v>1.3903851600437793</v>
      </c>
      <c r="K531" s="132">
        <f t="shared" si="451"/>
        <v>6.1460588042681685</v>
      </c>
      <c r="L531" s="132">
        <f t="shared" si="445"/>
        <v>1.1700269395792495</v>
      </c>
      <c r="M531" s="132">
        <f t="shared" si="435"/>
        <v>38.248524265788205</v>
      </c>
      <c r="N531" s="132">
        <v>61</v>
      </c>
      <c r="O531" s="132">
        <f t="shared" si="446"/>
        <v>3.5622764313191713</v>
      </c>
      <c r="P531" s="132">
        <f t="shared" si="440"/>
        <v>284.26209590665496</v>
      </c>
      <c r="Q531" s="144">
        <f t="shared" si="436"/>
        <v>7.2660496560332852</v>
      </c>
      <c r="R531" s="135">
        <f t="shared" ref="R531:R594" si="453">R530</f>
        <v>606.22222222221535</v>
      </c>
      <c r="S531" s="141">
        <f>[3]Biodiesel!$AH28</f>
        <v>39.121958885956829</v>
      </c>
      <c r="Z531" s="65"/>
      <c r="AC531" s="54"/>
      <c r="AD531" s="54"/>
      <c r="AE531" s="54"/>
      <c r="AI531" s="66"/>
      <c r="BK531" s="42"/>
      <c r="BL531" s="120"/>
      <c r="BM531" s="120"/>
      <c r="BO531" s="109"/>
      <c r="BP531" s="109"/>
      <c r="BQ531" s="109"/>
      <c r="BR531" s="109"/>
      <c r="BS531" s="109"/>
      <c r="BT531" s="109"/>
      <c r="BU531" s="109"/>
    </row>
    <row r="532" spans="1:73">
      <c r="A532" s="30">
        <v>52171</v>
      </c>
      <c r="B532" s="132">
        <f t="shared" si="442"/>
        <v>18.577781199240242</v>
      </c>
      <c r="C532" s="132">
        <f t="shared" si="452"/>
        <v>11.253267042042566</v>
      </c>
      <c r="D532" s="132">
        <f t="shared" si="450"/>
        <v>0</v>
      </c>
      <c r="E532" s="132">
        <f t="shared" si="450"/>
        <v>0</v>
      </c>
      <c r="F532" s="132">
        <f t="shared" si="437"/>
        <v>115.69724425543927</v>
      </c>
      <c r="G532" s="132">
        <f t="shared" si="429"/>
        <v>0</v>
      </c>
      <c r="H532" s="132">
        <f t="shared" si="439"/>
        <v>4.4922594083377296</v>
      </c>
      <c r="I532" s="132">
        <f t="shared" si="444"/>
        <v>9.3793346009623288</v>
      </c>
      <c r="J532" s="132">
        <f t="shared" si="449"/>
        <v>2.476626103177983</v>
      </c>
      <c r="K532" s="132">
        <f t="shared" si="451"/>
        <v>6.8048454572075814</v>
      </c>
      <c r="L532" s="132">
        <f t="shared" si="445"/>
        <v>1.245069215780759</v>
      </c>
      <c r="M532" s="132">
        <f t="shared" si="435"/>
        <v>37.713669127981923</v>
      </c>
      <c r="N532" s="132">
        <v>62</v>
      </c>
      <c r="O532" s="132">
        <f t="shared" si="446"/>
        <v>3.1050633273357322</v>
      </c>
      <c r="P532" s="132">
        <f t="shared" si="440"/>
        <v>272.74515973750613</v>
      </c>
      <c r="Q532" s="144">
        <f t="shared" si="436"/>
        <v>7.4087349172256118</v>
      </c>
      <c r="R532" s="135">
        <f t="shared" si="453"/>
        <v>606.22222222221535</v>
      </c>
      <c r="S532" s="141">
        <f>[3]Biodiesel!$AH29</f>
        <v>36.813998986974482</v>
      </c>
      <c r="Z532" s="65"/>
      <c r="AC532" s="54"/>
      <c r="AD532" s="54"/>
      <c r="AE532" s="54"/>
      <c r="AI532" s="66"/>
      <c r="BK532" s="42"/>
      <c r="BL532" s="120"/>
      <c r="BM532" s="120"/>
      <c r="BO532" s="109"/>
      <c r="BP532" s="109"/>
      <c r="BQ532" s="109"/>
      <c r="BR532" s="109"/>
      <c r="BS532" s="109"/>
      <c r="BT532" s="109"/>
      <c r="BU532" s="109"/>
    </row>
    <row r="533" spans="1:73">
      <c r="A533" s="30">
        <v>52201</v>
      </c>
      <c r="B533" s="132">
        <f t="shared" si="442"/>
        <v>22.891176829933411</v>
      </c>
      <c r="C533" s="132">
        <f t="shared" si="452"/>
        <v>12.788104426842523</v>
      </c>
      <c r="D533" s="132">
        <f t="shared" si="450"/>
        <v>0</v>
      </c>
      <c r="E533" s="132">
        <f t="shared" si="450"/>
        <v>0</v>
      </c>
      <c r="F533" s="132">
        <f t="shared" si="437"/>
        <v>136.16179613933184</v>
      </c>
      <c r="G533" s="132">
        <f t="shared" si="429"/>
        <v>0</v>
      </c>
      <c r="H533" s="132">
        <f t="shared" si="439"/>
        <v>4.2425969267195729</v>
      </c>
      <c r="I533" s="132">
        <f t="shared" si="444"/>
        <v>12.720491746725484</v>
      </c>
      <c r="J533" s="132">
        <f t="shared" si="449"/>
        <v>2.6213320083399303</v>
      </c>
      <c r="K533" s="132">
        <f t="shared" si="451"/>
        <v>7.063760854312048</v>
      </c>
      <c r="L533" s="132">
        <f t="shared" si="445"/>
        <v>1.3436162680716266</v>
      </c>
      <c r="M533" s="132">
        <f t="shared" si="435"/>
        <v>47.999429773698672</v>
      </c>
      <c r="N533" s="132">
        <v>63</v>
      </c>
      <c r="O533" s="132">
        <f t="shared" si="446"/>
        <v>9.106414941909188</v>
      </c>
      <c r="P533" s="132">
        <f t="shared" si="440"/>
        <v>319.93871991588429</v>
      </c>
      <c r="Q533" s="144">
        <f t="shared" si="436"/>
        <v>6.8777813405018025</v>
      </c>
      <c r="R533" s="135">
        <f t="shared" si="453"/>
        <v>606.22222222221535</v>
      </c>
      <c r="S533" s="141">
        <f>[3]Biodiesel!$AH30</f>
        <v>46.51772193335556</v>
      </c>
      <c r="Z533" s="65"/>
      <c r="AC533" s="54"/>
      <c r="AD533" s="54"/>
      <c r="AE533" s="54"/>
      <c r="AI533" s="66"/>
      <c r="BK533" s="42"/>
      <c r="BL533" s="120"/>
      <c r="BM533" s="120"/>
      <c r="BO533" s="109"/>
      <c r="BP533" s="109"/>
      <c r="BQ533" s="109"/>
      <c r="BR533" s="109"/>
      <c r="BS533" s="109"/>
      <c r="BT533" s="109"/>
      <c r="BU533" s="109"/>
    </row>
    <row r="534" spans="1:73">
      <c r="A534" s="30">
        <v>52232</v>
      </c>
      <c r="B534" s="132">
        <f t="shared" si="442"/>
        <v>15.104891332985023</v>
      </c>
      <c r="C534" s="132">
        <f t="shared" si="452"/>
        <v>11.149827744013942</v>
      </c>
      <c r="D534" s="132">
        <f t="shared" si="450"/>
        <v>0</v>
      </c>
      <c r="E534" s="132">
        <f t="shared" si="450"/>
        <v>0</v>
      </c>
      <c r="F534" s="132">
        <f t="shared" si="437"/>
        <v>93.117523677247362</v>
      </c>
      <c r="G534" s="132">
        <f t="shared" ref="G534:G597" si="454">$P534*AVERAGE(G522/$P522,G510/$P510,G498/$P498,G486/$P486,G474/$P474)*0</f>
        <v>0</v>
      </c>
      <c r="H534" s="132">
        <f t="shared" si="439"/>
        <v>4.4974372940999929</v>
      </c>
      <c r="I534" s="132">
        <f t="shared" si="444"/>
        <v>9.8568423250454398</v>
      </c>
      <c r="J534" s="132">
        <f t="shared" si="449"/>
        <v>0.93869926347721644</v>
      </c>
      <c r="K534" s="132">
        <f t="shared" si="451"/>
        <v>2.7952240861585036</v>
      </c>
      <c r="L534" s="132">
        <f t="shared" si="445"/>
        <v>0.78917850106533427</v>
      </c>
      <c r="M534" s="132">
        <f t="shared" si="435"/>
        <v>30.595866293709026</v>
      </c>
      <c r="N534" s="132">
        <v>64</v>
      </c>
      <c r="O534" s="132">
        <f t="shared" si="446"/>
        <v>2.9448963435301971</v>
      </c>
      <c r="P534" s="132">
        <f t="shared" si="440"/>
        <v>235.79038686133205</v>
      </c>
      <c r="Q534" s="144">
        <f t="shared" si="436"/>
        <v>8.1957017965551611</v>
      </c>
      <c r="R534" s="135">
        <f t="shared" si="453"/>
        <v>606.22222222221535</v>
      </c>
      <c r="S534" s="141">
        <f>[3]Biodiesel!$AI19</f>
        <v>28.770005633982446</v>
      </c>
      <c r="Z534" s="65"/>
      <c r="AC534" s="54"/>
      <c r="AD534" s="54"/>
      <c r="AE534" s="54"/>
      <c r="AI534" s="66"/>
      <c r="BK534" s="42"/>
      <c r="BL534" s="120"/>
      <c r="BM534" s="120"/>
      <c r="BO534" s="109"/>
      <c r="BP534" s="109"/>
      <c r="BQ534" s="109"/>
      <c r="BR534" s="109"/>
      <c r="BS534" s="109"/>
      <c r="BT534" s="109"/>
      <c r="BU534" s="109"/>
    </row>
    <row r="535" spans="1:73">
      <c r="A535" s="30">
        <v>52263</v>
      </c>
      <c r="B535" s="132">
        <f t="shared" si="442"/>
        <v>12.401191922043047</v>
      </c>
      <c r="C535" s="132">
        <f t="shared" si="452"/>
        <v>8.9371202987743779</v>
      </c>
      <c r="D535" s="132">
        <f t="shared" si="450"/>
        <v>0</v>
      </c>
      <c r="E535" s="132">
        <f t="shared" si="450"/>
        <v>0</v>
      </c>
      <c r="F535" s="132">
        <f t="shared" si="437"/>
        <v>57.815336251510956</v>
      </c>
      <c r="G535" s="132">
        <f t="shared" si="454"/>
        <v>0</v>
      </c>
      <c r="H535" s="132">
        <f t="shared" si="439"/>
        <v>2.8209898357879775</v>
      </c>
      <c r="I535" s="132">
        <f t="shared" si="444"/>
        <v>6.6719945553135895</v>
      </c>
      <c r="J535" s="132">
        <f t="shared" si="449"/>
        <v>1.194207178280273</v>
      </c>
      <c r="K535" s="132">
        <f t="shared" si="451"/>
        <v>3.1042422649045931</v>
      </c>
      <c r="L535" s="132">
        <f t="shared" si="445"/>
        <v>0.73253983759826247</v>
      </c>
      <c r="M535" s="132">
        <f t="shared" si="435"/>
        <v>30.78356715774072</v>
      </c>
      <c r="N535" s="132">
        <v>65</v>
      </c>
      <c r="O535" s="132">
        <f t="shared" si="446"/>
        <v>3.6593689293855234</v>
      </c>
      <c r="P535" s="132">
        <f t="shared" si="440"/>
        <v>193.12055823133932</v>
      </c>
      <c r="Q535" s="144">
        <f t="shared" si="436"/>
        <v>7.9677349526192041</v>
      </c>
      <c r="R535" s="135">
        <f t="shared" si="453"/>
        <v>606.22222222221535</v>
      </c>
      <c r="S535" s="141">
        <f>[3]Biodiesel!$AI20</f>
        <v>24.23782409677866</v>
      </c>
      <c r="Z535" s="65"/>
      <c r="AC535" s="54"/>
      <c r="AD535" s="54"/>
      <c r="AE535" s="54"/>
      <c r="AI535" s="66"/>
      <c r="BK535" s="42"/>
      <c r="BL535" s="120"/>
      <c r="BM535" s="120"/>
      <c r="BO535" s="109"/>
      <c r="BP535" s="109"/>
      <c r="BQ535" s="109"/>
      <c r="BR535" s="109"/>
      <c r="BS535" s="109"/>
      <c r="BT535" s="109"/>
      <c r="BU535" s="109"/>
    </row>
    <row r="536" spans="1:73">
      <c r="A536" s="30">
        <v>52291</v>
      </c>
      <c r="B536" s="132">
        <f t="shared" si="442"/>
        <v>20.70601431173441</v>
      </c>
      <c r="C536" s="132">
        <f t="shared" si="452"/>
        <v>9.4530102026349372</v>
      </c>
      <c r="D536" s="132">
        <f t="shared" si="450"/>
        <v>0</v>
      </c>
      <c r="E536" s="132">
        <f t="shared" si="450"/>
        <v>0</v>
      </c>
      <c r="F536" s="132">
        <f t="shared" si="437"/>
        <v>67.412716431990674</v>
      </c>
      <c r="G536" s="132">
        <f t="shared" si="454"/>
        <v>0</v>
      </c>
      <c r="H536" s="132">
        <f t="shared" si="439"/>
        <v>3.4709485875834822</v>
      </c>
      <c r="I536" s="132">
        <f t="shared" si="444"/>
        <v>7.8381103783173476</v>
      </c>
      <c r="J536" s="132">
        <f t="shared" si="449"/>
        <v>1.2726484508971656</v>
      </c>
      <c r="K536" s="132">
        <f t="shared" si="451"/>
        <v>3.6515853394803708</v>
      </c>
      <c r="L536" s="132">
        <f t="shared" si="445"/>
        <v>0.64801965246704307</v>
      </c>
      <c r="M536" s="132">
        <f t="shared" si="435"/>
        <v>32.14468719402354</v>
      </c>
      <c r="N536" s="132">
        <v>66</v>
      </c>
      <c r="O536" s="132">
        <f t="shared" si="446"/>
        <v>1.1052058854533828</v>
      </c>
      <c r="P536" s="132">
        <f t="shared" si="440"/>
        <v>213.70294643458237</v>
      </c>
      <c r="Q536" s="144">
        <f t="shared" si="436"/>
        <v>7.6758757750999065</v>
      </c>
      <c r="R536" s="135">
        <f t="shared" si="453"/>
        <v>606.22222222221535</v>
      </c>
      <c r="S536" s="141">
        <f>[3]Biodiesel!$AI21</f>
        <v>27.840855258213306</v>
      </c>
      <c r="Z536" s="65"/>
      <c r="AC536" s="54"/>
      <c r="AD536" s="54"/>
      <c r="AE536" s="54"/>
      <c r="AI536" s="66"/>
      <c r="BK536" s="42"/>
      <c r="BL536" s="120"/>
      <c r="BM536" s="120"/>
      <c r="BO536" s="109"/>
      <c r="BP536" s="109"/>
      <c r="BQ536" s="109"/>
      <c r="BR536" s="109"/>
      <c r="BS536" s="109"/>
      <c r="BT536" s="109"/>
      <c r="BU536" s="109"/>
    </row>
    <row r="537" spans="1:73">
      <c r="A537" s="30">
        <v>52322</v>
      </c>
      <c r="B537" s="132">
        <f t="shared" si="442"/>
        <v>17.205736756100674</v>
      </c>
      <c r="C537" s="132">
        <f t="shared" si="452"/>
        <v>10.784718130462496</v>
      </c>
      <c r="D537" s="132">
        <f t="shared" si="450"/>
        <v>0</v>
      </c>
      <c r="E537" s="132">
        <f t="shared" si="450"/>
        <v>0</v>
      </c>
      <c r="F537" s="132">
        <f t="shared" si="437"/>
        <v>83.653719887054422</v>
      </c>
      <c r="G537" s="132">
        <f t="shared" si="454"/>
        <v>0</v>
      </c>
      <c r="H537" s="132">
        <f t="shared" si="439"/>
        <v>3.4473506177839242</v>
      </c>
      <c r="I537" s="132">
        <f t="shared" si="444"/>
        <v>7.2910727150714987</v>
      </c>
      <c r="J537" s="132">
        <f t="shared" si="449"/>
        <v>1.4881764725884197</v>
      </c>
      <c r="K537" s="132">
        <f t="shared" si="451"/>
        <v>4.1256256672101097</v>
      </c>
      <c r="L537" s="132">
        <f t="shared" si="445"/>
        <v>0.68905681431418708</v>
      </c>
      <c r="M537" s="132">
        <f t="shared" si="435"/>
        <v>34.427499059369005</v>
      </c>
      <c r="N537" s="132">
        <v>67</v>
      </c>
      <c r="O537" s="132">
        <f t="shared" si="446"/>
        <v>1.1952590045662344</v>
      </c>
      <c r="P537" s="132">
        <f t="shared" si="440"/>
        <v>231.30821512452098</v>
      </c>
      <c r="Q537" s="144">
        <f t="shared" si="436"/>
        <v>7.7278201649007849</v>
      </c>
      <c r="R537" s="135">
        <f t="shared" si="453"/>
        <v>606.22222222221535</v>
      </c>
      <c r="S537" s="141">
        <f>[3]Biodiesel!$AI22</f>
        <v>29.931883789830749</v>
      </c>
      <c r="Z537" s="65"/>
      <c r="AC537" s="54"/>
      <c r="AD537" s="54"/>
      <c r="AE537" s="54"/>
      <c r="AI537" s="66"/>
      <c r="BK537" s="42"/>
      <c r="BL537" s="120"/>
      <c r="BM537" s="120"/>
      <c r="BO537" s="109"/>
      <c r="BP537" s="109"/>
      <c r="BQ537" s="109"/>
      <c r="BR537" s="109"/>
      <c r="BS537" s="109"/>
      <c r="BT537" s="109"/>
      <c r="BU537" s="109"/>
    </row>
    <row r="538" spans="1:73">
      <c r="A538" s="30">
        <v>52352</v>
      </c>
      <c r="B538" s="132">
        <f t="shared" si="442"/>
        <v>16.369671185705311</v>
      </c>
      <c r="C538" s="132">
        <f t="shared" si="452"/>
        <v>10.821883845200633</v>
      </c>
      <c r="D538" s="132">
        <f t="shared" si="450"/>
        <v>0</v>
      </c>
      <c r="E538" s="132">
        <f t="shared" si="450"/>
        <v>0</v>
      </c>
      <c r="F538" s="132">
        <f t="shared" si="437"/>
        <v>97.245962115095125</v>
      </c>
      <c r="G538" s="132">
        <f t="shared" si="454"/>
        <v>0</v>
      </c>
      <c r="H538" s="132">
        <f t="shared" si="439"/>
        <v>2.789871579763505</v>
      </c>
      <c r="I538" s="132">
        <f t="shared" si="444"/>
        <v>7.3411168672908946</v>
      </c>
      <c r="J538" s="132">
        <f t="shared" si="449"/>
        <v>1.9957600139228975</v>
      </c>
      <c r="K538" s="132">
        <f t="shared" si="451"/>
        <v>4.3801698167212573</v>
      </c>
      <c r="L538" s="132">
        <f t="shared" si="445"/>
        <v>0.751144232690653</v>
      </c>
      <c r="M538" s="132">
        <f t="shared" si="435"/>
        <v>35.001971559916129</v>
      </c>
      <c r="N538" s="132">
        <v>68</v>
      </c>
      <c r="O538" s="132">
        <f t="shared" si="446"/>
        <v>1.4817681192006791</v>
      </c>
      <c r="P538" s="132">
        <f t="shared" si="440"/>
        <v>246.17931933550707</v>
      </c>
      <c r="Q538" s="144">
        <f t="shared" si="436"/>
        <v>7.6274957446517426</v>
      </c>
      <c r="R538" s="135">
        <f t="shared" si="453"/>
        <v>606.22222222221535</v>
      </c>
      <c r="S538" s="141">
        <f>[3]Biodiesel!$AI23</f>
        <v>32.275248335356125</v>
      </c>
      <c r="Z538" s="65"/>
      <c r="AC538" s="54"/>
      <c r="AD538" s="54"/>
      <c r="AE538" s="54"/>
      <c r="AI538" s="66"/>
      <c r="BK538" s="42"/>
      <c r="BL538" s="120"/>
      <c r="BM538" s="120"/>
      <c r="BO538" s="109"/>
      <c r="BP538" s="109"/>
      <c r="BQ538" s="109"/>
      <c r="BR538" s="109"/>
      <c r="BS538" s="109"/>
      <c r="BT538" s="109"/>
      <c r="BU538" s="109"/>
    </row>
    <row r="539" spans="1:73">
      <c r="A539" s="30">
        <v>52383</v>
      </c>
      <c r="B539" s="132">
        <f t="shared" si="442"/>
        <v>22.52249234738839</v>
      </c>
      <c r="C539" s="132">
        <f t="shared" si="452"/>
        <v>11.220357537336724</v>
      </c>
      <c r="D539" s="132">
        <f t="shared" si="450"/>
        <v>7.1408435600158297E-3</v>
      </c>
      <c r="E539" s="132">
        <f t="shared" si="450"/>
        <v>0</v>
      </c>
      <c r="F539" s="132">
        <f t="shared" si="437"/>
        <v>84.256886267223251</v>
      </c>
      <c r="G539" s="132">
        <f t="shared" si="454"/>
        <v>0</v>
      </c>
      <c r="H539" s="132">
        <f t="shared" si="439"/>
        <v>2.8781742712798426</v>
      </c>
      <c r="I539" s="132">
        <f t="shared" si="444"/>
        <v>7.9672101639073638</v>
      </c>
      <c r="J539" s="132">
        <f t="shared" si="449"/>
        <v>1.3223450725235288</v>
      </c>
      <c r="K539" s="132">
        <f t="shared" si="451"/>
        <v>4.9671568214493549</v>
      </c>
      <c r="L539" s="132">
        <f t="shared" si="445"/>
        <v>0.72920832422335424</v>
      </c>
      <c r="M539" s="132">
        <f t="shared" si="435"/>
        <v>36.523768225704934</v>
      </c>
      <c r="N539" s="132">
        <v>69</v>
      </c>
      <c r="O539" s="132">
        <f t="shared" si="446"/>
        <v>1.7158565345448418</v>
      </c>
      <c r="P539" s="132">
        <f t="shared" si="440"/>
        <v>243.11059640914161</v>
      </c>
      <c r="Q539" s="144">
        <f t="shared" si="436"/>
        <v>7.5768565365202107</v>
      </c>
      <c r="R539" s="135">
        <f t="shared" si="453"/>
        <v>606.22222222221535</v>
      </c>
      <c r="S539" s="141">
        <f>[3]Biodiesel!$AI24</f>
        <v>32.085944248430224</v>
      </c>
      <c r="Z539" s="65"/>
      <c r="AC539" s="54"/>
      <c r="AD539" s="54"/>
      <c r="AE539" s="54"/>
      <c r="AI539" s="66"/>
      <c r="BK539" s="42"/>
      <c r="BL539" s="120"/>
      <c r="BM539" s="120"/>
      <c r="BO539" s="109"/>
      <c r="BP539" s="109"/>
      <c r="BQ539" s="109"/>
      <c r="BR539" s="109"/>
      <c r="BS539" s="109"/>
      <c r="BT539" s="109"/>
      <c r="BU539" s="109"/>
    </row>
    <row r="540" spans="1:73">
      <c r="A540" s="30">
        <v>52413</v>
      </c>
      <c r="B540" s="132">
        <f t="shared" si="442"/>
        <v>18.294263312281128</v>
      </c>
      <c r="C540" s="132">
        <f t="shared" si="452"/>
        <v>10.548792676818987</v>
      </c>
      <c r="D540" s="132">
        <f t="shared" si="450"/>
        <v>6.5123304522408526E-3</v>
      </c>
      <c r="E540" s="132">
        <f t="shared" si="450"/>
        <v>0</v>
      </c>
      <c r="F540" s="132">
        <f t="shared" si="437"/>
        <v>87.784202257840633</v>
      </c>
      <c r="G540" s="132">
        <f t="shared" si="454"/>
        <v>0</v>
      </c>
      <c r="H540" s="132">
        <f t="shared" si="439"/>
        <v>2.9385890960609728</v>
      </c>
      <c r="I540" s="132">
        <f t="shared" si="444"/>
        <v>8.1261070662712118</v>
      </c>
      <c r="J540" s="132">
        <f t="shared" si="449"/>
        <v>1.4401161240897113</v>
      </c>
      <c r="K540" s="132">
        <f t="shared" si="451"/>
        <v>4.6297084046286816</v>
      </c>
      <c r="L540" s="132">
        <f t="shared" si="445"/>
        <v>0.66744615561939191</v>
      </c>
      <c r="M540" s="132">
        <f t="shared" si="435"/>
        <v>34.758319233949713</v>
      </c>
      <c r="N540" s="132">
        <v>70</v>
      </c>
      <c r="O540" s="132">
        <f t="shared" si="446"/>
        <v>2.4260729544327511</v>
      </c>
      <c r="P540" s="132">
        <f t="shared" si="440"/>
        <v>241.6201296124454</v>
      </c>
      <c r="Q540" s="144">
        <f t="shared" si="436"/>
        <v>7.41742534997283</v>
      </c>
      <c r="R540" s="135">
        <f t="shared" si="453"/>
        <v>606.22222222221535</v>
      </c>
      <c r="S540" s="141">
        <f>[3]Biodiesel!$AI25</f>
        <v>32.574662799043935</v>
      </c>
      <c r="Z540" s="65"/>
      <c r="AC540" s="54"/>
      <c r="AD540" s="54"/>
      <c r="AE540" s="54"/>
      <c r="AI540" s="66"/>
      <c r="BK540" s="42"/>
      <c r="BL540" s="120"/>
      <c r="BM540" s="120"/>
      <c r="BO540" s="109"/>
      <c r="BP540" s="109"/>
      <c r="BQ540" s="109"/>
      <c r="BR540" s="109"/>
      <c r="BS540" s="109"/>
      <c r="BT540" s="109"/>
      <c r="BU540" s="109"/>
    </row>
    <row r="541" spans="1:73">
      <c r="A541" s="30">
        <v>52444</v>
      </c>
      <c r="B541" s="132">
        <f t="shared" si="442"/>
        <v>20.927947609772502</v>
      </c>
      <c r="C541" s="132">
        <f t="shared" si="452"/>
        <v>10.426885355306771</v>
      </c>
      <c r="D541" s="132">
        <f t="shared" si="450"/>
        <v>6.563686481385592E-3</v>
      </c>
      <c r="E541" s="132">
        <f t="shared" si="450"/>
        <v>0</v>
      </c>
      <c r="F541" s="132">
        <f t="shared" si="437"/>
        <v>83.222838823249759</v>
      </c>
      <c r="G541" s="132">
        <f t="shared" si="454"/>
        <v>0</v>
      </c>
      <c r="H541" s="132">
        <f t="shared" si="439"/>
        <v>3.6410218505549286</v>
      </c>
      <c r="I541" s="132">
        <f t="shared" si="444"/>
        <v>8.547994709507762</v>
      </c>
      <c r="J541" s="132">
        <f t="shared" si="449"/>
        <v>1.5949650660911634</v>
      </c>
      <c r="K541" s="132">
        <f t="shared" si="451"/>
        <v>4.9039326221211965</v>
      </c>
      <c r="L541" s="132">
        <f t="shared" si="445"/>
        <v>0.61476776092535823</v>
      </c>
      <c r="M541" s="132">
        <f t="shared" si="435"/>
        <v>35.354770524938168</v>
      </c>
      <c r="N541" s="132">
        <v>71</v>
      </c>
      <c r="O541" s="132">
        <f t="shared" si="446"/>
        <v>3.4805590340592536</v>
      </c>
      <c r="P541" s="132">
        <f t="shared" si="440"/>
        <v>243.72224704300825</v>
      </c>
      <c r="Q541" s="144">
        <f t="shared" si="436"/>
        <v>7.5247455902806433</v>
      </c>
      <c r="R541" s="135">
        <f t="shared" si="453"/>
        <v>606.22222222221535</v>
      </c>
      <c r="S541" s="141">
        <f>[3]Biodiesel!$AI26</f>
        <v>32.389433518897</v>
      </c>
      <c r="Z541" s="65"/>
      <c r="AC541" s="54"/>
      <c r="AD541" s="54"/>
      <c r="AE541" s="54"/>
      <c r="AI541" s="66"/>
      <c r="BK541" s="42"/>
      <c r="BL541" s="120"/>
      <c r="BM541" s="120"/>
      <c r="BO541" s="109"/>
      <c r="BP541" s="109"/>
      <c r="BQ541" s="109"/>
      <c r="BR541" s="109"/>
      <c r="BS541" s="109"/>
      <c r="BT541" s="109"/>
      <c r="BU541" s="109"/>
    </row>
    <row r="542" spans="1:73">
      <c r="A542" s="30">
        <v>52475</v>
      </c>
      <c r="B542" s="132">
        <f t="shared" si="442"/>
        <v>17.586762088695572</v>
      </c>
      <c r="C542" s="132">
        <f t="shared" si="452"/>
        <v>8.6063223855669406</v>
      </c>
      <c r="D542" s="132">
        <f t="shared" si="450"/>
        <v>0</v>
      </c>
      <c r="E542" s="132">
        <f t="shared" si="450"/>
        <v>0</v>
      </c>
      <c r="F542" s="132">
        <f t="shared" si="437"/>
        <v>83.105812318318812</v>
      </c>
      <c r="G542" s="132">
        <f t="shared" si="454"/>
        <v>0</v>
      </c>
      <c r="H542" s="132">
        <f t="shared" si="439"/>
        <v>3.806069850304195</v>
      </c>
      <c r="I542" s="132">
        <f t="shared" si="444"/>
        <v>8.2097942988783768</v>
      </c>
      <c r="J542" s="132">
        <f t="shared" si="449"/>
        <v>1.1989431384000058</v>
      </c>
      <c r="K542" s="132">
        <f t="shared" si="451"/>
        <v>4.9871705358468992</v>
      </c>
      <c r="L542" s="132">
        <f t="shared" si="445"/>
        <v>0.69869008860286808</v>
      </c>
      <c r="M542" s="132">
        <f t="shared" si="435"/>
        <v>33.491459812399569</v>
      </c>
      <c r="N542" s="132">
        <v>72</v>
      </c>
      <c r="O542" s="132">
        <f t="shared" si="446"/>
        <v>1.1108449152616557</v>
      </c>
      <c r="P542" s="132">
        <f t="shared" si="440"/>
        <v>234.80186943227491</v>
      </c>
      <c r="Q542" s="144">
        <f t="shared" si="436"/>
        <v>7.5894962757123068</v>
      </c>
      <c r="R542" s="135">
        <f t="shared" si="453"/>
        <v>606.22222222221535</v>
      </c>
      <c r="S542" s="141">
        <f>[3]Biodiesel!$AI27</f>
        <v>30.937740912223816</v>
      </c>
      <c r="Z542" s="65"/>
      <c r="AC542" s="54"/>
      <c r="AD542" s="54"/>
      <c r="AE542" s="54"/>
      <c r="AI542" s="66"/>
      <c r="BK542" s="42"/>
      <c r="BL542" s="120"/>
      <c r="BM542" s="120"/>
      <c r="BO542" s="109"/>
      <c r="BP542" s="109"/>
      <c r="BQ542" s="109"/>
      <c r="BR542" s="109"/>
      <c r="BS542" s="109"/>
      <c r="BT542" s="109"/>
      <c r="BU542" s="109"/>
    </row>
    <row r="543" spans="1:73">
      <c r="A543" s="30">
        <v>52505</v>
      </c>
      <c r="B543" s="132">
        <f t="shared" si="442"/>
        <v>16.341815053731278</v>
      </c>
      <c r="C543" s="132">
        <f t="shared" si="452"/>
        <v>8.2227041286571776</v>
      </c>
      <c r="D543" s="132">
        <f t="shared" ref="D543:E558" si="455">$P543*AVERAGE(D531/$P531,D519/$P519,D507/$P507,D495/$P495,D483/$P483)</f>
        <v>0</v>
      </c>
      <c r="E543" s="132">
        <f t="shared" si="455"/>
        <v>0</v>
      </c>
      <c r="F543" s="132">
        <f t="shared" si="437"/>
        <v>84.175686773238198</v>
      </c>
      <c r="G543" s="132">
        <f t="shared" si="454"/>
        <v>0</v>
      </c>
      <c r="H543" s="132">
        <f t="shared" si="439"/>
        <v>3.5600306601092448</v>
      </c>
      <c r="I543" s="132">
        <f t="shared" si="444"/>
        <v>6.8881855974984303</v>
      </c>
      <c r="J543" s="132">
        <f t="shared" si="449"/>
        <v>1.0109161863014327</v>
      </c>
      <c r="K543" s="132">
        <f t="shared" si="451"/>
        <v>5.0610100076564635</v>
      </c>
      <c r="L543" s="132">
        <f t="shared" si="445"/>
        <v>0.70883081411121796</v>
      </c>
      <c r="M543" s="132">
        <f t="shared" si="435"/>
        <v>32.139204664157063</v>
      </c>
      <c r="N543" s="132">
        <v>73</v>
      </c>
      <c r="O543" s="132">
        <f t="shared" si="446"/>
        <v>2.9312179426993317</v>
      </c>
      <c r="P543" s="132">
        <f t="shared" si="440"/>
        <v>234.03960182815982</v>
      </c>
      <c r="Q543" s="144">
        <f t="shared" si="436"/>
        <v>7.2732549551409598</v>
      </c>
      <c r="R543" s="135">
        <f t="shared" si="453"/>
        <v>606.22222222221535</v>
      </c>
      <c r="S543" s="141">
        <f>[3]Biodiesel!$AI28</f>
        <v>32.178110525705335</v>
      </c>
      <c r="Z543" s="65"/>
      <c r="AC543" s="54"/>
      <c r="AD543" s="54"/>
      <c r="AE543" s="54"/>
      <c r="AI543" s="66"/>
      <c r="BK543" s="42"/>
      <c r="BL543" s="120"/>
      <c r="BM543" s="120"/>
      <c r="BO543" s="109"/>
      <c r="BP543" s="109"/>
      <c r="BQ543" s="109"/>
      <c r="BR543" s="109"/>
      <c r="BS543" s="109"/>
      <c r="BT543" s="109"/>
      <c r="BU543" s="109"/>
    </row>
    <row r="544" spans="1:73">
      <c r="A544" s="30">
        <v>52536</v>
      </c>
      <c r="B544" s="132">
        <f t="shared" si="442"/>
        <v>14.230005589856521</v>
      </c>
      <c r="C544" s="132">
        <f t="shared" si="452"/>
        <v>8.9517030146885688</v>
      </c>
      <c r="D544" s="132">
        <f t="shared" si="455"/>
        <v>0</v>
      </c>
      <c r="E544" s="132">
        <f t="shared" si="455"/>
        <v>0</v>
      </c>
      <c r="F544" s="132">
        <f t="shared" si="437"/>
        <v>74.057849576769911</v>
      </c>
      <c r="G544" s="132">
        <f t="shared" si="454"/>
        <v>0</v>
      </c>
      <c r="H544" s="132">
        <f t="shared" si="439"/>
        <v>3.6984053838432716</v>
      </c>
      <c r="I544" s="132">
        <f t="shared" si="444"/>
        <v>7.3215907858638838</v>
      </c>
      <c r="J544" s="132">
        <f t="shared" si="449"/>
        <v>1.7988676101480658</v>
      </c>
      <c r="K544" s="132">
        <f t="shared" si="451"/>
        <v>5.6037460904070073</v>
      </c>
      <c r="L544" s="132">
        <f t="shared" si="445"/>
        <v>0.75444444742523364</v>
      </c>
      <c r="M544" s="132">
        <f t="shared" si="435"/>
        <v>31.588940136338344</v>
      </c>
      <c r="N544" s="132">
        <v>74</v>
      </c>
      <c r="O544" s="132">
        <f t="shared" si="446"/>
        <v>2.5556726236102953</v>
      </c>
      <c r="P544" s="132">
        <f t="shared" si="440"/>
        <v>224.56122525895111</v>
      </c>
      <c r="Q544" s="144">
        <f t="shared" si="436"/>
        <v>7.4158538350648433</v>
      </c>
      <c r="R544" s="135">
        <f t="shared" si="453"/>
        <v>606.22222222221535</v>
      </c>
      <c r="S544" s="141">
        <f>[3]Biodiesel!$AI29</f>
        <v>30.281236692819416</v>
      </c>
      <c r="Z544" s="65"/>
      <c r="AC544" s="54"/>
      <c r="AD544" s="54"/>
      <c r="AE544" s="54"/>
      <c r="AI544" s="66"/>
      <c r="BK544" s="42"/>
      <c r="BL544" s="120"/>
      <c r="BM544" s="120"/>
      <c r="BO544" s="109"/>
      <c r="BP544" s="109"/>
      <c r="BQ544" s="109"/>
      <c r="BR544" s="109"/>
      <c r="BS544" s="109"/>
      <c r="BT544" s="109"/>
      <c r="BU544" s="109"/>
    </row>
    <row r="545" spans="1:73">
      <c r="A545" s="30">
        <v>52566</v>
      </c>
      <c r="B545" s="132">
        <f t="shared" si="442"/>
        <v>17.502179381282346</v>
      </c>
      <c r="C545" s="132">
        <f t="shared" si="452"/>
        <v>10.155777655731423</v>
      </c>
      <c r="D545" s="132">
        <f t="shared" si="455"/>
        <v>0</v>
      </c>
      <c r="E545" s="132">
        <f t="shared" si="455"/>
        <v>0</v>
      </c>
      <c r="F545" s="132">
        <f t="shared" si="437"/>
        <v>90.780781010954684</v>
      </c>
      <c r="G545" s="132">
        <f t="shared" si="454"/>
        <v>0</v>
      </c>
      <c r="H545" s="132">
        <f t="shared" si="439"/>
        <v>3.4873935619806629</v>
      </c>
      <c r="I545" s="132">
        <f t="shared" si="444"/>
        <v>9.9137121597548479</v>
      </c>
      <c r="J545" s="132">
        <f t="shared" si="449"/>
        <v>1.9012061182909192</v>
      </c>
      <c r="K545" s="132">
        <f t="shared" si="451"/>
        <v>5.8075932631676377</v>
      </c>
      <c r="L545" s="132">
        <f t="shared" si="445"/>
        <v>0.81248724470663714</v>
      </c>
      <c r="M545" s="132">
        <f t="shared" si="435"/>
        <v>40.13448096606654</v>
      </c>
      <c r="N545" s="132">
        <v>75</v>
      </c>
      <c r="O545" s="132">
        <f t="shared" si="446"/>
        <v>7.4798201202578012</v>
      </c>
      <c r="P545" s="132">
        <f t="shared" si="440"/>
        <v>262.97543148219347</v>
      </c>
      <c r="Q545" s="144">
        <f t="shared" si="436"/>
        <v>6.8849334020830968</v>
      </c>
      <c r="R545" s="135">
        <f t="shared" si="453"/>
        <v>606.22222222221535</v>
      </c>
      <c r="S545" s="141">
        <f>[3]Biodiesel!$AI30</f>
        <v>38.195784348854843</v>
      </c>
      <c r="Z545" s="65"/>
      <c r="AC545" s="54"/>
      <c r="AD545" s="54"/>
      <c r="AE545" s="54"/>
      <c r="AI545" s="66"/>
      <c r="BK545" s="42"/>
      <c r="BL545" s="120"/>
      <c r="BM545" s="120"/>
      <c r="BO545" s="109"/>
      <c r="BP545" s="109"/>
      <c r="BQ545" s="109"/>
      <c r="BR545" s="109"/>
      <c r="BS545" s="109"/>
      <c r="BT545" s="109"/>
      <c r="BU545" s="109"/>
    </row>
    <row r="546" spans="1:73">
      <c r="A546" s="30">
        <v>52597</v>
      </c>
      <c r="B546" s="132">
        <f t="shared" si="442"/>
        <v>14.14739366692341</v>
      </c>
      <c r="C546" s="132">
        <f t="shared" si="452"/>
        <v>10.846096394473141</v>
      </c>
      <c r="D546" s="132">
        <f t="shared" si="455"/>
        <v>0</v>
      </c>
      <c r="E546" s="132">
        <f t="shared" si="455"/>
        <v>0</v>
      </c>
      <c r="F546" s="132">
        <f t="shared" si="437"/>
        <v>83.934923742423308</v>
      </c>
      <c r="G546" s="132">
        <f t="shared" si="454"/>
        <v>0</v>
      </c>
      <c r="H546" s="132">
        <f t="shared" si="439"/>
        <v>4.5280407686882143</v>
      </c>
      <c r="I546" s="132">
        <f t="shared" si="444"/>
        <v>9.4101672356564059</v>
      </c>
      <c r="J546" s="132">
        <f t="shared" si="449"/>
        <v>0.83431866157118517</v>
      </c>
      <c r="K546" s="132">
        <f t="shared" si="451"/>
        <v>2.8163734830449529</v>
      </c>
      <c r="L546" s="132">
        <f t="shared" si="445"/>
        <v>0.58443306782474491</v>
      </c>
      <c r="M546" s="132">
        <f t="shared" si="435"/>
        <v>31.342662287147927</v>
      </c>
      <c r="N546" s="132">
        <v>76</v>
      </c>
      <c r="O546" s="132">
        <f t="shared" si="446"/>
        <v>2.9656653733786977</v>
      </c>
      <c r="P546" s="132">
        <f t="shared" si="440"/>
        <v>237.41007468113199</v>
      </c>
      <c r="Q546" s="144">
        <f t="shared" si="436"/>
        <v>8.2051323378180161</v>
      </c>
      <c r="R546" s="135">
        <f t="shared" si="453"/>
        <v>606.22222222221535</v>
      </c>
      <c r="S546" s="141">
        <f>[3]Biodiesel!$AJ19</f>
        <v>28.934338278359352</v>
      </c>
      <c r="Z546" s="65"/>
      <c r="AC546" s="54"/>
      <c r="AD546" s="54"/>
      <c r="AE546" s="54"/>
      <c r="AI546" s="66"/>
      <c r="BK546" s="42"/>
      <c r="BL546" s="120"/>
      <c r="BM546" s="120"/>
      <c r="BO546" s="109"/>
      <c r="BP546" s="109"/>
      <c r="BQ546" s="109"/>
      <c r="BR546" s="109"/>
      <c r="BS546" s="109"/>
      <c r="BT546" s="109"/>
      <c r="BU546" s="109"/>
    </row>
    <row r="547" spans="1:73">
      <c r="A547" s="30">
        <v>52628</v>
      </c>
      <c r="B547" s="132">
        <f t="shared" si="442"/>
        <v>11.674504580377922</v>
      </c>
      <c r="C547" s="132">
        <f t="shared" si="452"/>
        <v>8.7353633842986884</v>
      </c>
      <c r="D547" s="132">
        <f t="shared" si="455"/>
        <v>0</v>
      </c>
      <c r="E547" s="132">
        <f t="shared" si="455"/>
        <v>0</v>
      </c>
      <c r="F547" s="132">
        <f t="shared" si="437"/>
        <v>48.596397165512769</v>
      </c>
      <c r="G547" s="132">
        <f t="shared" si="454"/>
        <v>0</v>
      </c>
      <c r="H547" s="132">
        <f t="shared" si="439"/>
        <v>2.8546509379127758</v>
      </c>
      <c r="I547" s="132">
        <f t="shared" si="444"/>
        <v>6.4002592866910071</v>
      </c>
      <c r="J547" s="132">
        <f t="shared" si="449"/>
        <v>1.0657065115437467</v>
      </c>
      <c r="K547" s="132">
        <f t="shared" si="451"/>
        <v>3.1422767824898457</v>
      </c>
      <c r="L547" s="132">
        <f t="shared" si="445"/>
        <v>0.54543158450530216</v>
      </c>
      <c r="M547" s="132">
        <f t="shared" si="435"/>
        <v>31.687253258173602</v>
      </c>
      <c r="N547" s="132">
        <v>77</v>
      </c>
      <c r="O547" s="132">
        <f t="shared" si="446"/>
        <v>3.702672686569473</v>
      </c>
      <c r="P547" s="132">
        <f t="shared" si="440"/>
        <v>195.40451617807514</v>
      </c>
      <c r="Q547" s="144">
        <f t="shared" si="436"/>
        <v>7.9773267918046917</v>
      </c>
      <c r="R547" s="135">
        <f t="shared" si="453"/>
        <v>606.22222222221535</v>
      </c>
      <c r="S547" s="141">
        <f>[3]Biodiesel!$AJ20</f>
        <v>24.494987014800387</v>
      </c>
      <c r="Z547" s="65"/>
      <c r="AC547" s="54"/>
      <c r="AD547" s="54"/>
      <c r="AE547" s="54"/>
      <c r="AI547" s="66"/>
      <c r="BK547" s="42"/>
      <c r="BL547" s="120"/>
      <c r="BM547" s="120"/>
      <c r="BO547" s="109"/>
      <c r="BP547" s="109"/>
      <c r="BQ547" s="109"/>
      <c r="BR547" s="109"/>
      <c r="BS547" s="109"/>
      <c r="BT547" s="109"/>
      <c r="BU547" s="109"/>
    </row>
    <row r="548" spans="1:73">
      <c r="A548" s="30">
        <v>52657</v>
      </c>
      <c r="B548" s="132">
        <f t="shared" si="442"/>
        <v>19.489255591301252</v>
      </c>
      <c r="C548" s="132">
        <f t="shared" si="452"/>
        <v>9.2398081549042708</v>
      </c>
      <c r="D548" s="132">
        <f t="shared" si="455"/>
        <v>0</v>
      </c>
      <c r="E548" s="132">
        <f t="shared" si="455"/>
        <v>0</v>
      </c>
      <c r="F548" s="132">
        <f t="shared" si="437"/>
        <v>58.950786614360311</v>
      </c>
      <c r="G548" s="132">
        <f t="shared" si="454"/>
        <v>0</v>
      </c>
      <c r="H548" s="132">
        <f t="shared" si="439"/>
        <v>3.5118656134528115</v>
      </c>
      <c r="I548" s="132">
        <f t="shared" si="444"/>
        <v>7.518766603647479</v>
      </c>
      <c r="J548" s="132">
        <f t="shared" si="449"/>
        <v>1.1358942656514237</v>
      </c>
      <c r="K548" s="132">
        <f t="shared" si="451"/>
        <v>3.6960957471092741</v>
      </c>
      <c r="L548" s="132">
        <f t="shared" si="445"/>
        <v>0.48241186505144268</v>
      </c>
      <c r="M548" s="132">
        <f t="shared" ref="M548:M611" si="456">$P548*AVERAGE(M536/$P536,M524/$P524,M512/$P512,M500/$P500,M488/$P488)*1.05</f>
        <v>33.088586117403949</v>
      </c>
      <c r="N548" s="132">
        <v>78</v>
      </c>
      <c r="O548" s="132">
        <f t="shared" si="446"/>
        <v>1.1183131358628555</v>
      </c>
      <c r="P548" s="132">
        <f t="shared" si="440"/>
        <v>216.23178370874507</v>
      </c>
      <c r="Q548" s="144">
        <f t="shared" si="436"/>
        <v>7.685344084522451</v>
      </c>
      <c r="R548" s="135">
        <f t="shared" si="453"/>
        <v>606.22222222221535</v>
      </c>
      <c r="S548" s="141">
        <f>[3]Biodiesel!$AJ21</f>
        <v>28.135602170918443</v>
      </c>
      <c r="Z548" s="65"/>
      <c r="AC548" s="54"/>
      <c r="AD548" s="54"/>
      <c r="AE548" s="54"/>
      <c r="AI548" s="66"/>
      <c r="BK548" s="42"/>
      <c r="BL548" s="120"/>
      <c r="BM548" s="120"/>
      <c r="BO548" s="109"/>
      <c r="BP548" s="109"/>
      <c r="BQ548" s="109"/>
      <c r="BR548" s="109"/>
      <c r="BS548" s="109"/>
      <c r="BT548" s="109"/>
      <c r="BU548" s="109"/>
    </row>
    <row r="549" spans="1:73">
      <c r="A549" s="30">
        <v>52688</v>
      </c>
      <c r="B549" s="132">
        <f t="shared" si="442"/>
        <v>16.192579013172253</v>
      </c>
      <c r="C549" s="132">
        <f t="shared" si="452"/>
        <v>10.539399567391103</v>
      </c>
      <c r="D549" s="132">
        <f t="shared" si="455"/>
        <v>0</v>
      </c>
      <c r="E549" s="132">
        <f t="shared" si="455"/>
        <v>0</v>
      </c>
      <c r="F549" s="132">
        <f t="shared" si="437"/>
        <v>75.132231578898569</v>
      </c>
      <c r="G549" s="132">
        <f t="shared" si="454"/>
        <v>0</v>
      </c>
      <c r="H549" s="132">
        <f t="shared" si="439"/>
        <v>3.4871066189236251</v>
      </c>
      <c r="I549" s="132">
        <f t="shared" si="444"/>
        <v>6.9932798334454267</v>
      </c>
      <c r="J549" s="132">
        <f t="shared" si="449"/>
        <v>1.327900928980966</v>
      </c>
      <c r="K549" s="132">
        <f t="shared" si="451"/>
        <v>4.1757798953278487</v>
      </c>
      <c r="L549" s="132">
        <f t="shared" si="445"/>
        <v>0.51289491823042366</v>
      </c>
      <c r="M549" s="132">
        <f t="shared" si="456"/>
        <v>35.432117704508798</v>
      </c>
      <c r="N549" s="132">
        <v>79</v>
      </c>
      <c r="O549" s="132">
        <f t="shared" si="446"/>
        <v>1.2092438999970245</v>
      </c>
      <c r="P549" s="132">
        <f t="shared" si="440"/>
        <v>234.00253395887609</v>
      </c>
      <c r="Q549" s="144">
        <f t="shared" si="436"/>
        <v>7.7369110542629356</v>
      </c>
      <c r="R549" s="135">
        <f t="shared" si="453"/>
        <v>606.22222222221535</v>
      </c>
      <c r="S549" s="141">
        <f>[3]Biodiesel!$AJ22</f>
        <v>30.244955941421065</v>
      </c>
      <c r="Z549" s="65"/>
      <c r="AC549" s="54"/>
      <c r="AD549" s="54"/>
      <c r="AE549" s="54"/>
      <c r="AI549" s="66"/>
      <c r="BK549" s="42"/>
      <c r="BL549" s="120"/>
      <c r="BM549" s="120"/>
      <c r="BO549" s="109"/>
      <c r="BP549" s="109"/>
      <c r="BQ549" s="109"/>
      <c r="BR549" s="109"/>
      <c r="BS549" s="109"/>
      <c r="BT549" s="109"/>
      <c r="BU549" s="109"/>
    </row>
    <row r="550" spans="1:73">
      <c r="A550" s="30">
        <v>52718</v>
      </c>
      <c r="B550" s="132">
        <f t="shared" si="442"/>
        <v>15.407192532820639</v>
      </c>
      <c r="C550" s="132">
        <f t="shared" si="452"/>
        <v>10.576708256399796</v>
      </c>
      <c r="D550" s="132">
        <f t="shared" si="455"/>
        <v>0</v>
      </c>
      <c r="E550" s="132">
        <f t="shared" si="455"/>
        <v>0</v>
      </c>
      <c r="F550" s="132">
        <f t="shared" si="437"/>
        <v>88.91046009792791</v>
      </c>
      <c r="G550" s="132">
        <f t="shared" si="454"/>
        <v>0</v>
      </c>
      <c r="H550" s="132">
        <f t="shared" si="439"/>
        <v>2.8221745053867235</v>
      </c>
      <c r="I550" s="132">
        <f t="shared" si="444"/>
        <v>7.0412304258537199</v>
      </c>
      <c r="J550" s="132">
        <f t="shared" si="449"/>
        <v>1.7805824243413015</v>
      </c>
      <c r="K550" s="132">
        <f t="shared" si="451"/>
        <v>4.4340059938458376</v>
      </c>
      <c r="L550" s="132">
        <f t="shared" si="445"/>
        <v>0.55934930813454797</v>
      </c>
      <c r="M550" s="132">
        <f t="shared" si="456"/>
        <v>36.02503265042656</v>
      </c>
      <c r="N550" s="132">
        <v>80</v>
      </c>
      <c r="O550" s="132">
        <f t="shared" si="446"/>
        <v>1.4992732669532751</v>
      </c>
      <c r="P550" s="132">
        <f t="shared" si="440"/>
        <v>249.05600946209032</v>
      </c>
      <c r="Q550" s="144">
        <f t="shared" ref="Q550:Q613" si="457">AVERAGE(Q526/$Q$639,Q538/$Q$640,Q490/$Q$636,Q502/$Q$637,Q514/$Q$638)*$Q$645*0.9775</f>
        <v>7.6366875100634433</v>
      </c>
      <c r="R550" s="135">
        <f t="shared" si="453"/>
        <v>606.22222222221535</v>
      </c>
      <c r="S550" s="141">
        <f>[3]Biodiesel!$AJ23</f>
        <v>32.613094241959004</v>
      </c>
      <c r="Z550" s="65"/>
      <c r="AC550" s="54"/>
      <c r="AD550" s="54"/>
      <c r="AE550" s="54"/>
      <c r="AI550" s="66"/>
      <c r="BK550" s="42"/>
      <c r="BL550" s="120"/>
      <c r="BM550" s="120"/>
      <c r="BO550" s="109"/>
      <c r="BP550" s="109"/>
      <c r="BQ550" s="109"/>
      <c r="BR550" s="109"/>
      <c r="BS550" s="109"/>
      <c r="BT550" s="109"/>
      <c r="BU550" s="109"/>
    </row>
    <row r="551" spans="1:73">
      <c r="A551" s="30">
        <v>52749</v>
      </c>
      <c r="B551" s="132">
        <f t="shared" si="442"/>
        <v>21.197484647700758</v>
      </c>
      <c r="C551" s="132">
        <f t="shared" si="452"/>
        <v>10.967096406872214</v>
      </c>
      <c r="D551" s="132">
        <f t="shared" si="455"/>
        <v>7.22062121831335E-3</v>
      </c>
      <c r="E551" s="132">
        <f t="shared" si="455"/>
        <v>0</v>
      </c>
      <c r="F551" s="132">
        <f t="shared" ref="F551:F614" si="458">P551-SUM(G551:O551,B551:E551)</f>
        <v>76.14475705097675</v>
      </c>
      <c r="G551" s="132">
        <f t="shared" si="454"/>
        <v>0</v>
      </c>
      <c r="H551" s="132">
        <f t="shared" si="439"/>
        <v>2.9112193172854059</v>
      </c>
      <c r="I551" s="132">
        <f t="shared" si="444"/>
        <v>7.642716325550448</v>
      </c>
      <c r="J551" s="132">
        <f t="shared" si="449"/>
        <v>1.1802867323117989</v>
      </c>
      <c r="K551" s="132">
        <f t="shared" si="451"/>
        <v>5.0278080918612407</v>
      </c>
      <c r="L551" s="132">
        <f t="shared" si="445"/>
        <v>0.54249441273903976</v>
      </c>
      <c r="M551" s="132">
        <f t="shared" si="456"/>
        <v>37.592263853384438</v>
      </c>
      <c r="N551" s="132">
        <v>81</v>
      </c>
      <c r="O551" s="132">
        <f t="shared" si="446"/>
        <v>1.7361126553583666</v>
      </c>
      <c r="P551" s="132">
        <f t="shared" si="440"/>
        <v>245.94946011525877</v>
      </c>
      <c r="Q551" s="144">
        <f t="shared" si="457"/>
        <v>7.5859289098545739</v>
      </c>
      <c r="R551" s="135">
        <f t="shared" si="453"/>
        <v>606.22222222221535</v>
      </c>
      <c r="S551" s="141">
        <f>[3]Biodiesel!$AJ24</f>
        <v>32.421798706254123</v>
      </c>
      <c r="Z551" s="65"/>
      <c r="AC551" s="54"/>
      <c r="AD551" s="54"/>
      <c r="AE551" s="54"/>
      <c r="AI551" s="66"/>
      <c r="BK551" s="42"/>
      <c r="BL551" s="120"/>
      <c r="BM551" s="120"/>
      <c r="BO551" s="109"/>
      <c r="BP551" s="109"/>
      <c r="BQ551" s="109"/>
      <c r="BR551" s="109"/>
      <c r="BS551" s="109"/>
      <c r="BT551" s="109"/>
      <c r="BU551" s="109"/>
    </row>
    <row r="552" spans="1:73">
      <c r="A552" s="30">
        <v>52779</v>
      </c>
      <c r="B552" s="132">
        <f t="shared" si="442"/>
        <v>17.218360921817339</v>
      </c>
      <c r="C552" s="132">
        <f t="shared" si="452"/>
        <v>10.309843157975319</v>
      </c>
      <c r="D552" s="132">
        <f t="shared" si="455"/>
        <v>6.5854685699961871E-3</v>
      </c>
      <c r="E552" s="132">
        <f t="shared" si="455"/>
        <v>0</v>
      </c>
      <c r="F552" s="132">
        <f t="shared" si="458"/>
        <v>79.452493036539522</v>
      </c>
      <c r="G552" s="132">
        <f t="shared" si="454"/>
        <v>0</v>
      </c>
      <c r="H552" s="132">
        <f t="shared" si="439"/>
        <v>2.972492122973883</v>
      </c>
      <c r="I552" s="132">
        <f t="shared" si="444"/>
        <v>7.7960494643500091</v>
      </c>
      <c r="J552" s="132">
        <f t="shared" si="449"/>
        <v>1.2850443787194714</v>
      </c>
      <c r="K552" s="132">
        <f t="shared" si="451"/>
        <v>4.6863564516035936</v>
      </c>
      <c r="L552" s="132">
        <f t="shared" si="445"/>
        <v>0.49689965688561183</v>
      </c>
      <c r="M552" s="132">
        <f t="shared" si="456"/>
        <v>35.776746784740553</v>
      </c>
      <c r="N552" s="132">
        <v>82</v>
      </c>
      <c r="O552" s="132">
        <f t="shared" si="446"/>
        <v>2.4549055631990861</v>
      </c>
      <c r="P552" s="132">
        <f t="shared" si="440"/>
        <v>244.45577700737437</v>
      </c>
      <c r="Q552" s="144">
        <f t="shared" si="457"/>
        <v>7.4264570932494589</v>
      </c>
      <c r="R552" s="135">
        <f t="shared" si="453"/>
        <v>606.22222222221535</v>
      </c>
      <c r="S552" s="141">
        <f>[3]Biodiesel!$AJ25</f>
        <v>32.916877312814627</v>
      </c>
      <c r="Z552" s="65"/>
      <c r="AC552" s="54"/>
      <c r="AD552" s="54"/>
      <c r="AE552" s="54"/>
      <c r="AI552" s="66"/>
      <c r="BK552" s="42"/>
      <c r="BL552" s="120"/>
      <c r="BM552" s="120"/>
      <c r="BO552" s="109"/>
      <c r="BP552" s="109"/>
      <c r="BQ552" s="109"/>
      <c r="BR552" s="109"/>
      <c r="BS552" s="109"/>
      <c r="BT552" s="109"/>
      <c r="BU552" s="109"/>
    </row>
    <row r="553" spans="1:73">
      <c r="A553" s="30">
        <v>52810</v>
      </c>
      <c r="B553" s="132">
        <f t="shared" si="442"/>
        <v>19.696054753715757</v>
      </c>
      <c r="C553" s="132">
        <f t="shared" si="452"/>
        <v>10.190617690718291</v>
      </c>
      <c r="D553" s="132">
        <f t="shared" si="455"/>
        <v>6.6372803255119774E-3</v>
      </c>
      <c r="E553" s="132">
        <f t="shared" si="455"/>
        <v>0</v>
      </c>
      <c r="F553" s="132">
        <f t="shared" si="458"/>
        <v>75.044774234223837</v>
      </c>
      <c r="G553" s="132">
        <f t="shared" si="454"/>
        <v>0</v>
      </c>
      <c r="H553" s="132">
        <f t="shared" si="439"/>
        <v>3.6830261797676069</v>
      </c>
      <c r="I553" s="132">
        <f t="shared" si="444"/>
        <v>8.1999862334996028</v>
      </c>
      <c r="J553" s="132">
        <f t="shared" si="449"/>
        <v>1.4232898970455299</v>
      </c>
      <c r="K553" s="132">
        <f t="shared" si="451"/>
        <v>4.9638910533113476</v>
      </c>
      <c r="L553" s="132">
        <f t="shared" si="445"/>
        <v>0.45747346602065297</v>
      </c>
      <c r="M553" s="132">
        <f t="shared" si="456"/>
        <v>36.390313532029047</v>
      </c>
      <c r="N553" s="132">
        <v>83</v>
      </c>
      <c r="O553" s="132">
        <f t="shared" si="446"/>
        <v>3.5220038752022704</v>
      </c>
      <c r="P553" s="132">
        <f t="shared" si="440"/>
        <v>246.57806819585946</v>
      </c>
      <c r="Q553" s="144">
        <f t="shared" si="457"/>
        <v>7.5336963027083517</v>
      </c>
      <c r="R553" s="135">
        <f t="shared" si="453"/>
        <v>606.22222222221535</v>
      </c>
      <c r="S553" s="141">
        <f>[3]Biodiesel!$AJ26</f>
        <v>32.7300249821877</v>
      </c>
      <c r="Z553" s="65"/>
      <c r="AC553" s="54"/>
      <c r="AD553" s="54"/>
      <c r="AE553" s="54"/>
      <c r="AI553" s="66"/>
      <c r="BK553" s="42"/>
      <c r="BL553" s="120"/>
      <c r="BM553" s="120"/>
      <c r="BO553" s="109"/>
      <c r="BP553" s="109"/>
      <c r="BQ553" s="109"/>
      <c r="BR553" s="109"/>
      <c r="BS553" s="109"/>
      <c r="BT553" s="109"/>
      <c r="BU553" s="109"/>
    </row>
    <row r="554" spans="1:73">
      <c r="A554" s="30">
        <v>52841</v>
      </c>
      <c r="B554" s="132">
        <f t="shared" si="442"/>
        <v>16.552227192239933</v>
      </c>
      <c r="C554" s="132">
        <f t="shared" si="452"/>
        <v>8.4110859909281999</v>
      </c>
      <c r="D554" s="132">
        <f t="shared" si="455"/>
        <v>0</v>
      </c>
      <c r="E554" s="132">
        <f t="shared" si="455"/>
        <v>0</v>
      </c>
      <c r="F554" s="132">
        <f t="shared" si="458"/>
        <v>74.622140635938905</v>
      </c>
      <c r="G554" s="132">
        <f t="shared" si="454"/>
        <v>0</v>
      </c>
      <c r="H554" s="132">
        <f t="shared" si="439"/>
        <v>3.8498800560245612</v>
      </c>
      <c r="I554" s="132">
        <f t="shared" si="444"/>
        <v>7.8764637507575994</v>
      </c>
      <c r="J554" s="132">
        <f t="shared" si="449"/>
        <v>1.0700711572546728</v>
      </c>
      <c r="K554" s="132">
        <f t="shared" si="451"/>
        <v>5.0475734580036544</v>
      </c>
      <c r="L554" s="132">
        <f t="shared" si="445"/>
        <v>0.520118191576872</v>
      </c>
      <c r="M554" s="132">
        <f t="shared" si="456"/>
        <v>34.47038842523942</v>
      </c>
      <c r="N554" s="132">
        <v>84</v>
      </c>
      <c r="O554" s="132">
        <f t="shared" si="446"/>
        <v>1.1238636946957981</v>
      </c>
      <c r="P554" s="132">
        <f t="shared" si="440"/>
        <v>237.54381255265963</v>
      </c>
      <c r="Q554" s="144">
        <f t="shared" si="457"/>
        <v>7.598255657359501</v>
      </c>
      <c r="R554" s="135">
        <f t="shared" si="453"/>
        <v>606.22222222221535</v>
      </c>
      <c r="S554" s="141">
        <f>[3]Biodiesel!$AJ27</f>
        <v>31.262940241103891</v>
      </c>
      <c r="Z554" s="65"/>
      <c r="AC554" s="54"/>
      <c r="AD554" s="54"/>
      <c r="AE554" s="54"/>
      <c r="AI554" s="66"/>
      <c r="BK554" s="42"/>
      <c r="BL554" s="120"/>
      <c r="BM554" s="120"/>
      <c r="BO554" s="109"/>
      <c r="BP554" s="109"/>
      <c r="BQ554" s="109"/>
      <c r="BR554" s="109"/>
      <c r="BS554" s="109"/>
      <c r="BT554" s="109"/>
      <c r="BU554" s="109"/>
    </row>
    <row r="555" spans="1:73">
      <c r="A555" s="30">
        <v>52871</v>
      </c>
      <c r="B555" s="132">
        <f t="shared" si="442"/>
        <v>15.334911574921406</v>
      </c>
      <c r="C555" s="132">
        <f t="shared" si="452"/>
        <v>8.0367052870759395</v>
      </c>
      <c r="D555" s="132">
        <f t="shared" si="455"/>
        <v>0</v>
      </c>
      <c r="E555" s="132">
        <f t="shared" si="455"/>
        <v>0</v>
      </c>
      <c r="F555" s="132">
        <f t="shared" si="458"/>
        <v>75.603353351632023</v>
      </c>
      <c r="G555" s="132">
        <f t="shared" si="454"/>
        <v>0</v>
      </c>
      <c r="H555" s="132">
        <f t="shared" si="439"/>
        <v>3.60111490868508</v>
      </c>
      <c r="I555" s="132">
        <f t="shared" si="444"/>
        <v>6.5954080888219249</v>
      </c>
      <c r="J555" s="132">
        <f t="shared" si="449"/>
        <v>0.89292523959112513</v>
      </c>
      <c r="K555" s="132">
        <f t="shared" si="451"/>
        <v>5.1223911678330154</v>
      </c>
      <c r="L555" s="132">
        <f t="shared" si="445"/>
        <v>0.50776154728127387</v>
      </c>
      <c r="M555" s="132">
        <f t="shared" si="456"/>
        <v>33.12132950779371</v>
      </c>
      <c r="N555" s="132">
        <v>85</v>
      </c>
      <c r="O555" s="132">
        <f t="shared" si="446"/>
        <v>2.9654631583064575</v>
      </c>
      <c r="P555" s="132">
        <f t="shared" si="440"/>
        <v>236.78136383194192</v>
      </c>
      <c r="Q555" s="144">
        <f t="shared" si="457"/>
        <v>7.2820383416121581</v>
      </c>
      <c r="R555" s="135">
        <f t="shared" si="453"/>
        <v>606.22222222221535</v>
      </c>
      <c r="S555" s="141">
        <f>[3]Biodiesel!$AJ28</f>
        <v>32.515808448698898</v>
      </c>
      <c r="Z555" s="65"/>
      <c r="AC555" s="54"/>
      <c r="AD555" s="54"/>
      <c r="AE555" s="54"/>
      <c r="AI555" s="66"/>
      <c r="BK555" s="42"/>
      <c r="BL555" s="120"/>
      <c r="BM555" s="120"/>
      <c r="BO555" s="109"/>
      <c r="BP555" s="109"/>
      <c r="BQ555" s="109"/>
      <c r="BR555" s="109"/>
      <c r="BS555" s="109"/>
      <c r="BT555" s="109"/>
      <c r="BU555" s="109"/>
    </row>
    <row r="556" spans="1:73">
      <c r="A556" s="30">
        <v>52902</v>
      </c>
      <c r="B556" s="132">
        <f t="shared" si="442"/>
        <v>13.352293844439771</v>
      </c>
      <c r="C556" s="132">
        <f t="shared" si="452"/>
        <v>8.7491806228692681</v>
      </c>
      <c r="D556" s="132">
        <f t="shared" si="455"/>
        <v>0</v>
      </c>
      <c r="E556" s="132">
        <f t="shared" si="455"/>
        <v>0</v>
      </c>
      <c r="F556" s="132">
        <f t="shared" si="458"/>
        <v>65.482123152951459</v>
      </c>
      <c r="G556" s="132">
        <f t="shared" si="454"/>
        <v>0</v>
      </c>
      <c r="H556" s="132">
        <f t="shared" si="439"/>
        <v>3.741497378067145</v>
      </c>
      <c r="I556" s="132">
        <f t="shared" si="444"/>
        <v>7.0103832904895018</v>
      </c>
      <c r="J556" s="132">
        <f t="shared" si="449"/>
        <v>1.5875545335454972</v>
      </c>
      <c r="K556" s="132">
        <f t="shared" si="451"/>
        <v>5.670971471010402</v>
      </c>
      <c r="L556" s="132">
        <f t="shared" si="445"/>
        <v>0.54052332088541633</v>
      </c>
      <c r="M556" s="132">
        <f t="shared" si="456"/>
        <v>32.47175600457858</v>
      </c>
      <c r="N556" s="132">
        <v>86</v>
      </c>
      <c r="O556" s="132">
        <f t="shared" si="446"/>
        <v>2.5867289317547271</v>
      </c>
      <c r="P556" s="132">
        <f t="shared" si="440"/>
        <v>227.19301255059176</v>
      </c>
      <c r="Q556" s="144">
        <f t="shared" si="457"/>
        <v>7.4245543286554714</v>
      </c>
      <c r="R556" s="135">
        <f t="shared" si="453"/>
        <v>606.22222222221535</v>
      </c>
      <c r="S556" s="141">
        <f>[3]Biodiesel!$AJ29</f>
        <v>30.600222248186395</v>
      </c>
      <c r="Z556" s="65"/>
      <c r="AC556" s="54"/>
      <c r="AD556" s="54"/>
      <c r="AE556" s="54"/>
      <c r="AI556" s="66"/>
      <c r="BK556" s="42"/>
      <c r="BL556" s="120"/>
      <c r="BM556" s="120"/>
      <c r="BO556" s="109"/>
      <c r="BP556" s="109"/>
      <c r="BQ556" s="109"/>
      <c r="BR556" s="109"/>
      <c r="BS556" s="109"/>
      <c r="BT556" s="109"/>
      <c r="BU556" s="109"/>
    </row>
    <row r="557" spans="1:73">
      <c r="A557" s="30">
        <v>52932</v>
      </c>
      <c r="B557" s="132">
        <f t="shared" si="442"/>
        <v>16.469766548528966</v>
      </c>
      <c r="C557" s="132">
        <f t="shared" si="452"/>
        <v>9.9548904419141024</v>
      </c>
      <c r="D557" s="132">
        <f t="shared" si="455"/>
        <v>0</v>
      </c>
      <c r="E557" s="132">
        <f t="shared" si="455"/>
        <v>0</v>
      </c>
      <c r="F557" s="132">
        <f t="shared" si="458"/>
        <v>83.222583866899726</v>
      </c>
      <c r="G557" s="132">
        <f t="shared" si="454"/>
        <v>0</v>
      </c>
      <c r="H557" s="132">
        <f t="shared" si="439"/>
        <v>3.5386354437681238</v>
      </c>
      <c r="I557" s="132">
        <f t="shared" si="444"/>
        <v>9.5202461566296233</v>
      </c>
      <c r="J557" s="132">
        <f t="shared" si="449"/>
        <v>1.6829082485224722</v>
      </c>
      <c r="K557" s="132">
        <f t="shared" si="451"/>
        <v>5.8948615928756647</v>
      </c>
      <c r="L557" s="132">
        <f t="shared" si="445"/>
        <v>0.58393167831869031</v>
      </c>
      <c r="M557" s="132">
        <f t="shared" si="456"/>
        <v>41.372761157975766</v>
      </c>
      <c r="N557" s="132">
        <v>87</v>
      </c>
      <c r="O557" s="132">
        <f t="shared" si="446"/>
        <v>7.5910489732535495</v>
      </c>
      <c r="P557" s="132">
        <f t="shared" si="440"/>
        <v>266.83163410868667</v>
      </c>
      <c r="Q557" s="144">
        <f t="shared" si="457"/>
        <v>6.8937201365108125</v>
      </c>
      <c r="R557" s="135">
        <f t="shared" si="453"/>
        <v>606.22222222221535</v>
      </c>
      <c r="S557" s="141">
        <f>[3]Biodiesel!$AJ30</f>
        <v>38.70647905990289</v>
      </c>
      <c r="Z557" s="65"/>
      <c r="AC557" s="54"/>
      <c r="AD557" s="54"/>
      <c r="AE557" s="54"/>
      <c r="AI557" s="66"/>
      <c r="BK557" s="42"/>
      <c r="BL557" s="120"/>
      <c r="BM557" s="120"/>
      <c r="BO557" s="109"/>
      <c r="BP557" s="109"/>
      <c r="BQ557" s="109"/>
      <c r="BR557" s="109"/>
      <c r="BS557" s="109"/>
      <c r="BT557" s="109"/>
      <c r="BU557" s="109"/>
    </row>
    <row r="558" spans="1:73">
      <c r="A558" s="30">
        <v>52963</v>
      </c>
      <c r="B558" s="132">
        <f t="shared" si="442"/>
        <v>13.187792473500108</v>
      </c>
      <c r="C558" s="132">
        <f t="shared" si="452"/>
        <v>10.530517388222851</v>
      </c>
      <c r="D558" s="132">
        <f t="shared" si="455"/>
        <v>0</v>
      </c>
      <c r="E558" s="132">
        <f t="shared" si="455"/>
        <v>0</v>
      </c>
      <c r="F558" s="132">
        <f t="shared" si="458"/>
        <v>74.426407521877792</v>
      </c>
      <c r="G558" s="132">
        <f t="shared" si="454"/>
        <v>0</v>
      </c>
      <c r="H558" s="132">
        <f t="shared" si="439"/>
        <v>4.5500790419895445</v>
      </c>
      <c r="I558" s="132">
        <f t="shared" si="444"/>
        <v>8.9516562142182003</v>
      </c>
      <c r="J558" s="132">
        <f t="shared" si="449"/>
        <v>0.73204203407247337</v>
      </c>
      <c r="K558" s="132">
        <f t="shared" si="451"/>
        <v>2.830993153591741</v>
      </c>
      <c r="L558" s="132">
        <f t="shared" si="445"/>
        <v>0.41614704149331522</v>
      </c>
      <c r="M558" s="132">
        <f t="shared" si="456"/>
        <v>32.009956189084718</v>
      </c>
      <c r="N558" s="132">
        <v>88</v>
      </c>
      <c r="O558" s="132">
        <f t="shared" si="446"/>
        <v>2.983837813004421</v>
      </c>
      <c r="P558" s="132">
        <f t="shared" si="440"/>
        <v>238.61942887105513</v>
      </c>
      <c r="Q558" s="144">
        <f t="shared" si="457"/>
        <v>8.2120005394918287</v>
      </c>
      <c r="R558" s="135">
        <f t="shared" si="453"/>
        <v>606.22222222221535</v>
      </c>
      <c r="S558" s="141">
        <f>[3]Biodiesel!$AK19</f>
        <v>29.057405406091373</v>
      </c>
      <c r="Z558" s="65"/>
      <c r="AC558" s="54"/>
      <c r="AD558" s="54"/>
      <c r="AE558" s="54"/>
      <c r="AI558" s="66"/>
      <c r="BK558" s="42"/>
      <c r="BL558" s="120"/>
      <c r="BM558" s="120"/>
      <c r="BO558" s="109"/>
      <c r="BP558" s="109"/>
      <c r="BQ558" s="109"/>
      <c r="BR558" s="109"/>
      <c r="BS558" s="109"/>
      <c r="BT558" s="109"/>
      <c r="BU558" s="109"/>
    </row>
    <row r="559" spans="1:73">
      <c r="A559" s="30">
        <v>52994</v>
      </c>
      <c r="B559" s="132">
        <f t="shared" si="442"/>
        <v>10.880625169691418</v>
      </c>
      <c r="C559" s="132">
        <f t="shared" si="452"/>
        <v>8.4799582547968395</v>
      </c>
      <c r="D559" s="132">
        <f t="shared" ref="D559:E574" si="459">$P559*AVERAGE(D547/$P547,D535/$P535,D523/$P523,D511/$P511,D499/$P499)</f>
        <v>0</v>
      </c>
      <c r="E559" s="132">
        <f t="shared" si="459"/>
        <v>0</v>
      </c>
      <c r="F559" s="132">
        <f t="shared" si="458"/>
        <v>38.505617314667319</v>
      </c>
      <c r="G559" s="132">
        <f t="shared" si="454"/>
        <v>0</v>
      </c>
      <c r="H559" s="132">
        <f t="shared" ref="H559:H606" si="460">$P559*AVERAGE(H547/$P547,H535/$P535,H523/$P523,H511/$P511,H499/$P499)</f>
        <v>2.8683792632872347</v>
      </c>
      <c r="I559" s="132">
        <f t="shared" si="444"/>
        <v>6.0888779156587365</v>
      </c>
      <c r="J559" s="132">
        <f t="shared" si="449"/>
        <v>0.93440716435190996</v>
      </c>
      <c r="K559" s="132">
        <f t="shared" si="451"/>
        <v>3.1584009947230194</v>
      </c>
      <c r="L559" s="132">
        <f t="shared" si="445"/>
        <v>0.38834746778515422</v>
      </c>
      <c r="M559" s="132">
        <f t="shared" si="456"/>
        <v>32.355751731639977</v>
      </c>
      <c r="N559" s="132">
        <v>89</v>
      </c>
      <c r="O559" s="132">
        <f t="shared" si="446"/>
        <v>3.7231244808763027</v>
      </c>
      <c r="P559" s="132">
        <f t="shared" si="440"/>
        <v>196.38348975747789</v>
      </c>
      <c r="Q559" s="144">
        <f t="shared" si="457"/>
        <v>7.9845224868209188</v>
      </c>
      <c r="R559" s="135">
        <f t="shared" si="453"/>
        <v>606.22222222221535</v>
      </c>
      <c r="S559" s="141">
        <f>[3]Biodiesel!$AK20</f>
        <v>24.595520907057907</v>
      </c>
      <c r="Z559" s="65"/>
      <c r="AC559" s="54"/>
      <c r="AD559" s="54"/>
      <c r="AE559" s="54"/>
      <c r="AI559" s="66"/>
      <c r="BK559" s="42"/>
      <c r="BL559" s="120"/>
      <c r="BM559" s="120"/>
      <c r="BO559" s="109"/>
      <c r="BP559" s="109"/>
      <c r="BQ559" s="109"/>
      <c r="BR559" s="109"/>
      <c r="BS559" s="109"/>
      <c r="BT559" s="109"/>
      <c r="BU559" s="109"/>
    </row>
    <row r="560" spans="1:73">
      <c r="A560" s="30">
        <v>53022</v>
      </c>
      <c r="B560" s="132">
        <f t="shared" si="442"/>
        <v>18.16434904024139</v>
      </c>
      <c r="C560" s="132">
        <f t="shared" si="452"/>
        <v>8.9689157729244791</v>
      </c>
      <c r="D560" s="132">
        <f t="shared" si="459"/>
        <v>0</v>
      </c>
      <c r="E560" s="132">
        <f t="shared" si="459"/>
        <v>0</v>
      </c>
      <c r="F560" s="132">
        <f t="shared" si="458"/>
        <v>49.532308605551577</v>
      </c>
      <c r="G560" s="132">
        <f t="shared" si="454"/>
        <v>0</v>
      </c>
      <c r="H560" s="132">
        <f t="shared" si="460"/>
        <v>3.5284386127529728</v>
      </c>
      <c r="I560" s="132">
        <f t="shared" si="444"/>
        <v>7.1535460240025897</v>
      </c>
      <c r="J560" s="132">
        <f t="shared" si="449"/>
        <v>0.99622246626460265</v>
      </c>
      <c r="K560" s="132">
        <f t="shared" si="451"/>
        <v>3.7145473710913777</v>
      </c>
      <c r="L560" s="132">
        <f t="shared" si="445"/>
        <v>0.34346351546115084</v>
      </c>
      <c r="M560" s="132">
        <f t="shared" si="456"/>
        <v>33.786402274550483</v>
      </c>
      <c r="N560" s="132">
        <v>90</v>
      </c>
      <c r="O560" s="132">
        <f t="shared" si="446"/>
        <v>1.1238147775409024</v>
      </c>
      <c r="P560" s="132">
        <f t="shared" si="440"/>
        <v>217.31200846038152</v>
      </c>
      <c r="Q560" s="144">
        <f t="shared" si="457"/>
        <v>7.6923555120766185</v>
      </c>
      <c r="R560" s="135">
        <f t="shared" si="453"/>
        <v>606.22222222221535</v>
      </c>
      <c r="S560" s="141">
        <f>[3]Biodiesel!$AK21</f>
        <v>28.250385479351856</v>
      </c>
      <c r="Z560" s="65"/>
      <c r="AC560" s="54"/>
      <c r="AD560" s="54"/>
      <c r="AE560" s="54"/>
      <c r="AI560" s="66"/>
      <c r="BK560" s="42"/>
      <c r="BL560" s="120"/>
      <c r="BM560" s="120"/>
      <c r="BO560" s="109"/>
      <c r="BP560" s="109"/>
      <c r="BQ560" s="109"/>
      <c r="BR560" s="109"/>
      <c r="BS560" s="109"/>
      <c r="BT560" s="109"/>
      <c r="BU560" s="109"/>
    </row>
    <row r="561" spans="1:73">
      <c r="A561" s="30">
        <v>53053</v>
      </c>
      <c r="B561" s="132">
        <f t="shared" si="442"/>
        <v>15.091837913764184</v>
      </c>
      <c r="C561" s="132">
        <f t="shared" si="452"/>
        <v>10.227990510224066</v>
      </c>
      <c r="D561" s="132">
        <f t="shared" si="459"/>
        <v>0</v>
      </c>
      <c r="E561" s="132">
        <f t="shared" si="459"/>
        <v>0</v>
      </c>
      <c r="F561" s="132">
        <f t="shared" si="458"/>
        <v>65.528006765476619</v>
      </c>
      <c r="G561" s="132">
        <f t="shared" si="454"/>
        <v>0</v>
      </c>
      <c r="H561" s="132">
        <f t="shared" si="460"/>
        <v>3.5031813682586277</v>
      </c>
      <c r="I561" s="132">
        <f t="shared" si="444"/>
        <v>6.6518971587995122</v>
      </c>
      <c r="J561" s="132">
        <f t="shared" si="449"/>
        <v>1.1645360487664431</v>
      </c>
      <c r="K561" s="132">
        <f t="shared" si="451"/>
        <v>4.196080792835887</v>
      </c>
      <c r="L561" s="132">
        <f t="shared" si="445"/>
        <v>0.36514848527835009</v>
      </c>
      <c r="M561" s="132">
        <f t="shared" si="456"/>
        <v>36.169958044957369</v>
      </c>
      <c r="N561" s="132">
        <v>91</v>
      </c>
      <c r="O561" s="132">
        <f t="shared" si="446"/>
        <v>1.2149388968819683</v>
      </c>
      <c r="P561" s="132">
        <f t="shared" si="440"/>
        <v>235.11357598524302</v>
      </c>
      <c r="Q561" s="144">
        <f t="shared" si="457"/>
        <v>7.7436554399694124</v>
      </c>
      <c r="R561" s="135">
        <f t="shared" si="453"/>
        <v>606.22222222221535</v>
      </c>
      <c r="S561" s="141">
        <f>[3]Biodiesel!$AK22</f>
        <v>30.362091625576216</v>
      </c>
      <c r="Z561" s="65"/>
      <c r="AC561" s="54"/>
      <c r="AD561" s="54"/>
      <c r="AE561" s="54"/>
      <c r="AI561" s="66"/>
      <c r="BK561" s="42"/>
      <c r="BL561" s="120"/>
      <c r="BM561" s="120"/>
      <c r="BO561" s="109"/>
      <c r="BP561" s="109"/>
      <c r="BQ561" s="109"/>
      <c r="BR561" s="109"/>
      <c r="BS561" s="109"/>
      <c r="BT561" s="109"/>
      <c r="BU561" s="109"/>
    </row>
    <row r="562" spans="1:73">
      <c r="A562" s="30">
        <v>53083</v>
      </c>
      <c r="B562" s="132">
        <f t="shared" si="442"/>
        <v>14.361971976398767</v>
      </c>
      <c r="C562" s="132">
        <f t="shared" si="452"/>
        <v>10.264994330049156</v>
      </c>
      <c r="D562" s="132">
        <f t="shared" si="459"/>
        <v>0</v>
      </c>
      <c r="E562" s="132">
        <f t="shared" si="459"/>
        <v>0</v>
      </c>
      <c r="F562" s="132">
        <f t="shared" si="458"/>
        <v>79.40129704489479</v>
      </c>
      <c r="G562" s="132">
        <f t="shared" si="454"/>
        <v>0</v>
      </c>
      <c r="H562" s="132">
        <f t="shared" si="460"/>
        <v>2.8355182843648961</v>
      </c>
      <c r="I562" s="132">
        <f t="shared" si="444"/>
        <v>6.6984888240466729</v>
      </c>
      <c r="J562" s="132">
        <f t="shared" si="449"/>
        <v>1.5617656667387305</v>
      </c>
      <c r="K562" s="132">
        <f t="shared" si="451"/>
        <v>4.4561086531716247</v>
      </c>
      <c r="L562" s="132">
        <f t="shared" si="445"/>
        <v>0.39836406836583849</v>
      </c>
      <c r="M562" s="132">
        <f t="shared" si="456"/>
        <v>36.778850265143966</v>
      </c>
      <c r="N562" s="132">
        <v>92</v>
      </c>
      <c r="O562" s="132">
        <f t="shared" si="446"/>
        <v>1.5062764150197945</v>
      </c>
      <c r="P562" s="132">
        <f t="shared" si="440"/>
        <v>250.26363552819421</v>
      </c>
      <c r="Q562" s="144">
        <f t="shared" si="457"/>
        <v>7.6436143420891174</v>
      </c>
      <c r="R562" s="135">
        <f t="shared" si="453"/>
        <v>606.22222222221535</v>
      </c>
      <c r="S562" s="141">
        <f>[3]Biodiesel!$AK23</f>
        <v>32.741530946967337</v>
      </c>
      <c r="Z562" s="65"/>
      <c r="AC562" s="54"/>
      <c r="AD562" s="54"/>
      <c r="AE562" s="54"/>
      <c r="AI562" s="66"/>
      <c r="BK562" s="42"/>
      <c r="BL562" s="120"/>
      <c r="BM562" s="120"/>
      <c r="BO562" s="109"/>
      <c r="BP562" s="109"/>
      <c r="BQ562" s="109"/>
      <c r="BR562" s="109"/>
      <c r="BS562" s="109"/>
      <c r="BT562" s="109"/>
      <c r="BU562" s="109"/>
    </row>
    <row r="563" spans="1:73">
      <c r="A563" s="30">
        <v>53114</v>
      </c>
      <c r="B563" s="132">
        <f t="shared" si="442"/>
        <v>19.75452298886087</v>
      </c>
      <c r="C563" s="132">
        <f t="shared" si="452"/>
        <v>10.643856499940666</v>
      </c>
      <c r="D563" s="132">
        <f t="shared" si="459"/>
        <v>7.249457081611693E-3</v>
      </c>
      <c r="E563" s="132">
        <f t="shared" si="459"/>
        <v>0</v>
      </c>
      <c r="F563" s="132">
        <f t="shared" si="458"/>
        <v>66.939448118694912</v>
      </c>
      <c r="G563" s="132">
        <f t="shared" si="454"/>
        <v>0</v>
      </c>
      <c r="H563" s="132">
        <f t="shared" si="460"/>
        <v>2.9249341955019617</v>
      </c>
      <c r="I563" s="132">
        <f t="shared" si="444"/>
        <v>7.2701157184646625</v>
      </c>
      <c r="J563" s="132">
        <f t="shared" si="449"/>
        <v>1.0348973099748782</v>
      </c>
      <c r="K563" s="132">
        <f t="shared" si="451"/>
        <v>5.0520839308258578</v>
      </c>
      <c r="L563" s="132">
        <f t="shared" si="445"/>
        <v>0.38609108240673085</v>
      </c>
      <c r="M563" s="132">
        <f t="shared" si="456"/>
        <v>38.378080767553584</v>
      </c>
      <c r="N563" s="132">
        <v>93</v>
      </c>
      <c r="O563" s="132">
        <f t="shared" si="446"/>
        <v>1.7440614949366748</v>
      </c>
      <c r="P563" s="132">
        <f t="shared" si="440"/>
        <v>247.1353415642424</v>
      </c>
      <c r="Q563" s="144">
        <f t="shared" si="457"/>
        <v>7.5927649926126444</v>
      </c>
      <c r="R563" s="135">
        <f t="shared" si="453"/>
        <v>606.22222222221535</v>
      </c>
      <c r="S563" s="141">
        <f>[3]Biodiesel!$AK24</f>
        <v>32.54879372727747</v>
      </c>
      <c r="Z563" s="65"/>
      <c r="AC563" s="54"/>
      <c r="AD563" s="54"/>
      <c r="AE563" s="54"/>
      <c r="AI563" s="66"/>
      <c r="BK563" s="42"/>
      <c r="BL563" s="120"/>
      <c r="BM563" s="120"/>
      <c r="BO563" s="109"/>
      <c r="BP563" s="109"/>
      <c r="BQ563" s="109"/>
      <c r="BR563" s="109"/>
      <c r="BS563" s="109"/>
      <c r="BT563" s="109"/>
      <c r="BU563" s="109"/>
    </row>
    <row r="564" spans="1:73">
      <c r="A564" s="30">
        <v>53144</v>
      </c>
      <c r="B564" s="132">
        <f t="shared" si="442"/>
        <v>16.047134852575997</v>
      </c>
      <c r="C564" s="132">
        <f t="shared" si="452"/>
        <v>10.005795309447315</v>
      </c>
      <c r="D564" s="132">
        <f t="shared" si="459"/>
        <v>6.6119046186655216E-3</v>
      </c>
      <c r="E564" s="132">
        <f t="shared" si="459"/>
        <v>0</v>
      </c>
      <c r="F564" s="132">
        <f t="shared" si="458"/>
        <v>69.996982924794708</v>
      </c>
      <c r="G564" s="132">
        <f t="shared" si="454"/>
        <v>0</v>
      </c>
      <c r="H564" s="132">
        <f t="shared" si="460"/>
        <v>2.9863827609332674</v>
      </c>
      <c r="I564" s="132">
        <f t="shared" si="444"/>
        <v>7.4163036409202414</v>
      </c>
      <c r="J564" s="132">
        <f t="shared" si="449"/>
        <v>1.126834791563688</v>
      </c>
      <c r="K564" s="132">
        <f t="shared" si="451"/>
        <v>4.7090105511010574</v>
      </c>
      <c r="L564" s="132">
        <f t="shared" si="445"/>
        <v>0.35360135645879975</v>
      </c>
      <c r="M564" s="132">
        <f t="shared" si="456"/>
        <v>36.525006302295864</v>
      </c>
      <c r="N564" s="132">
        <v>94</v>
      </c>
      <c r="O564" s="132">
        <f t="shared" si="446"/>
        <v>2.4658704172794685</v>
      </c>
      <c r="P564" s="132">
        <f t="shared" si="440"/>
        <v>245.63953481198905</v>
      </c>
      <c r="Q564" s="144">
        <f t="shared" si="457"/>
        <v>7.433151682370065</v>
      </c>
      <c r="R564" s="135">
        <f t="shared" si="453"/>
        <v>606.22222222221535</v>
      </c>
      <c r="S564" s="141">
        <f>[3]Biodiesel!$AK25</f>
        <v>33.046484897462328</v>
      </c>
      <c r="Z564" s="65"/>
      <c r="AC564" s="54"/>
      <c r="AD564" s="54"/>
      <c r="AE564" s="54"/>
      <c r="AI564" s="66"/>
      <c r="BK564" s="42"/>
      <c r="BL564" s="120"/>
      <c r="BM564" s="120"/>
      <c r="BO564" s="109"/>
      <c r="BP564" s="109"/>
      <c r="BQ564" s="109"/>
      <c r="BR564" s="109"/>
      <c r="BS564" s="109"/>
      <c r="BT564" s="109"/>
      <c r="BU564" s="109"/>
    </row>
    <row r="565" spans="1:73">
      <c r="A565" s="30">
        <v>53175</v>
      </c>
      <c r="B565" s="132">
        <f t="shared" si="442"/>
        <v>18.354943564996002</v>
      </c>
      <c r="C565" s="132">
        <f t="shared" si="452"/>
        <v>9.8901440830951515</v>
      </c>
      <c r="D565" s="132">
        <f t="shared" si="459"/>
        <v>6.6636404005735337E-3</v>
      </c>
      <c r="E565" s="132">
        <f t="shared" si="459"/>
        <v>0</v>
      </c>
      <c r="F565" s="132">
        <f t="shared" si="458"/>
        <v>65.760327475589577</v>
      </c>
      <c r="G565" s="132">
        <f t="shared" si="454"/>
        <v>0</v>
      </c>
      <c r="H565" s="132">
        <f t="shared" si="460"/>
        <v>3.7003618710825319</v>
      </c>
      <c r="I565" s="132">
        <f t="shared" si="444"/>
        <v>7.8007691376385262</v>
      </c>
      <c r="J565" s="132">
        <f t="shared" si="449"/>
        <v>1.2483672844598117</v>
      </c>
      <c r="K565" s="132">
        <f t="shared" si="451"/>
        <v>4.9876750408616539</v>
      </c>
      <c r="L565" s="132">
        <f t="shared" si="445"/>
        <v>0.32543230212561802</v>
      </c>
      <c r="M565" s="132">
        <f t="shared" si="456"/>
        <v>37.149569219574474</v>
      </c>
      <c r="N565" s="132">
        <v>95</v>
      </c>
      <c r="O565" s="132">
        <f t="shared" si="446"/>
        <v>3.5372914024669817</v>
      </c>
      <c r="P565" s="132">
        <f t="shared" si="440"/>
        <v>247.7615450222909</v>
      </c>
      <c r="Q565" s="144">
        <f t="shared" si="457"/>
        <v>7.5405923563609925</v>
      </c>
      <c r="R565" s="135">
        <f t="shared" si="453"/>
        <v>606.22222222221535</v>
      </c>
      <c r="S565" s="141">
        <f>[3]Biodiesel!$AK26</f>
        <v>32.857040045837714</v>
      </c>
      <c r="Z565" s="65"/>
      <c r="AC565" s="54"/>
      <c r="AD565" s="54"/>
      <c r="AE565" s="54"/>
      <c r="AI565" s="66"/>
      <c r="BK565" s="42"/>
      <c r="BL565" s="120"/>
      <c r="BM565" s="120"/>
      <c r="BO565" s="109"/>
      <c r="BP565" s="109"/>
      <c r="BQ565" s="109"/>
      <c r="BR565" s="109"/>
      <c r="BS565" s="109"/>
      <c r="BT565" s="109"/>
      <c r="BU565" s="109"/>
    </row>
    <row r="566" spans="1:73">
      <c r="A566" s="30">
        <v>53206</v>
      </c>
      <c r="B566" s="132">
        <f t="shared" si="442"/>
        <v>15.425766724608986</v>
      </c>
      <c r="C566" s="132">
        <f t="shared" si="452"/>
        <v>8.1628603785064016</v>
      </c>
      <c r="D566" s="132">
        <f t="shared" si="459"/>
        <v>0</v>
      </c>
      <c r="E566" s="132">
        <f t="shared" si="459"/>
        <v>0</v>
      </c>
      <c r="F566" s="132">
        <f t="shared" si="458"/>
        <v>65.03503399536018</v>
      </c>
      <c r="G566" s="132">
        <f t="shared" si="454"/>
        <v>0</v>
      </c>
      <c r="H566" s="132">
        <f t="shared" si="460"/>
        <v>3.8680079038905077</v>
      </c>
      <c r="I566" s="132">
        <f t="shared" si="444"/>
        <v>7.4935295964595197</v>
      </c>
      <c r="J566" s="132">
        <f t="shared" si="449"/>
        <v>0.93834758046181166</v>
      </c>
      <c r="K566" s="132">
        <f t="shared" si="451"/>
        <v>5.0720288930385884</v>
      </c>
      <c r="L566" s="132">
        <f t="shared" si="445"/>
        <v>0.37013190342859537</v>
      </c>
      <c r="M566" s="132">
        <f t="shared" si="456"/>
        <v>35.188496169243933</v>
      </c>
      <c r="N566" s="132">
        <v>96</v>
      </c>
      <c r="O566" s="132">
        <f t="shared" si="446"/>
        <v>1.1292251642483813</v>
      </c>
      <c r="P566" s="132">
        <f t="shared" si="440"/>
        <v>238.68342830924689</v>
      </c>
      <c r="Q566" s="144">
        <f t="shared" si="457"/>
        <v>7.6049174879658246</v>
      </c>
      <c r="R566" s="135">
        <f t="shared" si="453"/>
        <v>606.22222222221535</v>
      </c>
      <c r="S566" s="141">
        <f>[3]Biodiesel!$AK27</f>
        <v>31.38540670387869</v>
      </c>
      <c r="Z566" s="65"/>
      <c r="AC566" s="54"/>
      <c r="AD566" s="54"/>
      <c r="AE566" s="54"/>
      <c r="AI566" s="66"/>
      <c r="BK566" s="42"/>
      <c r="BL566" s="120"/>
      <c r="BM566" s="120"/>
      <c r="BO566" s="109"/>
      <c r="BP566" s="109"/>
      <c r="BQ566" s="109"/>
      <c r="BR566" s="109"/>
      <c r="BS566" s="109"/>
      <c r="BT566" s="109"/>
      <c r="BU566" s="109"/>
    </row>
    <row r="567" spans="1:73">
      <c r="A567" s="30">
        <v>53236</v>
      </c>
      <c r="B567" s="132">
        <f t="shared" si="442"/>
        <v>14.288711620225946</v>
      </c>
      <c r="C567" s="132">
        <f t="shared" si="452"/>
        <v>7.7971544210555628</v>
      </c>
      <c r="D567" s="132">
        <f t="shared" si="459"/>
        <v>0</v>
      </c>
      <c r="E567" s="132">
        <f t="shared" si="459"/>
        <v>0</v>
      </c>
      <c r="F567" s="132">
        <f t="shared" si="458"/>
        <v>65.745428763992976</v>
      </c>
      <c r="G567" s="132">
        <f t="shared" si="454"/>
        <v>0</v>
      </c>
      <c r="H567" s="132">
        <f t="shared" si="460"/>
        <v>3.6169860074044378</v>
      </c>
      <c r="I567" s="132">
        <f t="shared" si="444"/>
        <v>6.2712715182112193</v>
      </c>
      <c r="J567" s="132">
        <f t="shared" si="449"/>
        <v>0.77647969475097089</v>
      </c>
      <c r="K567" s="132">
        <f t="shared" si="451"/>
        <v>5.1450772735300241</v>
      </c>
      <c r="L567" s="132">
        <f t="shared" si="445"/>
        <v>0.35666163572374321</v>
      </c>
      <c r="M567" s="132">
        <f t="shared" si="456"/>
        <v>33.862764934764655</v>
      </c>
      <c r="N567" s="132">
        <v>97</v>
      </c>
      <c r="O567" s="132">
        <f t="shared" si="446"/>
        <v>2.980322191597168</v>
      </c>
      <c r="P567" s="132">
        <f t="shared" si="440"/>
        <v>237.84085806125668</v>
      </c>
      <c r="Q567" s="144">
        <f t="shared" si="457"/>
        <v>7.285983177443363</v>
      </c>
      <c r="R567" s="135">
        <f t="shared" si="453"/>
        <v>606.22222222221535</v>
      </c>
      <c r="S567" s="141">
        <f>[3]Biodiesel!$AK28</f>
        <v>32.643618886959132</v>
      </c>
      <c r="Z567" s="65"/>
      <c r="AC567" s="54"/>
      <c r="AD567" s="54"/>
      <c r="AE567" s="54"/>
      <c r="AI567" s="66"/>
      <c r="BK567" s="42"/>
      <c r="BL567" s="120"/>
      <c r="BM567" s="120"/>
      <c r="BO567" s="109"/>
      <c r="BP567" s="109"/>
      <c r="BQ567" s="109"/>
      <c r="BR567" s="109"/>
      <c r="BS567" s="109"/>
      <c r="BT567" s="109"/>
      <c r="BU567" s="109"/>
    </row>
    <row r="568" spans="1:73">
      <c r="A568" s="30">
        <v>53267</v>
      </c>
      <c r="B568" s="132">
        <f t="shared" si="442"/>
        <v>12.440390586790397</v>
      </c>
      <c r="C568" s="132">
        <f t="shared" si="452"/>
        <v>8.4879895093300579</v>
      </c>
      <c r="D568" s="132">
        <f t="shared" si="459"/>
        <v>0</v>
      </c>
      <c r="E568" s="132">
        <f t="shared" si="459"/>
        <v>0</v>
      </c>
      <c r="F568" s="132">
        <f t="shared" si="458"/>
        <v>55.647204904463848</v>
      </c>
      <c r="G568" s="132">
        <f t="shared" si="454"/>
        <v>0</v>
      </c>
      <c r="H568" s="132">
        <f t="shared" si="460"/>
        <v>3.7581850276129392</v>
      </c>
      <c r="I568" s="132">
        <f t="shared" si="444"/>
        <v>6.6658894293623172</v>
      </c>
      <c r="J568" s="132">
        <f t="shared" si="449"/>
        <v>1.3805509183157731</v>
      </c>
      <c r="K568" s="132">
        <f t="shared" si="451"/>
        <v>5.6957422888564286</v>
      </c>
      <c r="L568" s="132">
        <f t="shared" si="445"/>
        <v>0.37958139860890183</v>
      </c>
      <c r="M568" s="132">
        <f t="shared" si="456"/>
        <v>33.149260427345105</v>
      </c>
      <c r="N568" s="132">
        <v>98</v>
      </c>
      <c r="O568" s="132">
        <f t="shared" si="446"/>
        <v>2.598951350319147</v>
      </c>
      <c r="P568" s="132">
        <f t="shared" si="440"/>
        <v>228.20374584100489</v>
      </c>
      <c r="Q568" s="144">
        <f t="shared" si="457"/>
        <v>7.4285690351325746</v>
      </c>
      <c r="R568" s="135">
        <f t="shared" si="453"/>
        <v>606.22222222221535</v>
      </c>
      <c r="S568" s="141">
        <f>[3]Biodiesel!$AK29</f>
        <v>30.719744914766377</v>
      </c>
      <c r="Z568" s="65"/>
      <c r="AC568" s="54"/>
      <c r="AD568" s="54"/>
      <c r="AE568" s="54"/>
      <c r="AI568" s="66"/>
      <c r="BK568" s="42"/>
      <c r="BL568" s="120"/>
      <c r="BM568" s="120"/>
      <c r="BO568" s="109"/>
      <c r="BP568" s="109"/>
      <c r="BQ568" s="109"/>
      <c r="BR568" s="109"/>
      <c r="BS568" s="109"/>
      <c r="BT568" s="109"/>
      <c r="BU568" s="109"/>
    </row>
    <row r="569" spans="1:73">
      <c r="A569" s="30">
        <v>53297</v>
      </c>
      <c r="B569" s="132">
        <f t="shared" si="442"/>
        <v>15.338253467124481</v>
      </c>
      <c r="C569" s="132">
        <f t="shared" si="452"/>
        <v>9.6522684383569803</v>
      </c>
      <c r="D569" s="132">
        <f t="shared" si="459"/>
        <v>0</v>
      </c>
      <c r="E569" s="132">
        <f t="shared" si="459"/>
        <v>0</v>
      </c>
      <c r="F569" s="132">
        <f t="shared" si="458"/>
        <v>73.670573361200184</v>
      </c>
      <c r="G569" s="132">
        <f t="shared" si="454"/>
        <v>0</v>
      </c>
      <c r="H569" s="132">
        <f t="shared" si="460"/>
        <v>3.5526213827039816</v>
      </c>
      <c r="I569" s="132">
        <f t="shared" si="444"/>
        <v>9.0475414153276965</v>
      </c>
      <c r="J569" s="132">
        <f t="shared" si="449"/>
        <v>1.4624769603126404</v>
      </c>
      <c r="K569" s="132">
        <f t="shared" si="451"/>
        <v>5.9179099533660224</v>
      </c>
      <c r="L569" s="132">
        <f t="shared" si="445"/>
        <v>0.40999096321225709</v>
      </c>
      <c r="M569" s="132">
        <f t="shared" si="456"/>
        <v>42.215321600991572</v>
      </c>
      <c r="N569" s="132">
        <v>99</v>
      </c>
      <c r="O569" s="132">
        <f t="shared" si="446"/>
        <v>7.6264185471468808</v>
      </c>
      <c r="P569" s="132">
        <f t="shared" ref="P569:P629" si="461">S569*Q569</f>
        <v>267.89337608974267</v>
      </c>
      <c r="Q569" s="144">
        <f t="shared" si="457"/>
        <v>6.8975333592155623</v>
      </c>
      <c r="R569" s="135">
        <f t="shared" si="453"/>
        <v>606.22222222221535</v>
      </c>
      <c r="S569" s="141">
        <f>[3]Biodiesel!$AK30</f>
        <v>38.839011301310975</v>
      </c>
      <c r="Z569" s="65"/>
      <c r="AC569" s="54"/>
      <c r="AD569" s="54"/>
      <c r="AE569" s="54"/>
      <c r="AI569" s="66"/>
      <c r="BK569" s="42"/>
      <c r="BL569" s="120"/>
      <c r="BM569" s="120"/>
      <c r="BO569" s="109"/>
      <c r="BP569" s="109"/>
      <c r="BQ569" s="109"/>
      <c r="BR569" s="109"/>
      <c r="BS569" s="109"/>
      <c r="BT569" s="109"/>
      <c r="BU569" s="109"/>
    </row>
    <row r="570" spans="1:73">
      <c r="A570" s="30">
        <v>53328</v>
      </c>
      <c r="B570" s="132">
        <f t="shared" si="442"/>
        <v>12.20263894470375</v>
      </c>
      <c r="C570" s="132">
        <f t="shared" si="452"/>
        <v>10.144579583664168</v>
      </c>
      <c r="D570" s="132">
        <f t="shared" si="459"/>
        <v>0</v>
      </c>
      <c r="E570" s="132">
        <f t="shared" si="459"/>
        <v>0</v>
      </c>
      <c r="F570" s="132">
        <f t="shared" si="458"/>
        <v>63.505879291139479</v>
      </c>
      <c r="G570" s="132">
        <f t="shared" si="454"/>
        <v>0</v>
      </c>
      <c r="H570" s="132">
        <f t="shared" si="460"/>
        <v>4.538294239780515</v>
      </c>
      <c r="I570" s="132">
        <f t="shared" si="444"/>
        <v>8.4528690583228787</v>
      </c>
      <c r="J570" s="132">
        <f t="shared" si="449"/>
        <v>0.63208066498816851</v>
      </c>
      <c r="K570" s="132">
        <f t="shared" si="451"/>
        <v>2.8233692090539697</v>
      </c>
      <c r="L570" s="132">
        <f t="shared" si="445"/>
        <v>0.29051107952306549</v>
      </c>
      <c r="M570" s="132">
        <f t="shared" si="456"/>
        <v>32.45065648494576</v>
      </c>
      <c r="N570" s="132">
        <v>100</v>
      </c>
      <c r="O570" s="132">
        <f t="shared" si="446"/>
        <v>2.9760334928548633</v>
      </c>
      <c r="P570" s="132">
        <f t="shared" si="461"/>
        <v>238.01691204897662</v>
      </c>
      <c r="Q570" s="144">
        <f t="shared" si="457"/>
        <v>8.2164938858259156</v>
      </c>
      <c r="R570" s="135">
        <f t="shared" si="453"/>
        <v>606.22222222221535</v>
      </c>
      <c r="S570" s="141">
        <f>[3]Biodiesel!$AL19</f>
        <v>28.968184648633905</v>
      </c>
      <c r="Z570" s="65"/>
      <c r="AC570" s="54"/>
      <c r="AD570" s="54"/>
      <c r="AE570" s="54"/>
      <c r="AI570" s="66"/>
      <c r="BK570" s="42"/>
      <c r="BL570" s="120"/>
      <c r="BM570" s="120"/>
      <c r="BO570" s="109"/>
      <c r="BP570" s="109"/>
      <c r="BQ570" s="109"/>
      <c r="BR570" s="109"/>
      <c r="BS570" s="109"/>
      <c r="BT570" s="109"/>
      <c r="BU570" s="109"/>
    </row>
    <row r="571" spans="1:73">
      <c r="A571" s="30">
        <v>53359</v>
      </c>
      <c r="B571" s="132">
        <f t="shared" si="442"/>
        <v>10.066194071124366</v>
      </c>
      <c r="C571" s="132">
        <f t="shared" si="452"/>
        <v>8.1692716616259382</v>
      </c>
      <c r="D571" s="132">
        <f t="shared" si="459"/>
        <v>0</v>
      </c>
      <c r="E571" s="132">
        <f t="shared" si="459"/>
        <v>0</v>
      </c>
      <c r="F571" s="132">
        <f t="shared" si="458"/>
        <v>27.293811201560004</v>
      </c>
      <c r="G571" s="132">
        <f t="shared" si="454"/>
        <v>0</v>
      </c>
      <c r="H571" s="132">
        <f t="shared" si="460"/>
        <v>2.8605922882101282</v>
      </c>
      <c r="I571" s="132">
        <f t="shared" si="444"/>
        <v>5.7503279557861697</v>
      </c>
      <c r="J571" s="132">
        <f t="shared" si="449"/>
        <v>0.80710000830503137</v>
      </c>
      <c r="K571" s="132">
        <f t="shared" si="451"/>
        <v>3.1503592946380872</v>
      </c>
      <c r="L571" s="132">
        <f t="shared" si="445"/>
        <v>0.27099182718091996</v>
      </c>
      <c r="M571" s="132">
        <f t="shared" si="456"/>
        <v>32.799770575432525</v>
      </c>
      <c r="N571" s="132">
        <v>101</v>
      </c>
      <c r="O571" s="132">
        <f t="shared" si="446"/>
        <v>3.7131775167938028</v>
      </c>
      <c r="P571" s="132">
        <f t="shared" si="461"/>
        <v>195.88159640065695</v>
      </c>
      <c r="Q571" s="144">
        <f t="shared" si="457"/>
        <v>7.9889432402618636</v>
      </c>
      <c r="R571" s="135">
        <f t="shared" si="453"/>
        <v>606.22222222221535</v>
      </c>
      <c r="S571" s="141">
        <f>[3]Biodiesel!$AL20</f>
        <v>24.51908725718225</v>
      </c>
      <c r="Z571" s="65"/>
      <c r="AC571" s="54"/>
      <c r="AD571" s="54"/>
      <c r="AE571" s="54"/>
      <c r="AI571" s="66"/>
      <c r="BK571" s="42"/>
      <c r="BL571" s="120"/>
      <c r="BM571" s="120"/>
      <c r="BO571" s="109"/>
      <c r="BP571" s="109"/>
      <c r="BQ571" s="109"/>
      <c r="BR571" s="109"/>
      <c r="BS571" s="109"/>
      <c r="BT571" s="109"/>
      <c r="BU571" s="109"/>
    </row>
    <row r="572" spans="1:73">
      <c r="A572" s="30">
        <v>53387</v>
      </c>
      <c r="B572" s="132">
        <f t="shared" si="442"/>
        <v>16.803538375633497</v>
      </c>
      <c r="C572" s="132">
        <f t="shared" si="452"/>
        <v>8.6402320750934578</v>
      </c>
      <c r="D572" s="132">
        <f t="shared" si="459"/>
        <v>0</v>
      </c>
      <c r="E572" s="132">
        <f t="shared" si="459"/>
        <v>0</v>
      </c>
      <c r="F572" s="132">
        <f t="shared" si="458"/>
        <v>38.855372092269675</v>
      </c>
      <c r="G572" s="132">
        <f t="shared" si="454"/>
        <v>0</v>
      </c>
      <c r="H572" s="132">
        <f t="shared" si="460"/>
        <v>3.5191549889464082</v>
      </c>
      <c r="I572" s="132">
        <f t="shared" si="444"/>
        <v>6.7555078302673071</v>
      </c>
      <c r="J572" s="132">
        <f t="shared" si="449"/>
        <v>0.86033719986650614</v>
      </c>
      <c r="K572" s="132">
        <f t="shared" si="451"/>
        <v>3.704820548202675</v>
      </c>
      <c r="L572" s="132">
        <f t="shared" si="445"/>
        <v>0.239684183974084</v>
      </c>
      <c r="M572" s="132">
        <f t="shared" si="456"/>
        <v>34.248847447509121</v>
      </c>
      <c r="N572" s="132">
        <v>102</v>
      </c>
      <c r="O572" s="132">
        <f t="shared" si="446"/>
        <v>1.1208569582065118</v>
      </c>
      <c r="P572" s="132">
        <f t="shared" si="461"/>
        <v>216.74835169996922</v>
      </c>
      <c r="Q572" s="144">
        <f t="shared" si="457"/>
        <v>7.6964395696661851</v>
      </c>
      <c r="R572" s="135">
        <f t="shared" si="453"/>
        <v>606.22222222221535</v>
      </c>
      <c r="S572" s="141">
        <f>[3]Biodiesel!$AL21</f>
        <v>28.162158584890982</v>
      </c>
      <c r="Z572" s="65"/>
      <c r="AC572" s="54"/>
      <c r="AD572" s="54"/>
      <c r="AE572" s="54"/>
      <c r="AI572" s="66"/>
      <c r="BK572" s="42"/>
      <c r="BL572" s="120"/>
      <c r="BM572" s="120"/>
      <c r="BO572" s="109"/>
      <c r="BP572" s="109"/>
      <c r="BQ572" s="109"/>
      <c r="BR572" s="109"/>
      <c r="BS572" s="109"/>
      <c r="BT572" s="109"/>
      <c r="BU572" s="109"/>
    </row>
    <row r="573" spans="1:73">
      <c r="A573" s="30">
        <v>53418</v>
      </c>
      <c r="B573" s="132">
        <f t="shared" si="442"/>
        <v>13.96383281088937</v>
      </c>
      <c r="C573" s="132">
        <f t="shared" si="452"/>
        <v>9.8536630698471264</v>
      </c>
      <c r="D573" s="132">
        <f t="shared" si="459"/>
        <v>0</v>
      </c>
      <c r="E573" s="132">
        <f t="shared" si="459"/>
        <v>0</v>
      </c>
      <c r="F573" s="132">
        <f t="shared" si="458"/>
        <v>54.5904379846464</v>
      </c>
      <c r="G573" s="132">
        <f t="shared" si="454"/>
        <v>0</v>
      </c>
      <c r="H573" s="132">
        <f t="shared" si="460"/>
        <v>3.4945692216105426</v>
      </c>
      <c r="I573" s="132">
        <f t="shared" si="444"/>
        <v>6.2815943799217573</v>
      </c>
      <c r="J573" s="132">
        <f t="shared" si="449"/>
        <v>1.005764018722608</v>
      </c>
      <c r="K573" s="132">
        <f t="shared" si="451"/>
        <v>4.1849809228707446</v>
      </c>
      <c r="L573" s="132">
        <f t="shared" si="445"/>
        <v>0.25480204183836958</v>
      </c>
      <c r="M573" s="132">
        <f t="shared" si="456"/>
        <v>36.665554645196849</v>
      </c>
      <c r="N573" s="132">
        <v>103</v>
      </c>
      <c r="O573" s="132">
        <f t="shared" si="446"/>
        <v>1.2117644891938615</v>
      </c>
      <c r="P573" s="132">
        <f t="shared" si="461"/>
        <v>234.5069635847376</v>
      </c>
      <c r="Q573" s="144">
        <f t="shared" si="457"/>
        <v>7.7481100236914866</v>
      </c>
      <c r="R573" s="135">
        <f t="shared" si="453"/>
        <v>606.22222222221535</v>
      </c>
      <c r="S573" s="141">
        <f>[3]Biodiesel!$AL22</f>
        <v>30.26634403327817</v>
      </c>
      <c r="Z573" s="65"/>
      <c r="AC573" s="54"/>
      <c r="AD573" s="54"/>
      <c r="AE573" s="54"/>
      <c r="AI573" s="66"/>
      <c r="BK573" s="42"/>
      <c r="BL573" s="120"/>
      <c r="BM573" s="120"/>
      <c r="BO573" s="109"/>
      <c r="BP573" s="109"/>
      <c r="BQ573" s="109"/>
      <c r="BR573" s="109"/>
      <c r="BS573" s="109"/>
      <c r="BT573" s="109"/>
      <c r="BU573" s="109"/>
    </row>
    <row r="574" spans="1:73">
      <c r="A574" s="30">
        <v>53448</v>
      </c>
      <c r="B574" s="132">
        <f t="shared" si="442"/>
        <v>13.287932685516161</v>
      </c>
      <c r="C574" s="132">
        <f t="shared" si="452"/>
        <v>9.8881917707770555</v>
      </c>
      <c r="D574" s="132">
        <f t="shared" si="459"/>
        <v>0</v>
      </c>
      <c r="E574" s="132">
        <f t="shared" si="459"/>
        <v>0</v>
      </c>
      <c r="F574" s="132">
        <f t="shared" si="458"/>
        <v>68.426340353249856</v>
      </c>
      <c r="G574" s="132">
        <f t="shared" si="454"/>
        <v>0</v>
      </c>
      <c r="H574" s="132">
        <f t="shared" si="460"/>
        <v>2.8283684948919441</v>
      </c>
      <c r="I574" s="132">
        <f t="shared" si="444"/>
        <v>6.3254996403803849</v>
      </c>
      <c r="J574" s="132">
        <f t="shared" si="449"/>
        <v>1.3490725203608471</v>
      </c>
      <c r="K574" s="132">
        <f t="shared" si="451"/>
        <v>4.4439672525739367</v>
      </c>
      <c r="L574" s="132">
        <f t="shared" si="445"/>
        <v>0.27787990759702841</v>
      </c>
      <c r="M574" s="132">
        <f t="shared" si="456"/>
        <v>37.28148933305107</v>
      </c>
      <c r="N574" s="132">
        <v>104</v>
      </c>
      <c r="O574" s="132">
        <f t="shared" si="446"/>
        <v>1.5021344817196485</v>
      </c>
      <c r="P574" s="132">
        <f t="shared" si="461"/>
        <v>249.61087644011795</v>
      </c>
      <c r="Q574" s="144">
        <f t="shared" si="457"/>
        <v>7.6477653829322536</v>
      </c>
      <c r="R574" s="135">
        <f t="shared" si="453"/>
        <v>606.22222222221535</v>
      </c>
      <c r="S574" s="141">
        <f>[3]Biodiesel!$AL23</f>
        <v>32.638406637994152</v>
      </c>
      <c r="Z574" s="65"/>
      <c r="AC574" s="54"/>
      <c r="AD574" s="54"/>
      <c r="AE574" s="54"/>
      <c r="AI574" s="66"/>
      <c r="BK574" s="42"/>
      <c r="BL574" s="120"/>
      <c r="BM574" s="120"/>
      <c r="BO574" s="109"/>
      <c r="BP574" s="109"/>
      <c r="BQ574" s="109"/>
      <c r="BR574" s="109"/>
      <c r="BS574" s="109"/>
      <c r="BT574" s="109"/>
      <c r="BU574" s="109"/>
    </row>
    <row r="575" spans="1:73">
      <c r="A575" s="30">
        <v>53479</v>
      </c>
      <c r="B575" s="132">
        <f t="shared" ref="B575:B618" si="462">$P575*AVERAGE(B563/$P563,B551/$P551,B539/$P539,B527/$P527,B515/$P515)*0.8</f>
        <v>18.274578841306141</v>
      </c>
      <c r="C575" s="132">
        <f t="shared" si="452"/>
        <v>10.252793485531852</v>
      </c>
      <c r="D575" s="132">
        <f t="shared" ref="D575:E590" si="463">$P575*AVERAGE(D563/$P563,D551/$P551,D539/$P539,D527/$P527,D515/$P515)</f>
        <v>7.2292120578802549E-3</v>
      </c>
      <c r="E575" s="132">
        <f t="shared" si="463"/>
        <v>0</v>
      </c>
      <c r="F575" s="132">
        <f t="shared" si="458"/>
        <v>56.331754300533987</v>
      </c>
      <c r="G575" s="132">
        <f t="shared" si="454"/>
        <v>0</v>
      </c>
      <c r="H575" s="132">
        <f t="shared" si="460"/>
        <v>2.9176425789938745</v>
      </c>
      <c r="I575" s="132">
        <f t="shared" ref="I575:I629" si="464">$P575*AVERAGE(I563/$P563,I551/$P551,I539/$P539,I527/$P527,I515/$P515)*0.85</f>
        <v>6.8648094222323834</v>
      </c>
      <c r="J575" s="132">
        <f t="shared" si="449"/>
        <v>0.89355385882759975</v>
      </c>
      <c r="K575" s="132">
        <f t="shared" si="451"/>
        <v>5.0382544058670859</v>
      </c>
      <c r="L575" s="132">
        <f t="shared" ref="L575:L629" si="465">$P575*AVERAGE(L563/$P563,L551/$P551,L539/$P539,L527/$P527,L515/$P515)*0.35</f>
        <v>0.26956794436573484</v>
      </c>
      <c r="M575" s="132">
        <f t="shared" si="456"/>
        <v>38.902116823023675</v>
      </c>
      <c r="N575" s="132">
        <v>105</v>
      </c>
      <c r="O575" s="132">
        <f t="shared" ref="O575:O629" si="466">$P575*AVERAGE(O563/$P563,O551/$P551,O539/$P539,O527/$P527,O515/$P515)</f>
        <v>1.7391919621415928</v>
      </c>
      <c r="P575" s="132">
        <f t="shared" si="461"/>
        <v>246.49149283488183</v>
      </c>
      <c r="Q575" s="144">
        <f t="shared" si="457"/>
        <v>7.5969323950197545</v>
      </c>
      <c r="R575" s="135">
        <f t="shared" si="453"/>
        <v>606.22222222221535</v>
      </c>
      <c r="S575" s="141">
        <f>[3]Biodiesel!$AL24</f>
        <v>32.446187489633552</v>
      </c>
      <c r="Z575" s="65"/>
      <c r="AC575" s="54"/>
      <c r="AD575" s="54"/>
      <c r="AE575" s="54"/>
      <c r="AI575" s="66"/>
      <c r="BK575" s="42"/>
      <c r="BL575" s="120"/>
      <c r="BM575" s="120"/>
      <c r="BO575" s="109"/>
      <c r="BP575" s="109"/>
      <c r="BQ575" s="109"/>
      <c r="BR575" s="109"/>
      <c r="BS575" s="109"/>
      <c r="BT575" s="109"/>
      <c r="BU575" s="109"/>
    </row>
    <row r="576" spans="1:73">
      <c r="A576" s="30">
        <v>53509</v>
      </c>
      <c r="B576" s="132">
        <f t="shared" si="462"/>
        <v>14.845503449971336</v>
      </c>
      <c r="C576" s="132">
        <f t="shared" si="452"/>
        <v>9.6385842311166563</v>
      </c>
      <c r="D576" s="132">
        <f t="shared" si="463"/>
        <v>6.5933588283728379E-3</v>
      </c>
      <c r="E576" s="132">
        <f t="shared" si="463"/>
        <v>0</v>
      </c>
      <c r="F576" s="132">
        <f t="shared" si="458"/>
        <v>59.126202128553871</v>
      </c>
      <c r="G576" s="132">
        <f t="shared" si="454"/>
        <v>0</v>
      </c>
      <c r="H576" s="132">
        <f t="shared" si="460"/>
        <v>2.9789341498661575</v>
      </c>
      <c r="I576" s="132">
        <f t="shared" si="464"/>
        <v>7.0023324674660365</v>
      </c>
      <c r="J576" s="132">
        <f t="shared" si="449"/>
        <v>0.97322888302417521</v>
      </c>
      <c r="K576" s="132">
        <f t="shared" si="451"/>
        <v>4.6961436423522267</v>
      </c>
      <c r="L576" s="132">
        <f t="shared" si="465"/>
        <v>0.24676482084323054</v>
      </c>
      <c r="M576" s="132">
        <f t="shared" si="456"/>
        <v>37.023547451151387</v>
      </c>
      <c r="N576" s="132">
        <v>106</v>
      </c>
      <c r="O576" s="132">
        <f t="shared" si="466"/>
        <v>2.4587307541410244</v>
      </c>
      <c r="P576" s="132">
        <f t="shared" si="461"/>
        <v>244.99656533731448</v>
      </c>
      <c r="Q576" s="144">
        <f t="shared" si="457"/>
        <v>7.4371371209903048</v>
      </c>
      <c r="R576" s="135">
        <f t="shared" si="453"/>
        <v>606.22222222221535</v>
      </c>
      <c r="S576" s="141">
        <f>[3]Biodiesel!$AL25</f>
        <v>32.942321938080866</v>
      </c>
      <c r="Z576" s="65"/>
      <c r="AC576" s="54"/>
      <c r="AD576" s="54"/>
      <c r="AE576" s="54"/>
      <c r="AI576" s="66"/>
      <c r="BK576" s="42"/>
      <c r="BL576" s="120"/>
      <c r="BM576" s="120"/>
      <c r="BO576" s="109"/>
      <c r="BP576" s="109"/>
      <c r="BQ576" s="109"/>
      <c r="BR576" s="109"/>
      <c r="BS576" s="109"/>
      <c r="BT576" s="109"/>
      <c r="BU576" s="109"/>
    </row>
    <row r="577" spans="1:73">
      <c r="A577" s="30">
        <v>53540</v>
      </c>
      <c r="B577" s="132">
        <f t="shared" si="462"/>
        <v>16.980716555196324</v>
      </c>
      <c r="C577" s="132">
        <f t="shared" si="452"/>
        <v>9.5275341801472351</v>
      </c>
      <c r="D577" s="132">
        <f t="shared" si="463"/>
        <v>6.6449723657959004E-3</v>
      </c>
      <c r="E577" s="132">
        <f t="shared" si="463"/>
        <v>0</v>
      </c>
      <c r="F577" s="132">
        <f t="shared" si="458"/>
        <v>55.079855157979125</v>
      </c>
      <c r="G577" s="132">
        <f t="shared" si="454"/>
        <v>0</v>
      </c>
      <c r="H577" s="132">
        <f t="shared" si="460"/>
        <v>3.6909946027560392</v>
      </c>
      <c r="I577" s="132">
        <f t="shared" si="464"/>
        <v>7.3656180593105836</v>
      </c>
      <c r="J577" s="132">
        <f t="shared" si="449"/>
        <v>1.0781073897886515</v>
      </c>
      <c r="K577" s="132">
        <f t="shared" si="451"/>
        <v>4.9739636462142096</v>
      </c>
      <c r="L577" s="132">
        <f t="shared" si="465"/>
        <v>0.22720971656567471</v>
      </c>
      <c r="M577" s="132">
        <f t="shared" si="456"/>
        <v>37.65642011462932</v>
      </c>
      <c r="N577" s="132">
        <v>107</v>
      </c>
      <c r="O577" s="132">
        <f t="shared" si="466"/>
        <v>3.5268072014420317</v>
      </c>
      <c r="P577" s="132">
        <f t="shared" si="461"/>
        <v>247.113871596395</v>
      </c>
      <c r="Q577" s="144">
        <f t="shared" si="457"/>
        <v>7.5448371471708295</v>
      </c>
      <c r="R577" s="135">
        <f t="shared" si="453"/>
        <v>606.22222222221535</v>
      </c>
      <c r="S577" s="141">
        <f>[3]Biodiesel!$AL26</f>
        <v>32.752711128968237</v>
      </c>
      <c r="Z577" s="65"/>
      <c r="AC577" s="54"/>
      <c r="AD577" s="54"/>
      <c r="AE577" s="54"/>
      <c r="AI577" s="66"/>
      <c r="BK577" s="42"/>
      <c r="BL577" s="120"/>
      <c r="BM577" s="120"/>
      <c r="BO577" s="109"/>
      <c r="BP577" s="109"/>
      <c r="BQ577" s="109"/>
      <c r="BR577" s="109"/>
      <c r="BS577" s="109"/>
      <c r="BT577" s="109"/>
      <c r="BU577" s="109"/>
    </row>
    <row r="578" spans="1:73">
      <c r="A578" s="30">
        <v>53571</v>
      </c>
      <c r="B578" s="132">
        <f t="shared" si="462"/>
        <v>14.270795693746988</v>
      </c>
      <c r="C578" s="132">
        <f t="shared" si="452"/>
        <v>7.8636630549137072</v>
      </c>
      <c r="D578" s="132">
        <f t="shared" si="463"/>
        <v>0</v>
      </c>
      <c r="E578" s="132">
        <f t="shared" si="463"/>
        <v>0</v>
      </c>
      <c r="F578" s="132">
        <f t="shared" si="458"/>
        <v>54.076515560879955</v>
      </c>
      <c r="G578" s="132">
        <f t="shared" si="454"/>
        <v>0</v>
      </c>
      <c r="H578" s="132">
        <f t="shared" si="460"/>
        <v>3.858366373709067</v>
      </c>
      <c r="I578" s="132">
        <f t="shared" si="464"/>
        <v>7.0750538766786155</v>
      </c>
      <c r="J578" s="132">
        <f t="shared" si="449"/>
        <v>0.8101641443912766</v>
      </c>
      <c r="K578" s="132">
        <f t="shared" si="451"/>
        <v>5.058387457729931</v>
      </c>
      <c r="L578" s="132">
        <f t="shared" si="465"/>
        <v>0.25830323218698953</v>
      </c>
      <c r="M578" s="132">
        <f t="shared" si="456"/>
        <v>35.670109243057098</v>
      </c>
      <c r="N578" s="132">
        <v>108</v>
      </c>
      <c r="O578" s="132">
        <f t="shared" si="466"/>
        <v>1.1262874736149551</v>
      </c>
      <c r="P578" s="132">
        <f t="shared" si="461"/>
        <v>238.06764611090856</v>
      </c>
      <c r="Q578" s="144">
        <f t="shared" si="457"/>
        <v>7.6094119074095268</v>
      </c>
      <c r="R578" s="135">
        <f t="shared" si="453"/>
        <v>606.22222222221535</v>
      </c>
      <c r="S578" s="141">
        <f>[3]Biodiesel!$AL27</f>
        <v>31.285945485365893</v>
      </c>
      <c r="Z578" s="65"/>
      <c r="AC578" s="54"/>
      <c r="AD578" s="54"/>
      <c r="AE578" s="54"/>
      <c r="AI578" s="66"/>
      <c r="BK578" s="42"/>
      <c r="BL578" s="120"/>
      <c r="BM578" s="120"/>
      <c r="BO578" s="109"/>
      <c r="BP578" s="109"/>
      <c r="BQ578" s="109"/>
      <c r="BR578" s="109"/>
      <c r="BS578" s="109"/>
      <c r="BT578" s="109"/>
      <c r="BU578" s="109"/>
    </row>
    <row r="579" spans="1:73">
      <c r="A579" s="30">
        <v>53601</v>
      </c>
      <c r="B579" s="132">
        <f t="shared" si="462"/>
        <v>13.288580630420592</v>
      </c>
      <c r="C579" s="132">
        <f t="shared" si="452"/>
        <v>7.5118746330075004</v>
      </c>
      <c r="D579" s="132">
        <f t="shared" si="463"/>
        <v>0</v>
      </c>
      <c r="E579" s="132">
        <f t="shared" si="463"/>
        <v>0</v>
      </c>
      <c r="F579" s="132">
        <f t="shared" si="458"/>
        <v>54.545128154226802</v>
      </c>
      <c r="G579" s="132">
        <f t="shared" si="454"/>
        <v>0</v>
      </c>
      <c r="H579" s="132">
        <f t="shared" si="460"/>
        <v>3.6084885313159569</v>
      </c>
      <c r="I579" s="132">
        <f t="shared" si="464"/>
        <v>5.9418973213873851</v>
      </c>
      <c r="J579" s="132">
        <f t="shared" si="449"/>
        <v>0.67012857271404003</v>
      </c>
      <c r="K579" s="132">
        <f t="shared" si="451"/>
        <v>5.1315665310165866</v>
      </c>
      <c r="L579" s="132">
        <f t="shared" si="465"/>
        <v>0.26836568616198336</v>
      </c>
      <c r="M579" s="132">
        <f t="shared" si="456"/>
        <v>34.315251594140356</v>
      </c>
      <c r="N579" s="132">
        <v>109</v>
      </c>
      <c r="O579" s="132">
        <f t="shared" si="466"/>
        <v>2.9727562417970566</v>
      </c>
      <c r="P579" s="132">
        <f t="shared" si="461"/>
        <v>237.25403789618824</v>
      </c>
      <c r="Q579" s="144">
        <f t="shared" si="457"/>
        <v>7.290884448356957</v>
      </c>
      <c r="R579" s="135">
        <f t="shared" si="453"/>
        <v>606.22222222221535</v>
      </c>
      <c r="S579" s="141">
        <f>[3]Biodiesel!$AL28</f>
        <v>32.541187502931116</v>
      </c>
      <c r="Z579" s="65"/>
      <c r="AC579" s="54"/>
      <c r="AD579" s="54"/>
      <c r="AE579" s="54"/>
      <c r="AI579" s="66"/>
      <c r="BK579" s="42"/>
      <c r="BL579" s="120"/>
      <c r="BM579" s="120"/>
      <c r="BO579" s="109"/>
      <c r="BP579" s="109"/>
      <c r="BQ579" s="109"/>
      <c r="BR579" s="109"/>
      <c r="BS579" s="109"/>
      <c r="BT579" s="109"/>
      <c r="BU579" s="109"/>
    </row>
    <row r="580" spans="1:73">
      <c r="A580" s="30">
        <v>53632</v>
      </c>
      <c r="B580" s="132">
        <f t="shared" si="462"/>
        <v>11.569557355926277</v>
      </c>
      <c r="C580" s="132">
        <f t="shared" si="452"/>
        <v>8.1769931019504067</v>
      </c>
      <c r="D580" s="132">
        <f t="shared" si="463"/>
        <v>0</v>
      </c>
      <c r="E580" s="132">
        <f t="shared" si="463"/>
        <v>0</v>
      </c>
      <c r="F580" s="132">
        <f t="shared" si="458"/>
        <v>44.481284558449573</v>
      </c>
      <c r="G580" s="132">
        <f t="shared" si="454"/>
        <v>0</v>
      </c>
      <c r="H580" s="132">
        <f t="shared" si="460"/>
        <v>3.7490780585238483</v>
      </c>
      <c r="I580" s="132">
        <f t="shared" si="464"/>
        <v>6.3159235084320944</v>
      </c>
      <c r="J580" s="132">
        <f t="shared" si="449"/>
        <v>1.192574741237203</v>
      </c>
      <c r="K580" s="132">
        <f t="shared" si="451"/>
        <v>5.6811056841502969</v>
      </c>
      <c r="L580" s="132">
        <f t="shared" si="465"/>
        <v>0.28560288373213799</v>
      </c>
      <c r="M580" s="132">
        <f t="shared" si="456"/>
        <v>33.594907221938243</v>
      </c>
      <c r="N580" s="132">
        <v>110</v>
      </c>
      <c r="O580" s="132">
        <f t="shared" si="466"/>
        <v>2.5920673098947811</v>
      </c>
      <c r="P580" s="132">
        <f t="shared" si="461"/>
        <v>227.63909442423488</v>
      </c>
      <c r="Q580" s="144">
        <f t="shared" si="457"/>
        <v>7.4337174809008415</v>
      </c>
      <c r="R580" s="135">
        <f t="shared" si="453"/>
        <v>606.22222222221535</v>
      </c>
      <c r="S580" s="141">
        <f>[3]Biodiesel!$AL29</f>
        <v>30.622510878184311</v>
      </c>
      <c r="Z580" s="65"/>
      <c r="AC580" s="54"/>
      <c r="AD580" s="54"/>
      <c r="AE580" s="54"/>
      <c r="AI580" s="66"/>
      <c r="BK580" s="42"/>
      <c r="BL580" s="120"/>
      <c r="BM580" s="120"/>
      <c r="BO580" s="109"/>
      <c r="BP580" s="109"/>
      <c r="BQ580" s="109"/>
      <c r="BR580" s="109"/>
      <c r="BS580" s="109"/>
      <c r="BT580" s="109"/>
      <c r="BU580" s="109"/>
    </row>
    <row r="581" spans="1:73">
      <c r="A581" s="30">
        <v>53662</v>
      </c>
      <c r="B581" s="132">
        <f t="shared" si="462"/>
        <v>14.264468769330728</v>
      </c>
      <c r="C581" s="132">
        <f t="shared" si="452"/>
        <v>9.2984066713734848</v>
      </c>
      <c r="D581" s="132">
        <f t="shared" si="463"/>
        <v>0</v>
      </c>
      <c r="E581" s="132">
        <f t="shared" si="463"/>
        <v>0</v>
      </c>
      <c r="F581" s="132">
        <f t="shared" si="458"/>
        <v>62.672951045109187</v>
      </c>
      <c r="G581" s="132">
        <f t="shared" si="454"/>
        <v>0</v>
      </c>
      <c r="H581" s="132">
        <f t="shared" si="460"/>
        <v>3.5436304010771149</v>
      </c>
      <c r="I581" s="132">
        <f t="shared" si="464"/>
        <v>8.5720387192620713</v>
      </c>
      <c r="J581" s="132">
        <f t="shared" si="449"/>
        <v>1.2632361555420031</v>
      </c>
      <c r="K581" s="132">
        <f t="shared" si="451"/>
        <v>5.9019472446319776</v>
      </c>
      <c r="L581" s="132">
        <f t="shared" si="465"/>
        <v>0.30843795305734378</v>
      </c>
      <c r="M581" s="132">
        <f t="shared" si="456"/>
        <v>42.782849206009601</v>
      </c>
      <c r="N581" s="132">
        <v>111</v>
      </c>
      <c r="O581" s="132">
        <f t="shared" si="466"/>
        <v>7.6056426041938598</v>
      </c>
      <c r="P581" s="132">
        <f t="shared" si="461"/>
        <v>267.21360876958738</v>
      </c>
      <c r="Q581" s="144">
        <f t="shared" si="457"/>
        <v>6.9017741863029949</v>
      </c>
      <c r="R581" s="135">
        <f t="shared" si="453"/>
        <v>606.22222222221535</v>
      </c>
      <c r="S581" s="141">
        <f>[3]Biodiesel!$AL30</f>
        <v>38.716654813176817</v>
      </c>
      <c r="Z581" s="65"/>
      <c r="AC581" s="54"/>
      <c r="AD581" s="54"/>
      <c r="AE581" s="54"/>
      <c r="AI581" s="66"/>
      <c r="BK581" s="42"/>
      <c r="BL581" s="120"/>
      <c r="BM581" s="120"/>
      <c r="BO581" s="109"/>
      <c r="BP581" s="109"/>
      <c r="BQ581" s="109"/>
      <c r="BR581" s="109"/>
      <c r="BS581" s="109"/>
      <c r="BT581" s="109"/>
      <c r="BU581" s="109"/>
    </row>
    <row r="582" spans="1:73">
      <c r="A582" s="30">
        <v>53693</v>
      </c>
      <c r="B582" s="132">
        <f t="shared" si="462"/>
        <v>11.403540799369878</v>
      </c>
      <c r="C582" s="132">
        <f t="shared" si="452"/>
        <v>9.8219393423466439</v>
      </c>
      <c r="D582" s="132">
        <f t="shared" si="463"/>
        <v>0</v>
      </c>
      <c r="E582" s="132">
        <f t="shared" si="463"/>
        <v>0</v>
      </c>
      <c r="F582" s="132">
        <f t="shared" si="458"/>
        <v>53.147743174156005</v>
      </c>
      <c r="G582" s="132">
        <f t="shared" si="454"/>
        <v>0</v>
      </c>
      <c r="H582" s="132">
        <f t="shared" si="460"/>
        <v>4.5499326416801189</v>
      </c>
      <c r="I582" s="132">
        <f t="shared" si="464"/>
        <v>8.0480463195000969</v>
      </c>
      <c r="J582" s="132">
        <f t="shared" si="449"/>
        <v>0.54834050254405509</v>
      </c>
      <c r="K582" s="132">
        <f t="shared" si="451"/>
        <v>2.8297957140965626</v>
      </c>
      <c r="L582" s="132">
        <f t="shared" si="465"/>
        <v>0.21954807538217919</v>
      </c>
      <c r="M582" s="132">
        <f t="shared" si="456"/>
        <v>33.046282554763735</v>
      </c>
      <c r="N582" s="132">
        <v>112</v>
      </c>
      <c r="O582" s="132">
        <f t="shared" si="466"/>
        <v>2.9819980363835765</v>
      </c>
      <c r="P582" s="132">
        <f t="shared" si="461"/>
        <v>238.59716716022285</v>
      </c>
      <c r="Q582" s="144">
        <f t="shared" si="457"/>
        <v>8.2228229880229549</v>
      </c>
      <c r="R582" s="135">
        <f t="shared" si="453"/>
        <v>606.22222222221535</v>
      </c>
      <c r="S582" s="141">
        <f>[3]Biodiesel!$AM19</f>
        <v>29.016454264886189</v>
      </c>
      <c r="Z582" s="65"/>
      <c r="AC582" s="54"/>
      <c r="AD582" s="54"/>
      <c r="AE582" s="54"/>
      <c r="AI582" s="66"/>
      <c r="BK582" s="42"/>
      <c r="BL582" s="120"/>
      <c r="BM582" s="120"/>
      <c r="BO582" s="109"/>
      <c r="BP582" s="109"/>
      <c r="BQ582" s="109"/>
      <c r="BR582" s="109"/>
      <c r="BS582" s="109"/>
      <c r="BT582" s="109"/>
      <c r="BU582" s="109"/>
    </row>
    <row r="583" spans="1:73">
      <c r="A583" s="30">
        <v>53724</v>
      </c>
      <c r="B583" s="132">
        <f t="shared" si="462"/>
        <v>9.3951644864740569</v>
      </c>
      <c r="C583" s="132">
        <f t="shared" si="452"/>
        <v>7.8997150786148547</v>
      </c>
      <c r="D583" s="132">
        <f t="shared" si="463"/>
        <v>0</v>
      </c>
      <c r="E583" s="132">
        <f t="shared" si="463"/>
        <v>0</v>
      </c>
      <c r="F583" s="132">
        <f t="shared" si="458"/>
        <v>16.345142733854772</v>
      </c>
      <c r="G583" s="132">
        <f t="shared" si="454"/>
        <v>0</v>
      </c>
      <c r="H583" s="132">
        <f t="shared" si="460"/>
        <v>2.8640923557428386</v>
      </c>
      <c r="I583" s="132">
        <f t="shared" si="464"/>
        <v>5.4673303742909862</v>
      </c>
      <c r="J583" s="132">
        <f t="shared" si="449"/>
        <v>0.69967346723684276</v>
      </c>
      <c r="K583" s="132">
        <f t="shared" si="451"/>
        <v>3.1534580758547048</v>
      </c>
      <c r="L583" s="132">
        <f t="shared" si="465"/>
        <v>0.20453604561177666</v>
      </c>
      <c r="M583" s="132">
        <f t="shared" si="456"/>
        <v>33.361895936458851</v>
      </c>
      <c r="N583" s="132">
        <v>113</v>
      </c>
      <c r="O583" s="132">
        <f t="shared" si="466"/>
        <v>3.7169991561718736</v>
      </c>
      <c r="P583" s="132">
        <f t="shared" si="461"/>
        <v>196.10800771031154</v>
      </c>
      <c r="Q583" s="144">
        <f t="shared" si="457"/>
        <v>7.9947082872115018</v>
      </c>
      <c r="R583" s="135">
        <f t="shared" si="453"/>
        <v>606.22222222221535</v>
      </c>
      <c r="S583" s="141">
        <f>[3]Biodiesel!$AM20</f>
        <v>24.529726497214401</v>
      </c>
      <c r="Z583" s="65"/>
      <c r="AC583" s="54"/>
      <c r="AD583" s="54"/>
      <c r="AE583" s="54"/>
      <c r="AI583" s="66"/>
      <c r="BK583" s="42"/>
      <c r="BL583" s="120"/>
      <c r="BM583" s="120"/>
      <c r="BO583" s="109"/>
      <c r="BP583" s="109"/>
      <c r="BQ583" s="109"/>
      <c r="BR583" s="109"/>
      <c r="BS583" s="109"/>
      <c r="BT583" s="109"/>
      <c r="BU583" s="109"/>
    </row>
    <row r="584" spans="1:73">
      <c r="A584" s="30">
        <v>53752</v>
      </c>
      <c r="B584" s="132">
        <f t="shared" si="462"/>
        <v>15.686126612435025</v>
      </c>
      <c r="C584" s="132">
        <f t="shared" si="452"/>
        <v>8.3555896143489203</v>
      </c>
      <c r="D584" s="132">
        <f t="shared" si="463"/>
        <v>0</v>
      </c>
      <c r="E584" s="132">
        <f t="shared" si="463"/>
        <v>0</v>
      </c>
      <c r="F584" s="132">
        <f t="shared" si="458"/>
        <v>28.424919214606433</v>
      </c>
      <c r="G584" s="132">
        <f t="shared" si="454"/>
        <v>0</v>
      </c>
      <c r="H584" s="132">
        <f t="shared" si="460"/>
        <v>3.5237192381286566</v>
      </c>
      <c r="I584" s="132">
        <f t="shared" si="464"/>
        <v>6.4231437549654862</v>
      </c>
      <c r="J584" s="132">
        <f t="shared" si="449"/>
        <v>0.7457689067081299</v>
      </c>
      <c r="K584" s="132">
        <f t="shared" si="451"/>
        <v>3.7089486403754774</v>
      </c>
      <c r="L584" s="132">
        <f t="shared" si="465"/>
        <v>0.1809232845143382</v>
      </c>
      <c r="M584" s="132">
        <f t="shared" si="456"/>
        <v>34.837258986597455</v>
      </c>
      <c r="N584" s="132">
        <v>114</v>
      </c>
      <c r="O584" s="132">
        <f t="shared" si="466"/>
        <v>1.1222358075838093</v>
      </c>
      <c r="P584" s="132">
        <f t="shared" si="461"/>
        <v>217.00863406026377</v>
      </c>
      <c r="Q584" s="144">
        <f t="shared" si="457"/>
        <v>7.7019774956919473</v>
      </c>
      <c r="R584" s="135">
        <f t="shared" si="453"/>
        <v>606.22222222221535</v>
      </c>
      <c r="S584" s="141">
        <f>[3]Biodiesel!$AM21</f>
        <v>28.17570347117298</v>
      </c>
      <c r="Z584" s="65"/>
      <c r="AC584" s="54"/>
      <c r="AD584" s="54"/>
      <c r="AE584" s="54"/>
      <c r="AI584" s="66"/>
      <c r="BK584" s="42"/>
      <c r="BL584" s="120"/>
      <c r="BM584" s="120"/>
      <c r="BO584" s="109"/>
      <c r="BP584" s="109"/>
      <c r="BQ584" s="109"/>
      <c r="BR584" s="109"/>
      <c r="BS584" s="109"/>
      <c r="BT584" s="109"/>
      <c r="BU584" s="109"/>
    </row>
    <row r="585" spans="1:73">
      <c r="A585" s="30">
        <v>53783</v>
      </c>
      <c r="B585" s="132">
        <f t="shared" si="462"/>
        <v>13.034255606191619</v>
      </c>
      <c r="C585" s="132">
        <f t="shared" si="452"/>
        <v>9.5303447654555669</v>
      </c>
      <c r="D585" s="132">
        <f t="shared" si="463"/>
        <v>0</v>
      </c>
      <c r="E585" s="132">
        <f t="shared" si="463"/>
        <v>0</v>
      </c>
      <c r="F585" s="132">
        <f t="shared" si="458"/>
        <v>44.019769191328436</v>
      </c>
      <c r="G585" s="132">
        <f t="shared" si="454"/>
        <v>0</v>
      </c>
      <c r="H585" s="132">
        <f t="shared" si="460"/>
        <v>3.4992628804227346</v>
      </c>
      <c r="I585" s="132">
        <f t="shared" si="464"/>
        <v>5.97350763425327</v>
      </c>
      <c r="J585" s="132">
        <f t="shared" si="449"/>
        <v>0.87193345199525507</v>
      </c>
      <c r="K585" s="132">
        <f t="shared" si="451"/>
        <v>4.1900481385254924</v>
      </c>
      <c r="L585" s="132">
        <f t="shared" si="465"/>
        <v>0.19234901225480153</v>
      </c>
      <c r="M585" s="132">
        <f t="shared" si="456"/>
        <v>37.301583610944576</v>
      </c>
      <c r="N585" s="132">
        <v>115</v>
      </c>
      <c r="O585" s="132">
        <f t="shared" si="466"/>
        <v>1.2134247976279111</v>
      </c>
      <c r="P585" s="132">
        <f t="shared" si="461"/>
        <v>234.82647908899963</v>
      </c>
      <c r="Q585" s="144">
        <f t="shared" si="457"/>
        <v>7.7537658982159323</v>
      </c>
      <c r="R585" s="135">
        <f t="shared" si="453"/>
        <v>606.22222222221535</v>
      </c>
      <c r="S585" s="141">
        <f>[3]Biodiesel!$AM22</f>
        <v>30.285474461259007</v>
      </c>
      <c r="Z585" s="65"/>
      <c r="AC585" s="54"/>
      <c r="AD585" s="54"/>
      <c r="AE585" s="54"/>
      <c r="AI585" s="66"/>
      <c r="BK585" s="42"/>
      <c r="BL585" s="120"/>
      <c r="BM585" s="120"/>
      <c r="BO585" s="109"/>
      <c r="BP585" s="109"/>
      <c r="BQ585" s="109"/>
      <c r="BR585" s="109"/>
      <c r="BS585" s="109"/>
      <c r="BT585" s="109"/>
      <c r="BU585" s="109"/>
    </row>
    <row r="586" spans="1:73">
      <c r="A586" s="30">
        <v>53813</v>
      </c>
      <c r="B586" s="132">
        <f t="shared" si="462"/>
        <v>12.402841083232323</v>
      </c>
      <c r="C586" s="132">
        <f t="shared" si="452"/>
        <v>9.5635738544082738</v>
      </c>
      <c r="D586" s="132">
        <f t="shared" si="463"/>
        <v>0</v>
      </c>
      <c r="E586" s="132">
        <f t="shared" si="463"/>
        <v>0</v>
      </c>
      <c r="F586" s="132">
        <f t="shared" si="458"/>
        <v>57.869639293402457</v>
      </c>
      <c r="G586" s="132">
        <f t="shared" si="454"/>
        <v>0</v>
      </c>
      <c r="H586" s="132">
        <f t="shared" si="460"/>
        <v>2.8320774592868623</v>
      </c>
      <c r="I586" s="132">
        <f t="shared" si="464"/>
        <v>6.0149687551455395</v>
      </c>
      <c r="J586" s="132">
        <f t="shared" si="449"/>
        <v>1.1694501725183757</v>
      </c>
      <c r="K586" s="132">
        <f t="shared" si="451"/>
        <v>4.4491192365019403</v>
      </c>
      <c r="L586" s="132">
        <f t="shared" si="465"/>
        <v>0.2097399709435907</v>
      </c>
      <c r="M586" s="132">
        <f t="shared" si="456"/>
        <v>37.92686084072114</v>
      </c>
      <c r="N586" s="132">
        <v>116</v>
      </c>
      <c r="O586" s="132">
        <f t="shared" si="466"/>
        <v>1.5041949790333271</v>
      </c>
      <c r="P586" s="132">
        <f t="shared" si="461"/>
        <v>249.94246564519381</v>
      </c>
      <c r="Q586" s="144">
        <f t="shared" si="457"/>
        <v>7.6532957796999943</v>
      </c>
      <c r="R586" s="135">
        <f t="shared" si="453"/>
        <v>606.22222222221535</v>
      </c>
      <c r="S586" s="141">
        <f>[3]Biodiesel!$AM23</f>
        <v>32.658147919508664</v>
      </c>
      <c r="Z586" s="65"/>
      <c r="AC586" s="54"/>
      <c r="AD586" s="54"/>
      <c r="AE586" s="54"/>
      <c r="AI586" s="66"/>
      <c r="BK586" s="42"/>
      <c r="BL586" s="120"/>
      <c r="BM586" s="120"/>
      <c r="BO586" s="109"/>
      <c r="BP586" s="109"/>
      <c r="BQ586" s="109"/>
      <c r="BR586" s="109"/>
      <c r="BS586" s="109"/>
      <c r="BT586" s="109"/>
      <c r="BU586" s="109"/>
    </row>
    <row r="587" spans="1:73">
      <c r="A587" s="30">
        <v>53844</v>
      </c>
      <c r="B587" s="132">
        <f t="shared" si="462"/>
        <v>17.06047127566719</v>
      </c>
      <c r="C587" s="132">
        <f t="shared" si="452"/>
        <v>9.9162034059179032</v>
      </c>
      <c r="D587" s="132">
        <f t="shared" si="463"/>
        <v>7.2435481613911052E-3</v>
      </c>
      <c r="E587" s="132">
        <f t="shared" si="463"/>
        <v>0</v>
      </c>
      <c r="F587" s="132">
        <f t="shared" si="458"/>
        <v>46.048364158935357</v>
      </c>
      <c r="G587" s="132">
        <f t="shared" si="454"/>
        <v>0</v>
      </c>
      <c r="H587" s="132">
        <f t="shared" si="460"/>
        <v>2.9216429689920851</v>
      </c>
      <c r="I587" s="132">
        <f t="shared" si="464"/>
        <v>6.527961593172833</v>
      </c>
      <c r="J587" s="132">
        <f t="shared" ref="J587:J618" si="467">$P587*AVERAGE(J575/$P575,J563/$P563,J551/$P551,J539/$P539,J527/$P527)*0.65</f>
        <v>0.77473543130216305</v>
      </c>
      <c r="K587" s="132">
        <f t="shared" si="451"/>
        <v>5.044602881767827</v>
      </c>
      <c r="L587" s="132">
        <f t="shared" si="465"/>
        <v>0.203508040488703</v>
      </c>
      <c r="M587" s="132">
        <f t="shared" si="456"/>
        <v>39.575926947802621</v>
      </c>
      <c r="N587" s="132">
        <v>117</v>
      </c>
      <c r="O587" s="132">
        <f t="shared" si="466"/>
        <v>1.7416649578181895</v>
      </c>
      <c r="P587" s="132">
        <f t="shared" si="461"/>
        <v>246.82232521002629</v>
      </c>
      <c r="Q587" s="144">
        <f t="shared" si="457"/>
        <v>7.6024389737873284</v>
      </c>
      <c r="R587" s="135">
        <f t="shared" si="453"/>
        <v>606.22222222221535</v>
      </c>
      <c r="S587" s="141">
        <f>[3]Biodiesel!$AM24</f>
        <v>32.466202762173062</v>
      </c>
      <c r="Z587" s="65"/>
      <c r="AC587" s="54"/>
      <c r="AD587" s="54"/>
      <c r="AE587" s="54"/>
      <c r="AI587" s="66"/>
      <c r="BK587" s="42"/>
      <c r="BL587" s="120"/>
      <c r="BM587" s="120"/>
      <c r="BO587" s="109"/>
      <c r="BP587" s="109"/>
      <c r="BQ587" s="109"/>
      <c r="BR587" s="109"/>
      <c r="BS587" s="109"/>
      <c r="BT587" s="109"/>
      <c r="BU587" s="109"/>
    </row>
    <row r="588" spans="1:73">
      <c r="A588" s="30">
        <v>53874</v>
      </c>
      <c r="B588" s="132">
        <f t="shared" si="462"/>
        <v>13.859020025669871</v>
      </c>
      <c r="C588" s="132">
        <f t="shared" si="452"/>
        <v>9.3222526864081079</v>
      </c>
      <c r="D588" s="132">
        <f t="shared" si="463"/>
        <v>6.6062823711598778E-3</v>
      </c>
      <c r="E588" s="132">
        <f t="shared" si="463"/>
        <v>0</v>
      </c>
      <c r="F588" s="132">
        <f t="shared" si="458"/>
        <v>48.63171108544492</v>
      </c>
      <c r="G588" s="132">
        <f t="shared" si="454"/>
        <v>0</v>
      </c>
      <c r="H588" s="132">
        <f t="shared" si="460"/>
        <v>2.9829971222747695</v>
      </c>
      <c r="I588" s="132">
        <f t="shared" si="464"/>
        <v>6.6586445028183432</v>
      </c>
      <c r="J588" s="132">
        <f t="shared" si="467"/>
        <v>0.84376241830881149</v>
      </c>
      <c r="K588" s="132">
        <f t="shared" si="451"/>
        <v>4.7019919349861103</v>
      </c>
      <c r="L588" s="132">
        <f t="shared" si="465"/>
        <v>0.18629854118537983</v>
      </c>
      <c r="M588" s="132">
        <f t="shared" si="456"/>
        <v>37.664175984535852</v>
      </c>
      <c r="N588" s="132">
        <v>118</v>
      </c>
      <c r="O588" s="132">
        <f t="shared" si="466"/>
        <v>2.4623006397003286</v>
      </c>
      <c r="P588" s="132">
        <f t="shared" si="461"/>
        <v>245.31976122370367</v>
      </c>
      <c r="Q588" s="144">
        <f t="shared" si="457"/>
        <v>7.4425285102950802</v>
      </c>
      <c r="R588" s="135">
        <f t="shared" si="453"/>
        <v>606.22222222221535</v>
      </c>
      <c r="S588" s="141">
        <f>[3]Biodiesel!$AM25</f>
        <v>32.961883973216686</v>
      </c>
      <c r="Z588" s="65"/>
      <c r="AC588" s="54"/>
      <c r="AD588" s="54"/>
      <c r="AE588" s="54"/>
      <c r="AI588" s="66"/>
      <c r="BK588" s="42"/>
      <c r="BL588" s="120"/>
      <c r="BM588" s="120"/>
      <c r="BO588" s="109"/>
      <c r="BP588" s="109"/>
      <c r="BQ588" s="109"/>
      <c r="BR588" s="109"/>
      <c r="BS588" s="109"/>
      <c r="BT588" s="109"/>
      <c r="BU588" s="109"/>
    </row>
    <row r="589" spans="1:73">
      <c r="A589" s="30">
        <v>53905</v>
      </c>
      <c r="B589" s="132">
        <f t="shared" si="462"/>
        <v>15.852989352466928</v>
      </c>
      <c r="C589" s="132">
        <f t="shared" si="452"/>
        <v>9.2149042217101851</v>
      </c>
      <c r="D589" s="132">
        <f t="shared" si="463"/>
        <v>6.6581696878754209E-3</v>
      </c>
      <c r="E589" s="132">
        <f t="shared" si="463"/>
        <v>0</v>
      </c>
      <c r="F589" s="132">
        <f t="shared" si="458"/>
        <v>44.743787210981594</v>
      </c>
      <c r="G589" s="132">
        <f t="shared" si="454"/>
        <v>0</v>
      </c>
      <c r="H589" s="132">
        <f t="shared" si="460"/>
        <v>3.696116182200663</v>
      </c>
      <c r="I589" s="132">
        <f t="shared" si="464"/>
        <v>7.0041507201792896</v>
      </c>
      <c r="J589" s="132">
        <f t="shared" si="467"/>
        <v>0.93461860056686308</v>
      </c>
      <c r="K589" s="132">
        <f t="shared" si="451"/>
        <v>4.9802956525309998</v>
      </c>
      <c r="L589" s="132">
        <f t="shared" si="465"/>
        <v>0.17155233697982658</v>
      </c>
      <c r="M589" s="132">
        <f t="shared" si="456"/>
        <v>38.309093830333623</v>
      </c>
      <c r="N589" s="132">
        <v>119</v>
      </c>
      <c r="O589" s="132">
        <f t="shared" si="466"/>
        <v>3.5321093444073748</v>
      </c>
      <c r="P589" s="132">
        <f t="shared" si="461"/>
        <v>247.44627562204522</v>
      </c>
      <c r="Q589" s="144">
        <f t="shared" si="457"/>
        <v>7.5502632734523889</v>
      </c>
      <c r="R589" s="135">
        <f t="shared" si="453"/>
        <v>606.22222222221535</v>
      </c>
      <c r="S589" s="141">
        <f>[3]Biodiesel!$AM26</f>
        <v>32.773198319069927</v>
      </c>
      <c r="Z589" s="65"/>
      <c r="AC589" s="54"/>
      <c r="AD589" s="54"/>
      <c r="AE589" s="54"/>
      <c r="AI589" s="66"/>
      <c r="BK589" s="42"/>
      <c r="BL589" s="120"/>
      <c r="BM589" s="120"/>
      <c r="BO589" s="109"/>
      <c r="BP589" s="109"/>
      <c r="BQ589" s="109"/>
      <c r="BR589" s="109"/>
      <c r="BS589" s="109"/>
      <c r="BT589" s="109"/>
      <c r="BU589" s="109"/>
    </row>
    <row r="590" spans="1:73">
      <c r="A590" s="30">
        <v>53936</v>
      </c>
      <c r="B590" s="132">
        <f t="shared" si="462"/>
        <v>13.322748202125565</v>
      </c>
      <c r="C590" s="132">
        <f t="shared" si="452"/>
        <v>7.6057269739733933</v>
      </c>
      <c r="D590" s="132">
        <f t="shared" si="463"/>
        <v>0</v>
      </c>
      <c r="E590" s="132">
        <f t="shared" si="463"/>
        <v>0</v>
      </c>
      <c r="F590" s="132">
        <f t="shared" si="458"/>
        <v>43.488939775058952</v>
      </c>
      <c r="G590" s="132">
        <f t="shared" si="454"/>
        <v>0</v>
      </c>
      <c r="H590" s="132">
        <f t="shared" si="460"/>
        <v>3.863691368519516</v>
      </c>
      <c r="I590" s="132">
        <f t="shared" si="464"/>
        <v>6.7276265260053183</v>
      </c>
      <c r="J590" s="132">
        <f t="shared" si="467"/>
        <v>0.70246205437771025</v>
      </c>
      <c r="K590" s="132">
        <f t="shared" si="451"/>
        <v>5.0647901461828235</v>
      </c>
      <c r="L590" s="132">
        <f t="shared" si="465"/>
        <v>0.19501265758835745</v>
      </c>
      <c r="M590" s="132">
        <f t="shared" si="456"/>
        <v>36.288664787530422</v>
      </c>
      <c r="N590" s="132">
        <v>120</v>
      </c>
      <c r="O590" s="132">
        <f t="shared" si="466"/>
        <v>1.1278107150771179</v>
      </c>
      <c r="P590" s="132">
        <f t="shared" si="461"/>
        <v>238.38747320643915</v>
      </c>
      <c r="Q590" s="144">
        <f t="shared" si="457"/>
        <v>7.6149619456680862</v>
      </c>
      <c r="R590" s="135">
        <f t="shared" si="453"/>
        <v>606.22222222221535</v>
      </c>
      <c r="S590" s="141">
        <f>[3]Biodiesel!$AM27</f>
        <v>31.305143073242846</v>
      </c>
      <c r="Z590" s="65"/>
      <c r="AC590" s="54"/>
      <c r="AD590" s="54"/>
      <c r="AE590" s="54"/>
      <c r="AI590" s="66"/>
      <c r="BK590" s="42"/>
      <c r="BL590" s="120"/>
      <c r="BM590" s="120"/>
      <c r="BO590" s="109"/>
      <c r="BP590" s="109"/>
      <c r="BQ590" s="109"/>
      <c r="BR590" s="109"/>
      <c r="BS590" s="109"/>
      <c r="BT590" s="109"/>
      <c r="BU590" s="109"/>
    </row>
    <row r="591" spans="1:73">
      <c r="A591" s="30">
        <v>53966</v>
      </c>
      <c r="B591" s="132">
        <f t="shared" si="462"/>
        <v>12.38247661007992</v>
      </c>
      <c r="C591" s="132">
        <f t="shared" si="452"/>
        <v>7.2653215417217947</v>
      </c>
      <c r="D591" s="132">
        <f t="shared" ref="D591:E606" si="468">$P591*AVERAGE(D579/$P579,D567/$P567,D555/$P555,D543/$P543,D531/$P531)</f>
        <v>0</v>
      </c>
      <c r="E591" s="132">
        <f t="shared" si="468"/>
        <v>0</v>
      </c>
      <c r="F591" s="132">
        <f t="shared" si="458"/>
        <v>43.912014639154108</v>
      </c>
      <c r="G591" s="132">
        <f t="shared" si="454"/>
        <v>0</v>
      </c>
      <c r="H591" s="132">
        <f t="shared" si="460"/>
        <v>3.6135804908194</v>
      </c>
      <c r="I591" s="132">
        <f t="shared" si="464"/>
        <v>5.6439084942621189</v>
      </c>
      <c r="J591" s="132">
        <f t="shared" si="467"/>
        <v>0.58902083275912542</v>
      </c>
      <c r="K591" s="132">
        <f>$P591*AVERAGE(K579/$P579,K567/$P567,K555/$P555,K543/$P543,K531/$P531)</f>
        <v>5.1384662923309836</v>
      </c>
      <c r="L591" s="132">
        <f t="shared" si="465"/>
        <v>0.19823640016496191</v>
      </c>
      <c r="M591" s="132">
        <f t="shared" si="456"/>
        <v>34.863291925122539</v>
      </c>
      <c r="N591" s="132">
        <v>121</v>
      </c>
      <c r="O591" s="132">
        <f t="shared" si="466"/>
        <v>2.9764731491280032</v>
      </c>
      <c r="P591" s="132">
        <f t="shared" si="461"/>
        <v>237.58279037554294</v>
      </c>
      <c r="Q591" s="144">
        <f t="shared" si="457"/>
        <v>7.296659968378294</v>
      </c>
      <c r="R591" s="135">
        <f t="shared" si="453"/>
        <v>606.22222222221535</v>
      </c>
      <c r="S591" s="141">
        <f>[3]Biodiesel!$AM28</f>
        <v>32.560485400876708</v>
      </c>
      <c r="Z591" s="65"/>
      <c r="AC591" s="54"/>
      <c r="AD591" s="54"/>
      <c r="AE591" s="54"/>
      <c r="AI591" s="66"/>
      <c r="BK591" s="42"/>
      <c r="BL591" s="120"/>
      <c r="BM591" s="120"/>
      <c r="BO591" s="109"/>
      <c r="BP591" s="109"/>
      <c r="BQ591" s="109"/>
      <c r="BR591" s="109"/>
      <c r="BS591" s="109"/>
      <c r="BT591" s="109"/>
      <c r="BU591" s="109"/>
    </row>
    <row r="592" spans="1:73">
      <c r="A592" s="30">
        <v>53997</v>
      </c>
      <c r="B592" s="132">
        <f t="shared" si="462"/>
        <v>10.781172006010118</v>
      </c>
      <c r="C592" s="132">
        <f t="shared" si="452"/>
        <v>7.9089070337440397</v>
      </c>
      <c r="D592" s="132">
        <f t="shared" si="468"/>
        <v>0</v>
      </c>
      <c r="E592" s="132">
        <f t="shared" si="468"/>
        <v>0</v>
      </c>
      <c r="F592" s="132">
        <f t="shared" si="458"/>
        <v>33.756837635608093</v>
      </c>
      <c r="G592" s="132">
        <f t="shared" si="454"/>
        <v>0</v>
      </c>
      <c r="H592" s="132">
        <f t="shared" si="460"/>
        <v>3.754295836262123</v>
      </c>
      <c r="I592" s="132">
        <f t="shared" si="464"/>
        <v>5.999118199081682</v>
      </c>
      <c r="J592" s="132">
        <f t="shared" si="467"/>
        <v>1.0480885420614416</v>
      </c>
      <c r="K592" s="132">
        <f>$P592*AVERAGE(K580/$P580,K568/$P568,K556/$P556,K544/$P544,K532/$P532)</f>
        <v>5.688928654117638</v>
      </c>
      <c r="L592" s="132">
        <f t="shared" si="465"/>
        <v>0.21097925806713566</v>
      </c>
      <c r="M592" s="132">
        <f t="shared" si="456"/>
        <v>34.214026491646329</v>
      </c>
      <c r="N592" s="132">
        <v>122</v>
      </c>
      <c r="O592" s="132">
        <f t="shared" si="466"/>
        <v>2.5953577096953317</v>
      </c>
      <c r="P592" s="132">
        <f t="shared" si="461"/>
        <v>227.95771136629392</v>
      </c>
      <c r="Q592" s="144">
        <f t="shared" si="457"/>
        <v>7.4396371898111742</v>
      </c>
      <c r="R592" s="135">
        <f t="shared" si="453"/>
        <v>606.22222222221535</v>
      </c>
      <c r="S592" s="141">
        <f>[3]Biodiesel!$AM29</f>
        <v>30.640971535344416</v>
      </c>
      <c r="Z592" s="65"/>
      <c r="AC592" s="54"/>
      <c r="AD592" s="54"/>
      <c r="AE592" s="54"/>
      <c r="AI592" s="66"/>
      <c r="BK592" s="42"/>
      <c r="BL592" s="120"/>
      <c r="BM592" s="120"/>
      <c r="BO592" s="109"/>
      <c r="BP592" s="109"/>
      <c r="BQ592" s="109"/>
      <c r="BR592" s="109"/>
      <c r="BS592" s="109"/>
      <c r="BT592" s="109"/>
      <c r="BU592" s="109"/>
    </row>
    <row r="593" spans="1:73">
      <c r="A593" s="30">
        <v>54027</v>
      </c>
      <c r="B593" s="132">
        <f t="shared" si="462"/>
        <v>13.285642081457144</v>
      </c>
      <c r="C593" s="132">
        <f t="shared" si="452"/>
        <v>8.9893079761817951</v>
      </c>
      <c r="D593" s="132">
        <f t="shared" si="468"/>
        <v>0</v>
      </c>
      <c r="E593" s="132">
        <f t="shared" si="468"/>
        <v>0</v>
      </c>
      <c r="F593" s="132">
        <f t="shared" si="458"/>
        <v>52.089993120233231</v>
      </c>
      <c r="G593" s="132">
        <f t="shared" si="454"/>
        <v>0</v>
      </c>
      <c r="H593" s="132">
        <f t="shared" si="460"/>
        <v>3.546800491700838</v>
      </c>
      <c r="I593" s="132">
        <f t="shared" si="464"/>
        <v>8.1381489617638199</v>
      </c>
      <c r="J593" s="132">
        <f t="shared" si="467"/>
        <v>1.1097098354312216</v>
      </c>
      <c r="K593" s="132">
        <f>$P593*AVERAGE(K581/$P581,K569/$P569,K557/$P557,K545/$P545,K533/$P533)</f>
        <v>5.9071429906298523</v>
      </c>
      <c r="L593" s="132">
        <f t="shared" si="465"/>
        <v>0.22770099433435873</v>
      </c>
      <c r="M593" s="132">
        <f t="shared" si="456"/>
        <v>43.550040431816136</v>
      </c>
      <c r="N593" s="132">
        <v>123</v>
      </c>
      <c r="O593" s="132">
        <f t="shared" si="466"/>
        <v>7.6110222280451687</v>
      </c>
      <c r="P593" s="132">
        <f t="shared" si="461"/>
        <v>267.45550911159359</v>
      </c>
      <c r="Q593" s="144">
        <f t="shared" si="457"/>
        <v>6.9072582737252066</v>
      </c>
      <c r="R593" s="135">
        <f t="shared" si="453"/>
        <v>606.22222222221535</v>
      </c>
      <c r="S593" s="141">
        <f>[3]Biodiesel!$AM30</f>
        <v>38.720936515285402</v>
      </c>
      <c r="Z593" s="65"/>
      <c r="AC593" s="54"/>
      <c r="AD593" s="54"/>
      <c r="AE593" s="54"/>
      <c r="AI593" s="66"/>
      <c r="BK593" s="42"/>
      <c r="BL593" s="120"/>
      <c r="BM593" s="120"/>
      <c r="BO593" s="109"/>
      <c r="BP593" s="109"/>
      <c r="BQ593" s="109"/>
      <c r="BR593" s="109"/>
      <c r="BS593" s="109"/>
      <c r="BT593" s="109"/>
      <c r="BU593" s="109"/>
    </row>
    <row r="594" spans="1:73">
      <c r="A594" s="30">
        <v>54058</v>
      </c>
      <c r="B594" s="132">
        <f t="shared" si="462"/>
        <v>10.794402980615766</v>
      </c>
      <c r="C594" s="132">
        <f t="shared" si="452"/>
        <v>9.6496736633639291</v>
      </c>
      <c r="D594" s="132">
        <f t="shared" si="468"/>
        <v>0</v>
      </c>
      <c r="E594" s="132">
        <f t="shared" si="468"/>
        <v>0</v>
      </c>
      <c r="F594" s="132">
        <f t="shared" si="458"/>
        <v>45.107548323898413</v>
      </c>
      <c r="G594" s="132">
        <f t="shared" si="454"/>
        <v>0</v>
      </c>
      <c r="H594" s="132">
        <f t="shared" si="460"/>
        <v>4.6283069751751515</v>
      </c>
      <c r="I594" s="132">
        <f t="shared" si="464"/>
        <v>7.7648079463932538</v>
      </c>
      <c r="J594" s="132">
        <f t="shared" si="467"/>
        <v>0.48956932500508554</v>
      </c>
      <c r="K594" s="132">
        <f>$P594*AVERAGE(K582/$P582,K570/$P570,K558/$P558,K546/$P546,K534/$P534)</f>
        <v>2.8785744016369761</v>
      </c>
      <c r="L594" s="132">
        <f t="shared" si="465"/>
        <v>0.16467819177761012</v>
      </c>
      <c r="M594" s="132">
        <f t="shared" si="456"/>
        <v>34.186437022590951</v>
      </c>
      <c r="N594" s="132">
        <v>124</v>
      </c>
      <c r="O594" s="132">
        <f t="shared" si="466"/>
        <v>3.0330970771261416</v>
      </c>
      <c r="P594" s="132">
        <f t="shared" si="461"/>
        <v>242.69709590758328</v>
      </c>
      <c r="Q594" s="144">
        <f t="shared" si="457"/>
        <v>8.2296278991239458</v>
      </c>
      <c r="R594" s="135">
        <f t="shared" si="453"/>
        <v>606.22222222221535</v>
      </c>
      <c r="S594" s="141">
        <f>[3]Biodiesel!$AN19</f>
        <v>29.490652418612836</v>
      </c>
      <c r="Z594" s="65"/>
      <c r="AC594" s="54"/>
      <c r="AD594" s="54"/>
      <c r="AE594" s="54"/>
      <c r="AI594" s="66"/>
      <c r="BK594" s="42"/>
      <c r="BL594" s="120"/>
      <c r="BM594" s="120"/>
      <c r="BO594" s="109"/>
      <c r="BP594" s="109"/>
      <c r="BQ594" s="109"/>
      <c r="BR594" s="109"/>
      <c r="BS594" s="109"/>
      <c r="BT594" s="109"/>
      <c r="BU594" s="109"/>
    </row>
    <row r="595" spans="1:73">
      <c r="A595" s="30">
        <v>54089</v>
      </c>
      <c r="B595" s="132">
        <f>$P595*AVERAGE(B583/$P583,B571/$P571,B559/$P559,B547/$P547,B535/$P535)*0.5</f>
        <v>5.5592538190418166</v>
      </c>
      <c r="C595" s="132">
        <f t="shared" ref="C595:C618" si="469">$P595*AVERAGE(C583/$P583,C571/$P571,C559/$P559,C547/$P547,C535/$P535)*0.9</f>
        <v>7.7618494753359792</v>
      </c>
      <c r="D595" s="132">
        <f t="shared" si="468"/>
        <v>0</v>
      </c>
      <c r="E595" s="132">
        <f t="shared" si="468"/>
        <v>0</v>
      </c>
      <c r="F595" s="132">
        <f t="shared" si="458"/>
        <v>16.084206246516203</v>
      </c>
      <c r="G595" s="132">
        <f t="shared" si="454"/>
        <v>0</v>
      </c>
      <c r="H595" s="132">
        <f t="shared" si="460"/>
        <v>2.9138929975212959</v>
      </c>
      <c r="I595" s="132">
        <f>$P595*AVERAGE(I583/$P583,I571/$P571,I559/$P559,I547/$P547,I535/$P535)*0.5</f>
        <v>3.1030411345803119</v>
      </c>
      <c r="J595" s="132">
        <f t="shared" si="467"/>
        <v>0.62460667566915751</v>
      </c>
      <c r="K595" s="132">
        <f>$P595*AVERAGE(K583/$P583,K571/$P571,K559/$P559,K547/$P547,K535/$P535)*0</f>
        <v>0</v>
      </c>
      <c r="L595" s="132">
        <f t="shared" si="465"/>
        <v>0.15345116696589126</v>
      </c>
      <c r="M595" s="132">
        <f t="shared" si="456"/>
        <v>34.516415295833426</v>
      </c>
      <c r="N595" s="132">
        <v>125</v>
      </c>
      <c r="O595" s="132">
        <f t="shared" si="466"/>
        <v>3.7811180619529567</v>
      </c>
      <c r="P595" s="132">
        <f t="shared" si="461"/>
        <v>199.49783487341705</v>
      </c>
      <c r="Q595" s="144">
        <f t="shared" si="457"/>
        <v>8.0013123086778393</v>
      </c>
      <c r="R595" s="135">
        <f t="shared" ref="R595:R629" si="470">R594</f>
        <v>606.22222222221535</v>
      </c>
      <c r="S595" s="141">
        <f>[3]Biodiesel!$AN20</f>
        <v>24.933139362283267</v>
      </c>
      <c r="Z595" s="65"/>
      <c r="AC595" s="54"/>
      <c r="AD595" s="54"/>
      <c r="AE595" s="54"/>
      <c r="AI595" s="66"/>
      <c r="BK595" s="42"/>
      <c r="BL595" s="120"/>
      <c r="BM595" s="120"/>
      <c r="BO595" s="109"/>
      <c r="BP595" s="109"/>
      <c r="BQ595" s="109"/>
      <c r="BR595" s="109"/>
      <c r="BS595" s="109"/>
      <c r="BT595" s="109"/>
      <c r="BU595" s="109"/>
    </row>
    <row r="596" spans="1:73">
      <c r="A596" s="30">
        <v>54118</v>
      </c>
      <c r="B596" s="132">
        <f t="shared" si="462"/>
        <v>14.849703293424092</v>
      </c>
      <c r="C596" s="132">
        <f t="shared" si="469"/>
        <v>8.2096971969832548</v>
      </c>
      <c r="D596" s="132">
        <f t="shared" si="468"/>
        <v>0</v>
      </c>
      <c r="E596" s="132">
        <f t="shared" si="468"/>
        <v>0</v>
      </c>
      <c r="F596" s="132">
        <f t="shared" si="458"/>
        <v>23.930724904620121</v>
      </c>
      <c r="G596" s="132">
        <f t="shared" si="454"/>
        <v>0</v>
      </c>
      <c r="H596" s="132">
        <f t="shared" si="460"/>
        <v>3.584829151772956</v>
      </c>
      <c r="I596" s="132">
        <f t="shared" si="464"/>
        <v>6.197277893207934</v>
      </c>
      <c r="J596" s="132">
        <f t="shared" si="467"/>
        <v>0.66576333293906842</v>
      </c>
      <c r="K596" s="132">
        <f t="shared" ref="K596:K629" si="471">$P596*AVERAGE(K584/$P584,K572/$P572,K560/$P560,K548/$P548,K536/$P536)*0</f>
        <v>0</v>
      </c>
      <c r="L596" s="132">
        <f t="shared" si="465"/>
        <v>0.13572989568962326</v>
      </c>
      <c r="M596" s="132">
        <f t="shared" si="456"/>
        <v>36.042448174738432</v>
      </c>
      <c r="N596" s="132">
        <v>126</v>
      </c>
      <c r="O596" s="132">
        <f t="shared" si="466"/>
        <v>1.1416524852297105</v>
      </c>
      <c r="P596" s="132">
        <f t="shared" si="461"/>
        <v>220.75782632860518</v>
      </c>
      <c r="Q596" s="144">
        <f t="shared" si="457"/>
        <v>7.7083811218755649</v>
      </c>
      <c r="R596" s="135">
        <f t="shared" si="470"/>
        <v>606.22222222221535</v>
      </c>
      <c r="S596" s="141">
        <f>[3]Biodiesel!$AN21</f>
        <v>28.638675597152037</v>
      </c>
      <c r="Z596" s="65"/>
      <c r="AC596" s="54"/>
      <c r="AD596" s="54"/>
      <c r="AE596" s="54"/>
      <c r="AI596" s="66"/>
      <c r="BK596" s="42"/>
      <c r="BL596" s="120"/>
      <c r="BM596" s="120"/>
      <c r="BO596" s="109"/>
      <c r="BP596" s="109"/>
      <c r="BQ596" s="109"/>
      <c r="BR596" s="109"/>
      <c r="BS596" s="109"/>
      <c r="BT596" s="109"/>
      <c r="BU596" s="109"/>
    </row>
    <row r="597" spans="1:73">
      <c r="A597" s="30">
        <v>54149</v>
      </c>
      <c r="B597" s="132">
        <f t="shared" si="462"/>
        <v>12.338725904764031</v>
      </c>
      <c r="C597" s="132">
        <f t="shared" si="469"/>
        <v>9.3638785846315784</v>
      </c>
      <c r="D597" s="132">
        <f t="shared" si="468"/>
        <v>0</v>
      </c>
      <c r="E597" s="132">
        <f t="shared" si="468"/>
        <v>0</v>
      </c>
      <c r="F597" s="132">
        <f t="shared" si="458"/>
        <v>40.107860564891098</v>
      </c>
      <c r="G597" s="132">
        <f t="shared" si="454"/>
        <v>0</v>
      </c>
      <c r="H597" s="132">
        <f t="shared" si="460"/>
        <v>3.5597800696389577</v>
      </c>
      <c r="I597" s="132">
        <f t="shared" si="464"/>
        <v>5.7635095645880181</v>
      </c>
      <c r="J597" s="132">
        <f t="shared" si="467"/>
        <v>0.77834070139184919</v>
      </c>
      <c r="K597" s="132">
        <f t="shared" si="471"/>
        <v>0</v>
      </c>
      <c r="L597" s="132">
        <f t="shared" si="465"/>
        <v>0.14430103715167164</v>
      </c>
      <c r="M597" s="132">
        <f t="shared" si="456"/>
        <v>38.59199958148757</v>
      </c>
      <c r="N597" s="132">
        <v>127</v>
      </c>
      <c r="O597" s="132">
        <f t="shared" si="466"/>
        <v>1.234408069582237</v>
      </c>
      <c r="P597" s="132">
        <f t="shared" si="461"/>
        <v>238.88280407812701</v>
      </c>
      <c r="Q597" s="144">
        <f t="shared" si="457"/>
        <v>7.7601544884083067</v>
      </c>
      <c r="R597" s="135">
        <f t="shared" si="470"/>
        <v>606.22222222221535</v>
      </c>
      <c r="S597" s="141">
        <f>[3]Biodiesel!$AN22</f>
        <v>30.783253662663164</v>
      </c>
      <c r="Z597" s="65"/>
      <c r="AC597" s="54"/>
      <c r="AD597" s="54"/>
      <c r="AE597" s="54"/>
      <c r="AI597" s="66"/>
      <c r="BK597" s="42"/>
      <c r="BL597" s="120"/>
      <c r="BM597" s="120"/>
      <c r="BO597" s="109"/>
      <c r="BP597" s="109"/>
      <c r="BQ597" s="109"/>
      <c r="BR597" s="109"/>
      <c r="BS597" s="109"/>
      <c r="BT597" s="109"/>
      <c r="BU597" s="109"/>
    </row>
    <row r="598" spans="1:73">
      <c r="A598" s="30">
        <v>54179</v>
      </c>
      <c r="B598" s="132">
        <f t="shared" si="462"/>
        <v>11.740751226598924</v>
      </c>
      <c r="C598" s="132">
        <f t="shared" si="469"/>
        <v>9.3968433077258577</v>
      </c>
      <c r="D598" s="132">
        <f t="shared" si="468"/>
        <v>0</v>
      </c>
      <c r="E598" s="132">
        <f t="shared" si="468"/>
        <v>0</v>
      </c>
      <c r="F598" s="132">
        <f t="shared" si="458"/>
        <v>54.466541204978768</v>
      </c>
      <c r="G598" s="132">
        <f t="shared" ref="G598:G613" si="472">$P598*AVERAGE(G586/$P586,G574/$P574,G562/$P562,G550/$P550,G538/$P538)*0</f>
        <v>0</v>
      </c>
      <c r="H598" s="132">
        <f t="shared" si="460"/>
        <v>2.8810772212448201</v>
      </c>
      <c r="I598" s="132">
        <f t="shared" si="464"/>
        <v>5.8034539438829356</v>
      </c>
      <c r="J598" s="132">
        <f t="shared" si="467"/>
        <v>1.043846091187707</v>
      </c>
      <c r="K598" s="132">
        <f t="shared" si="471"/>
        <v>0</v>
      </c>
      <c r="L598" s="132">
        <f t="shared" si="465"/>
        <v>0.15735812062429794</v>
      </c>
      <c r="M598" s="132">
        <f t="shared" si="456"/>
        <v>39.23893323305024</v>
      </c>
      <c r="N598" s="132">
        <v>128</v>
      </c>
      <c r="O598" s="132">
        <f t="shared" si="466"/>
        <v>1.5303201787206653</v>
      </c>
      <c r="P598" s="132">
        <f t="shared" si="461"/>
        <v>254.25912452801421</v>
      </c>
      <c r="Q598" s="144">
        <f t="shared" si="457"/>
        <v>7.6596401410196968</v>
      </c>
      <c r="R598" s="135">
        <f t="shared" si="470"/>
        <v>606.22222222221535</v>
      </c>
      <c r="S598" s="141">
        <f>[3]Biodiesel!$AN23</f>
        <v>33.194656647951312</v>
      </c>
      <c r="Z598" s="65"/>
      <c r="AC598" s="54"/>
      <c r="AD598" s="54"/>
      <c r="AE598" s="54"/>
      <c r="AI598" s="66"/>
      <c r="BK598" s="42"/>
      <c r="BL598" s="120"/>
      <c r="BM598" s="120"/>
      <c r="BO598" s="109"/>
      <c r="BP598" s="109"/>
      <c r="BQ598" s="109"/>
      <c r="BR598" s="109"/>
      <c r="BS598" s="109"/>
      <c r="BT598" s="109"/>
      <c r="BU598" s="109"/>
    </row>
    <row r="599" spans="1:73">
      <c r="A599" s="30">
        <v>54210</v>
      </c>
      <c r="B599" s="132">
        <f t="shared" si="462"/>
        <v>16.150693864993485</v>
      </c>
      <c r="C599" s="132">
        <f t="shared" si="469"/>
        <v>9.7433597008018307</v>
      </c>
      <c r="D599" s="132">
        <f t="shared" si="468"/>
        <v>7.3688715013680555E-3</v>
      </c>
      <c r="E599" s="132">
        <f t="shared" si="468"/>
        <v>0</v>
      </c>
      <c r="F599" s="132">
        <f t="shared" si="458"/>
        <v>43.351463271071367</v>
      </c>
      <c r="G599" s="132">
        <f t="shared" si="472"/>
        <v>0</v>
      </c>
      <c r="H599" s="132">
        <f t="shared" si="460"/>
        <v>2.9720766936429892</v>
      </c>
      <c r="I599" s="132">
        <f t="shared" si="464"/>
        <v>6.2986001747809954</v>
      </c>
      <c r="J599" s="132">
        <f t="shared" si="467"/>
        <v>0.69165319211100162</v>
      </c>
      <c r="K599" s="132">
        <f t="shared" si="471"/>
        <v>0</v>
      </c>
      <c r="L599" s="132">
        <f t="shared" si="465"/>
        <v>0.15265774678302113</v>
      </c>
      <c r="M599" s="132">
        <f t="shared" si="456"/>
        <v>40.945153412412729</v>
      </c>
      <c r="N599" s="132">
        <v>129</v>
      </c>
      <c r="O599" s="132">
        <f t="shared" si="466"/>
        <v>1.7719567089841735</v>
      </c>
      <c r="P599" s="132">
        <f t="shared" si="461"/>
        <v>251.08498363708293</v>
      </c>
      <c r="Q599" s="144">
        <f t="shared" si="457"/>
        <v>7.6087338114203158</v>
      </c>
      <c r="R599" s="135">
        <f t="shared" si="470"/>
        <v>606.22222222221535</v>
      </c>
      <c r="S599" s="141">
        <f>[3]Biodiesel!$AN24</f>
        <v>32.999575206615503</v>
      </c>
      <c r="Z599" s="65"/>
      <c r="AC599" s="54"/>
      <c r="AD599" s="54"/>
      <c r="AE599" s="54"/>
      <c r="AI599" s="66"/>
      <c r="BK599" s="42"/>
      <c r="BL599" s="120"/>
      <c r="BM599" s="120"/>
      <c r="BO599" s="109"/>
      <c r="BP599" s="109"/>
      <c r="BQ599" s="109"/>
      <c r="BR599" s="109"/>
      <c r="BS599" s="109"/>
      <c r="BT599" s="109"/>
      <c r="BU599" s="109"/>
    </row>
    <row r="600" spans="1:73">
      <c r="A600" s="30">
        <v>54240</v>
      </c>
      <c r="B600" s="132">
        <f t="shared" si="462"/>
        <v>13.119437830510439</v>
      </c>
      <c r="C600" s="132">
        <f t="shared" si="469"/>
        <v>9.1596828703000792</v>
      </c>
      <c r="D600" s="132">
        <f t="shared" si="468"/>
        <v>6.7206207205614023E-3</v>
      </c>
      <c r="E600" s="132">
        <f t="shared" si="468"/>
        <v>0</v>
      </c>
      <c r="F600" s="132">
        <f t="shared" si="458"/>
        <v>45.447165266679804</v>
      </c>
      <c r="G600" s="132">
        <f t="shared" si="472"/>
        <v>0</v>
      </c>
      <c r="H600" s="132">
        <f t="shared" si="460"/>
        <v>3.0345225805356595</v>
      </c>
      <c r="I600" s="132">
        <f t="shared" si="464"/>
        <v>6.4247811462623545</v>
      </c>
      <c r="J600" s="132">
        <f t="shared" si="467"/>
        <v>0.75319287653394351</v>
      </c>
      <c r="K600" s="132">
        <f t="shared" si="471"/>
        <v>0</v>
      </c>
      <c r="L600" s="132">
        <f t="shared" si="465"/>
        <v>0.13977337666334458</v>
      </c>
      <c r="M600" s="132">
        <f t="shared" si="456"/>
        <v>38.967405895558947</v>
      </c>
      <c r="N600" s="132">
        <v>130</v>
      </c>
      <c r="O600" s="132">
        <f t="shared" si="466"/>
        <v>2.5052946790252517</v>
      </c>
      <c r="P600" s="132">
        <f t="shared" si="461"/>
        <v>249.55797714279038</v>
      </c>
      <c r="Q600" s="144">
        <f t="shared" si="457"/>
        <v>7.4487166197359382</v>
      </c>
      <c r="R600" s="135">
        <f t="shared" si="470"/>
        <v>606.22222222221535</v>
      </c>
      <c r="S600" s="141">
        <f>[3]Biodiesel!$AN25</f>
        <v>33.503486557881345</v>
      </c>
      <c r="Z600" s="65"/>
      <c r="AC600" s="54"/>
      <c r="AD600" s="54"/>
      <c r="AE600" s="54"/>
      <c r="AI600" s="66"/>
      <c r="BK600" s="42"/>
      <c r="BL600" s="120"/>
      <c r="BM600" s="120"/>
      <c r="BO600" s="109"/>
      <c r="BP600" s="109"/>
      <c r="BQ600" s="109"/>
      <c r="BR600" s="109"/>
      <c r="BS600" s="109"/>
      <c r="BT600" s="109"/>
      <c r="BU600" s="109"/>
    </row>
    <row r="601" spans="1:73">
      <c r="A601" s="30">
        <v>54271</v>
      </c>
      <c r="B601" s="132">
        <f t="shared" si="462"/>
        <v>15.007030300519403</v>
      </c>
      <c r="C601" s="132">
        <f t="shared" si="469"/>
        <v>9.0539345645744387</v>
      </c>
      <c r="D601" s="132">
        <f t="shared" si="468"/>
        <v>6.7733902566121957E-3</v>
      </c>
      <c r="E601" s="132">
        <f t="shared" si="468"/>
        <v>0</v>
      </c>
      <c r="F601" s="132">
        <f t="shared" si="458"/>
        <v>41.943321814452673</v>
      </c>
      <c r="G601" s="132">
        <f t="shared" si="472"/>
        <v>0</v>
      </c>
      <c r="H601" s="132">
        <f t="shared" si="460"/>
        <v>3.7599215318415609</v>
      </c>
      <c r="I601" s="132">
        <f t="shared" si="464"/>
        <v>6.7580124332485259</v>
      </c>
      <c r="J601" s="132">
        <f t="shared" si="467"/>
        <v>0.83428360918477162</v>
      </c>
      <c r="K601" s="132">
        <f t="shared" si="471"/>
        <v>0</v>
      </c>
      <c r="L601" s="132">
        <f t="shared" si="465"/>
        <v>0.12869857757200961</v>
      </c>
      <c r="M601" s="132">
        <f t="shared" si="456"/>
        <v>39.634718848953192</v>
      </c>
      <c r="N601" s="132">
        <v>131</v>
      </c>
      <c r="O601" s="132">
        <f t="shared" si="466"/>
        <v>3.5939467846334989</v>
      </c>
      <c r="P601" s="132">
        <f t="shared" si="461"/>
        <v>251.72064185523669</v>
      </c>
      <c r="Q601" s="144">
        <f t="shared" si="457"/>
        <v>7.556453825579041</v>
      </c>
      <c r="R601" s="135">
        <f t="shared" si="470"/>
        <v>606.22222222221535</v>
      </c>
      <c r="S601" s="141">
        <f>[3]Biodiesel!$AN26</f>
        <v>33.312006883857016</v>
      </c>
      <c r="Z601" s="65"/>
      <c r="AC601" s="54"/>
      <c r="AD601" s="54"/>
      <c r="AE601" s="54"/>
      <c r="AI601" s="66"/>
      <c r="BK601" s="42"/>
      <c r="BL601" s="120"/>
      <c r="BM601" s="120"/>
      <c r="BO601" s="109"/>
      <c r="BP601" s="109"/>
      <c r="BQ601" s="109"/>
      <c r="BR601" s="109"/>
      <c r="BS601" s="109"/>
      <c r="BT601" s="109"/>
      <c r="BU601" s="109"/>
    </row>
    <row r="602" spans="1:73">
      <c r="A602" s="30">
        <v>54302</v>
      </c>
      <c r="B602" s="132">
        <f t="shared" si="462"/>
        <v>12.611735154824332</v>
      </c>
      <c r="C602" s="132">
        <f t="shared" si="469"/>
        <v>7.4728681661733969</v>
      </c>
      <c r="D602" s="132">
        <f t="shared" si="468"/>
        <v>0</v>
      </c>
      <c r="E602" s="132">
        <f t="shared" si="468"/>
        <v>0</v>
      </c>
      <c r="F602" s="132">
        <f t="shared" si="458"/>
        <v>40.531813993303473</v>
      </c>
      <c r="G602" s="132">
        <f t="shared" si="472"/>
        <v>0</v>
      </c>
      <c r="H602" s="132">
        <f t="shared" si="460"/>
        <v>3.930338267791682</v>
      </c>
      <c r="I602" s="132">
        <f t="shared" si="464"/>
        <v>6.4912828166288703</v>
      </c>
      <c r="J602" s="132">
        <f t="shared" si="467"/>
        <v>0.62710500134428826</v>
      </c>
      <c r="K602" s="132">
        <f t="shared" si="471"/>
        <v>0</v>
      </c>
      <c r="L602" s="132">
        <f t="shared" si="465"/>
        <v>0.14630916428693427</v>
      </c>
      <c r="M602" s="132">
        <f t="shared" si="456"/>
        <v>37.544058278542693</v>
      </c>
      <c r="N602" s="132">
        <v>132</v>
      </c>
      <c r="O602" s="132">
        <f t="shared" si="466"/>
        <v>1.1472897330840628</v>
      </c>
      <c r="P602" s="132">
        <f t="shared" si="461"/>
        <v>242.50280057597973</v>
      </c>
      <c r="Q602" s="144">
        <f t="shared" si="457"/>
        <v>7.6211857590981209</v>
      </c>
      <c r="R602" s="135">
        <f t="shared" si="470"/>
        <v>606.22222222221535</v>
      </c>
      <c r="S602" s="141">
        <f>[3]Biodiesel!$AN27</f>
        <v>31.819563023573004</v>
      </c>
      <c r="Z602" s="65"/>
      <c r="AC602" s="54"/>
      <c r="AD602" s="54"/>
      <c r="AE602" s="54"/>
      <c r="AI602" s="66"/>
      <c r="BK602" s="42"/>
      <c r="BL602" s="120"/>
      <c r="BM602" s="120"/>
      <c r="BO602" s="109"/>
      <c r="BP602" s="109"/>
      <c r="BQ602" s="109"/>
      <c r="BR602" s="109"/>
      <c r="BS602" s="109"/>
      <c r="BT602" s="109"/>
      <c r="BU602" s="109"/>
    </row>
    <row r="603" spans="1:73">
      <c r="A603" s="30">
        <v>54332</v>
      </c>
      <c r="B603" s="132">
        <f t="shared" si="462"/>
        <v>11.709127741196721</v>
      </c>
      <c r="C603" s="132">
        <f t="shared" si="469"/>
        <v>7.1390206596486632</v>
      </c>
      <c r="D603" s="132">
        <f t="shared" si="468"/>
        <v>0</v>
      </c>
      <c r="E603" s="132">
        <f t="shared" si="468"/>
        <v>0</v>
      </c>
      <c r="F603" s="132">
        <f t="shared" si="458"/>
        <v>40.941040416172001</v>
      </c>
      <c r="G603" s="132">
        <f t="shared" si="472"/>
        <v>0</v>
      </c>
      <c r="H603" s="132">
        <f t="shared" si="460"/>
        <v>3.6759248340644337</v>
      </c>
      <c r="I603" s="132">
        <f t="shared" si="464"/>
        <v>5.4421398814854358</v>
      </c>
      <c r="J603" s="132">
        <f t="shared" si="467"/>
        <v>0.52341751277721971</v>
      </c>
      <c r="K603" s="132">
        <f t="shared" si="471"/>
        <v>0</v>
      </c>
      <c r="L603" s="132">
        <f t="shared" si="465"/>
        <v>0.14614327319451123</v>
      </c>
      <c r="M603" s="132">
        <f t="shared" si="456"/>
        <v>36.084438382786729</v>
      </c>
      <c r="N603" s="132">
        <v>133</v>
      </c>
      <c r="O603" s="132">
        <f t="shared" si="466"/>
        <v>3.0277466708858642</v>
      </c>
      <c r="P603" s="132">
        <f t="shared" si="461"/>
        <v>241.68899937221155</v>
      </c>
      <c r="Q603" s="144">
        <f t="shared" si="457"/>
        <v>7.3027993547014551</v>
      </c>
      <c r="R603" s="135">
        <f t="shared" si="470"/>
        <v>606.22222222221535</v>
      </c>
      <c r="S603" s="141">
        <f>[3]Biodiesel!$AN28</f>
        <v>33.09539090877734</v>
      </c>
      <c r="Z603" s="65"/>
      <c r="AC603" s="54"/>
      <c r="AD603" s="54"/>
      <c r="AE603" s="54"/>
      <c r="AI603" s="66"/>
      <c r="BK603" s="42"/>
      <c r="BL603" s="120"/>
      <c r="BM603" s="120"/>
      <c r="BO603" s="109"/>
      <c r="BP603" s="109"/>
      <c r="BQ603" s="109"/>
      <c r="BR603" s="109"/>
      <c r="BS603" s="109"/>
      <c r="BT603" s="109"/>
      <c r="BU603" s="109"/>
    </row>
    <row r="604" spans="1:73">
      <c r="A604" s="30">
        <v>54363</v>
      </c>
      <c r="B604" s="132">
        <f t="shared" si="462"/>
        <v>10.195052412445749</v>
      </c>
      <c r="C604" s="132">
        <f t="shared" si="469"/>
        <v>7.7715978148811136</v>
      </c>
      <c r="D604" s="132">
        <f t="shared" si="468"/>
        <v>0</v>
      </c>
      <c r="E604" s="132">
        <f t="shared" si="468"/>
        <v>0</v>
      </c>
      <c r="F604" s="132">
        <f t="shared" si="458"/>
        <v>31.220028623622994</v>
      </c>
      <c r="G604" s="132">
        <f t="shared" si="472"/>
        <v>0</v>
      </c>
      <c r="H604" s="132">
        <f t="shared" si="460"/>
        <v>3.8191320070901762</v>
      </c>
      <c r="I604" s="132">
        <f t="shared" si="464"/>
        <v>5.7846031565342333</v>
      </c>
      <c r="J604" s="132">
        <f t="shared" si="467"/>
        <v>0.93106849884534559</v>
      </c>
      <c r="K604" s="132">
        <f t="shared" si="471"/>
        <v>0</v>
      </c>
      <c r="L604" s="132">
        <f t="shared" si="465"/>
        <v>0.15554769419957554</v>
      </c>
      <c r="M604" s="132">
        <f t="shared" si="456"/>
        <v>35.380808769533814</v>
      </c>
      <c r="N604" s="132">
        <v>134</v>
      </c>
      <c r="O604" s="132">
        <f t="shared" si="466"/>
        <v>2.6402558967713383</v>
      </c>
      <c r="P604" s="132">
        <f t="shared" si="461"/>
        <v>231.89809487392438</v>
      </c>
      <c r="Q604" s="144">
        <f t="shared" si="457"/>
        <v>7.4458342977317127</v>
      </c>
      <c r="R604" s="135">
        <f t="shared" si="470"/>
        <v>606.22222222221535</v>
      </c>
      <c r="S604" s="141">
        <f>[3]Biodiesel!$AN29</f>
        <v>31.144675747695519</v>
      </c>
      <c r="Z604" s="65"/>
      <c r="AC604" s="54"/>
      <c r="AD604" s="54"/>
      <c r="AE604" s="54"/>
      <c r="AI604" s="66"/>
      <c r="BK604" s="42"/>
      <c r="BL604" s="120"/>
      <c r="BM604" s="120"/>
      <c r="BO604" s="109"/>
      <c r="BP604" s="109"/>
      <c r="BQ604" s="109"/>
      <c r="BR604" s="109"/>
      <c r="BS604" s="109"/>
      <c r="BT604" s="109"/>
      <c r="BU604" s="109"/>
    </row>
    <row r="605" spans="1:73">
      <c r="A605" s="30">
        <v>54393</v>
      </c>
      <c r="B605" s="132">
        <f t="shared" si="462"/>
        <v>12.563597327724484</v>
      </c>
      <c r="C605" s="132">
        <f t="shared" si="469"/>
        <v>8.8336079347440677</v>
      </c>
      <c r="D605" s="132">
        <f t="shared" si="468"/>
        <v>0</v>
      </c>
      <c r="E605" s="132">
        <f t="shared" si="468"/>
        <v>0</v>
      </c>
      <c r="F605" s="132">
        <f t="shared" si="458"/>
        <v>50.304799378588143</v>
      </c>
      <c r="G605" s="132">
        <f t="shared" si="472"/>
        <v>0</v>
      </c>
      <c r="H605" s="132">
        <f t="shared" si="460"/>
        <v>3.6083020233525214</v>
      </c>
      <c r="I605" s="132">
        <f t="shared" si="464"/>
        <v>7.8475733130099146</v>
      </c>
      <c r="J605" s="132">
        <f t="shared" si="467"/>
        <v>0.98589488054021068</v>
      </c>
      <c r="K605" s="132">
        <f t="shared" si="471"/>
        <v>0</v>
      </c>
      <c r="L605" s="132">
        <f t="shared" si="465"/>
        <v>0.16787534332541332</v>
      </c>
      <c r="M605" s="132">
        <f t="shared" si="456"/>
        <v>45.036394852478061</v>
      </c>
      <c r="N605" s="132">
        <v>135</v>
      </c>
      <c r="O605" s="132">
        <f t="shared" si="466"/>
        <v>7.7426071389805626</v>
      </c>
      <c r="P605" s="132">
        <f t="shared" si="461"/>
        <v>272.09065219274339</v>
      </c>
      <c r="Q605" s="144">
        <f t="shared" si="457"/>
        <v>6.9131720391891109</v>
      </c>
      <c r="R605" s="135">
        <f t="shared" si="470"/>
        <v>606.22222222221535</v>
      </c>
      <c r="S605" s="141">
        <f>[3]Biodiesel!$AN30</f>
        <v>39.358293219136868</v>
      </c>
      <c r="Z605" s="65"/>
      <c r="AC605" s="54"/>
      <c r="AD605" s="54"/>
      <c r="AE605" s="54"/>
      <c r="AI605" s="66"/>
      <c r="BK605" s="42"/>
      <c r="BL605" s="120"/>
      <c r="BM605" s="120"/>
      <c r="BO605" s="109"/>
      <c r="BP605" s="109"/>
      <c r="BQ605" s="109"/>
      <c r="BR605" s="109"/>
      <c r="BS605" s="109"/>
      <c r="BT605" s="109"/>
      <c r="BU605" s="109"/>
    </row>
    <row r="606" spans="1:73">
      <c r="A606" s="30">
        <v>54424</v>
      </c>
      <c r="B606" s="132">
        <f t="shared" si="462"/>
        <v>10.206526703867763</v>
      </c>
      <c r="C606" s="132">
        <f t="shared" si="469"/>
        <v>9.4811863457165053</v>
      </c>
      <c r="D606" s="132">
        <f t="shared" si="468"/>
        <v>0</v>
      </c>
      <c r="E606" s="132">
        <f t="shared" si="468"/>
        <v>0</v>
      </c>
      <c r="F606" s="132">
        <f t="shared" si="458"/>
        <v>39.997540370183515</v>
      </c>
      <c r="G606" s="132">
        <f t="shared" si="472"/>
        <v>0</v>
      </c>
      <c r="H606" s="132">
        <f t="shared" si="460"/>
        <v>4.7077418534800515</v>
      </c>
      <c r="I606" s="132">
        <f t="shared" si="464"/>
        <v>7.4866796892174055</v>
      </c>
      <c r="J606" s="132">
        <f t="shared" si="467"/>
        <v>0.43496321736362492</v>
      </c>
      <c r="K606" s="132">
        <f t="shared" si="471"/>
        <v>0</v>
      </c>
      <c r="L606" s="132">
        <f t="shared" si="465"/>
        <v>0.12139787456899034</v>
      </c>
      <c r="M606" s="132">
        <f t="shared" si="456"/>
        <v>35.350026890446351</v>
      </c>
      <c r="N606" s="132">
        <v>136</v>
      </c>
      <c r="O606" s="132">
        <f t="shared" si="466"/>
        <v>3.0856639539374595</v>
      </c>
      <c r="P606" s="132">
        <f t="shared" si="461"/>
        <v>246.87172689878165</v>
      </c>
      <c r="Q606" s="144">
        <f t="shared" si="457"/>
        <v>8.2364224586146317</v>
      </c>
      <c r="R606" s="135">
        <f t="shared" si="470"/>
        <v>606.22222222221535</v>
      </c>
      <c r="S606" s="141">
        <f>[3]Biodiesel!$AO19</f>
        <v>29.973174413919697</v>
      </c>
      <c r="Z606" s="65"/>
      <c r="AC606" s="54"/>
      <c r="AD606" s="54"/>
      <c r="AE606" s="54"/>
      <c r="AI606" s="66"/>
      <c r="BK606" s="42"/>
      <c r="BL606" s="120"/>
      <c r="BM606" s="120"/>
      <c r="BO606" s="109"/>
      <c r="BP606" s="109"/>
      <c r="BQ606" s="109"/>
      <c r="BR606" s="109"/>
      <c r="BS606" s="109"/>
      <c r="BT606" s="109"/>
      <c r="BU606" s="109"/>
    </row>
    <row r="607" spans="1:73">
      <c r="A607" s="30">
        <v>54455</v>
      </c>
      <c r="B607" s="132">
        <f>$P607*AVERAGE(B595/$P595,B583/$P583,B571/$P571,B559/$P559,B547/$P547)*0.25</f>
        <v>2.4603870116225552</v>
      </c>
      <c r="C607" s="132">
        <f>$P607*AVERAGE(C595/$P595,C583/$P583,C571/$P571,C559/$P559,C547/$P547)*0.25</f>
        <v>2.1198853621847338</v>
      </c>
      <c r="D607" s="132">
        <f t="shared" ref="D607:E622" si="473">$P607*AVERAGE(D595/$P595,D583/$P583,D571/$P571,D559/$P559,D547/$P547)</f>
        <v>0</v>
      </c>
      <c r="E607" s="132">
        <f t="shared" si="473"/>
        <v>0</v>
      </c>
      <c r="F607" s="132">
        <f t="shared" si="458"/>
        <v>17.004762936308737</v>
      </c>
      <c r="G607" s="132">
        <f t="shared" si="472"/>
        <v>0</v>
      </c>
      <c r="H607" s="132">
        <f>$P607*AVERAGE(H595/$P595,H583/$P583,H571/$P571,H559/$P559,H547/$P547)*0.5</f>
        <v>1.4830408495488316</v>
      </c>
      <c r="I607" s="132">
        <f>$P607*AVERAGE(I595/$P595,I583/$P583,I571/$P571,I559/$P559,I547/$P547)*0.5</f>
        <v>2.7729510690868855</v>
      </c>
      <c r="J607" s="132">
        <f t="shared" si="467"/>
        <v>0.55521047200291573</v>
      </c>
      <c r="K607" s="132">
        <f t="shared" si="471"/>
        <v>0</v>
      </c>
      <c r="L607" s="132">
        <f t="shared" si="465"/>
        <v>0.11321562549030262</v>
      </c>
      <c r="M607" s="132">
        <f t="shared" si="456"/>
        <v>35.715873736385475</v>
      </c>
      <c r="N607" s="132">
        <v>137</v>
      </c>
      <c r="O607" s="132">
        <f t="shared" si="466"/>
        <v>3.8490906344571552</v>
      </c>
      <c r="P607" s="132">
        <f t="shared" si="461"/>
        <v>203.07441769708757</v>
      </c>
      <c r="Q607" s="144">
        <f t="shared" si="457"/>
        <v>8.0080389629436066</v>
      </c>
      <c r="R607" s="135">
        <f t="shared" si="470"/>
        <v>606.22222222221535</v>
      </c>
      <c r="S607" s="141">
        <f>[3]Biodiesel!$AO20</f>
        <v>25.35881988546684</v>
      </c>
      <c r="Z607" s="65"/>
      <c r="AC607" s="54"/>
      <c r="AD607" s="54"/>
      <c r="AE607" s="54"/>
      <c r="AI607" s="66"/>
      <c r="BK607" s="42"/>
      <c r="BL607" s="120"/>
      <c r="BM607" s="120"/>
      <c r="BO607" s="109"/>
      <c r="BP607" s="109"/>
      <c r="BQ607" s="109"/>
      <c r="BR607" s="109"/>
      <c r="BS607" s="109"/>
      <c r="BT607" s="109"/>
      <c r="BU607" s="109"/>
    </row>
    <row r="608" spans="1:73">
      <c r="A608" s="30">
        <v>54483</v>
      </c>
      <c r="B608" s="132">
        <f t="shared" si="462"/>
        <v>14.050763020577207</v>
      </c>
      <c r="C608" s="132">
        <f t="shared" si="469"/>
        <v>8.0718771861245724</v>
      </c>
      <c r="D608" s="132">
        <f t="shared" si="473"/>
        <v>0</v>
      </c>
      <c r="E608" s="132">
        <f t="shared" si="473"/>
        <v>0</v>
      </c>
      <c r="F608" s="132">
        <f t="shared" si="458"/>
        <v>15.814917827942651</v>
      </c>
      <c r="G608" s="132">
        <f t="shared" si="472"/>
        <v>0</v>
      </c>
      <c r="H608" s="132">
        <f t="shared" ref="H608:H618" si="474">$P608*AVERAGE(H596/$P596,H584/$P584,H572/$P572,H560/$P560,H548/$P548)</f>
        <v>3.6489475273653262</v>
      </c>
      <c r="I608" s="132">
        <f t="shared" si="464"/>
        <v>5.9796515933021119</v>
      </c>
      <c r="J608" s="132">
        <f t="shared" si="467"/>
        <v>0.5918288410561251</v>
      </c>
      <c r="K608" s="132">
        <f t="shared" si="471"/>
        <v>0</v>
      </c>
      <c r="L608" s="132">
        <f t="shared" si="465"/>
        <v>0.10013553964045387</v>
      </c>
      <c r="M608" s="132">
        <f t="shared" si="456"/>
        <v>37.2949068679631</v>
      </c>
      <c r="N608" s="132">
        <v>138</v>
      </c>
      <c r="O608" s="132">
        <f t="shared" si="466"/>
        <v>1.1621098307192674</v>
      </c>
      <c r="P608" s="132">
        <f t="shared" si="461"/>
        <v>224.71513823469081</v>
      </c>
      <c r="Q608" s="144">
        <f t="shared" si="457"/>
        <v>7.7148925449082846</v>
      </c>
      <c r="R608" s="135">
        <f t="shared" si="470"/>
        <v>606.22222222221535</v>
      </c>
      <c r="S608" s="141">
        <f>[3]Biodiesel!$AO21</f>
        <v>29.127448882356695</v>
      </c>
      <c r="Z608" s="65"/>
      <c r="AC608" s="54"/>
      <c r="AD608" s="54"/>
      <c r="AE608" s="54"/>
      <c r="AI608" s="66"/>
      <c r="BK608" s="42"/>
      <c r="BL608" s="120"/>
      <c r="BM608" s="120"/>
      <c r="BO608" s="109"/>
      <c r="BP608" s="109"/>
      <c r="BQ608" s="109"/>
      <c r="BR608" s="109"/>
      <c r="BS608" s="109"/>
      <c r="BT608" s="109"/>
      <c r="BU608" s="109"/>
    </row>
    <row r="609" spans="1:73">
      <c r="A609" s="30">
        <v>54514</v>
      </c>
      <c r="B609" s="132">
        <f t="shared" si="462"/>
        <v>11.674871444542873</v>
      </c>
      <c r="C609" s="132">
        <f t="shared" si="469"/>
        <v>9.2062235981104514</v>
      </c>
      <c r="D609" s="132">
        <f t="shared" si="473"/>
        <v>0</v>
      </c>
      <c r="E609" s="132">
        <f t="shared" si="473"/>
        <v>0</v>
      </c>
      <c r="F609" s="132">
        <f t="shared" si="458"/>
        <v>32.101575766872202</v>
      </c>
      <c r="G609" s="132">
        <f t="shared" si="472"/>
        <v>0</v>
      </c>
      <c r="H609" s="132">
        <f t="shared" si="474"/>
        <v>3.6233152196876151</v>
      </c>
      <c r="I609" s="132">
        <f t="shared" si="464"/>
        <v>5.5608866686047982</v>
      </c>
      <c r="J609" s="132">
        <f t="shared" si="467"/>
        <v>0.69187645418745713</v>
      </c>
      <c r="K609" s="132">
        <f t="shared" si="471"/>
        <v>0</v>
      </c>
      <c r="L609" s="132">
        <f t="shared" si="465"/>
        <v>0.10645808251991923</v>
      </c>
      <c r="M609" s="132">
        <f t="shared" si="456"/>
        <v>39.931000718490182</v>
      </c>
      <c r="N609" s="132">
        <v>139</v>
      </c>
      <c r="O609" s="132">
        <f t="shared" si="466"/>
        <v>1.2564740034448885</v>
      </c>
      <c r="P609" s="132">
        <f t="shared" si="461"/>
        <v>243.15268195646038</v>
      </c>
      <c r="Q609" s="144">
        <f t="shared" si="457"/>
        <v>7.7666320269575246</v>
      </c>
      <c r="R609" s="135">
        <f t="shared" si="470"/>
        <v>606.22222222221535</v>
      </c>
      <c r="S609" s="141">
        <f>[3]Biodiesel!$AO22</f>
        <v>31.307351901376514</v>
      </c>
      <c r="Z609" s="65"/>
      <c r="AC609" s="54"/>
      <c r="AD609" s="54"/>
      <c r="AE609" s="54"/>
      <c r="AI609" s="66"/>
      <c r="BK609" s="42"/>
      <c r="BL609" s="120"/>
      <c r="BM609" s="120"/>
      <c r="BO609" s="109"/>
      <c r="BP609" s="109"/>
      <c r="BQ609" s="109"/>
      <c r="BR609" s="109"/>
      <c r="BS609" s="109"/>
      <c r="BT609" s="109"/>
      <c r="BU609" s="109"/>
    </row>
    <row r="610" spans="1:73">
      <c r="A610" s="30">
        <v>54544</v>
      </c>
      <c r="B610" s="132">
        <f t="shared" si="462"/>
        <v>11.109402728653469</v>
      </c>
      <c r="C610" s="132">
        <f t="shared" si="469"/>
        <v>9.2387690171313377</v>
      </c>
      <c r="D610" s="132">
        <f t="shared" si="473"/>
        <v>0</v>
      </c>
      <c r="E610" s="132">
        <f t="shared" si="473"/>
        <v>0</v>
      </c>
      <c r="F610" s="132">
        <f t="shared" si="458"/>
        <v>46.724637640747773</v>
      </c>
      <c r="G610" s="132">
        <f t="shared" si="472"/>
        <v>0</v>
      </c>
      <c r="H610" s="132">
        <f t="shared" si="474"/>
        <v>2.9325429016008511</v>
      </c>
      <c r="I610" s="132">
        <f t="shared" si="464"/>
        <v>5.5994991201859232</v>
      </c>
      <c r="J610" s="132">
        <f t="shared" si="467"/>
        <v>0.92788906722004083</v>
      </c>
      <c r="K610" s="132">
        <f t="shared" si="471"/>
        <v>0</v>
      </c>
      <c r="L610" s="132">
        <f t="shared" si="465"/>
        <v>0.11610789958282317</v>
      </c>
      <c r="M610" s="132">
        <f t="shared" si="456"/>
        <v>40.600987173287379</v>
      </c>
      <c r="N610" s="132">
        <v>140</v>
      </c>
      <c r="O610" s="132">
        <f t="shared" si="466"/>
        <v>1.557679324940106</v>
      </c>
      <c r="P610" s="132">
        <f t="shared" si="461"/>
        <v>258.8075148733497</v>
      </c>
      <c r="Q610" s="144">
        <f t="shared" si="457"/>
        <v>7.6660795039561735</v>
      </c>
      <c r="R610" s="135">
        <f t="shared" si="470"/>
        <v>606.22222222221535</v>
      </c>
      <c r="S610" s="141">
        <f>[3]Biodiesel!$AO23</f>
        <v>33.760087504935079</v>
      </c>
      <c r="Z610" s="65"/>
      <c r="AC610" s="54"/>
      <c r="AD610" s="54"/>
      <c r="AE610" s="54"/>
      <c r="AI610" s="66"/>
      <c r="BK610" s="42"/>
      <c r="BL610" s="120"/>
      <c r="BM610" s="120"/>
      <c r="BO610" s="109"/>
      <c r="BP610" s="109"/>
      <c r="BQ610" s="109"/>
      <c r="BR610" s="109"/>
      <c r="BS610" s="109"/>
      <c r="BT610" s="109"/>
      <c r="BU610" s="109"/>
    </row>
    <row r="611" spans="1:73">
      <c r="A611" s="30">
        <v>54575</v>
      </c>
      <c r="B611" s="132">
        <f t="shared" si="462"/>
        <v>15.281510793515949</v>
      </c>
      <c r="C611" s="132">
        <f t="shared" si="469"/>
        <v>9.5795726706220581</v>
      </c>
      <c r="D611" s="132">
        <f t="shared" si="473"/>
        <v>7.4994013709982002E-3</v>
      </c>
      <c r="E611" s="132">
        <f t="shared" si="473"/>
        <v>0</v>
      </c>
      <c r="F611" s="132">
        <f t="shared" si="458"/>
        <v>35.707131554560362</v>
      </c>
      <c r="G611" s="132">
        <f t="shared" si="472"/>
        <v>0</v>
      </c>
      <c r="H611" s="132">
        <f t="shared" si="474"/>
        <v>3.0251293847095431</v>
      </c>
      <c r="I611" s="132">
        <f t="shared" si="464"/>
        <v>6.0772920679551552</v>
      </c>
      <c r="J611" s="132">
        <f t="shared" si="467"/>
        <v>0.61482751261102142</v>
      </c>
      <c r="K611" s="132">
        <f t="shared" si="471"/>
        <v>0</v>
      </c>
      <c r="L611" s="132">
        <f t="shared" si="465"/>
        <v>0.11260339801199934</v>
      </c>
      <c r="M611" s="132">
        <f t="shared" si="456"/>
        <v>42.366469126750417</v>
      </c>
      <c r="N611" s="132">
        <v>141</v>
      </c>
      <c r="O611" s="132">
        <f t="shared" si="466"/>
        <v>1.8036110697459597</v>
      </c>
      <c r="P611" s="132">
        <f t="shared" si="461"/>
        <v>255.5756469798535</v>
      </c>
      <c r="Q611" s="144">
        <f t="shared" si="457"/>
        <v>7.6151196966886232</v>
      </c>
      <c r="R611" s="135">
        <f t="shared" si="470"/>
        <v>606.22222222221535</v>
      </c>
      <c r="S611" s="141">
        <f>[3]Biodiesel!$AO24</f>
        <v>33.561606010078691</v>
      </c>
      <c r="Z611" s="65"/>
      <c r="AC611" s="54"/>
      <c r="AD611" s="54"/>
      <c r="AE611" s="54"/>
      <c r="AI611" s="66"/>
      <c r="BK611" s="42"/>
      <c r="BL611" s="120"/>
      <c r="BM611" s="120"/>
      <c r="BO611" s="109"/>
      <c r="BP611" s="109"/>
      <c r="BQ611" s="109"/>
      <c r="BR611" s="109"/>
      <c r="BS611" s="109"/>
      <c r="BT611" s="109"/>
      <c r="BU611" s="109"/>
    </row>
    <row r="612" spans="1:73">
      <c r="A612" s="30">
        <v>54605</v>
      </c>
      <c r="B612" s="132">
        <f t="shared" si="462"/>
        <v>12.413537624510003</v>
      </c>
      <c r="C612" s="132">
        <f t="shared" si="469"/>
        <v>9.0055843299020815</v>
      </c>
      <c r="D612" s="132">
        <f t="shared" si="473"/>
        <v>6.8397341811671499E-3</v>
      </c>
      <c r="E612" s="132">
        <f t="shared" si="473"/>
        <v>0</v>
      </c>
      <c r="F612" s="132">
        <f t="shared" si="458"/>
        <v>37.666965531359608</v>
      </c>
      <c r="G612" s="132">
        <f t="shared" si="472"/>
        <v>0</v>
      </c>
      <c r="H612" s="132">
        <f t="shared" si="474"/>
        <v>3.0887016220014938</v>
      </c>
      <c r="I612" s="132">
        <f t="shared" si="464"/>
        <v>6.199155115979563</v>
      </c>
      <c r="J612" s="132">
        <f t="shared" si="467"/>
        <v>0.66951260672700108</v>
      </c>
      <c r="K612" s="132">
        <f t="shared" si="471"/>
        <v>0</v>
      </c>
      <c r="L612" s="132">
        <f t="shared" si="465"/>
        <v>0.1031141495278483</v>
      </c>
      <c r="M612" s="132">
        <f t="shared" ref="M612:M629" si="475">$P612*AVERAGE(M600/$P600,M588/$P588,M576/$P576,M564/$P564,M552/$P552)*1.05</f>
        <v>40.320360206632039</v>
      </c>
      <c r="N612" s="132">
        <v>142</v>
      </c>
      <c r="O612" s="132">
        <f t="shared" si="466"/>
        <v>2.5500288188250493</v>
      </c>
      <c r="P612" s="132">
        <f t="shared" si="461"/>
        <v>254.02379973964588</v>
      </c>
      <c r="Q612" s="144">
        <f t="shared" si="457"/>
        <v>7.4549847238517586</v>
      </c>
      <c r="R612" s="135">
        <f t="shared" si="470"/>
        <v>606.22222222221535</v>
      </c>
      <c r="S612" s="141">
        <f>[3]Biodiesel!$AO25</f>
        <v>34.074355501616601</v>
      </c>
      <c r="Z612" s="65"/>
      <c r="AC612" s="54"/>
      <c r="AD612" s="54"/>
      <c r="AE612" s="54"/>
      <c r="AI612" s="66"/>
      <c r="BK612" s="42"/>
      <c r="BL612" s="120"/>
      <c r="BM612" s="120"/>
      <c r="BO612" s="109"/>
      <c r="BP612" s="109"/>
      <c r="BQ612" s="109"/>
      <c r="BR612" s="109"/>
      <c r="BS612" s="109"/>
      <c r="BT612" s="109"/>
      <c r="BU612" s="109"/>
    </row>
    <row r="613" spans="1:73">
      <c r="A613" s="30">
        <v>54636</v>
      </c>
      <c r="B613" s="132">
        <f t="shared" si="462"/>
        <v>14.199332693685633</v>
      </c>
      <c r="C613" s="132">
        <f t="shared" si="469"/>
        <v>8.9016469213734162</v>
      </c>
      <c r="D613" s="132">
        <f t="shared" si="473"/>
        <v>6.8933941144703427E-3</v>
      </c>
      <c r="E613" s="132">
        <f t="shared" si="473"/>
        <v>0</v>
      </c>
      <c r="F613" s="132">
        <f t="shared" si="458"/>
        <v>34.262755340432307</v>
      </c>
      <c r="G613" s="132">
        <f t="shared" si="472"/>
        <v>0</v>
      </c>
      <c r="H613" s="132">
        <f t="shared" si="474"/>
        <v>3.8270600135744428</v>
      </c>
      <c r="I613" s="132">
        <f t="shared" si="464"/>
        <v>6.5206191090200152</v>
      </c>
      <c r="J613" s="132">
        <f t="shared" si="467"/>
        <v>0.74162367396625917</v>
      </c>
      <c r="K613" s="132">
        <f t="shared" si="471"/>
        <v>0</v>
      </c>
      <c r="L613" s="132">
        <f t="shared" si="465"/>
        <v>9.4929757392077832E-2</v>
      </c>
      <c r="M613" s="132">
        <f t="shared" si="475"/>
        <v>41.01057037391336</v>
      </c>
      <c r="N613" s="132">
        <v>143</v>
      </c>
      <c r="O613" s="132">
        <f t="shared" si="466"/>
        <v>3.6580661964773515</v>
      </c>
      <c r="P613" s="132">
        <f t="shared" si="461"/>
        <v>256.22349747394935</v>
      </c>
      <c r="Q613" s="144">
        <f t="shared" si="457"/>
        <v>7.5628066919009589</v>
      </c>
      <c r="R613" s="135">
        <f t="shared" si="470"/>
        <v>606.22222222221535</v>
      </c>
      <c r="S613" s="141">
        <f>[3]Biodiesel!$AO26</f>
        <v>33.879419098248292</v>
      </c>
      <c r="Z613" s="65"/>
      <c r="AC613" s="54"/>
      <c r="AD613" s="54"/>
      <c r="AE613" s="54"/>
      <c r="AI613" s="66"/>
      <c r="BK613" s="42"/>
      <c r="BL613" s="120"/>
      <c r="BM613" s="120"/>
      <c r="BO613" s="109"/>
      <c r="BP613" s="109"/>
      <c r="BQ613" s="109"/>
      <c r="BR613" s="109"/>
      <c r="BS613" s="109"/>
      <c r="BT613" s="109"/>
      <c r="BU613" s="109"/>
    </row>
    <row r="614" spans="1:73">
      <c r="A614" s="30">
        <v>54667</v>
      </c>
      <c r="B614" s="132">
        <f t="shared" si="462"/>
        <v>11.933107900796159</v>
      </c>
      <c r="C614" s="132">
        <f t="shared" si="469"/>
        <v>7.3471279997273475</v>
      </c>
      <c r="D614" s="132">
        <f t="shared" si="473"/>
        <v>0</v>
      </c>
      <c r="E614" s="132">
        <f t="shared" si="473"/>
        <v>0</v>
      </c>
      <c r="F614" s="132">
        <f t="shared" si="458"/>
        <v>32.615462012988331</v>
      </c>
      <c r="G614" s="132">
        <f t="shared" ref="G614:H629" si="476">$P614*AVERAGE(G602/$P602,G590/$P590,G578/$P578,G566/$P566,G554/$P554)*0</f>
        <v>0</v>
      </c>
      <c r="H614" s="132">
        <f t="shared" si="474"/>
        <v>4.0005153186412805</v>
      </c>
      <c r="I614" s="132">
        <f t="shared" si="464"/>
        <v>6.2634099974130288</v>
      </c>
      <c r="J614" s="132">
        <f t="shared" si="467"/>
        <v>0.55744853872195588</v>
      </c>
      <c r="K614" s="132">
        <f t="shared" si="471"/>
        <v>0</v>
      </c>
      <c r="L614" s="132">
        <f t="shared" si="465"/>
        <v>0.10793484883444786</v>
      </c>
      <c r="M614" s="132">
        <f t="shared" si="475"/>
        <v>38.846975975601495</v>
      </c>
      <c r="N614" s="132">
        <v>144</v>
      </c>
      <c r="O614" s="132">
        <f t="shared" si="466"/>
        <v>1.1678106084904869</v>
      </c>
      <c r="P614" s="132">
        <f t="shared" si="461"/>
        <v>246.83979320121455</v>
      </c>
      <c r="Q614" s="144">
        <f t="shared" ref="Q614:Q629" si="477">AVERAGE(Q590/$Q$639,Q602/$Q$640,Q554/$Q$636,Q566/$Q$637,Q578/$Q$638)*$Q$645*0.9775</f>
        <v>7.6275347704153766</v>
      </c>
      <c r="R614" s="135">
        <f t="shared" si="470"/>
        <v>606.22222222221535</v>
      </c>
      <c r="S614" s="141">
        <f>[3]Biodiesel!$AO27</f>
        <v>32.361673939347021</v>
      </c>
      <c r="Z614" s="65"/>
      <c r="AC614" s="54"/>
      <c r="AD614" s="54"/>
      <c r="AE614" s="54"/>
      <c r="AI614" s="66"/>
      <c r="BK614" s="42"/>
      <c r="BL614" s="120"/>
      <c r="BM614" s="120"/>
      <c r="BO614" s="109"/>
      <c r="BP614" s="109"/>
      <c r="BQ614" s="109"/>
      <c r="BR614" s="109"/>
      <c r="BS614" s="109"/>
      <c r="BT614" s="109"/>
      <c r="BU614" s="109"/>
    </row>
    <row r="615" spans="1:73">
      <c r="A615" s="30">
        <v>54697</v>
      </c>
      <c r="B615" s="132">
        <f t="shared" si="462"/>
        <v>11.076812197120551</v>
      </c>
      <c r="C615" s="132">
        <f t="shared" si="469"/>
        <v>7.0187456050276378</v>
      </c>
      <c r="D615" s="132">
        <f t="shared" si="473"/>
        <v>0</v>
      </c>
      <c r="E615" s="132">
        <f t="shared" si="473"/>
        <v>0</v>
      </c>
      <c r="F615" s="132">
        <f t="shared" ref="F615:F629" si="478">P615-SUM(G615:O615,B615:E615)</f>
        <v>32.918057965635796</v>
      </c>
      <c r="G615" s="132">
        <f t="shared" si="476"/>
        <v>0</v>
      </c>
      <c r="H615" s="132">
        <f t="shared" si="474"/>
        <v>3.7414871201784674</v>
      </c>
      <c r="I615" s="132">
        <f t="shared" si="464"/>
        <v>5.2501679933468237</v>
      </c>
      <c r="J615" s="132">
        <f t="shared" si="467"/>
        <v>0.46388755476813526</v>
      </c>
      <c r="K615" s="132">
        <f t="shared" si="471"/>
        <v>0</v>
      </c>
      <c r="L615" s="132">
        <f t="shared" si="465"/>
        <v>0.10701122521821248</v>
      </c>
      <c r="M615" s="132">
        <f t="shared" si="475"/>
        <v>37.347713740660289</v>
      </c>
      <c r="N615" s="132">
        <v>145</v>
      </c>
      <c r="O615" s="132">
        <f t="shared" si="466"/>
        <v>3.0819733111049246</v>
      </c>
      <c r="P615" s="132">
        <f t="shared" si="461"/>
        <v>246.00585671306084</v>
      </c>
      <c r="Q615" s="144">
        <f t="shared" si="477"/>
        <v>7.3087127988276324</v>
      </c>
      <c r="R615" s="135">
        <f t="shared" si="470"/>
        <v>606.22222222221535</v>
      </c>
      <c r="S615" s="141">
        <f>[3]Biodiesel!$AO28</f>
        <v>33.659258953576867</v>
      </c>
      <c r="Z615" s="65"/>
      <c r="AC615" s="54"/>
      <c r="AD615" s="54"/>
      <c r="AE615" s="54"/>
      <c r="AI615" s="66"/>
      <c r="BK615" s="42"/>
      <c r="BL615" s="120"/>
      <c r="BM615" s="120"/>
      <c r="BO615" s="109"/>
      <c r="BP615" s="109"/>
      <c r="BQ615" s="109"/>
      <c r="BR615" s="109"/>
      <c r="BS615" s="109"/>
      <c r="BT615" s="109"/>
      <c r="BU615" s="109"/>
    </row>
    <row r="616" spans="1:73">
      <c r="A616" s="30">
        <v>54728</v>
      </c>
      <c r="B616" s="132">
        <f t="shared" si="462"/>
        <v>9.6442864295926256</v>
      </c>
      <c r="C616" s="132">
        <f t="shared" si="469"/>
        <v>7.6405925596500568</v>
      </c>
      <c r="D616" s="132">
        <f t="shared" si="473"/>
        <v>0</v>
      </c>
      <c r="E616" s="132">
        <f t="shared" si="473"/>
        <v>0</v>
      </c>
      <c r="F616" s="132">
        <f t="shared" si="478"/>
        <v>23.057583367896228</v>
      </c>
      <c r="G616" s="132">
        <f t="shared" si="476"/>
        <v>0</v>
      </c>
      <c r="H616" s="132">
        <f t="shared" si="474"/>
        <v>3.8873155057328996</v>
      </c>
      <c r="I616" s="132">
        <f t="shared" si="464"/>
        <v>5.5805633581352323</v>
      </c>
      <c r="J616" s="132">
        <f t="shared" si="467"/>
        <v>0.82509083519082005</v>
      </c>
      <c r="K616" s="132">
        <f t="shared" si="471"/>
        <v>0</v>
      </c>
      <c r="L616" s="132">
        <f t="shared" si="465"/>
        <v>0.11389787538738211</v>
      </c>
      <c r="M616" s="132">
        <f t="shared" si="475"/>
        <v>36.602577522788053</v>
      </c>
      <c r="N616" s="132">
        <v>146</v>
      </c>
      <c r="O616" s="132">
        <f t="shared" si="466"/>
        <v>2.6876286494305228</v>
      </c>
      <c r="P616" s="132">
        <f t="shared" si="461"/>
        <v>236.03953610380384</v>
      </c>
      <c r="Q616" s="144">
        <f t="shared" si="477"/>
        <v>7.4518356398620895</v>
      </c>
      <c r="R616" s="135">
        <f t="shared" si="470"/>
        <v>606.22222222221535</v>
      </c>
      <c r="S616" s="141">
        <f>[3]Biodiesel!$AO29</f>
        <v>31.675354571853145</v>
      </c>
      <c r="Z616" s="65"/>
      <c r="AC616" s="54"/>
      <c r="AD616" s="54"/>
      <c r="AE616" s="54"/>
      <c r="AI616" s="66"/>
      <c r="BK616" s="42"/>
      <c r="BL616" s="120"/>
      <c r="BM616" s="120"/>
      <c r="BO616" s="109"/>
      <c r="BP616" s="109"/>
      <c r="BQ616" s="109"/>
      <c r="BR616" s="109"/>
      <c r="BS616" s="109"/>
      <c r="BT616" s="109"/>
      <c r="BU616" s="109"/>
    </row>
    <row r="617" spans="1:73">
      <c r="A617" s="30">
        <v>54758</v>
      </c>
      <c r="B617" s="132">
        <f t="shared" si="462"/>
        <v>11.889386436737475</v>
      </c>
      <c r="C617" s="132">
        <f t="shared" si="469"/>
        <v>8.6879195183646392</v>
      </c>
      <c r="D617" s="132">
        <f t="shared" si="473"/>
        <v>0</v>
      </c>
      <c r="E617" s="132">
        <f t="shared" si="473"/>
        <v>0</v>
      </c>
      <c r="F617" s="132">
        <f t="shared" si="478"/>
        <v>42.739377061772899</v>
      </c>
      <c r="G617" s="132">
        <f t="shared" si="476"/>
        <v>0</v>
      </c>
      <c r="H617" s="132">
        <f t="shared" si="474"/>
        <v>3.6741390243667222</v>
      </c>
      <c r="I617" s="132">
        <f t="shared" si="464"/>
        <v>7.5736128592443901</v>
      </c>
      <c r="J617" s="132">
        <f t="shared" si="467"/>
        <v>0.87399731135173364</v>
      </c>
      <c r="K617" s="132">
        <f t="shared" si="471"/>
        <v>0</v>
      </c>
      <c r="L617" s="132">
        <f t="shared" si="465"/>
        <v>0.12298472060835389</v>
      </c>
      <c r="M617" s="132">
        <f t="shared" si="475"/>
        <v>46.60876875001734</v>
      </c>
      <c r="N617" s="132">
        <v>147</v>
      </c>
      <c r="O617" s="132">
        <f t="shared" si="466"/>
        <v>7.8845833086200621</v>
      </c>
      <c r="P617" s="132">
        <f t="shared" si="461"/>
        <v>277.05476899108362</v>
      </c>
      <c r="Q617" s="144">
        <f t="shared" si="477"/>
        <v>6.9188227583539961</v>
      </c>
      <c r="R617" s="135">
        <f t="shared" si="470"/>
        <v>606.22222222221535</v>
      </c>
      <c r="S617" s="141">
        <f>[3]Biodiesel!$AO30</f>
        <v>40.043628615368029</v>
      </c>
      <c r="Z617" s="65"/>
      <c r="AC617" s="54"/>
      <c r="AD617" s="54"/>
      <c r="AE617" s="54"/>
      <c r="AI617" s="66"/>
      <c r="BK617" s="42"/>
      <c r="BL617" s="120"/>
      <c r="BM617" s="120"/>
      <c r="BO617" s="109"/>
      <c r="BP617" s="109"/>
      <c r="BQ617" s="109"/>
      <c r="BR617" s="109"/>
      <c r="BS617" s="109"/>
      <c r="BT617" s="109"/>
      <c r="BU617" s="109"/>
    </row>
    <row r="618" spans="1:73">
      <c r="A618" s="30">
        <v>54789</v>
      </c>
      <c r="B618" s="132">
        <f t="shared" si="462"/>
        <v>9.7034315889967377</v>
      </c>
      <c r="C618" s="132">
        <f t="shared" si="469"/>
        <v>9.3678240569174633</v>
      </c>
      <c r="D618" s="132">
        <f t="shared" si="473"/>
        <v>0</v>
      </c>
      <c r="E618" s="132">
        <f t="shared" si="473"/>
        <v>0</v>
      </c>
      <c r="F618" s="132">
        <f t="shared" si="478"/>
        <v>33.003418009266625</v>
      </c>
      <c r="G618" s="132">
        <f t="shared" si="476"/>
        <v>0</v>
      </c>
      <c r="H618" s="132">
        <f t="shared" si="474"/>
        <v>4.8156081738941072</v>
      </c>
      <c r="I618" s="132">
        <f t="shared" si="464"/>
        <v>7.2587513188681188</v>
      </c>
      <c r="J618" s="132">
        <f t="shared" si="467"/>
        <v>0.38741443854441404</v>
      </c>
      <c r="K618" s="132">
        <f t="shared" si="471"/>
        <v>0</v>
      </c>
      <c r="L618" s="132">
        <f t="shared" si="465"/>
        <v>8.9359387895841177E-2</v>
      </c>
      <c r="M618" s="132">
        <f t="shared" si="475"/>
        <v>36.753672245559514</v>
      </c>
      <c r="N618" s="132">
        <v>148</v>
      </c>
      <c r="O618" s="132">
        <f t="shared" si="466"/>
        <v>3.1568354642452658</v>
      </c>
      <c r="P618" s="132">
        <f t="shared" si="461"/>
        <v>252.53631468418811</v>
      </c>
      <c r="Q618" s="144">
        <f t="shared" si="477"/>
        <v>8.2426882479016506</v>
      </c>
      <c r="R618" s="135">
        <f t="shared" si="470"/>
        <v>606.22222222221535</v>
      </c>
      <c r="S618" s="141">
        <f>[3]Biodiesel!$AP19</f>
        <v>30.637615676957882</v>
      </c>
      <c r="Z618" s="65"/>
      <c r="AC618" s="54"/>
      <c r="AD618" s="54"/>
      <c r="AE618" s="54"/>
      <c r="AI618" s="66"/>
      <c r="BK618" s="42"/>
      <c r="BL618" s="120"/>
      <c r="BM618" s="120"/>
      <c r="BO618" s="109"/>
      <c r="BP618" s="109"/>
      <c r="BQ618" s="109"/>
      <c r="BR618" s="109"/>
      <c r="BS618" s="109"/>
      <c r="BT618" s="109"/>
      <c r="BU618" s="109"/>
    </row>
    <row r="619" spans="1:73">
      <c r="A619" s="30">
        <v>54820</v>
      </c>
      <c r="B619" s="132">
        <f>$P619*AVERAGE(B607/$P607,B595/$P595,B583/$P583,B571/$P571,B559/$P559)*0.25</f>
        <v>2.0218953276333842</v>
      </c>
      <c r="C619" s="132">
        <f>$P619*AVERAGE(C607/$P607,C595/$P595,C583/$P583,C571/$P571,C559/$P559)*0.25</f>
        <v>1.8124186636387123</v>
      </c>
      <c r="D619" s="132">
        <f t="shared" si="473"/>
        <v>0</v>
      </c>
      <c r="E619" s="132">
        <f t="shared" si="473"/>
        <v>0</v>
      </c>
      <c r="F619" s="132">
        <f t="shared" si="478"/>
        <v>12.506292916530469</v>
      </c>
      <c r="G619" s="132">
        <f t="shared" si="476"/>
        <v>0</v>
      </c>
      <c r="H619" s="132">
        <f>$P619*AVERAGE(H607/$P607,H595/$P595,H583/$P583,H571/$P571,H559/$P559)*0</f>
        <v>0</v>
      </c>
      <c r="I619" s="132">
        <f>$P619*AVERAGE(I607/$P607,I595/$P595,I583/$P583,I571/$P571,I559/$P559)*0.25</f>
        <v>1.219773006192348</v>
      </c>
      <c r="J619" s="132">
        <f>$P619*AVERAGE(J607/$P607,J595/$P595,J583/$P583,J571/$P571,J559/$P559)*0</f>
        <v>0</v>
      </c>
      <c r="K619" s="132">
        <f t="shared" si="471"/>
        <v>0</v>
      </c>
      <c r="L619" s="132">
        <f t="shared" si="465"/>
        <v>8.3321515741439048E-2</v>
      </c>
      <c r="M619" s="132">
        <f t="shared" si="475"/>
        <v>37.129374710459402</v>
      </c>
      <c r="N619" s="132">
        <v>149</v>
      </c>
      <c r="O619" s="132">
        <f t="shared" si="466"/>
        <v>3.9371802482186853</v>
      </c>
      <c r="P619" s="132">
        <f t="shared" si="461"/>
        <v>207.71025638841445</v>
      </c>
      <c r="Q619" s="144">
        <f t="shared" si="477"/>
        <v>8.0141875514885079</v>
      </c>
      <c r="R619" s="135">
        <f t="shared" si="470"/>
        <v>606.22222222221535</v>
      </c>
      <c r="S619" s="141">
        <f>[3]Biodiesel!$AP20</f>
        <v>25.917818250938684</v>
      </c>
      <c r="Z619" s="65"/>
      <c r="AC619" s="54"/>
      <c r="AD619" s="54"/>
      <c r="AE619" s="54"/>
      <c r="AI619" s="66"/>
      <c r="BK619" s="42"/>
      <c r="BL619" s="120"/>
      <c r="BM619" s="120"/>
      <c r="BO619" s="109"/>
      <c r="BP619" s="109"/>
      <c r="BQ619" s="109"/>
      <c r="BR619" s="109"/>
      <c r="BS619" s="109"/>
      <c r="BT619" s="109"/>
      <c r="BU619" s="109"/>
    </row>
    <row r="620" spans="1:73">
      <c r="A620" s="30">
        <v>54848</v>
      </c>
      <c r="B620" s="132">
        <f>$P620*AVERAGE(B608/$P608,B596/$P596,B584/$P584,B572/$P572,B560/$P560)*0.5</f>
        <v>8.3476965815234365</v>
      </c>
      <c r="C620" s="132">
        <f t="shared" ref="C620:C629" si="479">$P620*AVERAGE(C608/$P608,C596/$P596,C584/$P584,C572/$P572,C560/$P560)*0.25</f>
        <v>2.2150967661619578</v>
      </c>
      <c r="D620" s="132">
        <f t="shared" si="473"/>
        <v>0</v>
      </c>
      <c r="E620" s="132">
        <f t="shared" si="473"/>
        <v>0</v>
      </c>
      <c r="F620" s="132">
        <f t="shared" si="478"/>
        <v>23.451027975044809</v>
      </c>
      <c r="G620" s="132">
        <f t="shared" si="476"/>
        <v>0</v>
      </c>
      <c r="H620" s="132">
        <f t="shared" si="476"/>
        <v>0</v>
      </c>
      <c r="I620" s="132">
        <f t="shared" si="464"/>
        <v>5.7972213679786391</v>
      </c>
      <c r="J620" s="132">
        <f t="shared" ref="J620:J629" si="480">$P620*AVERAGE(J608/$P608,J596/$P596,J584/$P584,J572/$P572,J560/$P560)*0</f>
        <v>0</v>
      </c>
      <c r="K620" s="132">
        <f t="shared" si="471"/>
        <v>0</v>
      </c>
      <c r="L620" s="132">
        <f t="shared" si="465"/>
        <v>7.3695893621502181E-2</v>
      </c>
      <c r="M620" s="132">
        <f t="shared" si="475"/>
        <v>38.770800105968938</v>
      </c>
      <c r="N620" s="132">
        <v>150</v>
      </c>
      <c r="O620" s="132">
        <f t="shared" si="466"/>
        <v>1.1886185472324808</v>
      </c>
      <c r="P620" s="132">
        <f t="shared" si="461"/>
        <v>229.84415723753176</v>
      </c>
      <c r="Q620" s="144">
        <f t="shared" si="477"/>
        <v>7.7208074837883141</v>
      </c>
      <c r="R620" s="135">
        <f t="shared" si="470"/>
        <v>606.22222222221535</v>
      </c>
      <c r="S620" s="141">
        <f>[3]Biodiesel!$AP21</f>
        <v>29.769445452453603</v>
      </c>
      <c r="Z620" s="65"/>
      <c r="AC620" s="54"/>
      <c r="AD620" s="54"/>
      <c r="AE620" s="54"/>
      <c r="AI620" s="66"/>
      <c r="BK620" s="42"/>
      <c r="BL620" s="120"/>
      <c r="BM620" s="120"/>
      <c r="BO620" s="109"/>
      <c r="BP620" s="109"/>
      <c r="BQ620" s="109"/>
      <c r="BR620" s="109"/>
      <c r="BS620" s="109"/>
      <c r="BT620" s="109"/>
      <c r="BU620" s="109"/>
    </row>
    <row r="621" spans="1:73">
      <c r="A621" s="30">
        <v>54879</v>
      </c>
      <c r="B621" s="132">
        <f t="shared" ref="B621:B629" si="481">$P621*AVERAGE(B609/$P609,B597/$P597,B585/$P585,B573/$P573,B561/$P561)*0.5</f>
        <v>6.9363256403740667</v>
      </c>
      <c r="C621" s="132">
        <f t="shared" si="479"/>
        <v>2.5263346493892764</v>
      </c>
      <c r="D621" s="132">
        <f t="shared" si="473"/>
        <v>0</v>
      </c>
      <c r="E621" s="132">
        <f t="shared" si="473"/>
        <v>0</v>
      </c>
      <c r="F621" s="132">
        <f t="shared" si="478"/>
        <v>39.969120993030657</v>
      </c>
      <c r="G621" s="132">
        <f t="shared" si="476"/>
        <v>0</v>
      </c>
      <c r="H621" s="132">
        <f t="shared" si="476"/>
        <v>0</v>
      </c>
      <c r="I621" s="132">
        <f t="shared" si="464"/>
        <v>5.3910656787616542</v>
      </c>
      <c r="J621" s="132">
        <f t="shared" si="480"/>
        <v>0</v>
      </c>
      <c r="K621" s="132">
        <f t="shared" si="471"/>
        <v>0</v>
      </c>
      <c r="L621" s="132">
        <f t="shared" si="465"/>
        <v>7.8350131744135937E-2</v>
      </c>
      <c r="M621" s="132">
        <f t="shared" si="475"/>
        <v>41.510124052858743</v>
      </c>
      <c r="N621" s="132">
        <v>151</v>
      </c>
      <c r="O621" s="132">
        <f t="shared" si="466"/>
        <v>1.2851097408450294</v>
      </c>
      <c r="P621" s="132">
        <f t="shared" si="461"/>
        <v>248.69643088700357</v>
      </c>
      <c r="Q621" s="144">
        <f t="shared" si="477"/>
        <v>7.772583016267677</v>
      </c>
      <c r="R621" s="135">
        <f t="shared" si="470"/>
        <v>606.22222222221535</v>
      </c>
      <c r="S621" s="141">
        <f>[3]Biodiesel!$AP22</f>
        <v>31.996625879259547</v>
      </c>
      <c r="Z621" s="65"/>
      <c r="AC621" s="54"/>
      <c r="AD621" s="54"/>
      <c r="AE621" s="54"/>
      <c r="AI621" s="66"/>
      <c r="BK621" s="42"/>
      <c r="BL621" s="120"/>
      <c r="BM621" s="120"/>
      <c r="BO621" s="109"/>
      <c r="BP621" s="109"/>
      <c r="BQ621" s="109"/>
      <c r="BR621" s="109"/>
      <c r="BS621" s="109"/>
      <c r="BT621" s="109"/>
      <c r="BU621" s="109"/>
    </row>
    <row r="622" spans="1:73">
      <c r="A622" s="30">
        <v>54909</v>
      </c>
      <c r="B622" s="132">
        <f t="shared" si="481"/>
        <v>6.6004670470258135</v>
      </c>
      <c r="C622" s="132">
        <f t="shared" si="479"/>
        <v>2.5352596491409471</v>
      </c>
      <c r="D622" s="132">
        <f t="shared" si="473"/>
        <v>0</v>
      </c>
      <c r="E622" s="132">
        <f t="shared" si="473"/>
        <v>0</v>
      </c>
      <c r="F622" s="132">
        <f t="shared" si="478"/>
        <v>54.26082871547257</v>
      </c>
      <c r="G622" s="132">
        <f t="shared" si="476"/>
        <v>0</v>
      </c>
      <c r="H622" s="132">
        <f t="shared" si="476"/>
        <v>0</v>
      </c>
      <c r="I622" s="132">
        <f t="shared" si="464"/>
        <v>5.4285983117589049</v>
      </c>
      <c r="J622" s="132">
        <f t="shared" si="480"/>
        <v>0</v>
      </c>
      <c r="K622" s="132">
        <f t="shared" si="471"/>
        <v>0</v>
      </c>
      <c r="L622" s="132">
        <f t="shared" si="465"/>
        <v>8.5453620663281091E-2</v>
      </c>
      <c r="M622" s="132">
        <f t="shared" si="475"/>
        <v>42.206969711830162</v>
      </c>
      <c r="N622" s="132">
        <v>152</v>
      </c>
      <c r="O622" s="132">
        <f t="shared" si="466"/>
        <v>1.5931482442079057</v>
      </c>
      <c r="P622" s="132">
        <f t="shared" si="461"/>
        <v>264.71072530009957</v>
      </c>
      <c r="Q622" s="144">
        <f t="shared" si="477"/>
        <v>7.6719635769807528</v>
      </c>
      <c r="R622" s="135">
        <f t="shared" si="470"/>
        <v>606.22222222221535</v>
      </c>
      <c r="S622" s="141">
        <f>[3]Biodiesel!$AP23</f>
        <v>34.503647292376044</v>
      </c>
      <c r="Z622" s="65"/>
      <c r="AC622" s="54"/>
      <c r="AD622" s="54"/>
      <c r="AE622" s="54"/>
      <c r="AI622" s="66"/>
      <c r="BK622" s="42"/>
      <c r="BL622" s="120"/>
      <c r="BM622" s="120"/>
      <c r="BO622" s="109"/>
      <c r="BP622" s="109"/>
      <c r="BQ622" s="109"/>
      <c r="BR622" s="109"/>
      <c r="BS622" s="109"/>
      <c r="BT622" s="109"/>
      <c r="BU622" s="109"/>
    </row>
    <row r="623" spans="1:73">
      <c r="A623" s="30">
        <v>54940</v>
      </c>
      <c r="B623" s="132">
        <f t="shared" si="481"/>
        <v>9.0788204311067133</v>
      </c>
      <c r="C623" s="132">
        <f t="shared" si="479"/>
        <v>2.6287701434737185</v>
      </c>
      <c r="D623" s="132">
        <f t="shared" ref="D623:E629" si="482">$P623*AVERAGE(D611/$P611,D599/$P599,D587/$P587,D575/$P575,D563/$P563)</f>
        <v>7.6696527421681784E-3</v>
      </c>
      <c r="E623" s="132">
        <f t="shared" si="482"/>
        <v>0</v>
      </c>
      <c r="F623" s="132">
        <f t="shared" si="478"/>
        <v>44.827807062015353</v>
      </c>
      <c r="G623" s="132">
        <f t="shared" si="476"/>
        <v>0</v>
      </c>
      <c r="H623" s="132">
        <f t="shared" si="476"/>
        <v>0</v>
      </c>
      <c r="I623" s="132">
        <f t="shared" si="464"/>
        <v>5.8916903041608979</v>
      </c>
      <c r="J623" s="132">
        <f t="shared" si="480"/>
        <v>0</v>
      </c>
      <c r="K623" s="132">
        <f t="shared" si="471"/>
        <v>0</v>
      </c>
      <c r="L623" s="132">
        <f t="shared" si="465"/>
        <v>8.2872624407845652E-2</v>
      </c>
      <c r="M623" s="132">
        <f t="shared" si="475"/>
        <v>44.042119685012317</v>
      </c>
      <c r="N623" s="132">
        <v>153</v>
      </c>
      <c r="O623" s="132">
        <f t="shared" si="466"/>
        <v>1.8446526345141878</v>
      </c>
      <c r="P623" s="132">
        <f t="shared" si="461"/>
        <v>261.40440253743321</v>
      </c>
      <c r="Q623" s="144">
        <f t="shared" si="477"/>
        <v>7.6209636944505634</v>
      </c>
      <c r="R623" s="135">
        <f t="shared" si="470"/>
        <v>606.22222222221535</v>
      </c>
      <c r="S623" s="141">
        <f>[3]Biodiesel!$AP24</f>
        <v>34.300701724610342</v>
      </c>
      <c r="Z623" s="65"/>
      <c r="AC623" s="54"/>
      <c r="AD623" s="54"/>
      <c r="AE623" s="54"/>
      <c r="AI623" s="66"/>
      <c r="BK623" s="42"/>
      <c r="BL623" s="120"/>
      <c r="BM623" s="120"/>
      <c r="BO623" s="109"/>
      <c r="BP623" s="109"/>
      <c r="BQ623" s="109"/>
      <c r="BR623" s="109"/>
      <c r="BS623" s="109"/>
      <c r="BT623" s="109"/>
      <c r="BU623" s="109"/>
    </row>
    <row r="624" spans="1:73">
      <c r="A624" s="30">
        <v>54970</v>
      </c>
      <c r="B624" s="132">
        <f t="shared" si="481"/>
        <v>7.3750345179307386</v>
      </c>
      <c r="C624" s="132">
        <f t="shared" si="479"/>
        <v>2.4712661901306152</v>
      </c>
      <c r="D624" s="132">
        <f t="shared" si="482"/>
        <v>6.9950110201772997E-3</v>
      </c>
      <c r="E624" s="132">
        <f t="shared" si="482"/>
        <v>0</v>
      </c>
      <c r="F624" s="132">
        <f t="shared" si="478"/>
        <v>45.35514932568978</v>
      </c>
      <c r="G624" s="132">
        <f t="shared" si="476"/>
        <v>0</v>
      </c>
      <c r="H624" s="132">
        <f t="shared" si="476"/>
        <v>0</v>
      </c>
      <c r="I624" s="132">
        <f t="shared" si="464"/>
        <v>6.0098166024571009</v>
      </c>
      <c r="J624" s="132">
        <f t="shared" si="480"/>
        <v>0</v>
      </c>
      <c r="K624" s="132">
        <f t="shared" si="471"/>
        <v>0</v>
      </c>
      <c r="L624" s="132">
        <f t="shared" si="465"/>
        <v>7.5879722502660563E-2</v>
      </c>
      <c r="M624" s="132">
        <f t="shared" si="475"/>
        <v>41.915078135616952</v>
      </c>
      <c r="N624" s="132">
        <v>154</v>
      </c>
      <c r="O624" s="132">
        <f t="shared" si="466"/>
        <v>2.6079894206719669</v>
      </c>
      <c r="P624" s="132">
        <f t="shared" si="461"/>
        <v>259.81720892601999</v>
      </c>
      <c r="Q624" s="144">
        <f t="shared" si="477"/>
        <v>7.4606956245072578</v>
      </c>
      <c r="R624" s="135">
        <f t="shared" si="470"/>
        <v>606.22222222221535</v>
      </c>
      <c r="S624" s="141">
        <f>[3]Biodiesel!$AP25</f>
        <v>34.824796775324771</v>
      </c>
      <c r="Z624" s="65"/>
      <c r="AC624" s="54"/>
      <c r="AD624" s="54"/>
      <c r="AE624" s="54"/>
      <c r="AI624" s="66"/>
      <c r="BK624" s="42"/>
      <c r="BL624" s="120"/>
      <c r="BM624" s="120"/>
      <c r="BO624" s="109"/>
      <c r="BP624" s="109"/>
      <c r="BQ624" s="109"/>
      <c r="BR624" s="109"/>
      <c r="BS624" s="109"/>
      <c r="BT624" s="109"/>
      <c r="BU624" s="109"/>
    </row>
    <row r="625" spans="1:73">
      <c r="A625" s="30">
        <v>55001</v>
      </c>
      <c r="B625" s="132">
        <f t="shared" si="481"/>
        <v>8.4359348812037194</v>
      </c>
      <c r="C625" s="132">
        <f t="shared" si="479"/>
        <v>2.4427582631590807</v>
      </c>
      <c r="D625" s="132">
        <f t="shared" si="482"/>
        <v>7.0498591062059255E-3</v>
      </c>
      <c r="E625" s="132">
        <f t="shared" si="482"/>
        <v>0</v>
      </c>
      <c r="F625" s="132">
        <f t="shared" si="478"/>
        <v>43.415369154105917</v>
      </c>
      <c r="G625" s="132">
        <f t="shared" si="476"/>
        <v>0</v>
      </c>
      <c r="H625" s="132">
        <f t="shared" si="476"/>
        <v>0</v>
      </c>
      <c r="I625" s="132">
        <f t="shared" si="464"/>
        <v>6.3215287244851943</v>
      </c>
      <c r="J625" s="132">
        <f t="shared" si="480"/>
        <v>0</v>
      </c>
      <c r="K625" s="132">
        <f t="shared" si="471"/>
        <v>0</v>
      </c>
      <c r="L625" s="132">
        <f t="shared" si="465"/>
        <v>6.9856412553388383E-2</v>
      </c>
      <c r="M625" s="132">
        <f t="shared" si="475"/>
        <v>42.632331368736871</v>
      </c>
      <c r="N625" s="132">
        <v>155</v>
      </c>
      <c r="O625" s="132">
        <f t="shared" si="466"/>
        <v>3.7411286879538044</v>
      </c>
      <c r="P625" s="132">
        <f t="shared" si="461"/>
        <v>262.06595735130418</v>
      </c>
      <c r="Q625" s="144">
        <f t="shared" si="477"/>
        <v>7.5686347751794436</v>
      </c>
      <c r="R625" s="135">
        <f t="shared" si="470"/>
        <v>606.22222222221535</v>
      </c>
      <c r="S625" s="141">
        <f>[3]Biodiesel!$AP26</f>
        <v>34.625261376162904</v>
      </c>
      <c r="Z625" s="65"/>
      <c r="AC625" s="54"/>
      <c r="AD625" s="54"/>
      <c r="AE625" s="54"/>
      <c r="AI625" s="66"/>
      <c r="BK625" s="42"/>
      <c r="BL625" s="120"/>
      <c r="BM625" s="120"/>
      <c r="BO625" s="109"/>
      <c r="BP625" s="109"/>
      <c r="BQ625" s="109"/>
      <c r="BR625" s="109"/>
      <c r="BS625" s="109"/>
      <c r="BT625" s="109"/>
      <c r="BU625" s="109"/>
    </row>
    <row r="626" spans="1:73">
      <c r="A626" s="30">
        <v>55032</v>
      </c>
      <c r="B626" s="132">
        <f t="shared" si="481"/>
        <v>7.0895822755239655</v>
      </c>
      <c r="C626" s="132">
        <f t="shared" si="479"/>
        <v>2.0161677347418241</v>
      </c>
      <c r="D626" s="132">
        <f t="shared" si="482"/>
        <v>0</v>
      </c>
      <c r="E626" s="132">
        <f t="shared" si="482"/>
        <v>0</v>
      </c>
      <c r="F626" s="132">
        <f t="shared" si="478"/>
        <v>39.63410964344078</v>
      </c>
      <c r="G626" s="132">
        <f t="shared" si="476"/>
        <v>0</v>
      </c>
      <c r="H626" s="132">
        <f t="shared" si="476"/>
        <v>0</v>
      </c>
      <c r="I626" s="132">
        <f t="shared" si="464"/>
        <v>6.0721826319774763</v>
      </c>
      <c r="J626" s="132">
        <f t="shared" si="480"/>
        <v>0</v>
      </c>
      <c r="K626" s="132">
        <f t="shared" si="471"/>
        <v>0</v>
      </c>
      <c r="L626" s="132">
        <f t="shared" si="465"/>
        <v>7.9428238712238114E-2</v>
      </c>
      <c r="M626" s="132">
        <f t="shared" si="475"/>
        <v>40.383205437047238</v>
      </c>
      <c r="N626" s="132">
        <v>156</v>
      </c>
      <c r="O626" s="132">
        <f t="shared" si="466"/>
        <v>1.1944362065073384</v>
      </c>
      <c r="P626" s="132">
        <f t="shared" si="461"/>
        <v>252.46911216795084</v>
      </c>
      <c r="Q626" s="144">
        <f t="shared" si="477"/>
        <v>7.6333976847592417</v>
      </c>
      <c r="R626" s="135">
        <f t="shared" si="470"/>
        <v>606.22222222221535</v>
      </c>
      <c r="S626" s="141">
        <f>[3]Biodiesel!$AP27</f>
        <v>33.074277352538296</v>
      </c>
      <c r="Z626" s="65"/>
      <c r="AC626" s="54"/>
      <c r="AD626" s="54"/>
      <c r="AE626" s="54"/>
      <c r="AI626" s="66"/>
      <c r="BK626" s="42"/>
      <c r="BL626" s="120"/>
      <c r="BM626" s="120"/>
      <c r="BO626" s="109"/>
      <c r="BP626" s="109"/>
      <c r="BQ626" s="109"/>
      <c r="BR626" s="109"/>
      <c r="BS626" s="109"/>
      <c r="BT626" s="109"/>
      <c r="BU626" s="109"/>
    </row>
    <row r="627" spans="1:73">
      <c r="A627" s="30">
        <v>55062</v>
      </c>
      <c r="B627" s="132">
        <f t="shared" si="481"/>
        <v>6.5840468546101105</v>
      </c>
      <c r="C627" s="132">
        <f t="shared" si="479"/>
        <v>1.9259799675140499</v>
      </c>
      <c r="D627" s="132">
        <f t="shared" si="482"/>
        <v>0</v>
      </c>
      <c r="E627" s="132">
        <f t="shared" si="482"/>
        <v>0</v>
      </c>
      <c r="F627" s="132">
        <f t="shared" si="478"/>
        <v>38.946124831178906</v>
      </c>
      <c r="G627" s="132">
        <f t="shared" si="476"/>
        <v>0</v>
      </c>
      <c r="H627" s="132">
        <f t="shared" si="476"/>
        <v>0</v>
      </c>
      <c r="I627" s="132">
        <f t="shared" si="464"/>
        <v>5.091148902089718</v>
      </c>
      <c r="J627" s="132">
        <f t="shared" si="480"/>
        <v>0</v>
      </c>
      <c r="K627" s="132">
        <f t="shared" si="471"/>
        <v>0</v>
      </c>
      <c r="L627" s="132">
        <f t="shared" si="465"/>
        <v>7.9340490270631656E-2</v>
      </c>
      <c r="M627" s="132">
        <f t="shared" si="475"/>
        <v>38.828788517321343</v>
      </c>
      <c r="N627" s="132">
        <v>157</v>
      </c>
      <c r="O627" s="132">
        <f t="shared" si="466"/>
        <v>3.1523554298669629</v>
      </c>
      <c r="P627" s="132">
        <f t="shared" si="461"/>
        <v>251.60778499285172</v>
      </c>
      <c r="Q627" s="144">
        <f t="shared" si="477"/>
        <v>7.3140578562758654</v>
      </c>
      <c r="R627" s="135">
        <f t="shared" si="470"/>
        <v>606.22222222221535</v>
      </c>
      <c r="S627" s="141">
        <f>[3]Biodiesel!$AP28</f>
        <v>34.400573517060486</v>
      </c>
      <c r="Z627" s="65"/>
      <c r="AC627" s="54"/>
      <c r="AD627" s="54"/>
      <c r="AE627" s="54"/>
      <c r="AI627" s="66"/>
      <c r="BK627" s="42"/>
      <c r="BL627" s="120"/>
      <c r="BM627" s="120"/>
      <c r="BO627" s="109"/>
      <c r="BP627" s="109"/>
      <c r="BQ627" s="109"/>
      <c r="BR627" s="109"/>
      <c r="BS627" s="109"/>
      <c r="BT627" s="109"/>
      <c r="BU627" s="109"/>
    </row>
    <row r="628" spans="1:73">
      <c r="A628" s="30">
        <v>55093</v>
      </c>
      <c r="B628" s="132">
        <f t="shared" si="481"/>
        <v>5.7324978035545131</v>
      </c>
      <c r="C628" s="132">
        <f t="shared" si="479"/>
        <v>2.0965958141412999</v>
      </c>
      <c r="D628" s="132">
        <f t="shared" si="482"/>
        <v>0</v>
      </c>
      <c r="E628" s="132">
        <f t="shared" si="482"/>
        <v>0</v>
      </c>
      <c r="F628" s="132">
        <f t="shared" si="478"/>
        <v>29.28810769609413</v>
      </c>
      <c r="G628" s="132">
        <f t="shared" si="476"/>
        <v>0</v>
      </c>
      <c r="H628" s="132">
        <f t="shared" si="476"/>
        <v>0</v>
      </c>
      <c r="I628" s="132">
        <f t="shared" si="464"/>
        <v>5.4115552538129492</v>
      </c>
      <c r="J628" s="132">
        <f t="shared" si="480"/>
        <v>0</v>
      </c>
      <c r="K628" s="132">
        <f t="shared" si="471"/>
        <v>0</v>
      </c>
      <c r="L628" s="132">
        <f t="shared" si="465"/>
        <v>8.4440528902494233E-2</v>
      </c>
      <c r="M628" s="132">
        <f t="shared" si="475"/>
        <v>38.051593446140053</v>
      </c>
      <c r="N628" s="132">
        <v>158</v>
      </c>
      <c r="O628" s="132">
        <f t="shared" si="466"/>
        <v>2.7488563037726528</v>
      </c>
      <c r="P628" s="132">
        <f t="shared" si="461"/>
        <v>241.41364684641806</v>
      </c>
      <c r="Q628" s="144">
        <f t="shared" si="477"/>
        <v>7.4573029444494514</v>
      </c>
      <c r="R628" s="135">
        <f t="shared" si="470"/>
        <v>606.22222222221535</v>
      </c>
      <c r="S628" s="141">
        <f>[3]Biodiesel!$AP29</f>
        <v>32.37278257900261</v>
      </c>
      <c r="Z628" s="65"/>
      <c r="AC628" s="54"/>
      <c r="AD628" s="54"/>
      <c r="AE628" s="54"/>
      <c r="AI628" s="66"/>
      <c r="BK628" s="42"/>
      <c r="BL628" s="120"/>
      <c r="BM628" s="120"/>
      <c r="BO628" s="109"/>
      <c r="BP628" s="109"/>
      <c r="BQ628" s="109"/>
      <c r="BR628" s="109"/>
      <c r="BS628" s="109"/>
      <c r="BT628" s="109"/>
      <c r="BU628" s="109"/>
    </row>
    <row r="629" spans="1:73">
      <c r="A629" s="30">
        <v>55123</v>
      </c>
      <c r="B629" s="132">
        <f t="shared" si="481"/>
        <v>7.0662037768091208</v>
      </c>
      <c r="C629" s="132">
        <f t="shared" si="479"/>
        <v>2.3836771238280319</v>
      </c>
      <c r="D629" s="132">
        <f t="shared" si="482"/>
        <v>0</v>
      </c>
      <c r="E629" s="132">
        <f t="shared" si="482"/>
        <v>0</v>
      </c>
      <c r="F629" s="132">
        <f t="shared" si="478"/>
        <v>50.932544342198582</v>
      </c>
      <c r="G629" s="132">
        <f t="shared" si="476"/>
        <v>0</v>
      </c>
      <c r="H629" s="132">
        <f t="shared" si="476"/>
        <v>0</v>
      </c>
      <c r="I629" s="132">
        <f t="shared" si="464"/>
        <v>7.3432895841346708</v>
      </c>
      <c r="J629" s="132">
        <f t="shared" si="480"/>
        <v>0</v>
      </c>
      <c r="K629" s="132">
        <f t="shared" si="471"/>
        <v>0</v>
      </c>
      <c r="L629" s="132">
        <f t="shared" si="465"/>
        <v>9.1171301665230117E-2</v>
      </c>
      <c r="M629" s="132">
        <f t="shared" si="475"/>
        <v>48.448308552914753</v>
      </c>
      <c r="N629" s="132">
        <v>159</v>
      </c>
      <c r="O629" s="132">
        <f t="shared" si="466"/>
        <v>8.063687446725341</v>
      </c>
      <c r="P629" s="132">
        <f t="shared" si="461"/>
        <v>283.32888212827572</v>
      </c>
      <c r="Q629" s="144">
        <f t="shared" si="477"/>
        <v>6.9238515590124017</v>
      </c>
      <c r="R629" s="135">
        <f t="shared" si="470"/>
        <v>606.22222222221535</v>
      </c>
      <c r="S629" s="141">
        <f>[3]Biodiesel!$AP30</f>
        <v>40.920704280478382</v>
      </c>
      <c r="Z629" s="65"/>
      <c r="AC629" s="54"/>
      <c r="AD629" s="54"/>
      <c r="AE629" s="54"/>
      <c r="AI629" s="66"/>
      <c r="BK629" s="42"/>
      <c r="BL629" s="120"/>
      <c r="BM629" s="120"/>
      <c r="BO629" s="109"/>
      <c r="BP629" s="109"/>
      <c r="BQ629" s="109"/>
      <c r="BR629" s="109"/>
      <c r="BS629" s="109"/>
      <c r="BT629" s="109"/>
      <c r="BU629" s="109"/>
    </row>
    <row r="630" spans="1:73" ht="12" thickBot="1">
      <c r="A630" s="30"/>
      <c r="B630" s="147"/>
      <c r="C630" s="147"/>
      <c r="D630" s="147"/>
      <c r="E630" s="147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103"/>
      <c r="Z630" s="65"/>
      <c r="AC630" s="54"/>
      <c r="AD630" s="54"/>
      <c r="AE630" s="54"/>
      <c r="AI630" s="66"/>
      <c r="BK630" s="42"/>
      <c r="BL630" s="120"/>
      <c r="BM630" s="120"/>
      <c r="BO630" s="109"/>
      <c r="BP630" s="109"/>
      <c r="BQ630" s="109"/>
      <c r="BR630" s="109"/>
      <c r="BS630" s="109"/>
      <c r="BT630" s="109"/>
      <c r="BU630" s="109"/>
    </row>
    <row r="631" spans="1:73">
      <c r="A631" s="84"/>
      <c r="B631" s="148"/>
      <c r="C631" s="148"/>
      <c r="D631" s="149"/>
      <c r="E631" s="148"/>
      <c r="F631" s="148"/>
      <c r="G631" s="149"/>
      <c r="H631" s="148"/>
      <c r="I631" s="148"/>
      <c r="J631" s="148"/>
      <c r="K631" s="148"/>
      <c r="L631" s="148"/>
      <c r="M631" s="148"/>
      <c r="N631" s="148"/>
      <c r="O631" s="148"/>
      <c r="P631" s="148"/>
      <c r="Q631" s="148"/>
      <c r="R631" s="148"/>
      <c r="Z631" s="65"/>
      <c r="AI631" s="66"/>
    </row>
    <row r="632" spans="1:73">
      <c r="A632" s="30"/>
      <c r="D632" s="3"/>
      <c r="G632" s="3"/>
      <c r="Z632" s="65"/>
      <c r="AI632" s="66"/>
    </row>
    <row r="633" spans="1:73">
      <c r="A633" s="30"/>
      <c r="D633" s="3"/>
      <c r="G633" s="3"/>
      <c r="Z633" s="65"/>
      <c r="AI633" s="66"/>
    </row>
    <row r="634" spans="1:73">
      <c r="A634" s="150" t="s">
        <v>99</v>
      </c>
      <c r="B634" s="74">
        <f>SUM(B159:B170)</f>
        <v>964</v>
      </c>
      <c r="C634" s="74">
        <f>SUM(C159:C170)</f>
        <v>575</v>
      </c>
      <c r="D634" s="73"/>
      <c r="E634" s="151"/>
      <c r="F634" s="74">
        <f>SUM(F159:F170)</f>
        <v>4874</v>
      </c>
      <c r="G634" s="92"/>
      <c r="H634" s="74">
        <f t="shared" ref="H634:M634" si="483">SUM(H159:H170)</f>
        <v>201</v>
      </c>
      <c r="I634" s="74">
        <f t="shared" si="483"/>
        <v>413</v>
      </c>
      <c r="J634" s="74">
        <f t="shared" si="483"/>
        <v>395</v>
      </c>
      <c r="K634" s="74">
        <f t="shared" si="483"/>
        <v>59</v>
      </c>
      <c r="L634" s="74">
        <f t="shared" si="483"/>
        <v>647</v>
      </c>
      <c r="M634" s="74">
        <f t="shared" si="483"/>
        <v>278</v>
      </c>
      <c r="N634" s="151"/>
      <c r="O634" s="74">
        <f>SUM(O159:O170)</f>
        <v>0</v>
      </c>
      <c r="P634" s="152">
        <v>2012</v>
      </c>
      <c r="Q634" s="36">
        <f>SUM(P159:P170)/SUM(S159:S170)</f>
        <v>7.5146489996356838</v>
      </c>
      <c r="R634" s="49"/>
      <c r="S634" s="122"/>
      <c r="T634" s="8"/>
      <c r="U634" s="8"/>
      <c r="V634" s="122"/>
      <c r="W634" s="117"/>
      <c r="X634" s="117"/>
      <c r="Y634" s="117"/>
      <c r="Z634" s="65"/>
      <c r="AA634" s="98"/>
      <c r="AC634" s="117"/>
      <c r="AD634" s="117"/>
      <c r="AE634" s="117"/>
      <c r="AF634" s="117"/>
      <c r="AG634" s="117"/>
      <c r="AH634" s="118"/>
      <c r="AI634" s="66"/>
      <c r="AJ634" s="118"/>
      <c r="AK634" s="117"/>
      <c r="AL634" s="117"/>
      <c r="AM634" s="117"/>
    </row>
    <row r="635" spans="1:73">
      <c r="A635" s="150" t="s">
        <v>100</v>
      </c>
      <c r="B635" s="74">
        <f>SUM(B171:B182)</f>
        <v>429</v>
      </c>
      <c r="C635" s="74">
        <f>SUM(C171:C182)</f>
        <v>918</v>
      </c>
      <c r="D635" s="73"/>
      <c r="E635" s="151"/>
      <c r="F635" s="74">
        <f>SUM(F171:F182)</f>
        <v>4689</v>
      </c>
      <c r="G635" s="92"/>
      <c r="H635" s="74">
        <f t="shared" ref="H635:M635" si="484">SUM(H171:H182)</f>
        <v>160</v>
      </c>
      <c r="I635" s="74">
        <f t="shared" si="484"/>
        <v>491</v>
      </c>
      <c r="J635" s="74">
        <f t="shared" si="484"/>
        <v>455</v>
      </c>
      <c r="K635" s="74">
        <f t="shared" si="484"/>
        <v>32</v>
      </c>
      <c r="L635" s="74">
        <f t="shared" si="484"/>
        <v>907</v>
      </c>
      <c r="M635" s="74">
        <f t="shared" si="484"/>
        <v>284</v>
      </c>
      <c r="N635" s="151"/>
      <c r="O635" s="74">
        <f>SUM(O171:O182)</f>
        <v>14</v>
      </c>
      <c r="P635" s="152">
        <v>2013</v>
      </c>
      <c r="Q635" s="36">
        <f>SUM(P171:P182)/SUM(S171:S182)</f>
        <v>7.6241553199173282</v>
      </c>
      <c r="R635" s="49"/>
      <c r="S635" s="122"/>
      <c r="T635" s="8"/>
      <c r="U635" s="8"/>
      <c r="V635" s="122"/>
      <c r="W635" s="117"/>
      <c r="X635" s="117"/>
      <c r="Y635" s="117"/>
      <c r="Z635" s="65"/>
      <c r="AA635" s="98"/>
      <c r="AC635" s="117"/>
      <c r="AD635" s="117"/>
      <c r="AE635" s="117"/>
      <c r="AF635" s="117"/>
      <c r="AG635" s="117"/>
      <c r="AH635" s="118"/>
      <c r="AI635" s="66"/>
      <c r="AJ635" s="118"/>
      <c r="AK635" s="117"/>
      <c r="AL635" s="117"/>
      <c r="AM635" s="117"/>
    </row>
    <row r="636" spans="1:73">
      <c r="A636" s="150" t="s">
        <v>101</v>
      </c>
      <c r="B636" s="74">
        <f>SUM(B183:B194)</f>
        <v>975.72</v>
      </c>
      <c r="C636" s="74">
        <f>SUM(C183:C194)</f>
        <v>1010.69</v>
      </c>
      <c r="D636" s="73"/>
      <c r="E636" s="151"/>
      <c r="F636" s="74">
        <f>SUM(F183:F194)</f>
        <v>5010.26</v>
      </c>
      <c r="G636" s="92"/>
      <c r="H636" s="74">
        <f t="shared" ref="H636:M636" si="485">SUM(H183:H194)</f>
        <v>168.42</v>
      </c>
      <c r="I636" s="74">
        <f t="shared" si="485"/>
        <v>336.9</v>
      </c>
      <c r="J636" s="74">
        <f t="shared" si="485"/>
        <v>449.43</v>
      </c>
      <c r="K636" s="74">
        <f t="shared" si="485"/>
        <v>30.12</v>
      </c>
      <c r="L636" s="74">
        <f t="shared" si="485"/>
        <v>1095.47</v>
      </c>
      <c r="M636" s="74">
        <f t="shared" si="485"/>
        <v>263.64999999999998</v>
      </c>
      <c r="N636" s="151"/>
      <c r="O636" s="74">
        <f>SUM(O183:O194)</f>
        <v>118</v>
      </c>
      <c r="P636" s="152">
        <v>2014</v>
      </c>
      <c r="Q636" s="36">
        <f>SUM(P183:P194)/SUM(S183:S194)</f>
        <v>7.4645974921749021</v>
      </c>
      <c r="R636" s="49"/>
      <c r="S636" s="122"/>
      <c r="T636" s="8"/>
      <c r="U636" s="8"/>
      <c r="V636" s="122"/>
      <c r="W636" s="117"/>
      <c r="X636" s="117"/>
      <c r="Y636" s="117"/>
      <c r="Z636" s="65"/>
      <c r="AA636" s="98"/>
      <c r="AC636" s="117"/>
      <c r="AD636" s="117"/>
      <c r="AE636" s="117"/>
      <c r="AF636" s="117"/>
      <c r="AG636" s="117"/>
      <c r="AH636" s="118"/>
      <c r="AI636" s="118"/>
      <c r="AJ636" s="118"/>
      <c r="AK636" s="117"/>
      <c r="AL636" s="117"/>
      <c r="AM636" s="117"/>
    </row>
    <row r="637" spans="1:73">
      <c r="A637" s="150" t="s">
        <v>102</v>
      </c>
      <c r="B637" s="74">
        <f>SUM(B195:B206)</f>
        <v>935.52</v>
      </c>
      <c r="C637" s="74">
        <f>SUM(C195:C206)</f>
        <v>1017.62</v>
      </c>
      <c r="D637" s="73"/>
      <c r="E637" s="151"/>
      <c r="F637" s="74">
        <f>SUM(F195:F206)</f>
        <v>5036.4400000000005</v>
      </c>
      <c r="G637" s="92"/>
      <c r="H637" s="74">
        <f t="shared" ref="H637:M637" si="486">SUM(H195:H206)</f>
        <v>179.19</v>
      </c>
      <c r="I637" s="74">
        <f t="shared" si="486"/>
        <v>392.03999999999996</v>
      </c>
      <c r="J637" s="74">
        <f t="shared" si="486"/>
        <v>526.97</v>
      </c>
      <c r="K637" s="74">
        <f t="shared" si="486"/>
        <v>47.510000000000005</v>
      </c>
      <c r="L637" s="74">
        <f t="shared" si="486"/>
        <v>1176.46</v>
      </c>
      <c r="M637" s="74">
        <f t="shared" si="486"/>
        <v>104.8</v>
      </c>
      <c r="N637" s="151"/>
      <c r="O637" s="74">
        <f>SUM(O195:O206)</f>
        <v>119.78999999999999</v>
      </c>
      <c r="P637" s="152">
        <v>2015</v>
      </c>
      <c r="Q637" s="36">
        <f>SUM(P195:P206)/SUM(S195:S206)</f>
        <v>7.359915579432081</v>
      </c>
      <c r="R637" s="49"/>
      <c r="S637" s="122"/>
      <c r="T637" s="8"/>
      <c r="U637" s="8"/>
      <c r="V637" s="122"/>
      <c r="W637" s="117"/>
      <c r="X637" s="117"/>
      <c r="Y637" s="117"/>
      <c r="Z637" s="65"/>
      <c r="AA637" s="98"/>
      <c r="AC637" s="117"/>
      <c r="AD637" s="117"/>
      <c r="AE637" s="117"/>
      <c r="AF637" s="117"/>
      <c r="AG637" s="117"/>
      <c r="AH637" s="118"/>
      <c r="AI637" s="118"/>
      <c r="AJ637" s="118"/>
      <c r="AK637" s="117"/>
      <c r="AL637" s="117"/>
      <c r="AM637" s="117"/>
    </row>
    <row r="638" spans="1:73">
      <c r="A638" s="150" t="s">
        <v>103</v>
      </c>
      <c r="B638" s="74">
        <f>SUM(B207:B218)</f>
        <v>1007.85</v>
      </c>
      <c r="C638" s="74">
        <f>SUM(C207:C218)</f>
        <v>1206.52</v>
      </c>
      <c r="D638" s="73"/>
      <c r="E638" s="151"/>
      <c r="F638" s="74">
        <f>SUM(F207:F218)</f>
        <v>5692.45</v>
      </c>
      <c r="G638" s="92"/>
      <c r="H638" s="74">
        <f t="shared" ref="H638:M638" si="487">SUM(H207:H218)</f>
        <v>212.17999999999998</v>
      </c>
      <c r="I638" s="74">
        <f t="shared" si="487"/>
        <v>351.18000000000006</v>
      </c>
      <c r="J638" s="74">
        <f t="shared" si="487"/>
        <v>563.1</v>
      </c>
      <c r="K638" s="74">
        <f t="shared" si="487"/>
        <v>88.089999999999989</v>
      </c>
      <c r="L638" s="74">
        <f t="shared" si="487"/>
        <v>1339.1999999999998</v>
      </c>
      <c r="M638" s="74">
        <f t="shared" si="487"/>
        <v>130</v>
      </c>
      <c r="N638" s="151"/>
      <c r="O638" s="74">
        <f>SUM(O207:O218)</f>
        <v>72.209999999999994</v>
      </c>
      <c r="P638" s="152">
        <v>2016</v>
      </c>
      <c r="Q638" s="36">
        <f>SUM(P207:P218)/SUM(S207:S218)</f>
        <v>7.3489163237311379</v>
      </c>
      <c r="R638" s="49"/>
      <c r="S638" s="76" t="s">
        <v>104</v>
      </c>
      <c r="T638" s="8" t="s">
        <v>105</v>
      </c>
      <c r="U638" s="8"/>
      <c r="V638" s="122"/>
      <c r="W638" s="117"/>
      <c r="X638" s="117"/>
      <c r="Y638" s="117"/>
      <c r="Z638" s="65"/>
      <c r="AA638" s="98"/>
      <c r="AC638" s="117"/>
      <c r="AD638" s="117"/>
      <c r="AE638" s="117"/>
      <c r="AF638" s="117"/>
      <c r="AG638" s="117"/>
      <c r="AH638" s="118"/>
      <c r="AI638" s="118"/>
      <c r="AJ638" s="118"/>
      <c r="AK638" s="117"/>
      <c r="AL638" s="117"/>
      <c r="AM638" s="117"/>
    </row>
    <row r="639" spans="1:73">
      <c r="A639" s="150" t="s">
        <v>106</v>
      </c>
      <c r="B639" s="74">
        <f>SUM(B219:B230)</f>
        <v>1294.3700000000001</v>
      </c>
      <c r="C639" s="74">
        <f>SUM(C219:C230)</f>
        <v>1519.71</v>
      </c>
      <c r="D639" s="73"/>
      <c r="E639" s="151"/>
      <c r="F639" s="74">
        <f>SUM(F219:F230)</f>
        <v>6200.2999999999993</v>
      </c>
      <c r="G639" s="92"/>
      <c r="H639" s="74">
        <f t="shared" ref="H639:M639" si="488">SUM(H219:H230)</f>
        <v>176.82999999999998</v>
      </c>
      <c r="I639" s="74">
        <f t="shared" si="488"/>
        <v>369.26</v>
      </c>
      <c r="J639" s="74">
        <f t="shared" si="488"/>
        <v>605.66</v>
      </c>
      <c r="K639" s="74">
        <f t="shared" si="488"/>
        <v>57.75</v>
      </c>
      <c r="L639" s="74">
        <f t="shared" si="488"/>
        <v>1453.01</v>
      </c>
      <c r="M639" s="74">
        <f t="shared" si="488"/>
        <v>91.41</v>
      </c>
      <c r="N639" s="151"/>
      <c r="O639" s="74">
        <f>SUM(O219:O230)</f>
        <v>60.66</v>
      </c>
      <c r="P639" s="152">
        <v>2017</v>
      </c>
      <c r="Q639" s="36">
        <f>SUM(P219:P230)/SUM(S219:S230)</f>
        <v>7.5031392405063286</v>
      </c>
      <c r="R639" s="49"/>
      <c r="S639" s="49">
        <f>SUM(S219:S230)</f>
        <v>1580</v>
      </c>
      <c r="T639" s="49">
        <f>SUM(S222:S233)</f>
        <v>1596</v>
      </c>
      <c r="U639" s="8">
        <v>-344.4412149191071</v>
      </c>
      <c r="V639" s="122">
        <v>2017</v>
      </c>
      <c r="W639" s="117"/>
      <c r="X639" s="117"/>
      <c r="Y639" s="117"/>
      <c r="Z639" s="65"/>
      <c r="AA639" s="98"/>
      <c r="AC639" s="117"/>
      <c r="AD639" s="117"/>
      <c r="AE639" s="117"/>
      <c r="AF639" s="117"/>
      <c r="AG639" s="117"/>
      <c r="AH639" s="118"/>
      <c r="AI639" s="118"/>
      <c r="AJ639" s="118"/>
      <c r="AK639" s="117"/>
      <c r="AL639" s="117"/>
      <c r="AM639" s="117"/>
    </row>
    <row r="640" spans="1:73">
      <c r="A640" s="150" t="s">
        <v>107</v>
      </c>
      <c r="B640" s="74">
        <f>SUM(B231:B242)</f>
        <v>1390.9630468750001</v>
      </c>
      <c r="C640" s="74">
        <f>SUM(C231:C242)</f>
        <v>1991.08</v>
      </c>
      <c r="D640" s="73"/>
      <c r="E640" s="151"/>
      <c r="F640" s="74">
        <f>SUM(F231:F242)</f>
        <v>7133.6900000000005</v>
      </c>
      <c r="G640" s="73"/>
      <c r="H640" s="74">
        <f t="shared" ref="H640:M640" si="489">SUM(H231:H242)</f>
        <v>145.90309082031251</v>
      </c>
      <c r="I640" s="74">
        <f t="shared" si="489"/>
        <v>459.26879394531238</v>
      </c>
      <c r="J640" s="74">
        <f t="shared" si="489"/>
        <v>619.89</v>
      </c>
      <c r="K640" s="74">
        <f t="shared" si="489"/>
        <v>56.11417154947916</v>
      </c>
      <c r="L640" s="74">
        <f t="shared" si="489"/>
        <v>1628.68</v>
      </c>
      <c r="M640" s="74">
        <f t="shared" si="489"/>
        <v>154.02117647058822</v>
      </c>
      <c r="N640" s="151"/>
      <c r="O640" s="74">
        <f>SUM(O231:O242)</f>
        <v>34.39</v>
      </c>
      <c r="P640" s="152">
        <v>2018</v>
      </c>
      <c r="Q640" s="36">
        <f>SUM(P231:P242)/SUM(S231:S242)</f>
        <v>7.5738068812430637</v>
      </c>
      <c r="R640" s="49"/>
      <c r="S640" s="49">
        <f>SUM(S231:S242)</f>
        <v>1802</v>
      </c>
      <c r="T640" s="49">
        <f>SUM(S234:S245)</f>
        <v>1857</v>
      </c>
      <c r="U640" s="8">
        <v>-0.21945896008583077</v>
      </c>
      <c r="V640" s="122">
        <v>2018</v>
      </c>
      <c r="W640" s="117"/>
      <c r="X640" s="117"/>
      <c r="Y640" s="117"/>
      <c r="Z640" s="65"/>
      <c r="AA640" s="98">
        <v>282</v>
      </c>
      <c r="AC640" s="117"/>
      <c r="AD640" s="117"/>
      <c r="AE640" s="117"/>
      <c r="AF640" s="117"/>
      <c r="AG640" s="117"/>
      <c r="AH640" s="118"/>
      <c r="AI640" s="118"/>
      <c r="AJ640" s="118"/>
      <c r="AK640" s="117"/>
      <c r="AL640" s="117"/>
      <c r="AM640" s="117"/>
    </row>
    <row r="641" spans="1:57">
      <c r="A641" s="150" t="s">
        <v>108</v>
      </c>
      <c r="B641" s="49">
        <f>SUM(B243:B254)</f>
        <v>1177.4771432438374</v>
      </c>
      <c r="C641" s="49">
        <f>SUM(C243:C254)</f>
        <v>1869.5500000000002</v>
      </c>
      <c r="D641" s="92"/>
      <c r="E641" s="38"/>
      <c r="F641" s="49">
        <f>SUM(F243:F254)</f>
        <v>7863.3000000000011</v>
      </c>
      <c r="G641" s="92"/>
      <c r="H641" s="49">
        <f t="shared" ref="H641:M641" si="490">SUM(H243:H254)</f>
        <v>164.2116666666667</v>
      </c>
      <c r="I641" s="49">
        <f t="shared" si="490"/>
        <v>327.27000000000004</v>
      </c>
      <c r="J641" s="49">
        <f t="shared" si="490"/>
        <v>565.13</v>
      </c>
      <c r="K641" s="49">
        <f t="shared" si="490"/>
        <v>34.351385636958994</v>
      </c>
      <c r="L641" s="49">
        <f t="shared" si="490"/>
        <v>1530.4199999999998</v>
      </c>
      <c r="M641" s="49">
        <f t="shared" si="490"/>
        <v>263.43999999999994</v>
      </c>
      <c r="N641" s="38"/>
      <c r="O641" s="49">
        <f>SUM(O243:O254)</f>
        <v>77.308085699267906</v>
      </c>
      <c r="P641" s="152">
        <v>2019</v>
      </c>
      <c r="Q641" s="153">
        <f>FORECAST(P641,$Q$634:$Q$640,$P$634:$P$640)+0.13+0.05</f>
        <v>7.6384200220281269</v>
      </c>
      <c r="R641" s="49"/>
      <c r="S641" s="49">
        <f>SUM(S243:S254)</f>
        <v>1821</v>
      </c>
      <c r="T641" s="49">
        <f>SUM(S246:S257)</f>
        <v>1726</v>
      </c>
      <c r="U641" s="8">
        <v>1.261438121577612</v>
      </c>
      <c r="V641" s="122">
        <v>2019</v>
      </c>
      <c r="W641" s="117"/>
      <c r="X641" s="117"/>
      <c r="Y641" s="117"/>
      <c r="Z641" s="65"/>
      <c r="AA641" s="98">
        <v>282</v>
      </c>
      <c r="AC641" s="117"/>
      <c r="AD641" s="117"/>
      <c r="AE641" s="117"/>
      <c r="AF641" s="117"/>
      <c r="AG641" s="117"/>
      <c r="AH641" s="118"/>
      <c r="AI641" s="118"/>
      <c r="AJ641" s="118"/>
      <c r="AK641" s="117"/>
      <c r="AL641" s="117"/>
      <c r="AM641" s="117"/>
    </row>
    <row r="642" spans="1:57">
      <c r="A642" s="150" t="s">
        <v>109</v>
      </c>
      <c r="B642" s="49">
        <f>SUM(B255:B266)</f>
        <v>1288.4689318571679</v>
      </c>
      <c r="C642" s="49">
        <f>SUM(C255:C266)</f>
        <v>1569.8200000000002</v>
      </c>
      <c r="D642" s="92"/>
      <c r="E642" s="38"/>
      <c r="F642" s="49">
        <f>SUM(F255:F266)</f>
        <v>7857.82</v>
      </c>
      <c r="G642" s="92"/>
      <c r="H642" s="49">
        <f t="shared" ref="H642:M642" si="491">SUM(H255:H266)</f>
        <v>164.17402829629276</v>
      </c>
      <c r="I642" s="49">
        <f t="shared" si="491"/>
        <v>320.69328247141539</v>
      </c>
      <c r="J642" s="49">
        <f t="shared" si="491"/>
        <v>568.52</v>
      </c>
      <c r="K642" s="49">
        <f t="shared" si="491"/>
        <v>39.734915220635905</v>
      </c>
      <c r="L642" s="49">
        <f t="shared" si="491"/>
        <v>1087.8499999999999</v>
      </c>
      <c r="M642" s="49">
        <f t="shared" si="491"/>
        <v>265.07000000000005</v>
      </c>
      <c r="N642" s="38"/>
      <c r="O642" s="49">
        <f>SUM(O255:O266)</f>
        <v>118.87139871092198</v>
      </c>
      <c r="P642" s="152">
        <v>2020</v>
      </c>
      <c r="Q642" s="153">
        <f>FORECAST(P642,$Q$634:$Q$640,$P$634:$P$640)+0.13+0.08</f>
        <v>7.6619828905122835</v>
      </c>
      <c r="R642" s="49"/>
      <c r="S642" s="49">
        <f>SUM(S255:S266)</f>
        <v>1752</v>
      </c>
      <c r="T642" s="49">
        <f>SUM(S258:S269)</f>
        <v>1817.5680496764001</v>
      </c>
      <c r="U642" s="8">
        <v>1.1528678555623628</v>
      </c>
      <c r="V642" s="122">
        <v>2020</v>
      </c>
      <c r="W642" s="117"/>
      <c r="X642" s="117"/>
      <c r="Y642" s="117"/>
      <c r="Z642" s="65"/>
      <c r="AA642" s="98">
        <v>282</v>
      </c>
      <c r="AC642" s="117"/>
      <c r="AD642" s="117"/>
      <c r="AE642" s="117"/>
      <c r="AF642" s="117"/>
      <c r="AG642" s="117"/>
      <c r="AH642" s="118"/>
      <c r="AI642" s="118"/>
      <c r="AJ642" s="118"/>
      <c r="AK642" s="117"/>
      <c r="AL642" s="117"/>
      <c r="AM642" s="117"/>
    </row>
    <row r="643" spans="1:57">
      <c r="A643" s="150" t="s">
        <v>110</v>
      </c>
      <c r="B643" s="49">
        <f>SUM(B267:B278)</f>
        <v>2060.6324022991234</v>
      </c>
      <c r="C643" s="49">
        <f>SUM(C267:C278)</f>
        <v>1349.2856871362669</v>
      </c>
      <c r="D643" s="92"/>
      <c r="E643" s="38"/>
      <c r="F643" s="49">
        <f>SUM(F267:F278)</f>
        <v>6759.6113031356217</v>
      </c>
      <c r="G643" s="92"/>
      <c r="H643" s="49">
        <f t="shared" ref="H643:M643" si="492">SUM(H267:H278)</f>
        <v>297.17297311868936</v>
      </c>
      <c r="I643" s="49">
        <f t="shared" si="492"/>
        <v>359.0552707445745</v>
      </c>
      <c r="J643" s="49">
        <f t="shared" si="492"/>
        <v>385.53254163887374</v>
      </c>
      <c r="K643" s="49">
        <f t="shared" si="492"/>
        <v>58.879000000000005</v>
      </c>
      <c r="L643" s="49">
        <f t="shared" si="492"/>
        <v>786.25712464034621</v>
      </c>
      <c r="M643" s="49">
        <f t="shared" si="492"/>
        <v>607.85691787071346</v>
      </c>
      <c r="N643" s="38"/>
      <c r="O643" s="49">
        <f>SUM(O267:O278)</f>
        <v>226.02150844623185</v>
      </c>
      <c r="P643" s="152">
        <v>2021</v>
      </c>
      <c r="Q643" s="153">
        <f>FORECAST(P643,$Q$634:$Q$640,$P$634:$P$640)+0.13+0.05</f>
        <v>7.6255457589964397</v>
      </c>
      <c r="R643" s="49"/>
      <c r="S643" s="49">
        <f>SUM(S267:S278)</f>
        <v>1737.6540496764001</v>
      </c>
      <c r="T643" s="49"/>
      <c r="U643" s="8"/>
      <c r="V643" s="122"/>
      <c r="W643" s="117"/>
      <c r="X643" s="117"/>
      <c r="Y643" s="117"/>
      <c r="Z643" s="65"/>
      <c r="AA643" s="98">
        <v>282</v>
      </c>
      <c r="AC643" s="117"/>
      <c r="AD643" s="117"/>
      <c r="AE643" s="117"/>
      <c r="AF643" s="117"/>
      <c r="AG643" s="117"/>
      <c r="AH643" s="118"/>
      <c r="AI643" s="118"/>
      <c r="AJ643" s="118"/>
      <c r="AK643" s="117"/>
      <c r="AL643" s="117"/>
      <c r="AM643" s="117"/>
      <c r="BE643" s="2">
        <f>(S266)*(BE266-AVERAGE(BE263:BE265))</f>
        <v>-21.526952365833136</v>
      </c>
    </row>
    <row r="644" spans="1:57">
      <c r="D644" s="3"/>
      <c r="G644" s="3"/>
      <c r="P644" s="154">
        <v>2018</v>
      </c>
      <c r="Q644" s="153">
        <f>FORECAST(P644,$Q$634:$Q$640,$P$634:$P$640)+0.13+0.05</f>
        <v>7.6448571535439704</v>
      </c>
      <c r="R644" s="74"/>
      <c r="S644" s="74"/>
      <c r="W644" s="8"/>
      <c r="X644" s="8"/>
      <c r="Y644" s="8"/>
      <c r="Z644" s="65"/>
      <c r="AA644" s="8"/>
      <c r="AC644" s="8"/>
    </row>
    <row r="645" spans="1:57">
      <c r="A645" s="30" t="s">
        <v>107</v>
      </c>
      <c r="B645" s="74">
        <f t="shared" ref="B645:K645" si="493">B640</f>
        <v>1390.9630468750001</v>
      </c>
      <c r="C645" s="74">
        <f t="shared" si="493"/>
        <v>1991.08</v>
      </c>
      <c r="D645" s="73">
        <f t="shared" si="493"/>
        <v>0</v>
      </c>
      <c r="E645" s="74">
        <f t="shared" si="493"/>
        <v>0</v>
      </c>
      <c r="F645" s="74">
        <f t="shared" si="493"/>
        <v>7133.6900000000005</v>
      </c>
      <c r="G645" s="73">
        <f t="shared" si="493"/>
        <v>0</v>
      </c>
      <c r="H645" s="74">
        <f t="shared" si="493"/>
        <v>145.90309082031251</v>
      </c>
      <c r="I645" s="74">
        <f t="shared" si="493"/>
        <v>459.26879394531238</v>
      </c>
      <c r="J645" s="74">
        <f t="shared" si="493"/>
        <v>619.89</v>
      </c>
      <c r="K645" s="74">
        <f t="shared" si="493"/>
        <v>56.11417154947916</v>
      </c>
      <c r="L645" s="74">
        <f>L640</f>
        <v>1628.68</v>
      </c>
      <c r="M645" s="49">
        <f>125+10+5</f>
        <v>140</v>
      </c>
      <c r="N645" s="74"/>
      <c r="O645" s="49">
        <f>75-15-5-5-5</f>
        <v>45</v>
      </c>
      <c r="P645" s="154">
        <v>2019</v>
      </c>
      <c r="Q645" s="153">
        <f>FORECAST(P645,$Q$634:$Q$640,$P$634:$P$640)+0.13+0.05</f>
        <v>7.6384200220281269</v>
      </c>
      <c r="R645" s="74"/>
      <c r="S645" s="74"/>
      <c r="W645" s="8"/>
      <c r="X645" s="8"/>
      <c r="Y645" s="8"/>
      <c r="Z645" s="65"/>
      <c r="AA645" s="8"/>
      <c r="AC645" s="8"/>
    </row>
    <row r="646" spans="1:57">
      <c r="A646" s="150" t="s">
        <v>108</v>
      </c>
      <c r="B646" s="49">
        <v>1500</v>
      </c>
      <c r="C646" s="49">
        <v>1810</v>
      </c>
      <c r="D646" s="73"/>
      <c r="E646" s="74"/>
      <c r="F646" s="49">
        <f>8250-750+250+286</f>
        <v>8036</v>
      </c>
      <c r="G646" s="73"/>
      <c r="H646" s="155">
        <v>232.31638719008393</v>
      </c>
      <c r="I646" s="49">
        <v>450</v>
      </c>
      <c r="J646" s="155">
        <v>762.80164626268197</v>
      </c>
      <c r="K646" s="49">
        <v>85</v>
      </c>
      <c r="L646" s="155">
        <v>1990.838677527835</v>
      </c>
      <c r="M646" s="49">
        <v>175</v>
      </c>
      <c r="N646" s="74"/>
      <c r="O646" s="49">
        <v>75</v>
      </c>
      <c r="P646" s="154">
        <v>2020</v>
      </c>
      <c r="Q646" s="153">
        <f>FORECAST(P646,$Q$634:$Q$640,$P$634:$P$640)+0.13+0.05</f>
        <v>7.6319828905122833</v>
      </c>
      <c r="R646" s="74"/>
      <c r="S646" s="74"/>
      <c r="W646" s="8"/>
      <c r="X646" s="8"/>
      <c r="Y646" s="8"/>
      <c r="Z646" s="65"/>
      <c r="AA646" s="8"/>
      <c r="AC646" s="8"/>
    </row>
    <row r="647" spans="1:57">
      <c r="A647" s="150" t="s">
        <v>109</v>
      </c>
      <c r="B647" s="49">
        <v>1650</v>
      </c>
      <c r="C647" s="49">
        <v>1535</v>
      </c>
      <c r="D647" s="73"/>
      <c r="E647" s="74"/>
      <c r="F647" s="49">
        <v>8263</v>
      </c>
      <c r="G647" s="73"/>
      <c r="H647" s="155">
        <v>209.57882276471312</v>
      </c>
      <c r="I647" s="49">
        <v>500</v>
      </c>
      <c r="J647" s="155">
        <v>711.19396643451751</v>
      </c>
      <c r="K647" s="49">
        <v>100</v>
      </c>
      <c r="L647" s="155">
        <v>2145.838677527835</v>
      </c>
      <c r="M647" s="49">
        <v>175</v>
      </c>
      <c r="N647" s="74"/>
      <c r="O647" s="49">
        <v>100</v>
      </c>
      <c r="P647" s="154">
        <v>2021</v>
      </c>
      <c r="Q647" s="153">
        <f>FORECAST(P647,$Q$634:$Q$640,$P$634:$P$640)+0.13+0.05</f>
        <v>7.6255457589964397</v>
      </c>
      <c r="R647" s="74"/>
      <c r="S647" s="74"/>
      <c r="W647" s="8"/>
      <c r="X647" s="8"/>
      <c r="Y647" s="8"/>
      <c r="Z647" s="65"/>
      <c r="AA647" s="8"/>
      <c r="AC647" s="8"/>
    </row>
    <row r="648" spans="1:57">
      <c r="A648" s="150" t="s">
        <v>110</v>
      </c>
      <c r="B648" s="49">
        <v>1250</v>
      </c>
      <c r="C648" s="49">
        <v>2100</v>
      </c>
      <c r="D648" s="73"/>
      <c r="E648" s="74"/>
      <c r="F648" s="49">
        <v>8450</v>
      </c>
      <c r="G648" s="73"/>
      <c r="H648" s="155">
        <v>250</v>
      </c>
      <c r="I648" s="49">
        <v>500</v>
      </c>
      <c r="J648" s="155">
        <v>750</v>
      </c>
      <c r="K648" s="49">
        <v>125</v>
      </c>
      <c r="L648" s="155">
        <v>2250</v>
      </c>
      <c r="M648" s="49">
        <v>200</v>
      </c>
      <c r="N648" s="74"/>
      <c r="O648" s="49">
        <v>125</v>
      </c>
      <c r="P648" s="74"/>
      <c r="Q648" s="74"/>
      <c r="R648" s="74"/>
      <c r="S648" s="74"/>
      <c r="W648" s="8"/>
      <c r="X648" s="8"/>
      <c r="Y648" s="8"/>
      <c r="Z648" s="65"/>
      <c r="AA648" s="8"/>
      <c r="AC648" s="8"/>
    </row>
    <row r="649" spans="1:57">
      <c r="A649" s="30"/>
      <c r="B649" s="2">
        <f>(B645-B640)/6</f>
        <v>0</v>
      </c>
      <c r="C649" s="2">
        <f>(C645-C640)/6</f>
        <v>0</v>
      </c>
      <c r="D649" s="73"/>
      <c r="E649" s="74"/>
      <c r="F649" s="2">
        <f>(F645-F640)/6</f>
        <v>0</v>
      </c>
      <c r="G649" s="73"/>
      <c r="H649" s="2">
        <f t="shared" ref="H649:O649" si="494">(H645-H640)/6</f>
        <v>0</v>
      </c>
      <c r="I649" s="2">
        <f t="shared" si="494"/>
        <v>0</v>
      </c>
      <c r="J649" s="2">
        <f t="shared" si="494"/>
        <v>0</v>
      </c>
      <c r="K649" s="2">
        <f t="shared" si="494"/>
        <v>0</v>
      </c>
      <c r="L649" s="2">
        <f t="shared" si="494"/>
        <v>0</v>
      </c>
      <c r="M649" s="2">
        <f t="shared" si="494"/>
        <v>-2.3368627450980362</v>
      </c>
      <c r="N649" s="74"/>
      <c r="O649" s="2">
        <f t="shared" si="494"/>
        <v>1.7683333333333333</v>
      </c>
      <c r="P649" s="74"/>
      <c r="Q649" s="74"/>
      <c r="R649" s="74"/>
      <c r="S649" s="74"/>
      <c r="W649" s="8"/>
      <c r="X649" s="8"/>
      <c r="Y649" s="8"/>
      <c r="Z649" s="65"/>
      <c r="AA649" s="8"/>
      <c r="AC649" s="8"/>
    </row>
    <row r="650" spans="1:57">
      <c r="A650" s="30"/>
      <c r="C650" s="74"/>
      <c r="D650" s="73"/>
      <c r="E650" s="74"/>
      <c r="F650" s="74"/>
      <c r="G650" s="73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W650" s="8"/>
      <c r="X650" s="8"/>
      <c r="Y650" s="8"/>
      <c r="Z650" s="65"/>
      <c r="AA650" s="8"/>
      <c r="AC650" s="8"/>
    </row>
    <row r="651" spans="1:57">
      <c r="B651" s="8">
        <f>B271-B270</f>
        <v>-14.372462414630832</v>
      </c>
      <c r="C651" s="8">
        <f t="shared" ref="C651:X651" si="495">C271-C270</f>
        <v>-33.168874346397928</v>
      </c>
      <c r="D651" s="8">
        <f t="shared" si="495"/>
        <v>0</v>
      </c>
      <c r="E651" s="8">
        <f t="shared" si="495"/>
        <v>0</v>
      </c>
      <c r="F651" s="8">
        <f t="shared" si="495"/>
        <v>-145.71854093066179</v>
      </c>
      <c r="G651" s="8">
        <f t="shared" si="495"/>
        <v>0</v>
      </c>
      <c r="H651" s="8">
        <f t="shared" si="495"/>
        <v>0.71000000000000085</v>
      </c>
      <c r="I651" s="8">
        <f t="shared" si="495"/>
        <v>-17.224838613153167</v>
      </c>
      <c r="J651" s="8">
        <f t="shared" si="495"/>
        <v>-23.096190545905682</v>
      </c>
      <c r="K651" s="8">
        <f t="shared" si="495"/>
        <v>-2.1930000000000005</v>
      </c>
      <c r="L651" s="8">
        <f t="shared" si="495"/>
        <v>-10.454754782333914</v>
      </c>
      <c r="M651" s="8">
        <f t="shared" si="495"/>
        <v>-11.777619460900006</v>
      </c>
      <c r="N651" s="8">
        <f t="shared" si="495"/>
        <v>0</v>
      </c>
      <c r="O651" s="8">
        <f t="shared" si="495"/>
        <v>-9.2880000000000003</v>
      </c>
      <c r="P651" s="8">
        <f t="shared" si="495"/>
        <v>-266.58428109398324</v>
      </c>
      <c r="Q651" s="8">
        <f t="shared" si="495"/>
        <v>-0.13322036453602148</v>
      </c>
      <c r="R651" s="8">
        <f t="shared" si="495"/>
        <v>0</v>
      </c>
      <c r="S651" s="8">
        <f t="shared" si="495"/>
        <v>-32.524000000000015</v>
      </c>
      <c r="T651" s="8">
        <f t="shared" si="495"/>
        <v>-12.783566188962332</v>
      </c>
      <c r="U651" s="8">
        <f t="shared" si="495"/>
        <v>-7.1595917730928704</v>
      </c>
      <c r="V651" s="8">
        <f t="shared" si="495"/>
        <v>-0.60000000000000142</v>
      </c>
      <c r="W651" s="8">
        <f t="shared" si="495"/>
        <v>-6</v>
      </c>
      <c r="X651" s="8">
        <f t="shared" si="495"/>
        <v>-19.943157962055196</v>
      </c>
      <c r="Z651" s="65"/>
    </row>
    <row r="652" spans="1:57">
      <c r="A652" s="30">
        <v>44197</v>
      </c>
      <c r="B652" s="49">
        <v>76.410599334671588</v>
      </c>
      <c r="C652" s="156">
        <v>135.26802004946731</v>
      </c>
      <c r="D652" s="92">
        <v>0</v>
      </c>
      <c r="E652" s="38">
        <v>0</v>
      </c>
      <c r="F652" s="156">
        <v>596.70587588858052</v>
      </c>
      <c r="G652" s="92">
        <v>1.7338307668480508</v>
      </c>
      <c r="H652" s="49">
        <v>9.0113451908856383</v>
      </c>
      <c r="I652" s="117">
        <v>26.809958352258857</v>
      </c>
      <c r="J652" s="117">
        <v>54.26403464018415</v>
      </c>
      <c r="K652" s="49">
        <v>2.2892610264687798</v>
      </c>
      <c r="L652" s="49">
        <v>86.323838155912256</v>
      </c>
      <c r="M652" s="49">
        <v>17.193527240734014</v>
      </c>
      <c r="N652" s="38">
        <v>0</v>
      </c>
      <c r="O652" s="49">
        <v>4.6010354090813435</v>
      </c>
      <c r="P652" s="48">
        <v>1010.6113260550926</v>
      </c>
      <c r="Q652" s="36">
        <v>7.6561464095082776</v>
      </c>
      <c r="R652" s="49">
        <v>2476</v>
      </c>
      <c r="S652" s="122">
        <v>132</v>
      </c>
      <c r="T652" s="122">
        <v>54.175071281162666</v>
      </c>
      <c r="U652" s="122">
        <v>65.351304763087086</v>
      </c>
      <c r="V652" s="122">
        <v>54.4</v>
      </c>
      <c r="W652" s="122">
        <v>5.3999999999999986</v>
      </c>
      <c r="X652" s="117">
        <v>119.52637604424976</v>
      </c>
      <c r="Z652" s="65"/>
      <c r="AA652" s="157"/>
      <c r="AC652" s="157"/>
      <c r="AD652" s="157"/>
      <c r="AE652" s="157"/>
      <c r="AF652" s="157"/>
      <c r="AG652" s="157"/>
      <c r="AH652" s="157"/>
      <c r="AI652" s="157"/>
      <c r="AJ652" s="157"/>
      <c r="AK652" s="157"/>
      <c r="AL652" s="157"/>
      <c r="AM652" s="157"/>
    </row>
    <row r="653" spans="1:57">
      <c r="B653" s="8">
        <f>B270-B652</f>
        <v>175.33365522825829</v>
      </c>
      <c r="C653" s="8">
        <f t="shared" ref="C653:X653" si="496">C270-C652</f>
        <v>-22.60545035085299</v>
      </c>
      <c r="D653" s="8">
        <f t="shared" si="496"/>
        <v>0</v>
      </c>
      <c r="E653" s="8">
        <f t="shared" si="496"/>
        <v>0</v>
      </c>
      <c r="F653" s="8">
        <f t="shared" si="496"/>
        <v>-131.78576961811689</v>
      </c>
      <c r="G653" s="8">
        <f t="shared" si="496"/>
        <v>-1.7338307668480508</v>
      </c>
      <c r="H653" s="8">
        <f t="shared" si="496"/>
        <v>24.523654809114358</v>
      </c>
      <c r="I653" s="8">
        <f t="shared" si="496"/>
        <v>8.0665016382988632</v>
      </c>
      <c r="J653" s="8">
        <f t="shared" si="496"/>
        <v>-7.7525407895231595</v>
      </c>
      <c r="K653" s="8">
        <f t="shared" si="496"/>
        <v>3.2967389735312205</v>
      </c>
      <c r="L653" s="8">
        <f t="shared" si="496"/>
        <v>-28.405441435155481</v>
      </c>
      <c r="M653" s="8">
        <f t="shared" si="496"/>
        <v>46.333472759265987</v>
      </c>
      <c r="N653" s="8">
        <f t="shared" si="496"/>
        <v>0</v>
      </c>
      <c r="O653" s="8">
        <f t="shared" si="496"/>
        <v>15.701964590918656</v>
      </c>
      <c r="P653" s="8">
        <f t="shared" si="496"/>
        <v>80.972955038890632</v>
      </c>
      <c r="Q653" s="8">
        <f t="shared" si="496"/>
        <v>9.6913245689977501E-2</v>
      </c>
      <c r="R653" s="8">
        <f t="shared" si="496"/>
        <v>-82</v>
      </c>
      <c r="S653" s="8">
        <f t="shared" si="496"/>
        <v>8.7940000000000111</v>
      </c>
      <c r="T653" s="8">
        <f t="shared" si="496"/>
        <v>2.6321302588206876</v>
      </c>
      <c r="U653" s="8">
        <f t="shared" si="496"/>
        <v>3.1751346634618187</v>
      </c>
      <c r="V653" s="8">
        <f t="shared" si="496"/>
        <v>0</v>
      </c>
      <c r="W653" s="8">
        <f t="shared" si="496"/>
        <v>0</v>
      </c>
      <c r="X653" s="8">
        <f t="shared" si="496"/>
        <v>5.8072649222824992</v>
      </c>
      <c r="Z653" s="65"/>
      <c r="AA653" s="158"/>
      <c r="AC653" s="158"/>
      <c r="AD653" s="158"/>
      <c r="AE653" s="158"/>
      <c r="AF653" s="158"/>
      <c r="AG653" s="158"/>
      <c r="AH653" s="158"/>
      <c r="AI653" s="158"/>
      <c r="AJ653" s="158"/>
      <c r="AK653" s="158"/>
      <c r="AL653" s="158"/>
      <c r="AM653" s="158"/>
    </row>
    <row r="654" spans="1:57">
      <c r="A654" s="8" t="s">
        <v>111</v>
      </c>
      <c r="D654" s="3"/>
      <c r="G654" s="3"/>
      <c r="T654" s="8"/>
      <c r="U654" s="159"/>
      <c r="V654" s="69"/>
      <c r="Z654" s="65"/>
      <c r="AA654" s="160"/>
      <c r="AC654" s="160"/>
    </row>
    <row r="655" spans="1:57" hidden="1">
      <c r="A655" s="161">
        <v>42856</v>
      </c>
      <c r="B655" s="73">
        <f t="shared" ref="B655:C670" si="497">AVERAGE(B214-B213,B202-B201,B190-B189,B178-B177,B166-B165)</f>
        <v>-7.8439999999999994</v>
      </c>
      <c r="C655" s="73">
        <f t="shared" si="497"/>
        <v>8.5879999999999992</v>
      </c>
      <c r="D655" s="73"/>
      <c r="E655" s="73"/>
      <c r="F655" s="73">
        <f t="shared" ref="F655:M670" si="498">AVERAGE(F214-F213,F202-F201,F190-F189,F178-F177,F166-F165)</f>
        <v>52.685999999999993</v>
      </c>
      <c r="G655" s="73">
        <f t="shared" si="498"/>
        <v>1.1679999999999999</v>
      </c>
      <c r="H655" s="73">
        <f t="shared" si="498"/>
        <v>2.6520000000000001</v>
      </c>
      <c r="I655" s="73">
        <f t="shared" si="498"/>
        <v>5.7919999999999998</v>
      </c>
      <c r="J655" s="73">
        <f t="shared" si="498"/>
        <v>-1.2259999999999991</v>
      </c>
      <c r="K655" s="73">
        <f t="shared" si="498"/>
        <v>1.252</v>
      </c>
      <c r="L655" s="73">
        <f t="shared" si="498"/>
        <v>3.0120000000000005</v>
      </c>
      <c r="M655" s="73">
        <f t="shared" si="498"/>
        <v>4.8</v>
      </c>
      <c r="N655" s="73"/>
      <c r="O655" s="73">
        <f t="shared" ref="O655:O674" si="499">AVERAGE(O214-O213,O202-O201,O190-O189,O178-O177,O166-O165)</f>
        <v>-0.84799999999999986</v>
      </c>
      <c r="P655" s="8"/>
      <c r="Q655" s="8"/>
      <c r="S655" s="74">
        <f t="shared" ref="S655:S666" si="500">AVERAGE(S214-S213,S202-S201,S190-S189,S178-S177,S164-S163)</f>
        <v>11.273999999999997</v>
      </c>
      <c r="T655" s="8">
        <f t="shared" ref="T655:T718" si="501">S225+S655</f>
        <v>138.274</v>
      </c>
      <c r="U655" s="8">
        <f t="shared" ref="U655:U718" si="502">T655-S226</f>
        <v>2.2740000000000009</v>
      </c>
      <c r="Z655" s="65" t="e">
        <f>V655/(X656/31)</f>
        <v>#DIV/0!</v>
      </c>
      <c r="AA655" s="96"/>
      <c r="AC655" s="96"/>
      <c r="AD655" s="96"/>
      <c r="AE655" s="96"/>
      <c r="AF655" s="96"/>
      <c r="AG655" s="96"/>
      <c r="AH655" s="96"/>
      <c r="AI655" s="96"/>
      <c r="AJ655" s="96"/>
      <c r="AK655" s="58"/>
      <c r="AL655" s="58"/>
      <c r="AM655" s="58"/>
    </row>
    <row r="656" spans="1:57" hidden="1">
      <c r="A656" s="161">
        <v>42887</v>
      </c>
      <c r="B656" s="73">
        <f t="shared" si="497"/>
        <v>8.7319999999999993</v>
      </c>
      <c r="C656" s="73">
        <f t="shared" si="497"/>
        <v>-1.147999999999999</v>
      </c>
      <c r="D656" s="73"/>
      <c r="E656" s="73"/>
      <c r="F656" s="73">
        <f t="shared" si="498"/>
        <v>23.904000000000018</v>
      </c>
      <c r="G656" s="73">
        <f t="shared" si="498"/>
        <v>-0.36799999999999999</v>
      </c>
      <c r="H656" s="73">
        <f t="shared" si="498"/>
        <v>-1.0339999999999996</v>
      </c>
      <c r="I656" s="73">
        <f t="shared" si="498"/>
        <v>-6.4879999999999995</v>
      </c>
      <c r="J656" s="73">
        <f t="shared" si="498"/>
        <v>-4.97</v>
      </c>
      <c r="K656" s="73">
        <f t="shared" si="498"/>
        <v>0.49400000000000038</v>
      </c>
      <c r="L656" s="73">
        <f t="shared" si="498"/>
        <v>2.653999999999999</v>
      </c>
      <c r="M656" s="73">
        <f t="shared" si="498"/>
        <v>-2.6700000000000004</v>
      </c>
      <c r="N656" s="73"/>
      <c r="O656" s="73">
        <f t="shared" si="499"/>
        <v>0.34199999999999997</v>
      </c>
      <c r="R656" s="8"/>
      <c r="S656" s="74">
        <f t="shared" si="500"/>
        <v>2.1373999999999995</v>
      </c>
      <c r="T656" s="8">
        <f t="shared" si="501"/>
        <v>138.13740000000001</v>
      </c>
      <c r="U656" s="8">
        <f t="shared" si="502"/>
        <v>-1.8625999999999863</v>
      </c>
      <c r="V656" s="9"/>
      <c r="W656" s="30"/>
      <c r="X656" s="30"/>
      <c r="Y656" s="30"/>
      <c r="Z656" s="30"/>
      <c r="AA656" s="66"/>
      <c r="AC656" s="102"/>
      <c r="AD656" s="66"/>
      <c r="AE656" s="102"/>
      <c r="AF656" s="102"/>
      <c r="AG656" s="102"/>
      <c r="AH656" s="102"/>
      <c r="AI656" s="102"/>
      <c r="AJ656" s="102"/>
      <c r="AK656" s="102"/>
      <c r="AL656" s="102"/>
      <c r="AM656" s="102"/>
    </row>
    <row r="657" spans="1:39" hidden="1">
      <c r="A657" s="161">
        <v>42917</v>
      </c>
      <c r="B657" s="73">
        <f t="shared" si="497"/>
        <v>7.828000000000003</v>
      </c>
      <c r="C657" s="73">
        <f t="shared" si="497"/>
        <v>15.045999999999998</v>
      </c>
      <c r="D657" s="73"/>
      <c r="E657" s="73"/>
      <c r="F657" s="73">
        <f t="shared" si="498"/>
        <v>-14.41400000000001</v>
      </c>
      <c r="G657" s="73">
        <f t="shared" si="498"/>
        <v>0.2</v>
      </c>
      <c r="H657" s="73">
        <f t="shared" si="498"/>
        <v>1.8039999999999998</v>
      </c>
      <c r="I657" s="73">
        <f t="shared" si="498"/>
        <v>1.1320000000000001</v>
      </c>
      <c r="J657" s="73">
        <f t="shared" si="498"/>
        <v>-1.8440000000000005</v>
      </c>
      <c r="K657" s="73">
        <f t="shared" si="498"/>
        <v>-3.214</v>
      </c>
      <c r="L657" s="73">
        <f t="shared" si="498"/>
        <v>6.9840000000000035</v>
      </c>
      <c r="M657" s="73">
        <f t="shared" si="498"/>
        <v>-3.53</v>
      </c>
      <c r="N657" s="73"/>
      <c r="O657" s="73">
        <f t="shared" si="499"/>
        <v>5.548</v>
      </c>
      <c r="R657" s="8"/>
      <c r="S657" s="74">
        <f t="shared" si="500"/>
        <v>7.9368000000000025</v>
      </c>
      <c r="T657" s="8">
        <f t="shared" si="501"/>
        <v>147.93680000000001</v>
      </c>
      <c r="U657" s="8">
        <f t="shared" si="502"/>
        <v>-2.0631999999999948</v>
      </c>
      <c r="V657" s="9"/>
      <c r="W657" s="30"/>
      <c r="X657" s="30"/>
      <c r="Y657" s="30"/>
      <c r="Z657" s="30"/>
      <c r="AA657" s="66"/>
      <c r="AC657" s="66"/>
      <c r="AD657" s="66"/>
      <c r="AE657" s="66"/>
      <c r="AF657" s="66"/>
      <c r="AG657" s="66"/>
      <c r="AH657" s="66"/>
      <c r="AI657" s="66"/>
      <c r="AJ657" s="66"/>
      <c r="AK657" s="66"/>
      <c r="AL657" s="66"/>
      <c r="AM657" s="66"/>
    </row>
    <row r="658" spans="1:39" hidden="1">
      <c r="A658" s="161">
        <v>42948</v>
      </c>
      <c r="B658" s="73">
        <f t="shared" si="497"/>
        <v>-0.17800000000000296</v>
      </c>
      <c r="C658" s="73">
        <f t="shared" si="497"/>
        <v>0.38000000000000111</v>
      </c>
      <c r="D658" s="73"/>
      <c r="E658" s="73"/>
      <c r="F658" s="73">
        <f t="shared" si="498"/>
        <v>25.443999999999996</v>
      </c>
      <c r="G658" s="73">
        <f t="shared" si="498"/>
        <v>7.4380000000000006</v>
      </c>
      <c r="H658" s="73">
        <f t="shared" si="498"/>
        <v>0.79999999999999927</v>
      </c>
      <c r="I658" s="73">
        <f t="shared" si="498"/>
        <v>0.16000000000000014</v>
      </c>
      <c r="J658" s="73">
        <f t="shared" si="498"/>
        <v>1.2120000000000004</v>
      </c>
      <c r="K658" s="73">
        <f t="shared" si="498"/>
        <v>-0.41</v>
      </c>
      <c r="L658" s="73">
        <f t="shared" si="498"/>
        <v>-1.5360000000000014</v>
      </c>
      <c r="M658" s="73">
        <f t="shared" si="498"/>
        <v>2.6</v>
      </c>
      <c r="N658" s="73"/>
      <c r="O658" s="73">
        <f t="shared" si="499"/>
        <v>-3.2640000000000002</v>
      </c>
      <c r="R658" s="8"/>
      <c r="S658" s="74">
        <f t="shared" si="500"/>
        <v>-0.20060000000000286</v>
      </c>
      <c r="T658" s="8">
        <f t="shared" si="501"/>
        <v>149.79939999999999</v>
      </c>
      <c r="U658" s="8">
        <f t="shared" si="502"/>
        <v>0.79939999999999145</v>
      </c>
      <c r="V658" s="9"/>
      <c r="W658" s="30"/>
      <c r="X658" s="30"/>
      <c r="Y658" s="30"/>
      <c r="Z658" s="30"/>
      <c r="AA658" s="66"/>
      <c r="AC658" s="66"/>
      <c r="AD658" s="66"/>
      <c r="AE658" s="66"/>
      <c r="AF658" s="66"/>
      <c r="AG658" s="66"/>
      <c r="AH658" s="66"/>
      <c r="AI658" s="66"/>
      <c r="AJ658" s="66"/>
      <c r="AK658" s="66"/>
      <c r="AL658" s="66"/>
      <c r="AM658" s="66"/>
    </row>
    <row r="659" spans="1:39" hidden="1">
      <c r="A659" s="161">
        <v>42979</v>
      </c>
      <c r="B659" s="73">
        <f t="shared" si="497"/>
        <v>-8.8659999999999997</v>
      </c>
      <c r="C659" s="73">
        <f t="shared" si="497"/>
        <v>-9.3159999999999989</v>
      </c>
      <c r="D659" s="73"/>
      <c r="E659" s="73"/>
      <c r="F659" s="73">
        <f t="shared" si="498"/>
        <v>-44.879999999999995</v>
      </c>
      <c r="G659" s="73">
        <f t="shared" si="498"/>
        <v>-6.2380000000000004</v>
      </c>
      <c r="H659" s="73">
        <f t="shared" si="498"/>
        <v>-1.3379999999999996</v>
      </c>
      <c r="I659" s="73">
        <f t="shared" si="498"/>
        <v>1.6000000000000008</v>
      </c>
      <c r="J659" s="73">
        <f t="shared" si="498"/>
        <v>-0.38000000000000111</v>
      </c>
      <c r="K659" s="73">
        <f t="shared" si="498"/>
        <v>1.498</v>
      </c>
      <c r="L659" s="73">
        <f t="shared" si="498"/>
        <v>-2.2900000000000005</v>
      </c>
      <c r="M659" s="73">
        <f t="shared" si="498"/>
        <v>-1.6</v>
      </c>
      <c r="N659" s="73"/>
      <c r="O659" s="73">
        <f t="shared" si="499"/>
        <v>-0.73599999999999999</v>
      </c>
      <c r="R659" s="8"/>
      <c r="S659" s="74">
        <f t="shared" si="500"/>
        <v>-8.1222000000000012</v>
      </c>
      <c r="T659" s="8">
        <f t="shared" si="501"/>
        <v>140.87780000000001</v>
      </c>
      <c r="U659" s="8">
        <f t="shared" si="502"/>
        <v>-6.1221999999999923</v>
      </c>
      <c r="V659" s="9"/>
      <c r="W659" s="30"/>
      <c r="X659" s="30"/>
      <c r="Y659" s="30"/>
      <c r="Z659" s="30"/>
      <c r="AA659" s="96"/>
      <c r="AC659" s="96"/>
      <c r="AD659" s="66"/>
      <c r="AE659" s="66"/>
      <c r="AF659" s="66"/>
      <c r="AG659" s="66"/>
      <c r="AH659" s="66"/>
      <c r="AI659" s="66"/>
      <c r="AJ659" s="66"/>
      <c r="AK659" s="66"/>
      <c r="AL659" s="66"/>
      <c r="AM659" s="66"/>
    </row>
    <row r="660" spans="1:39" hidden="1">
      <c r="A660" s="162">
        <v>43009</v>
      </c>
      <c r="B660" s="85">
        <f t="shared" si="497"/>
        <v>1.3840000000000032</v>
      </c>
      <c r="C660" s="85">
        <f t="shared" si="497"/>
        <v>5.9919999999999991</v>
      </c>
      <c r="D660" s="85"/>
      <c r="E660" s="85"/>
      <c r="F660" s="85">
        <f t="shared" si="498"/>
        <v>20.944000000000006</v>
      </c>
      <c r="G660" s="85">
        <f t="shared" si="498"/>
        <v>-1.4</v>
      </c>
      <c r="H660" s="85">
        <f t="shared" si="498"/>
        <v>-3.3820000000000001</v>
      </c>
      <c r="I660" s="85">
        <f t="shared" si="498"/>
        <v>-8.968</v>
      </c>
      <c r="J660" s="85">
        <f t="shared" si="498"/>
        <v>1.588000000000001</v>
      </c>
      <c r="K660" s="85">
        <f t="shared" si="498"/>
        <v>-2.5219999999999998</v>
      </c>
      <c r="L660" s="85">
        <f t="shared" si="498"/>
        <v>1.0860000000000014</v>
      </c>
      <c r="M660" s="85">
        <f t="shared" si="498"/>
        <v>0.40399999999999991</v>
      </c>
      <c r="N660" s="85"/>
      <c r="O660" s="85">
        <f t="shared" si="499"/>
        <v>-1.3939999999999999</v>
      </c>
      <c r="P660" s="148"/>
      <c r="Q660" s="148"/>
      <c r="R660" s="163"/>
      <c r="S660" s="90">
        <f t="shared" si="500"/>
        <v>5.4914000000000014</v>
      </c>
      <c r="T660" s="163">
        <f t="shared" si="501"/>
        <v>152.4914</v>
      </c>
      <c r="U660" s="163">
        <f t="shared" si="502"/>
        <v>4.4913999999999987</v>
      </c>
      <c r="V660" s="9"/>
      <c r="W660" s="30"/>
      <c r="X660" s="30"/>
      <c r="Y660" s="30"/>
      <c r="Z660" s="30"/>
      <c r="AA660" s="96"/>
      <c r="AC660" s="96"/>
      <c r="AD660" s="66"/>
      <c r="AE660" s="66"/>
      <c r="AF660" s="66"/>
      <c r="AG660" s="66"/>
      <c r="AH660" s="66"/>
      <c r="AI660" s="66"/>
      <c r="AJ660" s="66"/>
      <c r="AK660" s="66"/>
      <c r="AL660" s="66"/>
      <c r="AM660" s="66"/>
    </row>
    <row r="661" spans="1:39" hidden="1">
      <c r="A661" s="161">
        <v>43040</v>
      </c>
      <c r="B661" s="73">
        <f t="shared" si="497"/>
        <v>-10.076000000000002</v>
      </c>
      <c r="C661" s="73">
        <f t="shared" si="497"/>
        <v>-2.9520000000000008</v>
      </c>
      <c r="D661" s="73"/>
      <c r="E661" s="73"/>
      <c r="F661" s="73">
        <f t="shared" si="498"/>
        <v>7.4360000000000017</v>
      </c>
      <c r="G661" s="73">
        <f t="shared" si="498"/>
        <v>-0.2</v>
      </c>
      <c r="H661" s="73">
        <f t="shared" si="498"/>
        <v>-0.70999999999999974</v>
      </c>
      <c r="I661" s="73">
        <f t="shared" si="498"/>
        <v>-14.790000000000001</v>
      </c>
      <c r="J661" s="73">
        <f t="shared" si="498"/>
        <v>-6.0240000000000009</v>
      </c>
      <c r="K661" s="73">
        <f t="shared" si="498"/>
        <v>0.33000000000000007</v>
      </c>
      <c r="L661" s="73">
        <f t="shared" si="498"/>
        <v>-17.53</v>
      </c>
      <c r="M661" s="73">
        <f t="shared" si="498"/>
        <v>-1.8479999999999996</v>
      </c>
      <c r="N661" s="73"/>
      <c r="O661" s="73">
        <f t="shared" si="499"/>
        <v>0.39399999999999996</v>
      </c>
      <c r="R661" s="8"/>
      <c r="S661" s="74">
        <f t="shared" si="500"/>
        <v>-6.528999999999999</v>
      </c>
      <c r="T661" s="8">
        <f t="shared" si="501"/>
        <v>141.471</v>
      </c>
      <c r="U661" s="8">
        <f t="shared" si="502"/>
        <v>-6.5289999999999964</v>
      </c>
      <c r="V661" s="9"/>
      <c r="W661" s="30"/>
      <c r="X661" s="30"/>
      <c r="Y661" s="30"/>
      <c r="Z661" s="30"/>
      <c r="AA661" s="96"/>
      <c r="AC661" s="96"/>
      <c r="AD661" s="66"/>
      <c r="AE661" s="66"/>
      <c r="AF661" s="66"/>
      <c r="AG661" s="66"/>
      <c r="AH661" s="66"/>
      <c r="AI661" s="66"/>
      <c r="AJ661" s="66"/>
      <c r="AK661" s="66"/>
      <c r="AL661" s="66"/>
      <c r="AM661" s="66"/>
    </row>
    <row r="662" spans="1:39" hidden="1">
      <c r="A662" s="161">
        <v>43070</v>
      </c>
      <c r="B662" s="73">
        <f t="shared" si="497"/>
        <v>-9.73</v>
      </c>
      <c r="C662" s="73">
        <f t="shared" si="497"/>
        <v>5.6059999999999999</v>
      </c>
      <c r="D662" s="73"/>
      <c r="E662" s="73"/>
      <c r="F662" s="73">
        <f t="shared" si="498"/>
        <v>24.365999999999985</v>
      </c>
      <c r="G662" s="73">
        <f t="shared" si="498"/>
        <v>-0.4</v>
      </c>
      <c r="H662" s="73">
        <f t="shared" si="498"/>
        <v>-2.0400000000000005</v>
      </c>
      <c r="I662" s="73">
        <f t="shared" si="498"/>
        <v>-1.3840000000000003</v>
      </c>
      <c r="J662" s="73">
        <f t="shared" si="498"/>
        <v>13.607999999999999</v>
      </c>
      <c r="K662" s="73">
        <f t="shared" si="498"/>
        <v>0.52199999999999991</v>
      </c>
      <c r="L662" s="73">
        <f t="shared" si="498"/>
        <v>3.596000000000001</v>
      </c>
      <c r="M662" s="73">
        <f t="shared" si="498"/>
        <v>3.2439999999999998</v>
      </c>
      <c r="N662" s="73"/>
      <c r="O662" s="73">
        <f t="shared" si="499"/>
        <v>0.8</v>
      </c>
      <c r="R662" s="8"/>
      <c r="S662" s="74">
        <f t="shared" si="500"/>
        <v>3.6377999999999986</v>
      </c>
      <c r="T662" s="8">
        <f t="shared" si="501"/>
        <v>151.6378</v>
      </c>
      <c r="U662" s="8">
        <f t="shared" si="502"/>
        <v>3.6377999999999986</v>
      </c>
      <c r="V662" s="9"/>
      <c r="W662" s="30"/>
      <c r="X662" s="30"/>
      <c r="Y662" s="30"/>
      <c r="Z662" s="30"/>
      <c r="AA662" s="96"/>
      <c r="AC662" s="96"/>
      <c r="AD662" s="66"/>
      <c r="AE662" s="66"/>
      <c r="AF662" s="66"/>
      <c r="AG662" s="66"/>
      <c r="AH662" s="66"/>
      <c r="AI662" s="66"/>
      <c r="AJ662" s="66"/>
      <c r="AK662" s="66"/>
      <c r="AL662" s="66"/>
      <c r="AM662" s="66"/>
    </row>
    <row r="663" spans="1:39" hidden="1">
      <c r="A663" s="161">
        <v>43101</v>
      </c>
      <c r="B663" s="73">
        <f t="shared" si="497"/>
        <v>-18.616000000000003</v>
      </c>
      <c r="C663" s="73">
        <f t="shared" si="497"/>
        <v>-18.143999999999998</v>
      </c>
      <c r="D663" s="73"/>
      <c r="E663" s="73"/>
      <c r="F663" s="73">
        <f t="shared" si="498"/>
        <v>-153.47999999999999</v>
      </c>
      <c r="G663" s="73">
        <f t="shared" si="498"/>
        <v>1.21</v>
      </c>
      <c r="H663" s="73">
        <f t="shared" si="498"/>
        <v>-5.2879999999999994</v>
      </c>
      <c r="I663" s="73">
        <f t="shared" si="498"/>
        <v>0.13400000000000034</v>
      </c>
      <c r="J663" s="73">
        <f t="shared" si="498"/>
        <v>-11.815999999999999</v>
      </c>
      <c r="K663" s="73">
        <f t="shared" si="498"/>
        <v>-1.1440000000000001</v>
      </c>
      <c r="L663" s="73">
        <f t="shared" si="498"/>
        <v>-19.142000000000003</v>
      </c>
      <c r="M663" s="73">
        <f t="shared" si="498"/>
        <v>-7.3860000000000001</v>
      </c>
      <c r="N663" s="73"/>
      <c r="O663" s="73">
        <f t="shared" si="499"/>
        <v>0.24200000000000016</v>
      </c>
      <c r="R663" s="8"/>
      <c r="S663" s="74">
        <f t="shared" si="500"/>
        <v>-36.830799999999996</v>
      </c>
      <c r="T663" s="8">
        <f t="shared" si="501"/>
        <v>111.1692</v>
      </c>
      <c r="U663" s="8">
        <f t="shared" si="502"/>
        <v>-14.830799999999996</v>
      </c>
      <c r="V663" s="9"/>
      <c r="W663" s="30"/>
      <c r="X663" s="30"/>
      <c r="Y663" s="30"/>
      <c r="Z663" s="30"/>
      <c r="AA663" s="96"/>
      <c r="AC663" s="96"/>
      <c r="AD663" s="66"/>
      <c r="AE663" s="66"/>
      <c r="AF663" s="66"/>
      <c r="AG663" s="66"/>
      <c r="AH663" s="66"/>
      <c r="AI663" s="66"/>
      <c r="AJ663" s="66"/>
      <c r="AK663" s="66"/>
      <c r="AL663" s="66"/>
      <c r="AM663" s="66"/>
    </row>
    <row r="664" spans="1:39" hidden="1">
      <c r="A664" s="161">
        <v>43132</v>
      </c>
      <c r="B664" s="73">
        <f t="shared" si="497"/>
        <v>-0.89199999999999879</v>
      </c>
      <c r="C664" s="73">
        <f t="shared" si="497"/>
        <v>-2.972</v>
      </c>
      <c r="D664" s="73"/>
      <c r="E664" s="73"/>
      <c r="F664" s="73">
        <f t="shared" si="498"/>
        <v>3.5600000000000023</v>
      </c>
      <c r="G664" s="73">
        <f t="shared" si="498"/>
        <v>1.39</v>
      </c>
      <c r="H664" s="73">
        <f t="shared" si="498"/>
        <v>1.3320000000000001</v>
      </c>
      <c r="I664" s="73">
        <f t="shared" si="498"/>
        <v>0.65</v>
      </c>
      <c r="J664" s="73">
        <f t="shared" si="498"/>
        <v>5.1579999999999995</v>
      </c>
      <c r="K664" s="73">
        <f t="shared" si="498"/>
        <v>1.718</v>
      </c>
      <c r="L664" s="73">
        <f t="shared" si="498"/>
        <v>11.824000000000002</v>
      </c>
      <c r="M664" s="73">
        <f t="shared" si="498"/>
        <v>6.702</v>
      </c>
      <c r="N664" s="73"/>
      <c r="O664" s="73">
        <f t="shared" si="499"/>
        <v>-0.22800000000000012</v>
      </c>
      <c r="R664" s="8"/>
      <c r="S664" s="74">
        <f t="shared" si="500"/>
        <v>2.1605999999999996</v>
      </c>
      <c r="T664" s="8">
        <f t="shared" si="501"/>
        <v>128.16059999999999</v>
      </c>
      <c r="U664" s="8">
        <f t="shared" si="502"/>
        <v>0.16059999999998809</v>
      </c>
      <c r="V664" s="9"/>
      <c r="W664" s="30"/>
      <c r="X664" s="30"/>
      <c r="Y664" s="30"/>
      <c r="Z664" s="30"/>
      <c r="AA664" s="96"/>
      <c r="AC664" s="96"/>
      <c r="AD664" s="66"/>
      <c r="AE664" s="66"/>
      <c r="AF664" s="66"/>
      <c r="AG664" s="66"/>
      <c r="AH664" s="66"/>
      <c r="AI664" s="66"/>
      <c r="AJ664" s="66"/>
      <c r="AK664" s="66"/>
      <c r="AL664" s="66"/>
      <c r="AM664" s="66"/>
    </row>
    <row r="665" spans="1:39" hidden="1">
      <c r="A665" s="161">
        <v>43160</v>
      </c>
      <c r="B665" s="73">
        <f t="shared" si="497"/>
        <v>27.568000000000001</v>
      </c>
      <c r="C665" s="73">
        <f t="shared" si="497"/>
        <v>11.388000000000002</v>
      </c>
      <c r="D665" s="73"/>
      <c r="E665" s="73"/>
      <c r="F665" s="73">
        <f t="shared" si="498"/>
        <v>75.352000000000004</v>
      </c>
      <c r="G665" s="73">
        <f t="shared" si="498"/>
        <v>-2.222</v>
      </c>
      <c r="H665" s="73">
        <f t="shared" si="498"/>
        <v>2.7719999999999998</v>
      </c>
      <c r="I665" s="73">
        <f t="shared" si="498"/>
        <v>14.581999999999999</v>
      </c>
      <c r="J665" s="73">
        <f t="shared" si="498"/>
        <v>3.3540000000000005</v>
      </c>
      <c r="K665" s="73">
        <f t="shared" si="498"/>
        <v>1.546</v>
      </c>
      <c r="L665" s="73">
        <f t="shared" si="498"/>
        <v>17.067999999999998</v>
      </c>
      <c r="M665" s="73">
        <f t="shared" si="498"/>
        <v>-4.9159999999999995</v>
      </c>
      <c r="N665" s="73"/>
      <c r="O665" s="73">
        <f t="shared" si="499"/>
        <v>0.25199999999999995</v>
      </c>
      <c r="R665" s="8"/>
      <c r="S665" s="74">
        <f t="shared" si="500"/>
        <v>18.166400000000003</v>
      </c>
      <c r="T665" s="8">
        <f t="shared" si="501"/>
        <v>146.16640000000001</v>
      </c>
      <c r="U665" s="8">
        <f t="shared" si="502"/>
        <v>-2.8335999999999899</v>
      </c>
      <c r="V665" s="9"/>
      <c r="W665" s="30"/>
      <c r="X665" s="30"/>
      <c r="Y665" s="30"/>
      <c r="Z665" s="30"/>
      <c r="AA665" s="96"/>
      <c r="AC665" s="96"/>
      <c r="AD665" s="66"/>
      <c r="AE665" s="66"/>
      <c r="AF665" s="66"/>
      <c r="AG665" s="66"/>
      <c r="AH665" s="66"/>
      <c r="AI665" s="66"/>
      <c r="AJ665" s="66"/>
      <c r="AK665" s="66"/>
      <c r="AL665" s="66"/>
      <c r="AM665" s="66"/>
    </row>
    <row r="666" spans="1:39" hidden="1">
      <c r="A666" s="161">
        <v>43191</v>
      </c>
      <c r="B666" s="73">
        <f t="shared" si="497"/>
        <v>12.237999999999996</v>
      </c>
      <c r="C666" s="73">
        <f t="shared" si="497"/>
        <v>2.4480000000000017</v>
      </c>
      <c r="D666" s="73"/>
      <c r="E666" s="73"/>
      <c r="F666" s="73">
        <f t="shared" si="498"/>
        <v>-5.5759999999999987</v>
      </c>
      <c r="G666" s="73">
        <f t="shared" si="498"/>
        <v>-0.17800000000000002</v>
      </c>
      <c r="H666" s="73">
        <f t="shared" si="498"/>
        <v>4.51</v>
      </c>
      <c r="I666" s="73">
        <f t="shared" si="498"/>
        <v>7.5</v>
      </c>
      <c r="J666" s="73">
        <f t="shared" si="498"/>
        <v>5.01</v>
      </c>
      <c r="K666" s="73">
        <f t="shared" si="498"/>
        <v>-0.42000000000000004</v>
      </c>
      <c r="L666" s="73">
        <f t="shared" si="498"/>
        <v>7.4220000000000024</v>
      </c>
      <c r="M666" s="73">
        <f t="shared" si="498"/>
        <v>1.4339999999999999</v>
      </c>
      <c r="N666" s="73"/>
      <c r="O666" s="73">
        <f t="shared" si="499"/>
        <v>0.78599999999999992</v>
      </c>
      <c r="R666" s="8"/>
      <c r="S666" s="74">
        <f t="shared" si="500"/>
        <v>3.0739999999999981</v>
      </c>
      <c r="T666" s="8">
        <f t="shared" si="501"/>
        <v>152.07400000000001</v>
      </c>
      <c r="U666" s="8">
        <f t="shared" si="502"/>
        <v>9.0740000000000123</v>
      </c>
      <c r="V666" s="9"/>
      <c r="W666" s="30"/>
      <c r="X666" s="30"/>
      <c r="Y666" s="30"/>
      <c r="Z666" s="30"/>
      <c r="AA666" s="96"/>
      <c r="AC666" s="96"/>
      <c r="AD666" s="66"/>
      <c r="AE666" s="66"/>
      <c r="AF666" s="66"/>
      <c r="AG666" s="66"/>
      <c r="AH666" s="66"/>
      <c r="AI666" s="66"/>
      <c r="AJ666" s="66"/>
      <c r="AK666" s="66"/>
      <c r="AL666" s="66"/>
      <c r="AM666" s="66"/>
    </row>
    <row r="667" spans="1:39" hidden="1">
      <c r="A667" s="161">
        <v>43221</v>
      </c>
      <c r="B667" s="73">
        <f t="shared" si="497"/>
        <v>-0.27599999999999625</v>
      </c>
      <c r="C667" s="73">
        <f t="shared" si="497"/>
        <v>7.349999999999997</v>
      </c>
      <c r="D667" s="73"/>
      <c r="E667" s="73"/>
      <c r="F667" s="73">
        <f t="shared" si="498"/>
        <v>60.645999999999994</v>
      </c>
      <c r="G667" s="73">
        <f t="shared" si="498"/>
        <v>1.1679999999999999</v>
      </c>
      <c r="H667" s="73">
        <f t="shared" si="498"/>
        <v>1.9020000000000004</v>
      </c>
      <c r="I667" s="73">
        <f t="shared" si="498"/>
        <v>4.0439999999999996</v>
      </c>
      <c r="J667" s="73">
        <f t="shared" si="498"/>
        <v>-2.7679999999999993</v>
      </c>
      <c r="K667" s="73">
        <f t="shared" si="498"/>
        <v>1.6799999999999997</v>
      </c>
      <c r="L667" s="73">
        <f t="shared" si="498"/>
        <v>3.9399999999999977</v>
      </c>
      <c r="M667" s="73">
        <f t="shared" si="498"/>
        <v>3.7659999999999996</v>
      </c>
      <c r="N667" s="73"/>
      <c r="O667" s="73">
        <f t="shared" si="499"/>
        <v>-1.8199999999999998</v>
      </c>
      <c r="R667" s="8"/>
      <c r="S667" s="74">
        <f t="shared" ref="S667:S722" si="503">AVERAGE(S226-S225,S214-S213,S202-S201,S190-S189,S178-S177)</f>
        <v>10.016399999999999</v>
      </c>
      <c r="T667" s="8">
        <f t="shared" si="501"/>
        <v>153.0164</v>
      </c>
      <c r="U667" s="8">
        <f t="shared" si="502"/>
        <v>2.0164000000000044</v>
      </c>
      <c r="V667" s="9"/>
      <c r="W667" s="30"/>
      <c r="X667" s="30"/>
      <c r="Y667" s="30"/>
      <c r="Z667" s="30"/>
      <c r="AA667" s="96"/>
      <c r="AC667" s="96"/>
      <c r="AD667" s="66"/>
      <c r="AE667" s="66"/>
      <c r="AF667" s="66"/>
      <c r="AG667" s="66"/>
      <c r="AH667" s="66"/>
      <c r="AI667" s="66"/>
      <c r="AJ667" s="66"/>
      <c r="AK667" s="66"/>
      <c r="AL667" s="66"/>
      <c r="AM667" s="66"/>
    </row>
    <row r="668" spans="1:39" hidden="1">
      <c r="A668" s="161">
        <v>43252</v>
      </c>
      <c r="B668" s="73">
        <f t="shared" si="497"/>
        <v>9.6099999999999959</v>
      </c>
      <c r="C668" s="73">
        <f t="shared" si="497"/>
        <v>-3.1419999999999986</v>
      </c>
      <c r="D668" s="73"/>
      <c r="E668" s="73"/>
      <c r="F668" s="73">
        <f t="shared" si="498"/>
        <v>36.570000000000029</v>
      </c>
      <c r="G668" s="73">
        <f t="shared" si="498"/>
        <v>-0.36799999999999999</v>
      </c>
      <c r="H668" s="73">
        <f t="shared" si="498"/>
        <v>-0.11999999999999958</v>
      </c>
      <c r="I668" s="73">
        <f t="shared" si="498"/>
        <v>-3.3740000000000001</v>
      </c>
      <c r="J668" s="73">
        <f t="shared" si="498"/>
        <v>-6.1579999999999995</v>
      </c>
      <c r="K668" s="73">
        <f t="shared" si="498"/>
        <v>1.2500000000000004</v>
      </c>
      <c r="L668" s="73">
        <f t="shared" si="498"/>
        <v>4.2219999999999995</v>
      </c>
      <c r="M668" s="73">
        <f t="shared" si="498"/>
        <v>-3.0700000000000003</v>
      </c>
      <c r="N668" s="73"/>
      <c r="O668" s="73">
        <f t="shared" si="499"/>
        <v>-0.17200000000000007</v>
      </c>
      <c r="S668" s="74">
        <f t="shared" si="503"/>
        <v>3.0536000000000003</v>
      </c>
      <c r="T668" s="8">
        <f t="shared" si="501"/>
        <v>154.05359999999999</v>
      </c>
      <c r="U668" s="8">
        <f t="shared" si="502"/>
        <v>-4.9464000000000112</v>
      </c>
      <c r="V668" s="9"/>
      <c r="W668" s="30"/>
      <c r="X668" s="30"/>
      <c r="Y668" s="30"/>
      <c r="Z668" s="30"/>
      <c r="AA668" s="96"/>
      <c r="AC668" s="96"/>
      <c r="AD668" s="66"/>
      <c r="AE668" s="66"/>
      <c r="AF668" s="66"/>
      <c r="AG668" s="66"/>
      <c r="AH668" s="66"/>
      <c r="AI668" s="66"/>
      <c r="AJ668" s="66"/>
      <c r="AK668" s="66"/>
      <c r="AL668" s="66"/>
      <c r="AM668" s="66"/>
    </row>
    <row r="669" spans="1:39" hidden="1">
      <c r="A669" s="161">
        <v>43282</v>
      </c>
      <c r="B669" s="73">
        <f t="shared" si="497"/>
        <v>16.060000000000002</v>
      </c>
      <c r="C669" s="73">
        <f t="shared" si="497"/>
        <v>18.622</v>
      </c>
      <c r="D669" s="73"/>
      <c r="E669" s="73"/>
      <c r="F669" s="73">
        <f t="shared" si="498"/>
        <v>1.4479999999999791</v>
      </c>
      <c r="G669" s="73">
        <f t="shared" si="498"/>
        <v>0.2</v>
      </c>
      <c r="H669" s="73">
        <f t="shared" si="498"/>
        <v>0.96199999999999974</v>
      </c>
      <c r="I669" s="73">
        <f t="shared" si="498"/>
        <v>1.0640000000000007</v>
      </c>
      <c r="J669" s="73">
        <f t="shared" si="498"/>
        <v>-2.3260000000000014</v>
      </c>
      <c r="K669" s="73">
        <f t="shared" si="498"/>
        <v>-3.65</v>
      </c>
      <c r="L669" s="73">
        <f t="shared" si="498"/>
        <v>5.3440000000000056</v>
      </c>
      <c r="M669" s="73">
        <f t="shared" si="498"/>
        <v>-2.3299999999999996</v>
      </c>
      <c r="N669" s="73"/>
      <c r="O669" s="73">
        <f t="shared" si="499"/>
        <v>5.7460000000000004</v>
      </c>
      <c r="S669" s="74">
        <f t="shared" si="503"/>
        <v>8.3314000000000021</v>
      </c>
      <c r="T669" s="8">
        <f t="shared" si="501"/>
        <v>167.3314</v>
      </c>
      <c r="U669" s="8">
        <f t="shared" si="502"/>
        <v>1.3314000000000021</v>
      </c>
      <c r="V669" s="9"/>
      <c r="W669" s="30"/>
      <c r="X669" s="30"/>
      <c r="Y669" s="30"/>
      <c r="Z669" s="30"/>
      <c r="AA669" s="96"/>
      <c r="AC669" s="96"/>
      <c r="AD669" s="66"/>
      <c r="AE669" s="66"/>
      <c r="AF669" s="66"/>
      <c r="AG669" s="66"/>
      <c r="AH669" s="66"/>
      <c r="AI669" s="66"/>
      <c r="AJ669" s="66"/>
      <c r="AK669" s="66"/>
      <c r="AL669" s="66"/>
      <c r="AM669" s="66"/>
    </row>
    <row r="670" spans="1:39" hidden="1">
      <c r="A670" s="161">
        <v>43313</v>
      </c>
      <c r="B670" s="73">
        <f t="shared" si="497"/>
        <v>0.56599999999999684</v>
      </c>
      <c r="C670" s="73">
        <f t="shared" si="497"/>
        <v>1.9199999999999988</v>
      </c>
      <c r="D670" s="73"/>
      <c r="E670" s="73"/>
      <c r="F670" s="73">
        <f t="shared" si="498"/>
        <v>18.24799999999999</v>
      </c>
      <c r="G670" s="73">
        <f t="shared" si="498"/>
        <v>7.4380000000000006</v>
      </c>
      <c r="H670" s="73">
        <f t="shared" si="498"/>
        <v>0.82599999999999907</v>
      </c>
      <c r="I670" s="73">
        <f t="shared" si="498"/>
        <v>-2.1399999999999997</v>
      </c>
      <c r="J670" s="73">
        <f t="shared" si="498"/>
        <v>0.98000000000000109</v>
      </c>
      <c r="K670" s="73">
        <f t="shared" si="498"/>
        <v>-0.84000000000000008</v>
      </c>
      <c r="L670" s="73">
        <f t="shared" si="498"/>
        <v>-2.5100000000000025</v>
      </c>
      <c r="M670" s="73">
        <f t="shared" si="498"/>
        <v>2.0179999999999998</v>
      </c>
      <c r="N670" s="73"/>
      <c r="O670" s="73">
        <f t="shared" si="499"/>
        <v>-3.2600000000000002</v>
      </c>
      <c r="S670" s="74">
        <f t="shared" si="503"/>
        <v>1.3185999999999978</v>
      </c>
      <c r="T670" s="8">
        <f t="shared" si="501"/>
        <v>167.3186</v>
      </c>
      <c r="U670" s="8">
        <f t="shared" si="502"/>
        <v>-4.6813999999999965</v>
      </c>
      <c r="V670" s="9"/>
      <c r="W670" s="30"/>
      <c r="X670" s="30"/>
      <c r="Y670" s="30"/>
      <c r="Z670" s="30"/>
      <c r="AA670" s="96"/>
      <c r="AC670" s="96"/>
      <c r="AD670" s="66"/>
      <c r="AE670" s="66"/>
      <c r="AF670" s="66"/>
      <c r="AG670" s="66"/>
      <c r="AH670" s="66"/>
      <c r="AI670" s="66"/>
      <c r="AJ670" s="66"/>
      <c r="AK670" s="66"/>
      <c r="AL670" s="66"/>
      <c r="AM670" s="66"/>
    </row>
    <row r="671" spans="1:39" hidden="1">
      <c r="A671" s="161">
        <v>43344</v>
      </c>
      <c r="B671" s="73">
        <f t="shared" ref="B671:C675" si="504">AVERAGE(B230-B229,B218-B217,B206-B205,B194-B193,B182-B181)</f>
        <v>-20.308</v>
      </c>
      <c r="C671" s="73">
        <f t="shared" si="504"/>
        <v>-8.2760000000000016</v>
      </c>
      <c r="D671" s="73"/>
      <c r="E671" s="73"/>
      <c r="F671" s="73">
        <f t="shared" ref="F671:M674" si="505">AVERAGE(F230-F229,F218-F217,F206-F205,F194-F193,F182-F181)</f>
        <v>-33.131999999999991</v>
      </c>
      <c r="G671" s="73">
        <f t="shared" si="505"/>
        <v>-6.2380000000000004</v>
      </c>
      <c r="H671" s="73">
        <f t="shared" si="505"/>
        <v>-1.9459999999999993</v>
      </c>
      <c r="I671" s="73">
        <f t="shared" si="505"/>
        <v>-0.54199999999999948</v>
      </c>
      <c r="J671" s="73">
        <f t="shared" si="505"/>
        <v>1.9679999999999978</v>
      </c>
      <c r="K671" s="73">
        <f t="shared" si="505"/>
        <v>1.548</v>
      </c>
      <c r="L671" s="73">
        <f t="shared" si="505"/>
        <v>-2.8640000000000017</v>
      </c>
      <c r="M671" s="73">
        <f t="shared" si="505"/>
        <v>-1.518</v>
      </c>
      <c r="N671" s="73"/>
      <c r="O671" s="73">
        <f t="shared" si="499"/>
        <v>-0.83799999999999986</v>
      </c>
      <c r="S671" s="74">
        <f t="shared" si="503"/>
        <v>-7.7108000000000008</v>
      </c>
      <c r="T671" s="8">
        <f t="shared" si="501"/>
        <v>164.28919999999999</v>
      </c>
      <c r="U671" s="8">
        <f t="shared" si="502"/>
        <v>0.28919999999999391</v>
      </c>
      <c r="V671" s="9"/>
      <c r="W671" s="30"/>
      <c r="X671" s="30"/>
      <c r="Y671" s="30"/>
      <c r="Z671" s="30"/>
      <c r="AA671" s="96"/>
      <c r="AC671" s="96"/>
      <c r="AD671" s="66"/>
      <c r="AE671" s="66"/>
      <c r="AF671" s="66"/>
      <c r="AG671" s="66"/>
      <c r="AH671" s="66"/>
      <c r="AI671" s="66"/>
      <c r="AJ671" s="66"/>
      <c r="AK671" s="66"/>
      <c r="AL671" s="66"/>
      <c r="AM671" s="66"/>
    </row>
    <row r="672" spans="1:39" hidden="1">
      <c r="A672" s="162">
        <v>43374</v>
      </c>
      <c r="B672" s="85">
        <f t="shared" si="504"/>
        <v>22.514000000000003</v>
      </c>
      <c r="C672" s="85">
        <f t="shared" si="504"/>
        <v>2.6740000000000039</v>
      </c>
      <c r="D672" s="85"/>
      <c r="E672" s="85"/>
      <c r="F672" s="85">
        <f t="shared" si="505"/>
        <v>18.648000000000003</v>
      </c>
      <c r="G672" s="85">
        <f t="shared" si="505"/>
        <v>-1.4</v>
      </c>
      <c r="H672" s="85">
        <f t="shared" si="505"/>
        <v>-1.0840000000000003</v>
      </c>
      <c r="I672" s="85">
        <f t="shared" si="505"/>
        <v>-7.0240000000000009</v>
      </c>
      <c r="J672" s="85">
        <f t="shared" si="505"/>
        <v>0.69600000000000084</v>
      </c>
      <c r="K672" s="85">
        <f t="shared" si="505"/>
        <v>-2.3479999999999999</v>
      </c>
      <c r="L672" s="85">
        <f t="shared" si="505"/>
        <v>2.6540000000000021</v>
      </c>
      <c r="M672" s="85">
        <f t="shared" si="505"/>
        <v>3.9999999999999151E-3</v>
      </c>
      <c r="N672" s="85"/>
      <c r="O672" s="85">
        <f t="shared" si="499"/>
        <v>-1.202</v>
      </c>
      <c r="P672" s="148"/>
      <c r="Q672" s="148"/>
      <c r="R672" s="148"/>
      <c r="S672" s="90">
        <f t="shared" si="503"/>
        <v>5.2737999999999996</v>
      </c>
      <c r="T672" s="163">
        <f t="shared" si="501"/>
        <v>169.27379999999999</v>
      </c>
      <c r="U672" s="163">
        <f t="shared" si="502"/>
        <v>-1.7262000000000057</v>
      </c>
      <c r="V672" s="9"/>
      <c r="W672" s="30"/>
      <c r="X672" s="30"/>
      <c r="Y672" s="30"/>
      <c r="Z672" s="30"/>
      <c r="AA672" s="96"/>
      <c r="AC672" s="96"/>
      <c r="AD672" s="66"/>
      <c r="AE672" s="66"/>
      <c r="AF672" s="66"/>
      <c r="AG672" s="66"/>
      <c r="AH672" s="66"/>
      <c r="AI672" s="66"/>
      <c r="AJ672" s="66"/>
      <c r="AK672" s="66"/>
      <c r="AL672" s="66"/>
      <c r="AM672" s="66"/>
    </row>
    <row r="673" spans="1:39" hidden="1">
      <c r="A673" s="161">
        <v>43405</v>
      </c>
      <c r="B673" s="73">
        <f t="shared" si="504"/>
        <v>-14.178000000000001</v>
      </c>
      <c r="C673" s="73">
        <f t="shared" si="504"/>
        <v>3.5839999999999947</v>
      </c>
      <c r="D673" s="73"/>
      <c r="E673" s="73"/>
      <c r="F673" s="73">
        <f t="shared" si="505"/>
        <v>22.310000000000002</v>
      </c>
      <c r="G673" s="73">
        <f t="shared" si="505"/>
        <v>-0.2</v>
      </c>
      <c r="H673" s="73">
        <f t="shared" si="505"/>
        <v>0.67600000000000082</v>
      </c>
      <c r="I673" s="73">
        <f t="shared" si="505"/>
        <v>-11.208000000000002</v>
      </c>
      <c r="J673" s="73">
        <f t="shared" si="505"/>
        <v>-3.4600000000000009</v>
      </c>
      <c r="K673" s="73">
        <f t="shared" si="505"/>
        <v>0.38200000000000001</v>
      </c>
      <c r="L673" s="73">
        <f t="shared" si="505"/>
        <v>-12.481999999999999</v>
      </c>
      <c r="M673" s="73">
        <f t="shared" si="505"/>
        <v>-1.0479999999999996</v>
      </c>
      <c r="N673" s="73"/>
      <c r="O673" s="73">
        <f t="shared" si="499"/>
        <v>0.25399999999999989</v>
      </c>
      <c r="S673" s="74">
        <f t="shared" si="503"/>
        <v>-4.618599999999998</v>
      </c>
      <c r="T673" s="8">
        <f t="shared" si="501"/>
        <v>166.38140000000001</v>
      </c>
      <c r="U673" s="8">
        <f t="shared" si="502"/>
        <v>6.3814000000000135</v>
      </c>
      <c r="V673" s="9"/>
      <c r="W673" s="30"/>
      <c r="X673" s="30"/>
      <c r="Y673" s="30"/>
      <c r="Z673" s="30"/>
      <c r="AA673" s="96"/>
      <c r="AC673" s="96"/>
      <c r="AD673" s="66"/>
      <c r="AE673" s="66"/>
      <c r="AF673" s="66"/>
      <c r="AG673" s="66"/>
      <c r="AH673" s="66"/>
      <c r="AI673" s="66"/>
      <c r="AJ673" s="66"/>
      <c r="AK673" s="66"/>
      <c r="AL673" s="66"/>
      <c r="AM673" s="66"/>
    </row>
    <row r="674" spans="1:39" hidden="1">
      <c r="A674" s="161">
        <v>43435</v>
      </c>
      <c r="B674" s="73">
        <f t="shared" si="504"/>
        <v>-11.916000000000002</v>
      </c>
      <c r="C674" s="73">
        <f t="shared" si="504"/>
        <v>7.5840000000000032</v>
      </c>
      <c r="D674" s="73"/>
      <c r="E674" s="73"/>
      <c r="F674" s="73">
        <f t="shared" si="505"/>
        <v>19.603999999999996</v>
      </c>
      <c r="G674" s="73">
        <f t="shared" si="505"/>
        <v>-0.4</v>
      </c>
      <c r="H674" s="73">
        <f t="shared" si="505"/>
        <v>-3.8360000000000012</v>
      </c>
      <c r="I674" s="73">
        <f t="shared" si="505"/>
        <v>1.768</v>
      </c>
      <c r="J674" s="73">
        <f t="shared" si="505"/>
        <v>13.606</v>
      </c>
      <c r="K674" s="73">
        <f t="shared" si="505"/>
        <v>0.92199999999999993</v>
      </c>
      <c r="L674" s="73">
        <f t="shared" si="505"/>
        <v>0.3519999999999982</v>
      </c>
      <c r="M674" s="73">
        <f t="shared" si="505"/>
        <v>4.1440000000000001</v>
      </c>
      <c r="N674" s="73"/>
      <c r="O674" s="73">
        <f t="shared" si="499"/>
        <v>0.96000000000000019</v>
      </c>
      <c r="S674" s="74">
        <f t="shared" si="503"/>
        <v>4.9517999999999969</v>
      </c>
      <c r="T674" s="8">
        <f t="shared" si="501"/>
        <v>164.95179999999999</v>
      </c>
      <c r="U674" s="8">
        <f t="shared" si="502"/>
        <v>-3.0482000000000085</v>
      </c>
      <c r="V674" s="9"/>
      <c r="W674" s="30"/>
      <c r="X674" s="30"/>
      <c r="Y674" s="30"/>
      <c r="Z674" s="30"/>
      <c r="AA674" s="96"/>
      <c r="AC674" s="96"/>
      <c r="AD674" s="66"/>
      <c r="AE674" s="66"/>
      <c r="AF674" s="66"/>
      <c r="AG674" s="66"/>
      <c r="AH674" s="66"/>
      <c r="AI674" s="66"/>
      <c r="AJ674" s="66"/>
      <c r="AK674" s="66"/>
      <c r="AL674" s="66"/>
      <c r="AM674" s="66"/>
    </row>
    <row r="675" spans="1:39" hidden="1">
      <c r="A675" s="161">
        <v>43466</v>
      </c>
      <c r="B675" s="73">
        <f t="shared" si="504"/>
        <v>-18.580000000000002</v>
      </c>
      <c r="C675" s="73">
        <f t="shared" si="504"/>
        <v>-22.602000000000004</v>
      </c>
      <c r="D675" s="73"/>
      <c r="E675" s="73"/>
      <c r="F675" s="73">
        <f t="shared" ref="F675:M675" si="506">AVERAGE(F234-F233,F222-F221,F210-F209,F198-F197,F186-F185)</f>
        <v>-187.85399999999998</v>
      </c>
      <c r="G675" s="73">
        <f t="shared" si="506"/>
        <v>1.21</v>
      </c>
      <c r="H675" s="73">
        <f t="shared" si="506"/>
        <v>-6.2239999999999993</v>
      </c>
      <c r="I675" s="73">
        <f t="shared" si="506"/>
        <v>-4.1061206054687593</v>
      </c>
      <c r="J675" s="73">
        <f t="shared" si="506"/>
        <v>-13.418000000000001</v>
      </c>
      <c r="K675" s="73">
        <f t="shared" si="506"/>
        <v>-1.6280000000000001</v>
      </c>
      <c r="L675" s="73">
        <f t="shared" si="506"/>
        <v>-25.226000000000003</v>
      </c>
      <c r="M675" s="73">
        <f t="shared" si="506"/>
        <v>-6.5618823529411801</v>
      </c>
      <c r="N675" s="73"/>
      <c r="O675" s="73">
        <f>AVERAGE(O234-O233,O222-O221,O210-O209,O198-O197,O186-O185)</f>
        <v>-0.43999999999999984</v>
      </c>
      <c r="S675" s="74">
        <f t="shared" si="503"/>
        <v>-37.619999999999997</v>
      </c>
      <c r="T675" s="8">
        <f t="shared" si="501"/>
        <v>130.38</v>
      </c>
      <c r="U675" s="8">
        <f t="shared" si="502"/>
        <v>-13.620000000000005</v>
      </c>
    </row>
    <row r="676" spans="1:39" hidden="1">
      <c r="A676" s="161">
        <v>43497</v>
      </c>
      <c r="B676" s="73">
        <f t="shared" ref="B676:O691" si="507">AVERAGE(B235-B234,B223-B222,B211-B210,B199-B198,B187-B186)</f>
        <v>-10.425999999999998</v>
      </c>
      <c r="C676" s="73">
        <f t="shared" si="507"/>
        <v>-5.0939999999999968</v>
      </c>
      <c r="D676" s="73"/>
      <c r="E676" s="73"/>
      <c r="F676" s="73">
        <f t="shared" si="507"/>
        <v>15.453999999999997</v>
      </c>
      <c r="G676" s="73">
        <f t="shared" si="507"/>
        <v>1.39</v>
      </c>
      <c r="H676" s="73">
        <f t="shared" si="507"/>
        <v>1.232</v>
      </c>
      <c r="I676" s="73">
        <f t="shared" si="507"/>
        <v>-3.95</v>
      </c>
      <c r="J676" s="73">
        <f t="shared" si="507"/>
        <v>4.8879999999999999</v>
      </c>
      <c r="K676" s="73">
        <f t="shared" si="507"/>
        <v>1.9319999999999999</v>
      </c>
      <c r="L676" s="73">
        <f t="shared" si="507"/>
        <v>14.910000000000002</v>
      </c>
      <c r="M676" s="73">
        <f t="shared" si="507"/>
        <v>6.702</v>
      </c>
      <c r="N676" s="73"/>
      <c r="O676" s="73">
        <f t="shared" si="507"/>
        <v>0.60399999999999987</v>
      </c>
      <c r="S676" s="74">
        <f t="shared" si="503"/>
        <v>2.2000000000000002</v>
      </c>
      <c r="T676" s="8">
        <f t="shared" si="501"/>
        <v>146.19999999999999</v>
      </c>
      <c r="U676" s="8">
        <f t="shared" si="502"/>
        <v>15.199999999999989</v>
      </c>
    </row>
    <row r="677" spans="1:39" hidden="1">
      <c r="A677" s="161">
        <v>43525</v>
      </c>
      <c r="B677" s="73">
        <f t="shared" si="507"/>
        <v>27.092000000000002</v>
      </c>
      <c r="C677" s="73">
        <f t="shared" si="507"/>
        <v>11.674000000000003</v>
      </c>
      <c r="D677" s="73"/>
      <c r="E677" s="73"/>
      <c r="F677" s="73">
        <f t="shared" si="507"/>
        <v>69.864000000000004</v>
      </c>
      <c r="G677" s="73">
        <f t="shared" si="507"/>
        <v>-2.222</v>
      </c>
      <c r="H677" s="73">
        <f t="shared" si="507"/>
        <v>2.26401171875</v>
      </c>
      <c r="I677" s="73">
        <f t="shared" si="507"/>
        <v>11.95212060546876</v>
      </c>
      <c r="J677" s="73">
        <f t="shared" si="507"/>
        <v>3.644000000000001</v>
      </c>
      <c r="K677" s="73">
        <f t="shared" si="507"/>
        <v>1.8460000000000001</v>
      </c>
      <c r="L677" s="73">
        <f t="shared" si="507"/>
        <v>16.423999999999999</v>
      </c>
      <c r="M677" s="73">
        <f t="shared" si="507"/>
        <v>-4.3161176470588201</v>
      </c>
      <c r="N677" s="73"/>
      <c r="O677" s="73">
        <f t="shared" si="507"/>
        <v>-7.7999999999999931E-2</v>
      </c>
      <c r="S677" s="74">
        <f t="shared" si="503"/>
        <v>20.399999999999999</v>
      </c>
      <c r="T677" s="8">
        <f t="shared" si="501"/>
        <v>151.4</v>
      </c>
      <c r="U677" s="8">
        <f t="shared" si="502"/>
        <v>10.400000000000006</v>
      </c>
    </row>
    <row r="678" spans="1:39" hidden="1">
      <c r="A678" s="161">
        <v>43556</v>
      </c>
      <c r="B678" s="73">
        <f t="shared" si="507"/>
        <v>13.725999999999996</v>
      </c>
      <c r="C678" s="73">
        <f t="shared" si="507"/>
        <v>7.0100000000000025</v>
      </c>
      <c r="D678" s="73"/>
      <c r="E678" s="73"/>
      <c r="F678" s="73">
        <f t="shared" si="507"/>
        <v>-22.494000000000007</v>
      </c>
      <c r="G678" s="73">
        <f t="shared" si="507"/>
        <v>-0.17800000000000002</v>
      </c>
      <c r="H678" s="73">
        <f t="shared" si="507"/>
        <v>3.9445947265624994</v>
      </c>
      <c r="I678" s="73">
        <f t="shared" si="507"/>
        <v>10.901999999999997</v>
      </c>
      <c r="J678" s="73">
        <f t="shared" si="507"/>
        <v>3.5479999999999992</v>
      </c>
      <c r="K678" s="73">
        <f t="shared" si="507"/>
        <v>-0.64458333333333395</v>
      </c>
      <c r="L678" s="73">
        <f t="shared" si="507"/>
        <v>6.3420000000000014</v>
      </c>
      <c r="M678" s="73">
        <f t="shared" si="507"/>
        <v>0.23200000000000004</v>
      </c>
      <c r="N678" s="73"/>
      <c r="O678" s="73">
        <f t="shared" si="507"/>
        <v>0.18599999999999994</v>
      </c>
      <c r="S678" s="74">
        <f t="shared" si="503"/>
        <v>1.6</v>
      </c>
      <c r="T678" s="8">
        <f t="shared" si="501"/>
        <v>142.6</v>
      </c>
      <c r="U678" s="8">
        <f t="shared" si="502"/>
        <v>-9.4000000000000057</v>
      </c>
    </row>
    <row r="679" spans="1:39" hidden="1">
      <c r="A679" s="161">
        <v>43586</v>
      </c>
      <c r="B679" s="73">
        <f t="shared" si="507"/>
        <v>-0.49798828124999661</v>
      </c>
      <c r="C679" s="73">
        <f t="shared" si="507"/>
        <v>3.5419999999999932</v>
      </c>
      <c r="D679" s="73"/>
      <c r="E679" s="73"/>
      <c r="F679" s="73">
        <f t="shared" si="507"/>
        <v>74.400000000000006</v>
      </c>
      <c r="G679" s="73">
        <f t="shared" si="507"/>
        <v>1.1679999999999999</v>
      </c>
      <c r="H679" s="73">
        <f t="shared" si="507"/>
        <v>0.96739355468750043</v>
      </c>
      <c r="I679" s="73">
        <f t="shared" si="507"/>
        <v>4.2679999999999989</v>
      </c>
      <c r="J679" s="73">
        <f t="shared" si="507"/>
        <v>-1.625999999999999</v>
      </c>
      <c r="K679" s="73">
        <f t="shared" si="507"/>
        <v>1.7825833333333339</v>
      </c>
      <c r="L679" s="73">
        <f t="shared" si="507"/>
        <v>5.2379999999999995</v>
      </c>
      <c r="M679" s="73">
        <f t="shared" si="507"/>
        <v>4.21</v>
      </c>
      <c r="N679" s="73"/>
      <c r="O679" s="73">
        <f t="shared" si="507"/>
        <v>-1.6199999999999999</v>
      </c>
      <c r="S679" s="74">
        <f t="shared" si="503"/>
        <v>10.8</v>
      </c>
      <c r="T679" s="8">
        <f t="shared" si="501"/>
        <v>162.80000000000001</v>
      </c>
      <c r="U679" s="8">
        <f t="shared" si="502"/>
        <v>7.8000000000000114</v>
      </c>
    </row>
    <row r="680" spans="1:39" hidden="1">
      <c r="A680" s="161">
        <v>43617</v>
      </c>
      <c r="B680" s="73">
        <f t="shared" si="507"/>
        <v>12.004580078124997</v>
      </c>
      <c r="C680" s="73">
        <f t="shared" si="507"/>
        <v>-6.2199999999999962</v>
      </c>
      <c r="D680" s="73"/>
      <c r="E680" s="73"/>
      <c r="F680" s="73">
        <f t="shared" si="507"/>
        <v>31.026000000000021</v>
      </c>
      <c r="G680" s="73">
        <f t="shared" si="507"/>
        <v>-0.36799999999999999</v>
      </c>
      <c r="H680" s="73">
        <f t="shared" si="507"/>
        <v>0.32000000000000028</v>
      </c>
      <c r="I680" s="73">
        <f t="shared" si="507"/>
        <v>-2.371999999999999</v>
      </c>
      <c r="J680" s="73">
        <f t="shared" si="507"/>
        <v>-5.3279999999999994</v>
      </c>
      <c r="K680" s="73">
        <f t="shared" si="507"/>
        <v>0.7474166666666664</v>
      </c>
      <c r="L680" s="73">
        <f t="shared" si="507"/>
        <v>3.0119999999999978</v>
      </c>
      <c r="M680" s="73">
        <f t="shared" si="507"/>
        <v>-3.8020000000000005</v>
      </c>
      <c r="N680" s="73"/>
      <c r="O680" s="73">
        <f t="shared" si="507"/>
        <v>-0.17200000000000007</v>
      </c>
      <c r="S680" s="74">
        <f t="shared" si="503"/>
        <v>4.2</v>
      </c>
      <c r="T680" s="8">
        <f t="shared" si="501"/>
        <v>159.19999999999999</v>
      </c>
      <c r="U680" s="8">
        <f t="shared" si="502"/>
        <v>17.199999999999989</v>
      </c>
    </row>
    <row r="681" spans="1:39" hidden="1">
      <c r="A681" s="161">
        <v>43647</v>
      </c>
      <c r="B681" s="73">
        <f t="shared" si="507"/>
        <v>9.3094140625000019</v>
      </c>
      <c r="C681" s="73">
        <f t="shared" si="507"/>
        <v>21.184000000000001</v>
      </c>
      <c r="D681" s="73"/>
      <c r="E681" s="73"/>
      <c r="F681" s="73">
        <f t="shared" si="507"/>
        <v>12.179999999999973</v>
      </c>
      <c r="G681" s="73">
        <f t="shared" si="507"/>
        <v>-0.2</v>
      </c>
      <c r="H681" s="73">
        <f t="shared" si="507"/>
        <v>1.7939999999999998</v>
      </c>
      <c r="I681" s="73">
        <f t="shared" si="507"/>
        <v>3.726</v>
      </c>
      <c r="J681" s="73">
        <f t="shared" si="507"/>
        <v>-3.906000000000001</v>
      </c>
      <c r="K681" s="73">
        <f t="shared" si="507"/>
        <v>-2.9794166666666664</v>
      </c>
      <c r="L681" s="73">
        <f t="shared" si="507"/>
        <v>4.4480000000000075</v>
      </c>
      <c r="M681" s="73">
        <f t="shared" si="507"/>
        <v>-3.9619999999999997</v>
      </c>
      <c r="N681" s="73"/>
      <c r="O681" s="73">
        <f t="shared" si="507"/>
        <v>5.7460000000000004</v>
      </c>
      <c r="S681" s="74">
        <f t="shared" si="503"/>
        <v>6.6</v>
      </c>
      <c r="T681" s="8">
        <f t="shared" si="501"/>
        <v>148.6</v>
      </c>
      <c r="U681" s="8">
        <f t="shared" si="502"/>
        <v>-10.400000000000006</v>
      </c>
    </row>
    <row r="682" spans="1:39" hidden="1">
      <c r="A682" s="161">
        <v>43678</v>
      </c>
      <c r="B682" s="73">
        <f t="shared" si="507"/>
        <v>-2.9480058593750043</v>
      </c>
      <c r="C682" s="73">
        <f t="shared" si="507"/>
        <v>4.2079999999999984</v>
      </c>
      <c r="D682" s="73"/>
      <c r="E682" s="73"/>
      <c r="F682" s="73">
        <f t="shared" si="507"/>
        <v>18.419999999999995</v>
      </c>
      <c r="G682" s="73">
        <f t="shared" si="507"/>
        <v>7.4380000000000006</v>
      </c>
      <c r="H682" s="73">
        <f t="shared" si="507"/>
        <v>2.3419999999999987</v>
      </c>
      <c r="I682" s="73">
        <f t="shared" si="507"/>
        <v>-2.7859999999999991</v>
      </c>
      <c r="J682" s="73">
        <f t="shared" si="507"/>
        <v>2.1420000000000017</v>
      </c>
      <c r="K682" s="73">
        <f t="shared" si="507"/>
        <v>-1.4839990234375</v>
      </c>
      <c r="L682" s="73">
        <f t="shared" si="507"/>
        <v>-2.7380000000000053</v>
      </c>
      <c r="M682" s="73">
        <f t="shared" si="507"/>
        <v>3.3120000000000003</v>
      </c>
      <c r="N682" s="73"/>
      <c r="O682" s="73">
        <f t="shared" si="507"/>
        <v>-3.2600000000000002</v>
      </c>
      <c r="S682" s="74">
        <f t="shared" si="503"/>
        <v>2.4</v>
      </c>
      <c r="T682" s="8">
        <f t="shared" si="501"/>
        <v>161.4</v>
      </c>
      <c r="U682" s="8">
        <f t="shared" si="502"/>
        <v>5.4000000000000057</v>
      </c>
    </row>
    <row r="683" spans="1:39" hidden="1">
      <c r="A683" s="161">
        <v>43709</v>
      </c>
      <c r="B683" s="73">
        <f t="shared" si="507"/>
        <v>-15.665999999999997</v>
      </c>
      <c r="C683" s="73">
        <f t="shared" si="507"/>
        <v>-12.786000000000005</v>
      </c>
      <c r="D683" s="73"/>
      <c r="E683" s="73"/>
      <c r="F683" s="73">
        <f t="shared" si="507"/>
        <v>-34.215999999999987</v>
      </c>
      <c r="G683" s="73">
        <f t="shared" si="507"/>
        <v>-6.2380000000000004</v>
      </c>
      <c r="H683" s="73">
        <f t="shared" si="507"/>
        <v>-1.8859999999999992</v>
      </c>
      <c r="I683" s="73">
        <f t="shared" si="507"/>
        <v>-1.3139999999999994</v>
      </c>
      <c r="J683" s="73">
        <f t="shared" si="507"/>
        <v>3.2839999999999976</v>
      </c>
      <c r="K683" s="73">
        <f t="shared" si="507"/>
        <v>2.1599990234374999</v>
      </c>
      <c r="L683" s="73">
        <f t="shared" si="507"/>
        <v>-7.3539999999999992</v>
      </c>
      <c r="M683" s="73">
        <f t="shared" si="507"/>
        <v>9.7999999999999685E-2</v>
      </c>
      <c r="N683" s="73"/>
      <c r="O683" s="73">
        <f t="shared" si="507"/>
        <v>-0.82799999999999996</v>
      </c>
      <c r="S683" s="74">
        <f t="shared" si="503"/>
        <v>-8.8000000000000007</v>
      </c>
      <c r="T683" s="8">
        <f t="shared" si="501"/>
        <v>147.19999999999999</v>
      </c>
      <c r="U683" s="8">
        <f t="shared" si="502"/>
        <v>5.1999999999999886</v>
      </c>
    </row>
    <row r="684" spans="1:39" hidden="1">
      <c r="A684" s="162">
        <v>43739</v>
      </c>
      <c r="B684" s="85">
        <f t="shared" si="507"/>
        <v>15.821999999999999</v>
      </c>
      <c r="C684" s="85">
        <f t="shared" si="507"/>
        <v>2.8700000000000072</v>
      </c>
      <c r="D684" s="85"/>
      <c r="E684" s="85"/>
      <c r="F684" s="85">
        <f t="shared" si="507"/>
        <v>10.881999999999994</v>
      </c>
      <c r="G684" s="85">
        <f t="shared" si="507"/>
        <v>-1</v>
      </c>
      <c r="H684" s="85">
        <f t="shared" si="507"/>
        <v>-0.8300000000000004</v>
      </c>
      <c r="I684" s="85">
        <f t="shared" si="507"/>
        <v>0.3839999999999989</v>
      </c>
      <c r="J684" s="85">
        <f t="shared" si="507"/>
        <v>1.2280000000000002</v>
      </c>
      <c r="K684" s="85">
        <f t="shared" si="507"/>
        <v>-2.59</v>
      </c>
      <c r="L684" s="85">
        <f t="shared" si="507"/>
        <v>5.2319999999999993</v>
      </c>
      <c r="M684" s="85">
        <f t="shared" si="507"/>
        <v>-2.004</v>
      </c>
      <c r="N684" s="85"/>
      <c r="O684" s="85">
        <f t="shared" si="507"/>
        <v>0.73799023437500044</v>
      </c>
      <c r="P684" s="148"/>
      <c r="Q684" s="148"/>
      <c r="R684" s="148"/>
      <c r="S684" s="90">
        <f t="shared" si="503"/>
        <v>4.5999999999999996</v>
      </c>
      <c r="T684" s="163">
        <f t="shared" si="501"/>
        <v>146.6</v>
      </c>
      <c r="U684" s="163">
        <f t="shared" si="502"/>
        <v>2.5999999999999943</v>
      </c>
    </row>
    <row r="685" spans="1:39" hidden="1">
      <c r="A685" s="161">
        <v>43770</v>
      </c>
      <c r="B685" s="73">
        <f t="shared" si="507"/>
        <v>-18.899980468749998</v>
      </c>
      <c r="C685" s="73">
        <f t="shared" si="507"/>
        <v>6.1059999999999919</v>
      </c>
      <c r="D685" s="73"/>
      <c r="E685" s="73"/>
      <c r="F685" s="73">
        <f t="shared" si="507"/>
        <v>26.491999999999997</v>
      </c>
      <c r="G685" s="73">
        <f t="shared" si="507"/>
        <v>-0.2</v>
      </c>
      <c r="H685" s="73">
        <f t="shared" si="507"/>
        <v>0.25000000000000072</v>
      </c>
      <c r="I685" s="73">
        <f t="shared" si="507"/>
        <v>-14.798000000000002</v>
      </c>
      <c r="J685" s="73">
        <f t="shared" si="507"/>
        <v>-5.2260000000000009</v>
      </c>
      <c r="K685" s="73">
        <f t="shared" si="507"/>
        <v>0.81200000000000006</v>
      </c>
      <c r="L685" s="73">
        <f t="shared" si="507"/>
        <v>-11.357999999999999</v>
      </c>
      <c r="M685" s="73">
        <f t="shared" si="507"/>
        <v>-1.4519999999999997</v>
      </c>
      <c r="N685" s="73"/>
      <c r="O685" s="73">
        <f t="shared" si="507"/>
        <v>-1.6959902343750002</v>
      </c>
      <c r="S685" s="74">
        <f t="shared" si="503"/>
        <v>-5.2</v>
      </c>
      <c r="T685" s="8">
        <f t="shared" si="501"/>
        <v>138.80000000000001</v>
      </c>
      <c r="U685" s="8">
        <f t="shared" si="502"/>
        <v>11.800000000000011</v>
      </c>
    </row>
    <row r="686" spans="1:39" hidden="1">
      <c r="A686" s="161">
        <v>43800</v>
      </c>
      <c r="B686" s="73">
        <f t="shared" si="507"/>
        <v>-14.805990234375003</v>
      </c>
      <c r="C686" s="73">
        <f t="shared" si="507"/>
        <v>5.4720000000000031</v>
      </c>
      <c r="D686" s="73"/>
      <c r="E686" s="73"/>
      <c r="F686" s="73">
        <f t="shared" si="507"/>
        <v>27.598000000000003</v>
      </c>
      <c r="G686" s="73">
        <f t="shared" si="507"/>
        <v>-0.4</v>
      </c>
      <c r="H686" s="73">
        <f t="shared" si="507"/>
        <v>-4.3880000000000008</v>
      </c>
      <c r="I686" s="73">
        <f t="shared" si="507"/>
        <v>0.76599999999999968</v>
      </c>
      <c r="J686" s="73">
        <f t="shared" si="507"/>
        <v>10.866</v>
      </c>
      <c r="K686" s="73">
        <f t="shared" si="507"/>
        <v>0.64200000000000002</v>
      </c>
      <c r="L686" s="73">
        <f t="shared" si="507"/>
        <v>2.2879999999999994</v>
      </c>
      <c r="M686" s="73">
        <f t="shared" si="507"/>
        <v>4.1899999999999995</v>
      </c>
      <c r="N686" s="73"/>
      <c r="O686" s="73">
        <f t="shared" si="507"/>
        <v>0.76000000000000012</v>
      </c>
      <c r="S686" s="74">
        <f t="shared" si="503"/>
        <v>5.4</v>
      </c>
      <c r="T686" s="8">
        <f t="shared" si="501"/>
        <v>132.4</v>
      </c>
      <c r="U686" s="8">
        <f t="shared" si="502"/>
        <v>-0.59999999999999432</v>
      </c>
    </row>
    <row r="687" spans="1:39" hidden="1">
      <c r="A687" s="161">
        <v>43831</v>
      </c>
      <c r="B687" s="73">
        <f t="shared" si="507"/>
        <v>-2.8723626302083218</v>
      </c>
      <c r="C687" s="73">
        <f t="shared" si="507"/>
        <v>-23.65</v>
      </c>
      <c r="D687" s="73"/>
      <c r="E687" s="73"/>
      <c r="F687" s="73">
        <f t="shared" si="507"/>
        <v>-153.244</v>
      </c>
      <c r="G687" s="73">
        <f t="shared" si="507"/>
        <v>-0.91000000000000014</v>
      </c>
      <c r="H687" s="73">
        <f t="shared" si="507"/>
        <v>-3.74966666666666</v>
      </c>
      <c r="I687" s="73">
        <f t="shared" si="507"/>
        <v>-2.9021206054687596</v>
      </c>
      <c r="J687" s="73">
        <f t="shared" si="507"/>
        <v>-5.9339999999999993</v>
      </c>
      <c r="K687" s="73">
        <f t="shared" si="507"/>
        <v>-2.1220000000000003</v>
      </c>
      <c r="L687" s="73">
        <f t="shared" si="507"/>
        <v>-24.282000000000004</v>
      </c>
      <c r="M687" s="73">
        <f t="shared" si="507"/>
        <v>-0.98388235294117976</v>
      </c>
      <c r="N687" s="73"/>
      <c r="O687" s="73">
        <f t="shared" si="507"/>
        <v>-3.78</v>
      </c>
      <c r="S687" s="74">
        <f t="shared" si="503"/>
        <v>-30</v>
      </c>
      <c r="T687" s="8">
        <f t="shared" si="501"/>
        <v>103</v>
      </c>
      <c r="U687" s="8">
        <f t="shared" si="502"/>
        <v>-31</v>
      </c>
    </row>
    <row r="688" spans="1:39" hidden="1">
      <c r="A688" s="161">
        <v>43862</v>
      </c>
      <c r="B688" s="73">
        <f t="shared" si="507"/>
        <v>-16.89966666666669</v>
      </c>
      <c r="C688" s="73">
        <f t="shared" si="507"/>
        <v>-2.8879999999999968</v>
      </c>
      <c r="D688" s="73"/>
      <c r="E688" s="73"/>
      <c r="F688" s="73">
        <f t="shared" si="507"/>
        <v>-4.3939999999999824</v>
      </c>
      <c r="G688" s="73">
        <f t="shared" si="507"/>
        <v>1.9899999999999998</v>
      </c>
      <c r="H688" s="73">
        <f t="shared" si="507"/>
        <v>0.97166666666666013</v>
      </c>
      <c r="I688" s="73">
        <f t="shared" si="507"/>
        <v>-7.95</v>
      </c>
      <c r="J688" s="73">
        <f t="shared" si="507"/>
        <v>-1</v>
      </c>
      <c r="K688" s="73">
        <f t="shared" si="507"/>
        <v>1.8399999999999999</v>
      </c>
      <c r="L688" s="73">
        <f t="shared" si="507"/>
        <v>12.268000000000001</v>
      </c>
      <c r="M688" s="73">
        <f t="shared" si="507"/>
        <v>3.5</v>
      </c>
      <c r="N688" s="73"/>
      <c r="O688" s="73">
        <f t="shared" si="507"/>
        <v>2.6040000000000001</v>
      </c>
      <c r="S688" s="74">
        <f t="shared" si="503"/>
        <v>-1</v>
      </c>
      <c r="T688" s="8">
        <f t="shared" si="501"/>
        <v>133</v>
      </c>
      <c r="U688" s="8">
        <f t="shared" si="502"/>
        <v>1</v>
      </c>
    </row>
    <row r="689" spans="1:21" hidden="1">
      <c r="A689" s="161">
        <v>43891</v>
      </c>
      <c r="B689" s="73">
        <f t="shared" si="507"/>
        <v>31.95000000000001</v>
      </c>
      <c r="C689" s="73">
        <f t="shared" si="507"/>
        <v>7.8880000000000026</v>
      </c>
      <c r="D689" s="73"/>
      <c r="E689" s="73"/>
      <c r="F689" s="73">
        <f t="shared" si="507"/>
        <v>60.951999999999984</v>
      </c>
      <c r="G689" s="73">
        <f t="shared" si="507"/>
        <v>-1.9019999999999999</v>
      </c>
      <c r="H689" s="73">
        <f t="shared" si="507"/>
        <v>-0.73598828125000004</v>
      </c>
      <c r="I689" s="73">
        <f t="shared" si="507"/>
        <v>8.2641206054687597</v>
      </c>
      <c r="J689" s="73">
        <f t="shared" si="507"/>
        <v>5.4480000000000004</v>
      </c>
      <c r="K689" s="73">
        <f t="shared" si="507"/>
        <v>2.4419999999999997</v>
      </c>
      <c r="L689" s="73">
        <f t="shared" si="507"/>
        <v>12.491999999999999</v>
      </c>
      <c r="M689" s="73">
        <f t="shared" si="507"/>
        <v>-4.50211764705882</v>
      </c>
      <c r="N689" s="73"/>
      <c r="O689" s="73">
        <f t="shared" si="507"/>
        <v>0.5679999999999582</v>
      </c>
      <c r="S689" s="74">
        <f t="shared" si="503"/>
        <v>17.8</v>
      </c>
      <c r="T689" s="8">
        <f t="shared" si="501"/>
        <v>149.80000000000001</v>
      </c>
      <c r="U689" s="8">
        <f t="shared" si="502"/>
        <v>-1.1999999999999886</v>
      </c>
    </row>
    <row r="690" spans="1:21" hidden="1">
      <c r="A690" s="161">
        <v>43922</v>
      </c>
      <c r="B690" s="73">
        <f t="shared" si="507"/>
        <v>16.047999999999995</v>
      </c>
      <c r="C690" s="73">
        <f t="shared" si="507"/>
        <v>11.884000000000004</v>
      </c>
      <c r="D690" s="73"/>
      <c r="E690" s="73"/>
      <c r="F690" s="73">
        <f t="shared" si="507"/>
        <v>-15.727999999999998</v>
      </c>
      <c r="G690" s="73">
        <f t="shared" si="507"/>
        <v>-9.8000000000000018E-2</v>
      </c>
      <c r="H690" s="73">
        <f t="shared" si="507"/>
        <v>3.3985947265625001</v>
      </c>
      <c r="I690" s="73">
        <f t="shared" si="507"/>
        <v>13.289999999999997</v>
      </c>
      <c r="J690" s="73">
        <f t="shared" si="507"/>
        <v>3.6599999999999993</v>
      </c>
      <c r="K690" s="73">
        <f t="shared" si="507"/>
        <v>-1.5205833333333341</v>
      </c>
      <c r="L690" s="73">
        <f t="shared" si="507"/>
        <v>10.336000000000002</v>
      </c>
      <c r="M690" s="73">
        <f t="shared" si="507"/>
        <v>0.99800000000000044</v>
      </c>
      <c r="N690" s="73"/>
      <c r="O690" s="73">
        <f t="shared" si="507"/>
        <v>0.9860000000000454</v>
      </c>
      <c r="S690" s="74">
        <f t="shared" si="503"/>
        <v>5</v>
      </c>
      <c r="T690" s="8">
        <f t="shared" si="501"/>
        <v>156</v>
      </c>
      <c r="U690" s="8">
        <f t="shared" si="502"/>
        <v>12</v>
      </c>
    </row>
    <row r="691" spans="1:21" hidden="1">
      <c r="A691" s="161">
        <v>43952</v>
      </c>
      <c r="B691" s="73">
        <f t="shared" si="507"/>
        <v>-6.1380598904254384</v>
      </c>
      <c r="C691" s="73">
        <f t="shared" si="507"/>
        <v>-2.5900000000000118</v>
      </c>
      <c r="D691" s="73"/>
      <c r="E691" s="73"/>
      <c r="F691" s="73">
        <f t="shared" si="507"/>
        <v>79.042000000000002</v>
      </c>
      <c r="G691" s="73">
        <f t="shared" si="507"/>
        <v>1.9840716091754715</v>
      </c>
      <c r="H691" s="73">
        <f t="shared" si="507"/>
        <v>1.7293935546875001</v>
      </c>
      <c r="I691" s="73">
        <f t="shared" si="507"/>
        <v>1.9619999999999997</v>
      </c>
      <c r="J691" s="73">
        <f t="shared" si="507"/>
        <v>-5.8359999999999985</v>
      </c>
      <c r="K691" s="73">
        <f t="shared" si="507"/>
        <v>1.480583333333334</v>
      </c>
      <c r="L691" s="73">
        <f t="shared" si="507"/>
        <v>2.3180000000000005</v>
      </c>
      <c r="M691" s="73">
        <f t="shared" si="507"/>
        <v>3.778</v>
      </c>
      <c r="N691" s="73"/>
      <c r="O691" s="73">
        <f t="shared" si="507"/>
        <v>-0.86600000000000354</v>
      </c>
      <c r="S691" s="74">
        <f t="shared" si="503"/>
        <v>8.8000000000000007</v>
      </c>
      <c r="T691" s="8">
        <f t="shared" si="501"/>
        <v>152.80000000000001</v>
      </c>
      <c r="U691" s="8">
        <f t="shared" si="502"/>
        <v>0.80000000000001137</v>
      </c>
    </row>
    <row r="692" spans="1:21" hidden="1">
      <c r="A692" s="161">
        <v>43983</v>
      </c>
      <c r="B692" s="73">
        <f t="shared" ref="B692:C707" si="508">AVERAGE(B251-B250,B239-B238,B227-B226,B215-B214,B203-B202)</f>
        <v>8.9024364504517166</v>
      </c>
      <c r="C692" s="73">
        <f t="shared" si="508"/>
        <v>-1.7999999999999943</v>
      </c>
      <c r="D692" s="73"/>
      <c r="E692" s="73"/>
      <c r="F692" s="73">
        <f t="shared" ref="F692:M707" si="509">AVERAGE(F251-F250,F239-F238,F227-F226,F215-F214,F203-F202)</f>
        <v>-2.4759999999999764</v>
      </c>
      <c r="G692" s="73">
        <f t="shared" si="509"/>
        <v>-0.77585637232671789</v>
      </c>
      <c r="H692" s="73">
        <f t="shared" si="509"/>
        <v>0.65200000000000036</v>
      </c>
      <c r="I692" s="73">
        <f t="shared" si="509"/>
        <v>1.6960000000000008</v>
      </c>
      <c r="J692" s="73">
        <f t="shared" si="509"/>
        <v>-1.4879999999999995</v>
      </c>
      <c r="K692" s="73">
        <f t="shared" si="509"/>
        <v>0.58341666666666647</v>
      </c>
      <c r="L692" s="73">
        <f t="shared" si="509"/>
        <v>2.9399999999999977</v>
      </c>
      <c r="M692" s="73">
        <f t="shared" si="509"/>
        <v>-3.1</v>
      </c>
      <c r="N692" s="73"/>
      <c r="O692" s="73">
        <f t="shared" ref="O692:O722" si="510">AVERAGE(O251-O250,O239-O238,O227-O226,O215-O214,O203-O202)</f>
        <v>-1.1720000000000002</v>
      </c>
      <c r="S692" s="74">
        <f t="shared" si="503"/>
        <v>0.8</v>
      </c>
      <c r="T692" s="8">
        <f t="shared" si="501"/>
        <v>152.80000000000001</v>
      </c>
      <c r="U692" s="8">
        <f t="shared" si="502"/>
        <v>1.8000000000000114</v>
      </c>
    </row>
    <row r="693" spans="1:21" hidden="1">
      <c r="A693" s="161">
        <v>44013</v>
      </c>
      <c r="B693" s="73">
        <f t="shared" si="508"/>
        <v>2.2096292993487223</v>
      </c>
      <c r="C693" s="73">
        <f t="shared" si="508"/>
        <v>18.000000000000004</v>
      </c>
      <c r="D693" s="73"/>
      <c r="E693" s="73"/>
      <c r="F693" s="73">
        <f t="shared" si="509"/>
        <v>41.445999999999984</v>
      </c>
      <c r="G693" s="73">
        <f t="shared" si="509"/>
        <v>-0.2116635510467299</v>
      </c>
      <c r="H693" s="73">
        <f t="shared" si="509"/>
        <v>1.4259999999999997</v>
      </c>
      <c r="I693" s="73">
        <f t="shared" si="509"/>
        <v>-0.64800000000000035</v>
      </c>
      <c r="J693" s="73">
        <f t="shared" si="509"/>
        <v>-6.4240000000000013</v>
      </c>
      <c r="K693" s="73">
        <f t="shared" si="509"/>
        <v>-2.7314166666666666</v>
      </c>
      <c r="L693" s="73">
        <f t="shared" si="509"/>
        <v>1.8040000000000049</v>
      </c>
      <c r="M693" s="73">
        <f t="shared" si="509"/>
        <v>-1.1420000000000001</v>
      </c>
      <c r="N693" s="73"/>
      <c r="O693" s="73">
        <f t="shared" si="510"/>
        <v>2.7114483141979653</v>
      </c>
      <c r="S693" s="74">
        <f t="shared" si="503"/>
        <v>7.8</v>
      </c>
      <c r="T693" s="8">
        <f t="shared" si="501"/>
        <v>158.80000000000001</v>
      </c>
      <c r="U693" s="8">
        <f t="shared" si="502"/>
        <v>-3.1999999999999886</v>
      </c>
    </row>
    <row r="694" spans="1:21" hidden="1">
      <c r="A694" s="161">
        <v>44044</v>
      </c>
      <c r="B694" s="73">
        <f t="shared" si="508"/>
        <v>-5.2480058593750014</v>
      </c>
      <c r="C694" s="73">
        <f t="shared" si="508"/>
        <v>5.8159999999999972</v>
      </c>
      <c r="D694" s="73"/>
      <c r="E694" s="73"/>
      <c r="F694" s="73">
        <f t="shared" si="509"/>
        <v>14.311999999999989</v>
      </c>
      <c r="G694" s="73">
        <f t="shared" si="509"/>
        <v>0.78317118680621944</v>
      </c>
      <c r="H694" s="73">
        <f t="shared" si="509"/>
        <v>3.1799999999999993</v>
      </c>
      <c r="I694" s="73">
        <f t="shared" si="509"/>
        <v>-1.0339999999999989</v>
      </c>
      <c r="J694" s="73">
        <f t="shared" si="509"/>
        <v>6.8000000000000685E-2</v>
      </c>
      <c r="K694" s="73">
        <f t="shared" si="509"/>
        <v>-1.0777218960457013</v>
      </c>
      <c r="L694" s="73">
        <f t="shared" si="509"/>
        <v>-4.4460000000000033</v>
      </c>
      <c r="M694" s="73">
        <f t="shared" si="509"/>
        <v>4.266</v>
      </c>
      <c r="N694" s="73"/>
      <c r="O694" s="73">
        <f t="shared" si="510"/>
        <v>-0.99144831419796553</v>
      </c>
      <c r="S694" s="74">
        <f t="shared" si="503"/>
        <v>1.2</v>
      </c>
      <c r="T694" s="8">
        <f t="shared" si="501"/>
        <v>163.19999999999999</v>
      </c>
      <c r="U694" s="8">
        <f t="shared" si="502"/>
        <v>0.19999999999998863</v>
      </c>
    </row>
    <row r="695" spans="1:21" hidden="1">
      <c r="A695" s="161">
        <v>44075</v>
      </c>
      <c r="B695" s="73">
        <f t="shared" si="508"/>
        <v>-10.385999999999999</v>
      </c>
      <c r="C695" s="73">
        <f t="shared" si="508"/>
        <v>-18.726000000000003</v>
      </c>
      <c r="D695" s="73"/>
      <c r="E695" s="73"/>
      <c r="F695" s="73">
        <f t="shared" si="509"/>
        <v>-44.163999999999987</v>
      </c>
      <c r="G695" s="73">
        <f t="shared" si="509"/>
        <v>0.62609853611111033</v>
      </c>
      <c r="H695" s="73">
        <f t="shared" si="509"/>
        <v>-3.3099999999999996</v>
      </c>
      <c r="I695" s="73">
        <f t="shared" si="509"/>
        <v>-3.37</v>
      </c>
      <c r="J695" s="73">
        <f t="shared" si="509"/>
        <v>1.8659999999999983</v>
      </c>
      <c r="K695" s="73">
        <f t="shared" si="509"/>
        <v>2.5997218960457014</v>
      </c>
      <c r="L695" s="73">
        <f t="shared" si="509"/>
        <v>-7.5479999999999992</v>
      </c>
      <c r="M695" s="73">
        <f t="shared" si="509"/>
        <v>1.0959999999999994</v>
      </c>
      <c r="N695" s="73"/>
      <c r="O695" s="73">
        <f t="shared" si="510"/>
        <v>-1.0618214087193445</v>
      </c>
      <c r="S695" s="74">
        <f t="shared" si="503"/>
        <v>-9.6</v>
      </c>
      <c r="T695" s="8">
        <f t="shared" si="501"/>
        <v>153.4</v>
      </c>
      <c r="U695" s="8">
        <f t="shared" si="502"/>
        <v>-5.5999999999999943</v>
      </c>
    </row>
    <row r="696" spans="1:21" hidden="1">
      <c r="A696" s="161">
        <v>44105</v>
      </c>
      <c r="B696" s="73">
        <f t="shared" si="508"/>
        <v>12.556000000000001</v>
      </c>
      <c r="C696" s="73">
        <f t="shared" si="508"/>
        <v>3.4840000000000062</v>
      </c>
      <c r="D696" s="73"/>
      <c r="E696" s="73"/>
      <c r="F696" s="73">
        <f t="shared" si="509"/>
        <v>-10.094000000000005</v>
      </c>
      <c r="G696" s="73">
        <f t="shared" si="509"/>
        <v>-1.2223492144734016</v>
      </c>
      <c r="H696" s="73">
        <f t="shared" si="509"/>
        <v>1.0819999999999994</v>
      </c>
      <c r="I696" s="73">
        <f t="shared" si="509"/>
        <v>4.6859999999999999</v>
      </c>
      <c r="J696" s="73">
        <f t="shared" si="509"/>
        <v>6.597999999999999</v>
      </c>
      <c r="K696" s="73">
        <f t="shared" si="509"/>
        <v>-2.6659999999999999</v>
      </c>
      <c r="L696" s="73">
        <f t="shared" si="509"/>
        <v>7.2199999999999989</v>
      </c>
      <c r="M696" s="73">
        <f t="shared" si="509"/>
        <v>-2.4619999999999997</v>
      </c>
      <c r="N696" s="73"/>
      <c r="O696" s="73">
        <f t="shared" si="510"/>
        <v>9.6743394488484213</v>
      </c>
      <c r="S696" s="74">
        <f t="shared" si="503"/>
        <v>3.4</v>
      </c>
      <c r="T696" s="8">
        <f t="shared" si="501"/>
        <v>162.4</v>
      </c>
      <c r="U696" s="8">
        <f t="shared" si="502"/>
        <v>2.4000000000000057</v>
      </c>
    </row>
    <row r="697" spans="1:21" hidden="1">
      <c r="A697" s="161">
        <v>44136</v>
      </c>
      <c r="B697" s="73">
        <f t="shared" si="508"/>
        <v>-19.50598046875</v>
      </c>
      <c r="C697" s="73">
        <f t="shared" si="508"/>
        <v>8.5979999999999901</v>
      </c>
      <c r="D697" s="73"/>
      <c r="E697" s="73"/>
      <c r="F697" s="73">
        <f t="shared" si="509"/>
        <v>22.631999999999994</v>
      </c>
      <c r="G697" s="73">
        <f t="shared" si="509"/>
        <v>-9.1035915003661927E-2</v>
      </c>
      <c r="H697" s="73">
        <f t="shared" si="509"/>
        <v>-0.75199999999999922</v>
      </c>
      <c r="I697" s="73">
        <f t="shared" si="509"/>
        <v>-11.954000000000002</v>
      </c>
      <c r="J697" s="73">
        <f t="shared" si="509"/>
        <v>-5.31</v>
      </c>
      <c r="K697" s="73">
        <f t="shared" si="509"/>
        <v>0.752</v>
      </c>
      <c r="L697" s="73">
        <f t="shared" si="509"/>
        <v>-7.8859999999999983</v>
      </c>
      <c r="M697" s="73">
        <f t="shared" si="509"/>
        <v>-3.194</v>
      </c>
      <c r="N697" s="73"/>
      <c r="O697" s="73">
        <f t="shared" si="510"/>
        <v>-11.568954319371352</v>
      </c>
      <c r="S697" s="74">
        <f t="shared" si="503"/>
        <v>-5.8</v>
      </c>
      <c r="T697" s="8">
        <f t="shared" si="501"/>
        <v>154.19999999999999</v>
      </c>
      <c r="U697" s="8">
        <f t="shared" si="502"/>
        <v>3.1999999999999886</v>
      </c>
    </row>
    <row r="698" spans="1:21">
      <c r="A698" s="161">
        <v>44166</v>
      </c>
      <c r="B698" s="73">
        <f t="shared" si="508"/>
        <v>-7.6979902343750002</v>
      </c>
      <c r="C698" s="73">
        <f t="shared" si="508"/>
        <v>7.4040000000000017</v>
      </c>
      <c r="D698" s="73"/>
      <c r="E698" s="73"/>
      <c r="F698" s="73">
        <f t="shared" si="509"/>
        <v>13.66400000000001</v>
      </c>
      <c r="G698" s="73">
        <f t="shared" si="509"/>
        <v>-0.68284498116269665</v>
      </c>
      <c r="H698" s="73">
        <f t="shared" si="509"/>
        <v>-4.0940000000000012</v>
      </c>
      <c r="I698" s="73">
        <f t="shared" si="509"/>
        <v>-1.9780000000000002</v>
      </c>
      <c r="J698" s="73">
        <f t="shared" si="509"/>
        <v>9.3739999999999988</v>
      </c>
      <c r="K698" s="73">
        <f t="shared" si="509"/>
        <v>0.72599999999999998</v>
      </c>
      <c r="L698" s="73">
        <f t="shared" si="509"/>
        <v>-0.77400000000000091</v>
      </c>
      <c r="M698" s="73">
        <f t="shared" si="509"/>
        <v>4.9459999999999997</v>
      </c>
      <c r="N698" s="73"/>
      <c r="O698" s="73">
        <f t="shared" si="510"/>
        <v>1.1308449811626908</v>
      </c>
      <c r="S698" s="74">
        <f t="shared" si="503"/>
        <v>3.4</v>
      </c>
      <c r="T698" s="8">
        <f t="shared" si="501"/>
        <v>154.4</v>
      </c>
      <c r="U698" s="8">
        <f t="shared" si="502"/>
        <v>-4.1680496763999884</v>
      </c>
    </row>
    <row r="699" spans="1:21">
      <c r="A699" s="161">
        <v>44197</v>
      </c>
      <c r="B699" s="73">
        <f t="shared" si="508"/>
        <v>3.0096373697916774</v>
      </c>
      <c r="C699" s="73">
        <f t="shared" si="508"/>
        <v>-12.469999999999999</v>
      </c>
      <c r="D699" s="73"/>
      <c r="E699" s="73"/>
      <c r="F699" s="73">
        <f t="shared" si="509"/>
        <v>-112.19200000000001</v>
      </c>
      <c r="G699" s="73">
        <f t="shared" si="509"/>
        <v>-0.37418252727013668</v>
      </c>
      <c r="H699" s="73">
        <f t="shared" si="509"/>
        <v>-3.5476666666666596</v>
      </c>
      <c r="I699" s="73">
        <f t="shared" si="509"/>
        <v>-2.6127918526737139</v>
      </c>
      <c r="J699" s="73">
        <f t="shared" si="509"/>
        <v>-2.9559999999999986</v>
      </c>
      <c r="K699" s="73">
        <f t="shared" si="509"/>
        <v>-2.6280000000000001</v>
      </c>
      <c r="L699" s="73">
        <f t="shared" si="509"/>
        <v>-16.124000000000002</v>
      </c>
      <c r="M699" s="73">
        <f t="shared" si="509"/>
        <v>0.81611764705882028</v>
      </c>
      <c r="N699" s="73"/>
      <c r="O699" s="73">
        <f t="shared" si="510"/>
        <v>-0.79114622552493086</v>
      </c>
      <c r="S699" s="74">
        <f t="shared" si="503"/>
        <v>-19.600000000000001</v>
      </c>
      <c r="T699" s="8">
        <f t="shared" si="501"/>
        <v>138.9680496764</v>
      </c>
      <c r="U699" s="8">
        <f t="shared" si="502"/>
        <v>-1.8259503236000114</v>
      </c>
    </row>
    <row r="700" spans="1:21">
      <c r="A700" s="161">
        <v>44228</v>
      </c>
      <c r="B700" s="73">
        <f t="shared" si="508"/>
        <v>-13.02166666666669</v>
      </c>
      <c r="C700" s="73">
        <f t="shared" si="508"/>
        <v>-13.313999999999997</v>
      </c>
      <c r="D700" s="73"/>
      <c r="E700" s="73"/>
      <c r="F700" s="73">
        <f t="shared" si="509"/>
        <v>5.3620000000000116</v>
      </c>
      <c r="G700" s="73">
        <f t="shared" si="509"/>
        <v>2.6555325252144946</v>
      </c>
      <c r="H700" s="73">
        <f t="shared" si="509"/>
        <v>1.5456666666666599</v>
      </c>
      <c r="I700" s="73">
        <f t="shared" si="509"/>
        <v>-5.945328752795044</v>
      </c>
      <c r="J700" s="73">
        <f t="shared" si="509"/>
        <v>-2.9279999999999999</v>
      </c>
      <c r="K700" s="73">
        <f t="shared" si="509"/>
        <v>2.5260000000000002</v>
      </c>
      <c r="L700" s="73">
        <f t="shared" si="509"/>
        <v>2.5700000000000016</v>
      </c>
      <c r="M700" s="73">
        <f t="shared" si="509"/>
        <v>2.5439999999999996</v>
      </c>
      <c r="N700" s="73"/>
      <c r="O700" s="73">
        <f t="shared" si="510"/>
        <v>1.847796227580583</v>
      </c>
      <c r="S700" s="74">
        <f t="shared" si="503"/>
        <v>-2.4</v>
      </c>
      <c r="T700" s="8">
        <f t="shared" si="501"/>
        <v>138.39400000000001</v>
      </c>
      <c r="U700" s="8">
        <f t="shared" si="502"/>
        <v>30.124000000000009</v>
      </c>
    </row>
    <row r="701" spans="1:21">
      <c r="A701" s="161">
        <v>44256</v>
      </c>
      <c r="B701" s="73">
        <f t="shared" si="508"/>
        <v>29.554000000000013</v>
      </c>
      <c r="C701" s="73">
        <f t="shared" si="508"/>
        <v>8.2840000000000007</v>
      </c>
      <c r="D701" s="73"/>
      <c r="E701" s="73"/>
      <c r="F701" s="73">
        <f t="shared" si="509"/>
        <v>63.199999999999989</v>
      </c>
      <c r="G701" s="73">
        <f t="shared" si="509"/>
        <v>-2.7892256535127453</v>
      </c>
      <c r="H701" s="73">
        <f t="shared" si="509"/>
        <v>1.8100117187500004</v>
      </c>
      <c r="I701" s="73">
        <f t="shared" si="509"/>
        <v>3.0974483469567771</v>
      </c>
      <c r="J701" s="73">
        <f t="shared" si="509"/>
        <v>1.9760000000000004</v>
      </c>
      <c r="K701" s="73">
        <f t="shared" si="509"/>
        <v>1.7440000000000002</v>
      </c>
      <c r="L701" s="73">
        <f t="shared" si="509"/>
        <v>11.793999999999997</v>
      </c>
      <c r="M701" s="73">
        <f t="shared" si="509"/>
        <v>-5.8881176470588201</v>
      </c>
      <c r="N701" s="73"/>
      <c r="O701" s="73">
        <f t="shared" si="510"/>
        <v>-0.43810208797531497</v>
      </c>
      <c r="S701" s="74">
        <f t="shared" si="503"/>
        <v>17.600000000000001</v>
      </c>
      <c r="T701" s="8">
        <f t="shared" si="501"/>
        <v>125.87</v>
      </c>
      <c r="U701" s="8">
        <f t="shared" si="502"/>
        <v>-24.700999999999993</v>
      </c>
    </row>
    <row r="702" spans="1:21">
      <c r="A702" s="161">
        <v>44287</v>
      </c>
      <c r="B702" s="73">
        <f t="shared" si="508"/>
        <v>14.655999999999995</v>
      </c>
      <c r="C702" s="73">
        <f t="shared" si="508"/>
        <v>-4.7519999999999953</v>
      </c>
      <c r="D702" s="73"/>
      <c r="E702" s="73"/>
      <c r="F702" s="73">
        <f t="shared" si="509"/>
        <v>-13.29000000000001</v>
      </c>
      <c r="G702" s="73">
        <f t="shared" si="509"/>
        <v>-0.22171564251120604</v>
      </c>
      <c r="H702" s="73">
        <f t="shared" si="509"/>
        <v>-1.2415964472180705</v>
      </c>
      <c r="I702" s="73">
        <f t="shared" si="509"/>
        <v>14.710672258511982</v>
      </c>
      <c r="J702" s="73">
        <f t="shared" si="509"/>
        <v>2.036</v>
      </c>
      <c r="K702" s="73">
        <f t="shared" si="509"/>
        <v>-0.52458333333333418</v>
      </c>
      <c r="L702" s="73">
        <f t="shared" si="509"/>
        <v>1.6040000000000021</v>
      </c>
      <c r="M702" s="73">
        <f t="shared" si="509"/>
        <v>0.70600000000000018</v>
      </c>
      <c r="N702" s="73"/>
      <c r="O702" s="73">
        <f t="shared" si="510"/>
        <v>0.21323455777985884</v>
      </c>
      <c r="S702" s="74">
        <f t="shared" si="503"/>
        <v>1.6</v>
      </c>
      <c r="T702" s="8">
        <f t="shared" si="501"/>
        <v>152.17099999999999</v>
      </c>
      <c r="U702" s="8">
        <f t="shared" si="502"/>
        <v>8.132000000000005</v>
      </c>
    </row>
    <row r="703" spans="1:21">
      <c r="A703" s="161">
        <v>44317</v>
      </c>
      <c r="B703" s="73">
        <f t="shared" si="508"/>
        <v>-7.8059890425436151E-2</v>
      </c>
      <c r="C703" s="73">
        <f t="shared" si="508"/>
        <v>-1.0520000000000125</v>
      </c>
      <c r="D703" s="73"/>
      <c r="E703" s="73"/>
      <c r="F703" s="73">
        <f t="shared" si="509"/>
        <v>94.070000000000022</v>
      </c>
      <c r="G703" s="73">
        <f t="shared" si="509"/>
        <v>2.0915822820946302</v>
      </c>
      <c r="H703" s="73">
        <f t="shared" si="509"/>
        <v>2.15558472846807</v>
      </c>
      <c r="I703" s="73">
        <f t="shared" si="509"/>
        <v>-4.0999999999999996</v>
      </c>
      <c r="J703" s="73">
        <f t="shared" si="509"/>
        <v>-6.8699999999999992</v>
      </c>
      <c r="K703" s="73">
        <f t="shared" si="509"/>
        <v>-0.59941666666666615</v>
      </c>
      <c r="L703" s="73">
        <f t="shared" si="509"/>
        <v>-2.9179999999999993</v>
      </c>
      <c r="M703" s="73">
        <f t="shared" si="509"/>
        <v>-0.62199999999999955</v>
      </c>
      <c r="N703" s="73"/>
      <c r="O703" s="73">
        <f t="shared" si="510"/>
        <v>-1.5357018466998054</v>
      </c>
      <c r="S703" s="74">
        <f t="shared" si="503"/>
        <v>8.6</v>
      </c>
      <c r="T703" s="8">
        <f t="shared" si="501"/>
        <v>152.63899999999998</v>
      </c>
      <c r="U703" s="8">
        <f t="shared" si="502"/>
        <v>4.0929999999999893</v>
      </c>
    </row>
    <row r="704" spans="1:21">
      <c r="A704" s="161">
        <v>44348</v>
      </c>
      <c r="B704" s="73">
        <f t="shared" si="508"/>
        <v>4.7824364504517174</v>
      </c>
      <c r="C704" s="73">
        <f t="shared" si="508"/>
        <v>1.9540000000000048</v>
      </c>
      <c r="D704" s="73"/>
      <c r="E704" s="73"/>
      <c r="F704" s="73">
        <f t="shared" si="509"/>
        <v>-20.331999999999972</v>
      </c>
      <c r="G704" s="73">
        <f t="shared" si="509"/>
        <v>1.8266329547541234</v>
      </c>
      <c r="H704" s="73">
        <f t="shared" si="509"/>
        <v>-0.79457348191704147</v>
      </c>
      <c r="I704" s="73">
        <f t="shared" si="509"/>
        <v>2.0280000000000005</v>
      </c>
      <c r="J704" s="73">
        <f t="shared" si="509"/>
        <v>1.9600000000000009</v>
      </c>
      <c r="K704" s="73">
        <f t="shared" si="509"/>
        <v>-1.1912962753084464</v>
      </c>
      <c r="L704" s="73">
        <f t="shared" si="509"/>
        <v>2.6419999999999972</v>
      </c>
      <c r="M704" s="73">
        <f t="shared" si="509"/>
        <v>-1.3</v>
      </c>
      <c r="N704" s="73"/>
      <c r="O704" s="73">
        <f t="shared" si="510"/>
        <v>0.36679709681132222</v>
      </c>
      <c r="S704" s="74">
        <f t="shared" si="503"/>
        <v>-0.4</v>
      </c>
      <c r="T704" s="8">
        <f t="shared" si="501"/>
        <v>148.14599999999999</v>
      </c>
      <c r="U704" s="8">
        <f t="shared" si="502"/>
        <v>4.7169999999999845</v>
      </c>
    </row>
    <row r="705" spans="1:21">
      <c r="A705" s="161">
        <v>44378</v>
      </c>
      <c r="B705" s="73">
        <f t="shared" si="508"/>
        <v>-6.4694625346225392</v>
      </c>
      <c r="C705" s="73">
        <f t="shared" si="508"/>
        <v>20.380000000000003</v>
      </c>
      <c r="D705" s="73"/>
      <c r="E705" s="73"/>
      <c r="F705" s="73">
        <f t="shared" si="509"/>
        <v>52.597999999999978</v>
      </c>
      <c r="G705" s="73">
        <f t="shared" si="509"/>
        <v>-2.2492043642125616</v>
      </c>
      <c r="H705" s="73">
        <f t="shared" si="509"/>
        <v>2.2754583684476648</v>
      </c>
      <c r="I705" s="73">
        <f t="shared" si="509"/>
        <v>7.9319999999999995</v>
      </c>
      <c r="J705" s="73">
        <f t="shared" si="509"/>
        <v>-4.5380000000000011</v>
      </c>
      <c r="K705" s="73">
        <f t="shared" si="509"/>
        <v>0.7372794840734489</v>
      </c>
      <c r="L705" s="73">
        <f t="shared" si="509"/>
        <v>4.616000000000005</v>
      </c>
      <c r="M705" s="73">
        <f t="shared" si="509"/>
        <v>2.8179999999999992</v>
      </c>
      <c r="N705" s="73"/>
      <c r="O705" s="73">
        <f t="shared" si="510"/>
        <v>2.1799264421472597</v>
      </c>
      <c r="S705" s="74">
        <f t="shared" si="503"/>
        <v>10</v>
      </c>
      <c r="T705" s="8">
        <f t="shared" si="501"/>
        <v>153.429</v>
      </c>
      <c r="U705" s="8">
        <f t="shared" si="502"/>
        <v>4.2590000000000146</v>
      </c>
    </row>
    <row r="706" spans="1:21">
      <c r="A706" s="161">
        <v>44409</v>
      </c>
      <c r="B706" s="73">
        <f t="shared" si="508"/>
        <v>-1.6251142246915549</v>
      </c>
      <c r="C706" s="73">
        <f t="shared" si="508"/>
        <v>8.3739999999999952</v>
      </c>
      <c r="D706" s="73"/>
      <c r="E706" s="73"/>
      <c r="F706" s="73">
        <f t="shared" si="509"/>
        <v>4.8919999999999844</v>
      </c>
      <c r="G706" s="73">
        <f t="shared" si="509"/>
        <v>0.84564416272092768</v>
      </c>
      <c r="H706" s="73">
        <f t="shared" si="509"/>
        <v>5.2438005418949132</v>
      </c>
      <c r="I706" s="73">
        <f t="shared" si="509"/>
        <v>-2.4699999999999989</v>
      </c>
      <c r="J706" s="73">
        <f t="shared" si="509"/>
        <v>-1.1039999999999992</v>
      </c>
      <c r="K706" s="73">
        <f t="shared" si="509"/>
        <v>-1.6968055304953951</v>
      </c>
      <c r="L706" s="73">
        <f t="shared" si="509"/>
        <v>-2.3580000000000041</v>
      </c>
      <c r="M706" s="73">
        <f t="shared" si="509"/>
        <v>3.28</v>
      </c>
      <c r="N706" s="73"/>
      <c r="O706" s="73">
        <f t="shared" si="510"/>
        <v>-0.63952983224128412</v>
      </c>
      <c r="S706" s="74">
        <f t="shared" si="503"/>
        <v>1</v>
      </c>
      <c r="T706" s="8">
        <f t="shared" si="501"/>
        <v>150.16999999999999</v>
      </c>
      <c r="U706" s="8">
        <f t="shared" si="502"/>
        <v>0.66799999999997794</v>
      </c>
    </row>
    <row r="707" spans="1:21">
      <c r="A707" s="161">
        <v>44440</v>
      </c>
      <c r="B707" s="73">
        <f t="shared" si="508"/>
        <v>-15.068721396019541</v>
      </c>
      <c r="C707" s="73">
        <f t="shared" si="508"/>
        <v>-18.100000000000001</v>
      </c>
      <c r="D707" s="73"/>
      <c r="E707" s="73"/>
      <c r="F707" s="73">
        <f t="shared" si="509"/>
        <v>-31.203999999999997</v>
      </c>
      <c r="G707" s="73">
        <f t="shared" si="509"/>
        <v>0.91018755866082868</v>
      </c>
      <c r="H707" s="73">
        <f t="shared" si="509"/>
        <v>-3.7146854284255353</v>
      </c>
      <c r="I707" s="73">
        <f t="shared" si="509"/>
        <v>-5.9119999999999999</v>
      </c>
      <c r="J707" s="73">
        <f t="shared" si="509"/>
        <v>5.5779999999999976</v>
      </c>
      <c r="K707" s="73">
        <f t="shared" si="509"/>
        <v>3.787635524752377</v>
      </c>
      <c r="L707" s="73">
        <f t="shared" si="509"/>
        <v>-5.0259999999999989</v>
      </c>
      <c r="M707" s="73">
        <f t="shared" si="509"/>
        <v>2.3139999999999992</v>
      </c>
      <c r="N707" s="73"/>
      <c r="O707" s="73">
        <f t="shared" si="510"/>
        <v>-0.27641723553068365</v>
      </c>
      <c r="S707" s="74">
        <f t="shared" si="503"/>
        <v>-7</v>
      </c>
      <c r="T707" s="8">
        <f t="shared" si="501"/>
        <v>142.50200000000001</v>
      </c>
      <c r="U707" s="8">
        <f t="shared" si="502"/>
        <v>8.7370000000000232</v>
      </c>
    </row>
    <row r="708" spans="1:21">
      <c r="A708" s="161">
        <v>44470</v>
      </c>
      <c r="B708" s="73">
        <f t="shared" ref="B708:C722" si="511">AVERAGE(B267-B266,B255-B254,B243-B242,B231-B230,B219-B218)</f>
        <v>15.541976195617423</v>
      </c>
      <c r="C708" s="73">
        <f t="shared" si="511"/>
        <v>-5.5059999999999913</v>
      </c>
      <c r="D708" s="73"/>
      <c r="E708" s="73"/>
      <c r="F708" s="73">
        <f t="shared" ref="F708:M722" si="512">AVERAGE(F267-F266,F255-F254,F243-F242,F231-F230,F219-F218)</f>
        <v>-16.399999999999999</v>
      </c>
      <c r="G708" s="73">
        <f t="shared" si="512"/>
        <v>-1.5366338471090433</v>
      </c>
      <c r="H708" s="73">
        <f t="shared" si="512"/>
        <v>1.7139999999999993</v>
      </c>
      <c r="I708" s="73">
        <f t="shared" si="512"/>
        <v>9.2039999999999988</v>
      </c>
      <c r="J708" s="73">
        <f t="shared" si="512"/>
        <v>3.7819999999999991</v>
      </c>
      <c r="K708" s="73">
        <f t="shared" si="512"/>
        <v>-3.432813203021984</v>
      </c>
      <c r="L708" s="73">
        <f t="shared" si="512"/>
        <v>11.86</v>
      </c>
      <c r="M708" s="73">
        <f t="shared" si="512"/>
        <v>-6.1204928422194014</v>
      </c>
      <c r="N708" s="73"/>
      <c r="O708" s="73">
        <f t="shared" si="510"/>
        <v>10.349953931108029</v>
      </c>
      <c r="S708" s="74">
        <f t="shared" si="503"/>
        <v>3.8</v>
      </c>
      <c r="T708" s="8">
        <f t="shared" si="501"/>
        <v>137.565</v>
      </c>
      <c r="U708" s="8">
        <f t="shared" si="502"/>
        <v>-8.3070000000000164</v>
      </c>
    </row>
    <row r="709" spans="1:21">
      <c r="A709" s="161">
        <v>44501</v>
      </c>
      <c r="B709" s="73">
        <f t="shared" si="511"/>
        <v>-14.141586075342161</v>
      </c>
      <c r="C709" s="73">
        <f t="shared" si="511"/>
        <v>17.597999999999992</v>
      </c>
      <c r="D709" s="73"/>
      <c r="E709" s="73"/>
      <c r="F709" s="73">
        <f t="shared" si="512"/>
        <v>3.4319999999999937</v>
      </c>
      <c r="G709" s="73">
        <f t="shared" si="512"/>
        <v>-0.87577246766661465</v>
      </c>
      <c r="H709" s="73">
        <f t="shared" si="512"/>
        <v>-1.9519999999999993</v>
      </c>
      <c r="I709" s="73">
        <f t="shared" si="512"/>
        <v>-12.154000000000002</v>
      </c>
      <c r="J709" s="73">
        <f t="shared" si="512"/>
        <v>-4.7099999999999991</v>
      </c>
      <c r="K709" s="73">
        <f t="shared" si="512"/>
        <v>0.35199999999999998</v>
      </c>
      <c r="L709" s="73">
        <f t="shared" si="512"/>
        <v>-6.0859999999999985</v>
      </c>
      <c r="M709" s="73">
        <f t="shared" si="512"/>
        <v>-2.9349561514985019</v>
      </c>
      <c r="N709" s="73"/>
      <c r="O709" s="73">
        <f t="shared" si="510"/>
        <v>-13.607656008617727</v>
      </c>
      <c r="S709" s="74">
        <f t="shared" si="503"/>
        <v>-7.6</v>
      </c>
      <c r="T709" s="8">
        <f t="shared" si="501"/>
        <v>138.27200000000002</v>
      </c>
      <c r="U709" s="8">
        <f t="shared" si="502"/>
        <v>-2.8319999999999936</v>
      </c>
    </row>
    <row r="710" spans="1:21">
      <c r="A710" s="161">
        <v>44531</v>
      </c>
      <c r="B710" s="73">
        <f t="shared" si="511"/>
        <v>-11.612488530352909</v>
      </c>
      <c r="C710" s="73">
        <f t="shared" si="511"/>
        <v>8.0040000000000013</v>
      </c>
      <c r="D710" s="73"/>
      <c r="E710" s="73"/>
      <c r="F710" s="73">
        <f t="shared" si="512"/>
        <v>31.464000000000009</v>
      </c>
      <c r="G710" s="73">
        <f t="shared" si="512"/>
        <v>-0.48284498116269664</v>
      </c>
      <c r="H710" s="73">
        <f t="shared" si="512"/>
        <v>-5.0940000000000012</v>
      </c>
      <c r="I710" s="73">
        <f t="shared" si="512"/>
        <v>-2.778</v>
      </c>
      <c r="J710" s="73">
        <f t="shared" si="512"/>
        <v>7.5739999999999998</v>
      </c>
      <c r="K710" s="73">
        <f t="shared" si="512"/>
        <v>1.1259999999999999</v>
      </c>
      <c r="L710" s="73">
        <f t="shared" si="512"/>
        <v>-6.5740000000000007</v>
      </c>
      <c r="M710" s="73">
        <f t="shared" si="512"/>
        <v>5.460498295977894</v>
      </c>
      <c r="N710" s="73"/>
      <c r="O710" s="73">
        <f t="shared" si="510"/>
        <v>1.1308449811626908</v>
      </c>
      <c r="S710" s="74">
        <f t="shared" si="503"/>
        <v>4.513609935279999</v>
      </c>
      <c r="T710" s="8">
        <f t="shared" si="501"/>
        <v>145.61760993528</v>
      </c>
      <c r="U710" s="8">
        <f t="shared" si="502"/>
        <v>-8.1453900647200044</v>
      </c>
    </row>
    <row r="711" spans="1:21">
      <c r="A711" s="161">
        <v>44562</v>
      </c>
      <c r="B711" s="73">
        <f t="shared" si="511"/>
        <v>35.665537584637661</v>
      </c>
      <c r="C711" s="73">
        <f t="shared" si="511"/>
        <v>-18.069486060277136</v>
      </c>
      <c r="D711" s="73"/>
      <c r="E711" s="73"/>
      <c r="F711" s="73">
        <f t="shared" si="512"/>
        <v>-159.26197874590727</v>
      </c>
      <c r="G711" s="73">
        <f t="shared" si="512"/>
        <v>-0.7841825272701366</v>
      </c>
      <c r="H711" s="73">
        <f t="shared" si="512"/>
        <v>2.6493333333333391</v>
      </c>
      <c r="I711" s="73">
        <f t="shared" si="512"/>
        <v>-1.23349985456217</v>
      </c>
      <c r="J711" s="73">
        <f t="shared" si="512"/>
        <v>-4.8797012298678011</v>
      </c>
      <c r="K711" s="73">
        <f t="shared" si="512"/>
        <v>-1.9308000000000001</v>
      </c>
      <c r="L711" s="73">
        <f t="shared" si="512"/>
        <v>-19.072320655848646</v>
      </c>
      <c r="M711" s="73">
        <f t="shared" si="512"/>
        <v>10.048468344798831</v>
      </c>
      <c r="N711" s="73"/>
      <c r="O711" s="73">
        <f t="shared" si="510"/>
        <v>3.2694537744750698</v>
      </c>
      <c r="S711" s="74">
        <f t="shared" si="503"/>
        <v>-22.554809935279998</v>
      </c>
      <c r="T711" s="8">
        <f t="shared" si="501"/>
        <v>131.20819006472001</v>
      </c>
      <c r="U711" s="8">
        <f t="shared" si="502"/>
        <v>11.22119006472002</v>
      </c>
    </row>
    <row r="712" spans="1:21">
      <c r="A712" s="161">
        <v>44593</v>
      </c>
      <c r="B712" s="73">
        <f t="shared" si="511"/>
        <v>-13.186159149592857</v>
      </c>
      <c r="C712" s="73">
        <f t="shared" si="511"/>
        <v>-18.841774869279583</v>
      </c>
      <c r="D712" s="73"/>
      <c r="E712" s="73"/>
      <c r="F712" s="73">
        <f t="shared" si="512"/>
        <v>-28.527708186132351</v>
      </c>
      <c r="G712" s="73">
        <f t="shared" si="512"/>
        <v>0.86553252521449497</v>
      </c>
      <c r="H712" s="73">
        <f t="shared" si="512"/>
        <v>1.5196666666666601</v>
      </c>
      <c r="I712" s="73">
        <f t="shared" si="512"/>
        <v>-8.6142964754256788</v>
      </c>
      <c r="J712" s="73">
        <f t="shared" si="512"/>
        <v>-6.8132381091811371</v>
      </c>
      <c r="K712" s="73">
        <f t="shared" si="512"/>
        <v>0.98539999999999994</v>
      </c>
      <c r="L712" s="73">
        <f t="shared" si="512"/>
        <v>-2.8109509564667818</v>
      </c>
      <c r="M712" s="73">
        <f t="shared" si="512"/>
        <v>-3.0115238921800018</v>
      </c>
      <c r="N712" s="73"/>
      <c r="O712" s="73">
        <f t="shared" si="510"/>
        <v>-8.1803772419416984E-2</v>
      </c>
      <c r="S712" s="74">
        <f t="shared" si="503"/>
        <v>-8.9048000000000034</v>
      </c>
      <c r="T712" s="8">
        <f t="shared" si="501"/>
        <v>111.08219999999999</v>
      </c>
      <c r="U712" s="8">
        <f t="shared" si="502"/>
        <v>-2.6028000000000162</v>
      </c>
    </row>
    <row r="713" spans="1:21">
      <c r="A713" s="161">
        <v>44621</v>
      </c>
      <c r="B713" s="73">
        <f t="shared" si="511"/>
        <v>33.815763091920175</v>
      </c>
      <c r="C713" s="73">
        <f t="shared" si="511"/>
        <v>10.446478253792824</v>
      </c>
      <c r="D713" s="73"/>
      <c r="E713" s="73"/>
      <c r="F713" s="73">
        <f t="shared" si="512"/>
        <v>93.059925486486677</v>
      </c>
      <c r="G713" s="73">
        <f t="shared" si="512"/>
        <v>-0.56722565351274545</v>
      </c>
      <c r="H713" s="73">
        <f t="shared" si="512"/>
        <v>2.9166117187500018</v>
      </c>
      <c r="I713" s="73">
        <f t="shared" si="512"/>
        <v>5.6686864697687609</v>
      </c>
      <c r="J713" s="73">
        <f t="shared" si="512"/>
        <v>5.604423237494891</v>
      </c>
      <c r="K713" s="73">
        <f t="shared" si="512"/>
        <v>1.2502000000000002</v>
      </c>
      <c r="L713" s="73">
        <f t="shared" si="512"/>
        <v>11.825047915313414</v>
      </c>
      <c r="M713" s="73">
        <f t="shared" si="512"/>
        <v>-5.0793754878819188E-2</v>
      </c>
      <c r="N713" s="73"/>
      <c r="O713" s="73">
        <f t="shared" si="510"/>
        <v>-1.049102087975315</v>
      </c>
      <c r="S713" s="74">
        <f t="shared" si="503"/>
        <v>22.860199999999999</v>
      </c>
      <c r="T713" s="8">
        <f t="shared" si="501"/>
        <v>136.54519999999999</v>
      </c>
      <c r="U713" s="8">
        <f t="shared" si="502"/>
        <v>3.7901999999999987</v>
      </c>
    </row>
    <row r="714" spans="1:21">
      <c r="A714" s="161">
        <v>44652</v>
      </c>
      <c r="B714" s="73">
        <f t="shared" si="511"/>
        <v>1.887762080251423</v>
      </c>
      <c r="C714" s="73">
        <f t="shared" si="511"/>
        <v>-0.67280262377587974</v>
      </c>
      <c r="D714" s="73"/>
      <c r="E714" s="73"/>
      <c r="F714" s="73">
        <f t="shared" si="512"/>
        <v>2.3139337621509641</v>
      </c>
      <c r="G714" s="73">
        <f t="shared" si="512"/>
        <v>-0.243715642511206</v>
      </c>
      <c r="H714" s="73">
        <f t="shared" si="512"/>
        <v>-3.4653964472180716</v>
      </c>
      <c r="I714" s="73">
        <f t="shared" si="512"/>
        <v>9.0938647537495072</v>
      </c>
      <c r="J714" s="73">
        <f t="shared" si="512"/>
        <v>-1.9156661816871385</v>
      </c>
      <c r="K714" s="73">
        <f t="shared" si="512"/>
        <v>-1.1827833333333342</v>
      </c>
      <c r="L714" s="73">
        <f t="shared" si="512"/>
        <v>0.67220786894009588</v>
      </c>
      <c r="M714" s="73">
        <f t="shared" si="512"/>
        <v>1.3914000000000002</v>
      </c>
      <c r="N714" s="73"/>
      <c r="O714" s="73">
        <f t="shared" si="510"/>
        <v>9.1034557779858888E-2</v>
      </c>
      <c r="S714" s="74">
        <f t="shared" si="503"/>
        <v>0.49359999999999787</v>
      </c>
      <c r="T714" s="8">
        <f t="shared" si="501"/>
        <v>133.24859999999998</v>
      </c>
      <c r="U714" s="8">
        <f t="shared" si="502"/>
        <v>6.5065999999999775</v>
      </c>
    </row>
    <row r="715" spans="1:21">
      <c r="A715" s="161">
        <v>44682</v>
      </c>
      <c r="B715" s="73">
        <f t="shared" si="511"/>
        <v>-22.465037422783684</v>
      </c>
      <c r="C715" s="73">
        <f t="shared" si="511"/>
        <v>6.8583774109928894</v>
      </c>
      <c r="D715" s="73"/>
      <c r="E715" s="73"/>
      <c r="F715" s="73">
        <f t="shared" si="512"/>
        <v>80.658562837916435</v>
      </c>
      <c r="G715" s="73">
        <f t="shared" si="512"/>
        <v>1.4915822820946301</v>
      </c>
      <c r="H715" s="73">
        <f t="shared" si="512"/>
        <v>0.98718472846807015</v>
      </c>
      <c r="I715" s="73">
        <f t="shared" si="512"/>
        <v>-0.48627980186410757</v>
      </c>
      <c r="J715" s="73">
        <f t="shared" si="512"/>
        <v>-6.1318094209538678</v>
      </c>
      <c r="K715" s="73">
        <f t="shared" si="512"/>
        <v>-0.47901666666666626</v>
      </c>
      <c r="L715" s="73">
        <f t="shared" si="512"/>
        <v>0.90791621339673578</v>
      </c>
      <c r="M715" s="73">
        <f t="shared" si="512"/>
        <v>1.1654</v>
      </c>
      <c r="N715" s="73"/>
      <c r="O715" s="73">
        <f t="shared" si="510"/>
        <v>1.0036981533001947</v>
      </c>
      <c r="S715" s="74">
        <f t="shared" si="503"/>
        <v>6.5014000000000012</v>
      </c>
      <c r="T715" s="8">
        <f t="shared" si="501"/>
        <v>133.24340000000001</v>
      </c>
      <c r="U715" s="8">
        <f t="shared" si="502"/>
        <v>-2.9045999999999879</v>
      </c>
    </row>
    <row r="716" spans="1:21">
      <c r="A716" s="161">
        <v>44713</v>
      </c>
      <c r="B716" s="73">
        <f t="shared" si="511"/>
        <v>28.127636013904958</v>
      </c>
      <c r="C716" s="73">
        <f t="shared" si="511"/>
        <v>-3.0776439610276696</v>
      </c>
      <c r="D716" s="73"/>
      <c r="E716" s="73"/>
      <c r="F716" s="73">
        <f t="shared" si="512"/>
        <v>-47.45858737147735</v>
      </c>
      <c r="G716" s="73">
        <f t="shared" si="512"/>
        <v>1.6266329547541232</v>
      </c>
      <c r="H716" s="73">
        <f t="shared" si="512"/>
        <v>-2.6741734819170411</v>
      </c>
      <c r="I716" s="73">
        <f t="shared" si="512"/>
        <v>1.135529258010638</v>
      </c>
      <c r="J716" s="73">
        <f t="shared" si="512"/>
        <v>4.6405647458481205</v>
      </c>
      <c r="K716" s="73">
        <f t="shared" si="512"/>
        <v>0.42890372469155347</v>
      </c>
      <c r="L716" s="73">
        <f t="shared" si="512"/>
        <v>1.6203736530115052</v>
      </c>
      <c r="M716" s="73">
        <f t="shared" si="512"/>
        <v>-2.0912000000000006</v>
      </c>
      <c r="N716" s="73"/>
      <c r="O716" s="73">
        <f t="shared" si="510"/>
        <v>1.377597096811322</v>
      </c>
      <c r="S716" s="74">
        <f t="shared" si="503"/>
        <v>-1.423399999999998</v>
      </c>
      <c r="T716" s="8">
        <f t="shared" si="501"/>
        <v>134.72460000000001</v>
      </c>
      <c r="U716" s="8">
        <f t="shared" si="502"/>
        <v>-2.4243999999999915</v>
      </c>
    </row>
    <row r="717" spans="1:21">
      <c r="A717" s="161">
        <v>44743</v>
      </c>
      <c r="B717" s="73">
        <f t="shared" si="511"/>
        <v>-35.259768167548934</v>
      </c>
      <c r="C717" s="73">
        <f t="shared" si="511"/>
        <v>14.778968944439217</v>
      </c>
      <c r="D717" s="73"/>
      <c r="E717" s="73"/>
      <c r="F717" s="73">
        <f t="shared" si="512"/>
        <v>84.387118654119064</v>
      </c>
      <c r="G717" s="73">
        <f t="shared" si="512"/>
        <v>-1.8492043642125615</v>
      </c>
      <c r="H717" s="73">
        <f t="shared" si="512"/>
        <v>1.9580583684476651</v>
      </c>
      <c r="I717" s="73">
        <f t="shared" si="512"/>
        <v>6.7371714841894006</v>
      </c>
      <c r="J717" s="73">
        <f t="shared" si="512"/>
        <v>-5.3753453466363483</v>
      </c>
      <c r="K717" s="73">
        <f t="shared" si="512"/>
        <v>0.47267948407344884</v>
      </c>
      <c r="L717" s="73">
        <f t="shared" si="512"/>
        <v>0.53900974115990152</v>
      </c>
      <c r="M717" s="73">
        <f t="shared" si="512"/>
        <v>2.0920000000000005</v>
      </c>
      <c r="N717" s="73"/>
      <c r="O717" s="73">
        <f t="shared" si="510"/>
        <v>7.2319264421472598</v>
      </c>
      <c r="S717" s="74">
        <f t="shared" si="503"/>
        <v>10.148199999999997</v>
      </c>
      <c r="T717" s="8">
        <f t="shared" si="501"/>
        <v>147.2972</v>
      </c>
      <c r="U717" s="8">
        <f t="shared" si="502"/>
        <v>0.71719999999999118</v>
      </c>
    </row>
    <row r="718" spans="1:21">
      <c r="A718" s="161">
        <v>44774</v>
      </c>
      <c r="B718" s="73">
        <f t="shared" si="511"/>
        <v>3.2112857753084425</v>
      </c>
      <c r="C718" s="73">
        <f t="shared" si="511"/>
        <v>-3.5200279440963014</v>
      </c>
      <c r="D718" s="73"/>
      <c r="E718" s="73"/>
      <c r="F718" s="73">
        <f t="shared" si="512"/>
        <v>-21.955816902898231</v>
      </c>
      <c r="G718" s="73">
        <f t="shared" si="512"/>
        <v>4.5644162720927729E-2</v>
      </c>
      <c r="H718" s="73">
        <f t="shared" si="512"/>
        <v>3.4112005418949138</v>
      </c>
      <c r="I718" s="73">
        <f t="shared" si="512"/>
        <v>-2.0413809204759987</v>
      </c>
      <c r="J718" s="73">
        <f t="shared" si="512"/>
        <v>-2.0662220101561899</v>
      </c>
      <c r="K718" s="73">
        <f t="shared" si="512"/>
        <v>-0.65920553049539499</v>
      </c>
      <c r="L718" s="73">
        <f t="shared" si="512"/>
        <v>-4.2060352821864102</v>
      </c>
      <c r="M718" s="73">
        <f t="shared" si="512"/>
        <v>2.1313999999999997</v>
      </c>
      <c r="N718" s="73"/>
      <c r="O718" s="73">
        <f t="shared" si="510"/>
        <v>4.0244701677587154</v>
      </c>
      <c r="S718" s="74">
        <f t="shared" si="503"/>
        <v>0.66640000000000443</v>
      </c>
      <c r="T718" s="8">
        <f t="shared" si="501"/>
        <v>147.24640000000002</v>
      </c>
      <c r="U718" s="8">
        <f t="shared" si="502"/>
        <v>-0.54059999999998354</v>
      </c>
    </row>
    <row r="719" spans="1:21">
      <c r="A719" s="161">
        <v>44805</v>
      </c>
      <c r="B719" s="73">
        <f t="shared" si="511"/>
        <v>-23.858121396019538</v>
      </c>
      <c r="C719" s="73">
        <f t="shared" si="511"/>
        <v>-15.97598326588909</v>
      </c>
      <c r="D719" s="73"/>
      <c r="E719" s="73"/>
      <c r="F719" s="73">
        <f t="shared" si="512"/>
        <v>-14.575533009197489</v>
      </c>
      <c r="G719" s="73">
        <f t="shared" si="512"/>
        <v>0.31018755866082859</v>
      </c>
      <c r="H719" s="73">
        <f t="shared" si="512"/>
        <v>-2.7066908046876526</v>
      </c>
      <c r="I719" s="73">
        <f t="shared" si="512"/>
        <v>-5.2681245184911685</v>
      </c>
      <c r="J719" s="73">
        <f t="shared" si="512"/>
        <v>6.1940268792909254</v>
      </c>
      <c r="K719" s="73">
        <f t="shared" si="512"/>
        <v>1.037035524752377</v>
      </c>
      <c r="L719" s="73">
        <f t="shared" si="512"/>
        <v>-1.5746984765297654</v>
      </c>
      <c r="M719" s="73">
        <f t="shared" si="512"/>
        <v>1.3791999999999995</v>
      </c>
      <c r="N719" s="73"/>
      <c r="O719" s="73">
        <f t="shared" si="510"/>
        <v>-14.475417235530685</v>
      </c>
      <c r="S719" s="74">
        <f t="shared" si="503"/>
        <v>-8.7474000000000043</v>
      </c>
      <c r="T719" s="8">
        <f>S289+S719</f>
        <v>139.03960000000001</v>
      </c>
      <c r="U719" s="8">
        <f>T719-S290</f>
        <v>-1.669399999999996</v>
      </c>
    </row>
    <row r="720" spans="1:21">
      <c r="A720" s="161">
        <v>44835</v>
      </c>
      <c r="B720" s="73">
        <f t="shared" si="511"/>
        <v>17.572776195617422</v>
      </c>
      <c r="C720" s="73">
        <f t="shared" si="511"/>
        <v>1.8851407186728069</v>
      </c>
      <c r="D720" s="73"/>
      <c r="E720" s="73"/>
      <c r="F720" s="73">
        <f t="shared" si="512"/>
        <v>1.3532584638818208</v>
      </c>
      <c r="G720" s="73">
        <f t="shared" si="512"/>
        <v>-0.53663384710904327</v>
      </c>
      <c r="H720" s="73">
        <f t="shared" si="512"/>
        <v>1.181422747325787</v>
      </c>
      <c r="I720" s="73">
        <f t="shared" si="512"/>
        <v>10.931120498933392</v>
      </c>
      <c r="J720" s="73">
        <f t="shared" si="512"/>
        <v>6.8802468279733304</v>
      </c>
      <c r="K720" s="73">
        <f t="shared" si="512"/>
        <v>3.753586796978015</v>
      </c>
      <c r="L720" s="73">
        <f t="shared" si="512"/>
        <v>6.5245619140979842</v>
      </c>
      <c r="M720" s="73">
        <f t="shared" si="512"/>
        <v>-3.728692842219401</v>
      </c>
      <c r="N720" s="73"/>
      <c r="O720" s="73">
        <f t="shared" si="510"/>
        <v>10.878953931108031</v>
      </c>
      <c r="S720" s="74">
        <f t="shared" si="503"/>
        <v>4.6214000000000057</v>
      </c>
      <c r="T720" s="8">
        <f>S290+S720</f>
        <v>145.3304</v>
      </c>
      <c r="U720" s="8">
        <f>T720-S291</f>
        <v>-0.15360000000001151</v>
      </c>
    </row>
    <row r="721" spans="1:21">
      <c r="A721" s="161">
        <v>44866</v>
      </c>
      <c r="B721" s="73">
        <f t="shared" si="511"/>
        <v>-7.0526084753421596</v>
      </c>
      <c r="C721" s="73">
        <f t="shared" si="511"/>
        <v>19.619022781243142</v>
      </c>
      <c r="D721" s="73"/>
      <c r="E721" s="73"/>
      <c r="F721" s="73">
        <f t="shared" si="512"/>
        <v>-42.0817949901407</v>
      </c>
      <c r="G721" s="73">
        <f t="shared" si="512"/>
        <v>-0.47577246766661474</v>
      </c>
      <c r="H721" s="73">
        <f t="shared" si="512"/>
        <v>-1.6303460488830317</v>
      </c>
      <c r="I721" s="73">
        <f t="shared" si="512"/>
        <v>-11.656494530051114</v>
      </c>
      <c r="J721" s="73">
        <f t="shared" si="512"/>
        <v>-6.4795110750040008</v>
      </c>
      <c r="K721" s="73">
        <f t="shared" si="512"/>
        <v>1.234</v>
      </c>
      <c r="L721" s="73">
        <f t="shared" si="512"/>
        <v>-0.58537231729906836</v>
      </c>
      <c r="M721" s="73">
        <f t="shared" si="512"/>
        <v>-3.240281584338502</v>
      </c>
      <c r="N721" s="73"/>
      <c r="O721" s="73">
        <f t="shared" si="510"/>
        <v>-13.601656008617727</v>
      </c>
      <c r="S721" s="74">
        <f t="shared" si="503"/>
        <v>-8.3536000000000001</v>
      </c>
      <c r="T721" s="8">
        <f>S291+S721</f>
        <v>137.13040000000001</v>
      </c>
      <c r="U721" s="8">
        <f>T721-S292</f>
        <v>-4.9775999999999954</v>
      </c>
    </row>
    <row r="722" spans="1:21">
      <c r="A722" s="161">
        <v>44896</v>
      </c>
      <c r="B722" s="73">
        <f t="shared" si="511"/>
        <v>-4.2628661303529096</v>
      </c>
      <c r="C722" s="73">
        <f t="shared" si="511"/>
        <v>9.6213254108112096</v>
      </c>
      <c r="D722" s="73"/>
      <c r="E722" s="73"/>
      <c r="F722" s="73">
        <f t="shared" si="512"/>
        <v>59.559844713949815</v>
      </c>
      <c r="G722" s="73">
        <f t="shared" si="512"/>
        <v>-8.2844981162696646E-2</v>
      </c>
      <c r="H722" s="73">
        <f t="shared" si="512"/>
        <v>-3.8313741795406231</v>
      </c>
      <c r="I722" s="73">
        <f t="shared" si="512"/>
        <v>0.45935557943247501</v>
      </c>
      <c r="J722" s="73">
        <f t="shared" si="512"/>
        <v>3.6166144834565133</v>
      </c>
      <c r="K722" s="73">
        <f t="shared" si="512"/>
        <v>1.2899999999999998</v>
      </c>
      <c r="L722" s="73">
        <f t="shared" si="512"/>
        <v>-9.2965255749517191</v>
      </c>
      <c r="M722" s="73">
        <f t="shared" si="512"/>
        <v>4.4948237288178943</v>
      </c>
      <c r="N722" s="73"/>
      <c r="O722" s="73">
        <f t="shared" si="510"/>
        <v>0.33084498116269068</v>
      </c>
      <c r="S722" s="74">
        <f t="shared" si="503"/>
        <v>6.8454099352799975</v>
      </c>
      <c r="T722" s="8">
        <f>S292+S722</f>
        <v>148.95340993528001</v>
      </c>
      <c r="U722" s="8">
        <f>T722-S293</f>
        <v>16.060409935280006</v>
      </c>
    </row>
  </sheetData>
  <mergeCells count="1">
    <mergeCell ref="A1:A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64CE2-E936-4D2B-A4EC-3D92D102123A}">
  <dimension ref="A1:L495"/>
  <sheetViews>
    <sheetView workbookViewId="0">
      <pane xSplit="1" ySplit="1" topLeftCell="B179" activePane="bottomRight" state="frozen"/>
      <selection activeCell="B187" sqref="B187"/>
      <selection pane="topRight" activeCell="B187" sqref="B187"/>
      <selection pane="bottomLeft" activeCell="B187" sqref="B187"/>
      <selection pane="bottomRight" activeCell="B187" sqref="B187"/>
    </sheetView>
  </sheetViews>
  <sheetFormatPr defaultColWidth="9.140625" defaultRowHeight="12.75"/>
  <cols>
    <col min="1" max="1" width="10.140625" style="164" bestFit="1" customWidth="1"/>
    <col min="2" max="5" width="10" style="164" customWidth="1"/>
    <col min="6" max="16384" width="9.140625" style="164"/>
  </cols>
  <sheetData>
    <row r="1" spans="1:5" ht="38.25">
      <c r="B1" s="165" t="s">
        <v>112</v>
      </c>
      <c r="C1" s="165" t="s">
        <v>113</v>
      </c>
      <c r="D1" s="165" t="s">
        <v>114</v>
      </c>
      <c r="E1" s="165" t="s">
        <v>115</v>
      </c>
    </row>
    <row r="2" spans="1:5">
      <c r="A2" s="166">
        <v>38384</v>
      </c>
      <c r="B2" s="167">
        <v>247.75</v>
      </c>
      <c r="C2" s="167">
        <f>B2/7.6</f>
        <v>32.598684210526315</v>
      </c>
      <c r="D2" s="168">
        <f>[2]Prices!$L424</f>
        <v>20.7</v>
      </c>
      <c r="E2" s="168">
        <f>C2-D2</f>
        <v>11.898684210526316</v>
      </c>
    </row>
    <row r="3" spans="1:5">
      <c r="A3" s="166">
        <v>38412</v>
      </c>
      <c r="B3" s="167">
        <v>266.2</v>
      </c>
      <c r="C3" s="167">
        <f t="shared" ref="C3:C48" si="0">B3/7.6</f>
        <v>35.026315789473685</v>
      </c>
      <c r="D3" s="168">
        <f>[2]Prices!$L425</f>
        <v>23.6</v>
      </c>
      <c r="E3" s="168">
        <f t="shared" ref="E3:E66" si="1">C3-D3</f>
        <v>11.426315789473684</v>
      </c>
    </row>
    <row r="4" spans="1:5">
      <c r="A4" s="166">
        <v>38443</v>
      </c>
      <c r="B4" s="167">
        <v>274.5</v>
      </c>
      <c r="C4" s="167">
        <f t="shared" si="0"/>
        <v>36.118421052631582</v>
      </c>
      <c r="D4" s="168">
        <f>[2]Prices!$L426</f>
        <v>23.09</v>
      </c>
      <c r="E4" s="168">
        <f t="shared" si="1"/>
        <v>13.028421052631582</v>
      </c>
    </row>
    <row r="5" spans="1:5">
      <c r="A5" s="166">
        <v>38473</v>
      </c>
      <c r="B5" s="167">
        <v>271.5</v>
      </c>
      <c r="C5" s="167">
        <f t="shared" si="0"/>
        <v>35.723684210526315</v>
      </c>
      <c r="D5" s="168">
        <f>[2]Prices!$L427</f>
        <v>23.38</v>
      </c>
      <c r="E5" s="168">
        <f t="shared" si="1"/>
        <v>12.343684210526316</v>
      </c>
    </row>
    <row r="6" spans="1:5">
      <c r="A6" s="166">
        <v>38504</v>
      </c>
      <c r="B6" s="167">
        <v>285.8</v>
      </c>
      <c r="C6" s="167">
        <f t="shared" si="0"/>
        <v>37.60526315789474</v>
      </c>
      <c r="D6" s="168">
        <f>[2]Prices!$L428</f>
        <v>24.71</v>
      </c>
      <c r="E6" s="168">
        <f t="shared" si="1"/>
        <v>12.895263157894739</v>
      </c>
    </row>
    <row r="7" spans="1:5">
      <c r="A7" s="166">
        <v>38534</v>
      </c>
      <c r="B7" s="167">
        <v>293.25</v>
      </c>
      <c r="C7" s="167">
        <f t="shared" si="0"/>
        <v>38.585526315789473</v>
      </c>
      <c r="D7" s="168">
        <f>[2]Prices!$L429</f>
        <v>25.46</v>
      </c>
      <c r="E7" s="168">
        <f t="shared" si="1"/>
        <v>13.125526315789472</v>
      </c>
    </row>
    <row r="8" spans="1:5">
      <c r="A8" s="166">
        <v>38565</v>
      </c>
      <c r="B8" s="167">
        <v>306</v>
      </c>
      <c r="C8" s="167">
        <f t="shared" si="0"/>
        <v>40.263157894736842</v>
      </c>
      <c r="D8" s="168">
        <f>[2]Prices!$L430</f>
        <v>23.6</v>
      </c>
      <c r="E8" s="168">
        <f t="shared" si="1"/>
        <v>16.663157894736841</v>
      </c>
    </row>
    <row r="9" spans="1:5">
      <c r="A9" s="166">
        <v>38596</v>
      </c>
      <c r="B9" s="167">
        <v>303</v>
      </c>
      <c r="C9" s="167">
        <f t="shared" si="0"/>
        <v>39.868421052631582</v>
      </c>
      <c r="D9" s="168">
        <f>[2]Prices!$L431</f>
        <v>23.19</v>
      </c>
      <c r="E9" s="168">
        <f t="shared" si="1"/>
        <v>16.678421052631581</v>
      </c>
    </row>
    <row r="10" spans="1:5">
      <c r="A10" s="166">
        <v>38626</v>
      </c>
      <c r="B10" s="167">
        <v>300.25</v>
      </c>
      <c r="C10" s="167">
        <f t="shared" si="0"/>
        <v>39.506578947368425</v>
      </c>
      <c r="D10" s="168">
        <f>[2]Prices!$L432</f>
        <v>24.21</v>
      </c>
      <c r="E10" s="168">
        <f t="shared" si="1"/>
        <v>15.296578947368424</v>
      </c>
    </row>
    <row r="11" spans="1:5">
      <c r="A11" s="166">
        <v>38657</v>
      </c>
      <c r="B11" s="167">
        <v>291.5</v>
      </c>
      <c r="C11" s="167">
        <f t="shared" si="0"/>
        <v>38.35526315789474</v>
      </c>
      <c r="D11" s="168">
        <f>[2]Prices!$L433</f>
        <v>22.52</v>
      </c>
      <c r="E11" s="168">
        <f t="shared" si="1"/>
        <v>15.83526315789474</v>
      </c>
    </row>
    <row r="12" spans="1:5">
      <c r="A12" s="166">
        <v>38687</v>
      </c>
      <c r="B12" s="167">
        <v>263.125</v>
      </c>
      <c r="C12" s="167">
        <f t="shared" si="0"/>
        <v>34.621710526315788</v>
      </c>
      <c r="D12" s="168">
        <f>[2]Prices!$L434</f>
        <v>21</v>
      </c>
      <c r="E12" s="168">
        <f t="shared" si="1"/>
        <v>13.621710526315788</v>
      </c>
    </row>
    <row r="13" spans="1:5">
      <c r="A13" s="166">
        <v>38718</v>
      </c>
      <c r="B13" s="167">
        <v>257.5</v>
      </c>
      <c r="C13" s="167">
        <f t="shared" si="0"/>
        <v>33.881578947368425</v>
      </c>
      <c r="D13" s="168">
        <f>[2]Prices!$L435</f>
        <v>21.63</v>
      </c>
      <c r="E13" s="168">
        <f t="shared" si="1"/>
        <v>12.251578947368426</v>
      </c>
    </row>
    <row r="14" spans="1:5">
      <c r="A14" s="166">
        <v>38749</v>
      </c>
      <c r="B14" s="167">
        <v>265</v>
      </c>
      <c r="C14" s="167">
        <f t="shared" si="0"/>
        <v>34.868421052631582</v>
      </c>
      <c r="D14" s="168">
        <f>[2]Prices!$L436</f>
        <v>22.21</v>
      </c>
      <c r="E14" s="168">
        <f t="shared" si="1"/>
        <v>12.658421052631581</v>
      </c>
    </row>
    <row r="15" spans="1:5">
      <c r="A15" s="166">
        <v>38777</v>
      </c>
      <c r="B15" s="167">
        <v>261.10000000000002</v>
      </c>
      <c r="C15" s="167">
        <f t="shared" si="0"/>
        <v>34.35526315789474</v>
      </c>
      <c r="D15" s="168">
        <f>[2]Prices!$L437</f>
        <v>23.21</v>
      </c>
      <c r="E15" s="168">
        <f t="shared" si="1"/>
        <v>11.145263157894739</v>
      </c>
    </row>
    <row r="16" spans="1:5">
      <c r="A16" s="166">
        <v>38808</v>
      </c>
      <c r="B16" s="167">
        <v>284</v>
      </c>
      <c r="C16" s="167">
        <f t="shared" si="0"/>
        <v>37.368421052631582</v>
      </c>
      <c r="D16" s="168">
        <f>[2]Prices!$L438</f>
        <v>22.98</v>
      </c>
      <c r="E16" s="168">
        <f t="shared" si="1"/>
        <v>14.388421052631582</v>
      </c>
    </row>
    <row r="17" spans="1:5">
      <c r="A17" s="166">
        <v>38838</v>
      </c>
      <c r="B17" s="167">
        <v>308</v>
      </c>
      <c r="C17" s="167">
        <f t="shared" si="0"/>
        <v>40.526315789473685</v>
      </c>
      <c r="D17" s="168">
        <f>[2]Prices!$L439</f>
        <v>24.76</v>
      </c>
      <c r="E17" s="168">
        <f t="shared" si="1"/>
        <v>15.766315789473683</v>
      </c>
    </row>
    <row r="18" spans="1:5">
      <c r="A18" s="166">
        <v>38869</v>
      </c>
      <c r="B18" s="167">
        <v>313.75</v>
      </c>
      <c r="C18" s="167">
        <f t="shared" si="0"/>
        <v>41.28289473684211</v>
      </c>
      <c r="D18" s="168">
        <f>[2]Prices!$L440</f>
        <v>24.2</v>
      </c>
      <c r="E18" s="168">
        <f t="shared" si="1"/>
        <v>17.08289473684211</v>
      </c>
    </row>
    <row r="19" spans="1:5">
      <c r="A19" s="166">
        <v>38899</v>
      </c>
      <c r="B19" s="167">
        <v>308.75</v>
      </c>
      <c r="C19" s="167">
        <f t="shared" si="0"/>
        <v>40.625</v>
      </c>
      <c r="D19" s="168">
        <f>[2]Prices!$L441</f>
        <v>25.86</v>
      </c>
      <c r="E19" s="168">
        <f t="shared" si="1"/>
        <v>14.765000000000001</v>
      </c>
    </row>
    <row r="20" spans="1:5">
      <c r="A20" s="166">
        <v>38930</v>
      </c>
      <c r="B20" s="167">
        <v>311</v>
      </c>
      <c r="C20" s="167">
        <f t="shared" si="0"/>
        <v>40.921052631578952</v>
      </c>
      <c r="D20" s="168">
        <f>[2]Prices!$L442</f>
        <v>24.8</v>
      </c>
      <c r="E20" s="168">
        <f t="shared" si="1"/>
        <v>16.121052631578952</v>
      </c>
    </row>
    <row r="21" spans="1:5">
      <c r="A21" s="166">
        <v>38961</v>
      </c>
      <c r="B21" s="167">
        <v>288.75</v>
      </c>
      <c r="C21" s="167">
        <f t="shared" si="0"/>
        <v>37.993421052631582</v>
      </c>
      <c r="D21" s="168">
        <f>[2]Prices!$L443</f>
        <v>23.54</v>
      </c>
      <c r="E21" s="168">
        <f t="shared" si="1"/>
        <v>14.453421052631583</v>
      </c>
    </row>
    <row r="22" spans="1:5">
      <c r="A22" s="166">
        <v>38991</v>
      </c>
      <c r="B22" s="167">
        <v>271.875</v>
      </c>
      <c r="C22" s="167">
        <f t="shared" si="0"/>
        <v>35.773026315789473</v>
      </c>
      <c r="D22" s="168">
        <f>[2]Prices!$L444</f>
        <v>24.79</v>
      </c>
      <c r="E22" s="168">
        <f t="shared" si="1"/>
        <v>10.983026315789473</v>
      </c>
    </row>
    <row r="23" spans="1:5">
      <c r="A23" s="166">
        <v>39022</v>
      </c>
      <c r="B23" s="167">
        <v>276.8</v>
      </c>
      <c r="C23" s="167">
        <f t="shared" si="0"/>
        <v>36.421052631578952</v>
      </c>
      <c r="D23" s="168">
        <f>[2]Prices!$L445</f>
        <v>27.64</v>
      </c>
      <c r="E23" s="168">
        <f t="shared" si="1"/>
        <v>8.7810526315789517</v>
      </c>
    </row>
    <row r="24" spans="1:5">
      <c r="A24" s="166">
        <v>39052</v>
      </c>
      <c r="B24" s="167">
        <v>276.25</v>
      </c>
      <c r="C24" s="167">
        <f t="shared" si="0"/>
        <v>36.348684210526315</v>
      </c>
      <c r="D24" s="168">
        <f>[2]Prices!$L446</f>
        <v>27.66</v>
      </c>
      <c r="E24" s="168">
        <f t="shared" si="1"/>
        <v>8.6886842105263149</v>
      </c>
    </row>
    <row r="25" spans="1:5">
      <c r="A25" s="166">
        <v>39083</v>
      </c>
      <c r="B25" s="167">
        <v>271.3</v>
      </c>
      <c r="C25" s="167">
        <f t="shared" si="0"/>
        <v>35.697368421052637</v>
      </c>
      <c r="D25" s="168">
        <f>[2]Prices!$L447</f>
        <v>28.02</v>
      </c>
      <c r="E25" s="168">
        <f t="shared" si="1"/>
        <v>7.6773684210526376</v>
      </c>
    </row>
    <row r="26" spans="1:5">
      <c r="A26" s="166">
        <v>39114</v>
      </c>
      <c r="B26" s="167">
        <v>271.25</v>
      </c>
      <c r="C26" s="167">
        <f t="shared" si="0"/>
        <v>35.690789473684212</v>
      </c>
      <c r="D26" s="168">
        <f>[2]Prices!$L448</f>
        <v>28.94</v>
      </c>
      <c r="E26" s="168">
        <f t="shared" si="1"/>
        <v>6.7507894736842111</v>
      </c>
    </row>
    <row r="27" spans="1:5">
      <c r="A27" s="166">
        <v>39142</v>
      </c>
      <c r="B27" s="167">
        <v>289.375</v>
      </c>
      <c r="C27" s="167">
        <f t="shared" si="0"/>
        <v>38.075657894736842</v>
      </c>
      <c r="D27" s="168">
        <f>[2]Prices!$L449</f>
        <v>29.74</v>
      </c>
      <c r="E27" s="168">
        <f t="shared" si="1"/>
        <v>8.335657894736844</v>
      </c>
    </row>
    <row r="28" spans="1:5">
      <c r="A28" s="166">
        <v>39173</v>
      </c>
      <c r="B28" s="167">
        <v>310.5</v>
      </c>
      <c r="C28" s="167">
        <f t="shared" si="0"/>
        <v>40.85526315789474</v>
      </c>
      <c r="D28" s="168">
        <f>[2]Prices!$L450</f>
        <v>31.06</v>
      </c>
      <c r="E28" s="168">
        <f t="shared" si="1"/>
        <v>9.7952631578947411</v>
      </c>
    </row>
    <row r="29" spans="1:5">
      <c r="A29" s="166">
        <v>39203</v>
      </c>
      <c r="B29" s="167">
        <v>327.5</v>
      </c>
      <c r="C29" s="167">
        <f t="shared" si="0"/>
        <v>43.092105263157897</v>
      </c>
      <c r="D29" s="168">
        <f>[2]Prices!$L451</f>
        <v>32.9</v>
      </c>
      <c r="E29" s="168">
        <f t="shared" si="1"/>
        <v>10.192105263157899</v>
      </c>
    </row>
    <row r="30" spans="1:5">
      <c r="A30" s="166">
        <v>39234</v>
      </c>
      <c r="B30" s="167">
        <v>330</v>
      </c>
      <c r="C30" s="167">
        <f t="shared" si="0"/>
        <v>43.421052631578952</v>
      </c>
      <c r="D30" s="168">
        <f>[2]Prices!$L452</f>
        <v>34.01</v>
      </c>
      <c r="E30" s="168">
        <f t="shared" si="1"/>
        <v>9.4110526315789542</v>
      </c>
    </row>
    <row r="31" spans="1:5">
      <c r="A31" s="166">
        <v>39264</v>
      </c>
      <c r="B31" s="167">
        <v>330</v>
      </c>
      <c r="C31" s="167">
        <f t="shared" si="0"/>
        <v>43.421052631578952</v>
      </c>
      <c r="D31" s="168">
        <f>[2]Prices!$L453</f>
        <v>35.74</v>
      </c>
      <c r="E31" s="168">
        <f t="shared" si="1"/>
        <v>7.6810526315789502</v>
      </c>
    </row>
    <row r="32" spans="1:5">
      <c r="A32" s="166">
        <v>39295</v>
      </c>
      <c r="B32" s="167">
        <v>330</v>
      </c>
      <c r="C32" s="167">
        <f t="shared" si="0"/>
        <v>43.421052631578952</v>
      </c>
      <c r="D32" s="168">
        <f>[2]Prices!$L454</f>
        <v>34.869999999999997</v>
      </c>
      <c r="E32" s="168">
        <f t="shared" si="1"/>
        <v>8.5510526315789548</v>
      </c>
    </row>
    <row r="33" spans="1:5">
      <c r="A33" s="166">
        <v>39326</v>
      </c>
      <c r="B33" s="167">
        <v>332.5</v>
      </c>
      <c r="C33" s="167">
        <f t="shared" si="0"/>
        <v>43.75</v>
      </c>
      <c r="D33" s="168">
        <f>[2]Prices!$L455</f>
        <v>36.89</v>
      </c>
      <c r="E33" s="168">
        <f t="shared" si="1"/>
        <v>6.8599999999999994</v>
      </c>
    </row>
    <row r="34" spans="1:5">
      <c r="A34" s="166">
        <v>39356</v>
      </c>
      <c r="B34" s="167">
        <v>340</v>
      </c>
      <c r="C34" s="167">
        <f t="shared" si="0"/>
        <v>44.736842105263158</v>
      </c>
      <c r="D34" s="168">
        <f>[2]Prices!$L456</f>
        <v>38.1</v>
      </c>
      <c r="E34" s="168">
        <f t="shared" si="1"/>
        <v>6.6368421052631561</v>
      </c>
    </row>
    <row r="35" spans="1:5">
      <c r="A35" s="166">
        <v>39387</v>
      </c>
      <c r="B35" s="167">
        <v>363.125</v>
      </c>
      <c r="C35" s="167">
        <f t="shared" si="0"/>
        <v>47.779605263157897</v>
      </c>
      <c r="D35" s="168">
        <f>[2]Prices!$L457</f>
        <v>42.68</v>
      </c>
      <c r="E35" s="168">
        <f t="shared" si="1"/>
        <v>5.0996052631578976</v>
      </c>
    </row>
    <row r="36" spans="1:5">
      <c r="A36" s="166">
        <v>39417</v>
      </c>
      <c r="B36" s="167">
        <v>371.875</v>
      </c>
      <c r="C36" s="167">
        <f t="shared" si="0"/>
        <v>48.930921052631582</v>
      </c>
      <c r="D36" s="168">
        <f>[2]Prices!$L458</f>
        <v>45.16</v>
      </c>
      <c r="E36" s="168">
        <f t="shared" si="1"/>
        <v>3.7709210526315857</v>
      </c>
    </row>
    <row r="37" spans="1:5">
      <c r="A37" s="166">
        <v>39448</v>
      </c>
      <c r="B37" s="167">
        <v>406</v>
      </c>
      <c r="C37" s="167">
        <f t="shared" si="0"/>
        <v>53.421052631578952</v>
      </c>
      <c r="D37" s="168">
        <f>[2]Prices!$L459</f>
        <v>49.77</v>
      </c>
      <c r="E37" s="168">
        <f t="shared" si="1"/>
        <v>3.6510526315789491</v>
      </c>
    </row>
    <row r="38" spans="1:5">
      <c r="A38" s="166">
        <v>39479</v>
      </c>
      <c r="B38" s="167">
        <v>432.5</v>
      </c>
      <c r="C38" s="167">
        <f t="shared" si="0"/>
        <v>56.90789473684211</v>
      </c>
      <c r="D38" s="168">
        <f>[2]Prices!$L460</f>
        <v>56.68</v>
      </c>
      <c r="E38" s="168">
        <f t="shared" si="1"/>
        <v>0.22789473684211004</v>
      </c>
    </row>
    <row r="39" spans="1:5">
      <c r="A39" s="166">
        <v>39508</v>
      </c>
      <c r="B39" s="167">
        <v>480</v>
      </c>
      <c r="C39" s="167">
        <f t="shared" si="0"/>
        <v>63.15789473684211</v>
      </c>
      <c r="D39" s="168">
        <f>[2]Prices!$L461</f>
        <v>57.27</v>
      </c>
      <c r="E39" s="168">
        <f t="shared" si="1"/>
        <v>5.8878947368421066</v>
      </c>
    </row>
    <row r="40" spans="1:5">
      <c r="A40" s="166">
        <v>39539</v>
      </c>
      <c r="B40" s="167">
        <v>499</v>
      </c>
      <c r="C40" s="167">
        <f t="shared" si="0"/>
        <v>65.65789473684211</v>
      </c>
      <c r="D40" s="168">
        <f>[2]Prices!$L462</f>
        <v>56.58</v>
      </c>
      <c r="E40" s="168">
        <f t="shared" si="1"/>
        <v>9.0778947368421115</v>
      </c>
    </row>
    <row r="41" spans="1:5">
      <c r="A41" s="166">
        <v>39569</v>
      </c>
      <c r="B41" s="167">
        <v>511.25</v>
      </c>
      <c r="C41" s="167">
        <f t="shared" si="0"/>
        <v>67.26973684210526</v>
      </c>
      <c r="D41" s="168">
        <f>[2]Prices!$L463</f>
        <v>58.27</v>
      </c>
      <c r="E41" s="168">
        <f t="shared" si="1"/>
        <v>8.999736842105257</v>
      </c>
    </row>
    <row r="42" spans="1:5">
      <c r="A42" s="166">
        <v>39600</v>
      </c>
      <c r="B42" s="167">
        <v>522.5</v>
      </c>
      <c r="C42" s="167">
        <f t="shared" si="0"/>
        <v>68.75</v>
      </c>
      <c r="D42" s="168">
        <f>[2]Prices!$L464</f>
        <v>62.43</v>
      </c>
      <c r="E42" s="168">
        <f t="shared" si="1"/>
        <v>6.32</v>
      </c>
    </row>
    <row r="43" spans="1:5">
      <c r="A43" s="166">
        <v>39630</v>
      </c>
      <c r="B43" s="167">
        <v>522</v>
      </c>
      <c r="C43" s="167">
        <f t="shared" si="0"/>
        <v>68.684210526315795</v>
      </c>
      <c r="D43" s="168">
        <f>[2]Prices!$L465</f>
        <v>60.54</v>
      </c>
      <c r="E43" s="168">
        <f t="shared" si="1"/>
        <v>8.1442105263157956</v>
      </c>
    </row>
    <row r="44" spans="1:5">
      <c r="A44" s="166">
        <v>39661</v>
      </c>
      <c r="B44" s="167">
        <v>477.5</v>
      </c>
      <c r="C44" s="167">
        <f t="shared" si="0"/>
        <v>62.828947368421055</v>
      </c>
      <c r="D44" s="168">
        <f>[2]Prices!$L466</f>
        <v>50.78</v>
      </c>
      <c r="E44" s="168">
        <f t="shared" si="1"/>
        <v>12.048947368421054</v>
      </c>
    </row>
    <row r="45" spans="1:5">
      <c r="A45" s="166">
        <v>39692</v>
      </c>
      <c r="B45" s="167">
        <v>458.75</v>
      </c>
      <c r="C45" s="167">
        <f t="shared" si="0"/>
        <v>60.361842105263158</v>
      </c>
      <c r="D45" s="168">
        <f>[2]Prices!$L467</f>
        <v>46.09</v>
      </c>
      <c r="E45" s="168">
        <f t="shared" si="1"/>
        <v>14.271842105263154</v>
      </c>
    </row>
    <row r="46" spans="1:5">
      <c r="A46" s="166">
        <v>39722</v>
      </c>
      <c r="B46" s="167">
        <v>392</v>
      </c>
      <c r="C46" s="167">
        <f t="shared" si="0"/>
        <v>51.578947368421055</v>
      </c>
      <c r="D46" s="168">
        <f>[2]Prices!$L468</f>
        <v>35.5</v>
      </c>
      <c r="E46" s="168">
        <f t="shared" si="1"/>
        <v>16.078947368421055</v>
      </c>
    </row>
    <row r="47" spans="1:5">
      <c r="A47" s="166">
        <v>39753</v>
      </c>
      <c r="B47" s="167">
        <v>343.75</v>
      </c>
      <c r="C47" s="167">
        <f t="shared" si="0"/>
        <v>45.23026315789474</v>
      </c>
      <c r="D47" s="168">
        <f>[2]Prices!$L469</f>
        <v>31.55</v>
      </c>
      <c r="E47" s="168">
        <f t="shared" si="1"/>
        <v>13.680263157894739</v>
      </c>
    </row>
    <row r="48" spans="1:5">
      <c r="A48" s="166">
        <v>39783</v>
      </c>
      <c r="B48" s="167">
        <v>314</v>
      </c>
      <c r="C48" s="167">
        <f t="shared" si="0"/>
        <v>41.315789473684212</v>
      </c>
      <c r="D48" s="168">
        <f>[2]Prices!$L470</f>
        <v>29.3</v>
      </c>
      <c r="E48" s="168">
        <f t="shared" si="1"/>
        <v>12.015789473684212</v>
      </c>
    </row>
    <row r="49" spans="1:5">
      <c r="A49" s="166">
        <v>39814</v>
      </c>
      <c r="B49" s="167">
        <v>322.5</v>
      </c>
      <c r="C49" s="167">
        <f>B49/'US EIA'!Q126</f>
        <v>46.021659949494953</v>
      </c>
      <c r="D49" s="168">
        <f>[2]Prices!$L471</f>
        <v>32.159999999999997</v>
      </c>
      <c r="E49" s="168">
        <f t="shared" si="1"/>
        <v>13.861659949494957</v>
      </c>
    </row>
    <row r="50" spans="1:5">
      <c r="A50" s="166">
        <v>39845</v>
      </c>
      <c r="B50" s="167">
        <v>297.5</v>
      </c>
      <c r="C50" s="167">
        <f>B50/'US EIA'!Q127</f>
        <v>42.870483491379311</v>
      </c>
      <c r="D50" s="168">
        <f>[2]Prices!$L472</f>
        <v>28.93</v>
      </c>
      <c r="E50" s="168">
        <f t="shared" si="1"/>
        <v>13.940483491379311</v>
      </c>
    </row>
    <row r="51" spans="1:5">
      <c r="A51" s="166">
        <v>39873</v>
      </c>
      <c r="B51" s="167">
        <v>277.5</v>
      </c>
      <c r="C51" s="167">
        <f>B51/'US EIA'!Q128</f>
        <v>43.410949191176471</v>
      </c>
      <c r="D51" s="168">
        <f>[2]Prices!$L473</f>
        <v>28.23</v>
      </c>
      <c r="E51" s="168">
        <f t="shared" si="1"/>
        <v>15.18094919117647</v>
      </c>
    </row>
    <row r="52" spans="1:5">
      <c r="A52" s="166">
        <v>39904</v>
      </c>
      <c r="B52" s="167">
        <v>287</v>
      </c>
      <c r="C52" s="167">
        <f>B52/'US EIA'!Q129</f>
        <v>43.005311962765958</v>
      </c>
      <c r="D52" s="168">
        <f>[2]Prices!$L474</f>
        <v>32.76</v>
      </c>
      <c r="E52" s="168">
        <f t="shared" si="1"/>
        <v>10.24531196276596</v>
      </c>
    </row>
    <row r="53" spans="1:5">
      <c r="A53" s="166">
        <v>39934</v>
      </c>
      <c r="B53" s="167">
        <v>297.5</v>
      </c>
      <c r="C53" s="167">
        <f>B53/'US EIA'!Q130</f>
        <v>46.135242222222232</v>
      </c>
      <c r="D53" s="168">
        <f>[2]Prices!$L475</f>
        <v>36.06</v>
      </c>
      <c r="E53" s="168">
        <f t="shared" si="1"/>
        <v>10.075242222222229</v>
      </c>
    </row>
    <row r="54" spans="1:5">
      <c r="A54" s="166">
        <v>39965</v>
      </c>
      <c r="B54" s="167">
        <v>310</v>
      </c>
      <c r="C54" s="167">
        <f>B54/'US EIA'!Q131</f>
        <v>44.119398347457626</v>
      </c>
      <c r="D54" s="168">
        <f>[2]Prices!$L476</f>
        <v>35.659999999999997</v>
      </c>
      <c r="E54" s="168">
        <f t="shared" si="1"/>
        <v>8.4593983474576291</v>
      </c>
    </row>
    <row r="55" spans="1:5">
      <c r="A55" s="166">
        <v>39995</v>
      </c>
      <c r="B55" s="167">
        <v>294</v>
      </c>
      <c r="C55" s="167">
        <f>B55/'US EIA'!Q132</f>
        <v>42.81883412121212</v>
      </c>
      <c r="D55" s="168">
        <f>[2]Prices!$L477</f>
        <v>31.08</v>
      </c>
      <c r="E55" s="168">
        <f t="shared" si="1"/>
        <v>11.738834121212122</v>
      </c>
    </row>
    <row r="56" spans="1:5">
      <c r="A56" s="166">
        <v>40026</v>
      </c>
      <c r="B56" s="167">
        <v>314.375</v>
      </c>
      <c r="C56" s="167">
        <f>B56/'US EIA'!Q133</f>
        <v>45.484189449356919</v>
      </c>
      <c r="D56" s="168">
        <f>[2]Prices!$L478</f>
        <v>33.69</v>
      </c>
      <c r="E56" s="168">
        <f t="shared" si="1"/>
        <v>11.794189449356921</v>
      </c>
    </row>
    <row r="57" spans="1:5">
      <c r="A57" s="166">
        <v>40057</v>
      </c>
      <c r="B57" s="167">
        <v>309</v>
      </c>
      <c r="C57" s="167">
        <f>B57/'US EIA'!Q134</f>
        <v>43.887583504373183</v>
      </c>
      <c r="D57" s="168">
        <f>[2]Prices!$L479</f>
        <v>30.96</v>
      </c>
      <c r="E57" s="168">
        <f t="shared" si="1"/>
        <v>12.927583504373182</v>
      </c>
    </row>
    <row r="58" spans="1:5">
      <c r="A58" s="166">
        <v>40087</v>
      </c>
      <c r="B58" s="167">
        <v>315</v>
      </c>
      <c r="C58" s="167">
        <f>B58/'US EIA'!Q135</f>
        <v>43.289219389952159</v>
      </c>
      <c r="D58" s="168">
        <f>[2]Prices!$L480</f>
        <v>33.15</v>
      </c>
      <c r="E58" s="168">
        <f t="shared" si="1"/>
        <v>10.13921938995216</v>
      </c>
    </row>
    <row r="59" spans="1:5">
      <c r="A59" s="166">
        <v>40118</v>
      </c>
      <c r="B59" s="167">
        <v>332.5</v>
      </c>
      <c r="C59" s="167">
        <f>B59/'US EIA'!Q136</f>
        <v>46.232043608078605</v>
      </c>
      <c r="D59" s="168">
        <f>[2]Prices!$L481</f>
        <v>36.590000000000003</v>
      </c>
      <c r="E59" s="168">
        <f t="shared" si="1"/>
        <v>9.6420436080786018</v>
      </c>
    </row>
    <row r="60" spans="1:5">
      <c r="A60" s="166">
        <v>40148</v>
      </c>
      <c r="B60" s="167">
        <v>328</v>
      </c>
      <c r="C60" s="167">
        <f>B60/'US EIA'!Q137</f>
        <v>46.117186544622427</v>
      </c>
      <c r="D60" s="168">
        <f>[2]Prices!$L482</f>
        <v>36.81</v>
      </c>
      <c r="E60" s="168">
        <f t="shared" si="1"/>
        <v>9.3071865446224251</v>
      </c>
    </row>
    <row r="61" spans="1:5">
      <c r="A61" s="166">
        <v>40179</v>
      </c>
      <c r="B61" s="167">
        <v>336.25</v>
      </c>
      <c r="C61" s="167">
        <f>B61/'US EIA'!Q138</f>
        <v>47.087283743421054</v>
      </c>
      <c r="D61" s="168">
        <f>[2]Prices!$L483</f>
        <v>34.880000000000003</v>
      </c>
      <c r="E61" s="168">
        <f t="shared" si="1"/>
        <v>12.207283743421051</v>
      </c>
    </row>
    <row r="62" spans="1:5">
      <c r="A62" s="166">
        <v>40210</v>
      </c>
      <c r="B62" s="167">
        <v>327.5</v>
      </c>
      <c r="C62" s="167">
        <f>B62/'US EIA'!Q139</f>
        <v>47.416712982673268</v>
      </c>
      <c r="D62" s="168">
        <f>[2]Prices!$L484</f>
        <v>34.69</v>
      </c>
      <c r="E62" s="168">
        <f t="shared" si="1"/>
        <v>12.72671298267327</v>
      </c>
    </row>
    <row r="63" spans="1:5">
      <c r="A63" s="166">
        <v>40238</v>
      </c>
      <c r="B63" s="167">
        <v>336</v>
      </c>
      <c r="C63" s="167">
        <f>B63/'US EIA'!Q140</f>
        <v>50.209779398230083</v>
      </c>
      <c r="D63" s="168">
        <f>[2]Prices!$L485</f>
        <v>36.39</v>
      </c>
      <c r="E63" s="168">
        <f t="shared" si="1"/>
        <v>13.819779398230082</v>
      </c>
    </row>
    <row r="64" spans="1:5">
      <c r="A64" s="166">
        <v>40269</v>
      </c>
      <c r="B64" s="167">
        <v>331.19040000000001</v>
      </c>
      <c r="C64" s="167">
        <f>B64/'US EIA'!Q141</f>
        <v>47.777831743270895</v>
      </c>
      <c r="D64" s="168">
        <f>[2]Prices!$L486</f>
        <v>37.11</v>
      </c>
      <c r="E64" s="168">
        <f t="shared" si="1"/>
        <v>10.667831743270895</v>
      </c>
    </row>
    <row r="65" spans="1:5">
      <c r="A65" s="166">
        <v>40299</v>
      </c>
      <c r="B65" s="167">
        <v>325</v>
      </c>
      <c r="C65" s="167">
        <f>B65/'US EIA'!Q142</f>
        <v>46.722503603603606</v>
      </c>
      <c r="D65" s="168">
        <f>[2]Prices!$L487</f>
        <v>35.409999999999997</v>
      </c>
      <c r="E65" s="168">
        <f t="shared" si="1"/>
        <v>11.312503603603609</v>
      </c>
    </row>
    <row r="66" spans="1:5">
      <c r="A66" s="166">
        <v>40330</v>
      </c>
      <c r="B66" s="167">
        <v>318.18180000000001</v>
      </c>
      <c r="C66" s="167">
        <f>B66/'US EIA'!Q143</f>
        <v>45.326327074995788</v>
      </c>
      <c r="D66" s="168">
        <f>[2]Prices!$L488</f>
        <v>34.47</v>
      </c>
      <c r="E66" s="168">
        <f t="shared" si="1"/>
        <v>10.856327074995789</v>
      </c>
    </row>
    <row r="67" spans="1:5">
      <c r="A67" s="166">
        <v>40360</v>
      </c>
      <c r="B67" s="167">
        <v>315.238</v>
      </c>
      <c r="C67" s="167">
        <f>B67/'US EIA'!Q144</f>
        <v>42.437925441356093</v>
      </c>
      <c r="D67" s="168">
        <f>[2]Prices!$L489</f>
        <v>35.07</v>
      </c>
      <c r="E67" s="168">
        <f t="shared" ref="E67:E130" si="2">C67-D67</f>
        <v>7.3679254413560926</v>
      </c>
    </row>
    <row r="68" spans="1:5">
      <c r="A68" s="166">
        <v>40391</v>
      </c>
      <c r="B68" s="167">
        <v>327.72719999999998</v>
      </c>
      <c r="C68" s="167">
        <f>B68/'US EIA'!Q145</f>
        <v>45.397554647866663</v>
      </c>
      <c r="D68" s="168">
        <f>[2]Prices!$L490</f>
        <v>37.57</v>
      </c>
      <c r="E68" s="168">
        <f t="shared" si="2"/>
        <v>7.8275546478666627</v>
      </c>
    </row>
    <row r="69" spans="1:5">
      <c r="A69" s="166">
        <v>40422</v>
      </c>
      <c r="B69" s="167">
        <v>331.19040000000001</v>
      </c>
      <c r="C69" s="167">
        <f>B69/'US EIA'!Q146</f>
        <v>45.08479024001435</v>
      </c>
      <c r="D69" s="168">
        <f>[2]Prices!$L491</f>
        <v>39.21</v>
      </c>
      <c r="E69" s="168">
        <f t="shared" si="2"/>
        <v>5.8747902400143488</v>
      </c>
    </row>
    <row r="70" spans="1:5">
      <c r="A70" s="166">
        <v>40452</v>
      </c>
      <c r="B70" s="167">
        <v>353.09519999999998</v>
      </c>
      <c r="C70" s="167">
        <f>B70/'US EIA'!Q147</f>
        <v>46.432577867399999</v>
      </c>
      <c r="D70" s="168">
        <f>[2]Prices!$L492</f>
        <v>44.02</v>
      </c>
      <c r="E70" s="168">
        <f t="shared" si="2"/>
        <v>2.412577867399996</v>
      </c>
    </row>
    <row r="71" spans="1:5">
      <c r="A71" s="166">
        <v>40483</v>
      </c>
      <c r="B71" s="167">
        <v>375.238</v>
      </c>
      <c r="C71" s="167">
        <f>B71/'US EIA'!Q148</f>
        <v>50.720538357890241</v>
      </c>
      <c r="D71" s="168">
        <f>[2]Prices!$L493</f>
        <v>47.62</v>
      </c>
      <c r="E71" s="168">
        <f t="shared" si="2"/>
        <v>3.1005383578902439</v>
      </c>
    </row>
    <row r="72" spans="1:5">
      <c r="A72" s="166">
        <v>40513</v>
      </c>
      <c r="B72" s="167">
        <v>399.31810000000002</v>
      </c>
      <c r="C72" s="167">
        <f>B72/'US EIA'!Q149</f>
        <v>52.174873366881485</v>
      </c>
      <c r="D72" s="168">
        <f>[2]Prices!$L494</f>
        <v>51.51</v>
      </c>
      <c r="E72" s="168">
        <f t="shared" si="2"/>
        <v>0.66487336688148702</v>
      </c>
    </row>
    <row r="73" spans="1:5">
      <c r="A73" s="166">
        <v>40544</v>
      </c>
      <c r="B73" s="167">
        <v>433.45</v>
      </c>
      <c r="C73" s="167">
        <f>B73/'US EIA'!Q150</f>
        <v>56.969620959293678</v>
      </c>
      <c r="D73" s="168">
        <f>[2]Prices!$L495</f>
        <v>53.84</v>
      </c>
      <c r="E73" s="168">
        <f t="shared" si="2"/>
        <v>3.1296209592936748</v>
      </c>
    </row>
    <row r="74" spans="1:5">
      <c r="A74" s="166">
        <v>40575</v>
      </c>
      <c r="B74" s="167">
        <v>451.84210000000002</v>
      </c>
      <c r="C74" s="167">
        <f>B74/'US EIA'!Q151</f>
        <v>61.169041617937921</v>
      </c>
      <c r="D74" s="168">
        <f>[2]Prices!$L496</f>
        <v>54.21</v>
      </c>
      <c r="E74" s="168">
        <f t="shared" si="2"/>
        <v>6.9590416179379204</v>
      </c>
    </row>
    <row r="75" spans="1:5">
      <c r="A75" s="166">
        <v>40603</v>
      </c>
      <c r="B75" s="167">
        <v>492.1739</v>
      </c>
      <c r="C75" s="167">
        <f>B75/'US EIA'!Q152</f>
        <v>66.656196296734095</v>
      </c>
      <c r="D75" s="168">
        <f>[2]Prices!$L497</f>
        <v>54.07</v>
      </c>
      <c r="E75" s="168">
        <f t="shared" si="2"/>
        <v>12.586196296734094</v>
      </c>
    </row>
    <row r="76" spans="1:5">
      <c r="A76" s="166">
        <v>40634</v>
      </c>
      <c r="B76" s="167">
        <v>516</v>
      </c>
      <c r="C76" s="167">
        <f>B76/'US EIA'!Q153</f>
        <v>68.91480676691728</v>
      </c>
      <c r="D76" s="168">
        <f>[2]Prices!$L498</f>
        <v>56.65</v>
      </c>
      <c r="E76" s="168">
        <f t="shared" si="2"/>
        <v>12.264806766917282</v>
      </c>
    </row>
    <row r="77" spans="1:5">
      <c r="A77" s="166">
        <v>40664</v>
      </c>
      <c r="B77" s="167">
        <v>518.57140000000004</v>
      </c>
      <c r="C77" s="167">
        <f>B77/'US EIA'!Q154</f>
        <v>69.863832291366151</v>
      </c>
      <c r="D77" s="168">
        <f>[2]Prices!$L499</f>
        <v>56.09</v>
      </c>
      <c r="E77" s="168">
        <f t="shared" si="2"/>
        <v>13.773832291366148</v>
      </c>
    </row>
    <row r="78" spans="1:5">
      <c r="A78" s="166">
        <v>40695</v>
      </c>
      <c r="B78" s="167">
        <v>529.31809999999996</v>
      </c>
      <c r="C78" s="167">
        <f>B78/'US EIA'!Q155</f>
        <v>69.152087720423751</v>
      </c>
      <c r="D78" s="168">
        <f>[2]Prices!$L500</f>
        <v>55.68</v>
      </c>
      <c r="E78" s="168">
        <f t="shared" si="2"/>
        <v>13.472087720423751</v>
      </c>
    </row>
    <row r="79" spans="1:5">
      <c r="A79" s="166">
        <v>40725</v>
      </c>
      <c r="B79" s="167">
        <v>532.75</v>
      </c>
      <c r="C79" s="167">
        <f>B79/'US EIA'!Q156</f>
        <v>70.683618552098409</v>
      </c>
      <c r="D79" s="168">
        <f>[2]Prices!$L501</f>
        <v>55.16</v>
      </c>
      <c r="E79" s="168">
        <f t="shared" si="2"/>
        <v>15.523618552098412</v>
      </c>
    </row>
    <row r="80" spans="1:5">
      <c r="A80" s="166">
        <v>40756</v>
      </c>
      <c r="B80" s="167">
        <v>520.43470000000002</v>
      </c>
      <c r="C80" s="167">
        <f>B80/'US EIA'!Q157</f>
        <v>68.54296634774856</v>
      </c>
      <c r="D80" s="168">
        <f>[2]Prices!$L502</f>
        <v>54.39</v>
      </c>
      <c r="E80" s="168">
        <f t="shared" si="2"/>
        <v>14.15296634774856</v>
      </c>
    </row>
    <row r="81" spans="1:5">
      <c r="A81" s="166">
        <v>40787</v>
      </c>
      <c r="B81" s="167">
        <v>530.23800000000006</v>
      </c>
      <c r="C81" s="167">
        <f>B81/'US EIA'!Q158</f>
        <v>70.168516223362758</v>
      </c>
      <c r="D81" s="168">
        <f>[2]Prices!$L503</f>
        <v>55.13</v>
      </c>
      <c r="E81" s="168">
        <f t="shared" si="2"/>
        <v>15.038516223362755</v>
      </c>
    </row>
    <row r="82" spans="1:5">
      <c r="A82" s="166">
        <v>40817</v>
      </c>
      <c r="B82" s="167">
        <v>516.66660000000002</v>
      </c>
      <c r="C82" s="167">
        <f>B82/'US EIA'!Q159</f>
        <v>68.461557078199235</v>
      </c>
      <c r="D82" s="168">
        <f>[2]Prices!$L504</f>
        <v>51.73</v>
      </c>
      <c r="E82" s="168">
        <f t="shared" si="2"/>
        <v>16.731557078199238</v>
      </c>
    </row>
    <row r="83" spans="1:5">
      <c r="A83" s="166">
        <v>40848</v>
      </c>
      <c r="B83" s="167">
        <v>505.75</v>
      </c>
      <c r="C83" s="167">
        <f>B83/'US EIA'!Q160</f>
        <v>66.636420831761001</v>
      </c>
      <c r="D83" s="168">
        <f>[2]Prices!$L505</f>
        <v>51.44</v>
      </c>
      <c r="E83" s="168">
        <f t="shared" si="2"/>
        <v>15.196420831761003</v>
      </c>
    </row>
    <row r="84" spans="1:5">
      <c r="A84" s="166">
        <v>40878</v>
      </c>
      <c r="B84" s="167">
        <v>481.42849999999999</v>
      </c>
      <c r="C84" s="167">
        <f>B84/'US EIA'!Q161</f>
        <v>64.126353603851399</v>
      </c>
      <c r="D84" s="168">
        <f>[2]Prices!$L506</f>
        <v>50.17</v>
      </c>
      <c r="E84" s="168">
        <f t="shared" si="2"/>
        <v>13.956353603851397</v>
      </c>
    </row>
    <row r="85" spans="1:5">
      <c r="A85" s="166">
        <v>40909</v>
      </c>
      <c r="B85" s="167">
        <v>474.4</v>
      </c>
      <c r="C85" s="167">
        <f>B85/'US EIA'!Q162</f>
        <v>62.082246263345198</v>
      </c>
      <c r="D85" s="168">
        <f>[2]Prices!$L507</f>
        <v>50.99</v>
      </c>
      <c r="E85" s="168">
        <f t="shared" si="2"/>
        <v>11.092246263345196</v>
      </c>
    </row>
    <row r="86" spans="1:5">
      <c r="A86" s="166">
        <v>40940</v>
      </c>
      <c r="B86" s="167">
        <v>479.95</v>
      </c>
      <c r="C86" s="167">
        <f>B86/'US EIA'!Q163</f>
        <v>64.896447440273036</v>
      </c>
      <c r="D86" s="168">
        <f>[2]Prices!$L508</f>
        <v>52.36</v>
      </c>
      <c r="E86" s="168">
        <f t="shared" si="2"/>
        <v>12.536447440273037</v>
      </c>
    </row>
    <row r="87" spans="1:5">
      <c r="A87" s="166">
        <v>40969</v>
      </c>
      <c r="B87" s="167">
        <v>488.31810000000002</v>
      </c>
      <c r="C87" s="167">
        <f>B87/'US EIA'!Q164</f>
        <v>64.737419473211787</v>
      </c>
      <c r="D87" s="168">
        <f>[2]Prices!$L509</f>
        <v>53.43</v>
      </c>
      <c r="E87" s="168">
        <f t="shared" si="2"/>
        <v>11.307419473211787</v>
      </c>
    </row>
    <row r="88" spans="1:5">
      <c r="A88" s="166">
        <v>41000</v>
      </c>
      <c r="B88" s="167">
        <v>488.1</v>
      </c>
      <c r="C88" s="167">
        <f>B88/'US EIA'!Q165</f>
        <v>64.491671308016876</v>
      </c>
      <c r="D88" s="168">
        <f>[2]Prices!$L510</f>
        <v>54.96</v>
      </c>
      <c r="E88" s="168">
        <f t="shared" si="2"/>
        <v>9.5316713080168753</v>
      </c>
    </row>
    <row r="89" spans="1:5">
      <c r="A89" s="166">
        <v>41030</v>
      </c>
      <c r="B89" s="167">
        <v>473.5455</v>
      </c>
      <c r="C89" s="167">
        <f>B89/'US EIA'!Q166</f>
        <v>62.956238116036502</v>
      </c>
      <c r="D89" s="168">
        <f>[2]Prices!$L511</f>
        <v>50.69</v>
      </c>
      <c r="E89" s="168">
        <f t="shared" si="2"/>
        <v>12.266238116036504</v>
      </c>
    </row>
    <row r="90" spans="1:5">
      <c r="A90" s="166">
        <v>41061</v>
      </c>
      <c r="B90" s="167">
        <v>437.19049999999999</v>
      </c>
      <c r="C90" s="167">
        <f>B90/'US EIA'!Q167</f>
        <v>58.068599924608819</v>
      </c>
      <c r="D90" s="168">
        <f>[2]Prices!$L512</f>
        <v>48.65</v>
      </c>
      <c r="E90" s="168">
        <f t="shared" si="2"/>
        <v>9.4185999246088201</v>
      </c>
    </row>
    <row r="91" spans="1:5">
      <c r="A91" s="166">
        <v>41091</v>
      </c>
      <c r="B91" s="167">
        <v>462.45240000000001</v>
      </c>
      <c r="C91" s="167">
        <f>B91/'US EIA'!Q168</f>
        <v>64.337789736448599</v>
      </c>
      <c r="D91" s="168">
        <f>[2]Prices!$L513</f>
        <v>51.96</v>
      </c>
      <c r="E91" s="168">
        <f t="shared" si="2"/>
        <v>12.377789736448598</v>
      </c>
    </row>
    <row r="92" spans="1:5">
      <c r="A92" s="166">
        <v>41122</v>
      </c>
      <c r="B92" s="167">
        <v>471.6739</v>
      </c>
      <c r="C92" s="167">
        <f>B92/'US EIA'!Q169</f>
        <v>62.212630345598846</v>
      </c>
      <c r="D92" s="168">
        <f>[2]Prices!$L514</f>
        <v>52.65</v>
      </c>
      <c r="E92" s="168">
        <f t="shared" si="2"/>
        <v>9.5626303455988477</v>
      </c>
    </row>
    <row r="93" spans="1:5">
      <c r="A93" s="166">
        <v>41153</v>
      </c>
      <c r="B93" s="167">
        <v>464.73680000000002</v>
      </c>
      <c r="C93" s="167">
        <f>B93/'US EIA'!Q170</f>
        <v>61.553561958576047</v>
      </c>
      <c r="D93" s="168">
        <f>[2]Prices!$L515</f>
        <v>53.81</v>
      </c>
      <c r="E93" s="168">
        <f t="shared" si="2"/>
        <v>7.7435619585760449</v>
      </c>
    </row>
    <row r="94" spans="1:5">
      <c r="A94" s="166">
        <v>41183</v>
      </c>
      <c r="B94" s="167">
        <v>437.2826</v>
      </c>
      <c r="C94" s="167">
        <f>B94/'US EIA'!Q171</f>
        <v>57.351822257491293</v>
      </c>
      <c r="D94" s="168">
        <f>[2]Prices!$L516</f>
        <v>49.31</v>
      </c>
      <c r="E94" s="168">
        <f t="shared" si="2"/>
        <v>8.0418222574912903</v>
      </c>
    </row>
    <row r="95" spans="1:5">
      <c r="A95" s="166">
        <v>41214</v>
      </c>
      <c r="B95" s="167">
        <v>397.25</v>
      </c>
      <c r="C95" s="167">
        <f>B95/'US EIA'!Q172</f>
        <v>52.142706995412844</v>
      </c>
      <c r="D95" s="168">
        <f>[2]Prices!$L517</f>
        <v>46.27</v>
      </c>
      <c r="E95" s="168">
        <f t="shared" si="2"/>
        <v>5.872706995412841</v>
      </c>
    </row>
    <row r="96" spans="1:5">
      <c r="A96" s="166">
        <v>41244</v>
      </c>
      <c r="B96" s="167">
        <v>405.625</v>
      </c>
      <c r="C96" s="167">
        <f>B96/'US EIA'!Q173</f>
        <v>52.741971365638769</v>
      </c>
      <c r="D96" s="168">
        <f>[2]Prices!$L518</f>
        <v>47.16</v>
      </c>
      <c r="E96" s="168">
        <f t="shared" si="2"/>
        <v>5.5819713656387719</v>
      </c>
    </row>
    <row r="97" spans="1:5">
      <c r="A97" s="166">
        <v>41275</v>
      </c>
      <c r="B97" s="167">
        <v>424.47620000000001</v>
      </c>
      <c r="C97" s="167">
        <f>B97/'US EIA'!Q174</f>
        <v>55.678341022476197</v>
      </c>
      <c r="D97" s="168">
        <f>[2]Prices!$L519</f>
        <v>48.85</v>
      </c>
      <c r="E97" s="168">
        <f t="shared" si="2"/>
        <v>6.8283410224761951</v>
      </c>
    </row>
    <row r="98" spans="1:5">
      <c r="A98" s="166">
        <v>41306</v>
      </c>
      <c r="B98" s="167">
        <v>447.5</v>
      </c>
      <c r="C98" s="167">
        <f>B98/'US EIA'!Q175</f>
        <v>57.98840405904059</v>
      </c>
      <c r="D98" s="168">
        <f>[2]Prices!$L520</f>
        <v>49.33</v>
      </c>
      <c r="E98" s="168">
        <f t="shared" si="2"/>
        <v>8.658404059040592</v>
      </c>
    </row>
    <row r="99" spans="1:5">
      <c r="A99" s="166">
        <v>41334</v>
      </c>
      <c r="B99" s="167">
        <v>467.1</v>
      </c>
      <c r="C99" s="167">
        <f>B99/'US EIA'!Q176</f>
        <v>61.441242077922084</v>
      </c>
      <c r="D99" s="168">
        <f>[2]Prices!$L521</f>
        <v>48.62</v>
      </c>
      <c r="E99" s="168">
        <f t="shared" si="2"/>
        <v>12.821242077922086</v>
      </c>
    </row>
    <row r="100" spans="1:5">
      <c r="A100" s="166">
        <v>41365</v>
      </c>
      <c r="B100" s="167">
        <v>477.72730000000001</v>
      </c>
      <c r="C100" s="167">
        <f>B100/'US EIA'!Q177</f>
        <v>62.808228401351357</v>
      </c>
      <c r="D100" s="168">
        <f>[2]Prices!$L522</f>
        <v>49.28</v>
      </c>
      <c r="E100" s="168">
        <f t="shared" si="2"/>
        <v>13.528228401351356</v>
      </c>
    </row>
    <row r="101" spans="1:5">
      <c r="A101" s="166">
        <v>41395</v>
      </c>
      <c r="B101" s="167">
        <v>484.90910000000002</v>
      </c>
      <c r="C101" s="167">
        <f>B101/'US EIA'!Q178</f>
        <v>66.265542335916365</v>
      </c>
      <c r="D101" s="168">
        <f>[2]Prices!$L523</f>
        <v>49.31</v>
      </c>
      <c r="E101" s="168">
        <f t="shared" si="2"/>
        <v>16.955542335916363</v>
      </c>
    </row>
    <row r="102" spans="1:5">
      <c r="A102" s="166">
        <v>41426</v>
      </c>
      <c r="B102" s="167">
        <v>497.27499999999998</v>
      </c>
      <c r="C102" s="167">
        <f>B102/'US EIA'!Q179</f>
        <v>63.629310919864558</v>
      </c>
      <c r="D102" s="168">
        <f>[2]Prices!$L524</f>
        <v>47.84</v>
      </c>
      <c r="E102" s="168">
        <f t="shared" si="2"/>
        <v>15.789310919864555</v>
      </c>
    </row>
    <row r="103" spans="1:5">
      <c r="A103" s="166">
        <v>41456</v>
      </c>
      <c r="B103" s="167">
        <v>503.61360000000002</v>
      </c>
      <c r="C103" s="167">
        <f>B103/'US EIA'!Q180</f>
        <v>66.035821497560988</v>
      </c>
      <c r="D103" s="168">
        <f>[2]Prices!$L525</f>
        <v>45.19</v>
      </c>
      <c r="E103" s="168">
        <f t="shared" si="2"/>
        <v>20.845821497560991</v>
      </c>
    </row>
    <row r="104" spans="1:5">
      <c r="A104" s="166">
        <v>41487</v>
      </c>
      <c r="B104" s="167">
        <v>491.63639999999998</v>
      </c>
      <c r="C104" s="167">
        <f>B104/'US EIA'!Q181</f>
        <v>64.304155935015132</v>
      </c>
      <c r="D104" s="168">
        <f>[2]Prices!$L526</f>
        <v>42.33</v>
      </c>
      <c r="E104" s="168">
        <f t="shared" si="2"/>
        <v>21.974155935015133</v>
      </c>
    </row>
    <row r="105" spans="1:5">
      <c r="A105" s="166">
        <v>41518</v>
      </c>
      <c r="B105" s="167">
        <v>488.97500000000002</v>
      </c>
      <c r="C105" s="167">
        <f>B105/'US EIA'!Q182</f>
        <v>63.914340261193466</v>
      </c>
      <c r="D105" s="168">
        <f>[2]Prices!$L527</f>
        <v>42.12</v>
      </c>
      <c r="E105" s="168">
        <f t="shared" si="2"/>
        <v>21.794340261193469</v>
      </c>
    </row>
    <row r="106" spans="1:5">
      <c r="A106" s="166">
        <v>41548</v>
      </c>
      <c r="B106" s="167">
        <v>463.30430000000001</v>
      </c>
      <c r="C106" s="167">
        <f>B106/'US EIA'!Q183</f>
        <v>60.873578552772472</v>
      </c>
      <c r="D106" s="168">
        <f>[2]Prices!$L528</f>
        <v>39.659999999999997</v>
      </c>
      <c r="E106" s="168">
        <f t="shared" si="2"/>
        <v>21.213578552772475</v>
      </c>
    </row>
    <row r="107" spans="1:5">
      <c r="A107" s="166">
        <v>41579</v>
      </c>
      <c r="B107" s="167">
        <v>412.3</v>
      </c>
      <c r="C107" s="167">
        <f>B107/'US EIA'!Q184</f>
        <v>53.974994230769234</v>
      </c>
      <c r="D107" s="168">
        <f>[2]Prices!$L529</f>
        <v>39.58</v>
      </c>
      <c r="E107" s="168">
        <f t="shared" si="2"/>
        <v>14.394994230769235</v>
      </c>
    </row>
    <row r="108" spans="1:5">
      <c r="A108" s="166">
        <v>41609</v>
      </c>
      <c r="B108" s="167">
        <v>392.32499999999999</v>
      </c>
      <c r="C108" s="167">
        <f>B108/'US EIA'!Q185</f>
        <v>51.844567030420073</v>
      </c>
      <c r="D108" s="168">
        <f>[2]Prices!$L530</f>
        <v>37.630000000000003</v>
      </c>
      <c r="E108" s="168">
        <f t="shared" si="2"/>
        <v>14.214567030420071</v>
      </c>
    </row>
    <row r="109" spans="1:5">
      <c r="A109" s="166">
        <v>41640</v>
      </c>
      <c r="B109" s="167">
        <v>320</v>
      </c>
      <c r="C109" s="167">
        <f>B109/'US EIA'!Q186</f>
        <v>47.19191919191919</v>
      </c>
      <c r="D109" s="168">
        <f>[2]Prices!$L531</f>
        <v>34.950000000000003</v>
      </c>
      <c r="E109" s="168">
        <f t="shared" si="2"/>
        <v>12.241919191919187</v>
      </c>
    </row>
    <row r="110" spans="1:5">
      <c r="A110" s="166">
        <v>41671</v>
      </c>
      <c r="B110" s="167">
        <v>323.42110000000002</v>
      </c>
      <c r="C110" s="167">
        <f>B110/'US EIA'!Q187</f>
        <v>45.100924036697251</v>
      </c>
      <c r="D110" s="168">
        <f>[2]Prices!$L532</f>
        <v>37.11</v>
      </c>
      <c r="E110" s="168">
        <f t="shared" si="2"/>
        <v>7.9909240366972512</v>
      </c>
    </row>
    <row r="111" spans="1:5">
      <c r="A111" s="166">
        <v>41699</v>
      </c>
      <c r="B111" s="167">
        <v>359.26190000000003</v>
      </c>
      <c r="C111" s="167">
        <f>B111/'US EIA'!Q188</f>
        <v>49.74395538461539</v>
      </c>
      <c r="D111" s="168">
        <f>[2]Prices!$L533</f>
        <v>40.82</v>
      </c>
      <c r="E111" s="168">
        <f t="shared" si="2"/>
        <v>8.9239553846153896</v>
      </c>
    </row>
    <row r="112" spans="1:5">
      <c r="A112" s="166">
        <v>41730</v>
      </c>
      <c r="B112" s="167">
        <v>370.76190000000003</v>
      </c>
      <c r="C112" s="167">
        <f>B112/'US EIA'!Q189</f>
        <v>49.328836480686697</v>
      </c>
      <c r="D112" s="168">
        <f>[2]Prices!$L534</f>
        <v>41.87</v>
      </c>
      <c r="E112" s="168">
        <f t="shared" si="2"/>
        <v>7.4588364806866991</v>
      </c>
    </row>
    <row r="113" spans="1:5">
      <c r="A113" s="166">
        <v>41760</v>
      </c>
      <c r="B113" s="167">
        <v>373.57139999999998</v>
      </c>
      <c r="C113" s="167">
        <f>B113/'US EIA'!Q190</f>
        <v>50.071529512922957</v>
      </c>
      <c r="D113" s="168">
        <f>[2]Prices!$L535</f>
        <v>40.68</v>
      </c>
      <c r="E113" s="168">
        <f t="shared" si="2"/>
        <v>9.3915295129229577</v>
      </c>
    </row>
    <row r="114" spans="1:5">
      <c r="A114" s="166">
        <v>41791</v>
      </c>
      <c r="B114" s="167">
        <v>376.07139999999998</v>
      </c>
      <c r="C114" s="167">
        <f>B114/'US EIA'!Q191</f>
        <v>49.848595563160501</v>
      </c>
      <c r="D114" s="168">
        <f>[2]Prices!$L536</f>
        <v>39.840000000000003</v>
      </c>
      <c r="E114" s="168">
        <f t="shared" si="2"/>
        <v>10.008595563160497</v>
      </c>
    </row>
    <row r="115" spans="1:5">
      <c r="A115" s="166">
        <v>41821</v>
      </c>
      <c r="B115" s="167">
        <v>371.2955</v>
      </c>
      <c r="C115" s="167">
        <f>B115/'US EIA'!Q192</f>
        <v>49.241815820336051</v>
      </c>
      <c r="D115" s="168">
        <f>[2]Prices!$L537</f>
        <v>37.6</v>
      </c>
      <c r="E115" s="168">
        <f t="shared" si="2"/>
        <v>11.641815820336049</v>
      </c>
    </row>
    <row r="116" spans="1:5">
      <c r="A116" s="166">
        <v>41852</v>
      </c>
      <c r="B116" s="167">
        <v>352.95240000000001</v>
      </c>
      <c r="C116" s="167">
        <f>B116/'US EIA'!Q193</f>
        <v>46.785642999166193</v>
      </c>
      <c r="D116" s="168">
        <f>[2]Prices!$L538</f>
        <v>35.04</v>
      </c>
      <c r="E116" s="168">
        <f t="shared" si="2"/>
        <v>11.745642999166193</v>
      </c>
    </row>
    <row r="117" spans="1:5">
      <c r="A117" s="166">
        <v>41883</v>
      </c>
      <c r="B117" s="167">
        <v>338.26190000000003</v>
      </c>
      <c r="C117" s="167">
        <f>B117/'US EIA'!Q194</f>
        <v>44.916666589013658</v>
      </c>
      <c r="D117" s="168">
        <f>[2]Prices!$L539</f>
        <v>33.99</v>
      </c>
      <c r="E117" s="168">
        <f t="shared" si="2"/>
        <v>10.926666589013657</v>
      </c>
    </row>
    <row r="118" spans="1:5">
      <c r="A118" s="166">
        <v>41913</v>
      </c>
      <c r="B118" s="167">
        <v>317.08699999999999</v>
      </c>
      <c r="C118" s="167">
        <f>B118/'US EIA'!Q195</f>
        <v>43.840224388032631</v>
      </c>
      <c r="D118" s="168">
        <f>[2]Prices!$L540</f>
        <v>34.1</v>
      </c>
      <c r="E118" s="168">
        <f t="shared" si="2"/>
        <v>9.7402243880326296</v>
      </c>
    </row>
    <row r="119" spans="1:5">
      <c r="A119" s="166">
        <v>41944</v>
      </c>
      <c r="B119" s="167">
        <v>305.25</v>
      </c>
      <c r="C119" s="167">
        <f>B119/'US EIA'!Q196</f>
        <v>40.85383233161906</v>
      </c>
      <c r="D119" s="168">
        <f>[2]Prices!$L541</f>
        <v>33.450000000000003</v>
      </c>
      <c r="E119" s="168">
        <f t="shared" si="2"/>
        <v>7.4038323316190571</v>
      </c>
    </row>
    <row r="120" spans="1:5">
      <c r="A120" s="166">
        <v>41974</v>
      </c>
      <c r="B120" s="167">
        <v>288.42860000000002</v>
      </c>
      <c r="C120" s="167">
        <f>B120/'US EIA'!Q197</f>
        <v>39.484595274895121</v>
      </c>
      <c r="D120" s="168">
        <f>[2]Prices!$L542</f>
        <v>32.56</v>
      </c>
      <c r="E120" s="168">
        <f t="shared" si="2"/>
        <v>6.9245952748951183</v>
      </c>
    </row>
    <row r="121" spans="1:5">
      <c r="A121" s="166">
        <v>42005</v>
      </c>
      <c r="B121" s="167">
        <v>297.72500000000002</v>
      </c>
      <c r="C121" s="167">
        <f>B121/'US EIA'!Q198</f>
        <v>39.878761467889909</v>
      </c>
      <c r="D121" s="168">
        <f>[2]Prices!$L543</f>
        <v>32.33</v>
      </c>
      <c r="E121" s="168">
        <f t="shared" si="2"/>
        <v>7.5487614678899106</v>
      </c>
    </row>
    <row r="122" spans="1:5">
      <c r="A122" s="166">
        <v>42036</v>
      </c>
      <c r="B122" s="167">
        <v>297.02629999999999</v>
      </c>
      <c r="C122" s="167">
        <f>B122/'US EIA'!Q199</f>
        <v>42.824494269870605</v>
      </c>
      <c r="D122" s="168">
        <f>[2]Prices!$L544</f>
        <v>31.57</v>
      </c>
      <c r="E122" s="168">
        <f t="shared" si="2"/>
        <v>11.254494269870605</v>
      </c>
    </row>
    <row r="123" spans="1:5">
      <c r="A123" s="166">
        <v>42064</v>
      </c>
      <c r="B123" s="167">
        <v>293.97730000000001</v>
      </c>
      <c r="C123" s="167">
        <f>B123/'US EIA'!Q200</f>
        <v>39.165001903208271</v>
      </c>
      <c r="D123" s="168">
        <f>[2]Prices!$L545</f>
        <v>30.89</v>
      </c>
      <c r="E123" s="168">
        <f t="shared" si="2"/>
        <v>8.2750019032082704</v>
      </c>
    </row>
    <row r="124" spans="1:5">
      <c r="A124" s="166">
        <v>42095</v>
      </c>
      <c r="B124" s="167">
        <v>300.19049999999999</v>
      </c>
      <c r="C124" s="167">
        <f>B124/'US EIA'!Q201</f>
        <v>40.354714397739578</v>
      </c>
      <c r="D124" s="168">
        <f>[2]Prices!$L546</f>
        <v>31.13</v>
      </c>
      <c r="E124" s="168">
        <f t="shared" si="2"/>
        <v>9.2247143977395787</v>
      </c>
    </row>
    <row r="125" spans="1:5">
      <c r="A125" s="166">
        <v>42125</v>
      </c>
      <c r="B125" s="167">
        <v>315.60000000000002</v>
      </c>
      <c r="C125" s="167">
        <f>B125/'US EIA'!Q202</f>
        <v>42.737499999999997</v>
      </c>
      <c r="D125" s="168">
        <f>[2]Prices!$L547</f>
        <v>32.65</v>
      </c>
      <c r="E125" s="168">
        <f t="shared" si="2"/>
        <v>10.087499999999999</v>
      </c>
    </row>
    <row r="126" spans="1:5">
      <c r="A126" s="166">
        <v>42156</v>
      </c>
      <c r="B126" s="167">
        <v>325</v>
      </c>
      <c r="C126" s="167">
        <f>B126/'US EIA'!Q203</f>
        <v>43.542719086316708</v>
      </c>
      <c r="D126" s="168">
        <f>[2]Prices!$L548</f>
        <v>33.729999999999997</v>
      </c>
      <c r="E126" s="168">
        <f t="shared" si="2"/>
        <v>9.8127190863167115</v>
      </c>
    </row>
    <row r="127" spans="1:5">
      <c r="A127" s="166">
        <v>42186</v>
      </c>
      <c r="B127" s="167">
        <v>306.90910000000002</v>
      </c>
      <c r="C127" s="167">
        <f>B127/'US EIA'!Q204</f>
        <v>41.910577792702043</v>
      </c>
      <c r="D127" s="168">
        <f>[2]Prices!$L549</f>
        <v>31.54</v>
      </c>
      <c r="E127" s="168">
        <f t="shared" si="2"/>
        <v>10.370577792702043</v>
      </c>
    </row>
    <row r="128" spans="1:5">
      <c r="A128" s="166">
        <v>42217</v>
      </c>
      <c r="B128" s="167">
        <v>269.6429</v>
      </c>
      <c r="C128" s="167">
        <f>B128/'US EIA'!Q205</f>
        <v>36.789850247020894</v>
      </c>
      <c r="D128" s="168">
        <f>[2]Prices!$L550</f>
        <v>28.87</v>
      </c>
      <c r="E128" s="168">
        <f t="shared" si="2"/>
        <v>7.9198502470208929</v>
      </c>
    </row>
    <row r="129" spans="1:5">
      <c r="A129" s="166">
        <v>42248</v>
      </c>
      <c r="B129" s="167">
        <v>246.66669999999999</v>
      </c>
      <c r="C129" s="167">
        <f>B129/'US EIA'!Q206</f>
        <v>33.282896469104664</v>
      </c>
      <c r="D129" s="168">
        <f>[2]Prices!$L551</f>
        <v>26.43</v>
      </c>
      <c r="E129" s="168">
        <f t="shared" si="2"/>
        <v>6.8528964691046639</v>
      </c>
    </row>
    <row r="130" spans="1:5">
      <c r="A130" s="166">
        <v>42278</v>
      </c>
      <c r="B130" s="167">
        <v>252.0455</v>
      </c>
      <c r="C130" s="167">
        <f>B130/'US EIA'!Q207</f>
        <v>33.024503090234859</v>
      </c>
      <c r="D130" s="168">
        <f>[2]Prices!$L552</f>
        <v>27.14</v>
      </c>
      <c r="E130" s="168">
        <f t="shared" si="2"/>
        <v>5.8845030902348583</v>
      </c>
    </row>
    <row r="131" spans="1:5">
      <c r="A131" s="166">
        <v>42309</v>
      </c>
      <c r="B131" s="167">
        <v>256.42110000000002</v>
      </c>
      <c r="C131" s="167">
        <f>B131/'US EIA'!Q208</f>
        <v>33.84886251556663</v>
      </c>
      <c r="D131" s="168">
        <f>[2]Prices!$L553</f>
        <v>26.42</v>
      </c>
      <c r="E131" s="168">
        <f t="shared" ref="E131:E195" si="3">C131-D131</f>
        <v>7.4288625155666281</v>
      </c>
    </row>
    <row r="132" spans="1:5">
      <c r="A132" s="166">
        <v>42339</v>
      </c>
      <c r="B132" s="167">
        <v>278.90910000000002</v>
      </c>
      <c r="C132" s="167">
        <f>B132/'US EIA'!Q209</f>
        <v>36.824184352078241</v>
      </c>
      <c r="D132" s="168">
        <f>[2]Prices!$L554</f>
        <v>29.72</v>
      </c>
      <c r="E132" s="168">
        <f t="shared" si="3"/>
        <v>7.1041843520782422</v>
      </c>
    </row>
    <row r="133" spans="1:5">
      <c r="A133" s="166">
        <v>42370</v>
      </c>
      <c r="B133" s="167">
        <v>281.8947</v>
      </c>
      <c r="C133" s="167">
        <f>B133/'US EIA'!Q210</f>
        <v>39.348262499501487</v>
      </c>
      <c r="D133" s="168">
        <f>[2]Prices!$L555</f>
        <v>28.89</v>
      </c>
      <c r="E133" s="168">
        <f t="shared" si="3"/>
        <v>10.458262499501487</v>
      </c>
    </row>
    <row r="134" spans="1:5">
      <c r="A134" s="166">
        <v>42401</v>
      </c>
      <c r="B134" s="167">
        <v>291.57499999999999</v>
      </c>
      <c r="C134" s="167">
        <f>B134/'US EIA'!Q211</f>
        <v>38.392073384831455</v>
      </c>
      <c r="D134" s="168">
        <f>[2]Prices!$L556</f>
        <v>29.79</v>
      </c>
      <c r="E134" s="168">
        <f t="shared" si="3"/>
        <v>8.6020733848314563</v>
      </c>
    </row>
    <row r="135" spans="1:5">
      <c r="A135" s="166">
        <v>42430</v>
      </c>
      <c r="B135" s="167">
        <v>299.34089999999998</v>
      </c>
      <c r="C135" s="167">
        <f>B135/'US EIA'!Q212</f>
        <v>43.141942088713137</v>
      </c>
      <c r="D135" s="168">
        <f>[2]Prices!$L557</f>
        <v>30.86</v>
      </c>
      <c r="E135" s="168">
        <f t="shared" si="3"/>
        <v>12.281942088713137</v>
      </c>
    </row>
    <row r="136" spans="1:5">
      <c r="A136" s="166">
        <v>42461</v>
      </c>
      <c r="B136" s="167">
        <v>312.6429</v>
      </c>
      <c r="C136" s="167">
        <f>B136/'US EIA'!Q213</f>
        <v>44.260709735264982</v>
      </c>
      <c r="D136" s="168">
        <f>[2]Prices!$L558</f>
        <v>32.450000000000003</v>
      </c>
      <c r="E136" s="168">
        <f t="shared" si="3"/>
        <v>11.810709735264979</v>
      </c>
    </row>
    <row r="137" spans="1:5">
      <c r="A137" s="166">
        <v>42491</v>
      </c>
      <c r="B137" s="167">
        <v>320.95240000000001</v>
      </c>
      <c r="C137" s="167">
        <f>B137/'US EIA'!Q214</f>
        <v>43.928193845997882</v>
      </c>
      <c r="D137" s="168">
        <f>[2]Prices!$L559</f>
        <v>30.76</v>
      </c>
      <c r="E137" s="168">
        <f t="shared" si="3"/>
        <v>13.16819384599788</v>
      </c>
    </row>
    <row r="138" spans="1:5">
      <c r="A138" s="166">
        <v>42522</v>
      </c>
      <c r="B138" s="167">
        <v>334.31819999999999</v>
      </c>
      <c r="C138" s="167">
        <f>B138/'US EIA'!Q215</f>
        <v>45.915354643118739</v>
      </c>
      <c r="D138" s="168">
        <f>[2]Prices!$L560</f>
        <v>30.35</v>
      </c>
      <c r="E138" s="168">
        <f t="shared" si="3"/>
        <v>15.565354643118738</v>
      </c>
    </row>
    <row r="139" spans="1:5">
      <c r="A139" s="166">
        <v>42552</v>
      </c>
      <c r="B139" s="167">
        <v>325.27499999999998</v>
      </c>
      <c r="C139" s="167">
        <f>B139/'US EIA'!Q216</f>
        <v>44.586140048562704</v>
      </c>
      <c r="D139" s="168">
        <f>[2]Prices!$L561</f>
        <v>28.75</v>
      </c>
      <c r="E139" s="168">
        <f t="shared" si="3"/>
        <v>15.836140048562704</v>
      </c>
    </row>
    <row r="140" spans="1:5">
      <c r="A140" s="166">
        <v>42583</v>
      </c>
      <c r="B140" s="167">
        <v>321.6087</v>
      </c>
      <c r="C140" s="167">
        <f>B140/'US EIA'!Q217</f>
        <v>43.698924856708167</v>
      </c>
      <c r="D140" s="168">
        <f>[2]Prices!$L562</f>
        <v>31.21</v>
      </c>
      <c r="E140" s="168">
        <f t="shared" si="3"/>
        <v>12.488924856708167</v>
      </c>
    </row>
    <row r="141" spans="1:5">
      <c r="A141" s="166">
        <v>42614</v>
      </c>
      <c r="B141" s="167">
        <v>324.23809999999997</v>
      </c>
      <c r="C141" s="167">
        <f>B141/'US EIA'!Q218</f>
        <v>43.248405311675604</v>
      </c>
      <c r="D141" s="168">
        <f>[2]Prices!$L563</f>
        <v>31.99</v>
      </c>
      <c r="E141" s="168">
        <f t="shared" si="3"/>
        <v>11.258405311675606</v>
      </c>
    </row>
    <row r="142" spans="1:5">
      <c r="A142" s="166">
        <v>42644</v>
      </c>
      <c r="B142" s="167">
        <v>328.66669999999999</v>
      </c>
      <c r="C142" s="167">
        <f>B142/'US EIA'!Q219</f>
        <v>46.127980547458499</v>
      </c>
      <c r="D142" s="168">
        <f>[2]Prices!$L564</f>
        <v>33.86</v>
      </c>
      <c r="E142" s="168">
        <f t="shared" si="3"/>
        <v>12.2679805474585</v>
      </c>
    </row>
    <row r="143" spans="1:5">
      <c r="A143" s="166">
        <v>42675</v>
      </c>
      <c r="B143" s="167">
        <v>328.95</v>
      </c>
      <c r="C143" s="167">
        <f>B143/'US EIA'!Q220</f>
        <v>44.088098991023983</v>
      </c>
      <c r="D143" s="168">
        <f>[2]Prices!$L565</f>
        <v>34.520000000000003</v>
      </c>
      <c r="E143" s="168">
        <f t="shared" si="3"/>
        <v>9.5680989910239802</v>
      </c>
    </row>
    <row r="144" spans="1:5">
      <c r="A144" s="166">
        <v>42705</v>
      </c>
      <c r="B144" s="167">
        <v>352.26190000000003</v>
      </c>
      <c r="C144" s="167">
        <f>B144/'US EIA'!Q221</f>
        <v>47.766363576020794</v>
      </c>
      <c r="D144" s="168">
        <f>[2]Prices!$L566</f>
        <v>35.57</v>
      </c>
      <c r="E144" s="168">
        <f t="shared" si="3"/>
        <v>12.196363576020794</v>
      </c>
    </row>
    <row r="145" spans="1:5">
      <c r="A145" s="166">
        <v>42736</v>
      </c>
      <c r="B145" s="167">
        <v>330.82499999999999</v>
      </c>
      <c r="C145" s="167">
        <f>B145/'US EIA'!Q222</f>
        <v>43.211692415730333</v>
      </c>
      <c r="D145" s="168">
        <f>[2]Prices!$L567</f>
        <v>33.58</v>
      </c>
      <c r="E145" s="168">
        <f t="shared" si="3"/>
        <v>9.6316924157303347</v>
      </c>
    </row>
    <row r="146" spans="1:5">
      <c r="A146" s="166">
        <v>42767</v>
      </c>
      <c r="B146" s="167">
        <v>305.02629999999999</v>
      </c>
      <c r="C146" s="167">
        <f>B146/'US EIA'!Q223</f>
        <v>38.957163315217393</v>
      </c>
      <c r="D146" s="168">
        <f>[2]Prices!$L568</f>
        <v>32</v>
      </c>
      <c r="E146" s="168">
        <f t="shared" si="3"/>
        <v>6.9571633152173931</v>
      </c>
    </row>
    <row r="147" spans="1:5">
      <c r="A147" s="166">
        <v>42795</v>
      </c>
      <c r="B147" s="167">
        <v>293.95650000000001</v>
      </c>
      <c r="C147" s="167">
        <f>B147/'US EIA'!Q224</f>
        <v>39.788744457409571</v>
      </c>
      <c r="D147" s="168">
        <f>[2]Prices!$L569</f>
        <v>30.86</v>
      </c>
      <c r="E147" s="168">
        <f t="shared" si="3"/>
        <v>8.9287444574095716</v>
      </c>
    </row>
    <row r="148" spans="1:5">
      <c r="A148" s="166">
        <v>42826</v>
      </c>
      <c r="B148" s="167">
        <v>300.13159999999999</v>
      </c>
      <c r="C148" s="167">
        <f>B148/'US EIA'!Q225</f>
        <v>40.122855999999999</v>
      </c>
      <c r="D148" s="168">
        <f>[2]Prices!$L570</f>
        <v>29.57</v>
      </c>
      <c r="E148" s="168">
        <f t="shared" si="3"/>
        <v>10.552855999999998</v>
      </c>
    </row>
    <row r="149" spans="1:5">
      <c r="A149" s="166">
        <v>42856</v>
      </c>
      <c r="B149" s="167">
        <v>305.81819999999999</v>
      </c>
      <c r="C149" s="167">
        <f>B149/'US EIA'!Q226</f>
        <v>39.460412903225809</v>
      </c>
      <c r="D149" s="168">
        <f>[2]Prices!$L571</f>
        <v>30.6</v>
      </c>
      <c r="E149" s="168">
        <f t="shared" si="3"/>
        <v>8.8604129032258072</v>
      </c>
    </row>
    <row r="150" spans="1:5">
      <c r="A150" s="166">
        <v>42887</v>
      </c>
      <c r="B150" s="167">
        <v>302.2045</v>
      </c>
      <c r="C150" s="167">
        <f>B150/'US EIA'!Q227</f>
        <v>39.577764265668847</v>
      </c>
      <c r="D150" s="168">
        <f>[2]Prices!$L572</f>
        <v>30.74</v>
      </c>
      <c r="E150" s="168">
        <f t="shared" si="3"/>
        <v>8.8377642656688487</v>
      </c>
    </row>
    <row r="151" spans="1:5">
      <c r="A151" s="166">
        <v>42917</v>
      </c>
      <c r="B151" s="167">
        <v>318.10000000000002</v>
      </c>
      <c r="C151" s="167">
        <f>B151/'US EIA'!Q228</f>
        <v>42.002640845070424</v>
      </c>
      <c r="D151" s="168">
        <f>[2]Prices!$L573</f>
        <v>32.82</v>
      </c>
      <c r="E151" s="168">
        <f t="shared" si="3"/>
        <v>9.1826408450704236</v>
      </c>
    </row>
    <row r="152" spans="1:5">
      <c r="A152" s="166">
        <v>42948</v>
      </c>
      <c r="B152" s="167">
        <v>327.36959999999999</v>
      </c>
      <c r="C152" s="167">
        <f>B152/'US EIA'!Q229</f>
        <v>42.78778105263158</v>
      </c>
      <c r="D152" s="168">
        <f>[2]Prices!$L574</f>
        <v>33.17</v>
      </c>
      <c r="E152" s="168">
        <f t="shared" si="3"/>
        <v>9.6177810526315781</v>
      </c>
    </row>
    <row r="153" spans="1:5">
      <c r="A153" s="166">
        <v>42979</v>
      </c>
      <c r="B153" s="167">
        <v>332.45</v>
      </c>
      <c r="C153" s="167">
        <f>B153/'US EIA'!Q230</f>
        <v>45.758567415730333</v>
      </c>
      <c r="D153" s="168">
        <f>[2]Prices!$L575</f>
        <v>33.28</v>
      </c>
      <c r="E153" s="168">
        <f t="shared" si="3"/>
        <v>12.478567415730332</v>
      </c>
    </row>
    <row r="154" spans="1:5">
      <c r="A154" s="166">
        <v>43009</v>
      </c>
      <c r="B154" s="167">
        <v>316.25</v>
      </c>
      <c r="C154" s="167">
        <f>B154/'US EIA'!Q231</f>
        <v>41.567495559502667</v>
      </c>
      <c r="D154" s="168">
        <f>[2]Prices!$L576</f>
        <v>32.35</v>
      </c>
      <c r="E154" s="168">
        <f t="shared" si="3"/>
        <v>9.217495559502666</v>
      </c>
    </row>
    <row r="155" spans="1:5">
      <c r="A155" s="166">
        <v>43040</v>
      </c>
      <c r="B155" s="167">
        <v>328.27499999999998</v>
      </c>
      <c r="C155" s="167">
        <f>B155/'US EIA'!Q232</f>
        <v>42.580806310254161</v>
      </c>
      <c r="D155" s="168">
        <f>[2]Prices!$L577</f>
        <v>33.43</v>
      </c>
      <c r="E155" s="168">
        <f t="shared" si="3"/>
        <v>9.1508063102541612</v>
      </c>
    </row>
    <row r="156" spans="1:5">
      <c r="A156" s="166">
        <v>43070</v>
      </c>
      <c r="B156" s="167">
        <v>313.45</v>
      </c>
      <c r="C156" s="167">
        <f>B156/'US EIA'!Q233</f>
        <v>40.981095406360424</v>
      </c>
      <c r="D156" s="168">
        <f>[2]Prices!$L578</f>
        <v>32.270000000000003</v>
      </c>
      <c r="E156" s="168">
        <f t="shared" si="3"/>
        <v>8.7110954063604211</v>
      </c>
    </row>
    <row r="157" spans="1:5">
      <c r="A157" s="166">
        <v>43101</v>
      </c>
      <c r="B157" s="167">
        <v>314.78570000000002</v>
      </c>
      <c r="C157" s="167">
        <f>B157/'US EIA'!Q234</f>
        <v>42.105093630573251</v>
      </c>
      <c r="D157" s="168">
        <f>[2]Prices!$L579</f>
        <v>31.61</v>
      </c>
      <c r="E157" s="168">
        <f t="shared" si="3"/>
        <v>10.495093630573251</v>
      </c>
    </row>
    <row r="158" spans="1:5">
      <c r="A158" s="166">
        <v>43132</v>
      </c>
      <c r="B158" s="167">
        <v>315.21050000000002</v>
      </c>
      <c r="C158" s="167">
        <f>B158/'US EIA'!Q235</f>
        <v>42.336772298006302</v>
      </c>
      <c r="D158" s="168">
        <f>[2]Prices!$L580</f>
        <v>30.63</v>
      </c>
      <c r="E158" s="168">
        <f t="shared" si="3"/>
        <v>11.706772298006303</v>
      </c>
    </row>
    <row r="159" spans="1:5">
      <c r="A159" s="166">
        <v>43160</v>
      </c>
      <c r="B159" s="167">
        <v>314.21429999999998</v>
      </c>
      <c r="C159" s="167">
        <f>B159/'US EIA'!Q236</f>
        <v>41.951550806451607</v>
      </c>
      <c r="D159" s="168">
        <f>[2]Prices!$L581</f>
        <v>30.28</v>
      </c>
      <c r="E159" s="168">
        <f t="shared" si="3"/>
        <v>11.671550806451606</v>
      </c>
    </row>
    <row r="160" spans="1:5">
      <c r="A160" s="166">
        <v>43191</v>
      </c>
      <c r="B160" s="167">
        <v>305.59519999999998</v>
      </c>
      <c r="C160" s="167">
        <f>B160/'US EIA'!Q237</f>
        <v>40.538138775510198</v>
      </c>
      <c r="D160" s="168">
        <f>[2]Prices!$L582</f>
        <v>29.7</v>
      </c>
      <c r="E160" s="168">
        <f t="shared" si="3"/>
        <v>10.838138775510199</v>
      </c>
    </row>
    <row r="161" spans="1:5">
      <c r="A161" s="166">
        <v>43221</v>
      </c>
      <c r="B161" s="167">
        <v>308.63639999999998</v>
      </c>
      <c r="C161" s="167">
        <f>B161/'US EIA'!Q238</f>
        <v>40.595902787456446</v>
      </c>
      <c r="D161" s="168">
        <f>[2]Prices!$L583</f>
        <v>29.4</v>
      </c>
      <c r="E161" s="168">
        <f t="shared" si="3"/>
        <v>11.195902787456447</v>
      </c>
    </row>
    <row r="162" spans="1:5">
      <c r="A162" s="166">
        <v>43252</v>
      </c>
      <c r="B162" s="167">
        <v>304.28570000000002</v>
      </c>
      <c r="C162" s="167">
        <f>B162/'US EIA'!Q239</f>
        <v>40.520457537688443</v>
      </c>
      <c r="D162" s="168">
        <f>[2]Prices!$L584</f>
        <v>28.3</v>
      </c>
      <c r="E162" s="168">
        <f t="shared" si="3"/>
        <v>12.220457537688443</v>
      </c>
    </row>
    <row r="163" spans="1:5">
      <c r="A163" s="166">
        <v>43282</v>
      </c>
      <c r="B163" s="167">
        <v>293.02379999999999</v>
      </c>
      <c r="C163" s="167">
        <f>B163/'US EIA'!Q240</f>
        <v>38.604722857142853</v>
      </c>
      <c r="D163" s="168">
        <f>[2]Prices!$L585</f>
        <v>27.21</v>
      </c>
      <c r="E163" s="168">
        <f t="shared" si="3"/>
        <v>11.394722857142852</v>
      </c>
    </row>
    <row r="164" spans="1:5">
      <c r="A164" s="166">
        <v>43313</v>
      </c>
      <c r="B164" s="167">
        <v>288.4348</v>
      </c>
      <c r="C164" s="167">
        <f>B164/'US EIA'!Q241</f>
        <v>37.69816534954407</v>
      </c>
      <c r="D164" s="168">
        <f>[2]Prices!$L586</f>
        <v>27.6</v>
      </c>
      <c r="E164" s="168">
        <f t="shared" si="3"/>
        <v>10.098165349544068</v>
      </c>
    </row>
    <row r="165" spans="1:5">
      <c r="A165" s="166">
        <v>43344</v>
      </c>
      <c r="B165" s="167">
        <v>295.65789999999998</v>
      </c>
      <c r="C165" s="167">
        <f>B165/'US EIA'!Q242</f>
        <v>39.040173590982285</v>
      </c>
      <c r="D165" s="168">
        <f>[2]Prices!$L587</f>
        <v>27.73</v>
      </c>
      <c r="E165" s="168">
        <f t="shared" si="3"/>
        <v>11.310173590982284</v>
      </c>
    </row>
    <row r="166" spans="1:5">
      <c r="A166" s="166">
        <v>43374</v>
      </c>
      <c r="B166" s="167">
        <v>294.76089999999999</v>
      </c>
      <c r="C166" s="167">
        <f>B166/'US EIA'!Q243</f>
        <v>39.012472058823526</v>
      </c>
      <c r="D166" s="168">
        <f>[2]Prices!$L588</f>
        <v>28.89</v>
      </c>
      <c r="E166" s="168">
        <f t="shared" si="3"/>
        <v>10.122472058823526</v>
      </c>
    </row>
    <row r="167" spans="1:5">
      <c r="A167" s="166">
        <v>43405</v>
      </c>
      <c r="B167" s="167">
        <v>287</v>
      </c>
      <c r="C167" s="167">
        <f>B167/'US EIA'!Q244</f>
        <v>37.701149425287355</v>
      </c>
      <c r="D167" s="168">
        <f>[2]Prices!$L589</f>
        <v>27.49</v>
      </c>
      <c r="E167" s="168">
        <f t="shared" si="3"/>
        <v>10.211149425287356</v>
      </c>
    </row>
    <row r="168" spans="1:5">
      <c r="A168" s="166">
        <v>43435</v>
      </c>
      <c r="B168" s="167">
        <v>281.07499999999999</v>
      </c>
      <c r="C168" s="167">
        <f>B168/'US EIA'!Q245</f>
        <v>36.804832424006236</v>
      </c>
      <c r="D168" s="168">
        <f>[2]Prices!$L590</f>
        <v>28.14</v>
      </c>
      <c r="E168" s="168">
        <f t="shared" si="3"/>
        <v>8.6648324240062351</v>
      </c>
    </row>
    <row r="169" spans="1:5">
      <c r="A169" s="166">
        <v>43466</v>
      </c>
      <c r="B169" s="167">
        <v>278.21429999999998</v>
      </c>
      <c r="C169" s="167">
        <f>B169/'US EIA'!Q246</f>
        <v>35.963069299820468</v>
      </c>
      <c r="D169" s="168">
        <f>[2]Prices!$L591</f>
        <v>28.44</v>
      </c>
      <c r="E169" s="168">
        <f t="shared" si="3"/>
        <v>7.5230692998204667</v>
      </c>
    </row>
    <row r="170" spans="1:5">
      <c r="A170" s="166">
        <v>43497</v>
      </c>
      <c r="B170" s="167">
        <v>285.36840000000001</v>
      </c>
      <c r="C170" s="167">
        <f>B170/'US EIA'!Q247</f>
        <v>37.952548629441623</v>
      </c>
      <c r="D170" s="168">
        <f>[2]Prices!$L592</f>
        <v>29.58</v>
      </c>
      <c r="E170" s="168">
        <f t="shared" si="3"/>
        <v>8.3725486294416243</v>
      </c>
    </row>
    <row r="171" spans="1:5">
      <c r="A171" s="166">
        <v>43525</v>
      </c>
      <c r="B171" s="167">
        <v>278.95240000000001</v>
      </c>
      <c r="C171" s="167">
        <f>B171/'US EIA'!Q248</f>
        <v>36.452537905468027</v>
      </c>
      <c r="D171" s="168">
        <f>[2]Prices!$L593</f>
        <v>28.62</v>
      </c>
      <c r="E171" s="168">
        <f t="shared" si="3"/>
        <v>7.8325379054680262</v>
      </c>
    </row>
    <row r="172" spans="1:5">
      <c r="A172" s="166">
        <v>43556</v>
      </c>
      <c r="B172" s="167">
        <v>276.09519999999998</v>
      </c>
      <c r="C172" s="167">
        <f>B172/'US EIA'!Q249</f>
        <v>35.991827101200684</v>
      </c>
      <c r="D172" s="168">
        <f>[2]Prices!$L594</f>
        <v>27.86</v>
      </c>
      <c r="E172" s="168">
        <f t="shared" si="3"/>
        <v>8.1318271012006846</v>
      </c>
    </row>
    <row r="173" spans="1:5">
      <c r="A173" s="166">
        <v>43586</v>
      </c>
      <c r="B173" s="167">
        <v>271.72730000000001</v>
      </c>
      <c r="C173" s="167">
        <f>B173/'US EIA'!Q250</f>
        <v>35.753592105263159</v>
      </c>
      <c r="D173" s="168">
        <f>[2]Prices!$L595</f>
        <v>26.93</v>
      </c>
      <c r="E173" s="168">
        <f t="shared" si="3"/>
        <v>8.8235921052631596</v>
      </c>
    </row>
    <row r="174" spans="1:5">
      <c r="A174" s="166">
        <v>43617</v>
      </c>
      <c r="B174" s="167">
        <v>274.2</v>
      </c>
      <c r="C174" s="167">
        <f>B174/'US EIA'!Q251</f>
        <v>35.656043956043952</v>
      </c>
      <c r="D174" s="168">
        <f>[2]Prices!$L596</f>
        <v>28.24</v>
      </c>
      <c r="E174" s="168">
        <f t="shared" si="3"/>
        <v>7.4160439560439535</v>
      </c>
    </row>
    <row r="175" spans="1:5">
      <c r="A175" s="166">
        <v>43647</v>
      </c>
      <c r="B175" s="167">
        <v>277.9545</v>
      </c>
      <c r="C175" s="167">
        <f>B175/'US EIA'!Q252</f>
        <v>36.225217622950822</v>
      </c>
      <c r="D175" s="168">
        <f>[2]Prices!$L597</f>
        <v>27.68</v>
      </c>
      <c r="E175" s="168">
        <f t="shared" si="3"/>
        <v>8.5452176229508225</v>
      </c>
    </row>
    <row r="176" spans="1:5">
      <c r="A176" s="166">
        <v>43678</v>
      </c>
      <c r="B176" s="167">
        <v>276.18180000000001</v>
      </c>
      <c r="C176" s="167">
        <f>B176/'US EIA'!Q253</f>
        <v>35.963573288814693</v>
      </c>
      <c r="D176" s="168">
        <f>[2]Prices!$L598</f>
        <v>28.41</v>
      </c>
      <c r="E176" s="168">
        <f t="shared" si="3"/>
        <v>7.5535732888146931</v>
      </c>
    </row>
    <row r="177" spans="1:12">
      <c r="A177" s="166">
        <v>43709</v>
      </c>
      <c r="B177" s="167">
        <v>274.57499999999999</v>
      </c>
      <c r="C177" s="167">
        <f>B177/'US EIA'!Q254</f>
        <v>36.00152354570637</v>
      </c>
      <c r="D177" s="168">
        <f>[2]Prices!$L599</f>
        <v>28.81</v>
      </c>
      <c r="E177" s="168">
        <f t="shared" si="3"/>
        <v>7.1915235457063709</v>
      </c>
    </row>
    <row r="178" spans="1:12">
      <c r="A178" s="166">
        <v>43739</v>
      </c>
      <c r="B178" s="167">
        <v>280.3261</v>
      </c>
      <c r="C178" s="167">
        <f>B178/'US EIA'!Q255</f>
        <v>36.831166423357665</v>
      </c>
      <c r="D178" s="168">
        <f>[2]Prices!$L600</f>
        <v>30.14</v>
      </c>
      <c r="E178" s="168">
        <f t="shared" si="3"/>
        <v>6.6911664233576644</v>
      </c>
    </row>
    <row r="179" spans="1:12">
      <c r="A179" s="166">
        <v>43770</v>
      </c>
      <c r="B179" s="167">
        <v>285.13159999999999</v>
      </c>
      <c r="C179" s="167">
        <f>B179/'US EIA'!Q256</f>
        <v>36.98847109295199</v>
      </c>
      <c r="D179" s="168">
        <f>[2]Prices!$L601</f>
        <v>30.62</v>
      </c>
      <c r="E179" s="168">
        <f t="shared" si="3"/>
        <v>6.3684710929519888</v>
      </c>
    </row>
    <row r="180" spans="1:12">
      <c r="A180" s="166">
        <v>43800</v>
      </c>
      <c r="B180" s="167">
        <v>292.09519999999998</v>
      </c>
      <c r="C180" s="167">
        <f>B180/'US EIA'!Q257</f>
        <v>37.975231280547405</v>
      </c>
      <c r="D180" s="168">
        <f>[2]Prices!$L602</f>
        <v>32.270000000000003</v>
      </c>
      <c r="E180" s="168">
        <f t="shared" si="3"/>
        <v>5.7052312805474017</v>
      </c>
    </row>
    <row r="181" spans="1:12">
      <c r="A181" s="166">
        <v>43831</v>
      </c>
      <c r="B181" s="167">
        <v>309.84089999999998</v>
      </c>
      <c r="C181" s="167">
        <f>B181/'US EIA'!Q258</f>
        <v>39.84518291746641</v>
      </c>
      <c r="D181" s="168">
        <f>[2]Prices!$L603</f>
        <v>33.04</v>
      </c>
      <c r="E181" s="168">
        <f t="shared" si="3"/>
        <v>6.8051829174664107</v>
      </c>
      <c r="K181" s="164" t="s">
        <v>116</v>
      </c>
    </row>
    <row r="182" spans="1:12">
      <c r="A182" s="166">
        <v>43862</v>
      </c>
      <c r="B182" s="167">
        <v>301.28949999999998</v>
      </c>
      <c r="C182" s="167">
        <f>B182/'US EIA'!Q259</f>
        <v>39.493757696127105</v>
      </c>
      <c r="D182" s="168">
        <f>[2]Prices!$L604</f>
        <v>30.26</v>
      </c>
      <c r="E182" s="168">
        <f t="shared" si="3"/>
        <v>9.2337576961271033</v>
      </c>
      <c r="I182" s="169"/>
      <c r="K182" s="168">
        <f>B182-50</f>
        <v>251.28949999999998</v>
      </c>
      <c r="L182" s="168">
        <f>K182/7.6</f>
        <v>33.064407894736839</v>
      </c>
    </row>
    <row r="183" spans="1:12">
      <c r="A183" s="166">
        <v>43891</v>
      </c>
      <c r="B183" s="167">
        <v>289.84089999999998</v>
      </c>
      <c r="C183" s="167">
        <f>B183/'US EIA'!Q260</f>
        <v>38.090492515230636</v>
      </c>
      <c r="D183" s="168">
        <f>[2]Prices!$L605</f>
        <v>27.04</v>
      </c>
      <c r="E183" s="168">
        <f t="shared" si="3"/>
        <v>11.050492515230637</v>
      </c>
      <c r="K183" s="164" t="s">
        <v>117</v>
      </c>
    </row>
    <row r="184" spans="1:12">
      <c r="A184" s="166">
        <v>43922</v>
      </c>
      <c r="B184" s="167">
        <v>277</v>
      </c>
      <c r="C184" s="167">
        <f>B184/'US EIA'!Q261</f>
        <v>37.278504672897199</v>
      </c>
      <c r="D184" s="168">
        <f>[2]Prices!$L606</f>
        <v>25.69</v>
      </c>
      <c r="E184" s="168">
        <f t="shared" si="3"/>
        <v>11.588504672897198</v>
      </c>
      <c r="K184" s="164" t="str">
        <f>L212</f>
        <v xml:space="preserve"> ---</v>
      </c>
      <c r="L184" s="164" t="e">
        <f>K184/7.6*100</f>
        <v>#VALUE!</v>
      </c>
    </row>
    <row r="185" spans="1:12">
      <c r="A185" s="166">
        <v>43952</v>
      </c>
      <c r="B185" s="167">
        <v>268.17500000000001</v>
      </c>
      <c r="C185" s="167">
        <f>B185/'US EIA'!Q262</f>
        <v>35.507491289198612</v>
      </c>
      <c r="D185" s="168">
        <f>[2]Prices!$L607</f>
        <v>25.27</v>
      </c>
      <c r="E185" s="168">
        <f t="shared" si="3"/>
        <v>10.237491289198612</v>
      </c>
      <c r="K185" s="164" t="s">
        <v>118</v>
      </c>
    </row>
    <row r="186" spans="1:12">
      <c r="A186" s="166">
        <v>43983</v>
      </c>
      <c r="B186" s="167">
        <v>280.47730000000001</v>
      </c>
      <c r="C186" s="167">
        <f>B186/'US EIA'!Q263</f>
        <v>37.281753785211265</v>
      </c>
      <c r="D186" s="168">
        <f>[2]Prices!$L608</f>
        <v>26.61</v>
      </c>
      <c r="E186" s="168">
        <f t="shared" si="3"/>
        <v>10.671753785211266</v>
      </c>
      <c r="K186" s="168">
        <f>B182</f>
        <v>301.28949999999998</v>
      </c>
      <c r="L186" s="168">
        <f>K186/7.6</f>
        <v>39.643355263157893</v>
      </c>
    </row>
    <row r="187" spans="1:12">
      <c r="A187" s="166">
        <v>44013</v>
      </c>
      <c r="B187" s="167">
        <f>([6]Forecasts!$B8-[6]Forecasts!$I$4)*100</f>
        <v>341.68</v>
      </c>
      <c r="C187" s="167">
        <f>B187/'US EIA'!Q264</f>
        <v>44.710953150242325</v>
      </c>
      <c r="D187" s="168">
        <f>[2]Prices!$L609</f>
        <v>28.71</v>
      </c>
      <c r="E187" s="168">
        <f t="shared" si="3"/>
        <v>16.000953150242324</v>
      </c>
    </row>
    <row r="188" spans="1:12">
      <c r="A188" s="166">
        <v>44044</v>
      </c>
      <c r="B188" s="167">
        <f>([6]Forecasts!$B9-[6]Forecasts!$I$4)*100</f>
        <v>347.52379999999999</v>
      </c>
      <c r="C188" s="167">
        <f>B188/'US EIA'!Q265</f>
        <v>45.719434543987084</v>
      </c>
      <c r="D188" s="168">
        <f>[2]Prices!$L610</f>
        <v>32.130000000000003</v>
      </c>
      <c r="E188" s="168">
        <f t="shared" si="3"/>
        <v>13.589434543987082</v>
      </c>
      <c r="K188" s="170" t="str" cm="1">
        <f t="array" ref="K188:L212">[7]!'QHOh0[INTERVAL:DAILY,COMPRESSION:1,SORT:ASC,SPAN:25]?DATE,CLOSE'</f>
        <v xml:space="preserve"> ---</v>
      </c>
      <c r="L188" s="164" t="str">
        <v xml:space="preserve"> ---</v>
      </c>
    </row>
    <row r="189" spans="1:12">
      <c r="A189" s="166">
        <v>44075</v>
      </c>
      <c r="B189" s="167">
        <f>([6]Forecasts!$B10-[6]Forecasts!$I$4)*100</f>
        <v>374.1429</v>
      </c>
      <c r="C189" s="167">
        <f>B189/'US EIA'!Q266</f>
        <v>49.532657035803496</v>
      </c>
      <c r="D189" s="168">
        <f>[2]Prices!$L611</f>
        <v>34.200000000000003</v>
      </c>
      <c r="E189" s="168">
        <f t="shared" si="3"/>
        <v>15.332657035803493</v>
      </c>
      <c r="K189" s="171" t="str">
        <v xml:space="preserve"> ---</v>
      </c>
      <c r="L189" s="164" t="str">
        <v xml:space="preserve"> ---</v>
      </c>
    </row>
    <row r="190" spans="1:12">
      <c r="A190" s="166">
        <v>44105</v>
      </c>
      <c r="B190" s="167">
        <f>([6]Forecasts!$B11-[6]Forecasts!$I$4)*100</f>
        <v>379.88639999999998</v>
      </c>
      <c r="C190" s="167">
        <f>B190/'US EIA'!Q267</f>
        <v>51.95027692307692</v>
      </c>
      <c r="D190" s="168">
        <f>[2]Prices!$L612</f>
        <v>33.909999999999997</v>
      </c>
      <c r="E190" s="168">
        <f t="shared" si="3"/>
        <v>18.040276923076924</v>
      </c>
      <c r="K190" s="171" t="str">
        <v xml:space="preserve"> ---</v>
      </c>
      <c r="L190" s="164" t="str">
        <v xml:space="preserve"> ---</v>
      </c>
    </row>
    <row r="191" spans="1:12">
      <c r="A191" s="166">
        <v>44136</v>
      </c>
      <c r="B191" s="167">
        <f>([6]Forecasts!$B12-[6]Forecasts!$I$4)*100</f>
        <v>392.89470000000006</v>
      </c>
      <c r="C191" s="167">
        <f>B191/'US EIA'!Q268</f>
        <v>52.501858141592933</v>
      </c>
      <c r="D191" s="168">
        <f>[2]Prices!$L613</f>
        <v>37.79</v>
      </c>
      <c r="E191" s="168">
        <f t="shared" si="3"/>
        <v>14.711858141592934</v>
      </c>
      <c r="K191" s="171" t="str">
        <v xml:space="preserve"> ---</v>
      </c>
      <c r="L191" s="164" t="str">
        <v xml:space="preserve"> ---</v>
      </c>
    </row>
    <row r="192" spans="1:12">
      <c r="A192" s="166">
        <v>44166</v>
      </c>
      <c r="B192" s="167">
        <f>([6]Forecasts!$B13-[6]Forecasts!$I$4)</f>
        <v>438.82730000000004</v>
      </c>
      <c r="C192" s="167">
        <f>B192/'US EIA'!Q269</f>
        <v>59.170058763401777</v>
      </c>
      <c r="D192" s="168">
        <f>[2]Prices!$L614</f>
        <v>40.85</v>
      </c>
      <c r="E192" s="168">
        <f t="shared" si="3"/>
        <v>18.320058763401775</v>
      </c>
      <c r="K192" s="171" t="str">
        <v xml:space="preserve"> ---</v>
      </c>
      <c r="L192" s="164" t="str">
        <v xml:space="preserve"> ---</v>
      </c>
    </row>
    <row r="193" spans="1:12">
      <c r="A193" s="166">
        <v>44197</v>
      </c>
      <c r="B193" s="167">
        <f>([6]Forecasts!$B14-[6]Forecasts!$I$4)</f>
        <v>463.32370000000003</v>
      </c>
      <c r="C193" s="167">
        <f>B193/'US EIA'!Q270</f>
        <v>59.76011027973346</v>
      </c>
      <c r="D193" s="168">
        <f>[2]Prices!$L615</f>
        <v>44.31</v>
      </c>
      <c r="E193" s="168">
        <f t="shared" si="3"/>
        <v>15.450110279733458</v>
      </c>
      <c r="K193" s="171" t="str">
        <v xml:space="preserve"> ---</v>
      </c>
      <c r="L193" s="164" t="str">
        <v xml:space="preserve"> ---</v>
      </c>
    </row>
    <row r="194" spans="1:12">
      <c r="A194" s="166">
        <v>44228</v>
      </c>
      <c r="B194" s="167">
        <f>([6]Forecasts!$B15-[6]Forecasts!$I$4)</f>
        <v>497.4289</v>
      </c>
      <c r="C194" s="167">
        <f>B194/'US EIA'!Q271</f>
        <v>65.28076000363636</v>
      </c>
      <c r="D194" s="168">
        <f>[2]Prices!$L616</f>
        <v>48.37</v>
      </c>
      <c r="E194" s="168">
        <f t="shared" si="3"/>
        <v>16.910760003636362</v>
      </c>
      <c r="K194" s="171" t="str">
        <v xml:space="preserve"> ---</v>
      </c>
      <c r="L194" s="164" t="str">
        <v xml:space="preserve"> ---</v>
      </c>
    </row>
    <row r="195" spans="1:12">
      <c r="A195" s="166">
        <v>44256</v>
      </c>
      <c r="B195" s="167">
        <f>([6]Forecasts!$B16-[6]Forecasts!$I$4)</f>
        <v>541.37170000000003</v>
      </c>
      <c r="C195" s="167">
        <f>B195/'US EIA'!Q272</f>
        <v>72.781141286339292</v>
      </c>
      <c r="D195" s="168">
        <f>[2]Prices!$L617</f>
        <v>56</v>
      </c>
      <c r="E195" s="168">
        <f t="shared" si="3"/>
        <v>16.781141286339292</v>
      </c>
      <c r="K195" s="171" t="str">
        <v xml:space="preserve"> ---</v>
      </c>
      <c r="L195" s="164" t="str">
        <v xml:space="preserve"> ---</v>
      </c>
    </row>
    <row r="196" spans="1:12">
      <c r="A196" s="166">
        <v>44287</v>
      </c>
      <c r="B196" s="167">
        <f>([6]Forecasts!$B17-[6]Forecasts!$I$4)</f>
        <v>574.13570000000004</v>
      </c>
      <c r="C196" s="167">
        <f>B196/'US EIA'!Q273</f>
        <v>75.286082264799063</v>
      </c>
      <c r="D196" s="168">
        <f>[2]Prices!$L618</f>
        <v>62.88</v>
      </c>
      <c r="E196" s="168">
        <f t="shared" ref="E196:E212" si="4">C196-D196</f>
        <v>12.406082264799061</v>
      </c>
      <c r="K196" s="171" t="str">
        <v xml:space="preserve"> ---</v>
      </c>
      <c r="L196" s="164" t="str">
        <v xml:space="preserve"> ---</v>
      </c>
    </row>
    <row r="197" spans="1:12">
      <c r="A197" s="166">
        <v>44317</v>
      </c>
      <c r="B197" s="167">
        <f>([6]Forecasts!$B18-[6]Forecasts!$I$4)</f>
        <v>605.85</v>
      </c>
      <c r="C197" s="167">
        <f>B197/'US EIA'!Q274</f>
        <v>78.121902060374978</v>
      </c>
      <c r="D197" s="168">
        <f>[2]Prices!$L619</f>
        <v>74.75</v>
      </c>
      <c r="E197" s="168">
        <f t="shared" si="4"/>
        <v>3.3719020603749783</v>
      </c>
      <c r="K197" s="171" t="str">
        <v xml:space="preserve"> ---</v>
      </c>
      <c r="L197" s="164" t="str">
        <v xml:space="preserve"> ---</v>
      </c>
    </row>
    <row r="198" spans="1:12">
      <c r="A198" s="166">
        <v>44348</v>
      </c>
      <c r="B198" s="167">
        <f>([6]Forecasts!$B19-[6]Forecasts!$I$4)</f>
        <v>642.12270000000001</v>
      </c>
      <c r="C198" s="167">
        <f>B198/'US EIA'!Q275</f>
        <v>83.183398089141789</v>
      </c>
      <c r="D198" s="168">
        <f>[2]Prices!$L620</f>
        <v>74.75</v>
      </c>
      <c r="E198" s="168">
        <f t="shared" si="4"/>
        <v>8.4333980891417895</v>
      </c>
      <c r="K198" s="171" t="str">
        <v xml:space="preserve"> ---</v>
      </c>
      <c r="L198" s="164" t="str">
        <v xml:space="preserve"> ---</v>
      </c>
    </row>
    <row r="199" spans="1:12">
      <c r="A199" s="166">
        <v>44378</v>
      </c>
      <c r="B199" s="167">
        <f>([6]Forecasts!$B20-[6]Forecasts!$I$4)</f>
        <v>636.04050000000007</v>
      </c>
      <c r="C199" s="167">
        <f>B199/'US EIA'!Q276</f>
        <v>84.505653967937533</v>
      </c>
      <c r="D199" s="168">
        <f>[2]Prices!$L621</f>
        <v>72.930000000000007</v>
      </c>
      <c r="E199" s="168">
        <f t="shared" si="4"/>
        <v>11.575653967937527</v>
      </c>
      <c r="K199" s="171" t="str">
        <v xml:space="preserve"> ---</v>
      </c>
      <c r="L199" s="164" t="str">
        <v xml:space="preserve"> ---</v>
      </c>
    </row>
    <row r="200" spans="1:12">
      <c r="A200" s="166">
        <v>44409</v>
      </c>
      <c r="B200" s="167">
        <f>([6]Forecasts!$B21-[6]Forecasts!$I$4)</f>
        <v>634.85</v>
      </c>
      <c r="C200" s="167">
        <f>B200/'US EIA'!Q277</f>
        <v>97.382929397925651</v>
      </c>
      <c r="D200" s="168">
        <f>[2]Prices!$L622</f>
        <v>70.010000000000005</v>
      </c>
      <c r="E200" s="168">
        <f t="shared" si="4"/>
        <v>27.372929397925645</v>
      </c>
      <c r="K200" s="171" t="str">
        <v xml:space="preserve"> ---</v>
      </c>
      <c r="L200" s="164" t="str">
        <v xml:space="preserve"> ---</v>
      </c>
    </row>
    <row r="201" spans="1:12">
      <c r="A201" s="166">
        <v>44440</v>
      </c>
      <c r="B201" s="167">
        <f>([6]Forecasts!$B22-[6]Forecasts!$I$4)</f>
        <v>598.89760000000001</v>
      </c>
      <c r="C201" s="167">
        <f>B201/'US EIA'!Q278</f>
        <v>86.359719282035613</v>
      </c>
      <c r="D201" s="168">
        <f>[2]Prices!$L623</f>
        <v>65.930000000000007</v>
      </c>
      <c r="E201" s="168">
        <f t="shared" si="4"/>
        <v>20.429719282035606</v>
      </c>
      <c r="K201" s="171" t="str">
        <v xml:space="preserve"> ---</v>
      </c>
      <c r="L201" s="164" t="str">
        <v xml:space="preserve"> ---</v>
      </c>
    </row>
    <row r="202" spans="1:12">
      <c r="A202" s="166">
        <v>44470</v>
      </c>
      <c r="B202" s="167">
        <f>([6]Forecasts!$B23-[6]Forecasts!$I$4)</f>
        <v>608.65949999999998</v>
      </c>
      <c r="C202" s="167">
        <f>B202/'US EIA'!Q279</f>
        <v>79.229119914808322</v>
      </c>
      <c r="D202" s="168">
        <f>[2]Prices!$L624</f>
        <v>70.42</v>
      </c>
      <c r="E202" s="168">
        <f t="shared" si="4"/>
        <v>8.8091199148083206</v>
      </c>
      <c r="K202" s="171" t="str">
        <v xml:space="preserve"> ---</v>
      </c>
      <c r="L202" s="164" t="str">
        <v xml:space="preserve"> ---</v>
      </c>
    </row>
    <row r="203" spans="1:12">
      <c r="A203" s="166">
        <v>44501</v>
      </c>
      <c r="B203" s="167">
        <f>([6]Forecasts!$B24-[6]Forecasts!$I$4)</f>
        <v>636.85</v>
      </c>
      <c r="C203" s="167">
        <f>B203/'US EIA'!Q280</f>
        <v>89.24859772631919</v>
      </c>
      <c r="D203" s="168">
        <f>[2]Prices!$L625</f>
        <v>66.459999999999994</v>
      </c>
      <c r="E203" s="168">
        <f t="shared" si="4"/>
        <v>22.788597726319196</v>
      </c>
      <c r="K203" s="171" t="str">
        <v xml:space="preserve"> ---</v>
      </c>
      <c r="L203" s="164" t="str">
        <v xml:space="preserve"> ---</v>
      </c>
    </row>
    <row r="204" spans="1:12">
      <c r="A204" s="166">
        <v>44531</v>
      </c>
      <c r="B204" s="167">
        <f>([6]Forecasts!$B25-[6]Forecasts!$I$4)</f>
        <v>610.80240000000003</v>
      </c>
      <c r="C204" s="167">
        <f>B204/'US EIA'!Q281</f>
        <v>80.247121251343771</v>
      </c>
      <c r="D204" s="168">
        <f>[2]Prices!$L626</f>
        <v>63.69</v>
      </c>
      <c r="E204" s="168">
        <f t="shared" si="4"/>
        <v>16.557121251343773</v>
      </c>
      <c r="K204" s="171" t="str">
        <v xml:space="preserve"> ---</v>
      </c>
      <c r="L204" s="164" t="str">
        <v xml:space="preserve"> ---</v>
      </c>
    </row>
    <row r="205" spans="1:12">
      <c r="A205" s="166">
        <v>44562</v>
      </c>
      <c r="B205" s="167">
        <f>([6]Forecasts!$B26-[6]Forecasts!$I$4)</f>
        <v>614.35</v>
      </c>
      <c r="C205" s="167">
        <f>B205/'US EIA'!Q282</f>
        <v>75.146577353144949</v>
      </c>
      <c r="D205" s="168">
        <f>[2]Prices!$L627</f>
        <v>65.7</v>
      </c>
      <c r="E205" s="168">
        <f t="shared" si="4"/>
        <v>9.4465773531449457</v>
      </c>
      <c r="K205" s="171" t="str">
        <v xml:space="preserve"> ---</v>
      </c>
      <c r="L205" s="164" t="str">
        <v xml:space="preserve"> ---</v>
      </c>
    </row>
    <row r="206" spans="1:12">
      <c r="A206" s="166">
        <v>44593</v>
      </c>
      <c r="B206" s="167">
        <f>([6]Forecasts!$B27-[6]Forecasts!$I$4)</f>
        <v>660.6395</v>
      </c>
      <c r="C206" s="167">
        <f>B206/'US EIA'!Q283</f>
        <v>75.063061387309318</v>
      </c>
      <c r="D206" s="168">
        <f>[2]Prices!$L628</f>
        <v>70.91</v>
      </c>
      <c r="E206" s="168">
        <f t="shared" si="4"/>
        <v>4.1530613873093216</v>
      </c>
      <c r="K206" s="171" t="str">
        <v xml:space="preserve"> ---</v>
      </c>
      <c r="L206" s="164" t="str">
        <v xml:space="preserve"> ---</v>
      </c>
    </row>
    <row r="207" spans="1:12">
      <c r="A207" s="166">
        <v>44621</v>
      </c>
      <c r="B207" s="167">
        <f>([6]Forecasts!$B28-[6]Forecasts!$I$4)</f>
        <v>724.63260000000002</v>
      </c>
      <c r="C207" s="167">
        <f>B207/'US EIA'!Q284</f>
        <v>82.747925175311721</v>
      </c>
      <c r="D207" s="168">
        <f>[2]Prices!$L629</f>
        <v>76.405000000000001</v>
      </c>
      <c r="E207" s="168">
        <f t="shared" si="4"/>
        <v>6.34292517531172</v>
      </c>
      <c r="K207" s="171" t="str">
        <v xml:space="preserve"> ---</v>
      </c>
      <c r="L207" s="164" t="str">
        <v xml:space="preserve"> ---</v>
      </c>
    </row>
    <row r="208" spans="1:12">
      <c r="A208" s="166">
        <v>44652</v>
      </c>
      <c r="B208" s="167">
        <f>([6]Forecasts!$B29-[6]Forecasts!$I$4)</f>
        <v>787.6</v>
      </c>
      <c r="C208" s="167">
        <f>B208/'US EIA'!Q285</f>
        <v>93.748979669217505</v>
      </c>
      <c r="D208" s="168">
        <f>[2]Prices!$L630</f>
        <v>83.846000000000004</v>
      </c>
      <c r="E208" s="168">
        <f t="shared" si="4"/>
        <v>9.9029796692175012</v>
      </c>
      <c r="K208" s="171" t="str">
        <v xml:space="preserve"> ---</v>
      </c>
      <c r="L208" s="164" t="str">
        <v xml:space="preserve"> ---</v>
      </c>
    </row>
    <row r="209" spans="1:12">
      <c r="A209" s="166">
        <v>44682</v>
      </c>
      <c r="B209" s="167">
        <f>([6]Forecasts!$B30-[6]Forecasts!$I$4)</f>
        <v>797.9452</v>
      </c>
      <c r="C209" s="167">
        <f>B209/'US EIA'!Q286</f>
        <v>98.181102205457137</v>
      </c>
      <c r="D209" s="168">
        <f>[2]Prices!$L631</f>
        <v>87.385000000000005</v>
      </c>
      <c r="E209" s="168">
        <f t="shared" si="4"/>
        <v>10.796102205457132</v>
      </c>
      <c r="K209" s="171" t="str">
        <v xml:space="preserve"> ---</v>
      </c>
      <c r="L209" s="164" t="str">
        <v xml:space="preserve"> ---</v>
      </c>
    </row>
    <row r="210" spans="1:12">
      <c r="A210" s="166">
        <v>44713</v>
      </c>
      <c r="B210" s="167">
        <f>([6]Forecasts!$B31-[6]Forecasts!$I$4)</f>
        <v>791.75480000000005</v>
      </c>
      <c r="C210" s="167">
        <f>B210/'US EIA'!Q287</f>
        <v>98.688699847678521</v>
      </c>
      <c r="D210" s="168">
        <f>[2]Prices!$L632</f>
        <v>80.297499999999999</v>
      </c>
      <c r="E210" s="168">
        <f t="shared" si="4"/>
        <v>18.391199847678521</v>
      </c>
      <c r="K210" s="171" t="str">
        <v xml:space="preserve"> ---</v>
      </c>
      <c r="L210" s="164" t="str">
        <v xml:space="preserve"> ---</v>
      </c>
    </row>
    <row r="211" spans="1:12">
      <c r="A211" s="166">
        <v>44743</v>
      </c>
      <c r="B211" s="167">
        <f>([6]Forecasts!$B32-[6]Forecasts!$I$4)</f>
        <v>757.4</v>
      </c>
      <c r="C211" s="167">
        <f>B211/'US EIA'!Q288</f>
        <v>92.704844810774901</v>
      </c>
      <c r="D211" s="168">
        <f>[2]Prices!$L633</f>
        <v>67.74799999999999</v>
      </c>
      <c r="E211" s="168">
        <f t="shared" si="4"/>
        <v>24.956844810774911</v>
      </c>
      <c r="K211" s="171" t="str">
        <v xml:space="preserve"> ---</v>
      </c>
      <c r="L211" s="164" t="str">
        <v xml:space="preserve"> ---</v>
      </c>
    </row>
    <row r="212" spans="1:12">
      <c r="A212" s="166">
        <v>44774</v>
      </c>
      <c r="B212" s="167">
        <f>([6]Forecasts!$B33-[6]Forecasts!$I$4)</f>
        <v>749.80650000000003</v>
      </c>
      <c r="C212" s="167">
        <f>B212/'US EIA'!Q289</f>
        <v>92.34352160735223</v>
      </c>
      <c r="D212" s="168">
        <f>[2]Prices!$L634</f>
        <v>72.334999999999994</v>
      </c>
      <c r="E212" s="168">
        <f t="shared" si="4"/>
        <v>20.008521607352236</v>
      </c>
      <c r="K212" s="171" t="str">
        <v xml:space="preserve"> ---</v>
      </c>
      <c r="L212" s="164" t="str">
        <v xml:space="preserve"> ---</v>
      </c>
    </row>
    <row r="213" spans="1:12">
      <c r="A213" s="166">
        <v>44805</v>
      </c>
      <c r="B213" s="167">
        <f>([6]Forecasts!$B34-[6]Forecasts!$I$4)</f>
        <v>769.85</v>
      </c>
      <c r="C213" s="167">
        <f>B213/'US EIA'!Q290</f>
        <v>96.116720210316103</v>
      </c>
      <c r="D213" s="168">
        <f>[2]Prices!$L635</f>
        <v>70.626000000000005</v>
      </c>
      <c r="E213" s="168">
        <f>C213-D213</f>
        <v>25.490720210316098</v>
      </c>
    </row>
    <row r="214" spans="1:12">
      <c r="A214" s="166">
        <v>44835</v>
      </c>
      <c r="B214" s="167">
        <f>([6]Forecasts!$B35-[6]Forecasts!$I$4)</f>
        <v>796.39761904761906</v>
      </c>
      <c r="C214" s="167">
        <f>B214/'US EIA'!Q291</f>
        <v>98.069739330243337</v>
      </c>
      <c r="D214" s="168">
        <f>[2]Prices!$L636</f>
        <v>72.67</v>
      </c>
      <c r="E214" s="168">
        <f>C214-D214</f>
        <v>25.399739330243335</v>
      </c>
    </row>
    <row r="215" spans="1:12">
      <c r="A215" s="166">
        <v>44866</v>
      </c>
      <c r="B215" s="167">
        <f>([6]Forecasts!$B36-[6]Forecasts!$I$4)</f>
        <v>804.45</v>
      </c>
      <c r="C215" s="167">
        <f>B215/'US EIA'!Q292</f>
        <v>101.80023001882471</v>
      </c>
      <c r="D215" s="168">
        <f>[2]Prices!$L637</f>
        <v>79.180000000000007</v>
      </c>
      <c r="E215" s="168">
        <f t="shared" ref="E215:E278" si="5">C215-D215</f>
        <v>22.620230018824699</v>
      </c>
    </row>
    <row r="216" spans="1:12">
      <c r="A216" s="166">
        <v>44896</v>
      </c>
      <c r="B216" s="167">
        <f>([6]Forecasts!$B37-[6]Forecasts!$I$4)</f>
        <v>769.85</v>
      </c>
      <c r="C216" s="167">
        <f>B216/'US EIA'!Q293</f>
        <v>93.021816184502384</v>
      </c>
      <c r="D216" s="168">
        <f>[2]Prices!$L638</f>
        <v>68.14</v>
      </c>
      <c r="E216" s="168">
        <f t="shared" si="5"/>
        <v>24.881816184502384</v>
      </c>
    </row>
    <row r="217" spans="1:12">
      <c r="A217" s="166">
        <v>44927</v>
      </c>
      <c r="B217" s="167">
        <f>([6]Forecasts!$B38-[6]Forecasts!$I$4)</f>
        <v>745.1</v>
      </c>
      <c r="C217" s="167">
        <f>B217/'US EIA'!Q294</f>
        <v>97.811864911270177</v>
      </c>
      <c r="D217" s="168">
        <f>[2]Prices!$L639</f>
        <v>66</v>
      </c>
      <c r="E217" s="168">
        <f t="shared" si="5"/>
        <v>31.811864911270177</v>
      </c>
    </row>
    <row r="218" spans="1:12">
      <c r="A218" s="166">
        <v>44958</v>
      </c>
      <c r="B218" s="167">
        <f>([6]Forecasts!$B39-[6]Forecasts!$I$4)</f>
        <v>707.48160000000007</v>
      </c>
      <c r="C218" s="167">
        <f>B218/'US EIA'!Q295</f>
        <v>87.453591133917556</v>
      </c>
      <c r="D218" s="168">
        <f>[2]Prices!$L640</f>
        <v>63.242500000000007</v>
      </c>
      <c r="E218" s="168">
        <f t="shared" si="5"/>
        <v>24.211091133917549</v>
      </c>
    </row>
    <row r="219" spans="1:12">
      <c r="A219" s="166">
        <v>44986</v>
      </c>
      <c r="B219" s="167">
        <f>([6]Forecasts!$B40-[6]Forecasts!$I$4)</f>
        <v>636.37170000000003</v>
      </c>
      <c r="C219" s="167">
        <f>B219/'US EIA'!Q296</f>
        <v>77.616897395315078</v>
      </c>
      <c r="D219" s="168">
        <f>[2]Prices!$L641</f>
        <v>58.83</v>
      </c>
      <c r="E219" s="168">
        <f t="shared" si="5"/>
        <v>18.78689739531508</v>
      </c>
    </row>
    <row r="220" spans="1:12">
      <c r="A220" s="166">
        <v>45017</v>
      </c>
      <c r="B220" s="167">
        <f>([6]Forecasts!$B41-[6]Forecasts!$I$4)</f>
        <v>604.85</v>
      </c>
      <c r="C220" s="167">
        <f>B220/'US EIA'!Q297</f>
        <v>75.05953012595451</v>
      </c>
      <c r="D220" s="168">
        <f>[2]Prices!$L642</f>
        <v>55.474999999999994</v>
      </c>
      <c r="E220" s="168">
        <f t="shared" si="5"/>
        <v>19.584530125954515</v>
      </c>
    </row>
    <row r="221" spans="1:12">
      <c r="A221" s="166">
        <v>45047</v>
      </c>
      <c r="B221" s="167">
        <f>([6]Forecasts!$B42-[6]Forecasts!$I$4)</f>
        <v>594.35</v>
      </c>
      <c r="C221" s="167">
        <f>B221/'US EIA'!Q298</f>
        <v>73.570380824679475</v>
      </c>
      <c r="D221" s="168">
        <f>[2]Prices!$L643</f>
        <v>52.484999999999999</v>
      </c>
      <c r="E221" s="168">
        <f t="shared" si="5"/>
        <v>21.085380824679476</v>
      </c>
    </row>
    <row r="222" spans="1:12">
      <c r="A222" s="166">
        <v>45078</v>
      </c>
      <c r="B222" s="167">
        <f>([6]Forecasts!$B43-[6]Forecasts!$I$4)</f>
        <v>580.08810000000005</v>
      </c>
      <c r="C222" s="167">
        <f>B222/'US EIA'!Q299</f>
        <v>73.875155458634339</v>
      </c>
      <c r="D222" s="168">
        <f>[2]Prices!$L644</f>
        <v>60.007999999999996</v>
      </c>
      <c r="E222" s="168">
        <f t="shared" si="5"/>
        <v>13.867155458634343</v>
      </c>
    </row>
    <row r="223" spans="1:12">
      <c r="A223" s="166">
        <v>45108</v>
      </c>
      <c r="B223" s="167">
        <f>([6]Forecasts!$B44-[6]Forecasts!$I$4)</f>
        <v>594.85</v>
      </c>
      <c r="C223" s="167">
        <f>B223/'US EIA'!Q300</f>
        <v>76.778137606282002</v>
      </c>
      <c r="D223" s="168">
        <f>[2]Prices!$L645</f>
        <v>70.887499999999989</v>
      </c>
      <c r="E223" s="168">
        <f t="shared" si="5"/>
        <v>5.8906376062820129</v>
      </c>
    </row>
    <row r="224" spans="1:12">
      <c r="A224" s="166">
        <v>45139</v>
      </c>
      <c r="B224" s="167">
        <f>([6]Forecasts!$B45-[6]Forecasts!$I$4)</f>
        <v>657.89350000000002</v>
      </c>
      <c r="C224" s="167">
        <f>B224/'US EIA'!Q301</f>
        <v>83.30239515193044</v>
      </c>
      <c r="D224" s="168">
        <f>[2]Prices!$L646</f>
        <v>70.966999999999999</v>
      </c>
      <c r="E224" s="168">
        <f t="shared" si="5"/>
        <v>12.335395151930442</v>
      </c>
    </row>
    <row r="225" spans="1:5">
      <c r="A225" s="166">
        <v>45170</v>
      </c>
      <c r="B225" s="172">
        <f>([6]Forecasts!$B46-[6]Forecasts!$I$4)</f>
        <v>640.85</v>
      </c>
      <c r="C225" s="172">
        <f>B225/'US EIA'!Q302</f>
        <v>80.741296061014936</v>
      </c>
      <c r="D225" s="173">
        <f>[2]Prices!$L647</f>
        <v>65.227999999999994</v>
      </c>
      <c r="E225" s="173">
        <f t="shared" si="5"/>
        <v>15.513296061014941</v>
      </c>
    </row>
    <row r="226" spans="1:5">
      <c r="A226" s="166">
        <v>45200</v>
      </c>
      <c r="B226" s="172">
        <f>([6]Forecasts!$B47-[6]Forecasts!$I$4)</f>
        <v>592.12270000000001</v>
      </c>
      <c r="C226" s="172">
        <f>B226/'US EIA'!Q303</f>
        <v>74.586453818335812</v>
      </c>
      <c r="D226" s="173">
        <f>[2]Prices!$L648</f>
        <v>58.163636363636378</v>
      </c>
      <c r="E226" s="173">
        <f t="shared" si="5"/>
        <v>16.422817454699434</v>
      </c>
    </row>
    <row r="227" spans="1:5">
      <c r="A227" s="166">
        <v>45231</v>
      </c>
      <c r="B227" s="172">
        <f>([6]Forecasts!$B48-[6]Forecasts!$I$4)</f>
        <v>560.6</v>
      </c>
      <c r="C227" s="172">
        <f>B227/'US EIA'!Q304</f>
        <v>69.834787465381197</v>
      </c>
      <c r="D227" s="173">
        <f>[2]Prices!$L649</f>
        <v>55.421428571428564</v>
      </c>
      <c r="E227" s="173">
        <f t="shared" si="5"/>
        <v>14.413358893952633</v>
      </c>
    </row>
    <row r="228" spans="1:5">
      <c r="A228" s="166">
        <v>45261</v>
      </c>
      <c r="B228" s="172">
        <f>([6]Forecasts!$B49-[6]Forecasts!$I$4)</f>
        <v>545.97500000000002</v>
      </c>
      <c r="C228" s="172">
        <f>B228/'US EIA'!Q305</f>
        <v>66.604303321577333</v>
      </c>
      <c r="D228" s="173">
        <f>[2]Prices!$L650</f>
        <v>52.085500000000003</v>
      </c>
      <c r="E228" s="173">
        <f t="shared" si="5"/>
        <v>14.51880332157733</v>
      </c>
    </row>
    <row r="229" spans="1:5">
      <c r="A229" s="166">
        <v>45292</v>
      </c>
      <c r="B229" s="172">
        <f>([6]Forecasts!$B50-[6]Forecasts!$I$4)</f>
        <v>521.27859999999998</v>
      </c>
      <c r="C229" s="172">
        <f>B229/'US EIA'!Q306</f>
        <v>61.34278193955344</v>
      </c>
      <c r="D229" s="173">
        <f>[2]Prices!$L651</f>
        <v>48.421428571428564</v>
      </c>
      <c r="E229" s="173">
        <f t="shared" si="5"/>
        <v>12.921353368124876</v>
      </c>
    </row>
    <row r="230" spans="1:5">
      <c r="A230" s="166">
        <v>45323</v>
      </c>
      <c r="B230" s="172">
        <f>([6]Forecasts!$B51-[6]Forecasts!$I$4)</f>
        <v>493.72500000000002</v>
      </c>
      <c r="C230" s="172">
        <f>B230/'US EIA'!Q307</f>
        <v>56.407877707773316</v>
      </c>
      <c r="D230" s="173">
        <f>[2]Prices!$L652</f>
        <v>43.989999999999995</v>
      </c>
      <c r="E230" s="173">
        <f t="shared" si="5"/>
        <v>12.417877707773322</v>
      </c>
    </row>
    <row r="231" spans="1:5">
      <c r="A231" s="166">
        <v>45352</v>
      </c>
      <c r="B231" s="172">
        <f>([6]Forecasts!$B52-[6]Forecasts!$I$4)</f>
        <v>466.35</v>
      </c>
      <c r="C231" s="172">
        <f>B231/'US EIA'!Q308</f>
        <v>59.435027167169011</v>
      </c>
      <c r="D231" s="173">
        <f>[2]Prices!$L653</f>
        <v>44.856499999999997</v>
      </c>
      <c r="E231" s="173">
        <f t="shared" si="5"/>
        <v>14.578527167169014</v>
      </c>
    </row>
    <row r="232" spans="1:5">
      <c r="A232" s="166">
        <v>45383</v>
      </c>
      <c r="B232" s="172">
        <f>([6]Forecasts!$B53-[6]Forecasts!$I$4)</f>
        <v>466.55450000000002</v>
      </c>
      <c r="C232" s="172">
        <f>B232/'US EIA'!Q309</f>
        <v>57.675508704365292</v>
      </c>
      <c r="D232" s="173">
        <f>[2]Prices!$L654</f>
        <v>43.149090909090894</v>
      </c>
      <c r="E232" s="173">
        <f t="shared" si="5"/>
        <v>14.526417795274398</v>
      </c>
    </row>
    <row r="233" spans="1:5">
      <c r="A233" s="166">
        <v>45413</v>
      </c>
      <c r="B233" s="172">
        <f>([6]Forecasts!$B54-[6]Forecasts!$I$4)</f>
        <v>440.19</v>
      </c>
      <c r="C233" s="172">
        <f>B233/'US EIA'!Q310</f>
        <v>54.647521455328501</v>
      </c>
      <c r="D233" s="173">
        <f>[2]Prices!$L655</f>
        <v>41.839545454545451</v>
      </c>
      <c r="E233" s="173">
        <f t="shared" si="5"/>
        <v>12.80797600078305</v>
      </c>
    </row>
    <row r="234" spans="1:5">
      <c r="A234" s="166">
        <v>45444</v>
      </c>
      <c r="B234" s="172">
        <f>([6]Forecasts!$B55-[6]Forecasts!$I$4)</f>
        <v>441.43</v>
      </c>
      <c r="C234" s="172">
        <f>B234/'US EIA'!Q311</f>
        <v>54.091712532080535</v>
      </c>
      <c r="D234" s="173">
        <f>[2]Prices!$L656</f>
        <v>42.101578947368424</v>
      </c>
      <c r="E234" s="173">
        <f t="shared" si="5"/>
        <v>11.990133584712112</v>
      </c>
    </row>
    <row r="235" spans="1:5">
      <c r="A235" s="166">
        <v>45474</v>
      </c>
      <c r="B235" s="172">
        <f>([6]Forecasts!$B56-[6]Forecasts!$I$4)</f>
        <v>471.67</v>
      </c>
      <c r="C235" s="172">
        <f>B235/'US EIA'!Q312</f>
        <v>61.20819621775955</v>
      </c>
      <c r="D235" s="173">
        <f>[2]Prices!$L657</f>
        <v>47.479090909090907</v>
      </c>
      <c r="E235" s="173">
        <f t="shared" si="5"/>
        <v>13.729105308668643</v>
      </c>
    </row>
    <row r="236" spans="1:5">
      <c r="A236" s="166">
        <v>45505</v>
      </c>
      <c r="B236" s="172">
        <f>([6]Forecasts!$B57-[6]Forecasts!$I$4)</f>
        <v>445.28000000000003</v>
      </c>
      <c r="C236" s="172">
        <f>B236/'US EIA'!Q313</f>
        <v>53.211459960914425</v>
      </c>
      <c r="D236" s="173">
        <f>[2]Prices!$L658</f>
        <v>42.688571428571422</v>
      </c>
      <c r="E236" s="173">
        <f t="shared" si="5"/>
        <v>10.522888532343003</v>
      </c>
    </row>
    <row r="237" spans="1:5">
      <c r="A237" s="166">
        <v>45536</v>
      </c>
      <c r="B237" s="172">
        <f>([6]Forecasts!$B58-[6]Forecasts!$I$4)</f>
        <v>434.48</v>
      </c>
      <c r="C237" s="172">
        <f>B237/'US EIA'!Q314</f>
        <v>52.708890683170495</v>
      </c>
      <c r="D237" s="173">
        <f>[2]Prices!$L659</f>
        <v>42.549300000000002</v>
      </c>
      <c r="E237" s="173">
        <f t="shared" si="5"/>
        <v>10.159590683170492</v>
      </c>
    </row>
    <row r="238" spans="1:5">
      <c r="A238" s="166">
        <v>45566</v>
      </c>
      <c r="B238" s="172">
        <f>([6]Forecasts!$B59-[6]Forecasts!$I$4)</f>
        <v>470.02000000000004</v>
      </c>
      <c r="C238" s="172">
        <f>B238/'US EIA'!Q315</f>
        <v>65.975513199948381</v>
      </c>
      <c r="D238" s="173">
        <f>[2]Prices!$L660</f>
        <v>43.915900000000001</v>
      </c>
      <c r="E238" s="173">
        <f t="shared" si="5"/>
        <v>22.05961319994838</v>
      </c>
    </row>
    <row r="239" spans="1:5">
      <c r="A239" s="166">
        <v>45597</v>
      </c>
      <c r="B239" s="172">
        <f>([6]Forecasts!$B60-[6]Forecasts!$I$4)</f>
        <v>483.75</v>
      </c>
      <c r="C239" s="172">
        <f>B239/'US EIA'!Q316</f>
        <v>63.474773704831193</v>
      </c>
      <c r="D239" s="173">
        <f>[2]Prices!$L661</f>
        <v>45.168500000000002</v>
      </c>
      <c r="E239" s="173">
        <f t="shared" si="5"/>
        <v>18.306273704831192</v>
      </c>
    </row>
    <row r="240" spans="1:5">
      <c r="A240" s="166">
        <v>45627</v>
      </c>
      <c r="B240" s="172">
        <f>([6]Forecasts!$B61-[6]Forecasts!$I$4)</f>
        <v>483.49</v>
      </c>
      <c r="C240" s="172">
        <f>B240/'US EIA'!Q317</f>
        <v>89.234353408225275</v>
      </c>
      <c r="D240" s="173">
        <f>[2]Prices!$L662</f>
        <v>40.866199999999999</v>
      </c>
      <c r="E240" s="173">
        <f t="shared" si="5"/>
        <v>48.368153408225275</v>
      </c>
    </row>
    <row r="241" spans="1:5">
      <c r="A241" s="166">
        <v>45658</v>
      </c>
      <c r="B241" s="172">
        <f>([6]Forecasts!$B62-[6]Forecasts!$I$4)</f>
        <v>433.3</v>
      </c>
      <c r="C241" s="172">
        <f>B241/'US EIA'!Q318</f>
        <v>45.084235795764698</v>
      </c>
      <c r="D241" s="173">
        <f>[2]Prices!$L663</f>
        <v>42.93</v>
      </c>
      <c r="E241" s="173">
        <f t="shared" si="5"/>
        <v>2.1542357957646985</v>
      </c>
    </row>
    <row r="242" spans="1:5">
      <c r="A242" s="166">
        <v>45689</v>
      </c>
      <c r="B242" s="172">
        <f>([6]Forecasts!$B63-[6]Forecasts!$I$4)</f>
        <v>428.99</v>
      </c>
      <c r="C242" s="172">
        <f>B242/'US EIA'!Q319</f>
        <v>52.472754887984266</v>
      </c>
      <c r="D242" s="173">
        <f>[2]Prices!$L664</f>
        <v>44.67</v>
      </c>
      <c r="E242" s="173">
        <f t="shared" si="5"/>
        <v>7.8027548879842641</v>
      </c>
    </row>
    <row r="243" spans="1:5">
      <c r="A243" s="166">
        <v>45717</v>
      </c>
      <c r="B243" s="172">
        <f>([6]Forecasts!$B64-[6]Forecasts!$I$4)</f>
        <v>402.35</v>
      </c>
      <c r="C243" s="172">
        <f>B243/'US EIA'!Q320</f>
        <v>50.487253102035837</v>
      </c>
      <c r="D243" s="173">
        <f>[2]Prices!$L665</f>
        <v>41.51</v>
      </c>
      <c r="E243" s="173">
        <f t="shared" si="5"/>
        <v>8.9772531020358386</v>
      </c>
    </row>
    <row r="244" spans="1:5">
      <c r="A244" s="166">
        <v>45748</v>
      </c>
      <c r="B244" s="172">
        <f>([6]Forecasts!$B65-[6]Forecasts!$I$4)</f>
        <v>410.17000000000019</v>
      </c>
      <c r="C244" s="172">
        <f>B244/'US EIA'!Q321</f>
        <v>51.793203167911877</v>
      </c>
      <c r="D244" s="173">
        <f>[2]Prices!$L666</f>
        <v>46.98</v>
      </c>
      <c r="E244" s="173">
        <f t="shared" si="5"/>
        <v>4.8132031679118796</v>
      </c>
    </row>
    <row r="245" spans="1:5">
      <c r="A245" s="166">
        <v>45778</v>
      </c>
      <c r="B245" s="172">
        <f>([6]Forecasts!$B66-[6]Forecasts!$I$4)</f>
        <v>424.47000000000014</v>
      </c>
      <c r="C245" s="172">
        <f>B245/'US EIA'!Q322</f>
        <v>53.651066851967165</v>
      </c>
      <c r="D245" s="173">
        <f>[2]Prices!$L667</f>
        <v>48.585573661426288</v>
      </c>
      <c r="E245" s="173">
        <f t="shared" si="5"/>
        <v>5.0654931905408773</v>
      </c>
    </row>
    <row r="246" spans="1:5">
      <c r="A246" s="166">
        <v>45809</v>
      </c>
      <c r="B246" s="172">
        <f>([6]Forecasts!$B67-[6]Forecasts!$I$4)</f>
        <v>433.94000000000017</v>
      </c>
      <c r="C246" s="172">
        <f>B246/'US EIA'!Q323</f>
        <v>55.256383095415494</v>
      </c>
      <c r="D246" s="173">
        <f>[2]Prices!$L668</f>
        <v>49.206002141717924</v>
      </c>
      <c r="E246" s="173">
        <f t="shared" si="5"/>
        <v>6.0503809536975695</v>
      </c>
    </row>
    <row r="247" spans="1:5">
      <c r="A247" s="166">
        <v>45839</v>
      </c>
      <c r="B247" s="172">
        <f>([6]Forecasts!$B68-[6]Forecasts!$I$4)</f>
        <v>438.98000000000013</v>
      </c>
      <c r="C247" s="172">
        <f>B247/'US EIA'!Q324</f>
        <v>56.587491406512086</v>
      </c>
      <c r="D247" s="173">
        <f>[2]Prices!$L669</f>
        <v>49.166804039743617</v>
      </c>
      <c r="E247" s="173">
        <f t="shared" si="5"/>
        <v>7.420687366768469</v>
      </c>
    </row>
    <row r="248" spans="1:5">
      <c r="A248" s="166">
        <v>45870</v>
      </c>
      <c r="B248" s="172">
        <f>([6]Forecasts!$B69-[6]Forecasts!$I$4)</f>
        <v>444.83000000000021</v>
      </c>
      <c r="C248" s="172">
        <f>B248/'US EIA'!Q325</f>
        <v>57.80521824890139</v>
      </c>
      <c r="D248" s="173">
        <f>[2]Prices!$L670</f>
        <v>49.268600049530924</v>
      </c>
      <c r="E248" s="173">
        <f t="shared" si="5"/>
        <v>8.5366181993704657</v>
      </c>
    </row>
    <row r="249" spans="1:5">
      <c r="A249" s="166">
        <v>45901</v>
      </c>
      <c r="B249" s="172">
        <f>([6]Forecasts!$B70-[6]Forecasts!$I$4)</f>
        <v>435.60000000000019</v>
      </c>
      <c r="C249" s="172">
        <f>B249/'US EIA'!Q326</f>
        <v>56.345844211987973</v>
      </c>
      <c r="D249" s="173">
        <f>[2]Prices!$L671</f>
        <v>48.162306128958747</v>
      </c>
      <c r="E249" s="173">
        <f t="shared" si="5"/>
        <v>8.1835380830292266</v>
      </c>
    </row>
    <row r="250" spans="1:5">
      <c r="A250" s="166">
        <v>45931</v>
      </c>
      <c r="B250" s="172">
        <f>([6]Forecasts!$B71-[6]Forecasts!$I$4)</f>
        <v>430.9000000000002</v>
      </c>
      <c r="C250" s="172">
        <f>B250/'US EIA'!Q327</f>
        <v>57.908817164675021</v>
      </c>
      <c r="D250" s="173">
        <f>[2]Prices!$L672</f>
        <v>47.550407502947088</v>
      </c>
      <c r="E250" s="173">
        <f t="shared" si="5"/>
        <v>10.358409661727933</v>
      </c>
    </row>
    <row r="251" spans="1:5">
      <c r="A251" s="166">
        <v>45962</v>
      </c>
      <c r="B251" s="172">
        <f>([6]Forecasts!$B72-[6]Forecasts!$I$4)</f>
        <v>435.80000000000018</v>
      </c>
      <c r="C251" s="172">
        <f>B251/'US EIA'!Q328</f>
        <v>57.106200151745554</v>
      </c>
      <c r="D251" s="173">
        <f>[2]Prices!$L673</f>
        <v>48.925001367053994</v>
      </c>
      <c r="E251" s="173">
        <f t="shared" si="5"/>
        <v>8.1811987846915599</v>
      </c>
    </row>
    <row r="252" spans="1:5">
      <c r="A252" s="166">
        <v>45992</v>
      </c>
      <c r="B252" s="172">
        <f>([6]Forecasts!$B73-[6]Forecasts!$I$4)</f>
        <v>430.96000000000015</v>
      </c>
      <c r="C252" s="172">
        <f>B252/'US EIA'!Q329</f>
        <v>58.31242773459708</v>
      </c>
      <c r="D252" s="173">
        <f>[2]Prices!$L674</f>
        <v>45.214199202551832</v>
      </c>
      <c r="E252" s="173">
        <f t="shared" si="5"/>
        <v>13.098228532045248</v>
      </c>
    </row>
    <row r="253" spans="1:5">
      <c r="A253" s="166">
        <v>46023</v>
      </c>
      <c r="B253" s="172">
        <f>([6]Forecasts!$B74-[6]Forecasts!$I$4)</f>
        <v>440.57000000000016</v>
      </c>
      <c r="C253" s="172">
        <f>B253/'US EIA'!Q330</f>
        <v>52.936587144491604</v>
      </c>
      <c r="D253" s="173">
        <f>[2]Prices!$L675</f>
        <v>45.521136956026417</v>
      </c>
      <c r="E253" s="173">
        <f t="shared" si="5"/>
        <v>7.4154501884651864</v>
      </c>
    </row>
    <row r="254" spans="1:5">
      <c r="A254" s="166">
        <v>46054</v>
      </c>
      <c r="B254" s="172">
        <f>([6]Forecasts!$B75-[6]Forecasts!$I$4)</f>
        <v>449.51000000000016</v>
      </c>
      <c r="C254" s="172">
        <f>B254/'US EIA'!Q331</f>
        <v>54.244962260430512</v>
      </c>
      <c r="D254" s="173">
        <f>[2]Prices!$L676</f>
        <v>46.506722920938699</v>
      </c>
      <c r="E254" s="173">
        <f t="shared" si="5"/>
        <v>7.7382393394918125</v>
      </c>
    </row>
    <row r="255" spans="1:5">
      <c r="A255" s="166">
        <v>46082</v>
      </c>
      <c r="B255" s="172">
        <f>([6]Forecasts!$B76-[6]Forecasts!$I$4)</f>
        <v>454.85</v>
      </c>
      <c r="C255" s="172">
        <f>B255/'US EIA'!Q332</f>
        <v>56.55099309200169</v>
      </c>
      <c r="D255" s="173">
        <f>[2]Prices!$L677</f>
        <v>48.879648779062272</v>
      </c>
      <c r="E255" s="173">
        <f t="shared" si="5"/>
        <v>7.6713443129394179</v>
      </c>
    </row>
    <row r="256" spans="1:5">
      <c r="A256" s="166">
        <v>46113</v>
      </c>
      <c r="B256" s="172">
        <f>([6]Forecasts!$B77-[6]Forecasts!$I$4)</f>
        <v>459.85</v>
      </c>
      <c r="C256" s="172">
        <f>B256/'US EIA'!Q333</f>
        <v>57.348638264334099</v>
      </c>
      <c r="D256" s="173">
        <f>[2]Prices!$L678</f>
        <v>51.245428571428562</v>
      </c>
      <c r="E256" s="173">
        <f t="shared" si="5"/>
        <v>6.1032096929055371</v>
      </c>
    </row>
    <row r="257" spans="1:5">
      <c r="A257" s="166">
        <v>46143</v>
      </c>
      <c r="B257" s="172">
        <f>([6]Forecasts!$B78-[6]Forecasts!$I$4)</f>
        <v>462.35</v>
      </c>
      <c r="C257" s="172">
        <f>B257/'US EIA'!Q334</f>
        <v>57.904758634081631</v>
      </c>
      <c r="D257" s="173">
        <f>[2]Prices!$L679</f>
        <v>53.248988393711542</v>
      </c>
      <c r="E257" s="173">
        <f t="shared" si="5"/>
        <v>4.6557702403700887</v>
      </c>
    </row>
    <row r="258" spans="1:5">
      <c r="A258" s="166">
        <v>46174</v>
      </c>
      <c r="B258" s="172">
        <f>([6]Forecasts!$B79-[6]Forecasts!$I$4)</f>
        <v>464.85</v>
      </c>
      <c r="C258" s="172">
        <f>B258/'US EIA'!Q335</f>
        <v>58.693482446338905</v>
      </c>
      <c r="D258" s="173">
        <f>[2]Prices!$L680</f>
        <v>53.724384388243323</v>
      </c>
      <c r="E258" s="173">
        <f t="shared" si="5"/>
        <v>4.9690980580955824</v>
      </c>
    </row>
    <row r="259" spans="1:5">
      <c r="A259" s="166">
        <v>46204</v>
      </c>
      <c r="B259" s="172">
        <f>([6]Forecasts!$B80-[6]Forecasts!$I$4)</f>
        <v>467.35</v>
      </c>
      <c r="C259" s="172">
        <f>B259/'US EIA'!Q336</f>
        <v>60.062978354965402</v>
      </c>
      <c r="D259" s="173">
        <f>[2]Prices!$L681</f>
        <v>53.272947456387989</v>
      </c>
      <c r="E259" s="173">
        <f t="shared" si="5"/>
        <v>6.7900308985774132</v>
      </c>
    </row>
    <row r="260" spans="1:5">
      <c r="A260" s="166">
        <v>46235</v>
      </c>
      <c r="B260" s="172">
        <f>([6]Forecasts!$B81-[6]Forecasts!$I$4)</f>
        <v>469.85</v>
      </c>
      <c r="C260" s="172">
        <f>B260/'US EIA'!Q337</f>
        <v>60.866118531563188</v>
      </c>
      <c r="D260" s="173">
        <f>[2]Prices!$L682</f>
        <v>52.723748630865678</v>
      </c>
      <c r="E260" s="173">
        <f t="shared" si="5"/>
        <v>8.1423699006975099</v>
      </c>
    </row>
    <row r="261" spans="1:5">
      <c r="A261" s="166">
        <v>46266</v>
      </c>
      <c r="B261" s="172">
        <f>([6]Forecasts!$B82-[6]Forecasts!$I$4)</f>
        <v>472.35</v>
      </c>
      <c r="C261" s="172">
        <f>B261/'US EIA'!Q338</f>
        <v>60.789924657164043</v>
      </c>
      <c r="D261" s="173">
        <f>[2]Prices!$L683</f>
        <v>50.981243545226683</v>
      </c>
      <c r="E261" s="173">
        <f t="shared" si="5"/>
        <v>9.8086811119373607</v>
      </c>
    </row>
    <row r="262" spans="1:5">
      <c r="A262" s="166">
        <v>46296</v>
      </c>
      <c r="B262" s="172">
        <f>([6]Forecasts!$B83-[6]Forecasts!$I$4)</f>
        <v>474.85</v>
      </c>
      <c r="C262" s="172">
        <f>B262/'US EIA'!Q339</f>
        <v>61.966081242687288</v>
      </c>
      <c r="D262" s="173">
        <f>'[5]Soy Complex'!$BP513</f>
        <v>54.634144485452452</v>
      </c>
      <c r="E262" s="173">
        <f t="shared" si="5"/>
        <v>7.3319367572348355</v>
      </c>
    </row>
    <row r="263" spans="1:5">
      <c r="A263" s="166">
        <v>46327</v>
      </c>
      <c r="B263" s="172">
        <f>([6]Forecasts!$B84-[6]Forecasts!$I$4)</f>
        <v>477.35</v>
      </c>
      <c r="C263" s="172">
        <f>B263/'US EIA'!Q340</f>
        <v>62.285731423476989</v>
      </c>
      <c r="D263" s="173">
        <f>'[5]Soy Complex'!$BP514</f>
        <v>53.962779475282062</v>
      </c>
      <c r="E263" s="173">
        <f t="shared" si="5"/>
        <v>8.3229519481949268</v>
      </c>
    </row>
    <row r="264" spans="1:5">
      <c r="A264" s="166">
        <v>46357</v>
      </c>
      <c r="B264" s="172">
        <f>([6]Forecasts!$B85-[6]Forecasts!$I$4)</f>
        <v>479.85</v>
      </c>
      <c r="C264" s="172">
        <f>B264/'US EIA'!Q341</f>
        <v>64.98342603545052</v>
      </c>
      <c r="D264" s="173">
        <f>'[5]Soy Complex'!$BP515</f>
        <v>55.919264195626312</v>
      </c>
      <c r="E264" s="173">
        <f t="shared" si="5"/>
        <v>9.0641618398242088</v>
      </c>
    </row>
    <row r="265" spans="1:5">
      <c r="A265" s="166">
        <v>46388</v>
      </c>
      <c r="B265" s="172">
        <f>([6]Forecasts!$B86-[6]Forecasts!$I$4)</f>
        <v>484.85</v>
      </c>
      <c r="C265" s="172">
        <f>B265/'US EIA'!Q342</f>
        <v>57.446728762143593</v>
      </c>
      <c r="D265" s="173">
        <f>'[5]Soy Complex'!$BP516</f>
        <v>57.506019709844274</v>
      </c>
      <c r="E265" s="173">
        <f t="shared" si="5"/>
        <v>-5.9290947700681329E-2</v>
      </c>
    </row>
    <row r="266" spans="1:5">
      <c r="A266" s="166">
        <v>46419</v>
      </c>
      <c r="B266" s="172">
        <f>([6]Forecasts!$B87-[6]Forecasts!$I$4)</f>
        <v>487.35</v>
      </c>
      <c r="C266" s="172">
        <f>B266/'US EIA'!Q343</f>
        <v>57.879613960255334</v>
      </c>
      <c r="D266" s="173">
        <f>'[5]Soy Complex'!$BP517</f>
        <v>59.403723090558067</v>
      </c>
      <c r="E266" s="173">
        <f t="shared" si="5"/>
        <v>-1.5241091303027332</v>
      </c>
    </row>
    <row r="267" spans="1:5">
      <c r="A267" s="166">
        <v>46447</v>
      </c>
      <c r="B267" s="172">
        <f>([6]Forecasts!$B88-[6]Forecasts!$I$4)</f>
        <v>489.85</v>
      </c>
      <c r="C267" s="172">
        <f>B267/'US EIA'!Q344</f>
        <v>60.024444461395092</v>
      </c>
      <c r="D267" s="173">
        <f>'[5]Soy Complex'!$BP518</f>
        <v>66.140753725209493</v>
      </c>
      <c r="E267" s="173">
        <f t="shared" si="5"/>
        <v>-6.1163092638144008</v>
      </c>
    </row>
    <row r="268" spans="1:5">
      <c r="A268" s="166">
        <v>46478</v>
      </c>
      <c r="B268" s="172">
        <f>([6]Forecasts!$B89-[6]Forecasts!$I$4)</f>
        <v>492.35</v>
      </c>
      <c r="C268" s="172">
        <f>B268/'US EIA'!Q345</f>
        <v>60.815325418449973</v>
      </c>
      <c r="D268" s="173">
        <f>'[5]Soy Complex'!$BP519</f>
        <v>69.784913026711806</v>
      </c>
      <c r="E268" s="173">
        <f t="shared" si="5"/>
        <v>-8.9695876082618327</v>
      </c>
    </row>
    <row r="269" spans="1:5">
      <c r="A269" s="166">
        <v>46508</v>
      </c>
      <c r="B269" s="172">
        <f>([6]Forecasts!$B90-[6]Forecasts!$I$4)</f>
        <v>494.85</v>
      </c>
      <c r="C269" s="172">
        <f>B269/'US EIA'!Q346</f>
        <v>61.62378975145279</v>
      </c>
      <c r="D269" s="173">
        <f>'[5]Soy Complex'!$BP520</f>
        <v>70.049876693435138</v>
      </c>
      <c r="E269" s="173">
        <f t="shared" si="5"/>
        <v>-8.4260869419823479</v>
      </c>
    </row>
    <row r="270" spans="1:5">
      <c r="A270" s="166">
        <v>46539</v>
      </c>
      <c r="B270" s="172">
        <f>([6]Forecasts!$B91-[6]Forecasts!$I$4)</f>
        <v>497.35</v>
      </c>
      <c r="C270" s="172">
        <f>B270/'US EIA'!Q347</f>
        <v>62.47648330623646</v>
      </c>
      <c r="D270" s="173">
        <f>'[5]Soy Complex'!$BP521</f>
        <v>70.371912874162533</v>
      </c>
      <c r="E270" s="173">
        <f t="shared" si="5"/>
        <v>-7.8954295679260724</v>
      </c>
    </row>
    <row r="271" spans="1:5">
      <c r="A271" s="166">
        <v>46569</v>
      </c>
      <c r="B271" s="172">
        <f>([6]Forecasts!$B92-[6]Forecasts!$I$4)</f>
        <v>499.85</v>
      </c>
      <c r="C271" s="172">
        <f>B271/'US EIA'!Q348</f>
        <v>63.835259468097462</v>
      </c>
      <c r="D271" s="173">
        <f>'[5]Soy Complex'!$BP522</f>
        <v>70.257028123035866</v>
      </c>
      <c r="E271" s="173">
        <f t="shared" si="5"/>
        <v>-6.4217686549384041</v>
      </c>
    </row>
    <row r="272" spans="1:5">
      <c r="A272" s="166">
        <v>46600</v>
      </c>
      <c r="B272" s="172">
        <f>([6]Forecasts!$B93-[6]Forecasts!$I$4)</f>
        <v>502.35</v>
      </c>
      <c r="C272" s="172">
        <f>B272/'US EIA'!Q349</f>
        <v>63.106312984727509</v>
      </c>
      <c r="D272" s="173">
        <f>'[5]Soy Complex'!$BP523</f>
        <v>65.829107618425084</v>
      </c>
      <c r="E272" s="173">
        <f t="shared" si="5"/>
        <v>-2.7227946336975748</v>
      </c>
    </row>
    <row r="273" spans="1:5">
      <c r="A273" s="166">
        <v>46631</v>
      </c>
      <c r="B273" s="172">
        <f>([6]Forecasts!$B94-[6]Forecasts!$I$4)</f>
        <v>497.85</v>
      </c>
      <c r="C273" s="172">
        <f>B273/'US EIA'!Q350</f>
        <v>62.716974877531712</v>
      </c>
      <c r="D273" s="173">
        <f>'[5]Soy Complex'!$BP524</f>
        <v>63.128724603217663</v>
      </c>
      <c r="E273" s="173">
        <f t="shared" si="5"/>
        <v>-0.41174972568595081</v>
      </c>
    </row>
    <row r="274" spans="1:5">
      <c r="A274" s="166">
        <v>46661</v>
      </c>
      <c r="B274" s="172">
        <f>([6]Forecasts!$B95-[6]Forecasts!$I$4)</f>
        <v>499.85</v>
      </c>
      <c r="C274" s="172">
        <f>B274/'US EIA'!Q351</f>
        <v>65.295554509914282</v>
      </c>
      <c r="D274" s="173">
        <f>'[5]Soy Complex'!$BQ513</f>
        <v>61.188328762600875</v>
      </c>
      <c r="E274" s="173">
        <f t="shared" si="5"/>
        <v>4.1072257473134073</v>
      </c>
    </row>
    <row r="275" spans="1:5">
      <c r="A275" s="166">
        <v>46692</v>
      </c>
      <c r="B275" s="172">
        <f>([6]Forecasts!$B96-[6]Forecasts!$I$4)</f>
        <v>502.35</v>
      </c>
      <c r="C275" s="172">
        <f>B275/'US EIA'!Q352</f>
        <v>64.667122747935579</v>
      </c>
      <c r="D275" s="173">
        <f>'[5]Soy Complex'!$BQ514</f>
        <v>56.217344798328412</v>
      </c>
      <c r="E275" s="173">
        <f t="shared" si="5"/>
        <v>8.4497779496071672</v>
      </c>
    </row>
    <row r="276" spans="1:5">
      <c r="A276" s="166">
        <v>46722</v>
      </c>
      <c r="B276" s="172">
        <f>([6]Forecasts!$B97-[6]Forecasts!$I$4)</f>
        <v>504.85</v>
      </c>
      <c r="C276" s="172">
        <f>B276/'US EIA'!Q353</f>
        <v>68.894475473881428</v>
      </c>
      <c r="D276" s="173">
        <f>'[5]Soy Complex'!$BQ515</f>
        <v>63.266559246212552</v>
      </c>
      <c r="E276" s="173">
        <f t="shared" si="5"/>
        <v>5.6279162276688766</v>
      </c>
    </row>
    <row r="277" spans="1:5">
      <c r="A277" s="166">
        <v>46753</v>
      </c>
      <c r="B277" s="172">
        <f>([6]Forecasts!$B98-[6]Forecasts!$I$4)</f>
        <v>467.35</v>
      </c>
      <c r="C277" s="172">
        <f>B277/'US EIA'!Q354</f>
        <v>54.983801659803277</v>
      </c>
      <c r="D277" s="173">
        <f>'[5]Soy Complex'!$BQ516</f>
        <v>64.84225821530444</v>
      </c>
      <c r="E277" s="173">
        <f t="shared" si="5"/>
        <v>-9.8584565555011636</v>
      </c>
    </row>
    <row r="278" spans="1:5">
      <c r="A278" s="166">
        <v>46784</v>
      </c>
      <c r="B278" s="172">
        <f>([6]Forecasts!$B99-[6]Forecasts!$I$4)</f>
        <v>469.85</v>
      </c>
      <c r="C278" s="172">
        <f>B278/'US EIA'!Q355</f>
        <v>56.312650483421763</v>
      </c>
      <c r="D278" s="173">
        <f>'[5]Soy Complex'!$BQ517</f>
        <v>59.592069198460422</v>
      </c>
      <c r="E278" s="173">
        <f t="shared" si="5"/>
        <v>-3.2794187150386591</v>
      </c>
    </row>
    <row r="279" spans="1:5">
      <c r="A279" s="166">
        <v>46813</v>
      </c>
      <c r="B279" s="172">
        <f>([6]Forecasts!$B100-[6]Forecasts!$I$4)</f>
        <v>472.35</v>
      </c>
      <c r="C279" s="172">
        <f>B279/'US EIA'!Q356</f>
        <v>58.743907893766313</v>
      </c>
      <c r="D279" s="173">
        <f>'[5]Soy Complex'!$BQ518</f>
        <v>61.179177061153496</v>
      </c>
      <c r="E279" s="173">
        <f t="shared" ref="E279:E342" si="6">C279-D279</f>
        <v>-2.4352691673871831</v>
      </c>
    </row>
    <row r="280" spans="1:5">
      <c r="A280" s="166">
        <v>46844</v>
      </c>
      <c r="B280" s="172">
        <f>([6]Forecasts!$B101-[6]Forecasts!$I$4)</f>
        <v>474.85</v>
      </c>
      <c r="C280" s="172">
        <f>B280/'US EIA'!Q357</f>
        <v>59.104139260401908</v>
      </c>
      <c r="D280" s="173">
        <f>'[5]Soy Complex'!$BQ519</f>
        <v>58.212049857336545</v>
      </c>
      <c r="E280" s="173">
        <f t="shared" si="6"/>
        <v>0.89208940306536277</v>
      </c>
    </row>
    <row r="281" spans="1:5">
      <c r="A281" s="166">
        <v>46874</v>
      </c>
      <c r="B281" s="172">
        <f>([6]Forecasts!$B102-[6]Forecasts!$I$4)</f>
        <v>497.35</v>
      </c>
      <c r="C281" s="172">
        <f>B281/'US EIA'!Q358</f>
        <v>62.090521515697226</v>
      </c>
      <c r="D281" s="173">
        <f>'[5]Soy Complex'!$BQ520</f>
        <v>60.979427025381518</v>
      </c>
      <c r="E281" s="173">
        <f t="shared" si="6"/>
        <v>1.1110944903157076</v>
      </c>
    </row>
    <row r="282" spans="1:5">
      <c r="A282" s="166">
        <v>46905</v>
      </c>
      <c r="B282" s="172">
        <f>([6]Forecasts!$B103-[6]Forecasts!$I$4)</f>
        <v>512.35</v>
      </c>
      <c r="C282" s="172">
        <f>B282/'US EIA'!Q359</f>
        <v>64.463431114603935</v>
      </c>
      <c r="D282" s="173">
        <f>'[5]Soy Complex'!$BQ521</f>
        <v>62.780740227858914</v>
      </c>
      <c r="E282" s="173">
        <f t="shared" si="6"/>
        <v>1.6826908867450214</v>
      </c>
    </row>
    <row r="283" spans="1:5">
      <c r="A283" s="166">
        <v>46935</v>
      </c>
      <c r="B283" s="172">
        <f>([6]Forecasts!$B104-[6]Forecasts!$I$4)</f>
        <v>517.35</v>
      </c>
      <c r="C283" s="172">
        <f>B283/'US EIA'!Q360</f>
        <v>66.648157486050081</v>
      </c>
      <c r="D283" s="173">
        <f>'[5]Soy Complex'!$BQ522</f>
        <v>64.174369553378597</v>
      </c>
      <c r="E283" s="173">
        <f t="shared" si="6"/>
        <v>2.4737879326714847</v>
      </c>
    </row>
    <row r="284" spans="1:5">
      <c r="A284" s="166">
        <v>46966</v>
      </c>
      <c r="B284" s="172">
        <f>([6]Forecasts!$B105-[6]Forecasts!$I$4)</f>
        <v>522.35</v>
      </c>
      <c r="C284" s="172">
        <f>B284/'US EIA'!Q361</f>
        <v>65.894391239840346</v>
      </c>
      <c r="D284" s="173">
        <f>'[5]Soy Complex'!$BQ523</f>
        <v>60.732583986995763</v>
      </c>
      <c r="E284" s="173">
        <f t="shared" si="6"/>
        <v>5.1618072528445822</v>
      </c>
    </row>
    <row r="285" spans="1:5">
      <c r="A285" s="166">
        <v>46997</v>
      </c>
      <c r="B285" s="172">
        <f>([6]Forecasts!$B106-[6]Forecasts!$I$4)</f>
        <v>549.85</v>
      </c>
      <c r="C285" s="172">
        <f>B285/'US EIA'!Q362</f>
        <v>69.403480835340687</v>
      </c>
      <c r="D285" s="173">
        <f>'[5]Soy Complex'!$BQ524</f>
        <v>46.023291340091028</v>
      </c>
      <c r="E285" s="173">
        <f t="shared" si="6"/>
        <v>23.38018949524966</v>
      </c>
    </row>
    <row r="286" spans="1:5">
      <c r="A286" s="166">
        <v>47027</v>
      </c>
      <c r="B286" s="172">
        <f>([6]Forecasts!$B107-[6]Forecasts!$I$4)</f>
        <v>559.85</v>
      </c>
      <c r="C286" s="172">
        <f>B286/'US EIA'!Q363</f>
        <v>74.046622906848455</v>
      </c>
      <c r="D286" s="173">
        <f>'[5]Soy Complex'!$BR513</f>
        <v>43.058026450783309</v>
      </c>
      <c r="E286" s="173">
        <f t="shared" si="6"/>
        <v>30.988596456065146</v>
      </c>
    </row>
    <row r="287" spans="1:5">
      <c r="A287" s="166">
        <v>47058</v>
      </c>
      <c r="B287" s="172">
        <f>([6]Forecasts!$B108-[6]Forecasts!$I$4)</f>
        <v>569.85</v>
      </c>
      <c r="C287" s="172">
        <f>B287/'US EIA'!Q364</f>
        <v>73.623540880454343</v>
      </c>
      <c r="D287" s="173">
        <f>'[5]Soy Complex'!$BR514</f>
        <v>37.235144730024665</v>
      </c>
      <c r="E287" s="173">
        <f t="shared" si="6"/>
        <v>36.388396150429678</v>
      </c>
    </row>
    <row r="288" spans="1:5">
      <c r="A288" s="166">
        <v>47088</v>
      </c>
      <c r="B288" s="172">
        <f>([6]Forecasts!$B109-[6]Forecasts!$I$4)</f>
        <v>582.35</v>
      </c>
      <c r="C288" s="172">
        <f>B288/'US EIA'!Q365</f>
        <v>81.59411690610527</v>
      </c>
      <c r="D288" s="173">
        <f>'[5]Soy Complex'!$BR515</f>
        <v>39.825942602003963</v>
      </c>
      <c r="E288" s="173">
        <f t="shared" si="6"/>
        <v>41.768174304101308</v>
      </c>
    </row>
    <row r="289" spans="1:5">
      <c r="A289" s="166">
        <v>47119</v>
      </c>
      <c r="B289" s="172">
        <f>([6]Forecasts!$B110-[6]Forecasts!$I$4)</f>
        <v>582.35</v>
      </c>
      <c r="C289" s="172">
        <f>B289/'US EIA'!Q366</f>
        <v>68.899356203736474</v>
      </c>
      <c r="D289" s="173">
        <f>'[5]Soy Complex'!$BR516</f>
        <v>38.454803694652092</v>
      </c>
      <c r="E289" s="173">
        <f t="shared" si="6"/>
        <v>30.444552509084382</v>
      </c>
    </row>
    <row r="290" spans="1:5">
      <c r="A290" s="166">
        <v>47150</v>
      </c>
      <c r="B290" s="172">
        <f>([6]Forecasts!$B111-[6]Forecasts!$I$4)</f>
        <v>569.85</v>
      </c>
      <c r="C290" s="172">
        <f>B290/'US EIA'!Q367</f>
        <v>69.682318917906841</v>
      </c>
      <c r="D290" s="173">
        <f>'[5]Soy Complex'!$BR517</f>
        <v>38.541052786701073</v>
      </c>
      <c r="E290" s="173">
        <f t="shared" si="6"/>
        <v>31.141266131205768</v>
      </c>
    </row>
    <row r="291" spans="1:5">
      <c r="A291" s="166">
        <v>47178</v>
      </c>
      <c r="B291" s="172">
        <f>([6]Forecasts!$B112-[6]Forecasts!$I$4)</f>
        <v>577.35</v>
      </c>
      <c r="C291" s="172">
        <f>B291/'US EIA'!Q368</f>
        <v>73.974511260172221</v>
      </c>
      <c r="D291" s="173">
        <f>'[5]Soy Complex'!$BR518</f>
        <v>46.725473488356094</v>
      </c>
      <c r="E291" s="173">
        <f t="shared" si="6"/>
        <v>27.249037771816127</v>
      </c>
    </row>
    <row r="292" spans="1:5">
      <c r="A292" s="166">
        <v>47209</v>
      </c>
      <c r="B292" s="172">
        <f>([6]Forecasts!$B113-[6]Forecasts!$I$4)</f>
        <v>582.35</v>
      </c>
      <c r="C292" s="172">
        <f>B292/'US EIA'!Q369</f>
        <v>72.52871687225155</v>
      </c>
      <c r="D292" s="173">
        <f>'[5]Soy Complex'!$BR519</f>
        <v>49.698145043966839</v>
      </c>
      <c r="E292" s="173">
        <f t="shared" si="6"/>
        <v>22.830571828284711</v>
      </c>
    </row>
    <row r="293" spans="1:5">
      <c r="A293" s="166">
        <v>47239</v>
      </c>
      <c r="B293" s="172">
        <f>([6]Forecasts!$B114-[6]Forecasts!$I$4)</f>
        <v>614.85</v>
      </c>
      <c r="C293" s="172">
        <f>B293/'US EIA'!Q370</f>
        <v>78.915988605560131</v>
      </c>
      <c r="D293" s="173">
        <f>'[5]Soy Complex'!$BR520</f>
        <v>50.941130183591497</v>
      </c>
      <c r="E293" s="173">
        <f t="shared" si="6"/>
        <v>27.974858421968634</v>
      </c>
    </row>
    <row r="294" spans="1:5">
      <c r="A294" s="166">
        <v>47270</v>
      </c>
      <c r="B294" s="172">
        <f>([6]Forecasts!$B115-[6]Forecasts!$I$4)</f>
        <v>614.85</v>
      </c>
      <c r="C294" s="172">
        <f>B294/'US EIA'!Q371</f>
        <v>79.212138181536389</v>
      </c>
      <c r="D294" s="173">
        <f>'[5]Soy Complex'!$BR521</f>
        <v>50.955965386795278</v>
      </c>
      <c r="E294" s="173">
        <f t="shared" si="6"/>
        <v>28.256172794741111</v>
      </c>
    </row>
    <row r="295" spans="1:5">
      <c r="A295" s="166">
        <v>47300</v>
      </c>
      <c r="B295" s="172">
        <f>([6]Forecasts!$B116-[6]Forecasts!$I$4)</f>
        <v>634.85</v>
      </c>
      <c r="C295" s="172">
        <f>B295/'US EIA'!Q372</f>
        <v>83.901690370192014</v>
      </c>
      <c r="D295" s="173">
        <f>'[5]Soy Complex'!$BR522</f>
        <v>46.345028345508219</v>
      </c>
      <c r="E295" s="173">
        <f t="shared" si="6"/>
        <v>37.556662024683796</v>
      </c>
    </row>
    <row r="296" spans="1:5">
      <c r="A296" s="166">
        <v>47331</v>
      </c>
      <c r="B296" s="172">
        <f>([6]Forecasts!$B117-[6]Forecasts!$I$4)</f>
        <v>632.35</v>
      </c>
      <c r="C296" s="172">
        <f>B296/'US EIA'!Q373</f>
        <v>81.829994373651985</v>
      </c>
      <c r="D296" s="173">
        <f>'[5]Soy Complex'!$BR523</f>
        <v>36.281095908359191</v>
      </c>
      <c r="E296" s="173">
        <f t="shared" si="6"/>
        <v>45.548898465292794</v>
      </c>
    </row>
    <row r="297" spans="1:5">
      <c r="A297" s="166">
        <v>47362</v>
      </c>
      <c r="B297" s="172">
        <f>([6]Forecasts!$B118-[6]Forecasts!$I$4)</f>
        <v>627.35</v>
      </c>
      <c r="C297" s="172">
        <f>B297/'US EIA'!Q374</f>
        <v>79.229369008502644</v>
      </c>
      <c r="D297" s="173">
        <f>'[5]Soy Complex'!$BR524</f>
        <v>14.693292845092246</v>
      </c>
      <c r="E297" s="173">
        <f t="shared" si="6"/>
        <v>64.536076163410399</v>
      </c>
    </row>
    <row r="298" spans="1:5">
      <c r="A298" s="166">
        <v>47392</v>
      </c>
      <c r="B298" s="172">
        <f>([6]Forecasts!$B119-[6]Forecasts!$I$4)</f>
        <v>619.85</v>
      </c>
      <c r="C298" s="172">
        <f>B298/'US EIA'!Q375</f>
        <v>84.966205832965954</v>
      </c>
      <c r="D298" s="173">
        <f>'[5]Soy Complex'!$BS513</f>
        <v>9.2530119209257862</v>
      </c>
      <c r="E298" s="173">
        <f t="shared" si="6"/>
        <v>75.713193912040168</v>
      </c>
    </row>
    <row r="299" spans="1:5">
      <c r="A299" s="166">
        <v>47423</v>
      </c>
      <c r="B299" s="172">
        <f>([6]Forecasts!$B120-[6]Forecasts!$I$4)</f>
        <v>612.35</v>
      </c>
      <c r="C299" s="172">
        <f>B299/'US EIA'!Q376</f>
        <v>81.801535743798766</v>
      </c>
      <c r="D299" s="173">
        <f>'[5]Soy Complex'!$BS514</f>
        <v>2.7423587929328392</v>
      </c>
      <c r="E299" s="173">
        <f t="shared" si="6"/>
        <v>79.059176950865933</v>
      </c>
    </row>
    <row r="300" spans="1:5">
      <c r="A300" s="166">
        <v>47453</v>
      </c>
      <c r="B300" s="172">
        <f>([6]Forecasts!$B121-[6]Forecasts!$I$4)</f>
        <v>602.35</v>
      </c>
      <c r="C300" s="172">
        <f>B300/'US EIA'!Q377</f>
        <v>89.18336848328758</v>
      </c>
      <c r="D300" s="173">
        <f>'[5]Soy Complex'!$BS515</f>
        <v>6.988942515427941</v>
      </c>
      <c r="E300" s="173">
        <f t="shared" si="6"/>
        <v>82.194425967859644</v>
      </c>
    </row>
    <row r="301" spans="1:5">
      <c r="A301" s="166">
        <v>47484</v>
      </c>
      <c r="B301" s="172">
        <f>([6]Forecasts!$B122-[6]Forecasts!$I$4)</f>
        <v>602.35</v>
      </c>
      <c r="C301" s="172">
        <f>B301/'US EIA'!Q378</f>
        <v>71.366917298375995</v>
      </c>
      <c r="D301" s="173">
        <f>'[5]Soy Complex'!$BS516</f>
        <v>9.3600149046795735</v>
      </c>
      <c r="E301" s="173">
        <f t="shared" si="6"/>
        <v>62.006902393696421</v>
      </c>
    </row>
    <row r="302" spans="1:5">
      <c r="A302" s="166">
        <v>47515</v>
      </c>
      <c r="B302" s="172">
        <f>([6]Forecasts!$B123-[6]Forecasts!$I$4)</f>
        <v>612.35</v>
      </c>
      <c r="C302" s="172">
        <f>B302/'US EIA'!Q379</f>
        <v>75.905175216369543</v>
      </c>
      <c r="D302" s="173">
        <f>'[5]Soy Complex'!$BS517</f>
        <v>3.0148232511058861</v>
      </c>
      <c r="E302" s="173">
        <f t="shared" si="6"/>
        <v>72.890351965263662</v>
      </c>
    </row>
    <row r="303" spans="1:5">
      <c r="A303" s="166">
        <v>47543</v>
      </c>
      <c r="B303" s="172">
        <f>([6]Forecasts!$B124-[6]Forecasts!$I$4)</f>
        <v>619.85</v>
      </c>
      <c r="C303" s="172">
        <f>B303/'US EIA'!Q380</f>
        <v>79.488736586127615</v>
      </c>
      <c r="D303" s="173">
        <f>'[5]Soy Complex'!$BS518</f>
        <v>8.9337540068910002</v>
      </c>
      <c r="E303" s="173">
        <f t="shared" si="6"/>
        <v>70.554982579236622</v>
      </c>
    </row>
    <row r="304" spans="1:5">
      <c r="A304" s="166">
        <v>47574</v>
      </c>
      <c r="B304" s="172">
        <f>([6]Forecasts!$B125-[6]Forecasts!$I$4)</f>
        <v>624.85</v>
      </c>
      <c r="C304" s="172">
        <f>B304/'US EIA'!Q381</f>
        <v>79.983223077372045</v>
      </c>
      <c r="D304" s="173">
        <f>'[5]Soy Complex'!$BS519</f>
        <v>7.964978971900277</v>
      </c>
      <c r="E304" s="173">
        <f t="shared" si="6"/>
        <v>72.018244105471766</v>
      </c>
    </row>
    <row r="305" spans="1:5">
      <c r="A305" s="166">
        <v>47604</v>
      </c>
      <c r="B305" s="172">
        <f>([6]Forecasts!$B126-[6]Forecasts!$I$4)</f>
        <v>629.85</v>
      </c>
      <c r="C305" s="172">
        <f>B305/'US EIA'!Q382</f>
        <v>81.366855800466837</v>
      </c>
      <c r="D305" s="173">
        <f>'[5]Soy Complex'!$BS520</f>
        <v>-0.64360794901526985</v>
      </c>
      <c r="E305" s="173">
        <f t="shared" si="6"/>
        <v>82.010463749482113</v>
      </c>
    </row>
    <row r="306" spans="1:5">
      <c r="A306" s="166">
        <v>47635</v>
      </c>
      <c r="B306" s="172">
        <f>([6]Forecasts!$B127-[6]Forecasts!$I$4)</f>
        <v>632.35</v>
      </c>
      <c r="C306" s="172">
        <f>B306/'US EIA'!Q383</f>
        <v>82.279458765515344</v>
      </c>
      <c r="D306" s="173">
        <f>'[5]Soy Complex'!$BS521</f>
        <v>-3.4498042111629768</v>
      </c>
      <c r="E306" s="173">
        <f t="shared" si="6"/>
        <v>85.729262976678314</v>
      </c>
    </row>
    <row r="307" spans="1:5">
      <c r="A307" s="166">
        <v>47665</v>
      </c>
      <c r="B307" s="172">
        <f>([6]Forecasts!$B128-[6]Forecasts!$I$4)</f>
        <v>637.35</v>
      </c>
      <c r="C307" s="172">
        <f>B307/'US EIA'!Q384</f>
        <v>84.525552470733686</v>
      </c>
      <c r="D307" s="173">
        <f>'[5]Soy Complex'!$BS522</f>
        <v>-9.2313419552869398</v>
      </c>
      <c r="E307" s="173">
        <f t="shared" si="6"/>
        <v>93.756894426020622</v>
      </c>
    </row>
    <row r="308" spans="1:5">
      <c r="A308" s="166">
        <v>47696</v>
      </c>
      <c r="B308" s="172">
        <f>([6]Forecasts!$B129-[6]Forecasts!$I$4)</f>
        <v>634.85</v>
      </c>
      <c r="C308" s="172">
        <f>B308/'US EIA'!Q385</f>
        <v>83.483779666598366</v>
      </c>
      <c r="D308" s="173">
        <f>'[5]Soy Complex'!$BS523</f>
        <v>-17.587563582633734</v>
      </c>
      <c r="E308" s="173">
        <f t="shared" si="6"/>
        <v>101.0713432492321</v>
      </c>
    </row>
    <row r="309" spans="1:5">
      <c r="A309" s="166">
        <v>47727</v>
      </c>
      <c r="B309" s="172">
        <f>([6]Forecasts!$B130-[6]Forecasts!$I$4)</f>
        <v>629.85</v>
      </c>
      <c r="C309" s="172">
        <f>B309/'US EIA'!Q386</f>
        <v>82.30525951628232</v>
      </c>
      <c r="D309" s="173">
        <f>'[5]Soy Complex'!$BS524</f>
        <v>-41.095875776620659</v>
      </c>
      <c r="E309" s="173">
        <f t="shared" si="6"/>
        <v>123.40113529290298</v>
      </c>
    </row>
    <row r="310" spans="1:5">
      <c r="A310" s="166">
        <v>47757</v>
      </c>
      <c r="B310" s="172">
        <f>([6]Forecasts!$B131-[6]Forecasts!$I$4)</f>
        <v>624.85</v>
      </c>
      <c r="C310" s="172">
        <f>B310/'US EIA'!Q387</f>
        <v>85.246181592035029</v>
      </c>
      <c r="D310" s="173">
        <f>'[5]Soy Complex'!$BT513</f>
        <v>-49.58561936276233</v>
      </c>
      <c r="E310" s="173">
        <f t="shared" si="6"/>
        <v>134.83180095479736</v>
      </c>
    </row>
    <row r="311" spans="1:5">
      <c r="A311" s="166">
        <v>47788</v>
      </c>
      <c r="B311" s="172">
        <f>([6]Forecasts!$B132-[6]Forecasts!$I$4)</f>
        <v>617.35</v>
      </c>
      <c r="C311" s="172">
        <f>B311/'US EIA'!Q388</f>
        <v>82.74761341724826</v>
      </c>
      <c r="D311" s="173">
        <f>'[5]Soy Complex'!$BT514</f>
        <v>-60.073753041154866</v>
      </c>
      <c r="E311" s="173">
        <f t="shared" si="6"/>
        <v>142.82136645840313</v>
      </c>
    </row>
    <row r="312" spans="1:5">
      <c r="A312" s="166">
        <v>47818</v>
      </c>
      <c r="B312" s="172">
        <f>([6]Forecasts!$B133-[6]Forecasts!$I$4)</f>
        <v>587.35</v>
      </c>
      <c r="C312" s="172">
        <f>B312/'US EIA'!Q389</f>
        <v>83.729399830080752</v>
      </c>
      <c r="D312" s="173">
        <f>'[5]Soy Complex'!$BT515</f>
        <v>-58.789849321920691</v>
      </c>
      <c r="E312" s="173">
        <f t="shared" si="6"/>
        <v>142.51924915200144</v>
      </c>
    </row>
    <row r="313" spans="1:5">
      <c r="A313" s="166">
        <v>47849</v>
      </c>
      <c r="B313" s="172">
        <f>([6]Forecasts!$B134-[6]Forecasts!$I$4)</f>
        <v>592.35</v>
      </c>
      <c r="C313" s="172">
        <f>B313/'US EIA'!Q390</f>
        <v>72.122068088234812</v>
      </c>
      <c r="D313" s="173">
        <f>'[5]Soy Complex'!$BT516</f>
        <v>-61.869353651823495</v>
      </c>
      <c r="E313" s="173">
        <f t="shared" si="6"/>
        <v>133.99142174005831</v>
      </c>
    </row>
    <row r="314" spans="1:5">
      <c r="A314" s="166">
        <v>47880</v>
      </c>
      <c r="B314" s="172">
        <f>([6]Forecasts!$B135-[6]Forecasts!$I$4)</f>
        <v>594.85</v>
      </c>
      <c r="C314" s="172">
        <f>B314/'US EIA'!Q391</f>
        <v>73.923059830271086</v>
      </c>
      <c r="D314" s="173">
        <f>'[5]Soy Complex'!$BT517</f>
        <v>-74.360695220141011</v>
      </c>
      <c r="E314" s="173">
        <f t="shared" si="6"/>
        <v>148.28375505041208</v>
      </c>
    </row>
    <row r="315" spans="1:5">
      <c r="A315" s="166">
        <v>47908</v>
      </c>
      <c r="B315" s="172">
        <f>([6]Forecasts!$B136-[6]Forecasts!$I$4)</f>
        <v>597.35</v>
      </c>
      <c r="C315" s="172">
        <f>B315/'US EIA'!Q392</f>
        <v>76.929982904829373</v>
      </c>
      <c r="D315" s="173">
        <f>'[5]Soy Complex'!$BT518</f>
        <v>-68.950265991246766</v>
      </c>
      <c r="E315" s="173">
        <f t="shared" si="6"/>
        <v>145.88024889607613</v>
      </c>
    </row>
    <row r="316" spans="1:5">
      <c r="A316" s="166">
        <v>47939</v>
      </c>
      <c r="B316" s="172">
        <f>([6]Forecasts!$B137-[6]Forecasts!$I$4)</f>
        <v>599.85</v>
      </c>
      <c r="C316" s="172">
        <f>B316/'US EIA'!Q393</f>
        <v>76.982056005765386</v>
      </c>
      <c r="D316" s="173">
        <f>'[5]Soy Complex'!$BT519</f>
        <v>-70.481050196057836</v>
      </c>
      <c r="E316" s="173">
        <f t="shared" si="6"/>
        <v>147.46310620182322</v>
      </c>
    </row>
    <row r="317" spans="1:5">
      <c r="A317" s="166">
        <v>47969</v>
      </c>
      <c r="B317" s="172">
        <f>([6]Forecasts!$B138-[6]Forecasts!$I$4)</f>
        <v>602.35</v>
      </c>
      <c r="C317" s="172">
        <f>B317/'US EIA'!Q394</f>
        <v>78.14526111028546</v>
      </c>
      <c r="D317" s="173">
        <f>'[5]Soy Complex'!$BT520</f>
        <v>-72.39146376829531</v>
      </c>
      <c r="E317" s="173">
        <f t="shared" si="6"/>
        <v>150.53672487858077</v>
      </c>
    </row>
    <row r="318" spans="1:5">
      <c r="A318" s="166">
        <v>48000</v>
      </c>
      <c r="B318" s="172">
        <f>([6]Forecasts!$B139-[6]Forecasts!$I$4)</f>
        <v>607.35</v>
      </c>
      <c r="C318" s="172">
        <f>B318/'US EIA'!Q395</f>
        <v>79.358549397225431</v>
      </c>
      <c r="D318" s="173">
        <f>'[5]Soy Complex'!$BT521</f>
        <v>-75.479915482915374</v>
      </c>
      <c r="E318" s="173">
        <f t="shared" si="6"/>
        <v>154.8384648801408</v>
      </c>
    </row>
    <row r="319" spans="1:5">
      <c r="A319" s="166">
        <v>48030</v>
      </c>
      <c r="B319" s="172">
        <f>([6]Forecasts!$B140-[6]Forecasts!$I$4)</f>
        <v>612.35</v>
      </c>
      <c r="C319" s="172">
        <f>B319/'US EIA'!Q396</f>
        <v>81.66530824830653</v>
      </c>
      <c r="D319" s="173">
        <f>'[5]Soy Complex'!$BT522</f>
        <v>-81.590873740151579</v>
      </c>
      <c r="E319" s="173">
        <f t="shared" si="6"/>
        <v>163.25618198845811</v>
      </c>
    </row>
    <row r="320" spans="1:5">
      <c r="A320" s="166">
        <v>48061</v>
      </c>
      <c r="B320" s="172">
        <f>([6]Forecasts!$B141-[6]Forecasts!$I$4)</f>
        <v>619.85</v>
      </c>
      <c r="C320" s="172">
        <f>B320/'US EIA'!Q397</f>
        <v>81.689099137095624</v>
      </c>
      <c r="D320" s="173">
        <f>'[5]Soy Complex'!$BT523</f>
        <v>-110.71167524938977</v>
      </c>
      <c r="E320" s="173">
        <f t="shared" si="6"/>
        <v>192.40077438648541</v>
      </c>
    </row>
    <row r="321" spans="1:5">
      <c r="A321" s="166">
        <v>48092</v>
      </c>
      <c r="B321" s="172">
        <f>([6]Forecasts!$B142-[6]Forecasts!$I$4)</f>
        <v>627.35</v>
      </c>
      <c r="C321" s="172">
        <f>B321/'US EIA'!Q398</f>
        <v>82.129276107298125</v>
      </c>
      <c r="D321" s="173">
        <f>'[5]Soy Complex'!$BT524</f>
        <v>-119.1477736156186</v>
      </c>
      <c r="E321" s="173">
        <f t="shared" si="6"/>
        <v>201.27704972291673</v>
      </c>
    </row>
    <row r="322" spans="1:5">
      <c r="A322" s="166">
        <v>48122</v>
      </c>
      <c r="B322" s="172">
        <f>([6]Forecasts!$B143-[6]Forecasts!$I$4)</f>
        <v>637.35</v>
      </c>
      <c r="C322" s="172">
        <f>B322/'US EIA'!Q399</f>
        <v>87.210122942784608</v>
      </c>
      <c r="D322" s="173">
        <f>'[5]Soy Complex'!$BU513</f>
        <v>-123.99450748748845</v>
      </c>
      <c r="E322" s="173">
        <f t="shared" si="6"/>
        <v>211.20463043027306</v>
      </c>
    </row>
    <row r="323" spans="1:5">
      <c r="A323" s="166">
        <v>48153</v>
      </c>
      <c r="B323" s="172">
        <f>([6]Forecasts!$B144-[6]Forecasts!$I$4)</f>
        <v>609.85</v>
      </c>
      <c r="C323" s="172">
        <f>B323/'US EIA'!Q400</f>
        <v>82.101888770559029</v>
      </c>
      <c r="D323" s="173">
        <f>'[5]Soy Complex'!$BU514</f>
        <v>-138.54751985870709</v>
      </c>
      <c r="E323" s="173">
        <f t="shared" si="6"/>
        <v>220.64940862926613</v>
      </c>
    </row>
    <row r="324" spans="1:5">
      <c r="A324" s="166">
        <v>48183</v>
      </c>
      <c r="B324" s="172">
        <f>([6]Forecasts!$B145-[6]Forecasts!$I$4)</f>
        <v>622.35</v>
      </c>
      <c r="C324" s="172">
        <f>B324/'US EIA'!Q401</f>
        <v>89.666340961144613</v>
      </c>
      <c r="D324" s="173">
        <f>'[5]Soy Complex'!$BU515</f>
        <v>-136.23980026828553</v>
      </c>
      <c r="E324" s="173">
        <f t="shared" si="6"/>
        <v>225.90614122943015</v>
      </c>
    </row>
    <row r="325" spans="1:5">
      <c r="A325" s="166">
        <v>48214</v>
      </c>
      <c r="B325" s="172">
        <f>([6]Forecasts!$B146-[6]Forecasts!$I$4)</f>
        <v>622.35</v>
      </c>
      <c r="C325" s="172">
        <f>B325/'US EIA'!Q402</f>
        <v>75.965367595372655</v>
      </c>
      <c r="D325" s="173">
        <f>'[5]Soy Complex'!$BU516</f>
        <v>-146.67718025966161</v>
      </c>
      <c r="E325" s="173">
        <f t="shared" si="6"/>
        <v>222.64254785503425</v>
      </c>
    </row>
    <row r="326" spans="1:5">
      <c r="A326" s="166">
        <v>48245</v>
      </c>
      <c r="B326" s="172">
        <f>([6]Forecasts!$B147-[6]Forecasts!$I$4)</f>
        <v>614.85</v>
      </c>
      <c r="C326" s="172">
        <f>B326/'US EIA'!Q403</f>
        <v>76.859052275418023</v>
      </c>
      <c r="D326" s="173">
        <f>'[5]Soy Complex'!$BU517</f>
        <v>-159.51949089215509</v>
      </c>
      <c r="E326" s="173">
        <f t="shared" si="6"/>
        <v>236.37854316757313</v>
      </c>
    </row>
    <row r="327" spans="1:5">
      <c r="A327" s="166">
        <v>48274</v>
      </c>
      <c r="B327" s="172">
        <f>([6]Forecasts!$B148-[6]Forecasts!$I$4)</f>
        <v>592.35</v>
      </c>
      <c r="C327" s="172">
        <f>B327/'US EIA'!Q404</f>
        <v>76.830948818196333</v>
      </c>
      <c r="D327" s="173">
        <f>'[5]Soy Complex'!$BU518</f>
        <v>-154.65067318343898</v>
      </c>
      <c r="E327" s="173">
        <f t="shared" si="6"/>
        <v>231.48162200163532</v>
      </c>
    </row>
    <row r="328" spans="1:5">
      <c r="A328" s="166">
        <v>48305</v>
      </c>
      <c r="B328" s="172">
        <f>([6]Forecasts!$B149-[6]Forecasts!$I$4)</f>
        <v>597.35</v>
      </c>
      <c r="C328" s="172">
        <f>B328/'US EIA'!Q405</f>
        <v>77.095911783506963</v>
      </c>
      <c r="D328" s="173">
        <f>'[5]Soy Complex'!$BU519</f>
        <v>-161.07220789992547</v>
      </c>
      <c r="E328" s="173">
        <f t="shared" si="6"/>
        <v>238.16811968343245</v>
      </c>
    </row>
    <row r="329" spans="1:5">
      <c r="A329" s="166">
        <v>48335</v>
      </c>
      <c r="B329" s="172">
        <f>([6]Forecasts!$B150-[6]Forecasts!$I$4)</f>
        <v>599.85</v>
      </c>
      <c r="C329" s="172">
        <f>B329/'US EIA'!Q406</f>
        <v>78.373619436758005</v>
      </c>
      <c r="D329" s="173">
        <f>'[5]Soy Complex'!$BU520</f>
        <v>-168.26699964558219</v>
      </c>
      <c r="E329" s="173">
        <f t="shared" si="6"/>
        <v>246.64061908234021</v>
      </c>
    </row>
    <row r="330" spans="1:5">
      <c r="A330" s="166">
        <v>48366</v>
      </c>
      <c r="B330" s="172">
        <f>([6]Forecasts!$B151-[6]Forecasts!$I$4)</f>
        <v>592.35</v>
      </c>
      <c r="C330" s="172">
        <f>B330/'US EIA'!Q407</f>
        <v>77.93109180424328</v>
      </c>
      <c r="D330" s="173">
        <f>'[5]Soy Complex'!$BU521</f>
        <v>-171.35159420715846</v>
      </c>
      <c r="E330" s="173">
        <f t="shared" si="6"/>
        <v>249.28268601140172</v>
      </c>
    </row>
    <row r="331" spans="1:5">
      <c r="A331" s="166">
        <v>48396</v>
      </c>
      <c r="B331" s="172">
        <f>([6]Forecasts!$B152-[6]Forecasts!$I$4)</f>
        <v>582.35</v>
      </c>
      <c r="C331" s="172">
        <f>B331/'US EIA'!Q408</f>
        <v>78.244674971785926</v>
      </c>
      <c r="D331" s="173">
        <f>'[5]Soy Complex'!$BU522</f>
        <v>-179.85509571662143</v>
      </c>
      <c r="E331" s="173">
        <f t="shared" si="6"/>
        <v>258.09977068840738</v>
      </c>
    </row>
    <row r="332" spans="1:5">
      <c r="A332" s="166">
        <v>48427</v>
      </c>
      <c r="B332" s="172">
        <f>([6]Forecasts!$B153-[6]Forecasts!$I$4)</f>
        <v>579.85</v>
      </c>
      <c r="C332" s="172">
        <f>B332/'US EIA'!Q409</f>
        <v>76.681289999031648</v>
      </c>
      <c r="D332" s="173">
        <f>'[5]Soy Complex'!$BU523</f>
        <v>-213.71953531123384</v>
      </c>
      <c r="E332" s="173">
        <f t="shared" si="6"/>
        <v>290.40082531026547</v>
      </c>
    </row>
    <row r="333" spans="1:5">
      <c r="A333" s="166">
        <v>48458</v>
      </c>
      <c r="B333" s="172">
        <f>([6]Forecasts!$B154-[6]Forecasts!$I$4)</f>
        <v>574.85</v>
      </c>
      <c r="C333" s="172">
        <f>B333/'US EIA'!Q410</f>
        <v>75.506790881096876</v>
      </c>
      <c r="D333" s="173">
        <f>'[5]Soy Complex'!$BU524</f>
        <v>-219.63367548411688</v>
      </c>
      <c r="E333" s="173">
        <f t="shared" si="6"/>
        <v>295.14046636521374</v>
      </c>
    </row>
    <row r="334" spans="1:5">
      <c r="A334" s="166">
        <v>48488</v>
      </c>
      <c r="B334" s="172">
        <f>([6]Forecasts!$B155-[6]Forecasts!$I$4)</f>
        <v>569.85</v>
      </c>
      <c r="C334" s="172">
        <f>B334/'US EIA'!Q411</f>
        <v>78.728442349506707</v>
      </c>
      <c r="D334" s="173">
        <f>'[5]Soy Complex'!$BV513</f>
        <v>-221.90826157776465</v>
      </c>
      <c r="E334" s="173">
        <f t="shared" si="6"/>
        <v>300.63670392727136</v>
      </c>
    </row>
    <row r="335" spans="1:5">
      <c r="A335" s="166">
        <v>48519</v>
      </c>
      <c r="B335" s="172">
        <f>([6]Forecasts!$B156-[6]Forecasts!$I$4)</f>
        <v>562.35</v>
      </c>
      <c r="C335" s="172">
        <f>B335/'US EIA'!Q412</f>
        <v>76.185149511292693</v>
      </c>
      <c r="D335" s="173">
        <f>'[5]Soy Complex'!$BV514</f>
        <v>-231.51313915407025</v>
      </c>
      <c r="E335" s="173">
        <f t="shared" si="6"/>
        <v>307.69828866536295</v>
      </c>
    </row>
    <row r="336" spans="1:5">
      <c r="A336" s="166">
        <v>48549</v>
      </c>
      <c r="B336" s="172">
        <f>([6]Forecasts!$B157-[6]Forecasts!$I$4)</f>
        <v>552.35</v>
      </c>
      <c r="C336" s="172">
        <f>B336/'US EIA'!Q413</f>
        <v>80.602562651661785</v>
      </c>
      <c r="D336" s="173">
        <f>'[5]Soy Complex'!$BV515</f>
        <v>-231.46606365580936</v>
      </c>
      <c r="E336" s="173">
        <f t="shared" si="6"/>
        <v>312.06862630747116</v>
      </c>
    </row>
    <row r="337" spans="1:5">
      <c r="A337" s="166">
        <v>48580</v>
      </c>
      <c r="B337" s="172">
        <f>([6]Forecasts!$B158-[6]Forecasts!$I$4)</f>
        <v>562.35</v>
      </c>
      <c r="C337" s="172">
        <f>B337/'US EIA'!Q414</f>
        <v>69.046120667456464</v>
      </c>
      <c r="D337" s="173">
        <f>'[5]Soy Complex'!$BV516</f>
        <v>-232.20587480527644</v>
      </c>
      <c r="E337" s="173">
        <f t="shared" si="6"/>
        <v>301.25199547273292</v>
      </c>
    </row>
    <row r="338" spans="1:5">
      <c r="A338" s="166">
        <v>48611</v>
      </c>
      <c r="B338" s="172">
        <f>([6]Forecasts!$B159-[6]Forecasts!$I$4)</f>
        <v>562.85</v>
      </c>
      <c r="C338" s="172">
        <f>B338/'US EIA'!Q415</f>
        <v>71.090821876820499</v>
      </c>
      <c r="D338" s="173">
        <f>'[5]Soy Complex'!$BV517</f>
        <v>-238.7587962656965</v>
      </c>
      <c r="E338" s="173">
        <f t="shared" si="6"/>
        <v>309.84961814251699</v>
      </c>
    </row>
    <row r="339" spans="1:5">
      <c r="A339" s="166">
        <v>48639</v>
      </c>
      <c r="B339" s="172">
        <f>([6]Forecasts!$B160-[6]Forecasts!$I$4)</f>
        <v>569.85</v>
      </c>
      <c r="C339" s="172">
        <f>B339/'US EIA'!Q416</f>
        <v>74.767756817567658</v>
      </c>
      <c r="D339" s="173">
        <f>'[5]Soy Complex'!$BV518</f>
        <v>-229.76590039564272</v>
      </c>
      <c r="E339" s="173">
        <f t="shared" si="6"/>
        <v>304.5336572132104</v>
      </c>
    </row>
    <row r="340" spans="1:5">
      <c r="A340" s="166">
        <v>48670</v>
      </c>
      <c r="B340" s="172">
        <f>([6]Forecasts!$B161-[6]Forecasts!$I$4)</f>
        <v>574.85</v>
      </c>
      <c r="C340" s="172">
        <f>B340/'US EIA'!Q417</f>
        <v>74.850169369284231</v>
      </c>
      <c r="D340" s="173">
        <f>'[5]Soy Complex'!$BV519</f>
        <v>-230.04721231819184</v>
      </c>
      <c r="E340" s="173">
        <f t="shared" si="6"/>
        <v>304.89738168747607</v>
      </c>
    </row>
    <row r="341" spans="1:5">
      <c r="A341" s="166">
        <v>48700</v>
      </c>
      <c r="B341" s="172">
        <f>([6]Forecasts!$B162-[6]Forecasts!$I$4)</f>
        <v>567.35</v>
      </c>
      <c r="C341" s="172">
        <f>B341/'US EIA'!Q418</f>
        <v>74.848707744318347</v>
      </c>
      <c r="D341" s="173">
        <f>'[5]Soy Complex'!$BV520</f>
        <v>-236.76851797165281</v>
      </c>
      <c r="E341" s="173">
        <f t="shared" si="6"/>
        <v>311.61722571597113</v>
      </c>
    </row>
    <row r="342" spans="1:5">
      <c r="A342" s="166">
        <v>48731</v>
      </c>
      <c r="B342" s="172">
        <f>([6]Forecasts!$B163-[6]Forecasts!$I$4)</f>
        <v>572.35</v>
      </c>
      <c r="C342" s="172">
        <f>B342/'US EIA'!Q419</f>
        <v>76.004741855963601</v>
      </c>
      <c r="D342" s="173">
        <f>'[5]Soy Complex'!$BV521</f>
        <v>-245.22842902266018</v>
      </c>
      <c r="E342" s="173">
        <f t="shared" si="6"/>
        <v>321.23317087862381</v>
      </c>
    </row>
    <row r="343" spans="1:5">
      <c r="A343" s="166">
        <v>48761</v>
      </c>
      <c r="B343" s="172">
        <f>([6]Forecasts!$B164-[6]Forecasts!$I$4)</f>
        <v>574.85</v>
      </c>
      <c r="C343" s="172">
        <f>B343/'US EIA'!Q420</f>
        <v>78.031574274616418</v>
      </c>
      <c r="D343" s="173">
        <f>'[5]Soy Complex'!$BV522</f>
        <v>-259.1797483553139</v>
      </c>
      <c r="E343" s="173">
        <f t="shared" ref="E343:E406" si="7">C343-D343</f>
        <v>337.21132262993035</v>
      </c>
    </row>
    <row r="344" spans="1:5">
      <c r="A344" s="166">
        <v>48792</v>
      </c>
      <c r="B344" s="172">
        <f>([6]Forecasts!$B165-[6]Forecasts!$I$4)</f>
        <v>562.35</v>
      </c>
      <c r="C344" s="172">
        <f>B344/'US EIA'!Q421</f>
        <v>75.14541595623713</v>
      </c>
      <c r="D344" s="173">
        <f>'[5]Soy Complex'!$BV523</f>
        <v>-311.01943571277855</v>
      </c>
      <c r="E344" s="173">
        <f t="shared" si="7"/>
        <v>386.16485166901566</v>
      </c>
    </row>
    <row r="345" spans="1:5">
      <c r="A345" s="166">
        <v>48823</v>
      </c>
      <c r="B345" s="172">
        <f>([6]Forecasts!$B166-[6]Forecasts!$I$4)</f>
        <v>559.85</v>
      </c>
      <c r="C345" s="172">
        <f>B345/'US EIA'!Q422</f>
        <v>74.158899379742778</v>
      </c>
      <c r="D345" s="173">
        <f>'[5]Soy Complex'!$BV524</f>
        <v>-321.38841839213916</v>
      </c>
      <c r="E345" s="173">
        <f t="shared" si="7"/>
        <v>395.54731777188192</v>
      </c>
    </row>
    <row r="346" spans="1:5">
      <c r="A346" s="166">
        <v>48853</v>
      </c>
      <c r="B346" s="172">
        <f>([6]Forecasts!$B167-[6]Forecasts!$I$4)</f>
        <v>544.85</v>
      </c>
      <c r="C346" s="172">
        <f>B346/'US EIA'!Q423</f>
        <v>76.131637755332207</v>
      </c>
      <c r="D346" s="173">
        <f>'[5]Soy Complex'!$BW513</f>
        <v>-331.1084714210894</v>
      </c>
      <c r="E346" s="173">
        <f t="shared" si="7"/>
        <v>407.24010917642158</v>
      </c>
    </row>
    <row r="347" spans="1:5">
      <c r="A347" s="166">
        <v>48884</v>
      </c>
      <c r="B347" s="172">
        <f>([6]Forecasts!$B168-[6]Forecasts!$I$4)</f>
        <v>527.35</v>
      </c>
      <c r="C347" s="172">
        <f>B347/'US EIA'!Q424</f>
        <v>72.185110294199319</v>
      </c>
      <c r="D347" s="173">
        <f>'[5]Soy Complex'!$BW514</f>
        <v>-346.31924373340172</v>
      </c>
      <c r="E347" s="173">
        <f t="shared" si="7"/>
        <v>418.50435402760104</v>
      </c>
    </row>
    <row r="348" spans="1:5">
      <c r="A348" s="166">
        <v>48914</v>
      </c>
      <c r="B348" s="172">
        <f>([6]Forecasts!$B169-[6]Forecasts!$I$4)</f>
        <v>509.85</v>
      </c>
      <c r="C348" s="172">
        <f>B348/'US EIA'!Q425</f>
        <v>75.41662713294933</v>
      </c>
      <c r="D348" s="173">
        <f>'[5]Soy Complex'!$BW515</f>
        <v>-325.16903927614766</v>
      </c>
      <c r="E348" s="173">
        <f t="shared" si="7"/>
        <v>400.58566640909697</v>
      </c>
    </row>
    <row r="349" spans="1:5">
      <c r="A349" s="166">
        <v>48945</v>
      </c>
      <c r="B349" s="172">
        <f>([6]Forecasts!$B170-[6]Forecasts!$I$4)</f>
        <v>492.35</v>
      </c>
      <c r="C349" s="172">
        <f>B349/'US EIA'!Q426</f>
        <v>60.972742069614114</v>
      </c>
      <c r="D349" s="173">
        <f>'[5]Soy Complex'!$BW516</f>
        <v>-336.9983843088205</v>
      </c>
      <c r="E349" s="173">
        <f t="shared" si="7"/>
        <v>397.97112637843463</v>
      </c>
    </row>
    <row r="350" spans="1:5">
      <c r="A350" s="166">
        <v>48976</v>
      </c>
      <c r="B350" s="172">
        <f>([6]Forecasts!$B171-[6]Forecasts!$I$4)</f>
        <v>474.85</v>
      </c>
      <c r="C350" s="172">
        <f>B350/'US EIA'!Q427</f>
        <v>60.611113239974472</v>
      </c>
      <c r="D350" s="173">
        <f>'[5]Soy Complex'!$BW517</f>
        <v>-349.70736303348849</v>
      </c>
      <c r="E350" s="173">
        <f t="shared" si="7"/>
        <v>410.31847627346298</v>
      </c>
    </row>
    <row r="351" spans="1:5">
      <c r="A351" s="166">
        <v>49004</v>
      </c>
      <c r="B351" s="172">
        <f>([6]Forecasts!$B172-[6]Forecasts!$I$4)</f>
        <v>467.35</v>
      </c>
      <c r="C351" s="172">
        <f>B351/'US EIA'!Q428</f>
        <v>61.980506528002607</v>
      </c>
      <c r="D351" s="173">
        <f>'[5]Soy Complex'!$BW518</f>
        <v>-344.32199714582669</v>
      </c>
      <c r="E351" s="173">
        <f t="shared" si="7"/>
        <v>406.30250367382928</v>
      </c>
    </row>
    <row r="352" spans="1:5">
      <c r="A352" s="166">
        <v>49035</v>
      </c>
      <c r="B352" s="172">
        <f>([6]Forecasts!$B173-[6]Forecasts!$I$4)</f>
        <v>469.85</v>
      </c>
      <c r="C352" s="172">
        <f>B352/'US EIA'!Q429</f>
        <v>61.735176711796299</v>
      </c>
      <c r="D352" s="173">
        <f>'[5]Soy Complex'!$BW519</f>
        <v>-348.22659482250526</v>
      </c>
      <c r="E352" s="173">
        <f t="shared" si="7"/>
        <v>409.96177153430153</v>
      </c>
    </row>
    <row r="353" spans="1:5">
      <c r="A353" s="166">
        <v>49065</v>
      </c>
      <c r="B353" s="172">
        <f>([6]Forecasts!$B174-[6]Forecasts!$I$4)</f>
        <v>467.35</v>
      </c>
      <c r="C353" s="172">
        <f>B353/'US EIA'!Q430</f>
        <v>62.343652906952151</v>
      </c>
      <c r="D353" s="173">
        <f>'[5]Soy Complex'!$BW520</f>
        <v>-355.94414445507124</v>
      </c>
      <c r="E353" s="173">
        <f t="shared" si="7"/>
        <v>418.28779736202341</v>
      </c>
    </row>
    <row r="354" spans="1:5">
      <c r="A354" s="166">
        <v>49096</v>
      </c>
      <c r="B354" s="172">
        <f>([6]Forecasts!$B175-[6]Forecasts!$I$4)</f>
        <v>469.85</v>
      </c>
      <c r="C354" s="172">
        <f>B354/'US EIA'!Q431</f>
        <v>63.07367466048953</v>
      </c>
      <c r="D354" s="173">
        <f>'[5]Soy Complex'!$BW521</f>
        <v>-365.39155327268128</v>
      </c>
      <c r="E354" s="173">
        <f t="shared" si="7"/>
        <v>428.46522793317081</v>
      </c>
    </row>
    <row r="355" spans="1:5">
      <c r="A355" s="166">
        <v>49126</v>
      </c>
      <c r="B355" s="172">
        <f>([6]Forecasts!$B176-[6]Forecasts!$I$4)</f>
        <v>479.85</v>
      </c>
      <c r="C355" s="172">
        <f>B355/'US EIA'!Q432</f>
        <v>65.822516553718216</v>
      </c>
      <c r="D355" s="173">
        <f>'[5]Soy Complex'!$BW522</f>
        <v>-380.41115516252046</v>
      </c>
      <c r="E355" s="173">
        <f t="shared" si="7"/>
        <v>446.23367171623869</v>
      </c>
    </row>
    <row r="356" spans="1:5">
      <c r="A356" s="166">
        <v>49157</v>
      </c>
      <c r="B356" s="172">
        <f>([6]Forecasts!$B177-[6]Forecasts!$I$4)</f>
        <v>489.85</v>
      </c>
      <c r="C356" s="172">
        <f>B356/'US EIA'!Q433</f>
        <v>66.221892556860823</v>
      </c>
      <c r="D356" s="173">
        <f>'[5]Soy Complex'!$BW523</f>
        <v>-429.97628257355194</v>
      </c>
      <c r="E356" s="173">
        <f t="shared" si="7"/>
        <v>496.19817513041278</v>
      </c>
    </row>
    <row r="357" spans="1:5">
      <c r="A357" s="166">
        <v>49188</v>
      </c>
      <c r="B357" s="172">
        <f>([6]Forecasts!$B178-[6]Forecasts!$I$4)</f>
        <v>502.35</v>
      </c>
      <c r="C357" s="172">
        <f>B357/'US EIA'!Q434</f>
        <v>67.193216173593854</v>
      </c>
      <c r="D357" s="173">
        <f>'[5]Soy Complex'!$BW524</f>
        <v>-466.29100389699965</v>
      </c>
      <c r="E357" s="173">
        <f t="shared" si="7"/>
        <v>533.48422007059355</v>
      </c>
    </row>
    <row r="358" spans="1:5">
      <c r="A358" s="166">
        <v>49218</v>
      </c>
      <c r="B358" s="172">
        <f>([6]Forecasts!$B179-[6]Forecasts!$I$4)</f>
        <v>514.85</v>
      </c>
      <c r="C358" s="172">
        <f>B358/'US EIA'!Q435</f>
        <v>70.869902694093312</v>
      </c>
      <c r="D358" s="173">
        <f>'[5]Soy Complex'!$BX513</f>
        <v>-476.55673434627693</v>
      </c>
      <c r="E358" s="173">
        <f t="shared" si="7"/>
        <v>547.42663704037022</v>
      </c>
    </row>
    <row r="359" spans="1:5">
      <c r="A359" s="166">
        <v>49249</v>
      </c>
      <c r="B359" s="172">
        <f>([6]Forecasts!$B180-[6]Forecasts!$I$4)</f>
        <v>529.85</v>
      </c>
      <c r="C359" s="172">
        <f>B359/'US EIA'!Q436</f>
        <v>71.493534869473407</v>
      </c>
      <c r="D359" s="173">
        <f>'[5]Soy Complex'!$BX514</f>
        <v>-492.55303831879269</v>
      </c>
      <c r="E359" s="173">
        <f t="shared" si="7"/>
        <v>564.04657318826605</v>
      </c>
    </row>
    <row r="360" spans="1:5">
      <c r="A360" s="166">
        <v>49279</v>
      </c>
      <c r="B360" s="172">
        <f>([6]Forecasts!$B181-[6]Forecasts!$I$4)</f>
        <v>544.85</v>
      </c>
      <c r="C360" s="172">
        <f>B360/'US EIA'!Q437</f>
        <v>79.377383501412041</v>
      </c>
      <c r="D360" s="173">
        <f>'[5]Soy Complex'!$BX515</f>
        <v>-461.31911065182567</v>
      </c>
      <c r="E360" s="173">
        <f t="shared" si="7"/>
        <v>540.69649415323772</v>
      </c>
    </row>
    <row r="361" spans="1:5">
      <c r="A361" s="166">
        <v>49310</v>
      </c>
      <c r="B361" s="172">
        <f>([6]Forecasts!$B182-[6]Forecasts!$I$4)</f>
        <v>549.85</v>
      </c>
      <c r="C361" s="172">
        <f>B361/'US EIA'!Q438</f>
        <v>66.959512744586775</v>
      </c>
      <c r="D361" s="173">
        <f>'[5]Soy Complex'!$BX516</f>
        <v>-473.90746985569996</v>
      </c>
      <c r="E361" s="173">
        <f t="shared" si="7"/>
        <v>540.86698260028675</v>
      </c>
    </row>
    <row r="362" spans="1:5">
      <c r="A362" s="166">
        <v>49341</v>
      </c>
      <c r="B362" s="172">
        <f>([6]Forecasts!$B183-[6]Forecasts!$I$4)</f>
        <v>552.35</v>
      </c>
      <c r="C362" s="172">
        <f>B362/'US EIA'!Q439</f>
        <v>69.285182115884353</v>
      </c>
      <c r="D362" s="173">
        <f>'[5]Soy Complex'!$BX517</f>
        <v>-488.43178501935159</v>
      </c>
      <c r="E362" s="173">
        <f t="shared" si="7"/>
        <v>557.7169671352359</v>
      </c>
    </row>
    <row r="363" spans="1:5">
      <c r="A363" s="166">
        <v>49369</v>
      </c>
      <c r="B363" s="172">
        <f>([6]Forecasts!$B184-[6]Forecasts!$I$4)</f>
        <v>542.35</v>
      </c>
      <c r="C363" s="172">
        <f>B363/'US EIA'!Q440</f>
        <v>70.563427687846044</v>
      </c>
      <c r="D363" s="173">
        <f>'[5]Soy Complex'!$BX518</f>
        <v>-483.24518441205322</v>
      </c>
      <c r="E363" s="173">
        <f t="shared" si="7"/>
        <v>553.80861209989928</v>
      </c>
    </row>
    <row r="364" spans="1:5">
      <c r="A364" s="166">
        <v>49400</v>
      </c>
      <c r="B364" s="172">
        <f>([6]Forecasts!$B185-[6]Forecasts!$I$4)</f>
        <v>532.35</v>
      </c>
      <c r="C364" s="172">
        <f>B364/'US EIA'!Q441</f>
        <v>68.889591768042081</v>
      </c>
      <c r="D364" s="173">
        <f>'[5]Soy Complex'!$BX519</f>
        <v>-490.18558526482843</v>
      </c>
      <c r="E364" s="173">
        <f t="shared" si="7"/>
        <v>559.07517703287056</v>
      </c>
    </row>
    <row r="365" spans="1:5">
      <c r="A365" s="166">
        <v>49430</v>
      </c>
      <c r="B365" s="172">
        <f>([6]Forecasts!$B186-[6]Forecasts!$I$4)</f>
        <v>519.85</v>
      </c>
      <c r="C365" s="172">
        <f>B365/'US EIA'!Q442</f>
        <v>68.089146221463835</v>
      </c>
      <c r="D365" s="173">
        <f>'[5]Soy Complex'!$BX520</f>
        <v>-500.74904032127967</v>
      </c>
      <c r="E365" s="173">
        <f t="shared" si="7"/>
        <v>568.83818654274353</v>
      </c>
    </row>
    <row r="366" spans="1:5">
      <c r="A366" s="166">
        <v>49461</v>
      </c>
      <c r="B366" s="172">
        <f>([6]Forecasts!$B187-[6]Forecasts!$I$4)</f>
        <v>502.35</v>
      </c>
      <c r="C366" s="172">
        <f>B366/'US EIA'!Q443</f>
        <v>66.24789135783503</v>
      </c>
      <c r="D366" s="173">
        <f>'[5]Soy Complex'!$BX521</f>
        <v>-510.52872809881586</v>
      </c>
      <c r="E366" s="173">
        <f t="shared" si="7"/>
        <v>576.77661945665091</v>
      </c>
    </row>
    <row r="367" spans="1:5">
      <c r="A367" s="166">
        <v>49491</v>
      </c>
      <c r="B367" s="172">
        <f>([6]Forecasts!$B188-[6]Forecasts!$I$4)</f>
        <v>487.35</v>
      </c>
      <c r="C367" s="172">
        <f>B367/'US EIA'!Q444</f>
        <v>65.621101249901585</v>
      </c>
      <c r="D367" s="173">
        <f>'[5]Soy Complex'!$BX522</f>
        <v>-526.68427325090147</v>
      </c>
      <c r="E367" s="173">
        <f t="shared" si="7"/>
        <v>592.30537450080305</v>
      </c>
    </row>
    <row r="368" spans="1:5">
      <c r="A368" s="166">
        <v>49522</v>
      </c>
      <c r="B368" s="172">
        <f>([6]Forecasts!$B189-[6]Forecasts!$I$4)</f>
        <v>469.85</v>
      </c>
      <c r="C368" s="172">
        <f>B368/'US EIA'!Q445</f>
        <v>62.430145720338302</v>
      </c>
      <c r="D368" s="173">
        <f>'[5]Soy Complex'!$BX523</f>
        <v>-600.94146344200567</v>
      </c>
      <c r="E368" s="173">
        <f t="shared" si="7"/>
        <v>663.37160916234393</v>
      </c>
    </row>
    <row r="369" spans="1:5">
      <c r="A369" s="166">
        <v>49553</v>
      </c>
      <c r="B369" s="172">
        <f>([6]Forecasts!$B190-[6]Forecasts!$I$4)</f>
        <v>452.35</v>
      </c>
      <c r="C369" s="172">
        <f>B369/'US EIA'!Q446</f>
        <v>59.638126703194814</v>
      </c>
      <c r="D369" s="173">
        <f>'[5]Soy Complex'!$BX524</f>
        <v>-626.92325201216636</v>
      </c>
      <c r="E369" s="173">
        <f t="shared" si="7"/>
        <v>686.56137871536112</v>
      </c>
    </row>
    <row r="370" spans="1:5">
      <c r="A370" s="166">
        <v>49583</v>
      </c>
      <c r="B370" s="172">
        <f>([6]Forecasts!$B191-[6]Forecasts!$I$4)</f>
        <v>432.35</v>
      </c>
      <c r="C370" s="172">
        <f>B370/'US EIA'!Q447</f>
        <v>59.567780438416833</v>
      </c>
      <c r="D370" s="173">
        <f>'[5]Soy Complex'!$BY513</f>
        <v>-631.41626324162951</v>
      </c>
      <c r="E370" s="173">
        <f t="shared" si="7"/>
        <v>690.9840436800464</v>
      </c>
    </row>
    <row r="371" spans="1:5">
      <c r="A371" s="166">
        <v>49614</v>
      </c>
      <c r="B371" s="172">
        <f>([6]Forecasts!$B192-[6]Forecasts!$I$4)</f>
        <v>412.35</v>
      </c>
      <c r="C371" s="172">
        <f>B371/'US EIA'!Q448</f>
        <v>55.754614812383132</v>
      </c>
      <c r="D371" s="173">
        <f>'[5]Soy Complex'!$BY514</f>
        <v>-644.46561562400939</v>
      </c>
      <c r="E371" s="173">
        <f t="shared" si="7"/>
        <v>700.22023043639251</v>
      </c>
    </row>
    <row r="372" spans="1:5">
      <c r="A372" s="166">
        <v>49644</v>
      </c>
      <c r="B372" s="172">
        <f>([6]Forecasts!$B193-[6]Forecasts!$I$4)</f>
        <v>389.85</v>
      </c>
      <c r="C372" s="172">
        <f>B372/'US EIA'!Q449</f>
        <v>56.620610499802332</v>
      </c>
      <c r="D372" s="173">
        <f>'[5]Soy Complex'!$BY515</f>
        <v>-614.17024836135295</v>
      </c>
      <c r="E372" s="173">
        <f t="shared" si="7"/>
        <v>670.79085886115524</v>
      </c>
    </row>
    <row r="373" spans="1:5">
      <c r="A373" s="166">
        <v>49675</v>
      </c>
      <c r="B373" s="172">
        <f>([6]Forecasts!$B194-[6]Forecasts!$I$4)</f>
        <v>382.35</v>
      </c>
      <c r="C373" s="172">
        <f>B373/'US EIA'!Q450</f>
        <v>46.824764822156567</v>
      </c>
      <c r="D373" s="173">
        <f>'[5]Soy Complex'!$BY516</f>
        <v>-617.51485499814839</v>
      </c>
      <c r="E373" s="173">
        <f t="shared" si="7"/>
        <v>664.33961982030496</v>
      </c>
    </row>
    <row r="374" spans="1:5">
      <c r="A374" s="166">
        <v>49706</v>
      </c>
      <c r="B374" s="172">
        <f>([6]Forecasts!$B195-[6]Forecasts!$I$4)</f>
        <v>372.35</v>
      </c>
      <c r="C374" s="172">
        <f>B374/'US EIA'!Q451</f>
        <v>46.822183848181197</v>
      </c>
      <c r="D374" s="173">
        <f>'[5]Soy Complex'!$BY517</f>
        <v>-626.73676143755415</v>
      </c>
      <c r="E374" s="173">
        <f t="shared" si="7"/>
        <v>673.55894528573538</v>
      </c>
    </row>
    <row r="375" spans="1:5">
      <c r="A375" s="166">
        <v>49735</v>
      </c>
      <c r="B375" s="172">
        <f>([6]Forecasts!$B196-[6]Forecasts!$I$4)</f>
        <v>362.35</v>
      </c>
      <c r="C375" s="172">
        <f>B375/'US EIA'!Q452</f>
        <v>47.286388944043878</v>
      </c>
      <c r="D375" s="173">
        <f>'[5]Soy Complex'!$BY518</f>
        <v>-620.808805134517</v>
      </c>
      <c r="E375" s="173">
        <f t="shared" si="7"/>
        <v>668.09519407856089</v>
      </c>
    </row>
    <row r="376" spans="1:5">
      <c r="A376" s="166">
        <v>49766</v>
      </c>
      <c r="B376" s="172">
        <f>([6]Forecasts!$B197-[6]Forecasts!$I$4)</f>
        <v>349.85</v>
      </c>
      <c r="C376" s="172">
        <f>B376/'US EIA'!Q453</f>
        <v>45.375656631963238</v>
      </c>
      <c r="D376" s="173">
        <f>'[5]Soy Complex'!$BY519</f>
        <v>-622.36246555037508</v>
      </c>
      <c r="E376" s="173">
        <f t="shared" si="7"/>
        <v>667.73812218233832</v>
      </c>
    </row>
    <row r="377" spans="1:5">
      <c r="A377" s="166">
        <v>49796</v>
      </c>
      <c r="B377" s="172">
        <f>([6]Forecasts!$B198-[6]Forecasts!$I$4)</f>
        <v>337.35</v>
      </c>
      <c r="C377" s="172">
        <f>B377/'US EIA'!Q454</f>
        <v>44.312423393737404</v>
      </c>
      <c r="D377" s="173">
        <f>'[5]Soy Complex'!$BY520</f>
        <v>-627.85807616515899</v>
      </c>
      <c r="E377" s="173">
        <f t="shared" si="7"/>
        <v>672.17049955889638</v>
      </c>
    </row>
    <row r="378" spans="1:5">
      <c r="A378" s="166">
        <v>49827</v>
      </c>
      <c r="B378" s="172">
        <f>([6]Forecasts!$B199-[6]Forecasts!$I$4)</f>
        <v>324.85000000000002</v>
      </c>
      <c r="C378" s="172">
        <f>B378/'US EIA'!Q455</f>
        <v>42.959594322376503</v>
      </c>
      <c r="D378" s="173">
        <f>'[5]Soy Complex'!$BY521</f>
        <v>-632.8197803269037</v>
      </c>
      <c r="E378" s="173">
        <f t="shared" si="7"/>
        <v>675.77937464928016</v>
      </c>
    </row>
    <row r="379" spans="1:5">
      <c r="A379" s="166">
        <v>49857</v>
      </c>
      <c r="B379" s="172">
        <f>([6]Forecasts!$B200-[6]Forecasts!$I$4)</f>
        <v>312.35000000000002</v>
      </c>
      <c r="C379" s="172">
        <f>B379/'US EIA'!Q456</f>
        <v>42.190362935099138</v>
      </c>
      <c r="D379" s="173">
        <f>'[5]Soy Complex'!$BY522</f>
        <v>-642.37088175311908</v>
      </c>
      <c r="E379" s="173">
        <f t="shared" si="7"/>
        <v>684.56124468821827</v>
      </c>
    </row>
    <row r="380" spans="1:5">
      <c r="A380" s="166">
        <v>49888</v>
      </c>
      <c r="B380" s="172">
        <f>([6]Forecasts!$B201-[6]Forecasts!$I$4)</f>
        <v>297.35000000000002</v>
      </c>
      <c r="C380" s="172">
        <f>B380/'US EIA'!Q457</f>
        <v>39.595175895838707</v>
      </c>
      <c r="D380" s="173">
        <f>'[5]Soy Complex'!$BY523</f>
        <v>-706.45173262327114</v>
      </c>
      <c r="E380" s="173">
        <f t="shared" si="7"/>
        <v>746.04690851910982</v>
      </c>
    </row>
    <row r="381" spans="1:5">
      <c r="A381" s="166">
        <v>49919</v>
      </c>
      <c r="B381" s="172">
        <f>([6]Forecasts!$B202-[6]Forecasts!$I$4)</f>
        <v>279.85000000000002</v>
      </c>
      <c r="C381" s="172">
        <f>B381/'US EIA'!Q458</f>
        <v>36.963929051799681</v>
      </c>
      <c r="D381" s="173">
        <f>'[5]Soy Complex'!$BY524</f>
        <v>-728.07946458444644</v>
      </c>
      <c r="E381" s="173">
        <f t="shared" si="7"/>
        <v>765.04339363624615</v>
      </c>
    </row>
    <row r="382" spans="1:5">
      <c r="A382" s="166">
        <v>49949</v>
      </c>
      <c r="B382" s="172">
        <f>([6]Forecasts!$B203-[6]Forecasts!$I$4)</f>
        <v>262.35000000000002</v>
      </c>
      <c r="C382" s="172">
        <f>B382/'US EIA'!Q459</f>
        <v>36.219983405712902</v>
      </c>
      <c r="D382" s="173">
        <f>'[5]Soy Complex'!$BZ513</f>
        <v>-727.53178015014839</v>
      </c>
      <c r="E382" s="173">
        <f t="shared" si="7"/>
        <v>763.75176355586132</v>
      </c>
    </row>
    <row r="383" spans="1:5">
      <c r="A383" s="166">
        <v>49980</v>
      </c>
      <c r="B383" s="172">
        <f>([6]Forecasts!$B204-[6]Forecasts!$I$4)</f>
        <v>244.85</v>
      </c>
      <c r="C383" s="172">
        <f>B383/'US EIA'!Q460</f>
        <v>33.166595008520865</v>
      </c>
      <c r="D383" s="173">
        <f>'[5]Soy Complex'!$BZ514</f>
        <v>-738.77131184167376</v>
      </c>
      <c r="E383" s="173">
        <f t="shared" si="7"/>
        <v>771.93790685019462</v>
      </c>
    </row>
    <row r="384" spans="1:5">
      <c r="A384" s="166">
        <v>50010</v>
      </c>
      <c r="B384" s="172">
        <f>([6]Forecasts!$B205-[6]Forecasts!$I$4)</f>
        <v>227.35</v>
      </c>
      <c r="C384" s="172">
        <f>B384/'US EIA'!Q461</f>
        <v>33.147473758619796</v>
      </c>
      <c r="D384" s="173">
        <f>'[5]Soy Complex'!$BZ515</f>
        <v>-729.4318894311823</v>
      </c>
      <c r="E384" s="173">
        <f t="shared" si="7"/>
        <v>762.57936318980205</v>
      </c>
    </row>
    <row r="385" spans="1:5">
      <c r="A385" s="166">
        <v>50041</v>
      </c>
      <c r="B385" s="172">
        <f>([6]Forecasts!$B206-[6]Forecasts!$I$4)</f>
        <v>209.85</v>
      </c>
      <c r="C385" s="172">
        <f>B385/'US EIA'!Q462</f>
        <v>25.730506152088417</v>
      </c>
      <c r="D385" s="173">
        <f>'[5]Soy Complex'!$BZ516</f>
        <v>-740.04650938374766</v>
      </c>
      <c r="E385" s="173">
        <f t="shared" si="7"/>
        <v>765.77701553583609</v>
      </c>
    </row>
    <row r="386" spans="1:5">
      <c r="A386" s="166">
        <v>50072</v>
      </c>
      <c r="B386" s="172">
        <f>([6]Forecasts!$B207-[6]Forecasts!$I$4)</f>
        <v>197.35</v>
      </c>
      <c r="C386" s="172">
        <f>B386/'US EIA'!Q463</f>
        <v>24.877092932607429</v>
      </c>
      <c r="D386" s="173">
        <f>'[5]Soy Complex'!$BZ517</f>
        <v>-753.74279483086184</v>
      </c>
      <c r="E386" s="173">
        <f t="shared" si="7"/>
        <v>778.61988776346925</v>
      </c>
    </row>
    <row r="387" spans="1:5">
      <c r="A387" s="166">
        <v>50100</v>
      </c>
      <c r="B387" s="172">
        <f>([6]Forecasts!$B208-[6]Forecasts!$I$4)</f>
        <v>182.35</v>
      </c>
      <c r="C387" s="172">
        <f>B387/'US EIA'!Q464</f>
        <v>23.861724476773698</v>
      </c>
      <c r="D387" s="173">
        <f>'[5]Soy Complex'!$BZ518</f>
        <v>-750.06229260386681</v>
      </c>
      <c r="E387" s="173">
        <f t="shared" si="7"/>
        <v>773.92401708064051</v>
      </c>
    </row>
    <row r="388" spans="1:5">
      <c r="A388" s="166">
        <v>50131</v>
      </c>
      <c r="B388" s="172">
        <f>([6]Forecasts!$B209-[6]Forecasts!$I$4)</f>
        <v>167.35</v>
      </c>
      <c r="C388" s="172">
        <f>B388/'US EIA'!Q465</f>
        <v>21.75286448253625</v>
      </c>
      <c r="D388" s="173">
        <f>'[5]Soy Complex'!$BZ519</f>
        <v>-755.90162678764909</v>
      </c>
      <c r="E388" s="173">
        <f t="shared" si="7"/>
        <v>777.6544912701853</v>
      </c>
    </row>
    <row r="389" spans="1:5">
      <c r="A389" s="166">
        <v>50161</v>
      </c>
      <c r="B389" s="172">
        <f>([6]Forecasts!$B210-[6]Forecasts!$I$4)</f>
        <v>152.35</v>
      </c>
      <c r="C389" s="172">
        <f>B389/'US EIA'!Q466</f>
        <v>20.063308506304832</v>
      </c>
      <c r="D389" s="173">
        <f>'[5]Soy Complex'!$BZ520</f>
        <v>-765.43371441792613</v>
      </c>
      <c r="E389" s="173">
        <f t="shared" si="7"/>
        <v>785.49702292423092</v>
      </c>
    </row>
    <row r="390" spans="1:5">
      <c r="A390" s="166">
        <v>50192</v>
      </c>
      <c r="B390" s="172">
        <f>([6]Forecasts!$B211-[6]Forecasts!$I$4)</f>
        <v>137.35</v>
      </c>
      <c r="C390" s="172">
        <f>B390/'US EIA'!Q467</f>
        <v>18.209006201838143</v>
      </c>
      <c r="D390" s="173">
        <f>'[5]Soy Complex'!$BZ521</f>
        <v>-775.87270486321404</v>
      </c>
      <c r="E390" s="173">
        <f t="shared" si="7"/>
        <v>794.08171106505222</v>
      </c>
    </row>
    <row r="391" spans="1:5">
      <c r="A391" s="166">
        <v>50222</v>
      </c>
      <c r="B391" s="172">
        <f>([6]Forecasts!$B212-[6]Forecasts!$I$4)</f>
        <v>124.85</v>
      </c>
      <c r="C391" s="172">
        <f>B391/'US EIA'!Q468</f>
        <v>16.908463607937065</v>
      </c>
      <c r="D391" s="173">
        <f>'[5]Soy Complex'!$BZ522</f>
        <v>-791.70446977204267</v>
      </c>
      <c r="E391" s="173">
        <f t="shared" si="7"/>
        <v>808.61293337997972</v>
      </c>
    </row>
    <row r="392" spans="1:5">
      <c r="A392" s="166">
        <v>50253</v>
      </c>
      <c r="B392" s="172">
        <f>([6]Forecasts!$B213-[6]Forecasts!$I$4)</f>
        <v>112.35</v>
      </c>
      <c r="C392" s="172">
        <f>B392/'US EIA'!Q469</f>
        <v>14.992838649897042</v>
      </c>
      <c r="D392" s="173">
        <f>'[5]Soy Complex'!$BZ523</f>
        <v>-841.31736982621794</v>
      </c>
      <c r="E392" s="173">
        <f t="shared" si="7"/>
        <v>856.31020847611501</v>
      </c>
    </row>
    <row r="393" spans="1:5">
      <c r="A393" s="166">
        <v>50284</v>
      </c>
      <c r="B393" s="172">
        <f>([6]Forecasts!$B214-[6]Forecasts!$I$4)</f>
        <v>99.85</v>
      </c>
      <c r="C393" s="172">
        <f>B393/'US EIA'!Q470</f>
        <v>13.213074879676739</v>
      </c>
      <c r="D393" s="173">
        <f>'[5]Soy Complex'!$BZ524</f>
        <v>-860.12706475484401</v>
      </c>
      <c r="E393" s="173">
        <f t="shared" si="7"/>
        <v>873.34013963452071</v>
      </c>
    </row>
    <row r="394" spans="1:5">
      <c r="A394" s="166">
        <v>50314</v>
      </c>
      <c r="B394" s="172">
        <f>([6]Forecasts!$B215-[6]Forecasts!$I$4)</f>
        <v>87.35</v>
      </c>
      <c r="C394" s="172">
        <f>B394/'US EIA'!Q471</f>
        <v>12.080882318665028</v>
      </c>
      <c r="D394" s="173">
        <f>'[5]Soy Complex'!$CA513</f>
        <v>-867.2571429873849</v>
      </c>
      <c r="E394" s="173">
        <f t="shared" si="7"/>
        <v>879.33802530604987</v>
      </c>
    </row>
    <row r="395" spans="1:5">
      <c r="A395" s="166">
        <v>50345</v>
      </c>
      <c r="B395" s="172">
        <f>([6]Forecasts!$B216-[6]Forecasts!$I$4)</f>
        <v>74.849999999999994</v>
      </c>
      <c r="C395" s="172">
        <f>B395/'US EIA'!Q472</f>
        <v>10.151200390301897</v>
      </c>
      <c r="D395" s="173">
        <f>'[5]Soy Complex'!$CA514</f>
        <v>-883.54954127912026</v>
      </c>
      <c r="E395" s="173">
        <f t="shared" si="7"/>
        <v>893.7007416694222</v>
      </c>
    </row>
    <row r="396" spans="1:5">
      <c r="A396" s="166">
        <v>50375</v>
      </c>
      <c r="B396" s="172">
        <f>([6]Forecasts!$B217-[6]Forecasts!$I$4)</f>
        <v>62.35</v>
      </c>
      <c r="C396" s="172">
        <f>B396/'US EIA'!Q473</f>
        <v>9.1121654704726787</v>
      </c>
      <c r="D396" s="173">
        <f>'[5]Soy Complex'!$CA515</f>
        <v>-870.9308676365556</v>
      </c>
      <c r="E396" s="173">
        <f t="shared" si="7"/>
        <v>880.04303310702824</v>
      </c>
    </row>
    <row r="397" spans="1:5">
      <c r="A397" s="166">
        <v>50406</v>
      </c>
      <c r="B397" s="172">
        <f>([6]Forecasts!$B218-[6]Forecasts!$I$4)</f>
        <v>47.35</v>
      </c>
      <c r="C397" s="172">
        <f>B397/'US EIA'!Q474</f>
        <v>5.8107847338406993</v>
      </c>
      <c r="D397" s="173">
        <f>'[5]Soy Complex'!$CA516</f>
        <v>-883.17269871408951</v>
      </c>
      <c r="E397" s="173">
        <f t="shared" si="7"/>
        <v>888.98348344793021</v>
      </c>
    </row>
    <row r="398" spans="1:5">
      <c r="A398" s="166">
        <v>50437</v>
      </c>
      <c r="B398" s="172">
        <f>([6]Forecasts!$B219-[6]Forecasts!$I$4)</f>
        <v>32.35</v>
      </c>
      <c r="C398" s="172">
        <f>B398/'US EIA'!Q475</f>
        <v>4.0846148801751863</v>
      </c>
      <c r="D398" s="173">
        <f>'[5]Soy Complex'!$CA517</f>
        <v>-897.71492665894073</v>
      </c>
      <c r="E398" s="173">
        <f t="shared" si="7"/>
        <v>901.79954153911592</v>
      </c>
    </row>
    <row r="399" spans="1:5">
      <c r="A399" s="166">
        <v>50465</v>
      </c>
      <c r="B399" s="172">
        <f>([6]Forecasts!$B220-[6]Forecasts!$I$4)</f>
        <v>17.350000000000001</v>
      </c>
      <c r="C399" s="172">
        <f>B399/'US EIA'!Q476</f>
        <v>2.2743002993972619</v>
      </c>
      <c r="D399" s="173">
        <f>'[5]Soy Complex'!$CA518</f>
        <v>-894.59247520565714</v>
      </c>
      <c r="E399" s="173">
        <f t="shared" si="7"/>
        <v>896.86677550505442</v>
      </c>
    </row>
    <row r="400" spans="1:5">
      <c r="A400" s="166">
        <v>50496</v>
      </c>
      <c r="B400" s="172">
        <f>([6]Forecasts!$B221-[6]Forecasts!$I$4)</f>
        <v>2.35</v>
      </c>
      <c r="C400" s="172">
        <f>B400/'US EIA'!Q477</f>
        <v>0.30588915728417565</v>
      </c>
      <c r="D400" s="173">
        <f>'[5]Soy Complex'!$CA519</f>
        <v>-900.90355151939843</v>
      </c>
      <c r="E400" s="173">
        <f t="shared" si="7"/>
        <v>901.20944067668256</v>
      </c>
    </row>
    <row r="401" spans="1:5">
      <c r="A401" s="166">
        <v>50526</v>
      </c>
      <c r="B401" s="172">
        <f>([6]Forecasts!$B222-[6]Forecasts!$I$4)</f>
        <v>-12.65</v>
      </c>
      <c r="C401" s="172">
        <f>B401/'US EIA'!Q478</f>
        <v>-1.668487833457813</v>
      </c>
      <c r="D401" s="173">
        <f>'[5]Soy Complex'!$CA520</f>
        <v>-910.67826527730256</v>
      </c>
      <c r="E401" s="173">
        <f t="shared" si="7"/>
        <v>909.00977744384477</v>
      </c>
    </row>
    <row r="402" spans="1:5">
      <c r="A402" s="166">
        <v>50557</v>
      </c>
      <c r="B402" s="172" t="e">
        <f>([6]Forecasts!$B223-[6]Forecasts!$I$4)</f>
        <v>#NUM!</v>
      </c>
      <c r="C402" s="172" t="e">
        <f>B402/'US EIA'!Q479</f>
        <v>#NUM!</v>
      </c>
      <c r="D402" s="173">
        <f>'[5]Soy Complex'!$CA521</f>
        <v>-920.945334873354</v>
      </c>
      <c r="E402" s="173" t="e">
        <f t="shared" si="7"/>
        <v>#NUM!</v>
      </c>
    </row>
    <row r="403" spans="1:5">
      <c r="A403" s="166">
        <v>50587</v>
      </c>
      <c r="B403" s="172" t="e">
        <f>([6]Forecasts!$B224-[6]Forecasts!$I$4)</f>
        <v>#NUM!</v>
      </c>
      <c r="C403" s="172" t="e">
        <f>B403/'US EIA'!Q480</f>
        <v>#NUM!</v>
      </c>
      <c r="D403" s="173">
        <f>'[5]Soy Complex'!$CA522</f>
        <v>-937.53563622094657</v>
      </c>
      <c r="E403" s="173" t="e">
        <f t="shared" si="7"/>
        <v>#NUM!</v>
      </c>
    </row>
    <row r="404" spans="1:5">
      <c r="A404" s="166">
        <v>50618</v>
      </c>
      <c r="B404" s="172" t="e">
        <f>([6]Forecasts!$B225-[6]Forecasts!$I$4)</f>
        <v>#NUM!</v>
      </c>
      <c r="C404" s="172" t="e">
        <f>B404/'US EIA'!Q481</f>
        <v>#NUM!</v>
      </c>
      <c r="D404" s="173">
        <f>'[5]Soy Complex'!$CA523</f>
        <v>-995.71611913787706</v>
      </c>
      <c r="E404" s="173" t="e">
        <f t="shared" si="7"/>
        <v>#NUM!</v>
      </c>
    </row>
    <row r="405" spans="1:5">
      <c r="A405" s="166">
        <v>50649</v>
      </c>
      <c r="B405" s="172" t="e">
        <f>([6]Forecasts!$B226-[6]Forecasts!$I$4)</f>
        <v>#NUM!</v>
      </c>
      <c r="C405" s="172" t="e">
        <f>B405/'US EIA'!Q482</f>
        <v>#NUM!</v>
      </c>
      <c r="D405" s="173">
        <f>'[5]Soy Complex'!$CA524</f>
        <v>-1021.3126053531785</v>
      </c>
      <c r="E405" s="173" t="e">
        <f t="shared" si="7"/>
        <v>#NUM!</v>
      </c>
    </row>
    <row r="406" spans="1:5">
      <c r="A406" s="166">
        <v>50679</v>
      </c>
      <c r="B406" s="172" t="e">
        <f>([6]Forecasts!$B227-[6]Forecasts!$I$4)</f>
        <v>#NUM!</v>
      </c>
      <c r="C406" s="172" t="e">
        <f>B406/'US EIA'!Q483</f>
        <v>#NUM!</v>
      </c>
      <c r="D406" s="173">
        <f>'[5]Soy Complex'!$CB513</f>
        <v>-1030.7151158179297</v>
      </c>
      <c r="E406" s="173" t="e">
        <f t="shared" si="7"/>
        <v>#NUM!</v>
      </c>
    </row>
    <row r="407" spans="1:5">
      <c r="A407" s="166">
        <v>50710</v>
      </c>
      <c r="B407" s="172" t="e">
        <f>([6]Forecasts!$B228-[6]Forecasts!$I$4)</f>
        <v>#NUM!</v>
      </c>
      <c r="C407" s="172" t="e">
        <f>B407/'US EIA'!Q484</f>
        <v>#NUM!</v>
      </c>
      <c r="D407" s="173">
        <f>'[5]Soy Complex'!$CB514</f>
        <v>-1052.050563207556</v>
      </c>
      <c r="E407" s="173" t="e">
        <f t="shared" ref="E407:E432" si="8">C407-D407</f>
        <v>#NUM!</v>
      </c>
    </row>
    <row r="408" spans="1:5">
      <c r="A408" s="166">
        <v>50740</v>
      </c>
      <c r="B408" s="172" t="e">
        <f>([6]Forecasts!$B229-[6]Forecasts!$I$4)</f>
        <v>#NUM!</v>
      </c>
      <c r="C408" s="172" t="e">
        <f>B408/'US EIA'!Q485</f>
        <v>#NUM!</v>
      </c>
      <c r="D408" s="173">
        <f>'[5]Soy Complex'!$CB515</f>
        <v>-1046.6199318508859</v>
      </c>
      <c r="E408" s="173" t="e">
        <f t="shared" si="8"/>
        <v>#NUM!</v>
      </c>
    </row>
    <row r="409" spans="1:5">
      <c r="A409" s="166">
        <v>50771</v>
      </c>
      <c r="B409" s="172" t="e">
        <f>([6]Forecasts!$B230-[6]Forecasts!$I$4)</f>
        <v>#NUM!</v>
      </c>
      <c r="C409" s="172" t="e">
        <f>B409/'US EIA'!Q486</f>
        <v>#NUM!</v>
      </c>
      <c r="D409" s="173">
        <f>'[5]Soy Complex'!$CB516</f>
        <v>-1058.5722247819792</v>
      </c>
      <c r="E409" s="173" t="e">
        <f t="shared" si="8"/>
        <v>#NUM!</v>
      </c>
    </row>
    <row r="410" spans="1:5">
      <c r="A410" s="166">
        <v>50802</v>
      </c>
      <c r="B410" s="172" t="e">
        <f>([6]Forecasts!$B231-[6]Forecasts!$I$4)</f>
        <v>#NUM!</v>
      </c>
      <c r="C410" s="172" t="e">
        <f>B410/'US EIA'!Q487</f>
        <v>#NUM!</v>
      </c>
      <c r="D410" s="173">
        <f>'[5]Soy Complex'!$CB517</f>
        <v>-1063.0594425330555</v>
      </c>
      <c r="E410" s="173" t="e">
        <f t="shared" si="8"/>
        <v>#NUM!</v>
      </c>
    </row>
    <row r="411" spans="1:5">
      <c r="A411" s="166">
        <v>50830</v>
      </c>
      <c r="B411" s="172" t="e">
        <f>([6]Forecasts!$B232-[6]Forecasts!$I$4)</f>
        <v>#NUM!</v>
      </c>
      <c r="C411" s="172" t="e">
        <f>B411/'US EIA'!Q488</f>
        <v>#NUM!</v>
      </c>
      <c r="D411" s="173">
        <f>'[5]Soy Complex'!$CB518</f>
        <v>-1053.6419154174812</v>
      </c>
      <c r="E411" s="173" t="e">
        <f t="shared" si="8"/>
        <v>#NUM!</v>
      </c>
    </row>
    <row r="412" spans="1:5">
      <c r="A412" s="166">
        <v>50861</v>
      </c>
      <c r="B412" s="172" t="e">
        <f>([6]Forecasts!$B233-[6]Forecasts!$I$4)</f>
        <v>#NUM!</v>
      </c>
      <c r="C412" s="172" t="e">
        <f>B412/'US EIA'!Q489</f>
        <v>#NUM!</v>
      </c>
      <c r="D412" s="173">
        <f>'[5]Soy Complex'!$CB519</f>
        <v>-1052.2643456378546</v>
      </c>
      <c r="E412" s="173" t="e">
        <f t="shared" si="8"/>
        <v>#NUM!</v>
      </c>
    </row>
    <row r="413" spans="1:5">
      <c r="A413" s="166">
        <v>50891</v>
      </c>
      <c r="B413" s="172" t="e">
        <f>([6]Forecasts!$B234-[6]Forecasts!$I$4)</f>
        <v>#NUM!</v>
      </c>
      <c r="C413" s="172" t="e">
        <f>B413/'US EIA'!Q490</f>
        <v>#NUM!</v>
      </c>
      <c r="D413" s="173">
        <f>'[5]Soy Complex'!$CB520</f>
        <v>-1053.2839708152519</v>
      </c>
      <c r="E413" s="173" t="e">
        <f t="shared" si="8"/>
        <v>#NUM!</v>
      </c>
    </row>
    <row r="414" spans="1:5">
      <c r="A414" s="166">
        <v>50922</v>
      </c>
      <c r="B414" s="172" t="e">
        <f>([6]Forecasts!$B235-[6]Forecasts!$I$4)</f>
        <v>#NUM!</v>
      </c>
      <c r="C414" s="172" t="e">
        <f>B414/'US EIA'!Q491</f>
        <v>#NUM!</v>
      </c>
      <c r="D414" s="173">
        <f>'[5]Soy Complex'!$CB521</f>
        <v>-1064.9335699457404</v>
      </c>
      <c r="E414" s="173" t="e">
        <f t="shared" si="8"/>
        <v>#NUM!</v>
      </c>
    </row>
    <row r="415" spans="1:5">
      <c r="A415" s="166">
        <v>50952</v>
      </c>
      <c r="B415" s="172" t="e">
        <f>([6]Forecasts!$B236-[6]Forecasts!$I$4)</f>
        <v>#NUM!</v>
      </c>
      <c r="C415" s="172" t="e">
        <f>B415/'US EIA'!Q492</f>
        <v>#NUM!</v>
      </c>
      <c r="D415" s="173">
        <f>'[5]Soy Complex'!$CB522</f>
        <v>-1082.6962903695035</v>
      </c>
      <c r="E415" s="173" t="e">
        <f t="shared" si="8"/>
        <v>#NUM!</v>
      </c>
    </row>
    <row r="416" spans="1:5">
      <c r="A416" s="166">
        <v>50983</v>
      </c>
      <c r="B416" s="172" t="e">
        <f>([6]Forecasts!$B237-[6]Forecasts!$I$4)</f>
        <v>#NUM!</v>
      </c>
      <c r="C416" s="172" t="e">
        <f>B416/'US EIA'!Q493</f>
        <v>#NUM!</v>
      </c>
      <c r="D416" s="173">
        <f>'[5]Soy Complex'!$CB523</f>
        <v>-1139.2328149239202</v>
      </c>
      <c r="E416" s="173" t="e">
        <f t="shared" si="8"/>
        <v>#NUM!</v>
      </c>
    </row>
    <row r="417" spans="1:5">
      <c r="A417" s="166">
        <v>51014</v>
      </c>
      <c r="B417" s="172" t="e">
        <f>([6]Forecasts!$B238-[6]Forecasts!$I$4)</f>
        <v>#NUM!</v>
      </c>
      <c r="C417" s="172" t="e">
        <f>B417/'US EIA'!Q494</f>
        <v>#NUM!</v>
      </c>
      <c r="D417" s="173">
        <f>'[5]Soy Complex'!$CB524</f>
        <v>-1166.9764120158391</v>
      </c>
      <c r="E417" s="173" t="e">
        <f t="shared" si="8"/>
        <v>#NUM!</v>
      </c>
    </row>
    <row r="418" spans="1:5">
      <c r="A418" s="166">
        <v>51044</v>
      </c>
      <c r="B418" s="172" t="e">
        <f>([6]Forecasts!$B239-[6]Forecasts!$I$4)</f>
        <v>#NUM!</v>
      </c>
      <c r="C418" s="172" t="e">
        <f>B418/'US EIA'!Q495</f>
        <v>#NUM!</v>
      </c>
      <c r="D418" s="173">
        <f>'[5]Soy Complex'!$CC513</f>
        <v>-1174.4678878541322</v>
      </c>
      <c r="E418" s="173" t="e">
        <f t="shared" si="8"/>
        <v>#NUM!</v>
      </c>
    </row>
    <row r="419" spans="1:5">
      <c r="A419" s="166">
        <v>51075</v>
      </c>
      <c r="B419" s="172" t="e">
        <f>([6]Forecasts!$B240-[6]Forecasts!$I$4)</f>
        <v>#NUM!</v>
      </c>
      <c r="C419" s="172" t="e">
        <f>B419/'US EIA'!Q496</f>
        <v>#NUM!</v>
      </c>
      <c r="D419" s="173">
        <f>'[5]Soy Complex'!$CC514</f>
        <v>-1193.0006600155307</v>
      </c>
      <c r="E419" s="173" t="e">
        <f t="shared" si="8"/>
        <v>#NUM!</v>
      </c>
    </row>
    <row r="420" spans="1:5">
      <c r="A420" s="166">
        <v>51105</v>
      </c>
      <c r="B420" s="172" t="e">
        <f>([6]Forecasts!$B241-[6]Forecasts!$I$4)</f>
        <v>#NUM!</v>
      </c>
      <c r="C420" s="172" t="e">
        <f>B420/'US EIA'!Q497</f>
        <v>#NUM!</v>
      </c>
      <c r="D420" s="173">
        <f>'[5]Soy Complex'!$CC515</f>
        <v>-1185.0811619952201</v>
      </c>
      <c r="E420" s="173" t="e">
        <f t="shared" si="8"/>
        <v>#NUM!</v>
      </c>
    </row>
    <row r="421" spans="1:5">
      <c r="A421" s="166">
        <v>51136</v>
      </c>
      <c r="B421" s="172" t="e">
        <f>([6]Forecasts!$B242-[6]Forecasts!$I$4)</f>
        <v>#NUM!</v>
      </c>
      <c r="C421" s="172" t="e">
        <f>B421/'US EIA'!Q498</f>
        <v>#NUM!</v>
      </c>
      <c r="D421" s="173">
        <f>'[5]Soy Complex'!$CC516</f>
        <v>-1191.0306953291711</v>
      </c>
      <c r="E421" s="173" t="e">
        <f t="shared" si="8"/>
        <v>#NUM!</v>
      </c>
    </row>
    <row r="422" spans="1:5">
      <c r="A422" s="166">
        <v>51167</v>
      </c>
      <c r="B422" s="172" t="e">
        <f>([6]Forecasts!$B243-[6]Forecasts!$I$4)</f>
        <v>#NUM!</v>
      </c>
      <c r="C422" s="172" t="e">
        <f>B422/'US EIA'!Q499</f>
        <v>#NUM!</v>
      </c>
      <c r="D422" s="173">
        <f>'[5]Soy Complex'!$CC517</f>
        <v>-1197.67640355191</v>
      </c>
      <c r="E422" s="173" t="e">
        <f t="shared" si="8"/>
        <v>#NUM!</v>
      </c>
    </row>
    <row r="423" spans="1:5">
      <c r="A423" s="166">
        <v>51196</v>
      </c>
      <c r="B423" s="172" t="e">
        <f>([6]Forecasts!$B244-[6]Forecasts!$I$4)</f>
        <v>#NUM!</v>
      </c>
      <c r="C423" s="172" t="e">
        <f>B423/'US EIA'!Q500</f>
        <v>#NUM!</v>
      </c>
      <c r="D423" s="173">
        <f>'[5]Soy Complex'!$CC518</f>
        <v>-1187.5215985315301</v>
      </c>
      <c r="E423" s="173" t="e">
        <f t="shared" si="8"/>
        <v>#NUM!</v>
      </c>
    </row>
    <row r="424" spans="1:5">
      <c r="A424" s="166">
        <v>51227</v>
      </c>
      <c r="B424" s="172" t="e">
        <f>([6]Forecasts!$B245-[6]Forecasts!$I$4)</f>
        <v>#NUM!</v>
      </c>
      <c r="C424" s="172" t="e">
        <f>B424/'US EIA'!Q501</f>
        <v>#NUM!</v>
      </c>
      <c r="D424" s="173">
        <f>'[5]Soy Complex'!$CC519</f>
        <v>-1185.9617639712112</v>
      </c>
      <c r="E424" s="173" t="e">
        <f t="shared" si="8"/>
        <v>#NUM!</v>
      </c>
    </row>
    <row r="425" spans="1:5">
      <c r="A425" s="166">
        <v>51257</v>
      </c>
      <c r="B425" s="172" t="e">
        <f>([6]Forecasts!$B246-[6]Forecasts!$I$4)</f>
        <v>#NUM!</v>
      </c>
      <c r="C425" s="172" t="e">
        <f>B425/'US EIA'!Q502</f>
        <v>#NUM!</v>
      </c>
      <c r="D425" s="173">
        <f>'[5]Soy Complex'!$CC520</f>
        <v>-1187.4307097929986</v>
      </c>
      <c r="E425" s="173" t="e">
        <f t="shared" si="8"/>
        <v>#NUM!</v>
      </c>
    </row>
    <row r="426" spans="1:5">
      <c r="A426" s="166">
        <v>51288</v>
      </c>
      <c r="B426" s="172" t="e">
        <f>([6]Forecasts!$B247-[6]Forecasts!$I$4)</f>
        <v>#NUM!</v>
      </c>
      <c r="C426" s="172" t="e">
        <f>B426/'US EIA'!Q503</f>
        <v>#NUM!</v>
      </c>
      <c r="D426" s="173">
        <f>'[5]Soy Complex'!$CC521</f>
        <v>-1192.2497831996648</v>
      </c>
      <c r="E426" s="173" t="e">
        <f t="shared" si="8"/>
        <v>#NUM!</v>
      </c>
    </row>
    <row r="427" spans="1:5">
      <c r="A427" s="166">
        <v>51318</v>
      </c>
      <c r="B427" s="172" t="e">
        <f>([6]Forecasts!$B248-[6]Forecasts!$I$4)</f>
        <v>#NUM!</v>
      </c>
      <c r="C427" s="172" t="e">
        <f>B427/'US EIA'!Q504</f>
        <v>#NUM!</v>
      </c>
      <c r="D427" s="173">
        <f>'[5]Soy Complex'!$CC522</f>
        <v>-1202.4528741931797</v>
      </c>
      <c r="E427" s="173" t="e">
        <f t="shared" si="8"/>
        <v>#NUM!</v>
      </c>
    </row>
    <row r="428" spans="1:5">
      <c r="A428" s="166">
        <v>51349</v>
      </c>
      <c r="B428" s="172" t="e">
        <f>([6]Forecasts!$B249-[6]Forecasts!$I$4)</f>
        <v>#NUM!</v>
      </c>
      <c r="C428" s="172" t="e">
        <f>B428/'US EIA'!Q505</f>
        <v>#NUM!</v>
      </c>
      <c r="D428" s="173">
        <f>'[5]Soy Complex'!$CC523</f>
        <v>-1252.7096676017093</v>
      </c>
      <c r="E428" s="173" t="e">
        <f t="shared" si="8"/>
        <v>#NUM!</v>
      </c>
    </row>
    <row r="429" spans="1:5">
      <c r="A429" s="166">
        <v>51380</v>
      </c>
      <c r="B429" s="172" t="e">
        <f>([6]Forecasts!$B250-[6]Forecasts!$I$4)</f>
        <v>#NUM!</v>
      </c>
      <c r="C429" s="172" t="e">
        <f>B429/'US EIA'!Q506</f>
        <v>#NUM!</v>
      </c>
      <c r="D429" s="173">
        <f>'[5]Soy Complex'!$CC524</f>
        <v>-1275.1643560256398</v>
      </c>
      <c r="E429" s="173" t="e">
        <f t="shared" si="8"/>
        <v>#NUM!</v>
      </c>
    </row>
    <row r="430" spans="1:5">
      <c r="A430" s="166">
        <v>51410</v>
      </c>
      <c r="B430" s="172" t="e">
        <f>([6]Forecasts!$B251-[6]Forecasts!$I$4)</f>
        <v>#NUM!</v>
      </c>
      <c r="C430" s="172" t="e">
        <f>B430/'US EIA'!Q507</f>
        <v>#NUM!</v>
      </c>
      <c r="D430" s="173">
        <f>'[5]Soy Complex'!$CD513</f>
        <v>-1277.6964590638638</v>
      </c>
      <c r="E430" s="173" t="e">
        <f t="shared" si="8"/>
        <v>#NUM!</v>
      </c>
    </row>
    <row r="431" spans="1:5">
      <c r="A431" s="166">
        <v>51441</v>
      </c>
      <c r="B431" s="172" t="e">
        <f>([6]Forecasts!$B252-[6]Forecasts!$I$4)</f>
        <v>#NUM!</v>
      </c>
      <c r="C431" s="172" t="e">
        <f>B431/'US EIA'!Q508</f>
        <v>#NUM!</v>
      </c>
      <c r="D431" s="173">
        <f>'[5]Soy Complex'!$CD514</f>
        <v>-1290.5063443609363</v>
      </c>
      <c r="E431" s="173" t="e">
        <f t="shared" si="8"/>
        <v>#NUM!</v>
      </c>
    </row>
    <row r="432" spans="1:5">
      <c r="A432" s="166">
        <v>51471</v>
      </c>
      <c r="B432" s="172" t="e">
        <f>([6]Forecasts!$B253-[6]Forecasts!$I$4)</f>
        <v>#NUM!</v>
      </c>
      <c r="C432" s="172" t="e">
        <f>B432/'US EIA'!Q509</f>
        <v>#NUM!</v>
      </c>
      <c r="D432" s="173">
        <f>'[5]Soy Complex'!$CD515</f>
        <v>-1279.6943324833412</v>
      </c>
      <c r="E432" s="173" t="e">
        <f t="shared" si="8"/>
        <v>#NUM!</v>
      </c>
    </row>
    <row r="433" spans="1:5">
      <c r="A433" s="166"/>
      <c r="B433" s="172"/>
      <c r="C433" s="172"/>
      <c r="D433" s="173"/>
      <c r="E433" s="173"/>
    </row>
    <row r="434" spans="1:5">
      <c r="A434" s="166"/>
      <c r="B434" s="172"/>
      <c r="C434" s="172"/>
      <c r="D434" s="173"/>
      <c r="E434" s="173"/>
    </row>
    <row r="435" spans="1:5">
      <c r="A435" s="166"/>
      <c r="B435" s="172"/>
      <c r="C435" s="172"/>
      <c r="D435" s="173"/>
      <c r="E435" s="173"/>
    </row>
    <row r="436" spans="1:5">
      <c r="A436" s="166"/>
      <c r="B436" s="172"/>
      <c r="C436" s="172"/>
      <c r="D436" s="173"/>
      <c r="E436" s="173"/>
    </row>
    <row r="437" spans="1:5">
      <c r="A437" s="166"/>
      <c r="B437" s="172"/>
      <c r="C437" s="172"/>
      <c r="D437" s="173"/>
      <c r="E437" s="173"/>
    </row>
    <row r="438" spans="1:5">
      <c r="A438" s="166"/>
      <c r="B438" s="172"/>
      <c r="C438" s="172"/>
      <c r="D438" s="173"/>
      <c r="E438" s="173"/>
    </row>
    <row r="439" spans="1:5">
      <c r="A439" s="166"/>
      <c r="B439" s="172"/>
      <c r="C439" s="172"/>
      <c r="D439" s="173"/>
      <c r="E439" s="173"/>
    </row>
    <row r="440" spans="1:5">
      <c r="A440" s="166"/>
      <c r="B440" s="172"/>
      <c r="C440" s="172"/>
      <c r="D440" s="173"/>
      <c r="E440" s="173"/>
    </row>
    <row r="441" spans="1:5">
      <c r="A441" s="166"/>
      <c r="B441" s="172"/>
      <c r="C441" s="172"/>
      <c r="D441" s="173"/>
      <c r="E441" s="173"/>
    </row>
    <row r="442" spans="1:5">
      <c r="A442" s="166"/>
      <c r="B442" s="172"/>
      <c r="C442" s="172"/>
      <c r="D442" s="173"/>
      <c r="E442" s="173"/>
    </row>
    <row r="443" spans="1:5">
      <c r="A443" s="166"/>
      <c r="B443" s="172"/>
      <c r="C443" s="172"/>
      <c r="D443" s="173"/>
      <c r="E443" s="173"/>
    </row>
    <row r="444" spans="1:5">
      <c r="A444" s="166"/>
      <c r="B444" s="172"/>
      <c r="C444" s="172"/>
      <c r="D444" s="173"/>
      <c r="E444" s="173"/>
    </row>
    <row r="445" spans="1:5">
      <c r="A445" s="166"/>
      <c r="B445" s="172"/>
      <c r="C445" s="172"/>
      <c r="D445" s="173"/>
      <c r="E445" s="173"/>
    </row>
    <row r="446" spans="1:5">
      <c r="A446" s="166"/>
      <c r="B446" s="172"/>
      <c r="C446" s="172"/>
      <c r="D446" s="173"/>
      <c r="E446" s="173"/>
    </row>
    <row r="447" spans="1:5">
      <c r="A447" s="166"/>
      <c r="B447" s="172"/>
      <c r="C447" s="172"/>
      <c r="D447" s="173"/>
      <c r="E447" s="173"/>
    </row>
    <row r="448" spans="1:5">
      <c r="A448" s="166"/>
      <c r="B448" s="172"/>
      <c r="C448" s="172"/>
      <c r="D448" s="173"/>
      <c r="E448" s="173"/>
    </row>
    <row r="449" spans="1:5">
      <c r="A449" s="166"/>
      <c r="B449" s="172"/>
      <c r="C449" s="172"/>
      <c r="D449" s="173"/>
      <c r="E449" s="173"/>
    </row>
    <row r="450" spans="1:5">
      <c r="A450" s="166"/>
      <c r="B450" s="172"/>
      <c r="C450" s="172"/>
      <c r="D450" s="173"/>
      <c r="E450" s="173"/>
    </row>
    <row r="451" spans="1:5">
      <c r="A451" s="166"/>
      <c r="B451" s="172"/>
      <c r="C451" s="172"/>
      <c r="D451" s="173"/>
      <c r="E451" s="173"/>
    </row>
    <row r="452" spans="1:5">
      <c r="A452" s="166"/>
      <c r="B452" s="172"/>
      <c r="C452" s="172"/>
      <c r="D452" s="173"/>
      <c r="E452" s="173"/>
    </row>
    <row r="453" spans="1:5">
      <c r="A453" s="166"/>
      <c r="B453" s="172"/>
      <c r="C453" s="172"/>
      <c r="D453" s="173"/>
      <c r="E453" s="173"/>
    </row>
    <row r="454" spans="1:5">
      <c r="A454" s="166"/>
      <c r="B454" s="172"/>
      <c r="C454" s="172"/>
      <c r="D454" s="173"/>
      <c r="E454" s="173"/>
    </row>
    <row r="455" spans="1:5">
      <c r="A455" s="166"/>
      <c r="B455" s="172"/>
      <c r="C455" s="172"/>
      <c r="D455" s="173"/>
      <c r="E455" s="173"/>
    </row>
    <row r="456" spans="1:5">
      <c r="A456" s="166"/>
      <c r="B456" s="172"/>
      <c r="C456" s="172"/>
      <c r="D456" s="173"/>
      <c r="E456" s="173"/>
    </row>
    <row r="457" spans="1:5">
      <c r="A457" s="166"/>
      <c r="B457" s="172"/>
      <c r="C457" s="172"/>
      <c r="D457" s="173"/>
      <c r="E457" s="173"/>
    </row>
    <row r="458" spans="1:5">
      <c r="A458" s="166"/>
      <c r="B458" s="172"/>
      <c r="C458" s="172"/>
      <c r="D458" s="173"/>
      <c r="E458" s="173"/>
    </row>
    <row r="459" spans="1:5">
      <c r="A459" s="166"/>
      <c r="B459" s="172"/>
      <c r="C459" s="172"/>
      <c r="D459" s="173"/>
      <c r="E459" s="173"/>
    </row>
    <row r="460" spans="1:5">
      <c r="A460" s="166"/>
      <c r="B460" s="172"/>
      <c r="C460" s="172"/>
      <c r="D460" s="173"/>
      <c r="E460" s="173"/>
    </row>
    <row r="461" spans="1:5">
      <c r="A461" s="166"/>
      <c r="B461" s="172"/>
      <c r="C461" s="172"/>
      <c r="D461" s="173"/>
      <c r="E461" s="173"/>
    </row>
    <row r="462" spans="1:5">
      <c r="A462" s="166"/>
      <c r="B462" s="172"/>
      <c r="C462" s="172"/>
      <c r="D462" s="173"/>
      <c r="E462" s="173"/>
    </row>
    <row r="463" spans="1:5">
      <c r="A463" s="166"/>
      <c r="B463" s="172"/>
      <c r="C463" s="172"/>
      <c r="D463" s="173"/>
      <c r="E463" s="173"/>
    </row>
    <row r="464" spans="1:5">
      <c r="A464" s="166"/>
      <c r="B464" s="172"/>
      <c r="C464" s="172"/>
      <c r="D464" s="173"/>
      <c r="E464" s="173"/>
    </row>
    <row r="465" spans="1:5">
      <c r="A465" s="166"/>
      <c r="B465" s="172"/>
      <c r="C465" s="172"/>
      <c r="D465" s="173"/>
      <c r="E465" s="173"/>
    </row>
    <row r="466" spans="1:5">
      <c r="A466" s="166"/>
      <c r="B466" s="172"/>
      <c r="C466" s="172"/>
      <c r="D466" s="173"/>
      <c r="E466" s="173"/>
    </row>
    <row r="467" spans="1:5">
      <c r="A467" s="166"/>
      <c r="B467" s="172"/>
      <c r="C467" s="172"/>
      <c r="D467" s="173"/>
      <c r="E467" s="173"/>
    </row>
    <row r="468" spans="1:5">
      <c r="A468" s="166"/>
      <c r="B468" s="172"/>
      <c r="C468" s="172"/>
      <c r="D468" s="173"/>
      <c r="E468" s="173"/>
    </row>
    <row r="469" spans="1:5">
      <c r="A469" s="166"/>
      <c r="B469" s="172"/>
      <c r="C469" s="172"/>
      <c r="D469" s="173"/>
      <c r="E469" s="173"/>
    </row>
    <row r="470" spans="1:5">
      <c r="A470" s="166"/>
      <c r="B470" s="172"/>
      <c r="C470" s="172"/>
      <c r="D470" s="173"/>
      <c r="E470" s="173"/>
    </row>
    <row r="471" spans="1:5">
      <c r="A471" s="166"/>
      <c r="B471" s="172"/>
      <c r="C471" s="172"/>
      <c r="D471" s="173"/>
      <c r="E471" s="173"/>
    </row>
    <row r="472" spans="1:5">
      <c r="A472" s="166"/>
      <c r="B472" s="172"/>
      <c r="C472" s="172"/>
      <c r="D472" s="173"/>
      <c r="E472" s="173"/>
    </row>
    <row r="473" spans="1:5">
      <c r="A473" s="166"/>
      <c r="B473" s="172"/>
      <c r="C473" s="172"/>
      <c r="D473" s="173"/>
      <c r="E473" s="173"/>
    </row>
    <row r="474" spans="1:5">
      <c r="A474" s="166"/>
      <c r="B474" s="172"/>
      <c r="C474" s="172"/>
      <c r="D474" s="173"/>
      <c r="E474" s="173"/>
    </row>
    <row r="475" spans="1:5">
      <c r="A475" s="166"/>
      <c r="B475" s="172"/>
      <c r="C475" s="172"/>
      <c r="D475" s="173"/>
      <c r="E475" s="173"/>
    </row>
    <row r="476" spans="1:5">
      <c r="A476" s="166"/>
      <c r="B476" s="172"/>
      <c r="C476" s="172"/>
      <c r="D476" s="173"/>
      <c r="E476" s="173"/>
    </row>
    <row r="477" spans="1:5">
      <c r="A477" s="166"/>
      <c r="B477" s="172"/>
      <c r="C477" s="172"/>
      <c r="D477" s="173"/>
      <c r="E477" s="173"/>
    </row>
    <row r="478" spans="1:5">
      <c r="A478" s="166"/>
      <c r="B478" s="172"/>
      <c r="C478" s="172"/>
      <c r="D478" s="173"/>
      <c r="E478" s="173"/>
    </row>
    <row r="479" spans="1:5">
      <c r="A479" s="166"/>
      <c r="B479" s="172"/>
      <c r="C479" s="172"/>
      <c r="D479" s="173"/>
      <c r="E479" s="173"/>
    </row>
    <row r="480" spans="1:5">
      <c r="A480" s="166"/>
      <c r="B480" s="172"/>
      <c r="C480" s="172"/>
      <c r="D480" s="173"/>
      <c r="E480" s="173"/>
    </row>
    <row r="481" spans="1:5">
      <c r="A481" s="166"/>
      <c r="B481" s="172"/>
      <c r="C481" s="172"/>
      <c r="D481" s="173"/>
      <c r="E481" s="173"/>
    </row>
    <row r="482" spans="1:5">
      <c r="A482" s="166"/>
      <c r="B482" s="172"/>
      <c r="C482" s="172"/>
      <c r="D482" s="173"/>
      <c r="E482" s="173"/>
    </row>
    <row r="483" spans="1:5">
      <c r="A483" s="166"/>
      <c r="B483" s="172"/>
      <c r="C483" s="172"/>
      <c r="D483" s="173"/>
      <c r="E483" s="173"/>
    </row>
    <row r="484" spans="1:5">
      <c r="A484" s="166"/>
      <c r="B484" s="172"/>
      <c r="C484" s="172"/>
      <c r="D484" s="173"/>
      <c r="E484" s="173"/>
    </row>
    <row r="485" spans="1:5">
      <c r="A485" s="166"/>
      <c r="B485" s="172"/>
      <c r="C485" s="172"/>
      <c r="D485" s="173"/>
      <c r="E485" s="173"/>
    </row>
    <row r="486" spans="1:5">
      <c r="A486" s="166"/>
      <c r="B486" s="172"/>
      <c r="C486" s="172"/>
      <c r="D486" s="173"/>
      <c r="E486" s="173"/>
    </row>
    <row r="487" spans="1:5">
      <c r="A487" s="166"/>
      <c r="B487" s="172"/>
      <c r="C487" s="172"/>
      <c r="D487" s="173"/>
      <c r="E487" s="173"/>
    </row>
    <row r="488" spans="1:5">
      <c r="A488" s="166"/>
      <c r="B488" s="172"/>
      <c r="C488" s="172"/>
      <c r="D488" s="173"/>
      <c r="E488" s="173"/>
    </row>
    <row r="489" spans="1:5">
      <c r="A489" s="166"/>
      <c r="B489" s="172"/>
      <c r="C489" s="172"/>
      <c r="D489" s="173"/>
      <c r="E489" s="173"/>
    </row>
    <row r="490" spans="1:5">
      <c r="A490" s="166"/>
      <c r="B490" s="172"/>
      <c r="C490" s="172"/>
      <c r="D490" s="173"/>
      <c r="E490" s="173"/>
    </row>
    <row r="491" spans="1:5">
      <c r="A491" s="166"/>
      <c r="B491" s="172"/>
      <c r="C491" s="172"/>
      <c r="D491" s="173"/>
      <c r="E491" s="173"/>
    </row>
    <row r="492" spans="1:5">
      <c r="A492" s="166"/>
      <c r="B492" s="172"/>
      <c r="C492" s="172"/>
      <c r="D492" s="173"/>
      <c r="E492" s="173"/>
    </row>
    <row r="493" spans="1:5">
      <c r="A493" s="166"/>
      <c r="B493" s="172"/>
      <c r="C493" s="172"/>
      <c r="D493" s="173"/>
      <c r="E493" s="173"/>
    </row>
    <row r="494" spans="1:5">
      <c r="A494" s="166"/>
      <c r="B494" s="172"/>
      <c r="C494" s="172"/>
      <c r="D494" s="173"/>
      <c r="E494" s="173"/>
    </row>
    <row r="495" spans="1:5">
      <c r="A495" s="166"/>
      <c r="B495" s="172"/>
      <c r="C495" s="172"/>
      <c r="D495" s="173"/>
      <c r="E495" s="17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9AED8-9510-4ECD-BEC5-0C10725AEE31}">
  <dimension ref="A1:BI145"/>
  <sheetViews>
    <sheetView zoomScaleNormal="100" workbookViewId="0">
      <pane xSplit="1" ySplit="1" topLeftCell="B38" activePane="bottomRight" state="frozen"/>
      <selection activeCell="B187" sqref="B187"/>
      <selection pane="topRight" activeCell="B187" sqref="B187"/>
      <selection pane="bottomLeft" activeCell="B187" sqref="B187"/>
      <selection pane="bottomRight" activeCell="H50" sqref="H50"/>
    </sheetView>
  </sheetViews>
  <sheetFormatPr defaultRowHeight="15"/>
  <cols>
    <col min="2" max="33" width="11.42578125" customWidth="1"/>
    <col min="38" max="41" width="11.42578125" customWidth="1"/>
    <col min="46" max="49" width="11.42578125" customWidth="1"/>
    <col min="60" max="60" width="13.5703125" bestFit="1" customWidth="1"/>
  </cols>
  <sheetData>
    <row r="1" spans="1:56" ht="89.25">
      <c r="A1" s="174" t="s">
        <v>119</v>
      </c>
      <c r="B1" s="175" t="s">
        <v>120</v>
      </c>
      <c r="C1" s="176" t="s">
        <v>121</v>
      </c>
      <c r="D1" s="176" t="s">
        <v>122</v>
      </c>
      <c r="E1" s="176" t="s">
        <v>123</v>
      </c>
      <c r="F1" s="176" t="s">
        <v>124</v>
      </c>
      <c r="G1" s="176" t="s">
        <v>125</v>
      </c>
      <c r="H1" s="177" t="s">
        <v>126</v>
      </c>
      <c r="I1" s="178" t="s">
        <v>127</v>
      </c>
      <c r="J1" s="178" t="s">
        <v>128</v>
      </c>
      <c r="K1" s="178" t="s">
        <v>129</v>
      </c>
      <c r="L1" s="178" t="s">
        <v>130</v>
      </c>
      <c r="M1" s="178" t="s">
        <v>131</v>
      </c>
      <c r="N1" s="178" t="s">
        <v>132</v>
      </c>
      <c r="O1" s="179" t="s">
        <v>133</v>
      </c>
      <c r="P1" s="175" t="s">
        <v>134</v>
      </c>
      <c r="Q1" s="176" t="s">
        <v>135</v>
      </c>
      <c r="R1" s="176" t="s">
        <v>136</v>
      </c>
      <c r="S1" s="176" t="s">
        <v>137</v>
      </c>
      <c r="T1" s="176" t="s">
        <v>138</v>
      </c>
      <c r="U1" s="176" t="s">
        <v>139</v>
      </c>
      <c r="V1" s="177" t="s">
        <v>140</v>
      </c>
      <c r="W1" s="178" t="s">
        <v>141</v>
      </c>
      <c r="X1" s="178" t="s">
        <v>142</v>
      </c>
      <c r="Y1" s="178" t="s">
        <v>143</v>
      </c>
      <c r="Z1" s="178" t="s">
        <v>129</v>
      </c>
      <c r="AA1" s="178" t="s">
        <v>144</v>
      </c>
      <c r="AB1" s="178" t="s">
        <v>145</v>
      </c>
      <c r="AC1" s="179" t="s">
        <v>146</v>
      </c>
      <c r="AD1" s="176" t="s">
        <v>147</v>
      </c>
      <c r="AE1" s="176" t="s">
        <v>148</v>
      </c>
      <c r="AF1" s="176" t="s">
        <v>149</v>
      </c>
      <c r="AG1" s="176" t="s">
        <v>150</v>
      </c>
      <c r="AH1" s="176" t="s">
        <v>151</v>
      </c>
      <c r="AI1" s="176" t="s">
        <v>152</v>
      </c>
      <c r="AJ1" s="176" t="s">
        <v>153</v>
      </c>
      <c r="AK1" s="176" t="s">
        <v>154</v>
      </c>
      <c r="AL1" s="178" t="s">
        <v>155</v>
      </c>
      <c r="AM1" s="178" t="s">
        <v>156</v>
      </c>
      <c r="AN1" s="178" t="s">
        <v>157</v>
      </c>
      <c r="AO1" s="178" t="s">
        <v>158</v>
      </c>
      <c r="AP1" s="178" t="s">
        <v>159</v>
      </c>
      <c r="AQ1" s="178" t="s">
        <v>160</v>
      </c>
      <c r="AR1" s="180" t="s">
        <v>161</v>
      </c>
      <c r="AS1" s="180" t="s">
        <v>162</v>
      </c>
      <c r="AT1" s="181" t="s">
        <v>163</v>
      </c>
      <c r="AU1" s="181" t="s">
        <v>164</v>
      </c>
      <c r="AV1" s="181" t="s">
        <v>165</v>
      </c>
      <c r="AW1" s="181" t="s">
        <v>166</v>
      </c>
      <c r="AX1" s="181" t="s">
        <v>167</v>
      </c>
      <c r="AY1" s="181" t="s">
        <v>168</v>
      </c>
      <c r="AZ1" s="181" t="s">
        <v>169</v>
      </c>
      <c r="BA1" s="181" t="s">
        <v>170</v>
      </c>
      <c r="BB1" s="181" t="s">
        <v>171</v>
      </c>
      <c r="BC1" s="181" t="s">
        <v>172</v>
      </c>
      <c r="BD1" s="181" t="s">
        <v>173</v>
      </c>
    </row>
    <row r="2" spans="1:56">
      <c r="A2" s="182">
        <v>40544</v>
      </c>
      <c r="B2" s="183">
        <v>14611</v>
      </c>
      <c r="C2" s="184">
        <v>10940</v>
      </c>
      <c r="D2" s="184">
        <v>25023</v>
      </c>
      <c r="E2" s="184">
        <v>870698</v>
      </c>
      <c r="F2" s="184">
        <v>1033077</v>
      </c>
      <c r="G2" s="184">
        <v>0</v>
      </c>
      <c r="H2" s="185">
        <v>1954349</v>
      </c>
      <c r="I2" s="184">
        <v>0</v>
      </c>
      <c r="J2" s="184">
        <v>325266</v>
      </c>
      <c r="K2" s="184"/>
      <c r="L2" s="184">
        <v>0</v>
      </c>
      <c r="M2" s="184">
        <v>0</v>
      </c>
      <c r="N2" s="184">
        <v>0</v>
      </c>
      <c r="O2" s="185">
        <v>325266</v>
      </c>
      <c r="P2" s="183">
        <f t="shared" ref="P2:P37" si="0">B2*7.7347</f>
        <v>113011.70170000001</v>
      </c>
      <c r="Q2" s="184">
        <f t="shared" ref="Q2:Q37" si="1">C2*7.4</f>
        <v>80956</v>
      </c>
      <c r="R2" s="184">
        <f t="shared" ref="R2:R37" si="2">D2*8.2</f>
        <v>205188.59999999998</v>
      </c>
      <c r="S2" s="184">
        <f t="shared" ref="S2:S37" si="3">E2*7.4</f>
        <v>6443165.2000000002</v>
      </c>
      <c r="T2" s="184">
        <f t="shared" ref="T2:T37" si="4">G2*7.75</f>
        <v>0</v>
      </c>
      <c r="U2" s="184">
        <f t="shared" ref="U2:U37" si="5">F2*8.01</f>
        <v>8274946.7699999996</v>
      </c>
      <c r="V2" s="185">
        <f t="shared" ref="V2:V37" si="6">SUM(P2:U2)</f>
        <v>15117268.271699999</v>
      </c>
      <c r="W2" s="184">
        <f t="shared" ref="W2:W37" si="7">N2*9.375</f>
        <v>0</v>
      </c>
      <c r="X2" s="184">
        <f t="shared" ref="X2:X37" si="8">L2*9.375</f>
        <v>0</v>
      </c>
      <c r="Y2" s="184">
        <f t="shared" ref="Y2:Y37" si="9">I2*8.5</f>
        <v>0</v>
      </c>
      <c r="Z2" s="184"/>
      <c r="AA2" s="184">
        <f t="shared" ref="AA2:AA37" si="10">J2*9.375</f>
        <v>3049368.75</v>
      </c>
      <c r="AB2" s="184">
        <f t="shared" ref="AB2:AB37" si="11">M2*9.375</f>
        <v>0</v>
      </c>
      <c r="AC2" s="185">
        <f t="shared" ref="AC2:AC37" si="12">SUM(W2:AB2)</f>
        <v>3049368.75</v>
      </c>
      <c r="AD2" s="184">
        <f t="shared" ref="AD2:AD45" si="13">C2+E2</f>
        <v>881638</v>
      </c>
      <c r="AE2" s="184">
        <f t="shared" ref="AE2:AE45" si="14">F2+G2+D2</f>
        <v>1058100</v>
      </c>
      <c r="AF2" s="184">
        <f t="shared" ref="AF2:AF45" si="15">Q2+S2</f>
        <v>6524121.2000000002</v>
      </c>
      <c r="AG2" s="184">
        <f t="shared" ref="AG2:AG45" si="16">T2+U2+R2</f>
        <v>8480135.3699999992</v>
      </c>
      <c r="AH2" s="186">
        <f t="shared" ref="AH2:AH57" si="17">AF2/(AF2+AG2)</f>
        <v>0.43481802444277984</v>
      </c>
      <c r="AI2" s="186">
        <f t="shared" ref="AI2:AI57" si="18">AG2/(AF2+AG2)</f>
        <v>0.56518197555722005</v>
      </c>
      <c r="AJ2" s="186">
        <f>AD2/(AD2+AE2)</f>
        <v>0.45451396013276019</v>
      </c>
      <c r="AK2" s="186">
        <f>AE2/(AE2+AD2)</f>
        <v>0.54548603986723976</v>
      </c>
      <c r="AL2" s="184">
        <f t="shared" ref="AL2:AL42" si="19">I2</f>
        <v>0</v>
      </c>
      <c r="AM2" s="184">
        <f t="shared" ref="AM2:AM42" si="20">L2+J2+M2+N2</f>
        <v>325266</v>
      </c>
      <c r="AN2" s="184">
        <f t="shared" ref="AN2:AN42" si="21">Y2</f>
        <v>0</v>
      </c>
      <c r="AO2" s="184">
        <f t="shared" ref="AO2:AO45" si="22">X2+AA2+AB2+W2</f>
        <v>3049368.75</v>
      </c>
      <c r="AP2" s="186">
        <f t="shared" ref="AP2:AP57" si="23">AN2/(AN2+AO2)</f>
        <v>0</v>
      </c>
      <c r="AQ2" s="186">
        <f t="shared" ref="AQ2:AQ57" si="24">AO2/(AO2+AN2)</f>
        <v>1</v>
      </c>
      <c r="AR2" s="186">
        <f>AL2/(AL2+AM2)</f>
        <v>0</v>
      </c>
      <c r="AS2" s="186">
        <f>AM2/(AM2+AL2)</f>
        <v>1</v>
      </c>
      <c r="AT2" s="184">
        <f t="shared" ref="AT2:AT45" si="25">C2+E2+I2+K2</f>
        <v>881638</v>
      </c>
      <c r="AU2" s="184">
        <f t="shared" ref="AU2:AU45" si="26">G2+F2+L2+J2+M2+D2+N2</f>
        <v>1383366</v>
      </c>
      <c r="AV2" s="184">
        <f>AN2+AF2</f>
        <v>6524121.2000000002</v>
      </c>
      <c r="AW2" s="184">
        <f>AO2+AG2</f>
        <v>11529504.119999999</v>
      </c>
      <c r="AX2" s="186">
        <f>AV2/(AV2+AW2)</f>
        <v>0.36137457626156161</v>
      </c>
      <c r="AY2" s="186">
        <f>AW2/(AV2+AW2)</f>
        <v>0.63862542373843834</v>
      </c>
      <c r="AZ2" s="186">
        <f>AT2/(AT2+AU2)</f>
        <v>0.38924346270470161</v>
      </c>
      <c r="BA2" s="186">
        <f>AU2/(AU2+AT2)</f>
        <v>0.61075653729529833</v>
      </c>
      <c r="BC2" s="186">
        <f>E2/H2</f>
        <v>0.44551817510587927</v>
      </c>
      <c r="BD2" s="186">
        <f>(Z2+S2)/(V2+AC2)</f>
        <v>0.35467022279928073</v>
      </c>
    </row>
    <row r="3" spans="1:56">
      <c r="A3" s="182">
        <v>40634</v>
      </c>
      <c r="B3" s="183">
        <v>0</v>
      </c>
      <c r="C3" s="184">
        <v>27416</v>
      </c>
      <c r="D3" s="184">
        <v>0</v>
      </c>
      <c r="E3" s="184">
        <v>651734</v>
      </c>
      <c r="F3" s="184">
        <v>1944037</v>
      </c>
      <c r="G3" s="184">
        <v>0</v>
      </c>
      <c r="H3" s="185">
        <v>2623187</v>
      </c>
      <c r="I3" s="184">
        <v>0</v>
      </c>
      <c r="J3" s="184">
        <v>356935</v>
      </c>
      <c r="K3" s="184"/>
      <c r="L3" s="184">
        <v>0</v>
      </c>
      <c r="M3" s="184">
        <v>0</v>
      </c>
      <c r="N3" s="184">
        <v>0</v>
      </c>
      <c r="O3" s="185">
        <v>356935</v>
      </c>
      <c r="P3" s="183">
        <f t="shared" si="0"/>
        <v>0</v>
      </c>
      <c r="Q3" s="184">
        <f t="shared" si="1"/>
        <v>202878.40000000002</v>
      </c>
      <c r="R3" s="184">
        <f t="shared" si="2"/>
        <v>0</v>
      </c>
      <c r="S3" s="184">
        <f t="shared" si="3"/>
        <v>4822831.6000000006</v>
      </c>
      <c r="T3" s="184">
        <f t="shared" si="4"/>
        <v>0</v>
      </c>
      <c r="U3" s="184">
        <f t="shared" si="5"/>
        <v>15571736.369999999</v>
      </c>
      <c r="V3" s="185">
        <f t="shared" si="6"/>
        <v>20597446.370000001</v>
      </c>
      <c r="W3" s="184">
        <f t="shared" si="7"/>
        <v>0</v>
      </c>
      <c r="X3" s="184">
        <f t="shared" si="8"/>
        <v>0</v>
      </c>
      <c r="Y3" s="184">
        <f t="shared" si="9"/>
        <v>0</v>
      </c>
      <c r="Z3" s="184"/>
      <c r="AA3" s="184">
        <f t="shared" si="10"/>
        <v>3346265.625</v>
      </c>
      <c r="AB3" s="184">
        <f t="shared" si="11"/>
        <v>0</v>
      </c>
      <c r="AC3" s="185">
        <f t="shared" si="12"/>
        <v>3346265.625</v>
      </c>
      <c r="AD3" s="184">
        <f t="shared" si="13"/>
        <v>679150</v>
      </c>
      <c r="AE3" s="184">
        <f t="shared" si="14"/>
        <v>1944037</v>
      </c>
      <c r="AF3" s="184">
        <f t="shared" si="15"/>
        <v>5025710.0000000009</v>
      </c>
      <c r="AG3" s="184">
        <f t="shared" si="16"/>
        <v>15571736.369999999</v>
      </c>
      <c r="AH3" s="186">
        <f t="shared" si="17"/>
        <v>0.24399675133126714</v>
      </c>
      <c r="AI3" s="186">
        <f t="shared" si="18"/>
        <v>0.75600324866873281</v>
      </c>
      <c r="AJ3" s="186">
        <f t="shared" ref="AJ3:AJ57" si="27">AD3/(AD3+AE3)</f>
        <v>0.25890262493676586</v>
      </c>
      <c r="AK3" s="186">
        <f t="shared" ref="AK3:AK57" si="28">AE3/(AE3+AD3)</f>
        <v>0.74109737506323414</v>
      </c>
      <c r="AL3" s="184">
        <f t="shared" si="19"/>
        <v>0</v>
      </c>
      <c r="AM3" s="184">
        <f t="shared" si="20"/>
        <v>356935</v>
      </c>
      <c r="AN3" s="184">
        <f t="shared" si="21"/>
        <v>0</v>
      </c>
      <c r="AO3" s="184">
        <f t="shared" si="22"/>
        <v>3346265.625</v>
      </c>
      <c r="AP3" s="186">
        <f t="shared" si="23"/>
        <v>0</v>
      </c>
      <c r="AQ3" s="186">
        <f t="shared" si="24"/>
        <v>1</v>
      </c>
      <c r="AR3" s="186">
        <f t="shared" ref="AR3:AR57" si="29">AL3/(AL3+AM3)</f>
        <v>0</v>
      </c>
      <c r="AS3" s="186">
        <f t="shared" ref="AS3:AS57" si="30">AM3/(AM3+AL3)</f>
        <v>1</v>
      </c>
      <c r="AT3" s="184">
        <f t="shared" si="25"/>
        <v>679150</v>
      </c>
      <c r="AU3" s="184">
        <f t="shared" si="26"/>
        <v>2300972</v>
      </c>
      <c r="AV3" s="184">
        <f t="shared" ref="AV3:AW41" si="31">AN3+AF3</f>
        <v>5025710.0000000009</v>
      </c>
      <c r="AW3" s="184">
        <f t="shared" si="31"/>
        <v>18918001.994999997</v>
      </c>
      <c r="AX3" s="186">
        <f t="shared" ref="AX3:AX57" si="32">AV3/(AV3+AW3)</f>
        <v>0.20989686148285971</v>
      </c>
      <c r="AY3" s="186">
        <f t="shared" ref="AY3:AY57" si="33">AW3/(AV3+AW3)</f>
        <v>0.79010313851714031</v>
      </c>
      <c r="AZ3" s="186">
        <f t="shared" ref="AZ3:AZ57" si="34">AT3/(AT3+AU3)</f>
        <v>0.22789335470158603</v>
      </c>
      <c r="BA3" s="186">
        <f t="shared" ref="BA3:BA57" si="35">AU3/(AU3+AT3)</f>
        <v>0.772106645298414</v>
      </c>
      <c r="BC3" s="186">
        <f t="shared" ref="BC3:BC53" si="36">E3/H3</f>
        <v>0.24845121602081743</v>
      </c>
      <c r="BD3" s="186">
        <f t="shared" ref="BD3:BD53" si="37">(Z3+S3)/(V3+AC3)</f>
        <v>0.20142372247908424</v>
      </c>
    </row>
    <row r="4" spans="1:56">
      <c r="A4" s="182">
        <v>40725</v>
      </c>
      <c r="B4" s="183">
        <v>0</v>
      </c>
      <c r="C4" s="184">
        <v>0</v>
      </c>
      <c r="D4" s="184">
        <v>0</v>
      </c>
      <c r="E4" s="184">
        <v>1563756</v>
      </c>
      <c r="F4" s="184">
        <v>1913858</v>
      </c>
      <c r="G4" s="184">
        <v>0</v>
      </c>
      <c r="H4" s="185">
        <v>3477614</v>
      </c>
      <c r="I4" s="184">
        <v>0</v>
      </c>
      <c r="J4" s="184">
        <v>462226</v>
      </c>
      <c r="K4" s="184"/>
      <c r="L4" s="184">
        <v>0</v>
      </c>
      <c r="M4" s="184">
        <v>0</v>
      </c>
      <c r="N4" s="184">
        <v>0</v>
      </c>
      <c r="O4" s="185">
        <v>462226</v>
      </c>
      <c r="P4" s="183">
        <f t="shared" si="0"/>
        <v>0</v>
      </c>
      <c r="Q4" s="184">
        <f t="shared" si="1"/>
        <v>0</v>
      </c>
      <c r="R4" s="184">
        <f t="shared" si="2"/>
        <v>0</v>
      </c>
      <c r="S4" s="184">
        <f t="shared" si="3"/>
        <v>11571794.4</v>
      </c>
      <c r="T4" s="184">
        <f t="shared" si="4"/>
        <v>0</v>
      </c>
      <c r="U4" s="184">
        <f t="shared" si="5"/>
        <v>15330002.58</v>
      </c>
      <c r="V4" s="185">
        <f t="shared" si="6"/>
        <v>26901796.98</v>
      </c>
      <c r="W4" s="184">
        <f t="shared" si="7"/>
        <v>0</v>
      </c>
      <c r="X4" s="184">
        <f t="shared" si="8"/>
        <v>0</v>
      </c>
      <c r="Y4" s="184">
        <f t="shared" si="9"/>
        <v>0</v>
      </c>
      <c r="Z4" s="184"/>
      <c r="AA4" s="184">
        <f t="shared" si="10"/>
        <v>4333368.75</v>
      </c>
      <c r="AB4" s="184">
        <f t="shared" si="11"/>
        <v>0</v>
      </c>
      <c r="AC4" s="185">
        <f t="shared" si="12"/>
        <v>4333368.75</v>
      </c>
      <c r="AD4" s="184">
        <f t="shared" si="13"/>
        <v>1563756</v>
      </c>
      <c r="AE4" s="184">
        <f t="shared" si="14"/>
        <v>1913858</v>
      </c>
      <c r="AF4" s="184">
        <f t="shared" si="15"/>
        <v>11571794.4</v>
      </c>
      <c r="AG4" s="184">
        <f t="shared" si="16"/>
        <v>15330002.58</v>
      </c>
      <c r="AH4" s="186">
        <f t="shared" si="17"/>
        <v>0.43014949553752824</v>
      </c>
      <c r="AI4" s="186">
        <f t="shared" si="18"/>
        <v>0.56985050446247176</v>
      </c>
      <c r="AJ4" s="186">
        <f t="shared" si="27"/>
        <v>0.44966347616497976</v>
      </c>
      <c r="AK4" s="186">
        <f t="shared" si="28"/>
        <v>0.55033652383502019</v>
      </c>
      <c r="AL4" s="184">
        <f t="shared" si="19"/>
        <v>0</v>
      </c>
      <c r="AM4" s="184">
        <f t="shared" si="20"/>
        <v>462226</v>
      </c>
      <c r="AN4" s="184">
        <f t="shared" si="21"/>
        <v>0</v>
      </c>
      <c r="AO4" s="184">
        <f t="shared" si="22"/>
        <v>4333368.75</v>
      </c>
      <c r="AP4" s="186">
        <f t="shared" si="23"/>
        <v>0</v>
      </c>
      <c r="AQ4" s="186">
        <f t="shared" si="24"/>
        <v>1</v>
      </c>
      <c r="AR4" s="186">
        <f t="shared" si="29"/>
        <v>0</v>
      </c>
      <c r="AS4" s="186">
        <f t="shared" si="30"/>
        <v>1</v>
      </c>
      <c r="AT4" s="184">
        <f t="shared" si="25"/>
        <v>1563756</v>
      </c>
      <c r="AU4" s="184">
        <f t="shared" si="26"/>
        <v>2376084</v>
      </c>
      <c r="AV4" s="184">
        <f t="shared" si="31"/>
        <v>11571794.4</v>
      </c>
      <c r="AW4" s="184">
        <f t="shared" si="31"/>
        <v>19663371.329999998</v>
      </c>
      <c r="AX4" s="186">
        <f t="shared" si="32"/>
        <v>0.37047328322275563</v>
      </c>
      <c r="AY4" s="186">
        <f t="shared" si="33"/>
        <v>0.62952671677724437</v>
      </c>
      <c r="AZ4" s="186">
        <f t="shared" si="34"/>
        <v>0.39690850389863547</v>
      </c>
      <c r="BA4" s="186">
        <f t="shared" si="35"/>
        <v>0.60309149610136448</v>
      </c>
      <c r="BC4" s="186">
        <f t="shared" si="36"/>
        <v>0.44966347616497976</v>
      </c>
      <c r="BD4" s="186">
        <f t="shared" si="37"/>
        <v>0.37047328322275563</v>
      </c>
    </row>
    <row r="5" spans="1:56">
      <c r="A5" s="182">
        <v>40817</v>
      </c>
      <c r="B5" s="183">
        <v>0</v>
      </c>
      <c r="C5" s="184">
        <v>0</v>
      </c>
      <c r="D5" s="184">
        <v>148236</v>
      </c>
      <c r="E5" s="184">
        <v>2068926</v>
      </c>
      <c r="F5" s="184">
        <v>2149901</v>
      </c>
      <c r="G5" s="184">
        <v>115379</v>
      </c>
      <c r="H5" s="185">
        <v>4482442</v>
      </c>
      <c r="I5" s="184">
        <v>0</v>
      </c>
      <c r="J5" s="184">
        <v>659061</v>
      </c>
      <c r="K5" s="184"/>
      <c r="L5" s="184">
        <v>0</v>
      </c>
      <c r="M5" s="184">
        <v>0</v>
      </c>
      <c r="N5" s="184">
        <v>0</v>
      </c>
      <c r="O5" s="185">
        <v>659061</v>
      </c>
      <c r="P5" s="183">
        <f t="shared" si="0"/>
        <v>0</v>
      </c>
      <c r="Q5" s="184">
        <f t="shared" si="1"/>
        <v>0</v>
      </c>
      <c r="R5" s="184">
        <f t="shared" si="2"/>
        <v>1215535.2</v>
      </c>
      <c r="S5" s="184">
        <f t="shared" si="3"/>
        <v>15310052.4</v>
      </c>
      <c r="T5" s="184">
        <f t="shared" si="4"/>
        <v>894187.25</v>
      </c>
      <c r="U5" s="184">
        <f t="shared" si="5"/>
        <v>17220707.009999998</v>
      </c>
      <c r="V5" s="185">
        <f t="shared" si="6"/>
        <v>34640481.859999999</v>
      </c>
      <c r="W5" s="184">
        <f t="shared" si="7"/>
        <v>0</v>
      </c>
      <c r="X5" s="184">
        <f t="shared" si="8"/>
        <v>0</v>
      </c>
      <c r="Y5" s="184">
        <f t="shared" si="9"/>
        <v>0</v>
      </c>
      <c r="Z5" s="184"/>
      <c r="AA5" s="184">
        <f t="shared" si="10"/>
        <v>6178696.875</v>
      </c>
      <c r="AB5" s="184">
        <f t="shared" si="11"/>
        <v>0</v>
      </c>
      <c r="AC5" s="185">
        <f t="shared" si="12"/>
        <v>6178696.875</v>
      </c>
      <c r="AD5" s="184">
        <f t="shared" si="13"/>
        <v>2068926</v>
      </c>
      <c r="AE5" s="184">
        <f t="shared" si="14"/>
        <v>2413516</v>
      </c>
      <c r="AF5" s="184">
        <f t="shared" si="15"/>
        <v>15310052.4</v>
      </c>
      <c r="AG5" s="184">
        <f t="shared" si="16"/>
        <v>19330429.459999997</v>
      </c>
      <c r="AH5" s="186">
        <f t="shared" si="17"/>
        <v>0.44196996051832638</v>
      </c>
      <c r="AI5" s="186">
        <f t="shared" si="18"/>
        <v>0.55803003948167362</v>
      </c>
      <c r="AJ5" s="186">
        <f t="shared" si="27"/>
        <v>0.46156224665037493</v>
      </c>
      <c r="AK5" s="186">
        <f t="shared" si="28"/>
        <v>0.53843775334962507</v>
      </c>
      <c r="AL5" s="184">
        <f t="shared" si="19"/>
        <v>0</v>
      </c>
      <c r="AM5" s="184">
        <f t="shared" si="20"/>
        <v>659061</v>
      </c>
      <c r="AN5" s="184">
        <f t="shared" si="21"/>
        <v>0</v>
      </c>
      <c r="AO5" s="184">
        <f t="shared" si="22"/>
        <v>6178696.875</v>
      </c>
      <c r="AP5" s="186">
        <f t="shared" si="23"/>
        <v>0</v>
      </c>
      <c r="AQ5" s="186">
        <f t="shared" si="24"/>
        <v>1</v>
      </c>
      <c r="AR5" s="186">
        <f t="shared" si="29"/>
        <v>0</v>
      </c>
      <c r="AS5" s="186">
        <f t="shared" si="30"/>
        <v>1</v>
      </c>
      <c r="AT5" s="184">
        <f t="shared" si="25"/>
        <v>2068926</v>
      </c>
      <c r="AU5" s="184">
        <f t="shared" si="26"/>
        <v>3072577</v>
      </c>
      <c r="AV5" s="184">
        <f t="shared" si="31"/>
        <v>15310052.4</v>
      </c>
      <c r="AW5" s="184">
        <f t="shared" si="31"/>
        <v>25509126.334999997</v>
      </c>
      <c r="AX5" s="186">
        <f t="shared" si="32"/>
        <v>0.37507007427546668</v>
      </c>
      <c r="AY5" s="186">
        <f t="shared" si="33"/>
        <v>0.62492992572453321</v>
      </c>
      <c r="AZ5" s="186">
        <f t="shared" si="34"/>
        <v>0.40239712006391903</v>
      </c>
      <c r="BA5" s="186">
        <f t="shared" si="35"/>
        <v>0.59760287993608097</v>
      </c>
      <c r="BC5" s="186">
        <f t="shared" si="36"/>
        <v>0.46156224665037493</v>
      </c>
      <c r="BD5" s="186">
        <f t="shared" si="37"/>
        <v>0.37507007427546668</v>
      </c>
    </row>
    <row r="6" spans="1:56">
      <c r="A6" s="182">
        <v>40909</v>
      </c>
      <c r="B6" s="183">
        <v>0</v>
      </c>
      <c r="C6" s="184">
        <v>24565</v>
      </c>
      <c r="D6" s="184">
        <v>0</v>
      </c>
      <c r="E6" s="184">
        <v>1669261</v>
      </c>
      <c r="F6" s="184">
        <v>2802400</v>
      </c>
      <c r="G6" s="184">
        <v>509976</v>
      </c>
      <c r="H6" s="185">
        <v>5006202</v>
      </c>
      <c r="I6" s="184">
        <v>0</v>
      </c>
      <c r="J6" s="184">
        <v>712233</v>
      </c>
      <c r="K6" s="184"/>
      <c r="L6" s="184">
        <v>0</v>
      </c>
      <c r="M6" s="184">
        <v>0</v>
      </c>
      <c r="N6" s="184">
        <v>0</v>
      </c>
      <c r="O6" s="185">
        <v>712233</v>
      </c>
      <c r="P6" s="183">
        <f t="shared" si="0"/>
        <v>0</v>
      </c>
      <c r="Q6" s="184">
        <f t="shared" si="1"/>
        <v>181781</v>
      </c>
      <c r="R6" s="184">
        <f t="shared" si="2"/>
        <v>0</v>
      </c>
      <c r="S6" s="184">
        <f t="shared" si="3"/>
        <v>12352531.4</v>
      </c>
      <c r="T6" s="184">
        <f t="shared" si="4"/>
        <v>3952314</v>
      </c>
      <c r="U6" s="184">
        <f t="shared" si="5"/>
        <v>22447224</v>
      </c>
      <c r="V6" s="185">
        <f t="shared" si="6"/>
        <v>38933850.399999999</v>
      </c>
      <c r="W6" s="184">
        <f t="shared" si="7"/>
        <v>0</v>
      </c>
      <c r="X6" s="184">
        <f t="shared" si="8"/>
        <v>0</v>
      </c>
      <c r="Y6" s="184">
        <f t="shared" si="9"/>
        <v>0</v>
      </c>
      <c r="Z6" s="184"/>
      <c r="AA6" s="184">
        <f t="shared" si="10"/>
        <v>6677184.375</v>
      </c>
      <c r="AB6" s="184">
        <f t="shared" si="11"/>
        <v>0</v>
      </c>
      <c r="AC6" s="185">
        <f t="shared" si="12"/>
        <v>6677184.375</v>
      </c>
      <c r="AD6" s="184">
        <f t="shared" si="13"/>
        <v>1693826</v>
      </c>
      <c r="AE6" s="184">
        <f t="shared" si="14"/>
        <v>3312376</v>
      </c>
      <c r="AF6" s="184">
        <f t="shared" si="15"/>
        <v>12534312.4</v>
      </c>
      <c r="AG6" s="184">
        <f t="shared" si="16"/>
        <v>26399538</v>
      </c>
      <c r="AH6" s="186">
        <f t="shared" si="17"/>
        <v>0.32193867986917629</v>
      </c>
      <c r="AI6" s="186">
        <f t="shared" si="18"/>
        <v>0.67806132013082376</v>
      </c>
      <c r="AJ6" s="186">
        <f t="shared" si="27"/>
        <v>0.33834551622167863</v>
      </c>
      <c r="AK6" s="186">
        <f t="shared" si="28"/>
        <v>0.66165448377832137</v>
      </c>
      <c r="AL6" s="184">
        <f t="shared" si="19"/>
        <v>0</v>
      </c>
      <c r="AM6" s="184">
        <f t="shared" si="20"/>
        <v>712233</v>
      </c>
      <c r="AN6" s="184">
        <f t="shared" si="21"/>
        <v>0</v>
      </c>
      <c r="AO6" s="184">
        <f t="shared" si="22"/>
        <v>6677184.375</v>
      </c>
      <c r="AP6" s="186">
        <f t="shared" si="23"/>
        <v>0</v>
      </c>
      <c r="AQ6" s="186">
        <f t="shared" si="24"/>
        <v>1</v>
      </c>
      <c r="AR6" s="186">
        <f t="shared" si="29"/>
        <v>0</v>
      </c>
      <c r="AS6" s="186">
        <f t="shared" si="30"/>
        <v>1</v>
      </c>
      <c r="AT6" s="184">
        <f t="shared" si="25"/>
        <v>1693826</v>
      </c>
      <c r="AU6" s="184">
        <f t="shared" si="26"/>
        <v>4024609</v>
      </c>
      <c r="AV6" s="184">
        <f t="shared" si="31"/>
        <v>12534312.4</v>
      </c>
      <c r="AW6" s="184">
        <f t="shared" si="31"/>
        <v>33076722.375</v>
      </c>
      <c r="AX6" s="186">
        <f t="shared" si="32"/>
        <v>0.27480877076856453</v>
      </c>
      <c r="AY6" s="186">
        <f t="shared" si="33"/>
        <v>0.72519122923143553</v>
      </c>
      <c r="AZ6" s="186">
        <f t="shared" si="34"/>
        <v>0.29620446853028842</v>
      </c>
      <c r="BA6" s="186">
        <f t="shared" si="35"/>
        <v>0.70379553146971152</v>
      </c>
      <c r="BC6" s="186">
        <f t="shared" si="36"/>
        <v>0.33343860275714005</v>
      </c>
      <c r="BD6" s="186">
        <f t="shared" si="37"/>
        <v>0.27082330977438346</v>
      </c>
    </row>
    <row r="7" spans="1:56">
      <c r="A7" s="182">
        <v>41000</v>
      </c>
      <c r="B7" s="183">
        <v>0</v>
      </c>
      <c r="C7" s="184">
        <v>0</v>
      </c>
      <c r="D7" s="184">
        <v>1814</v>
      </c>
      <c r="E7" s="184">
        <v>2410111</v>
      </c>
      <c r="F7" s="184">
        <v>3166831</v>
      </c>
      <c r="G7" s="184">
        <v>923648</v>
      </c>
      <c r="H7" s="185">
        <v>6502404</v>
      </c>
      <c r="I7" s="184">
        <v>0</v>
      </c>
      <c r="J7" s="184">
        <v>723231</v>
      </c>
      <c r="K7" s="184"/>
      <c r="L7" s="184">
        <v>0</v>
      </c>
      <c r="M7" s="184">
        <v>0</v>
      </c>
      <c r="N7" s="184">
        <v>0</v>
      </c>
      <c r="O7" s="185">
        <v>723231</v>
      </c>
      <c r="P7" s="183">
        <f t="shared" si="0"/>
        <v>0</v>
      </c>
      <c r="Q7" s="184">
        <f t="shared" si="1"/>
        <v>0</v>
      </c>
      <c r="R7" s="184">
        <f t="shared" si="2"/>
        <v>14874.8</v>
      </c>
      <c r="S7" s="184">
        <f t="shared" si="3"/>
        <v>17834821.400000002</v>
      </c>
      <c r="T7" s="184">
        <f t="shared" si="4"/>
        <v>7158272</v>
      </c>
      <c r="U7" s="184">
        <f t="shared" si="5"/>
        <v>25366316.309999999</v>
      </c>
      <c r="V7" s="185">
        <f t="shared" si="6"/>
        <v>50374284.510000005</v>
      </c>
      <c r="W7" s="184">
        <f t="shared" si="7"/>
        <v>0</v>
      </c>
      <c r="X7" s="184">
        <f t="shared" si="8"/>
        <v>0</v>
      </c>
      <c r="Y7" s="184">
        <f t="shared" si="9"/>
        <v>0</v>
      </c>
      <c r="Z7" s="184"/>
      <c r="AA7" s="184">
        <f t="shared" si="10"/>
        <v>6780290.625</v>
      </c>
      <c r="AB7" s="184">
        <f t="shared" si="11"/>
        <v>0</v>
      </c>
      <c r="AC7" s="185">
        <f t="shared" si="12"/>
        <v>6780290.625</v>
      </c>
      <c r="AD7" s="184">
        <f t="shared" si="13"/>
        <v>2410111</v>
      </c>
      <c r="AE7" s="184">
        <f t="shared" si="14"/>
        <v>4092293</v>
      </c>
      <c r="AF7" s="184">
        <f t="shared" si="15"/>
        <v>17834821.400000002</v>
      </c>
      <c r="AG7" s="184">
        <f t="shared" si="16"/>
        <v>32539463.109999999</v>
      </c>
      <c r="AH7" s="186">
        <f t="shared" si="17"/>
        <v>0.35404614821793723</v>
      </c>
      <c r="AI7" s="186">
        <f t="shared" si="18"/>
        <v>0.64595385178206266</v>
      </c>
      <c r="AJ7" s="186">
        <f t="shared" si="27"/>
        <v>0.3706492245021995</v>
      </c>
      <c r="AK7" s="186">
        <f t="shared" si="28"/>
        <v>0.6293507754978005</v>
      </c>
      <c r="AL7" s="184">
        <f t="shared" si="19"/>
        <v>0</v>
      </c>
      <c r="AM7" s="184">
        <f t="shared" si="20"/>
        <v>723231</v>
      </c>
      <c r="AN7" s="184">
        <f t="shared" si="21"/>
        <v>0</v>
      </c>
      <c r="AO7" s="184">
        <f t="shared" si="22"/>
        <v>6780290.625</v>
      </c>
      <c r="AP7" s="186">
        <f t="shared" si="23"/>
        <v>0</v>
      </c>
      <c r="AQ7" s="186">
        <f t="shared" si="24"/>
        <v>1</v>
      </c>
      <c r="AR7" s="186">
        <f t="shared" si="29"/>
        <v>0</v>
      </c>
      <c r="AS7" s="186">
        <f t="shared" si="30"/>
        <v>1</v>
      </c>
      <c r="AT7" s="184">
        <f t="shared" si="25"/>
        <v>2410111</v>
      </c>
      <c r="AU7" s="184">
        <f t="shared" si="26"/>
        <v>4815524</v>
      </c>
      <c r="AV7" s="184">
        <f t="shared" si="31"/>
        <v>17834821.400000002</v>
      </c>
      <c r="AW7" s="184">
        <f t="shared" si="31"/>
        <v>39319753.734999999</v>
      </c>
      <c r="AX7" s="186">
        <f t="shared" si="32"/>
        <v>0.31204538495604023</v>
      </c>
      <c r="AY7" s="186">
        <f t="shared" si="33"/>
        <v>0.68795461504395972</v>
      </c>
      <c r="AZ7" s="186">
        <f t="shared" si="34"/>
        <v>0.33355006169007984</v>
      </c>
      <c r="BA7" s="186">
        <f t="shared" si="35"/>
        <v>0.66644993830992016</v>
      </c>
      <c r="BC7" s="186">
        <f t="shared" si="36"/>
        <v>0.3706492245021995</v>
      </c>
      <c r="BD7" s="186">
        <f t="shared" si="37"/>
        <v>0.31204538495604023</v>
      </c>
    </row>
    <row r="8" spans="1:56">
      <c r="A8" s="182">
        <v>41091</v>
      </c>
      <c r="B8" s="183">
        <v>0</v>
      </c>
      <c r="C8" s="184">
        <v>22178</v>
      </c>
      <c r="D8" s="184">
        <v>27357</v>
      </c>
      <c r="E8" s="184">
        <v>1054670</v>
      </c>
      <c r="F8" s="184">
        <v>3118400</v>
      </c>
      <c r="G8" s="184">
        <v>18090</v>
      </c>
      <c r="H8" s="185">
        <v>4240695</v>
      </c>
      <c r="I8" s="184">
        <v>0</v>
      </c>
      <c r="J8" s="184">
        <v>843696</v>
      </c>
      <c r="K8" s="184"/>
      <c r="L8" s="184">
        <v>0</v>
      </c>
      <c r="M8" s="184">
        <v>0</v>
      </c>
      <c r="N8" s="184">
        <v>0</v>
      </c>
      <c r="O8" s="185">
        <v>843696</v>
      </c>
      <c r="P8" s="183">
        <f t="shared" si="0"/>
        <v>0</v>
      </c>
      <c r="Q8" s="184">
        <f t="shared" si="1"/>
        <v>164117.20000000001</v>
      </c>
      <c r="R8" s="184">
        <f t="shared" si="2"/>
        <v>224327.4</v>
      </c>
      <c r="S8" s="184">
        <f t="shared" si="3"/>
        <v>7804558</v>
      </c>
      <c r="T8" s="184">
        <f t="shared" si="4"/>
        <v>140197.5</v>
      </c>
      <c r="U8" s="184">
        <f t="shared" si="5"/>
        <v>24978384</v>
      </c>
      <c r="V8" s="185">
        <f t="shared" si="6"/>
        <v>33311584.100000001</v>
      </c>
      <c r="W8" s="184">
        <f t="shared" si="7"/>
        <v>0</v>
      </c>
      <c r="X8" s="184">
        <f t="shared" si="8"/>
        <v>0</v>
      </c>
      <c r="Y8" s="184">
        <f t="shared" si="9"/>
        <v>0</v>
      </c>
      <c r="Z8" s="184"/>
      <c r="AA8" s="184">
        <f t="shared" si="10"/>
        <v>7909650</v>
      </c>
      <c r="AB8" s="184">
        <f t="shared" si="11"/>
        <v>0</v>
      </c>
      <c r="AC8" s="185">
        <f t="shared" si="12"/>
        <v>7909650</v>
      </c>
      <c r="AD8" s="184">
        <f t="shared" si="13"/>
        <v>1076848</v>
      </c>
      <c r="AE8" s="184">
        <f t="shared" si="14"/>
        <v>3163847</v>
      </c>
      <c r="AF8" s="184">
        <f t="shared" si="15"/>
        <v>7968675.2000000002</v>
      </c>
      <c r="AG8" s="184">
        <f t="shared" si="16"/>
        <v>25342908.899999999</v>
      </c>
      <c r="AH8" s="186">
        <f t="shared" si="17"/>
        <v>0.23921633915932569</v>
      </c>
      <c r="AI8" s="186">
        <f t="shared" si="18"/>
        <v>0.76078366084067439</v>
      </c>
      <c r="AJ8" s="186">
        <f t="shared" si="27"/>
        <v>0.25393196162421489</v>
      </c>
      <c r="AK8" s="186">
        <f t="shared" si="28"/>
        <v>0.74606803837578506</v>
      </c>
      <c r="AL8" s="184">
        <f t="shared" si="19"/>
        <v>0</v>
      </c>
      <c r="AM8" s="184">
        <f t="shared" si="20"/>
        <v>843696</v>
      </c>
      <c r="AN8" s="184">
        <f t="shared" si="21"/>
        <v>0</v>
      </c>
      <c r="AO8" s="184">
        <f t="shared" si="22"/>
        <v>7909650</v>
      </c>
      <c r="AP8" s="186">
        <f t="shared" si="23"/>
        <v>0</v>
      </c>
      <c r="AQ8" s="186">
        <f t="shared" si="24"/>
        <v>1</v>
      </c>
      <c r="AR8" s="186">
        <f t="shared" si="29"/>
        <v>0</v>
      </c>
      <c r="AS8" s="186">
        <f t="shared" si="30"/>
        <v>1</v>
      </c>
      <c r="AT8" s="184">
        <f t="shared" si="25"/>
        <v>1076848</v>
      </c>
      <c r="AU8" s="184">
        <f t="shared" si="26"/>
        <v>4007543</v>
      </c>
      <c r="AV8" s="184">
        <f t="shared" si="31"/>
        <v>7968675.2000000002</v>
      </c>
      <c r="AW8" s="184">
        <f t="shared" si="31"/>
        <v>33252558.899999999</v>
      </c>
      <c r="AX8" s="186">
        <f t="shared" si="32"/>
        <v>0.19331481392984301</v>
      </c>
      <c r="AY8" s="186">
        <f t="shared" si="33"/>
        <v>0.80668518607015693</v>
      </c>
      <c r="AZ8" s="186">
        <f t="shared" si="34"/>
        <v>0.21179488359569515</v>
      </c>
      <c r="BA8" s="186">
        <f t="shared" si="35"/>
        <v>0.78820511640430491</v>
      </c>
      <c r="BC8" s="186">
        <f t="shared" si="36"/>
        <v>0.24870215849053046</v>
      </c>
      <c r="BD8" s="186">
        <f t="shared" si="37"/>
        <v>0.18933343870944416</v>
      </c>
    </row>
    <row r="9" spans="1:56">
      <c r="A9" s="182">
        <v>41183</v>
      </c>
      <c r="B9" s="183">
        <v>0</v>
      </c>
      <c r="C9" s="184">
        <v>131655</v>
      </c>
      <c r="D9" s="184">
        <v>44127</v>
      </c>
      <c r="E9" s="184">
        <v>340866</v>
      </c>
      <c r="F9" s="184">
        <v>3228284</v>
      </c>
      <c r="G9" s="184">
        <v>481712</v>
      </c>
      <c r="H9" s="185">
        <v>4226644</v>
      </c>
      <c r="I9" s="184">
        <v>0</v>
      </c>
      <c r="J9" s="184">
        <v>6535747</v>
      </c>
      <c r="K9" s="184"/>
      <c r="L9" s="184">
        <v>0</v>
      </c>
      <c r="M9" s="184">
        <v>0</v>
      </c>
      <c r="N9" s="184">
        <v>0</v>
      </c>
      <c r="O9" s="185">
        <v>6535747</v>
      </c>
      <c r="P9" s="183">
        <f t="shared" si="0"/>
        <v>0</v>
      </c>
      <c r="Q9" s="184">
        <f t="shared" si="1"/>
        <v>974247</v>
      </c>
      <c r="R9" s="184">
        <f t="shared" si="2"/>
        <v>361841.39999999997</v>
      </c>
      <c r="S9" s="184">
        <f t="shared" si="3"/>
        <v>2522408.4</v>
      </c>
      <c r="T9" s="184">
        <f t="shared" si="4"/>
        <v>3733268</v>
      </c>
      <c r="U9" s="184">
        <f t="shared" si="5"/>
        <v>25858554.84</v>
      </c>
      <c r="V9" s="185">
        <f t="shared" si="6"/>
        <v>33450319.640000001</v>
      </c>
      <c r="W9" s="184">
        <f t="shared" si="7"/>
        <v>0</v>
      </c>
      <c r="X9" s="184">
        <f t="shared" si="8"/>
        <v>0</v>
      </c>
      <c r="Y9" s="184">
        <f t="shared" si="9"/>
        <v>0</v>
      </c>
      <c r="Z9" s="184"/>
      <c r="AA9" s="184">
        <f t="shared" si="10"/>
        <v>61272628.125</v>
      </c>
      <c r="AB9" s="184">
        <f t="shared" si="11"/>
        <v>0</v>
      </c>
      <c r="AC9" s="185">
        <f t="shared" si="12"/>
        <v>61272628.125</v>
      </c>
      <c r="AD9" s="184">
        <f t="shared" si="13"/>
        <v>472521</v>
      </c>
      <c r="AE9" s="184">
        <f t="shared" si="14"/>
        <v>3754123</v>
      </c>
      <c r="AF9" s="184">
        <f t="shared" si="15"/>
        <v>3496655.4</v>
      </c>
      <c r="AG9" s="184">
        <f t="shared" si="16"/>
        <v>29953664.239999998</v>
      </c>
      <c r="AH9" s="186">
        <f t="shared" si="17"/>
        <v>0.10453279483221106</v>
      </c>
      <c r="AI9" s="186">
        <f t="shared" si="18"/>
        <v>0.89546720516778899</v>
      </c>
      <c r="AJ9" s="186">
        <f t="shared" si="27"/>
        <v>0.11179578881022391</v>
      </c>
      <c r="AK9" s="186">
        <f t="shared" si="28"/>
        <v>0.8882042111897761</v>
      </c>
      <c r="AL9" s="184">
        <f t="shared" si="19"/>
        <v>0</v>
      </c>
      <c r="AM9" s="184">
        <f t="shared" si="20"/>
        <v>6535747</v>
      </c>
      <c r="AN9" s="184">
        <f t="shared" si="21"/>
        <v>0</v>
      </c>
      <c r="AO9" s="184">
        <f t="shared" si="22"/>
        <v>61272628.125</v>
      </c>
      <c r="AP9" s="186">
        <f t="shared" si="23"/>
        <v>0</v>
      </c>
      <c r="AQ9" s="186">
        <f t="shared" si="24"/>
        <v>1</v>
      </c>
      <c r="AR9" s="186">
        <f t="shared" si="29"/>
        <v>0</v>
      </c>
      <c r="AS9" s="186">
        <f t="shared" si="30"/>
        <v>1</v>
      </c>
      <c r="AT9" s="184">
        <f t="shared" si="25"/>
        <v>472521</v>
      </c>
      <c r="AU9" s="184">
        <f t="shared" si="26"/>
        <v>10289870</v>
      </c>
      <c r="AV9" s="184">
        <f t="shared" si="31"/>
        <v>3496655.4</v>
      </c>
      <c r="AW9" s="184">
        <f t="shared" si="31"/>
        <v>91226292.364999995</v>
      </c>
      <c r="AX9" s="186">
        <f t="shared" si="32"/>
        <v>3.6914554313437542E-2</v>
      </c>
      <c r="AY9" s="186">
        <f t="shared" si="33"/>
        <v>0.9630854456865624</v>
      </c>
      <c r="AZ9" s="186">
        <f t="shared" si="34"/>
        <v>4.390483490146381E-2</v>
      </c>
      <c r="BA9" s="186">
        <f t="shared" si="35"/>
        <v>0.9560951650985362</v>
      </c>
      <c r="BC9" s="186">
        <f t="shared" si="36"/>
        <v>8.0646962460051042E-2</v>
      </c>
      <c r="BD9" s="186">
        <f t="shared" si="37"/>
        <v>2.6629327523230082E-2</v>
      </c>
    </row>
    <row r="10" spans="1:56">
      <c r="A10" s="182">
        <v>41275</v>
      </c>
      <c r="B10" s="183">
        <v>48113</v>
      </c>
      <c r="C10" s="184">
        <v>375643</v>
      </c>
      <c r="D10" s="184">
        <v>164403</v>
      </c>
      <c r="E10" s="184">
        <v>825069</v>
      </c>
      <c r="F10" s="184">
        <v>3706822</v>
      </c>
      <c r="G10" s="184">
        <v>361482</v>
      </c>
      <c r="H10" s="185">
        <v>5481532</v>
      </c>
      <c r="I10" s="184">
        <v>390768</v>
      </c>
      <c r="J10" s="184">
        <v>6854255</v>
      </c>
      <c r="K10" s="184"/>
      <c r="L10" s="184">
        <v>937168</v>
      </c>
      <c r="M10" s="184">
        <v>0</v>
      </c>
      <c r="N10" s="184">
        <v>0</v>
      </c>
      <c r="O10" s="185">
        <v>8182191</v>
      </c>
      <c r="P10" s="183">
        <f t="shared" si="0"/>
        <v>372139.62109999999</v>
      </c>
      <c r="Q10" s="184">
        <f t="shared" si="1"/>
        <v>2779758.2</v>
      </c>
      <c r="R10" s="184">
        <f t="shared" si="2"/>
        <v>1348104.5999999999</v>
      </c>
      <c r="S10" s="184">
        <f t="shared" si="3"/>
        <v>6105510.6000000006</v>
      </c>
      <c r="T10" s="184">
        <f t="shared" si="4"/>
        <v>2801485.5</v>
      </c>
      <c r="U10" s="184">
        <f t="shared" si="5"/>
        <v>29691644.219999999</v>
      </c>
      <c r="V10" s="185">
        <f t="shared" si="6"/>
        <v>43098642.741099998</v>
      </c>
      <c r="W10" s="184">
        <f t="shared" si="7"/>
        <v>0</v>
      </c>
      <c r="X10" s="184">
        <f t="shared" si="8"/>
        <v>8785950</v>
      </c>
      <c r="Y10" s="184">
        <f t="shared" si="9"/>
        <v>3321528</v>
      </c>
      <c r="Z10" s="184"/>
      <c r="AA10" s="184">
        <f t="shared" si="10"/>
        <v>64258640.625</v>
      </c>
      <c r="AB10" s="184">
        <f t="shared" si="11"/>
        <v>0</v>
      </c>
      <c r="AC10" s="185">
        <f t="shared" si="12"/>
        <v>76366118.625</v>
      </c>
      <c r="AD10" s="184">
        <f t="shared" si="13"/>
        <v>1200712</v>
      </c>
      <c r="AE10" s="184">
        <f t="shared" si="14"/>
        <v>4232707</v>
      </c>
      <c r="AF10" s="184">
        <f t="shared" si="15"/>
        <v>8885268.8000000007</v>
      </c>
      <c r="AG10" s="184">
        <f t="shared" si="16"/>
        <v>33841234.32</v>
      </c>
      <c r="AH10" s="186">
        <f t="shared" si="17"/>
        <v>0.20795684531086428</v>
      </c>
      <c r="AI10" s="186">
        <f t="shared" si="18"/>
        <v>0.79204315468913566</v>
      </c>
      <c r="AJ10" s="186">
        <f t="shared" si="27"/>
        <v>0.22098645438535111</v>
      </c>
      <c r="AK10" s="186">
        <f t="shared" si="28"/>
        <v>0.77901354561464886</v>
      </c>
      <c r="AL10" s="184">
        <f t="shared" si="19"/>
        <v>390768</v>
      </c>
      <c r="AM10" s="184">
        <f t="shared" si="20"/>
        <v>7791423</v>
      </c>
      <c r="AN10" s="184">
        <f t="shared" si="21"/>
        <v>3321528</v>
      </c>
      <c r="AO10" s="184">
        <f t="shared" si="22"/>
        <v>73044590.625</v>
      </c>
      <c r="AP10" s="186">
        <f t="shared" si="23"/>
        <v>4.3494786167024471E-2</v>
      </c>
      <c r="AQ10" s="186">
        <f t="shared" si="24"/>
        <v>0.95650521383297549</v>
      </c>
      <c r="AR10" s="186">
        <f t="shared" si="29"/>
        <v>4.7758357144192798E-2</v>
      </c>
      <c r="AS10" s="186">
        <f t="shared" si="30"/>
        <v>0.95224164285580726</v>
      </c>
      <c r="AT10" s="184">
        <f t="shared" si="25"/>
        <v>1591480</v>
      </c>
      <c r="AU10" s="184">
        <f t="shared" si="26"/>
        <v>12024130</v>
      </c>
      <c r="AV10" s="184">
        <f t="shared" si="31"/>
        <v>12206796.800000001</v>
      </c>
      <c r="AW10" s="184">
        <f t="shared" si="31"/>
        <v>106885824.94499999</v>
      </c>
      <c r="AX10" s="186">
        <f t="shared" si="32"/>
        <v>0.10249834642264473</v>
      </c>
      <c r="AY10" s="186">
        <f t="shared" si="33"/>
        <v>0.89750165357735534</v>
      </c>
      <c r="AZ10" s="186">
        <f t="shared" si="34"/>
        <v>0.11688642668231537</v>
      </c>
      <c r="BA10" s="186">
        <f t="shared" si="35"/>
        <v>0.88311357331768459</v>
      </c>
      <c r="BC10" s="186">
        <f t="shared" si="36"/>
        <v>0.15051795738855489</v>
      </c>
      <c r="BD10" s="186">
        <f t="shared" si="37"/>
        <v>5.1107209608778702E-2</v>
      </c>
    </row>
    <row r="11" spans="1:56">
      <c r="A11" s="182">
        <v>41365</v>
      </c>
      <c r="B11" s="183">
        <v>238215</v>
      </c>
      <c r="C11" s="184">
        <v>1412876</v>
      </c>
      <c r="D11" s="184">
        <v>1878142</v>
      </c>
      <c r="E11" s="184">
        <v>1102942</v>
      </c>
      <c r="F11" s="184">
        <v>7575367</v>
      </c>
      <c r="G11" s="184">
        <v>1767661</v>
      </c>
      <c r="H11" s="185">
        <v>13975203</v>
      </c>
      <c r="I11" s="184">
        <v>1038114</v>
      </c>
      <c r="J11" s="184">
        <v>21591648</v>
      </c>
      <c r="K11" s="184"/>
      <c r="L11" s="184">
        <v>932820</v>
      </c>
      <c r="M11" s="184">
        <v>0</v>
      </c>
      <c r="N11" s="184">
        <v>0</v>
      </c>
      <c r="O11" s="185">
        <v>23562582</v>
      </c>
      <c r="P11" s="183">
        <f t="shared" si="0"/>
        <v>1842521.5605000001</v>
      </c>
      <c r="Q11" s="184">
        <f t="shared" si="1"/>
        <v>10455282.4</v>
      </c>
      <c r="R11" s="184">
        <f t="shared" si="2"/>
        <v>15400764.399999999</v>
      </c>
      <c r="S11" s="184">
        <f t="shared" si="3"/>
        <v>8161770.8000000007</v>
      </c>
      <c r="T11" s="184">
        <f t="shared" si="4"/>
        <v>13699372.75</v>
      </c>
      <c r="U11" s="184">
        <f t="shared" si="5"/>
        <v>60678689.670000002</v>
      </c>
      <c r="V11" s="185">
        <f t="shared" si="6"/>
        <v>110238401.58050001</v>
      </c>
      <c r="W11" s="184">
        <f t="shared" si="7"/>
        <v>0</v>
      </c>
      <c r="X11" s="184">
        <f t="shared" si="8"/>
        <v>8745187.5</v>
      </c>
      <c r="Y11" s="184">
        <f t="shared" si="9"/>
        <v>8823969</v>
      </c>
      <c r="Z11" s="184"/>
      <c r="AA11" s="184">
        <f t="shared" si="10"/>
        <v>202421700</v>
      </c>
      <c r="AB11" s="184">
        <f t="shared" si="11"/>
        <v>0</v>
      </c>
      <c r="AC11" s="185">
        <f t="shared" si="12"/>
        <v>219990856.5</v>
      </c>
      <c r="AD11" s="184">
        <f t="shared" si="13"/>
        <v>2515818</v>
      </c>
      <c r="AE11" s="184">
        <f t="shared" si="14"/>
        <v>11221170</v>
      </c>
      <c r="AF11" s="184">
        <f t="shared" si="15"/>
        <v>18617053.200000003</v>
      </c>
      <c r="AG11" s="184">
        <f t="shared" si="16"/>
        <v>89778826.819999993</v>
      </c>
      <c r="AH11" s="186">
        <f t="shared" si="17"/>
        <v>0.17175056096749242</v>
      </c>
      <c r="AI11" s="186">
        <f t="shared" si="18"/>
        <v>0.82824943903250758</v>
      </c>
      <c r="AJ11" s="186">
        <f t="shared" si="27"/>
        <v>0.18314189398724087</v>
      </c>
      <c r="AK11" s="186">
        <f t="shared" si="28"/>
        <v>0.8168581060127591</v>
      </c>
      <c r="AL11" s="184">
        <f t="shared" si="19"/>
        <v>1038114</v>
      </c>
      <c r="AM11" s="184">
        <f t="shared" si="20"/>
        <v>22524468</v>
      </c>
      <c r="AN11" s="184">
        <f t="shared" si="21"/>
        <v>8823969</v>
      </c>
      <c r="AO11" s="184">
        <f t="shared" si="22"/>
        <v>211166887.5</v>
      </c>
      <c r="AP11" s="186">
        <f t="shared" si="23"/>
        <v>4.0110617051940974E-2</v>
      </c>
      <c r="AQ11" s="186">
        <f t="shared" si="24"/>
        <v>0.95988938294805903</v>
      </c>
      <c r="AR11" s="186">
        <f t="shared" si="29"/>
        <v>4.4057735268571159E-2</v>
      </c>
      <c r="AS11" s="186">
        <f t="shared" si="30"/>
        <v>0.95594226473142885</v>
      </c>
      <c r="AT11" s="184">
        <f t="shared" si="25"/>
        <v>3553932</v>
      </c>
      <c r="AU11" s="184">
        <f t="shared" si="26"/>
        <v>33745638</v>
      </c>
      <c r="AV11" s="184">
        <f t="shared" si="31"/>
        <v>27441022.200000003</v>
      </c>
      <c r="AW11" s="184">
        <f t="shared" si="31"/>
        <v>300945714.31999999</v>
      </c>
      <c r="AX11" s="186">
        <f t="shared" si="32"/>
        <v>8.3563125876518901E-2</v>
      </c>
      <c r="AY11" s="186">
        <f t="shared" si="33"/>
        <v>0.91643687412348118</v>
      </c>
      <c r="AZ11" s="186">
        <f t="shared" si="34"/>
        <v>9.5280776695280942E-2</v>
      </c>
      <c r="BA11" s="186">
        <f t="shared" si="35"/>
        <v>0.9047192233047191</v>
      </c>
      <c r="BC11" s="186">
        <f t="shared" si="36"/>
        <v>7.8921358065424885E-2</v>
      </c>
      <c r="BD11" s="186">
        <f t="shared" si="37"/>
        <v>2.4715468421669669E-2</v>
      </c>
    </row>
    <row r="12" spans="1:56">
      <c r="A12" s="182">
        <v>41456</v>
      </c>
      <c r="B12" s="183">
        <v>154147</v>
      </c>
      <c r="C12" s="184">
        <v>1324144</v>
      </c>
      <c r="D12" s="184">
        <v>2835089</v>
      </c>
      <c r="E12" s="184">
        <v>1536385</v>
      </c>
      <c r="F12" s="184">
        <v>6972497</v>
      </c>
      <c r="G12" s="184">
        <v>1114087</v>
      </c>
      <c r="H12" s="185">
        <v>13936349</v>
      </c>
      <c r="I12" s="184">
        <v>4832319</v>
      </c>
      <c r="J12" s="184">
        <v>33784673</v>
      </c>
      <c r="K12" s="184"/>
      <c r="L12" s="184">
        <v>1792400</v>
      </c>
      <c r="M12" s="184">
        <v>0</v>
      </c>
      <c r="N12" s="184">
        <v>0</v>
      </c>
      <c r="O12" s="185">
        <v>40409392</v>
      </c>
      <c r="P12" s="183">
        <f t="shared" si="0"/>
        <v>1192280.8008999999</v>
      </c>
      <c r="Q12" s="184">
        <f t="shared" si="1"/>
        <v>9798665.5999999996</v>
      </c>
      <c r="R12" s="184">
        <f t="shared" si="2"/>
        <v>23247729.799999997</v>
      </c>
      <c r="S12" s="184">
        <f t="shared" si="3"/>
        <v>11369249</v>
      </c>
      <c r="T12" s="184">
        <f t="shared" si="4"/>
        <v>8634174.25</v>
      </c>
      <c r="U12" s="184">
        <f t="shared" si="5"/>
        <v>55849700.969999999</v>
      </c>
      <c r="V12" s="185">
        <f t="shared" si="6"/>
        <v>110091800.42089999</v>
      </c>
      <c r="W12" s="184">
        <f t="shared" si="7"/>
        <v>0</v>
      </c>
      <c r="X12" s="184">
        <f t="shared" si="8"/>
        <v>16803750</v>
      </c>
      <c r="Y12" s="184">
        <f t="shared" si="9"/>
        <v>41074711.5</v>
      </c>
      <c r="Z12" s="184"/>
      <c r="AA12" s="184">
        <f t="shared" si="10"/>
        <v>316731309.375</v>
      </c>
      <c r="AB12" s="184">
        <f t="shared" si="11"/>
        <v>0</v>
      </c>
      <c r="AC12" s="185">
        <f t="shared" si="12"/>
        <v>374609770.875</v>
      </c>
      <c r="AD12" s="184">
        <f t="shared" si="13"/>
        <v>2860529</v>
      </c>
      <c r="AE12" s="184">
        <f t="shared" si="14"/>
        <v>10921673</v>
      </c>
      <c r="AF12" s="184">
        <f t="shared" si="15"/>
        <v>21167914.600000001</v>
      </c>
      <c r="AG12" s="184">
        <f t="shared" si="16"/>
        <v>87731605.019999996</v>
      </c>
      <c r="AH12" s="186">
        <f t="shared" si="17"/>
        <v>0.1943802385342423</v>
      </c>
      <c r="AI12" s="186">
        <f t="shared" si="18"/>
        <v>0.80561976146575764</v>
      </c>
      <c r="AJ12" s="186">
        <f t="shared" si="27"/>
        <v>0.20755239257123065</v>
      </c>
      <c r="AK12" s="186">
        <f t="shared" si="28"/>
        <v>0.79244760742876941</v>
      </c>
      <c r="AL12" s="184">
        <f t="shared" si="19"/>
        <v>4832319</v>
      </c>
      <c r="AM12" s="184">
        <f t="shared" si="20"/>
        <v>35577073</v>
      </c>
      <c r="AN12" s="184">
        <f t="shared" si="21"/>
        <v>41074711.5</v>
      </c>
      <c r="AO12" s="184">
        <f t="shared" si="22"/>
        <v>333535059.375</v>
      </c>
      <c r="AP12" s="186">
        <f t="shared" si="23"/>
        <v>0.10964666352417655</v>
      </c>
      <c r="AQ12" s="186">
        <f t="shared" si="24"/>
        <v>0.89035333647582349</v>
      </c>
      <c r="AR12" s="186">
        <f t="shared" si="29"/>
        <v>0.1195840561026011</v>
      </c>
      <c r="AS12" s="186">
        <f t="shared" si="30"/>
        <v>0.88041594389739886</v>
      </c>
      <c r="AT12" s="184">
        <f t="shared" si="25"/>
        <v>7692848</v>
      </c>
      <c r="AU12" s="184">
        <f t="shared" si="26"/>
        <v>46498746</v>
      </c>
      <c r="AV12" s="184">
        <f t="shared" si="31"/>
        <v>62242626.100000001</v>
      </c>
      <c r="AW12" s="184">
        <f t="shared" si="31"/>
        <v>421266664.39499998</v>
      </c>
      <c r="AX12" s="186">
        <f t="shared" si="32"/>
        <v>0.12873098267931557</v>
      </c>
      <c r="AY12" s="186">
        <f t="shared" si="33"/>
        <v>0.8712690173206844</v>
      </c>
      <c r="AZ12" s="186">
        <f t="shared" si="34"/>
        <v>0.14195648129486652</v>
      </c>
      <c r="BA12" s="186">
        <f t="shared" si="35"/>
        <v>0.85804351870513351</v>
      </c>
      <c r="BC12" s="186">
        <f t="shared" si="36"/>
        <v>0.11024300553896864</v>
      </c>
      <c r="BD12" s="186">
        <f t="shared" si="37"/>
        <v>2.345618350194973E-2</v>
      </c>
    </row>
    <row r="13" spans="1:56">
      <c r="A13" s="182">
        <v>41548</v>
      </c>
      <c r="B13" s="183">
        <v>718187</v>
      </c>
      <c r="C13" s="184">
        <v>2160645</v>
      </c>
      <c r="D13" s="184">
        <v>6026311</v>
      </c>
      <c r="E13" s="184">
        <v>935394</v>
      </c>
      <c r="F13" s="184">
        <v>15668412</v>
      </c>
      <c r="G13" s="184">
        <v>999096</v>
      </c>
      <c r="H13" s="185">
        <v>26508045</v>
      </c>
      <c r="I13" s="184">
        <v>12775821</v>
      </c>
      <c r="J13" s="184">
        <v>29585820</v>
      </c>
      <c r="K13" s="184"/>
      <c r="L13" s="184">
        <v>2423216</v>
      </c>
      <c r="M13" s="184">
        <v>0</v>
      </c>
      <c r="N13" s="184">
        <v>0</v>
      </c>
      <c r="O13" s="185">
        <v>44784857</v>
      </c>
      <c r="P13" s="183">
        <f t="shared" si="0"/>
        <v>5554960.9889000002</v>
      </c>
      <c r="Q13" s="184">
        <f t="shared" si="1"/>
        <v>15988773</v>
      </c>
      <c r="R13" s="184">
        <f t="shared" si="2"/>
        <v>49415750.199999996</v>
      </c>
      <c r="S13" s="184">
        <f t="shared" si="3"/>
        <v>6921915.6000000006</v>
      </c>
      <c r="T13" s="184">
        <f t="shared" si="4"/>
        <v>7742994</v>
      </c>
      <c r="U13" s="184">
        <f t="shared" si="5"/>
        <v>125503980.11999999</v>
      </c>
      <c r="V13" s="185">
        <f t="shared" si="6"/>
        <v>211128373.90889996</v>
      </c>
      <c r="W13" s="184">
        <f t="shared" si="7"/>
        <v>0</v>
      </c>
      <c r="X13" s="184">
        <f t="shared" si="8"/>
        <v>22717650</v>
      </c>
      <c r="Y13" s="184">
        <f t="shared" si="9"/>
        <v>108594478.5</v>
      </c>
      <c r="Z13" s="184"/>
      <c r="AA13" s="184">
        <f t="shared" si="10"/>
        <v>277367062.5</v>
      </c>
      <c r="AB13" s="184">
        <f t="shared" si="11"/>
        <v>0</v>
      </c>
      <c r="AC13" s="185">
        <f t="shared" si="12"/>
        <v>408679191</v>
      </c>
      <c r="AD13" s="184">
        <f t="shared" si="13"/>
        <v>3096039</v>
      </c>
      <c r="AE13" s="184">
        <f t="shared" si="14"/>
        <v>22693819</v>
      </c>
      <c r="AF13" s="184">
        <f t="shared" si="15"/>
        <v>22910688.600000001</v>
      </c>
      <c r="AG13" s="184">
        <f t="shared" si="16"/>
        <v>182662724.31999999</v>
      </c>
      <c r="AH13" s="186">
        <f t="shared" si="17"/>
        <v>0.11144772212793792</v>
      </c>
      <c r="AI13" s="186">
        <f t="shared" si="18"/>
        <v>0.88855227787206215</v>
      </c>
      <c r="AJ13" s="186">
        <f t="shared" si="27"/>
        <v>0.12004870286606463</v>
      </c>
      <c r="AK13" s="186">
        <f t="shared" si="28"/>
        <v>0.87995129713393538</v>
      </c>
      <c r="AL13" s="184">
        <f t="shared" si="19"/>
        <v>12775821</v>
      </c>
      <c r="AM13" s="184">
        <f t="shared" si="20"/>
        <v>32009036</v>
      </c>
      <c r="AN13" s="184">
        <f t="shared" si="21"/>
        <v>108594478.5</v>
      </c>
      <c r="AO13" s="184">
        <f t="shared" si="22"/>
        <v>300084712.5</v>
      </c>
      <c r="AP13" s="186">
        <f t="shared" si="23"/>
        <v>0.26572059672105985</v>
      </c>
      <c r="AQ13" s="186">
        <f t="shared" si="24"/>
        <v>0.73427940327894015</v>
      </c>
      <c r="AR13" s="186">
        <f t="shared" si="29"/>
        <v>0.28527100131189431</v>
      </c>
      <c r="AS13" s="186">
        <f t="shared" si="30"/>
        <v>0.71472899868810569</v>
      </c>
      <c r="AT13" s="184">
        <f t="shared" si="25"/>
        <v>15871860</v>
      </c>
      <c r="AU13" s="184">
        <f t="shared" si="26"/>
        <v>54702855</v>
      </c>
      <c r="AV13" s="184">
        <f t="shared" si="31"/>
        <v>131505167.09999999</v>
      </c>
      <c r="AW13" s="184">
        <f t="shared" si="31"/>
        <v>482747436.81999999</v>
      </c>
      <c r="AX13" s="186">
        <f t="shared" si="32"/>
        <v>0.21408971856328862</v>
      </c>
      <c r="AY13" s="186">
        <f t="shared" si="33"/>
        <v>0.78591028143671138</v>
      </c>
      <c r="AZ13" s="186">
        <f t="shared" si="34"/>
        <v>0.2248944257160656</v>
      </c>
      <c r="BA13" s="186">
        <f t="shared" si="35"/>
        <v>0.77510557428393445</v>
      </c>
      <c r="BC13" s="186">
        <f t="shared" si="36"/>
        <v>3.5287174139020813E-2</v>
      </c>
      <c r="BD13" s="186">
        <f t="shared" si="37"/>
        <v>1.1167846266957699E-2</v>
      </c>
    </row>
    <row r="14" spans="1:56">
      <c r="A14" s="182">
        <v>41640</v>
      </c>
      <c r="B14" s="183">
        <v>3861</v>
      </c>
      <c r="C14" s="184">
        <v>1647409</v>
      </c>
      <c r="D14" s="184">
        <v>6513469</v>
      </c>
      <c r="E14" s="184">
        <v>377794</v>
      </c>
      <c r="F14" s="184">
        <v>6203253</v>
      </c>
      <c r="G14" s="184">
        <v>1291630</v>
      </c>
      <c r="H14" s="185">
        <v>16037416</v>
      </c>
      <c r="I14" s="184">
        <v>1876827</v>
      </c>
      <c r="J14" s="184">
        <v>21578265</v>
      </c>
      <c r="K14" s="184"/>
      <c r="L14" s="184">
        <v>2416895</v>
      </c>
      <c r="M14" s="184">
        <v>0</v>
      </c>
      <c r="N14" s="184">
        <v>0</v>
      </c>
      <c r="O14" s="185">
        <v>25871987</v>
      </c>
      <c r="P14" s="183">
        <f t="shared" si="0"/>
        <v>29863.6767</v>
      </c>
      <c r="Q14" s="184">
        <f t="shared" si="1"/>
        <v>12190826.600000001</v>
      </c>
      <c r="R14" s="184">
        <f t="shared" si="2"/>
        <v>53410445.799999997</v>
      </c>
      <c r="S14" s="184">
        <f t="shared" si="3"/>
        <v>2795675.6</v>
      </c>
      <c r="T14" s="184">
        <f t="shared" si="4"/>
        <v>10010132.5</v>
      </c>
      <c r="U14" s="184">
        <f t="shared" si="5"/>
        <v>49688056.530000001</v>
      </c>
      <c r="V14" s="185">
        <f t="shared" si="6"/>
        <v>128125000.7067</v>
      </c>
      <c r="W14" s="184">
        <f t="shared" si="7"/>
        <v>0</v>
      </c>
      <c r="X14" s="184">
        <f t="shared" si="8"/>
        <v>22658390.625</v>
      </c>
      <c r="Y14" s="184">
        <f t="shared" si="9"/>
        <v>15953029.5</v>
      </c>
      <c r="Z14" s="184"/>
      <c r="AA14" s="184">
        <f t="shared" si="10"/>
        <v>202296234.375</v>
      </c>
      <c r="AB14" s="184">
        <f t="shared" si="11"/>
        <v>0</v>
      </c>
      <c r="AC14" s="185">
        <f t="shared" si="12"/>
        <v>240907654.5</v>
      </c>
      <c r="AD14" s="184">
        <f t="shared" si="13"/>
        <v>2025203</v>
      </c>
      <c r="AE14" s="184">
        <f t="shared" si="14"/>
        <v>14008352</v>
      </c>
      <c r="AF14" s="184">
        <f t="shared" si="15"/>
        <v>14986502.200000001</v>
      </c>
      <c r="AG14" s="184">
        <f t="shared" si="16"/>
        <v>113108634.83</v>
      </c>
      <c r="AH14" s="186">
        <f t="shared" si="17"/>
        <v>0.11699509089474762</v>
      </c>
      <c r="AI14" s="186">
        <f t="shared" si="18"/>
        <v>0.88300490910525242</v>
      </c>
      <c r="AJ14" s="186">
        <f t="shared" si="27"/>
        <v>0.12631029113630757</v>
      </c>
      <c r="AK14" s="186">
        <f t="shared" si="28"/>
        <v>0.87368970886369246</v>
      </c>
      <c r="AL14" s="184">
        <f t="shared" si="19"/>
        <v>1876827</v>
      </c>
      <c r="AM14" s="184">
        <f t="shared" si="20"/>
        <v>23995160</v>
      </c>
      <c r="AN14" s="184">
        <f t="shared" si="21"/>
        <v>15953029.5</v>
      </c>
      <c r="AO14" s="184">
        <f t="shared" si="22"/>
        <v>224954625</v>
      </c>
      <c r="AP14" s="186">
        <f t="shared" si="23"/>
        <v>6.6220517289540912E-2</v>
      </c>
      <c r="AQ14" s="186">
        <f t="shared" si="24"/>
        <v>0.93377948271045907</v>
      </c>
      <c r="AR14" s="186">
        <f t="shared" si="29"/>
        <v>7.2542824020435701E-2</v>
      </c>
      <c r="AS14" s="186">
        <f t="shared" si="30"/>
        <v>0.92745717597956434</v>
      </c>
      <c r="AT14" s="184">
        <f t="shared" si="25"/>
        <v>3902030</v>
      </c>
      <c r="AU14" s="184">
        <f t="shared" si="26"/>
        <v>38003512</v>
      </c>
      <c r="AV14" s="184">
        <f t="shared" si="31"/>
        <v>30939531.700000003</v>
      </c>
      <c r="AW14" s="184">
        <f t="shared" si="31"/>
        <v>338063259.82999998</v>
      </c>
      <c r="AX14" s="186">
        <f t="shared" si="32"/>
        <v>8.3846335068943817E-2</v>
      </c>
      <c r="AY14" s="186">
        <f t="shared" si="33"/>
        <v>0.91615366493105621</v>
      </c>
      <c r="AZ14" s="186">
        <f t="shared" si="34"/>
        <v>9.3114891581643308E-2</v>
      </c>
      <c r="BA14" s="186">
        <f t="shared" si="35"/>
        <v>0.90688510841835668</v>
      </c>
      <c r="BC14" s="186">
        <f t="shared" si="36"/>
        <v>2.3557036869281185E-2</v>
      </c>
      <c r="BD14" s="186">
        <f t="shared" si="37"/>
        <v>7.5756862178879697E-3</v>
      </c>
    </row>
    <row r="15" spans="1:56">
      <c r="A15" s="182">
        <v>41730</v>
      </c>
      <c r="B15" s="183">
        <v>0</v>
      </c>
      <c r="C15" s="184">
        <v>1945769</v>
      </c>
      <c r="D15" s="184">
        <v>4310227</v>
      </c>
      <c r="E15" s="184">
        <v>106591</v>
      </c>
      <c r="F15" s="184">
        <v>8497133</v>
      </c>
      <c r="G15" s="184">
        <v>1262656</v>
      </c>
      <c r="H15" s="185">
        <v>16122376</v>
      </c>
      <c r="I15" s="184">
        <v>0</v>
      </c>
      <c r="J15" s="184">
        <v>24466049</v>
      </c>
      <c r="K15" s="184"/>
      <c r="L15" s="184">
        <v>2202116</v>
      </c>
      <c r="M15" s="184">
        <v>0</v>
      </c>
      <c r="N15" s="184">
        <v>0</v>
      </c>
      <c r="O15" s="185">
        <v>26668165</v>
      </c>
      <c r="P15" s="183">
        <f t="shared" si="0"/>
        <v>0</v>
      </c>
      <c r="Q15" s="184">
        <f t="shared" si="1"/>
        <v>14398690.600000001</v>
      </c>
      <c r="R15" s="184">
        <f t="shared" si="2"/>
        <v>35343861.399999999</v>
      </c>
      <c r="S15" s="184">
        <f t="shared" si="3"/>
        <v>788773.4</v>
      </c>
      <c r="T15" s="184">
        <f t="shared" si="4"/>
        <v>9785584</v>
      </c>
      <c r="U15" s="184">
        <f t="shared" si="5"/>
        <v>68062035.329999998</v>
      </c>
      <c r="V15" s="185">
        <f t="shared" si="6"/>
        <v>128378944.72999999</v>
      </c>
      <c r="W15" s="184">
        <f t="shared" si="7"/>
        <v>0</v>
      </c>
      <c r="X15" s="184">
        <f t="shared" si="8"/>
        <v>20644837.5</v>
      </c>
      <c r="Y15" s="184">
        <f t="shared" si="9"/>
        <v>0</v>
      </c>
      <c r="Z15" s="184"/>
      <c r="AA15" s="184">
        <f t="shared" si="10"/>
        <v>229369209.375</v>
      </c>
      <c r="AB15" s="184">
        <f t="shared" si="11"/>
        <v>0</v>
      </c>
      <c r="AC15" s="185">
        <f t="shared" si="12"/>
        <v>250014046.875</v>
      </c>
      <c r="AD15" s="184">
        <f t="shared" si="13"/>
        <v>2052360</v>
      </c>
      <c r="AE15" s="184">
        <f t="shared" si="14"/>
        <v>14070016</v>
      </c>
      <c r="AF15" s="184">
        <f t="shared" si="15"/>
        <v>15187464.000000002</v>
      </c>
      <c r="AG15" s="184">
        <f t="shared" si="16"/>
        <v>113191480.72999999</v>
      </c>
      <c r="AH15" s="186">
        <f t="shared" si="17"/>
        <v>0.1183018292597863</v>
      </c>
      <c r="AI15" s="186">
        <f t="shared" si="18"/>
        <v>0.88169817074021373</v>
      </c>
      <c r="AJ15" s="186">
        <f t="shared" si="27"/>
        <v>0.12729885470975247</v>
      </c>
      <c r="AK15" s="186">
        <f t="shared" si="28"/>
        <v>0.87270114529024756</v>
      </c>
      <c r="AL15" s="184">
        <f t="shared" si="19"/>
        <v>0</v>
      </c>
      <c r="AM15" s="184">
        <f t="shared" si="20"/>
        <v>26668165</v>
      </c>
      <c r="AN15" s="184">
        <f t="shared" si="21"/>
        <v>0</v>
      </c>
      <c r="AO15" s="184">
        <f t="shared" si="22"/>
        <v>250014046.875</v>
      </c>
      <c r="AP15" s="186">
        <f t="shared" si="23"/>
        <v>0</v>
      </c>
      <c r="AQ15" s="186">
        <f t="shared" si="24"/>
        <v>1</v>
      </c>
      <c r="AR15" s="186">
        <f t="shared" si="29"/>
        <v>0</v>
      </c>
      <c r="AS15" s="186">
        <f t="shared" si="30"/>
        <v>1</v>
      </c>
      <c r="AT15" s="184">
        <f t="shared" si="25"/>
        <v>2052360</v>
      </c>
      <c r="AU15" s="184">
        <f t="shared" si="26"/>
        <v>40738181</v>
      </c>
      <c r="AV15" s="184">
        <f t="shared" si="31"/>
        <v>15187464.000000002</v>
      </c>
      <c r="AW15" s="184">
        <f t="shared" si="31"/>
        <v>363205527.60500002</v>
      </c>
      <c r="AX15" s="186">
        <f t="shared" si="32"/>
        <v>4.0136747606187212E-2</v>
      </c>
      <c r="AY15" s="186">
        <f t="shared" si="33"/>
        <v>0.95986325239381276</v>
      </c>
      <c r="AZ15" s="186">
        <f t="shared" si="34"/>
        <v>4.7962936481686452E-2</v>
      </c>
      <c r="BA15" s="186">
        <f t="shared" si="35"/>
        <v>0.95203706351831352</v>
      </c>
      <c r="BC15" s="186">
        <f t="shared" si="36"/>
        <v>6.6113704332413535E-3</v>
      </c>
      <c r="BD15" s="186">
        <f t="shared" si="37"/>
        <v>2.0845349081501786E-3</v>
      </c>
    </row>
    <row r="16" spans="1:56">
      <c r="A16" s="182">
        <v>41821</v>
      </c>
      <c r="B16" s="183">
        <v>592</v>
      </c>
      <c r="C16" s="184">
        <v>452204</v>
      </c>
      <c r="D16" s="184">
        <v>3039714</v>
      </c>
      <c r="E16" s="184">
        <v>15435</v>
      </c>
      <c r="F16" s="184">
        <v>9498914</v>
      </c>
      <c r="G16" s="184">
        <v>873497</v>
      </c>
      <c r="H16" s="185">
        <v>13880356</v>
      </c>
      <c r="I16" s="184">
        <v>3230032</v>
      </c>
      <c r="J16" s="184">
        <v>31960316</v>
      </c>
      <c r="K16" s="184"/>
      <c r="L16" s="184">
        <v>1296849</v>
      </c>
      <c r="M16" s="184">
        <v>0</v>
      </c>
      <c r="N16" s="184">
        <v>0</v>
      </c>
      <c r="O16" s="185">
        <v>36487197</v>
      </c>
      <c r="P16" s="183">
        <f t="shared" si="0"/>
        <v>4578.9423999999999</v>
      </c>
      <c r="Q16" s="184">
        <f t="shared" si="1"/>
        <v>3346309.6</v>
      </c>
      <c r="R16" s="184">
        <f t="shared" si="2"/>
        <v>24925654.799999997</v>
      </c>
      <c r="S16" s="184">
        <f t="shared" si="3"/>
        <v>114219</v>
      </c>
      <c r="T16" s="184">
        <f t="shared" si="4"/>
        <v>6769601.75</v>
      </c>
      <c r="U16" s="184">
        <f t="shared" si="5"/>
        <v>76086301.140000001</v>
      </c>
      <c r="V16" s="185">
        <f t="shared" si="6"/>
        <v>111246665.2324</v>
      </c>
      <c r="W16" s="184">
        <f t="shared" si="7"/>
        <v>0</v>
      </c>
      <c r="X16" s="184">
        <f t="shared" si="8"/>
        <v>12157959.375</v>
      </c>
      <c r="Y16" s="184">
        <f t="shared" si="9"/>
        <v>27455272</v>
      </c>
      <c r="Z16" s="184"/>
      <c r="AA16" s="184">
        <f t="shared" si="10"/>
        <v>299627962.5</v>
      </c>
      <c r="AB16" s="184">
        <f t="shared" si="11"/>
        <v>0</v>
      </c>
      <c r="AC16" s="185">
        <f t="shared" si="12"/>
        <v>339241193.875</v>
      </c>
      <c r="AD16" s="184">
        <f t="shared" si="13"/>
        <v>467639</v>
      </c>
      <c r="AE16" s="184">
        <f t="shared" si="14"/>
        <v>13412125</v>
      </c>
      <c r="AF16" s="184">
        <f t="shared" si="15"/>
        <v>3460528.6</v>
      </c>
      <c r="AG16" s="184">
        <f t="shared" si="16"/>
        <v>107781557.69</v>
      </c>
      <c r="AH16" s="186">
        <f t="shared" si="17"/>
        <v>3.1108087913585644E-2</v>
      </c>
      <c r="AI16" s="186">
        <f t="shared" si="18"/>
        <v>0.96889191208641445</v>
      </c>
      <c r="AJ16" s="186">
        <f t="shared" si="27"/>
        <v>3.3692143468721805E-2</v>
      </c>
      <c r="AK16" s="186">
        <f t="shared" si="28"/>
        <v>0.96630785653127815</v>
      </c>
      <c r="AL16" s="184">
        <f t="shared" si="19"/>
        <v>3230032</v>
      </c>
      <c r="AM16" s="184">
        <f t="shared" si="20"/>
        <v>33257165</v>
      </c>
      <c r="AN16" s="184">
        <f t="shared" si="21"/>
        <v>27455272</v>
      </c>
      <c r="AO16" s="184">
        <f t="shared" si="22"/>
        <v>311785921.875</v>
      </c>
      <c r="AP16" s="186">
        <f t="shared" si="23"/>
        <v>8.0931421347716484E-2</v>
      </c>
      <c r="AQ16" s="186">
        <f t="shared" si="24"/>
        <v>0.91906857865228353</v>
      </c>
      <c r="AR16" s="186">
        <f t="shared" si="29"/>
        <v>8.8525079084589592E-2</v>
      </c>
      <c r="AS16" s="186">
        <f t="shared" si="30"/>
        <v>0.91147492091541038</v>
      </c>
      <c r="AT16" s="184">
        <f t="shared" si="25"/>
        <v>3697671</v>
      </c>
      <c r="AU16" s="184">
        <f t="shared" si="26"/>
        <v>46669290</v>
      </c>
      <c r="AV16" s="184">
        <f t="shared" si="31"/>
        <v>30915800.600000001</v>
      </c>
      <c r="AW16" s="184">
        <f t="shared" si="31"/>
        <v>419567479.565</v>
      </c>
      <c r="AX16" s="186">
        <f t="shared" si="32"/>
        <v>6.8628075582908135E-2</v>
      </c>
      <c r="AY16" s="186">
        <f t="shared" si="33"/>
        <v>0.93137192441709182</v>
      </c>
      <c r="AZ16" s="186">
        <f t="shared" si="34"/>
        <v>7.3414613996663408E-2</v>
      </c>
      <c r="BA16" s="186">
        <f t="shared" si="35"/>
        <v>0.92658538600333662</v>
      </c>
      <c r="BC16" s="186">
        <f t="shared" si="36"/>
        <v>1.1120031791691798E-3</v>
      </c>
      <c r="BD16" s="186">
        <f t="shared" si="37"/>
        <v>2.5354512378272386E-4</v>
      </c>
    </row>
    <row r="17" spans="1:56">
      <c r="A17" s="182">
        <v>41913</v>
      </c>
      <c r="B17" s="183">
        <v>0</v>
      </c>
      <c r="C17" s="184">
        <v>2137492</v>
      </c>
      <c r="D17" s="184">
        <v>6410694</v>
      </c>
      <c r="E17" s="184">
        <v>253773</v>
      </c>
      <c r="F17" s="184">
        <v>10972399</v>
      </c>
      <c r="G17" s="184">
        <v>983590</v>
      </c>
      <c r="H17" s="185">
        <v>20757948</v>
      </c>
      <c r="I17" s="184">
        <v>1309743</v>
      </c>
      <c r="J17" s="184">
        <v>20948584</v>
      </c>
      <c r="K17" s="184"/>
      <c r="L17" s="184">
        <v>242991</v>
      </c>
      <c r="M17" s="184">
        <v>1316202</v>
      </c>
      <c r="N17" s="184">
        <v>0</v>
      </c>
      <c r="O17" s="185">
        <v>23817520</v>
      </c>
      <c r="P17" s="183">
        <f t="shared" si="0"/>
        <v>0</v>
      </c>
      <c r="Q17" s="184">
        <f t="shared" si="1"/>
        <v>15817440.800000001</v>
      </c>
      <c r="R17" s="184">
        <f t="shared" si="2"/>
        <v>52567690.799999997</v>
      </c>
      <c r="S17" s="184">
        <f t="shared" si="3"/>
        <v>1877920.2000000002</v>
      </c>
      <c r="T17" s="184">
        <f t="shared" si="4"/>
        <v>7622822.5</v>
      </c>
      <c r="U17" s="184">
        <f t="shared" si="5"/>
        <v>87888915.989999995</v>
      </c>
      <c r="V17" s="185">
        <f t="shared" si="6"/>
        <v>165774790.28999999</v>
      </c>
      <c r="W17" s="184">
        <f t="shared" si="7"/>
        <v>0</v>
      </c>
      <c r="X17" s="184">
        <f t="shared" si="8"/>
        <v>2278040.625</v>
      </c>
      <c r="Y17" s="184">
        <f t="shared" si="9"/>
        <v>11132815.5</v>
      </c>
      <c r="Z17" s="184"/>
      <c r="AA17" s="184">
        <f t="shared" si="10"/>
        <v>196392975</v>
      </c>
      <c r="AB17" s="184">
        <f t="shared" si="11"/>
        <v>12339393.75</v>
      </c>
      <c r="AC17" s="185">
        <f t="shared" si="12"/>
        <v>222143224.875</v>
      </c>
      <c r="AD17" s="184">
        <f t="shared" si="13"/>
        <v>2391265</v>
      </c>
      <c r="AE17" s="184">
        <f t="shared" si="14"/>
        <v>18366683</v>
      </c>
      <c r="AF17" s="184">
        <f t="shared" si="15"/>
        <v>17695361</v>
      </c>
      <c r="AG17" s="184">
        <f t="shared" si="16"/>
        <v>148079429.28999999</v>
      </c>
      <c r="AH17" s="186">
        <f t="shared" si="17"/>
        <v>0.10674337737990451</v>
      </c>
      <c r="AI17" s="186">
        <f t="shared" si="18"/>
        <v>0.89325662262009553</v>
      </c>
      <c r="AJ17" s="186">
        <f t="shared" si="27"/>
        <v>0.11519756191700645</v>
      </c>
      <c r="AK17" s="186">
        <f t="shared" si="28"/>
        <v>0.88480243808299353</v>
      </c>
      <c r="AL17" s="184">
        <f t="shared" si="19"/>
        <v>1309743</v>
      </c>
      <c r="AM17" s="184">
        <f t="shared" si="20"/>
        <v>22507777</v>
      </c>
      <c r="AN17" s="184">
        <f t="shared" si="21"/>
        <v>11132815.5</v>
      </c>
      <c r="AO17" s="184">
        <f t="shared" si="22"/>
        <v>211010409.375</v>
      </c>
      <c r="AP17" s="186">
        <f t="shared" si="23"/>
        <v>5.0115485206737392E-2</v>
      </c>
      <c r="AQ17" s="186">
        <f t="shared" si="24"/>
        <v>0.94988451479326264</v>
      </c>
      <c r="AR17" s="186">
        <f t="shared" si="29"/>
        <v>5.4990737910580109E-2</v>
      </c>
      <c r="AS17" s="186">
        <f t="shared" si="30"/>
        <v>0.94500926208941993</v>
      </c>
      <c r="AT17" s="184">
        <f t="shared" si="25"/>
        <v>3701008</v>
      </c>
      <c r="AU17" s="184">
        <f t="shared" si="26"/>
        <v>40874460</v>
      </c>
      <c r="AV17" s="184">
        <f t="shared" si="31"/>
        <v>28828176.5</v>
      </c>
      <c r="AW17" s="184">
        <f t="shared" si="31"/>
        <v>359089838.66499996</v>
      </c>
      <c r="AX17" s="186">
        <f t="shared" si="32"/>
        <v>7.4315126838690404E-2</v>
      </c>
      <c r="AY17" s="186">
        <f t="shared" si="33"/>
        <v>0.92568487316130954</v>
      </c>
      <c r="AZ17" s="186">
        <f t="shared" si="34"/>
        <v>8.3027911226865869E-2</v>
      </c>
      <c r="BA17" s="186">
        <f t="shared" si="35"/>
        <v>0.91697208877313419</v>
      </c>
      <c r="BC17" s="186">
        <f t="shared" si="36"/>
        <v>1.2225341348769157E-2</v>
      </c>
      <c r="BD17" s="186">
        <f t="shared" si="37"/>
        <v>4.8410234291419319E-3</v>
      </c>
    </row>
    <row r="18" spans="1:56">
      <c r="A18" s="182">
        <v>42005</v>
      </c>
      <c r="B18" s="183">
        <v>0</v>
      </c>
      <c r="C18" s="184">
        <v>764448</v>
      </c>
      <c r="D18" s="184">
        <v>4882192</v>
      </c>
      <c r="E18" s="184">
        <v>2413616</v>
      </c>
      <c r="F18" s="184">
        <v>9529319</v>
      </c>
      <c r="G18" s="184">
        <v>2043236</v>
      </c>
      <c r="H18" s="185">
        <v>19632811</v>
      </c>
      <c r="I18" s="184">
        <v>2414569</v>
      </c>
      <c r="J18" s="184">
        <v>21154036</v>
      </c>
      <c r="K18" s="184"/>
      <c r="L18" s="184">
        <v>911479</v>
      </c>
      <c r="M18" s="184">
        <v>2578686</v>
      </c>
      <c r="N18" s="184">
        <v>0</v>
      </c>
      <c r="O18" s="185">
        <v>27058770</v>
      </c>
      <c r="P18" s="183">
        <f t="shared" si="0"/>
        <v>0</v>
      </c>
      <c r="Q18" s="184">
        <f t="shared" si="1"/>
        <v>5656915.2000000002</v>
      </c>
      <c r="R18" s="184">
        <f t="shared" si="2"/>
        <v>40033974.399999999</v>
      </c>
      <c r="S18" s="184">
        <f t="shared" si="3"/>
        <v>17860758.400000002</v>
      </c>
      <c r="T18" s="184">
        <f t="shared" si="4"/>
        <v>15835079</v>
      </c>
      <c r="U18" s="184">
        <f t="shared" si="5"/>
        <v>76329845.189999998</v>
      </c>
      <c r="V18" s="185">
        <f t="shared" si="6"/>
        <v>155716572.19</v>
      </c>
      <c r="W18" s="184">
        <f t="shared" si="7"/>
        <v>0</v>
      </c>
      <c r="X18" s="184">
        <f t="shared" si="8"/>
        <v>8545115.625</v>
      </c>
      <c r="Y18" s="184">
        <f t="shared" si="9"/>
        <v>20523836.5</v>
      </c>
      <c r="Z18" s="184"/>
      <c r="AA18" s="184">
        <f t="shared" si="10"/>
        <v>198319087.5</v>
      </c>
      <c r="AB18" s="184">
        <f t="shared" si="11"/>
        <v>24175181.25</v>
      </c>
      <c r="AC18" s="185">
        <f t="shared" si="12"/>
        <v>251563220.875</v>
      </c>
      <c r="AD18" s="184">
        <f t="shared" si="13"/>
        <v>3178064</v>
      </c>
      <c r="AE18" s="184">
        <f t="shared" si="14"/>
        <v>16454747</v>
      </c>
      <c r="AF18" s="184">
        <f t="shared" si="15"/>
        <v>23517673.600000001</v>
      </c>
      <c r="AG18" s="184">
        <f t="shared" si="16"/>
        <v>132198898.59</v>
      </c>
      <c r="AH18" s="186">
        <f t="shared" si="17"/>
        <v>0.15102871370238324</v>
      </c>
      <c r="AI18" s="186">
        <f t="shared" si="18"/>
        <v>0.84897128629761676</v>
      </c>
      <c r="AJ18" s="186">
        <f t="shared" si="27"/>
        <v>0.16187513851174953</v>
      </c>
      <c r="AK18" s="186">
        <f t="shared" si="28"/>
        <v>0.83812486148825049</v>
      </c>
      <c r="AL18" s="184">
        <f t="shared" si="19"/>
        <v>2414569</v>
      </c>
      <c r="AM18" s="184">
        <f t="shared" si="20"/>
        <v>24644201</v>
      </c>
      <c r="AN18" s="184">
        <f t="shared" si="21"/>
        <v>20523836.5</v>
      </c>
      <c r="AO18" s="184">
        <f t="shared" si="22"/>
        <v>231039384.375</v>
      </c>
      <c r="AP18" s="186">
        <f t="shared" si="23"/>
        <v>8.1585203228885947E-2</v>
      </c>
      <c r="AQ18" s="186">
        <f t="shared" si="24"/>
        <v>0.91841479677111404</v>
      </c>
      <c r="AR18" s="186">
        <f t="shared" si="29"/>
        <v>8.9234248267752003E-2</v>
      </c>
      <c r="AS18" s="186">
        <f t="shared" si="30"/>
        <v>0.91076575173224794</v>
      </c>
      <c r="AT18" s="184">
        <f t="shared" si="25"/>
        <v>5592633</v>
      </c>
      <c r="AU18" s="184">
        <f t="shared" si="26"/>
        <v>41098948</v>
      </c>
      <c r="AV18" s="184">
        <f t="shared" si="31"/>
        <v>44041510.100000001</v>
      </c>
      <c r="AW18" s="184">
        <f t="shared" si="31"/>
        <v>363238282.96500003</v>
      </c>
      <c r="AX18" s="186">
        <f t="shared" si="32"/>
        <v>0.1081357603542368</v>
      </c>
      <c r="AY18" s="186">
        <f t="shared" si="33"/>
        <v>0.89186423964576311</v>
      </c>
      <c r="AZ18" s="186">
        <f t="shared" si="34"/>
        <v>0.11977818870601105</v>
      </c>
      <c r="BA18" s="186">
        <f t="shared" si="35"/>
        <v>0.88022181129398891</v>
      </c>
      <c r="BC18" s="186">
        <f t="shared" si="36"/>
        <v>0.12293787170874308</v>
      </c>
      <c r="BD18" s="186">
        <f t="shared" si="37"/>
        <v>4.3853779893149543E-2</v>
      </c>
    </row>
    <row r="19" spans="1:56">
      <c r="A19" s="182">
        <v>42095</v>
      </c>
      <c r="B19" s="183">
        <v>0</v>
      </c>
      <c r="C19" s="184">
        <v>5047553</v>
      </c>
      <c r="D19" s="184">
        <v>6250495</v>
      </c>
      <c r="E19" s="184">
        <v>4235</v>
      </c>
      <c r="F19" s="184">
        <v>17094428</v>
      </c>
      <c r="G19" s="184">
        <v>105806</v>
      </c>
      <c r="H19" s="185">
        <v>28502517</v>
      </c>
      <c r="I19" s="184">
        <v>11451775</v>
      </c>
      <c r="J19" s="184">
        <v>27090597</v>
      </c>
      <c r="K19" s="184"/>
      <c r="L19" s="184">
        <v>756848</v>
      </c>
      <c r="M19" s="184">
        <v>1477144</v>
      </c>
      <c r="N19" s="184">
        <v>0</v>
      </c>
      <c r="O19" s="185">
        <v>40776364</v>
      </c>
      <c r="P19" s="183">
        <f t="shared" si="0"/>
        <v>0</v>
      </c>
      <c r="Q19" s="184">
        <f t="shared" si="1"/>
        <v>37351892.200000003</v>
      </c>
      <c r="R19" s="184">
        <f t="shared" si="2"/>
        <v>51254058.999999993</v>
      </c>
      <c r="S19" s="184">
        <f t="shared" si="3"/>
        <v>31339</v>
      </c>
      <c r="T19" s="184">
        <f t="shared" si="4"/>
        <v>819996.5</v>
      </c>
      <c r="U19" s="184">
        <f t="shared" si="5"/>
        <v>136926368.28</v>
      </c>
      <c r="V19" s="185">
        <f t="shared" si="6"/>
        <v>226383654.97999999</v>
      </c>
      <c r="W19" s="184">
        <f t="shared" si="7"/>
        <v>0</v>
      </c>
      <c r="X19" s="184">
        <f t="shared" si="8"/>
        <v>7095450</v>
      </c>
      <c r="Y19" s="184">
        <f t="shared" si="9"/>
        <v>97340087.5</v>
      </c>
      <c r="Z19" s="184"/>
      <c r="AA19" s="184">
        <f t="shared" si="10"/>
        <v>253974346.875</v>
      </c>
      <c r="AB19" s="184">
        <f t="shared" si="11"/>
        <v>13848225</v>
      </c>
      <c r="AC19" s="185">
        <f t="shared" si="12"/>
        <v>372258109.375</v>
      </c>
      <c r="AD19" s="184">
        <f t="shared" si="13"/>
        <v>5051788</v>
      </c>
      <c r="AE19" s="184">
        <f t="shared" si="14"/>
        <v>23450729</v>
      </c>
      <c r="AF19" s="184">
        <f t="shared" si="15"/>
        <v>37383231.200000003</v>
      </c>
      <c r="AG19" s="184">
        <f t="shared" si="16"/>
        <v>189000423.78</v>
      </c>
      <c r="AH19" s="186">
        <f t="shared" si="17"/>
        <v>0.1651322009237047</v>
      </c>
      <c r="AI19" s="186">
        <f t="shared" si="18"/>
        <v>0.83486779907629527</v>
      </c>
      <c r="AJ19" s="186">
        <f t="shared" si="27"/>
        <v>0.17724006620187263</v>
      </c>
      <c r="AK19" s="186">
        <f t="shared" si="28"/>
        <v>0.8227599337981274</v>
      </c>
      <c r="AL19" s="184">
        <f t="shared" si="19"/>
        <v>11451775</v>
      </c>
      <c r="AM19" s="184">
        <f t="shared" si="20"/>
        <v>29324589</v>
      </c>
      <c r="AN19" s="184">
        <f t="shared" si="21"/>
        <v>97340087.5</v>
      </c>
      <c r="AO19" s="184">
        <f t="shared" si="22"/>
        <v>274918021.875</v>
      </c>
      <c r="AP19" s="186">
        <f t="shared" si="23"/>
        <v>0.26148547217259666</v>
      </c>
      <c r="AQ19" s="186">
        <f t="shared" si="24"/>
        <v>0.73851452782740334</v>
      </c>
      <c r="AR19" s="186">
        <f t="shared" si="29"/>
        <v>0.28084345627285456</v>
      </c>
      <c r="AS19" s="186">
        <f t="shared" si="30"/>
        <v>0.71915654372714544</v>
      </c>
      <c r="AT19" s="184">
        <f t="shared" si="25"/>
        <v>16503563</v>
      </c>
      <c r="AU19" s="184">
        <f t="shared" si="26"/>
        <v>52775318</v>
      </c>
      <c r="AV19" s="184">
        <f t="shared" si="31"/>
        <v>134723318.69999999</v>
      </c>
      <c r="AW19" s="184">
        <f t="shared" si="31"/>
        <v>463918445.65499997</v>
      </c>
      <c r="AX19" s="186">
        <f t="shared" si="32"/>
        <v>0.22504831223253549</v>
      </c>
      <c r="AY19" s="186">
        <f t="shared" si="33"/>
        <v>0.77495168776746437</v>
      </c>
      <c r="AZ19" s="186">
        <f t="shared" si="34"/>
        <v>0.23821924895120636</v>
      </c>
      <c r="BA19" s="186">
        <f t="shared" si="35"/>
        <v>0.76178075104879361</v>
      </c>
      <c r="BC19" s="186">
        <f t="shared" si="36"/>
        <v>1.4858336897053689E-4</v>
      </c>
      <c r="BD19" s="186">
        <f t="shared" si="37"/>
        <v>5.2350173118585973E-5</v>
      </c>
    </row>
    <row r="20" spans="1:56">
      <c r="A20" s="182">
        <v>42186</v>
      </c>
      <c r="B20" s="183">
        <v>4421865</v>
      </c>
      <c r="C20" s="184">
        <v>11134586</v>
      </c>
      <c r="D20" s="184">
        <v>11308176</v>
      </c>
      <c r="E20" s="184">
        <v>11075</v>
      </c>
      <c r="F20" s="184">
        <v>15700840</v>
      </c>
      <c r="G20" s="184">
        <v>312610</v>
      </c>
      <c r="H20" s="185">
        <v>42889152</v>
      </c>
      <c r="I20" s="184">
        <v>14747825</v>
      </c>
      <c r="J20" s="184">
        <v>32177422</v>
      </c>
      <c r="K20" s="184"/>
      <c r="L20" s="184">
        <v>983131</v>
      </c>
      <c r="M20" s="184">
        <v>3257191</v>
      </c>
      <c r="N20" s="184">
        <v>0</v>
      </c>
      <c r="O20" s="185">
        <v>51165569</v>
      </c>
      <c r="P20" s="183">
        <f t="shared" si="0"/>
        <v>34201799.215499997</v>
      </c>
      <c r="Q20" s="184">
        <f t="shared" si="1"/>
        <v>82395936.400000006</v>
      </c>
      <c r="R20" s="184">
        <f t="shared" si="2"/>
        <v>92727043.199999988</v>
      </c>
      <c r="S20" s="184">
        <f t="shared" si="3"/>
        <v>81955</v>
      </c>
      <c r="T20" s="184">
        <f t="shared" si="4"/>
        <v>2422727.5</v>
      </c>
      <c r="U20" s="184">
        <f t="shared" si="5"/>
        <v>125763728.39999999</v>
      </c>
      <c r="V20" s="185">
        <f t="shared" si="6"/>
        <v>337593189.7155</v>
      </c>
      <c r="W20" s="184">
        <f t="shared" si="7"/>
        <v>0</v>
      </c>
      <c r="X20" s="184">
        <f t="shared" si="8"/>
        <v>9216853.125</v>
      </c>
      <c r="Y20" s="184">
        <f t="shared" si="9"/>
        <v>125356512.5</v>
      </c>
      <c r="Z20" s="184"/>
      <c r="AA20" s="184">
        <f t="shared" si="10"/>
        <v>301663331.25</v>
      </c>
      <c r="AB20" s="184">
        <f t="shared" si="11"/>
        <v>30536165.625</v>
      </c>
      <c r="AC20" s="185">
        <f t="shared" si="12"/>
        <v>466772862.5</v>
      </c>
      <c r="AD20" s="184">
        <f t="shared" si="13"/>
        <v>11145661</v>
      </c>
      <c r="AE20" s="184">
        <f t="shared" si="14"/>
        <v>27321626</v>
      </c>
      <c r="AF20" s="184">
        <f t="shared" si="15"/>
        <v>82477891.400000006</v>
      </c>
      <c r="AG20" s="184">
        <f t="shared" si="16"/>
        <v>220913499.09999996</v>
      </c>
      <c r="AH20" s="186">
        <f t="shared" si="17"/>
        <v>0.27185310454615558</v>
      </c>
      <c r="AI20" s="186">
        <f t="shared" si="18"/>
        <v>0.72814689545384437</v>
      </c>
      <c r="AJ20" s="186">
        <f t="shared" si="27"/>
        <v>0.28974388030016257</v>
      </c>
      <c r="AK20" s="186">
        <f t="shared" si="28"/>
        <v>0.71025611969983737</v>
      </c>
      <c r="AL20" s="184">
        <f t="shared" si="19"/>
        <v>14747825</v>
      </c>
      <c r="AM20" s="184">
        <f t="shared" si="20"/>
        <v>36417744</v>
      </c>
      <c r="AN20" s="184">
        <f t="shared" si="21"/>
        <v>125356512.5</v>
      </c>
      <c r="AO20" s="184">
        <f t="shared" si="22"/>
        <v>341416350</v>
      </c>
      <c r="AP20" s="186">
        <f t="shared" si="23"/>
        <v>0.2685599840329192</v>
      </c>
      <c r="AQ20" s="186">
        <f t="shared" si="24"/>
        <v>0.73144001596708075</v>
      </c>
      <c r="AR20" s="186">
        <f t="shared" si="29"/>
        <v>0.28823729097979933</v>
      </c>
      <c r="AS20" s="186">
        <f t="shared" si="30"/>
        <v>0.71176270902020067</v>
      </c>
      <c r="AT20" s="184">
        <f t="shared" si="25"/>
        <v>25893486</v>
      </c>
      <c r="AU20" s="184">
        <f t="shared" si="26"/>
        <v>63739370</v>
      </c>
      <c r="AV20" s="184">
        <f t="shared" si="31"/>
        <v>207834403.90000001</v>
      </c>
      <c r="AW20" s="184">
        <f t="shared" si="31"/>
        <v>562329849.0999999</v>
      </c>
      <c r="AX20" s="186">
        <f t="shared" si="32"/>
        <v>0.26985724550370693</v>
      </c>
      <c r="AY20" s="186">
        <f t="shared" si="33"/>
        <v>0.73014275449629318</v>
      </c>
      <c r="AZ20" s="186">
        <f t="shared" si="34"/>
        <v>0.28888386642505287</v>
      </c>
      <c r="BA20" s="186">
        <f t="shared" si="35"/>
        <v>0.71111613357494707</v>
      </c>
      <c r="BC20" s="186">
        <f t="shared" si="36"/>
        <v>2.5822380447158291E-4</v>
      </c>
      <c r="BD20" s="186">
        <f t="shared" si="37"/>
        <v>1.0188769127472227E-4</v>
      </c>
    </row>
    <row r="21" spans="1:56">
      <c r="A21" s="182">
        <v>42278</v>
      </c>
      <c r="B21" s="183">
        <v>0</v>
      </c>
      <c r="C21" s="184">
        <v>7445903</v>
      </c>
      <c r="D21" s="184">
        <v>15646182</v>
      </c>
      <c r="E21" s="184">
        <v>3970</v>
      </c>
      <c r="F21" s="184">
        <v>11548262</v>
      </c>
      <c r="G21" s="184">
        <v>781638</v>
      </c>
      <c r="H21" s="185">
        <v>35425955</v>
      </c>
      <c r="I21" s="184">
        <v>9341374</v>
      </c>
      <c r="J21" s="184">
        <v>33304863</v>
      </c>
      <c r="K21" s="184"/>
      <c r="L21" s="184">
        <v>1474830</v>
      </c>
      <c r="M21" s="184">
        <v>2034165</v>
      </c>
      <c r="N21" s="184">
        <v>0</v>
      </c>
      <c r="O21" s="185">
        <v>46155232</v>
      </c>
      <c r="P21" s="183">
        <f t="shared" si="0"/>
        <v>0</v>
      </c>
      <c r="Q21" s="184">
        <f t="shared" si="1"/>
        <v>55099682.200000003</v>
      </c>
      <c r="R21" s="184">
        <f t="shared" si="2"/>
        <v>128298692.39999999</v>
      </c>
      <c r="S21" s="184">
        <f t="shared" si="3"/>
        <v>29378</v>
      </c>
      <c r="T21" s="184">
        <f t="shared" si="4"/>
        <v>6057694.5</v>
      </c>
      <c r="U21" s="184">
        <f t="shared" si="5"/>
        <v>92501578.620000005</v>
      </c>
      <c r="V21" s="185">
        <f t="shared" si="6"/>
        <v>281987025.72000003</v>
      </c>
      <c r="W21" s="184">
        <f t="shared" si="7"/>
        <v>0</v>
      </c>
      <c r="X21" s="184">
        <f t="shared" si="8"/>
        <v>13826531.25</v>
      </c>
      <c r="Y21" s="184">
        <f t="shared" si="9"/>
        <v>79401679</v>
      </c>
      <c r="Z21" s="184"/>
      <c r="AA21" s="184">
        <f t="shared" si="10"/>
        <v>312233090.625</v>
      </c>
      <c r="AB21" s="184">
        <f t="shared" si="11"/>
        <v>19070296.875</v>
      </c>
      <c r="AC21" s="185">
        <f t="shared" si="12"/>
        <v>424531597.75</v>
      </c>
      <c r="AD21" s="184">
        <f t="shared" si="13"/>
        <v>7449873</v>
      </c>
      <c r="AE21" s="184">
        <f t="shared" si="14"/>
        <v>27976082</v>
      </c>
      <c r="AF21" s="184">
        <f t="shared" si="15"/>
        <v>55129060.200000003</v>
      </c>
      <c r="AG21" s="184">
        <f t="shared" si="16"/>
        <v>226857965.51999998</v>
      </c>
      <c r="AH21" s="186">
        <f t="shared" si="17"/>
        <v>0.19550211595458508</v>
      </c>
      <c r="AI21" s="186">
        <f t="shared" si="18"/>
        <v>0.804497884045415</v>
      </c>
      <c r="AJ21" s="186">
        <f t="shared" si="27"/>
        <v>0.21029420378363831</v>
      </c>
      <c r="AK21" s="186">
        <f t="shared" si="28"/>
        <v>0.78970579621636172</v>
      </c>
      <c r="AL21" s="184">
        <f t="shared" si="19"/>
        <v>9341374</v>
      </c>
      <c r="AM21" s="184">
        <f t="shared" si="20"/>
        <v>36813858</v>
      </c>
      <c r="AN21" s="184">
        <f t="shared" si="21"/>
        <v>79401679</v>
      </c>
      <c r="AO21" s="184">
        <f t="shared" si="22"/>
        <v>345129918.75</v>
      </c>
      <c r="AP21" s="186">
        <f t="shared" si="23"/>
        <v>0.1870336140368011</v>
      </c>
      <c r="AQ21" s="186">
        <f t="shared" si="24"/>
        <v>0.81296638596319892</v>
      </c>
      <c r="AR21" s="186">
        <f t="shared" si="29"/>
        <v>0.20239035955880363</v>
      </c>
      <c r="AS21" s="186">
        <f t="shared" si="30"/>
        <v>0.79760964044119631</v>
      </c>
      <c r="AT21" s="184">
        <f t="shared" si="25"/>
        <v>16791247</v>
      </c>
      <c r="AU21" s="184">
        <f t="shared" si="26"/>
        <v>64789940</v>
      </c>
      <c r="AV21" s="184">
        <f t="shared" si="31"/>
        <v>134530739.19999999</v>
      </c>
      <c r="AW21" s="184">
        <f t="shared" si="31"/>
        <v>571987884.26999998</v>
      </c>
      <c r="AX21" s="186">
        <f t="shared" si="32"/>
        <v>0.19041357825681207</v>
      </c>
      <c r="AY21" s="186">
        <f t="shared" si="33"/>
        <v>0.80958642174318785</v>
      </c>
      <c r="AZ21" s="186">
        <f t="shared" si="34"/>
        <v>0.20582253847323895</v>
      </c>
      <c r="BA21" s="186">
        <f t="shared" si="35"/>
        <v>0.79417746152676105</v>
      </c>
      <c r="BC21" s="186">
        <f t="shared" si="36"/>
        <v>1.1206472768341743E-4</v>
      </c>
      <c r="BD21" s="186">
        <f t="shared" si="37"/>
        <v>4.1581352598623239E-5</v>
      </c>
    </row>
    <row r="22" spans="1:56">
      <c r="A22" s="182">
        <v>42370</v>
      </c>
      <c r="B22" s="183">
        <v>0</v>
      </c>
      <c r="C22" s="184">
        <v>4561069</v>
      </c>
      <c r="D22" s="184">
        <v>16297287</v>
      </c>
      <c r="E22" s="184">
        <v>0</v>
      </c>
      <c r="F22" s="184">
        <v>7258481</v>
      </c>
      <c r="G22" s="184">
        <v>765421</v>
      </c>
      <c r="H22" s="185">
        <v>28882258</v>
      </c>
      <c r="I22" s="184">
        <v>13544464</v>
      </c>
      <c r="J22" s="184">
        <v>21894112</v>
      </c>
      <c r="K22" s="184"/>
      <c r="L22" s="184">
        <v>2081812</v>
      </c>
      <c r="M22" s="184">
        <v>2214346</v>
      </c>
      <c r="N22" s="184">
        <v>3928674</v>
      </c>
      <c r="O22" s="185">
        <v>43663408</v>
      </c>
      <c r="P22" s="183">
        <f t="shared" si="0"/>
        <v>0</v>
      </c>
      <c r="Q22" s="184">
        <f t="shared" si="1"/>
        <v>33751910.600000001</v>
      </c>
      <c r="R22" s="184">
        <f t="shared" si="2"/>
        <v>133637753.39999999</v>
      </c>
      <c r="S22" s="184">
        <f t="shared" si="3"/>
        <v>0</v>
      </c>
      <c r="T22" s="184">
        <f t="shared" si="4"/>
        <v>5932012.75</v>
      </c>
      <c r="U22" s="184">
        <f t="shared" si="5"/>
        <v>58140432.809999995</v>
      </c>
      <c r="V22" s="185">
        <f t="shared" si="6"/>
        <v>231462109.56</v>
      </c>
      <c r="W22" s="184">
        <f t="shared" si="7"/>
        <v>36831318.75</v>
      </c>
      <c r="X22" s="184">
        <f t="shared" si="8"/>
        <v>19516987.5</v>
      </c>
      <c r="Y22" s="184">
        <f t="shared" si="9"/>
        <v>115127944</v>
      </c>
      <c r="Z22" s="184"/>
      <c r="AA22" s="184">
        <f t="shared" si="10"/>
        <v>205257300</v>
      </c>
      <c r="AB22" s="184">
        <f t="shared" si="11"/>
        <v>20759493.75</v>
      </c>
      <c r="AC22" s="185">
        <f t="shared" si="12"/>
        <v>397493044</v>
      </c>
      <c r="AD22" s="184">
        <f t="shared" si="13"/>
        <v>4561069</v>
      </c>
      <c r="AE22" s="184">
        <f t="shared" si="14"/>
        <v>24321189</v>
      </c>
      <c r="AF22" s="184">
        <f t="shared" si="15"/>
        <v>33751910.600000001</v>
      </c>
      <c r="AG22" s="184">
        <f t="shared" si="16"/>
        <v>197710198.95999998</v>
      </c>
      <c r="AH22" s="186">
        <f t="shared" si="17"/>
        <v>0.14582045702495758</v>
      </c>
      <c r="AI22" s="186">
        <f t="shared" si="18"/>
        <v>0.85417954297504239</v>
      </c>
      <c r="AJ22" s="186">
        <f t="shared" si="27"/>
        <v>0.15791940505482638</v>
      </c>
      <c r="AK22" s="186">
        <f t="shared" si="28"/>
        <v>0.84208059494517362</v>
      </c>
      <c r="AL22" s="184">
        <f t="shared" si="19"/>
        <v>13544464</v>
      </c>
      <c r="AM22" s="184">
        <f t="shared" si="20"/>
        <v>30118944</v>
      </c>
      <c r="AN22" s="184">
        <f t="shared" si="21"/>
        <v>115127944</v>
      </c>
      <c r="AO22" s="184">
        <f t="shared" si="22"/>
        <v>282365100</v>
      </c>
      <c r="AP22" s="186">
        <f t="shared" si="23"/>
        <v>0.28963511623111571</v>
      </c>
      <c r="AQ22" s="186">
        <f t="shared" si="24"/>
        <v>0.71036488376888429</v>
      </c>
      <c r="AR22" s="186">
        <f t="shared" si="29"/>
        <v>0.31020171398439628</v>
      </c>
      <c r="AS22" s="186">
        <f t="shared" si="30"/>
        <v>0.68979828601560378</v>
      </c>
      <c r="AT22" s="184">
        <f t="shared" si="25"/>
        <v>18105533</v>
      </c>
      <c r="AU22" s="184">
        <f t="shared" si="26"/>
        <v>54440133</v>
      </c>
      <c r="AV22" s="184">
        <f t="shared" si="31"/>
        <v>148879854.59999999</v>
      </c>
      <c r="AW22" s="184">
        <f t="shared" si="31"/>
        <v>480075298.95999998</v>
      </c>
      <c r="AX22" s="186">
        <f t="shared" si="32"/>
        <v>0.23670980952666193</v>
      </c>
      <c r="AY22" s="186">
        <f t="shared" si="33"/>
        <v>0.76329019047333813</v>
      </c>
      <c r="AZ22" s="186">
        <f t="shared" si="34"/>
        <v>0.24957428883484231</v>
      </c>
      <c r="BA22" s="186">
        <f t="shared" si="35"/>
        <v>0.75042571116515766</v>
      </c>
      <c r="BC22" s="186">
        <f t="shared" si="36"/>
        <v>0</v>
      </c>
      <c r="BD22" s="186">
        <f t="shared" si="37"/>
        <v>0</v>
      </c>
    </row>
    <row r="23" spans="1:56">
      <c r="A23" s="182">
        <v>42461</v>
      </c>
      <c r="B23" s="183">
        <v>-4428</v>
      </c>
      <c r="C23" s="184">
        <v>1654848</v>
      </c>
      <c r="D23" s="184">
        <v>17030456</v>
      </c>
      <c r="E23" s="184">
        <v>0</v>
      </c>
      <c r="F23" s="184">
        <v>16120333</v>
      </c>
      <c r="G23" s="184">
        <v>989317</v>
      </c>
      <c r="H23" s="185">
        <v>35790526</v>
      </c>
      <c r="I23" s="184">
        <v>4065253</v>
      </c>
      <c r="J23" s="184">
        <v>46966499</v>
      </c>
      <c r="K23" s="184"/>
      <c r="L23" s="184">
        <v>4510578</v>
      </c>
      <c r="M23" s="184">
        <v>6040001</v>
      </c>
      <c r="N23" s="184">
        <v>14128965</v>
      </c>
      <c r="O23" s="185">
        <v>75711296</v>
      </c>
      <c r="P23" s="183">
        <f t="shared" si="0"/>
        <v>-34249.251600000003</v>
      </c>
      <c r="Q23" s="184">
        <f t="shared" si="1"/>
        <v>12245875.200000001</v>
      </c>
      <c r="R23" s="184">
        <f t="shared" si="2"/>
        <v>139649739.19999999</v>
      </c>
      <c r="S23" s="184">
        <f t="shared" si="3"/>
        <v>0</v>
      </c>
      <c r="T23" s="184">
        <f t="shared" si="4"/>
        <v>7667206.75</v>
      </c>
      <c r="U23" s="184">
        <f t="shared" si="5"/>
        <v>129123867.33</v>
      </c>
      <c r="V23" s="185">
        <f t="shared" si="6"/>
        <v>288652439.22839999</v>
      </c>
      <c r="W23" s="184">
        <f t="shared" si="7"/>
        <v>132459046.875</v>
      </c>
      <c r="X23" s="184">
        <f t="shared" si="8"/>
        <v>42286668.75</v>
      </c>
      <c r="Y23" s="184">
        <f t="shared" si="9"/>
        <v>34554650.5</v>
      </c>
      <c r="Z23" s="184"/>
      <c r="AA23" s="184">
        <f t="shared" si="10"/>
        <v>440310928.125</v>
      </c>
      <c r="AB23" s="184">
        <f t="shared" si="11"/>
        <v>56625009.375</v>
      </c>
      <c r="AC23" s="185">
        <f t="shared" si="12"/>
        <v>706236303.625</v>
      </c>
      <c r="AD23" s="184">
        <f t="shared" si="13"/>
        <v>1654848</v>
      </c>
      <c r="AE23" s="184">
        <f t="shared" si="14"/>
        <v>34140106</v>
      </c>
      <c r="AF23" s="184">
        <f t="shared" si="15"/>
        <v>12245875.200000001</v>
      </c>
      <c r="AG23" s="184">
        <f t="shared" si="16"/>
        <v>276440813.27999997</v>
      </c>
      <c r="AH23" s="186">
        <f t="shared" si="17"/>
        <v>4.2419258277814176E-2</v>
      </c>
      <c r="AI23" s="186">
        <f t="shared" si="18"/>
        <v>0.95758074172218588</v>
      </c>
      <c r="AJ23" s="186">
        <f t="shared" si="27"/>
        <v>4.6231320761021232E-2</v>
      </c>
      <c r="AK23" s="186">
        <f t="shared" si="28"/>
        <v>0.95376867923897879</v>
      </c>
      <c r="AL23" s="184">
        <f t="shared" si="19"/>
        <v>4065253</v>
      </c>
      <c r="AM23" s="184">
        <f t="shared" si="20"/>
        <v>71646043</v>
      </c>
      <c r="AN23" s="184">
        <f t="shared" si="21"/>
        <v>34554650.5</v>
      </c>
      <c r="AO23" s="184">
        <f t="shared" si="22"/>
        <v>671681653.125</v>
      </c>
      <c r="AP23" s="186">
        <f t="shared" si="23"/>
        <v>4.8927887624349541E-2</v>
      </c>
      <c r="AQ23" s="186">
        <f t="shared" si="24"/>
        <v>0.95107211237565048</v>
      </c>
      <c r="AR23" s="186">
        <f t="shared" si="29"/>
        <v>5.3694140964117162E-2</v>
      </c>
      <c r="AS23" s="186">
        <f t="shared" si="30"/>
        <v>0.94630585903588282</v>
      </c>
      <c r="AT23" s="184">
        <f t="shared" si="25"/>
        <v>5720101</v>
      </c>
      <c r="AU23" s="184">
        <f t="shared" si="26"/>
        <v>105786149</v>
      </c>
      <c r="AV23" s="184">
        <f t="shared" si="31"/>
        <v>46800525.700000003</v>
      </c>
      <c r="AW23" s="184">
        <f t="shared" si="31"/>
        <v>948122466.40499997</v>
      </c>
      <c r="AX23" s="186">
        <f t="shared" si="32"/>
        <v>4.7039344825052419E-2</v>
      </c>
      <c r="AY23" s="186">
        <f t="shared" si="33"/>
        <v>0.95296065517494755</v>
      </c>
      <c r="AZ23" s="186">
        <f t="shared" si="34"/>
        <v>5.129847878482148E-2</v>
      </c>
      <c r="BA23" s="186">
        <f t="shared" si="35"/>
        <v>0.94870152121517848</v>
      </c>
      <c r="BC23" s="186">
        <f t="shared" si="36"/>
        <v>0</v>
      </c>
      <c r="BD23" s="186">
        <f t="shared" si="37"/>
        <v>0</v>
      </c>
    </row>
    <row r="24" spans="1:56">
      <c r="A24" s="182">
        <v>42552</v>
      </c>
      <c r="B24" s="183">
        <v>1310415</v>
      </c>
      <c r="C24" s="184">
        <v>5433896</v>
      </c>
      <c r="D24" s="184">
        <v>22342695</v>
      </c>
      <c r="E24" s="184">
        <v>977752</v>
      </c>
      <c r="F24" s="184">
        <v>14553141</v>
      </c>
      <c r="G24" s="184">
        <v>607607</v>
      </c>
      <c r="H24" s="185">
        <v>45225506</v>
      </c>
      <c r="I24" s="184">
        <v>256704</v>
      </c>
      <c r="J24" s="184">
        <v>48247259</v>
      </c>
      <c r="K24" s="184"/>
      <c r="L24" s="184">
        <v>2696640</v>
      </c>
      <c r="M24" s="184">
        <v>2161823</v>
      </c>
      <c r="N24" s="184">
        <v>10484086</v>
      </c>
      <c r="O24" s="185">
        <v>63846512</v>
      </c>
      <c r="P24" s="183">
        <f t="shared" si="0"/>
        <v>10135666.9005</v>
      </c>
      <c r="Q24" s="184">
        <f t="shared" si="1"/>
        <v>40210830.399999999</v>
      </c>
      <c r="R24" s="184">
        <f t="shared" si="2"/>
        <v>183210098.99999997</v>
      </c>
      <c r="S24" s="184">
        <f t="shared" si="3"/>
        <v>7235364.8000000007</v>
      </c>
      <c r="T24" s="184">
        <f t="shared" si="4"/>
        <v>4708954.25</v>
      </c>
      <c r="U24" s="184">
        <f t="shared" si="5"/>
        <v>116570659.41</v>
      </c>
      <c r="V24" s="185">
        <f t="shared" si="6"/>
        <v>362071574.76049995</v>
      </c>
      <c r="W24" s="184">
        <f t="shared" si="7"/>
        <v>98288306.25</v>
      </c>
      <c r="X24" s="184">
        <f t="shared" si="8"/>
        <v>25281000</v>
      </c>
      <c r="Y24" s="184">
        <f t="shared" si="9"/>
        <v>2181984</v>
      </c>
      <c r="Z24" s="184"/>
      <c r="AA24" s="184">
        <f t="shared" si="10"/>
        <v>452318053.125</v>
      </c>
      <c r="AB24" s="184">
        <f t="shared" si="11"/>
        <v>20267090.625</v>
      </c>
      <c r="AC24" s="185">
        <f t="shared" si="12"/>
        <v>598336434</v>
      </c>
      <c r="AD24" s="184">
        <f t="shared" si="13"/>
        <v>6411648</v>
      </c>
      <c r="AE24" s="184">
        <f t="shared" si="14"/>
        <v>37503443</v>
      </c>
      <c r="AF24" s="184">
        <f t="shared" si="15"/>
        <v>47446195.200000003</v>
      </c>
      <c r="AG24" s="184">
        <f t="shared" si="16"/>
        <v>304489712.65999997</v>
      </c>
      <c r="AH24" s="186">
        <f t="shared" si="17"/>
        <v>0.13481487435739037</v>
      </c>
      <c r="AI24" s="186">
        <f t="shared" si="18"/>
        <v>0.86518512564260963</v>
      </c>
      <c r="AJ24" s="186">
        <f t="shared" si="27"/>
        <v>0.14600101819212899</v>
      </c>
      <c r="AK24" s="186">
        <f t="shared" si="28"/>
        <v>0.85399898180787104</v>
      </c>
      <c r="AL24" s="184">
        <f t="shared" si="19"/>
        <v>256704</v>
      </c>
      <c r="AM24" s="184">
        <f t="shared" si="20"/>
        <v>63589808</v>
      </c>
      <c r="AN24" s="184">
        <f t="shared" si="21"/>
        <v>2181984</v>
      </c>
      <c r="AO24" s="184">
        <f t="shared" si="22"/>
        <v>596154450</v>
      </c>
      <c r="AP24" s="186">
        <f t="shared" si="23"/>
        <v>3.6467510183409622E-3</v>
      </c>
      <c r="AQ24" s="186">
        <f t="shared" si="24"/>
        <v>0.996353248981659</v>
      </c>
      <c r="AR24" s="186">
        <f t="shared" si="29"/>
        <v>4.0206425058897498E-3</v>
      </c>
      <c r="AS24" s="186">
        <f t="shared" si="30"/>
        <v>0.99597935749411026</v>
      </c>
      <c r="AT24" s="184">
        <f t="shared" si="25"/>
        <v>6668352</v>
      </c>
      <c r="AU24" s="184">
        <f t="shared" si="26"/>
        <v>101093251</v>
      </c>
      <c r="AV24" s="184">
        <f t="shared" si="31"/>
        <v>49628179.200000003</v>
      </c>
      <c r="AW24" s="184">
        <f t="shared" si="31"/>
        <v>900644162.65999997</v>
      </c>
      <c r="AX24" s="186">
        <f t="shared" si="32"/>
        <v>5.2225216933980315E-2</v>
      </c>
      <c r="AY24" s="186">
        <f t="shared" si="33"/>
        <v>0.94777478306601959</v>
      </c>
      <c r="AZ24" s="186">
        <f t="shared" si="34"/>
        <v>6.1880593962582386E-2</v>
      </c>
      <c r="BA24" s="186">
        <f t="shared" si="35"/>
        <v>0.93811940603741761</v>
      </c>
      <c r="BC24" s="186">
        <f t="shared" si="36"/>
        <v>2.1619481714588225E-2</v>
      </c>
      <c r="BD24" s="186">
        <f t="shared" si="37"/>
        <v>7.5336364690856165E-3</v>
      </c>
    </row>
    <row r="25" spans="1:56">
      <c r="A25" s="182">
        <v>42644</v>
      </c>
      <c r="B25" s="183">
        <v>1689953</v>
      </c>
      <c r="C25" s="184">
        <v>5361800</v>
      </c>
      <c r="D25" s="184">
        <v>26097544</v>
      </c>
      <c r="E25" s="184">
        <v>1442411</v>
      </c>
      <c r="F25" s="184">
        <v>18268615</v>
      </c>
      <c r="G25" s="184">
        <v>590130</v>
      </c>
      <c r="H25" s="185">
        <v>53450453</v>
      </c>
      <c r="I25" s="184">
        <v>2574954</v>
      </c>
      <c r="J25" s="184">
        <v>44673065</v>
      </c>
      <c r="K25" s="184"/>
      <c r="L25" s="184">
        <v>3020239</v>
      </c>
      <c r="M25" s="184">
        <v>9723179</v>
      </c>
      <c r="N25" s="184">
        <v>12458504</v>
      </c>
      <c r="O25" s="185">
        <v>72449941</v>
      </c>
      <c r="P25" s="183">
        <f t="shared" si="0"/>
        <v>13071279.4691</v>
      </c>
      <c r="Q25" s="184">
        <f t="shared" si="1"/>
        <v>39677320</v>
      </c>
      <c r="R25" s="184">
        <f t="shared" si="2"/>
        <v>213999860.79999998</v>
      </c>
      <c r="S25" s="184">
        <f t="shared" si="3"/>
        <v>10673841.4</v>
      </c>
      <c r="T25" s="184">
        <f t="shared" si="4"/>
        <v>4573507.5</v>
      </c>
      <c r="U25" s="184">
        <f t="shared" si="5"/>
        <v>146331606.15000001</v>
      </c>
      <c r="V25" s="185">
        <f t="shared" si="6"/>
        <v>428327415.31910002</v>
      </c>
      <c r="W25" s="184">
        <f t="shared" si="7"/>
        <v>116798475</v>
      </c>
      <c r="X25" s="184">
        <f t="shared" si="8"/>
        <v>28314740.625</v>
      </c>
      <c r="Y25" s="184">
        <f t="shared" si="9"/>
        <v>21887109</v>
      </c>
      <c r="Z25" s="184"/>
      <c r="AA25" s="184">
        <f t="shared" si="10"/>
        <v>418809984.375</v>
      </c>
      <c r="AB25" s="184">
        <f t="shared" si="11"/>
        <v>91154803.125</v>
      </c>
      <c r="AC25" s="185">
        <f t="shared" si="12"/>
        <v>676965112.125</v>
      </c>
      <c r="AD25" s="184">
        <f t="shared" si="13"/>
        <v>6804211</v>
      </c>
      <c r="AE25" s="184">
        <f t="shared" si="14"/>
        <v>44956289</v>
      </c>
      <c r="AF25" s="184">
        <f t="shared" si="15"/>
        <v>50351161.399999999</v>
      </c>
      <c r="AG25" s="184">
        <f t="shared" si="16"/>
        <v>364904974.44999999</v>
      </c>
      <c r="AH25" s="186">
        <f t="shared" si="17"/>
        <v>0.12125326287337027</v>
      </c>
      <c r="AI25" s="186">
        <f t="shared" si="18"/>
        <v>0.87874673712662976</v>
      </c>
      <c r="AJ25" s="186">
        <f t="shared" si="27"/>
        <v>0.13145566600013525</v>
      </c>
      <c r="AK25" s="186">
        <f t="shared" si="28"/>
        <v>0.86854433399986475</v>
      </c>
      <c r="AL25" s="184">
        <f t="shared" si="19"/>
        <v>2574954</v>
      </c>
      <c r="AM25" s="184">
        <f t="shared" si="20"/>
        <v>69874987</v>
      </c>
      <c r="AN25" s="184">
        <f t="shared" si="21"/>
        <v>21887109</v>
      </c>
      <c r="AO25" s="184">
        <f t="shared" si="22"/>
        <v>655078003.125</v>
      </c>
      <c r="AP25" s="186">
        <f t="shared" si="23"/>
        <v>3.2331221517894998E-2</v>
      </c>
      <c r="AQ25" s="186">
        <f t="shared" si="24"/>
        <v>0.96766877848210497</v>
      </c>
      <c r="AR25" s="186">
        <f t="shared" si="29"/>
        <v>3.5541146955523399E-2</v>
      </c>
      <c r="AS25" s="186">
        <f t="shared" si="30"/>
        <v>0.96445885304447665</v>
      </c>
      <c r="AT25" s="184">
        <f t="shared" si="25"/>
        <v>9379165</v>
      </c>
      <c r="AU25" s="184">
        <f t="shared" si="26"/>
        <v>114831276</v>
      </c>
      <c r="AV25" s="184">
        <f t="shared" si="31"/>
        <v>72238270.400000006</v>
      </c>
      <c r="AW25" s="184">
        <f t="shared" si="31"/>
        <v>1019982977.575</v>
      </c>
      <c r="AX25" s="186">
        <f t="shared" si="32"/>
        <v>6.6138862006146826E-2</v>
      </c>
      <c r="AY25" s="186">
        <f t="shared" si="33"/>
        <v>0.93386113799385306</v>
      </c>
      <c r="AZ25" s="186">
        <f t="shared" si="34"/>
        <v>7.5510278560237939E-2</v>
      </c>
      <c r="BA25" s="186">
        <f t="shared" si="35"/>
        <v>0.92448972143976205</v>
      </c>
      <c r="BC25" s="186">
        <f t="shared" si="36"/>
        <v>2.6985945282821083E-2</v>
      </c>
      <c r="BD25" s="186">
        <f t="shared" si="37"/>
        <v>9.657028465289999E-3</v>
      </c>
    </row>
    <row r="26" spans="1:56">
      <c r="A26" s="182">
        <v>42736</v>
      </c>
      <c r="B26" s="183">
        <v>220201</v>
      </c>
      <c r="C26" s="184">
        <v>7976575</v>
      </c>
      <c r="D26" s="184">
        <v>7658599</v>
      </c>
      <c r="E26" s="184">
        <v>565964</v>
      </c>
      <c r="F26" s="184">
        <v>13290892</v>
      </c>
      <c r="G26" s="184">
        <v>8465079</v>
      </c>
      <c r="H26" s="185">
        <v>38177310</v>
      </c>
      <c r="I26" s="184">
        <v>0</v>
      </c>
      <c r="J26" s="184">
        <v>44710629</v>
      </c>
      <c r="K26" s="184"/>
      <c r="L26" s="184">
        <v>1009625</v>
      </c>
      <c r="M26" s="184">
        <v>20033893</v>
      </c>
      <c r="N26" s="184">
        <v>2946459</v>
      </c>
      <c r="O26" s="185">
        <v>68700606</v>
      </c>
      <c r="P26" s="183">
        <f t="shared" si="0"/>
        <v>1703188.6747000001</v>
      </c>
      <c r="Q26" s="184">
        <f t="shared" si="1"/>
        <v>59026655</v>
      </c>
      <c r="R26" s="184">
        <f t="shared" si="2"/>
        <v>62800511.799999997</v>
      </c>
      <c r="S26" s="184">
        <f t="shared" si="3"/>
        <v>4188133.6</v>
      </c>
      <c r="T26" s="184">
        <f t="shared" si="4"/>
        <v>65604362.25</v>
      </c>
      <c r="U26" s="184">
        <f t="shared" si="5"/>
        <v>106460044.92</v>
      </c>
      <c r="V26" s="185">
        <f t="shared" si="6"/>
        <v>299782896.24470001</v>
      </c>
      <c r="W26" s="184">
        <f t="shared" si="7"/>
        <v>27623053.125</v>
      </c>
      <c r="X26" s="184">
        <f t="shared" si="8"/>
        <v>9465234.375</v>
      </c>
      <c r="Y26" s="184">
        <f t="shared" si="9"/>
        <v>0</v>
      </c>
      <c r="Z26" s="184"/>
      <c r="AA26" s="184">
        <f t="shared" si="10"/>
        <v>419162146.875</v>
      </c>
      <c r="AB26" s="184">
        <f t="shared" si="11"/>
        <v>187817746.875</v>
      </c>
      <c r="AC26" s="185">
        <f t="shared" si="12"/>
        <v>644068181.25</v>
      </c>
      <c r="AD26" s="184">
        <f t="shared" si="13"/>
        <v>8542539</v>
      </c>
      <c r="AE26" s="184">
        <f t="shared" si="14"/>
        <v>29414570</v>
      </c>
      <c r="AF26" s="184">
        <f t="shared" si="15"/>
        <v>63214788.600000001</v>
      </c>
      <c r="AG26" s="184">
        <f t="shared" si="16"/>
        <v>234864918.97000003</v>
      </c>
      <c r="AH26" s="186">
        <f t="shared" si="17"/>
        <v>0.21207343872999088</v>
      </c>
      <c r="AI26" s="186">
        <f t="shared" si="18"/>
        <v>0.78792656127000904</v>
      </c>
      <c r="AJ26" s="186">
        <f t="shared" si="27"/>
        <v>0.22505768287042094</v>
      </c>
      <c r="AK26" s="186">
        <f t="shared" si="28"/>
        <v>0.77494231712957906</v>
      </c>
      <c r="AL26" s="184">
        <f t="shared" si="19"/>
        <v>0</v>
      </c>
      <c r="AM26" s="184">
        <f t="shared" si="20"/>
        <v>68700606</v>
      </c>
      <c r="AN26" s="184">
        <f t="shared" si="21"/>
        <v>0</v>
      </c>
      <c r="AO26" s="184">
        <f t="shared" si="22"/>
        <v>644068181.25</v>
      </c>
      <c r="AP26" s="186">
        <f t="shared" si="23"/>
        <v>0</v>
      </c>
      <c r="AQ26" s="186">
        <f t="shared" si="24"/>
        <v>1</v>
      </c>
      <c r="AR26" s="186">
        <f t="shared" si="29"/>
        <v>0</v>
      </c>
      <c r="AS26" s="186">
        <f t="shared" si="30"/>
        <v>1</v>
      </c>
      <c r="AT26" s="184">
        <f t="shared" si="25"/>
        <v>8542539</v>
      </c>
      <c r="AU26" s="184">
        <f t="shared" si="26"/>
        <v>98115176</v>
      </c>
      <c r="AV26" s="184">
        <f t="shared" si="31"/>
        <v>63214788.600000001</v>
      </c>
      <c r="AW26" s="184">
        <f t="shared" si="31"/>
        <v>878933100.22000003</v>
      </c>
      <c r="AX26" s="186">
        <f t="shared" si="32"/>
        <v>6.7096460492177948E-2</v>
      </c>
      <c r="AY26" s="186">
        <f t="shared" si="33"/>
        <v>0.93290353950782201</v>
      </c>
      <c r="AZ26" s="186">
        <f t="shared" si="34"/>
        <v>8.0093024681805722E-2</v>
      </c>
      <c r="BA26" s="186">
        <f t="shared" si="35"/>
        <v>0.91990697531819432</v>
      </c>
      <c r="BC26" s="186">
        <f t="shared" si="36"/>
        <v>1.4824617030377468E-2</v>
      </c>
      <c r="BD26" s="186">
        <f t="shared" si="37"/>
        <v>4.4372822152375178E-3</v>
      </c>
    </row>
    <row r="27" spans="1:56">
      <c r="A27" s="182">
        <v>42826</v>
      </c>
      <c r="B27" s="183">
        <v>-7988</v>
      </c>
      <c r="C27" s="184">
        <v>2280302</v>
      </c>
      <c r="D27" s="184">
        <v>13335684</v>
      </c>
      <c r="E27" s="184">
        <v>891789</v>
      </c>
      <c r="F27" s="184">
        <v>16953962</v>
      </c>
      <c r="G27" s="184">
        <v>4121498</v>
      </c>
      <c r="H27" s="185">
        <v>37575247</v>
      </c>
      <c r="I27" s="184">
        <v>-37304</v>
      </c>
      <c r="J27" s="184">
        <v>62745294</v>
      </c>
      <c r="K27" s="184"/>
      <c r="L27" s="184">
        <v>1007685</v>
      </c>
      <c r="M27" s="184">
        <v>28661428</v>
      </c>
      <c r="N27" s="184">
        <v>1825856</v>
      </c>
      <c r="O27" s="185">
        <v>94202959</v>
      </c>
      <c r="P27" s="183">
        <f t="shared" si="0"/>
        <v>-61784.783600000002</v>
      </c>
      <c r="Q27" s="184">
        <f t="shared" si="1"/>
        <v>16874234.800000001</v>
      </c>
      <c r="R27" s="184">
        <f t="shared" si="2"/>
        <v>109352608.8</v>
      </c>
      <c r="S27" s="184">
        <f t="shared" si="3"/>
        <v>6599238.6000000006</v>
      </c>
      <c r="T27" s="184">
        <f t="shared" si="4"/>
        <v>31941609.5</v>
      </c>
      <c r="U27" s="184">
        <f t="shared" si="5"/>
        <v>135801235.62</v>
      </c>
      <c r="V27" s="185">
        <f t="shared" si="6"/>
        <v>300507142.53639996</v>
      </c>
      <c r="W27" s="184">
        <f t="shared" si="7"/>
        <v>17117400</v>
      </c>
      <c r="X27" s="184">
        <f t="shared" si="8"/>
        <v>9447046.875</v>
      </c>
      <c r="Y27" s="184">
        <f t="shared" si="9"/>
        <v>-317084</v>
      </c>
      <c r="Z27" s="184"/>
      <c r="AA27" s="184">
        <f t="shared" si="10"/>
        <v>588237131.25</v>
      </c>
      <c r="AB27" s="184">
        <f t="shared" si="11"/>
        <v>268700887.5</v>
      </c>
      <c r="AC27" s="185">
        <f t="shared" si="12"/>
        <v>883185381.625</v>
      </c>
      <c r="AD27" s="184">
        <f t="shared" si="13"/>
        <v>3172091</v>
      </c>
      <c r="AE27" s="184">
        <f t="shared" si="14"/>
        <v>34411144</v>
      </c>
      <c r="AF27" s="184">
        <f t="shared" si="15"/>
        <v>23473473.400000002</v>
      </c>
      <c r="AG27" s="184">
        <f t="shared" si="16"/>
        <v>277095453.92000002</v>
      </c>
      <c r="AH27" s="186">
        <f t="shared" si="17"/>
        <v>7.8096806643652233E-2</v>
      </c>
      <c r="AI27" s="186">
        <f t="shared" si="18"/>
        <v>0.92190319335634785</v>
      </c>
      <c r="AJ27" s="186">
        <f t="shared" si="27"/>
        <v>8.4401755197496972E-2</v>
      </c>
      <c r="AK27" s="186">
        <f t="shared" si="28"/>
        <v>0.91559824480250307</v>
      </c>
      <c r="AL27" s="184">
        <f t="shared" si="19"/>
        <v>-37304</v>
      </c>
      <c r="AM27" s="184">
        <f t="shared" si="20"/>
        <v>94240263</v>
      </c>
      <c r="AN27" s="184">
        <f t="shared" si="21"/>
        <v>-317084</v>
      </c>
      <c r="AO27" s="184">
        <f t="shared" si="22"/>
        <v>883502465.625</v>
      </c>
      <c r="AP27" s="186">
        <f t="shared" si="23"/>
        <v>-3.5902315255330358E-4</v>
      </c>
      <c r="AQ27" s="186">
        <f t="shared" si="24"/>
        <v>1.0003590231525532</v>
      </c>
      <c r="AR27" s="186">
        <f t="shared" si="29"/>
        <v>-3.9599605358468624E-4</v>
      </c>
      <c r="AS27" s="186">
        <f t="shared" si="30"/>
        <v>1.0003959960535846</v>
      </c>
      <c r="AT27" s="184">
        <f t="shared" si="25"/>
        <v>3134787</v>
      </c>
      <c r="AU27" s="184">
        <f t="shared" si="26"/>
        <v>128651407</v>
      </c>
      <c r="AV27" s="184">
        <f t="shared" si="31"/>
        <v>23156389.400000002</v>
      </c>
      <c r="AW27" s="184">
        <f t="shared" si="31"/>
        <v>1160597919.5450001</v>
      </c>
      <c r="AX27" s="186">
        <f t="shared" si="32"/>
        <v>1.9561820577986087E-2</v>
      </c>
      <c r="AY27" s="186">
        <f t="shared" si="33"/>
        <v>0.98043817942201383</v>
      </c>
      <c r="AZ27" s="186">
        <f t="shared" si="34"/>
        <v>2.3786915039066991E-2</v>
      </c>
      <c r="BA27" s="186">
        <f t="shared" si="35"/>
        <v>0.97621308496093306</v>
      </c>
      <c r="BC27" s="186">
        <f t="shared" si="36"/>
        <v>2.3733416842209979E-2</v>
      </c>
      <c r="BD27" s="186">
        <f t="shared" si="37"/>
        <v>5.5751290688224164E-3</v>
      </c>
    </row>
    <row r="28" spans="1:56">
      <c r="A28" s="182">
        <v>42917</v>
      </c>
      <c r="B28" s="183">
        <v>95805</v>
      </c>
      <c r="C28" s="184">
        <v>14419304</v>
      </c>
      <c r="D28" s="184">
        <v>15181792</v>
      </c>
      <c r="E28" s="184">
        <v>903918</v>
      </c>
      <c r="F28" s="184">
        <v>14177858</v>
      </c>
      <c r="G28" s="184">
        <v>5478821</v>
      </c>
      <c r="H28" s="185">
        <v>50257498</v>
      </c>
      <c r="I28" s="184">
        <v>-84280</v>
      </c>
      <c r="J28" s="184">
        <v>68969486</v>
      </c>
      <c r="K28" s="184"/>
      <c r="L28" s="184">
        <v>1636166</v>
      </c>
      <c r="M28" s="184">
        <v>22641556</v>
      </c>
      <c r="N28" s="184">
        <v>2267031</v>
      </c>
      <c r="O28" s="185">
        <v>95429959</v>
      </c>
      <c r="P28" s="183">
        <f t="shared" si="0"/>
        <v>741022.93350000004</v>
      </c>
      <c r="Q28" s="184">
        <f t="shared" si="1"/>
        <v>106702849.60000001</v>
      </c>
      <c r="R28" s="184">
        <f t="shared" si="2"/>
        <v>124490694.39999999</v>
      </c>
      <c r="S28" s="184">
        <f t="shared" si="3"/>
        <v>6688993.2000000002</v>
      </c>
      <c r="T28" s="184">
        <f t="shared" si="4"/>
        <v>42460862.75</v>
      </c>
      <c r="U28" s="184">
        <f t="shared" si="5"/>
        <v>113564642.58</v>
      </c>
      <c r="V28" s="185">
        <f t="shared" si="6"/>
        <v>394649065.46349996</v>
      </c>
      <c r="W28" s="184">
        <f t="shared" si="7"/>
        <v>21253415.625</v>
      </c>
      <c r="X28" s="184">
        <f t="shared" si="8"/>
        <v>15339056.25</v>
      </c>
      <c r="Y28" s="184">
        <f t="shared" si="9"/>
        <v>-716380</v>
      </c>
      <c r="Z28" s="184"/>
      <c r="AA28" s="184">
        <f t="shared" si="10"/>
        <v>646588931.25</v>
      </c>
      <c r="AB28" s="184">
        <f t="shared" si="11"/>
        <v>212264587.5</v>
      </c>
      <c r="AC28" s="185">
        <f t="shared" si="12"/>
        <v>894729610.625</v>
      </c>
      <c r="AD28" s="184">
        <f t="shared" si="13"/>
        <v>15323222</v>
      </c>
      <c r="AE28" s="184">
        <f t="shared" si="14"/>
        <v>34838471</v>
      </c>
      <c r="AF28" s="184">
        <f t="shared" si="15"/>
        <v>113391842.80000001</v>
      </c>
      <c r="AG28" s="184">
        <f t="shared" si="16"/>
        <v>280516199.72999996</v>
      </c>
      <c r="AH28" s="186">
        <f t="shared" si="17"/>
        <v>0.28786374117092089</v>
      </c>
      <c r="AI28" s="186">
        <f t="shared" si="18"/>
        <v>0.71213625882907905</v>
      </c>
      <c r="AJ28" s="186">
        <f t="shared" si="27"/>
        <v>0.30547657153437785</v>
      </c>
      <c r="AK28" s="186">
        <f t="shared" si="28"/>
        <v>0.69452342846562221</v>
      </c>
      <c r="AL28" s="184">
        <f t="shared" si="19"/>
        <v>-84280</v>
      </c>
      <c r="AM28" s="184">
        <f t="shared" si="20"/>
        <v>95514239</v>
      </c>
      <c r="AN28" s="184">
        <f t="shared" si="21"/>
        <v>-716380</v>
      </c>
      <c r="AO28" s="184">
        <f t="shared" si="22"/>
        <v>895445990.625</v>
      </c>
      <c r="AP28" s="186">
        <f t="shared" si="23"/>
        <v>-8.006664711806995E-4</v>
      </c>
      <c r="AQ28" s="186">
        <f t="shared" si="24"/>
        <v>1.0008006664711806</v>
      </c>
      <c r="AR28" s="186">
        <f t="shared" si="29"/>
        <v>-8.8316081116622926E-4</v>
      </c>
      <c r="AS28" s="186">
        <f t="shared" si="30"/>
        <v>1.0008831608111661</v>
      </c>
      <c r="AT28" s="184">
        <f t="shared" si="25"/>
        <v>15238942</v>
      </c>
      <c r="AU28" s="184">
        <f t="shared" si="26"/>
        <v>130352710</v>
      </c>
      <c r="AV28" s="184">
        <f t="shared" si="31"/>
        <v>112675462.80000001</v>
      </c>
      <c r="AW28" s="184">
        <f t="shared" si="31"/>
        <v>1175962190.355</v>
      </c>
      <c r="AX28" s="186">
        <f t="shared" si="32"/>
        <v>8.7437661412526776E-2</v>
      </c>
      <c r="AY28" s="186">
        <f t="shared" si="33"/>
        <v>0.91256233858747327</v>
      </c>
      <c r="AZ28" s="186">
        <f t="shared" si="34"/>
        <v>0.10466906440487399</v>
      </c>
      <c r="BA28" s="186">
        <f t="shared" si="35"/>
        <v>0.895330935595126</v>
      </c>
      <c r="BC28" s="186">
        <f t="shared" si="36"/>
        <v>1.7985734188359317E-2</v>
      </c>
      <c r="BD28" s="186">
        <f t="shared" si="37"/>
        <v>5.1877647149338171E-3</v>
      </c>
    </row>
    <row r="29" spans="1:56">
      <c r="A29" s="182">
        <v>43009</v>
      </c>
      <c r="B29" s="183">
        <v>0</v>
      </c>
      <c r="C29" s="184">
        <v>7339128</v>
      </c>
      <c r="D29" s="184">
        <v>18296707</v>
      </c>
      <c r="E29" s="184">
        <v>680297</v>
      </c>
      <c r="F29" s="184">
        <v>14426691</v>
      </c>
      <c r="G29" s="184">
        <v>3013709</v>
      </c>
      <c r="H29" s="185">
        <v>43756532</v>
      </c>
      <c r="I29" s="184">
        <v>-97019</v>
      </c>
      <c r="J29" s="184">
        <v>48508756</v>
      </c>
      <c r="K29" s="184"/>
      <c r="L29" s="184">
        <v>2871243</v>
      </c>
      <c r="M29" s="184">
        <v>17880799</v>
      </c>
      <c r="N29" s="184">
        <v>7967091</v>
      </c>
      <c r="O29" s="185">
        <v>77130870</v>
      </c>
      <c r="P29" s="183">
        <f t="shared" si="0"/>
        <v>0</v>
      </c>
      <c r="Q29" s="184">
        <f t="shared" si="1"/>
        <v>54309547.200000003</v>
      </c>
      <c r="R29" s="184">
        <f t="shared" si="2"/>
        <v>150032997.39999998</v>
      </c>
      <c r="S29" s="184">
        <f t="shared" si="3"/>
        <v>5034197.8</v>
      </c>
      <c r="T29" s="184">
        <f t="shared" si="4"/>
        <v>23356244.75</v>
      </c>
      <c r="U29" s="184">
        <f t="shared" si="5"/>
        <v>115557794.91</v>
      </c>
      <c r="V29" s="185">
        <f t="shared" si="6"/>
        <v>348290782.05999994</v>
      </c>
      <c r="W29" s="184">
        <f t="shared" si="7"/>
        <v>74691478.125</v>
      </c>
      <c r="X29" s="184">
        <f t="shared" si="8"/>
        <v>26917903.125</v>
      </c>
      <c r="Y29" s="184">
        <f t="shared" si="9"/>
        <v>-824661.5</v>
      </c>
      <c r="Z29" s="184"/>
      <c r="AA29" s="184">
        <f t="shared" si="10"/>
        <v>454769587.5</v>
      </c>
      <c r="AB29" s="184">
        <f t="shared" si="11"/>
        <v>167632490.625</v>
      </c>
      <c r="AC29" s="185">
        <f t="shared" si="12"/>
        <v>723186797.875</v>
      </c>
      <c r="AD29" s="184">
        <f t="shared" si="13"/>
        <v>8019425</v>
      </c>
      <c r="AE29" s="184">
        <f t="shared" si="14"/>
        <v>35737107</v>
      </c>
      <c r="AF29" s="184">
        <f t="shared" si="15"/>
        <v>59343745</v>
      </c>
      <c r="AG29" s="184">
        <f t="shared" si="16"/>
        <v>288947037.05999994</v>
      </c>
      <c r="AH29" s="186">
        <f t="shared" si="17"/>
        <v>0.17038563193951217</v>
      </c>
      <c r="AI29" s="186">
        <f t="shared" si="18"/>
        <v>0.82961436806048783</v>
      </c>
      <c r="AJ29" s="186">
        <f t="shared" si="27"/>
        <v>0.18327377955821544</v>
      </c>
      <c r="AK29" s="186">
        <f t="shared" si="28"/>
        <v>0.81672622044178456</v>
      </c>
      <c r="AL29" s="184">
        <f t="shared" si="19"/>
        <v>-97019</v>
      </c>
      <c r="AM29" s="184">
        <f t="shared" si="20"/>
        <v>77227889</v>
      </c>
      <c r="AN29" s="184">
        <f t="shared" si="21"/>
        <v>-824661.5</v>
      </c>
      <c r="AO29" s="184">
        <f t="shared" si="22"/>
        <v>724011459.375</v>
      </c>
      <c r="AP29" s="186">
        <f t="shared" si="23"/>
        <v>-1.1403160323490025E-3</v>
      </c>
      <c r="AQ29" s="186">
        <f t="shared" si="24"/>
        <v>1.0011403160323491</v>
      </c>
      <c r="AR29" s="186">
        <f t="shared" si="29"/>
        <v>-1.2578491594869862E-3</v>
      </c>
      <c r="AS29" s="186">
        <f t="shared" si="30"/>
        <v>1.001257849159487</v>
      </c>
      <c r="AT29" s="184">
        <f t="shared" si="25"/>
        <v>7922406</v>
      </c>
      <c r="AU29" s="184">
        <f t="shared" si="26"/>
        <v>112964996</v>
      </c>
      <c r="AV29" s="184">
        <f t="shared" si="31"/>
        <v>58519083.5</v>
      </c>
      <c r="AW29" s="184">
        <f t="shared" si="31"/>
        <v>1012958496.4349999</v>
      </c>
      <c r="AX29" s="186">
        <f t="shared" si="32"/>
        <v>5.4615313092738718E-2</v>
      </c>
      <c r="AY29" s="186">
        <f t="shared" si="33"/>
        <v>0.9453846869072613</v>
      </c>
      <c r="AZ29" s="186">
        <f t="shared" si="34"/>
        <v>6.5535414517387008E-2</v>
      </c>
      <c r="BA29" s="186">
        <f t="shared" si="35"/>
        <v>0.93446458548261302</v>
      </c>
      <c r="BC29" s="186">
        <f t="shared" si="36"/>
        <v>1.5547324454323757E-2</v>
      </c>
      <c r="BD29" s="186">
        <f t="shared" si="37"/>
        <v>4.6983697039236173E-3</v>
      </c>
    </row>
    <row r="30" spans="1:56">
      <c r="A30" s="182">
        <v>43101</v>
      </c>
      <c r="B30" s="183">
        <v>0</v>
      </c>
      <c r="C30" s="184">
        <v>5825942</v>
      </c>
      <c r="D30" s="184">
        <v>16223044</v>
      </c>
      <c r="E30" s="184">
        <v>697850</v>
      </c>
      <c r="F30" s="184">
        <v>11016823</v>
      </c>
      <c r="G30" s="184">
        <v>2832286</v>
      </c>
      <c r="H30" s="185">
        <v>36595945</v>
      </c>
      <c r="I30" s="184">
        <v>0</v>
      </c>
      <c r="J30" s="184">
        <v>61043577</v>
      </c>
      <c r="K30" s="184"/>
      <c r="L30" s="184">
        <v>1709380</v>
      </c>
      <c r="M30" s="184">
        <v>23546647</v>
      </c>
      <c r="N30" s="184">
        <v>7650015</v>
      </c>
      <c r="O30" s="185">
        <v>93949619</v>
      </c>
      <c r="P30" s="183">
        <f t="shared" si="0"/>
        <v>0</v>
      </c>
      <c r="Q30" s="184">
        <f t="shared" si="1"/>
        <v>43111970.800000004</v>
      </c>
      <c r="R30" s="184">
        <f t="shared" si="2"/>
        <v>133028960.79999998</v>
      </c>
      <c r="S30" s="184">
        <f t="shared" si="3"/>
        <v>5164090</v>
      </c>
      <c r="T30" s="184">
        <f t="shared" si="4"/>
        <v>21950216.5</v>
      </c>
      <c r="U30" s="184">
        <f t="shared" si="5"/>
        <v>88244752.230000004</v>
      </c>
      <c r="V30" s="185">
        <f t="shared" si="6"/>
        <v>291499990.32999998</v>
      </c>
      <c r="W30" s="184">
        <f t="shared" si="7"/>
        <v>71718890.625</v>
      </c>
      <c r="X30" s="184">
        <f t="shared" si="8"/>
        <v>16025437.5</v>
      </c>
      <c r="Y30" s="184">
        <f t="shared" si="9"/>
        <v>0</v>
      </c>
      <c r="Z30" s="184"/>
      <c r="AA30" s="184">
        <f t="shared" si="10"/>
        <v>572283534.375</v>
      </c>
      <c r="AB30" s="184">
        <f t="shared" si="11"/>
        <v>220749815.625</v>
      </c>
      <c r="AC30" s="185">
        <f t="shared" si="12"/>
        <v>880777678.125</v>
      </c>
      <c r="AD30" s="184">
        <f t="shared" si="13"/>
        <v>6523792</v>
      </c>
      <c r="AE30" s="184">
        <f t="shared" si="14"/>
        <v>30072153</v>
      </c>
      <c r="AF30" s="184">
        <f t="shared" si="15"/>
        <v>48276060.800000004</v>
      </c>
      <c r="AG30" s="184">
        <f t="shared" si="16"/>
        <v>243223929.52999997</v>
      </c>
      <c r="AH30" s="186">
        <f t="shared" si="17"/>
        <v>0.16561256398447169</v>
      </c>
      <c r="AI30" s="186">
        <f t="shared" si="18"/>
        <v>0.83438743601552823</v>
      </c>
      <c r="AJ30" s="186">
        <f t="shared" si="27"/>
        <v>0.17826543350636251</v>
      </c>
      <c r="AK30" s="186">
        <f t="shared" si="28"/>
        <v>0.82173456649363752</v>
      </c>
      <c r="AL30" s="184">
        <f t="shared" si="19"/>
        <v>0</v>
      </c>
      <c r="AM30" s="184">
        <f t="shared" si="20"/>
        <v>93949619</v>
      </c>
      <c r="AN30" s="184">
        <f t="shared" si="21"/>
        <v>0</v>
      </c>
      <c r="AO30" s="184">
        <f t="shared" si="22"/>
        <v>880777678.125</v>
      </c>
      <c r="AP30" s="186">
        <f t="shared" si="23"/>
        <v>0</v>
      </c>
      <c r="AQ30" s="186">
        <f t="shared" si="24"/>
        <v>1</v>
      </c>
      <c r="AR30" s="186">
        <f t="shared" si="29"/>
        <v>0</v>
      </c>
      <c r="AS30" s="186">
        <f t="shared" si="30"/>
        <v>1</v>
      </c>
      <c r="AT30" s="184">
        <f t="shared" si="25"/>
        <v>6523792</v>
      </c>
      <c r="AU30" s="184">
        <f t="shared" si="26"/>
        <v>124021772</v>
      </c>
      <c r="AV30" s="184">
        <f t="shared" si="31"/>
        <v>48276060.800000004</v>
      </c>
      <c r="AW30" s="184">
        <f t="shared" si="31"/>
        <v>1124001607.655</v>
      </c>
      <c r="AX30" s="186">
        <f t="shared" si="32"/>
        <v>4.1181421517331555E-2</v>
      </c>
      <c r="AY30" s="186">
        <f t="shared" si="33"/>
        <v>0.95881857848266849</v>
      </c>
      <c r="AZ30" s="186">
        <f t="shared" si="34"/>
        <v>4.9973295147738607E-2</v>
      </c>
      <c r="BA30" s="186">
        <f t="shared" si="35"/>
        <v>0.95002670485226137</v>
      </c>
      <c r="BC30" s="186">
        <f t="shared" si="36"/>
        <v>1.9069052595854542E-2</v>
      </c>
      <c r="BD30" s="186">
        <f t="shared" si="37"/>
        <v>4.4051764688190281E-3</v>
      </c>
    </row>
    <row r="31" spans="1:56">
      <c r="A31" s="182">
        <v>43191</v>
      </c>
      <c r="B31" s="183">
        <v>-2935</v>
      </c>
      <c r="C31" s="184">
        <v>603433</v>
      </c>
      <c r="D31" s="184">
        <v>14460121</v>
      </c>
      <c r="E31" s="184">
        <v>563028</v>
      </c>
      <c r="F31" s="184">
        <v>18596528</v>
      </c>
      <c r="G31" s="184">
        <v>6473525</v>
      </c>
      <c r="H31" s="185">
        <v>40693700</v>
      </c>
      <c r="I31" s="184">
        <v>0</v>
      </c>
      <c r="J31" s="184">
        <v>56836208</v>
      </c>
      <c r="K31" s="184"/>
      <c r="L31" s="184">
        <v>2266278</v>
      </c>
      <c r="M31" s="184">
        <v>20879769</v>
      </c>
      <c r="N31" s="184">
        <v>20506472</v>
      </c>
      <c r="O31" s="185">
        <v>100488727</v>
      </c>
      <c r="P31" s="183">
        <f t="shared" si="0"/>
        <v>-22701.344499999999</v>
      </c>
      <c r="Q31" s="184">
        <f t="shared" si="1"/>
        <v>4465404.2</v>
      </c>
      <c r="R31" s="184">
        <f t="shared" si="2"/>
        <v>118572992.19999999</v>
      </c>
      <c r="S31" s="184">
        <f t="shared" si="3"/>
        <v>4166407.2</v>
      </c>
      <c r="T31" s="184">
        <f t="shared" si="4"/>
        <v>50169818.75</v>
      </c>
      <c r="U31" s="184">
        <f t="shared" si="5"/>
        <v>148958189.28</v>
      </c>
      <c r="V31" s="185">
        <f t="shared" si="6"/>
        <v>326310110.28549999</v>
      </c>
      <c r="W31" s="184">
        <f t="shared" si="7"/>
        <v>192248175</v>
      </c>
      <c r="X31" s="184">
        <f t="shared" si="8"/>
        <v>21246356.25</v>
      </c>
      <c r="Y31" s="184">
        <f t="shared" si="9"/>
        <v>0</v>
      </c>
      <c r="Z31" s="184"/>
      <c r="AA31" s="184">
        <f t="shared" si="10"/>
        <v>532839450</v>
      </c>
      <c r="AB31" s="184">
        <f t="shared" si="11"/>
        <v>195747834.375</v>
      </c>
      <c r="AC31" s="185">
        <f t="shared" si="12"/>
        <v>942081815.625</v>
      </c>
      <c r="AD31" s="184">
        <f t="shared" si="13"/>
        <v>1166461</v>
      </c>
      <c r="AE31" s="184">
        <f t="shared" si="14"/>
        <v>39530174</v>
      </c>
      <c r="AF31" s="184">
        <f t="shared" si="15"/>
        <v>8631811.4000000004</v>
      </c>
      <c r="AG31" s="184">
        <f t="shared" si="16"/>
        <v>317701000.23000002</v>
      </c>
      <c r="AH31" s="186">
        <f t="shared" si="17"/>
        <v>2.6450945453155506E-2</v>
      </c>
      <c r="AI31" s="186">
        <f t="shared" si="18"/>
        <v>0.97354905454684459</v>
      </c>
      <c r="AJ31" s="186">
        <f t="shared" si="27"/>
        <v>2.8662345179153018E-2</v>
      </c>
      <c r="AK31" s="186">
        <f t="shared" si="28"/>
        <v>0.971337654820847</v>
      </c>
      <c r="AL31" s="184">
        <f t="shared" si="19"/>
        <v>0</v>
      </c>
      <c r="AM31" s="184">
        <f t="shared" si="20"/>
        <v>100488727</v>
      </c>
      <c r="AN31" s="184">
        <f t="shared" si="21"/>
        <v>0</v>
      </c>
      <c r="AO31" s="184">
        <f t="shared" si="22"/>
        <v>942081815.625</v>
      </c>
      <c r="AP31" s="186">
        <f t="shared" si="23"/>
        <v>0</v>
      </c>
      <c r="AQ31" s="186">
        <f t="shared" si="24"/>
        <v>1</v>
      </c>
      <c r="AR31" s="186">
        <f t="shared" si="29"/>
        <v>0</v>
      </c>
      <c r="AS31" s="186">
        <f t="shared" si="30"/>
        <v>1</v>
      </c>
      <c r="AT31" s="184">
        <f t="shared" si="25"/>
        <v>1166461</v>
      </c>
      <c r="AU31" s="184">
        <f t="shared" si="26"/>
        <v>140018901</v>
      </c>
      <c r="AV31" s="184">
        <f t="shared" si="31"/>
        <v>8631811.4000000004</v>
      </c>
      <c r="AW31" s="184">
        <f t="shared" si="31"/>
        <v>1259782815.855</v>
      </c>
      <c r="AX31" s="186">
        <f t="shared" si="32"/>
        <v>6.8051969872661164E-3</v>
      </c>
      <c r="AY31" s="186">
        <f t="shared" si="33"/>
        <v>0.99319480301273377</v>
      </c>
      <c r="AZ31" s="186">
        <f t="shared" si="34"/>
        <v>8.2619117412469426E-3</v>
      </c>
      <c r="BA31" s="186">
        <f t="shared" si="35"/>
        <v>0.99173808825875309</v>
      </c>
      <c r="BC31" s="186">
        <f t="shared" si="36"/>
        <v>1.3835753445865085E-2</v>
      </c>
      <c r="BD31" s="186">
        <f t="shared" si="37"/>
        <v>3.2847947979558405E-3</v>
      </c>
    </row>
    <row r="32" spans="1:56">
      <c r="A32" s="182">
        <v>43282</v>
      </c>
      <c r="B32" s="183">
        <v>-712</v>
      </c>
      <c r="C32" s="184">
        <v>532916</v>
      </c>
      <c r="D32" s="184">
        <v>24123820</v>
      </c>
      <c r="E32" s="184">
        <v>542828</v>
      </c>
      <c r="F32" s="184">
        <v>22306856</v>
      </c>
      <c r="G32" s="184">
        <v>2398369</v>
      </c>
      <c r="H32" s="185">
        <v>49904077</v>
      </c>
      <c r="I32" s="184">
        <v>2927177</v>
      </c>
      <c r="J32" s="184">
        <v>49333160</v>
      </c>
      <c r="K32" s="184"/>
      <c r="L32" s="184">
        <v>1241104</v>
      </c>
      <c r="M32" s="184">
        <v>17548069</v>
      </c>
      <c r="N32" s="184">
        <v>8686897</v>
      </c>
      <c r="O32" s="185">
        <v>79736407</v>
      </c>
      <c r="P32" s="183">
        <f t="shared" si="0"/>
        <v>-5507.1063999999997</v>
      </c>
      <c r="Q32" s="184">
        <f t="shared" si="1"/>
        <v>3943578.4000000004</v>
      </c>
      <c r="R32" s="184">
        <f t="shared" si="2"/>
        <v>197815323.99999997</v>
      </c>
      <c r="S32" s="184">
        <f t="shared" si="3"/>
        <v>4016927.2</v>
      </c>
      <c r="T32" s="184">
        <f t="shared" si="4"/>
        <v>18587359.75</v>
      </c>
      <c r="U32" s="184">
        <f t="shared" si="5"/>
        <v>178677916.56</v>
      </c>
      <c r="V32" s="185">
        <f t="shared" si="6"/>
        <v>403035598.80359995</v>
      </c>
      <c r="W32" s="184">
        <f t="shared" si="7"/>
        <v>81439659.375</v>
      </c>
      <c r="X32" s="184">
        <f t="shared" si="8"/>
        <v>11635350</v>
      </c>
      <c r="Y32" s="184">
        <f t="shared" si="9"/>
        <v>24881004.5</v>
      </c>
      <c r="Z32" s="184"/>
      <c r="AA32" s="184">
        <f t="shared" si="10"/>
        <v>462498375</v>
      </c>
      <c r="AB32" s="184">
        <f t="shared" si="11"/>
        <v>164513146.875</v>
      </c>
      <c r="AC32" s="185">
        <f t="shared" si="12"/>
        <v>744967535.75</v>
      </c>
      <c r="AD32" s="184">
        <f t="shared" si="13"/>
        <v>1075744</v>
      </c>
      <c r="AE32" s="184">
        <f t="shared" si="14"/>
        <v>48829045</v>
      </c>
      <c r="AF32" s="184">
        <f t="shared" si="15"/>
        <v>7960505.6000000006</v>
      </c>
      <c r="AG32" s="184">
        <f t="shared" si="16"/>
        <v>395080600.30999994</v>
      </c>
      <c r="AH32" s="186">
        <f t="shared" si="17"/>
        <v>1.9751101024860725E-2</v>
      </c>
      <c r="AI32" s="186">
        <f t="shared" si="18"/>
        <v>0.98024889897513923</v>
      </c>
      <c r="AJ32" s="186">
        <f t="shared" si="27"/>
        <v>2.1555927227745617E-2</v>
      </c>
      <c r="AK32" s="186">
        <f t="shared" si="28"/>
        <v>0.97844407277225443</v>
      </c>
      <c r="AL32" s="184">
        <f t="shared" si="19"/>
        <v>2927177</v>
      </c>
      <c r="AM32" s="184">
        <f t="shared" si="20"/>
        <v>76809230</v>
      </c>
      <c r="AN32" s="184">
        <f t="shared" si="21"/>
        <v>24881004.5</v>
      </c>
      <c r="AO32" s="184">
        <f t="shared" si="22"/>
        <v>720086531.25</v>
      </c>
      <c r="AP32" s="186">
        <f t="shared" si="23"/>
        <v>3.339877686743882E-2</v>
      </c>
      <c r="AQ32" s="186">
        <f t="shared" si="24"/>
        <v>0.96660122313256114</v>
      </c>
      <c r="AR32" s="186">
        <f t="shared" si="29"/>
        <v>3.67106709485919E-2</v>
      </c>
      <c r="AS32" s="186">
        <f t="shared" si="30"/>
        <v>0.96328932905140807</v>
      </c>
      <c r="AT32" s="184">
        <f t="shared" si="25"/>
        <v>4002921</v>
      </c>
      <c r="AU32" s="184">
        <f t="shared" si="26"/>
        <v>125638275</v>
      </c>
      <c r="AV32" s="184">
        <f t="shared" si="31"/>
        <v>32841510.100000001</v>
      </c>
      <c r="AW32" s="184">
        <f t="shared" si="31"/>
        <v>1115167131.5599999</v>
      </c>
      <c r="AX32" s="186">
        <f t="shared" si="32"/>
        <v>2.860737185088761E-2</v>
      </c>
      <c r="AY32" s="186">
        <f t="shared" si="33"/>
        <v>0.97139262814911242</v>
      </c>
      <c r="AZ32" s="186">
        <f t="shared" si="34"/>
        <v>3.0876921252716613E-2</v>
      </c>
      <c r="BA32" s="186">
        <f t="shared" si="35"/>
        <v>0.96912307874728343</v>
      </c>
      <c r="BC32" s="186">
        <f t="shared" si="36"/>
        <v>1.0877427910348889E-2</v>
      </c>
      <c r="BD32" s="186">
        <f t="shared" si="37"/>
        <v>3.4990559512383035E-3</v>
      </c>
    </row>
    <row r="33" spans="1:61">
      <c r="A33" s="182">
        <v>43374</v>
      </c>
      <c r="B33" s="183">
        <v>-1939</v>
      </c>
      <c r="C33" s="184">
        <v>3614508</v>
      </c>
      <c r="D33" s="184">
        <v>26737829</v>
      </c>
      <c r="E33" s="184">
        <v>166061</v>
      </c>
      <c r="F33" s="184">
        <v>25123125</v>
      </c>
      <c r="G33" s="184">
        <v>1591781</v>
      </c>
      <c r="H33" s="185">
        <v>57231365</v>
      </c>
      <c r="I33" s="184">
        <v>14000116</v>
      </c>
      <c r="J33" s="184">
        <v>41267492</v>
      </c>
      <c r="K33" s="184"/>
      <c r="L33" s="184">
        <v>2700923</v>
      </c>
      <c r="M33" s="184">
        <v>19924444</v>
      </c>
      <c r="N33" s="184">
        <v>31498325</v>
      </c>
      <c r="O33" s="185">
        <v>109391300</v>
      </c>
      <c r="P33" s="183">
        <f t="shared" si="0"/>
        <v>-14997.5833</v>
      </c>
      <c r="Q33" s="184">
        <f t="shared" si="1"/>
        <v>26747359.200000003</v>
      </c>
      <c r="R33" s="184">
        <f t="shared" si="2"/>
        <v>219250197.79999998</v>
      </c>
      <c r="S33" s="184">
        <f t="shared" si="3"/>
        <v>1228851.4000000001</v>
      </c>
      <c r="T33" s="184">
        <f t="shared" si="4"/>
        <v>12336302.75</v>
      </c>
      <c r="U33" s="184">
        <f t="shared" si="5"/>
        <v>201236231.25</v>
      </c>
      <c r="V33" s="185">
        <f t="shared" si="6"/>
        <v>460783944.81669998</v>
      </c>
      <c r="W33" s="184">
        <f t="shared" si="7"/>
        <v>295296796.875</v>
      </c>
      <c r="X33" s="184">
        <f t="shared" si="8"/>
        <v>25321153.125</v>
      </c>
      <c r="Y33" s="184">
        <f t="shared" si="9"/>
        <v>119000986</v>
      </c>
      <c r="Z33" s="184"/>
      <c r="AA33" s="184">
        <f t="shared" si="10"/>
        <v>386882737.5</v>
      </c>
      <c r="AB33" s="184">
        <f t="shared" si="11"/>
        <v>186791662.5</v>
      </c>
      <c r="AC33" s="185">
        <f t="shared" si="12"/>
        <v>1013293336</v>
      </c>
      <c r="AD33" s="184">
        <f t="shared" si="13"/>
        <v>3780569</v>
      </c>
      <c r="AE33" s="184">
        <f t="shared" si="14"/>
        <v>53452735</v>
      </c>
      <c r="AF33" s="184">
        <f t="shared" si="15"/>
        <v>27976210.600000001</v>
      </c>
      <c r="AG33" s="184">
        <f t="shared" si="16"/>
        <v>432822731.79999995</v>
      </c>
      <c r="AH33" s="186">
        <f t="shared" si="17"/>
        <v>6.071240193020027E-2</v>
      </c>
      <c r="AI33" s="186">
        <f t="shared" si="18"/>
        <v>0.93928759806979967</v>
      </c>
      <c r="AJ33" s="186">
        <f t="shared" si="27"/>
        <v>6.6055403685937819E-2</v>
      </c>
      <c r="AK33" s="186">
        <f t="shared" si="28"/>
        <v>0.93394459631406213</v>
      </c>
      <c r="AL33" s="184">
        <f t="shared" si="19"/>
        <v>14000116</v>
      </c>
      <c r="AM33" s="184">
        <f t="shared" si="20"/>
        <v>95391184</v>
      </c>
      <c r="AN33" s="184">
        <f t="shared" si="21"/>
        <v>119000986</v>
      </c>
      <c r="AO33" s="184">
        <f t="shared" si="22"/>
        <v>894292350</v>
      </c>
      <c r="AP33" s="186">
        <f t="shared" si="23"/>
        <v>0.1174398190259094</v>
      </c>
      <c r="AQ33" s="186">
        <f t="shared" si="24"/>
        <v>0.88256018097409061</v>
      </c>
      <c r="AR33" s="186">
        <f t="shared" si="29"/>
        <v>0.12798198759864815</v>
      </c>
      <c r="AS33" s="186">
        <f t="shared" si="30"/>
        <v>0.87201801240135179</v>
      </c>
      <c r="AT33" s="184">
        <f t="shared" si="25"/>
        <v>17780685</v>
      </c>
      <c r="AU33" s="184">
        <f t="shared" si="26"/>
        <v>148843919</v>
      </c>
      <c r="AV33" s="184">
        <f t="shared" si="31"/>
        <v>146977196.59999999</v>
      </c>
      <c r="AW33" s="184">
        <f t="shared" si="31"/>
        <v>1327115081.8</v>
      </c>
      <c r="AX33" s="186">
        <f t="shared" si="32"/>
        <v>9.9706917099878625E-2</v>
      </c>
      <c r="AY33" s="186">
        <f t="shared" si="33"/>
        <v>0.90029308290012144</v>
      </c>
      <c r="AZ33" s="186">
        <f t="shared" si="34"/>
        <v>0.10671104130576058</v>
      </c>
      <c r="BA33" s="186">
        <f t="shared" si="35"/>
        <v>0.89328895869423941</v>
      </c>
      <c r="BC33" s="186">
        <f t="shared" si="36"/>
        <v>2.901573289401712E-3</v>
      </c>
      <c r="BD33" s="186">
        <f t="shared" si="37"/>
        <v>8.3364109602121093E-4</v>
      </c>
    </row>
    <row r="34" spans="1:61">
      <c r="A34" s="182">
        <v>43466</v>
      </c>
      <c r="B34" s="183">
        <v>-5306</v>
      </c>
      <c r="C34" s="184">
        <v>180176</v>
      </c>
      <c r="D34" s="184">
        <v>20220303</v>
      </c>
      <c r="E34" s="184">
        <v>255499</v>
      </c>
      <c r="F34" s="184">
        <v>20665978</v>
      </c>
      <c r="G34" s="184">
        <v>511226</v>
      </c>
      <c r="H34" s="185">
        <v>41827876</v>
      </c>
      <c r="I34" s="184">
        <v>20225360</v>
      </c>
      <c r="J34" s="184">
        <v>48656164</v>
      </c>
      <c r="K34" s="184"/>
      <c r="L34" s="184">
        <v>890671</v>
      </c>
      <c r="M34" s="184">
        <v>40483164</v>
      </c>
      <c r="N34" s="184">
        <v>49327674</v>
      </c>
      <c r="O34" s="185">
        <v>159583033</v>
      </c>
      <c r="P34" s="183">
        <f t="shared" si="0"/>
        <v>-41040.318200000002</v>
      </c>
      <c r="Q34" s="184">
        <f t="shared" si="1"/>
        <v>1333302.4000000001</v>
      </c>
      <c r="R34" s="184">
        <f t="shared" si="2"/>
        <v>165806484.59999999</v>
      </c>
      <c r="S34" s="184">
        <f t="shared" si="3"/>
        <v>1890692.6</v>
      </c>
      <c r="T34" s="184">
        <f t="shared" si="4"/>
        <v>3962001.5</v>
      </c>
      <c r="U34" s="184">
        <f t="shared" si="5"/>
        <v>165534483.78</v>
      </c>
      <c r="V34" s="185">
        <f t="shared" si="6"/>
        <v>338485924.5618</v>
      </c>
      <c r="W34" s="184">
        <f t="shared" si="7"/>
        <v>462446943.75</v>
      </c>
      <c r="X34" s="184">
        <f t="shared" si="8"/>
        <v>8350040.625</v>
      </c>
      <c r="Y34" s="184">
        <f t="shared" si="9"/>
        <v>171915560</v>
      </c>
      <c r="Z34" s="184"/>
      <c r="AA34" s="184">
        <f t="shared" si="10"/>
        <v>456151537.5</v>
      </c>
      <c r="AB34" s="184">
        <f t="shared" si="11"/>
        <v>379529662.5</v>
      </c>
      <c r="AC34" s="185">
        <f t="shared" si="12"/>
        <v>1478393744.375</v>
      </c>
      <c r="AD34" s="184">
        <f t="shared" si="13"/>
        <v>435675</v>
      </c>
      <c r="AE34" s="184">
        <f t="shared" si="14"/>
        <v>41397507</v>
      </c>
      <c r="AF34" s="184">
        <f t="shared" si="15"/>
        <v>3223995</v>
      </c>
      <c r="AG34" s="184">
        <f t="shared" si="16"/>
        <v>335302969.88</v>
      </c>
      <c r="AH34" s="186">
        <f t="shared" si="17"/>
        <v>9.5235988103424263E-3</v>
      </c>
      <c r="AI34" s="186">
        <f t="shared" si="18"/>
        <v>0.99047640118965763</v>
      </c>
      <c r="AJ34" s="186">
        <f t="shared" si="27"/>
        <v>1.0414579507721884E-2</v>
      </c>
      <c r="AK34" s="186">
        <f t="shared" si="28"/>
        <v>0.98958542049227816</v>
      </c>
      <c r="AL34" s="184">
        <f t="shared" si="19"/>
        <v>20225360</v>
      </c>
      <c r="AM34" s="184">
        <f t="shared" si="20"/>
        <v>139357673</v>
      </c>
      <c r="AN34" s="184">
        <f t="shared" si="21"/>
        <v>171915560</v>
      </c>
      <c r="AO34" s="184">
        <f t="shared" si="22"/>
        <v>1306478184.375</v>
      </c>
      <c r="AP34" s="186">
        <f t="shared" si="23"/>
        <v>0.11628536758499229</v>
      </c>
      <c r="AQ34" s="186">
        <f t="shared" si="24"/>
        <v>0.88371463241500769</v>
      </c>
      <c r="AR34" s="186">
        <f t="shared" si="29"/>
        <v>0.12673878682328341</v>
      </c>
      <c r="AS34" s="186">
        <f t="shared" si="30"/>
        <v>0.87326121317671657</v>
      </c>
      <c r="AT34" s="184">
        <f t="shared" si="25"/>
        <v>20661035</v>
      </c>
      <c r="AU34" s="184">
        <f t="shared" si="26"/>
        <v>180755180</v>
      </c>
      <c r="AV34" s="184">
        <f>AN34+AF34</f>
        <v>175139555</v>
      </c>
      <c r="AW34" s="184">
        <f>AO34+AG34</f>
        <v>1641781154.2550001</v>
      </c>
      <c r="AX34" s="186">
        <f t="shared" si="32"/>
        <v>9.6393614816473322E-2</v>
      </c>
      <c r="AY34" s="186">
        <f t="shared" si="33"/>
        <v>0.90360638518352665</v>
      </c>
      <c r="AZ34" s="186">
        <f t="shared" si="34"/>
        <v>0.10257880677580998</v>
      </c>
      <c r="BA34" s="186">
        <f t="shared" si="35"/>
        <v>0.89742119322419001</v>
      </c>
      <c r="BC34" s="186">
        <f t="shared" si="36"/>
        <v>6.108342675587926E-3</v>
      </c>
      <c r="BD34" s="186">
        <f t="shared" si="37"/>
        <v>1.0406262078469918E-3</v>
      </c>
    </row>
    <row r="35" spans="1:61">
      <c r="A35" s="182">
        <v>43556</v>
      </c>
      <c r="B35" s="183">
        <v>-3890</v>
      </c>
      <c r="C35" s="184">
        <v>731066</v>
      </c>
      <c r="D35" s="184">
        <v>27898127</v>
      </c>
      <c r="E35" s="184">
        <v>129952</v>
      </c>
      <c r="F35" s="184">
        <v>26528931</v>
      </c>
      <c r="G35" s="184">
        <v>2128970</v>
      </c>
      <c r="H35" s="185">
        <v>57413156</v>
      </c>
      <c r="I35" s="184">
        <v>14503012</v>
      </c>
      <c r="J35" s="184">
        <v>55039742</v>
      </c>
      <c r="K35" s="184"/>
      <c r="L35" s="184">
        <v>6158808</v>
      </c>
      <c r="M35" s="184">
        <v>64202873</v>
      </c>
      <c r="N35" s="184">
        <v>20404342</v>
      </c>
      <c r="O35" s="185">
        <v>160308777</v>
      </c>
      <c r="P35" s="183">
        <f t="shared" si="0"/>
        <v>-30087.983</v>
      </c>
      <c r="Q35" s="184">
        <f t="shared" si="1"/>
        <v>5409888.4000000004</v>
      </c>
      <c r="R35" s="184">
        <f t="shared" si="2"/>
        <v>228764641.39999998</v>
      </c>
      <c r="S35" s="184">
        <f t="shared" si="3"/>
        <v>961644.8</v>
      </c>
      <c r="T35" s="184">
        <f t="shared" si="4"/>
        <v>16499517.5</v>
      </c>
      <c r="U35" s="184">
        <f t="shared" si="5"/>
        <v>212496737.31</v>
      </c>
      <c r="V35" s="185">
        <f t="shared" si="6"/>
        <v>464102341.42699999</v>
      </c>
      <c r="W35" s="184">
        <f t="shared" si="7"/>
        <v>191290706.25</v>
      </c>
      <c r="X35" s="184">
        <f t="shared" si="8"/>
        <v>57738825</v>
      </c>
      <c r="Y35" s="184">
        <f t="shared" si="9"/>
        <v>123275602</v>
      </c>
      <c r="Z35" s="184"/>
      <c r="AA35" s="184">
        <f t="shared" si="10"/>
        <v>515997581.25</v>
      </c>
      <c r="AB35" s="184">
        <f t="shared" si="11"/>
        <v>601901934.375</v>
      </c>
      <c r="AC35" s="185">
        <f t="shared" si="12"/>
        <v>1490204648.875</v>
      </c>
      <c r="AD35" s="184">
        <f t="shared" si="13"/>
        <v>861018</v>
      </c>
      <c r="AE35" s="184">
        <f t="shared" si="14"/>
        <v>56556028</v>
      </c>
      <c r="AF35" s="184">
        <f t="shared" si="15"/>
        <v>6371533.2000000002</v>
      </c>
      <c r="AG35" s="184">
        <f t="shared" si="16"/>
        <v>457760896.20999998</v>
      </c>
      <c r="AH35" s="186">
        <f t="shared" si="17"/>
        <v>1.3727834549504379E-2</v>
      </c>
      <c r="AI35" s="186">
        <f t="shared" si="18"/>
        <v>0.98627216545049567</v>
      </c>
      <c r="AJ35" s="186">
        <f t="shared" si="27"/>
        <v>1.499586028859792E-2</v>
      </c>
      <c r="AK35" s="186">
        <f t="shared" si="28"/>
        <v>0.9850041397114021</v>
      </c>
      <c r="AL35" s="184">
        <f t="shared" si="19"/>
        <v>14503012</v>
      </c>
      <c r="AM35" s="184">
        <f t="shared" si="20"/>
        <v>145805765</v>
      </c>
      <c r="AN35" s="184">
        <f t="shared" si="21"/>
        <v>123275602</v>
      </c>
      <c r="AO35" s="184">
        <f t="shared" si="22"/>
        <v>1366929046.875</v>
      </c>
      <c r="AP35" s="186">
        <f t="shared" si="23"/>
        <v>8.2723941368096271E-2</v>
      </c>
      <c r="AQ35" s="186">
        <f t="shared" si="24"/>
        <v>0.91727605863190376</v>
      </c>
      <c r="AR35" s="186">
        <f t="shared" si="29"/>
        <v>9.0469232386446316E-2</v>
      </c>
      <c r="AS35" s="186">
        <f t="shared" si="30"/>
        <v>0.90953076761355367</v>
      </c>
      <c r="AT35" s="184">
        <f t="shared" si="25"/>
        <v>15364030</v>
      </c>
      <c r="AU35" s="184">
        <f t="shared" si="26"/>
        <v>202361793</v>
      </c>
      <c r="AV35" s="184">
        <f t="shared" si="31"/>
        <v>129647135.2</v>
      </c>
      <c r="AW35" s="184">
        <f t="shared" si="31"/>
        <v>1824689943.085</v>
      </c>
      <c r="AX35" s="186">
        <f t="shared" si="32"/>
        <v>6.6338164813293077E-2</v>
      </c>
      <c r="AY35" s="186">
        <f t="shared" si="33"/>
        <v>0.93366183518670687</v>
      </c>
      <c r="AZ35" s="186">
        <f t="shared" si="34"/>
        <v>7.0565952114922073E-2</v>
      </c>
      <c r="BA35" s="186">
        <f t="shared" si="35"/>
        <v>0.92943404788507789</v>
      </c>
      <c r="BC35" s="186">
        <f t="shared" si="36"/>
        <v>2.2634533450834856E-3</v>
      </c>
      <c r="BD35" s="186">
        <f t="shared" si="37"/>
        <v>4.9206435057134838E-4</v>
      </c>
    </row>
    <row r="36" spans="1:61">
      <c r="A36" s="182">
        <v>43647</v>
      </c>
      <c r="B36" s="183">
        <v>-1813</v>
      </c>
      <c r="C36" s="184">
        <v>1070809</v>
      </c>
      <c r="D36" s="184">
        <v>30031550</v>
      </c>
      <c r="E36" s="184">
        <v>116126</v>
      </c>
      <c r="F36" s="184">
        <v>23685947</v>
      </c>
      <c r="G36" s="184">
        <v>1977452</v>
      </c>
      <c r="H36" s="185">
        <v>56880071</v>
      </c>
      <c r="I36" s="184">
        <v>19301350</v>
      </c>
      <c r="J36" s="184">
        <v>43910819</v>
      </c>
      <c r="K36" s="184"/>
      <c r="L36" s="184">
        <v>4997204</v>
      </c>
      <c r="M36" s="184">
        <v>42091738</v>
      </c>
      <c r="N36" s="184">
        <v>22918783</v>
      </c>
      <c r="O36" s="185">
        <v>133219894</v>
      </c>
      <c r="P36" s="183">
        <f t="shared" si="0"/>
        <v>-14023.0111</v>
      </c>
      <c r="Q36" s="184">
        <f t="shared" si="1"/>
        <v>7923986.6000000006</v>
      </c>
      <c r="R36" s="184">
        <f t="shared" si="2"/>
        <v>246258709.99999997</v>
      </c>
      <c r="S36" s="184">
        <f t="shared" si="3"/>
        <v>859332.4</v>
      </c>
      <c r="T36" s="184">
        <f t="shared" si="4"/>
        <v>15325253</v>
      </c>
      <c r="U36" s="184">
        <f t="shared" si="5"/>
        <v>189724435.47</v>
      </c>
      <c r="V36" s="185">
        <f t="shared" si="6"/>
        <v>460077694.45889997</v>
      </c>
      <c r="W36" s="184">
        <f t="shared" si="7"/>
        <v>214863590.625</v>
      </c>
      <c r="X36" s="184">
        <f t="shared" si="8"/>
        <v>46848787.5</v>
      </c>
      <c r="Y36" s="184">
        <f t="shared" si="9"/>
        <v>164061475</v>
      </c>
      <c r="Z36" s="184"/>
      <c r="AA36" s="184">
        <f t="shared" si="10"/>
        <v>411663928.125</v>
      </c>
      <c r="AB36" s="184">
        <f t="shared" si="11"/>
        <v>394610043.75</v>
      </c>
      <c r="AC36" s="185">
        <f t="shared" si="12"/>
        <v>1232047825</v>
      </c>
      <c r="AD36" s="184">
        <f t="shared" si="13"/>
        <v>1186935</v>
      </c>
      <c r="AE36" s="184">
        <f t="shared" si="14"/>
        <v>55694949</v>
      </c>
      <c r="AF36" s="184">
        <f t="shared" si="15"/>
        <v>8783319</v>
      </c>
      <c r="AG36" s="184">
        <f t="shared" si="16"/>
        <v>451308398.46999997</v>
      </c>
      <c r="AH36" s="186">
        <f t="shared" si="17"/>
        <v>1.9090365391271603E-2</v>
      </c>
      <c r="AI36" s="186">
        <f t="shared" si="18"/>
        <v>0.98090963460872838</v>
      </c>
      <c r="AJ36" s="186">
        <f t="shared" si="27"/>
        <v>2.0866661167552047E-2</v>
      </c>
      <c r="AK36" s="186">
        <f t="shared" si="28"/>
        <v>0.97913333883244791</v>
      </c>
      <c r="AL36" s="184">
        <f t="shared" si="19"/>
        <v>19301350</v>
      </c>
      <c r="AM36" s="184">
        <f t="shared" si="20"/>
        <v>113918544</v>
      </c>
      <c r="AN36" s="184">
        <f t="shared" si="21"/>
        <v>164061475</v>
      </c>
      <c r="AO36" s="184">
        <f t="shared" si="22"/>
        <v>1067986350</v>
      </c>
      <c r="AP36" s="186">
        <f t="shared" si="23"/>
        <v>0.13316161245607491</v>
      </c>
      <c r="AQ36" s="186">
        <f t="shared" si="24"/>
        <v>0.86683838754392506</v>
      </c>
      <c r="AR36" s="186">
        <f t="shared" si="29"/>
        <v>0.14488339106470088</v>
      </c>
      <c r="AS36" s="186">
        <f t="shared" si="30"/>
        <v>0.85511660893529906</v>
      </c>
      <c r="AT36" s="184">
        <f t="shared" si="25"/>
        <v>20488285</v>
      </c>
      <c r="AU36" s="184">
        <f t="shared" si="26"/>
        <v>169613493</v>
      </c>
      <c r="AV36" s="184">
        <f>AN36+AF36</f>
        <v>172844794</v>
      </c>
      <c r="AW36" s="184">
        <f>AO36+AG36</f>
        <v>1519294748.47</v>
      </c>
      <c r="AX36" s="186">
        <f t="shared" si="32"/>
        <v>0.10214570941808977</v>
      </c>
      <c r="AY36" s="186">
        <f t="shared" si="33"/>
        <v>0.89785429058191024</v>
      </c>
      <c r="AZ36" s="186">
        <f t="shared" si="34"/>
        <v>0.10777534653042541</v>
      </c>
      <c r="BA36" s="186">
        <f t="shared" si="35"/>
        <v>0.89222465346957458</v>
      </c>
      <c r="BC36" s="186">
        <f t="shared" si="36"/>
        <v>2.041593794775678E-3</v>
      </c>
      <c r="BD36" s="186">
        <f t="shared" si="37"/>
        <v>5.0784199524086919E-4</v>
      </c>
    </row>
    <row r="37" spans="1:61">
      <c r="A37" s="182">
        <v>43739</v>
      </c>
      <c r="B37" s="183">
        <v>-17502</v>
      </c>
      <c r="C37" s="184">
        <v>1864609</v>
      </c>
      <c r="D37" s="184">
        <v>25617843</v>
      </c>
      <c r="E37" s="184">
        <v>182443</v>
      </c>
      <c r="F37" s="184">
        <v>25652893</v>
      </c>
      <c r="G37" s="184">
        <v>2145133</v>
      </c>
      <c r="H37" s="185">
        <v>55445419</v>
      </c>
      <c r="I37" s="184">
        <v>23233048</v>
      </c>
      <c r="J37" s="184">
        <v>60355545</v>
      </c>
      <c r="K37" s="184"/>
      <c r="L37" s="184">
        <v>4908522</v>
      </c>
      <c r="M37" s="184">
        <v>44612941</v>
      </c>
      <c r="N37" s="184">
        <v>31668430</v>
      </c>
      <c r="O37" s="185">
        <v>164778486</v>
      </c>
      <c r="P37" s="183">
        <f t="shared" si="0"/>
        <v>-135372.7194</v>
      </c>
      <c r="Q37" s="184">
        <f t="shared" si="1"/>
        <v>13798106.600000001</v>
      </c>
      <c r="R37" s="184">
        <f t="shared" si="2"/>
        <v>210066312.59999999</v>
      </c>
      <c r="S37" s="184">
        <f t="shared" si="3"/>
        <v>1350078.2</v>
      </c>
      <c r="T37" s="184">
        <f t="shared" si="4"/>
        <v>16624780.75</v>
      </c>
      <c r="U37" s="184">
        <f t="shared" si="5"/>
        <v>205479672.93000001</v>
      </c>
      <c r="V37" s="185">
        <f t="shared" si="6"/>
        <v>447183578.36059999</v>
      </c>
      <c r="W37" s="184">
        <f t="shared" si="7"/>
        <v>296891531.25</v>
      </c>
      <c r="X37" s="184">
        <f t="shared" si="8"/>
        <v>46017393.75</v>
      </c>
      <c r="Y37" s="184">
        <f t="shared" si="9"/>
        <v>197480908</v>
      </c>
      <c r="Z37" s="184"/>
      <c r="AA37" s="184">
        <f t="shared" si="10"/>
        <v>565833234.375</v>
      </c>
      <c r="AB37" s="184">
        <f t="shared" si="11"/>
        <v>418246321.875</v>
      </c>
      <c r="AC37" s="185">
        <f t="shared" si="12"/>
        <v>1524469389.25</v>
      </c>
      <c r="AD37" s="184">
        <f t="shared" si="13"/>
        <v>2047052</v>
      </c>
      <c r="AE37" s="184">
        <f t="shared" si="14"/>
        <v>53415869</v>
      </c>
      <c r="AF37" s="184">
        <f t="shared" si="15"/>
        <v>15148184.800000001</v>
      </c>
      <c r="AG37" s="184">
        <f t="shared" si="16"/>
        <v>432170766.27999997</v>
      </c>
      <c r="AH37" s="186">
        <f t="shared" si="17"/>
        <v>3.3864393098987776E-2</v>
      </c>
      <c r="AI37" s="186">
        <f t="shared" si="18"/>
        <v>0.96613560690101219</v>
      </c>
      <c r="AJ37" s="186">
        <f t="shared" si="27"/>
        <v>3.6908478008217421E-2</v>
      </c>
      <c r="AK37" s="186">
        <f t="shared" si="28"/>
        <v>0.96309152199178261</v>
      </c>
      <c r="AL37" s="184">
        <f t="shared" si="19"/>
        <v>23233048</v>
      </c>
      <c r="AM37" s="184">
        <f t="shared" si="20"/>
        <v>141545438</v>
      </c>
      <c r="AN37" s="184">
        <f t="shared" si="21"/>
        <v>197480908</v>
      </c>
      <c r="AO37" s="184">
        <f t="shared" si="22"/>
        <v>1326988481.25</v>
      </c>
      <c r="AP37" s="186">
        <f t="shared" si="23"/>
        <v>0.12954074997672177</v>
      </c>
      <c r="AQ37" s="186">
        <f t="shared" si="24"/>
        <v>0.87045925002327817</v>
      </c>
      <c r="AR37" s="186">
        <f t="shared" si="29"/>
        <v>0.14099563944288213</v>
      </c>
      <c r="AS37" s="186">
        <f t="shared" si="30"/>
        <v>0.85900436055711793</v>
      </c>
      <c r="AT37" s="184">
        <f t="shared" si="25"/>
        <v>25280100</v>
      </c>
      <c r="AU37" s="184">
        <f t="shared" si="26"/>
        <v>194961307</v>
      </c>
      <c r="AV37" s="184">
        <f t="shared" si="31"/>
        <v>212629092.80000001</v>
      </c>
      <c r="AW37" s="184">
        <f t="shared" si="31"/>
        <v>1759159247.53</v>
      </c>
      <c r="AX37" s="186">
        <f t="shared" si="32"/>
        <v>0.10783565783963113</v>
      </c>
      <c r="AY37" s="186">
        <f t="shared" si="33"/>
        <v>0.89216434216036888</v>
      </c>
      <c r="AZ37" s="186">
        <f t="shared" si="34"/>
        <v>0.11478359289631672</v>
      </c>
      <c r="BA37" s="186">
        <f t="shared" si="35"/>
        <v>0.88521640710368332</v>
      </c>
      <c r="BC37" s="186">
        <f t="shared" si="36"/>
        <v>3.2904972726421275E-3</v>
      </c>
      <c r="BD37" s="186">
        <f t="shared" si="37"/>
        <v>6.8474433492022083E-4</v>
      </c>
    </row>
    <row r="38" spans="1:61">
      <c r="A38" s="182">
        <v>43831</v>
      </c>
      <c r="B38" s="183">
        <v>0</v>
      </c>
      <c r="C38" s="184">
        <v>187901</v>
      </c>
      <c r="D38" s="184">
        <v>31207277</v>
      </c>
      <c r="E38" s="184">
        <v>70933</v>
      </c>
      <c r="F38" s="184">
        <v>22530507</v>
      </c>
      <c r="G38" s="184">
        <v>2353314</v>
      </c>
      <c r="H38" s="185">
        <v>56349932</v>
      </c>
      <c r="I38" s="184">
        <v>13981305</v>
      </c>
      <c r="J38" s="184">
        <v>46730395</v>
      </c>
      <c r="K38" s="184"/>
      <c r="L38" s="184">
        <v>4233964</v>
      </c>
      <c r="M38" s="184">
        <v>45856543</v>
      </c>
      <c r="N38" s="184">
        <v>20171269</v>
      </c>
      <c r="O38" s="185">
        <v>130973476</v>
      </c>
      <c r="P38" s="183">
        <f>B38*7.7347</f>
        <v>0</v>
      </c>
      <c r="Q38" s="184">
        <f>C38*7.4</f>
        <v>1390467.4000000001</v>
      </c>
      <c r="R38" s="184">
        <f>D38*8.2</f>
        <v>255899671.39999998</v>
      </c>
      <c r="S38" s="184">
        <f>E38*7.4</f>
        <v>524904.20000000007</v>
      </c>
      <c r="T38" s="184">
        <f>G38*7.75</f>
        <v>18238183.5</v>
      </c>
      <c r="U38" s="184">
        <f>F38*8.01</f>
        <v>180469361.06999999</v>
      </c>
      <c r="V38" s="185">
        <f>SUM(P38:U38)</f>
        <v>456522587.56999999</v>
      </c>
      <c r="W38" s="184">
        <f>N38*9.375</f>
        <v>189105646.875</v>
      </c>
      <c r="X38" s="184">
        <f>L38*9.375</f>
        <v>39693412.5</v>
      </c>
      <c r="Y38" s="184">
        <f>I38*8.5</f>
        <v>118841092.5</v>
      </c>
      <c r="Z38" s="184"/>
      <c r="AA38" s="184">
        <f>J38*9.375</f>
        <v>438097453.125</v>
      </c>
      <c r="AB38" s="184">
        <f>M38*9.375</f>
        <v>429905090.625</v>
      </c>
      <c r="AC38" s="185">
        <f>SUM(W38:AB38)</f>
        <v>1215642695.625</v>
      </c>
      <c r="AD38" s="184">
        <f t="shared" si="13"/>
        <v>258834</v>
      </c>
      <c r="AE38" s="184">
        <f t="shared" si="14"/>
        <v>56091098</v>
      </c>
      <c r="AF38" s="184">
        <f t="shared" si="15"/>
        <v>1915371.6</v>
      </c>
      <c r="AG38" s="184">
        <f t="shared" si="16"/>
        <v>454607215.96999997</v>
      </c>
      <c r="AH38" s="186">
        <f t="shared" si="17"/>
        <v>4.1955680883069349E-3</v>
      </c>
      <c r="AI38" s="186">
        <f t="shared" si="18"/>
        <v>0.99580443191169299</v>
      </c>
      <c r="AJ38" s="186">
        <f t="shared" si="27"/>
        <v>4.5933329608986925E-3</v>
      </c>
      <c r="AK38" s="186">
        <f t="shared" si="28"/>
        <v>0.9954066670391013</v>
      </c>
      <c r="AL38" s="184">
        <f t="shared" si="19"/>
        <v>13981305</v>
      </c>
      <c r="AM38" s="184">
        <f t="shared" si="20"/>
        <v>116992171</v>
      </c>
      <c r="AN38" s="184">
        <f t="shared" si="21"/>
        <v>118841092.5</v>
      </c>
      <c r="AO38" s="184">
        <f t="shared" si="22"/>
        <v>1096801603.125</v>
      </c>
      <c r="AP38" s="186">
        <f t="shared" si="23"/>
        <v>9.7759886953378242E-2</v>
      </c>
      <c r="AQ38" s="186">
        <f t="shared" si="24"/>
        <v>0.90224011304662177</v>
      </c>
      <c r="AR38" s="186">
        <f t="shared" si="29"/>
        <v>0.10674913293131198</v>
      </c>
      <c r="AS38" s="186">
        <f t="shared" si="30"/>
        <v>0.89325086706868806</v>
      </c>
      <c r="AT38" s="184">
        <f t="shared" si="25"/>
        <v>14240139</v>
      </c>
      <c r="AU38" s="184">
        <f t="shared" si="26"/>
        <v>173083269</v>
      </c>
      <c r="AV38" s="184">
        <f t="shared" si="31"/>
        <v>120756464.09999999</v>
      </c>
      <c r="AW38" s="184">
        <f t="shared" si="31"/>
        <v>1551408819.095</v>
      </c>
      <c r="AX38" s="186">
        <f t="shared" si="32"/>
        <v>7.2215626836404034E-2</v>
      </c>
      <c r="AY38" s="186">
        <f t="shared" si="33"/>
        <v>0.92778437316359597</v>
      </c>
      <c r="AZ38" s="186">
        <f t="shared" si="34"/>
        <v>7.6019004522915795E-2</v>
      </c>
      <c r="BA38" s="186">
        <f t="shared" si="35"/>
        <v>0.92398099547708423</v>
      </c>
      <c r="BC38" s="186">
        <f t="shared" si="36"/>
        <v>1.2587947754755054E-3</v>
      </c>
      <c r="BD38" s="186">
        <f t="shared" si="37"/>
        <v>3.1390688783890285E-4</v>
      </c>
    </row>
    <row r="39" spans="1:61">
      <c r="A39" s="182">
        <v>43922</v>
      </c>
      <c r="B39" s="183">
        <v>-9925</v>
      </c>
      <c r="C39" s="184">
        <v>774081</v>
      </c>
      <c r="D39" s="184">
        <v>18400302</v>
      </c>
      <c r="E39" s="184">
        <v>102497</v>
      </c>
      <c r="F39" s="184">
        <v>25410864</v>
      </c>
      <c r="G39" s="184">
        <v>14593494</v>
      </c>
      <c r="H39" s="185">
        <v>59271313</v>
      </c>
      <c r="I39" s="184">
        <v>25795947</v>
      </c>
      <c r="J39" s="184">
        <v>65028950</v>
      </c>
      <c r="K39" s="184"/>
      <c r="L39" s="184">
        <v>1426242</v>
      </c>
      <c r="M39" s="184">
        <v>37327016</v>
      </c>
      <c r="N39" s="184">
        <v>22416384</v>
      </c>
      <c r="O39" s="185">
        <v>151994539</v>
      </c>
      <c r="P39" s="183">
        <f>B39*7.7347</f>
        <v>-76766.897500000006</v>
      </c>
      <c r="Q39" s="184">
        <f>C39*7.4</f>
        <v>5728199.4000000004</v>
      </c>
      <c r="R39" s="184">
        <f>D39*8.2</f>
        <v>150882476.39999998</v>
      </c>
      <c r="S39" s="184">
        <f>E39*7.4</f>
        <v>758477.8</v>
      </c>
      <c r="T39" s="184">
        <f>G39*7.75</f>
        <v>113099578.5</v>
      </c>
      <c r="U39" s="184">
        <f>F39*8.01</f>
        <v>203541020.63999999</v>
      </c>
      <c r="V39" s="185">
        <f>SUM(P39:U39)</f>
        <v>473932985.84249997</v>
      </c>
      <c r="W39" s="184">
        <f>N39*9.375</f>
        <v>210153600</v>
      </c>
      <c r="X39" s="184">
        <f>L39*9.375</f>
        <v>13371018.75</v>
      </c>
      <c r="Y39" s="184">
        <f>I39*8.5</f>
        <v>219265549.5</v>
      </c>
      <c r="Z39" s="184"/>
      <c r="AA39" s="184">
        <f>J39*9.375</f>
        <v>609646406.25</v>
      </c>
      <c r="AB39" s="184">
        <f>M39*8.01</f>
        <v>298989398.15999997</v>
      </c>
      <c r="AC39" s="185">
        <f>SUM(W39:AB39)</f>
        <v>1351425972.6599998</v>
      </c>
      <c r="AD39" s="184">
        <f t="shared" si="13"/>
        <v>876578</v>
      </c>
      <c r="AE39" s="184">
        <f t="shared" si="14"/>
        <v>58404660</v>
      </c>
      <c r="AF39" s="184">
        <f t="shared" si="15"/>
        <v>6486677.2000000002</v>
      </c>
      <c r="AG39" s="184">
        <f t="shared" si="16"/>
        <v>467523075.53999996</v>
      </c>
      <c r="AH39" s="186">
        <f t="shared" si="17"/>
        <v>1.3684691427769041E-2</v>
      </c>
      <c r="AI39" s="186">
        <f t="shared" si="18"/>
        <v>0.98631530857223093</v>
      </c>
      <c r="AJ39" s="186">
        <f t="shared" si="27"/>
        <v>1.4786769466589075E-2</v>
      </c>
      <c r="AK39" s="186">
        <f t="shared" si="28"/>
        <v>0.98521323053341092</v>
      </c>
      <c r="AL39" s="184">
        <f t="shared" si="19"/>
        <v>25795947</v>
      </c>
      <c r="AM39" s="184">
        <f t="shared" si="20"/>
        <v>126198592</v>
      </c>
      <c r="AN39" s="184">
        <f t="shared" si="21"/>
        <v>219265549.5</v>
      </c>
      <c r="AO39" s="184">
        <f t="shared" si="22"/>
        <v>1132160423.1599998</v>
      </c>
      <c r="AP39" s="186">
        <f t="shared" si="23"/>
        <v>0.16224754735801145</v>
      </c>
      <c r="AQ39" s="186">
        <f t="shared" si="24"/>
        <v>0.83775245264198861</v>
      </c>
      <c r="AR39" s="186">
        <f t="shared" si="29"/>
        <v>0.16971627513538495</v>
      </c>
      <c r="AS39" s="186">
        <f t="shared" si="30"/>
        <v>0.83028372486461499</v>
      </c>
      <c r="AT39" s="184">
        <f t="shared" si="25"/>
        <v>26672525</v>
      </c>
      <c r="AU39" s="184">
        <f t="shared" si="26"/>
        <v>184603252</v>
      </c>
      <c r="AV39" s="184">
        <f t="shared" si="31"/>
        <v>225752226.69999999</v>
      </c>
      <c r="AW39" s="184">
        <f t="shared" si="31"/>
        <v>1599683498.6999998</v>
      </c>
      <c r="AX39" s="186">
        <f t="shared" si="32"/>
        <v>0.12367032350620391</v>
      </c>
      <c r="AY39" s="186">
        <f t="shared" si="33"/>
        <v>0.87632967649379601</v>
      </c>
      <c r="AZ39" s="186">
        <f t="shared" si="34"/>
        <v>0.12624506878514521</v>
      </c>
      <c r="BA39" s="186">
        <f t="shared" si="35"/>
        <v>0.87375493121485481</v>
      </c>
      <c r="BC39" s="186">
        <f t="shared" si="36"/>
        <v>1.7292851265164313E-3</v>
      </c>
      <c r="BD39" s="186">
        <f t="shared" si="37"/>
        <v>4.1552254501341757E-4</v>
      </c>
    </row>
    <row r="40" spans="1:61">
      <c r="A40" s="182">
        <v>44013</v>
      </c>
      <c r="B40" s="183">
        <v>-7382</v>
      </c>
      <c r="C40" s="184">
        <v>612455</v>
      </c>
      <c r="D40" s="184">
        <v>26944901</v>
      </c>
      <c r="E40" s="184">
        <v>235578</v>
      </c>
      <c r="F40" s="184">
        <v>26666726</v>
      </c>
      <c r="G40" s="184">
        <v>15257995</v>
      </c>
      <c r="H40" s="185">
        <v>69710273</v>
      </c>
      <c r="I40" s="184">
        <v>19434959</v>
      </c>
      <c r="J40" s="184">
        <v>47581898</v>
      </c>
      <c r="K40" s="184"/>
      <c r="L40" s="184">
        <v>1017173</v>
      </c>
      <c r="M40" s="184">
        <v>51907147</v>
      </c>
      <c r="N40" s="184">
        <v>20131541</v>
      </c>
      <c r="O40" s="185">
        <v>140072718</v>
      </c>
      <c r="P40" s="183">
        <f>B40*7.7347</f>
        <v>-57097.555399999997</v>
      </c>
      <c r="Q40" s="184">
        <f>C40*7.4</f>
        <v>4532167</v>
      </c>
      <c r="R40" s="184">
        <f>D40*8.2</f>
        <v>220948188.19999999</v>
      </c>
      <c r="S40" s="184">
        <f>E40*7.4</f>
        <v>1743277.2000000002</v>
      </c>
      <c r="T40" s="184">
        <f>G40*7.75</f>
        <v>118249461.25</v>
      </c>
      <c r="U40" s="184">
        <f>F40*8.01</f>
        <v>213600475.25999999</v>
      </c>
      <c r="V40" s="185">
        <f>SUM(P40:U40)</f>
        <v>559016471.35459995</v>
      </c>
      <c r="W40" s="184">
        <f>N40*9.375</f>
        <v>188733196.875</v>
      </c>
      <c r="X40" s="184">
        <f>L40*9.375</f>
        <v>9535996.875</v>
      </c>
      <c r="Y40" s="184">
        <f>I40*8.5</f>
        <v>165197151.5</v>
      </c>
      <c r="Z40" s="184"/>
      <c r="AA40" s="184">
        <f>J40*9.375</f>
        <v>446080293.75</v>
      </c>
      <c r="AB40" s="184">
        <f>M40*8.01</f>
        <v>415776247.46999997</v>
      </c>
      <c r="AC40" s="185">
        <f>SUM(W40:AB40)</f>
        <v>1225322886.47</v>
      </c>
      <c r="AD40" s="184">
        <f t="shared" si="13"/>
        <v>848033</v>
      </c>
      <c r="AE40" s="184">
        <f t="shared" si="14"/>
        <v>68869622</v>
      </c>
      <c r="AF40" s="184">
        <f t="shared" si="15"/>
        <v>6275444.2000000002</v>
      </c>
      <c r="AG40" s="184">
        <f t="shared" si="16"/>
        <v>552798124.71000004</v>
      </c>
      <c r="AH40" s="186">
        <f t="shared" si="17"/>
        <v>1.122471987404975E-2</v>
      </c>
      <c r="AI40" s="186">
        <f t="shared" si="18"/>
        <v>0.98877528012595017</v>
      </c>
      <c r="AJ40" s="186">
        <f t="shared" si="27"/>
        <v>1.2163819910466007E-2</v>
      </c>
      <c r="AK40" s="186">
        <f t="shared" si="28"/>
        <v>0.987836180089534</v>
      </c>
      <c r="AL40" s="184">
        <f t="shared" si="19"/>
        <v>19434959</v>
      </c>
      <c r="AM40" s="184">
        <f t="shared" si="20"/>
        <v>120637759</v>
      </c>
      <c r="AN40" s="184">
        <f t="shared" si="21"/>
        <v>165197151.5</v>
      </c>
      <c r="AO40" s="184">
        <f t="shared" si="22"/>
        <v>1060125734.97</v>
      </c>
      <c r="AP40" s="186">
        <f t="shared" si="23"/>
        <v>0.1348192817779745</v>
      </c>
      <c r="AQ40" s="186">
        <f t="shared" si="24"/>
        <v>0.86518071822202547</v>
      </c>
      <c r="AR40" s="186">
        <f t="shared" si="29"/>
        <v>0.13874906746651408</v>
      </c>
      <c r="AS40" s="186">
        <f t="shared" si="30"/>
        <v>0.86125093253348595</v>
      </c>
      <c r="AT40" s="184">
        <f t="shared" si="25"/>
        <v>20282992</v>
      </c>
      <c r="AU40" s="184">
        <f t="shared" si="26"/>
        <v>189507381</v>
      </c>
      <c r="AV40" s="184">
        <f t="shared" si="31"/>
        <v>171472595.69999999</v>
      </c>
      <c r="AW40" s="184">
        <f t="shared" si="31"/>
        <v>1612923859.6800001</v>
      </c>
      <c r="AX40" s="186">
        <f t="shared" si="32"/>
        <v>9.6095570680498607E-2</v>
      </c>
      <c r="AY40" s="186">
        <f t="shared" si="33"/>
        <v>0.90390442931950132</v>
      </c>
      <c r="AZ40" s="186">
        <f t="shared" si="34"/>
        <v>9.6682186651148194E-2</v>
      </c>
      <c r="BA40" s="186">
        <f t="shared" si="35"/>
        <v>0.90331781334885186</v>
      </c>
      <c r="BC40" s="186">
        <f t="shared" si="36"/>
        <v>3.3793871385355214E-3</v>
      </c>
      <c r="BD40" s="186">
        <f t="shared" si="37"/>
        <v>9.7698747290164505E-4</v>
      </c>
    </row>
    <row r="41" spans="1:61">
      <c r="A41" s="182">
        <v>44105</v>
      </c>
      <c r="B41" s="183">
        <v>151683</v>
      </c>
      <c r="C41" s="184">
        <v>7851393</v>
      </c>
      <c r="D41" s="184">
        <v>34040398</v>
      </c>
      <c r="E41" s="184">
        <v>2770353</v>
      </c>
      <c r="F41" s="184">
        <v>26590353</v>
      </c>
      <c r="G41" s="184">
        <v>9708919</v>
      </c>
      <c r="H41" s="185">
        <v>81113099</v>
      </c>
      <c r="I41" s="184">
        <v>27045758</v>
      </c>
      <c r="J41" s="184">
        <v>41819938</v>
      </c>
      <c r="K41" s="184"/>
      <c r="L41" s="184">
        <v>3172741</v>
      </c>
      <c r="M41" s="184">
        <v>64069314</v>
      </c>
      <c r="N41" s="184">
        <v>29842747</v>
      </c>
      <c r="O41" s="185">
        <v>165950498</v>
      </c>
      <c r="P41" s="183">
        <f>B41*7.7347</f>
        <v>1173222.5001000001</v>
      </c>
      <c r="Q41" s="184">
        <f>C41*7.4</f>
        <v>58100308.200000003</v>
      </c>
      <c r="R41" s="184">
        <f>D41*8.2</f>
        <v>279131263.59999996</v>
      </c>
      <c r="S41" s="184">
        <f>E41*7.4</f>
        <v>20500612.199999999</v>
      </c>
      <c r="T41" s="184">
        <f>G41*7.75</f>
        <v>75244122.25</v>
      </c>
      <c r="U41" s="184">
        <f>F41*8.01</f>
        <v>212988727.53</v>
      </c>
      <c r="V41" s="185">
        <f>SUM(P41:U41)</f>
        <v>647138256.28009999</v>
      </c>
      <c r="W41" s="184">
        <f>N41*9.375</f>
        <v>279775753.125</v>
      </c>
      <c r="X41" s="184">
        <f>L41*9.375</f>
        <v>29744446.875</v>
      </c>
      <c r="Y41" s="184">
        <f>I41*8.5</f>
        <v>229888943</v>
      </c>
      <c r="Z41" s="184"/>
      <c r="AA41" s="184">
        <f>J41*9.375</f>
        <v>392061918.75</v>
      </c>
      <c r="AB41" s="184">
        <f>M41*8.01</f>
        <v>513195205.13999999</v>
      </c>
      <c r="AC41" s="185">
        <f>SUM(W41:AB41)</f>
        <v>1444666266.8899999</v>
      </c>
      <c r="AD41" s="184">
        <f t="shared" si="13"/>
        <v>10621746</v>
      </c>
      <c r="AE41" s="184">
        <f t="shared" si="14"/>
        <v>70339670</v>
      </c>
      <c r="AF41" s="184">
        <f t="shared" si="15"/>
        <v>78600920.400000006</v>
      </c>
      <c r="AG41" s="184">
        <f t="shared" si="16"/>
        <v>567364113.37999988</v>
      </c>
      <c r="AH41" s="186">
        <f t="shared" si="17"/>
        <v>0.12167983759128607</v>
      </c>
      <c r="AI41" s="186">
        <f t="shared" si="18"/>
        <v>0.87832016240871402</v>
      </c>
      <c r="AJ41" s="186">
        <f t="shared" si="27"/>
        <v>0.1311951609146757</v>
      </c>
      <c r="AK41" s="186">
        <f t="shared" si="28"/>
        <v>0.86880483908532424</v>
      </c>
      <c r="AL41" s="184">
        <f t="shared" si="19"/>
        <v>27045758</v>
      </c>
      <c r="AM41" s="184">
        <f t="shared" si="20"/>
        <v>138904740</v>
      </c>
      <c r="AN41" s="184">
        <f t="shared" si="21"/>
        <v>229888943</v>
      </c>
      <c r="AO41" s="184">
        <f t="shared" si="22"/>
        <v>1214777323.8899999</v>
      </c>
      <c r="AP41" s="186">
        <f t="shared" si="23"/>
        <v>0.15912944620413447</v>
      </c>
      <c r="AQ41" s="186">
        <f t="shared" si="24"/>
        <v>0.84087055379586551</v>
      </c>
      <c r="AR41" s="186">
        <f t="shared" si="29"/>
        <v>0.16297485289860353</v>
      </c>
      <c r="AS41" s="186">
        <f t="shared" si="30"/>
        <v>0.83702514710139642</v>
      </c>
      <c r="AT41" s="184">
        <f t="shared" si="25"/>
        <v>37667504</v>
      </c>
      <c r="AU41" s="184">
        <f t="shared" si="26"/>
        <v>209244410</v>
      </c>
      <c r="AV41" s="184">
        <f t="shared" si="31"/>
        <v>308489863.39999998</v>
      </c>
      <c r="AW41" s="184">
        <f t="shared" si="31"/>
        <v>1782141437.2699997</v>
      </c>
      <c r="AX41" s="186">
        <f t="shared" si="32"/>
        <v>0.14755823434822582</v>
      </c>
      <c r="AY41" s="186">
        <f t="shared" si="33"/>
        <v>0.85244176565177421</v>
      </c>
      <c r="AZ41" s="186">
        <f t="shared" si="34"/>
        <v>0.1525544206829971</v>
      </c>
      <c r="BA41" s="186">
        <f t="shared" si="35"/>
        <v>0.84744557931700293</v>
      </c>
      <c r="BC41" s="186">
        <f t="shared" si="36"/>
        <v>3.415419992768369E-2</v>
      </c>
      <c r="BD41" s="186">
        <f t="shared" si="37"/>
        <v>9.8004435753545529E-3</v>
      </c>
    </row>
    <row r="42" spans="1:61">
      <c r="A42" s="182">
        <v>44197</v>
      </c>
      <c r="B42" s="183">
        <v>5006355</v>
      </c>
      <c r="C42" s="184">
        <v>31618</v>
      </c>
      <c r="D42" s="184">
        <v>29749624</v>
      </c>
      <c r="E42" s="184">
        <v>38694</v>
      </c>
      <c r="F42" s="184">
        <v>16983652</v>
      </c>
      <c r="G42" s="184">
        <v>9612083</v>
      </c>
      <c r="H42" s="185">
        <v>61422026</v>
      </c>
      <c r="I42" s="184">
        <v>45498151</v>
      </c>
      <c r="J42" s="184">
        <v>48680629</v>
      </c>
      <c r="K42" s="184">
        <v>0</v>
      </c>
      <c r="L42" s="184">
        <v>0</v>
      </c>
      <c r="M42" s="184">
        <v>80800501</v>
      </c>
      <c r="N42" s="184">
        <v>24110480</v>
      </c>
      <c r="O42" s="185">
        <v>199089761</v>
      </c>
      <c r="P42" s="183">
        <f t="shared" ref="P42:P57" si="38">B42*7.7347</f>
        <v>38722654.0185</v>
      </c>
      <c r="Q42" s="184">
        <f t="shared" ref="Q42:Q57" si="39">C42*7.4</f>
        <v>233973.2</v>
      </c>
      <c r="R42" s="184">
        <f t="shared" ref="R42:R57" si="40">D42*8.2</f>
        <v>243946916.79999998</v>
      </c>
      <c r="S42" s="184">
        <f t="shared" ref="S42:S57" si="41">E42*7.4</f>
        <v>286335.60000000003</v>
      </c>
      <c r="T42" s="184">
        <f t="shared" ref="T42:T57" si="42">G42*7.75</f>
        <v>74493643.25</v>
      </c>
      <c r="U42" s="184">
        <f t="shared" ref="U42:U57" si="43">F42*8.01</f>
        <v>136039052.52000001</v>
      </c>
      <c r="V42" s="185">
        <f t="shared" ref="V42:V49" si="44">SUM(P42:U42)</f>
        <v>493722575.38849998</v>
      </c>
      <c r="W42" s="184">
        <f t="shared" ref="W42:W57" si="45">N42*9.375</f>
        <v>226035750</v>
      </c>
      <c r="X42" s="184">
        <f t="shared" ref="X42:X57" si="46">L42*9.375</f>
        <v>0</v>
      </c>
      <c r="Y42" s="184">
        <f t="shared" ref="Y42:Y57" si="47">I42*8.5</f>
        <v>386734283.5</v>
      </c>
      <c r="Z42" s="184"/>
      <c r="AA42" s="184">
        <f t="shared" ref="AA42:AA57" si="48">J42*9.375</f>
        <v>456380896.875</v>
      </c>
      <c r="AB42" s="184">
        <f t="shared" ref="AB42:AB57" si="49">M42*8.01</f>
        <v>647212013.00999999</v>
      </c>
      <c r="AC42" s="185">
        <f t="shared" ref="AC42:AC49" si="50">SUM(W42:AB42)</f>
        <v>1716362943.385</v>
      </c>
      <c r="AD42" s="184">
        <f t="shared" si="13"/>
        <v>70312</v>
      </c>
      <c r="AE42" s="184">
        <f t="shared" si="14"/>
        <v>56345359</v>
      </c>
      <c r="AF42" s="184">
        <f t="shared" si="15"/>
        <v>520308.80000000005</v>
      </c>
      <c r="AG42" s="184">
        <f t="shared" si="16"/>
        <v>454479612.56999999</v>
      </c>
      <c r="AH42" s="186">
        <f t="shared" si="17"/>
        <v>1.1435360217939283E-3</v>
      </c>
      <c r="AI42" s="186">
        <f t="shared" si="18"/>
        <v>0.99885646397820604</v>
      </c>
      <c r="AJ42" s="186">
        <f t="shared" si="27"/>
        <v>1.2463203708061896E-3</v>
      </c>
      <c r="AK42" s="186">
        <f t="shared" si="28"/>
        <v>0.99875367962919381</v>
      </c>
      <c r="AL42" s="184">
        <f t="shared" si="19"/>
        <v>45498151</v>
      </c>
      <c r="AM42" s="184">
        <f t="shared" si="20"/>
        <v>153591610</v>
      </c>
      <c r="AN42" s="184">
        <f t="shared" si="21"/>
        <v>386734283.5</v>
      </c>
      <c r="AO42" s="184">
        <f t="shared" si="22"/>
        <v>1329628659.885</v>
      </c>
      <c r="AP42" s="186">
        <f t="shared" si="23"/>
        <v>0.22532197224981165</v>
      </c>
      <c r="AQ42" s="186">
        <f t="shared" si="24"/>
        <v>0.77467802775018835</v>
      </c>
      <c r="AR42" s="186">
        <f t="shared" si="29"/>
        <v>0.22853084343197339</v>
      </c>
      <c r="AS42" s="186">
        <f t="shared" si="30"/>
        <v>0.77146915656802661</v>
      </c>
      <c r="AT42" s="184">
        <f t="shared" si="25"/>
        <v>45568463</v>
      </c>
      <c r="AU42" s="184">
        <f t="shared" si="26"/>
        <v>209936969</v>
      </c>
      <c r="AV42" s="184">
        <f t="shared" ref="AV42:AW57" si="51">AN42+AF42</f>
        <v>387254592.30000001</v>
      </c>
      <c r="AW42" s="184">
        <f t="shared" si="51"/>
        <v>1784108272.4549999</v>
      </c>
      <c r="AX42" s="186">
        <f t="shared" si="32"/>
        <v>0.17834632736232911</v>
      </c>
      <c r="AY42" s="186">
        <f t="shared" si="33"/>
        <v>0.82165367263767075</v>
      </c>
      <c r="AZ42" s="186">
        <f t="shared" si="34"/>
        <v>0.17834635703557175</v>
      </c>
      <c r="BA42" s="186">
        <f t="shared" si="35"/>
        <v>0.82165364296442822</v>
      </c>
      <c r="BC42" s="186">
        <f t="shared" si="36"/>
        <v>6.2996945102396977E-4</v>
      </c>
      <c r="BD42" s="186">
        <f t="shared" si="37"/>
        <v>1.2955860647370046E-4</v>
      </c>
    </row>
    <row r="43" spans="1:61">
      <c r="A43" s="182">
        <v>44287</v>
      </c>
      <c r="B43" s="183">
        <v>2432664</v>
      </c>
      <c r="C43" s="184">
        <v>0</v>
      </c>
      <c r="D43" s="184">
        <v>32492361</v>
      </c>
      <c r="E43" s="184">
        <v>294918</v>
      </c>
      <c r="F43" s="184">
        <v>22564242</v>
      </c>
      <c r="G43" s="184">
        <v>20369410</v>
      </c>
      <c r="H43" s="185">
        <v>78153595</v>
      </c>
      <c r="I43" s="184">
        <v>52555692</v>
      </c>
      <c r="J43" s="184">
        <v>73708925</v>
      </c>
      <c r="K43" s="184">
        <v>0</v>
      </c>
      <c r="L43" s="184">
        <v>0</v>
      </c>
      <c r="M43" s="184">
        <v>59225747</v>
      </c>
      <c r="N43" s="184">
        <v>33295373</v>
      </c>
      <c r="O43" s="185">
        <v>218785737</v>
      </c>
      <c r="P43" s="183">
        <f t="shared" si="38"/>
        <v>18815926.240800001</v>
      </c>
      <c r="Q43" s="184">
        <f t="shared" si="39"/>
        <v>0</v>
      </c>
      <c r="R43" s="184">
        <f t="shared" si="40"/>
        <v>266437360.19999999</v>
      </c>
      <c r="S43" s="184">
        <f t="shared" si="41"/>
        <v>2182393.2000000002</v>
      </c>
      <c r="T43" s="184">
        <f t="shared" si="42"/>
        <v>157862927.5</v>
      </c>
      <c r="U43" s="184">
        <f t="shared" si="43"/>
        <v>180739578.41999999</v>
      </c>
      <c r="V43" s="185">
        <f t="shared" si="44"/>
        <v>626038185.56079996</v>
      </c>
      <c r="W43" s="184">
        <f t="shared" si="45"/>
        <v>312144121.875</v>
      </c>
      <c r="X43" s="184">
        <f t="shared" si="46"/>
        <v>0</v>
      </c>
      <c r="Y43" s="184">
        <f t="shared" si="47"/>
        <v>446723382</v>
      </c>
      <c r="Z43" s="184"/>
      <c r="AA43" s="184">
        <f t="shared" si="48"/>
        <v>691021171.875</v>
      </c>
      <c r="AB43" s="184">
        <f t="shared" si="49"/>
        <v>474398233.46999997</v>
      </c>
      <c r="AC43" s="185">
        <f t="shared" si="50"/>
        <v>1924286909.22</v>
      </c>
      <c r="AD43" s="184">
        <f t="shared" si="13"/>
        <v>294918</v>
      </c>
      <c r="AE43" s="184">
        <f t="shared" si="14"/>
        <v>75426013</v>
      </c>
      <c r="AF43" s="184">
        <f t="shared" si="15"/>
        <v>2182393.2000000002</v>
      </c>
      <c r="AG43" s="184">
        <f t="shared" si="16"/>
        <v>605039866.11999989</v>
      </c>
      <c r="AH43" s="186">
        <f t="shared" si="17"/>
        <v>3.5940599451080089E-3</v>
      </c>
      <c r="AI43" s="186">
        <f t="shared" si="18"/>
        <v>0.99640594005489191</v>
      </c>
      <c r="AJ43" s="186">
        <f t="shared" si="27"/>
        <v>3.8948015575772568E-3</v>
      </c>
      <c r="AK43" s="186">
        <f t="shared" si="28"/>
        <v>0.99610519844242273</v>
      </c>
      <c r="AL43" s="184">
        <f>I43</f>
        <v>52555692</v>
      </c>
      <c r="AM43" s="184">
        <f>L43+J43+M43+N43</f>
        <v>166230045</v>
      </c>
      <c r="AN43" s="184">
        <f>Y43</f>
        <v>446723382</v>
      </c>
      <c r="AO43" s="184">
        <f t="shared" si="22"/>
        <v>1477563527.22</v>
      </c>
      <c r="AP43" s="186">
        <f t="shared" si="23"/>
        <v>0.23215009147522447</v>
      </c>
      <c r="AQ43" s="186">
        <f t="shared" si="24"/>
        <v>0.76784990852477553</v>
      </c>
      <c r="AR43" s="186">
        <f t="shared" si="29"/>
        <v>0.24021534822445945</v>
      </c>
      <c r="AS43" s="186">
        <f t="shared" si="30"/>
        <v>0.75978465177554055</v>
      </c>
      <c r="AT43" s="184">
        <f t="shared" si="25"/>
        <v>52850610</v>
      </c>
      <c r="AU43" s="184">
        <f t="shared" si="26"/>
        <v>241656058</v>
      </c>
      <c r="AV43" s="184">
        <f t="shared" si="51"/>
        <v>448905775.19999999</v>
      </c>
      <c r="AW43" s="184">
        <f t="shared" si="51"/>
        <v>2082603393.3399999</v>
      </c>
      <c r="AX43" s="186">
        <f t="shared" si="32"/>
        <v>0.17732733532183803</v>
      </c>
      <c r="AY43" s="186">
        <f t="shared" si="33"/>
        <v>0.82267266467816191</v>
      </c>
      <c r="AZ43" s="186">
        <f t="shared" si="34"/>
        <v>0.17945471441753569</v>
      </c>
      <c r="BA43" s="186">
        <f t="shared" si="35"/>
        <v>0.82054528558246431</v>
      </c>
      <c r="BC43" s="186">
        <f t="shared" si="36"/>
        <v>3.7735692132908282E-3</v>
      </c>
      <c r="BD43" s="186">
        <f t="shared" si="37"/>
        <v>8.5573137497891292E-4</v>
      </c>
    </row>
    <row r="44" spans="1:61">
      <c r="A44" s="182">
        <v>44378</v>
      </c>
      <c r="B44" s="183">
        <v>514121</v>
      </c>
      <c r="C44" s="184">
        <v>2190767</v>
      </c>
      <c r="D44" s="184">
        <v>29316204</v>
      </c>
      <c r="E44" s="184">
        <v>0</v>
      </c>
      <c r="F44" s="184">
        <v>26693620</v>
      </c>
      <c r="G44" s="184">
        <v>18904890</v>
      </c>
      <c r="H44" s="185">
        <v>77619602</v>
      </c>
      <c r="I44" s="184">
        <v>5616364</v>
      </c>
      <c r="J44" s="184">
        <v>64277113</v>
      </c>
      <c r="K44" s="184">
        <v>74895320</v>
      </c>
      <c r="L44" s="184">
        <v>0</v>
      </c>
      <c r="M44" s="184">
        <v>57459087</v>
      </c>
      <c r="N44" s="184">
        <v>48004593</v>
      </c>
      <c r="O44" s="185">
        <v>250252477</v>
      </c>
      <c r="P44" s="183">
        <f t="shared" si="38"/>
        <v>3976571.6987000001</v>
      </c>
      <c r="Q44" s="184">
        <f t="shared" si="39"/>
        <v>16211675.800000001</v>
      </c>
      <c r="R44" s="184">
        <f t="shared" si="40"/>
        <v>240392872.79999998</v>
      </c>
      <c r="S44" s="184">
        <f t="shared" si="41"/>
        <v>0</v>
      </c>
      <c r="T44" s="184">
        <f t="shared" si="42"/>
        <v>146512897.5</v>
      </c>
      <c r="U44" s="184">
        <f t="shared" si="43"/>
        <v>213815896.19999999</v>
      </c>
      <c r="V44" s="185">
        <f t="shared" si="44"/>
        <v>620909913.9986999</v>
      </c>
      <c r="W44" s="184">
        <f t="shared" si="45"/>
        <v>450043059.375</v>
      </c>
      <c r="X44" s="184">
        <f t="shared" si="46"/>
        <v>0</v>
      </c>
      <c r="Y44" s="184">
        <f t="shared" si="47"/>
        <v>47739094</v>
      </c>
      <c r="Z44" s="184">
        <f>K44*7.5</f>
        <v>561714900</v>
      </c>
      <c r="AA44" s="184">
        <f t="shared" si="48"/>
        <v>602597934.375</v>
      </c>
      <c r="AB44" s="184">
        <f t="shared" si="49"/>
        <v>460247286.87</v>
      </c>
      <c r="AC44" s="185">
        <f t="shared" si="50"/>
        <v>2122342274.6199999</v>
      </c>
      <c r="AD44" s="184">
        <f t="shared" si="13"/>
        <v>2190767</v>
      </c>
      <c r="AE44" s="184">
        <f t="shared" si="14"/>
        <v>74914714</v>
      </c>
      <c r="AF44" s="184">
        <f t="shared" si="15"/>
        <v>16211675.800000001</v>
      </c>
      <c r="AG44" s="184">
        <f t="shared" si="16"/>
        <v>600721666.5</v>
      </c>
      <c r="AH44" s="186">
        <f t="shared" si="17"/>
        <v>2.6277840227537336E-2</v>
      </c>
      <c r="AI44" s="186">
        <f t="shared" si="18"/>
        <v>0.97372215977246279</v>
      </c>
      <c r="AJ44" s="186">
        <f t="shared" si="27"/>
        <v>2.8412597542838751E-2</v>
      </c>
      <c r="AK44" s="186">
        <f t="shared" si="28"/>
        <v>0.97158740245716124</v>
      </c>
      <c r="AL44" s="184">
        <f>K44</f>
        <v>74895320</v>
      </c>
      <c r="AM44" s="184">
        <f>L44+J44+M44+N44</f>
        <v>169740793</v>
      </c>
      <c r="AN44" s="184">
        <f>Z44</f>
        <v>561714900</v>
      </c>
      <c r="AO44" s="184">
        <f t="shared" si="22"/>
        <v>1512888280.6199999</v>
      </c>
      <c r="AP44" s="186">
        <f t="shared" si="23"/>
        <v>0.27075775514435019</v>
      </c>
      <c r="AQ44" s="186">
        <f t="shared" si="24"/>
        <v>0.72924224485564981</v>
      </c>
      <c r="AR44" s="186">
        <f t="shared" si="29"/>
        <v>0.30614989374034079</v>
      </c>
      <c r="AS44" s="186">
        <f t="shared" si="30"/>
        <v>0.69385010625965926</v>
      </c>
      <c r="AT44" s="184">
        <f t="shared" si="25"/>
        <v>82702451</v>
      </c>
      <c r="AU44" s="184">
        <f t="shared" si="26"/>
        <v>244655507</v>
      </c>
      <c r="AV44" s="184">
        <f t="shared" si="51"/>
        <v>577926575.79999995</v>
      </c>
      <c r="AW44" s="184">
        <f t="shared" si="51"/>
        <v>2113609947.1199999</v>
      </c>
      <c r="AX44" s="186">
        <f t="shared" si="32"/>
        <v>0.21471994560676355</v>
      </c>
      <c r="AY44" s="186">
        <f t="shared" si="33"/>
        <v>0.78528005439323634</v>
      </c>
      <c r="AZ44" s="186">
        <f t="shared" si="34"/>
        <v>0.2526361402828643</v>
      </c>
      <c r="BA44" s="186">
        <f t="shared" si="35"/>
        <v>0.7473638597171357</v>
      </c>
      <c r="BB44" s="186">
        <f t="shared" ref="BB44:BB58" si="52">Z44/AC44</f>
        <v>0.26466744158906869</v>
      </c>
      <c r="BC44" s="186">
        <f t="shared" si="36"/>
        <v>0</v>
      </c>
      <c r="BD44" s="186">
        <f t="shared" si="37"/>
        <v>0.20476239929032491</v>
      </c>
    </row>
    <row r="45" spans="1:61">
      <c r="A45" s="182">
        <v>44470</v>
      </c>
      <c r="B45" s="183">
        <v>-1150</v>
      </c>
      <c r="C45" s="184">
        <v>1059115</v>
      </c>
      <c r="D45" s="184">
        <v>22458404</v>
      </c>
      <c r="E45" s="184">
        <v>4331846</v>
      </c>
      <c r="F45" s="184">
        <v>35350380</v>
      </c>
      <c r="G45" s="184">
        <v>9677862</v>
      </c>
      <c r="H45" s="185">
        <v>72876457</v>
      </c>
      <c r="I45" s="184">
        <v>7724450</v>
      </c>
      <c r="J45" s="184">
        <v>60285079</v>
      </c>
      <c r="K45" s="184">
        <v>74757273</v>
      </c>
      <c r="L45" s="184">
        <v>0</v>
      </c>
      <c r="M45" s="184">
        <v>89164045</v>
      </c>
      <c r="N45" s="184">
        <v>40948018</v>
      </c>
      <c r="O45" s="185">
        <v>272878865</v>
      </c>
      <c r="P45" s="183">
        <f t="shared" si="38"/>
        <v>-8894.9050000000007</v>
      </c>
      <c r="Q45" s="184">
        <f t="shared" si="39"/>
        <v>7837451</v>
      </c>
      <c r="R45" s="184">
        <f t="shared" si="40"/>
        <v>184158912.79999998</v>
      </c>
      <c r="S45" s="184">
        <f t="shared" si="41"/>
        <v>32055660.400000002</v>
      </c>
      <c r="T45" s="184">
        <f t="shared" si="42"/>
        <v>75003430.5</v>
      </c>
      <c r="U45" s="184">
        <f t="shared" si="43"/>
        <v>283156543.80000001</v>
      </c>
      <c r="V45" s="185">
        <f t="shared" si="44"/>
        <v>582203103.59500003</v>
      </c>
      <c r="W45" s="184">
        <f t="shared" si="45"/>
        <v>383887668.75</v>
      </c>
      <c r="X45" s="184">
        <f t="shared" si="46"/>
        <v>0</v>
      </c>
      <c r="Y45" s="184">
        <f t="shared" si="47"/>
        <v>65657825</v>
      </c>
      <c r="Z45" s="184">
        <f>K45*7.5</f>
        <v>560679547.5</v>
      </c>
      <c r="AA45" s="184">
        <f t="shared" si="48"/>
        <v>565172615.625</v>
      </c>
      <c r="AB45" s="184">
        <f t="shared" si="49"/>
        <v>714204000.44999993</v>
      </c>
      <c r="AC45" s="185">
        <f>SUM(W45:AB45)</f>
        <v>2289601657.3249998</v>
      </c>
      <c r="AD45" s="184">
        <f t="shared" si="13"/>
        <v>5390961</v>
      </c>
      <c r="AE45" s="184">
        <f t="shared" si="14"/>
        <v>67486646</v>
      </c>
      <c r="AF45" s="184">
        <f t="shared" si="15"/>
        <v>39893111.400000006</v>
      </c>
      <c r="AG45" s="184">
        <f t="shared" si="16"/>
        <v>542318887.10000002</v>
      </c>
      <c r="AH45" s="186">
        <f t="shared" si="17"/>
        <v>6.8519905984039953E-2</v>
      </c>
      <c r="AI45" s="186">
        <f>AG45/(AF45+AG45)</f>
        <v>0.9314800940159601</v>
      </c>
      <c r="AJ45" s="186">
        <f>AD45/(AD45+AE45)</f>
        <v>7.3972804842508066E-2</v>
      </c>
      <c r="AK45" s="186">
        <f t="shared" si="28"/>
        <v>0.92602719515749188</v>
      </c>
      <c r="AL45" s="184">
        <f>K45</f>
        <v>74757273</v>
      </c>
      <c r="AM45" s="184">
        <f>L45+J45+M45+N45</f>
        <v>190397142</v>
      </c>
      <c r="AN45" s="184">
        <f>Z45</f>
        <v>560679547.5</v>
      </c>
      <c r="AO45" s="184">
        <f t="shared" si="22"/>
        <v>1663264284.8249998</v>
      </c>
      <c r="AP45" s="186">
        <f>AN45/(AN45+AO45)</f>
        <v>0.25211048019762405</v>
      </c>
      <c r="AQ45" s="186">
        <f t="shared" si="24"/>
        <v>0.74788951980237595</v>
      </c>
      <c r="AR45" s="186">
        <f>AL45/(AL45+AM45)</f>
        <v>0.28193863187229978</v>
      </c>
      <c r="AS45" s="186">
        <f t="shared" si="30"/>
        <v>0.71806136812770027</v>
      </c>
      <c r="AT45" s="184">
        <f t="shared" si="25"/>
        <v>87872684</v>
      </c>
      <c r="AU45" s="184">
        <f t="shared" si="26"/>
        <v>257883788</v>
      </c>
      <c r="AV45" s="184">
        <f t="shared" si="51"/>
        <v>600572658.89999998</v>
      </c>
      <c r="AW45" s="184">
        <f t="shared" si="51"/>
        <v>2205583171.9249997</v>
      </c>
      <c r="AX45" s="186">
        <f t="shared" si="32"/>
        <v>0.21401971063147757</v>
      </c>
      <c r="AY45" s="186">
        <f t="shared" si="33"/>
        <v>0.78598028936852238</v>
      </c>
      <c r="AZ45" s="186">
        <f t="shared" si="34"/>
        <v>0.25414617256969235</v>
      </c>
      <c r="BA45" s="186">
        <f t="shared" si="35"/>
        <v>0.7458538274303077</v>
      </c>
      <c r="BB45" s="186">
        <f t="shared" si="52"/>
        <v>0.24488082706712236</v>
      </c>
      <c r="BC45" s="186">
        <f t="shared" si="36"/>
        <v>5.9440952240584363E-2</v>
      </c>
      <c r="BD45" s="186">
        <f t="shared" si="37"/>
        <v>0.20639815629740571</v>
      </c>
      <c r="BH45" t="s">
        <v>174</v>
      </c>
    </row>
    <row r="46" spans="1:61">
      <c r="A46" s="182">
        <v>44562</v>
      </c>
      <c r="B46" s="183">
        <v>-2783</v>
      </c>
      <c r="C46" s="184">
        <v>3236463</v>
      </c>
      <c r="D46" s="184">
        <v>34878837</v>
      </c>
      <c r="E46" s="184">
        <v>3362087</v>
      </c>
      <c r="F46" s="184">
        <v>21359198</v>
      </c>
      <c r="G46" s="184">
        <v>8045158</v>
      </c>
      <c r="H46" s="185">
        <v>70878960</v>
      </c>
      <c r="I46" s="184">
        <v>4664696</v>
      </c>
      <c r="J46" s="184">
        <v>88019352</v>
      </c>
      <c r="K46" s="184">
        <v>70879632</v>
      </c>
      <c r="L46" s="184">
        <v>0</v>
      </c>
      <c r="M46" s="184">
        <v>75947990</v>
      </c>
      <c r="N46" s="184">
        <v>74389828</v>
      </c>
      <c r="O46" s="185">
        <v>313529997</v>
      </c>
      <c r="P46" s="183">
        <f>B46*7.7347</f>
        <v>-21525.670099999999</v>
      </c>
      <c r="Q46" s="184">
        <f>C46*7.4</f>
        <v>23949826.200000003</v>
      </c>
      <c r="R46" s="184">
        <f>D46*8.2</f>
        <v>286006463.39999998</v>
      </c>
      <c r="S46" s="184">
        <f>E46*7.4</f>
        <v>24879443.800000001</v>
      </c>
      <c r="T46" s="184">
        <f>G46*7.75</f>
        <v>62349974.5</v>
      </c>
      <c r="U46" s="184">
        <f>F46*8.01</f>
        <v>171087175.97999999</v>
      </c>
      <c r="V46" s="185">
        <f>SUM(P46:U46)</f>
        <v>568251358.20990002</v>
      </c>
      <c r="W46" s="184">
        <f>N46*9.375</f>
        <v>697404637.5</v>
      </c>
      <c r="X46" s="184">
        <f>L46*9.375</f>
        <v>0</v>
      </c>
      <c r="Y46" s="184">
        <f>I46*8.5</f>
        <v>39649916</v>
      </c>
      <c r="Z46" s="184">
        <f>K46*7.5</f>
        <v>531597240</v>
      </c>
      <c r="AA46" s="184">
        <f>J46*9.375</f>
        <v>825181425</v>
      </c>
      <c r="AB46" s="184">
        <f>M46*8.01</f>
        <v>608343399.89999998</v>
      </c>
      <c r="AC46" s="185">
        <f>SUM(W46:AB46)</f>
        <v>2702176618.4000001</v>
      </c>
      <c r="AD46" s="184">
        <f>C46+E46</f>
        <v>6598550</v>
      </c>
      <c r="AE46" s="184">
        <f>F46+G46+D46</f>
        <v>64283193</v>
      </c>
      <c r="AF46" s="184">
        <f>Q46+S46</f>
        <v>48829270</v>
      </c>
      <c r="AG46" s="184">
        <f>T46+U46+R46</f>
        <v>519443613.88</v>
      </c>
      <c r="AH46" s="186">
        <f>AF46/(AF46+AG46)</f>
        <v>8.5925743397446866E-2</v>
      </c>
      <c r="AI46" s="186">
        <f>AG46/(AF46+AG46)</f>
        <v>0.91407425660255315</v>
      </c>
      <c r="AJ46" s="186">
        <f>AD46/(AD46+AE46)</f>
        <v>9.3092377821465247E-2</v>
      </c>
      <c r="AK46" s="186">
        <f>AE46/(AE46+AD46)</f>
        <v>0.90690762217853471</v>
      </c>
      <c r="AL46" s="184">
        <f>K46</f>
        <v>70879632</v>
      </c>
      <c r="AM46" s="184">
        <f>L46+J46+M46+N46</f>
        <v>238357170</v>
      </c>
      <c r="AN46" s="184">
        <f>Z46</f>
        <v>531597240</v>
      </c>
      <c r="AO46" s="184">
        <f>X46+AA46+AB46+W46</f>
        <v>2130929462.4000001</v>
      </c>
      <c r="AP46" s="186">
        <f>AN46/(AN46+AO46)</f>
        <v>0.19965893281776989</v>
      </c>
      <c r="AQ46" s="186">
        <f>AO46/(AO46+AN46)</f>
        <v>0.80034106718223008</v>
      </c>
      <c r="AR46" s="186">
        <f>AL46/(AL46+AM46)</f>
        <v>0.22920826868465674</v>
      </c>
      <c r="AS46" s="186">
        <f>AM46/(AM46+AL46)</f>
        <v>0.77079173131534329</v>
      </c>
      <c r="AT46" s="184">
        <f>C46+E46+I46+K46</f>
        <v>82142878</v>
      </c>
      <c r="AU46" s="184">
        <f>G46+F46+L46+J46+M46+D46+N46</f>
        <v>302640363</v>
      </c>
      <c r="AV46" s="184">
        <f>AN46+AF46</f>
        <v>580426510</v>
      </c>
      <c r="AW46" s="184">
        <f>AO46+AG46</f>
        <v>2650373076.2800002</v>
      </c>
      <c r="AX46" s="186">
        <f>AV46/(AV46+AW46)</f>
        <v>0.17965413653785728</v>
      </c>
      <c r="AY46" s="186">
        <f>AW46/(AV46+AW46)</f>
        <v>0.82034586346214267</v>
      </c>
      <c r="AZ46" s="186">
        <f>AT46/(AT46+AU46)</f>
        <v>0.21347831518473021</v>
      </c>
      <c r="BA46" s="186">
        <f>AU46/(AU46+AT46)</f>
        <v>0.78652168481526985</v>
      </c>
      <c r="BB46" s="186">
        <f>Z46/AC46</f>
        <v>0.19672927238737148</v>
      </c>
      <c r="BC46" s="186">
        <f>E46/H46</f>
        <v>4.7434203323525062E-2</v>
      </c>
      <c r="BD46" s="186">
        <f>(Z46+S46)/(V46+AC46)</f>
        <v>0.17015408618686026</v>
      </c>
      <c r="BH46" s="184">
        <f>0.07*SUM(AV43:AW46)</f>
        <v>788200077.59955013</v>
      </c>
      <c r="BI46" t="s">
        <v>175</v>
      </c>
    </row>
    <row r="47" spans="1:61">
      <c r="A47" s="182">
        <v>44652</v>
      </c>
      <c r="B47" s="183">
        <v>-55015</v>
      </c>
      <c r="C47" s="184">
        <v>3625020</v>
      </c>
      <c r="D47" s="184">
        <v>12508989</v>
      </c>
      <c r="E47" s="184">
        <v>2095108</v>
      </c>
      <c r="F47" s="184">
        <v>24600969</v>
      </c>
      <c r="G47" s="184">
        <v>24420189</v>
      </c>
      <c r="H47" s="185">
        <v>67195260</v>
      </c>
      <c r="I47" s="184">
        <v>20544053</v>
      </c>
      <c r="J47" s="184">
        <v>107619798</v>
      </c>
      <c r="K47" s="184">
        <v>58936820</v>
      </c>
      <c r="L47" s="184">
        <v>0</v>
      </c>
      <c r="M47" s="184">
        <v>94964524</v>
      </c>
      <c r="N47" s="184">
        <v>64876703</v>
      </c>
      <c r="O47" s="185">
        <v>345932564</v>
      </c>
      <c r="P47" s="183">
        <f t="shared" si="38"/>
        <v>-425524.52049999998</v>
      </c>
      <c r="Q47" s="184">
        <f t="shared" si="39"/>
        <v>26825148</v>
      </c>
      <c r="R47" s="184">
        <f t="shared" si="40"/>
        <v>102573709.8</v>
      </c>
      <c r="S47" s="184">
        <f t="shared" si="41"/>
        <v>15503799.200000001</v>
      </c>
      <c r="T47" s="184">
        <f t="shared" si="42"/>
        <v>189256464.75</v>
      </c>
      <c r="U47" s="184">
        <f t="shared" si="43"/>
        <v>197053761.69</v>
      </c>
      <c r="V47" s="185">
        <f t="shared" si="44"/>
        <v>530787358.91949999</v>
      </c>
      <c r="W47" s="184">
        <f t="shared" si="45"/>
        <v>608219090.625</v>
      </c>
      <c r="X47" s="184">
        <f t="shared" si="46"/>
        <v>0</v>
      </c>
      <c r="Y47" s="184">
        <f t="shared" si="47"/>
        <v>174624450.5</v>
      </c>
      <c r="Z47" s="184">
        <f t="shared" ref="Z47:Z53" si="53">K47*7.5</f>
        <v>442026150</v>
      </c>
      <c r="AA47" s="184">
        <f t="shared" si="48"/>
        <v>1008935606.25</v>
      </c>
      <c r="AB47" s="184">
        <f t="shared" si="49"/>
        <v>760665837.24000001</v>
      </c>
      <c r="AC47" s="185">
        <f t="shared" si="50"/>
        <v>2994471134.6149998</v>
      </c>
      <c r="AD47" s="184">
        <f t="shared" ref="AD47:AD53" si="54">C47+E47</f>
        <v>5720128</v>
      </c>
      <c r="AE47" s="184">
        <f t="shared" ref="AE47:AE53" si="55">F47+G47+D47</f>
        <v>61530147</v>
      </c>
      <c r="AF47" s="184">
        <f t="shared" ref="AF47:AF53" si="56">Q47+S47</f>
        <v>42328947.200000003</v>
      </c>
      <c r="AG47" s="184">
        <f t="shared" ref="AG47:AG53" si="57">T47+U47+R47</f>
        <v>488883936.24000001</v>
      </c>
      <c r="AH47" s="186">
        <f t="shared" si="17"/>
        <v>7.9683585469329118E-2</v>
      </c>
      <c r="AI47" s="186">
        <f t="shared" si="18"/>
        <v>0.92031641453067092</v>
      </c>
      <c r="AJ47" s="186">
        <f t="shared" si="27"/>
        <v>8.5057317609481889E-2</v>
      </c>
      <c r="AK47" s="186">
        <f t="shared" si="28"/>
        <v>0.91494268239051812</v>
      </c>
      <c r="AL47" s="184">
        <f t="shared" ref="AL47:AL53" si="58">K47</f>
        <v>58936820</v>
      </c>
      <c r="AM47" s="184">
        <f t="shared" ref="AM47:AM53" si="59">L47+J47+M47+N47</f>
        <v>267461025</v>
      </c>
      <c r="AN47" s="184">
        <f t="shared" ref="AN47:AN53" si="60">Z47</f>
        <v>442026150</v>
      </c>
      <c r="AO47" s="184">
        <f t="shared" ref="AO47:AO53" si="61">X47+AA47+AB47+W47</f>
        <v>2377820534.1149998</v>
      </c>
      <c r="AP47" s="186">
        <f t="shared" si="23"/>
        <v>0.15675538407462339</v>
      </c>
      <c r="AQ47" s="186">
        <f t="shared" si="24"/>
        <v>0.84324461592537658</v>
      </c>
      <c r="AR47" s="186">
        <f t="shared" si="29"/>
        <v>0.18056742991057431</v>
      </c>
      <c r="AS47" s="186">
        <f t="shared" si="30"/>
        <v>0.81943257008942572</v>
      </c>
      <c r="AT47" s="184">
        <f>C47+E47+I47+K47</f>
        <v>85201001</v>
      </c>
      <c r="AU47" s="184">
        <f>G47+F47+L47+J47+M47+N47+D47</f>
        <v>328991172</v>
      </c>
      <c r="AV47" s="184">
        <f t="shared" si="51"/>
        <v>484355097.19999999</v>
      </c>
      <c r="AW47" s="184">
        <f t="shared" si="51"/>
        <v>2866704470.3549995</v>
      </c>
      <c r="AX47" s="186">
        <f t="shared" si="32"/>
        <v>0.14453789538375625</v>
      </c>
      <c r="AY47" s="186">
        <f t="shared" si="33"/>
        <v>0.85546210461624383</v>
      </c>
      <c r="AZ47" s="186">
        <f t="shared" si="34"/>
        <v>0.20570403439275034</v>
      </c>
      <c r="BA47" s="186">
        <f t="shared" si="35"/>
        <v>0.79429596560724969</v>
      </c>
      <c r="BB47" s="186">
        <f t="shared" si="52"/>
        <v>0.14761409615552412</v>
      </c>
      <c r="BC47" s="186">
        <f t="shared" si="36"/>
        <v>3.1179401642318222E-2</v>
      </c>
      <c r="BD47" s="186">
        <f t="shared" si="37"/>
        <v>0.12978621285194625</v>
      </c>
      <c r="BH47" s="184">
        <f>SUM(AV43:AV46)</f>
        <v>2207831519.9000001</v>
      </c>
      <c r="BI47" t="s">
        <v>176</v>
      </c>
    </row>
    <row r="48" spans="1:61">
      <c r="A48" s="182">
        <v>44743</v>
      </c>
      <c r="B48" s="183">
        <v>1013735</v>
      </c>
      <c r="C48" s="184">
        <v>6251085</v>
      </c>
      <c r="D48" s="184">
        <v>19825789</v>
      </c>
      <c r="E48" s="184">
        <v>1498018</v>
      </c>
      <c r="F48" s="184">
        <v>22814059</v>
      </c>
      <c r="G48" s="184">
        <v>20904215</v>
      </c>
      <c r="H48" s="185">
        <v>72306901</v>
      </c>
      <c r="I48" s="184">
        <v>46423957</v>
      </c>
      <c r="J48" s="184">
        <v>65064766</v>
      </c>
      <c r="K48" s="184">
        <v>60788652</v>
      </c>
      <c r="L48" s="184">
        <v>0</v>
      </c>
      <c r="M48" s="184">
        <v>94011535</v>
      </c>
      <c r="N48" s="184">
        <v>85958683</v>
      </c>
      <c r="O48" s="185">
        <v>351185786</v>
      </c>
      <c r="P48" s="183">
        <f t="shared" si="38"/>
        <v>7840936.1045000004</v>
      </c>
      <c r="Q48" s="184">
        <f t="shared" si="39"/>
        <v>46258029</v>
      </c>
      <c r="R48" s="184">
        <f t="shared" si="40"/>
        <v>162571469.79999998</v>
      </c>
      <c r="S48" s="184">
        <f t="shared" si="41"/>
        <v>11085333.200000001</v>
      </c>
      <c r="T48" s="184">
        <f t="shared" si="42"/>
        <v>162007666.25</v>
      </c>
      <c r="U48" s="184">
        <f t="shared" si="43"/>
        <v>182740612.59</v>
      </c>
      <c r="V48" s="185">
        <f t="shared" si="44"/>
        <v>572504046.94449997</v>
      </c>
      <c r="W48" s="184">
        <f t="shared" si="45"/>
        <v>805862653.125</v>
      </c>
      <c r="X48" s="184">
        <f t="shared" si="46"/>
        <v>0</v>
      </c>
      <c r="Y48" s="184">
        <f t="shared" si="47"/>
        <v>394603634.5</v>
      </c>
      <c r="Z48" s="184">
        <f t="shared" si="53"/>
        <v>455914890</v>
      </c>
      <c r="AA48" s="184">
        <f t="shared" si="48"/>
        <v>609982181.25</v>
      </c>
      <c r="AB48" s="184">
        <f t="shared" si="49"/>
        <v>753032395.35000002</v>
      </c>
      <c r="AC48" s="185">
        <f t="shared" si="50"/>
        <v>3019395754.2249999</v>
      </c>
      <c r="AD48" s="184">
        <f t="shared" si="54"/>
        <v>7749103</v>
      </c>
      <c r="AE48" s="184">
        <f t="shared" si="55"/>
        <v>63544063</v>
      </c>
      <c r="AF48" s="184">
        <f t="shared" si="56"/>
        <v>57343362.200000003</v>
      </c>
      <c r="AG48" s="184">
        <f t="shared" si="57"/>
        <v>507319748.63999999</v>
      </c>
      <c r="AH48" s="186">
        <f t="shared" si="17"/>
        <v>0.1015532289947103</v>
      </c>
      <c r="AI48" s="186">
        <f t="shared" si="18"/>
        <v>0.89844677100528958</v>
      </c>
      <c r="AJ48" s="186">
        <f t="shared" si="27"/>
        <v>0.10869348963966616</v>
      </c>
      <c r="AK48" s="186">
        <f t="shared" si="28"/>
        <v>0.89130651036033381</v>
      </c>
      <c r="AL48" s="184">
        <f t="shared" si="58"/>
        <v>60788652</v>
      </c>
      <c r="AM48" s="184">
        <f t="shared" si="59"/>
        <v>245034984</v>
      </c>
      <c r="AN48" s="184">
        <f t="shared" si="60"/>
        <v>455914890</v>
      </c>
      <c r="AO48" s="184">
        <f t="shared" si="61"/>
        <v>2168877229.7249999</v>
      </c>
      <c r="AP48" s="186">
        <f t="shared" si="23"/>
        <v>0.17369561824490937</v>
      </c>
      <c r="AQ48" s="186">
        <f t="shared" si="24"/>
        <v>0.82630438175509069</v>
      </c>
      <c r="AR48" s="186">
        <f t="shared" si="29"/>
        <v>0.19877028732991717</v>
      </c>
      <c r="AS48" s="186">
        <f t="shared" si="30"/>
        <v>0.80122971267008281</v>
      </c>
      <c r="AT48" s="184">
        <f t="shared" ref="AT48:AT53" si="62">C48+E48+I48+K48</f>
        <v>114961712</v>
      </c>
      <c r="AU48" s="184">
        <f t="shared" ref="AU48:AU53" si="63">G48+F48+L48+J48+M48+N48+D48</f>
        <v>308579047</v>
      </c>
      <c r="AV48" s="184">
        <f t="shared" si="51"/>
        <v>513258252.19999999</v>
      </c>
      <c r="AW48" s="184">
        <f t="shared" si="51"/>
        <v>2676196978.3649998</v>
      </c>
      <c r="AX48" s="186">
        <f t="shared" si="32"/>
        <v>0.16092348539066287</v>
      </c>
      <c r="AY48" s="186">
        <f t="shared" si="33"/>
        <v>0.83907651460933719</v>
      </c>
      <c r="AZ48" s="186">
        <f t="shared" si="34"/>
        <v>0.2714301033776067</v>
      </c>
      <c r="BA48" s="186">
        <f t="shared" si="35"/>
        <v>0.72856989662239335</v>
      </c>
      <c r="BB48" s="186">
        <f t="shared" si="52"/>
        <v>0.15099540673396139</v>
      </c>
      <c r="BC48" s="186">
        <f t="shared" si="36"/>
        <v>2.0717496937118076E-2</v>
      </c>
      <c r="BD48" s="186">
        <f t="shared" si="37"/>
        <v>0.13001482475873843</v>
      </c>
      <c r="BH48" s="184">
        <f>BH47-BH46</f>
        <v>1419631442.3004498</v>
      </c>
      <c r="BI48" t="s">
        <v>177</v>
      </c>
    </row>
    <row r="49" spans="1:61">
      <c r="A49" s="182">
        <v>44835</v>
      </c>
      <c r="B49" s="183">
        <v>602132</v>
      </c>
      <c r="C49" s="184">
        <v>10679716</v>
      </c>
      <c r="D49" s="184">
        <v>20777689</v>
      </c>
      <c r="E49" s="184">
        <v>2001397</v>
      </c>
      <c r="F49" s="184">
        <v>20388494</v>
      </c>
      <c r="G49" s="184">
        <v>16783223</v>
      </c>
      <c r="H49" s="185">
        <v>71232651</v>
      </c>
      <c r="I49" s="184">
        <v>43543499</v>
      </c>
      <c r="J49" s="184">
        <v>87236011</v>
      </c>
      <c r="K49" s="184">
        <v>53723484</v>
      </c>
      <c r="L49" s="184">
        <f>(AVERAGE(L37:L48)/AVERAGE($O37:$O48))*$O49*0</f>
        <v>0</v>
      </c>
      <c r="M49" s="184">
        <v>128171054</v>
      </c>
      <c r="N49" s="184">
        <v>59465241</v>
      </c>
      <c r="O49" s="185">
        <v>370331676</v>
      </c>
      <c r="P49" s="183">
        <f t="shared" si="38"/>
        <v>4657310.3804000001</v>
      </c>
      <c r="Q49" s="184">
        <f t="shared" si="39"/>
        <v>79029898.400000006</v>
      </c>
      <c r="R49" s="184">
        <f t="shared" si="40"/>
        <v>170377049.79999998</v>
      </c>
      <c r="S49" s="184">
        <f t="shared" si="41"/>
        <v>14810337.800000001</v>
      </c>
      <c r="T49" s="184">
        <f t="shared" si="42"/>
        <v>130069978.25</v>
      </c>
      <c r="U49" s="184">
        <f t="shared" si="43"/>
        <v>163311836.94</v>
      </c>
      <c r="V49" s="185">
        <f t="shared" si="44"/>
        <v>562256411.5704</v>
      </c>
      <c r="W49" s="184">
        <f t="shared" si="45"/>
        <v>557486634.375</v>
      </c>
      <c r="X49" s="184">
        <f t="shared" si="46"/>
        <v>0</v>
      </c>
      <c r="Y49" s="184">
        <f t="shared" si="47"/>
        <v>370119741.5</v>
      </c>
      <c r="Z49" s="184">
        <f t="shared" si="53"/>
        <v>402926130</v>
      </c>
      <c r="AA49" s="184">
        <f t="shared" si="48"/>
        <v>817837603.125</v>
      </c>
      <c r="AB49" s="184">
        <f t="shared" si="49"/>
        <v>1026650142.54</v>
      </c>
      <c r="AC49" s="185">
        <f t="shared" si="50"/>
        <v>3175020251.54</v>
      </c>
      <c r="AD49" s="184">
        <f t="shared" si="54"/>
        <v>12681113</v>
      </c>
      <c r="AE49" s="184">
        <f t="shared" si="55"/>
        <v>57949406</v>
      </c>
      <c r="AF49" s="184">
        <f t="shared" si="56"/>
        <v>93840236.200000003</v>
      </c>
      <c r="AG49" s="184">
        <f t="shared" si="57"/>
        <v>463758864.99000001</v>
      </c>
      <c r="AH49" s="186">
        <f t="shared" si="17"/>
        <v>0.16829337780446718</v>
      </c>
      <c r="AI49" s="186">
        <f t="shared" si="18"/>
        <v>0.83170662219553271</v>
      </c>
      <c r="AJ49" s="186">
        <f t="shared" si="27"/>
        <v>0.17954155200247077</v>
      </c>
      <c r="AK49" s="186">
        <f t="shared" si="28"/>
        <v>0.82045844799752921</v>
      </c>
      <c r="AL49" s="184">
        <f t="shared" si="58"/>
        <v>53723484</v>
      </c>
      <c r="AM49" s="184">
        <f t="shared" si="59"/>
        <v>274872306</v>
      </c>
      <c r="AN49" s="184">
        <f t="shared" si="60"/>
        <v>402926130</v>
      </c>
      <c r="AO49" s="184">
        <f t="shared" si="61"/>
        <v>2401974380.04</v>
      </c>
      <c r="AP49" s="186">
        <f t="shared" si="23"/>
        <v>0.14365077426373812</v>
      </c>
      <c r="AQ49" s="186">
        <f t="shared" si="24"/>
        <v>0.85634922573626182</v>
      </c>
      <c r="AR49" s="186">
        <f t="shared" si="29"/>
        <v>0.16349413362843146</v>
      </c>
      <c r="AS49" s="186">
        <f t="shared" si="30"/>
        <v>0.83650586637156854</v>
      </c>
      <c r="AT49" s="184">
        <f t="shared" si="62"/>
        <v>109948096</v>
      </c>
      <c r="AU49" s="184">
        <f t="shared" si="63"/>
        <v>332821712</v>
      </c>
      <c r="AV49" s="184">
        <f t="shared" si="51"/>
        <v>496766366.19999999</v>
      </c>
      <c r="AW49" s="184">
        <f t="shared" si="51"/>
        <v>2865733245.0299997</v>
      </c>
      <c r="AX49" s="186">
        <f t="shared" si="32"/>
        <v>0.14773722636008968</v>
      </c>
      <c r="AY49" s="186">
        <f t="shared" si="33"/>
        <v>0.85226277363991032</v>
      </c>
      <c r="AZ49" s="186">
        <f t="shared" si="34"/>
        <v>0.24831886459611538</v>
      </c>
      <c r="BA49" s="186">
        <f t="shared" si="35"/>
        <v>0.75168113540388459</v>
      </c>
      <c r="BB49" s="186">
        <f t="shared" si="52"/>
        <v>0.1269050582605154</v>
      </c>
      <c r="BC49" s="186">
        <f t="shared" si="36"/>
        <v>2.8096623836167491E-2</v>
      </c>
      <c r="BD49" s="186">
        <f t="shared" si="37"/>
        <v>0.11177563382538906</v>
      </c>
      <c r="BH49" s="184">
        <f>BH48/7.5</f>
        <v>189284192.30672663</v>
      </c>
      <c r="BI49" t="s">
        <v>178</v>
      </c>
    </row>
    <row r="50" spans="1:61">
      <c r="A50" s="182">
        <v>44927</v>
      </c>
      <c r="B50" s="183">
        <v>-53014</v>
      </c>
      <c r="C50" s="184">
        <v>21209020</v>
      </c>
      <c r="D50" s="184">
        <v>24940888</v>
      </c>
      <c r="E50" s="184">
        <v>705711</v>
      </c>
      <c r="F50" s="184">
        <v>14748537</v>
      </c>
      <c r="G50" s="184">
        <v>6989876</v>
      </c>
      <c r="H50" s="185">
        <f>'[8]Fuel Vol and Credit Gen'!$AY$12</f>
        <v>68541019</v>
      </c>
      <c r="I50" s="184">
        <v>43633178</v>
      </c>
      <c r="J50" s="184">
        <v>100889396</v>
      </c>
      <c r="K50" s="184">
        <v>80873905</v>
      </c>
      <c r="L50" s="187">
        <f t="shared" ref="L50:L57" si="64">(AVERAGE(L38:L49)/AVERAGE($O38:$O49))*$O50*0</f>
        <v>0</v>
      </c>
      <c r="M50" s="184">
        <v>145112910</v>
      </c>
      <c r="N50" s="184">
        <v>34269429</v>
      </c>
      <c r="O50" s="185">
        <v>404778818</v>
      </c>
      <c r="P50" s="183">
        <f t="shared" si="38"/>
        <v>-410047.38579999999</v>
      </c>
      <c r="Q50" s="184">
        <f t="shared" si="39"/>
        <v>156946748</v>
      </c>
      <c r="R50" s="184">
        <f t="shared" si="40"/>
        <v>204515281.59999999</v>
      </c>
      <c r="S50" s="184">
        <f t="shared" si="41"/>
        <v>5222261.4000000004</v>
      </c>
      <c r="T50" s="184">
        <f t="shared" si="42"/>
        <v>54171539</v>
      </c>
      <c r="U50" s="184">
        <f t="shared" si="43"/>
        <v>118135781.36999999</v>
      </c>
      <c r="V50" s="185">
        <f t="shared" ref="V50:V57" si="65">SUM(P50:U50)</f>
        <v>538581563.9842</v>
      </c>
      <c r="W50" s="184">
        <f t="shared" si="45"/>
        <v>321275896.875</v>
      </c>
      <c r="X50" s="184">
        <f t="shared" si="46"/>
        <v>0</v>
      </c>
      <c r="Y50" s="184">
        <f t="shared" si="47"/>
        <v>370882013</v>
      </c>
      <c r="Z50" s="184">
        <f>K50*7.5</f>
        <v>606554287.5</v>
      </c>
      <c r="AA50" s="184">
        <f t="shared" si="48"/>
        <v>945838087.5</v>
      </c>
      <c r="AB50" s="184">
        <f t="shared" si="49"/>
        <v>1162354409.0999999</v>
      </c>
      <c r="AC50" s="185">
        <f t="shared" ref="AC50:AC57" si="66">SUM(W50:AB50)</f>
        <v>3406904693.9749999</v>
      </c>
      <c r="AD50" s="184">
        <f>C50+E50</f>
        <v>21914731</v>
      </c>
      <c r="AE50" s="184">
        <f>F50+G50+D50</f>
        <v>46679301</v>
      </c>
      <c r="AF50" s="184">
        <f>Q50+S50</f>
        <v>162169009.40000001</v>
      </c>
      <c r="AG50" s="184">
        <f>T50+U50+R50</f>
        <v>376822601.97000003</v>
      </c>
      <c r="AH50" s="186">
        <f t="shared" si="17"/>
        <v>0.30087482992138131</v>
      </c>
      <c r="AI50" s="186">
        <f t="shared" si="18"/>
        <v>0.69912517007861874</v>
      </c>
      <c r="AJ50" s="186">
        <f t="shared" si="27"/>
        <v>0.31948451433792374</v>
      </c>
      <c r="AK50" s="186">
        <f t="shared" si="28"/>
        <v>0.6805154856620762</v>
      </c>
      <c r="AL50" s="184">
        <f>K50</f>
        <v>80873905</v>
      </c>
      <c r="AM50" s="184">
        <f>L50+J50+M50+N50</f>
        <v>280271735</v>
      </c>
      <c r="AN50" s="184">
        <f>Z50</f>
        <v>606554287.5</v>
      </c>
      <c r="AO50" s="184">
        <f>X50+AA50+AB50+W50</f>
        <v>2429468393.4749999</v>
      </c>
      <c r="AP50" s="186">
        <f t="shared" si="23"/>
        <v>0.1997858221879979</v>
      </c>
      <c r="AQ50" s="186">
        <f t="shared" si="24"/>
        <v>0.8002141778120021</v>
      </c>
      <c r="AR50" s="186">
        <f t="shared" si="29"/>
        <v>0.22393709363347153</v>
      </c>
      <c r="AS50" s="186">
        <f t="shared" si="30"/>
        <v>0.77606290636652853</v>
      </c>
      <c r="AT50" s="184">
        <f>C50+E50+I50+K50</f>
        <v>146421814</v>
      </c>
      <c r="AU50" s="184">
        <f>G50+F50+L50+J50+M50+N50+D50</f>
        <v>326951036</v>
      </c>
      <c r="AV50" s="184">
        <f t="shared" si="51"/>
        <v>768723296.89999998</v>
      </c>
      <c r="AW50" s="184">
        <f t="shared" si="51"/>
        <v>2806290995.4449997</v>
      </c>
      <c r="AX50" s="186">
        <f t="shared" si="32"/>
        <v>0.21502663599024735</v>
      </c>
      <c r="AY50" s="186">
        <f t="shared" si="33"/>
        <v>0.78497336400975259</v>
      </c>
      <c r="AZ50" s="186">
        <f t="shared" si="34"/>
        <v>0.30931603703085209</v>
      </c>
      <c r="BA50" s="186">
        <f t="shared" si="35"/>
        <v>0.69068396296914791</v>
      </c>
      <c r="BB50" s="186">
        <f t="shared" si="52"/>
        <v>0.17803676415506178</v>
      </c>
      <c r="BC50" s="186">
        <f>E50/H50</f>
        <v>1.0296184829116707E-2</v>
      </c>
      <c r="BD50" s="186">
        <f>(Z50+S50)/(V50+AC50)</f>
        <v>0.15505732599267524</v>
      </c>
      <c r="BH50" s="184">
        <f>BH49*9.5</f>
        <v>1798199826.913903</v>
      </c>
      <c r="BI50" t="s">
        <v>179</v>
      </c>
    </row>
    <row r="51" spans="1:61">
      <c r="A51" s="182">
        <v>45017</v>
      </c>
      <c r="B51" s="183">
        <v>-301584</v>
      </c>
      <c r="C51" s="184">
        <v>6581149</v>
      </c>
      <c r="D51" s="184">
        <v>17833860</v>
      </c>
      <c r="E51" s="184">
        <v>246367</v>
      </c>
      <c r="F51" s="184">
        <v>20380263</v>
      </c>
      <c r="G51" s="184">
        <v>15535814</v>
      </c>
      <c r="H51" s="185">
        <f>'[8]Fuel Vol and Credit Gen'!$AZ$12</f>
        <v>60275869</v>
      </c>
      <c r="I51" s="184">
        <v>67664133</v>
      </c>
      <c r="J51" s="184">
        <v>113215185</v>
      </c>
      <c r="K51" s="184">
        <v>102379275</v>
      </c>
      <c r="L51" s="187">
        <f t="shared" si="64"/>
        <v>0</v>
      </c>
      <c r="M51" s="184">
        <v>165969490</v>
      </c>
      <c r="N51" s="184">
        <v>31972187</v>
      </c>
      <c r="O51" s="185">
        <v>481200270</v>
      </c>
      <c r="P51" s="183">
        <f t="shared" si="38"/>
        <v>-2332661.7648</v>
      </c>
      <c r="Q51" s="184">
        <f t="shared" si="39"/>
        <v>48700502.600000001</v>
      </c>
      <c r="R51" s="184">
        <f t="shared" si="40"/>
        <v>146237652</v>
      </c>
      <c r="S51" s="184">
        <f t="shared" si="41"/>
        <v>1823115.8</v>
      </c>
      <c r="T51" s="184">
        <f t="shared" si="42"/>
        <v>120402558.5</v>
      </c>
      <c r="U51" s="184">
        <f t="shared" si="43"/>
        <v>163245906.63</v>
      </c>
      <c r="V51" s="185">
        <f t="shared" si="65"/>
        <v>478077073.76520002</v>
      </c>
      <c r="W51" s="184">
        <f t="shared" si="45"/>
        <v>299739253.125</v>
      </c>
      <c r="X51" s="184">
        <f t="shared" si="46"/>
        <v>0</v>
      </c>
      <c r="Y51" s="184">
        <f t="shared" si="47"/>
        <v>575145130.5</v>
      </c>
      <c r="Z51" s="184">
        <f>K51*7.5</f>
        <v>767844562.5</v>
      </c>
      <c r="AA51" s="184">
        <f t="shared" si="48"/>
        <v>1061392359.375</v>
      </c>
      <c r="AB51" s="184">
        <f t="shared" si="49"/>
        <v>1329415614.8999999</v>
      </c>
      <c r="AC51" s="185">
        <f t="shared" si="66"/>
        <v>4033536920.3999996</v>
      </c>
      <c r="AD51" s="184">
        <f>C51+E51</f>
        <v>6827516</v>
      </c>
      <c r="AE51" s="184">
        <f>F51+G51+D51</f>
        <v>53749937</v>
      </c>
      <c r="AF51" s="184">
        <f>Q51+S51</f>
        <v>50523618.399999999</v>
      </c>
      <c r="AG51" s="184">
        <f>T51+U51+R51</f>
        <v>429886117.13</v>
      </c>
      <c r="AH51" s="186">
        <f t="shared" si="17"/>
        <v>0.10516776547890122</v>
      </c>
      <c r="AI51" s="186">
        <f t="shared" si="18"/>
        <v>0.89483223452109883</v>
      </c>
      <c r="AJ51" s="186">
        <f t="shared" si="27"/>
        <v>0.11270721467936264</v>
      </c>
      <c r="AK51" s="186">
        <f t="shared" si="28"/>
        <v>0.88729278532063738</v>
      </c>
      <c r="AL51" s="184">
        <f>K51</f>
        <v>102379275</v>
      </c>
      <c r="AM51" s="184">
        <f>L51+J51+M51+N51</f>
        <v>311156862</v>
      </c>
      <c r="AN51" s="184">
        <f>Z51</f>
        <v>767844562.5</v>
      </c>
      <c r="AO51" s="184">
        <f>X51+AA51+AB51+W51</f>
        <v>2690547227.3999996</v>
      </c>
      <c r="AP51" s="186">
        <f t="shared" si="23"/>
        <v>0.22202359048573916</v>
      </c>
      <c r="AQ51" s="186">
        <f t="shared" si="24"/>
        <v>0.77797640951426084</v>
      </c>
      <c r="AR51" s="186">
        <f t="shared" si="29"/>
        <v>0.24757032297760231</v>
      </c>
      <c r="AS51" s="186">
        <f t="shared" si="30"/>
        <v>0.75242967702239771</v>
      </c>
      <c r="AT51" s="184">
        <f>C51+E51+I51+K51</f>
        <v>176870924</v>
      </c>
      <c r="AU51" s="184">
        <f>G51+F51+L51+J51+M51+N51+D51</f>
        <v>364906799</v>
      </c>
      <c r="AV51" s="184">
        <f t="shared" si="51"/>
        <v>818368180.89999998</v>
      </c>
      <c r="AW51" s="184">
        <f t="shared" si="51"/>
        <v>3120433344.5299997</v>
      </c>
      <c r="AX51" s="186">
        <f t="shared" si="32"/>
        <v>0.20777086015032417</v>
      </c>
      <c r="AY51" s="186">
        <f t="shared" si="33"/>
        <v>0.7922291398496758</v>
      </c>
      <c r="AZ51" s="186">
        <f t="shared" si="34"/>
        <v>0.32646400265519959</v>
      </c>
      <c r="BA51" s="186">
        <f t="shared" si="35"/>
        <v>0.67353599734480041</v>
      </c>
      <c r="BB51" s="186">
        <f t="shared" si="52"/>
        <v>0.19036507602460573</v>
      </c>
      <c r="BC51" s="186">
        <f>E51/H51</f>
        <v>4.0873239007138996E-3</v>
      </c>
      <c r="BD51" s="186">
        <f>(Z51+S51)/(V51+AC51)</f>
        <v>0.17059697024067202</v>
      </c>
    </row>
    <row r="52" spans="1:61">
      <c r="A52" s="182">
        <v>45108</v>
      </c>
      <c r="B52" s="183">
        <v>-61031</v>
      </c>
      <c r="C52" s="184">
        <v>6942468</v>
      </c>
      <c r="D52" s="184">
        <v>13176251</v>
      </c>
      <c r="E52" s="184">
        <v>4777309</v>
      </c>
      <c r="F52" s="184">
        <v>22170453</v>
      </c>
      <c r="G52" s="184">
        <v>20169285</v>
      </c>
      <c r="H52" s="185">
        <f>'[8]Fuel Vol and Credit Gen'!$BA$12</f>
        <v>67129512</v>
      </c>
      <c r="I52" s="184">
        <v>95631799</v>
      </c>
      <c r="J52" s="184">
        <v>148915937</v>
      </c>
      <c r="K52" s="184">
        <v>86951568</v>
      </c>
      <c r="L52" s="187">
        <f t="shared" si="64"/>
        <v>0</v>
      </c>
      <c r="M52" s="184">
        <v>115389130</v>
      </c>
      <c r="N52" s="184">
        <v>84902598</v>
      </c>
      <c r="O52" s="185">
        <v>531791032</v>
      </c>
      <c r="P52" s="183">
        <f t="shared" si="38"/>
        <v>-472056.47570000001</v>
      </c>
      <c r="Q52" s="184">
        <f t="shared" si="39"/>
        <v>51374263.200000003</v>
      </c>
      <c r="R52" s="184">
        <f t="shared" si="40"/>
        <v>108045258.19999999</v>
      </c>
      <c r="S52" s="184">
        <f t="shared" si="41"/>
        <v>35352086.600000001</v>
      </c>
      <c r="T52" s="184">
        <f t="shared" si="42"/>
        <v>156311958.75</v>
      </c>
      <c r="U52" s="184">
        <f t="shared" si="43"/>
        <v>177585328.53</v>
      </c>
      <c r="V52" s="185">
        <f t="shared" si="65"/>
        <v>528196838.80429995</v>
      </c>
      <c r="W52" s="184">
        <f t="shared" si="45"/>
        <v>795961856.25</v>
      </c>
      <c r="X52" s="184">
        <f t="shared" si="46"/>
        <v>0</v>
      </c>
      <c r="Y52" s="184">
        <f t="shared" si="47"/>
        <v>812870291.5</v>
      </c>
      <c r="Z52" s="184">
        <f>K52*7.5</f>
        <v>652136760</v>
      </c>
      <c r="AA52" s="184">
        <f t="shared" si="48"/>
        <v>1396086909.375</v>
      </c>
      <c r="AB52" s="184">
        <f t="shared" si="49"/>
        <v>924266931.29999995</v>
      </c>
      <c r="AC52" s="185">
        <f t="shared" si="66"/>
        <v>4581322748.4250002</v>
      </c>
      <c r="AD52" s="184">
        <f>C52+E52</f>
        <v>11719777</v>
      </c>
      <c r="AE52" s="184">
        <f>F52+G52+D52</f>
        <v>55515989</v>
      </c>
      <c r="AF52" s="184">
        <f>Q52+S52</f>
        <v>86726349.800000012</v>
      </c>
      <c r="AG52" s="184">
        <f>T52+U52+R52</f>
        <v>441942545.47999996</v>
      </c>
      <c r="AH52" s="186">
        <f t="shared" si="17"/>
        <v>0.16404662837988029</v>
      </c>
      <c r="AI52" s="186">
        <f t="shared" si="18"/>
        <v>0.83595337162011973</v>
      </c>
      <c r="AJ52" s="186">
        <f t="shared" si="27"/>
        <v>0.17430867077501577</v>
      </c>
      <c r="AK52" s="186">
        <f t="shared" si="28"/>
        <v>0.82569132922498423</v>
      </c>
      <c r="AL52" s="184">
        <f>K52</f>
        <v>86951568</v>
      </c>
      <c r="AM52" s="184">
        <f>L52+J52+M52+N52</f>
        <v>349207665</v>
      </c>
      <c r="AN52" s="184">
        <f>Z52</f>
        <v>652136760</v>
      </c>
      <c r="AO52" s="184">
        <f>X52+AA52+AB52+W52</f>
        <v>3116315696.9250002</v>
      </c>
      <c r="AP52" s="186">
        <f t="shared" si="23"/>
        <v>0.17305160870521732</v>
      </c>
      <c r="AQ52" s="186">
        <f t="shared" si="24"/>
        <v>0.8269483912947827</v>
      </c>
      <c r="AR52" s="186">
        <f t="shared" si="29"/>
        <v>0.19935739386262172</v>
      </c>
      <c r="AS52" s="186">
        <f t="shared" si="30"/>
        <v>0.80064260613737825</v>
      </c>
      <c r="AT52" s="184">
        <f>C52+E52+I52+K52</f>
        <v>194303144</v>
      </c>
      <c r="AU52" s="184">
        <f>G52+F52+L52+J52+M52+N52+D52</f>
        <v>404723654</v>
      </c>
      <c r="AV52" s="184">
        <f t="shared" si="51"/>
        <v>738863109.79999995</v>
      </c>
      <c r="AW52" s="184">
        <f t="shared" si="51"/>
        <v>3558258242.4050002</v>
      </c>
      <c r="AX52" s="186">
        <f t="shared" si="32"/>
        <v>0.17194373843337332</v>
      </c>
      <c r="AY52" s="186">
        <f t="shared" si="33"/>
        <v>0.82805626156662671</v>
      </c>
      <c r="AZ52" s="186">
        <f t="shared" si="34"/>
        <v>0.32436469394813283</v>
      </c>
      <c r="BA52" s="186">
        <f t="shared" si="35"/>
        <v>0.67563530605186717</v>
      </c>
      <c r="BB52" s="186">
        <f t="shared" si="52"/>
        <v>0.14234682772005011</v>
      </c>
      <c r="BC52" s="186">
        <f>E52/H52</f>
        <v>7.1165555322374452E-2</v>
      </c>
      <c r="BD52" s="186">
        <f>(Z52+S52)/(V52+AC52)</f>
        <v>0.13455058442643122</v>
      </c>
    </row>
    <row r="53" spans="1:61">
      <c r="A53" s="182">
        <v>45200</v>
      </c>
      <c r="B53" s="188">
        <f>H53-SUM(C53:G53)</f>
        <v>40714.977658942342</v>
      </c>
      <c r="C53" s="187">
        <f>(AVERAGE(C41:C52)/AVERAGE($H41:$H52))*$H53</f>
        <v>5986319.8945384752</v>
      </c>
      <c r="D53" s="187">
        <f>(AVERAGE(D41:D52)/AVERAGE($H41:$H52))*$H53-750000</f>
        <v>24344114.823405012</v>
      </c>
      <c r="E53" s="187">
        <f>(AVERAGE(E41:E52)/AVERAGE($H41:$H52))*$H53+1500000</f>
        <v>3401125.1104371492</v>
      </c>
      <c r="F53" s="187">
        <f t="shared" ref="F53:G57" si="67">(AVERAGE(F41:F52)/AVERAGE($H41:$H52))*$H53</f>
        <v>23602637.862078212</v>
      </c>
      <c r="G53" s="187">
        <f t="shared" si="67"/>
        <v>15565343.331882212</v>
      </c>
      <c r="H53" s="185">
        <f>'[8]Fuel Vol and Credit Gen'!$BB$12</f>
        <v>72940256</v>
      </c>
      <c r="I53" s="187">
        <f>O53-SUM(J53:N53)</f>
        <v>99246423.1450122</v>
      </c>
      <c r="J53" s="187">
        <f>(AVERAGE(J41:J52)/AVERAGE($O41:$O52))*$O53</f>
        <v>140113468.318672</v>
      </c>
      <c r="K53" s="187">
        <f>(AVERAGE(K47:K52,I41:I46)/AVERAGE($O41:$O52))*$O53-24000000</f>
        <v>58234840.965288252</v>
      </c>
      <c r="L53" s="187">
        <f t="shared" si="64"/>
        <v>0</v>
      </c>
      <c r="M53" s="187">
        <f t="shared" ref="M53:N57" si="68">(AVERAGE(M41:M52)/AVERAGE($O41:$O52))*$O53</f>
        <v>164016671.39820534</v>
      </c>
      <c r="N53" s="187">
        <f t="shared" si="68"/>
        <v>85777447.172822177</v>
      </c>
      <c r="O53" s="189">
        <f>'[3]Renewable Diesel'!$O31</f>
        <v>547388851</v>
      </c>
      <c r="P53" s="188">
        <f t="shared" si="38"/>
        <v>314918.13769862131</v>
      </c>
      <c r="Q53" s="187">
        <f t="shared" si="39"/>
        <v>44298767.219584718</v>
      </c>
      <c r="R53" s="187">
        <f t="shared" si="40"/>
        <v>199621741.5519211</v>
      </c>
      <c r="S53" s="187">
        <f t="shared" si="41"/>
        <v>25168325.817234904</v>
      </c>
      <c r="T53" s="187">
        <f t="shared" si="42"/>
        <v>120631410.82208714</v>
      </c>
      <c r="U53" s="187">
        <f t="shared" si="43"/>
        <v>189057129.27524647</v>
      </c>
      <c r="V53" s="189">
        <f t="shared" si="65"/>
        <v>579092292.82377303</v>
      </c>
      <c r="W53" s="187">
        <f t="shared" si="45"/>
        <v>804163567.24520791</v>
      </c>
      <c r="X53" s="187">
        <f t="shared" si="46"/>
        <v>0</v>
      </c>
      <c r="Y53" s="187">
        <f t="shared" si="47"/>
        <v>843594596.73260367</v>
      </c>
      <c r="Z53" s="187">
        <f t="shared" si="53"/>
        <v>436761307.23966187</v>
      </c>
      <c r="AA53" s="187">
        <f t="shared" si="48"/>
        <v>1313563765.48755</v>
      </c>
      <c r="AB53" s="187">
        <f t="shared" si="49"/>
        <v>1313773537.8996248</v>
      </c>
      <c r="AC53" s="189">
        <f t="shared" si="66"/>
        <v>4711856774.6046486</v>
      </c>
      <c r="AD53" s="187">
        <f t="shared" si="54"/>
        <v>9387445.0049756244</v>
      </c>
      <c r="AE53" s="187">
        <f t="shared" si="55"/>
        <v>63512096.017365441</v>
      </c>
      <c r="AF53" s="187">
        <f t="shared" si="56"/>
        <v>69467093.036819622</v>
      </c>
      <c r="AG53" s="187">
        <f t="shared" si="57"/>
        <v>509310281.64925468</v>
      </c>
      <c r="AH53" s="190">
        <f t="shared" si="17"/>
        <v>0.12002385731560118</v>
      </c>
      <c r="AI53" s="190">
        <f t="shared" si="18"/>
        <v>0.87997614268439894</v>
      </c>
      <c r="AJ53" s="190">
        <f t="shared" si="27"/>
        <v>0.12877234716880745</v>
      </c>
      <c r="AK53" s="190">
        <f t="shared" si="28"/>
        <v>0.87122765283119241</v>
      </c>
      <c r="AL53" s="187">
        <f t="shared" si="58"/>
        <v>58234840.965288252</v>
      </c>
      <c r="AM53" s="187">
        <f t="shared" si="59"/>
        <v>389907586.88969952</v>
      </c>
      <c r="AN53" s="187">
        <f t="shared" si="60"/>
        <v>436761307.23966187</v>
      </c>
      <c r="AO53" s="187">
        <f t="shared" si="61"/>
        <v>3431500870.6323824</v>
      </c>
      <c r="AP53" s="190">
        <f t="shared" si="23"/>
        <v>0.11290892063575873</v>
      </c>
      <c r="AQ53" s="190">
        <f t="shared" si="24"/>
        <v>0.88709107936424136</v>
      </c>
      <c r="AR53" s="190">
        <f t="shared" si="29"/>
        <v>0.12994717158120137</v>
      </c>
      <c r="AS53" s="190">
        <f t="shared" si="30"/>
        <v>0.87005282841879872</v>
      </c>
      <c r="AT53" s="187">
        <f t="shared" si="62"/>
        <v>166868709.11527607</v>
      </c>
      <c r="AU53" s="187">
        <f t="shared" si="63"/>
        <v>453419682.90706497</v>
      </c>
      <c r="AV53" s="187">
        <f t="shared" si="51"/>
        <v>506228400.27648151</v>
      </c>
      <c r="AW53" s="187">
        <f t="shared" si="51"/>
        <v>3940811152.2816372</v>
      </c>
      <c r="AX53" s="190">
        <f t="shared" si="32"/>
        <v>0.11383492192806746</v>
      </c>
      <c r="AY53" s="190">
        <f t="shared" si="33"/>
        <v>0.88616507807193257</v>
      </c>
      <c r="AZ53" s="190">
        <f t="shared" si="34"/>
        <v>0.26901794594483713</v>
      </c>
      <c r="BA53" s="190">
        <f t="shared" si="35"/>
        <v>0.73098205405516292</v>
      </c>
      <c r="BB53" s="190">
        <f t="shared" si="52"/>
        <v>9.2694096644376167E-2</v>
      </c>
      <c r="BC53" s="190">
        <f t="shared" si="36"/>
        <v>4.6628916553804654E-2</v>
      </c>
      <c r="BD53" s="190">
        <f t="shared" si="37"/>
        <v>8.7305628379713368E-2</v>
      </c>
    </row>
    <row r="54" spans="1:61">
      <c r="A54" s="182">
        <v>45292</v>
      </c>
      <c r="B54" s="188">
        <f>H54-SUM(C54:G54)</f>
        <v>-53528.4351805076</v>
      </c>
      <c r="C54" s="187">
        <f>(AVERAGE(C42:C53)/AVERAGE($H42:$H53))*$H54</f>
        <v>5194292.2344080703</v>
      </c>
      <c r="D54" s="187">
        <f>(AVERAGE(D42:D53)/AVERAGE($H42:$H53))*$H54-750000</f>
        <v>20880108.438175917</v>
      </c>
      <c r="E54" s="187">
        <f>(AVERAGE(E42:E53)/AVERAGE($H42:$H53))*$H54+1500000</f>
        <v>3243306.8588308441</v>
      </c>
      <c r="F54" s="187">
        <f t="shared" si="67"/>
        <v>20814371.199810997</v>
      </c>
      <c r="G54" s="187">
        <f t="shared" si="67"/>
        <v>14326238.703954682</v>
      </c>
      <c r="H54" s="185">
        <f>'[8]Fuel Vol and Credit Gen'!$BC$12</f>
        <v>64404789</v>
      </c>
      <c r="I54" s="187">
        <f>O54-SUM(J54:N54)</f>
        <v>105161401.87431324</v>
      </c>
      <c r="J54" s="187">
        <f>(AVERAGE(J42:J53)/AVERAGE($O42:$O53))*$O54</f>
        <v>132741101.10611677</v>
      </c>
      <c r="K54" s="187">
        <f>(AVERAGE(K48:K53,I42:I47)/AVERAGE($O42:$O53))*$O54-24000000</f>
        <v>46062831.030531511</v>
      </c>
      <c r="L54" s="187">
        <f t="shared" si="64"/>
        <v>0</v>
      </c>
      <c r="M54" s="187">
        <f t="shared" si="68"/>
        <v>153559330.5648436</v>
      </c>
      <c r="N54" s="187">
        <f t="shared" si="68"/>
        <v>80751437.424194887</v>
      </c>
      <c r="O54" s="189">
        <f>'[3]Renewable Diesel'!$P28</f>
        <v>518276102</v>
      </c>
      <c r="P54" s="188">
        <f t="shared" si="38"/>
        <v>-414026.38759067212</v>
      </c>
      <c r="Q54" s="187">
        <f t="shared" si="39"/>
        <v>38437762.534619719</v>
      </c>
      <c r="R54" s="187">
        <f t="shared" si="40"/>
        <v>171216889.19304252</v>
      </c>
      <c r="S54" s="187">
        <f t="shared" si="41"/>
        <v>24000470.755348247</v>
      </c>
      <c r="T54" s="187">
        <f t="shared" si="42"/>
        <v>111028349.95564878</v>
      </c>
      <c r="U54" s="187">
        <f t="shared" si="43"/>
        <v>166723113.31048608</v>
      </c>
      <c r="V54" s="189">
        <f t="shared" si="65"/>
        <v>510992559.36155462</v>
      </c>
      <c r="W54" s="187">
        <f t="shared" si="45"/>
        <v>757044725.85182703</v>
      </c>
      <c r="X54" s="187">
        <f t="shared" si="46"/>
        <v>0</v>
      </c>
      <c r="Y54" s="187">
        <f t="shared" si="47"/>
        <v>893871915.93166256</v>
      </c>
      <c r="Z54" s="187">
        <f>K54*7.5</f>
        <v>345471232.72898632</v>
      </c>
      <c r="AA54" s="187">
        <f t="shared" si="48"/>
        <v>1244447822.8698447</v>
      </c>
      <c r="AB54" s="187">
        <f t="shared" si="49"/>
        <v>1230010237.8243971</v>
      </c>
      <c r="AC54" s="189">
        <f t="shared" si="66"/>
        <v>4470845935.2067175</v>
      </c>
      <c r="AD54" s="187">
        <f>C54+E54</f>
        <v>8437599.0932389144</v>
      </c>
      <c r="AE54" s="187">
        <f>F54+G54+D54</f>
        <v>56020718.341941595</v>
      </c>
      <c r="AF54" s="187">
        <f>Q54+S54</f>
        <v>62438233.289967969</v>
      </c>
      <c r="AG54" s="187">
        <f>T54+U54+R54</f>
        <v>448968352.45917737</v>
      </c>
      <c r="AH54" s="190">
        <f t="shared" si="17"/>
        <v>0.12209117956215587</v>
      </c>
      <c r="AI54" s="190">
        <f t="shared" si="18"/>
        <v>0.87790882043784413</v>
      </c>
      <c r="AJ54" s="190">
        <f t="shared" si="27"/>
        <v>0.13090008285934226</v>
      </c>
      <c r="AK54" s="190">
        <f t="shared" si="28"/>
        <v>0.86909991714065782</v>
      </c>
      <c r="AL54" s="187">
        <f>K54</f>
        <v>46062831.030531511</v>
      </c>
      <c r="AM54" s="187">
        <f>L54+J54+M54+N54</f>
        <v>367051869.09515524</v>
      </c>
      <c r="AN54" s="187">
        <f>Z54</f>
        <v>345471232.72898632</v>
      </c>
      <c r="AO54" s="187">
        <f>X54+AA54+AB54+W54</f>
        <v>3231502786.5460687</v>
      </c>
      <c r="AP54" s="190">
        <f t="shared" si="23"/>
        <v>9.6581979871076321E-2</v>
      </c>
      <c r="AQ54" s="190">
        <f t="shared" si="24"/>
        <v>0.90341802012892369</v>
      </c>
      <c r="AR54" s="190">
        <f t="shared" si="29"/>
        <v>0.11150131190324931</v>
      </c>
      <c r="AS54" s="190">
        <f t="shared" si="30"/>
        <v>0.8884986880967507</v>
      </c>
      <c r="AT54" s="187">
        <f>C54+E54+I54+K54</f>
        <v>159661831.99808365</v>
      </c>
      <c r="AU54" s="187">
        <f>G54+F54+L54+J54+M54+N54+D54</f>
        <v>423072587.43709683</v>
      </c>
      <c r="AV54" s="187">
        <f t="shared" si="51"/>
        <v>407909466.01895428</v>
      </c>
      <c r="AW54" s="187">
        <f t="shared" si="51"/>
        <v>3680471139.0052462</v>
      </c>
      <c r="AX54" s="190">
        <f t="shared" si="32"/>
        <v>9.9772869854062848E-2</v>
      </c>
      <c r="AY54" s="190">
        <f t="shared" si="33"/>
        <v>0.90022713014593714</v>
      </c>
      <c r="AZ54" s="190">
        <f t="shared" si="34"/>
        <v>0.27398730308883595</v>
      </c>
      <c r="BA54" s="190">
        <f t="shared" si="35"/>
        <v>0.7260126969111641</v>
      </c>
      <c r="BB54" s="190">
        <f t="shared" si="52"/>
        <v>7.7272005731285134E-2</v>
      </c>
      <c r="BC54" s="190">
        <f>E54/H54</f>
        <v>5.0358162943920898E-2</v>
      </c>
      <c r="BD54" s="190">
        <f>(Z54+S54)/(V54+AC54)</f>
        <v>7.4163725678215345E-2</v>
      </c>
    </row>
    <row r="55" spans="1:61">
      <c r="A55" s="182">
        <v>45383</v>
      </c>
      <c r="B55" s="188">
        <f>H55-SUM(C55:G55)</f>
        <v>-483635.40210747719</v>
      </c>
      <c r="C55" s="187">
        <f>(AVERAGE(C43:C54)/AVERAGE($H43:$H54))*$H55</f>
        <v>4821972.4918513689</v>
      </c>
      <c r="D55" s="187">
        <f>(AVERAGE(D43:D54)/AVERAGE($H43:$H54))*$H55-750000</f>
        <v>17322528.134775531</v>
      </c>
      <c r="E55" s="187">
        <f>(AVERAGE(E43:E54)/AVERAGE($H43:$H54))*$H55+1500000</f>
        <v>3215635.0936015206</v>
      </c>
      <c r="F55" s="187">
        <f t="shared" si="67"/>
        <v>18208268.898683272</v>
      </c>
      <c r="G55" s="187">
        <f t="shared" si="67"/>
        <v>12669808.783195779</v>
      </c>
      <c r="H55" s="185">
        <f>'[8]Fuel Vol and Credit Gen'!$BD$12</f>
        <v>55754578</v>
      </c>
      <c r="I55" s="187">
        <f>O55-SUM(J55:N55)</f>
        <v>127532757.97857249</v>
      </c>
      <c r="J55" s="187">
        <f>(AVERAGE(J43:J54)/AVERAGE($O43:$O54))*$O55</f>
        <v>154743347.40167293</v>
      </c>
      <c r="K55" s="187">
        <f>(AVERAGE(K49:K54,I43:I48)/AVERAGE($O43:$O54))*$O55-24000000</f>
        <v>50061304.105897263</v>
      </c>
      <c r="L55" s="187">
        <f t="shared" si="64"/>
        <v>0</v>
      </c>
      <c r="M55" s="187">
        <f t="shared" si="68"/>
        <v>175806988.06794643</v>
      </c>
      <c r="N55" s="187">
        <f t="shared" si="68"/>
        <v>94856721.445910901</v>
      </c>
      <c r="O55" s="189">
        <f>'[3]Renewable Diesel'!$P29</f>
        <v>603001119</v>
      </c>
      <c r="P55" s="188">
        <f t="shared" si="38"/>
        <v>-3740774.7446807041</v>
      </c>
      <c r="Q55" s="187">
        <f t="shared" si="39"/>
        <v>35682596.439700134</v>
      </c>
      <c r="R55" s="187">
        <f t="shared" si="40"/>
        <v>142044730.70515934</v>
      </c>
      <c r="S55" s="187">
        <f t="shared" si="41"/>
        <v>23795699.692651253</v>
      </c>
      <c r="T55" s="187">
        <f t="shared" si="42"/>
        <v>98191018.069767281</v>
      </c>
      <c r="U55" s="187">
        <f t="shared" si="43"/>
        <v>145848233.87845302</v>
      </c>
      <c r="V55" s="189">
        <f t="shared" si="65"/>
        <v>441821504.04105031</v>
      </c>
      <c r="W55" s="187">
        <f t="shared" si="45"/>
        <v>889281763.55541468</v>
      </c>
      <c r="X55" s="187">
        <f t="shared" si="46"/>
        <v>0</v>
      </c>
      <c r="Y55" s="187">
        <f t="shared" si="47"/>
        <v>1084028442.8178661</v>
      </c>
      <c r="Z55" s="187">
        <f>K55*7.5</f>
        <v>375459780.79422945</v>
      </c>
      <c r="AA55" s="187">
        <f t="shared" si="48"/>
        <v>1450718881.8906837</v>
      </c>
      <c r="AB55" s="187">
        <f t="shared" si="49"/>
        <v>1408213974.4242508</v>
      </c>
      <c r="AC55" s="189">
        <f t="shared" si="66"/>
        <v>5207702843.4824448</v>
      </c>
      <c r="AD55" s="187">
        <f>C55+E55</f>
        <v>8037607.58545289</v>
      </c>
      <c r="AE55" s="187">
        <f>F55+G55+D55</f>
        <v>48200605.816654578</v>
      </c>
      <c r="AF55" s="187">
        <f>Q55+S55</f>
        <v>59478296.132351384</v>
      </c>
      <c r="AG55" s="187">
        <f>T55+U55+R55</f>
        <v>386083982.65337968</v>
      </c>
      <c r="AH55" s="190">
        <f t="shared" si="17"/>
        <v>0.13349042090018179</v>
      </c>
      <c r="AI55" s="190">
        <f t="shared" si="18"/>
        <v>0.86650957909981818</v>
      </c>
      <c r="AJ55" s="190">
        <f t="shared" si="27"/>
        <v>0.14292074906404634</v>
      </c>
      <c r="AK55" s="190">
        <f t="shared" si="28"/>
        <v>0.85707925093595361</v>
      </c>
      <c r="AL55" s="187">
        <f>K55</f>
        <v>50061304.105897263</v>
      </c>
      <c r="AM55" s="187">
        <f>L55+J55+M55+N55</f>
        <v>425407056.91553032</v>
      </c>
      <c r="AN55" s="187">
        <f>Z55</f>
        <v>375459780.79422945</v>
      </c>
      <c r="AO55" s="187">
        <f>X55+AA55+AB55+W55</f>
        <v>3748214619.8703494</v>
      </c>
      <c r="AP55" s="190">
        <f t="shared" si="23"/>
        <v>9.1049812452146967E-2</v>
      </c>
      <c r="AQ55" s="190">
        <f t="shared" si="24"/>
        <v>0.90895018754785306</v>
      </c>
      <c r="AR55" s="190">
        <f t="shared" si="29"/>
        <v>0.10528840236257316</v>
      </c>
      <c r="AS55" s="190">
        <f t="shared" si="30"/>
        <v>0.89471159763742691</v>
      </c>
      <c r="AT55" s="187">
        <f>C55+E55+I55+K55</f>
        <v>185631669.66992265</v>
      </c>
      <c r="AU55" s="187">
        <f>G55+F55+L55+J55+M55+N55+D55</f>
        <v>473607662.73218489</v>
      </c>
      <c r="AV55" s="187">
        <f t="shared" si="51"/>
        <v>434938076.92658085</v>
      </c>
      <c r="AW55" s="187">
        <f t="shared" si="51"/>
        <v>4134298602.5237293</v>
      </c>
      <c r="AX55" s="190">
        <f t="shared" si="32"/>
        <v>9.5188344889786919E-2</v>
      </c>
      <c r="AY55" s="190">
        <f t="shared" si="33"/>
        <v>0.90481165511021322</v>
      </c>
      <c r="AZ55" s="190">
        <f t="shared" si="34"/>
        <v>0.28158463936538203</v>
      </c>
      <c r="BA55" s="190">
        <f t="shared" si="35"/>
        <v>0.71841536063461808</v>
      </c>
      <c r="BB55" s="190">
        <f t="shared" si="52"/>
        <v>7.2097005547105214E-2</v>
      </c>
      <c r="BC55" s="190">
        <f>E55/H55</f>
        <v>5.7674817189030121E-2</v>
      </c>
      <c r="BD55" s="190">
        <f>(Z55+S55)/(V55+AC55)</f>
        <v>7.0670636309744711E-2</v>
      </c>
    </row>
    <row r="56" spans="1:61">
      <c r="A56" s="182">
        <v>45474</v>
      </c>
      <c r="B56" s="188">
        <f>H56-SUM(C56:G56)</f>
        <v>-674682.66713784635</v>
      </c>
      <c r="C56" s="187">
        <f>(AVERAGE(C44:C55)/AVERAGE($H44:$H55))*$H56</f>
        <v>5259741.6401220858</v>
      </c>
      <c r="D56" s="187">
        <f>(AVERAGE(D44:D55)/AVERAGE($H44:$H55))*$H56-750000</f>
        <v>16715232.258241959</v>
      </c>
      <c r="E56" s="187">
        <f>(AVERAGE(E44:E55)/AVERAGE($H44:$H55))*$H56+1500000</f>
        <v>3452885.6738916673</v>
      </c>
      <c r="F56" s="187">
        <f t="shared" si="67"/>
        <v>18335410.512481343</v>
      </c>
      <c r="G56" s="187">
        <f t="shared" si="67"/>
        <v>12442560.778986398</v>
      </c>
      <c r="H56" s="189">
        <f>[3]Biodiesel!$S62</f>
        <v>55531148.196585611</v>
      </c>
      <c r="I56" s="187">
        <f>O56-SUM(J56:N56)</f>
        <v>121596122.06202376</v>
      </c>
      <c r="J56" s="187">
        <f>(AVERAGE(J44:J55)/AVERAGE($O44:$O55))*$O56</f>
        <v>132754238.18189096</v>
      </c>
      <c r="K56" s="187">
        <f>(AVERAGE(K50:K55,I44:I49)/AVERAGE($O44:$O55))*$O56-24000000</f>
        <v>34128903.437692128</v>
      </c>
      <c r="L56" s="187">
        <f t="shared" si="64"/>
        <v>0</v>
      </c>
      <c r="M56" s="187">
        <f t="shared" si="68"/>
        <v>153401406.20639807</v>
      </c>
      <c r="N56" s="187">
        <f t="shared" si="68"/>
        <v>82626937.111995131</v>
      </c>
      <c r="O56" s="189">
        <f>'[3]Renewable Diesel'!$P30</f>
        <v>524507607</v>
      </c>
      <c r="P56" s="188">
        <f t="shared" si="38"/>
        <v>-5218468.0255111</v>
      </c>
      <c r="Q56" s="187">
        <f t="shared" si="39"/>
        <v>38922088.136903435</v>
      </c>
      <c r="R56" s="187">
        <f t="shared" si="40"/>
        <v>137064904.51758406</v>
      </c>
      <c r="S56" s="187">
        <f t="shared" si="41"/>
        <v>25551353.986798339</v>
      </c>
      <c r="T56" s="187">
        <f t="shared" si="42"/>
        <v>96429846.037144586</v>
      </c>
      <c r="U56" s="187">
        <f t="shared" si="43"/>
        <v>146866638.20497555</v>
      </c>
      <c r="V56" s="189">
        <f t="shared" si="65"/>
        <v>439616362.8578949</v>
      </c>
      <c r="W56" s="187">
        <f t="shared" si="45"/>
        <v>774627535.4249543</v>
      </c>
      <c r="X56" s="187">
        <f t="shared" si="46"/>
        <v>0</v>
      </c>
      <c r="Y56" s="187">
        <f t="shared" si="47"/>
        <v>1033567037.5272019</v>
      </c>
      <c r="Z56" s="187">
        <f>K56*7.5</f>
        <v>255966775.78269097</v>
      </c>
      <c r="AA56" s="187">
        <f t="shared" si="48"/>
        <v>1244570982.9552279</v>
      </c>
      <c r="AB56" s="187">
        <f t="shared" si="49"/>
        <v>1228745263.7132485</v>
      </c>
      <c r="AC56" s="189">
        <f t="shared" si="66"/>
        <v>4537477595.4033232</v>
      </c>
      <c r="AD56" s="187">
        <f>C56+E56</f>
        <v>8712627.3140137531</v>
      </c>
      <c r="AE56" s="187">
        <f>F56+G56+D56</f>
        <v>47493203.5497097</v>
      </c>
      <c r="AF56" s="187">
        <f>Q56+S56</f>
        <v>64473442.123701774</v>
      </c>
      <c r="AG56" s="187">
        <f>T56+U56+R56</f>
        <v>380361388.75970423</v>
      </c>
      <c r="AH56" s="190">
        <f t="shared" si="17"/>
        <v>0.14493793571798938</v>
      </c>
      <c r="AI56" s="190">
        <f t="shared" si="18"/>
        <v>0.8550620642820107</v>
      </c>
      <c r="AJ56" s="190">
        <f t="shared" si="27"/>
        <v>0.15501287286613327</v>
      </c>
      <c r="AK56" s="190">
        <f t="shared" si="28"/>
        <v>0.8449871271338667</v>
      </c>
      <c r="AL56" s="187">
        <f>K56</f>
        <v>34128903.437692128</v>
      </c>
      <c r="AM56" s="187">
        <f>L56+J56+M56+N56</f>
        <v>368782581.50028419</v>
      </c>
      <c r="AN56" s="187">
        <f>Z56</f>
        <v>255966775.78269097</v>
      </c>
      <c r="AO56" s="187">
        <f>X56+AA56+AB56+W56</f>
        <v>3247943782.0934305</v>
      </c>
      <c r="AP56" s="190">
        <f t="shared" si="23"/>
        <v>7.305174363179065E-2</v>
      </c>
      <c r="AQ56" s="190">
        <f t="shared" si="24"/>
        <v>0.92694825636820932</v>
      </c>
      <c r="AR56" s="190">
        <f t="shared" si="29"/>
        <v>8.4705710096464215E-2</v>
      </c>
      <c r="AS56" s="190">
        <f t="shared" si="30"/>
        <v>0.9152942899035359</v>
      </c>
      <c r="AT56" s="187">
        <f>C56+E56+I56+K56</f>
        <v>164437652.81372964</v>
      </c>
      <c r="AU56" s="187">
        <f>G56+F56+L56+J56+M56+N56+D56</f>
        <v>416275785.04999381</v>
      </c>
      <c r="AV56" s="187">
        <f t="shared" si="51"/>
        <v>320440217.90639275</v>
      </c>
      <c r="AW56" s="187">
        <f t="shared" si="51"/>
        <v>3628305170.8531346</v>
      </c>
      <c r="AX56" s="190">
        <f t="shared" si="32"/>
        <v>8.1149880875722141E-2</v>
      </c>
      <c r="AY56" s="190">
        <f t="shared" si="33"/>
        <v>0.91885011912427794</v>
      </c>
      <c r="AZ56" s="190">
        <f t="shared" si="34"/>
        <v>0.28316488321442695</v>
      </c>
      <c r="BA56" s="190">
        <f t="shared" si="35"/>
        <v>0.71683511678557299</v>
      </c>
      <c r="BB56" s="190">
        <f t="shared" si="52"/>
        <v>5.6411689182112389E-2</v>
      </c>
      <c r="BC56" s="190">
        <f>E56/H56</f>
        <v>6.2179259497176606E-2</v>
      </c>
      <c r="BD56" s="190">
        <f>(Z56+S56)/(V56+AC56)</f>
        <v>5.6562751704177107E-2</v>
      </c>
    </row>
    <row r="57" spans="1:61">
      <c r="A57" s="182">
        <v>45566</v>
      </c>
      <c r="B57" s="188">
        <f>H57-SUM(C57:G57)</f>
        <v>-756702.32428497076</v>
      </c>
      <c r="C57" s="187">
        <f>(AVERAGE(C45:C56)/AVERAGE($H45:$H56))*$H57</f>
        <v>7218666.1148433788</v>
      </c>
      <c r="D57" s="187">
        <f>(AVERAGE(D45:D56)/AVERAGE($H45:$H56))*$H57-750000</f>
        <v>21184900.855357554</v>
      </c>
      <c r="E57" s="187">
        <f>(AVERAGE(E45:E56)/AVERAGE($H45:$H56))*$H57+1500000</f>
        <v>4386774.5328808166</v>
      </c>
      <c r="F57" s="187">
        <f t="shared" si="67"/>
        <v>23462661.73676423</v>
      </c>
      <c r="G57" s="187">
        <f t="shared" si="67"/>
        <v>15851383.803499665</v>
      </c>
      <c r="H57" s="189">
        <f>[3]Biodiesel!$S63</f>
        <v>71347684.719060674</v>
      </c>
      <c r="I57" s="187">
        <f>O57-SUM(J57:N57)</f>
        <v>134243414.00231969</v>
      </c>
      <c r="J57" s="187">
        <f>(AVERAGE(J45:J56)/AVERAGE($O45:$O56))*$O57</f>
        <v>144981494.8372483</v>
      </c>
      <c r="K57" s="187">
        <f>(AVERAGE(K51:K56,I45:I50)/AVERAGE($O45:$O56))*$O57-24000000</f>
        <v>35267936.903699517</v>
      </c>
      <c r="L57" s="187">
        <f t="shared" si="64"/>
        <v>0</v>
      </c>
      <c r="M57" s="187">
        <f t="shared" si="68"/>
        <v>169361139.82472324</v>
      </c>
      <c r="N57" s="187">
        <f t="shared" si="68"/>
        <v>89366421.479319483</v>
      </c>
      <c r="O57" s="189">
        <f>'[3]Renewable Diesel'!$P31</f>
        <v>573220407.04731023</v>
      </c>
      <c r="P57" s="188">
        <f t="shared" si="38"/>
        <v>-5852865.4676469639</v>
      </c>
      <c r="Q57" s="187">
        <f t="shared" si="39"/>
        <v>53418129.249841005</v>
      </c>
      <c r="R57" s="187">
        <f t="shared" si="40"/>
        <v>173716187.01393193</v>
      </c>
      <c r="S57" s="187">
        <f t="shared" si="41"/>
        <v>32462131.543318044</v>
      </c>
      <c r="T57" s="187">
        <f t="shared" si="42"/>
        <v>122848224.47712241</v>
      </c>
      <c r="U57" s="187">
        <f t="shared" si="43"/>
        <v>187935920.51148146</v>
      </c>
      <c r="V57" s="189">
        <f t="shared" si="65"/>
        <v>564527727.32804787</v>
      </c>
      <c r="W57" s="187">
        <f t="shared" si="45"/>
        <v>837810201.36862016</v>
      </c>
      <c r="X57" s="187">
        <f t="shared" si="46"/>
        <v>0</v>
      </c>
      <c r="Y57" s="187">
        <f t="shared" si="47"/>
        <v>1141069019.0197175</v>
      </c>
      <c r="Z57" s="187">
        <f>K57*7.5</f>
        <v>264509526.77774638</v>
      </c>
      <c r="AA57" s="187">
        <f t="shared" si="48"/>
        <v>1359201514.0992029</v>
      </c>
      <c r="AB57" s="187">
        <f t="shared" si="49"/>
        <v>1356582729.9960332</v>
      </c>
      <c r="AC57" s="189">
        <f t="shared" si="66"/>
        <v>4959172991.2613201</v>
      </c>
      <c r="AD57" s="187">
        <f>C57+E57</f>
        <v>11605440.647724196</v>
      </c>
      <c r="AE57" s="187">
        <f>F57+G57+D57</f>
        <v>60498946.395621449</v>
      </c>
      <c r="AF57" s="187">
        <f>Q57+S57</f>
        <v>85880260.793159053</v>
      </c>
      <c r="AG57" s="187">
        <f>T57+U57+R57</f>
        <v>484500332.00253582</v>
      </c>
      <c r="AH57" s="190">
        <f t="shared" si="17"/>
        <v>0.15056658988381919</v>
      </c>
      <c r="AI57" s="190">
        <f t="shared" si="18"/>
        <v>0.8494334101161809</v>
      </c>
      <c r="AJ57" s="190">
        <f t="shared" si="27"/>
        <v>0.16095332230960607</v>
      </c>
      <c r="AK57" s="190">
        <f t="shared" si="28"/>
        <v>0.83904667769039387</v>
      </c>
      <c r="AL57" s="187">
        <f>K57</f>
        <v>35267936.903699517</v>
      </c>
      <c r="AM57" s="187">
        <f>L57+J57+M57+N57</f>
        <v>403709056.14129102</v>
      </c>
      <c r="AN57" s="187">
        <f>Z57</f>
        <v>264509526.77774638</v>
      </c>
      <c r="AO57" s="187">
        <f>X57+AA57+AB57+W57</f>
        <v>3553594445.4638557</v>
      </c>
      <c r="AP57" s="190">
        <f t="shared" si="23"/>
        <v>6.9277717081772744E-2</v>
      </c>
      <c r="AQ57" s="190">
        <f t="shared" si="24"/>
        <v>0.93072228291822734</v>
      </c>
      <c r="AR57" s="190">
        <f t="shared" si="29"/>
        <v>8.0341196605911699E-2</v>
      </c>
      <c r="AS57" s="190">
        <f t="shared" si="30"/>
        <v>0.91965880339408834</v>
      </c>
      <c r="AT57" s="187">
        <f>C57+E57+I57+K57</f>
        <v>181116791.55374342</v>
      </c>
      <c r="AU57" s="187">
        <f>G57+F57+L57+J57+M57+N57+D57</f>
        <v>464208002.53691244</v>
      </c>
      <c r="AV57" s="187">
        <f t="shared" si="51"/>
        <v>350389787.57090545</v>
      </c>
      <c r="AW57" s="187">
        <f t="shared" si="51"/>
        <v>4038094777.4663916</v>
      </c>
      <c r="AX57" s="190">
        <f t="shared" si="32"/>
        <v>7.9843003291485318E-2</v>
      </c>
      <c r="AY57" s="190">
        <f t="shared" si="33"/>
        <v>0.92015699670851459</v>
      </c>
      <c r="AZ57" s="190">
        <f t="shared" si="34"/>
        <v>0.28065989903419081</v>
      </c>
      <c r="BA57" s="190">
        <f t="shared" si="35"/>
        <v>0.71934010096580925</v>
      </c>
      <c r="BB57" s="190">
        <f t="shared" si="52"/>
        <v>5.3337426874167343E-2</v>
      </c>
      <c r="BC57" s="190">
        <f>E57/H57</f>
        <v>6.1484469330073177E-2</v>
      </c>
      <c r="BD57" s="190">
        <f>(Z57+S57)/(V57+AC57)</f>
        <v>5.3763169557981494E-2</v>
      </c>
    </row>
    <row r="58" spans="1:61">
      <c r="B58" s="191">
        <f t="shared" ref="B58:G58" si="69">SUM(B49)/SUM($H$49)</f>
        <v>8.4530337078146927E-3</v>
      </c>
      <c r="C58" s="191">
        <f t="shared" si="69"/>
        <v>0.14992725737527304</v>
      </c>
      <c r="D58" s="191">
        <f t="shared" si="69"/>
        <v>0.29168771214200634</v>
      </c>
      <c r="E58" s="191">
        <f t="shared" si="69"/>
        <v>2.8096623836167491E-2</v>
      </c>
      <c r="F58" s="191">
        <f t="shared" si="69"/>
        <v>0.28622399579091895</v>
      </c>
      <c r="G58" s="191">
        <f t="shared" si="69"/>
        <v>0.23561137714781946</v>
      </c>
      <c r="H58" s="192"/>
      <c r="I58" s="191">
        <f t="shared" ref="I58:N58" si="70">SUM(I49)/SUM($O$49)</f>
        <v>0.11757973141892404</v>
      </c>
      <c r="J58" s="191">
        <f t="shared" si="70"/>
        <v>0.23556183997611913</v>
      </c>
      <c r="K58" s="191">
        <f t="shared" si="70"/>
        <v>0.14506856280908575</v>
      </c>
      <c r="L58" s="191">
        <f t="shared" si="70"/>
        <v>0</v>
      </c>
      <c r="M58" s="191">
        <f t="shared" si="70"/>
        <v>0.34609800431978172</v>
      </c>
      <c r="N58" s="191">
        <f t="shared" si="70"/>
        <v>0.16057292652438404</v>
      </c>
      <c r="O58" s="185">
        <f>O47-O43</f>
        <v>127146827</v>
      </c>
      <c r="P58" s="193">
        <f t="shared" ref="P58:U58" si="71">SUM(P46:P49)/SUM($V$46:$V$49)</f>
        <v>5.3949327341944455E-3</v>
      </c>
      <c r="Q58" s="193">
        <f t="shared" si="71"/>
        <v>7.8817694768473445E-2</v>
      </c>
      <c r="R58" s="193">
        <f t="shared" si="71"/>
        <v>0.32300517462223871</v>
      </c>
      <c r="S58" s="193">
        <f t="shared" si="71"/>
        <v>2.9670936726388136E-2</v>
      </c>
      <c r="T58" s="193">
        <f t="shared" si="71"/>
        <v>0.24338986676955143</v>
      </c>
      <c r="U58" s="193">
        <f t="shared" si="71"/>
        <v>0.31972139437915387</v>
      </c>
      <c r="W58" s="193">
        <f t="shared" ref="W58:AB58" si="72">SUM(W46:W49)/SUM($AC$46:$AC$49)</f>
        <v>0.22445199771587396</v>
      </c>
      <c r="X58" s="193">
        <f t="shared" si="72"/>
        <v>0</v>
      </c>
      <c r="Y58" s="193">
        <f t="shared" si="72"/>
        <v>8.2330543537548345E-2</v>
      </c>
      <c r="Z58" s="193">
        <f t="shared" si="72"/>
        <v>0.15410432970279586</v>
      </c>
      <c r="AA58" s="193">
        <f t="shared" si="72"/>
        <v>0.27431833533114186</v>
      </c>
      <c r="AB58" s="193">
        <f t="shared" si="72"/>
        <v>0.26479479371264003</v>
      </c>
      <c r="AC58" s="192">
        <f>AC48+V48</f>
        <v>3591899801.1694999</v>
      </c>
      <c r="BB58" s="190">
        <f t="shared" si="52"/>
        <v>4.2903293029672057E-11</v>
      </c>
      <c r="BC58" s="186"/>
      <c r="BD58" s="186"/>
    </row>
    <row r="59" spans="1:61">
      <c r="A59" s="174" t="s">
        <v>180</v>
      </c>
      <c r="B59" s="191">
        <f t="shared" ref="B59:G59" si="73">SUM(B44:B48)/SUM($H$44:$H$48)</f>
        <v>4.070382061841649E-3</v>
      </c>
      <c r="C59" s="191">
        <f t="shared" si="73"/>
        <v>4.5340772170742415E-2</v>
      </c>
      <c r="D59" s="191">
        <f t="shared" si="73"/>
        <v>0.32971944360682492</v>
      </c>
      <c r="E59" s="191">
        <f t="shared" si="73"/>
        <v>3.1276732432901411E-2</v>
      </c>
      <c r="F59" s="191">
        <f t="shared" si="73"/>
        <v>0.3625006879071711</v>
      </c>
      <c r="G59" s="191">
        <f t="shared" si="73"/>
        <v>0.22709198182051854</v>
      </c>
      <c r="H59" s="194">
        <f>SUM(P52:U52)/H52</f>
        <v>7.8683253172509273</v>
      </c>
      <c r="I59" s="191">
        <f t="shared" ref="I59:N59" si="74">SUM(I44:I48)/SUM($O$44:$O$48)</f>
        <v>5.5401385615819039E-2</v>
      </c>
      <c r="J59" s="191">
        <f t="shared" si="74"/>
        <v>0.25118738418761261</v>
      </c>
      <c r="K59" s="191">
        <f t="shared" si="74"/>
        <v>0.22184261497284699</v>
      </c>
      <c r="L59" s="191">
        <f t="shared" si="74"/>
        <v>0</v>
      </c>
      <c r="M59" s="191">
        <f t="shared" si="74"/>
        <v>0.26832222642635345</v>
      </c>
      <c r="N59" s="191">
        <f t="shared" si="74"/>
        <v>0.20483895259092846</v>
      </c>
      <c r="O59" s="194">
        <f>SUM(W52:AB52)/O52</f>
        <v>8.6148928296049192</v>
      </c>
      <c r="AB59" s="193">
        <f>SUM(Y37:Y40)/SUM(AC37:AC40)</f>
        <v>0.13180421848161486</v>
      </c>
      <c r="AC59" s="193">
        <f>SUM(Y30:Y40,Y2:Y26)/SUM(AC2:AC26,AC30:AC40)</f>
        <v>0.10150056460617855</v>
      </c>
      <c r="BC59" s="186"/>
      <c r="BD59" s="186"/>
    </row>
    <row r="60" spans="1:61">
      <c r="A60" s="182">
        <v>43466</v>
      </c>
      <c r="B60" s="188">
        <v>61128.245800919831</v>
      </c>
      <c r="C60" s="187">
        <v>5667923.9957106886</v>
      </c>
      <c r="D60" s="187">
        <v>14072753.327955177</v>
      </c>
      <c r="E60" s="187">
        <v>1106339.8945371169</v>
      </c>
      <c r="F60" s="187">
        <v>12903976.204731368</v>
      </c>
      <c r="G60" s="187">
        <v>4200763.4325007023</v>
      </c>
      <c r="H60" s="189">
        <v>38012885.101235971</v>
      </c>
      <c r="I60" s="187">
        <v>8646060.6906352043</v>
      </c>
      <c r="J60" s="187">
        <v>82593223.560960427</v>
      </c>
      <c r="K60" s="187"/>
      <c r="L60" s="187">
        <v>3940683.4742908617</v>
      </c>
      <c r="M60" s="187">
        <v>23449434.977332816</v>
      </c>
      <c r="N60" s="187">
        <v>7041169.3716175398</v>
      </c>
      <c r="O60" s="189">
        <v>125670572.07483685</v>
      </c>
      <c r="P60" s="188">
        <v>472806.60518818127</v>
      </c>
      <c r="Q60" s="187">
        <v>42226033.768044628</v>
      </c>
      <c r="R60" s="187">
        <v>115396577.28923245</v>
      </c>
      <c r="S60" s="187">
        <v>8186915.2195746657</v>
      </c>
      <c r="T60" s="187">
        <v>32555916.601880442</v>
      </c>
      <c r="U60" s="187">
        <v>106199724.16493917</v>
      </c>
      <c r="V60" s="189">
        <v>305037973.6488595</v>
      </c>
      <c r="W60" s="188">
        <v>66046168.705772527</v>
      </c>
      <c r="X60" s="187">
        <v>36963610.988848284</v>
      </c>
      <c r="Y60" s="187">
        <v>81100049.278158218</v>
      </c>
      <c r="Z60" s="187"/>
      <c r="AA60" s="187">
        <v>774311470.884004</v>
      </c>
      <c r="AB60" s="187">
        <v>187829974.16843584</v>
      </c>
      <c r="AC60" s="189">
        <v>1146251274.025219</v>
      </c>
      <c r="AD60" s="187">
        <v>20847017.218202982</v>
      </c>
      <c r="AE60" s="187">
        <v>17104739.637232069</v>
      </c>
      <c r="AF60" s="187">
        <v>165809526.27685174</v>
      </c>
      <c r="AG60" s="187">
        <v>138755640.7668196</v>
      </c>
      <c r="AL60" s="187">
        <v>7041169.3716175398</v>
      </c>
      <c r="AM60" s="187">
        <v>109983342.01258411</v>
      </c>
      <c r="AN60" s="187">
        <v>66046168.705772527</v>
      </c>
      <c r="AO60" s="187">
        <v>999105056.04128814</v>
      </c>
      <c r="AT60" s="187">
        <v>27888186.589820523</v>
      </c>
      <c r="AU60" s="187">
        <v>127088081.64981617</v>
      </c>
      <c r="AV60" s="187">
        <v>231855694.98262426</v>
      </c>
      <c r="AW60" s="187">
        <v>1137860696.8081079</v>
      </c>
      <c r="BC60" s="186"/>
      <c r="BD60" s="186"/>
    </row>
    <row r="61" spans="1:61">
      <c r="A61" s="182">
        <v>43556</v>
      </c>
      <c r="B61" s="188">
        <v>-1664.2756255567074</v>
      </c>
      <c r="C61" s="187">
        <v>3179106.9086925583</v>
      </c>
      <c r="D61" s="187">
        <v>15266474.195303353</v>
      </c>
      <c r="E61" s="187">
        <v>431615.28627283545</v>
      </c>
      <c r="F61" s="187">
        <v>21299635.988716293</v>
      </c>
      <c r="G61" s="187">
        <v>3570818.726405289</v>
      </c>
      <c r="H61" s="189">
        <v>43745986.829764768</v>
      </c>
      <c r="I61" s="187">
        <v>6921598.6870971918</v>
      </c>
      <c r="J61" s="187">
        <v>97523239.97023432</v>
      </c>
      <c r="K61" s="187"/>
      <c r="L61" s="187">
        <v>4803847.2845395729</v>
      </c>
      <c r="M61" s="187">
        <v>25513048.234913122</v>
      </c>
      <c r="N61" s="187">
        <v>16303290.534034448</v>
      </c>
      <c r="O61" s="189">
        <v>151065024.71081865</v>
      </c>
      <c r="P61" s="188">
        <v>-12872.617205139279</v>
      </c>
      <c r="Q61" s="187">
        <v>23684346.469759561</v>
      </c>
      <c r="R61" s="187">
        <v>125185088.40148748</v>
      </c>
      <c r="S61" s="187">
        <v>3193953.1184189827</v>
      </c>
      <c r="T61" s="187">
        <v>27673845.129640989</v>
      </c>
      <c r="U61" s="187">
        <v>175296004.1871351</v>
      </c>
      <c r="V61" s="189">
        <v>355020364.689237</v>
      </c>
      <c r="W61" s="188">
        <v>152924865.20924312</v>
      </c>
      <c r="X61" s="187">
        <v>45060087.528981194</v>
      </c>
      <c r="Y61" s="187">
        <v>64924595.684971668</v>
      </c>
      <c r="Z61" s="187"/>
      <c r="AA61" s="187">
        <v>914280374.72094679</v>
      </c>
      <c r="AB61" s="187">
        <v>204359516.3616541</v>
      </c>
      <c r="AC61" s="189">
        <v>1381549439.5057969</v>
      </c>
      <c r="AD61" s="187">
        <v>18877196.390268747</v>
      </c>
      <c r="AE61" s="187">
        <v>24870454.715121582</v>
      </c>
      <c r="AF61" s="187">
        <v>152063387.98966604</v>
      </c>
      <c r="AG61" s="187">
        <v>202969849.3167761</v>
      </c>
      <c r="AL61" s="187">
        <v>16303290.534034448</v>
      </c>
      <c r="AM61" s="187">
        <v>127840135.48968701</v>
      </c>
      <c r="AN61" s="187">
        <v>152924865.20924312</v>
      </c>
      <c r="AO61" s="187">
        <v>1163699978.611582</v>
      </c>
      <c r="AT61" s="187">
        <v>35180486.924303196</v>
      </c>
      <c r="AU61" s="187">
        <v>152710590.20480859</v>
      </c>
      <c r="AV61" s="187">
        <v>304988253.19890916</v>
      </c>
      <c r="AW61" s="187">
        <v>1366669827.9283581</v>
      </c>
      <c r="BC61" s="186"/>
      <c r="BD61" s="186"/>
    </row>
    <row r="62" spans="1:61">
      <c r="A62" s="182">
        <v>43647</v>
      </c>
      <c r="B62" s="188">
        <v>685678.00664732605</v>
      </c>
      <c r="C62" s="187">
        <v>4763040.4240603615</v>
      </c>
      <c r="D62" s="187">
        <v>24904091.537255116</v>
      </c>
      <c r="E62" s="187">
        <v>681153.11015649256</v>
      </c>
      <c r="F62" s="187">
        <v>23134723.799999036</v>
      </c>
      <c r="G62" s="187">
        <v>2321138.8126999787</v>
      </c>
      <c r="H62" s="189">
        <v>56489825.69081831</v>
      </c>
      <c r="I62" s="187">
        <v>10929743.639211953</v>
      </c>
      <c r="J62" s="187">
        <v>61281266.978857473</v>
      </c>
      <c r="K62" s="187"/>
      <c r="L62" s="187">
        <v>3255389.943654038</v>
      </c>
      <c r="M62" s="187">
        <v>50319973.573419765</v>
      </c>
      <c r="N62" s="187">
        <v>33324162.12014319</v>
      </c>
      <c r="O62" s="189">
        <v>159110536.2552864</v>
      </c>
      <c r="P62" s="188">
        <v>5303513.6780150728</v>
      </c>
      <c r="Q62" s="187">
        <v>35484651.159249693</v>
      </c>
      <c r="R62" s="187">
        <v>204213550.60549194</v>
      </c>
      <c r="S62" s="187">
        <v>5040533.0151580451</v>
      </c>
      <c r="T62" s="187">
        <v>17988825.798424836</v>
      </c>
      <c r="U62" s="187">
        <v>190398776.87399209</v>
      </c>
      <c r="V62" s="189">
        <v>458429851.1303317</v>
      </c>
      <c r="W62" s="188">
        <v>312580640.68694317</v>
      </c>
      <c r="X62" s="187">
        <v>30535557.671474878</v>
      </c>
      <c r="Y62" s="187">
        <v>102520995.33580813</v>
      </c>
      <c r="Z62" s="187"/>
      <c r="AA62" s="187">
        <v>574511877.92678881</v>
      </c>
      <c r="AB62" s="187">
        <v>403062988.32309228</v>
      </c>
      <c r="AC62" s="189">
        <v>1423212059.9441073</v>
      </c>
      <c r="AD62" s="187">
        <v>30348285.071471967</v>
      </c>
      <c r="AE62" s="187">
        <v>25455862.612699013</v>
      </c>
      <c r="AF62" s="187">
        <v>244738734.77989969</v>
      </c>
      <c r="AG62" s="187">
        <v>208387602.67241693</v>
      </c>
      <c r="AL62" s="187">
        <v>33324162.12014319</v>
      </c>
      <c r="AM62" s="187">
        <v>114856630.49593127</v>
      </c>
      <c r="AN62" s="187">
        <v>312580640.68694317</v>
      </c>
      <c r="AO62" s="187">
        <v>1008110423.921356</v>
      </c>
      <c r="AT62" s="187">
        <v>63672447.191615157</v>
      </c>
      <c r="AU62" s="187">
        <v>140312493.1086303</v>
      </c>
      <c r="AV62" s="187">
        <v>557319375.46684289</v>
      </c>
      <c r="AW62" s="187">
        <v>1216498026.5937729</v>
      </c>
      <c r="BC62" s="186"/>
      <c r="BD62" s="186"/>
    </row>
    <row r="63" spans="1:61">
      <c r="A63" s="182">
        <v>43739</v>
      </c>
      <c r="B63" s="188">
        <v>-29088.795337662101</v>
      </c>
      <c r="C63" s="187">
        <v>1022547.8712148262</v>
      </c>
      <c r="D63" s="187">
        <v>24389062.473222755</v>
      </c>
      <c r="E63" s="187">
        <v>267654.74387745175</v>
      </c>
      <c r="F63" s="187">
        <v>21630446.14804719</v>
      </c>
      <c r="G63" s="187">
        <v>1997114.6299809255</v>
      </c>
      <c r="H63" s="189">
        <v>49277737.071005479</v>
      </c>
      <c r="I63" s="187">
        <v>12673688.775482014</v>
      </c>
      <c r="J63" s="187">
        <v>55983231.219724789</v>
      </c>
      <c r="K63" s="187"/>
      <c r="L63" s="187">
        <v>3415415.7266455926</v>
      </c>
      <c r="M63" s="187">
        <v>45198631.58646962</v>
      </c>
      <c r="N63" s="187">
        <v>28898561.639343232</v>
      </c>
      <c r="O63" s="189">
        <v>146169528.94766524</v>
      </c>
      <c r="P63" s="188">
        <v>-224993.10529821506</v>
      </c>
      <c r="Q63" s="187">
        <v>7617981.640550456</v>
      </c>
      <c r="R63" s="187">
        <v>199990312.28042656</v>
      </c>
      <c r="S63" s="187">
        <v>1980645.1046931432</v>
      </c>
      <c r="T63" s="187">
        <v>15477638.382352173</v>
      </c>
      <c r="U63" s="187">
        <v>178018571.79842839</v>
      </c>
      <c r="V63" s="189">
        <v>402860156.10115254</v>
      </c>
      <c r="W63" s="188">
        <v>271068508.17703956</v>
      </c>
      <c r="X63" s="187">
        <v>32036599.515935659</v>
      </c>
      <c r="Y63" s="187">
        <v>118879200.7140213</v>
      </c>
      <c r="Z63" s="187"/>
      <c r="AA63" s="187">
        <v>524842792.68491989</v>
      </c>
      <c r="AB63" s="187">
        <v>362041039.00762165</v>
      </c>
      <c r="AC63" s="189">
        <v>1308868140.0995378</v>
      </c>
      <c r="AD63" s="187">
        <v>25679265.088315032</v>
      </c>
      <c r="AE63" s="187">
        <v>23627560.778028116</v>
      </c>
      <c r="AF63" s="187">
        <v>209588939.02567017</v>
      </c>
      <c r="AG63" s="187">
        <v>193496210.18078056</v>
      </c>
      <c r="AL63" s="187">
        <v>28898561.639343232</v>
      </c>
      <c r="AM63" s="187">
        <v>104597278.53284</v>
      </c>
      <c r="AN63" s="187">
        <v>271068508.17703956</v>
      </c>
      <c r="AO63" s="187">
        <v>918920431.20847714</v>
      </c>
      <c r="AT63" s="187">
        <v>54577826.727658264</v>
      </c>
      <c r="AU63" s="187">
        <v>128224839.31086811</v>
      </c>
      <c r="AV63" s="187">
        <v>480657447.20270973</v>
      </c>
      <c r="AW63" s="187">
        <v>1112416641.3892577</v>
      </c>
      <c r="BC63" s="186"/>
      <c r="BD63" s="186"/>
    </row>
    <row r="64" spans="1:61">
      <c r="A64" s="182">
        <v>43831</v>
      </c>
      <c r="B64" s="188">
        <v>-8131.648806527257</v>
      </c>
      <c r="C64" s="187">
        <v>1589623.9666384347</v>
      </c>
      <c r="D64" s="187">
        <v>20536395.81534953</v>
      </c>
      <c r="E64" s="187">
        <v>145983.97645414423</v>
      </c>
      <c r="F64" s="187">
        <v>20546709.514355037</v>
      </c>
      <c r="G64" s="187">
        <v>1800536.3355757883</v>
      </c>
      <c r="H64" s="189">
        <v>44611117.959566407</v>
      </c>
      <c r="I64" s="187">
        <v>23629162.033728927</v>
      </c>
      <c r="J64" s="187">
        <v>61500844.301866658</v>
      </c>
      <c r="K64" s="187"/>
      <c r="L64" s="187">
        <v>5082648.3167059589</v>
      </c>
      <c r="M64" s="187">
        <v>45597837.147513367</v>
      </c>
      <c r="N64" s="187">
        <v>32377900.547115445</v>
      </c>
      <c r="O64" s="189">
        <v>168188392.34693035</v>
      </c>
      <c r="P64" s="188">
        <v>-62895.864023846378</v>
      </c>
      <c r="Q64" s="187">
        <v>11763217.353124417</v>
      </c>
      <c r="R64" s="187">
        <v>168398445.68586615</v>
      </c>
      <c r="S64" s="187">
        <v>1080281.4257606673</v>
      </c>
      <c r="T64" s="187">
        <v>13954156.600712359</v>
      </c>
      <c r="U64" s="187">
        <v>164579143.20998386</v>
      </c>
      <c r="V64" s="189">
        <v>359712348.41142356</v>
      </c>
      <c r="W64" s="187">
        <v>303542817.62920731</v>
      </c>
      <c r="X64" s="187">
        <v>47649827.969118364</v>
      </c>
      <c r="Y64" s="187">
        <v>200847877.2866959</v>
      </c>
      <c r="Z64" s="187"/>
      <c r="AA64" s="187">
        <v>576570415.32999992</v>
      </c>
      <c r="AB64" s="187">
        <v>427479723.25793779</v>
      </c>
      <c r="AC64" s="189">
        <v>1556090661.4729595</v>
      </c>
      <c r="AD64" s="187">
        <v>22272003.758442108</v>
      </c>
      <c r="AE64" s="187">
        <v>22347245.849930827</v>
      </c>
      <c r="AF64" s="187">
        <v>181241944.46475121</v>
      </c>
      <c r="AG64" s="187">
        <v>178533299.81069621</v>
      </c>
      <c r="AL64" s="187">
        <v>32377900.547115445</v>
      </c>
      <c r="AM64" s="187">
        <v>112181329.76608598</v>
      </c>
      <c r="AN64" s="187">
        <v>303542817.62920731</v>
      </c>
      <c r="AO64" s="187">
        <v>1051699966.5570561</v>
      </c>
      <c r="AT64" s="187">
        <v>54649904.305557549</v>
      </c>
      <c r="AU64" s="187">
        <v>134528575.61601681</v>
      </c>
      <c r="AV64" s="187">
        <v>484784762.0939585</v>
      </c>
      <c r="AW64" s="187">
        <v>1230233266.3677523</v>
      </c>
      <c r="BC64" s="186"/>
      <c r="BD64" s="186"/>
    </row>
    <row r="65" spans="1:61">
      <c r="A65" s="182">
        <v>43922</v>
      </c>
      <c r="B65" s="188">
        <v>-5894.9378052130342</v>
      </c>
      <c r="C65" s="187">
        <v>666853.61330561154</v>
      </c>
      <c r="D65" s="187">
        <v>33320103.810964055</v>
      </c>
      <c r="E65" s="187">
        <v>85174.579433772975</v>
      </c>
      <c r="F65" s="187">
        <v>26086301.433959834</v>
      </c>
      <c r="G65" s="187">
        <v>2096726.60400237</v>
      </c>
      <c r="H65" s="189">
        <v>62249265.103860438</v>
      </c>
      <c r="I65" s="187">
        <v>13092098.731410712</v>
      </c>
      <c r="J65" s="187">
        <v>52679481.321101964</v>
      </c>
      <c r="K65" s="187"/>
      <c r="L65" s="187">
        <v>3461197.8897226518</v>
      </c>
      <c r="M65" s="187">
        <v>38176673.719674267</v>
      </c>
      <c r="N65" s="187">
        <v>23995958.440574862</v>
      </c>
      <c r="O65" s="189">
        <v>131405410.10248446</v>
      </c>
      <c r="P65" s="188">
        <v>-45595.575441981258</v>
      </c>
      <c r="Q65" s="187">
        <v>4934716.7384615252</v>
      </c>
      <c r="R65" s="187">
        <v>273224851.24990523</v>
      </c>
      <c r="S65" s="187">
        <v>630291.88780992001</v>
      </c>
      <c r="T65" s="187">
        <v>16249631.181018367</v>
      </c>
      <c r="U65" s="187">
        <v>208951274.48601827</v>
      </c>
      <c r="V65" s="189">
        <v>503945169.96777129</v>
      </c>
      <c r="W65" s="187">
        <v>224962110.38038933</v>
      </c>
      <c r="X65" s="187">
        <v>32448730.216149859</v>
      </c>
      <c r="Y65" s="187">
        <v>111282839.21699105</v>
      </c>
      <c r="Z65" s="187"/>
      <c r="AA65" s="187">
        <v>493870137.38533092</v>
      </c>
      <c r="AB65" s="187">
        <v>305795156.49459088</v>
      </c>
      <c r="AC65" s="189">
        <v>1168358973.6934519</v>
      </c>
      <c r="AD65" s="187">
        <v>34072132.003703445</v>
      </c>
      <c r="AE65" s="187">
        <v>28183028.037962206</v>
      </c>
      <c r="AF65" s="187">
        <v>278789859.87617671</v>
      </c>
      <c r="AG65" s="187">
        <v>225200905.66703665</v>
      </c>
      <c r="AH65" s="190">
        <v>0.55316461914870663</v>
      </c>
      <c r="AI65" s="190">
        <v>0.44683538085129337</v>
      </c>
      <c r="AJ65" s="190">
        <v>0.54729811923862881</v>
      </c>
      <c r="AK65" s="190">
        <v>0.45270188076137124</v>
      </c>
      <c r="AL65" s="187">
        <v>37088057.171985574</v>
      </c>
      <c r="AM65" s="187">
        <v>94317352.930498883</v>
      </c>
      <c r="AN65" s="187">
        <v>336244949.5973804</v>
      </c>
      <c r="AO65" s="187">
        <v>832114024.09607172</v>
      </c>
      <c r="AP65" s="190">
        <v>0.28779249970959919</v>
      </c>
      <c r="AQ65" s="190">
        <v>0.71220750029040081</v>
      </c>
      <c r="AR65" s="190">
        <v>0.28224147805680305</v>
      </c>
      <c r="AS65" s="190">
        <v>0.71775852194319689</v>
      </c>
      <c r="AT65" s="187">
        <v>71160189.175689012</v>
      </c>
      <c r="AU65" s="187">
        <v>122500380.9684611</v>
      </c>
      <c r="AV65" s="187">
        <v>615034809.47355711</v>
      </c>
      <c r="AW65" s="187">
        <v>1057314929.7631084</v>
      </c>
      <c r="AX65" s="190">
        <v>0.3677668582376114</v>
      </c>
      <c r="AY65" s="190">
        <v>0.63223314176238865</v>
      </c>
      <c r="AZ65" s="190">
        <v>0.36744799998637484</v>
      </c>
      <c r="BA65" s="190">
        <v>0.63255200001362522</v>
      </c>
      <c r="BC65" s="186"/>
      <c r="BD65" s="186"/>
    </row>
    <row r="66" spans="1:61">
      <c r="A66" s="182">
        <v>44013</v>
      </c>
      <c r="B66" s="188">
        <v>246316.98836250603</v>
      </c>
      <c r="C66" s="187">
        <v>1009892.4167146198</v>
      </c>
      <c r="D66" s="187">
        <v>37862559.291838869</v>
      </c>
      <c r="E66" s="187">
        <v>56298.834250352345</v>
      </c>
      <c r="F66" s="187">
        <v>29518911.386141043</v>
      </c>
      <c r="G66" s="187">
        <v>569635.0805052733</v>
      </c>
      <c r="H66" s="189">
        <v>69263613.997812659</v>
      </c>
      <c r="I66" s="187">
        <v>13255780.928386033</v>
      </c>
      <c r="J66" s="187">
        <v>52780429.039453045</v>
      </c>
      <c r="K66" s="187"/>
      <c r="L66" s="187">
        <v>3443382.5050066258</v>
      </c>
      <c r="M66" s="187">
        <v>38750397.4452167</v>
      </c>
      <c r="N66" s="187">
        <v>24175796.585170317</v>
      </c>
      <c r="O66" s="189">
        <v>132405786.50323272</v>
      </c>
      <c r="P66" s="188">
        <v>1905188.0098874755</v>
      </c>
      <c r="Q66" s="187">
        <v>7473203.8836881872</v>
      </c>
      <c r="R66" s="187">
        <v>310472986.1930787</v>
      </c>
      <c r="S66" s="187">
        <v>416611.37345260737</v>
      </c>
      <c r="T66" s="187">
        <v>4414671.8739158679</v>
      </c>
      <c r="U66" s="187">
        <v>236446480.20298976</v>
      </c>
      <c r="V66" s="189">
        <v>561129141.53701258</v>
      </c>
      <c r="W66" s="187">
        <v>226648092.98597172</v>
      </c>
      <c r="X66" s="187">
        <v>32281710.984437115</v>
      </c>
      <c r="Y66" s="187">
        <v>112674137.89128128</v>
      </c>
      <c r="Z66" s="187"/>
      <c r="AA66" s="187">
        <v>494816522.24487227</v>
      </c>
      <c r="AB66" s="187">
        <v>310390683.53618574</v>
      </c>
      <c r="AC66" s="189">
        <v>1176811147.6427481</v>
      </c>
      <c r="AD66" s="187">
        <v>38928750.542803846</v>
      </c>
      <c r="AE66" s="187">
        <v>30088546.466646317</v>
      </c>
      <c r="AF66" s="187">
        <v>318362801.45021951</v>
      </c>
      <c r="AG66" s="187">
        <v>240861152.07690564</v>
      </c>
      <c r="AH66" s="190">
        <v>0.5692939285634111</v>
      </c>
      <c r="AI66" s="190">
        <v>0.4307060714365889</v>
      </c>
      <c r="AJ66" s="190">
        <v>0.56404339534585857</v>
      </c>
      <c r="AK66" s="190">
        <v>0.43595660465414132</v>
      </c>
      <c r="AL66" s="187">
        <v>37431577.513556346</v>
      </c>
      <c r="AM66" s="187">
        <v>94974208.989676371</v>
      </c>
      <c r="AN66" s="187">
        <v>339322230.877253</v>
      </c>
      <c r="AO66" s="187">
        <v>837488916.76549506</v>
      </c>
      <c r="AP66" s="190">
        <v>0.28834042875693694</v>
      </c>
      <c r="AQ66" s="190">
        <v>0.711659571243063</v>
      </c>
      <c r="AR66" s="190">
        <v>0.28270348677429175</v>
      </c>
      <c r="AS66" s="190">
        <v>0.71729651322570831</v>
      </c>
      <c r="AT66" s="187">
        <v>76360328.0563602</v>
      </c>
      <c r="AU66" s="187">
        <v>125062755.45632268</v>
      </c>
      <c r="AV66" s="187">
        <v>657685032.32747245</v>
      </c>
      <c r="AW66" s="187">
        <v>1078350068.8424008</v>
      </c>
      <c r="AX66" s="190">
        <v>0.37884316502833032</v>
      </c>
      <c r="AY66" s="190">
        <v>0.62115683497166962</v>
      </c>
      <c r="AZ66" s="190">
        <v>0.37910415591245811</v>
      </c>
      <c r="BA66" s="190">
        <v>0.62089584408754195</v>
      </c>
      <c r="BC66" s="186"/>
      <c r="BD66" s="186"/>
    </row>
    <row r="67" spans="1:61">
      <c r="A67" s="182">
        <v>44105</v>
      </c>
      <c r="B67" s="188">
        <v>-2988034.0161825866</v>
      </c>
      <c r="C67" s="187">
        <v>1468883.562451235</v>
      </c>
      <c r="D67" s="187">
        <v>29328019.351606566</v>
      </c>
      <c r="E67" s="187">
        <v>199788.2123650685</v>
      </c>
      <c r="F67" s="187">
        <v>26593372.498613633</v>
      </c>
      <c r="G67" s="187">
        <v>10308027.556565259</v>
      </c>
      <c r="H67" s="189">
        <v>64910057.165419176</v>
      </c>
      <c r="I67" s="187">
        <v>22015220.14689523</v>
      </c>
      <c r="J67" s="187">
        <v>54511674.993576452</v>
      </c>
      <c r="K67" s="187"/>
      <c r="L67" s="187">
        <v>3482709.9574710736</v>
      </c>
      <c r="M67" s="187">
        <v>50497853.32623975</v>
      </c>
      <c r="N67" s="187">
        <v>31747291.016052399</v>
      </c>
      <c r="O67" s="189">
        <v>162254749.4402349</v>
      </c>
      <c r="P67" s="188">
        <v>-23111546.704967454</v>
      </c>
      <c r="Q67" s="187">
        <v>10869738.362139139</v>
      </c>
      <c r="R67" s="187">
        <v>240489758.68317384</v>
      </c>
      <c r="S67" s="187">
        <v>1478432.7715015069</v>
      </c>
      <c r="T67" s="187">
        <v>79887213.563380748</v>
      </c>
      <c r="U67" s="187">
        <v>213012913.7138952</v>
      </c>
      <c r="V67" s="189">
        <v>522626510.38912296</v>
      </c>
      <c r="W67" s="187">
        <v>297630853.27549124</v>
      </c>
      <c r="X67" s="187">
        <v>32650405.851291314</v>
      </c>
      <c r="Y67" s="187">
        <v>187129371.24860945</v>
      </c>
      <c r="Z67" s="187"/>
      <c r="AA67" s="187">
        <v>511046953.06477922</v>
      </c>
      <c r="AB67" s="187">
        <v>404487805.14318037</v>
      </c>
      <c r="AC67" s="189">
        <v>1432945388.5833516</v>
      </c>
      <c r="AD67" s="187">
        <v>30996691.126422871</v>
      </c>
      <c r="AE67" s="187">
        <v>36901400.055178896</v>
      </c>
      <c r="AF67" s="187">
        <v>252837929.81681448</v>
      </c>
      <c r="AG67" s="187">
        <v>292900127.27727592</v>
      </c>
      <c r="AH67" s="190">
        <v>0.46329539699523431</v>
      </c>
      <c r="AI67" s="190">
        <v>0.53670460300476563</v>
      </c>
      <c r="AJ67" s="190">
        <v>0.45651785767464986</v>
      </c>
      <c r="AK67" s="190">
        <v>0.54348214232535019</v>
      </c>
      <c r="AL67" s="187">
        <v>53762511.162947625</v>
      </c>
      <c r="AM67" s="187">
        <v>108492238.27728727</v>
      </c>
      <c r="AN67" s="187">
        <v>484760224.52410066</v>
      </c>
      <c r="AO67" s="187">
        <v>948185164.05925095</v>
      </c>
      <c r="AP67" s="190">
        <v>0.33829637080820479</v>
      </c>
      <c r="AQ67" s="190">
        <v>0.66170362919179515</v>
      </c>
      <c r="AR67" s="190">
        <v>0.33134630171642876</v>
      </c>
      <c r="AS67" s="190">
        <v>0.66865369828357124</v>
      </c>
      <c r="AT67" s="187">
        <v>84759202.289370507</v>
      </c>
      <c r="AU67" s="187">
        <v>145393638.33246619</v>
      </c>
      <c r="AV67" s="187">
        <v>737598154.3409152</v>
      </c>
      <c r="AW67" s="187">
        <v>1241085291.3365269</v>
      </c>
      <c r="AX67" s="190">
        <v>0.37277218645167554</v>
      </c>
      <c r="AY67" s="190">
        <v>0.62722781354832446</v>
      </c>
      <c r="AZ67" s="190">
        <v>0.36827354405170282</v>
      </c>
      <c r="BA67" s="190">
        <v>0.63172645594829724</v>
      </c>
      <c r="BC67" s="186"/>
      <c r="BD67" s="186"/>
    </row>
    <row r="68" spans="1:61">
      <c r="A68" s="182">
        <v>44197</v>
      </c>
      <c r="B68" s="188">
        <v>-107586.96587850899</v>
      </c>
      <c r="C68" s="187">
        <v>386157.240561991</v>
      </c>
      <c r="D68" s="187">
        <v>23397083.037923425</v>
      </c>
      <c r="E68" s="187">
        <v>439093.02126878826</v>
      </c>
      <c r="F68" s="187">
        <v>19907690.25095224</v>
      </c>
      <c r="G68" s="187">
        <v>4782431.1450830847</v>
      </c>
      <c r="H68" s="189">
        <v>48804867.729911022</v>
      </c>
      <c r="I68" s="187">
        <v>29495052.859264195</v>
      </c>
      <c r="J68" s="187">
        <v>54640385.415268362</v>
      </c>
      <c r="K68" s="187"/>
      <c r="L68" s="187">
        <v>4162734.9632639084</v>
      </c>
      <c r="M68" s="187">
        <v>60467502.96785599</v>
      </c>
      <c r="N68" s="187">
        <v>40393529.013891116</v>
      </c>
      <c r="O68" s="189">
        <v>189159205.21954358</v>
      </c>
      <c r="P68" s="188">
        <v>-832152.90498050349</v>
      </c>
      <c r="Q68" s="187">
        <v>2857563.5801587333</v>
      </c>
      <c r="R68" s="187">
        <v>191856080.91097206</v>
      </c>
      <c r="S68" s="187">
        <v>3249288.3573890333</v>
      </c>
      <c r="T68" s="187">
        <v>37063841.37439391</v>
      </c>
      <c r="U68" s="187">
        <v>159460598.91012743</v>
      </c>
      <c r="V68" s="189">
        <v>393655220.22806066</v>
      </c>
      <c r="W68" s="187">
        <v>378689334.50522923</v>
      </c>
      <c r="X68" s="187">
        <v>39025640.28059914</v>
      </c>
      <c r="Y68" s="187">
        <v>250707949.30374566</v>
      </c>
      <c r="Z68" s="187"/>
      <c r="AA68" s="187">
        <v>512253613.26814091</v>
      </c>
      <c r="AB68" s="187">
        <v>484344698.77252644</v>
      </c>
      <c r="AC68" s="189">
        <v>1665021236.1302414</v>
      </c>
      <c r="AD68" s="187">
        <v>24222333.299754206</v>
      </c>
      <c r="AE68" s="187">
        <v>24690121.396035325</v>
      </c>
      <c r="AF68" s="187">
        <v>197962932.84851983</v>
      </c>
      <c r="AG68" s="187">
        <v>196524440.28452134</v>
      </c>
      <c r="AH68" s="190">
        <v>0.5018232428487811</v>
      </c>
      <c r="AI68" s="190">
        <v>0.49817675715121895</v>
      </c>
      <c r="AJ68" s="190">
        <v>0.49521810856569637</v>
      </c>
      <c r="AK68" s="190">
        <v>0.50478189143430363</v>
      </c>
      <c r="AL68" s="187">
        <v>69888581.873155311</v>
      </c>
      <c r="AM68" s="187">
        <v>119270623.34638825</v>
      </c>
      <c r="AN68" s="187">
        <v>629397283.80897486</v>
      </c>
      <c r="AO68" s="187">
        <v>1035623952.3212664</v>
      </c>
      <c r="AP68" s="190">
        <v>0.37801156534903324</v>
      </c>
      <c r="AQ68" s="190">
        <v>0.62198843465096665</v>
      </c>
      <c r="AR68" s="190">
        <v>0.36946963163669794</v>
      </c>
      <c r="AS68" s="190">
        <v>0.63053036836330201</v>
      </c>
      <c r="AT68" s="187">
        <v>94110915.172909513</v>
      </c>
      <c r="AU68" s="187">
        <v>143960744.74242359</v>
      </c>
      <c r="AV68" s="187">
        <v>827360216.65749466</v>
      </c>
      <c r="AW68" s="187">
        <v>1232148392.6057878</v>
      </c>
      <c r="AX68" s="190">
        <v>0.40172700076910778</v>
      </c>
      <c r="AY68" s="190">
        <v>0.59827299923089228</v>
      </c>
      <c r="AZ68" s="190">
        <v>0.39530499012935333</v>
      </c>
      <c r="BA68" s="190">
        <v>0.60469500987064673</v>
      </c>
      <c r="BC68" s="186"/>
      <c r="BD68" s="186"/>
    </row>
    <row r="69" spans="1:61">
      <c r="A69" s="182">
        <v>44287</v>
      </c>
      <c r="B69" s="188">
        <v>-382352.26506184042</v>
      </c>
      <c r="C69" s="187">
        <v>1969184.5882320143</v>
      </c>
      <c r="D69" s="187">
        <v>25766831.755026218</v>
      </c>
      <c r="E69" s="187">
        <v>242026.27600834891</v>
      </c>
      <c r="F69" s="187">
        <v>24269207.750007953</v>
      </c>
      <c r="G69" s="187">
        <v>6675701.280264427</v>
      </c>
      <c r="H69" s="189">
        <v>58540599.384477124</v>
      </c>
      <c r="I69" s="187">
        <v>32603163.473991185</v>
      </c>
      <c r="J69" s="187">
        <v>53540396.579313919</v>
      </c>
      <c r="K69" s="187"/>
      <c r="L69" s="187">
        <v>4317547.6899558818</v>
      </c>
      <c r="M69" s="187">
        <v>65013133.265074253</v>
      </c>
      <c r="N69" s="187">
        <v>43317720.05815661</v>
      </c>
      <c r="O69" s="189">
        <v>198791961.06649184</v>
      </c>
      <c r="P69" s="188">
        <v>-2957380.064573817</v>
      </c>
      <c r="Q69" s="187">
        <v>14571965.952916907</v>
      </c>
      <c r="R69" s="187">
        <v>211288020.39121497</v>
      </c>
      <c r="S69" s="187">
        <v>1790994.4424617821</v>
      </c>
      <c r="T69" s="187">
        <v>51736684.922049306</v>
      </c>
      <c r="U69" s="187">
        <v>194396354.0775637</v>
      </c>
      <c r="V69" s="189">
        <v>470826639.72163284</v>
      </c>
      <c r="W69" s="187">
        <v>406103625.54521823</v>
      </c>
      <c r="X69" s="187">
        <v>40477009.593336388</v>
      </c>
      <c r="Y69" s="187">
        <v>277126889.52892506</v>
      </c>
      <c r="Z69" s="187"/>
      <c r="AA69" s="187">
        <v>501941217.931068</v>
      </c>
      <c r="AB69" s="187">
        <v>520755197.45324475</v>
      </c>
      <c r="AC69" s="189">
        <v>1746403940.0517924</v>
      </c>
      <c r="AD69" s="187">
        <v>27978042.619266581</v>
      </c>
      <c r="AE69" s="187">
        <v>30944909.03027238</v>
      </c>
      <c r="AF69" s="187">
        <v>227650980.78659368</v>
      </c>
      <c r="AG69" s="187">
        <v>246133038.99961302</v>
      </c>
      <c r="AH69" s="190">
        <v>0.48049527058620578</v>
      </c>
      <c r="AI69" s="190">
        <v>0.51950472941379411</v>
      </c>
      <c r="AJ69" s="190">
        <v>0.47482418711258656</v>
      </c>
      <c r="AK69" s="190">
        <v>0.52517581288741333</v>
      </c>
      <c r="AL69" s="187">
        <v>75920883.532147795</v>
      </c>
      <c r="AM69" s="187">
        <v>122871077.53434405</v>
      </c>
      <c r="AN69" s="187">
        <v>683230515.07414329</v>
      </c>
      <c r="AO69" s="187">
        <v>1063173424.9776492</v>
      </c>
      <c r="AP69" s="190">
        <v>0.39122135458185059</v>
      </c>
      <c r="AQ69" s="190">
        <v>0.6087786454181493</v>
      </c>
      <c r="AR69" s="190">
        <v>0.38191123587112163</v>
      </c>
      <c r="AS69" s="190">
        <v>0.61808876412887837</v>
      </c>
      <c r="AT69" s="187">
        <v>103898926.15141438</v>
      </c>
      <c r="AU69" s="187">
        <v>153815986.56461644</v>
      </c>
      <c r="AV69" s="187">
        <v>910881495.86073697</v>
      </c>
      <c r="AW69" s="187">
        <v>1309306463.9772623</v>
      </c>
      <c r="AX69" s="190">
        <v>0.41027224376408261</v>
      </c>
      <c r="AY69" s="190">
        <v>0.58972775623591733</v>
      </c>
      <c r="AZ69" s="190">
        <v>0.40315449756645561</v>
      </c>
      <c r="BA69" s="190">
        <v>0.59684550243354428</v>
      </c>
      <c r="BC69" s="186"/>
      <c r="BD69" s="186"/>
    </row>
    <row r="70" spans="1:61">
      <c r="A70" s="182">
        <v>44378</v>
      </c>
      <c r="B70" s="188">
        <v>-210495.07216992229</v>
      </c>
      <c r="C70" s="187">
        <v>2683724.288914551</v>
      </c>
      <c r="D70" s="187">
        <v>22655414.4697995</v>
      </c>
      <c r="E70" s="187">
        <v>525541.35879892006</v>
      </c>
      <c r="F70" s="187">
        <v>21041230.11846076</v>
      </c>
      <c r="G70" s="187">
        <v>4683712.5812922791</v>
      </c>
      <c r="H70" s="189">
        <v>51379127.745096087</v>
      </c>
      <c r="I70" s="187">
        <v>25075404.339967132</v>
      </c>
      <c r="J70" s="187">
        <v>53794696.254884087</v>
      </c>
      <c r="K70" s="187"/>
      <c r="L70" s="187">
        <v>3733423.3577334802</v>
      </c>
      <c r="M70" s="187">
        <v>54397383.576027215</v>
      </c>
      <c r="N70" s="187">
        <v>35023639.134387985</v>
      </c>
      <c r="O70" s="189">
        <v>172024546.6629999</v>
      </c>
      <c r="P70" s="188">
        <v>-1628116.234712698</v>
      </c>
      <c r="Q70" s="187">
        <v>19859559.737967677</v>
      </c>
      <c r="R70" s="187">
        <v>185774398.65235588</v>
      </c>
      <c r="S70" s="187">
        <v>3889006.0551120085</v>
      </c>
      <c r="T70" s="187">
        <v>36298772.505015165</v>
      </c>
      <c r="U70" s="187">
        <v>168540253.24887067</v>
      </c>
      <c r="V70" s="189">
        <v>412733873.96460867</v>
      </c>
      <c r="W70" s="187">
        <v>328346616.88488734</v>
      </c>
      <c r="X70" s="187">
        <v>35000843.978751376</v>
      </c>
      <c r="Y70" s="187">
        <v>213140936.88972062</v>
      </c>
      <c r="Z70" s="187"/>
      <c r="AA70" s="187">
        <v>504325277.38953829</v>
      </c>
      <c r="AB70" s="187">
        <v>435723042.44397795</v>
      </c>
      <c r="AC70" s="189">
        <v>1516536717.5868754</v>
      </c>
      <c r="AD70" s="187">
        <v>25864680.117512971</v>
      </c>
      <c r="AE70" s="187">
        <v>25724942.699753039</v>
      </c>
      <c r="AF70" s="187">
        <v>209522964.44543555</v>
      </c>
      <c r="AG70" s="187">
        <v>204839025.75388584</v>
      </c>
      <c r="AH70" s="190">
        <v>0.50565198884349483</v>
      </c>
      <c r="AI70" s="190">
        <v>0.49434801115650523</v>
      </c>
      <c r="AJ70" s="190">
        <v>0.50135431711000189</v>
      </c>
      <c r="AK70" s="190">
        <v>0.49864568288999811</v>
      </c>
      <c r="AL70" s="187">
        <v>60099043.474355116</v>
      </c>
      <c r="AM70" s="187">
        <v>111925503.18864478</v>
      </c>
      <c r="AN70" s="187">
        <v>541487553.7746079</v>
      </c>
      <c r="AO70" s="187">
        <v>975049163.81226766</v>
      </c>
      <c r="AP70" s="190">
        <v>0.35705535348740314</v>
      </c>
      <c r="AQ70" s="190">
        <v>0.64294464651259697</v>
      </c>
      <c r="AR70" s="190">
        <v>0.34936318473252859</v>
      </c>
      <c r="AS70" s="190">
        <v>0.65063681526747141</v>
      </c>
      <c r="AT70" s="187">
        <v>85963723.591868088</v>
      </c>
      <c r="AU70" s="187">
        <v>137650445.88839781</v>
      </c>
      <c r="AV70" s="187">
        <v>751010518.22004342</v>
      </c>
      <c r="AW70" s="187">
        <v>1179888189.5661535</v>
      </c>
      <c r="AX70" s="190">
        <v>0.38894350863235477</v>
      </c>
      <c r="AY70" s="190">
        <v>0.61105649136764517</v>
      </c>
      <c r="AZ70" s="190">
        <v>0.38442878549095894</v>
      </c>
      <c r="BA70" s="190">
        <v>0.61557121450904095</v>
      </c>
      <c r="BC70" s="186"/>
      <c r="BD70" s="186"/>
    </row>
    <row r="71" spans="1:61">
      <c r="A71" s="182">
        <v>44470</v>
      </c>
      <c r="B71" s="188">
        <v>3573502.083317861</v>
      </c>
      <c r="C71" s="187">
        <v>876512.23767760873</v>
      </c>
      <c r="D71" s="187">
        <v>32264888.542565733</v>
      </c>
      <c r="E71" s="187">
        <v>133416.8394185635</v>
      </c>
      <c r="F71" s="187">
        <v>24357276.333243914</v>
      </c>
      <c r="G71" s="187">
        <v>15641623.187527293</v>
      </c>
      <c r="H71" s="189">
        <v>76847219.223750979</v>
      </c>
      <c r="I71" s="187">
        <v>69640161.323134303</v>
      </c>
      <c r="J71" s="187">
        <v>78076353.305975184</v>
      </c>
      <c r="K71" s="187"/>
      <c r="L71" s="187">
        <v>0</v>
      </c>
      <c r="M71" s="187">
        <v>79025673.009141088</v>
      </c>
      <c r="N71" s="187">
        <v>42881870.525148205</v>
      </c>
      <c r="O71" s="189">
        <v>269624058.1633988</v>
      </c>
      <c r="P71" s="188">
        <v>27639966.563838661</v>
      </c>
      <c r="Q71" s="187">
        <v>6486190.5588143049</v>
      </c>
      <c r="R71" s="187">
        <v>264572086.04903898</v>
      </c>
      <c r="S71" s="187">
        <v>987284.61169736995</v>
      </c>
      <c r="T71" s="187">
        <v>121222579.70333652</v>
      </c>
      <c r="U71" s="187">
        <v>195101783.42928374</v>
      </c>
      <c r="V71" s="189">
        <v>616009890.91600966</v>
      </c>
      <c r="W71" s="187">
        <v>402017536.17326444</v>
      </c>
      <c r="X71" s="187">
        <v>0</v>
      </c>
      <c r="Y71" s="187">
        <v>591941371.24664164</v>
      </c>
      <c r="Z71" s="187"/>
      <c r="AA71" s="187">
        <v>731965812.2435174</v>
      </c>
      <c r="AB71" s="187">
        <v>632995640.80322015</v>
      </c>
      <c r="AC71" s="189">
        <v>2358920360.4666438</v>
      </c>
      <c r="AD71" s="187">
        <v>33274817.619661905</v>
      </c>
      <c r="AE71" s="187">
        <v>39998899.520771205</v>
      </c>
      <c r="AF71" s="187">
        <v>272045561.21955067</v>
      </c>
      <c r="AG71" s="187">
        <v>316324363.13262028</v>
      </c>
      <c r="AH71" s="190">
        <v>0.46237163043146445</v>
      </c>
      <c r="AI71" s="190">
        <v>0.53762836956853555</v>
      </c>
      <c r="AJ71" s="190">
        <v>0.45411668628587371</v>
      </c>
      <c r="AK71" s="190">
        <v>0.54588331371412646</v>
      </c>
      <c r="AL71" s="187">
        <v>112522031.84828252</v>
      </c>
      <c r="AM71" s="187">
        <v>157102026.31511629</v>
      </c>
      <c r="AN71" s="187">
        <v>993958907.41990614</v>
      </c>
      <c r="AO71" s="187">
        <v>1364961453.0467377</v>
      </c>
      <c r="AP71" s="190">
        <v>0.42136179079113983</v>
      </c>
      <c r="AQ71" s="190">
        <v>0.57863820920886011</v>
      </c>
      <c r="AR71" s="190">
        <v>0.41732934595951893</v>
      </c>
      <c r="AS71" s="190">
        <v>0.58267065404048102</v>
      </c>
      <c r="AT71" s="187">
        <v>145796849.46794441</v>
      </c>
      <c r="AU71" s="187">
        <v>197100925.83588749</v>
      </c>
      <c r="AV71" s="187">
        <v>1266004468.6394567</v>
      </c>
      <c r="AW71" s="187">
        <v>1681285816.179358</v>
      </c>
      <c r="AX71" s="190">
        <v>0.42954861798327565</v>
      </c>
      <c r="AY71" s="190">
        <v>0.5704513820167243</v>
      </c>
      <c r="AZ71" s="190">
        <v>0.42519042107741289</v>
      </c>
      <c r="BA71" s="190">
        <v>0.57480957892258699</v>
      </c>
      <c r="BC71" s="186"/>
      <c r="BD71" s="186"/>
    </row>
    <row r="72" spans="1:61">
      <c r="A72" s="182">
        <v>44562</v>
      </c>
      <c r="B72" s="188">
        <v>213926.04067240655</v>
      </c>
      <c r="C72" s="187">
        <v>555562.93971264118</v>
      </c>
      <c r="D72" s="187">
        <v>23268064.452404238</v>
      </c>
      <c r="E72" s="187">
        <v>201207.51755169677</v>
      </c>
      <c r="F72" s="187">
        <v>15742644.257592531</v>
      </c>
      <c r="G72" s="187">
        <v>17468776.396941997</v>
      </c>
      <c r="H72" s="189">
        <v>57450181.604875512</v>
      </c>
      <c r="I72" s="187">
        <v>10143037.082431674</v>
      </c>
      <c r="J72" s="187">
        <v>82313923.412887633</v>
      </c>
      <c r="K72" s="187">
        <v>71659985.706801131</v>
      </c>
      <c r="L72" s="187">
        <v>0</v>
      </c>
      <c r="M72" s="187">
        <v>89689316.737183556</v>
      </c>
      <c r="N72" s="187">
        <v>45107059.504564203</v>
      </c>
      <c r="O72" s="189">
        <v>298913322.44386822</v>
      </c>
      <c r="P72" s="188">
        <v>1654653.7467888631</v>
      </c>
      <c r="Q72" s="187">
        <v>4111165.7538735447</v>
      </c>
      <c r="R72" s="187">
        <v>190798128.50971472</v>
      </c>
      <c r="S72" s="187">
        <v>1488935.6298825562</v>
      </c>
      <c r="T72" s="187">
        <v>135383017.07630047</v>
      </c>
      <c r="U72" s="187">
        <v>126098580.50331616</v>
      </c>
      <c r="V72" s="189">
        <v>459534481.21987629</v>
      </c>
      <c r="W72" s="187">
        <v>422878682.8552894</v>
      </c>
      <c r="X72" s="187">
        <v>0</v>
      </c>
      <c r="Y72" s="187">
        <v>86215815.200669229</v>
      </c>
      <c r="Z72" s="187">
        <v>537449892.80100846</v>
      </c>
      <c r="AA72" s="187">
        <v>771693031.9958216</v>
      </c>
      <c r="AB72" s="187">
        <v>718411427.06484032</v>
      </c>
      <c r="AC72" s="189">
        <v>2536648849.9176292</v>
      </c>
      <c r="AD72" s="187">
        <v>24024834.909668576</v>
      </c>
      <c r="AE72" s="187">
        <v>33211420.654534526</v>
      </c>
      <c r="AF72" s="187">
        <v>196398229.89347082</v>
      </c>
      <c r="AG72" s="187">
        <v>261481597.57961664</v>
      </c>
      <c r="AH72" s="190">
        <v>0.42892964072546835</v>
      </c>
      <c r="AI72" s="190">
        <v>0.57107035927453176</v>
      </c>
      <c r="AJ72" s="190">
        <v>0.4197485435209754</v>
      </c>
      <c r="AK72" s="190">
        <v>0.58025145647902465</v>
      </c>
      <c r="AL72" s="187">
        <v>116767045.21136534</v>
      </c>
      <c r="AM72" s="187">
        <v>172003240.1500712</v>
      </c>
      <c r="AN72" s="187">
        <v>960328575.65629792</v>
      </c>
      <c r="AO72" s="187">
        <v>1490104459.0606618</v>
      </c>
      <c r="AP72" s="190">
        <v>0.39190157904773015</v>
      </c>
      <c r="AQ72" s="190">
        <v>0.60809842095226974</v>
      </c>
      <c r="AR72" s="190">
        <v>0.40435962815639082</v>
      </c>
      <c r="AS72" s="190">
        <v>0.59564037184360918</v>
      </c>
      <c r="AT72" s="187">
        <v>150934917.20346558</v>
      </c>
      <c r="AU72" s="187">
        <v>205214660.80460572</v>
      </c>
      <c r="AV72" s="187">
        <v>1156726805.5497687</v>
      </c>
      <c r="AW72" s="187">
        <v>1751586056.6402783</v>
      </c>
      <c r="AX72" s="190">
        <v>0.39773121406158435</v>
      </c>
      <c r="AY72" s="190">
        <v>0.6022687859384156</v>
      </c>
      <c r="AZ72" s="190">
        <v>0.42379642297384668</v>
      </c>
      <c r="BA72" s="190">
        <v>0.57620357702615332</v>
      </c>
      <c r="BB72">
        <v>0.2118739820131039</v>
      </c>
      <c r="BC72" s="186">
        <v>3.5022955877761974E-3</v>
      </c>
      <c r="BD72" s="186">
        <v>0.17987511739686574</v>
      </c>
    </row>
    <row r="73" spans="1:61">
      <c r="A73" s="182">
        <v>44652</v>
      </c>
      <c r="B73" s="188">
        <v>228501.66437803209</v>
      </c>
      <c r="C73" s="187">
        <v>3480934.3136975942</v>
      </c>
      <c r="D73" s="187">
        <v>34636094.99915567</v>
      </c>
      <c r="E73" s="187">
        <v>2675353.9533798248</v>
      </c>
      <c r="F73" s="187">
        <v>28475794.028789237</v>
      </c>
      <c r="G73" s="187">
        <v>11037600.742562432</v>
      </c>
      <c r="H73" s="189">
        <v>80534279.701962784</v>
      </c>
      <c r="I73" s="187">
        <v>7159716.3135402203</v>
      </c>
      <c r="J73" s="187">
        <v>100420019.35144217</v>
      </c>
      <c r="K73" s="187">
        <v>80192558.896412924</v>
      </c>
      <c r="L73" s="187">
        <v>0</v>
      </c>
      <c r="M73" s="187">
        <v>102862555.16270272</v>
      </c>
      <c r="N73" s="187">
        <v>58609457.275901996</v>
      </c>
      <c r="O73" s="189">
        <v>349244307</v>
      </c>
      <c r="P73" s="188">
        <v>1767391.8234647647</v>
      </c>
      <c r="Q73" s="187">
        <v>25758913.921362199</v>
      </c>
      <c r="R73" s="187">
        <v>284015978.99307644</v>
      </c>
      <c r="S73" s="187">
        <v>19797619.255010705</v>
      </c>
      <c r="T73" s="187">
        <v>85541405.754858851</v>
      </c>
      <c r="U73" s="187">
        <v>228091110.17060179</v>
      </c>
      <c r="V73" s="189">
        <v>644972419.91837478</v>
      </c>
      <c r="W73" s="187">
        <v>549463661.96158123</v>
      </c>
      <c r="X73" s="187">
        <v>0</v>
      </c>
      <c r="Y73" s="187">
        <v>60857588.665091872</v>
      </c>
      <c r="Z73" s="187">
        <v>601444191.72309697</v>
      </c>
      <c r="AA73" s="187">
        <v>941437681.41977036</v>
      </c>
      <c r="AB73" s="187">
        <v>823929066.85324883</v>
      </c>
      <c r="AC73" s="189">
        <v>2977132190.6227894</v>
      </c>
      <c r="AD73" s="187">
        <v>6156288.267077419</v>
      </c>
      <c r="AE73" s="187">
        <v>74149489.770507336</v>
      </c>
      <c r="AF73" s="187">
        <v>45556533.176372901</v>
      </c>
      <c r="AG73" s="187">
        <v>597648494.91853714</v>
      </c>
      <c r="AH73" s="190">
        <v>7.08273896914417E-2</v>
      </c>
      <c r="AI73" s="190">
        <v>0.92917261030855836</v>
      </c>
      <c r="AJ73" s="190">
        <v>7.6660589281585062E-2</v>
      </c>
      <c r="AK73" s="190">
        <v>0.92333941071841497</v>
      </c>
      <c r="AL73" s="187">
        <v>80192558.896412924</v>
      </c>
      <c r="AM73" s="187">
        <v>261892031.7900469</v>
      </c>
      <c r="AN73" s="187">
        <v>601444191.72309697</v>
      </c>
      <c r="AO73" s="187">
        <v>2314830410.2346005</v>
      </c>
      <c r="AP73" s="190">
        <v>0.20623716001207398</v>
      </c>
      <c r="AQ73" s="190">
        <v>0.79376283998792607</v>
      </c>
      <c r="AR73" s="190">
        <v>0.23442318385487876</v>
      </c>
      <c r="AS73" s="190">
        <v>0.76557681614512119</v>
      </c>
      <c r="AT73" s="187">
        <v>93508563.47703056</v>
      </c>
      <c r="AU73" s="187">
        <v>336041521.56055427</v>
      </c>
      <c r="AV73" s="187">
        <v>647000724.89946985</v>
      </c>
      <c r="AW73" s="187">
        <v>2912478905.1531377</v>
      </c>
      <c r="AX73" s="190">
        <v>0.18176834597868102</v>
      </c>
      <c r="AY73" s="190">
        <v>0.81823165402131903</v>
      </c>
      <c r="AZ73" s="190">
        <v>0.21768954711963037</v>
      </c>
      <c r="BA73" s="190">
        <v>0.7823104528803696</v>
      </c>
      <c r="BB73" s="190">
        <v>0.20202132562923927</v>
      </c>
      <c r="BC73" s="190">
        <v>3.3220064341304603E-2</v>
      </c>
      <c r="BD73" s="190">
        <v>0.17151404439566709</v>
      </c>
      <c r="BH73" s="184">
        <v>2207831519.9000001</v>
      </c>
      <c r="BI73" t="s">
        <v>176</v>
      </c>
    </row>
    <row r="74" spans="1:61">
      <c r="A74" s="182">
        <v>44743</v>
      </c>
      <c r="B74" s="188">
        <v>334906.68832941353</v>
      </c>
      <c r="C74" s="187">
        <v>2445657.9556753649</v>
      </c>
      <c r="D74" s="187">
        <v>37489768.449290738</v>
      </c>
      <c r="E74" s="187">
        <v>3051038.9875087002</v>
      </c>
      <c r="F74" s="187">
        <v>32940412.21625809</v>
      </c>
      <c r="G74" s="187">
        <v>13466914.09485632</v>
      </c>
      <c r="H74" s="189">
        <v>89728698.391918629</v>
      </c>
      <c r="I74" s="187">
        <v>6493509.5854444504</v>
      </c>
      <c r="J74" s="187">
        <v>99700274.050010279</v>
      </c>
      <c r="K74" s="187">
        <v>84948875.722796902</v>
      </c>
      <c r="L74" s="187">
        <v>0</v>
      </c>
      <c r="M74" s="187">
        <v>101075440.83090524</v>
      </c>
      <c r="N74" s="187">
        <v>60031652.810843088</v>
      </c>
      <c r="O74" s="189">
        <v>352249753</v>
      </c>
      <c r="P74" s="188">
        <v>2590402.7622215147</v>
      </c>
      <c r="Q74" s="187">
        <v>18097868.871997703</v>
      </c>
      <c r="R74" s="187">
        <v>307416101.28418404</v>
      </c>
      <c r="S74" s="187">
        <v>22577688.507564384</v>
      </c>
      <c r="T74" s="187">
        <v>104368584.23513648</v>
      </c>
      <c r="U74" s="187">
        <v>263852701.8522273</v>
      </c>
      <c r="V74" s="189">
        <v>718903347.51333141</v>
      </c>
      <c r="W74" s="187">
        <v>562796745.10165393</v>
      </c>
      <c r="X74" s="187">
        <v>0</v>
      </c>
      <c r="Y74" s="187">
        <v>55194831.476277828</v>
      </c>
      <c r="Z74" s="187">
        <v>637116567.92097676</v>
      </c>
      <c r="AA74" s="187">
        <v>934690069.21884632</v>
      </c>
      <c r="AB74" s="187">
        <v>809614281.05555093</v>
      </c>
      <c r="AC74" s="189">
        <v>2999412494.7733059</v>
      </c>
      <c r="AD74" s="187">
        <v>5496696.9431840647</v>
      </c>
      <c r="AE74" s="187">
        <v>83897094.760405153</v>
      </c>
      <c r="AF74" s="187">
        <v>40675557.379562087</v>
      </c>
      <c r="AG74" s="187">
        <v>675637387.37154782</v>
      </c>
      <c r="AH74" s="190">
        <v>5.6784618619024417E-2</v>
      </c>
      <c r="AI74" s="190">
        <v>0.94321538138097549</v>
      </c>
      <c r="AJ74" s="190">
        <v>6.1488575866766475E-2</v>
      </c>
      <c r="AK74" s="190">
        <v>0.93851142413323352</v>
      </c>
      <c r="AL74" s="187">
        <v>84948875.722796902</v>
      </c>
      <c r="AM74" s="187">
        <v>260807367.6917586</v>
      </c>
      <c r="AN74" s="187">
        <v>637116567.92097676</v>
      </c>
      <c r="AO74" s="187">
        <v>2307101095.3760514</v>
      </c>
      <c r="AP74" s="190">
        <v>0.21639587855998169</v>
      </c>
      <c r="AQ74" s="190">
        <v>0.78360412144001834</v>
      </c>
      <c r="AR74" s="190">
        <v>0.2456900702178926</v>
      </c>
      <c r="AS74" s="190">
        <v>0.75430992978210742</v>
      </c>
      <c r="AT74" s="187">
        <v>96939082.251425415</v>
      </c>
      <c r="AU74" s="187">
        <v>344704462.45216382</v>
      </c>
      <c r="AV74" s="187">
        <v>677792125.3005389</v>
      </c>
      <c r="AW74" s="187">
        <v>2982738482.7475991</v>
      </c>
      <c r="AX74" s="190">
        <v>0.18516226139738523</v>
      </c>
      <c r="AY74" s="190">
        <v>0.81483773860261477</v>
      </c>
      <c r="AZ74" s="190">
        <v>0.21949620551226773</v>
      </c>
      <c r="BA74" s="190">
        <v>0.78050379448773233</v>
      </c>
      <c r="BB74" s="190">
        <v>0.21241378737709424</v>
      </c>
      <c r="BC74" s="190">
        <v>3.4002933756849082E-2</v>
      </c>
      <c r="BD74" s="190">
        <v>0.17741748802674379</v>
      </c>
      <c r="BH74" s="184">
        <v>1416627255.7776999</v>
      </c>
      <c r="BI74" t="s">
        <v>177</v>
      </c>
    </row>
    <row r="75" spans="1:61">
      <c r="A75" s="182">
        <v>44835</v>
      </c>
      <c r="B75" s="187">
        <v>1709190.8734338582</v>
      </c>
      <c r="C75" s="187">
        <v>7655078.6014634613</v>
      </c>
      <c r="D75" s="187">
        <v>24337256.438480571</v>
      </c>
      <c r="E75" s="187">
        <v>2157129.36509162</v>
      </c>
      <c r="F75" s="187">
        <v>30900192.311106343</v>
      </c>
      <c r="G75" s="187">
        <v>24185862.213039126</v>
      </c>
      <c r="H75" s="187">
        <v>90944709.802614987</v>
      </c>
      <c r="I75" s="187">
        <v>17701876.036951661</v>
      </c>
      <c r="J75" s="187">
        <v>92001586.024349317</v>
      </c>
      <c r="K75" s="187">
        <v>78110776.752710581</v>
      </c>
      <c r="L75" s="187">
        <v>0</v>
      </c>
      <c r="M75" s="187">
        <v>99906903.176062584</v>
      </c>
      <c r="N75" s="187">
        <v>70709826.844721928</v>
      </c>
      <c r="O75" s="187">
        <v>358430968.83479607</v>
      </c>
      <c r="P75" s="187">
        <v>13220078.648748863</v>
      </c>
      <c r="Q75" s="187">
        <v>56647581.650829613</v>
      </c>
      <c r="R75" s="187">
        <v>199565502.79554066</v>
      </c>
      <c r="S75" s="187">
        <v>15962757.301677989</v>
      </c>
      <c r="T75" s="187">
        <v>187440432.15105322</v>
      </c>
      <c r="U75" s="187">
        <v>247510540.41196179</v>
      </c>
      <c r="V75" s="187">
        <v>720346892.95981216</v>
      </c>
      <c r="W75" s="187">
        <v>662904626.66926813</v>
      </c>
      <c r="X75" s="187">
        <v>0</v>
      </c>
      <c r="Y75" s="187">
        <v>150465946.31408912</v>
      </c>
      <c r="Z75" s="187">
        <v>585830825.64532936</v>
      </c>
      <c r="AA75" s="187">
        <v>862514868.97827482</v>
      </c>
      <c r="AB75" s="187">
        <v>800254294.44026124</v>
      </c>
      <c r="AC75" s="187">
        <v>3061970562.0472226</v>
      </c>
      <c r="AD75" s="187">
        <v>9812207.9665550813</v>
      </c>
      <c r="AE75" s="187">
        <v>79423310.96262604</v>
      </c>
      <c r="AF75" s="187">
        <v>72610338.9525076</v>
      </c>
      <c r="AG75" s="187">
        <v>634516475.35855567</v>
      </c>
      <c r="AH75" s="190">
        <v>0.10268361697364017</v>
      </c>
      <c r="AI75" s="190">
        <v>0.89731638302635985</v>
      </c>
      <c r="AJ75" s="190">
        <v>0.10995854660006203</v>
      </c>
      <c r="AK75" s="190">
        <v>0.8900414533999379</v>
      </c>
      <c r="AL75" s="187">
        <v>78110776.752710581</v>
      </c>
      <c r="AM75" s="187">
        <v>262618316.04513383</v>
      </c>
      <c r="AN75" s="187">
        <v>585830825.64532936</v>
      </c>
      <c r="AO75" s="187">
        <v>2325673790.0878043</v>
      </c>
      <c r="AP75" s="190">
        <v>0.20121239804313817</v>
      </c>
      <c r="AQ75" s="190">
        <v>0.79878760195686183</v>
      </c>
      <c r="AR75" s="190">
        <v>0.22924598575165972</v>
      </c>
      <c r="AS75" s="190">
        <v>0.77075401424834034</v>
      </c>
      <c r="AT75" s="187">
        <v>105624860.75621733</v>
      </c>
      <c r="AU75" s="187">
        <v>342041627.00775987</v>
      </c>
      <c r="AV75" s="187">
        <v>658441164.59783697</v>
      </c>
      <c r="AW75" s="187">
        <v>2960190265.4463601</v>
      </c>
      <c r="AX75" s="190">
        <v>0.18195861538454469</v>
      </c>
      <c r="AY75" s="190">
        <v>0.81804138461545528</v>
      </c>
      <c r="AZ75" s="190">
        <v>0.23594542732871673</v>
      </c>
      <c r="BA75" s="190">
        <v>0.76405457267128329</v>
      </c>
      <c r="BB75">
        <v>0.19132477395656114</v>
      </c>
      <c r="BC75" s="186">
        <v>2.3719129675309546E-2</v>
      </c>
      <c r="BD75" s="186">
        <v>0.15910710565829225</v>
      </c>
      <c r="BH75">
        <v>188838987.88132668</v>
      </c>
      <c r="BI75" t="s">
        <v>178</v>
      </c>
    </row>
    <row r="76" spans="1:61">
      <c r="A76" s="182"/>
      <c r="B76" s="187"/>
      <c r="C76" s="187"/>
      <c r="D76" s="187"/>
      <c r="E76" s="187"/>
      <c r="F76" s="187"/>
      <c r="G76" s="187"/>
      <c r="H76" s="187"/>
      <c r="I76" s="187"/>
      <c r="J76" s="187"/>
      <c r="K76" s="187"/>
      <c r="L76" s="187"/>
      <c r="M76" s="187"/>
      <c r="N76" s="187"/>
      <c r="O76" s="187"/>
      <c r="P76" s="187"/>
      <c r="Q76" s="187"/>
      <c r="R76" s="187"/>
      <c r="S76" s="187"/>
      <c r="T76" s="187"/>
      <c r="U76" s="187"/>
      <c r="V76" s="187"/>
      <c r="W76" s="187"/>
      <c r="X76" s="187"/>
      <c r="Y76" s="187"/>
      <c r="Z76" s="187"/>
      <c r="AA76" s="187"/>
      <c r="AB76" s="187"/>
      <c r="AC76" s="187"/>
      <c r="AD76" s="187"/>
      <c r="AE76" s="187"/>
      <c r="AF76" s="187"/>
      <c r="AG76" s="187"/>
      <c r="AH76" s="190"/>
      <c r="AI76" s="190"/>
      <c r="AJ76" s="190"/>
      <c r="AK76" s="190"/>
      <c r="AL76" s="187"/>
      <c r="AM76" s="187"/>
      <c r="AN76" s="187"/>
      <c r="AO76" s="187"/>
      <c r="AP76" s="190"/>
      <c r="AQ76" s="190"/>
      <c r="AR76" s="190"/>
      <c r="AS76" s="190"/>
      <c r="AT76" s="187"/>
      <c r="AU76" s="187"/>
      <c r="AV76" s="187"/>
      <c r="AW76" s="187"/>
      <c r="AX76" s="190"/>
      <c r="AY76" s="190"/>
      <c r="AZ76" s="190"/>
      <c r="BA76" s="190"/>
    </row>
    <row r="77" spans="1:61">
      <c r="A77" s="174" t="s">
        <v>181</v>
      </c>
    </row>
    <row r="78" spans="1:61">
      <c r="A78" s="182">
        <f t="shared" ref="A78:A90" si="75">A60</f>
        <v>43466</v>
      </c>
      <c r="B78" s="184">
        <f t="shared" ref="B78:AG86" si="76">B34-B60</f>
        <v>-66434.245800919831</v>
      </c>
      <c r="C78" s="184">
        <f t="shared" si="76"/>
        <v>-5487747.9957106886</v>
      </c>
      <c r="D78" s="184">
        <f t="shared" si="76"/>
        <v>6147549.6720448229</v>
      </c>
      <c r="E78" s="184">
        <f t="shared" si="76"/>
        <v>-850840.89453711687</v>
      </c>
      <c r="F78" s="184">
        <f t="shared" si="76"/>
        <v>7762001.7952686325</v>
      </c>
      <c r="G78" s="184">
        <f t="shared" si="76"/>
        <v>-3689537.4325007023</v>
      </c>
      <c r="H78" s="184">
        <f t="shared" si="76"/>
        <v>3814990.8987640291</v>
      </c>
      <c r="I78" s="184">
        <f t="shared" si="76"/>
        <v>11579299.309364796</v>
      </c>
      <c r="J78" s="184">
        <f t="shared" si="76"/>
        <v>-33937059.560960427</v>
      </c>
      <c r="K78" s="184"/>
      <c r="L78" s="184">
        <f t="shared" si="76"/>
        <v>-3050012.4742908617</v>
      </c>
      <c r="M78" s="184">
        <f t="shared" si="76"/>
        <v>17033729.022667184</v>
      </c>
      <c r="N78" s="184">
        <f t="shared" si="76"/>
        <v>42286504.628382459</v>
      </c>
      <c r="O78" s="184">
        <f t="shared" si="76"/>
        <v>33912460.92516315</v>
      </c>
      <c r="P78" s="184">
        <f t="shared" si="76"/>
        <v>-513846.92338818125</v>
      </c>
      <c r="Q78" s="184">
        <f t="shared" si="76"/>
        <v>-40892731.36804463</v>
      </c>
      <c r="R78" s="184">
        <f t="shared" si="76"/>
        <v>50409907.310767546</v>
      </c>
      <c r="S78" s="184">
        <f t="shared" si="76"/>
        <v>-6296222.619574666</v>
      </c>
      <c r="T78" s="184">
        <f t="shared" si="76"/>
        <v>-28593915.101880442</v>
      </c>
      <c r="U78" s="184">
        <f t="shared" si="76"/>
        <v>59334759.615060836</v>
      </c>
      <c r="V78" s="184">
        <f t="shared" si="76"/>
        <v>33447950.912940502</v>
      </c>
      <c r="W78" s="184">
        <f t="shared" si="76"/>
        <v>396400775.04422748</v>
      </c>
      <c r="X78" s="184">
        <f t="shared" si="76"/>
        <v>-28613570.363848284</v>
      </c>
      <c r="Y78" s="184">
        <f t="shared" si="76"/>
        <v>90815510.721841782</v>
      </c>
      <c r="Z78" s="184"/>
      <c r="AA78" s="184">
        <f t="shared" si="76"/>
        <v>-318159933.384004</v>
      </c>
      <c r="AB78" s="184">
        <f t="shared" si="76"/>
        <v>191699688.33156416</v>
      </c>
      <c r="AC78" s="184">
        <f t="shared" si="76"/>
        <v>332142470.34978104</v>
      </c>
      <c r="AD78" s="184">
        <f t="shared" si="76"/>
        <v>-20411342.218202982</v>
      </c>
      <c r="AE78" s="184">
        <f t="shared" si="76"/>
        <v>24292767.362767931</v>
      </c>
      <c r="AF78" s="184">
        <f t="shared" si="76"/>
        <v>-162585531.27685174</v>
      </c>
      <c r="AG78" s="184">
        <f t="shared" si="76"/>
        <v>196547329.1131804</v>
      </c>
      <c r="AL78" s="184">
        <f t="shared" ref="AL78:AO85" si="77">AL34-AL60</f>
        <v>13184190.628382459</v>
      </c>
      <c r="AM78" s="184">
        <f t="shared" si="77"/>
        <v>29374330.987415895</v>
      </c>
      <c r="AN78" s="184">
        <f t="shared" si="77"/>
        <v>105869391.29422748</v>
      </c>
      <c r="AO78" s="184">
        <f t="shared" si="77"/>
        <v>307373128.33371186</v>
      </c>
      <c r="AT78" s="184">
        <f t="shared" ref="AT78:BA83" si="78">AT34-AT60</f>
        <v>-7227151.5898205228</v>
      </c>
      <c r="AU78" s="184">
        <f t="shared" si="78"/>
        <v>53667098.35018383</v>
      </c>
      <c r="AV78" s="184">
        <f t="shared" si="78"/>
        <v>-56716139.982624263</v>
      </c>
      <c r="AW78" s="184">
        <f t="shared" si="78"/>
        <v>503920457.44689226</v>
      </c>
    </row>
    <row r="79" spans="1:61">
      <c r="A79" s="182">
        <f t="shared" si="75"/>
        <v>43556</v>
      </c>
      <c r="B79" s="184">
        <f t="shared" si="76"/>
        <v>-2225.7243744432926</v>
      </c>
      <c r="C79" s="184">
        <f t="shared" si="76"/>
        <v>-2448040.9086925583</v>
      </c>
      <c r="D79" s="184">
        <f t="shared" si="76"/>
        <v>12631652.804696647</v>
      </c>
      <c r="E79" s="184">
        <f t="shared" si="76"/>
        <v>-301663.28627283545</v>
      </c>
      <c r="F79" s="184">
        <f t="shared" si="76"/>
        <v>5229295.0112837069</v>
      </c>
      <c r="G79" s="184">
        <f t="shared" si="76"/>
        <v>-1441848.726405289</v>
      </c>
      <c r="H79" s="184">
        <f t="shared" si="76"/>
        <v>13667169.170235232</v>
      </c>
      <c r="I79" s="184">
        <f t="shared" si="76"/>
        <v>7581413.3129028082</v>
      </c>
      <c r="J79" s="184">
        <f t="shared" si="76"/>
        <v>-42483497.97023432</v>
      </c>
      <c r="K79" s="184"/>
      <c r="L79" s="184">
        <f t="shared" si="76"/>
        <v>1354960.7154604271</v>
      </c>
      <c r="M79" s="184">
        <f t="shared" si="76"/>
        <v>38689824.765086874</v>
      </c>
      <c r="N79" s="184">
        <f t="shared" si="76"/>
        <v>4101051.4659655523</v>
      </c>
      <c r="O79" s="184">
        <f t="shared" si="76"/>
        <v>9243752.2891813517</v>
      </c>
      <c r="P79" s="184">
        <f t="shared" si="76"/>
        <v>-17215.365794860722</v>
      </c>
      <c r="Q79" s="184">
        <f t="shared" si="76"/>
        <v>-18274458.069759563</v>
      </c>
      <c r="R79" s="184">
        <f t="shared" si="76"/>
        <v>103579552.99851249</v>
      </c>
      <c r="S79" s="184">
        <f t="shared" si="76"/>
        <v>-2232308.3184189824</v>
      </c>
      <c r="T79" s="184">
        <f t="shared" si="76"/>
        <v>-11174327.629640989</v>
      </c>
      <c r="U79" s="184">
        <f t="shared" si="76"/>
        <v>37200733.122864902</v>
      </c>
      <c r="V79" s="184">
        <f t="shared" si="76"/>
        <v>109081976.73776299</v>
      </c>
      <c r="W79" s="184">
        <f t="shared" si="76"/>
        <v>38365841.040756881</v>
      </c>
      <c r="X79" s="184">
        <f t="shared" si="76"/>
        <v>12678737.471018806</v>
      </c>
      <c r="Y79" s="184">
        <f t="shared" si="76"/>
        <v>58351006.315028332</v>
      </c>
      <c r="Z79" s="184"/>
      <c r="AA79" s="184">
        <f t="shared" si="76"/>
        <v>-398282793.47094679</v>
      </c>
      <c r="AB79" s="184">
        <f t="shared" si="76"/>
        <v>397542418.0133459</v>
      </c>
      <c r="AC79" s="184">
        <f t="shared" si="76"/>
        <v>108655209.36920309</v>
      </c>
      <c r="AD79" s="184">
        <f t="shared" si="76"/>
        <v>-18016178.390268747</v>
      </c>
      <c r="AE79" s="184">
        <f t="shared" si="76"/>
        <v>31685573.284878418</v>
      </c>
      <c r="AF79" s="184">
        <f t="shared" si="76"/>
        <v>-145691854.78966606</v>
      </c>
      <c r="AG79" s="184">
        <f t="shared" si="76"/>
        <v>254791046.89322388</v>
      </c>
      <c r="AL79" s="184">
        <f t="shared" si="77"/>
        <v>-1800278.5340344477</v>
      </c>
      <c r="AM79" s="184">
        <f t="shared" si="77"/>
        <v>17965629.510312989</v>
      </c>
      <c r="AN79" s="184">
        <f t="shared" si="77"/>
        <v>-29649263.209243119</v>
      </c>
      <c r="AO79" s="184">
        <f t="shared" si="77"/>
        <v>203229068.26341796</v>
      </c>
      <c r="AT79" s="184">
        <f t="shared" si="78"/>
        <v>-19816456.924303196</v>
      </c>
      <c r="AU79" s="184">
        <f t="shared" si="78"/>
        <v>49651202.795191407</v>
      </c>
      <c r="AV79" s="184">
        <f t="shared" si="78"/>
        <v>-175341117.99890918</v>
      </c>
      <c r="AW79" s="184">
        <f t="shared" si="78"/>
        <v>458020115.15664196</v>
      </c>
    </row>
    <row r="80" spans="1:61">
      <c r="A80" s="182">
        <f t="shared" si="75"/>
        <v>43647</v>
      </c>
      <c r="B80" s="184">
        <f t="shared" si="76"/>
        <v>-687491.00664732605</v>
      </c>
      <c r="C80" s="184">
        <f t="shared" si="76"/>
        <v>-3692231.4240603615</v>
      </c>
      <c r="D80" s="184">
        <f t="shared" si="76"/>
        <v>5127458.4627448842</v>
      </c>
      <c r="E80" s="184">
        <f t="shared" si="76"/>
        <v>-565027.11015649256</v>
      </c>
      <c r="F80" s="184">
        <f t="shared" si="76"/>
        <v>551223.20000096411</v>
      </c>
      <c r="G80" s="184">
        <f t="shared" si="76"/>
        <v>-343686.81269997871</v>
      </c>
      <c r="H80" s="184">
        <f t="shared" si="76"/>
        <v>390245.30918169022</v>
      </c>
      <c r="I80" s="184">
        <f t="shared" si="76"/>
        <v>8371606.3607880473</v>
      </c>
      <c r="J80" s="184">
        <f t="shared" si="76"/>
        <v>-17370447.978857473</v>
      </c>
      <c r="K80" s="184"/>
      <c r="L80" s="184">
        <f t="shared" si="76"/>
        <v>1741814.056345962</v>
      </c>
      <c r="M80" s="184">
        <f t="shared" si="76"/>
        <v>-8228235.5734197646</v>
      </c>
      <c r="N80" s="184">
        <f t="shared" si="76"/>
        <v>-10405379.12014319</v>
      </c>
      <c r="O80" s="184">
        <f t="shared" si="76"/>
        <v>-25890642.255286396</v>
      </c>
      <c r="P80" s="184">
        <f t="shared" si="76"/>
        <v>-5317536.6891150726</v>
      </c>
      <c r="Q80" s="184">
        <f t="shared" si="76"/>
        <v>-27560664.559249692</v>
      </c>
      <c r="R80" s="184">
        <f t="shared" si="76"/>
        <v>42045159.394508034</v>
      </c>
      <c r="S80" s="184">
        <f t="shared" si="76"/>
        <v>-4181200.6151580452</v>
      </c>
      <c r="T80" s="184">
        <f t="shared" si="76"/>
        <v>-2663572.7984248362</v>
      </c>
      <c r="U80" s="184">
        <f t="shared" si="76"/>
        <v>-674341.40399208665</v>
      </c>
      <c r="V80" s="184">
        <f t="shared" si="76"/>
        <v>1647843.3285682797</v>
      </c>
      <c r="W80" s="184">
        <f t="shared" si="76"/>
        <v>-97717050.061943173</v>
      </c>
      <c r="X80" s="184">
        <f t="shared" si="76"/>
        <v>16313229.828525122</v>
      </c>
      <c r="Y80" s="184">
        <f t="shared" si="76"/>
        <v>61540479.664191872</v>
      </c>
      <c r="Z80" s="184"/>
      <c r="AA80" s="184">
        <f t="shared" si="76"/>
        <v>-162847949.80178881</v>
      </c>
      <c r="AB80" s="184">
        <f t="shared" si="76"/>
        <v>-8452944.5730922818</v>
      </c>
      <c r="AC80" s="184">
        <f t="shared" si="76"/>
        <v>-191164234.94410729</v>
      </c>
      <c r="AD80" s="184">
        <f t="shared" si="76"/>
        <v>-29161350.071471967</v>
      </c>
      <c r="AE80" s="184">
        <f t="shared" si="76"/>
        <v>30239086.387300987</v>
      </c>
      <c r="AF80" s="184">
        <f t="shared" si="76"/>
        <v>-235955415.77989969</v>
      </c>
      <c r="AG80" s="184">
        <f t="shared" si="76"/>
        <v>242920795.79758304</v>
      </c>
      <c r="AL80" s="184">
        <f t="shared" si="77"/>
        <v>-14022812.12014319</v>
      </c>
      <c r="AM80" s="184">
        <f t="shared" si="77"/>
        <v>-938086.49593126774</v>
      </c>
      <c r="AN80" s="184">
        <f t="shared" si="77"/>
        <v>-148519165.68694317</v>
      </c>
      <c r="AO80" s="184">
        <f t="shared" si="77"/>
        <v>59875926.078644037</v>
      </c>
      <c r="AT80" s="184">
        <f t="shared" si="78"/>
        <v>-43184162.191615157</v>
      </c>
      <c r="AU80" s="184">
        <f t="shared" si="78"/>
        <v>29300999.8913697</v>
      </c>
      <c r="AV80" s="184">
        <f t="shared" si="78"/>
        <v>-384474581.46684289</v>
      </c>
      <c r="AW80" s="184">
        <f t="shared" si="78"/>
        <v>302796721.87622714</v>
      </c>
    </row>
    <row r="81" spans="1:53">
      <c r="A81" s="182">
        <f t="shared" si="75"/>
        <v>43739</v>
      </c>
      <c r="B81" s="184">
        <f t="shared" si="76"/>
        <v>11586.795337662101</v>
      </c>
      <c r="C81" s="184">
        <f t="shared" si="76"/>
        <v>842061.12878517376</v>
      </c>
      <c r="D81" s="184">
        <f t="shared" si="76"/>
        <v>1228780.5267772451</v>
      </c>
      <c r="E81" s="184">
        <f t="shared" si="76"/>
        <v>-85211.74387745175</v>
      </c>
      <c r="F81" s="184">
        <f t="shared" si="76"/>
        <v>4022446.8519528098</v>
      </c>
      <c r="G81" s="184">
        <f t="shared" si="76"/>
        <v>148018.37001907453</v>
      </c>
      <c r="H81" s="184">
        <f t="shared" si="76"/>
        <v>6167681.9289945215</v>
      </c>
      <c r="I81" s="184">
        <f t="shared" si="76"/>
        <v>10559359.224517986</v>
      </c>
      <c r="J81" s="184">
        <f t="shared" si="76"/>
        <v>4372313.7802752107</v>
      </c>
      <c r="K81" s="184"/>
      <c r="L81" s="184">
        <f t="shared" si="76"/>
        <v>1493106.2733544074</v>
      </c>
      <c r="M81" s="184">
        <f t="shared" si="76"/>
        <v>-585690.58646962047</v>
      </c>
      <c r="N81" s="184">
        <f t="shared" si="76"/>
        <v>2769868.3606567681</v>
      </c>
      <c r="O81" s="184">
        <f t="shared" si="76"/>
        <v>18608957.052334756</v>
      </c>
      <c r="P81" s="184">
        <f t="shared" si="76"/>
        <v>89620.385898215056</v>
      </c>
      <c r="Q81" s="184">
        <f t="shared" si="76"/>
        <v>6180124.9594495455</v>
      </c>
      <c r="R81" s="184">
        <f t="shared" si="76"/>
        <v>10076000.319573432</v>
      </c>
      <c r="S81" s="184">
        <f t="shared" si="76"/>
        <v>-630566.90469314321</v>
      </c>
      <c r="T81" s="184">
        <f t="shared" si="76"/>
        <v>1147142.3676478267</v>
      </c>
      <c r="U81" s="184">
        <f t="shared" si="76"/>
        <v>27461101.131571621</v>
      </c>
      <c r="V81" s="184">
        <f t="shared" si="76"/>
        <v>44323422.259447455</v>
      </c>
      <c r="W81" s="184">
        <f t="shared" si="76"/>
        <v>25823023.072960436</v>
      </c>
      <c r="X81" s="184">
        <f t="shared" si="76"/>
        <v>13980794.234064341</v>
      </c>
      <c r="Y81" s="184">
        <f t="shared" si="76"/>
        <v>78601707.285978705</v>
      </c>
      <c r="Z81" s="184"/>
      <c r="AA81" s="184">
        <f t="shared" si="76"/>
        <v>40990441.690080106</v>
      </c>
      <c r="AB81" s="184">
        <f t="shared" si="76"/>
        <v>56205282.867378354</v>
      </c>
      <c r="AC81" s="184">
        <f t="shared" si="76"/>
        <v>215601249.15046215</v>
      </c>
      <c r="AD81" s="184">
        <f t="shared" si="76"/>
        <v>-23632213.088315032</v>
      </c>
      <c r="AE81" s="184">
        <f t="shared" si="76"/>
        <v>29788308.221971884</v>
      </c>
      <c r="AF81" s="184">
        <f t="shared" si="76"/>
        <v>-194440754.22567016</v>
      </c>
      <c r="AG81" s="184">
        <f t="shared" si="76"/>
        <v>238674556.09921941</v>
      </c>
      <c r="AL81" s="184">
        <f t="shared" si="77"/>
        <v>-5665513.6393432319</v>
      </c>
      <c r="AM81" s="184">
        <f t="shared" si="77"/>
        <v>36948159.467160001</v>
      </c>
      <c r="AN81" s="184">
        <f t="shared" si="77"/>
        <v>-73587600.177039564</v>
      </c>
      <c r="AO81" s="184">
        <f t="shared" si="77"/>
        <v>408068050.04152286</v>
      </c>
      <c r="AT81" s="184">
        <f t="shared" si="78"/>
        <v>-29297726.727658264</v>
      </c>
      <c r="AU81" s="184">
        <f t="shared" si="78"/>
        <v>66736467.689131886</v>
      </c>
      <c r="AV81" s="184">
        <f t="shared" si="78"/>
        <v>-268028354.40270972</v>
      </c>
      <c r="AW81" s="184">
        <f t="shared" si="78"/>
        <v>646742606.1407423</v>
      </c>
    </row>
    <row r="82" spans="1:53">
      <c r="A82" s="182">
        <f t="shared" si="75"/>
        <v>43831</v>
      </c>
      <c r="B82" s="184">
        <f t="shared" si="76"/>
        <v>8131.648806527257</v>
      </c>
      <c r="C82" s="184">
        <f t="shared" si="76"/>
        <v>-1401722.9666384347</v>
      </c>
      <c r="D82" s="184">
        <f t="shared" si="76"/>
        <v>10670881.18465047</v>
      </c>
      <c r="E82" s="184">
        <f t="shared" si="76"/>
        <v>-75050.976454144227</v>
      </c>
      <c r="F82" s="184">
        <f t="shared" si="76"/>
        <v>1983797.4856449626</v>
      </c>
      <c r="G82" s="184">
        <f t="shared" si="76"/>
        <v>552777.66442421172</v>
      </c>
      <c r="H82" s="184">
        <f t="shared" si="76"/>
        <v>11738814.040433593</v>
      </c>
      <c r="I82" s="184">
        <f t="shared" si="76"/>
        <v>-9647857.0337289274</v>
      </c>
      <c r="J82" s="184">
        <f t="shared" si="76"/>
        <v>-14770449.301866658</v>
      </c>
      <c r="K82" s="184"/>
      <c r="L82" s="184">
        <f t="shared" si="76"/>
        <v>-848684.31670595892</v>
      </c>
      <c r="M82" s="184">
        <f t="shared" si="76"/>
        <v>258705.85248663276</v>
      </c>
      <c r="N82" s="184">
        <f t="shared" si="76"/>
        <v>-12206631.547115445</v>
      </c>
      <c r="O82" s="184">
        <f t="shared" si="76"/>
        <v>-37214916.346930355</v>
      </c>
      <c r="P82" s="184">
        <f t="shared" si="76"/>
        <v>62895.864023846378</v>
      </c>
      <c r="Q82" s="184">
        <f t="shared" si="76"/>
        <v>-10372749.953124417</v>
      </c>
      <c r="R82" s="184">
        <f t="shared" si="76"/>
        <v>87501225.714133829</v>
      </c>
      <c r="S82" s="184">
        <f t="shared" si="76"/>
        <v>-555377.22576066724</v>
      </c>
      <c r="T82" s="184">
        <f t="shared" si="76"/>
        <v>4284026.899287641</v>
      </c>
      <c r="U82" s="184">
        <f t="shared" si="76"/>
        <v>15890217.860016137</v>
      </c>
      <c r="V82" s="184">
        <f t="shared" si="76"/>
        <v>96810239.158576429</v>
      </c>
      <c r="W82" s="184">
        <f t="shared" si="76"/>
        <v>-114437170.75420731</v>
      </c>
      <c r="X82" s="184">
        <f t="shared" si="76"/>
        <v>-7956415.4691183642</v>
      </c>
      <c r="Y82" s="184">
        <f t="shared" si="76"/>
        <v>-82006784.786695898</v>
      </c>
      <c r="Z82" s="184"/>
      <c r="AA82" s="184">
        <f t="shared" si="76"/>
        <v>-138472962.20499992</v>
      </c>
      <c r="AB82" s="184">
        <f t="shared" si="76"/>
        <v>2425367.367062211</v>
      </c>
      <c r="AC82" s="184">
        <f t="shared" si="76"/>
        <v>-340447965.84795952</v>
      </c>
      <c r="AD82" s="184">
        <f t="shared" si="76"/>
        <v>-22013169.758442108</v>
      </c>
      <c r="AE82" s="184">
        <f t="shared" si="76"/>
        <v>33743852.150069177</v>
      </c>
      <c r="AF82" s="184">
        <f t="shared" si="76"/>
        <v>-179326572.86475122</v>
      </c>
      <c r="AG82" s="184">
        <f t="shared" si="76"/>
        <v>276073916.15930378</v>
      </c>
      <c r="AL82" s="184">
        <f t="shared" si="77"/>
        <v>-18396595.547115445</v>
      </c>
      <c r="AM82" s="184">
        <f t="shared" si="77"/>
        <v>4810841.2339140177</v>
      </c>
      <c r="AN82" s="184">
        <f t="shared" si="77"/>
        <v>-184701725.12920731</v>
      </c>
      <c r="AO82" s="184">
        <f t="shared" si="77"/>
        <v>45101636.567943931</v>
      </c>
      <c r="AT82" s="184">
        <f t="shared" si="78"/>
        <v>-40409765.305557549</v>
      </c>
      <c r="AU82" s="184">
        <f t="shared" si="78"/>
        <v>38554693.383983195</v>
      </c>
      <c r="AV82" s="184">
        <f t="shared" si="78"/>
        <v>-364028297.99395847</v>
      </c>
      <c r="AW82" s="184">
        <f t="shared" si="78"/>
        <v>321175552.72724771</v>
      </c>
    </row>
    <row r="83" spans="1:53">
      <c r="A83" s="182">
        <f t="shared" si="75"/>
        <v>43922</v>
      </c>
      <c r="B83" s="184">
        <f t="shared" si="76"/>
        <v>-4030.0621947869658</v>
      </c>
      <c r="C83" s="184">
        <f t="shared" si="76"/>
        <v>107227.38669438846</v>
      </c>
      <c r="D83" s="184">
        <f t="shared" si="76"/>
        <v>-14919801.810964055</v>
      </c>
      <c r="E83" s="184">
        <f t="shared" si="76"/>
        <v>17322.420566227025</v>
      </c>
      <c r="F83" s="184">
        <f t="shared" si="76"/>
        <v>-675437.43395983428</v>
      </c>
      <c r="G83" s="184">
        <f t="shared" si="76"/>
        <v>12496767.39599763</v>
      </c>
      <c r="H83" s="184">
        <f t="shared" si="76"/>
        <v>-2977952.1038604379</v>
      </c>
      <c r="I83" s="184">
        <f t="shared" si="76"/>
        <v>12703848.268589288</v>
      </c>
      <c r="J83" s="184">
        <f t="shared" si="76"/>
        <v>12349468.678898036</v>
      </c>
      <c r="K83" s="184"/>
      <c r="L83" s="184">
        <f t="shared" si="76"/>
        <v>-2034955.8897226518</v>
      </c>
      <c r="M83" s="184">
        <f t="shared" si="76"/>
        <v>-849657.71967426687</v>
      </c>
      <c r="N83" s="184">
        <f t="shared" si="76"/>
        <v>-1579574.4405748621</v>
      </c>
      <c r="O83" s="184">
        <f t="shared" si="76"/>
        <v>20589128.897515535</v>
      </c>
      <c r="P83" s="184">
        <f t="shared" si="76"/>
        <v>-31171.322058018748</v>
      </c>
      <c r="Q83" s="184">
        <f t="shared" si="76"/>
        <v>793482.66153847519</v>
      </c>
      <c r="R83" s="184">
        <f t="shared" si="76"/>
        <v>-122342374.84990525</v>
      </c>
      <c r="S83" s="184">
        <f t="shared" si="76"/>
        <v>128185.91219008004</v>
      </c>
      <c r="T83" s="184">
        <f t="shared" si="76"/>
        <v>96849947.318981633</v>
      </c>
      <c r="U83" s="184">
        <f t="shared" si="76"/>
        <v>-5410253.8460182846</v>
      </c>
      <c r="V83" s="184">
        <f t="shared" si="76"/>
        <v>-30012184.12527132</v>
      </c>
      <c r="W83" s="184">
        <f t="shared" si="76"/>
        <v>-14808510.380389333</v>
      </c>
      <c r="X83" s="184">
        <f t="shared" si="76"/>
        <v>-19077711.466149859</v>
      </c>
      <c r="Y83" s="184">
        <f t="shared" si="76"/>
        <v>107982710.28300895</v>
      </c>
      <c r="Z83" s="184"/>
      <c r="AA83" s="184">
        <f t="shared" si="76"/>
        <v>115776268.86466908</v>
      </c>
      <c r="AB83" s="184">
        <f t="shared" si="76"/>
        <v>-6805758.3345909119</v>
      </c>
      <c r="AC83" s="184">
        <f t="shared" si="76"/>
        <v>183066998.96654797</v>
      </c>
      <c r="AD83" s="184">
        <f t="shared" si="76"/>
        <v>-33195554.003703445</v>
      </c>
      <c r="AE83" s="184">
        <f t="shared" si="76"/>
        <v>30221631.962037794</v>
      </c>
      <c r="AF83" s="184">
        <f t="shared" si="76"/>
        <v>-272303182.67617673</v>
      </c>
      <c r="AG83" s="184">
        <f t="shared" si="76"/>
        <v>242322169.87296331</v>
      </c>
      <c r="AH83" s="186">
        <f t="shared" ref="AH83:AK85" si="79">AH39-AH65</f>
        <v>-0.53947992772093756</v>
      </c>
      <c r="AI83" s="186">
        <f t="shared" si="79"/>
        <v>0.53947992772093756</v>
      </c>
      <c r="AJ83" s="186">
        <f t="shared" si="79"/>
        <v>-0.53251134977203973</v>
      </c>
      <c r="AK83" s="186">
        <f t="shared" si="79"/>
        <v>0.53251134977203973</v>
      </c>
      <c r="AL83" s="184">
        <f t="shared" si="77"/>
        <v>-11292110.171985574</v>
      </c>
      <c r="AM83" s="184">
        <f t="shared" si="77"/>
        <v>31881239.069501117</v>
      </c>
      <c r="AN83" s="184">
        <f t="shared" si="77"/>
        <v>-116979400.0973804</v>
      </c>
      <c r="AO83" s="184">
        <f t="shared" si="77"/>
        <v>300046399.06392813</v>
      </c>
      <c r="AP83" s="186">
        <f t="shared" ref="AP83:AS85" si="80">AP39-AP65</f>
        <v>-0.12554495235158775</v>
      </c>
      <c r="AQ83" s="186">
        <f t="shared" si="80"/>
        <v>0.1255449523515878</v>
      </c>
      <c r="AR83" s="186">
        <f t="shared" si="80"/>
        <v>-0.1125252029214181</v>
      </c>
      <c r="AS83" s="186">
        <f t="shared" si="80"/>
        <v>0.1125252029214181</v>
      </c>
      <c r="AT83" s="184">
        <f t="shared" si="78"/>
        <v>-44487664.175689012</v>
      </c>
      <c r="AU83" s="184">
        <f t="shared" si="78"/>
        <v>62102871.031538904</v>
      </c>
      <c r="AV83" s="184">
        <f t="shared" si="78"/>
        <v>-389282582.77355713</v>
      </c>
      <c r="AW83" s="184">
        <f t="shared" si="78"/>
        <v>542368568.93689144</v>
      </c>
      <c r="AX83" s="186">
        <f t="shared" si="78"/>
        <v>-0.24409653473140749</v>
      </c>
      <c r="AY83" s="186">
        <f t="shared" si="78"/>
        <v>0.24409653473140736</v>
      </c>
      <c r="AZ83" s="186">
        <f t="shared" si="78"/>
        <v>-0.24120293120122963</v>
      </c>
      <c r="BA83" s="186">
        <f t="shared" si="78"/>
        <v>0.2412029312012296</v>
      </c>
    </row>
    <row r="84" spans="1:53">
      <c r="A84" s="182">
        <f t="shared" si="75"/>
        <v>44013</v>
      </c>
      <c r="B84" s="184">
        <f t="shared" si="76"/>
        <v>-253698.98836250603</v>
      </c>
      <c r="C84" s="184">
        <f t="shared" si="76"/>
        <v>-397437.41671461985</v>
      </c>
      <c r="D84" s="184">
        <f t="shared" si="76"/>
        <v>-10917658.291838869</v>
      </c>
      <c r="E84" s="184">
        <f t="shared" si="76"/>
        <v>179279.16574964765</v>
      </c>
      <c r="F84" s="184">
        <f t="shared" si="76"/>
        <v>-2852185.3861410432</v>
      </c>
      <c r="G84" s="184">
        <f t="shared" si="76"/>
        <v>14688359.919494726</v>
      </c>
      <c r="H84" s="184">
        <f t="shared" si="76"/>
        <v>446659.00218734145</v>
      </c>
      <c r="I84" s="184">
        <f t="shared" si="76"/>
        <v>6179178.0716139674</v>
      </c>
      <c r="J84" s="184">
        <f t="shared" si="76"/>
        <v>-5198531.0394530445</v>
      </c>
      <c r="K84" s="184"/>
      <c r="L84" s="184">
        <f t="shared" si="76"/>
        <v>-2426209.5050066258</v>
      </c>
      <c r="M84" s="184">
        <f t="shared" si="76"/>
        <v>13156749.5547833</v>
      </c>
      <c r="N84" s="184">
        <f t="shared" si="76"/>
        <v>-4044255.5851703174</v>
      </c>
      <c r="O84" s="184">
        <f t="shared" si="76"/>
        <v>7666931.4967672825</v>
      </c>
      <c r="P84" s="184">
        <f t="shared" si="76"/>
        <v>-1962285.5652874755</v>
      </c>
      <c r="Q84" s="184">
        <f t="shared" si="76"/>
        <v>-2941036.8836881872</v>
      </c>
      <c r="R84" s="184">
        <f t="shared" si="76"/>
        <v>-89524797.993078709</v>
      </c>
      <c r="S84" s="184">
        <f t="shared" si="76"/>
        <v>1326665.8265473929</v>
      </c>
      <c r="T84" s="184">
        <f t="shared" si="76"/>
        <v>113834789.37608413</v>
      </c>
      <c r="U84" s="184">
        <f t="shared" si="76"/>
        <v>-22846004.942989767</v>
      </c>
      <c r="V84" s="184">
        <f t="shared" si="76"/>
        <v>-2112670.1824126244</v>
      </c>
      <c r="W84" s="184">
        <f t="shared" si="76"/>
        <v>-37914896.110971719</v>
      </c>
      <c r="X84" s="184">
        <f t="shared" si="76"/>
        <v>-22745714.109437115</v>
      </c>
      <c r="Y84" s="184">
        <f t="shared" si="76"/>
        <v>52523013.608718723</v>
      </c>
      <c r="Z84" s="184"/>
      <c r="AA84" s="184">
        <f t="shared" si="76"/>
        <v>-48736228.494872272</v>
      </c>
      <c r="AB84" s="184">
        <f t="shared" si="76"/>
        <v>105385563.93381423</v>
      </c>
      <c r="AC84" s="184">
        <f t="shared" si="76"/>
        <v>48511738.827251911</v>
      </c>
      <c r="AD84" s="184">
        <f t="shared" si="76"/>
        <v>-38080717.542803846</v>
      </c>
      <c r="AE84" s="184">
        <f t="shared" si="76"/>
        <v>38781075.533353686</v>
      </c>
      <c r="AF84" s="184">
        <f t="shared" si="76"/>
        <v>-312087357.25021952</v>
      </c>
      <c r="AG84" s="184">
        <f t="shared" si="76"/>
        <v>311936972.63309443</v>
      </c>
      <c r="AH84" s="186">
        <f t="shared" si="79"/>
        <v>-0.55806920868936138</v>
      </c>
      <c r="AI84" s="186">
        <f t="shared" si="79"/>
        <v>0.55806920868936127</v>
      </c>
      <c r="AJ84" s="186">
        <f t="shared" si="79"/>
        <v>-0.55187957543539257</v>
      </c>
      <c r="AK84" s="186">
        <f t="shared" si="79"/>
        <v>0.55187957543539268</v>
      </c>
      <c r="AL84" s="184">
        <f t="shared" si="77"/>
        <v>-17996618.513556346</v>
      </c>
      <c r="AM84" s="184">
        <f t="shared" si="77"/>
        <v>25663550.010323629</v>
      </c>
      <c r="AN84" s="184">
        <f t="shared" si="77"/>
        <v>-174125079.377253</v>
      </c>
      <c r="AO84" s="184">
        <f t="shared" si="77"/>
        <v>222636818.20450497</v>
      </c>
      <c r="AP84" s="186">
        <f t="shared" si="80"/>
        <v>-0.15352114697896244</v>
      </c>
      <c r="AQ84" s="186">
        <f t="shared" si="80"/>
        <v>0.15352114697896246</v>
      </c>
      <c r="AR84" s="186">
        <f t="shared" si="80"/>
        <v>-0.14395441930777766</v>
      </c>
      <c r="AS84" s="186">
        <f t="shared" si="80"/>
        <v>0.14395441930777764</v>
      </c>
      <c r="AT84" s="184">
        <f t="shared" ref="AT84:BA85" si="81">AT40-AT66</f>
        <v>-56077336.0563602</v>
      </c>
      <c r="AU84" s="184">
        <f t="shared" si="81"/>
        <v>64444625.543677315</v>
      </c>
      <c r="AV84" s="184">
        <f t="shared" si="81"/>
        <v>-486212436.62747246</v>
      </c>
      <c r="AW84" s="184">
        <f t="shared" si="81"/>
        <v>534573790.83759928</v>
      </c>
      <c r="AX84" s="186">
        <f t="shared" si="81"/>
        <v>-0.2827475943478317</v>
      </c>
      <c r="AY84" s="186">
        <f t="shared" si="81"/>
        <v>0.2827475943478317</v>
      </c>
      <c r="AZ84" s="186">
        <f t="shared" si="81"/>
        <v>-0.28242196926130991</v>
      </c>
      <c r="BA84" s="186">
        <f t="shared" si="81"/>
        <v>0.28242196926130991</v>
      </c>
    </row>
    <row r="85" spans="1:53">
      <c r="A85" s="182">
        <f t="shared" si="75"/>
        <v>44105</v>
      </c>
      <c r="B85" s="184">
        <f t="shared" si="76"/>
        <v>3139717.0161825866</v>
      </c>
      <c r="C85" s="184">
        <f t="shared" si="76"/>
        <v>6382509.437548765</v>
      </c>
      <c r="D85" s="184">
        <f t="shared" si="76"/>
        <v>4712378.6483934335</v>
      </c>
      <c r="E85" s="184">
        <f t="shared" si="76"/>
        <v>2570564.7876349315</v>
      </c>
      <c r="F85" s="184">
        <f t="shared" si="76"/>
        <v>-3019.4986136332154</v>
      </c>
      <c r="G85" s="184">
        <f t="shared" si="76"/>
        <v>-599108.55656525865</v>
      </c>
      <c r="H85" s="184">
        <f t="shared" si="76"/>
        <v>16203041.834580824</v>
      </c>
      <c r="I85" s="184">
        <f t="shared" si="76"/>
        <v>5030537.8531047702</v>
      </c>
      <c r="J85" s="184">
        <f t="shared" si="76"/>
        <v>-12691736.993576452</v>
      </c>
      <c r="K85" s="184"/>
      <c r="L85" s="184">
        <f t="shared" si="76"/>
        <v>-309968.95747107361</v>
      </c>
      <c r="M85" s="184">
        <f t="shared" si="76"/>
        <v>13571460.67376025</v>
      </c>
      <c r="N85" s="184">
        <f t="shared" si="76"/>
        <v>-1904544.0160523988</v>
      </c>
      <c r="O85" s="184">
        <f t="shared" si="76"/>
        <v>3695748.5597651005</v>
      </c>
      <c r="P85" s="184">
        <f t="shared" si="76"/>
        <v>24284769.205067456</v>
      </c>
      <c r="Q85" s="184">
        <f t="shared" si="76"/>
        <v>47230569.837860867</v>
      </c>
      <c r="R85" s="184">
        <f t="shared" si="76"/>
        <v>38641504.916826129</v>
      </c>
      <c r="S85" s="184">
        <f t="shared" si="76"/>
        <v>19022179.428498492</v>
      </c>
      <c r="T85" s="184">
        <f t="shared" si="76"/>
        <v>-4643091.313380748</v>
      </c>
      <c r="U85" s="184">
        <f t="shared" si="76"/>
        <v>-24186.183895200491</v>
      </c>
      <c r="V85" s="184">
        <f t="shared" si="76"/>
        <v>124511745.89097703</v>
      </c>
      <c r="W85" s="184">
        <f t="shared" si="76"/>
        <v>-17855100.150491238</v>
      </c>
      <c r="X85" s="184">
        <f t="shared" si="76"/>
        <v>-2905958.9762913138</v>
      </c>
      <c r="Y85" s="184">
        <f t="shared" si="76"/>
        <v>42759571.751390547</v>
      </c>
      <c r="Z85" s="184"/>
      <c r="AA85" s="184">
        <f t="shared" si="76"/>
        <v>-118985034.31477922</v>
      </c>
      <c r="AB85" s="184">
        <f t="shared" si="76"/>
        <v>108707399.99681962</v>
      </c>
      <c r="AC85" s="184">
        <f t="shared" si="76"/>
        <v>11720878.306648254</v>
      </c>
      <c r="AD85" s="184">
        <f t="shared" si="76"/>
        <v>-20374945.126422871</v>
      </c>
      <c r="AE85" s="184">
        <f t="shared" si="76"/>
        <v>33438269.944821104</v>
      </c>
      <c r="AF85" s="184">
        <f t="shared" si="76"/>
        <v>-174237009.41681448</v>
      </c>
      <c r="AG85" s="184">
        <f t="shared" si="76"/>
        <v>274463986.10272396</v>
      </c>
      <c r="AH85" s="186">
        <f t="shared" si="79"/>
        <v>-0.34161555940394822</v>
      </c>
      <c r="AI85" s="186">
        <f t="shared" si="79"/>
        <v>0.34161555940394839</v>
      </c>
      <c r="AJ85" s="186">
        <f t="shared" si="79"/>
        <v>-0.32532269675997416</v>
      </c>
      <c r="AK85" s="186">
        <f t="shared" si="79"/>
        <v>0.32532269675997405</v>
      </c>
      <c r="AL85" s="184">
        <f t="shared" si="77"/>
        <v>-26716753.162947625</v>
      </c>
      <c r="AM85" s="184">
        <f t="shared" si="77"/>
        <v>30412501.722712725</v>
      </c>
      <c r="AN85" s="184">
        <f t="shared" si="77"/>
        <v>-254871281.52410066</v>
      </c>
      <c r="AO85" s="184">
        <f t="shared" si="77"/>
        <v>266592159.83074892</v>
      </c>
      <c r="AP85" s="186">
        <f t="shared" si="80"/>
        <v>-0.17916692460407033</v>
      </c>
      <c r="AQ85" s="186">
        <f t="shared" si="80"/>
        <v>0.17916692460407035</v>
      </c>
      <c r="AR85" s="186">
        <f t="shared" si="80"/>
        <v>-0.16837144881782523</v>
      </c>
      <c r="AS85" s="186">
        <f t="shared" si="80"/>
        <v>0.16837144881782518</v>
      </c>
      <c r="AT85" s="184">
        <f t="shared" si="81"/>
        <v>-47091698.289370507</v>
      </c>
      <c r="AU85" s="184">
        <f t="shared" si="81"/>
        <v>63850771.667533815</v>
      </c>
      <c r="AV85" s="184">
        <f t="shared" si="81"/>
        <v>-429108290.94091523</v>
      </c>
      <c r="AW85" s="184">
        <f t="shared" si="81"/>
        <v>541056145.93347287</v>
      </c>
      <c r="AX85" s="186">
        <f t="shared" si="81"/>
        <v>-0.22521395210344972</v>
      </c>
      <c r="AY85" s="186">
        <f t="shared" si="81"/>
        <v>0.22521395210344974</v>
      </c>
      <c r="AZ85" s="186">
        <f t="shared" si="81"/>
        <v>-0.21571912336870572</v>
      </c>
      <c r="BA85" s="186">
        <f t="shared" si="81"/>
        <v>0.21571912336870569</v>
      </c>
    </row>
    <row r="86" spans="1:53">
      <c r="A86" s="182">
        <f t="shared" si="75"/>
        <v>44197</v>
      </c>
      <c r="B86" s="184">
        <f t="shared" si="76"/>
        <v>5113941.965878509</v>
      </c>
      <c r="C86" s="184">
        <f t="shared" si="76"/>
        <v>-354539.240561991</v>
      </c>
      <c r="D86" s="184">
        <f t="shared" si="76"/>
        <v>6352540.9620765746</v>
      </c>
      <c r="E86" s="184">
        <f t="shared" si="76"/>
        <v>-400399.02126878826</v>
      </c>
      <c r="F86" s="184">
        <f t="shared" si="76"/>
        <v>-2924038.2509522401</v>
      </c>
      <c r="G86" s="184">
        <f t="shared" si="76"/>
        <v>4829651.8549169153</v>
      </c>
      <c r="H86" s="184">
        <f t="shared" si="76"/>
        <v>12617158.270088978</v>
      </c>
      <c r="I86" s="184">
        <f t="shared" si="76"/>
        <v>16003098.140735805</v>
      </c>
      <c r="J86" s="184">
        <f t="shared" si="76"/>
        <v>-5959756.4152683616</v>
      </c>
      <c r="K86" s="184"/>
      <c r="L86" s="184">
        <f t="shared" si="76"/>
        <v>-4162734.9632639084</v>
      </c>
      <c r="M86" s="184">
        <f t="shared" si="76"/>
        <v>20332998.03214401</v>
      </c>
      <c r="N86" s="184">
        <f t="shared" si="76"/>
        <v>-16283049.013891116</v>
      </c>
      <c r="O86" s="184">
        <f t="shared" si="76"/>
        <v>9930555.7804564238</v>
      </c>
      <c r="P86" s="184">
        <f t="shared" si="76"/>
        <v>39554806.923480503</v>
      </c>
      <c r="Q86" s="184">
        <f t="shared" si="76"/>
        <v>-2623590.3801587331</v>
      </c>
      <c r="R86" s="184">
        <f t="shared" ref="R86:BA93" si="82">R42-R68</f>
        <v>52090835.889027923</v>
      </c>
      <c r="S86" s="184">
        <f t="shared" si="82"/>
        <v>-2962952.7573890332</v>
      </c>
      <c r="T86" s="184">
        <f t="shared" si="82"/>
        <v>37429801.87560609</v>
      </c>
      <c r="U86" s="184">
        <f t="shared" si="82"/>
        <v>-23421546.39012742</v>
      </c>
      <c r="V86" s="184">
        <f t="shared" si="82"/>
        <v>100067355.16043931</v>
      </c>
      <c r="W86" s="184">
        <f t="shared" si="82"/>
        <v>-152653584.50522923</v>
      </c>
      <c r="X86" s="184">
        <f t="shared" si="82"/>
        <v>-39025640.28059914</v>
      </c>
      <c r="Y86" s="184">
        <f t="shared" si="82"/>
        <v>136026334.19625434</v>
      </c>
      <c r="Z86" s="184"/>
      <c r="AA86" s="184">
        <f t="shared" si="82"/>
        <v>-55872716.393140912</v>
      </c>
      <c r="AB86" s="184">
        <f t="shared" si="82"/>
        <v>162867314.23747355</v>
      </c>
      <c r="AC86" s="184">
        <f t="shared" si="82"/>
        <v>51341707.254758596</v>
      </c>
      <c r="AD86" s="184">
        <f t="shared" si="82"/>
        <v>-24152021.299754206</v>
      </c>
      <c r="AE86" s="184">
        <f t="shared" si="82"/>
        <v>31655237.603964675</v>
      </c>
      <c r="AF86" s="184">
        <f t="shared" si="82"/>
        <v>-197442624.04851982</v>
      </c>
      <c r="AG86" s="184">
        <f t="shared" si="82"/>
        <v>257955172.28547865</v>
      </c>
      <c r="AH86" s="186">
        <f t="shared" si="82"/>
        <v>-0.50067970682698715</v>
      </c>
      <c r="AI86" s="186">
        <f t="shared" si="82"/>
        <v>0.50067970682698704</v>
      </c>
      <c r="AJ86" s="186">
        <f t="shared" si="82"/>
        <v>-0.49397178819489018</v>
      </c>
      <c r="AK86" s="186">
        <f t="shared" si="82"/>
        <v>0.49397178819489018</v>
      </c>
      <c r="AL86" s="184">
        <f t="shared" si="82"/>
        <v>-24390430.873155311</v>
      </c>
      <c r="AM86" s="184">
        <f t="shared" si="82"/>
        <v>34320986.653611749</v>
      </c>
      <c r="AN86" s="184">
        <f t="shared" si="82"/>
        <v>-242663000.30897486</v>
      </c>
      <c r="AO86" s="184">
        <f t="shared" si="82"/>
        <v>294004707.56373358</v>
      </c>
      <c r="AP86" s="186">
        <f t="shared" si="82"/>
        <v>-0.15268959309922159</v>
      </c>
      <c r="AQ86" s="186">
        <f t="shared" si="82"/>
        <v>0.1526895930992217</v>
      </c>
      <c r="AR86" s="186">
        <f t="shared" si="82"/>
        <v>-0.14093878820472455</v>
      </c>
      <c r="AS86" s="186">
        <f t="shared" si="82"/>
        <v>0.14093878820472461</v>
      </c>
      <c r="AT86" s="184">
        <f t="shared" si="82"/>
        <v>-48542452.172909513</v>
      </c>
      <c r="AU86" s="184">
        <f t="shared" si="82"/>
        <v>65976224.257576406</v>
      </c>
      <c r="AV86" s="184">
        <f t="shared" si="82"/>
        <v>-440105624.35749465</v>
      </c>
      <c r="AW86" s="184">
        <f t="shared" si="82"/>
        <v>551959879.84921217</v>
      </c>
      <c r="AX86" s="186">
        <f t="shared" si="82"/>
        <v>-0.22338067340677867</v>
      </c>
      <c r="AY86" s="186">
        <f t="shared" si="82"/>
        <v>0.22338067340677847</v>
      </c>
      <c r="AZ86" s="186">
        <f t="shared" si="82"/>
        <v>-0.21695863309378158</v>
      </c>
      <c r="BA86" s="186">
        <f t="shared" si="82"/>
        <v>0.21695863309378149</v>
      </c>
    </row>
    <row r="87" spans="1:53">
      <c r="A87" s="182">
        <f t="shared" si="75"/>
        <v>44287</v>
      </c>
      <c r="B87" s="184">
        <f t="shared" ref="B87:J93" si="83">B43-B69</f>
        <v>2815016.2650618404</v>
      </c>
      <c r="C87" s="184">
        <f t="shared" si="83"/>
        <v>-1969184.5882320143</v>
      </c>
      <c r="D87" s="184">
        <f t="shared" si="83"/>
        <v>6725529.2449737824</v>
      </c>
      <c r="E87" s="184">
        <f t="shared" si="83"/>
        <v>52891.723991651088</v>
      </c>
      <c r="F87" s="184">
        <f t="shared" si="83"/>
        <v>-1704965.7500079535</v>
      </c>
      <c r="G87" s="184">
        <f t="shared" si="83"/>
        <v>13693708.719735574</v>
      </c>
      <c r="H87" s="184">
        <f t="shared" si="83"/>
        <v>19612995.615522876</v>
      </c>
      <c r="I87" s="184">
        <f t="shared" si="83"/>
        <v>19952528.526008815</v>
      </c>
      <c r="J87" s="184">
        <f t="shared" si="83"/>
        <v>20168528.420686081</v>
      </c>
      <c r="K87" s="184"/>
      <c r="L87" s="184">
        <f t="shared" ref="L87:Y93" si="84">L43-L69</f>
        <v>-4317547.6899558818</v>
      </c>
      <c r="M87" s="184">
        <f t="shared" si="84"/>
        <v>-5787386.2650742531</v>
      </c>
      <c r="N87" s="184">
        <f t="shared" si="84"/>
        <v>-10022347.05815661</v>
      </c>
      <c r="O87" s="184">
        <f t="shared" si="84"/>
        <v>19993775.933508158</v>
      </c>
      <c r="P87" s="184">
        <f t="shared" si="84"/>
        <v>21773306.305373818</v>
      </c>
      <c r="Q87" s="184">
        <f t="shared" si="84"/>
        <v>-14571965.952916907</v>
      </c>
      <c r="R87" s="184">
        <f t="shared" si="84"/>
        <v>55149339.808785021</v>
      </c>
      <c r="S87" s="184">
        <f t="shared" si="84"/>
        <v>391398.75753821805</v>
      </c>
      <c r="T87" s="184">
        <f t="shared" si="84"/>
        <v>106126242.57795069</v>
      </c>
      <c r="U87" s="184">
        <f t="shared" si="84"/>
        <v>-13656775.657563716</v>
      </c>
      <c r="V87" s="184">
        <f t="shared" si="84"/>
        <v>155211545.83916712</v>
      </c>
      <c r="W87" s="184">
        <f t="shared" si="84"/>
        <v>-93959503.670218229</v>
      </c>
      <c r="X87" s="184">
        <f t="shared" si="84"/>
        <v>-40477009.593336388</v>
      </c>
      <c r="Y87" s="184">
        <f t="shared" si="84"/>
        <v>169596492.47107494</v>
      </c>
      <c r="Z87" s="184"/>
      <c r="AA87" s="184">
        <f t="shared" si="82"/>
        <v>189079953.943932</v>
      </c>
      <c r="AB87" s="184">
        <f t="shared" si="82"/>
        <v>-46356963.983244777</v>
      </c>
      <c r="AC87" s="184">
        <f t="shared" si="82"/>
        <v>177882969.16820765</v>
      </c>
      <c r="AD87" s="184">
        <f t="shared" si="82"/>
        <v>-27683124.619266581</v>
      </c>
      <c r="AE87" s="184">
        <f t="shared" si="82"/>
        <v>44481103.96972762</v>
      </c>
      <c r="AF87" s="184">
        <f t="shared" si="82"/>
        <v>-225468587.58659369</v>
      </c>
      <c r="AG87" s="184">
        <f t="shared" si="82"/>
        <v>358906827.12038684</v>
      </c>
      <c r="AH87" s="186">
        <f t="shared" si="82"/>
        <v>-0.47690121064109775</v>
      </c>
      <c r="AI87" s="186">
        <f t="shared" si="82"/>
        <v>0.47690121064109781</v>
      </c>
      <c r="AJ87" s="186">
        <f t="shared" si="82"/>
        <v>-0.47092938555500929</v>
      </c>
      <c r="AK87" s="186">
        <f t="shared" si="82"/>
        <v>0.47092938555500941</v>
      </c>
      <c r="AL87" s="184">
        <f t="shared" si="82"/>
        <v>-23365191.532147795</v>
      </c>
      <c r="AM87" s="184">
        <f t="shared" si="82"/>
        <v>43358967.465655953</v>
      </c>
      <c r="AN87" s="184">
        <f t="shared" si="82"/>
        <v>-236507133.07414329</v>
      </c>
      <c r="AO87" s="184">
        <f t="shared" si="82"/>
        <v>414390102.24235082</v>
      </c>
      <c r="AP87" s="186">
        <f t="shared" si="82"/>
        <v>-0.15907126310662612</v>
      </c>
      <c r="AQ87" s="186">
        <f t="shared" si="82"/>
        <v>0.15907126310662623</v>
      </c>
      <c r="AR87" s="186">
        <f t="shared" si="82"/>
        <v>-0.14169588764666219</v>
      </c>
      <c r="AS87" s="186">
        <f t="shared" si="82"/>
        <v>0.14169588764666219</v>
      </c>
      <c r="AT87" s="184">
        <f t="shared" si="82"/>
        <v>-51048316.151414379</v>
      </c>
      <c r="AU87" s="184">
        <f t="shared" si="82"/>
        <v>87840071.435383558</v>
      </c>
      <c r="AV87" s="184">
        <f t="shared" si="82"/>
        <v>-461975720.66073698</v>
      </c>
      <c r="AW87" s="184">
        <f t="shared" si="82"/>
        <v>773296929.36273766</v>
      </c>
      <c r="AX87" s="186">
        <f t="shared" si="82"/>
        <v>-0.23294490844224458</v>
      </c>
      <c r="AY87" s="186">
        <f t="shared" si="82"/>
        <v>0.23294490844224458</v>
      </c>
      <c r="AZ87" s="186">
        <f t="shared" si="82"/>
        <v>-0.22369978314891992</v>
      </c>
      <c r="BA87" s="186">
        <f t="shared" si="82"/>
        <v>0.22369978314892003</v>
      </c>
    </row>
    <row r="88" spans="1:53">
      <c r="A88" s="182">
        <f t="shared" si="75"/>
        <v>44378</v>
      </c>
      <c r="B88" s="184">
        <f t="shared" si="83"/>
        <v>724616.07216992229</v>
      </c>
      <c r="C88" s="184">
        <f t="shared" si="83"/>
        <v>-492957.28891455103</v>
      </c>
      <c r="D88" s="184">
        <f t="shared" si="83"/>
        <v>6660789.5302005</v>
      </c>
      <c r="E88" s="184">
        <f t="shared" si="83"/>
        <v>-525541.35879892006</v>
      </c>
      <c r="F88" s="184">
        <f t="shared" si="83"/>
        <v>5652389.8815392405</v>
      </c>
      <c r="G88" s="184">
        <f t="shared" si="83"/>
        <v>14221177.418707721</v>
      </c>
      <c r="H88" s="184">
        <f t="shared" si="83"/>
        <v>26240474.254903913</v>
      </c>
      <c r="I88" s="184">
        <f t="shared" si="83"/>
        <v>-19459040.339967132</v>
      </c>
      <c r="J88" s="184">
        <f t="shared" si="83"/>
        <v>10482416.745115913</v>
      </c>
      <c r="K88" s="184"/>
      <c r="L88" s="184">
        <f t="shared" si="84"/>
        <v>-3733423.3577334802</v>
      </c>
      <c r="M88" s="184">
        <f t="shared" si="84"/>
        <v>3061703.4239727855</v>
      </c>
      <c r="N88" s="184">
        <f t="shared" si="84"/>
        <v>12980953.865612015</v>
      </c>
      <c r="O88" s="184">
        <f t="shared" si="84"/>
        <v>78227930.337000102</v>
      </c>
      <c r="P88" s="184">
        <f t="shared" si="84"/>
        <v>5604687.9334126981</v>
      </c>
      <c r="Q88" s="184">
        <f t="shared" si="84"/>
        <v>-3647883.9379676767</v>
      </c>
      <c r="R88" s="184">
        <f t="shared" si="84"/>
        <v>54618474.147644103</v>
      </c>
      <c r="S88" s="184">
        <f t="shared" si="84"/>
        <v>-3889006.0551120085</v>
      </c>
      <c r="T88" s="184">
        <f t="shared" si="84"/>
        <v>110214124.99498484</v>
      </c>
      <c r="U88" s="184">
        <f t="shared" si="84"/>
        <v>45275642.951129317</v>
      </c>
      <c r="V88" s="184">
        <f t="shared" si="84"/>
        <v>208176040.03409123</v>
      </c>
      <c r="W88" s="184">
        <f t="shared" si="84"/>
        <v>121696442.49011266</v>
      </c>
      <c r="X88" s="184">
        <f t="shared" si="84"/>
        <v>-35000843.978751376</v>
      </c>
      <c r="Y88" s="184">
        <f t="shared" si="84"/>
        <v>-165401842.88972062</v>
      </c>
      <c r="Z88" s="184"/>
      <c r="AA88" s="184">
        <f t="shared" si="82"/>
        <v>98272656.985461712</v>
      </c>
      <c r="AB88" s="184">
        <f t="shared" si="82"/>
        <v>24524244.426022053</v>
      </c>
      <c r="AC88" s="184">
        <f t="shared" si="82"/>
        <v>605805557.03312445</v>
      </c>
      <c r="AD88" s="184">
        <f t="shared" si="82"/>
        <v>-23673913.117512971</v>
      </c>
      <c r="AE88" s="184">
        <f t="shared" si="82"/>
        <v>49189771.300246961</v>
      </c>
      <c r="AF88" s="184">
        <f t="shared" si="82"/>
        <v>-193311288.64543554</v>
      </c>
      <c r="AG88" s="184">
        <f t="shared" si="82"/>
        <v>395882640.74611413</v>
      </c>
      <c r="AH88" s="186">
        <f t="shared" si="82"/>
        <v>-0.47937414861595751</v>
      </c>
      <c r="AI88" s="186">
        <f t="shared" si="82"/>
        <v>0.47937414861595756</v>
      </c>
      <c r="AJ88" s="186">
        <f t="shared" si="82"/>
        <v>-0.47294171956716313</v>
      </c>
      <c r="AK88" s="186">
        <f t="shared" si="82"/>
        <v>0.47294171956716313</v>
      </c>
      <c r="AL88" s="184">
        <f t="shared" si="82"/>
        <v>14796276.525644884</v>
      </c>
      <c r="AM88" s="184">
        <f t="shared" si="82"/>
        <v>57815289.811355218</v>
      </c>
      <c r="AN88" s="184">
        <f t="shared" si="82"/>
        <v>20227346.225392103</v>
      </c>
      <c r="AO88" s="184">
        <f t="shared" si="82"/>
        <v>537839116.80773222</v>
      </c>
      <c r="AP88" s="186">
        <f t="shared" si="82"/>
        <v>-8.629759834305295E-2</v>
      </c>
      <c r="AQ88" s="186">
        <f t="shared" si="82"/>
        <v>8.6297598343052839E-2</v>
      </c>
      <c r="AR88" s="186">
        <f t="shared" si="82"/>
        <v>-4.3213290992187792E-2</v>
      </c>
      <c r="AS88" s="186">
        <f t="shared" si="82"/>
        <v>4.3213290992187847E-2</v>
      </c>
      <c r="AT88" s="184">
        <f t="shared" si="82"/>
        <v>-3261272.5918680876</v>
      </c>
      <c r="AU88" s="184">
        <f t="shared" si="82"/>
        <v>107005061.11160219</v>
      </c>
      <c r="AV88" s="184">
        <f t="shared" si="82"/>
        <v>-173083942.42004347</v>
      </c>
      <c r="AW88" s="184">
        <f t="shared" si="82"/>
        <v>933721757.55384636</v>
      </c>
      <c r="AX88" s="186">
        <f t="shared" si="82"/>
        <v>-0.17422356302559122</v>
      </c>
      <c r="AY88" s="186">
        <f t="shared" si="82"/>
        <v>0.17422356302559117</v>
      </c>
      <c r="AZ88" s="186">
        <f t="shared" si="82"/>
        <v>-0.13179264520809464</v>
      </c>
      <c r="BA88" s="186">
        <f t="shared" si="82"/>
        <v>0.13179264520809475</v>
      </c>
    </row>
    <row r="89" spans="1:53">
      <c r="A89" s="182">
        <f t="shared" si="75"/>
        <v>44470</v>
      </c>
      <c r="B89" s="184">
        <f t="shared" si="83"/>
        <v>-3574652.083317861</v>
      </c>
      <c r="C89" s="184">
        <f t="shared" si="83"/>
        <v>182602.76232239127</v>
      </c>
      <c r="D89" s="184">
        <f t="shared" si="83"/>
        <v>-9806484.5425657332</v>
      </c>
      <c r="E89" s="184">
        <f t="shared" si="83"/>
        <v>4198429.1605814369</v>
      </c>
      <c r="F89" s="184">
        <f t="shared" si="83"/>
        <v>10993103.666756086</v>
      </c>
      <c r="G89" s="184">
        <f t="shared" si="83"/>
        <v>-5963761.1875272933</v>
      </c>
      <c r="H89" s="184">
        <f t="shared" si="83"/>
        <v>-3970762.2237509787</v>
      </c>
      <c r="I89" s="184">
        <f t="shared" si="83"/>
        <v>-61915711.323134303</v>
      </c>
      <c r="J89" s="184">
        <f t="shared" si="83"/>
        <v>-17791274.305975184</v>
      </c>
      <c r="K89" s="184"/>
      <c r="L89" s="184">
        <f t="shared" si="84"/>
        <v>0</v>
      </c>
      <c r="M89" s="184">
        <f t="shared" si="84"/>
        <v>10138371.990858912</v>
      </c>
      <c r="N89" s="184">
        <f t="shared" si="84"/>
        <v>-1933852.5251482055</v>
      </c>
      <c r="O89" s="184">
        <f t="shared" si="84"/>
        <v>3254806.8366011977</v>
      </c>
      <c r="P89" s="184">
        <f t="shared" si="84"/>
        <v>-27648861.468838662</v>
      </c>
      <c r="Q89" s="184">
        <f t="shared" si="84"/>
        <v>1351260.4411856951</v>
      </c>
      <c r="R89" s="184">
        <f t="shared" si="84"/>
        <v>-80413173.249038994</v>
      </c>
      <c r="S89" s="184">
        <f t="shared" si="84"/>
        <v>31068375.788302634</v>
      </c>
      <c r="T89" s="184">
        <f t="shared" si="84"/>
        <v>-46219149.203336522</v>
      </c>
      <c r="U89" s="184">
        <f t="shared" si="84"/>
        <v>88054760.370716274</v>
      </c>
      <c r="V89" s="184">
        <f t="shared" si="84"/>
        <v>-33806787.321009636</v>
      </c>
      <c r="W89" s="184">
        <f t="shared" si="84"/>
        <v>-18129867.423264444</v>
      </c>
      <c r="X89" s="184">
        <f t="shared" si="84"/>
        <v>0</v>
      </c>
      <c r="Y89" s="184">
        <f t="shared" si="84"/>
        <v>-526283546.24664164</v>
      </c>
      <c r="Z89" s="184"/>
      <c r="AA89" s="184">
        <f t="shared" si="82"/>
        <v>-166793196.6185174</v>
      </c>
      <c r="AB89" s="184">
        <f t="shared" si="82"/>
        <v>81208359.646779776</v>
      </c>
      <c r="AC89" s="184">
        <f t="shared" si="82"/>
        <v>-69318703.141644001</v>
      </c>
      <c r="AD89" s="184">
        <f t="shared" si="82"/>
        <v>-27883856.619661905</v>
      </c>
      <c r="AE89" s="184">
        <f t="shared" si="82"/>
        <v>27487746.479228795</v>
      </c>
      <c r="AF89" s="184">
        <f t="shared" si="82"/>
        <v>-232152449.81955066</v>
      </c>
      <c r="AG89" s="184">
        <f t="shared" si="82"/>
        <v>225994523.96737975</v>
      </c>
      <c r="AH89" s="186">
        <f t="shared" si="82"/>
        <v>-0.3938517244474245</v>
      </c>
      <c r="AI89" s="186">
        <f t="shared" si="82"/>
        <v>0.39385172444742456</v>
      </c>
      <c r="AJ89" s="186">
        <f t="shared" si="82"/>
        <v>-0.38014388144336564</v>
      </c>
      <c r="AK89" s="186">
        <f t="shared" si="82"/>
        <v>0.38014388144336542</v>
      </c>
      <c r="AL89" s="184">
        <f t="shared" si="82"/>
        <v>-37764758.848282516</v>
      </c>
      <c r="AM89" s="184">
        <f t="shared" si="82"/>
        <v>33295115.684883714</v>
      </c>
      <c r="AN89" s="184">
        <f t="shared" si="82"/>
        <v>-433279359.91990614</v>
      </c>
      <c r="AO89" s="184">
        <f t="shared" si="82"/>
        <v>298302831.77826214</v>
      </c>
      <c r="AP89" s="186">
        <f t="shared" si="82"/>
        <v>-0.16925131059351578</v>
      </c>
      <c r="AQ89" s="186">
        <f t="shared" si="82"/>
        <v>0.16925131059351584</v>
      </c>
      <c r="AR89" s="186">
        <f t="shared" si="82"/>
        <v>-0.13539071408721914</v>
      </c>
      <c r="AS89" s="186">
        <f t="shared" si="82"/>
        <v>0.13539071408721925</v>
      </c>
      <c r="AT89" s="184">
        <f t="shared" si="82"/>
        <v>-57924165.467944413</v>
      </c>
      <c r="AU89" s="184">
        <f t="shared" si="82"/>
        <v>60782862.164112508</v>
      </c>
      <c r="AV89" s="184">
        <f t="shared" si="82"/>
        <v>-665431809.73945677</v>
      </c>
      <c r="AW89" s="184">
        <f t="shared" si="82"/>
        <v>524297355.74564171</v>
      </c>
      <c r="AX89" s="186">
        <f t="shared" si="82"/>
        <v>-0.21552890735179808</v>
      </c>
      <c r="AY89" s="186">
        <f t="shared" si="82"/>
        <v>0.21552890735179808</v>
      </c>
      <c r="AZ89" s="186">
        <f t="shared" si="82"/>
        <v>-0.17104424850772054</v>
      </c>
      <c r="BA89" s="186">
        <f t="shared" si="82"/>
        <v>0.17104424850772071</v>
      </c>
    </row>
    <row r="90" spans="1:53">
      <c r="A90" s="182">
        <f t="shared" si="75"/>
        <v>44562</v>
      </c>
      <c r="B90" s="184">
        <f t="shared" si="83"/>
        <v>-216709.04067240655</v>
      </c>
      <c r="C90" s="184">
        <f t="shared" si="83"/>
        <v>2680900.0602873587</v>
      </c>
      <c r="D90" s="184">
        <f t="shared" si="83"/>
        <v>11610772.547595762</v>
      </c>
      <c r="E90" s="184">
        <f t="shared" si="83"/>
        <v>3160879.4824483031</v>
      </c>
      <c r="F90" s="184">
        <f t="shared" si="83"/>
        <v>5616553.7424074691</v>
      </c>
      <c r="G90" s="184">
        <f t="shared" si="83"/>
        <v>-9423618.3969419971</v>
      </c>
      <c r="H90" s="184">
        <f t="shared" si="83"/>
        <v>13428778.395124488</v>
      </c>
      <c r="I90" s="184">
        <f t="shared" si="83"/>
        <v>-5478341.082431674</v>
      </c>
      <c r="J90" s="184">
        <f t="shared" si="83"/>
        <v>5705428.5871123672</v>
      </c>
      <c r="K90" s="184">
        <f>K46-K72</f>
        <v>-780353.70680113137</v>
      </c>
      <c r="L90" s="184">
        <f t="shared" si="84"/>
        <v>0</v>
      </c>
      <c r="M90" s="184">
        <f t="shared" si="84"/>
        <v>-13741326.737183556</v>
      </c>
      <c r="N90" s="184">
        <f t="shared" si="84"/>
        <v>29282768.495435797</v>
      </c>
      <c r="O90" s="184">
        <f t="shared" si="84"/>
        <v>14616674.55613178</v>
      </c>
      <c r="P90" s="184">
        <f t="shared" si="84"/>
        <v>-1676179.4168888631</v>
      </c>
      <c r="Q90" s="184">
        <f t="shared" si="84"/>
        <v>19838660.446126457</v>
      </c>
      <c r="R90" s="184">
        <f t="shared" si="84"/>
        <v>95208334.890285254</v>
      </c>
      <c r="S90" s="184">
        <f t="shared" si="84"/>
        <v>23390508.170117445</v>
      </c>
      <c r="T90" s="184">
        <f t="shared" si="84"/>
        <v>-73033042.576300472</v>
      </c>
      <c r="U90" s="184">
        <f t="shared" si="84"/>
        <v>44988595.476683825</v>
      </c>
      <c r="V90" s="184">
        <f t="shared" si="84"/>
        <v>108716876.99002373</v>
      </c>
      <c r="W90" s="184">
        <f t="shared" si="84"/>
        <v>274525954.6447106</v>
      </c>
      <c r="X90" s="184">
        <f t="shared" si="84"/>
        <v>0</v>
      </c>
      <c r="Y90" s="184">
        <f t="shared" si="84"/>
        <v>-46565899.200669229</v>
      </c>
      <c r="Z90" s="184"/>
      <c r="AA90" s="184">
        <f t="shared" si="82"/>
        <v>53488393.004178405</v>
      </c>
      <c r="AB90" s="184">
        <f t="shared" si="82"/>
        <v>-110068027.16484034</v>
      </c>
      <c r="AC90" s="184">
        <f t="shared" si="82"/>
        <v>165527768.48237085</v>
      </c>
      <c r="AD90" s="184">
        <f t="shared" si="82"/>
        <v>-17426284.909668576</v>
      </c>
      <c r="AE90" s="184">
        <f t="shared" si="82"/>
        <v>31071772.345465474</v>
      </c>
      <c r="AF90" s="184">
        <f t="shared" si="82"/>
        <v>-147568959.89347082</v>
      </c>
      <c r="AG90" s="184">
        <f t="shared" si="82"/>
        <v>257962016.30038336</v>
      </c>
      <c r="AH90" s="186">
        <f t="shared" si="82"/>
        <v>-0.3430038973280215</v>
      </c>
      <c r="AI90" s="186">
        <f t="shared" si="82"/>
        <v>0.34300389732802139</v>
      </c>
      <c r="AJ90" s="186">
        <f t="shared" si="82"/>
        <v>-0.32665616569951017</v>
      </c>
      <c r="AK90" s="186">
        <f t="shared" si="82"/>
        <v>0.32665616569951006</v>
      </c>
      <c r="AL90" s="184">
        <f t="shared" si="82"/>
        <v>-45887413.211365342</v>
      </c>
      <c r="AM90" s="184">
        <f t="shared" si="82"/>
        <v>66353929.849928796</v>
      </c>
      <c r="AN90" s="184">
        <f t="shared" si="82"/>
        <v>-428731335.65629792</v>
      </c>
      <c r="AO90" s="184">
        <f t="shared" si="82"/>
        <v>640825003.3393383</v>
      </c>
      <c r="AP90" s="186">
        <f t="shared" si="82"/>
        <v>-0.19224264622996026</v>
      </c>
      <c r="AQ90" s="186">
        <f t="shared" si="82"/>
        <v>0.19224264622996035</v>
      </c>
      <c r="AR90" s="186">
        <f t="shared" si="82"/>
        <v>-0.17515135947173407</v>
      </c>
      <c r="AS90" s="186">
        <f t="shared" si="82"/>
        <v>0.1751513594717341</v>
      </c>
      <c r="AT90" s="184">
        <f t="shared" si="82"/>
        <v>-68792039.203465581</v>
      </c>
      <c r="AU90" s="184">
        <f t="shared" si="82"/>
        <v>97425702.195394278</v>
      </c>
      <c r="AV90" s="184">
        <f t="shared" si="82"/>
        <v>-576300295.54976869</v>
      </c>
      <c r="AW90" s="184">
        <f t="shared" si="82"/>
        <v>898787019.63972187</v>
      </c>
      <c r="AX90" s="186">
        <f t="shared" si="82"/>
        <v>-0.21807707752372707</v>
      </c>
      <c r="AY90" s="186">
        <f t="shared" si="82"/>
        <v>0.21807707752372707</v>
      </c>
      <c r="AZ90" s="186">
        <f t="shared" si="82"/>
        <v>-0.21031810778911647</v>
      </c>
      <c r="BA90" s="186">
        <f t="shared" si="82"/>
        <v>0.21031810778911653</v>
      </c>
    </row>
    <row r="91" spans="1:53">
      <c r="A91" s="182">
        <f>A73</f>
        <v>44652</v>
      </c>
      <c r="B91" s="184">
        <f t="shared" si="83"/>
        <v>-283516.66437803209</v>
      </c>
      <c r="C91" s="184">
        <f t="shared" si="83"/>
        <v>144085.68630240578</v>
      </c>
      <c r="D91" s="184">
        <f t="shared" si="83"/>
        <v>-22127105.99915567</v>
      </c>
      <c r="E91" s="184">
        <f t="shared" si="83"/>
        <v>-580245.95337982476</v>
      </c>
      <c r="F91" s="184">
        <f t="shared" si="83"/>
        <v>-3874825.0287892371</v>
      </c>
      <c r="G91" s="184">
        <f t="shared" si="83"/>
        <v>13382588.257437568</v>
      </c>
      <c r="H91" s="184">
        <f t="shared" si="83"/>
        <v>-13339019.701962784</v>
      </c>
      <c r="I91" s="184">
        <f t="shared" si="83"/>
        <v>13384336.68645978</v>
      </c>
      <c r="J91" s="184">
        <f t="shared" si="83"/>
        <v>7199778.6485578269</v>
      </c>
      <c r="K91" s="184">
        <f>K47-K73</f>
        <v>-21255738.896412924</v>
      </c>
      <c r="L91" s="184">
        <f t="shared" si="84"/>
        <v>0</v>
      </c>
      <c r="M91" s="184">
        <f t="shared" si="84"/>
        <v>-7898031.1627027243</v>
      </c>
      <c r="N91" s="184">
        <f t="shared" si="84"/>
        <v>6267245.7240980044</v>
      </c>
      <c r="O91" s="184">
        <f t="shared" si="84"/>
        <v>-3311743</v>
      </c>
      <c r="P91" s="184">
        <f t="shared" si="84"/>
        <v>-2192916.3439647648</v>
      </c>
      <c r="Q91" s="184">
        <f t="shared" si="84"/>
        <v>1066234.0786378011</v>
      </c>
      <c r="R91" s="184">
        <f t="shared" si="84"/>
        <v>-181442269.19307643</v>
      </c>
      <c r="S91" s="184">
        <f t="shared" si="84"/>
        <v>-4293820.0550107043</v>
      </c>
      <c r="T91" s="184">
        <f t="shared" si="84"/>
        <v>103715058.99514115</v>
      </c>
      <c r="U91" s="184">
        <f t="shared" si="84"/>
        <v>-31037348.480601788</v>
      </c>
      <c r="V91" s="184">
        <f t="shared" si="84"/>
        <v>-114185060.99887478</v>
      </c>
      <c r="W91" s="184">
        <f t="shared" si="84"/>
        <v>58755428.66341877</v>
      </c>
      <c r="X91" s="184">
        <f t="shared" si="84"/>
        <v>0</v>
      </c>
      <c r="Y91" s="184">
        <f t="shared" si="84"/>
        <v>113766861.83490813</v>
      </c>
      <c r="Z91" s="184"/>
      <c r="AA91" s="184">
        <f t="shared" si="82"/>
        <v>67497924.83022964</v>
      </c>
      <c r="AB91" s="184">
        <f t="shared" si="82"/>
        <v>-63263229.613248825</v>
      </c>
      <c r="AC91" s="184">
        <f t="shared" si="82"/>
        <v>17338943.992210388</v>
      </c>
      <c r="AD91" s="184">
        <f t="shared" si="82"/>
        <v>-436160.26707741898</v>
      </c>
      <c r="AE91" s="184">
        <f t="shared" si="82"/>
        <v>-12619342.770507336</v>
      </c>
      <c r="AF91" s="184">
        <f t="shared" si="82"/>
        <v>-3227585.9763728976</v>
      </c>
      <c r="AG91" s="184">
        <f t="shared" si="82"/>
        <v>-108764558.67853713</v>
      </c>
      <c r="AH91" s="186">
        <f t="shared" si="82"/>
        <v>8.8561957778874184E-3</v>
      </c>
      <c r="AI91" s="186">
        <f t="shared" si="82"/>
        <v>-8.8561957778874323E-3</v>
      </c>
      <c r="AJ91" s="186">
        <f t="shared" si="82"/>
        <v>8.3967283278968269E-3</v>
      </c>
      <c r="AK91" s="186">
        <f t="shared" si="82"/>
        <v>-8.3967283278968408E-3</v>
      </c>
      <c r="AL91" s="184">
        <f t="shared" si="82"/>
        <v>-21255738.896412924</v>
      </c>
      <c r="AM91" s="184">
        <f t="shared" si="82"/>
        <v>5568993.2099530995</v>
      </c>
      <c r="AN91" s="184">
        <f t="shared" si="82"/>
        <v>-159418041.72309697</v>
      </c>
      <c r="AO91" s="184">
        <f t="shared" si="82"/>
        <v>62990123.880399227</v>
      </c>
      <c r="AP91" s="186">
        <f t="shared" si="82"/>
        <v>-4.9481775937450595E-2</v>
      </c>
      <c r="AQ91" s="186">
        <f t="shared" si="82"/>
        <v>4.9481775937450512E-2</v>
      </c>
      <c r="AR91" s="186">
        <f t="shared" si="82"/>
        <v>-5.3855753944304446E-2</v>
      </c>
      <c r="AS91" s="186">
        <f t="shared" si="82"/>
        <v>5.385575394430453E-2</v>
      </c>
      <c r="AT91" s="184">
        <f t="shared" si="82"/>
        <v>-8307562.4770305604</v>
      </c>
      <c r="AU91" s="184">
        <f t="shared" si="82"/>
        <v>-7050349.560554266</v>
      </c>
      <c r="AV91" s="184">
        <f t="shared" si="82"/>
        <v>-162645627.69946986</v>
      </c>
      <c r="AW91" s="184">
        <f t="shared" si="82"/>
        <v>-45774434.798138142</v>
      </c>
      <c r="AX91" s="186">
        <f t="shared" si="82"/>
        <v>-3.7230450594924774E-2</v>
      </c>
      <c r="AY91" s="186">
        <f t="shared" si="82"/>
        <v>3.7230450594924802E-2</v>
      </c>
      <c r="AZ91" s="186">
        <f t="shared" si="82"/>
        <v>-1.1985512726880032E-2</v>
      </c>
      <c r="BA91" s="186">
        <f t="shared" si="82"/>
        <v>1.1985512726880088E-2</v>
      </c>
    </row>
    <row r="92" spans="1:53">
      <c r="A92" s="182">
        <f>A74</f>
        <v>44743</v>
      </c>
      <c r="B92" s="184">
        <f t="shared" si="83"/>
        <v>678828.31167058647</v>
      </c>
      <c r="C92" s="184">
        <f t="shared" si="83"/>
        <v>3805427.0443246351</v>
      </c>
      <c r="D92" s="184">
        <f t="shared" si="83"/>
        <v>-17663979.449290738</v>
      </c>
      <c r="E92" s="184">
        <f t="shared" si="83"/>
        <v>-1553020.9875087002</v>
      </c>
      <c r="F92" s="184">
        <f t="shared" si="83"/>
        <v>-10126353.21625809</v>
      </c>
      <c r="G92" s="184">
        <f t="shared" si="83"/>
        <v>7437300.9051436801</v>
      </c>
      <c r="H92" s="184">
        <f t="shared" si="83"/>
        <v>-17421797.391918629</v>
      </c>
      <c r="I92" s="184">
        <f t="shared" si="83"/>
        <v>39930447.41455555</v>
      </c>
      <c r="J92" s="184">
        <f t="shared" si="83"/>
        <v>-34635508.050010279</v>
      </c>
      <c r="K92" s="184">
        <f>K48-K74</f>
        <v>-24160223.722796902</v>
      </c>
      <c r="L92" s="184">
        <f t="shared" si="84"/>
        <v>0</v>
      </c>
      <c r="M92" s="184">
        <f t="shared" si="84"/>
        <v>-7063905.8309052438</v>
      </c>
      <c r="N92" s="184">
        <f t="shared" si="84"/>
        <v>25927030.189156912</v>
      </c>
      <c r="O92" s="184">
        <f t="shared" si="84"/>
        <v>-1063967</v>
      </c>
      <c r="P92" s="184">
        <f t="shared" si="84"/>
        <v>5250533.3422784861</v>
      </c>
      <c r="Q92" s="184">
        <f t="shared" si="84"/>
        <v>28160160.128002297</v>
      </c>
      <c r="R92" s="184">
        <f t="shared" si="84"/>
        <v>-144844631.48418406</v>
      </c>
      <c r="S92" s="184">
        <f t="shared" si="84"/>
        <v>-11492355.307564383</v>
      </c>
      <c r="T92" s="184">
        <f t="shared" si="84"/>
        <v>57639082.014863521</v>
      </c>
      <c r="U92" s="184">
        <f t="shared" si="84"/>
        <v>-81112089.262227297</v>
      </c>
      <c r="V92" s="184">
        <f t="shared" si="84"/>
        <v>-146399300.56883144</v>
      </c>
      <c r="W92" s="184">
        <f t="shared" si="84"/>
        <v>243065908.02334607</v>
      </c>
      <c r="X92" s="184">
        <f t="shared" si="84"/>
        <v>0</v>
      </c>
      <c r="Y92" s="184">
        <f t="shared" si="84"/>
        <v>339408803.02372217</v>
      </c>
      <c r="Z92" s="184"/>
      <c r="AA92" s="184">
        <f t="shared" si="82"/>
        <v>-324707887.96884632</v>
      </c>
      <c r="AB92" s="184">
        <f t="shared" si="82"/>
        <v>-56581885.705550909</v>
      </c>
      <c r="AC92" s="184">
        <f t="shared" si="82"/>
        <v>19983259.451694012</v>
      </c>
      <c r="AD92" s="184">
        <f t="shared" si="82"/>
        <v>2252406.0568159353</v>
      </c>
      <c r="AE92" s="184">
        <f t="shared" si="82"/>
        <v>-20353031.760405153</v>
      </c>
      <c r="AF92" s="184">
        <f t="shared" si="82"/>
        <v>16667804.820437916</v>
      </c>
      <c r="AG92" s="184">
        <f t="shared" si="82"/>
        <v>-168317638.73154783</v>
      </c>
      <c r="AH92" s="186">
        <f t="shared" si="82"/>
        <v>4.4768610375685879E-2</v>
      </c>
      <c r="AI92" s="186">
        <f t="shared" si="82"/>
        <v>-4.4768610375685913E-2</v>
      </c>
      <c r="AJ92" s="186">
        <f t="shared" si="82"/>
        <v>4.7204913772899683E-2</v>
      </c>
      <c r="AK92" s="186">
        <f t="shared" si="82"/>
        <v>-4.7204913772899704E-2</v>
      </c>
      <c r="AL92" s="184">
        <f t="shared" si="82"/>
        <v>-24160223.722796902</v>
      </c>
      <c r="AM92" s="184">
        <f t="shared" si="82"/>
        <v>-15772383.691758603</v>
      </c>
      <c r="AN92" s="184">
        <f t="shared" si="82"/>
        <v>-181201677.92097676</v>
      </c>
      <c r="AO92" s="184">
        <f t="shared" si="82"/>
        <v>-138223865.65105152</v>
      </c>
      <c r="AP92" s="186">
        <f t="shared" si="82"/>
        <v>-4.2700260315072319E-2</v>
      </c>
      <c r="AQ92" s="186">
        <f t="shared" si="82"/>
        <v>4.2700260315072347E-2</v>
      </c>
      <c r="AR92" s="186">
        <f t="shared" si="82"/>
        <v>-4.6919782887975436E-2</v>
      </c>
      <c r="AS92" s="186">
        <f t="shared" si="82"/>
        <v>4.6919782887975381E-2</v>
      </c>
      <c r="AT92" s="184">
        <f t="shared" si="82"/>
        <v>18022629.748574585</v>
      </c>
      <c r="AU92" s="184">
        <f t="shared" si="82"/>
        <v>-36125415.452163815</v>
      </c>
      <c r="AV92" s="184">
        <f t="shared" si="82"/>
        <v>-164533873.10053891</v>
      </c>
      <c r="AW92" s="184">
        <f t="shared" si="82"/>
        <v>-306541504.38259935</v>
      </c>
      <c r="AX92" s="186">
        <f t="shared" si="82"/>
        <v>-2.4238776006722362E-2</v>
      </c>
      <c r="AY92" s="186">
        <f t="shared" si="82"/>
        <v>2.4238776006722418E-2</v>
      </c>
      <c r="AZ92" s="186">
        <f t="shared" si="82"/>
        <v>5.1933897865338974E-2</v>
      </c>
      <c r="BA92" s="186">
        <f t="shared" si="82"/>
        <v>-5.1933897865338974E-2</v>
      </c>
    </row>
    <row r="93" spans="1:53">
      <c r="A93" s="182">
        <f>A75</f>
        <v>44835</v>
      </c>
      <c r="B93" s="184">
        <f t="shared" si="83"/>
        <v>-1107058.8734338582</v>
      </c>
      <c r="C93" s="184">
        <f t="shared" si="83"/>
        <v>3024637.3985365387</v>
      </c>
      <c r="D93" s="184">
        <f t="shared" si="83"/>
        <v>-3559567.4384805709</v>
      </c>
      <c r="E93" s="184">
        <f t="shared" si="83"/>
        <v>-155732.36509162001</v>
      </c>
      <c r="F93" s="184">
        <f t="shared" si="83"/>
        <v>-10511698.311106343</v>
      </c>
      <c r="G93" s="184">
        <f t="shared" si="83"/>
        <v>-7402639.2130391262</v>
      </c>
      <c r="H93" s="184">
        <f t="shared" si="83"/>
        <v>-19712058.802614987</v>
      </c>
      <c r="I93" s="184">
        <f t="shared" si="83"/>
        <v>25841622.963048339</v>
      </c>
      <c r="J93" s="184">
        <f t="shared" si="83"/>
        <v>-4765575.024349317</v>
      </c>
      <c r="K93" s="184">
        <f>K49-K75</f>
        <v>-24387292.752710581</v>
      </c>
      <c r="L93" s="184">
        <f t="shared" si="84"/>
        <v>0</v>
      </c>
      <c r="M93" s="184">
        <f t="shared" si="84"/>
        <v>28264150.823937416</v>
      </c>
      <c r="N93" s="184">
        <f t="shared" si="84"/>
        <v>-11244585.844721928</v>
      </c>
      <c r="O93" s="184">
        <f t="shared" si="84"/>
        <v>11900707.165203929</v>
      </c>
      <c r="P93" s="184">
        <f t="shared" si="84"/>
        <v>-8562768.2683488633</v>
      </c>
      <c r="Q93" s="184">
        <f t="shared" si="84"/>
        <v>22382316.749170393</v>
      </c>
      <c r="R93" s="184">
        <f t="shared" si="84"/>
        <v>-29188452.995540679</v>
      </c>
      <c r="S93" s="184">
        <f t="shared" si="84"/>
        <v>-1152419.5016779881</v>
      </c>
      <c r="T93" s="184">
        <f t="shared" si="84"/>
        <v>-57370453.90105322</v>
      </c>
      <c r="U93" s="184">
        <f t="shared" si="84"/>
        <v>-84198703.471961796</v>
      </c>
      <c r="V93" s="184">
        <f t="shared" si="84"/>
        <v>-158090481.38941216</v>
      </c>
      <c r="W93" s="184">
        <f t="shared" si="84"/>
        <v>-105417992.29426813</v>
      </c>
      <c r="X93" s="184">
        <f t="shared" si="84"/>
        <v>0</v>
      </c>
      <c r="Y93" s="184">
        <f t="shared" si="84"/>
        <v>219653795.18591088</v>
      </c>
      <c r="Z93" s="184"/>
      <c r="AA93" s="184">
        <f t="shared" si="82"/>
        <v>-44677265.853274822</v>
      </c>
      <c r="AB93" s="184">
        <f t="shared" si="82"/>
        <v>226395848.09973872</v>
      </c>
      <c r="AC93" s="184">
        <f t="shared" si="82"/>
        <v>113049689.49277735</v>
      </c>
      <c r="AD93" s="184">
        <f t="shared" si="82"/>
        <v>2868905.0334449187</v>
      </c>
      <c r="AE93" s="184">
        <f t="shared" si="82"/>
        <v>-21473904.96262604</v>
      </c>
      <c r="AF93" s="184">
        <f t="shared" si="82"/>
        <v>21229897.247492403</v>
      </c>
      <c r="AG93" s="184">
        <f t="shared" si="82"/>
        <v>-170757610.36855567</v>
      </c>
      <c r="AH93" s="186">
        <f t="shared" si="82"/>
        <v>6.5609760830827007E-2</v>
      </c>
      <c r="AI93" s="186">
        <f t="shared" si="82"/>
        <v>-6.5609760830827146E-2</v>
      </c>
      <c r="AJ93" s="186">
        <f t="shared" si="82"/>
        <v>6.9583005402408735E-2</v>
      </c>
      <c r="AK93" s="186">
        <f t="shared" si="82"/>
        <v>-6.9583005402408693E-2</v>
      </c>
      <c r="AL93" s="184">
        <f t="shared" si="82"/>
        <v>-24387292.752710581</v>
      </c>
      <c r="AM93" s="184">
        <f t="shared" si="82"/>
        <v>12253989.954866171</v>
      </c>
      <c r="AN93" s="184">
        <f t="shared" si="82"/>
        <v>-182904695.64532936</v>
      </c>
      <c r="AO93" s="184">
        <f t="shared" si="82"/>
        <v>76300589.952195644</v>
      </c>
      <c r="AP93" s="186">
        <f t="shared" si="82"/>
        <v>-5.7561623779400051E-2</v>
      </c>
      <c r="AQ93" s="186">
        <f t="shared" si="82"/>
        <v>5.7561623779399995E-2</v>
      </c>
      <c r="AR93" s="186">
        <f t="shared" si="82"/>
        <v>-6.575185212322826E-2</v>
      </c>
      <c r="AS93" s="186">
        <f t="shared" si="82"/>
        <v>6.5751852123228205E-2</v>
      </c>
      <c r="AT93" s="184">
        <f t="shared" si="82"/>
        <v>4323235.2437826693</v>
      </c>
      <c r="AU93" s="184">
        <f t="shared" si="82"/>
        <v>-9219915.0077598691</v>
      </c>
      <c r="AV93" s="184">
        <f t="shared" si="82"/>
        <v>-161674798.39783698</v>
      </c>
      <c r="AW93" s="184">
        <f t="shared" si="82"/>
        <v>-94457020.416360378</v>
      </c>
      <c r="AX93" s="186">
        <f t="shared" si="82"/>
        <v>-3.4221389024455012E-2</v>
      </c>
      <c r="AY93" s="186">
        <f t="shared" si="82"/>
        <v>3.422138902445504E-2</v>
      </c>
      <c r="AZ93" s="186">
        <f t="shared" si="82"/>
        <v>1.2373437267398646E-2</v>
      </c>
      <c r="BA93" s="186">
        <f t="shared" si="82"/>
        <v>-1.2373437267398701E-2</v>
      </c>
    </row>
    <row r="94" spans="1:53">
      <c r="AG94" s="192"/>
    </row>
    <row r="95" spans="1:53">
      <c r="A95" s="174" t="s">
        <v>182</v>
      </c>
    </row>
    <row r="96" spans="1:53">
      <c r="A96" s="182">
        <f t="shared" ref="A96:A108" si="85">A60</f>
        <v>43466</v>
      </c>
      <c r="B96" s="184">
        <f t="shared" ref="B96:AG104" si="86">B34-B30</f>
        <v>-5306</v>
      </c>
      <c r="C96" s="184">
        <f t="shared" si="86"/>
        <v>-5645766</v>
      </c>
      <c r="D96" s="184">
        <f t="shared" si="86"/>
        <v>3997259</v>
      </c>
      <c r="E96" s="184">
        <f t="shared" si="86"/>
        <v>-442351</v>
      </c>
      <c r="F96" s="184">
        <f t="shared" si="86"/>
        <v>9649155</v>
      </c>
      <c r="G96" s="184">
        <f t="shared" si="86"/>
        <v>-2321060</v>
      </c>
      <c r="H96" s="184">
        <f t="shared" si="86"/>
        <v>5231931</v>
      </c>
      <c r="I96" s="184">
        <f t="shared" si="86"/>
        <v>20225360</v>
      </c>
      <c r="J96" s="184">
        <f t="shared" si="86"/>
        <v>-12387413</v>
      </c>
      <c r="K96" s="184"/>
      <c r="L96" s="184">
        <f t="shared" si="86"/>
        <v>-818709</v>
      </c>
      <c r="M96" s="184">
        <f t="shared" si="86"/>
        <v>16936517</v>
      </c>
      <c r="N96" s="184">
        <f t="shared" si="86"/>
        <v>41677659</v>
      </c>
      <c r="O96" s="184">
        <f t="shared" si="86"/>
        <v>65633414</v>
      </c>
      <c r="P96" s="184">
        <f t="shared" si="86"/>
        <v>-41040.318200000002</v>
      </c>
      <c r="Q96" s="184">
        <f t="shared" si="86"/>
        <v>-41778668.400000006</v>
      </c>
      <c r="R96" s="184">
        <f t="shared" si="86"/>
        <v>32777523.800000012</v>
      </c>
      <c r="S96" s="184">
        <f t="shared" si="86"/>
        <v>-3273397.4</v>
      </c>
      <c r="T96" s="184">
        <f t="shared" si="86"/>
        <v>-17988215</v>
      </c>
      <c r="U96" s="184">
        <f t="shared" si="86"/>
        <v>77289731.549999997</v>
      </c>
      <c r="V96" s="184">
        <f t="shared" si="86"/>
        <v>46985934.23180002</v>
      </c>
      <c r="W96" s="184">
        <f t="shared" si="86"/>
        <v>390728053.125</v>
      </c>
      <c r="X96" s="184">
        <f t="shared" si="86"/>
        <v>-7675396.875</v>
      </c>
      <c r="Y96" s="184">
        <f t="shared" si="86"/>
        <v>171915560</v>
      </c>
      <c r="Z96" s="184"/>
      <c r="AA96" s="184">
        <f t="shared" si="86"/>
        <v>-116131996.875</v>
      </c>
      <c r="AB96" s="184">
        <f t="shared" si="86"/>
        <v>158779846.875</v>
      </c>
      <c r="AC96" s="184">
        <f t="shared" si="86"/>
        <v>597616066.25</v>
      </c>
      <c r="AD96" s="184">
        <f t="shared" si="86"/>
        <v>-6088117</v>
      </c>
      <c r="AE96" s="184">
        <f t="shared" si="86"/>
        <v>11325354</v>
      </c>
      <c r="AF96" s="184">
        <f t="shared" si="86"/>
        <v>-45052065.800000004</v>
      </c>
      <c r="AG96" s="184">
        <f t="shared" si="86"/>
        <v>92079040.350000024</v>
      </c>
      <c r="AL96" s="184">
        <f t="shared" ref="AL96:AO103" si="87">AL34-AL30</f>
        <v>20225360</v>
      </c>
      <c r="AM96" s="184">
        <f t="shared" si="87"/>
        <v>45408054</v>
      </c>
      <c r="AN96" s="184">
        <f t="shared" si="87"/>
        <v>171915560</v>
      </c>
      <c r="AO96" s="184">
        <f t="shared" si="87"/>
        <v>425700506.25</v>
      </c>
      <c r="AT96" s="184">
        <f t="shared" ref="AT96:BA101" si="88">AT34-AT30</f>
        <v>14137243</v>
      </c>
      <c r="AU96" s="184">
        <f t="shared" si="88"/>
        <v>56733408</v>
      </c>
      <c r="AV96" s="184">
        <f t="shared" si="88"/>
        <v>126863494.19999999</v>
      </c>
      <c r="AW96" s="184">
        <f t="shared" si="88"/>
        <v>517779546.60000014</v>
      </c>
    </row>
    <row r="97" spans="1:53">
      <c r="A97" s="182">
        <f t="shared" si="85"/>
        <v>43556</v>
      </c>
      <c r="B97" s="184">
        <f t="shared" si="86"/>
        <v>-955</v>
      </c>
      <c r="C97" s="184">
        <f t="shared" si="86"/>
        <v>127633</v>
      </c>
      <c r="D97" s="184">
        <f t="shared" si="86"/>
        <v>13438006</v>
      </c>
      <c r="E97" s="184">
        <f t="shared" si="86"/>
        <v>-433076</v>
      </c>
      <c r="F97" s="184">
        <f t="shared" si="86"/>
        <v>7932403</v>
      </c>
      <c r="G97" s="184">
        <f t="shared" si="86"/>
        <v>-4344555</v>
      </c>
      <c r="H97" s="184">
        <f t="shared" si="86"/>
        <v>16719456</v>
      </c>
      <c r="I97" s="184">
        <f t="shared" si="86"/>
        <v>14503012</v>
      </c>
      <c r="J97" s="184">
        <f t="shared" si="86"/>
        <v>-1796466</v>
      </c>
      <c r="K97" s="184"/>
      <c r="L97" s="184">
        <f t="shared" si="86"/>
        <v>3892530</v>
      </c>
      <c r="M97" s="184">
        <f t="shared" si="86"/>
        <v>43323104</v>
      </c>
      <c r="N97" s="184">
        <f t="shared" si="86"/>
        <v>-102130</v>
      </c>
      <c r="O97" s="184">
        <f t="shared" si="86"/>
        <v>59820050</v>
      </c>
      <c r="P97" s="184">
        <f t="shared" si="86"/>
        <v>-7386.6385000000009</v>
      </c>
      <c r="Q97" s="184">
        <f t="shared" si="86"/>
        <v>944484.20000000019</v>
      </c>
      <c r="R97" s="184">
        <f t="shared" si="86"/>
        <v>110191649.19999999</v>
      </c>
      <c r="S97" s="184">
        <f t="shared" si="86"/>
        <v>-3204762.4000000004</v>
      </c>
      <c r="T97" s="184">
        <f t="shared" si="86"/>
        <v>-33670301.25</v>
      </c>
      <c r="U97" s="184">
        <f t="shared" si="86"/>
        <v>63538548.030000001</v>
      </c>
      <c r="V97" s="184">
        <f t="shared" si="86"/>
        <v>137792231.1415</v>
      </c>
      <c r="W97" s="184">
        <f t="shared" si="86"/>
        <v>-957468.75</v>
      </c>
      <c r="X97" s="184">
        <f t="shared" si="86"/>
        <v>36492468.75</v>
      </c>
      <c r="Y97" s="184">
        <f t="shared" si="86"/>
        <v>123275602</v>
      </c>
      <c r="Z97" s="184"/>
      <c r="AA97" s="184">
        <f t="shared" si="86"/>
        <v>-16841868.75</v>
      </c>
      <c r="AB97" s="184">
        <f t="shared" si="86"/>
        <v>406154100</v>
      </c>
      <c r="AC97" s="184">
        <f t="shared" si="86"/>
        <v>548122833.25</v>
      </c>
      <c r="AD97" s="184">
        <f t="shared" si="86"/>
        <v>-305443</v>
      </c>
      <c r="AE97" s="184">
        <f t="shared" si="86"/>
        <v>17025854</v>
      </c>
      <c r="AF97" s="184">
        <f t="shared" si="86"/>
        <v>-2260278.2000000002</v>
      </c>
      <c r="AG97" s="184">
        <f t="shared" si="86"/>
        <v>140059895.97999996</v>
      </c>
      <c r="AL97" s="184">
        <f t="shared" si="87"/>
        <v>14503012</v>
      </c>
      <c r="AM97" s="184">
        <f t="shared" si="87"/>
        <v>45317038</v>
      </c>
      <c r="AN97" s="184">
        <f t="shared" si="87"/>
        <v>123275602</v>
      </c>
      <c r="AO97" s="184">
        <f t="shared" si="87"/>
        <v>424847231.25</v>
      </c>
      <c r="AT97" s="184">
        <f t="shared" si="88"/>
        <v>14197569</v>
      </c>
      <c r="AU97" s="184">
        <f t="shared" si="88"/>
        <v>62342892</v>
      </c>
      <c r="AV97" s="184">
        <f t="shared" si="88"/>
        <v>121015323.8</v>
      </c>
      <c r="AW97" s="184">
        <f t="shared" si="88"/>
        <v>564907127.23000002</v>
      </c>
    </row>
    <row r="98" spans="1:53">
      <c r="A98" s="182">
        <f t="shared" si="85"/>
        <v>43647</v>
      </c>
      <c r="B98" s="184">
        <f t="shared" si="86"/>
        <v>-1101</v>
      </c>
      <c r="C98" s="184">
        <f t="shared" si="86"/>
        <v>537893</v>
      </c>
      <c r="D98" s="184">
        <f t="shared" si="86"/>
        <v>5907730</v>
      </c>
      <c r="E98" s="184">
        <f t="shared" si="86"/>
        <v>-426702</v>
      </c>
      <c r="F98" s="184">
        <f t="shared" si="86"/>
        <v>1379091</v>
      </c>
      <c r="G98" s="184">
        <f t="shared" si="86"/>
        <v>-420917</v>
      </c>
      <c r="H98" s="184">
        <f t="shared" si="86"/>
        <v>6975994</v>
      </c>
      <c r="I98" s="184">
        <f t="shared" si="86"/>
        <v>16374173</v>
      </c>
      <c r="J98" s="184">
        <f t="shared" si="86"/>
        <v>-5422341</v>
      </c>
      <c r="K98" s="184"/>
      <c r="L98" s="184">
        <f t="shared" si="86"/>
        <v>3756100</v>
      </c>
      <c r="M98" s="184">
        <f t="shared" si="86"/>
        <v>24543669</v>
      </c>
      <c r="N98" s="184">
        <f t="shared" si="86"/>
        <v>14231886</v>
      </c>
      <c r="O98" s="184">
        <f t="shared" si="86"/>
        <v>53483487</v>
      </c>
      <c r="P98" s="184">
        <f t="shared" si="86"/>
        <v>-8515.9046999999991</v>
      </c>
      <c r="Q98" s="184">
        <f t="shared" si="86"/>
        <v>3980408.2</v>
      </c>
      <c r="R98" s="184">
        <f t="shared" si="86"/>
        <v>48443386</v>
      </c>
      <c r="S98" s="184">
        <f t="shared" si="86"/>
        <v>-3157594.8000000003</v>
      </c>
      <c r="T98" s="184">
        <f t="shared" si="86"/>
        <v>-3262106.75</v>
      </c>
      <c r="U98" s="184">
        <f t="shared" si="86"/>
        <v>11046518.909999996</v>
      </c>
      <c r="V98" s="184">
        <f t="shared" si="86"/>
        <v>57042095.655300021</v>
      </c>
      <c r="W98" s="184">
        <f t="shared" si="86"/>
        <v>133423931.25</v>
      </c>
      <c r="X98" s="184">
        <f t="shared" si="86"/>
        <v>35213437.5</v>
      </c>
      <c r="Y98" s="184">
        <f t="shared" si="86"/>
        <v>139180470.5</v>
      </c>
      <c r="Z98" s="184"/>
      <c r="AA98" s="184">
        <f t="shared" si="86"/>
        <v>-50834446.875</v>
      </c>
      <c r="AB98" s="184">
        <f t="shared" si="86"/>
        <v>230096896.875</v>
      </c>
      <c r="AC98" s="184">
        <f t="shared" si="86"/>
        <v>487080289.25</v>
      </c>
      <c r="AD98" s="184">
        <f t="shared" si="86"/>
        <v>111191</v>
      </c>
      <c r="AE98" s="184">
        <f t="shared" si="86"/>
        <v>6865904</v>
      </c>
      <c r="AF98" s="184">
        <f t="shared" si="86"/>
        <v>822813.39999999944</v>
      </c>
      <c r="AG98" s="184">
        <f t="shared" si="86"/>
        <v>56227798.160000026</v>
      </c>
      <c r="AL98" s="184">
        <f t="shared" si="87"/>
        <v>16374173</v>
      </c>
      <c r="AM98" s="184">
        <f t="shared" si="87"/>
        <v>37109314</v>
      </c>
      <c r="AN98" s="184">
        <f t="shared" si="87"/>
        <v>139180470.5</v>
      </c>
      <c r="AO98" s="184">
        <f t="shared" si="87"/>
        <v>347899818.75</v>
      </c>
      <c r="AT98" s="184">
        <f t="shared" si="88"/>
        <v>16485364</v>
      </c>
      <c r="AU98" s="184">
        <f t="shared" si="88"/>
        <v>43975218</v>
      </c>
      <c r="AV98" s="184">
        <f t="shared" si="88"/>
        <v>140003283.90000001</v>
      </c>
      <c r="AW98" s="184">
        <f t="shared" si="88"/>
        <v>404127616.91000009</v>
      </c>
    </row>
    <row r="99" spans="1:53">
      <c r="A99" s="182">
        <f t="shared" si="85"/>
        <v>43739</v>
      </c>
      <c r="B99" s="184">
        <f t="shared" si="86"/>
        <v>-15563</v>
      </c>
      <c r="C99" s="184">
        <f t="shared" si="86"/>
        <v>-1749899</v>
      </c>
      <c r="D99" s="184">
        <f t="shared" si="86"/>
        <v>-1119986</v>
      </c>
      <c r="E99" s="184">
        <f t="shared" si="86"/>
        <v>16382</v>
      </c>
      <c r="F99" s="184">
        <f t="shared" si="86"/>
        <v>529768</v>
      </c>
      <c r="G99" s="184">
        <f t="shared" si="86"/>
        <v>553352</v>
      </c>
      <c r="H99" s="184">
        <f t="shared" si="86"/>
        <v>-1785946</v>
      </c>
      <c r="I99" s="184">
        <f t="shared" si="86"/>
        <v>9232932</v>
      </c>
      <c r="J99" s="184">
        <f t="shared" si="86"/>
        <v>19088053</v>
      </c>
      <c r="K99" s="184"/>
      <c r="L99" s="184">
        <f t="shared" si="86"/>
        <v>2207599</v>
      </c>
      <c r="M99" s="184">
        <f t="shared" si="86"/>
        <v>24688497</v>
      </c>
      <c r="N99" s="184">
        <f t="shared" si="86"/>
        <v>170105</v>
      </c>
      <c r="O99" s="184">
        <f t="shared" si="86"/>
        <v>55387186</v>
      </c>
      <c r="P99" s="184">
        <f t="shared" si="86"/>
        <v>-120375.1361</v>
      </c>
      <c r="Q99" s="184">
        <f t="shared" si="86"/>
        <v>-12949252.600000001</v>
      </c>
      <c r="R99" s="184">
        <f t="shared" si="86"/>
        <v>-9183885.1999999881</v>
      </c>
      <c r="S99" s="184">
        <f t="shared" si="86"/>
        <v>121226.79999999981</v>
      </c>
      <c r="T99" s="184">
        <f t="shared" si="86"/>
        <v>4288478</v>
      </c>
      <c r="U99" s="184">
        <f t="shared" si="86"/>
        <v>4243441.6800000072</v>
      </c>
      <c r="V99" s="184">
        <f t="shared" si="86"/>
        <v>-13600366.456099987</v>
      </c>
      <c r="W99" s="184">
        <f t="shared" si="86"/>
        <v>1594734.375</v>
      </c>
      <c r="X99" s="184">
        <f t="shared" si="86"/>
        <v>20696240.625</v>
      </c>
      <c r="Y99" s="184">
        <f t="shared" si="86"/>
        <v>78479922</v>
      </c>
      <c r="Z99" s="184"/>
      <c r="AA99" s="184">
        <f t="shared" si="86"/>
        <v>178950496.875</v>
      </c>
      <c r="AB99" s="184">
        <f t="shared" si="86"/>
        <v>231454659.375</v>
      </c>
      <c r="AC99" s="184">
        <f t="shared" si="86"/>
        <v>511176053.25</v>
      </c>
      <c r="AD99" s="184">
        <f t="shared" si="86"/>
        <v>-1733517</v>
      </c>
      <c r="AE99" s="184">
        <f t="shared" si="86"/>
        <v>-36866</v>
      </c>
      <c r="AF99" s="184">
        <f t="shared" si="86"/>
        <v>-12828025.800000001</v>
      </c>
      <c r="AG99" s="184">
        <f t="shared" si="86"/>
        <v>-651965.51999998093</v>
      </c>
      <c r="AL99" s="184">
        <f t="shared" si="87"/>
        <v>9232932</v>
      </c>
      <c r="AM99" s="184">
        <f t="shared" si="87"/>
        <v>46154254</v>
      </c>
      <c r="AN99" s="184">
        <f t="shared" si="87"/>
        <v>78479922</v>
      </c>
      <c r="AO99" s="184">
        <f t="shared" si="87"/>
        <v>432696131.25</v>
      </c>
      <c r="AT99" s="184">
        <f t="shared" si="88"/>
        <v>7499415</v>
      </c>
      <c r="AU99" s="184">
        <f t="shared" si="88"/>
        <v>46117388</v>
      </c>
      <c r="AV99" s="184">
        <f t="shared" si="88"/>
        <v>65651896.200000018</v>
      </c>
      <c r="AW99" s="184">
        <f t="shared" si="88"/>
        <v>432044165.73000002</v>
      </c>
    </row>
    <row r="100" spans="1:53">
      <c r="A100" s="182">
        <f t="shared" si="85"/>
        <v>43831</v>
      </c>
      <c r="B100" s="184">
        <f t="shared" si="86"/>
        <v>5306</v>
      </c>
      <c r="C100" s="184">
        <f t="shared" si="86"/>
        <v>7725</v>
      </c>
      <c r="D100" s="184">
        <f t="shared" si="86"/>
        <v>10986974</v>
      </c>
      <c r="E100" s="184">
        <f t="shared" si="86"/>
        <v>-184566</v>
      </c>
      <c r="F100" s="184">
        <f t="shared" si="86"/>
        <v>1864529</v>
      </c>
      <c r="G100" s="184">
        <f t="shared" si="86"/>
        <v>1842088</v>
      </c>
      <c r="H100" s="184">
        <f t="shared" si="86"/>
        <v>14522056</v>
      </c>
      <c r="I100" s="184">
        <f t="shared" si="86"/>
        <v>-6244055</v>
      </c>
      <c r="J100" s="184">
        <f t="shared" si="86"/>
        <v>-1925769</v>
      </c>
      <c r="K100" s="184"/>
      <c r="L100" s="184">
        <f t="shared" si="86"/>
        <v>3343293</v>
      </c>
      <c r="M100" s="184">
        <f t="shared" si="86"/>
        <v>5373379</v>
      </c>
      <c r="N100" s="184">
        <f t="shared" si="86"/>
        <v>-29156405</v>
      </c>
      <c r="O100" s="184">
        <f t="shared" si="86"/>
        <v>-28609557</v>
      </c>
      <c r="P100" s="184">
        <f t="shared" si="86"/>
        <v>41040.318200000002</v>
      </c>
      <c r="Q100" s="184">
        <f t="shared" si="86"/>
        <v>57165</v>
      </c>
      <c r="R100" s="184">
        <f t="shared" si="86"/>
        <v>90093186.799999982</v>
      </c>
      <c r="S100" s="184">
        <f t="shared" si="86"/>
        <v>-1365788.4</v>
      </c>
      <c r="T100" s="184">
        <f t="shared" si="86"/>
        <v>14276182</v>
      </c>
      <c r="U100" s="184">
        <f t="shared" si="86"/>
        <v>14934877.289999992</v>
      </c>
      <c r="V100" s="184">
        <f t="shared" si="86"/>
        <v>118036663.00819999</v>
      </c>
      <c r="W100" s="184">
        <f t="shared" si="86"/>
        <v>-273341296.875</v>
      </c>
      <c r="X100" s="184">
        <f t="shared" si="86"/>
        <v>31343371.875</v>
      </c>
      <c r="Y100" s="184">
        <f t="shared" si="86"/>
        <v>-53074467.5</v>
      </c>
      <c r="Z100" s="184"/>
      <c r="AA100" s="184">
        <f t="shared" si="86"/>
        <v>-18054084.375</v>
      </c>
      <c r="AB100" s="184">
        <f t="shared" si="86"/>
        <v>50375428.125</v>
      </c>
      <c r="AC100" s="184">
        <f t="shared" si="86"/>
        <v>-262751048.75</v>
      </c>
      <c r="AD100" s="184">
        <f t="shared" si="86"/>
        <v>-176841</v>
      </c>
      <c r="AE100" s="184">
        <f t="shared" si="86"/>
        <v>14693591</v>
      </c>
      <c r="AF100" s="184">
        <f t="shared" si="86"/>
        <v>-1308623.3999999999</v>
      </c>
      <c r="AG100" s="184">
        <f t="shared" si="86"/>
        <v>119304246.08999997</v>
      </c>
      <c r="AL100" s="184">
        <f t="shared" si="87"/>
        <v>-6244055</v>
      </c>
      <c r="AM100" s="184">
        <f t="shared" si="87"/>
        <v>-22365502</v>
      </c>
      <c r="AN100" s="184">
        <f t="shared" si="87"/>
        <v>-53074467.5</v>
      </c>
      <c r="AO100" s="184">
        <f t="shared" si="87"/>
        <v>-209676581.25</v>
      </c>
      <c r="AT100" s="184">
        <f t="shared" si="88"/>
        <v>-6420896</v>
      </c>
      <c r="AU100" s="184">
        <f t="shared" si="88"/>
        <v>-7671911</v>
      </c>
      <c r="AV100" s="184">
        <f t="shared" si="88"/>
        <v>-54383090.900000006</v>
      </c>
      <c r="AW100" s="184">
        <f t="shared" si="88"/>
        <v>-90372335.160000086</v>
      </c>
    </row>
    <row r="101" spans="1:53">
      <c r="A101" s="182">
        <f t="shared" si="85"/>
        <v>43922</v>
      </c>
      <c r="B101" s="184">
        <f t="shared" si="86"/>
        <v>-6035</v>
      </c>
      <c r="C101" s="184">
        <f t="shared" si="86"/>
        <v>43015</v>
      </c>
      <c r="D101" s="184">
        <f t="shared" si="86"/>
        <v>-9497825</v>
      </c>
      <c r="E101" s="184">
        <f t="shared" si="86"/>
        <v>-27455</v>
      </c>
      <c r="F101" s="184">
        <f t="shared" si="86"/>
        <v>-1118067</v>
      </c>
      <c r="G101" s="184">
        <f t="shared" si="86"/>
        <v>12464524</v>
      </c>
      <c r="H101" s="184">
        <f t="shared" si="86"/>
        <v>1858157</v>
      </c>
      <c r="I101" s="184">
        <f t="shared" si="86"/>
        <v>11292935</v>
      </c>
      <c r="J101" s="184">
        <f t="shared" si="86"/>
        <v>9989208</v>
      </c>
      <c r="K101" s="184"/>
      <c r="L101" s="184">
        <f t="shared" si="86"/>
        <v>-4732566</v>
      </c>
      <c r="M101" s="184">
        <f t="shared" si="86"/>
        <v>-26875857</v>
      </c>
      <c r="N101" s="184">
        <f t="shared" si="86"/>
        <v>2012042</v>
      </c>
      <c r="O101" s="184">
        <f t="shared" si="86"/>
        <v>-8314238</v>
      </c>
      <c r="P101" s="184">
        <f t="shared" si="86"/>
        <v>-46678.914500000006</v>
      </c>
      <c r="Q101" s="184">
        <f t="shared" si="86"/>
        <v>318311</v>
      </c>
      <c r="R101" s="184">
        <f t="shared" si="86"/>
        <v>-77882165</v>
      </c>
      <c r="S101" s="184">
        <f t="shared" si="86"/>
        <v>-203167</v>
      </c>
      <c r="T101" s="184">
        <f t="shared" si="86"/>
        <v>96600061</v>
      </c>
      <c r="U101" s="184">
        <f t="shared" si="86"/>
        <v>-8955716.6700000167</v>
      </c>
      <c r="V101" s="184">
        <f t="shared" si="86"/>
        <v>9830644.4154999852</v>
      </c>
      <c r="W101" s="184">
        <f t="shared" si="86"/>
        <v>18862893.75</v>
      </c>
      <c r="X101" s="184">
        <f t="shared" si="86"/>
        <v>-44367806.25</v>
      </c>
      <c r="Y101" s="184">
        <f t="shared" si="86"/>
        <v>95989947.5</v>
      </c>
      <c r="Z101" s="184"/>
      <c r="AA101" s="184">
        <f t="shared" si="86"/>
        <v>93648825</v>
      </c>
      <c r="AB101" s="184">
        <f t="shared" si="86"/>
        <v>-302912536.21500003</v>
      </c>
      <c r="AC101" s="184">
        <f t="shared" si="86"/>
        <v>-138778676.21500015</v>
      </c>
      <c r="AD101" s="184">
        <f t="shared" si="86"/>
        <v>15560</v>
      </c>
      <c r="AE101" s="184">
        <f t="shared" si="86"/>
        <v>1848632</v>
      </c>
      <c r="AF101" s="184">
        <f t="shared" si="86"/>
        <v>115144</v>
      </c>
      <c r="AG101" s="184">
        <f t="shared" si="86"/>
        <v>9762179.3299999833</v>
      </c>
      <c r="AH101" s="186">
        <f t="shared" ref="AH101:AK103" si="89">AH39-AH35</f>
        <v>-4.3143121735337783E-5</v>
      </c>
      <c r="AI101" s="186">
        <f t="shared" si="89"/>
        <v>4.3143121735256251E-5</v>
      </c>
      <c r="AJ101" s="186">
        <f t="shared" si="89"/>
        <v>-2.0909082200884499E-4</v>
      </c>
      <c r="AK101" s="186">
        <f t="shared" si="89"/>
        <v>2.0909082200881723E-4</v>
      </c>
      <c r="AL101" s="184">
        <f t="shared" si="87"/>
        <v>11292935</v>
      </c>
      <c r="AM101" s="184">
        <f t="shared" si="87"/>
        <v>-19607173</v>
      </c>
      <c r="AN101" s="184">
        <f t="shared" si="87"/>
        <v>95989947.5</v>
      </c>
      <c r="AO101" s="184">
        <f t="shared" si="87"/>
        <v>-234768623.71500015</v>
      </c>
      <c r="AP101" s="186">
        <f t="shared" ref="AP101:AS103" si="90">AP39-AP35</f>
        <v>7.9523605989915175E-2</v>
      </c>
      <c r="AQ101" s="186">
        <f t="shared" si="90"/>
        <v>-7.9523605989915147E-2</v>
      </c>
      <c r="AR101" s="186">
        <f t="shared" si="90"/>
        <v>7.9247042748938637E-2</v>
      </c>
      <c r="AS101" s="186">
        <f t="shared" si="90"/>
        <v>-7.9247042748938679E-2</v>
      </c>
      <c r="AT101" s="184">
        <f t="shared" si="88"/>
        <v>11308495</v>
      </c>
      <c r="AU101" s="184">
        <f t="shared" si="88"/>
        <v>-17758541</v>
      </c>
      <c r="AV101" s="184">
        <f t="shared" si="88"/>
        <v>96105091.499999985</v>
      </c>
      <c r="AW101" s="184">
        <f t="shared" si="88"/>
        <v>-225006444.38500023</v>
      </c>
      <c r="AX101" s="186">
        <f t="shared" si="88"/>
        <v>5.7332158692910834E-2</v>
      </c>
      <c r="AY101" s="186">
        <f t="shared" si="88"/>
        <v>-5.7332158692910862E-2</v>
      </c>
      <c r="AZ101" s="186">
        <f t="shared" si="88"/>
        <v>5.5679116670223142E-2</v>
      </c>
      <c r="BA101" s="186">
        <f t="shared" si="88"/>
        <v>-5.5679116670223072E-2</v>
      </c>
    </row>
    <row r="102" spans="1:53">
      <c r="A102" s="182">
        <f t="shared" si="85"/>
        <v>44013</v>
      </c>
      <c r="B102" s="184">
        <f t="shared" si="86"/>
        <v>-5569</v>
      </c>
      <c r="C102" s="184">
        <f t="shared" si="86"/>
        <v>-458354</v>
      </c>
      <c r="D102" s="184">
        <f t="shared" si="86"/>
        <v>-3086649</v>
      </c>
      <c r="E102" s="184">
        <f t="shared" si="86"/>
        <v>119452</v>
      </c>
      <c r="F102" s="184">
        <f t="shared" si="86"/>
        <v>2980779</v>
      </c>
      <c r="G102" s="184">
        <f t="shared" si="86"/>
        <v>13280543</v>
      </c>
      <c r="H102" s="184">
        <f t="shared" si="86"/>
        <v>12830202</v>
      </c>
      <c r="I102" s="184">
        <f t="shared" si="86"/>
        <v>133609</v>
      </c>
      <c r="J102" s="184">
        <f t="shared" si="86"/>
        <v>3671079</v>
      </c>
      <c r="K102" s="184"/>
      <c r="L102" s="184">
        <f t="shared" si="86"/>
        <v>-3980031</v>
      </c>
      <c r="M102" s="184">
        <f t="shared" si="86"/>
        <v>9815409</v>
      </c>
      <c r="N102" s="184">
        <f t="shared" si="86"/>
        <v>-2787242</v>
      </c>
      <c r="O102" s="184">
        <f t="shared" si="86"/>
        <v>6852824</v>
      </c>
      <c r="P102" s="184">
        <f t="shared" si="86"/>
        <v>-43074.544299999994</v>
      </c>
      <c r="Q102" s="184">
        <f t="shared" si="86"/>
        <v>-3391819.6000000006</v>
      </c>
      <c r="R102" s="184">
        <f t="shared" si="86"/>
        <v>-25310521.799999982</v>
      </c>
      <c r="S102" s="184">
        <f t="shared" si="86"/>
        <v>883944.80000000016</v>
      </c>
      <c r="T102" s="184">
        <f t="shared" si="86"/>
        <v>102924208.25</v>
      </c>
      <c r="U102" s="184">
        <f t="shared" si="86"/>
        <v>23876039.789999992</v>
      </c>
      <c r="V102" s="184">
        <f t="shared" si="86"/>
        <v>98938776.895699978</v>
      </c>
      <c r="W102" s="184">
        <f t="shared" si="86"/>
        <v>-26130393.75</v>
      </c>
      <c r="X102" s="184">
        <f t="shared" si="86"/>
        <v>-37312790.625</v>
      </c>
      <c r="Y102" s="184">
        <f t="shared" si="86"/>
        <v>1135676.5</v>
      </c>
      <c r="Z102" s="184"/>
      <c r="AA102" s="184">
        <f t="shared" si="86"/>
        <v>34416365.625</v>
      </c>
      <c r="AB102" s="184">
        <f t="shared" si="86"/>
        <v>21166203.719999969</v>
      </c>
      <c r="AC102" s="184">
        <f t="shared" si="86"/>
        <v>-6724938.5299999714</v>
      </c>
      <c r="AD102" s="184">
        <f t="shared" si="86"/>
        <v>-338902</v>
      </c>
      <c r="AE102" s="184">
        <f t="shared" si="86"/>
        <v>13174673</v>
      </c>
      <c r="AF102" s="184">
        <f t="shared" si="86"/>
        <v>-2507874.7999999998</v>
      </c>
      <c r="AG102" s="184">
        <f t="shared" si="86"/>
        <v>101489726.24000007</v>
      </c>
      <c r="AH102" s="186">
        <f t="shared" si="89"/>
        <v>-7.8656455172218531E-3</v>
      </c>
      <c r="AI102" s="186">
        <f t="shared" si="89"/>
        <v>7.8656455172217976E-3</v>
      </c>
      <c r="AJ102" s="186">
        <f t="shared" si="89"/>
        <v>-8.7028412570860393E-3</v>
      </c>
      <c r="AK102" s="186">
        <f t="shared" si="89"/>
        <v>8.7028412570860914E-3</v>
      </c>
      <c r="AL102" s="184">
        <f t="shared" si="87"/>
        <v>133609</v>
      </c>
      <c r="AM102" s="184">
        <f t="shared" si="87"/>
        <v>6719215</v>
      </c>
      <c r="AN102" s="184">
        <f t="shared" si="87"/>
        <v>1135676.5</v>
      </c>
      <c r="AO102" s="184">
        <f t="shared" si="87"/>
        <v>-7860615.0299999714</v>
      </c>
      <c r="AP102" s="186">
        <f t="shared" si="90"/>
        <v>1.6576693218995908E-3</v>
      </c>
      <c r="AQ102" s="186">
        <f t="shared" si="90"/>
        <v>-1.6576693218995908E-3</v>
      </c>
      <c r="AR102" s="186">
        <f t="shared" si="90"/>
        <v>-6.1343235981868027E-3</v>
      </c>
      <c r="AS102" s="186">
        <f t="shared" si="90"/>
        <v>6.134323598186886E-3</v>
      </c>
      <c r="AT102" s="184">
        <f t="shared" ref="AT102:BA103" si="91">AT40-AT36</f>
        <v>-205293</v>
      </c>
      <c r="AU102" s="184">
        <f t="shared" si="91"/>
        <v>19893888</v>
      </c>
      <c r="AV102" s="184">
        <f t="shared" si="91"/>
        <v>-1372198.3000000119</v>
      </c>
      <c r="AW102" s="184">
        <f t="shared" si="91"/>
        <v>93629111.210000038</v>
      </c>
      <c r="AX102" s="186">
        <f t="shared" si="91"/>
        <v>-6.0501387375911653E-3</v>
      </c>
      <c r="AY102" s="186">
        <f t="shared" si="91"/>
        <v>6.050138737591082E-3</v>
      </c>
      <c r="AZ102" s="186">
        <f t="shared" si="91"/>
        <v>-1.1093159879277212E-2</v>
      </c>
      <c r="BA102" s="186">
        <f t="shared" si="91"/>
        <v>1.1093159879277281E-2</v>
      </c>
    </row>
    <row r="103" spans="1:53">
      <c r="A103" s="182">
        <f t="shared" si="85"/>
        <v>44105</v>
      </c>
      <c r="B103" s="184">
        <f t="shared" si="86"/>
        <v>169185</v>
      </c>
      <c r="C103" s="184">
        <f t="shared" si="86"/>
        <v>5986784</v>
      </c>
      <c r="D103" s="184">
        <f t="shared" si="86"/>
        <v>8422555</v>
      </c>
      <c r="E103" s="184">
        <f t="shared" si="86"/>
        <v>2587910</v>
      </c>
      <c r="F103" s="184">
        <f t="shared" si="86"/>
        <v>937460</v>
      </c>
      <c r="G103" s="184">
        <f t="shared" si="86"/>
        <v>7563786</v>
      </c>
      <c r="H103" s="184">
        <f t="shared" si="86"/>
        <v>25667680</v>
      </c>
      <c r="I103" s="184">
        <f t="shared" si="86"/>
        <v>3812710</v>
      </c>
      <c r="J103" s="184">
        <f t="shared" si="86"/>
        <v>-18535607</v>
      </c>
      <c r="K103" s="184"/>
      <c r="L103" s="184">
        <f t="shared" si="86"/>
        <v>-1735781</v>
      </c>
      <c r="M103" s="184">
        <f t="shared" si="86"/>
        <v>19456373</v>
      </c>
      <c r="N103" s="184">
        <f t="shared" si="86"/>
        <v>-1825683</v>
      </c>
      <c r="O103" s="184">
        <f t="shared" si="86"/>
        <v>1172012</v>
      </c>
      <c r="P103" s="184">
        <f t="shared" si="86"/>
        <v>1308595.2195000001</v>
      </c>
      <c r="Q103" s="184">
        <f t="shared" si="86"/>
        <v>44302201.600000001</v>
      </c>
      <c r="R103" s="184">
        <f t="shared" si="86"/>
        <v>69064950.99999997</v>
      </c>
      <c r="S103" s="184">
        <f t="shared" si="86"/>
        <v>19150534</v>
      </c>
      <c r="T103" s="184">
        <f t="shared" si="86"/>
        <v>58619341.5</v>
      </c>
      <c r="U103" s="184">
        <f t="shared" si="86"/>
        <v>7509054.599999994</v>
      </c>
      <c r="V103" s="184">
        <f t="shared" si="86"/>
        <v>199954677.91949999</v>
      </c>
      <c r="W103" s="184">
        <f t="shared" si="86"/>
        <v>-17115778.125</v>
      </c>
      <c r="X103" s="184">
        <f t="shared" si="86"/>
        <v>-16272946.875</v>
      </c>
      <c r="Y103" s="184">
        <f t="shared" si="86"/>
        <v>32408035</v>
      </c>
      <c r="Z103" s="184"/>
      <c r="AA103" s="184">
        <f t="shared" si="86"/>
        <v>-173771315.625</v>
      </c>
      <c r="AB103" s="184">
        <f t="shared" si="86"/>
        <v>94948883.264999986</v>
      </c>
      <c r="AC103" s="184">
        <f t="shared" si="86"/>
        <v>-79803122.360000134</v>
      </c>
      <c r="AD103" s="184">
        <f t="shared" si="86"/>
        <v>8574694</v>
      </c>
      <c r="AE103" s="184">
        <f t="shared" si="86"/>
        <v>16923801</v>
      </c>
      <c r="AF103" s="184">
        <f t="shared" si="86"/>
        <v>63452735.600000009</v>
      </c>
      <c r="AG103" s="184">
        <f t="shared" si="86"/>
        <v>135193347.0999999</v>
      </c>
      <c r="AH103" s="186">
        <f t="shared" si="89"/>
        <v>8.7815444492298306E-2</v>
      </c>
      <c r="AI103" s="186">
        <f t="shared" si="89"/>
        <v>-8.7815444492298167E-2</v>
      </c>
      <c r="AJ103" s="186">
        <f t="shared" si="89"/>
        <v>9.428668290645828E-2</v>
      </c>
      <c r="AK103" s="186">
        <f t="shared" si="89"/>
        <v>-9.4286682906458363E-2</v>
      </c>
      <c r="AL103" s="184">
        <f t="shared" si="87"/>
        <v>3812710</v>
      </c>
      <c r="AM103" s="184">
        <f t="shared" si="87"/>
        <v>-2640698</v>
      </c>
      <c r="AN103" s="184">
        <f t="shared" si="87"/>
        <v>32408035</v>
      </c>
      <c r="AO103" s="184">
        <f t="shared" si="87"/>
        <v>-112211157.36000013</v>
      </c>
      <c r="AP103" s="186">
        <f t="shared" si="90"/>
        <v>2.9588696227412697E-2</v>
      </c>
      <c r="AQ103" s="186">
        <f t="shared" si="90"/>
        <v>-2.958869622741267E-2</v>
      </c>
      <c r="AR103" s="186">
        <f t="shared" si="90"/>
        <v>2.1979213455721403E-2</v>
      </c>
      <c r="AS103" s="186">
        <f t="shared" si="90"/>
        <v>-2.1979213455721514E-2</v>
      </c>
      <c r="AT103" s="184">
        <f t="shared" si="91"/>
        <v>12387404</v>
      </c>
      <c r="AU103" s="184">
        <f t="shared" si="91"/>
        <v>14283103</v>
      </c>
      <c r="AV103" s="184">
        <f t="shared" si="91"/>
        <v>95860770.599999964</v>
      </c>
      <c r="AW103" s="184">
        <f t="shared" si="91"/>
        <v>22982189.739999771</v>
      </c>
      <c r="AX103" s="186">
        <f t="shared" si="91"/>
        <v>3.972257650859469E-2</v>
      </c>
      <c r="AY103" s="186">
        <f t="shared" si="91"/>
        <v>-3.9722576508594676E-2</v>
      </c>
      <c r="AZ103" s="186">
        <f t="shared" si="91"/>
        <v>3.777082778668038E-2</v>
      </c>
      <c r="BA103" s="186">
        <f t="shared" si="91"/>
        <v>-3.7770827786680394E-2</v>
      </c>
    </row>
    <row r="104" spans="1:53">
      <c r="A104" s="182">
        <f t="shared" si="85"/>
        <v>44197</v>
      </c>
      <c r="B104" s="184">
        <f t="shared" si="86"/>
        <v>5006355</v>
      </c>
      <c r="C104" s="184">
        <f t="shared" si="86"/>
        <v>-156283</v>
      </c>
      <c r="D104" s="184">
        <f t="shared" si="86"/>
        <v>-1457653</v>
      </c>
      <c r="E104" s="184">
        <f t="shared" si="86"/>
        <v>-32239</v>
      </c>
      <c r="F104" s="184">
        <f t="shared" si="86"/>
        <v>-5546855</v>
      </c>
      <c r="G104" s="184">
        <f t="shared" si="86"/>
        <v>7258769</v>
      </c>
      <c r="H104" s="184">
        <f t="shared" si="86"/>
        <v>5072094</v>
      </c>
      <c r="I104" s="184">
        <f t="shared" si="86"/>
        <v>31516846</v>
      </c>
      <c r="J104" s="184">
        <f t="shared" si="86"/>
        <v>1950234</v>
      </c>
      <c r="K104" s="184"/>
      <c r="L104" s="184">
        <f t="shared" si="86"/>
        <v>-4233964</v>
      </c>
      <c r="M104" s="184">
        <f t="shared" si="86"/>
        <v>34943958</v>
      </c>
      <c r="N104" s="184">
        <f t="shared" si="86"/>
        <v>3939211</v>
      </c>
      <c r="O104" s="184">
        <f t="shared" si="86"/>
        <v>68116285</v>
      </c>
      <c r="P104" s="184">
        <f t="shared" si="86"/>
        <v>38722654.0185</v>
      </c>
      <c r="Q104" s="184">
        <f t="shared" si="86"/>
        <v>-1156494.2000000002</v>
      </c>
      <c r="R104" s="184">
        <f t="shared" ref="R104:BA104" si="92">R42-R38</f>
        <v>-11952754.599999994</v>
      </c>
      <c r="S104" s="184">
        <f t="shared" si="92"/>
        <v>-238568.60000000003</v>
      </c>
      <c r="T104" s="184">
        <f t="shared" si="92"/>
        <v>56255459.75</v>
      </c>
      <c r="U104" s="184">
        <f t="shared" si="92"/>
        <v>-44430308.549999982</v>
      </c>
      <c r="V104" s="184">
        <f t="shared" si="92"/>
        <v>37199987.818499982</v>
      </c>
      <c r="W104" s="184">
        <f t="shared" si="92"/>
        <v>36930103.125</v>
      </c>
      <c r="X104" s="184">
        <f t="shared" si="92"/>
        <v>-39693412.5</v>
      </c>
      <c r="Y104" s="184">
        <f t="shared" si="92"/>
        <v>267893191</v>
      </c>
      <c r="Z104" s="184"/>
      <c r="AA104" s="184">
        <f t="shared" si="92"/>
        <v>18283443.75</v>
      </c>
      <c r="AB104" s="184">
        <f t="shared" si="92"/>
        <v>217306922.38499999</v>
      </c>
      <c r="AC104" s="184">
        <f t="shared" si="92"/>
        <v>500720247.75999999</v>
      </c>
      <c r="AD104" s="184">
        <f t="shared" si="92"/>
        <v>-188522</v>
      </c>
      <c r="AE104" s="184">
        <f t="shared" si="92"/>
        <v>254261</v>
      </c>
      <c r="AF104" s="184">
        <f t="shared" si="92"/>
        <v>-1395062.8</v>
      </c>
      <c r="AG104" s="184">
        <f t="shared" si="92"/>
        <v>-127603.39999997616</v>
      </c>
      <c r="AH104" s="186">
        <f t="shared" si="92"/>
        <v>-3.0520320665130066E-3</v>
      </c>
      <c r="AI104" s="186">
        <f t="shared" si="92"/>
        <v>3.0520320665130551E-3</v>
      </c>
      <c r="AJ104" s="186">
        <f t="shared" si="92"/>
        <v>-3.347012590092503E-3</v>
      </c>
      <c r="AK104" s="186">
        <f t="shared" si="92"/>
        <v>3.347012590092513E-3</v>
      </c>
      <c r="AL104" s="184">
        <f t="shared" si="92"/>
        <v>31516846</v>
      </c>
      <c r="AM104" s="184">
        <f t="shared" si="92"/>
        <v>36599439</v>
      </c>
      <c r="AN104" s="184">
        <f t="shared" si="92"/>
        <v>267893191</v>
      </c>
      <c r="AO104" s="184">
        <f t="shared" si="92"/>
        <v>232827056.75999999</v>
      </c>
      <c r="AP104" s="186">
        <f t="shared" si="92"/>
        <v>0.12756208529643343</v>
      </c>
      <c r="AQ104" s="186">
        <f t="shared" si="92"/>
        <v>-0.12756208529643343</v>
      </c>
      <c r="AR104" s="186">
        <f t="shared" si="92"/>
        <v>0.1217817105006614</v>
      </c>
      <c r="AS104" s="186">
        <f t="shared" si="92"/>
        <v>-0.12178171050066144</v>
      </c>
      <c r="AT104" s="184">
        <f t="shared" si="92"/>
        <v>31328324</v>
      </c>
      <c r="AU104" s="184">
        <f t="shared" si="92"/>
        <v>36853700</v>
      </c>
      <c r="AV104" s="184">
        <f t="shared" si="92"/>
        <v>266498128.20000002</v>
      </c>
      <c r="AW104" s="184">
        <f t="shared" si="92"/>
        <v>232699453.3599999</v>
      </c>
      <c r="AX104" s="186">
        <f t="shared" si="92"/>
        <v>0.10613070052592508</v>
      </c>
      <c r="AY104" s="186">
        <f t="shared" si="92"/>
        <v>-0.10613070052592521</v>
      </c>
      <c r="AZ104" s="186">
        <f t="shared" si="92"/>
        <v>0.10232735251265596</v>
      </c>
      <c r="BA104" s="186">
        <f t="shared" si="92"/>
        <v>-0.10232735251265601</v>
      </c>
    </row>
    <row r="105" spans="1:53">
      <c r="A105" s="182">
        <f t="shared" si="85"/>
        <v>44287</v>
      </c>
      <c r="B105" s="184">
        <f t="shared" ref="B105:BA110" si="93">B43-B39</f>
        <v>2442589</v>
      </c>
      <c r="C105" s="184">
        <f t="shared" si="93"/>
        <v>-774081</v>
      </c>
      <c r="D105" s="184">
        <f t="shared" si="93"/>
        <v>14092059</v>
      </c>
      <c r="E105" s="184">
        <f t="shared" si="93"/>
        <v>192421</v>
      </c>
      <c r="F105" s="184">
        <f t="shared" si="93"/>
        <v>-2846622</v>
      </c>
      <c r="G105" s="184">
        <f t="shared" si="93"/>
        <v>5775916</v>
      </c>
      <c r="H105" s="184">
        <f t="shared" si="93"/>
        <v>18882282</v>
      </c>
      <c r="I105" s="184">
        <f t="shared" si="93"/>
        <v>26759745</v>
      </c>
      <c r="J105" s="184">
        <f t="shared" si="93"/>
        <v>8679975</v>
      </c>
      <c r="K105" s="184"/>
      <c r="L105" s="184">
        <f t="shared" si="93"/>
        <v>-1426242</v>
      </c>
      <c r="M105" s="184">
        <f t="shared" si="93"/>
        <v>21898731</v>
      </c>
      <c r="N105" s="184">
        <f t="shared" si="93"/>
        <v>10878989</v>
      </c>
      <c r="O105" s="184">
        <f t="shared" si="93"/>
        <v>66791198</v>
      </c>
      <c r="P105" s="184">
        <f t="shared" si="93"/>
        <v>18892693.138300002</v>
      </c>
      <c r="Q105" s="184">
        <f t="shared" si="93"/>
        <v>-5728199.4000000004</v>
      </c>
      <c r="R105" s="184">
        <f t="shared" si="93"/>
        <v>115554883.80000001</v>
      </c>
      <c r="S105" s="184">
        <f t="shared" si="93"/>
        <v>1423915.4000000001</v>
      </c>
      <c r="T105" s="184">
        <f t="shared" si="93"/>
        <v>44763349</v>
      </c>
      <c r="U105" s="184">
        <f t="shared" si="93"/>
        <v>-22801442.219999999</v>
      </c>
      <c r="V105" s="184">
        <f t="shared" si="93"/>
        <v>152105199.71829998</v>
      </c>
      <c r="W105" s="184">
        <f t="shared" si="93"/>
        <v>101990521.875</v>
      </c>
      <c r="X105" s="184">
        <f t="shared" si="93"/>
        <v>-13371018.75</v>
      </c>
      <c r="Y105" s="184">
        <f t="shared" si="93"/>
        <v>227457832.5</v>
      </c>
      <c r="Z105" s="184"/>
      <c r="AA105" s="184">
        <f t="shared" si="93"/>
        <v>81374765.625</v>
      </c>
      <c r="AB105" s="184">
        <f t="shared" si="93"/>
        <v>175408835.31</v>
      </c>
      <c r="AC105" s="184">
        <f t="shared" si="93"/>
        <v>572860936.56000018</v>
      </c>
      <c r="AD105" s="184">
        <f t="shared" si="93"/>
        <v>-581660</v>
      </c>
      <c r="AE105" s="184">
        <f t="shared" si="93"/>
        <v>17021353</v>
      </c>
      <c r="AF105" s="184">
        <f t="shared" si="93"/>
        <v>-4304284</v>
      </c>
      <c r="AG105" s="184">
        <f t="shared" si="93"/>
        <v>137516790.57999992</v>
      </c>
      <c r="AH105" s="186">
        <f t="shared" si="93"/>
        <v>-1.0090631482661032E-2</v>
      </c>
      <c r="AI105" s="186">
        <f t="shared" si="93"/>
        <v>1.0090631482660983E-2</v>
      </c>
      <c r="AJ105" s="186">
        <f t="shared" si="93"/>
        <v>-1.0891967909011818E-2</v>
      </c>
      <c r="AK105" s="186">
        <f t="shared" si="93"/>
        <v>1.0891967909011813E-2</v>
      </c>
      <c r="AL105" s="184">
        <f t="shared" si="93"/>
        <v>26759745</v>
      </c>
      <c r="AM105" s="184">
        <f t="shared" si="93"/>
        <v>40031453</v>
      </c>
      <c r="AN105" s="184">
        <f t="shared" si="93"/>
        <v>227457832.5</v>
      </c>
      <c r="AO105" s="184">
        <f t="shared" si="93"/>
        <v>345403104.06000018</v>
      </c>
      <c r="AP105" s="186">
        <f t="shared" si="93"/>
        <v>6.9902544117213028E-2</v>
      </c>
      <c r="AQ105" s="186">
        <f t="shared" si="93"/>
        <v>-6.9902544117213083E-2</v>
      </c>
      <c r="AR105" s="186">
        <f t="shared" si="93"/>
        <v>7.0499073089074493E-2</v>
      </c>
      <c r="AS105" s="186">
        <f t="shared" si="93"/>
        <v>-7.0499073089074438E-2</v>
      </c>
      <c r="AT105" s="184">
        <f t="shared" si="93"/>
        <v>26178085</v>
      </c>
      <c r="AU105" s="184">
        <f t="shared" si="93"/>
        <v>57052806</v>
      </c>
      <c r="AV105" s="184">
        <f t="shared" si="93"/>
        <v>223153548.5</v>
      </c>
      <c r="AW105" s="184">
        <f t="shared" si="93"/>
        <v>482919894.6400001</v>
      </c>
      <c r="AX105" s="186">
        <f t="shared" si="93"/>
        <v>5.365701181563412E-2</v>
      </c>
      <c r="AY105" s="186">
        <f t="shared" si="93"/>
        <v>-5.3657011815634092E-2</v>
      </c>
      <c r="AZ105" s="186">
        <f t="shared" si="93"/>
        <v>5.3209645632390473E-2</v>
      </c>
      <c r="BA105" s="186">
        <f t="shared" si="93"/>
        <v>-5.3209645632390501E-2</v>
      </c>
    </row>
    <row r="106" spans="1:53">
      <c r="A106" s="182">
        <f t="shared" si="85"/>
        <v>44378</v>
      </c>
      <c r="B106" s="184">
        <f t="shared" si="93"/>
        <v>521503</v>
      </c>
      <c r="C106" s="184">
        <f t="shared" si="93"/>
        <v>1578312</v>
      </c>
      <c r="D106" s="184">
        <f t="shared" si="93"/>
        <v>2371303</v>
      </c>
      <c r="E106" s="184">
        <f t="shared" si="93"/>
        <v>-235578</v>
      </c>
      <c r="F106" s="184">
        <f t="shared" si="93"/>
        <v>26894</v>
      </c>
      <c r="G106" s="184">
        <f t="shared" si="93"/>
        <v>3646895</v>
      </c>
      <c r="H106" s="184">
        <f t="shared" si="93"/>
        <v>7909329</v>
      </c>
      <c r="I106" s="184">
        <f t="shared" si="93"/>
        <v>-13818595</v>
      </c>
      <c r="J106" s="184">
        <f t="shared" si="93"/>
        <v>16695215</v>
      </c>
      <c r="K106" s="184"/>
      <c r="L106" s="184">
        <f t="shared" si="93"/>
        <v>-1017173</v>
      </c>
      <c r="M106" s="184">
        <f t="shared" si="93"/>
        <v>5551940</v>
      </c>
      <c r="N106" s="184">
        <f t="shared" si="93"/>
        <v>27873052</v>
      </c>
      <c r="O106" s="184">
        <f t="shared" si="93"/>
        <v>110179759</v>
      </c>
      <c r="P106" s="184">
        <f t="shared" si="93"/>
        <v>4033669.2541</v>
      </c>
      <c r="Q106" s="184">
        <f t="shared" si="93"/>
        <v>11679508.800000001</v>
      </c>
      <c r="R106" s="184">
        <f t="shared" si="93"/>
        <v>19444684.599999994</v>
      </c>
      <c r="S106" s="184">
        <f t="shared" si="93"/>
        <v>-1743277.2000000002</v>
      </c>
      <c r="T106" s="184">
        <f t="shared" si="93"/>
        <v>28263436.25</v>
      </c>
      <c r="U106" s="184">
        <f t="shared" si="93"/>
        <v>215420.93999999762</v>
      </c>
      <c r="V106" s="184">
        <f t="shared" si="93"/>
        <v>61893442.644099951</v>
      </c>
      <c r="W106" s="184">
        <f t="shared" si="93"/>
        <v>261309862.5</v>
      </c>
      <c r="X106" s="184">
        <f t="shared" si="93"/>
        <v>-9535996.875</v>
      </c>
      <c r="Y106" s="184">
        <f t="shared" si="93"/>
        <v>-117458057.5</v>
      </c>
      <c r="Z106" s="184"/>
      <c r="AA106" s="184">
        <f t="shared" si="93"/>
        <v>156517640.625</v>
      </c>
      <c r="AB106" s="184">
        <f t="shared" si="93"/>
        <v>44471039.400000036</v>
      </c>
      <c r="AC106" s="184">
        <f t="shared" si="93"/>
        <v>897019388.14999986</v>
      </c>
      <c r="AD106" s="184">
        <f t="shared" si="93"/>
        <v>1342734</v>
      </c>
      <c r="AE106" s="184">
        <f t="shared" si="93"/>
        <v>6045092</v>
      </c>
      <c r="AF106" s="184">
        <f t="shared" si="93"/>
        <v>9936231.6000000015</v>
      </c>
      <c r="AG106" s="184">
        <f t="shared" si="93"/>
        <v>47923541.789999962</v>
      </c>
      <c r="AH106" s="186">
        <f t="shared" si="93"/>
        <v>1.5053120353487586E-2</v>
      </c>
      <c r="AI106" s="186">
        <f t="shared" si="93"/>
        <v>-1.5053120353487381E-2</v>
      </c>
      <c r="AJ106" s="186">
        <f t="shared" si="93"/>
        <v>1.6248777632372743E-2</v>
      </c>
      <c r="AK106" s="186">
        <f t="shared" si="93"/>
        <v>-1.6248777632372757E-2</v>
      </c>
      <c r="AL106" s="184">
        <f t="shared" si="93"/>
        <v>55460361</v>
      </c>
      <c r="AM106" s="184">
        <f t="shared" si="93"/>
        <v>49103034</v>
      </c>
      <c r="AN106" s="184">
        <f t="shared" si="93"/>
        <v>396517748.5</v>
      </c>
      <c r="AO106" s="184">
        <f t="shared" si="93"/>
        <v>452762545.64999986</v>
      </c>
      <c r="AP106" s="186">
        <f t="shared" si="93"/>
        <v>0.13593847336637568</v>
      </c>
      <c r="AQ106" s="186">
        <f t="shared" si="93"/>
        <v>-0.13593847336637566</v>
      </c>
      <c r="AR106" s="186">
        <f t="shared" si="93"/>
        <v>0.16740082627382671</v>
      </c>
      <c r="AS106" s="186">
        <f t="shared" si="93"/>
        <v>-0.16740082627382669</v>
      </c>
      <c r="AT106" s="184">
        <f t="shared" si="93"/>
        <v>62419459</v>
      </c>
      <c r="AU106" s="184">
        <f t="shared" si="93"/>
        <v>55148126</v>
      </c>
      <c r="AV106" s="184">
        <f t="shared" si="93"/>
        <v>406453980.09999996</v>
      </c>
      <c r="AW106" s="184">
        <f t="shared" si="93"/>
        <v>500686087.43999982</v>
      </c>
      <c r="AX106" s="186">
        <f t="shared" si="93"/>
        <v>0.11862437492626494</v>
      </c>
      <c r="AY106" s="186">
        <f t="shared" si="93"/>
        <v>-0.11862437492626499</v>
      </c>
      <c r="AZ106" s="186">
        <f t="shared" si="93"/>
        <v>0.1559539536317161</v>
      </c>
      <c r="BA106" s="186">
        <f t="shared" si="93"/>
        <v>-0.15595395363171616</v>
      </c>
    </row>
    <row r="107" spans="1:53">
      <c r="A107" s="182">
        <f t="shared" si="85"/>
        <v>44470</v>
      </c>
      <c r="B107" s="184">
        <f t="shared" si="93"/>
        <v>-152833</v>
      </c>
      <c r="C107" s="184">
        <f t="shared" si="93"/>
        <v>-6792278</v>
      </c>
      <c r="D107" s="184">
        <f t="shared" si="93"/>
        <v>-11581994</v>
      </c>
      <c r="E107" s="184">
        <f t="shared" si="93"/>
        <v>1561493</v>
      </c>
      <c r="F107" s="184">
        <f t="shared" si="93"/>
        <v>8760027</v>
      </c>
      <c r="G107" s="184">
        <f t="shared" si="93"/>
        <v>-31057</v>
      </c>
      <c r="H107" s="184">
        <f t="shared" si="93"/>
        <v>-8236642</v>
      </c>
      <c r="I107" s="184">
        <f t="shared" si="93"/>
        <v>-19321308</v>
      </c>
      <c r="J107" s="184">
        <f t="shared" si="93"/>
        <v>18465141</v>
      </c>
      <c r="K107" s="184"/>
      <c r="L107" s="184">
        <f t="shared" si="93"/>
        <v>-3172741</v>
      </c>
      <c r="M107" s="184">
        <f t="shared" si="93"/>
        <v>25094731</v>
      </c>
      <c r="N107" s="184">
        <f t="shared" si="93"/>
        <v>11105271</v>
      </c>
      <c r="O107" s="184">
        <f t="shared" si="93"/>
        <v>106928367</v>
      </c>
      <c r="P107" s="184">
        <f t="shared" si="93"/>
        <v>-1182117.4051000001</v>
      </c>
      <c r="Q107" s="184">
        <f t="shared" si="93"/>
        <v>-50262857.200000003</v>
      </c>
      <c r="R107" s="184">
        <f t="shared" si="93"/>
        <v>-94972350.799999982</v>
      </c>
      <c r="S107" s="184">
        <f t="shared" si="93"/>
        <v>11555048.200000003</v>
      </c>
      <c r="T107" s="184">
        <f t="shared" si="93"/>
        <v>-240691.75</v>
      </c>
      <c r="U107" s="184">
        <f t="shared" si="93"/>
        <v>70167816.270000011</v>
      </c>
      <c r="V107" s="184">
        <f t="shared" si="93"/>
        <v>-64935152.685099959</v>
      </c>
      <c r="W107" s="184">
        <f t="shared" si="93"/>
        <v>104111915.625</v>
      </c>
      <c r="X107" s="184">
        <f t="shared" si="93"/>
        <v>-29744446.875</v>
      </c>
      <c r="Y107" s="184">
        <f t="shared" si="93"/>
        <v>-164231118</v>
      </c>
      <c r="Z107" s="184"/>
      <c r="AA107" s="184">
        <f t="shared" si="93"/>
        <v>173110696.875</v>
      </c>
      <c r="AB107" s="184">
        <f t="shared" si="93"/>
        <v>201008795.30999994</v>
      </c>
      <c r="AC107" s="184">
        <f t="shared" si="93"/>
        <v>844935390.43499994</v>
      </c>
      <c r="AD107" s="184">
        <f t="shared" si="93"/>
        <v>-5230785</v>
      </c>
      <c r="AE107" s="184">
        <f t="shared" si="93"/>
        <v>-2853024</v>
      </c>
      <c r="AF107" s="184">
        <f t="shared" si="93"/>
        <v>-38707809</v>
      </c>
      <c r="AG107" s="184">
        <f t="shared" si="93"/>
        <v>-25045226.279999852</v>
      </c>
      <c r="AH107" s="186">
        <f t="shared" si="93"/>
        <v>-5.3159931607246122E-2</v>
      </c>
      <c r="AI107" s="186">
        <f t="shared" si="93"/>
        <v>5.315993160724608E-2</v>
      </c>
      <c r="AJ107" s="186">
        <f t="shared" si="93"/>
        <v>-5.7222356072167635E-2</v>
      </c>
      <c r="AK107" s="186">
        <f t="shared" si="93"/>
        <v>5.7222356072167635E-2</v>
      </c>
      <c r="AL107" s="184">
        <f t="shared" si="93"/>
        <v>47711515</v>
      </c>
      <c r="AM107" s="184">
        <f t="shared" si="93"/>
        <v>51492402</v>
      </c>
      <c r="AN107" s="184">
        <f t="shared" si="93"/>
        <v>330790604.5</v>
      </c>
      <c r="AO107" s="184">
        <f t="shared" si="93"/>
        <v>448486960.93499994</v>
      </c>
      <c r="AP107" s="186">
        <f t="shared" si="93"/>
        <v>9.2981033993489587E-2</v>
      </c>
      <c r="AQ107" s="186">
        <f t="shared" si="93"/>
        <v>-9.2981033993489559E-2</v>
      </c>
      <c r="AR107" s="186">
        <f t="shared" si="93"/>
        <v>0.11896377897369625</v>
      </c>
      <c r="AS107" s="186">
        <f t="shared" si="93"/>
        <v>-0.11896377897369614</v>
      </c>
      <c r="AT107" s="184">
        <f t="shared" si="93"/>
        <v>50205180</v>
      </c>
      <c r="AU107" s="184">
        <f t="shared" si="93"/>
        <v>48639378</v>
      </c>
      <c r="AV107" s="184">
        <f t="shared" si="93"/>
        <v>292082795.5</v>
      </c>
      <c r="AW107" s="184">
        <f t="shared" si="93"/>
        <v>423441734.65499997</v>
      </c>
      <c r="AX107" s="186">
        <f t="shared" si="93"/>
        <v>6.6461476283251747E-2</v>
      </c>
      <c r="AY107" s="186">
        <f t="shared" si="93"/>
        <v>-6.646147628325183E-2</v>
      </c>
      <c r="AZ107" s="186">
        <f t="shared" si="93"/>
        <v>0.10159175188669525</v>
      </c>
      <c r="BA107" s="186">
        <f t="shared" si="93"/>
        <v>-0.10159175188669523</v>
      </c>
    </row>
    <row r="108" spans="1:53">
      <c r="A108" s="182">
        <f t="shared" si="85"/>
        <v>44562</v>
      </c>
      <c r="B108" s="184">
        <f t="shared" si="93"/>
        <v>-5009138</v>
      </c>
      <c r="C108" s="184">
        <f t="shared" si="93"/>
        <v>3204845</v>
      </c>
      <c r="D108" s="184">
        <f t="shared" si="93"/>
        <v>5129213</v>
      </c>
      <c r="E108" s="184">
        <f t="shared" si="93"/>
        <v>3323393</v>
      </c>
      <c r="F108" s="184">
        <f t="shared" si="93"/>
        <v>4375546</v>
      </c>
      <c r="G108" s="184">
        <f t="shared" si="93"/>
        <v>-1566925</v>
      </c>
      <c r="H108" s="184">
        <f t="shared" si="93"/>
        <v>9456934</v>
      </c>
      <c r="I108" s="184">
        <f t="shared" si="93"/>
        <v>-40833455</v>
      </c>
      <c r="J108" s="184">
        <f t="shared" si="93"/>
        <v>39338723</v>
      </c>
      <c r="K108" s="184"/>
      <c r="L108" s="184">
        <f t="shared" si="93"/>
        <v>0</v>
      </c>
      <c r="M108" s="184">
        <f t="shared" si="93"/>
        <v>-4852511</v>
      </c>
      <c r="N108" s="184">
        <f t="shared" si="93"/>
        <v>50279348</v>
      </c>
      <c r="O108" s="184">
        <f t="shared" si="93"/>
        <v>114440236</v>
      </c>
      <c r="P108" s="184">
        <f t="shared" si="93"/>
        <v>-38744179.688600004</v>
      </c>
      <c r="Q108" s="184">
        <f t="shared" si="93"/>
        <v>23715853.000000004</v>
      </c>
      <c r="R108" s="184">
        <f t="shared" si="93"/>
        <v>42059546.599999994</v>
      </c>
      <c r="S108" s="184">
        <f t="shared" si="93"/>
        <v>24593108.199999999</v>
      </c>
      <c r="T108" s="184">
        <f t="shared" si="93"/>
        <v>-12143668.75</v>
      </c>
      <c r="U108" s="184">
        <f t="shared" si="93"/>
        <v>35048123.459999979</v>
      </c>
      <c r="V108" s="184">
        <f t="shared" si="93"/>
        <v>74528782.821400046</v>
      </c>
      <c r="W108" s="184">
        <f t="shared" si="93"/>
        <v>471368887.5</v>
      </c>
      <c r="X108" s="184">
        <f t="shared" si="93"/>
        <v>0</v>
      </c>
      <c r="Y108" s="184">
        <f t="shared" si="93"/>
        <v>-347084367.5</v>
      </c>
      <c r="Z108" s="184"/>
      <c r="AA108" s="184">
        <f t="shared" si="93"/>
        <v>368800528.125</v>
      </c>
      <c r="AB108" s="184">
        <f t="shared" si="93"/>
        <v>-38868613.110000014</v>
      </c>
      <c r="AC108" s="184">
        <f t="shared" si="93"/>
        <v>985813675.0150001</v>
      </c>
      <c r="AD108" s="184">
        <f t="shared" si="93"/>
        <v>6528238</v>
      </c>
      <c r="AE108" s="184">
        <f t="shared" si="93"/>
        <v>7937834</v>
      </c>
      <c r="AF108" s="184">
        <f t="shared" si="93"/>
        <v>48308961.200000003</v>
      </c>
      <c r="AG108" s="184">
        <f t="shared" si="93"/>
        <v>64964001.310000002</v>
      </c>
      <c r="AH108" s="186">
        <f t="shared" si="93"/>
        <v>8.4782207375652938E-2</v>
      </c>
      <c r="AI108" s="186">
        <f t="shared" si="93"/>
        <v>-8.4782207375652896E-2</v>
      </c>
      <c r="AJ108" s="186">
        <f t="shared" si="93"/>
        <v>9.184605745065906E-2</v>
      </c>
      <c r="AK108" s="186">
        <f t="shared" si="93"/>
        <v>-9.1846057450659102E-2</v>
      </c>
      <c r="AL108" s="184">
        <f t="shared" si="93"/>
        <v>25381481</v>
      </c>
      <c r="AM108" s="184">
        <f t="shared" si="93"/>
        <v>84765560</v>
      </c>
      <c r="AN108" s="184">
        <f t="shared" si="93"/>
        <v>144862956.5</v>
      </c>
      <c r="AO108" s="184">
        <f t="shared" si="93"/>
        <v>801300802.5150001</v>
      </c>
      <c r="AP108" s="186">
        <f t="shared" si="93"/>
        <v>-2.5663039432041762E-2</v>
      </c>
      <c r="AQ108" s="186">
        <f t="shared" si="93"/>
        <v>2.5663039432041734E-2</v>
      </c>
      <c r="AR108" s="186">
        <f t="shared" si="93"/>
        <v>6.7742525268335574E-4</v>
      </c>
      <c r="AS108" s="186">
        <f t="shared" si="93"/>
        <v>-6.7742525268332798E-4</v>
      </c>
      <c r="AT108" s="184">
        <f t="shared" si="93"/>
        <v>36574415</v>
      </c>
      <c r="AU108" s="184">
        <f t="shared" si="93"/>
        <v>92703394</v>
      </c>
      <c r="AV108" s="184">
        <f t="shared" si="93"/>
        <v>193171917.69999999</v>
      </c>
      <c r="AW108" s="184">
        <f t="shared" si="93"/>
        <v>866264803.82500029</v>
      </c>
      <c r="AX108" s="186">
        <f t="shared" si="93"/>
        <v>1.3078091755281684E-3</v>
      </c>
      <c r="AY108" s="186">
        <f t="shared" si="93"/>
        <v>-1.3078091755280852E-3</v>
      </c>
      <c r="AZ108" s="186">
        <f t="shared" si="93"/>
        <v>3.5131958149158454E-2</v>
      </c>
      <c r="BA108" s="186">
        <f t="shared" si="93"/>
        <v>-3.5131958149158371E-2</v>
      </c>
    </row>
    <row r="109" spans="1:53">
      <c r="A109" s="182">
        <f>A73</f>
        <v>44652</v>
      </c>
      <c r="B109" s="184">
        <f t="shared" si="93"/>
        <v>-2487679</v>
      </c>
      <c r="C109" s="184">
        <f t="shared" si="93"/>
        <v>3625020</v>
      </c>
      <c r="D109" s="184">
        <f t="shared" si="93"/>
        <v>-19983372</v>
      </c>
      <c r="E109" s="184">
        <f t="shared" si="93"/>
        <v>1800190</v>
      </c>
      <c r="F109" s="184">
        <f t="shared" si="93"/>
        <v>2036727</v>
      </c>
      <c r="G109" s="184">
        <f t="shared" si="93"/>
        <v>4050779</v>
      </c>
      <c r="H109" s="184">
        <f t="shared" si="93"/>
        <v>-10958335</v>
      </c>
      <c r="I109" s="184">
        <f t="shared" si="93"/>
        <v>-32011639</v>
      </c>
      <c r="J109" s="184">
        <f t="shared" si="93"/>
        <v>33910873</v>
      </c>
      <c r="K109" s="184"/>
      <c r="L109" s="184">
        <f t="shared" si="93"/>
        <v>0</v>
      </c>
      <c r="M109" s="184">
        <f t="shared" si="93"/>
        <v>35738777</v>
      </c>
      <c r="N109" s="184">
        <f t="shared" si="93"/>
        <v>31581330</v>
      </c>
      <c r="O109" s="184">
        <f t="shared" si="93"/>
        <v>127146827</v>
      </c>
      <c r="P109" s="184">
        <f t="shared" si="93"/>
        <v>-19241450.761300001</v>
      </c>
      <c r="Q109" s="184">
        <f t="shared" si="93"/>
        <v>26825148</v>
      </c>
      <c r="R109" s="184">
        <f t="shared" si="93"/>
        <v>-163863650.39999998</v>
      </c>
      <c r="S109" s="184">
        <f t="shared" si="93"/>
        <v>13321406</v>
      </c>
      <c r="T109" s="184">
        <f t="shared" si="93"/>
        <v>31393537.25</v>
      </c>
      <c r="U109" s="184">
        <f t="shared" si="93"/>
        <v>16314183.270000011</v>
      </c>
      <c r="V109" s="184">
        <f t="shared" si="93"/>
        <v>-95250826.641299963</v>
      </c>
      <c r="W109" s="184">
        <f t="shared" si="93"/>
        <v>296074968.75</v>
      </c>
      <c r="X109" s="184">
        <f t="shared" si="93"/>
        <v>0</v>
      </c>
      <c r="Y109" s="184">
        <f t="shared" si="93"/>
        <v>-272098931.5</v>
      </c>
      <c r="Z109" s="184"/>
      <c r="AA109" s="184">
        <f t="shared" si="93"/>
        <v>317914434.375</v>
      </c>
      <c r="AB109" s="184">
        <f t="shared" si="93"/>
        <v>286267603.77000004</v>
      </c>
      <c r="AC109" s="184">
        <f t="shared" si="93"/>
        <v>1070184225.3949997</v>
      </c>
      <c r="AD109" s="184">
        <f t="shared" si="93"/>
        <v>5425210</v>
      </c>
      <c r="AE109" s="184">
        <f t="shared" si="93"/>
        <v>-13895866</v>
      </c>
      <c r="AF109" s="184">
        <f t="shared" si="93"/>
        <v>40146554</v>
      </c>
      <c r="AG109" s="184">
        <f t="shared" si="93"/>
        <v>-116155929.87999988</v>
      </c>
      <c r="AH109" s="186">
        <f t="shared" si="93"/>
        <v>7.6089525524221116E-2</v>
      </c>
      <c r="AI109" s="186">
        <f t="shared" si="93"/>
        <v>-7.6089525524220991E-2</v>
      </c>
      <c r="AJ109" s="186">
        <f t="shared" si="93"/>
        <v>8.1162516051904637E-2</v>
      </c>
      <c r="AK109" s="186">
        <f t="shared" si="93"/>
        <v>-8.116251605190461E-2</v>
      </c>
      <c r="AL109" s="184">
        <f t="shared" si="93"/>
        <v>6381128</v>
      </c>
      <c r="AM109" s="184">
        <f t="shared" si="93"/>
        <v>101230980</v>
      </c>
      <c r="AN109" s="184">
        <f t="shared" si="93"/>
        <v>-4697232</v>
      </c>
      <c r="AO109" s="184">
        <f t="shared" si="93"/>
        <v>900257006.89499974</v>
      </c>
      <c r="AP109" s="186">
        <f t="shared" si="93"/>
        <v>-7.5394707400601085E-2</v>
      </c>
      <c r="AQ109" s="186">
        <f t="shared" si="93"/>
        <v>7.5394707400601058E-2</v>
      </c>
      <c r="AR109" s="186">
        <f t="shared" si="93"/>
        <v>-5.9647918313885134E-2</v>
      </c>
      <c r="AS109" s="186">
        <f t="shared" si="93"/>
        <v>5.9647918313885162E-2</v>
      </c>
      <c r="AT109" s="184">
        <f t="shared" si="93"/>
        <v>32350391</v>
      </c>
      <c r="AU109" s="184">
        <f t="shared" si="93"/>
        <v>87335114</v>
      </c>
      <c r="AV109" s="184">
        <f t="shared" si="93"/>
        <v>35449322</v>
      </c>
      <c r="AW109" s="184">
        <f t="shared" si="93"/>
        <v>784101077.01499963</v>
      </c>
      <c r="AX109" s="186">
        <f t="shared" si="93"/>
        <v>-3.2789439938081782E-2</v>
      </c>
      <c r="AY109" s="186">
        <f t="shared" si="93"/>
        <v>3.2789439938081921E-2</v>
      </c>
      <c r="AZ109" s="186">
        <f t="shared" si="93"/>
        <v>2.6249319975214652E-2</v>
      </c>
      <c r="BA109" s="186">
        <f t="shared" si="93"/>
        <v>-2.6249319975214624E-2</v>
      </c>
    </row>
    <row r="110" spans="1:53">
      <c r="A110" s="182">
        <f>A74</f>
        <v>44743</v>
      </c>
      <c r="B110" s="184">
        <f t="shared" si="93"/>
        <v>499614</v>
      </c>
      <c r="C110" s="184">
        <f t="shared" si="93"/>
        <v>4060318</v>
      </c>
      <c r="D110" s="184">
        <f t="shared" si="93"/>
        <v>-9490415</v>
      </c>
      <c r="E110" s="184">
        <f t="shared" si="93"/>
        <v>1498018</v>
      </c>
      <c r="F110" s="184">
        <f t="shared" si="93"/>
        <v>-3879561</v>
      </c>
      <c r="G110" s="184">
        <f>G48-G44</f>
        <v>1999325</v>
      </c>
      <c r="H110" s="184">
        <f>H48-H44</f>
        <v>-5312701</v>
      </c>
      <c r="I110" s="184">
        <f>I48-I44</f>
        <v>40807593</v>
      </c>
      <c r="J110" s="184">
        <f>J48-J44</f>
        <v>787653</v>
      </c>
      <c r="K110" s="184"/>
      <c r="L110" s="184">
        <f t="shared" ref="L110:Y111" si="94">L48-L44</f>
        <v>0</v>
      </c>
      <c r="M110" s="184">
        <f t="shared" si="94"/>
        <v>36552448</v>
      </c>
      <c r="N110" s="184">
        <f t="shared" si="94"/>
        <v>37954090</v>
      </c>
      <c r="O110" s="184">
        <f t="shared" si="94"/>
        <v>100933309</v>
      </c>
      <c r="P110" s="184">
        <f t="shared" si="94"/>
        <v>3864364.4058000003</v>
      </c>
      <c r="Q110" s="184">
        <f t="shared" si="94"/>
        <v>30046353.199999999</v>
      </c>
      <c r="R110" s="184">
        <f t="shared" si="94"/>
        <v>-77821403</v>
      </c>
      <c r="S110" s="184">
        <f t="shared" si="94"/>
        <v>11085333.200000001</v>
      </c>
      <c r="T110" s="184">
        <f t="shared" si="94"/>
        <v>15494768.75</v>
      </c>
      <c r="U110" s="184">
        <f t="shared" si="94"/>
        <v>-31075283.609999985</v>
      </c>
      <c r="V110" s="184">
        <f t="shared" si="94"/>
        <v>-48405867.054199934</v>
      </c>
      <c r="W110" s="184">
        <f t="shared" si="94"/>
        <v>355819593.75</v>
      </c>
      <c r="X110" s="184">
        <f t="shared" si="94"/>
        <v>0</v>
      </c>
      <c r="Y110" s="184">
        <f t="shared" si="94"/>
        <v>346864540.5</v>
      </c>
      <c r="Z110" s="184"/>
      <c r="AA110" s="184">
        <f t="shared" ref="AA110:BA111" si="95">AA48-AA44</f>
        <v>7384246.875</v>
      </c>
      <c r="AB110" s="184">
        <f t="shared" si="95"/>
        <v>292785108.48000002</v>
      </c>
      <c r="AC110" s="184">
        <f t="shared" si="95"/>
        <v>897053479.60500002</v>
      </c>
      <c r="AD110" s="184">
        <f t="shared" si="95"/>
        <v>5558336</v>
      </c>
      <c r="AE110" s="184">
        <f t="shared" si="95"/>
        <v>-11370651</v>
      </c>
      <c r="AF110" s="184">
        <f t="shared" si="95"/>
        <v>41131686.400000006</v>
      </c>
      <c r="AG110" s="184">
        <f t="shared" si="95"/>
        <v>-93401917.860000014</v>
      </c>
      <c r="AH110" s="186">
        <f t="shared" si="95"/>
        <v>7.5275388767172963E-2</v>
      </c>
      <c r="AI110" s="186">
        <f t="shared" si="95"/>
        <v>-7.5275388767173212E-2</v>
      </c>
      <c r="AJ110" s="186">
        <f t="shared" si="95"/>
        <v>8.02808920968274E-2</v>
      </c>
      <c r="AK110" s="186">
        <f t="shared" si="95"/>
        <v>-8.0280892096827428E-2</v>
      </c>
      <c r="AL110" s="184">
        <f t="shared" si="95"/>
        <v>-14106668</v>
      </c>
      <c r="AM110" s="184">
        <f t="shared" si="95"/>
        <v>75294191</v>
      </c>
      <c r="AN110" s="184">
        <f t="shared" si="95"/>
        <v>-105800010</v>
      </c>
      <c r="AO110" s="184">
        <f t="shared" si="95"/>
        <v>655988949.10500002</v>
      </c>
      <c r="AP110" s="186">
        <f t="shared" si="95"/>
        <v>-9.7062136899440821E-2</v>
      </c>
      <c r="AQ110" s="186">
        <f t="shared" si="95"/>
        <v>9.7062136899440876E-2</v>
      </c>
      <c r="AR110" s="186">
        <f t="shared" si="95"/>
        <v>-0.10737960641042363</v>
      </c>
      <c r="AS110" s="186">
        <f t="shared" si="95"/>
        <v>0.10737960641042354</v>
      </c>
      <c r="AT110" s="184">
        <f t="shared" si="95"/>
        <v>32259261</v>
      </c>
      <c r="AU110" s="184">
        <f t="shared" si="95"/>
        <v>63923540</v>
      </c>
      <c r="AV110" s="184">
        <f t="shared" si="95"/>
        <v>-64668323.599999964</v>
      </c>
      <c r="AW110" s="184">
        <f t="shared" si="95"/>
        <v>562587031.24499989</v>
      </c>
      <c r="AX110" s="186">
        <f t="shared" si="95"/>
        <v>-5.3796460216100683E-2</v>
      </c>
      <c r="AY110" s="186">
        <f t="shared" si="95"/>
        <v>5.379646021610085E-2</v>
      </c>
      <c r="AZ110" s="186">
        <f t="shared" si="95"/>
        <v>1.8793963094742405E-2</v>
      </c>
      <c r="BA110" s="186">
        <f t="shared" si="95"/>
        <v>-1.879396309474235E-2</v>
      </c>
    </row>
    <row r="111" spans="1:53">
      <c r="A111" s="182">
        <f>A75</f>
        <v>44835</v>
      </c>
      <c r="B111" s="184">
        <f t="shared" ref="B111:J111" si="96">B49-B45</f>
        <v>603282</v>
      </c>
      <c r="C111" s="184">
        <f t="shared" si="96"/>
        <v>9620601</v>
      </c>
      <c r="D111" s="184">
        <f t="shared" si="96"/>
        <v>-1680715</v>
      </c>
      <c r="E111" s="184">
        <f t="shared" si="96"/>
        <v>-2330449</v>
      </c>
      <c r="F111" s="184">
        <f t="shared" si="96"/>
        <v>-14961886</v>
      </c>
      <c r="G111" s="184">
        <f t="shared" si="96"/>
        <v>7105361</v>
      </c>
      <c r="H111" s="184">
        <f t="shared" si="96"/>
        <v>-1643806</v>
      </c>
      <c r="I111" s="184">
        <f t="shared" si="96"/>
        <v>35819049</v>
      </c>
      <c r="J111" s="184">
        <f t="shared" si="96"/>
        <v>26950932</v>
      </c>
      <c r="K111" s="184"/>
      <c r="L111" s="184">
        <f t="shared" si="94"/>
        <v>0</v>
      </c>
      <c r="M111" s="184">
        <f t="shared" si="94"/>
        <v>39007009</v>
      </c>
      <c r="N111" s="184">
        <f t="shared" si="94"/>
        <v>18517223</v>
      </c>
      <c r="O111" s="184">
        <f t="shared" si="94"/>
        <v>97452811</v>
      </c>
      <c r="P111" s="184">
        <f t="shared" si="94"/>
        <v>4666205.2854000004</v>
      </c>
      <c r="Q111" s="184">
        <f t="shared" si="94"/>
        <v>71192447.400000006</v>
      </c>
      <c r="R111" s="184">
        <f t="shared" si="94"/>
        <v>-13781863</v>
      </c>
      <c r="S111" s="184">
        <f t="shared" si="94"/>
        <v>-17245322.600000001</v>
      </c>
      <c r="T111" s="184">
        <f t="shared" si="94"/>
        <v>55066547.75</v>
      </c>
      <c r="U111" s="184">
        <f t="shared" si="94"/>
        <v>-119844706.86000001</v>
      </c>
      <c r="V111" s="184">
        <f t="shared" si="94"/>
        <v>-19946692.024600029</v>
      </c>
      <c r="W111" s="184">
        <f t="shared" si="94"/>
        <v>173598965.625</v>
      </c>
      <c r="X111" s="184">
        <f t="shared" si="94"/>
        <v>0</v>
      </c>
      <c r="Y111" s="184">
        <f t="shared" si="94"/>
        <v>304461916.5</v>
      </c>
      <c r="Z111" s="184"/>
      <c r="AA111" s="184">
        <f t="shared" si="95"/>
        <v>252664987.5</v>
      </c>
      <c r="AB111" s="184">
        <f t="shared" si="95"/>
        <v>312446142.09000003</v>
      </c>
      <c r="AC111" s="184">
        <f t="shared" si="95"/>
        <v>885418594.21500015</v>
      </c>
      <c r="AD111" s="184">
        <f t="shared" si="95"/>
        <v>7290152</v>
      </c>
      <c r="AE111" s="184">
        <f t="shared" si="95"/>
        <v>-9537240</v>
      </c>
      <c r="AF111" s="184">
        <f t="shared" si="95"/>
        <v>53947124.799999997</v>
      </c>
      <c r="AG111" s="184">
        <f t="shared" si="95"/>
        <v>-78560022.110000014</v>
      </c>
      <c r="AH111" s="186">
        <f t="shared" si="95"/>
        <v>9.9773471820427229E-2</v>
      </c>
      <c r="AI111" s="186">
        <f t="shared" si="95"/>
        <v>-9.9773471820427395E-2</v>
      </c>
      <c r="AJ111" s="186">
        <f t="shared" si="95"/>
        <v>0.1055687471599627</v>
      </c>
      <c r="AK111" s="186">
        <f t="shared" si="95"/>
        <v>-0.10556874715996267</v>
      </c>
      <c r="AL111" s="184">
        <f t="shared" si="95"/>
        <v>-21033789</v>
      </c>
      <c r="AM111" s="184">
        <f t="shared" si="95"/>
        <v>84475164</v>
      </c>
      <c r="AN111" s="184">
        <f t="shared" si="95"/>
        <v>-157753417.5</v>
      </c>
      <c r="AO111" s="184">
        <f t="shared" si="95"/>
        <v>738710095.21500015</v>
      </c>
      <c r="AP111" s="186">
        <f t="shared" si="95"/>
        <v>-0.10845970593388593</v>
      </c>
      <c r="AQ111" s="186">
        <f t="shared" si="95"/>
        <v>0.10845970593388587</v>
      </c>
      <c r="AR111" s="186">
        <f t="shared" si="95"/>
        <v>-0.11844449824386832</v>
      </c>
      <c r="AS111" s="186">
        <f t="shared" si="95"/>
        <v>0.11844449824386827</v>
      </c>
      <c r="AT111" s="184">
        <f t="shared" si="95"/>
        <v>22075412</v>
      </c>
      <c r="AU111" s="184">
        <f t="shared" si="95"/>
        <v>74937924</v>
      </c>
      <c r="AV111" s="184">
        <f t="shared" si="95"/>
        <v>-103806292.69999999</v>
      </c>
      <c r="AW111" s="184">
        <f t="shared" si="95"/>
        <v>660150073.10500002</v>
      </c>
      <c r="AX111" s="186">
        <f t="shared" si="95"/>
        <v>-6.6282484271387887E-2</v>
      </c>
      <c r="AY111" s="186">
        <f t="shared" si="95"/>
        <v>6.6282484271387943E-2</v>
      </c>
      <c r="AZ111" s="186">
        <f t="shared" si="95"/>
        <v>-5.8273079735769728E-3</v>
      </c>
      <c r="BA111" s="186">
        <f t="shared" si="95"/>
        <v>5.8273079735768896E-3</v>
      </c>
    </row>
    <row r="112" spans="1:53">
      <c r="D112" s="184"/>
    </row>
    <row r="113" spans="1:61" hidden="1">
      <c r="A113" s="174" t="s">
        <v>183</v>
      </c>
      <c r="D113" s="184"/>
    </row>
    <row r="114" spans="1:61" hidden="1">
      <c r="A114" s="182">
        <v>44197</v>
      </c>
      <c r="B114" s="183">
        <v>6104080</v>
      </c>
      <c r="C114" s="184">
        <v>31618</v>
      </c>
      <c r="D114" s="184">
        <v>29824980</v>
      </c>
      <c r="E114" s="184">
        <v>38694</v>
      </c>
      <c r="F114" s="184">
        <v>9748519</v>
      </c>
      <c r="G114" s="184">
        <v>17073495</v>
      </c>
      <c r="H114" s="185">
        <v>62821386</v>
      </c>
      <c r="I114" s="184">
        <v>45498151</v>
      </c>
      <c r="J114" s="184">
        <v>48680629</v>
      </c>
      <c r="K114" s="184"/>
      <c r="L114" s="184">
        <v>0</v>
      </c>
      <c r="M114" s="184">
        <v>80824185</v>
      </c>
      <c r="N114" s="184">
        <v>20205861</v>
      </c>
      <c r="O114" s="185">
        <v>195208826</v>
      </c>
      <c r="P114" s="183">
        <v>47213227.575999998</v>
      </c>
      <c r="Q114" s="184">
        <v>233973.2</v>
      </c>
      <c r="R114" s="184">
        <v>244564835.99999997</v>
      </c>
      <c r="S114" s="184">
        <v>286335.60000000003</v>
      </c>
      <c r="T114" s="184">
        <v>132319586.25</v>
      </c>
      <c r="U114" s="184">
        <v>78085637.189999998</v>
      </c>
      <c r="V114" s="185">
        <v>502703595.81599998</v>
      </c>
      <c r="W114" s="184">
        <v>189429946.875</v>
      </c>
      <c r="X114" s="184">
        <v>0</v>
      </c>
      <c r="Y114" s="184">
        <v>386734283.5</v>
      </c>
      <c r="Z114" s="184"/>
      <c r="AA114" s="184">
        <v>456380896.875</v>
      </c>
      <c r="AB114" s="184">
        <v>647401721.85000002</v>
      </c>
      <c r="AC114" s="185">
        <v>1679946849.0999999</v>
      </c>
      <c r="AD114" s="184">
        <v>29895292</v>
      </c>
      <c r="AE114" s="184">
        <v>26822014</v>
      </c>
      <c r="AF114" s="184">
        <v>245085144.79999995</v>
      </c>
      <c r="AG114" s="184">
        <v>210405223.44</v>
      </c>
      <c r="AH114" s="186">
        <v>0.53806877573943224</v>
      </c>
      <c r="AI114" s="186">
        <v>0.46193122426056776</v>
      </c>
      <c r="AJ114" s="186">
        <v>0.52709294760932401</v>
      </c>
      <c r="AK114" s="186">
        <v>0.47290705239067599</v>
      </c>
      <c r="AL114" s="184">
        <v>65704012</v>
      </c>
      <c r="AM114" s="184">
        <v>129504814</v>
      </c>
      <c r="AN114" s="184">
        <v>576164230.375</v>
      </c>
      <c r="AO114" s="184">
        <v>1103782618.7249999</v>
      </c>
      <c r="AP114" s="186">
        <v>0.34296574959122617</v>
      </c>
      <c r="AQ114" s="186">
        <v>0.65703425040877383</v>
      </c>
      <c r="AR114" s="186">
        <v>0.33658320346642523</v>
      </c>
      <c r="AS114" s="186">
        <v>0.66341679653357477</v>
      </c>
      <c r="AT114" s="184">
        <v>95599304</v>
      </c>
      <c r="AU114" s="184">
        <v>156326828</v>
      </c>
      <c r="AV114" s="184">
        <v>821249375.17499995</v>
      </c>
      <c r="AW114" s="184">
        <v>1314187842.165</v>
      </c>
      <c r="AX114" s="186">
        <v>0.3845813721454131</v>
      </c>
      <c r="AY114" s="186">
        <v>0.6154186278545869</v>
      </c>
      <c r="AZ114" s="186">
        <v>0.37947355139799471</v>
      </c>
      <c r="BA114" s="186">
        <v>0.62052644860200534</v>
      </c>
    </row>
    <row r="115" spans="1:61" hidden="1">
      <c r="A115" s="182">
        <v>44287</v>
      </c>
      <c r="B115" s="183">
        <v>2412010</v>
      </c>
      <c r="C115" s="184">
        <v>0</v>
      </c>
      <c r="D115" s="184">
        <v>32726326</v>
      </c>
      <c r="E115" s="184">
        <v>294918</v>
      </c>
      <c r="F115" s="184">
        <v>20137331</v>
      </c>
      <c r="G115" s="184">
        <v>22664233</v>
      </c>
      <c r="H115" s="185">
        <v>78234818</v>
      </c>
      <c r="I115" s="184">
        <v>52555692</v>
      </c>
      <c r="J115" s="184">
        <v>73709702</v>
      </c>
      <c r="K115" s="184"/>
      <c r="L115" s="184">
        <v>0</v>
      </c>
      <c r="M115" s="184">
        <v>59225747</v>
      </c>
      <c r="N115" s="184">
        <v>33295373</v>
      </c>
      <c r="O115" s="185">
        <v>218786514</v>
      </c>
      <c r="P115" s="183">
        <v>18656173.747000001</v>
      </c>
      <c r="Q115" s="184">
        <v>0</v>
      </c>
      <c r="R115" s="184">
        <v>268355873.19999999</v>
      </c>
      <c r="S115" s="184">
        <v>2182393.2000000002</v>
      </c>
      <c r="T115" s="184">
        <v>175647805.75</v>
      </c>
      <c r="U115" s="184">
        <v>161300021.31</v>
      </c>
      <c r="V115" s="185">
        <v>626142267.20700002</v>
      </c>
      <c r="W115" s="184">
        <v>312144121.875</v>
      </c>
      <c r="X115" s="184">
        <v>0</v>
      </c>
      <c r="Y115" s="184">
        <v>446723382</v>
      </c>
      <c r="Z115" s="184"/>
      <c r="AA115" s="184">
        <v>691028456.25</v>
      </c>
      <c r="AB115" s="184">
        <v>474398233.46999997</v>
      </c>
      <c r="AC115" s="185">
        <v>1924294193.595</v>
      </c>
      <c r="AD115" s="184">
        <v>33021244</v>
      </c>
      <c r="AE115" s="184">
        <v>42801564</v>
      </c>
      <c r="AF115" s="184">
        <v>270538266.39999998</v>
      </c>
      <c r="AG115" s="184">
        <v>336947827.06</v>
      </c>
      <c r="AH115" s="186">
        <v>0.44534067415291967</v>
      </c>
      <c r="AI115" s="186">
        <v>0.55465932584708022</v>
      </c>
      <c r="AJ115" s="186">
        <v>0.43550542206244852</v>
      </c>
      <c r="AK115" s="186">
        <v>0.56449457793755142</v>
      </c>
      <c r="AL115" s="184">
        <v>85851065</v>
      </c>
      <c r="AM115" s="184">
        <v>132935449</v>
      </c>
      <c r="AN115" s="184">
        <v>758867503.875</v>
      </c>
      <c r="AO115" s="184">
        <v>1165426689.72</v>
      </c>
      <c r="AP115" s="186">
        <v>0.39436147882214956</v>
      </c>
      <c r="AQ115" s="186">
        <v>0.60563852117785044</v>
      </c>
      <c r="AR115" s="186">
        <v>0.39239651215430948</v>
      </c>
      <c r="AS115" s="186">
        <v>0.60760348784569052</v>
      </c>
      <c r="AT115" s="184">
        <v>118872309</v>
      </c>
      <c r="AU115" s="184">
        <v>175737013</v>
      </c>
      <c r="AV115" s="184">
        <v>1029405770.275</v>
      </c>
      <c r="AW115" s="184">
        <v>1502374516.78</v>
      </c>
      <c r="AX115" s="186">
        <v>0.40659364303385831</v>
      </c>
      <c r="AY115" s="186">
        <v>0.59340635696614175</v>
      </c>
      <c r="AZ115" s="186">
        <v>0.40349133623137695</v>
      </c>
      <c r="BA115" s="186">
        <v>0.59650866376862299</v>
      </c>
    </row>
    <row r="116" spans="1:61" hidden="1">
      <c r="A116" s="182">
        <v>44378</v>
      </c>
      <c r="B116" s="183">
        <v>496153</v>
      </c>
      <c r="C116" s="184">
        <v>2190767</v>
      </c>
      <c r="D116" s="184">
        <v>29030571</v>
      </c>
      <c r="E116" s="184">
        <v>0</v>
      </c>
      <c r="F116" s="184">
        <v>18849541</v>
      </c>
      <c r="G116" s="184">
        <v>27058573</v>
      </c>
      <c r="H116" s="185">
        <v>77625605</v>
      </c>
      <c r="I116" s="184">
        <v>77075409</v>
      </c>
      <c r="J116" s="184">
        <v>64265797</v>
      </c>
      <c r="K116" s="184"/>
      <c r="L116" s="184">
        <v>0</v>
      </c>
      <c r="M116" s="184">
        <v>60331262</v>
      </c>
      <c r="N116" s="184">
        <v>48004593</v>
      </c>
      <c r="O116" s="185">
        <v>249677061</v>
      </c>
      <c r="P116" s="183">
        <v>3837594.6091</v>
      </c>
      <c r="Q116" s="184">
        <v>16211675.800000001</v>
      </c>
      <c r="R116" s="184">
        <v>238050682.19999999</v>
      </c>
      <c r="S116" s="184">
        <v>0</v>
      </c>
      <c r="T116" s="184">
        <v>209703940.75</v>
      </c>
      <c r="U116" s="184">
        <v>150984823.41</v>
      </c>
      <c r="V116" s="185">
        <v>618788716.76909995</v>
      </c>
      <c r="W116" s="184">
        <v>450043059.375</v>
      </c>
      <c r="X116" s="184">
        <v>0</v>
      </c>
      <c r="Y116" s="184">
        <v>655140976.5</v>
      </c>
      <c r="Z116" s="184"/>
      <c r="AA116" s="184">
        <v>602491846.875</v>
      </c>
      <c r="AB116" s="184">
        <v>483253408.62</v>
      </c>
      <c r="AC116" s="185">
        <v>2190929291.3699999</v>
      </c>
      <c r="AD116" s="184">
        <v>31221338</v>
      </c>
      <c r="AE116" s="184">
        <v>45908114</v>
      </c>
      <c r="AF116" s="184">
        <v>254262358</v>
      </c>
      <c r="AG116" s="184">
        <v>360688764.15999997</v>
      </c>
      <c r="AH116" s="186">
        <v>0.4134675892726401</v>
      </c>
      <c r="AI116" s="186">
        <v>0.58653241072735984</v>
      </c>
      <c r="AJ116" s="186">
        <v>0.40479138889771965</v>
      </c>
      <c r="AK116" s="186">
        <v>0.5952086111022804</v>
      </c>
      <c r="AL116" s="184">
        <v>125080002</v>
      </c>
      <c r="AM116" s="184">
        <v>124597059</v>
      </c>
      <c r="AN116" s="184">
        <v>1105184035.875</v>
      </c>
      <c r="AO116" s="184">
        <v>1085745255.4949999</v>
      </c>
      <c r="AP116" s="186">
        <v>0.5044361952840215</v>
      </c>
      <c r="AQ116" s="186">
        <v>0.49556380471597855</v>
      </c>
      <c r="AR116" s="186">
        <v>0.50096713530283021</v>
      </c>
      <c r="AS116" s="186">
        <v>0.49903286469716973</v>
      </c>
      <c r="AT116" s="184">
        <v>156301340</v>
      </c>
      <c r="AU116" s="184">
        <v>170505173</v>
      </c>
      <c r="AV116" s="184">
        <v>1359446393.875</v>
      </c>
      <c r="AW116" s="184">
        <v>1446434019.6549997</v>
      </c>
      <c r="AX116" s="186">
        <v>0.48449904968142193</v>
      </c>
      <c r="AY116" s="186">
        <v>0.51550095031857812</v>
      </c>
      <c r="AZ116" s="186">
        <v>0.47826874245924222</v>
      </c>
      <c r="BA116" s="186">
        <v>0.52173125754075778</v>
      </c>
    </row>
    <row r="117" spans="1:61" hidden="1">
      <c r="A117" s="182">
        <v>44470</v>
      </c>
      <c r="B117" s="183">
        <v>268346</v>
      </c>
      <c r="C117" s="184">
        <v>1059115</v>
      </c>
      <c r="D117" s="184">
        <v>22469097</v>
      </c>
      <c r="E117" s="184">
        <v>4796013</v>
      </c>
      <c r="F117" s="184">
        <v>9394338</v>
      </c>
      <c r="G117" s="184">
        <v>35643987</v>
      </c>
      <c r="H117" s="185">
        <v>73630896</v>
      </c>
      <c r="I117" s="184">
        <v>7724450</v>
      </c>
      <c r="J117" s="184">
        <v>60283949</v>
      </c>
      <c r="K117" s="184">
        <v>74757273</v>
      </c>
      <c r="L117" s="184">
        <v>0</v>
      </c>
      <c r="M117" s="184">
        <v>89164045</v>
      </c>
      <c r="N117" s="184">
        <v>41128081</v>
      </c>
      <c r="O117" s="185">
        <v>273057798</v>
      </c>
      <c r="P117" s="183">
        <v>2075575.8062</v>
      </c>
      <c r="Q117" s="184">
        <v>7837451</v>
      </c>
      <c r="R117" s="184">
        <v>184246595.39999998</v>
      </c>
      <c r="S117" s="184">
        <v>35490496.200000003</v>
      </c>
      <c r="T117" s="184">
        <v>276240899.25</v>
      </c>
      <c r="U117" s="184">
        <v>75248647.379999995</v>
      </c>
      <c r="V117" s="185">
        <v>581139665.03620005</v>
      </c>
      <c r="W117" s="184">
        <v>385575759.375</v>
      </c>
      <c r="X117" s="184">
        <v>0</v>
      </c>
      <c r="Y117" s="184">
        <v>65657825</v>
      </c>
      <c r="Z117" s="184">
        <v>560679547.5</v>
      </c>
      <c r="AA117" s="184">
        <v>565162021.875</v>
      </c>
      <c r="AB117" s="184">
        <v>714204000.44999993</v>
      </c>
      <c r="AC117" s="185">
        <v>2291279154.1999998</v>
      </c>
      <c r="AD117" s="184">
        <v>28324225</v>
      </c>
      <c r="AE117" s="184">
        <v>45038325</v>
      </c>
      <c r="AF117" s="184">
        <v>227574542.59999996</v>
      </c>
      <c r="AG117" s="184">
        <v>351489546.63</v>
      </c>
      <c r="AH117" s="186">
        <v>0.39300406782712616</v>
      </c>
      <c r="AI117" s="186">
        <v>0.60699593217287373</v>
      </c>
      <c r="AJ117" s="186">
        <v>0.38608561180057127</v>
      </c>
      <c r="AK117" s="186">
        <v>0.61391438819942867</v>
      </c>
      <c r="AL117" s="184">
        <v>115885354</v>
      </c>
      <c r="AM117" s="184">
        <v>149447994</v>
      </c>
      <c r="AN117" s="184">
        <v>946255306.875</v>
      </c>
      <c r="AO117" s="184">
        <v>1279366022.3249998</v>
      </c>
      <c r="AP117" s="186">
        <v>0.42516455717789681</v>
      </c>
      <c r="AQ117" s="186">
        <v>0.57483544282210319</v>
      </c>
      <c r="AR117" s="186">
        <v>0.43675382259149725</v>
      </c>
      <c r="AS117" s="186">
        <v>0.5632461774085028</v>
      </c>
      <c r="AT117" s="184">
        <v>151934029</v>
      </c>
      <c r="AU117" s="184">
        <v>194486319</v>
      </c>
      <c r="AV117" s="184">
        <v>1173829849.4749999</v>
      </c>
      <c r="AW117" s="184">
        <v>1630855568.9549999</v>
      </c>
      <c r="AX117" s="186">
        <v>0.41852460235347305</v>
      </c>
      <c r="AY117" s="186">
        <v>0.58147539764652689</v>
      </c>
      <c r="AZ117" s="186">
        <v>0.43858286580787109</v>
      </c>
      <c r="BA117" s="186">
        <v>0.56141713419212891</v>
      </c>
      <c r="BB117" s="186">
        <v>0.24470154431957955</v>
      </c>
      <c r="BC117" s="186">
        <v>6.5135877200244857E-2</v>
      </c>
      <c r="BD117" s="186">
        <v>0.20754983211623945</v>
      </c>
    </row>
    <row r="118" spans="1:61" hidden="1">
      <c r="A118" s="182">
        <v>44562</v>
      </c>
      <c r="B118" s="183">
        <v>-2915</v>
      </c>
      <c r="C118" s="184">
        <v>3236463</v>
      </c>
      <c r="D118" s="184">
        <v>34688961</v>
      </c>
      <c r="E118" s="184">
        <v>3362087</v>
      </c>
      <c r="F118" s="184">
        <v>20713606</v>
      </c>
      <c r="G118" s="184">
        <v>7674940</v>
      </c>
      <c r="H118" s="185">
        <v>69673142</v>
      </c>
      <c r="I118" s="184">
        <v>4664696</v>
      </c>
      <c r="J118" s="184">
        <v>90244695</v>
      </c>
      <c r="K118" s="184">
        <v>70879632</v>
      </c>
      <c r="L118" s="184">
        <v>0</v>
      </c>
      <c r="M118" s="184">
        <v>77892142</v>
      </c>
      <c r="N118" s="184">
        <v>76615171</v>
      </c>
      <c r="O118" s="185">
        <v>320411961</v>
      </c>
      <c r="P118" s="183">
        <v>-22546.6505</v>
      </c>
      <c r="Q118" s="184">
        <v>23949826.200000003</v>
      </c>
      <c r="R118" s="184">
        <v>284449480.19999999</v>
      </c>
      <c r="S118" s="184">
        <v>24879443.800000001</v>
      </c>
      <c r="T118" s="184">
        <v>59480785</v>
      </c>
      <c r="U118" s="184">
        <v>165915984.06</v>
      </c>
      <c r="V118" s="185">
        <v>558652972.60949993</v>
      </c>
      <c r="W118" s="184">
        <v>718267228.125</v>
      </c>
      <c r="X118" s="184">
        <v>0</v>
      </c>
      <c r="Y118" s="184">
        <v>39649916</v>
      </c>
      <c r="Z118" s="184">
        <v>531597240</v>
      </c>
      <c r="AA118" s="184">
        <v>846044015.625</v>
      </c>
      <c r="AB118" s="184">
        <v>623916057.41999996</v>
      </c>
      <c r="AC118" s="185">
        <v>2759474457.1700001</v>
      </c>
      <c r="AD118" s="184">
        <v>6598550</v>
      </c>
      <c r="AE118" s="184">
        <v>63077507</v>
      </c>
      <c r="AF118" s="184">
        <v>48829270</v>
      </c>
      <c r="AG118" s="184">
        <v>509846249.25999999</v>
      </c>
      <c r="AH118" s="186">
        <v>8.7401842960073431E-2</v>
      </c>
      <c r="AI118" s="186">
        <v>0.91259815703992653</v>
      </c>
      <c r="AJ118" s="186">
        <v>9.470326370506299E-2</v>
      </c>
      <c r="AK118" s="186">
        <v>0.90529673629493701</v>
      </c>
      <c r="AL118" s="184">
        <v>70879632</v>
      </c>
      <c r="AM118" s="184">
        <v>244752008</v>
      </c>
      <c r="AN118" s="184">
        <v>531597240</v>
      </c>
      <c r="AO118" s="184">
        <v>2188227301.1700001</v>
      </c>
      <c r="AP118" s="186">
        <v>0.19545276982143864</v>
      </c>
      <c r="AQ118" s="186">
        <v>0.80454723017856133</v>
      </c>
      <c r="AR118" s="186">
        <v>0.2245644067876085</v>
      </c>
      <c r="AS118" s="186">
        <v>0.77543559321239153</v>
      </c>
      <c r="AT118" s="184">
        <v>82142878</v>
      </c>
      <c r="AU118" s="184">
        <v>307829515</v>
      </c>
      <c r="AV118" s="184">
        <v>580426510</v>
      </c>
      <c r="AW118" s="184">
        <v>2698073550.4300003</v>
      </c>
      <c r="AX118" s="186">
        <v>0.17704026210201523</v>
      </c>
      <c r="AY118" s="186">
        <v>0.82295973789798482</v>
      </c>
      <c r="AZ118" s="186">
        <v>0.21063767454943919</v>
      </c>
      <c r="BA118" s="186">
        <v>0.78936232545056084</v>
      </c>
      <c r="BB118" s="186">
        <v>0.19264437785199998</v>
      </c>
      <c r="BC118" s="186">
        <v>4.8255136821589016E-2</v>
      </c>
      <c r="BD118" s="186">
        <v>0.16770805087403759</v>
      </c>
      <c r="BH118" s="184">
        <v>791539110.79005003</v>
      </c>
      <c r="BI118" t="s">
        <v>175</v>
      </c>
    </row>
    <row r="119" spans="1:61" hidden="1">
      <c r="A119" s="182">
        <v>44652</v>
      </c>
      <c r="B119" s="183">
        <v>261551</v>
      </c>
      <c r="C119" s="184">
        <v>3625020</v>
      </c>
      <c r="D119" s="184">
        <v>12533466</v>
      </c>
      <c r="E119" s="184">
        <v>2095108</v>
      </c>
      <c r="F119" s="184">
        <v>25396315</v>
      </c>
      <c r="G119" s="184">
        <v>24398122</v>
      </c>
      <c r="H119" s="185">
        <v>68309582</v>
      </c>
      <c r="I119" s="184">
        <v>20544053</v>
      </c>
      <c r="J119" s="184">
        <v>110128758</v>
      </c>
      <c r="K119" s="184">
        <v>58936820</v>
      </c>
      <c r="L119" s="184">
        <v>0</v>
      </c>
      <c r="M119" s="184">
        <v>94757973</v>
      </c>
      <c r="N119" s="184">
        <v>64876703</v>
      </c>
      <c r="O119" s="185">
        <v>349244307</v>
      </c>
      <c r="P119" s="183">
        <v>2023018.5197000001</v>
      </c>
      <c r="Q119" s="184">
        <v>26825148</v>
      </c>
      <c r="R119" s="184">
        <v>102774421.19999999</v>
      </c>
      <c r="S119" s="184">
        <v>15503799.200000001</v>
      </c>
      <c r="T119" s="184">
        <v>189085445.5</v>
      </c>
      <c r="U119" s="184">
        <v>203424483.15000001</v>
      </c>
      <c r="V119" s="185">
        <v>539636315.5697</v>
      </c>
      <c r="W119" s="184">
        <v>608219090.625</v>
      </c>
      <c r="X119" s="184">
        <v>0</v>
      </c>
      <c r="Y119" s="184">
        <v>174624450.5</v>
      </c>
      <c r="Z119" s="184">
        <v>442026150</v>
      </c>
      <c r="AA119" s="184">
        <v>1032457106.25</v>
      </c>
      <c r="AB119" s="184">
        <v>759011363.73000002</v>
      </c>
      <c r="AC119" s="185">
        <v>3016338161.105</v>
      </c>
      <c r="AD119" s="184">
        <v>5720128</v>
      </c>
      <c r="AE119" s="184">
        <v>62327903</v>
      </c>
      <c r="AF119" s="184">
        <v>42328947.200000003</v>
      </c>
      <c r="AG119" s="184">
        <v>495284349.84999996</v>
      </c>
      <c r="AH119" s="186">
        <v>7.8734933514978261E-2</v>
      </c>
      <c r="AI119" s="186">
        <v>0.92126506648502182</v>
      </c>
      <c r="AJ119" s="186">
        <v>8.4060154510569154E-2</v>
      </c>
      <c r="AK119" s="186">
        <v>0.91593984548943086</v>
      </c>
      <c r="AL119" s="184">
        <v>58936820</v>
      </c>
      <c r="AM119" s="184">
        <v>269763434</v>
      </c>
      <c r="AN119" s="184">
        <v>442026150</v>
      </c>
      <c r="AO119" s="184">
        <v>2399687560.605</v>
      </c>
      <c r="AP119" s="186">
        <v>0.15554914921598234</v>
      </c>
      <c r="AQ119" s="186">
        <v>0.84445085078401771</v>
      </c>
      <c r="AR119" s="186">
        <v>0.17930262992738666</v>
      </c>
      <c r="AS119" s="186">
        <v>0.82069737007261334</v>
      </c>
      <c r="AT119" s="184">
        <v>85201001</v>
      </c>
      <c r="AU119" s="184">
        <v>332091337</v>
      </c>
      <c r="AV119" s="184">
        <v>484355097.19999999</v>
      </c>
      <c r="AW119" s="184">
        <v>2894971910.4549999</v>
      </c>
      <c r="AX119" s="186">
        <v>0.14332886284837709</v>
      </c>
      <c r="AY119" s="186">
        <v>0.85667113715162302</v>
      </c>
      <c r="AZ119" s="186">
        <v>0.20417580971735935</v>
      </c>
      <c r="BA119" s="186">
        <v>0.79582419028264062</v>
      </c>
      <c r="BB119" s="186">
        <v>0.14654396370401285</v>
      </c>
      <c r="BC119" s="186">
        <v>3.0670777637023163E-2</v>
      </c>
      <c r="BD119" s="186">
        <v>0.12866513868453022</v>
      </c>
      <c r="BH119" s="184">
        <v>2207831519.9000001</v>
      </c>
      <c r="BI119" t="s">
        <v>176</v>
      </c>
    </row>
    <row r="120" spans="1:61" hidden="1">
      <c r="A120" s="182">
        <v>44743</v>
      </c>
      <c r="B120" s="183">
        <v>1186018</v>
      </c>
      <c r="C120" s="184">
        <v>6251085</v>
      </c>
      <c r="D120" s="184">
        <v>19781945</v>
      </c>
      <c r="E120" s="184">
        <v>1498018</v>
      </c>
      <c r="F120" s="184">
        <v>22904795</v>
      </c>
      <c r="G120" s="184">
        <v>20685039</v>
      </c>
      <c r="H120" s="185">
        <v>72306900</v>
      </c>
      <c r="I120" s="184">
        <v>46423957</v>
      </c>
      <c r="J120" s="184">
        <v>65064766</v>
      </c>
      <c r="K120" s="184">
        <v>60788652</v>
      </c>
      <c r="L120" s="184">
        <v>0</v>
      </c>
      <c r="M120" s="184">
        <v>94013695</v>
      </c>
      <c r="N120" s="184">
        <v>85958683</v>
      </c>
      <c r="O120" s="185">
        <v>352249753</v>
      </c>
      <c r="P120" s="183">
        <v>9173493.4245999996</v>
      </c>
      <c r="Q120" s="184">
        <v>46258029</v>
      </c>
      <c r="R120" s="184">
        <v>162211949</v>
      </c>
      <c r="S120" s="184">
        <v>11085333.200000001</v>
      </c>
      <c r="T120" s="184">
        <v>160309052.25</v>
      </c>
      <c r="U120" s="184">
        <v>183467407.94999999</v>
      </c>
      <c r="V120" s="185">
        <v>572505264.82459998</v>
      </c>
      <c r="W120" s="184">
        <v>805862653.125</v>
      </c>
      <c r="X120" s="184">
        <v>0</v>
      </c>
      <c r="Y120" s="184">
        <v>394603634.5</v>
      </c>
      <c r="Z120" s="184">
        <v>455914890</v>
      </c>
      <c r="AA120" s="184">
        <v>609982181.25</v>
      </c>
      <c r="AB120" s="184">
        <v>753049696.94999993</v>
      </c>
      <c r="AC120" s="185">
        <v>3019413055.8249998</v>
      </c>
      <c r="AD120" s="184">
        <v>7749103</v>
      </c>
      <c r="AE120" s="184">
        <v>63371779</v>
      </c>
      <c r="AF120" s="184">
        <v>57343362.200000003</v>
      </c>
      <c r="AG120" s="184">
        <v>505988409.19999999</v>
      </c>
      <c r="AH120" s="186">
        <v>0.10179323288918976</v>
      </c>
      <c r="AI120" s="186">
        <v>0.89820676711081027</v>
      </c>
      <c r="AJ120" s="186">
        <v>0.10895678993407309</v>
      </c>
      <c r="AK120" s="186">
        <v>0.89104321006592691</v>
      </c>
      <c r="AL120" s="184">
        <v>60788652</v>
      </c>
      <c r="AM120" s="184">
        <v>245037144</v>
      </c>
      <c r="AN120" s="184">
        <v>455914890</v>
      </c>
      <c r="AO120" s="184">
        <v>2168894531.3249998</v>
      </c>
      <c r="AP120" s="186">
        <v>0.17369447331907809</v>
      </c>
      <c r="AQ120" s="186">
        <v>0.82630552668092194</v>
      </c>
      <c r="AR120" s="186">
        <v>0.19876888344631333</v>
      </c>
      <c r="AS120" s="186">
        <v>0.80123111655368662</v>
      </c>
      <c r="AT120" s="184">
        <v>114961712</v>
      </c>
      <c r="AU120" s="184">
        <v>308408923</v>
      </c>
      <c r="AV120" s="184">
        <v>513258252.19999999</v>
      </c>
      <c r="AW120" s="184">
        <v>2674882940.5249996</v>
      </c>
      <c r="AX120" s="186">
        <v>0.16098981229915443</v>
      </c>
      <c r="AY120" s="186">
        <v>0.83901018770084568</v>
      </c>
      <c r="AZ120" s="186">
        <v>0.2715391727628913</v>
      </c>
      <c r="BA120" s="186">
        <v>0.7284608272371087</v>
      </c>
      <c r="BB120" s="186">
        <v>0.15099454151211833</v>
      </c>
      <c r="BC120" s="186">
        <v>2.0717497223639792E-2</v>
      </c>
      <c r="BD120" s="186">
        <v>0.13001415441861797</v>
      </c>
      <c r="BH120" s="184">
        <v>1416292409.1099501</v>
      </c>
      <c r="BI120" t="s">
        <v>177</v>
      </c>
    </row>
    <row r="121" spans="1:61" hidden="1">
      <c r="D121" s="184"/>
    </row>
    <row r="122" spans="1:61" hidden="1">
      <c r="A122" t="s">
        <v>184</v>
      </c>
      <c r="D122" s="184"/>
    </row>
    <row r="123" spans="1:61" hidden="1">
      <c r="A123" s="182">
        <f>A114</f>
        <v>44197</v>
      </c>
      <c r="B123" s="183">
        <f t="shared" ref="B123:BA128" si="97">B42-B114</f>
        <v>-1097725</v>
      </c>
      <c r="C123" s="184">
        <f t="shared" si="97"/>
        <v>0</v>
      </c>
      <c r="D123" s="184">
        <f t="shared" si="97"/>
        <v>-75356</v>
      </c>
      <c r="E123" s="184">
        <f t="shared" si="97"/>
        <v>0</v>
      </c>
      <c r="F123" s="184">
        <f t="shared" si="97"/>
        <v>7235133</v>
      </c>
      <c r="G123" s="184">
        <f t="shared" si="97"/>
        <v>-7461412</v>
      </c>
      <c r="H123" s="185">
        <f t="shared" si="97"/>
        <v>-1399360</v>
      </c>
      <c r="I123" s="184">
        <f t="shared" si="97"/>
        <v>0</v>
      </c>
      <c r="J123" s="184">
        <f t="shared" si="97"/>
        <v>0</v>
      </c>
      <c r="K123" s="184"/>
      <c r="L123" s="184">
        <f t="shared" si="97"/>
        <v>0</v>
      </c>
      <c r="M123" s="184">
        <f t="shared" si="97"/>
        <v>-23684</v>
      </c>
      <c r="N123" s="184">
        <f t="shared" si="97"/>
        <v>3904619</v>
      </c>
      <c r="O123" s="185">
        <f t="shared" si="97"/>
        <v>3880935</v>
      </c>
      <c r="P123" s="183">
        <f t="shared" si="97"/>
        <v>-8490573.5574999973</v>
      </c>
      <c r="Q123" s="184">
        <f t="shared" si="97"/>
        <v>0</v>
      </c>
      <c r="R123" s="184">
        <f t="shared" si="97"/>
        <v>-617919.19999998808</v>
      </c>
      <c r="S123" s="184">
        <f t="shared" si="97"/>
        <v>0</v>
      </c>
      <c r="T123" s="184">
        <f t="shared" si="97"/>
        <v>-57825943</v>
      </c>
      <c r="U123" s="184">
        <f t="shared" si="97"/>
        <v>57953415.330000013</v>
      </c>
      <c r="V123" s="185">
        <f t="shared" si="97"/>
        <v>-8981020.4275000095</v>
      </c>
      <c r="W123" s="184">
        <f t="shared" si="97"/>
        <v>36605803.125</v>
      </c>
      <c r="X123" s="184">
        <f t="shared" si="97"/>
        <v>0</v>
      </c>
      <c r="Y123" s="184">
        <f t="shared" si="97"/>
        <v>0</v>
      </c>
      <c r="Z123" s="184"/>
      <c r="AA123" s="184">
        <f t="shared" si="97"/>
        <v>0</v>
      </c>
      <c r="AB123" s="184">
        <f t="shared" si="97"/>
        <v>-189708.84000003338</v>
      </c>
      <c r="AC123" s="185">
        <f t="shared" si="97"/>
        <v>36416094.285000086</v>
      </c>
      <c r="AD123" s="184">
        <f t="shared" si="97"/>
        <v>-29824980</v>
      </c>
      <c r="AE123" s="184">
        <f t="shared" si="97"/>
        <v>29523345</v>
      </c>
      <c r="AF123" s="184">
        <f t="shared" si="97"/>
        <v>-244564835.99999994</v>
      </c>
      <c r="AG123" s="184">
        <f t="shared" si="97"/>
        <v>244074389.13</v>
      </c>
      <c r="AH123" s="186">
        <f t="shared" si="97"/>
        <v>-0.53692523971763828</v>
      </c>
      <c r="AI123" s="186">
        <f t="shared" si="97"/>
        <v>0.53692523971763828</v>
      </c>
      <c r="AJ123" s="186">
        <f t="shared" si="97"/>
        <v>-0.52584662723851783</v>
      </c>
      <c r="AK123" s="186">
        <f t="shared" si="97"/>
        <v>0.52584662723851783</v>
      </c>
      <c r="AL123" s="184">
        <f t="shared" si="97"/>
        <v>-20205861</v>
      </c>
      <c r="AM123" s="184">
        <f t="shared" si="97"/>
        <v>24086796</v>
      </c>
      <c r="AN123" s="184">
        <f t="shared" si="97"/>
        <v>-189429946.875</v>
      </c>
      <c r="AO123" s="184">
        <f t="shared" si="97"/>
        <v>225846041.16000009</v>
      </c>
      <c r="AP123" s="186">
        <f t="shared" si="97"/>
        <v>-0.11764377734141451</v>
      </c>
      <c r="AQ123" s="186">
        <f t="shared" si="97"/>
        <v>0.11764377734141451</v>
      </c>
      <c r="AR123" s="186">
        <f t="shared" si="97"/>
        <v>-0.10805236003445184</v>
      </c>
      <c r="AS123" s="186">
        <f t="shared" si="97"/>
        <v>0.10805236003445184</v>
      </c>
      <c r="AT123" s="184">
        <f t="shared" si="97"/>
        <v>-50030841</v>
      </c>
      <c r="AU123" s="184">
        <f t="shared" si="97"/>
        <v>53610141</v>
      </c>
      <c r="AV123" s="184">
        <f t="shared" si="97"/>
        <v>-433994782.87499994</v>
      </c>
      <c r="AW123" s="184">
        <f t="shared" si="97"/>
        <v>469920430.28999996</v>
      </c>
      <c r="AX123" s="186">
        <f t="shared" si="97"/>
        <v>-0.20623504478308399</v>
      </c>
      <c r="AY123" s="186">
        <f t="shared" si="97"/>
        <v>0.20623504478308385</v>
      </c>
      <c r="AZ123" s="186">
        <f t="shared" si="97"/>
        <v>-0.20112719436242296</v>
      </c>
      <c r="BA123" s="186">
        <f t="shared" si="97"/>
        <v>0.20112719436242288</v>
      </c>
    </row>
    <row r="124" spans="1:61" hidden="1">
      <c r="A124" s="182">
        <f t="shared" ref="A124:A129" si="98">A115</f>
        <v>44287</v>
      </c>
      <c r="B124" s="183">
        <f t="shared" si="97"/>
        <v>20654</v>
      </c>
      <c r="C124" s="184">
        <f t="shared" si="97"/>
        <v>0</v>
      </c>
      <c r="D124" s="184">
        <f t="shared" si="97"/>
        <v>-233965</v>
      </c>
      <c r="E124" s="184">
        <f t="shared" si="97"/>
        <v>0</v>
      </c>
      <c r="F124" s="184">
        <f t="shared" si="97"/>
        <v>2426911</v>
      </c>
      <c r="G124" s="184">
        <f t="shared" si="97"/>
        <v>-2294823</v>
      </c>
      <c r="H124" s="185">
        <f t="shared" si="97"/>
        <v>-81223</v>
      </c>
      <c r="I124" s="184">
        <f t="shared" si="97"/>
        <v>0</v>
      </c>
      <c r="J124" s="184">
        <f t="shared" si="97"/>
        <v>-777</v>
      </c>
      <c r="K124" s="184"/>
      <c r="L124" s="184">
        <f t="shared" si="97"/>
        <v>0</v>
      </c>
      <c r="M124" s="184">
        <f t="shared" si="97"/>
        <v>0</v>
      </c>
      <c r="N124" s="184">
        <f t="shared" si="97"/>
        <v>0</v>
      </c>
      <c r="O124" s="185">
        <f t="shared" si="97"/>
        <v>-777</v>
      </c>
      <c r="P124" s="183">
        <f t="shared" si="97"/>
        <v>159752.49379999936</v>
      </c>
      <c r="Q124" s="184">
        <f t="shared" si="97"/>
        <v>0</v>
      </c>
      <c r="R124" s="184">
        <f t="shared" si="97"/>
        <v>-1918513</v>
      </c>
      <c r="S124" s="184">
        <f t="shared" si="97"/>
        <v>0</v>
      </c>
      <c r="T124" s="184">
        <f t="shared" si="97"/>
        <v>-17784878.25</v>
      </c>
      <c r="U124" s="184">
        <f t="shared" si="97"/>
        <v>19439557.109999985</v>
      </c>
      <c r="V124" s="185">
        <f t="shared" si="97"/>
        <v>-104081.64620006084</v>
      </c>
      <c r="W124" s="184">
        <f t="shared" si="97"/>
        <v>0</v>
      </c>
      <c r="X124" s="184">
        <f t="shared" si="97"/>
        <v>0</v>
      </c>
      <c r="Y124" s="184">
        <f t="shared" si="97"/>
        <v>0</v>
      </c>
      <c r="Z124" s="184"/>
      <c r="AA124" s="184">
        <f t="shared" si="97"/>
        <v>-7284.375</v>
      </c>
      <c r="AB124" s="184">
        <f t="shared" si="97"/>
        <v>0</v>
      </c>
      <c r="AC124" s="185">
        <f t="shared" si="97"/>
        <v>-7284.375</v>
      </c>
      <c r="AD124" s="184">
        <f t="shared" si="97"/>
        <v>-32726326</v>
      </c>
      <c r="AE124" s="184">
        <f t="shared" si="97"/>
        <v>32624449</v>
      </c>
      <c r="AF124" s="184">
        <f t="shared" si="97"/>
        <v>-268355873.19999999</v>
      </c>
      <c r="AG124" s="184">
        <f t="shared" si="97"/>
        <v>268092039.05999988</v>
      </c>
      <c r="AH124" s="186">
        <f t="shared" si="97"/>
        <v>-0.44174661420781164</v>
      </c>
      <c r="AI124" s="186">
        <f t="shared" si="97"/>
        <v>0.44174661420781169</v>
      </c>
      <c r="AJ124" s="186">
        <f t="shared" si="97"/>
        <v>-0.43161062050487126</v>
      </c>
      <c r="AK124" s="186">
        <f t="shared" si="97"/>
        <v>0.43161062050487131</v>
      </c>
      <c r="AL124" s="184">
        <f t="shared" si="97"/>
        <v>-33295373</v>
      </c>
      <c r="AM124" s="184">
        <f t="shared" si="97"/>
        <v>33294596</v>
      </c>
      <c r="AN124" s="184">
        <f t="shared" si="97"/>
        <v>-312144121.875</v>
      </c>
      <c r="AO124" s="184">
        <f t="shared" si="97"/>
        <v>312136837.5</v>
      </c>
      <c r="AP124" s="186">
        <f t="shared" si="97"/>
        <v>-0.16221138734692508</v>
      </c>
      <c r="AQ124" s="186">
        <f t="shared" si="97"/>
        <v>0.16221138734692508</v>
      </c>
      <c r="AR124" s="186">
        <f t="shared" si="97"/>
        <v>-0.15218116392985004</v>
      </c>
      <c r="AS124" s="186">
        <f t="shared" si="97"/>
        <v>0.15218116392985004</v>
      </c>
      <c r="AT124" s="184">
        <f t="shared" si="97"/>
        <v>-66021699</v>
      </c>
      <c r="AU124" s="184">
        <f t="shared" si="97"/>
        <v>65919045</v>
      </c>
      <c r="AV124" s="184">
        <f t="shared" si="97"/>
        <v>-580499995.07500005</v>
      </c>
      <c r="AW124" s="184">
        <f t="shared" si="97"/>
        <v>580228876.55999994</v>
      </c>
      <c r="AX124" s="186">
        <f t="shared" si="97"/>
        <v>-0.22926630771202028</v>
      </c>
      <c r="AY124" s="186">
        <f t="shared" si="97"/>
        <v>0.22926630771202017</v>
      </c>
      <c r="AZ124" s="186">
        <f t="shared" si="97"/>
        <v>-0.22403662181384126</v>
      </c>
      <c r="BA124" s="186">
        <f t="shared" si="97"/>
        <v>0.22403662181384132</v>
      </c>
    </row>
    <row r="125" spans="1:61" hidden="1">
      <c r="A125" s="182">
        <f t="shared" si="98"/>
        <v>44378</v>
      </c>
      <c r="B125" s="183">
        <f t="shared" si="97"/>
        <v>17968</v>
      </c>
      <c r="C125" s="184">
        <f t="shared" si="97"/>
        <v>0</v>
      </c>
      <c r="D125" s="184">
        <f t="shared" si="97"/>
        <v>285633</v>
      </c>
      <c r="E125" s="184">
        <f t="shared" si="97"/>
        <v>0</v>
      </c>
      <c r="F125" s="184">
        <f t="shared" si="97"/>
        <v>7844079</v>
      </c>
      <c r="G125" s="184">
        <f t="shared" si="97"/>
        <v>-8153683</v>
      </c>
      <c r="H125" s="185">
        <f t="shared" si="97"/>
        <v>-6003</v>
      </c>
      <c r="I125" s="184">
        <f t="shared" si="97"/>
        <v>-71459045</v>
      </c>
      <c r="J125" s="184">
        <f t="shared" si="97"/>
        <v>11316</v>
      </c>
      <c r="K125" s="184"/>
      <c r="L125" s="184">
        <f t="shared" si="97"/>
        <v>0</v>
      </c>
      <c r="M125" s="184">
        <f t="shared" si="97"/>
        <v>-2872175</v>
      </c>
      <c r="N125" s="184">
        <f t="shared" si="97"/>
        <v>0</v>
      </c>
      <c r="O125" s="185">
        <f t="shared" si="97"/>
        <v>575416</v>
      </c>
      <c r="P125" s="183">
        <f t="shared" si="97"/>
        <v>138977.08960000006</v>
      </c>
      <c r="Q125" s="184">
        <f t="shared" si="97"/>
        <v>0</v>
      </c>
      <c r="R125" s="184">
        <f t="shared" si="97"/>
        <v>2342190.599999994</v>
      </c>
      <c r="S125" s="184">
        <f t="shared" si="97"/>
        <v>0</v>
      </c>
      <c r="T125" s="184">
        <f t="shared" si="97"/>
        <v>-63191043.25</v>
      </c>
      <c r="U125" s="184">
        <f t="shared" si="97"/>
        <v>62831072.789999992</v>
      </c>
      <c r="V125" s="185">
        <f t="shared" si="97"/>
        <v>2121197.2295999527</v>
      </c>
      <c r="W125" s="184">
        <f t="shared" si="97"/>
        <v>0</v>
      </c>
      <c r="X125" s="184">
        <f t="shared" si="97"/>
        <v>0</v>
      </c>
      <c r="Y125" s="184">
        <f t="shared" si="97"/>
        <v>-607401882.5</v>
      </c>
      <c r="Z125" s="184"/>
      <c r="AA125" s="184">
        <f t="shared" si="97"/>
        <v>106087.5</v>
      </c>
      <c r="AB125" s="184">
        <f t="shared" si="97"/>
        <v>-23006121.75</v>
      </c>
      <c r="AC125" s="185">
        <f t="shared" si="97"/>
        <v>-68587016.75</v>
      </c>
      <c r="AD125" s="184">
        <f t="shared" si="97"/>
        <v>-29030571</v>
      </c>
      <c r="AE125" s="184">
        <f t="shared" si="97"/>
        <v>29006600</v>
      </c>
      <c r="AF125" s="184">
        <f t="shared" si="97"/>
        <v>-238050682.19999999</v>
      </c>
      <c r="AG125" s="184">
        <f t="shared" si="97"/>
        <v>240032902.34000003</v>
      </c>
      <c r="AH125" s="186">
        <f t="shared" si="97"/>
        <v>-0.38718974904510278</v>
      </c>
      <c r="AI125" s="186">
        <f t="shared" si="97"/>
        <v>0.38718974904510295</v>
      </c>
      <c r="AJ125" s="186">
        <f t="shared" si="97"/>
        <v>-0.37637879135488089</v>
      </c>
      <c r="AK125" s="186">
        <f t="shared" si="97"/>
        <v>0.37637879135488084</v>
      </c>
      <c r="AL125" s="184">
        <f t="shared" si="97"/>
        <v>-50184682</v>
      </c>
      <c r="AM125" s="184">
        <f t="shared" si="97"/>
        <v>45143734</v>
      </c>
      <c r="AN125" s="184">
        <f t="shared" si="97"/>
        <v>-543469135.875</v>
      </c>
      <c r="AO125" s="184">
        <f t="shared" si="97"/>
        <v>427143025.125</v>
      </c>
      <c r="AP125" s="186">
        <f t="shared" si="97"/>
        <v>-0.23367844013967132</v>
      </c>
      <c r="AQ125" s="186">
        <f t="shared" si="97"/>
        <v>0.23367844013967126</v>
      </c>
      <c r="AR125" s="186">
        <f t="shared" si="97"/>
        <v>-0.19481724156248942</v>
      </c>
      <c r="AS125" s="186">
        <f t="shared" si="97"/>
        <v>0.19481724156248953</v>
      </c>
      <c r="AT125" s="184">
        <f t="shared" si="97"/>
        <v>-73598889</v>
      </c>
      <c r="AU125" s="184">
        <f t="shared" si="97"/>
        <v>74150334</v>
      </c>
      <c r="AV125" s="184">
        <f t="shared" si="97"/>
        <v>-781519818.07500005</v>
      </c>
      <c r="AW125" s="184">
        <f t="shared" si="97"/>
        <v>667175927.46500015</v>
      </c>
      <c r="AX125" s="186">
        <f t="shared" si="97"/>
        <v>-0.26977910407465838</v>
      </c>
      <c r="AY125" s="186">
        <f t="shared" si="97"/>
        <v>0.26977910407465822</v>
      </c>
      <c r="AZ125" s="186">
        <f t="shared" si="97"/>
        <v>-0.22563260217637793</v>
      </c>
      <c r="BA125" s="186">
        <f t="shared" si="97"/>
        <v>0.22563260217637793</v>
      </c>
    </row>
    <row r="126" spans="1:61" hidden="1">
      <c r="A126" s="182">
        <f t="shared" si="98"/>
        <v>44470</v>
      </c>
      <c r="B126" s="183">
        <f t="shared" si="97"/>
        <v>-269496</v>
      </c>
      <c r="C126" s="184">
        <f t="shared" si="97"/>
        <v>0</v>
      </c>
      <c r="D126" s="184">
        <f t="shared" si="97"/>
        <v>-10693</v>
      </c>
      <c r="E126" s="184">
        <f t="shared" si="97"/>
        <v>-464167</v>
      </c>
      <c r="F126" s="184">
        <f t="shared" si="97"/>
        <v>25956042</v>
      </c>
      <c r="G126" s="184">
        <f t="shared" si="97"/>
        <v>-25966125</v>
      </c>
      <c r="H126" s="185">
        <f t="shared" si="97"/>
        <v>-754439</v>
      </c>
      <c r="I126" s="184">
        <f t="shared" si="97"/>
        <v>0</v>
      </c>
      <c r="J126" s="184">
        <f t="shared" si="97"/>
        <v>1130</v>
      </c>
      <c r="K126" s="184">
        <f>K45-K117</f>
        <v>0</v>
      </c>
      <c r="L126" s="184">
        <f t="shared" si="97"/>
        <v>0</v>
      </c>
      <c r="M126" s="184">
        <f t="shared" si="97"/>
        <v>0</v>
      </c>
      <c r="N126" s="184">
        <f t="shared" si="97"/>
        <v>-180063</v>
      </c>
      <c r="O126" s="185">
        <f t="shared" si="97"/>
        <v>-178933</v>
      </c>
      <c r="P126" s="183">
        <f t="shared" si="97"/>
        <v>-2084470.7112</v>
      </c>
      <c r="Q126" s="184">
        <f t="shared" si="97"/>
        <v>0</v>
      </c>
      <c r="R126" s="184">
        <f t="shared" si="97"/>
        <v>-87682.59999999404</v>
      </c>
      <c r="S126" s="184">
        <f t="shared" si="97"/>
        <v>-3434835.8000000007</v>
      </c>
      <c r="T126" s="184">
        <f t="shared" si="97"/>
        <v>-201237468.75</v>
      </c>
      <c r="U126" s="184">
        <f t="shared" si="97"/>
        <v>207907896.42000002</v>
      </c>
      <c r="V126" s="185">
        <f t="shared" si="97"/>
        <v>1063438.5587999821</v>
      </c>
      <c r="W126" s="184">
        <f t="shared" si="97"/>
        <v>-1688090.625</v>
      </c>
      <c r="X126" s="184">
        <f t="shared" si="97"/>
        <v>0</v>
      </c>
      <c r="Y126" s="184">
        <f t="shared" si="97"/>
        <v>0</v>
      </c>
      <c r="Z126" s="184"/>
      <c r="AA126" s="184">
        <f t="shared" si="97"/>
        <v>10593.75</v>
      </c>
      <c r="AB126" s="184">
        <f t="shared" si="97"/>
        <v>0</v>
      </c>
      <c r="AC126" s="185">
        <f t="shared" si="97"/>
        <v>-1677496.875</v>
      </c>
      <c r="AD126" s="184">
        <f t="shared" si="97"/>
        <v>-22933264</v>
      </c>
      <c r="AE126" s="184">
        <f t="shared" si="97"/>
        <v>22448321</v>
      </c>
      <c r="AF126" s="184">
        <f t="shared" si="97"/>
        <v>-187681431.19999996</v>
      </c>
      <c r="AG126" s="184">
        <f t="shared" si="97"/>
        <v>190829340.47000003</v>
      </c>
      <c r="AH126" s="186">
        <f t="shared" si="97"/>
        <v>-0.32448416184308621</v>
      </c>
      <c r="AI126" s="186">
        <f t="shared" si="97"/>
        <v>0.32448416184308637</v>
      </c>
      <c r="AJ126" s="186">
        <f t="shared" si="97"/>
        <v>-0.3121128069580632</v>
      </c>
      <c r="AK126" s="186">
        <f t="shared" si="97"/>
        <v>0.3121128069580632</v>
      </c>
      <c r="AL126" s="184">
        <f t="shared" si="97"/>
        <v>-41128081</v>
      </c>
      <c r="AM126" s="184">
        <f t="shared" si="97"/>
        <v>40949148</v>
      </c>
      <c r="AN126" s="184">
        <f t="shared" si="97"/>
        <v>-385575759.375</v>
      </c>
      <c r="AO126" s="184">
        <f t="shared" si="97"/>
        <v>383898262.5</v>
      </c>
      <c r="AP126" s="186">
        <f t="shared" si="97"/>
        <v>-0.17305407698027275</v>
      </c>
      <c r="AQ126" s="186">
        <f t="shared" si="97"/>
        <v>0.17305407698027275</v>
      </c>
      <c r="AR126" s="186">
        <f t="shared" si="97"/>
        <v>-0.15481519071919747</v>
      </c>
      <c r="AS126" s="186">
        <f t="shared" si="97"/>
        <v>0.15481519071919747</v>
      </c>
      <c r="AT126" s="184">
        <f t="shared" si="97"/>
        <v>-64061345</v>
      </c>
      <c r="AU126" s="184">
        <f t="shared" si="97"/>
        <v>63397469</v>
      </c>
      <c r="AV126" s="184">
        <f t="shared" si="97"/>
        <v>-573257190.57499993</v>
      </c>
      <c r="AW126" s="184">
        <f t="shared" si="97"/>
        <v>574727602.96999979</v>
      </c>
      <c r="AX126" s="186">
        <f t="shared" si="97"/>
        <v>-0.20450489172199549</v>
      </c>
      <c r="AY126" s="186">
        <f t="shared" si="97"/>
        <v>0.20450489172199549</v>
      </c>
      <c r="AZ126" s="186">
        <f t="shared" si="97"/>
        <v>-0.18443669323817874</v>
      </c>
      <c r="BA126" s="186">
        <f t="shared" si="97"/>
        <v>0.18443669323817879</v>
      </c>
    </row>
    <row r="127" spans="1:61" hidden="1">
      <c r="A127" s="182">
        <f t="shared" si="98"/>
        <v>44562</v>
      </c>
      <c r="B127" s="183">
        <f t="shared" si="97"/>
        <v>132</v>
      </c>
      <c r="C127" s="184">
        <f t="shared" si="97"/>
        <v>0</v>
      </c>
      <c r="D127" s="184">
        <f t="shared" si="97"/>
        <v>189876</v>
      </c>
      <c r="E127" s="184">
        <f t="shared" si="97"/>
        <v>0</v>
      </c>
      <c r="F127" s="184">
        <f t="shared" si="97"/>
        <v>645592</v>
      </c>
      <c r="G127" s="184">
        <f t="shared" si="97"/>
        <v>370218</v>
      </c>
      <c r="H127" s="185">
        <f t="shared" si="97"/>
        <v>1205818</v>
      </c>
      <c r="I127" s="184">
        <f t="shared" si="97"/>
        <v>0</v>
      </c>
      <c r="J127" s="184">
        <f t="shared" si="97"/>
        <v>-2225343</v>
      </c>
      <c r="K127" s="184">
        <f t="shared" si="97"/>
        <v>0</v>
      </c>
      <c r="L127" s="184">
        <f t="shared" si="97"/>
        <v>0</v>
      </c>
      <c r="M127" s="184">
        <f t="shared" si="97"/>
        <v>-1944152</v>
      </c>
      <c r="N127" s="184">
        <f t="shared" si="97"/>
        <v>-2225343</v>
      </c>
      <c r="O127" s="185">
        <f t="shared" si="97"/>
        <v>-6881964</v>
      </c>
      <c r="P127" s="183">
        <f t="shared" si="97"/>
        <v>1020.9804000000004</v>
      </c>
      <c r="Q127" s="184">
        <f t="shared" si="97"/>
        <v>0</v>
      </c>
      <c r="R127" s="184">
        <f t="shared" si="97"/>
        <v>1556983.1999999881</v>
      </c>
      <c r="S127" s="184">
        <f t="shared" si="97"/>
        <v>0</v>
      </c>
      <c r="T127" s="184">
        <f t="shared" si="97"/>
        <v>2869189.5</v>
      </c>
      <c r="U127" s="184">
        <f t="shared" si="97"/>
        <v>5171191.9199999869</v>
      </c>
      <c r="V127" s="185">
        <f t="shared" si="97"/>
        <v>9598385.6004000902</v>
      </c>
      <c r="W127" s="184">
        <f t="shared" si="97"/>
        <v>-20862590.625</v>
      </c>
      <c r="X127" s="184">
        <f t="shared" si="97"/>
        <v>0</v>
      </c>
      <c r="Y127" s="184">
        <f t="shared" si="97"/>
        <v>0</v>
      </c>
      <c r="Z127" s="184"/>
      <c r="AA127" s="184">
        <f t="shared" si="97"/>
        <v>-20862590.625</v>
      </c>
      <c r="AB127" s="184">
        <f t="shared" si="97"/>
        <v>-15572657.519999981</v>
      </c>
      <c r="AC127" s="185">
        <f t="shared" si="97"/>
        <v>-57297838.769999981</v>
      </c>
      <c r="AD127" s="184">
        <f t="shared" si="97"/>
        <v>0</v>
      </c>
      <c r="AE127" s="184">
        <f t="shared" si="97"/>
        <v>1205686</v>
      </c>
      <c r="AF127" s="184">
        <f t="shared" si="97"/>
        <v>0</v>
      </c>
      <c r="AG127" s="184">
        <f t="shared" si="97"/>
        <v>9597364.6200000048</v>
      </c>
      <c r="AH127" s="186">
        <f t="shared" si="97"/>
        <v>-1.4760995626265649E-3</v>
      </c>
      <c r="AI127" s="186">
        <f t="shared" si="97"/>
        <v>1.4760995626266205E-3</v>
      </c>
      <c r="AJ127" s="186">
        <f t="shared" si="97"/>
        <v>-1.610885883597743E-3</v>
      </c>
      <c r="AK127" s="186">
        <f t="shared" si="97"/>
        <v>1.6108858835977014E-3</v>
      </c>
      <c r="AL127" s="184">
        <f t="shared" si="97"/>
        <v>0</v>
      </c>
      <c r="AM127" s="184">
        <f t="shared" si="97"/>
        <v>-6394838</v>
      </c>
      <c r="AN127" s="184">
        <f t="shared" si="97"/>
        <v>0</v>
      </c>
      <c r="AO127" s="184">
        <f t="shared" si="97"/>
        <v>-57297838.769999981</v>
      </c>
      <c r="AP127" s="186">
        <f t="shared" si="97"/>
        <v>4.206162996331253E-3</v>
      </c>
      <c r="AQ127" s="186">
        <f t="shared" si="97"/>
        <v>-4.206162996331253E-3</v>
      </c>
      <c r="AR127" s="186">
        <f t="shared" si="97"/>
        <v>4.6438618970482404E-3</v>
      </c>
      <c r="AS127" s="186">
        <f t="shared" si="97"/>
        <v>-4.6438618970482404E-3</v>
      </c>
      <c r="AT127" s="184">
        <f t="shared" si="97"/>
        <v>0</v>
      </c>
      <c r="AU127" s="184">
        <f t="shared" si="97"/>
        <v>-5189152</v>
      </c>
      <c r="AV127" s="184">
        <f t="shared" si="97"/>
        <v>0</v>
      </c>
      <c r="AW127" s="184">
        <f t="shared" si="97"/>
        <v>-47700474.150000095</v>
      </c>
      <c r="AX127" s="186">
        <f t="shared" si="97"/>
        <v>2.6138744358420452E-3</v>
      </c>
      <c r="AY127" s="186">
        <f t="shared" si="97"/>
        <v>-2.6138744358421562E-3</v>
      </c>
      <c r="AZ127" s="186">
        <f t="shared" si="97"/>
        <v>2.8406406352910196E-3</v>
      </c>
      <c r="BA127" s="186">
        <f t="shared" si="97"/>
        <v>-2.8406406352909919E-3</v>
      </c>
    </row>
    <row r="128" spans="1:61" hidden="1">
      <c r="A128" s="182">
        <f t="shared" si="98"/>
        <v>44652</v>
      </c>
      <c r="B128" s="183">
        <f t="shared" si="97"/>
        <v>-316566</v>
      </c>
      <c r="C128" s="184">
        <f t="shared" si="97"/>
        <v>0</v>
      </c>
      <c r="D128" s="184">
        <f t="shared" si="97"/>
        <v>-24477</v>
      </c>
      <c r="E128" s="184">
        <f t="shared" si="97"/>
        <v>0</v>
      </c>
      <c r="F128" s="184">
        <f t="shared" ref="F128:Y128" si="99">F47-F119</f>
        <v>-795346</v>
      </c>
      <c r="G128" s="184">
        <f t="shared" si="99"/>
        <v>22067</v>
      </c>
      <c r="H128" s="185">
        <f t="shared" si="99"/>
        <v>-1114322</v>
      </c>
      <c r="I128" s="184">
        <f t="shared" si="99"/>
        <v>0</v>
      </c>
      <c r="J128" s="184">
        <f t="shared" si="99"/>
        <v>-2508960</v>
      </c>
      <c r="K128" s="184">
        <f t="shared" si="99"/>
        <v>0</v>
      </c>
      <c r="L128" s="184">
        <f t="shared" si="99"/>
        <v>0</v>
      </c>
      <c r="M128" s="184">
        <f t="shared" si="99"/>
        <v>206551</v>
      </c>
      <c r="N128" s="184">
        <f t="shared" si="99"/>
        <v>0</v>
      </c>
      <c r="O128" s="185">
        <f t="shared" si="99"/>
        <v>-3311743</v>
      </c>
      <c r="P128" s="183">
        <f t="shared" si="99"/>
        <v>-2448543.0402000002</v>
      </c>
      <c r="Q128" s="184">
        <f t="shared" si="99"/>
        <v>0</v>
      </c>
      <c r="R128" s="184">
        <f t="shared" si="99"/>
        <v>-200711.39999999106</v>
      </c>
      <c r="S128" s="184">
        <f t="shared" si="99"/>
        <v>0</v>
      </c>
      <c r="T128" s="184">
        <f t="shared" si="99"/>
        <v>171019.25</v>
      </c>
      <c r="U128" s="184">
        <f t="shared" si="99"/>
        <v>-6370721.4600000083</v>
      </c>
      <c r="V128" s="185">
        <f t="shared" si="99"/>
        <v>-8848956.6502000093</v>
      </c>
      <c r="W128" s="184">
        <f t="shared" si="99"/>
        <v>0</v>
      </c>
      <c r="X128" s="184">
        <f t="shared" si="99"/>
        <v>0</v>
      </c>
      <c r="Y128" s="184">
        <f t="shared" si="99"/>
        <v>0</v>
      </c>
      <c r="Z128" s="184"/>
      <c r="AA128" s="184">
        <f t="shared" ref="AA128:BA129" si="100">AA47-AA119</f>
        <v>-23521500</v>
      </c>
      <c r="AB128" s="184">
        <f t="shared" si="100"/>
        <v>1654473.5099999905</v>
      </c>
      <c r="AC128" s="185">
        <f t="shared" si="100"/>
        <v>-21867026.490000248</v>
      </c>
      <c r="AD128" s="184">
        <f t="shared" si="100"/>
        <v>0</v>
      </c>
      <c r="AE128" s="184">
        <f t="shared" si="100"/>
        <v>-797756</v>
      </c>
      <c r="AF128" s="184">
        <f t="shared" si="100"/>
        <v>0</v>
      </c>
      <c r="AG128" s="184">
        <f t="shared" si="100"/>
        <v>-6400413.6099999547</v>
      </c>
      <c r="AH128" s="186">
        <f t="shared" si="100"/>
        <v>9.4865195435085703E-4</v>
      </c>
      <c r="AI128" s="186">
        <f t="shared" si="100"/>
        <v>-9.4865195435089866E-4</v>
      </c>
      <c r="AJ128" s="186">
        <f t="shared" si="100"/>
        <v>9.9716309891273447E-4</v>
      </c>
      <c r="AK128" s="186">
        <f t="shared" si="100"/>
        <v>-9.9716309891273447E-4</v>
      </c>
      <c r="AL128" s="184">
        <f t="shared" si="100"/>
        <v>0</v>
      </c>
      <c r="AM128" s="184">
        <f t="shared" si="100"/>
        <v>-2302409</v>
      </c>
      <c r="AN128" s="184">
        <f t="shared" si="100"/>
        <v>0</v>
      </c>
      <c r="AO128" s="184">
        <f t="shared" si="100"/>
        <v>-21867026.490000248</v>
      </c>
      <c r="AP128" s="186">
        <f t="shared" si="100"/>
        <v>1.2062348586410476E-3</v>
      </c>
      <c r="AQ128" s="186">
        <f t="shared" si="100"/>
        <v>-1.2062348586411309E-3</v>
      </c>
      <c r="AR128" s="186">
        <f t="shared" si="100"/>
        <v>1.2647999831876533E-3</v>
      </c>
      <c r="AS128" s="186">
        <f t="shared" si="100"/>
        <v>-1.2647999831876255E-3</v>
      </c>
      <c r="AT128" s="184">
        <f t="shared" si="100"/>
        <v>0</v>
      </c>
      <c r="AU128" s="184">
        <f t="shared" si="100"/>
        <v>-3100165</v>
      </c>
      <c r="AV128" s="184">
        <f t="shared" si="100"/>
        <v>0</v>
      </c>
      <c r="AW128" s="184">
        <f t="shared" si="100"/>
        <v>-28267440.100000381</v>
      </c>
      <c r="AX128" s="186">
        <f t="shared" si="100"/>
        <v>1.2090325353791564E-3</v>
      </c>
      <c r="AY128" s="186">
        <f t="shared" si="100"/>
        <v>-1.2090325353791842E-3</v>
      </c>
      <c r="AZ128" s="186">
        <f t="shared" si="100"/>
        <v>1.5282246753909878E-3</v>
      </c>
      <c r="BA128" s="186">
        <f t="shared" si="100"/>
        <v>-1.5282246753909323E-3</v>
      </c>
    </row>
    <row r="129" spans="1:53" hidden="1">
      <c r="A129" s="182">
        <f t="shared" si="98"/>
        <v>44743</v>
      </c>
      <c r="B129" s="183">
        <f t="shared" ref="B129:Y129" si="101">B48-B120</f>
        <v>-172283</v>
      </c>
      <c r="C129" s="184">
        <f t="shared" si="101"/>
        <v>0</v>
      </c>
      <c r="D129" s="184">
        <f t="shared" si="101"/>
        <v>43844</v>
      </c>
      <c r="E129" s="184">
        <f t="shared" si="101"/>
        <v>0</v>
      </c>
      <c r="F129" s="184">
        <f t="shared" si="101"/>
        <v>-90736</v>
      </c>
      <c r="G129" s="184">
        <f t="shared" si="101"/>
        <v>219176</v>
      </c>
      <c r="H129" s="185">
        <f t="shared" si="101"/>
        <v>1</v>
      </c>
      <c r="I129" s="184">
        <f t="shared" si="101"/>
        <v>0</v>
      </c>
      <c r="J129" s="184">
        <f t="shared" si="101"/>
        <v>0</v>
      </c>
      <c r="K129" s="184">
        <f t="shared" si="101"/>
        <v>0</v>
      </c>
      <c r="L129" s="184">
        <f t="shared" si="101"/>
        <v>0</v>
      </c>
      <c r="M129" s="184">
        <f t="shared" si="101"/>
        <v>-2160</v>
      </c>
      <c r="N129" s="184">
        <f t="shared" si="101"/>
        <v>0</v>
      </c>
      <c r="O129" s="185">
        <f t="shared" si="101"/>
        <v>-1063967</v>
      </c>
      <c r="P129" s="183">
        <f t="shared" si="101"/>
        <v>-1332557.3200999992</v>
      </c>
      <c r="Q129" s="184">
        <f t="shared" si="101"/>
        <v>0</v>
      </c>
      <c r="R129" s="184">
        <f t="shared" si="101"/>
        <v>359520.79999998212</v>
      </c>
      <c r="S129" s="184">
        <f t="shared" si="101"/>
        <v>0</v>
      </c>
      <c r="T129" s="184">
        <f t="shared" si="101"/>
        <v>1698614</v>
      </c>
      <c r="U129" s="184">
        <f t="shared" si="101"/>
        <v>-726795.3599999845</v>
      </c>
      <c r="V129" s="185">
        <f t="shared" si="101"/>
        <v>-1217.8801000118256</v>
      </c>
      <c r="W129" s="184">
        <f t="shared" si="101"/>
        <v>0</v>
      </c>
      <c r="X129" s="184">
        <f t="shared" si="101"/>
        <v>0</v>
      </c>
      <c r="Y129" s="184">
        <f t="shared" si="101"/>
        <v>0</v>
      </c>
      <c r="Z129" s="184"/>
      <c r="AA129" s="184">
        <f t="shared" si="100"/>
        <v>0</v>
      </c>
      <c r="AB129" s="184">
        <f t="shared" si="100"/>
        <v>-17301.599999904633</v>
      </c>
      <c r="AC129" s="185">
        <f t="shared" si="100"/>
        <v>-17301.599999904633</v>
      </c>
      <c r="AD129" s="184">
        <f t="shared" si="100"/>
        <v>0</v>
      </c>
      <c r="AE129" s="184">
        <f t="shared" si="100"/>
        <v>172284</v>
      </c>
      <c r="AF129" s="184">
        <f t="shared" si="100"/>
        <v>0</v>
      </c>
      <c r="AG129" s="184">
        <f t="shared" si="100"/>
        <v>1331339.4399999976</v>
      </c>
      <c r="AH129" s="186">
        <f t="shared" si="100"/>
        <v>-2.4000389447946524E-4</v>
      </c>
      <c r="AI129" s="186">
        <f t="shared" si="100"/>
        <v>2.4000389447931259E-4</v>
      </c>
      <c r="AJ129" s="186">
        <f t="shared" si="100"/>
        <v>-2.6330029440693736E-4</v>
      </c>
      <c r="AK129" s="186">
        <f t="shared" si="100"/>
        <v>2.6330029440690961E-4</v>
      </c>
      <c r="AL129" s="184">
        <f t="shared" si="100"/>
        <v>0</v>
      </c>
      <c r="AM129" s="184">
        <f t="shared" si="100"/>
        <v>-2160</v>
      </c>
      <c r="AN129" s="184">
        <f t="shared" si="100"/>
        <v>0</v>
      </c>
      <c r="AO129" s="184">
        <f t="shared" si="100"/>
        <v>-17301.599999904633</v>
      </c>
      <c r="AP129" s="186">
        <f t="shared" si="100"/>
        <v>1.1449258312812294E-6</v>
      </c>
      <c r="AQ129" s="186">
        <f t="shared" si="100"/>
        <v>-1.1449258312534738E-6</v>
      </c>
      <c r="AR129" s="186">
        <f t="shared" si="100"/>
        <v>1.4038836038399172E-6</v>
      </c>
      <c r="AS129" s="186">
        <f t="shared" si="100"/>
        <v>-1.4038836038121616E-6</v>
      </c>
      <c r="AT129" s="184">
        <f t="shared" si="100"/>
        <v>0</v>
      </c>
      <c r="AU129" s="184">
        <f t="shared" si="100"/>
        <v>170124</v>
      </c>
      <c r="AV129" s="184">
        <f t="shared" si="100"/>
        <v>0</v>
      </c>
      <c r="AW129" s="184">
        <f t="shared" si="100"/>
        <v>1314037.8400001526</v>
      </c>
      <c r="AX129" s="186">
        <f t="shared" si="100"/>
        <v>-6.6326908491565195E-5</v>
      </c>
      <c r="AY129" s="186">
        <f t="shared" si="100"/>
        <v>6.6326908491509684E-5</v>
      </c>
      <c r="AZ129" s="186">
        <f t="shared" si="100"/>
        <v>-1.090693852845992E-4</v>
      </c>
      <c r="BA129" s="186">
        <f t="shared" si="100"/>
        <v>1.0906938528465471E-4</v>
      </c>
    </row>
    <row r="130" spans="1:53">
      <c r="D130" s="184"/>
    </row>
    <row r="131" spans="1:53">
      <c r="D131" s="184"/>
    </row>
    <row r="132" spans="1:53">
      <c r="D132" s="184"/>
    </row>
    <row r="133" spans="1:53">
      <c r="D133" s="184"/>
    </row>
    <row r="134" spans="1:53">
      <c r="D134" s="184"/>
    </row>
    <row r="135" spans="1:53">
      <c r="D135" s="184"/>
    </row>
    <row r="136" spans="1:53">
      <c r="D136" s="184"/>
    </row>
    <row r="137" spans="1:53">
      <c r="D137" s="184"/>
    </row>
    <row r="138" spans="1:53">
      <c r="D138" s="184"/>
    </row>
    <row r="139" spans="1:53">
      <c r="D139" s="187"/>
    </row>
    <row r="140" spans="1:53">
      <c r="D140" s="187"/>
    </row>
    <row r="141" spans="1:53">
      <c r="D141" s="187"/>
    </row>
    <row r="142" spans="1:53">
      <c r="D142" s="187"/>
    </row>
    <row r="143" spans="1:53">
      <c r="D143" s="187"/>
    </row>
    <row r="144" spans="1:53">
      <c r="D144" s="187"/>
    </row>
    <row r="145" spans="4:4">
      <c r="D145" s="18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53464-D4CC-432E-9E00-EF5BB08DB02D}">
  <dimension ref="A1:M13"/>
  <sheetViews>
    <sheetView workbookViewId="0">
      <selection activeCell="B187" sqref="B187"/>
    </sheetView>
  </sheetViews>
  <sheetFormatPr defaultRowHeight="15"/>
  <sheetData>
    <row r="1" spans="1:13">
      <c r="B1" s="174">
        <v>2009</v>
      </c>
      <c r="C1" s="174">
        <v>2010</v>
      </c>
      <c r="D1" s="174">
        <v>2011</v>
      </c>
      <c r="E1" s="174">
        <v>2012</v>
      </c>
      <c r="F1" s="174">
        <v>2013</v>
      </c>
      <c r="G1" s="174">
        <v>2014</v>
      </c>
      <c r="H1" s="174">
        <v>2015</v>
      </c>
      <c r="I1" s="174">
        <v>2016</v>
      </c>
      <c r="J1" s="174">
        <v>2017</v>
      </c>
      <c r="K1" s="174">
        <v>2018</v>
      </c>
      <c r="L1" s="174" t="s">
        <v>185</v>
      </c>
      <c r="M1" s="174">
        <v>2019</v>
      </c>
    </row>
    <row r="2" spans="1:13">
      <c r="A2" s="195" t="s">
        <v>186</v>
      </c>
      <c r="B2" s="174">
        <v>24.160831495253881</v>
      </c>
      <c r="C2" s="174">
        <v>17.269919768745456</v>
      </c>
      <c r="D2" s="174">
        <v>11.609565498797004</v>
      </c>
      <c r="E2" s="174">
        <v>10.523072791678846</v>
      </c>
      <c r="F2" s="174">
        <v>12.827108642778791</v>
      </c>
      <c r="G2" s="174">
        <v>10.111111111111111</v>
      </c>
      <c r="H2" s="174">
        <v>12</v>
      </c>
      <c r="I2" s="174">
        <v>16.53</v>
      </c>
      <c r="J2" s="174">
        <v>16.333333333333332</v>
      </c>
      <c r="K2" s="174">
        <v>12.133333333333333</v>
      </c>
      <c r="L2" s="174">
        <f>AVERAGE(G2:K2)</f>
        <v>13.421555555555557</v>
      </c>
      <c r="M2" s="174">
        <v>15.231999999999999</v>
      </c>
    </row>
    <row r="3" spans="1:13">
      <c r="A3" s="195" t="s">
        <v>187</v>
      </c>
      <c r="B3" s="174">
        <v>34.447489234181141</v>
      </c>
      <c r="C3" s="174">
        <v>16.041422392617324</v>
      </c>
      <c r="D3" s="174">
        <v>9.3332447762487245</v>
      </c>
      <c r="E3" s="174">
        <v>11.284443693629994</v>
      </c>
      <c r="F3" s="174">
        <v>10.383054210514933</v>
      </c>
      <c r="G3" s="174">
        <v>10.122448979591837</v>
      </c>
      <c r="H3" s="174">
        <v>13.141304347826086</v>
      </c>
      <c r="I3" s="174">
        <v>15.007936507936508</v>
      </c>
      <c r="J3" s="174">
        <v>16.330357142857142</v>
      </c>
      <c r="K3" s="174">
        <v>12.739726027397259</v>
      </c>
      <c r="L3" s="174">
        <f t="shared" ref="L3:L13" si="0">AVERAGE(G3:K3)</f>
        <v>13.468354601121765</v>
      </c>
      <c r="M3" s="174">
        <v>15.394557823129251</v>
      </c>
    </row>
    <row r="4" spans="1:13">
      <c r="A4" s="195" t="s">
        <v>188</v>
      </c>
      <c r="B4" s="174">
        <v>30.4849173467823</v>
      </c>
      <c r="C4" s="174">
        <v>16.511511153893281</v>
      </c>
      <c r="D4" s="174">
        <v>8.3215102943055026</v>
      </c>
      <c r="E4" s="174">
        <v>11.596363605368408</v>
      </c>
      <c r="F4" s="174">
        <v>9.4608941989510171</v>
      </c>
      <c r="G4" s="174">
        <v>11.868131868131869</v>
      </c>
      <c r="H4" s="174">
        <v>12.616822429906541</v>
      </c>
      <c r="I4" s="174">
        <v>13.333333333333332</v>
      </c>
      <c r="J4" s="174">
        <v>15.245901639344263</v>
      </c>
      <c r="K4" s="174">
        <v>12.827586206896553</v>
      </c>
      <c r="L4" s="174">
        <f t="shared" si="0"/>
        <v>13.178355095522511</v>
      </c>
      <c r="M4" s="174">
        <v>12.817763814169064</v>
      </c>
    </row>
    <row r="5" spans="1:13">
      <c r="A5" s="195" t="s">
        <v>189</v>
      </c>
      <c r="B5" s="174">
        <v>22.648845746346694</v>
      </c>
      <c r="C5" s="174">
        <v>19.962691581212013</v>
      </c>
      <c r="D5" s="174">
        <v>8.4846408859019196</v>
      </c>
      <c r="E5" s="174">
        <v>11.312619041870429</v>
      </c>
      <c r="F5" s="174">
        <v>8.9752752165305534</v>
      </c>
      <c r="G5" s="174">
        <v>11.091743119266056</v>
      </c>
      <c r="H5" s="174">
        <v>11.785123966942148</v>
      </c>
      <c r="I5" s="174">
        <v>11.251851851851853</v>
      </c>
      <c r="J5" s="174">
        <v>13.824324324324325</v>
      </c>
      <c r="K5" s="174">
        <v>11.220858895705522</v>
      </c>
      <c r="L5" s="174">
        <f t="shared" si="0"/>
        <v>11.834780431617981</v>
      </c>
      <c r="M5" s="174">
        <v>11.083921939661241</v>
      </c>
    </row>
    <row r="6" spans="1:13">
      <c r="A6" s="195" t="s">
        <v>190</v>
      </c>
      <c r="B6" s="174">
        <v>16.414448470263331</v>
      </c>
      <c r="C6" s="174">
        <v>20.348503348960524</v>
      </c>
      <c r="D6" s="174">
        <v>8.2042854768140785</v>
      </c>
      <c r="E6" s="174">
        <v>11.216537297357901</v>
      </c>
      <c r="F6" s="174">
        <v>7.0073222589570889</v>
      </c>
      <c r="G6" s="174">
        <v>9.7297297297297298</v>
      </c>
      <c r="H6" s="174">
        <v>10.08</v>
      </c>
      <c r="I6" s="174">
        <v>10.714285714285714</v>
      </c>
      <c r="J6" s="174">
        <v>11.379310344827587</v>
      </c>
      <c r="K6" s="174">
        <v>9.0566037735849054</v>
      </c>
      <c r="L6" s="174">
        <f t="shared" si="0"/>
        <v>10.191985912485588</v>
      </c>
      <c r="M6" s="174">
        <v>9.9092682032905017</v>
      </c>
    </row>
    <row r="7" spans="1:13">
      <c r="A7" s="195" t="s">
        <v>191</v>
      </c>
      <c r="B7" s="174">
        <v>10.930733258524237</v>
      </c>
      <c r="C7" s="174">
        <v>18.806354609904503</v>
      </c>
      <c r="D7" s="174">
        <v>6.7700707618459175</v>
      </c>
      <c r="E7" s="174">
        <v>10.504443348561436</v>
      </c>
      <c r="F7" s="174">
        <v>6.8184317396809879</v>
      </c>
      <c r="G7" s="174">
        <v>8.6393442622950811</v>
      </c>
      <c r="H7" s="174">
        <v>9.3492063492063497</v>
      </c>
      <c r="I7" s="174">
        <v>10.035971223021583</v>
      </c>
      <c r="J7" s="174">
        <v>10.333333333333332</v>
      </c>
      <c r="K7" s="174">
        <v>8.8047337278106514</v>
      </c>
      <c r="L7" s="174">
        <f t="shared" si="0"/>
        <v>9.4325177791333985</v>
      </c>
      <c r="M7" s="174">
        <v>9.8758088549492076</v>
      </c>
    </row>
    <row r="8" spans="1:13">
      <c r="A8" s="195" t="s">
        <v>192</v>
      </c>
      <c r="B8" s="174">
        <v>10.445077846798965</v>
      </c>
      <c r="C8" s="174">
        <v>19.258390139276372</v>
      </c>
      <c r="D8" s="174">
        <v>7.5072350072797098</v>
      </c>
      <c r="E8" s="174">
        <v>9.9742396759420284</v>
      </c>
      <c r="F8" s="174">
        <v>7.066924629208148</v>
      </c>
      <c r="G8" s="174">
        <v>8.8571428571428577</v>
      </c>
      <c r="H8" s="174">
        <v>12.041322314049587</v>
      </c>
      <c r="I8" s="174">
        <v>9.5066666666666659</v>
      </c>
      <c r="J8" s="174">
        <v>9.9934210526315788</v>
      </c>
      <c r="K8" s="174">
        <v>7.75</v>
      </c>
      <c r="L8" s="174">
        <f t="shared" si="0"/>
        <v>9.6297105780981376</v>
      </c>
      <c r="M8" s="174">
        <v>9.0483521701197276</v>
      </c>
    </row>
    <row r="9" spans="1:13">
      <c r="A9" s="195" t="s">
        <v>193</v>
      </c>
      <c r="B9" s="174">
        <v>10.895457693082571</v>
      </c>
      <c r="C9" s="174">
        <v>16.886603687369156</v>
      </c>
      <c r="D9" s="174">
        <v>7.1879522063016807</v>
      </c>
      <c r="E9" s="174">
        <v>11.379987080437434</v>
      </c>
      <c r="F9" s="174">
        <v>6.5157494460142056</v>
      </c>
      <c r="G9" s="174">
        <v>8.6440677966101696</v>
      </c>
      <c r="H9" s="174">
        <v>11.150442477876107</v>
      </c>
      <c r="I9" s="174">
        <v>8.2014388489208621</v>
      </c>
      <c r="J9" s="174">
        <v>9.5833333333333339</v>
      </c>
      <c r="K9" s="174">
        <v>7.125</v>
      </c>
      <c r="L9" s="174">
        <f t="shared" si="0"/>
        <v>8.9408564913480948</v>
      </c>
      <c r="M9" s="174">
        <v>8.7339292055589564</v>
      </c>
    </row>
    <row r="10" spans="1:13">
      <c r="A10" s="195" t="s">
        <v>194</v>
      </c>
      <c r="B10" s="174">
        <v>10.56486695736756</v>
      </c>
      <c r="C10" s="174">
        <v>18.215749279221779</v>
      </c>
      <c r="D10" s="174">
        <v>6.223456511995801</v>
      </c>
      <c r="E10" s="174">
        <v>13.481248347939905</v>
      </c>
      <c r="F10" s="174">
        <v>5.8469685257366253</v>
      </c>
      <c r="G10" s="174">
        <v>7.6859504132231402</v>
      </c>
      <c r="H10" s="174">
        <v>9.5384615384615383</v>
      </c>
      <c r="I10" s="174">
        <v>7.7499999999999991</v>
      </c>
      <c r="J10" s="174">
        <v>10.548611111111111</v>
      </c>
      <c r="K10" s="174">
        <v>7.658823529411765</v>
      </c>
      <c r="L10" s="174">
        <f t="shared" si="0"/>
        <v>8.6363693184415098</v>
      </c>
      <c r="M10" s="174">
        <v>9.1541662839041535</v>
      </c>
    </row>
    <row r="11" spans="1:13">
      <c r="A11" s="195" t="s">
        <v>195</v>
      </c>
      <c r="B11" s="174">
        <v>10.370305179767719</v>
      </c>
      <c r="C11" s="174">
        <v>22.821411134082986</v>
      </c>
      <c r="D11" s="174">
        <v>7.2629100343837436</v>
      </c>
      <c r="E11" s="174">
        <v>15.205112090784445</v>
      </c>
      <c r="F11" s="174">
        <v>5.6769301461566934</v>
      </c>
      <c r="G11" s="174">
        <v>9.5049504950495045</v>
      </c>
      <c r="H11" s="174">
        <v>11.413043478260869</v>
      </c>
      <c r="I11" s="174">
        <v>8.382352941176471</v>
      </c>
      <c r="J11" s="174">
        <v>10.408163265306122</v>
      </c>
      <c r="K11" s="174">
        <v>8.3766233766233764</v>
      </c>
      <c r="L11" s="174">
        <f t="shared" si="0"/>
        <v>9.6170267112832697</v>
      </c>
      <c r="M11" s="174">
        <v>10.659859524688384</v>
      </c>
    </row>
    <row r="12" spans="1:13">
      <c r="A12" s="195" t="s">
        <v>196</v>
      </c>
      <c r="B12" s="174">
        <v>9.2897541068962521</v>
      </c>
      <c r="C12" s="174">
        <v>19.493656182433245</v>
      </c>
      <c r="D12" s="174">
        <v>6.7054903101415873</v>
      </c>
      <c r="E12" s="174">
        <v>14.672779943471667</v>
      </c>
      <c r="F12" s="174">
        <v>7.0651879924920875</v>
      </c>
      <c r="G12" s="174">
        <v>8.5878378378378368</v>
      </c>
      <c r="H12" s="174">
        <v>13.168141592920355</v>
      </c>
      <c r="I12" s="174">
        <v>8.5786163522012586</v>
      </c>
      <c r="J12" s="174">
        <v>10.4</v>
      </c>
      <c r="K12" s="174">
        <v>8.7298850574712645</v>
      </c>
      <c r="L12" s="174">
        <f t="shared" si="0"/>
        <v>9.8928961680861427</v>
      </c>
      <c r="M12" s="174">
        <v>7.8134587818121277</v>
      </c>
    </row>
    <row r="13" spans="1:13">
      <c r="A13" s="195" t="s">
        <v>197</v>
      </c>
      <c r="B13" s="174">
        <v>19.346015812086851</v>
      </c>
      <c r="C13" s="174">
        <v>12.740809637865308</v>
      </c>
      <c r="D13" s="174">
        <v>7.175579250763902</v>
      </c>
      <c r="E13" s="174">
        <v>14.21663926123602</v>
      </c>
      <c r="F13" s="174">
        <v>9.3787958939393956</v>
      </c>
      <c r="G13" s="174">
        <v>7.6229508196721314</v>
      </c>
      <c r="H13" s="174">
        <v>14.989010989010989</v>
      </c>
      <c r="I13" s="174">
        <v>12.486111111111111</v>
      </c>
      <c r="J13" s="174">
        <v>11.658119658119658</v>
      </c>
      <c r="K13" s="174">
        <v>11.559322033898304</v>
      </c>
      <c r="L13" s="174">
        <f t="shared" si="0"/>
        <v>11.663102922362439</v>
      </c>
      <c r="M13" s="174">
        <v>15.859943915666799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C238B-3B2C-485E-A5BF-99BC96D17203}">
  <dimension ref="A2:O85"/>
  <sheetViews>
    <sheetView topLeftCell="A77" workbookViewId="0">
      <selection activeCell="B187" sqref="B187"/>
    </sheetView>
  </sheetViews>
  <sheetFormatPr defaultRowHeight="15"/>
  <sheetData>
    <row r="2" spans="1:15">
      <c r="A2" s="196">
        <v>39814</v>
      </c>
      <c r="B2">
        <v>44</v>
      </c>
      <c r="C2">
        <v>0</v>
      </c>
      <c r="D2">
        <v>0</v>
      </c>
      <c r="E2">
        <v>0</v>
      </c>
      <c r="F2">
        <v>152</v>
      </c>
      <c r="G2" t="s">
        <v>198</v>
      </c>
      <c r="H2">
        <v>16</v>
      </c>
      <c r="I2">
        <v>69</v>
      </c>
      <c r="J2">
        <v>12</v>
      </c>
      <c r="K2">
        <v>1</v>
      </c>
      <c r="L2">
        <v>3</v>
      </c>
      <c r="M2">
        <v>0</v>
      </c>
      <c r="N2">
        <v>0</v>
      </c>
      <c r="O2">
        <v>0</v>
      </c>
    </row>
    <row r="3" spans="1:15">
      <c r="A3" s="196">
        <v>39845</v>
      </c>
      <c r="B3">
        <v>15</v>
      </c>
      <c r="C3">
        <v>0</v>
      </c>
      <c r="D3">
        <v>0</v>
      </c>
      <c r="E3">
        <v>0</v>
      </c>
      <c r="F3">
        <v>146</v>
      </c>
      <c r="G3" t="s">
        <v>198</v>
      </c>
      <c r="H3">
        <v>15</v>
      </c>
      <c r="I3">
        <v>42</v>
      </c>
      <c r="J3">
        <v>10</v>
      </c>
      <c r="K3">
        <v>0</v>
      </c>
      <c r="L3">
        <v>4</v>
      </c>
      <c r="M3">
        <v>0</v>
      </c>
      <c r="N3">
        <v>0</v>
      </c>
      <c r="O3">
        <v>0</v>
      </c>
    </row>
    <row r="4" spans="1:15">
      <c r="A4" s="196">
        <v>39873</v>
      </c>
      <c r="B4">
        <v>0</v>
      </c>
      <c r="C4">
        <v>0</v>
      </c>
      <c r="D4">
        <v>0</v>
      </c>
      <c r="E4">
        <v>0</v>
      </c>
      <c r="F4">
        <v>102</v>
      </c>
      <c r="G4" t="s">
        <v>198</v>
      </c>
      <c r="H4">
        <v>7</v>
      </c>
      <c r="I4">
        <v>35</v>
      </c>
      <c r="J4">
        <v>20</v>
      </c>
      <c r="K4">
        <v>0</v>
      </c>
      <c r="L4">
        <v>6</v>
      </c>
      <c r="M4">
        <v>0</v>
      </c>
      <c r="N4">
        <v>0</v>
      </c>
      <c r="O4">
        <v>0</v>
      </c>
    </row>
    <row r="5" spans="1:15">
      <c r="A5" s="196">
        <v>39904</v>
      </c>
      <c r="B5">
        <v>0</v>
      </c>
      <c r="C5">
        <v>4</v>
      </c>
      <c r="D5">
        <v>0</v>
      </c>
      <c r="E5">
        <v>0</v>
      </c>
      <c r="F5">
        <v>102</v>
      </c>
      <c r="G5" t="s">
        <v>198</v>
      </c>
      <c r="H5">
        <v>8</v>
      </c>
      <c r="I5">
        <v>28</v>
      </c>
      <c r="J5">
        <v>32</v>
      </c>
      <c r="K5">
        <v>2</v>
      </c>
      <c r="L5">
        <v>12</v>
      </c>
      <c r="M5">
        <v>0</v>
      </c>
      <c r="N5">
        <v>0</v>
      </c>
      <c r="O5">
        <v>0</v>
      </c>
    </row>
    <row r="6" spans="1:15">
      <c r="A6" s="196">
        <v>39934</v>
      </c>
      <c r="B6">
        <v>2</v>
      </c>
      <c r="C6">
        <v>8</v>
      </c>
      <c r="D6">
        <v>0</v>
      </c>
      <c r="E6">
        <v>0</v>
      </c>
      <c r="F6">
        <v>94</v>
      </c>
      <c r="G6" t="s">
        <v>198</v>
      </c>
      <c r="H6">
        <v>10</v>
      </c>
      <c r="I6">
        <v>49</v>
      </c>
      <c r="J6">
        <v>30</v>
      </c>
      <c r="K6">
        <v>0</v>
      </c>
      <c r="L6">
        <v>13</v>
      </c>
      <c r="M6">
        <v>1</v>
      </c>
      <c r="N6">
        <v>0</v>
      </c>
      <c r="O6">
        <v>4</v>
      </c>
    </row>
    <row r="7" spans="1:15">
      <c r="A7" s="196">
        <v>39965</v>
      </c>
      <c r="B7">
        <v>2</v>
      </c>
      <c r="C7">
        <v>4</v>
      </c>
      <c r="D7">
        <v>0</v>
      </c>
      <c r="E7">
        <v>0</v>
      </c>
      <c r="F7">
        <v>112</v>
      </c>
      <c r="G7" t="s">
        <v>198</v>
      </c>
      <c r="H7">
        <v>11</v>
      </c>
      <c r="I7">
        <v>41</v>
      </c>
      <c r="J7">
        <v>34</v>
      </c>
      <c r="K7">
        <v>20</v>
      </c>
      <c r="L7">
        <v>12</v>
      </c>
      <c r="M7">
        <v>0</v>
      </c>
      <c r="N7">
        <v>0</v>
      </c>
      <c r="O7">
        <v>4</v>
      </c>
    </row>
    <row r="8" spans="1:15">
      <c r="A8" s="196">
        <v>39995</v>
      </c>
      <c r="B8">
        <v>0</v>
      </c>
      <c r="C8">
        <v>10</v>
      </c>
      <c r="D8">
        <v>0</v>
      </c>
      <c r="E8">
        <v>0</v>
      </c>
      <c r="F8">
        <v>164</v>
      </c>
      <c r="G8" t="s">
        <v>198</v>
      </c>
      <c r="H8">
        <v>7</v>
      </c>
      <c r="I8">
        <v>54</v>
      </c>
      <c r="J8">
        <v>33</v>
      </c>
      <c r="K8">
        <v>10</v>
      </c>
      <c r="L8">
        <v>18</v>
      </c>
      <c r="M8">
        <v>1</v>
      </c>
      <c r="N8">
        <v>0</v>
      </c>
      <c r="O8">
        <v>5</v>
      </c>
    </row>
    <row r="9" spans="1:15">
      <c r="A9" s="196">
        <v>40026</v>
      </c>
      <c r="B9">
        <v>0</v>
      </c>
      <c r="C9">
        <v>10</v>
      </c>
      <c r="D9">
        <v>0</v>
      </c>
      <c r="E9">
        <v>0</v>
      </c>
      <c r="F9">
        <v>168</v>
      </c>
      <c r="G9" t="s">
        <v>198</v>
      </c>
      <c r="H9">
        <v>13</v>
      </c>
      <c r="I9">
        <v>59</v>
      </c>
      <c r="J9">
        <v>31</v>
      </c>
      <c r="K9">
        <v>7</v>
      </c>
      <c r="L9">
        <v>21</v>
      </c>
      <c r="M9">
        <v>2</v>
      </c>
      <c r="N9">
        <v>0</v>
      </c>
      <c r="O9">
        <v>5</v>
      </c>
    </row>
    <row r="10" spans="1:15">
      <c r="A10" s="196">
        <v>40057</v>
      </c>
      <c r="B10">
        <v>8</v>
      </c>
      <c r="C10">
        <v>12</v>
      </c>
      <c r="D10">
        <v>0</v>
      </c>
      <c r="E10">
        <v>0</v>
      </c>
      <c r="F10">
        <v>215</v>
      </c>
      <c r="G10" t="s">
        <v>198</v>
      </c>
      <c r="H10">
        <v>10</v>
      </c>
      <c r="I10">
        <v>43</v>
      </c>
      <c r="J10">
        <v>28</v>
      </c>
      <c r="K10">
        <v>9</v>
      </c>
      <c r="L10">
        <v>16</v>
      </c>
      <c r="M10">
        <v>2</v>
      </c>
      <c r="N10">
        <v>0</v>
      </c>
      <c r="O10">
        <v>5</v>
      </c>
    </row>
    <row r="11" spans="1:15">
      <c r="A11" s="196">
        <v>40087</v>
      </c>
      <c r="B11">
        <v>65</v>
      </c>
      <c r="C11">
        <v>10</v>
      </c>
      <c r="D11">
        <v>0</v>
      </c>
      <c r="E11">
        <v>0</v>
      </c>
      <c r="F11">
        <v>244</v>
      </c>
      <c r="G11" t="s">
        <v>198</v>
      </c>
      <c r="H11">
        <v>11</v>
      </c>
      <c r="I11">
        <v>30</v>
      </c>
      <c r="J11">
        <v>36</v>
      </c>
      <c r="K11">
        <v>0</v>
      </c>
      <c r="L11">
        <v>20</v>
      </c>
      <c r="M11">
        <v>2</v>
      </c>
      <c r="N11">
        <v>0</v>
      </c>
      <c r="O11">
        <v>6</v>
      </c>
    </row>
    <row r="12" spans="1:15">
      <c r="A12" s="196">
        <v>40118</v>
      </c>
      <c r="B12">
        <v>99</v>
      </c>
      <c r="C12">
        <v>11</v>
      </c>
      <c r="D12">
        <v>0</v>
      </c>
      <c r="E12">
        <v>0</v>
      </c>
      <c r="F12">
        <v>237</v>
      </c>
      <c r="G12" t="s">
        <v>198</v>
      </c>
      <c r="H12">
        <v>13</v>
      </c>
      <c r="I12">
        <v>42</v>
      </c>
      <c r="J12">
        <v>39</v>
      </c>
      <c r="K12">
        <v>0</v>
      </c>
      <c r="L12">
        <v>15</v>
      </c>
      <c r="M12">
        <v>2</v>
      </c>
      <c r="N12">
        <v>0</v>
      </c>
      <c r="O12">
        <v>7</v>
      </c>
    </row>
    <row r="13" spans="1:15">
      <c r="A13" s="196">
        <v>40148</v>
      </c>
      <c r="B13">
        <v>85</v>
      </c>
      <c r="C13">
        <v>12</v>
      </c>
      <c r="D13">
        <v>0</v>
      </c>
      <c r="E13">
        <v>0</v>
      </c>
      <c r="F13">
        <v>241</v>
      </c>
      <c r="G13" t="s">
        <v>198</v>
      </c>
      <c r="H13">
        <v>13</v>
      </c>
      <c r="I13">
        <v>39</v>
      </c>
      <c r="J13">
        <v>29</v>
      </c>
      <c r="K13">
        <v>0</v>
      </c>
      <c r="L13">
        <v>16</v>
      </c>
      <c r="M13">
        <v>2</v>
      </c>
      <c r="N13">
        <v>0</v>
      </c>
      <c r="O13">
        <v>7</v>
      </c>
    </row>
    <row r="14" spans="1:15">
      <c r="A14" s="196">
        <v>40179</v>
      </c>
      <c r="B14">
        <v>33</v>
      </c>
      <c r="C14">
        <v>3</v>
      </c>
      <c r="D14">
        <v>0</v>
      </c>
      <c r="E14">
        <v>0</v>
      </c>
      <c r="F14">
        <v>90</v>
      </c>
      <c r="G14" t="s">
        <v>198</v>
      </c>
      <c r="H14">
        <v>4</v>
      </c>
      <c r="I14">
        <v>23</v>
      </c>
      <c r="J14">
        <v>19</v>
      </c>
      <c r="K14">
        <v>6</v>
      </c>
      <c r="L14">
        <v>8</v>
      </c>
      <c r="M14">
        <v>1</v>
      </c>
      <c r="N14">
        <v>0</v>
      </c>
      <c r="O14">
        <v>3</v>
      </c>
    </row>
    <row r="15" spans="1:15">
      <c r="A15" s="196">
        <v>40210</v>
      </c>
      <c r="B15">
        <v>30</v>
      </c>
      <c r="C15">
        <v>8</v>
      </c>
      <c r="D15">
        <v>0</v>
      </c>
      <c r="E15">
        <v>0</v>
      </c>
      <c r="F15">
        <v>102</v>
      </c>
      <c r="G15" t="s">
        <v>198</v>
      </c>
      <c r="H15">
        <v>2</v>
      </c>
      <c r="I15">
        <v>27</v>
      </c>
      <c r="J15">
        <v>17</v>
      </c>
      <c r="K15">
        <v>4</v>
      </c>
      <c r="L15">
        <v>9</v>
      </c>
      <c r="M15">
        <v>1</v>
      </c>
      <c r="N15">
        <v>0</v>
      </c>
      <c r="O15">
        <v>2</v>
      </c>
    </row>
    <row r="16" spans="1:15">
      <c r="A16" s="196">
        <v>40238</v>
      </c>
      <c r="B16">
        <v>22</v>
      </c>
      <c r="C16">
        <v>3</v>
      </c>
      <c r="D16">
        <v>0</v>
      </c>
      <c r="E16">
        <v>0</v>
      </c>
      <c r="F16">
        <v>112</v>
      </c>
      <c r="G16" t="s">
        <v>198</v>
      </c>
      <c r="H16">
        <v>6</v>
      </c>
      <c r="I16">
        <v>17</v>
      </c>
      <c r="J16">
        <v>34</v>
      </c>
      <c r="K16">
        <v>10</v>
      </c>
      <c r="L16">
        <v>19</v>
      </c>
      <c r="M16">
        <v>1</v>
      </c>
      <c r="N16">
        <v>0</v>
      </c>
      <c r="O16">
        <v>2</v>
      </c>
    </row>
    <row r="17" spans="1:15">
      <c r="A17" s="196">
        <v>40269</v>
      </c>
      <c r="B17">
        <v>30</v>
      </c>
      <c r="C17">
        <v>4</v>
      </c>
      <c r="D17">
        <v>0</v>
      </c>
      <c r="E17">
        <v>0</v>
      </c>
      <c r="F17">
        <v>127</v>
      </c>
      <c r="G17" t="s">
        <v>198</v>
      </c>
      <c r="H17">
        <v>5</v>
      </c>
      <c r="I17">
        <v>28</v>
      </c>
      <c r="J17">
        <v>26</v>
      </c>
      <c r="K17">
        <v>2</v>
      </c>
      <c r="L17">
        <v>15</v>
      </c>
      <c r="M17">
        <v>0</v>
      </c>
      <c r="N17">
        <v>0</v>
      </c>
    </row>
    <row r="18" spans="1:15">
      <c r="A18" s="196">
        <v>40299</v>
      </c>
      <c r="B18">
        <v>36</v>
      </c>
      <c r="C18">
        <v>8</v>
      </c>
      <c r="D18">
        <v>0</v>
      </c>
      <c r="E18">
        <v>0</v>
      </c>
      <c r="F18">
        <v>98</v>
      </c>
      <c r="G18" t="s">
        <v>198</v>
      </c>
      <c r="H18">
        <v>7</v>
      </c>
      <c r="I18">
        <v>19</v>
      </c>
      <c r="J18">
        <v>23</v>
      </c>
      <c r="K18">
        <v>6</v>
      </c>
      <c r="L18">
        <v>21</v>
      </c>
      <c r="M18">
        <v>2</v>
      </c>
      <c r="N18">
        <v>0</v>
      </c>
      <c r="O18">
        <v>2</v>
      </c>
    </row>
    <row r="19" spans="1:15">
      <c r="A19" s="196">
        <v>40330</v>
      </c>
      <c r="B19">
        <v>28</v>
      </c>
      <c r="C19">
        <v>1</v>
      </c>
      <c r="D19">
        <v>0</v>
      </c>
      <c r="E19">
        <v>0</v>
      </c>
      <c r="F19">
        <v>89</v>
      </c>
      <c r="G19" t="s">
        <v>198</v>
      </c>
      <c r="H19">
        <v>8</v>
      </c>
      <c r="I19">
        <v>9</v>
      </c>
      <c r="J19">
        <v>20</v>
      </c>
      <c r="K19">
        <v>3</v>
      </c>
      <c r="L19">
        <v>29</v>
      </c>
      <c r="M19">
        <v>2</v>
      </c>
      <c r="N19">
        <v>0</v>
      </c>
      <c r="O19">
        <v>1</v>
      </c>
    </row>
    <row r="20" spans="1:15">
      <c r="A20" s="196">
        <v>40360</v>
      </c>
      <c r="B20">
        <v>17</v>
      </c>
      <c r="C20">
        <v>11</v>
      </c>
      <c r="D20">
        <v>0</v>
      </c>
      <c r="E20">
        <v>0</v>
      </c>
      <c r="F20">
        <v>96</v>
      </c>
      <c r="G20" t="s">
        <v>198</v>
      </c>
      <c r="H20">
        <v>7</v>
      </c>
      <c r="I20">
        <v>8</v>
      </c>
      <c r="J20">
        <v>32</v>
      </c>
      <c r="K20">
        <v>2</v>
      </c>
      <c r="L20">
        <v>29</v>
      </c>
      <c r="M20">
        <v>2</v>
      </c>
      <c r="N20">
        <v>0</v>
      </c>
      <c r="O20">
        <v>1</v>
      </c>
    </row>
    <row r="21" spans="1:15">
      <c r="A21" s="196">
        <v>40391</v>
      </c>
      <c r="B21">
        <v>19</v>
      </c>
      <c r="C21">
        <v>12</v>
      </c>
      <c r="D21">
        <v>0</v>
      </c>
      <c r="E21">
        <v>0</v>
      </c>
      <c r="F21">
        <v>84</v>
      </c>
      <c r="G21" t="s">
        <v>198</v>
      </c>
      <c r="H21">
        <v>13</v>
      </c>
      <c r="I21">
        <v>7</v>
      </c>
      <c r="J21">
        <v>30</v>
      </c>
      <c r="K21">
        <v>1</v>
      </c>
      <c r="L21">
        <v>30</v>
      </c>
      <c r="M21">
        <v>1</v>
      </c>
      <c r="N21">
        <v>0</v>
      </c>
      <c r="O21">
        <v>1</v>
      </c>
    </row>
    <row r="22" spans="1:15">
      <c r="A22" s="196">
        <v>40422</v>
      </c>
      <c r="B22">
        <v>11</v>
      </c>
      <c r="C22">
        <v>19</v>
      </c>
      <c r="D22">
        <v>0</v>
      </c>
      <c r="E22">
        <v>0</v>
      </c>
      <c r="F22">
        <v>102</v>
      </c>
      <c r="G22" t="s">
        <v>198</v>
      </c>
      <c r="H22">
        <v>13</v>
      </c>
      <c r="I22">
        <v>11</v>
      </c>
      <c r="J22">
        <v>33</v>
      </c>
      <c r="K22">
        <v>1</v>
      </c>
      <c r="L22">
        <v>27</v>
      </c>
      <c r="M22">
        <v>5</v>
      </c>
      <c r="N22">
        <v>0</v>
      </c>
      <c r="O22">
        <v>1</v>
      </c>
    </row>
    <row r="23" spans="1:15">
      <c r="A23" s="196">
        <v>40452</v>
      </c>
      <c r="B23">
        <v>10</v>
      </c>
      <c r="C23">
        <v>14</v>
      </c>
      <c r="D23">
        <v>0</v>
      </c>
      <c r="E23">
        <v>0</v>
      </c>
      <c r="F23">
        <v>105</v>
      </c>
      <c r="G23" t="s">
        <v>198</v>
      </c>
      <c r="H23">
        <v>14</v>
      </c>
      <c r="I23">
        <v>9</v>
      </c>
      <c r="J23">
        <v>32</v>
      </c>
      <c r="K23">
        <v>1</v>
      </c>
      <c r="L23">
        <v>19</v>
      </c>
      <c r="M23">
        <v>8</v>
      </c>
      <c r="N23">
        <v>0</v>
      </c>
      <c r="O23">
        <v>4</v>
      </c>
    </row>
    <row r="24" spans="1:15">
      <c r="A24" s="196">
        <v>40483</v>
      </c>
      <c r="B24">
        <v>4</v>
      </c>
      <c r="C24">
        <v>11</v>
      </c>
      <c r="D24">
        <v>0</v>
      </c>
      <c r="E24">
        <v>0</v>
      </c>
      <c r="F24">
        <v>73</v>
      </c>
      <c r="G24" t="s">
        <v>198</v>
      </c>
      <c r="H24">
        <v>9</v>
      </c>
      <c r="I24">
        <v>4</v>
      </c>
      <c r="J24">
        <v>32</v>
      </c>
      <c r="K24">
        <v>2</v>
      </c>
      <c r="L24">
        <v>13</v>
      </c>
      <c r="M24">
        <v>8</v>
      </c>
      <c r="N24">
        <v>0</v>
      </c>
      <c r="O24">
        <v>8</v>
      </c>
    </row>
    <row r="25" spans="1:15">
      <c r="A25" s="196">
        <v>40513</v>
      </c>
      <c r="B25">
        <v>8</v>
      </c>
      <c r="C25">
        <v>18</v>
      </c>
      <c r="D25">
        <v>0</v>
      </c>
      <c r="E25">
        <v>0</v>
      </c>
      <c r="F25">
        <v>63</v>
      </c>
      <c r="G25" t="s">
        <v>198</v>
      </c>
      <c r="H25">
        <v>11</v>
      </c>
      <c r="I25">
        <v>8</v>
      </c>
      <c r="J25">
        <v>35</v>
      </c>
      <c r="K25">
        <v>3</v>
      </c>
      <c r="L25">
        <v>25</v>
      </c>
      <c r="M25">
        <v>10</v>
      </c>
      <c r="N25">
        <v>0</v>
      </c>
      <c r="O25">
        <v>8</v>
      </c>
    </row>
    <row r="26" spans="1:15">
      <c r="A26" s="196">
        <v>40544</v>
      </c>
      <c r="B26">
        <v>8</v>
      </c>
      <c r="C26">
        <v>17</v>
      </c>
      <c r="D26">
        <v>0</v>
      </c>
      <c r="E26">
        <v>0</v>
      </c>
      <c r="F26">
        <v>150</v>
      </c>
      <c r="G26" t="s">
        <v>198</v>
      </c>
      <c r="H26">
        <v>14</v>
      </c>
      <c r="I26">
        <v>11</v>
      </c>
      <c r="J26">
        <v>31</v>
      </c>
      <c r="K26">
        <v>3</v>
      </c>
      <c r="L26">
        <v>18</v>
      </c>
      <c r="M26">
        <v>10</v>
      </c>
      <c r="N26">
        <v>0</v>
      </c>
      <c r="O26">
        <v>7</v>
      </c>
    </row>
    <row r="27" spans="1:15">
      <c r="A27" s="196">
        <v>40575</v>
      </c>
      <c r="B27">
        <v>26</v>
      </c>
      <c r="C27">
        <v>13</v>
      </c>
      <c r="D27">
        <v>0</v>
      </c>
      <c r="E27">
        <v>0</v>
      </c>
      <c r="F27">
        <v>150</v>
      </c>
      <c r="G27" t="s">
        <v>198</v>
      </c>
      <c r="H27">
        <v>14</v>
      </c>
      <c r="I27">
        <v>11</v>
      </c>
      <c r="J27">
        <v>48</v>
      </c>
      <c r="K27">
        <v>2</v>
      </c>
      <c r="L27">
        <v>19</v>
      </c>
      <c r="M27">
        <v>11</v>
      </c>
      <c r="N27">
        <v>0</v>
      </c>
      <c r="O27">
        <v>4</v>
      </c>
    </row>
    <row r="28" spans="1:15">
      <c r="A28" s="196">
        <v>40603</v>
      </c>
      <c r="B28">
        <v>68</v>
      </c>
      <c r="C28">
        <v>14</v>
      </c>
      <c r="D28">
        <v>0</v>
      </c>
      <c r="E28">
        <v>0</v>
      </c>
      <c r="F28">
        <v>190</v>
      </c>
      <c r="G28" t="s">
        <v>198</v>
      </c>
      <c r="H28">
        <v>19</v>
      </c>
      <c r="I28">
        <v>27</v>
      </c>
      <c r="J28">
        <v>60</v>
      </c>
      <c r="K28">
        <v>12</v>
      </c>
      <c r="L28">
        <v>33</v>
      </c>
      <c r="M28">
        <v>10</v>
      </c>
      <c r="N28">
        <v>0</v>
      </c>
      <c r="O28">
        <v>7</v>
      </c>
    </row>
    <row r="29" spans="1:15">
      <c r="A29" s="196">
        <v>40634</v>
      </c>
      <c r="B29">
        <v>88</v>
      </c>
      <c r="C29">
        <v>20</v>
      </c>
      <c r="D29">
        <v>0</v>
      </c>
      <c r="E29">
        <v>0</v>
      </c>
      <c r="F29">
        <v>236</v>
      </c>
      <c r="G29" t="s">
        <v>198</v>
      </c>
      <c r="H29">
        <v>15</v>
      </c>
      <c r="I29">
        <v>47</v>
      </c>
      <c r="J29">
        <v>55</v>
      </c>
      <c r="K29">
        <v>8</v>
      </c>
      <c r="L29">
        <v>52</v>
      </c>
      <c r="M29">
        <v>11</v>
      </c>
      <c r="N29">
        <v>0</v>
      </c>
    </row>
    <row r="30" spans="1:15">
      <c r="A30" s="196">
        <v>40664</v>
      </c>
      <c r="B30">
        <v>113</v>
      </c>
      <c r="C30">
        <v>21</v>
      </c>
      <c r="D30">
        <v>0</v>
      </c>
      <c r="E30">
        <v>0</v>
      </c>
      <c r="F30">
        <v>264</v>
      </c>
      <c r="G30" t="s">
        <v>198</v>
      </c>
      <c r="H30">
        <v>16</v>
      </c>
      <c r="I30">
        <v>36</v>
      </c>
      <c r="J30">
        <v>57</v>
      </c>
      <c r="K30">
        <v>10</v>
      </c>
      <c r="L30">
        <v>41</v>
      </c>
      <c r="M30">
        <v>15</v>
      </c>
      <c r="N30">
        <v>0</v>
      </c>
    </row>
    <row r="31" spans="1:15">
      <c r="A31" s="196">
        <v>40695</v>
      </c>
      <c r="B31">
        <v>75</v>
      </c>
      <c r="C31">
        <v>34</v>
      </c>
      <c r="D31">
        <v>0</v>
      </c>
      <c r="E31">
        <v>0</v>
      </c>
      <c r="F31">
        <v>311</v>
      </c>
      <c r="G31" t="s">
        <v>198</v>
      </c>
      <c r="H31">
        <v>23</v>
      </c>
      <c r="I31">
        <v>49</v>
      </c>
      <c r="J31">
        <v>55</v>
      </c>
      <c r="K31">
        <v>7</v>
      </c>
      <c r="L31">
        <v>50</v>
      </c>
      <c r="M31">
        <v>18</v>
      </c>
      <c r="N31">
        <v>0</v>
      </c>
      <c r="O31">
        <v>1</v>
      </c>
    </row>
    <row r="32" spans="1:15">
      <c r="A32" s="196">
        <v>40725</v>
      </c>
      <c r="B32">
        <v>77</v>
      </c>
      <c r="C32">
        <v>35</v>
      </c>
      <c r="D32">
        <v>0</v>
      </c>
      <c r="E32">
        <v>0</v>
      </c>
      <c r="F32">
        <v>367</v>
      </c>
      <c r="G32" t="s">
        <v>198</v>
      </c>
      <c r="H32">
        <v>26</v>
      </c>
      <c r="I32">
        <v>64</v>
      </c>
      <c r="J32">
        <v>49</v>
      </c>
      <c r="K32">
        <v>6</v>
      </c>
      <c r="L32">
        <v>45</v>
      </c>
      <c r="M32">
        <v>20</v>
      </c>
      <c r="N32">
        <v>0</v>
      </c>
      <c r="O32">
        <v>2</v>
      </c>
    </row>
    <row r="33" spans="1:15">
      <c r="A33" s="196">
        <v>40756</v>
      </c>
      <c r="B33">
        <v>84</v>
      </c>
      <c r="C33">
        <v>37</v>
      </c>
      <c r="D33">
        <v>0</v>
      </c>
      <c r="E33">
        <v>0</v>
      </c>
      <c r="F33">
        <v>398</v>
      </c>
      <c r="G33" t="s">
        <v>198</v>
      </c>
      <c r="H33">
        <v>34</v>
      </c>
      <c r="I33">
        <v>38</v>
      </c>
      <c r="J33">
        <v>48</v>
      </c>
      <c r="K33">
        <v>15</v>
      </c>
      <c r="L33">
        <v>47</v>
      </c>
      <c r="M33">
        <v>19</v>
      </c>
      <c r="N33">
        <v>0</v>
      </c>
      <c r="O33">
        <v>5</v>
      </c>
    </row>
    <row r="34" spans="1:15">
      <c r="A34" s="196">
        <v>40787</v>
      </c>
      <c r="B34">
        <v>84</v>
      </c>
      <c r="C34">
        <v>27</v>
      </c>
      <c r="D34">
        <v>0</v>
      </c>
      <c r="E34">
        <v>0</v>
      </c>
      <c r="F34">
        <v>430</v>
      </c>
      <c r="G34" t="s">
        <v>198</v>
      </c>
      <c r="H34">
        <v>20</v>
      </c>
      <c r="I34">
        <v>49</v>
      </c>
      <c r="J34">
        <v>40</v>
      </c>
      <c r="K34">
        <v>4</v>
      </c>
      <c r="L34">
        <v>50</v>
      </c>
      <c r="M34">
        <v>21</v>
      </c>
      <c r="N34">
        <v>0</v>
      </c>
    </row>
    <row r="35" spans="1:15">
      <c r="A35" s="196">
        <v>40817</v>
      </c>
      <c r="B35">
        <v>69</v>
      </c>
      <c r="C35">
        <v>30</v>
      </c>
      <c r="D35">
        <v>0</v>
      </c>
      <c r="E35">
        <v>0</v>
      </c>
      <c r="F35">
        <v>527</v>
      </c>
      <c r="G35" t="s">
        <v>198</v>
      </c>
      <c r="H35">
        <v>31</v>
      </c>
      <c r="I35">
        <v>39</v>
      </c>
      <c r="J35">
        <v>29</v>
      </c>
      <c r="K35">
        <v>7</v>
      </c>
      <c r="L35">
        <v>42</v>
      </c>
      <c r="M35">
        <v>21</v>
      </c>
      <c r="N35">
        <v>0</v>
      </c>
    </row>
    <row r="36" spans="1:15">
      <c r="A36" s="196">
        <v>40848</v>
      </c>
      <c r="B36">
        <v>84</v>
      </c>
      <c r="C36">
        <v>27</v>
      </c>
      <c r="D36">
        <v>0</v>
      </c>
      <c r="E36">
        <v>0</v>
      </c>
      <c r="F36">
        <v>538</v>
      </c>
      <c r="G36" t="s">
        <v>198</v>
      </c>
      <c r="H36">
        <v>13</v>
      </c>
      <c r="I36">
        <v>31</v>
      </c>
      <c r="J36">
        <v>35</v>
      </c>
      <c r="K36">
        <v>8</v>
      </c>
      <c r="L36">
        <v>39</v>
      </c>
      <c r="M36">
        <v>20</v>
      </c>
      <c r="N36">
        <v>0</v>
      </c>
    </row>
    <row r="37" spans="1:15">
      <c r="A37" s="196">
        <v>40878</v>
      </c>
      <c r="B37">
        <v>71</v>
      </c>
      <c r="C37">
        <v>30</v>
      </c>
      <c r="D37">
        <v>0</v>
      </c>
      <c r="E37">
        <v>0</v>
      </c>
      <c r="F37">
        <v>592</v>
      </c>
      <c r="G37" t="s">
        <v>198</v>
      </c>
      <c r="H37">
        <v>15</v>
      </c>
      <c r="I37">
        <v>27</v>
      </c>
      <c r="J37">
        <v>26</v>
      </c>
      <c r="K37">
        <v>5</v>
      </c>
      <c r="L37">
        <v>35</v>
      </c>
      <c r="M37">
        <v>20</v>
      </c>
      <c r="N37">
        <v>0</v>
      </c>
    </row>
    <row r="38" spans="1:15">
      <c r="A38" s="196">
        <v>40909</v>
      </c>
      <c r="B38">
        <v>73</v>
      </c>
      <c r="C38">
        <v>50</v>
      </c>
      <c r="D38">
        <v>0</v>
      </c>
      <c r="E38">
        <v>0</v>
      </c>
      <c r="F38">
        <v>306</v>
      </c>
      <c r="G38" t="s">
        <v>198</v>
      </c>
      <c r="H38">
        <v>20</v>
      </c>
      <c r="I38">
        <v>26</v>
      </c>
      <c r="J38">
        <v>29</v>
      </c>
      <c r="K38">
        <v>3</v>
      </c>
      <c r="L38">
        <v>37</v>
      </c>
      <c r="M38">
        <v>18</v>
      </c>
      <c r="N38">
        <v>0</v>
      </c>
    </row>
    <row r="39" spans="1:15">
      <c r="A39" s="196">
        <v>40940</v>
      </c>
      <c r="B39">
        <v>90</v>
      </c>
      <c r="C39">
        <v>51</v>
      </c>
      <c r="D39">
        <v>0</v>
      </c>
      <c r="E39">
        <v>0</v>
      </c>
      <c r="F39">
        <v>321</v>
      </c>
      <c r="G39" t="s">
        <v>198</v>
      </c>
      <c r="H39">
        <v>8</v>
      </c>
      <c r="I39">
        <v>20</v>
      </c>
      <c r="J39">
        <v>29</v>
      </c>
      <c r="K39">
        <v>4</v>
      </c>
      <c r="L39">
        <v>41</v>
      </c>
      <c r="M39">
        <v>22</v>
      </c>
      <c r="N39">
        <v>0</v>
      </c>
      <c r="O39">
        <v>0</v>
      </c>
    </row>
    <row r="40" spans="1:15">
      <c r="A40" s="196">
        <v>40969</v>
      </c>
      <c r="B40">
        <v>117</v>
      </c>
      <c r="C40">
        <v>54</v>
      </c>
      <c r="D40">
        <v>0</v>
      </c>
      <c r="E40">
        <v>0</v>
      </c>
      <c r="F40">
        <v>388</v>
      </c>
      <c r="G40" t="s">
        <v>198</v>
      </c>
      <c r="H40">
        <v>11</v>
      </c>
      <c r="I40">
        <v>24</v>
      </c>
      <c r="J40">
        <v>31</v>
      </c>
      <c r="K40">
        <v>6</v>
      </c>
      <c r="L40">
        <v>61</v>
      </c>
      <c r="M40">
        <v>21</v>
      </c>
      <c r="N40">
        <v>0</v>
      </c>
    </row>
    <row r="41" spans="1:15">
      <c r="A41" s="196">
        <v>41000</v>
      </c>
      <c r="B41">
        <v>112</v>
      </c>
      <c r="C41">
        <v>54</v>
      </c>
      <c r="D41">
        <v>0</v>
      </c>
      <c r="E41">
        <v>0</v>
      </c>
      <c r="F41">
        <v>350</v>
      </c>
      <c r="G41" t="s">
        <v>198</v>
      </c>
      <c r="H41">
        <v>13</v>
      </c>
      <c r="I41">
        <v>45</v>
      </c>
      <c r="J41">
        <v>41</v>
      </c>
      <c r="K41">
        <v>5</v>
      </c>
      <c r="L41">
        <v>67</v>
      </c>
      <c r="M41">
        <v>24</v>
      </c>
      <c r="N41">
        <v>0</v>
      </c>
      <c r="O41">
        <v>0</v>
      </c>
    </row>
    <row r="42" spans="1:15">
      <c r="A42" s="196">
        <v>41030</v>
      </c>
      <c r="B42">
        <v>85</v>
      </c>
      <c r="C42">
        <v>56</v>
      </c>
      <c r="D42">
        <v>0</v>
      </c>
      <c r="E42">
        <v>0</v>
      </c>
      <c r="F42">
        <v>429</v>
      </c>
      <c r="G42" t="s">
        <v>198</v>
      </c>
      <c r="H42">
        <v>16</v>
      </c>
      <c r="I42">
        <v>50</v>
      </c>
      <c r="J42">
        <v>38</v>
      </c>
      <c r="K42">
        <v>5</v>
      </c>
      <c r="L42">
        <v>61</v>
      </c>
      <c r="M42">
        <v>27</v>
      </c>
      <c r="N42">
        <v>0</v>
      </c>
      <c r="O42">
        <v>0</v>
      </c>
    </row>
    <row r="43" spans="1:15">
      <c r="A43" s="196">
        <v>41061</v>
      </c>
      <c r="B43">
        <v>103</v>
      </c>
      <c r="C43">
        <v>55</v>
      </c>
      <c r="D43">
        <v>0</v>
      </c>
      <c r="E43">
        <v>0</v>
      </c>
      <c r="F43">
        <v>369</v>
      </c>
      <c r="G43" t="s">
        <v>198</v>
      </c>
      <c r="H43">
        <v>14</v>
      </c>
      <c r="I43">
        <v>28</v>
      </c>
      <c r="J43">
        <v>39</v>
      </c>
      <c r="K43">
        <v>4</v>
      </c>
      <c r="L43">
        <v>64</v>
      </c>
      <c r="M43">
        <v>27</v>
      </c>
      <c r="N43">
        <v>0</v>
      </c>
      <c r="O43">
        <v>0</v>
      </c>
    </row>
    <row r="44" spans="1:15">
      <c r="A44" s="196">
        <v>41091</v>
      </c>
      <c r="B44">
        <v>66</v>
      </c>
      <c r="C44">
        <v>54</v>
      </c>
      <c r="D44">
        <v>0</v>
      </c>
      <c r="E44">
        <v>0</v>
      </c>
      <c r="F44">
        <v>347</v>
      </c>
      <c r="G44" t="s">
        <v>198</v>
      </c>
      <c r="H44">
        <v>20</v>
      </c>
      <c r="I44">
        <v>30</v>
      </c>
      <c r="J44">
        <v>31</v>
      </c>
      <c r="K44">
        <v>4</v>
      </c>
      <c r="L44">
        <v>65</v>
      </c>
      <c r="M44">
        <v>25</v>
      </c>
      <c r="N44">
        <v>0</v>
      </c>
    </row>
    <row r="45" spans="1:15">
      <c r="A45" s="196">
        <v>41122</v>
      </c>
      <c r="B45">
        <v>48</v>
      </c>
      <c r="C45">
        <v>59</v>
      </c>
      <c r="D45">
        <v>0</v>
      </c>
      <c r="E45">
        <v>0</v>
      </c>
      <c r="F45">
        <v>385</v>
      </c>
      <c r="G45" t="s">
        <v>198</v>
      </c>
      <c r="H45">
        <v>21</v>
      </c>
      <c r="I45">
        <v>44</v>
      </c>
      <c r="J45">
        <v>34</v>
      </c>
      <c r="K45">
        <v>4</v>
      </c>
      <c r="L45">
        <v>70</v>
      </c>
      <c r="M45">
        <v>28</v>
      </c>
      <c r="N45">
        <v>0</v>
      </c>
    </row>
    <row r="46" spans="1:15">
      <c r="A46" s="196">
        <v>41153</v>
      </c>
      <c r="B46">
        <v>46</v>
      </c>
      <c r="C46">
        <v>55</v>
      </c>
      <c r="D46">
        <v>0</v>
      </c>
      <c r="E46">
        <v>0</v>
      </c>
      <c r="F46">
        <v>322</v>
      </c>
      <c r="G46" t="s">
        <v>198</v>
      </c>
      <c r="H46">
        <v>19</v>
      </c>
      <c r="I46">
        <v>49</v>
      </c>
      <c r="J46">
        <v>33</v>
      </c>
      <c r="K46">
        <v>4</v>
      </c>
      <c r="L46">
        <v>65</v>
      </c>
      <c r="M46">
        <v>25</v>
      </c>
      <c r="N46">
        <v>0</v>
      </c>
      <c r="O46">
        <v>0</v>
      </c>
    </row>
    <row r="47" spans="1:15">
      <c r="A47" s="196">
        <v>41183</v>
      </c>
      <c r="B47">
        <v>16</v>
      </c>
      <c r="C47">
        <v>59</v>
      </c>
      <c r="D47">
        <v>0</v>
      </c>
      <c r="E47">
        <v>0</v>
      </c>
      <c r="F47">
        <v>307</v>
      </c>
      <c r="G47" t="s">
        <v>198</v>
      </c>
      <c r="H47">
        <v>14</v>
      </c>
      <c r="I47">
        <v>44</v>
      </c>
      <c r="J47">
        <v>41</v>
      </c>
      <c r="K47">
        <v>4</v>
      </c>
      <c r="L47">
        <v>60</v>
      </c>
      <c r="M47">
        <v>29</v>
      </c>
      <c r="N47">
        <v>0</v>
      </c>
    </row>
    <row r="48" spans="1:15">
      <c r="A48" s="196">
        <v>41214</v>
      </c>
      <c r="B48">
        <v>18</v>
      </c>
      <c r="C48">
        <v>48</v>
      </c>
      <c r="D48">
        <v>0</v>
      </c>
      <c r="E48">
        <v>0</v>
      </c>
      <c r="F48">
        <v>246</v>
      </c>
      <c r="G48" t="s">
        <v>198</v>
      </c>
      <c r="H48">
        <v>11</v>
      </c>
      <c r="I48">
        <v>22</v>
      </c>
      <c r="J48">
        <v>28</v>
      </c>
      <c r="K48">
        <v>4</v>
      </c>
      <c r="L48">
        <v>36</v>
      </c>
      <c r="M48">
        <v>23</v>
      </c>
      <c r="N48">
        <v>0</v>
      </c>
      <c r="O48">
        <v>0</v>
      </c>
    </row>
    <row r="49" spans="1:15">
      <c r="A49" s="196">
        <v>41244</v>
      </c>
      <c r="B49">
        <v>16</v>
      </c>
      <c r="C49">
        <v>50</v>
      </c>
      <c r="D49">
        <v>0</v>
      </c>
      <c r="E49">
        <v>0</v>
      </c>
      <c r="F49">
        <v>273</v>
      </c>
      <c r="G49" t="s">
        <v>198</v>
      </c>
      <c r="H49">
        <v>9</v>
      </c>
      <c r="I49">
        <v>3</v>
      </c>
      <c r="J49">
        <v>35</v>
      </c>
      <c r="K49">
        <v>2</v>
      </c>
      <c r="L49">
        <v>45</v>
      </c>
      <c r="M49">
        <v>21</v>
      </c>
      <c r="N49">
        <v>0</v>
      </c>
    </row>
    <row r="50" spans="1:15">
      <c r="A50" s="196">
        <v>41275</v>
      </c>
      <c r="B50">
        <v>16</v>
      </c>
      <c r="C50">
        <v>60</v>
      </c>
      <c r="D50">
        <v>0</v>
      </c>
      <c r="E50">
        <v>2</v>
      </c>
      <c r="F50">
        <v>313</v>
      </c>
      <c r="G50" t="s">
        <v>198</v>
      </c>
      <c r="H50">
        <v>7</v>
      </c>
      <c r="I50">
        <v>15</v>
      </c>
      <c r="J50">
        <v>31</v>
      </c>
      <c r="K50">
        <v>3</v>
      </c>
      <c r="L50">
        <v>54</v>
      </c>
      <c r="M50">
        <v>23</v>
      </c>
      <c r="N50">
        <v>0</v>
      </c>
      <c r="O50">
        <v>1</v>
      </c>
    </row>
    <row r="51" spans="1:15">
      <c r="A51" s="196">
        <v>41306</v>
      </c>
      <c r="B51">
        <v>38</v>
      </c>
      <c r="C51">
        <v>61</v>
      </c>
      <c r="D51">
        <v>0</v>
      </c>
      <c r="E51">
        <v>3</v>
      </c>
      <c r="F51">
        <v>287</v>
      </c>
      <c r="G51" t="s">
        <v>198</v>
      </c>
      <c r="H51">
        <v>8</v>
      </c>
      <c r="I51">
        <v>28</v>
      </c>
      <c r="J51">
        <v>32</v>
      </c>
      <c r="K51">
        <v>3</v>
      </c>
      <c r="L51">
        <v>59</v>
      </c>
      <c r="M51">
        <v>23</v>
      </c>
      <c r="N51">
        <v>0</v>
      </c>
      <c r="O51">
        <v>0</v>
      </c>
    </row>
    <row r="52" spans="1:15">
      <c r="A52" s="196">
        <v>41334</v>
      </c>
      <c r="B52">
        <v>39</v>
      </c>
      <c r="C52">
        <v>71</v>
      </c>
      <c r="D52">
        <v>0</v>
      </c>
      <c r="E52">
        <v>25</v>
      </c>
      <c r="F52">
        <v>443</v>
      </c>
      <c r="G52" t="s">
        <v>198</v>
      </c>
      <c r="H52">
        <v>9</v>
      </c>
      <c r="I52">
        <v>53</v>
      </c>
      <c r="J52">
        <v>36</v>
      </c>
      <c r="K52">
        <v>2</v>
      </c>
      <c r="L52">
        <v>77</v>
      </c>
      <c r="M52">
        <v>15</v>
      </c>
      <c r="N52">
        <v>0</v>
      </c>
      <c r="O52">
        <v>0</v>
      </c>
    </row>
    <row r="53" spans="1:15">
      <c r="A53" s="196">
        <v>41365</v>
      </c>
      <c r="B53">
        <v>47</v>
      </c>
      <c r="C53">
        <v>71</v>
      </c>
      <c r="D53">
        <v>0</v>
      </c>
      <c r="E53">
        <v>45</v>
      </c>
      <c r="F53">
        <v>423</v>
      </c>
      <c r="G53" t="s">
        <v>198</v>
      </c>
      <c r="H53">
        <v>15</v>
      </c>
      <c r="I53">
        <v>56</v>
      </c>
      <c r="J53">
        <v>48</v>
      </c>
      <c r="K53">
        <v>2</v>
      </c>
      <c r="L53">
        <v>84</v>
      </c>
      <c r="M53">
        <v>20</v>
      </c>
      <c r="N53">
        <v>0</v>
      </c>
      <c r="O53">
        <v>3</v>
      </c>
    </row>
    <row r="54" spans="1:15">
      <c r="A54" s="196">
        <v>41395</v>
      </c>
      <c r="B54">
        <v>33</v>
      </c>
      <c r="C54">
        <v>91</v>
      </c>
      <c r="D54">
        <v>0</v>
      </c>
      <c r="E54">
        <v>35</v>
      </c>
      <c r="F54">
        <v>416</v>
      </c>
      <c r="G54" t="s">
        <v>198</v>
      </c>
      <c r="H54">
        <v>20</v>
      </c>
      <c r="I54">
        <v>61</v>
      </c>
      <c r="J54">
        <v>41</v>
      </c>
      <c r="K54">
        <v>2</v>
      </c>
      <c r="L54">
        <v>92</v>
      </c>
      <c r="M54">
        <v>20</v>
      </c>
      <c r="N54">
        <v>0</v>
      </c>
      <c r="O54">
        <v>2</v>
      </c>
    </row>
    <row r="55" spans="1:15">
      <c r="A55" s="196">
        <v>41426</v>
      </c>
      <c r="B55">
        <v>28</v>
      </c>
      <c r="C55">
        <v>98</v>
      </c>
      <c r="D55">
        <v>0</v>
      </c>
      <c r="E55">
        <v>30</v>
      </c>
      <c r="F55">
        <v>486</v>
      </c>
      <c r="G55" t="s">
        <v>198</v>
      </c>
      <c r="H55">
        <v>19</v>
      </c>
      <c r="I55">
        <v>58</v>
      </c>
      <c r="J55">
        <v>41</v>
      </c>
      <c r="K55">
        <v>4</v>
      </c>
      <c r="L55">
        <v>94</v>
      </c>
      <c r="M55">
        <v>26</v>
      </c>
      <c r="N55">
        <v>0</v>
      </c>
      <c r="O55">
        <v>2</v>
      </c>
    </row>
    <row r="56" spans="1:15">
      <c r="A56" s="196">
        <v>41456</v>
      </c>
      <c r="B56">
        <v>55</v>
      </c>
      <c r="C56">
        <v>108</v>
      </c>
      <c r="D56">
        <v>0</v>
      </c>
      <c r="E56">
        <v>93</v>
      </c>
      <c r="F56">
        <v>480</v>
      </c>
      <c r="G56">
        <v>2</v>
      </c>
      <c r="H56">
        <v>17</v>
      </c>
      <c r="I56">
        <v>50</v>
      </c>
      <c r="J56">
        <v>43</v>
      </c>
      <c r="K56">
        <v>2</v>
      </c>
      <c r="L56">
        <v>101</v>
      </c>
      <c r="M56">
        <v>31</v>
      </c>
      <c r="N56">
        <v>0</v>
      </c>
      <c r="O56">
        <v>2</v>
      </c>
    </row>
    <row r="57" spans="1:15">
      <c r="A57" s="196">
        <v>41487</v>
      </c>
      <c r="B57">
        <v>79</v>
      </c>
      <c r="C57">
        <v>106</v>
      </c>
      <c r="D57">
        <v>0</v>
      </c>
      <c r="E57">
        <v>50</v>
      </c>
      <c r="F57">
        <v>513</v>
      </c>
      <c r="G57">
        <v>2</v>
      </c>
      <c r="H57">
        <v>17</v>
      </c>
      <c r="I57">
        <v>51</v>
      </c>
      <c r="J57">
        <v>41</v>
      </c>
      <c r="K57">
        <v>2</v>
      </c>
      <c r="L57">
        <v>97</v>
      </c>
      <c r="M57">
        <v>31</v>
      </c>
      <c r="N57">
        <v>0</v>
      </c>
      <c r="O57">
        <v>2</v>
      </c>
    </row>
    <row r="58" spans="1:15">
      <c r="A58" s="196">
        <v>41518</v>
      </c>
      <c r="B58">
        <v>44</v>
      </c>
      <c r="C58">
        <v>95</v>
      </c>
      <c r="D58">
        <v>0</v>
      </c>
      <c r="E58">
        <v>93</v>
      </c>
      <c r="F58">
        <v>502</v>
      </c>
      <c r="G58">
        <v>2</v>
      </c>
      <c r="H58">
        <v>14</v>
      </c>
      <c r="I58">
        <v>50</v>
      </c>
      <c r="J58">
        <v>38</v>
      </c>
      <c r="K58">
        <v>2</v>
      </c>
      <c r="L58">
        <v>108</v>
      </c>
      <c r="M58">
        <v>22.107482000000001</v>
      </c>
      <c r="N58">
        <v>0</v>
      </c>
      <c r="O58">
        <v>2</v>
      </c>
    </row>
    <row r="59" spans="1:15">
      <c r="A59" s="196">
        <v>41548</v>
      </c>
      <c r="B59">
        <v>82</v>
      </c>
      <c r="C59">
        <v>103</v>
      </c>
      <c r="D59">
        <v>0</v>
      </c>
      <c r="E59">
        <v>100</v>
      </c>
      <c r="F59">
        <v>551</v>
      </c>
      <c r="G59" t="s">
        <v>198</v>
      </c>
      <c r="H59">
        <v>13</v>
      </c>
      <c r="I59">
        <v>23</v>
      </c>
      <c r="J59">
        <v>36</v>
      </c>
      <c r="K59">
        <v>1</v>
      </c>
      <c r="L59">
        <v>107</v>
      </c>
      <c r="M59">
        <v>28</v>
      </c>
      <c r="N59">
        <v>0</v>
      </c>
      <c r="O59">
        <v>2</v>
      </c>
    </row>
    <row r="60" spans="1:15">
      <c r="A60" s="196">
        <v>41579</v>
      </c>
      <c r="B60">
        <v>80</v>
      </c>
      <c r="C60">
        <v>98</v>
      </c>
      <c r="D60">
        <v>0</v>
      </c>
      <c r="E60">
        <v>93</v>
      </c>
      <c r="F60">
        <v>535</v>
      </c>
      <c r="G60" t="s">
        <v>198</v>
      </c>
      <c r="H60">
        <v>11</v>
      </c>
      <c r="I60">
        <v>12</v>
      </c>
      <c r="J60">
        <v>34</v>
      </c>
      <c r="K60">
        <v>0</v>
      </c>
      <c r="L60">
        <v>91</v>
      </c>
      <c r="M60">
        <v>32</v>
      </c>
      <c r="N60">
        <v>0</v>
      </c>
      <c r="O60">
        <v>2</v>
      </c>
    </row>
    <row r="61" spans="1:15">
      <c r="A61" s="197">
        <v>41609</v>
      </c>
      <c r="B61">
        <v>105</v>
      </c>
      <c r="C61">
        <v>104</v>
      </c>
      <c r="D61">
        <v>0</v>
      </c>
      <c r="E61">
        <v>63.346420000000002</v>
      </c>
      <c r="F61">
        <v>559</v>
      </c>
      <c r="G61" t="s">
        <v>198</v>
      </c>
      <c r="H61">
        <v>11</v>
      </c>
      <c r="I61">
        <v>8</v>
      </c>
      <c r="J61">
        <v>45</v>
      </c>
      <c r="K61">
        <v>1</v>
      </c>
      <c r="L61">
        <v>84</v>
      </c>
      <c r="M61">
        <v>39</v>
      </c>
      <c r="N61">
        <v>0</v>
      </c>
      <c r="O61">
        <v>3</v>
      </c>
    </row>
    <row r="62" spans="1:15">
      <c r="A62" s="196">
        <v>41640</v>
      </c>
      <c r="B62">
        <v>35.75</v>
      </c>
      <c r="C62">
        <v>72.72</v>
      </c>
      <c r="D62">
        <v>0</v>
      </c>
      <c r="E62">
        <v>10</v>
      </c>
      <c r="F62">
        <v>273</v>
      </c>
      <c r="G62" t="s">
        <v>198</v>
      </c>
      <c r="H62">
        <v>2</v>
      </c>
      <c r="I62">
        <v>15</v>
      </c>
      <c r="J62">
        <v>30</v>
      </c>
      <c r="K62">
        <v>2</v>
      </c>
      <c r="L62">
        <v>59.8</v>
      </c>
      <c r="M62">
        <v>15</v>
      </c>
      <c r="N62">
        <v>0</v>
      </c>
      <c r="O62">
        <v>17</v>
      </c>
    </row>
    <row r="63" spans="1:15">
      <c r="A63" s="196">
        <v>41671</v>
      </c>
      <c r="B63">
        <v>26.91</v>
      </c>
      <c r="C63">
        <v>54.1</v>
      </c>
      <c r="D63">
        <v>0</v>
      </c>
      <c r="E63">
        <v>0</v>
      </c>
      <c r="F63">
        <v>277.47000000000003</v>
      </c>
      <c r="G63" t="s">
        <v>198</v>
      </c>
      <c r="H63">
        <v>6</v>
      </c>
      <c r="I63">
        <v>21</v>
      </c>
      <c r="J63">
        <v>40.880000000000003</v>
      </c>
      <c r="K63">
        <v>4.2699999999999996</v>
      </c>
      <c r="L63">
        <v>76.11</v>
      </c>
      <c r="M63">
        <v>21.66</v>
      </c>
      <c r="N63">
        <v>0</v>
      </c>
      <c r="O63">
        <v>21</v>
      </c>
    </row>
    <row r="64" spans="1:15">
      <c r="A64" s="196">
        <v>41699</v>
      </c>
      <c r="B64">
        <v>31.63</v>
      </c>
      <c r="C64">
        <v>78</v>
      </c>
      <c r="D64">
        <v>0</v>
      </c>
      <c r="E64">
        <v>0</v>
      </c>
      <c r="F64">
        <v>378.89</v>
      </c>
      <c r="G64" t="s">
        <v>198</v>
      </c>
      <c r="H64">
        <v>12.98</v>
      </c>
      <c r="I64">
        <v>43</v>
      </c>
      <c r="J64">
        <v>41.45</v>
      </c>
      <c r="K64">
        <v>3.19</v>
      </c>
      <c r="L64">
        <v>103</v>
      </c>
      <c r="M64">
        <v>23</v>
      </c>
      <c r="N64">
        <v>0</v>
      </c>
      <c r="O64">
        <v>4</v>
      </c>
    </row>
    <row r="65" spans="1:15">
      <c r="A65" s="196">
        <v>41730</v>
      </c>
      <c r="B65">
        <v>57.67</v>
      </c>
      <c r="C65">
        <v>66.39</v>
      </c>
      <c r="D65">
        <v>0</v>
      </c>
      <c r="E65">
        <v>0</v>
      </c>
      <c r="F65">
        <v>359.95</v>
      </c>
      <c r="G65" t="s">
        <v>198</v>
      </c>
      <c r="H65">
        <v>17</v>
      </c>
      <c r="I65">
        <v>33</v>
      </c>
      <c r="J65">
        <v>38.54</v>
      </c>
      <c r="K65">
        <v>4.2300000000000004</v>
      </c>
      <c r="L65">
        <v>86.26</v>
      </c>
      <c r="M65">
        <v>27</v>
      </c>
      <c r="N65">
        <v>0</v>
      </c>
      <c r="O65">
        <v>6</v>
      </c>
    </row>
    <row r="66" spans="1:15">
      <c r="A66" s="196">
        <v>41760</v>
      </c>
      <c r="B66">
        <v>67.62</v>
      </c>
      <c r="C66">
        <v>89</v>
      </c>
      <c r="D66">
        <v>0</v>
      </c>
      <c r="E66">
        <v>0</v>
      </c>
      <c r="F66">
        <v>399</v>
      </c>
      <c r="G66">
        <v>3.84</v>
      </c>
      <c r="H66">
        <v>23</v>
      </c>
      <c r="I66">
        <v>48</v>
      </c>
      <c r="J66">
        <v>45.88</v>
      </c>
      <c r="K66">
        <v>3.76</v>
      </c>
      <c r="L66">
        <v>105.15</v>
      </c>
      <c r="M66">
        <v>34.119999999999997</v>
      </c>
      <c r="N66">
        <v>0</v>
      </c>
      <c r="O66">
        <v>2</v>
      </c>
    </row>
    <row r="67" spans="1:15">
      <c r="A67" s="196">
        <v>41791</v>
      </c>
      <c r="B67">
        <v>90.85</v>
      </c>
      <c r="C67">
        <v>75.36</v>
      </c>
      <c r="D67">
        <v>0</v>
      </c>
      <c r="E67">
        <v>0</v>
      </c>
      <c r="F67">
        <v>466.61</v>
      </c>
      <c r="G67" t="s">
        <v>198</v>
      </c>
      <c r="H67">
        <v>17.78</v>
      </c>
      <c r="I67">
        <v>21</v>
      </c>
      <c r="J67">
        <v>28.62</v>
      </c>
      <c r="K67">
        <v>3.98</v>
      </c>
      <c r="L67">
        <v>86.21</v>
      </c>
      <c r="M67">
        <v>21.65</v>
      </c>
      <c r="N67">
        <v>0</v>
      </c>
      <c r="O67">
        <v>7</v>
      </c>
    </row>
    <row r="68" spans="1:15">
      <c r="A68" s="196">
        <v>41821</v>
      </c>
      <c r="B68">
        <v>134.62</v>
      </c>
      <c r="C68">
        <v>90.71</v>
      </c>
      <c r="D68">
        <v>0</v>
      </c>
      <c r="E68">
        <v>0</v>
      </c>
      <c r="F68">
        <v>434.63</v>
      </c>
      <c r="G68" t="s">
        <v>198</v>
      </c>
      <c r="H68">
        <v>21.67</v>
      </c>
      <c r="I68">
        <v>42</v>
      </c>
      <c r="J68">
        <v>36.67</v>
      </c>
      <c r="K68">
        <v>3.92</v>
      </c>
      <c r="L68">
        <v>98.37</v>
      </c>
      <c r="M68">
        <v>18</v>
      </c>
      <c r="N68">
        <v>0</v>
      </c>
      <c r="O68">
        <v>29</v>
      </c>
    </row>
    <row r="69" spans="1:15">
      <c r="A69" s="196">
        <v>41852</v>
      </c>
      <c r="B69">
        <v>136.19999999999999</v>
      </c>
      <c r="C69">
        <v>90.76</v>
      </c>
      <c r="D69">
        <v>0</v>
      </c>
      <c r="E69">
        <v>0</v>
      </c>
      <c r="F69">
        <v>447.81</v>
      </c>
      <c r="G69">
        <v>37.56</v>
      </c>
      <c r="H69">
        <v>15.43</v>
      </c>
      <c r="I69">
        <v>37</v>
      </c>
      <c r="J69">
        <v>36.380000000000003</v>
      </c>
      <c r="K69">
        <v>1.87</v>
      </c>
      <c r="L69">
        <v>104.09</v>
      </c>
      <c r="M69">
        <v>5</v>
      </c>
      <c r="N69">
        <v>0</v>
      </c>
      <c r="O69">
        <v>15</v>
      </c>
    </row>
    <row r="70" spans="1:15">
      <c r="A70" s="196">
        <v>41883</v>
      </c>
      <c r="B70">
        <v>126.05</v>
      </c>
      <c r="C70">
        <v>93</v>
      </c>
      <c r="D70">
        <v>0</v>
      </c>
      <c r="E70">
        <v>0</v>
      </c>
      <c r="F70">
        <v>395.21</v>
      </c>
      <c r="G70" t="s">
        <v>198</v>
      </c>
      <c r="H70">
        <v>17.54</v>
      </c>
      <c r="I70">
        <v>49</v>
      </c>
      <c r="J70">
        <v>40.76</v>
      </c>
      <c r="K70">
        <v>1.35</v>
      </c>
      <c r="L70">
        <v>104.8</v>
      </c>
      <c r="M70">
        <v>9</v>
      </c>
      <c r="N70">
        <v>0</v>
      </c>
      <c r="O70">
        <v>15</v>
      </c>
    </row>
    <row r="71" spans="1:15">
      <c r="A71" s="196">
        <v>41913</v>
      </c>
      <c r="B71">
        <v>132.9</v>
      </c>
      <c r="C71">
        <v>86.27</v>
      </c>
      <c r="D71">
        <v>0</v>
      </c>
      <c r="E71">
        <v>0</v>
      </c>
      <c r="F71">
        <v>458.81</v>
      </c>
      <c r="G71" t="s">
        <v>198</v>
      </c>
      <c r="H71">
        <v>13</v>
      </c>
      <c r="I71">
        <v>32</v>
      </c>
      <c r="J71">
        <v>45</v>
      </c>
      <c r="K71">
        <v>0.74</v>
      </c>
      <c r="L71">
        <v>98</v>
      </c>
      <c r="M71">
        <v>7.02</v>
      </c>
      <c r="N71">
        <v>0</v>
      </c>
      <c r="O71">
        <v>17</v>
      </c>
    </row>
    <row r="72" spans="1:15">
      <c r="A72" s="196">
        <v>41944</v>
      </c>
      <c r="B72">
        <v>121.03</v>
      </c>
      <c r="C72">
        <v>86</v>
      </c>
      <c r="D72">
        <v>0</v>
      </c>
      <c r="E72">
        <v>0</v>
      </c>
      <c r="F72">
        <v>447.12</v>
      </c>
      <c r="G72" t="s">
        <v>198</v>
      </c>
      <c r="H72">
        <v>16</v>
      </c>
      <c r="I72">
        <v>15</v>
      </c>
      <c r="J72">
        <v>37</v>
      </c>
      <c r="K72">
        <v>0.56999999999999995</v>
      </c>
      <c r="L72">
        <v>74</v>
      </c>
      <c r="M72">
        <v>4.78</v>
      </c>
      <c r="N72">
        <v>0</v>
      </c>
      <c r="O72">
        <v>13</v>
      </c>
    </row>
    <row r="73" spans="1:15">
      <c r="A73" s="196">
        <v>41974</v>
      </c>
      <c r="B73">
        <v>84.59</v>
      </c>
      <c r="C73">
        <v>95</v>
      </c>
      <c r="D73">
        <v>0</v>
      </c>
      <c r="E73">
        <v>0</v>
      </c>
      <c r="F73">
        <v>531.30999999999995</v>
      </c>
      <c r="G73">
        <v>2</v>
      </c>
      <c r="H73">
        <v>13</v>
      </c>
      <c r="I73">
        <v>24</v>
      </c>
      <c r="J73">
        <v>49</v>
      </c>
      <c r="K73">
        <v>1</v>
      </c>
      <c r="L73">
        <v>93</v>
      </c>
      <c r="M73">
        <v>11</v>
      </c>
      <c r="N73">
        <v>0</v>
      </c>
      <c r="O73">
        <v>3</v>
      </c>
    </row>
    <row r="74" spans="1:15">
      <c r="A74" s="196">
        <v>42005</v>
      </c>
      <c r="B74">
        <v>65.36</v>
      </c>
      <c r="C74">
        <v>53.67</v>
      </c>
      <c r="D74">
        <v>0</v>
      </c>
      <c r="E74">
        <v>0</v>
      </c>
      <c r="F74">
        <v>306.20999999999998</v>
      </c>
      <c r="G74">
        <v>1</v>
      </c>
      <c r="H74">
        <v>9</v>
      </c>
      <c r="I74">
        <v>18.61</v>
      </c>
      <c r="J74">
        <v>29</v>
      </c>
      <c r="K74">
        <v>0</v>
      </c>
      <c r="L74">
        <v>53</v>
      </c>
      <c r="M74">
        <v>5</v>
      </c>
      <c r="N74">
        <v>0</v>
      </c>
      <c r="O74">
        <v>4</v>
      </c>
    </row>
    <row r="75" spans="1:15">
      <c r="A75" s="196">
        <v>42036</v>
      </c>
      <c r="B75">
        <v>30</v>
      </c>
      <c r="C75">
        <v>68</v>
      </c>
      <c r="D75">
        <v>0</v>
      </c>
      <c r="E75">
        <v>0</v>
      </c>
      <c r="F75">
        <v>312</v>
      </c>
      <c r="G75">
        <v>1</v>
      </c>
      <c r="H75">
        <v>9.26</v>
      </c>
      <c r="I75">
        <v>9.4</v>
      </c>
      <c r="J75">
        <v>33.31</v>
      </c>
      <c r="K75">
        <v>0.99</v>
      </c>
      <c r="L75">
        <v>78</v>
      </c>
      <c r="M75">
        <v>0</v>
      </c>
      <c r="N75">
        <v>0</v>
      </c>
      <c r="O75">
        <v>6</v>
      </c>
    </row>
    <row r="76" spans="1:15">
      <c r="A76" s="196">
        <v>42064</v>
      </c>
      <c r="B76">
        <v>79.930000000000007</v>
      </c>
      <c r="C76">
        <v>72.14</v>
      </c>
      <c r="D76">
        <v>0</v>
      </c>
      <c r="E76">
        <v>0</v>
      </c>
      <c r="F76">
        <v>380.77</v>
      </c>
      <c r="G76">
        <v>1</v>
      </c>
      <c r="H76">
        <v>8.06</v>
      </c>
      <c r="I76">
        <v>33.520000000000003</v>
      </c>
      <c r="J76">
        <v>43.06</v>
      </c>
      <c r="K76">
        <v>3.79</v>
      </c>
      <c r="L76">
        <v>93</v>
      </c>
      <c r="M76">
        <v>10</v>
      </c>
      <c r="N76">
        <v>0</v>
      </c>
      <c r="O76">
        <v>10.42</v>
      </c>
    </row>
    <row r="77" spans="1:15">
      <c r="A77" s="196">
        <v>42095</v>
      </c>
      <c r="B77">
        <v>94.14</v>
      </c>
      <c r="C77">
        <v>94.09</v>
      </c>
      <c r="D77">
        <v>0</v>
      </c>
      <c r="E77">
        <v>0</v>
      </c>
      <c r="F77">
        <v>384.72</v>
      </c>
      <c r="G77">
        <v>2</v>
      </c>
      <c r="H77">
        <v>16.190000000000001</v>
      </c>
      <c r="I77">
        <v>30.58</v>
      </c>
      <c r="J77">
        <v>56.58</v>
      </c>
      <c r="K77">
        <v>3.28</v>
      </c>
      <c r="L77">
        <v>105</v>
      </c>
      <c r="M77">
        <v>6</v>
      </c>
      <c r="N77">
        <v>0</v>
      </c>
      <c r="O77">
        <v>11.79</v>
      </c>
    </row>
    <row r="78" spans="1:15">
      <c r="A78" s="196">
        <v>42125</v>
      </c>
      <c r="B78">
        <v>55</v>
      </c>
      <c r="C78">
        <v>86.86</v>
      </c>
      <c r="D78">
        <v>0</v>
      </c>
      <c r="E78">
        <v>0</v>
      </c>
      <c r="F78">
        <v>443</v>
      </c>
      <c r="G78">
        <v>1</v>
      </c>
      <c r="H78">
        <v>23</v>
      </c>
      <c r="I78">
        <v>48.92</v>
      </c>
      <c r="J78">
        <v>59.58</v>
      </c>
      <c r="K78">
        <v>9</v>
      </c>
      <c r="L78">
        <v>120</v>
      </c>
      <c r="M78">
        <v>2</v>
      </c>
      <c r="N78">
        <v>0</v>
      </c>
      <c r="O78">
        <v>9</v>
      </c>
    </row>
    <row r="79" spans="1:15">
      <c r="A79" s="196">
        <v>42156</v>
      </c>
      <c r="B79">
        <v>55.85</v>
      </c>
      <c r="C79">
        <v>78.31</v>
      </c>
      <c r="D79">
        <v>0</v>
      </c>
      <c r="E79">
        <v>0</v>
      </c>
      <c r="F79">
        <v>474.09</v>
      </c>
      <c r="G79">
        <v>2</v>
      </c>
      <c r="H79">
        <v>19.91</v>
      </c>
      <c r="I79">
        <v>56.99</v>
      </c>
      <c r="J79">
        <v>56.48</v>
      </c>
      <c r="K79">
        <v>17.54</v>
      </c>
      <c r="L79">
        <v>131</v>
      </c>
      <c r="M79">
        <v>11</v>
      </c>
      <c r="N79">
        <v>0</v>
      </c>
      <c r="O79">
        <v>7.97</v>
      </c>
    </row>
    <row r="80" spans="1:15">
      <c r="A80" s="196">
        <v>42186</v>
      </c>
      <c r="B80">
        <v>76.09</v>
      </c>
      <c r="C80">
        <v>110</v>
      </c>
      <c r="D80">
        <v>0</v>
      </c>
      <c r="E80">
        <v>0</v>
      </c>
      <c r="F80">
        <v>447</v>
      </c>
      <c r="G80">
        <v>0</v>
      </c>
      <c r="H80">
        <v>17.66</v>
      </c>
      <c r="I80">
        <v>48</v>
      </c>
      <c r="J80">
        <v>49.08</v>
      </c>
      <c r="K80">
        <v>3.22</v>
      </c>
      <c r="L80">
        <v>131</v>
      </c>
      <c r="M80">
        <v>1</v>
      </c>
      <c r="N80">
        <v>0</v>
      </c>
      <c r="O80">
        <v>14.45</v>
      </c>
    </row>
    <row r="81" spans="1:15">
      <c r="A81" s="196">
        <v>42217</v>
      </c>
      <c r="B81">
        <v>72.739999999999995</v>
      </c>
      <c r="C81">
        <v>111</v>
      </c>
      <c r="D81">
        <v>0</v>
      </c>
      <c r="E81">
        <v>0</v>
      </c>
      <c r="F81">
        <v>464</v>
      </c>
      <c r="G81">
        <v>1.63</v>
      </c>
      <c r="H81">
        <v>21.14</v>
      </c>
      <c r="I81">
        <v>44.22</v>
      </c>
      <c r="J81">
        <v>53.81</v>
      </c>
      <c r="K81">
        <v>6</v>
      </c>
      <c r="L81">
        <v>120</v>
      </c>
      <c r="M81">
        <v>4</v>
      </c>
      <c r="N81">
        <v>0</v>
      </c>
      <c r="O81">
        <v>10</v>
      </c>
    </row>
    <row r="82" spans="1:15">
      <c r="A82" s="196">
        <v>42248</v>
      </c>
      <c r="B82">
        <v>67.650000000000006</v>
      </c>
      <c r="C82">
        <v>92.2</v>
      </c>
      <c r="D82">
        <v>0</v>
      </c>
      <c r="E82">
        <v>0</v>
      </c>
      <c r="F82">
        <v>389.74</v>
      </c>
      <c r="G82">
        <v>1</v>
      </c>
      <c r="H82">
        <v>23.45</v>
      </c>
      <c r="I82">
        <v>40.270000000000003</v>
      </c>
      <c r="J82">
        <v>53.94</v>
      </c>
      <c r="K82">
        <v>1.85</v>
      </c>
      <c r="L82">
        <v>107.53</v>
      </c>
      <c r="M82">
        <v>11</v>
      </c>
      <c r="N82">
        <v>0</v>
      </c>
      <c r="O82">
        <v>6.29</v>
      </c>
    </row>
    <row r="83" spans="1:15">
      <c r="A83" s="196">
        <v>42278</v>
      </c>
      <c r="B83">
        <v>59.85</v>
      </c>
      <c r="C83">
        <v>101.61</v>
      </c>
      <c r="D83">
        <v>0</v>
      </c>
      <c r="E83">
        <v>0</v>
      </c>
      <c r="F83">
        <v>407.75</v>
      </c>
      <c r="G83">
        <v>1.26</v>
      </c>
      <c r="H83">
        <v>17</v>
      </c>
      <c r="I83">
        <v>42.42</v>
      </c>
      <c r="J83">
        <v>51.52</v>
      </c>
      <c r="K83">
        <v>2.0099999999999998</v>
      </c>
      <c r="L83">
        <v>108</v>
      </c>
      <c r="M83">
        <v>14</v>
      </c>
      <c r="N83">
        <v>0</v>
      </c>
      <c r="O83">
        <v>2.02</v>
      </c>
    </row>
    <row r="84" spans="1:15">
      <c r="A84" s="196">
        <v>42309</v>
      </c>
      <c r="B84">
        <v>40.19</v>
      </c>
      <c r="C84">
        <v>89.14</v>
      </c>
      <c r="D84">
        <v>0</v>
      </c>
      <c r="E84">
        <v>0</v>
      </c>
      <c r="F84">
        <v>463.63</v>
      </c>
      <c r="G84">
        <v>0</v>
      </c>
      <c r="H84">
        <v>17.190000000000001</v>
      </c>
      <c r="I84">
        <v>24.15</v>
      </c>
      <c r="J84">
        <v>45.25</v>
      </c>
      <c r="K84">
        <v>4.4800000000000004</v>
      </c>
      <c r="L84">
        <v>102.69</v>
      </c>
      <c r="M84">
        <v>11</v>
      </c>
      <c r="N84">
        <v>0</v>
      </c>
      <c r="O84">
        <v>5.75</v>
      </c>
    </row>
    <row r="85" spans="1:15">
      <c r="A85" s="196">
        <v>42339</v>
      </c>
      <c r="B85">
        <v>48.18</v>
      </c>
      <c r="C85">
        <v>99.66</v>
      </c>
      <c r="D85">
        <v>0</v>
      </c>
      <c r="E85">
        <v>0</v>
      </c>
      <c r="F85">
        <v>435.62</v>
      </c>
      <c r="G85">
        <v>0.81</v>
      </c>
      <c r="H85">
        <v>15.19</v>
      </c>
      <c r="I85">
        <v>32.83</v>
      </c>
      <c r="J85">
        <v>57.77</v>
      </c>
      <c r="K85">
        <v>3.14</v>
      </c>
      <c r="L85">
        <v>105.67</v>
      </c>
      <c r="M85">
        <v>16</v>
      </c>
      <c r="N85">
        <v>0</v>
      </c>
      <c r="O85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0558-6FF6-4952-A8BA-7CA46B5F4BEB}">
  <dimension ref="A1:U37"/>
  <sheetViews>
    <sheetView zoomScale="55" zoomScaleNormal="55" workbookViewId="0">
      <selection activeCell="B187" sqref="B187"/>
    </sheetView>
  </sheetViews>
  <sheetFormatPr defaultRowHeight="15"/>
  <cols>
    <col min="1" max="1" width="60.7109375" customWidth="1"/>
  </cols>
  <sheetData>
    <row r="1" spans="1:20" ht="37.5">
      <c r="A1" s="198" t="s">
        <v>199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O1">
        <v>1400</v>
      </c>
    </row>
    <row r="2" spans="1:20" ht="24" thickBot="1">
      <c r="A2" s="200" t="s">
        <v>200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</row>
    <row r="3" spans="1:20" ht="24" thickBot="1">
      <c r="A3" s="202"/>
      <c r="B3" s="203">
        <v>2008</v>
      </c>
      <c r="C3" s="203">
        <v>2009</v>
      </c>
      <c r="D3" s="203">
        <v>2010</v>
      </c>
      <c r="E3" s="203">
        <v>2011</v>
      </c>
      <c r="F3" s="203">
        <v>2012</v>
      </c>
      <c r="G3" s="203">
        <v>2013</v>
      </c>
      <c r="H3" s="203">
        <v>2014</v>
      </c>
      <c r="I3" s="203">
        <v>2015</v>
      </c>
      <c r="J3" s="203">
        <v>2016</v>
      </c>
      <c r="K3" s="203">
        <v>2017</v>
      </c>
      <c r="L3" s="203">
        <v>2018</v>
      </c>
      <c r="M3" s="203">
        <v>2019</v>
      </c>
      <c r="N3" s="203">
        <v>2020</v>
      </c>
      <c r="O3" s="203">
        <v>2021</v>
      </c>
      <c r="P3" s="203">
        <v>2022</v>
      </c>
      <c r="Q3" s="203">
        <v>2023</v>
      </c>
      <c r="R3" s="203">
        <v>2024</v>
      </c>
      <c r="S3" s="203">
        <v>2025</v>
      </c>
      <c r="T3" s="203">
        <v>2026</v>
      </c>
    </row>
    <row r="4" spans="1:20" ht="23.25">
      <c r="A4" s="204" t="s">
        <v>201</v>
      </c>
      <c r="B4" s="205">
        <v>16.745957000000001</v>
      </c>
      <c r="C4" s="205">
        <f>B11</f>
        <v>26.893260999999999</v>
      </c>
      <c r="D4" s="205">
        <f t="shared" ref="D4:T4" si="0">C11</f>
        <v>12.749138</v>
      </c>
      <c r="E4" s="205">
        <f t="shared" si="0"/>
        <v>12.805789000000001</v>
      </c>
      <c r="F4" s="205">
        <f t="shared" si="0"/>
        <v>14.096102999999999</v>
      </c>
      <c r="G4" s="205">
        <f t="shared" si="0"/>
        <v>30.548952</v>
      </c>
      <c r="H4" s="205">
        <f t="shared" si="0"/>
        <v>19.967759000000001</v>
      </c>
      <c r="I4" s="205">
        <f t="shared" si="0"/>
        <v>15</v>
      </c>
      <c r="J4" s="205">
        <f t="shared" si="0"/>
        <v>44</v>
      </c>
      <c r="K4" s="205">
        <f t="shared" si="0"/>
        <v>29</v>
      </c>
      <c r="L4" s="206">
        <f t="shared" si="0"/>
        <v>26.069140000000001</v>
      </c>
      <c r="M4" s="206">
        <f t="shared" si="0"/>
        <v>26.010213839999992</v>
      </c>
      <c r="N4" s="206">
        <f t="shared" si="0"/>
        <v>26.010213839999992</v>
      </c>
      <c r="O4" s="206">
        <f t="shared" si="0"/>
        <v>26.010213839999992</v>
      </c>
      <c r="P4" s="206">
        <f t="shared" si="0"/>
        <v>26.010213839999992</v>
      </c>
      <c r="Q4" s="206">
        <f t="shared" si="0"/>
        <v>26.010213839999992</v>
      </c>
      <c r="R4" s="206">
        <f t="shared" si="0"/>
        <v>26.010213839999992</v>
      </c>
      <c r="S4" s="206">
        <f t="shared" si="0"/>
        <v>26.010213839999992</v>
      </c>
      <c r="T4" s="206">
        <f t="shared" si="0"/>
        <v>26.010213839999992</v>
      </c>
    </row>
    <row r="5" spans="1:20" ht="23.25">
      <c r="A5" s="204" t="s">
        <v>202</v>
      </c>
      <c r="B5" s="205">
        <v>678.10699999999997</v>
      </c>
      <c r="C5" s="205">
        <v>515.80497100000002</v>
      </c>
      <c r="D5" s="205">
        <v>343.44510799999995</v>
      </c>
      <c r="E5" s="205">
        <v>967.48128699999995</v>
      </c>
      <c r="F5" s="205">
        <v>990.7120000000001</v>
      </c>
      <c r="G5" s="205">
        <v>1359.4559999999997</v>
      </c>
      <c r="H5" s="205">
        <v>1270</v>
      </c>
      <c r="I5" s="205">
        <v>1269</v>
      </c>
      <c r="J5" s="205">
        <v>1566</v>
      </c>
      <c r="K5" s="206">
        <v>1669.831795521794</v>
      </c>
      <c r="L5" s="206">
        <v>2114.1362697709737</v>
      </c>
      <c r="M5" s="206">
        <v>2113.8524609702845</v>
      </c>
      <c r="N5" s="206">
        <v>2113.7438907042692</v>
      </c>
      <c r="O5" s="206">
        <v>2113.7438907042692</v>
      </c>
      <c r="P5" s="206">
        <f>O5+30</f>
        <v>2143.7438907042692</v>
      </c>
      <c r="Q5" s="206">
        <f>P5+30</f>
        <v>2173.7438907042692</v>
      </c>
      <c r="R5" s="206">
        <f>Q5+30</f>
        <v>2203.7438907042692</v>
      </c>
      <c r="S5" s="206">
        <f>R5+30</f>
        <v>2233.7438907042692</v>
      </c>
      <c r="T5" s="206">
        <f>S5+30</f>
        <v>2263.7438907042692</v>
      </c>
    </row>
    <row r="6" spans="1:20" ht="23.25">
      <c r="A6" s="204" t="s">
        <v>34</v>
      </c>
      <c r="B6" s="205">
        <v>315.07025340164694</v>
      </c>
      <c r="C6" s="205">
        <v>79.246160849882358</v>
      </c>
      <c r="D6" s="205">
        <v>22.912362669411806</v>
      </c>
      <c r="E6" s="205">
        <v>46.454325035999972</v>
      </c>
      <c r="F6" s="205">
        <v>33.337169959058805</v>
      </c>
      <c r="G6" s="205">
        <v>324.12831032564713</v>
      </c>
      <c r="H6" s="205">
        <v>185.11049544894115</v>
      </c>
      <c r="I6" s="205">
        <v>339.80717852941154</v>
      </c>
      <c r="J6" s="205">
        <v>682.11485950423446</v>
      </c>
      <c r="K6" s="206">
        <v>369.95412327011775</v>
      </c>
      <c r="L6" s="206">
        <f>J6-400</f>
        <v>282.11485950423446</v>
      </c>
      <c r="M6" s="206">
        <f t="shared" ref="M6:T6" si="1">L6</f>
        <v>282.11485950423446</v>
      </c>
      <c r="N6" s="206">
        <f t="shared" si="1"/>
        <v>282.11485950423446</v>
      </c>
      <c r="O6" s="206">
        <f t="shared" si="1"/>
        <v>282.11485950423446</v>
      </c>
      <c r="P6" s="206">
        <f t="shared" si="1"/>
        <v>282.11485950423446</v>
      </c>
      <c r="Q6" s="206">
        <f t="shared" si="1"/>
        <v>282.11485950423446</v>
      </c>
      <c r="R6" s="206">
        <f t="shared" si="1"/>
        <v>282.11485950423446</v>
      </c>
      <c r="S6" s="206">
        <f t="shared" si="1"/>
        <v>282.11485950423446</v>
      </c>
      <c r="T6" s="206">
        <f t="shared" si="1"/>
        <v>282.11485950423446</v>
      </c>
    </row>
    <row r="7" spans="1:20" ht="23.25">
      <c r="A7" s="207" t="s">
        <v>203</v>
      </c>
      <c r="B7" s="208">
        <f>SUM(B4:B6)</f>
        <v>1009.9232104016469</v>
      </c>
      <c r="C7" s="208">
        <f t="shared" ref="C7:P7" si="2">SUM(C4:C6)</f>
        <v>621.94439284988243</v>
      </c>
      <c r="D7" s="208">
        <f t="shared" si="2"/>
        <v>379.1066086694118</v>
      </c>
      <c r="E7" s="208">
        <f t="shared" si="2"/>
        <v>1026.7414010359998</v>
      </c>
      <c r="F7" s="208">
        <f t="shared" si="2"/>
        <v>1038.145272959059</v>
      </c>
      <c r="G7" s="208">
        <f t="shared" si="2"/>
        <v>1714.1332623256469</v>
      </c>
      <c r="H7" s="208">
        <f t="shared" si="2"/>
        <v>1475.0782544489412</v>
      </c>
      <c r="I7" s="208">
        <f t="shared" si="2"/>
        <v>1623.8071785294114</v>
      </c>
      <c r="J7" s="208">
        <f t="shared" si="2"/>
        <v>2292.1148595042346</v>
      </c>
      <c r="K7" s="209">
        <f t="shared" si="2"/>
        <v>2068.7859187919116</v>
      </c>
      <c r="L7" s="209">
        <f t="shared" si="2"/>
        <v>2422.3202692752084</v>
      </c>
      <c r="M7" s="209">
        <f t="shared" si="2"/>
        <v>2421.9775343145188</v>
      </c>
      <c r="N7" s="209">
        <f t="shared" si="2"/>
        <v>2421.8689640485036</v>
      </c>
      <c r="O7" s="209">
        <f t="shared" si="2"/>
        <v>2421.8689640485036</v>
      </c>
      <c r="P7" s="209">
        <f t="shared" si="2"/>
        <v>2451.8689640485036</v>
      </c>
      <c r="Q7" s="209">
        <f>SUM(Q4:Q6)</f>
        <v>2481.8689640485036</v>
      </c>
      <c r="R7" s="209">
        <f>SUM(R4:R6)</f>
        <v>2511.8689640485036</v>
      </c>
      <c r="S7" s="209">
        <f>SUM(S4:S6)</f>
        <v>2541.8689640485036</v>
      </c>
      <c r="T7" s="209">
        <f>SUM(T4:T6)</f>
        <v>2571.8689640485036</v>
      </c>
    </row>
    <row r="8" spans="1:20" ht="23.25">
      <c r="A8" s="204" t="s">
        <v>82</v>
      </c>
      <c r="B8" s="205">
        <f>B10-B9</f>
        <v>305.93329948541157</v>
      </c>
      <c r="C8" s="205">
        <f t="shared" ref="C8:P8" si="3">C10-C9</f>
        <v>346.54088373952959</v>
      </c>
      <c r="D8" s="205">
        <f t="shared" si="3"/>
        <v>262.61012708800047</v>
      </c>
      <c r="E8" s="205">
        <f t="shared" si="3"/>
        <v>947.52929445811753</v>
      </c>
      <c r="F8" s="205">
        <f t="shared" si="3"/>
        <v>890.74786790988264</v>
      </c>
      <c r="G8" s="205">
        <f t="shared" si="3"/>
        <v>1504.2409779863531</v>
      </c>
      <c r="H8" s="205">
        <f t="shared" si="3"/>
        <v>1379.8975644197649</v>
      </c>
      <c r="I8" s="205">
        <f t="shared" si="3"/>
        <v>1494.8428334018822</v>
      </c>
      <c r="J8" s="205">
        <f t="shared" si="3"/>
        <v>2177.9078618637641</v>
      </c>
      <c r="K8" s="206">
        <f t="shared" si="3"/>
        <v>1963.4026123337937</v>
      </c>
      <c r="L8" s="206">
        <f t="shared" si="3"/>
        <v>2316.3100554352086</v>
      </c>
      <c r="M8" s="206">
        <f t="shared" si="3"/>
        <v>2315.9673204745191</v>
      </c>
      <c r="N8" s="206">
        <f t="shared" si="3"/>
        <v>2315.8587502085038</v>
      </c>
      <c r="O8" s="206">
        <f t="shared" si="3"/>
        <v>2320.8587502085038</v>
      </c>
      <c r="P8" s="206">
        <f t="shared" si="3"/>
        <v>2355.8587502085038</v>
      </c>
      <c r="Q8" s="206">
        <f>Q10-Q9</f>
        <v>2390.8587502085038</v>
      </c>
      <c r="R8" s="206">
        <f>R10-R9</f>
        <v>2425.8587502085038</v>
      </c>
      <c r="S8" s="206">
        <f>S10-S9</f>
        <v>2460.8587502085038</v>
      </c>
      <c r="T8" s="206">
        <f>T10-T9</f>
        <v>2481.8689640485036</v>
      </c>
    </row>
    <row r="9" spans="1:20" ht="23.25">
      <c r="A9" s="204" t="s">
        <v>35</v>
      </c>
      <c r="B9" s="205">
        <v>677.09664991623526</v>
      </c>
      <c r="C9" s="205">
        <v>262.65437111035283</v>
      </c>
      <c r="D9" s="205">
        <v>103.69069258141134</v>
      </c>
      <c r="E9" s="205">
        <v>65.116003577882324</v>
      </c>
      <c r="F9" s="205">
        <v>116.84845304917638</v>
      </c>
      <c r="G9" s="205">
        <v>189.92452533929404</v>
      </c>
      <c r="H9" s="205">
        <v>80.180690029176333</v>
      </c>
      <c r="I9" s="205">
        <v>84.964345127529157</v>
      </c>
      <c r="J9" s="205">
        <v>85.206997640470576</v>
      </c>
      <c r="K9" s="206">
        <v>79.314166458117739</v>
      </c>
      <c r="L9" s="206">
        <v>80</v>
      </c>
      <c r="M9" s="206">
        <v>80</v>
      </c>
      <c r="N9" s="206">
        <v>80</v>
      </c>
      <c r="O9" s="206">
        <f t="shared" ref="O9:T9" si="4">N9-5</f>
        <v>75</v>
      </c>
      <c r="P9" s="206">
        <f t="shared" si="4"/>
        <v>70</v>
      </c>
      <c r="Q9" s="206">
        <f t="shared" si="4"/>
        <v>65</v>
      </c>
      <c r="R9" s="206">
        <f t="shared" si="4"/>
        <v>60</v>
      </c>
      <c r="S9" s="206">
        <f t="shared" si="4"/>
        <v>55</v>
      </c>
      <c r="T9" s="206">
        <f t="shared" si="4"/>
        <v>50</v>
      </c>
    </row>
    <row r="10" spans="1:20" ht="23.25">
      <c r="A10" s="207" t="s">
        <v>204</v>
      </c>
      <c r="B10" s="208">
        <f>B7-B11</f>
        <v>983.02994940164683</v>
      </c>
      <c r="C10" s="208">
        <f t="shared" ref="C10:P10" si="5">C7-C11</f>
        <v>609.19525484988242</v>
      </c>
      <c r="D10" s="208">
        <f t="shared" si="5"/>
        <v>366.30081966941179</v>
      </c>
      <c r="E10" s="208">
        <f t="shared" si="5"/>
        <v>1012.6452980359999</v>
      </c>
      <c r="F10" s="208">
        <f t="shared" si="5"/>
        <v>1007.596320959059</v>
      </c>
      <c r="G10" s="208">
        <f t="shared" si="5"/>
        <v>1694.165503325647</v>
      </c>
      <c r="H10" s="208">
        <f t="shared" si="5"/>
        <v>1460.0782544489412</v>
      </c>
      <c r="I10" s="208">
        <f t="shared" si="5"/>
        <v>1579.8071785294114</v>
      </c>
      <c r="J10" s="208">
        <f t="shared" si="5"/>
        <v>2263.1148595042346</v>
      </c>
      <c r="K10" s="209">
        <f t="shared" si="5"/>
        <v>2042.7167787919116</v>
      </c>
      <c r="L10" s="209">
        <f t="shared" si="5"/>
        <v>2396.3100554352086</v>
      </c>
      <c r="M10" s="209">
        <f t="shared" si="5"/>
        <v>2395.9673204745191</v>
      </c>
      <c r="N10" s="209">
        <f t="shared" si="5"/>
        <v>2395.8587502085038</v>
      </c>
      <c r="O10" s="209">
        <f t="shared" si="5"/>
        <v>2395.8587502085038</v>
      </c>
      <c r="P10" s="209">
        <f t="shared" si="5"/>
        <v>2425.8587502085038</v>
      </c>
      <c r="Q10" s="209">
        <f>Q7-Q11</f>
        <v>2455.8587502085038</v>
      </c>
      <c r="R10" s="209">
        <f>R7-R11</f>
        <v>2485.8587502085038</v>
      </c>
      <c r="S10" s="209">
        <f>S7-S11</f>
        <v>2515.8587502085038</v>
      </c>
      <c r="T10" s="209">
        <f>T7-T11</f>
        <v>2531.8689640485036</v>
      </c>
    </row>
    <row r="11" spans="1:20" ht="23.25">
      <c r="A11" s="204" t="s">
        <v>205</v>
      </c>
      <c r="B11" s="205">
        <v>26.893260999999999</v>
      </c>
      <c r="C11" s="205">
        <v>12.749138</v>
      </c>
      <c r="D11" s="205">
        <v>12.805789000000001</v>
      </c>
      <c r="E11" s="205">
        <v>14.096102999999999</v>
      </c>
      <c r="F11" s="205">
        <v>30.548952</v>
      </c>
      <c r="G11" s="205">
        <v>19.967759000000001</v>
      </c>
      <c r="H11" s="205">
        <v>15</v>
      </c>
      <c r="I11" s="205">
        <v>44</v>
      </c>
      <c r="J11" s="205">
        <v>29</v>
      </c>
      <c r="K11" s="206">
        <v>26.069140000000001</v>
      </c>
      <c r="L11" s="206">
        <v>26.010213839999992</v>
      </c>
      <c r="M11" s="206">
        <f t="shared" ref="M11:R11" si="6">L11</f>
        <v>26.010213839999992</v>
      </c>
      <c r="N11" s="206">
        <f t="shared" si="6"/>
        <v>26.010213839999992</v>
      </c>
      <c r="O11" s="206">
        <f t="shared" si="6"/>
        <v>26.010213839999992</v>
      </c>
      <c r="P11" s="206">
        <f t="shared" si="6"/>
        <v>26.010213839999992</v>
      </c>
      <c r="Q11" s="206">
        <f t="shared" si="6"/>
        <v>26.010213839999992</v>
      </c>
      <c r="R11" s="206">
        <f t="shared" si="6"/>
        <v>26.010213839999992</v>
      </c>
      <c r="S11" s="206">
        <f>R11</f>
        <v>26.010213839999992</v>
      </c>
      <c r="T11" s="206">
        <v>40</v>
      </c>
    </row>
    <row r="12" spans="1:20" ht="23.25">
      <c r="A12" s="204"/>
      <c r="B12" s="205"/>
      <c r="C12" s="205"/>
      <c r="D12" s="205"/>
      <c r="E12" s="205"/>
      <c r="F12" s="205"/>
      <c r="G12" s="205"/>
      <c r="H12" s="205"/>
      <c r="I12" s="205"/>
      <c r="J12" s="205"/>
      <c r="K12" s="205"/>
      <c r="L12" s="205"/>
      <c r="M12" s="205"/>
      <c r="N12" s="205"/>
      <c r="O12" s="205"/>
      <c r="P12" s="205"/>
      <c r="Q12" s="205"/>
      <c r="R12" s="205"/>
      <c r="S12" s="205"/>
      <c r="T12" s="205"/>
    </row>
    <row r="13" spans="1:20" ht="23.25">
      <c r="A13" s="204" t="s">
        <v>206</v>
      </c>
      <c r="B13" s="210" t="s">
        <v>207</v>
      </c>
      <c r="C13" s="210" t="s">
        <v>207</v>
      </c>
      <c r="D13" s="205">
        <f>D15-D14</f>
        <v>212.50706016666666</v>
      </c>
      <c r="E13" s="205">
        <f>E15-E14</f>
        <v>1047.9169799999997</v>
      </c>
      <c r="F13" s="205">
        <f>F15-F14</f>
        <v>1049.6205979999997</v>
      </c>
      <c r="G13" s="205">
        <f>G15-G14</f>
        <v>1534.402079</v>
      </c>
      <c r="H13" s="205">
        <f>H5+H6-H9</f>
        <v>1374.9298054197648</v>
      </c>
      <c r="I13" s="205">
        <f>I5+I6-I9</f>
        <v>1523.8428334018822</v>
      </c>
      <c r="J13" s="205">
        <f>J5+J6-J9</f>
        <v>2162.9078618637641</v>
      </c>
      <c r="K13" s="206">
        <f>K5+K6-K9</f>
        <v>1960.4717523337938</v>
      </c>
      <c r="L13" s="206">
        <f t="shared" ref="L13:T13" si="7">L5+L6-L9</f>
        <v>2316.2511292752083</v>
      </c>
      <c r="M13" s="206">
        <f t="shared" si="7"/>
        <v>2315.9673204745191</v>
      </c>
      <c r="N13" s="206">
        <f t="shared" si="7"/>
        <v>2315.8587502085038</v>
      </c>
      <c r="O13" s="206">
        <f t="shared" si="7"/>
        <v>2320.8587502085038</v>
      </c>
      <c r="P13" s="206">
        <f t="shared" si="7"/>
        <v>2355.8587502085038</v>
      </c>
      <c r="Q13" s="206">
        <f t="shared" si="7"/>
        <v>2390.8587502085038</v>
      </c>
      <c r="R13" s="206">
        <f t="shared" si="7"/>
        <v>2425.8587502085038</v>
      </c>
      <c r="S13" s="206">
        <f t="shared" si="7"/>
        <v>2460.8587502085038</v>
      </c>
      <c r="T13" s="206">
        <f t="shared" si="7"/>
        <v>2495.8587502085038</v>
      </c>
    </row>
    <row r="14" spans="1:20" ht="23.25">
      <c r="A14" s="207" t="s">
        <v>208</v>
      </c>
      <c r="B14" s="211" t="s">
        <v>207</v>
      </c>
      <c r="C14" s="211" t="s">
        <v>207</v>
      </c>
      <c r="D14" s="208">
        <v>0.9595570000000001</v>
      </c>
      <c r="E14" s="208">
        <v>45.321674000000016</v>
      </c>
      <c r="F14" s="208">
        <v>90.468406000000044</v>
      </c>
      <c r="G14" s="208">
        <v>259.90278999999998</v>
      </c>
      <c r="H14" s="208">
        <v>327.24814999999995</v>
      </c>
      <c r="I14" s="208">
        <v>307.59995199999992</v>
      </c>
      <c r="J14" s="208">
        <v>420.83601099999998</v>
      </c>
      <c r="K14" s="209">
        <v>453.02820921768745</v>
      </c>
      <c r="L14" s="209">
        <v>425</v>
      </c>
      <c r="M14" s="209">
        <v>425</v>
      </c>
      <c r="N14" s="209">
        <v>425</v>
      </c>
      <c r="O14" s="209">
        <v>425</v>
      </c>
      <c r="P14" s="209">
        <v>425</v>
      </c>
      <c r="Q14" s="209">
        <v>425</v>
      </c>
      <c r="R14" s="209">
        <v>425</v>
      </c>
      <c r="S14" s="209">
        <v>425</v>
      </c>
      <c r="T14" s="209">
        <v>425</v>
      </c>
    </row>
    <row r="15" spans="1:20" ht="23.25">
      <c r="A15" s="204" t="s">
        <v>209</v>
      </c>
      <c r="B15" s="210" t="s">
        <v>207</v>
      </c>
      <c r="C15" s="210" t="s">
        <v>207</v>
      </c>
      <c r="D15" s="205">
        <v>213.46661716666665</v>
      </c>
      <c r="E15" s="205">
        <v>1093.2386539999998</v>
      </c>
      <c r="F15" s="205">
        <v>1140.0890039999997</v>
      </c>
      <c r="G15" s="205">
        <v>1794.3048689999998</v>
      </c>
      <c r="H15" s="205">
        <v>1763.4344680000002</v>
      </c>
      <c r="I15" s="205">
        <v>1823.1178730000004</v>
      </c>
      <c r="J15" s="205">
        <v>2617.0983489999999</v>
      </c>
      <c r="K15" s="206">
        <v>2413.4999615514812</v>
      </c>
      <c r="L15" s="206">
        <v>2741.2511292752083</v>
      </c>
      <c r="M15" s="206">
        <v>2740.9673204745191</v>
      </c>
      <c r="N15" s="206">
        <v>2740.8587502085038</v>
      </c>
      <c r="O15" s="206">
        <v>2745.8587502085038</v>
      </c>
      <c r="P15" s="206">
        <v>2780.8587502085038</v>
      </c>
      <c r="Q15" s="206">
        <v>2815.8587502085038</v>
      </c>
      <c r="R15" s="206">
        <v>2850.8587502085038</v>
      </c>
      <c r="S15" s="206">
        <v>2885.8587502085038</v>
      </c>
      <c r="T15" s="206">
        <v>2920.8587502085038</v>
      </c>
    </row>
    <row r="16" spans="1:20" ht="20.25">
      <c r="A16" s="212"/>
      <c r="B16" s="213"/>
      <c r="C16" s="213"/>
      <c r="D16" s="213"/>
      <c r="E16" s="213"/>
      <c r="F16" s="213"/>
      <c r="G16" s="213"/>
      <c r="H16" s="213"/>
      <c r="I16" s="213"/>
      <c r="J16" s="213"/>
      <c r="K16" s="213"/>
      <c r="L16" s="213"/>
      <c r="M16" s="213"/>
      <c r="N16" s="213"/>
      <c r="O16" s="213"/>
      <c r="P16" s="213"/>
      <c r="Q16" s="213"/>
      <c r="R16" s="213"/>
      <c r="S16" s="213"/>
      <c r="T16" s="213"/>
    </row>
    <row r="17" spans="1:21" ht="23.25">
      <c r="A17" s="204" t="s">
        <v>210</v>
      </c>
      <c r="B17" s="205">
        <v>0</v>
      </c>
      <c r="C17" s="205">
        <v>500</v>
      </c>
      <c r="D17" s="205">
        <v>650</v>
      </c>
      <c r="E17" s="205">
        <v>800</v>
      </c>
      <c r="F17" s="205">
        <v>1000</v>
      </c>
      <c r="G17" s="205">
        <v>1280</v>
      </c>
      <c r="H17" s="205">
        <v>1630</v>
      </c>
      <c r="I17" s="205">
        <v>1730</v>
      </c>
      <c r="J17" s="205">
        <v>1900</v>
      </c>
      <c r="K17" s="205">
        <v>2000</v>
      </c>
      <c r="L17" s="206">
        <v>2100</v>
      </c>
      <c r="M17" s="206">
        <v>2100</v>
      </c>
      <c r="N17" s="206">
        <v>2100</v>
      </c>
      <c r="O17" s="206">
        <v>2100</v>
      </c>
      <c r="P17" s="206">
        <v>2100</v>
      </c>
      <c r="Q17" s="206">
        <v>2100</v>
      </c>
      <c r="R17" s="206">
        <v>2100</v>
      </c>
      <c r="S17" s="206">
        <v>2100</v>
      </c>
      <c r="T17" s="206">
        <v>2100</v>
      </c>
    </row>
    <row r="18" spans="1:21" ht="20.25">
      <c r="A18" s="214" t="s">
        <v>211</v>
      </c>
      <c r="B18" s="208">
        <v>0</v>
      </c>
      <c r="C18" s="208">
        <v>0</v>
      </c>
      <c r="D18" s="208">
        <v>0</v>
      </c>
      <c r="E18" s="208">
        <f>(1350-E17*1.5-E22)+100</f>
        <v>0</v>
      </c>
      <c r="F18" s="208">
        <f t="shared" ref="F18:T18" si="8">F21-F17*1.5-F22</f>
        <v>491.35</v>
      </c>
      <c r="G18" s="208">
        <f t="shared" si="8"/>
        <v>824</v>
      </c>
      <c r="H18" s="208">
        <f>H21-H17*1.5-H22</f>
        <v>192</v>
      </c>
      <c r="I18" s="208">
        <f t="shared" si="8"/>
        <v>162</v>
      </c>
      <c r="J18" s="208">
        <f t="shared" si="8"/>
        <v>530</v>
      </c>
      <c r="K18" s="208">
        <f t="shared" si="8"/>
        <v>969</v>
      </c>
      <c r="L18" s="209">
        <f t="shared" si="8"/>
        <v>852</v>
      </c>
      <c r="M18" s="209">
        <f t="shared" si="8"/>
        <v>875</v>
      </c>
      <c r="N18" s="209">
        <f t="shared" si="8"/>
        <v>875</v>
      </c>
      <c r="O18" s="209">
        <f t="shared" si="8"/>
        <v>950</v>
      </c>
      <c r="P18" s="209">
        <f t="shared" si="8"/>
        <v>1025</v>
      </c>
      <c r="Q18" s="209">
        <f t="shared" si="8"/>
        <v>1100</v>
      </c>
      <c r="R18" s="209">
        <f t="shared" si="8"/>
        <v>1175</v>
      </c>
      <c r="S18" s="209">
        <f t="shared" si="8"/>
        <v>1250</v>
      </c>
      <c r="T18" s="209">
        <f t="shared" si="8"/>
        <v>1325</v>
      </c>
    </row>
    <row r="19" spans="1:21" ht="23.25">
      <c r="A19" s="215" t="s">
        <v>212</v>
      </c>
      <c r="B19" s="216"/>
      <c r="C19" s="216"/>
      <c r="D19" s="216"/>
      <c r="E19" s="216"/>
      <c r="F19" s="216"/>
      <c r="G19" s="216"/>
      <c r="H19" s="216"/>
      <c r="I19" s="216"/>
      <c r="J19" s="216"/>
      <c r="K19" s="216"/>
      <c r="L19" s="216"/>
      <c r="M19" s="216"/>
      <c r="N19" s="216"/>
      <c r="O19" s="216"/>
      <c r="P19" s="216"/>
      <c r="Q19" s="216"/>
      <c r="R19" s="216"/>
      <c r="S19" s="216"/>
      <c r="T19" s="216"/>
    </row>
    <row r="21" spans="1:21" ht="20.25">
      <c r="A21" s="217" t="s">
        <v>213</v>
      </c>
      <c r="B21" s="218">
        <v>0</v>
      </c>
      <c r="C21" s="218">
        <v>0</v>
      </c>
      <c r="D21" s="218">
        <v>0</v>
      </c>
      <c r="E21" s="218">
        <v>0</v>
      </c>
      <c r="F21" s="218">
        <v>2000</v>
      </c>
      <c r="G21" s="218">
        <v>2750</v>
      </c>
      <c r="H21" s="218">
        <v>2670</v>
      </c>
      <c r="I21" s="218">
        <v>2880</v>
      </c>
      <c r="J21" s="218">
        <v>3610</v>
      </c>
      <c r="K21" s="218">
        <v>4280</v>
      </c>
      <c r="L21" s="218">
        <v>4290</v>
      </c>
      <c r="M21" s="218">
        <v>4250</v>
      </c>
      <c r="N21" s="218">
        <v>4250</v>
      </c>
      <c r="O21" s="218">
        <v>4350</v>
      </c>
      <c r="P21" s="218">
        <v>4450</v>
      </c>
      <c r="Q21" s="218">
        <v>4550</v>
      </c>
      <c r="R21" s="218">
        <v>4650</v>
      </c>
      <c r="S21" s="218">
        <v>4750</v>
      </c>
      <c r="T21" s="218">
        <v>4850</v>
      </c>
      <c r="U21" s="218">
        <v>4850</v>
      </c>
    </row>
    <row r="22" spans="1:21" ht="20.25">
      <c r="A22" s="217" t="s">
        <v>214</v>
      </c>
      <c r="B22" s="218"/>
      <c r="C22" s="218"/>
      <c r="D22" s="218"/>
      <c r="E22" s="218">
        <v>250</v>
      </c>
      <c r="F22" s="218">
        <v>8.65</v>
      </c>
      <c r="G22" s="218">
        <v>6</v>
      </c>
      <c r="H22" s="218">
        <v>33</v>
      </c>
      <c r="I22" s="218">
        <v>123</v>
      </c>
      <c r="J22" s="218">
        <v>230</v>
      </c>
      <c r="K22" s="218">
        <v>311</v>
      </c>
      <c r="L22" s="218">
        <v>288</v>
      </c>
      <c r="M22" s="218">
        <v>225</v>
      </c>
      <c r="N22" s="218">
        <v>225</v>
      </c>
      <c r="O22" s="218">
        <v>250</v>
      </c>
      <c r="P22" s="218">
        <v>275</v>
      </c>
      <c r="Q22" s="218">
        <v>300</v>
      </c>
      <c r="R22" s="218">
        <v>325</v>
      </c>
      <c r="S22" s="218">
        <v>350</v>
      </c>
      <c r="T22" s="218">
        <v>375</v>
      </c>
    </row>
    <row r="23" spans="1:21" ht="20.25">
      <c r="A23" s="219" t="s">
        <v>215</v>
      </c>
      <c r="B23" s="218">
        <f>B17+B27</f>
        <v>0</v>
      </c>
      <c r="C23" s="218">
        <f t="shared" ref="C23:T23" si="9">C17+C27</f>
        <v>500</v>
      </c>
      <c r="D23" s="218">
        <f t="shared" si="9"/>
        <v>650</v>
      </c>
      <c r="E23" s="218">
        <f t="shared" si="9"/>
        <v>800</v>
      </c>
      <c r="F23" s="218">
        <f t="shared" si="9"/>
        <v>1000</v>
      </c>
      <c r="G23" s="218">
        <f t="shared" si="9"/>
        <v>1280</v>
      </c>
      <c r="H23" s="218">
        <f t="shared" si="9"/>
        <v>1630.2593150993059</v>
      </c>
      <c r="I23" s="218">
        <f t="shared" si="9"/>
        <v>1651.311874575387</v>
      </c>
      <c r="J23" s="218">
        <f t="shared" si="9"/>
        <v>2199.6882697773717</v>
      </c>
      <c r="K23" s="218">
        <f t="shared" si="9"/>
        <v>2757.9411764705883</v>
      </c>
      <c r="L23" s="218">
        <f t="shared" si="9"/>
        <v>2741.4705882352941</v>
      </c>
      <c r="M23" s="218">
        <f t="shared" si="9"/>
        <v>2739.7058823529414</v>
      </c>
      <c r="N23" s="218">
        <f t="shared" si="9"/>
        <v>2739.7058823529414</v>
      </c>
      <c r="O23" s="218">
        <f t="shared" si="9"/>
        <v>2761.7647058823532</v>
      </c>
      <c r="P23" s="218">
        <f t="shared" si="9"/>
        <v>2827.9411764705883</v>
      </c>
      <c r="Q23" s="218">
        <f t="shared" si="9"/>
        <v>2894.1176470588234</v>
      </c>
      <c r="R23" s="218">
        <f t="shared" si="9"/>
        <v>2960.294117647059</v>
      </c>
      <c r="S23" s="218">
        <f t="shared" si="9"/>
        <v>3026.4705882352941</v>
      </c>
      <c r="T23" s="218">
        <f t="shared" si="9"/>
        <v>3092.6470588235293</v>
      </c>
    </row>
    <row r="25" spans="1:21" ht="15.75">
      <c r="A25" s="220" t="s">
        <v>216</v>
      </c>
      <c r="B25" s="221">
        <v>247.12678913259998</v>
      </c>
      <c r="C25" s="221">
        <v>65.71235043706001</v>
      </c>
      <c r="D25" s="221">
        <v>77.592844991616005</v>
      </c>
      <c r="E25" s="221">
        <v>166.081403363672</v>
      </c>
      <c r="F25" s="221">
        <v>531.69567432483996</v>
      </c>
      <c r="G25" s="221">
        <v>448.52677314146803</v>
      </c>
      <c r="H25" s="221">
        <v>191.70610955412002</v>
      </c>
      <c r="I25" s="222">
        <v>251.17987548122798</v>
      </c>
      <c r="J25" s="222">
        <v>190.35329425231203</v>
      </c>
      <c r="K25" s="223">
        <v>110</v>
      </c>
      <c r="L25" s="223">
        <v>125</v>
      </c>
      <c r="M25" s="223">
        <v>150</v>
      </c>
      <c r="N25" s="223">
        <v>150</v>
      </c>
      <c r="O25" s="223">
        <v>200</v>
      </c>
      <c r="P25" s="223">
        <v>200</v>
      </c>
      <c r="Q25" s="223">
        <v>200</v>
      </c>
      <c r="R25" s="223">
        <v>200</v>
      </c>
      <c r="S25" s="223">
        <v>200</v>
      </c>
      <c r="T25" s="224">
        <v>200</v>
      </c>
    </row>
    <row r="26" spans="1:21" ht="15.75">
      <c r="A26" s="220" t="s">
        <v>217</v>
      </c>
      <c r="B26" s="220"/>
      <c r="C26" s="220"/>
      <c r="D26" s="220"/>
      <c r="E26" s="220"/>
      <c r="F26" s="225"/>
      <c r="G26" s="225"/>
      <c r="H26" s="225">
        <f t="shared" ref="H26:T26" si="10">H18-H25</f>
        <v>0.29389044587998114</v>
      </c>
      <c r="I26" s="225">
        <f t="shared" si="10"/>
        <v>-89.179875481227981</v>
      </c>
      <c r="J26" s="225">
        <f t="shared" si="10"/>
        <v>339.64670574768797</v>
      </c>
      <c r="K26" s="225">
        <f t="shared" si="10"/>
        <v>859</v>
      </c>
      <c r="L26" s="225">
        <f t="shared" si="10"/>
        <v>727</v>
      </c>
      <c r="M26" s="225">
        <f t="shared" si="10"/>
        <v>725</v>
      </c>
      <c r="N26" s="225">
        <f t="shared" si="10"/>
        <v>725</v>
      </c>
      <c r="O26" s="225">
        <f t="shared" si="10"/>
        <v>750</v>
      </c>
      <c r="P26" s="225">
        <f t="shared" si="10"/>
        <v>825</v>
      </c>
      <c r="Q26" s="225">
        <f t="shared" si="10"/>
        <v>900</v>
      </c>
      <c r="R26" s="225">
        <f t="shared" si="10"/>
        <v>975</v>
      </c>
      <c r="S26" s="225">
        <f t="shared" si="10"/>
        <v>1050</v>
      </c>
      <c r="T26" s="225">
        <f t="shared" si="10"/>
        <v>1125</v>
      </c>
    </row>
    <row r="27" spans="1:21" ht="15.75">
      <c r="A27" s="220" t="s">
        <v>218</v>
      </c>
      <c r="H27" s="225">
        <f>H26*1.5/1.7</f>
        <v>0.25931509930586571</v>
      </c>
      <c r="I27" s="225">
        <f t="shared" ref="I27:T27" si="11">I26*1.5/1.7</f>
        <v>-78.68812542461292</v>
      </c>
      <c r="J27" s="225">
        <f t="shared" si="11"/>
        <v>299.68826977737177</v>
      </c>
      <c r="K27" s="225">
        <f t="shared" si="11"/>
        <v>757.94117647058829</v>
      </c>
      <c r="L27" s="225">
        <f t="shared" si="11"/>
        <v>641.47058823529414</v>
      </c>
      <c r="M27" s="225">
        <f t="shared" si="11"/>
        <v>639.70588235294122</v>
      </c>
      <c r="N27" s="225">
        <f t="shared" si="11"/>
        <v>639.70588235294122</v>
      </c>
      <c r="O27" s="225">
        <f t="shared" si="11"/>
        <v>661.76470588235293</v>
      </c>
      <c r="P27" s="225">
        <f t="shared" si="11"/>
        <v>727.94117647058829</v>
      </c>
      <c r="Q27" s="225">
        <f t="shared" si="11"/>
        <v>794.11764705882354</v>
      </c>
      <c r="R27" s="225">
        <f t="shared" si="11"/>
        <v>860.2941176470589</v>
      </c>
      <c r="S27" s="225">
        <f t="shared" si="11"/>
        <v>926.47058823529414</v>
      </c>
      <c r="T27" s="225">
        <f t="shared" si="11"/>
        <v>992.64705882352939</v>
      </c>
    </row>
    <row r="28" spans="1:21">
      <c r="H28" s="226">
        <f>H25/H18</f>
        <v>0.9984693205943751</v>
      </c>
      <c r="I28" s="226">
        <f t="shared" ref="I28:T28" si="12">I25/I18</f>
        <v>1.5504930585260988</v>
      </c>
      <c r="J28" s="226">
        <f>J25/J18</f>
        <v>0.35915715896662648</v>
      </c>
      <c r="K28" s="226">
        <f t="shared" si="12"/>
        <v>0.11351909184726522</v>
      </c>
      <c r="L28" s="226">
        <f t="shared" si="12"/>
        <v>0.14671361502347419</v>
      </c>
      <c r="M28" s="226">
        <f t="shared" si="12"/>
        <v>0.17142857142857143</v>
      </c>
      <c r="N28" s="226">
        <f t="shared" si="12"/>
        <v>0.17142857142857143</v>
      </c>
      <c r="O28" s="226">
        <f t="shared" si="12"/>
        <v>0.21052631578947367</v>
      </c>
      <c r="P28" s="226">
        <f t="shared" si="12"/>
        <v>0.1951219512195122</v>
      </c>
      <c r="Q28" s="226">
        <f t="shared" si="12"/>
        <v>0.18181818181818182</v>
      </c>
      <c r="R28" s="226">
        <f t="shared" si="12"/>
        <v>0.1702127659574468</v>
      </c>
      <c r="S28" s="226">
        <f t="shared" si="12"/>
        <v>0.16</v>
      </c>
      <c r="T28" s="226">
        <f t="shared" si="12"/>
        <v>0.15094339622641509</v>
      </c>
    </row>
    <row r="29" spans="1:21" ht="15.75">
      <c r="A29" s="220" t="s">
        <v>219</v>
      </c>
      <c r="B29" s="220"/>
      <c r="C29" s="220"/>
      <c r="D29" s="220"/>
      <c r="E29" s="221">
        <v>7.9</v>
      </c>
      <c r="F29" s="221">
        <f>187.6/1.5</f>
        <v>125.06666666666666</v>
      </c>
      <c r="G29" s="221">
        <f>501/1.5</f>
        <v>334</v>
      </c>
      <c r="H29" s="221">
        <f>521.4/1.5</f>
        <v>347.59999999999997</v>
      </c>
      <c r="I29" s="220"/>
      <c r="J29" s="220"/>
      <c r="K29" s="220"/>
      <c r="L29" s="220"/>
      <c r="M29" s="220"/>
      <c r="N29" s="220"/>
      <c r="O29" s="220"/>
      <c r="P29" s="220"/>
      <c r="Q29" s="220"/>
      <c r="R29" s="220"/>
      <c r="S29" s="220"/>
      <c r="T29" s="220"/>
    </row>
    <row r="31" spans="1:21" ht="15.75">
      <c r="A31" s="220" t="s">
        <v>220</v>
      </c>
      <c r="B31" s="227"/>
      <c r="C31" s="227"/>
      <c r="D31" s="228">
        <f>SUM($D15:D15)-SUM($C23:D23)</f>
        <v>-936.53338283333335</v>
      </c>
      <c r="E31" s="228">
        <f>SUM($D15:E15)-SUM($C23:E23)</f>
        <v>-643.29472883333347</v>
      </c>
      <c r="F31" s="228">
        <f>SUM($D15:F15)-SUM($C23:F23)</f>
        <v>-503.20572483333399</v>
      </c>
      <c r="G31" s="228">
        <f>SUM($D15:G15)-SUM($C23:G23)</f>
        <v>11.09914416666561</v>
      </c>
      <c r="H31" s="228">
        <f>SUM($D15:H15)-SUM($C23:H23)</f>
        <v>144.27429706735984</v>
      </c>
      <c r="I31" s="228">
        <f>SUM($D15:I15)-SUM($C23:I23)</f>
        <v>316.08029549197272</v>
      </c>
      <c r="J31" s="228">
        <f>SUM($D15:J15)-SUM($C23:J23)</f>
        <v>733.49037471459997</v>
      </c>
      <c r="K31" s="228">
        <f>SUM($D15:K15)-SUM($C23:K23)</f>
        <v>389.04915979549151</v>
      </c>
      <c r="L31" s="228">
        <f>SUM($D15:L15)-SUM($C23:L23)</f>
        <v>388.82970083540567</v>
      </c>
      <c r="M31" s="228">
        <f>SUM($D15:M15)-SUM($C23:M23)</f>
        <v>390.09113895698465</v>
      </c>
      <c r="N31" s="228">
        <f>SUM($D15:N15)-SUM($C23:N23)</f>
        <v>391.24400681254701</v>
      </c>
      <c r="O31" s="228">
        <f>SUM($D15:O15)-SUM($C23:O23)</f>
        <v>375.33805113869676</v>
      </c>
      <c r="P31" s="228">
        <f>SUM($D15:P15)-SUM($C23:P23)</f>
        <v>328.25562487661227</v>
      </c>
      <c r="Q31" s="228">
        <f>SUM($D15:Q15)-SUM($C23:Q23)</f>
        <v>249.99672802628993</v>
      </c>
      <c r="R31" s="228">
        <f>SUM($D15:R15)-SUM($C23:R23)</f>
        <v>140.56136058773336</v>
      </c>
      <c r="S31" s="228">
        <f>SUM($D15:S15)-SUM($C23:S23)</f>
        <v>-5.0477439057431184E-2</v>
      </c>
      <c r="T31" s="228">
        <f>SUM($D15:T15)-SUM($C23:T23)</f>
        <v>-171.83878605408245</v>
      </c>
    </row>
    <row r="32" spans="1:21">
      <c r="A32" s="229" t="s">
        <v>221</v>
      </c>
      <c r="B32" s="230"/>
      <c r="C32" s="230"/>
      <c r="D32" s="192">
        <f t="shared" ref="D32:T32" si="13">D15-D23</f>
        <v>-436.53338283333335</v>
      </c>
      <c r="E32" s="192">
        <f t="shared" si="13"/>
        <v>293.23865399999977</v>
      </c>
      <c r="F32" s="192">
        <f t="shared" si="13"/>
        <v>140.0890039999997</v>
      </c>
      <c r="G32" s="192">
        <f t="shared" si="13"/>
        <v>514.30486899999983</v>
      </c>
      <c r="H32" s="192">
        <f t="shared" si="13"/>
        <v>133.17515290069423</v>
      </c>
      <c r="I32" s="192">
        <f t="shared" si="13"/>
        <v>171.80599842461334</v>
      </c>
      <c r="J32" s="192">
        <f t="shared" si="13"/>
        <v>417.41007922262816</v>
      </c>
      <c r="K32" s="192">
        <f t="shared" si="13"/>
        <v>-344.4412149191071</v>
      </c>
      <c r="L32" s="192">
        <f t="shared" si="13"/>
        <v>-0.21945896008583077</v>
      </c>
      <c r="M32" s="192">
        <f t="shared" si="13"/>
        <v>1.261438121577612</v>
      </c>
      <c r="N32" s="192">
        <f t="shared" si="13"/>
        <v>1.1528678555623628</v>
      </c>
      <c r="O32" s="192">
        <f t="shared" si="13"/>
        <v>-15.905955673849348</v>
      </c>
      <c r="P32" s="192">
        <f t="shared" si="13"/>
        <v>-47.082426262084482</v>
      </c>
      <c r="Q32" s="192">
        <f t="shared" si="13"/>
        <v>-78.258896850319616</v>
      </c>
      <c r="R32" s="192">
        <f t="shared" si="13"/>
        <v>-109.4353674385552</v>
      </c>
      <c r="S32" s="192">
        <f t="shared" si="13"/>
        <v>-140.61183802679034</v>
      </c>
      <c r="T32" s="192">
        <f t="shared" si="13"/>
        <v>-171.78830861502547</v>
      </c>
    </row>
    <row r="33" spans="1:21" ht="15.75">
      <c r="A33" s="220" t="s">
        <v>222</v>
      </c>
      <c r="B33" s="220"/>
      <c r="C33" s="220"/>
      <c r="D33" s="220"/>
      <c r="E33" s="220"/>
      <c r="F33" s="231">
        <f t="shared" ref="F33:T33" si="14">F14/F15</f>
        <v>7.9352055569865021E-2</v>
      </c>
      <c r="G33" s="231">
        <f t="shared" si="14"/>
        <v>0.14484873473304943</v>
      </c>
      <c r="H33" s="231">
        <f t="shared" si="14"/>
        <v>0.18557431871633345</v>
      </c>
      <c r="I33" s="231">
        <f t="shared" si="14"/>
        <v>0.16872192223854077</v>
      </c>
      <c r="J33" s="231">
        <f t="shared" si="14"/>
        <v>0.1608025205322538</v>
      </c>
      <c r="K33" s="231">
        <f t="shared" si="14"/>
        <v>0.18770591109786688</v>
      </c>
      <c r="L33" s="231">
        <f t="shared" si="14"/>
        <v>0.15503869582075494</v>
      </c>
      <c r="M33" s="231">
        <f t="shared" si="14"/>
        <v>0.15505474903889899</v>
      </c>
      <c r="N33" s="231">
        <f t="shared" si="14"/>
        <v>0.15506089103193268</v>
      </c>
      <c r="O33" s="231">
        <f t="shared" si="14"/>
        <v>0.15477853693957422</v>
      </c>
      <c r="P33" s="231">
        <f t="shared" si="14"/>
        <v>0.15283048805270469</v>
      </c>
      <c r="Q33" s="231">
        <f t="shared" si="14"/>
        <v>0.15093086610559933</v>
      </c>
      <c r="R33" s="231">
        <f t="shared" si="14"/>
        <v>0.14907788748527673</v>
      </c>
      <c r="S33" s="231">
        <f t="shared" si="14"/>
        <v>0.14726985510614254</v>
      </c>
      <c r="T33" s="231">
        <f t="shared" si="14"/>
        <v>0.1455051532257976</v>
      </c>
    </row>
    <row r="35" spans="1:21" ht="15.75">
      <c r="A35" s="220" t="s">
        <v>133</v>
      </c>
      <c r="B35" s="220"/>
      <c r="C35" s="220"/>
      <c r="D35" s="220"/>
      <c r="E35" s="220"/>
      <c r="F35" s="220"/>
      <c r="G35" s="220"/>
      <c r="H35" s="220"/>
      <c r="I35" s="220"/>
      <c r="J35" s="221">
        <v>295</v>
      </c>
      <c r="K35" s="221">
        <v>295</v>
      </c>
      <c r="L35" s="221">
        <v>390</v>
      </c>
      <c r="M35" s="221">
        <v>390</v>
      </c>
      <c r="N35" s="221">
        <v>390</v>
      </c>
      <c r="O35" s="221">
        <v>390</v>
      </c>
      <c r="P35" s="221">
        <v>390</v>
      </c>
      <c r="Q35" s="221">
        <v>390</v>
      </c>
      <c r="R35" s="221">
        <v>390</v>
      </c>
      <c r="S35" s="221">
        <v>390</v>
      </c>
      <c r="T35" s="221">
        <v>390</v>
      </c>
    </row>
    <row r="36" spans="1:21" ht="15.75">
      <c r="A36" s="220" t="s">
        <v>223</v>
      </c>
      <c r="B36" s="220"/>
      <c r="C36" s="220"/>
      <c r="D36" s="225">
        <f>D14-D35</f>
        <v>0.9595570000000001</v>
      </c>
      <c r="E36" s="225">
        <f t="shared" ref="E36:T36" si="15">E14-E35</f>
        <v>45.321674000000016</v>
      </c>
      <c r="F36" s="225">
        <f t="shared" si="15"/>
        <v>90.468406000000044</v>
      </c>
      <c r="G36" s="225">
        <f t="shared" si="15"/>
        <v>259.90278999999998</v>
      </c>
      <c r="H36" s="225">
        <f t="shared" si="15"/>
        <v>327.24814999999995</v>
      </c>
      <c r="I36" s="225">
        <f t="shared" si="15"/>
        <v>307.59995199999992</v>
      </c>
      <c r="J36" s="225">
        <f t="shared" si="15"/>
        <v>125.83601099999998</v>
      </c>
      <c r="K36" s="225">
        <f t="shared" si="15"/>
        <v>158.02820921768745</v>
      </c>
      <c r="L36" s="225">
        <f t="shared" si="15"/>
        <v>35</v>
      </c>
      <c r="M36" s="225">
        <f t="shared" si="15"/>
        <v>35</v>
      </c>
      <c r="N36" s="225">
        <f t="shared" si="15"/>
        <v>35</v>
      </c>
      <c r="O36" s="225">
        <f t="shared" si="15"/>
        <v>35</v>
      </c>
      <c r="P36" s="225">
        <f t="shared" si="15"/>
        <v>35</v>
      </c>
      <c r="Q36" s="225">
        <f t="shared" si="15"/>
        <v>35</v>
      </c>
      <c r="R36" s="225">
        <f t="shared" si="15"/>
        <v>35</v>
      </c>
      <c r="S36" s="225">
        <f t="shared" si="15"/>
        <v>35</v>
      </c>
      <c r="T36" s="225">
        <f t="shared" si="15"/>
        <v>35</v>
      </c>
      <c r="U36" t="s">
        <v>224</v>
      </c>
    </row>
    <row r="37" spans="1:21" ht="15.75">
      <c r="A37" s="220"/>
      <c r="B37" s="232">
        <f t="shared" ref="B37:T37" si="16">B11/B10</f>
        <v>2.7357519489990573E-2</v>
      </c>
      <c r="C37" s="232">
        <f t="shared" si="16"/>
        <v>2.0927835367236466E-2</v>
      </c>
      <c r="D37" s="232">
        <f t="shared" si="16"/>
        <v>3.4959760700391786E-2</v>
      </c>
      <c r="E37" s="232">
        <f t="shared" si="16"/>
        <v>1.3920079446711536E-2</v>
      </c>
      <c r="F37" s="232">
        <f t="shared" si="16"/>
        <v>3.0318641865348054E-2</v>
      </c>
      <c r="G37" s="232">
        <f t="shared" si="16"/>
        <v>1.178619146760059E-2</v>
      </c>
      <c r="H37" s="232">
        <f t="shared" si="16"/>
        <v>1.027342195823693E-2</v>
      </c>
      <c r="I37" s="232">
        <f t="shared" si="16"/>
        <v>2.7851500232425896E-2</v>
      </c>
      <c r="J37" s="232">
        <f t="shared" si="16"/>
        <v>1.2814197157608181E-2</v>
      </c>
      <c r="K37" s="232">
        <f t="shared" si="16"/>
        <v>1.2761994355094895E-2</v>
      </c>
      <c r="L37" s="232">
        <f t="shared" si="16"/>
        <v>1.085427730063759E-2</v>
      </c>
      <c r="M37" s="232">
        <f t="shared" si="16"/>
        <v>1.0855829968018383E-2</v>
      </c>
      <c r="N37" s="232">
        <f t="shared" si="16"/>
        <v>1.0856321908683643E-2</v>
      </c>
      <c r="O37" s="232">
        <f t="shared" si="16"/>
        <v>1.0856321908683643E-2</v>
      </c>
      <c r="P37" s="232">
        <f t="shared" si="16"/>
        <v>1.0722064439145272E-2</v>
      </c>
      <c r="Q37" s="232">
        <f t="shared" si="16"/>
        <v>1.0591087063859724E-2</v>
      </c>
      <c r="R37" s="232">
        <f t="shared" si="16"/>
        <v>1.0463271027695504E-2</v>
      </c>
      <c r="S37" s="232">
        <f t="shared" si="16"/>
        <v>1.0338503239835851E-2</v>
      </c>
      <c r="T37" s="232">
        <f t="shared" si="16"/>
        <v>1.5798605918388164E-2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0BE93-8AB5-447F-823F-25545EED665D}">
  <dimension ref="A1:E10"/>
  <sheetViews>
    <sheetView workbookViewId="0">
      <selection activeCell="B187" sqref="B187"/>
    </sheetView>
  </sheetViews>
  <sheetFormatPr defaultRowHeight="15"/>
  <sheetData>
    <row r="1" spans="1:5" ht="18.75" thickBot="1">
      <c r="A1" s="233" t="s">
        <v>225</v>
      </c>
      <c r="B1" s="234"/>
      <c r="C1" s="234"/>
      <c r="D1" s="234"/>
      <c r="E1" s="234"/>
    </row>
    <row r="2" spans="1:5" ht="16.5" thickBot="1">
      <c r="A2" s="235" t="s">
        <v>226</v>
      </c>
      <c r="B2" s="236">
        <v>2017</v>
      </c>
      <c r="C2" s="236" t="s">
        <v>227</v>
      </c>
      <c r="D2" s="236">
        <v>2018</v>
      </c>
      <c r="E2" s="236">
        <v>2019</v>
      </c>
    </row>
    <row r="3" spans="1:5" ht="15.75">
      <c r="A3" s="237" t="s">
        <v>228</v>
      </c>
      <c r="B3" s="238">
        <v>4.28</v>
      </c>
      <c r="C3" s="238">
        <v>4.24</v>
      </c>
      <c r="D3" s="239">
        <v>4.29</v>
      </c>
      <c r="E3" s="240" t="s">
        <v>229</v>
      </c>
    </row>
    <row r="4" spans="1:5" ht="15.75">
      <c r="A4" s="237" t="s">
        <v>230</v>
      </c>
      <c r="B4" s="241">
        <v>0.311</v>
      </c>
      <c r="C4" s="241">
        <v>0.23799999999999999</v>
      </c>
      <c r="D4" s="242">
        <v>2.88</v>
      </c>
      <c r="E4" s="240" t="s">
        <v>229</v>
      </c>
    </row>
    <row r="5" spans="1:5" ht="15.75">
      <c r="A5" s="237" t="s">
        <v>231</v>
      </c>
      <c r="B5" s="243">
        <v>2</v>
      </c>
      <c r="C5" s="243">
        <v>2.1</v>
      </c>
      <c r="D5" s="243">
        <v>2.1</v>
      </c>
      <c r="E5" s="242">
        <v>2.1</v>
      </c>
    </row>
    <row r="6" spans="1:5" ht="15.75">
      <c r="A6" s="237" t="s">
        <v>232</v>
      </c>
      <c r="B6" s="241">
        <v>0.96899999999999997</v>
      </c>
      <c r="C6" s="241">
        <v>0.85199999999999998</v>
      </c>
      <c r="D6" s="244">
        <v>0.85199999999999998</v>
      </c>
      <c r="E6" s="240" t="s">
        <v>229</v>
      </c>
    </row>
    <row r="7" spans="1:5" ht="15.75">
      <c r="A7" s="237" t="s">
        <v>233</v>
      </c>
      <c r="B7" s="243">
        <f>B8-B3</f>
        <v>15</v>
      </c>
      <c r="C7" s="243">
        <v>15</v>
      </c>
      <c r="D7" s="242">
        <f>D8-D3</f>
        <v>15</v>
      </c>
      <c r="E7" s="240" t="s">
        <v>229</v>
      </c>
    </row>
    <row r="8" spans="1:5" ht="16.5" thickBot="1">
      <c r="A8" s="237" t="s">
        <v>234</v>
      </c>
      <c r="B8" s="238">
        <v>19.28</v>
      </c>
      <c r="C8" s="238">
        <v>19.239999999999998</v>
      </c>
      <c r="D8" s="239">
        <v>19.29</v>
      </c>
      <c r="E8" s="240" t="s">
        <v>229</v>
      </c>
    </row>
    <row r="9" spans="1:5" ht="15.75">
      <c r="A9" s="245" t="s">
        <v>235</v>
      </c>
      <c r="B9" s="245"/>
      <c r="C9" s="245"/>
      <c r="D9" s="245"/>
      <c r="E9" s="245"/>
    </row>
    <row r="10" spans="1:5" ht="15.75">
      <c r="A10" s="237" t="s">
        <v>236</v>
      </c>
      <c r="B10" s="237"/>
      <c r="C10" s="237"/>
      <c r="D10" s="237"/>
      <c r="E10" s="23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F221-3EFD-49CA-ACCD-5528CE1DE706}">
  <dimension ref="A1:KO134"/>
  <sheetViews>
    <sheetView zoomScale="85" zoomScaleNormal="85" workbookViewId="0">
      <pane xSplit="1" ySplit="2" topLeftCell="JT42" activePane="bottomRight" state="frozen"/>
      <selection activeCell="B187" sqref="B187"/>
      <selection pane="topRight" activeCell="B187" sqref="B187"/>
      <selection pane="bottomLeft" activeCell="B187" sqref="B187"/>
      <selection pane="bottomRight" activeCell="B187" sqref="B187"/>
    </sheetView>
  </sheetViews>
  <sheetFormatPr defaultRowHeight="15"/>
  <cols>
    <col min="1" max="1" width="86.85546875" customWidth="1"/>
    <col min="259" max="259" width="9.85546875" customWidth="1"/>
    <col min="273" max="276" width="9.140625" customWidth="1"/>
    <col min="278" max="278" width="9.140625" customWidth="1"/>
  </cols>
  <sheetData>
    <row r="1" spans="1:301" ht="16.5" thickBot="1">
      <c r="A1" s="246" t="s">
        <v>237</v>
      </c>
    </row>
    <row r="2" spans="1:301">
      <c r="A2" s="247"/>
      <c r="B2" s="248" t="s">
        <v>238</v>
      </c>
      <c r="C2" s="248" t="s">
        <v>239</v>
      </c>
      <c r="D2" s="248" t="s">
        <v>240</v>
      </c>
      <c r="E2" s="248" t="s">
        <v>241</v>
      </c>
      <c r="F2" s="249" t="s">
        <v>242</v>
      </c>
      <c r="G2" s="249" t="s">
        <v>243</v>
      </c>
      <c r="H2" s="249" t="s">
        <v>244</v>
      </c>
      <c r="I2" s="249" t="s">
        <v>245</v>
      </c>
      <c r="J2" s="249" t="s">
        <v>246</v>
      </c>
      <c r="K2" s="249" t="s">
        <v>247</v>
      </c>
      <c r="L2" s="249" t="s">
        <v>248</v>
      </c>
      <c r="M2" s="249" t="s">
        <v>249</v>
      </c>
      <c r="N2" s="249" t="s">
        <v>250</v>
      </c>
      <c r="O2" s="249" t="s">
        <v>251</v>
      </c>
      <c r="P2" s="249" t="s">
        <v>252</v>
      </c>
      <c r="Q2" s="249" t="s">
        <v>253</v>
      </c>
      <c r="R2" s="249" t="s">
        <v>254</v>
      </c>
      <c r="S2" s="249" t="s">
        <v>255</v>
      </c>
      <c r="T2" s="250"/>
      <c r="U2" s="248">
        <v>36526</v>
      </c>
      <c r="V2" s="248">
        <v>36557</v>
      </c>
      <c r="W2" s="248">
        <v>36586</v>
      </c>
      <c r="X2" s="248">
        <v>36617</v>
      </c>
      <c r="Y2" s="248">
        <v>36647</v>
      </c>
      <c r="Z2" s="248">
        <v>36678</v>
      </c>
      <c r="AA2" s="248">
        <v>36708</v>
      </c>
      <c r="AB2" s="248">
        <v>36739</v>
      </c>
      <c r="AC2" s="248">
        <v>36770</v>
      </c>
      <c r="AD2" s="248">
        <v>36800</v>
      </c>
      <c r="AE2" s="248">
        <v>36831</v>
      </c>
      <c r="AF2" s="248">
        <v>36861</v>
      </c>
      <c r="AG2" s="248">
        <v>36892</v>
      </c>
      <c r="AH2" s="248">
        <v>36923</v>
      </c>
      <c r="AI2" s="248">
        <v>36951</v>
      </c>
      <c r="AJ2" s="248">
        <v>36982</v>
      </c>
      <c r="AK2" s="248">
        <v>37012</v>
      </c>
      <c r="AL2" s="248">
        <v>37043</v>
      </c>
      <c r="AM2" s="248">
        <v>37073</v>
      </c>
      <c r="AN2" s="248">
        <v>37104</v>
      </c>
      <c r="AO2" s="248">
        <v>37135</v>
      </c>
      <c r="AP2" s="248">
        <v>37165</v>
      </c>
      <c r="AQ2" s="248">
        <v>37196</v>
      </c>
      <c r="AR2" s="248">
        <v>37226</v>
      </c>
      <c r="AS2" s="248">
        <v>37257</v>
      </c>
      <c r="AT2" s="248">
        <v>37288</v>
      </c>
      <c r="AU2" s="248">
        <v>37316</v>
      </c>
      <c r="AV2" s="248">
        <v>37347</v>
      </c>
      <c r="AW2" s="248">
        <v>37377</v>
      </c>
      <c r="AX2" s="248">
        <v>37408</v>
      </c>
      <c r="AY2" s="248">
        <v>37438</v>
      </c>
      <c r="AZ2" s="248">
        <v>37469</v>
      </c>
      <c r="BA2" s="248">
        <v>37500</v>
      </c>
      <c r="BB2" s="248">
        <v>37530</v>
      </c>
      <c r="BC2" s="248">
        <v>37561</v>
      </c>
      <c r="BD2" s="248">
        <v>37591</v>
      </c>
      <c r="BE2" s="248">
        <v>37622</v>
      </c>
      <c r="BF2" s="248">
        <v>37653</v>
      </c>
      <c r="BG2" s="248">
        <v>37681</v>
      </c>
      <c r="BH2" s="248">
        <v>37712</v>
      </c>
      <c r="BI2" s="248">
        <v>37742</v>
      </c>
      <c r="BJ2" s="248">
        <v>37773</v>
      </c>
      <c r="BK2" s="248">
        <v>37803</v>
      </c>
      <c r="BL2" s="248">
        <v>37834</v>
      </c>
      <c r="BM2" s="248">
        <v>37865</v>
      </c>
      <c r="BN2" s="248">
        <v>37895</v>
      </c>
      <c r="BO2" s="248">
        <v>37926</v>
      </c>
      <c r="BP2" s="248">
        <v>37956</v>
      </c>
      <c r="BQ2" s="248">
        <v>37987</v>
      </c>
      <c r="BR2" s="248">
        <v>38018</v>
      </c>
      <c r="BS2" s="248">
        <v>38047</v>
      </c>
      <c r="BT2" s="248">
        <v>38078</v>
      </c>
      <c r="BU2" s="248">
        <v>38108</v>
      </c>
      <c r="BV2" s="248">
        <v>38139</v>
      </c>
      <c r="BW2" s="248">
        <v>38169</v>
      </c>
      <c r="BX2" s="248">
        <v>38200</v>
      </c>
      <c r="BY2" s="248">
        <v>38231</v>
      </c>
      <c r="BZ2" s="248">
        <v>38261</v>
      </c>
      <c r="CA2" s="248">
        <v>38292</v>
      </c>
      <c r="CB2" s="248">
        <v>38322</v>
      </c>
      <c r="CC2" s="248">
        <v>38353</v>
      </c>
      <c r="CD2" s="248">
        <v>38384</v>
      </c>
      <c r="CE2" s="248">
        <v>38412</v>
      </c>
      <c r="CF2" s="248">
        <v>38443</v>
      </c>
      <c r="CG2" s="248">
        <v>38473</v>
      </c>
      <c r="CH2" s="248">
        <v>38504</v>
      </c>
      <c r="CI2" s="248">
        <v>38534</v>
      </c>
      <c r="CJ2" s="248">
        <v>38565</v>
      </c>
      <c r="CK2" s="248">
        <v>38596</v>
      </c>
      <c r="CL2" s="248">
        <v>38626</v>
      </c>
      <c r="CM2" s="248">
        <v>38657</v>
      </c>
      <c r="CN2" s="248">
        <v>38687</v>
      </c>
      <c r="CO2" s="248">
        <v>38718</v>
      </c>
      <c r="CP2" s="248">
        <v>38749</v>
      </c>
      <c r="CQ2" s="248">
        <v>38777</v>
      </c>
      <c r="CR2" s="248">
        <v>38808</v>
      </c>
      <c r="CS2" s="248">
        <v>38838</v>
      </c>
      <c r="CT2" s="248">
        <v>38869</v>
      </c>
      <c r="CU2" s="248">
        <v>38899</v>
      </c>
      <c r="CV2" s="248">
        <v>38930</v>
      </c>
      <c r="CW2" s="248">
        <v>38961</v>
      </c>
      <c r="CX2" s="248">
        <v>38991</v>
      </c>
      <c r="CY2" s="248">
        <v>39022</v>
      </c>
      <c r="CZ2" s="248">
        <v>39052</v>
      </c>
      <c r="DA2" s="248">
        <v>39083</v>
      </c>
      <c r="DB2" s="248">
        <v>39114</v>
      </c>
      <c r="DC2" s="248">
        <v>39142</v>
      </c>
      <c r="DD2" s="248">
        <v>39173</v>
      </c>
      <c r="DE2" s="248">
        <v>39203</v>
      </c>
      <c r="DF2" s="248">
        <v>39234</v>
      </c>
      <c r="DG2" s="248">
        <v>39264</v>
      </c>
      <c r="DH2" s="248">
        <v>39295</v>
      </c>
      <c r="DI2" s="248">
        <v>39326</v>
      </c>
      <c r="DJ2" s="248">
        <v>39356</v>
      </c>
      <c r="DK2" s="248">
        <v>39387</v>
      </c>
      <c r="DL2" s="248">
        <v>39417</v>
      </c>
      <c r="DM2" s="248">
        <v>39448</v>
      </c>
      <c r="DN2" s="248">
        <v>39479</v>
      </c>
      <c r="DO2" s="248">
        <v>39508</v>
      </c>
      <c r="DP2" s="248">
        <v>39539</v>
      </c>
      <c r="DQ2" s="248">
        <v>39569</v>
      </c>
      <c r="DR2" s="248">
        <v>39600</v>
      </c>
      <c r="DS2" s="248">
        <v>39630</v>
      </c>
      <c r="DT2" s="248">
        <v>39661</v>
      </c>
      <c r="DU2" s="248">
        <v>39692</v>
      </c>
      <c r="DV2" s="248">
        <v>39722</v>
      </c>
      <c r="DW2" s="248">
        <v>39753</v>
      </c>
      <c r="DX2" s="248">
        <v>39783</v>
      </c>
      <c r="DY2" s="248">
        <v>39814</v>
      </c>
      <c r="DZ2" s="248">
        <v>39845</v>
      </c>
      <c r="EA2" s="248">
        <v>39873</v>
      </c>
      <c r="EB2" s="248">
        <v>39904</v>
      </c>
      <c r="EC2" s="248">
        <v>39934</v>
      </c>
      <c r="ED2" s="248">
        <v>39965</v>
      </c>
      <c r="EE2" s="248">
        <v>39995</v>
      </c>
      <c r="EF2" s="248">
        <v>40026</v>
      </c>
      <c r="EG2" s="248">
        <v>40057</v>
      </c>
      <c r="EH2" s="248">
        <v>40087</v>
      </c>
      <c r="EI2" s="248">
        <v>40118</v>
      </c>
      <c r="EJ2" s="248">
        <v>40148</v>
      </c>
      <c r="EK2" s="248">
        <v>40179</v>
      </c>
      <c r="EL2" s="248">
        <v>40210</v>
      </c>
      <c r="EM2" s="248">
        <v>40238</v>
      </c>
      <c r="EN2" s="248">
        <v>40269</v>
      </c>
      <c r="EO2" s="248">
        <v>40299</v>
      </c>
      <c r="EP2" s="248">
        <v>40330</v>
      </c>
      <c r="EQ2" s="248">
        <v>40360</v>
      </c>
      <c r="ER2" s="248">
        <v>40391</v>
      </c>
      <c r="ES2" s="248">
        <v>40422</v>
      </c>
      <c r="ET2" s="248">
        <v>40452</v>
      </c>
      <c r="EU2" s="248">
        <v>40483</v>
      </c>
      <c r="EV2" s="248">
        <v>40513</v>
      </c>
      <c r="EW2" s="248">
        <v>40544</v>
      </c>
      <c r="EX2" s="248">
        <v>40575</v>
      </c>
      <c r="EY2" s="248">
        <v>40603</v>
      </c>
      <c r="EZ2" s="248">
        <v>40634</v>
      </c>
      <c r="FA2" s="248">
        <v>40664</v>
      </c>
      <c r="FB2" s="248">
        <v>40695</v>
      </c>
      <c r="FC2" s="248">
        <v>40725</v>
      </c>
      <c r="FD2" s="248">
        <v>40756</v>
      </c>
      <c r="FE2" s="248">
        <v>40787</v>
      </c>
      <c r="FF2" s="248">
        <v>40817</v>
      </c>
      <c r="FG2" s="248">
        <v>40848</v>
      </c>
      <c r="FH2" s="248">
        <v>40878</v>
      </c>
      <c r="FI2" s="248">
        <v>40909</v>
      </c>
      <c r="FJ2" s="248">
        <v>40940</v>
      </c>
      <c r="FK2" s="248">
        <v>40969</v>
      </c>
      <c r="FL2" s="248">
        <v>41000</v>
      </c>
      <c r="FM2" s="248">
        <v>41030</v>
      </c>
      <c r="FN2" s="248">
        <v>41061</v>
      </c>
      <c r="FO2" s="248">
        <v>41091</v>
      </c>
      <c r="FP2" s="248">
        <v>41122</v>
      </c>
      <c r="FQ2" s="248">
        <v>41153</v>
      </c>
      <c r="FR2" s="248">
        <v>41183</v>
      </c>
      <c r="FS2" s="248">
        <v>41214</v>
      </c>
      <c r="FT2" s="248">
        <v>41244</v>
      </c>
      <c r="FU2" s="248">
        <v>41275</v>
      </c>
      <c r="FV2" s="248">
        <v>41306</v>
      </c>
      <c r="FW2" s="248">
        <v>41334</v>
      </c>
      <c r="FX2" s="248">
        <v>41365</v>
      </c>
      <c r="FY2" s="248">
        <v>41395</v>
      </c>
      <c r="FZ2" s="248">
        <v>41426</v>
      </c>
      <c r="GA2" s="248">
        <v>41456</v>
      </c>
      <c r="GB2" s="248">
        <v>41487</v>
      </c>
      <c r="GC2" s="248">
        <v>41518</v>
      </c>
      <c r="GD2" s="248">
        <v>41548</v>
      </c>
      <c r="GE2" s="248">
        <v>41579</v>
      </c>
      <c r="GF2" s="248">
        <v>41609</v>
      </c>
      <c r="GG2" s="248">
        <v>41640</v>
      </c>
      <c r="GH2" s="248">
        <v>41671</v>
      </c>
      <c r="GI2" s="248">
        <v>41699</v>
      </c>
      <c r="GJ2" s="248">
        <v>41730</v>
      </c>
      <c r="GK2" s="248">
        <v>41760</v>
      </c>
      <c r="GL2" s="248">
        <v>41791</v>
      </c>
      <c r="GM2" s="248">
        <v>41821</v>
      </c>
      <c r="GN2" s="248">
        <v>41852</v>
      </c>
      <c r="GO2" s="248">
        <v>41883</v>
      </c>
      <c r="GP2" s="248">
        <v>41913</v>
      </c>
      <c r="GQ2" s="248">
        <v>41944</v>
      </c>
      <c r="GR2" s="248">
        <v>41974</v>
      </c>
      <c r="GS2" s="248">
        <v>42005</v>
      </c>
      <c r="GT2" s="248">
        <v>42036</v>
      </c>
      <c r="GU2" s="248">
        <v>42064</v>
      </c>
      <c r="GV2" s="248">
        <v>42095</v>
      </c>
      <c r="GW2" s="248">
        <v>42125</v>
      </c>
      <c r="GX2" s="248">
        <v>42156</v>
      </c>
      <c r="GY2" s="248">
        <v>42186</v>
      </c>
      <c r="GZ2" s="248">
        <v>42217</v>
      </c>
      <c r="HA2" s="248">
        <v>42248</v>
      </c>
      <c r="HB2" s="248">
        <v>42278</v>
      </c>
      <c r="HC2" s="248">
        <v>42309</v>
      </c>
      <c r="HD2" s="248">
        <v>42339</v>
      </c>
      <c r="HE2" s="248">
        <v>42370</v>
      </c>
      <c r="HF2" s="248">
        <v>42401</v>
      </c>
      <c r="HG2" s="248">
        <v>42430</v>
      </c>
      <c r="HH2" s="248">
        <v>42461</v>
      </c>
      <c r="HI2" s="248">
        <v>42491</v>
      </c>
      <c r="HJ2" s="248">
        <v>42522</v>
      </c>
      <c r="HK2" s="248">
        <v>42552</v>
      </c>
      <c r="HL2" s="248">
        <v>42583</v>
      </c>
      <c r="HM2" s="248">
        <v>42614</v>
      </c>
      <c r="HN2" s="248">
        <v>42644</v>
      </c>
      <c r="HO2" s="248">
        <v>42675</v>
      </c>
      <c r="HP2" s="248">
        <v>42705</v>
      </c>
      <c r="HQ2" s="248">
        <v>42736</v>
      </c>
      <c r="HR2" s="248">
        <v>42767</v>
      </c>
      <c r="HS2" s="248">
        <v>42795</v>
      </c>
      <c r="HT2" s="248">
        <v>42826</v>
      </c>
      <c r="HU2" s="248">
        <v>42856</v>
      </c>
      <c r="HV2" s="248">
        <v>42887</v>
      </c>
      <c r="HW2" s="248">
        <v>42917</v>
      </c>
      <c r="HX2" s="248">
        <v>42948</v>
      </c>
      <c r="HY2" s="248">
        <v>42979</v>
      </c>
      <c r="HZ2" s="248">
        <v>43009</v>
      </c>
      <c r="IA2" s="248">
        <v>43040</v>
      </c>
      <c r="IB2" s="248">
        <v>43070</v>
      </c>
      <c r="IC2" s="248">
        <v>43101</v>
      </c>
      <c r="ID2" s="248">
        <v>43132</v>
      </c>
      <c r="IE2" s="248">
        <v>43160</v>
      </c>
      <c r="IF2" s="248">
        <v>43191</v>
      </c>
      <c r="IG2" s="248">
        <v>43221</v>
      </c>
      <c r="IH2" s="248">
        <v>43252</v>
      </c>
      <c r="II2" s="248">
        <v>43282</v>
      </c>
      <c r="IJ2" s="248">
        <v>43313</v>
      </c>
      <c r="IK2" s="248">
        <v>43344</v>
      </c>
      <c r="IL2" s="248">
        <v>43374</v>
      </c>
      <c r="IM2" s="248">
        <v>43405</v>
      </c>
      <c r="IN2" s="248">
        <v>43435</v>
      </c>
      <c r="IO2" s="248">
        <v>43466</v>
      </c>
      <c r="IP2" s="248">
        <v>43497</v>
      </c>
      <c r="IQ2" s="248">
        <v>43525</v>
      </c>
      <c r="IR2" s="248">
        <v>43556</v>
      </c>
      <c r="IS2" s="248">
        <v>43586</v>
      </c>
      <c r="IT2" s="248">
        <v>43617</v>
      </c>
      <c r="IU2" s="248">
        <v>43647</v>
      </c>
      <c r="IV2" s="248">
        <v>43678</v>
      </c>
      <c r="IW2" s="248">
        <v>43709</v>
      </c>
      <c r="IX2" s="248">
        <v>43739</v>
      </c>
      <c r="IY2" s="248">
        <v>43770</v>
      </c>
      <c r="IZ2" s="248">
        <v>43800</v>
      </c>
      <c r="JA2" s="248">
        <v>43831</v>
      </c>
      <c r="JB2" s="248">
        <v>43862</v>
      </c>
      <c r="JC2" s="248">
        <v>43891</v>
      </c>
      <c r="JD2" s="248">
        <v>43922</v>
      </c>
      <c r="JE2" s="248">
        <v>43952</v>
      </c>
      <c r="JF2" s="248">
        <v>43983</v>
      </c>
      <c r="JG2" s="248">
        <v>44013</v>
      </c>
      <c r="JH2" s="248">
        <v>44044</v>
      </c>
      <c r="JI2" s="248">
        <v>44075</v>
      </c>
      <c r="JJ2" s="248">
        <v>44105</v>
      </c>
      <c r="JK2" s="248">
        <v>44136</v>
      </c>
      <c r="JL2" s="248">
        <v>44166</v>
      </c>
      <c r="JM2" s="248">
        <v>44197</v>
      </c>
      <c r="JN2" s="248">
        <v>44228</v>
      </c>
      <c r="JO2" s="248">
        <v>44256</v>
      </c>
      <c r="JP2" s="248">
        <v>44287</v>
      </c>
      <c r="JQ2" s="248">
        <v>44317</v>
      </c>
      <c r="JR2" s="248">
        <v>44348</v>
      </c>
      <c r="JS2" s="248">
        <v>44378</v>
      </c>
      <c r="JT2" s="248">
        <v>44409</v>
      </c>
      <c r="JU2" s="248">
        <v>44440</v>
      </c>
      <c r="JV2" s="248">
        <v>44470</v>
      </c>
      <c r="JW2" s="248">
        <v>44501</v>
      </c>
      <c r="JX2" s="248">
        <v>44531</v>
      </c>
      <c r="JY2" s="248">
        <v>44562</v>
      </c>
      <c r="JZ2" s="248">
        <v>44593</v>
      </c>
      <c r="KA2" s="248">
        <v>44621</v>
      </c>
      <c r="KB2" s="248">
        <v>44652</v>
      </c>
      <c r="KC2" s="248">
        <v>44682</v>
      </c>
      <c r="KD2" s="248">
        <v>44713</v>
      </c>
      <c r="KE2" s="248">
        <v>44743</v>
      </c>
      <c r="KF2" s="248">
        <v>44774</v>
      </c>
      <c r="KG2" s="248">
        <v>44805</v>
      </c>
      <c r="KH2" s="248">
        <v>44835</v>
      </c>
      <c r="KI2" s="248">
        <v>44866</v>
      </c>
      <c r="KJ2" s="248">
        <v>44896</v>
      </c>
      <c r="KK2" s="248">
        <v>44927</v>
      </c>
      <c r="KL2" s="248">
        <v>44958</v>
      </c>
      <c r="KM2" s="248">
        <v>44986</v>
      </c>
      <c r="KN2" s="248">
        <v>45017</v>
      </c>
      <c r="KO2" s="248">
        <v>45047</v>
      </c>
    </row>
    <row r="3" spans="1:301" ht="16.5">
      <c r="A3" s="251" t="s">
        <v>256</v>
      </c>
      <c r="B3" s="252"/>
      <c r="C3" s="252"/>
      <c r="D3" s="252"/>
      <c r="E3" s="252"/>
      <c r="F3" s="252"/>
      <c r="G3" s="252"/>
      <c r="H3" s="252"/>
      <c r="I3" s="252"/>
      <c r="J3" s="252"/>
      <c r="K3" s="252"/>
      <c r="L3" s="252"/>
      <c r="M3" s="252"/>
      <c r="N3" s="252"/>
      <c r="O3" s="252"/>
      <c r="P3" s="252"/>
      <c r="Q3" s="252"/>
      <c r="R3" s="252"/>
      <c r="S3" s="252"/>
      <c r="T3" s="253"/>
      <c r="U3" s="252"/>
      <c r="V3" s="252"/>
      <c r="W3" s="252"/>
      <c r="X3" s="252"/>
      <c r="Y3" s="252"/>
      <c r="Z3" s="252"/>
      <c r="AA3" s="252"/>
      <c r="AB3" s="252"/>
      <c r="AC3" s="252"/>
      <c r="AD3" s="252"/>
      <c r="AE3" s="252"/>
      <c r="AF3" s="252"/>
      <c r="AG3" s="252"/>
      <c r="AH3" s="252"/>
      <c r="AI3" s="252"/>
      <c r="AJ3" s="252"/>
      <c r="AK3" s="252"/>
      <c r="AL3" s="252"/>
      <c r="AM3" s="252"/>
      <c r="AN3" s="252"/>
      <c r="AO3" s="252"/>
      <c r="AP3" s="252"/>
      <c r="AQ3" s="252"/>
      <c r="AR3" s="252"/>
      <c r="AS3" s="252"/>
      <c r="AT3" s="252"/>
      <c r="AU3" s="252"/>
      <c r="AV3" s="252"/>
      <c r="AW3" s="252"/>
      <c r="AX3" s="252"/>
      <c r="AY3" s="252"/>
      <c r="AZ3" s="252"/>
      <c r="BA3" s="252"/>
      <c r="BB3" s="252"/>
      <c r="BC3" s="252"/>
      <c r="BD3" s="252"/>
      <c r="BE3" s="252"/>
      <c r="BF3" s="252"/>
      <c r="BG3" s="252"/>
      <c r="BH3" s="252"/>
      <c r="BI3" s="252"/>
      <c r="BJ3" s="252"/>
      <c r="BK3" s="252"/>
      <c r="BL3" s="252"/>
      <c r="BM3" s="252"/>
      <c r="BN3" s="252"/>
      <c r="BO3" s="252"/>
      <c r="BP3" s="252"/>
      <c r="BQ3" s="252"/>
      <c r="BR3" s="252"/>
      <c r="BS3" s="252"/>
      <c r="BT3" s="252"/>
      <c r="BU3" s="252"/>
      <c r="BV3" s="252"/>
      <c r="BW3" s="252"/>
      <c r="BX3" s="252"/>
      <c r="BY3" s="252"/>
      <c r="BZ3" s="252"/>
      <c r="CA3" s="252"/>
      <c r="CB3" s="252"/>
      <c r="CC3" s="252"/>
      <c r="CD3" s="252"/>
      <c r="CE3" s="252"/>
      <c r="CF3" s="252"/>
      <c r="CG3" s="252"/>
      <c r="CH3" s="252"/>
      <c r="CI3" s="252"/>
      <c r="CJ3" s="252"/>
      <c r="CK3" s="252"/>
      <c r="CL3" s="252"/>
      <c r="CM3" s="252"/>
      <c r="CN3" s="252"/>
      <c r="CO3" s="252"/>
      <c r="CP3" s="252"/>
      <c r="CQ3" s="252"/>
      <c r="CR3" s="252"/>
      <c r="CS3" s="252"/>
      <c r="CT3" s="252"/>
      <c r="CU3" s="252"/>
      <c r="CV3" s="252"/>
      <c r="CW3" s="252"/>
      <c r="CX3" s="252"/>
      <c r="CY3" s="252"/>
      <c r="CZ3" s="252"/>
      <c r="DA3" s="252"/>
      <c r="DB3" s="252"/>
      <c r="DC3" s="252"/>
      <c r="DD3" s="252"/>
      <c r="DE3" s="252"/>
      <c r="DF3" s="252"/>
      <c r="DG3" s="252"/>
      <c r="DH3" s="252"/>
      <c r="DI3" s="252"/>
      <c r="DJ3" s="252"/>
      <c r="DK3" s="252"/>
      <c r="DL3" s="252"/>
      <c r="DM3" s="252"/>
      <c r="DN3" s="252"/>
      <c r="DO3" s="252"/>
      <c r="DP3" s="252"/>
      <c r="DQ3" s="252"/>
      <c r="DR3" s="252"/>
      <c r="DS3" s="252"/>
      <c r="DT3" s="252"/>
      <c r="DU3" s="252"/>
      <c r="DV3" s="252"/>
      <c r="DW3" s="252"/>
      <c r="DX3" s="252"/>
      <c r="DY3" s="252"/>
      <c r="DZ3" s="252"/>
      <c r="EA3" s="252"/>
      <c r="EB3" s="252"/>
      <c r="EC3" s="252"/>
      <c r="ED3" s="252"/>
      <c r="EE3" s="252"/>
      <c r="EF3" s="252"/>
      <c r="EG3" s="252"/>
      <c r="EH3" s="252"/>
      <c r="EI3" s="252"/>
      <c r="EJ3" s="252"/>
      <c r="EK3" s="252"/>
      <c r="EL3" s="252"/>
      <c r="EM3" s="252"/>
      <c r="EN3" s="252"/>
      <c r="EO3" s="252"/>
      <c r="EP3" s="252"/>
      <c r="EQ3" s="252"/>
      <c r="ER3" s="252"/>
      <c r="ES3" s="252"/>
      <c r="ET3" s="252"/>
      <c r="EU3" s="252"/>
      <c r="EV3" s="252"/>
      <c r="EW3" s="252"/>
      <c r="EX3" s="252"/>
      <c r="EY3" s="252"/>
      <c r="EZ3" s="252"/>
      <c r="FA3" s="252"/>
      <c r="FB3" s="252"/>
      <c r="FC3" s="252"/>
      <c r="FD3" s="252"/>
      <c r="FE3" s="252"/>
      <c r="FF3" s="252"/>
      <c r="FG3" s="252"/>
      <c r="FH3" s="252"/>
      <c r="FI3" s="252"/>
      <c r="FJ3" s="252"/>
      <c r="FK3" s="252"/>
      <c r="FL3" s="252"/>
      <c r="FM3" s="252"/>
      <c r="FN3" s="252"/>
      <c r="FO3" s="252"/>
      <c r="FP3" s="252"/>
      <c r="FQ3" s="252"/>
      <c r="FR3" s="252"/>
      <c r="FS3" s="252"/>
      <c r="FT3" s="252"/>
      <c r="FU3" s="252"/>
      <c r="FV3" s="252"/>
      <c r="FW3" s="252"/>
      <c r="FX3" s="252"/>
      <c r="FY3" s="252"/>
      <c r="FZ3" s="252"/>
      <c r="GA3" s="252"/>
      <c r="GB3" s="252"/>
      <c r="GC3" s="252"/>
      <c r="GD3" s="252"/>
      <c r="GE3" s="252"/>
      <c r="GF3" s="252"/>
      <c r="GG3" s="252"/>
      <c r="GH3" s="252"/>
      <c r="GI3" s="252"/>
      <c r="GJ3" s="252"/>
      <c r="GK3" s="252"/>
      <c r="GL3" s="252"/>
      <c r="GM3" s="252"/>
      <c r="GN3" s="252"/>
      <c r="GO3" s="252"/>
      <c r="GP3" s="252"/>
      <c r="GQ3" s="252"/>
      <c r="GR3" s="252"/>
      <c r="GS3" s="252"/>
      <c r="GT3" s="252"/>
      <c r="GU3" s="252"/>
      <c r="GV3" s="252"/>
      <c r="GW3" s="252"/>
      <c r="GX3" s="252"/>
      <c r="GY3" s="252"/>
      <c r="GZ3" s="252"/>
      <c r="HA3" s="252"/>
      <c r="HB3" s="252"/>
      <c r="HC3" s="252"/>
      <c r="HD3" s="252"/>
      <c r="HE3" s="252"/>
      <c r="HF3" s="252"/>
      <c r="HG3" s="252"/>
      <c r="HH3" s="252"/>
      <c r="HI3" s="252"/>
      <c r="HJ3" s="252"/>
      <c r="HK3" s="252"/>
      <c r="HL3" s="252"/>
      <c r="HM3" s="252"/>
      <c r="HN3" s="252"/>
      <c r="HO3" s="252"/>
      <c r="HP3" s="252"/>
      <c r="HQ3" s="252"/>
      <c r="HR3" s="252"/>
      <c r="HS3" s="252"/>
      <c r="HT3" s="252"/>
      <c r="HU3" s="252"/>
      <c r="HV3" s="252"/>
      <c r="HW3" s="252"/>
      <c r="HX3" s="254"/>
      <c r="HY3" s="254"/>
      <c r="HZ3" s="254"/>
      <c r="IA3" s="254"/>
      <c r="IB3" s="254"/>
      <c r="IC3" s="254"/>
      <c r="ID3" s="254"/>
      <c r="IE3" s="254"/>
      <c r="IF3" s="254"/>
      <c r="IG3" s="254"/>
      <c r="IH3" s="254"/>
      <c r="II3" s="254"/>
      <c r="IJ3" s="254"/>
      <c r="IK3" s="254"/>
      <c r="IL3" s="254"/>
      <c r="IM3" s="254"/>
      <c r="IN3" s="254"/>
      <c r="IO3" s="254"/>
      <c r="IP3" s="254"/>
      <c r="IQ3" s="254"/>
      <c r="IR3" s="254"/>
      <c r="IS3" s="254"/>
      <c r="IT3" s="254"/>
      <c r="IU3" s="254"/>
      <c r="IV3" s="254"/>
      <c r="IW3" s="254"/>
      <c r="IX3" s="254"/>
      <c r="IY3" s="254"/>
      <c r="IZ3" s="254"/>
      <c r="JA3" s="254"/>
      <c r="JB3" s="254"/>
      <c r="JC3" s="254"/>
      <c r="JD3" s="254"/>
      <c r="JE3" s="254"/>
      <c r="JF3" s="254"/>
      <c r="JG3" s="254"/>
      <c r="JH3" s="254"/>
      <c r="JI3" s="254"/>
      <c r="JJ3" s="254"/>
      <c r="JK3" s="254"/>
    </row>
    <row r="4" spans="1:301" ht="16.5">
      <c r="A4" s="255" t="s">
        <v>257</v>
      </c>
      <c r="B4" s="252"/>
      <c r="C4" s="252"/>
      <c r="D4" s="252"/>
      <c r="E4" s="252"/>
      <c r="F4" s="252"/>
      <c r="G4" s="252"/>
      <c r="H4" s="252"/>
      <c r="I4" s="252"/>
      <c r="J4" s="252"/>
      <c r="K4" s="252"/>
      <c r="L4" s="252"/>
      <c r="M4" s="252"/>
      <c r="N4" s="252"/>
      <c r="O4" s="252"/>
      <c r="P4" s="252"/>
      <c r="Q4" s="252"/>
      <c r="R4" s="252"/>
      <c r="S4" s="252"/>
      <c r="T4" s="253"/>
      <c r="U4" s="252"/>
      <c r="V4" s="252"/>
      <c r="W4" s="252"/>
      <c r="X4" s="252"/>
      <c r="Y4" s="252"/>
      <c r="Z4" s="252"/>
      <c r="AA4" s="252"/>
      <c r="AB4" s="252"/>
      <c r="AC4" s="252"/>
      <c r="AD4" s="252"/>
      <c r="AE4" s="252"/>
      <c r="AF4" s="252"/>
      <c r="AG4" s="252"/>
      <c r="AH4" s="252"/>
      <c r="AI4" s="252"/>
      <c r="AJ4" s="252"/>
      <c r="AK4" s="252"/>
      <c r="AL4" s="252"/>
      <c r="AM4" s="252"/>
      <c r="AN4" s="252"/>
      <c r="AO4" s="252"/>
      <c r="AP4" s="252"/>
      <c r="AQ4" s="252"/>
      <c r="AR4" s="252"/>
      <c r="AS4" s="252"/>
      <c r="AT4" s="252"/>
      <c r="AU4" s="252"/>
      <c r="AV4" s="252"/>
      <c r="AW4" s="252"/>
      <c r="AX4" s="252"/>
      <c r="AY4" s="252"/>
      <c r="AZ4" s="252"/>
      <c r="BA4" s="252"/>
      <c r="BB4" s="252"/>
      <c r="BC4" s="252"/>
      <c r="BD4" s="252"/>
      <c r="BE4" s="252"/>
      <c r="BF4" s="252"/>
      <c r="BG4" s="252"/>
      <c r="BH4" s="252"/>
      <c r="BI4" s="252"/>
      <c r="BJ4" s="252"/>
      <c r="BK4" s="252"/>
      <c r="BL4" s="252"/>
      <c r="BM4" s="252"/>
      <c r="BN4" s="252"/>
      <c r="BO4" s="252"/>
      <c r="BP4" s="252"/>
      <c r="BQ4" s="252"/>
      <c r="BR4" s="252"/>
      <c r="BS4" s="252"/>
      <c r="BT4" s="252"/>
      <c r="BU4" s="252"/>
      <c r="BV4" s="252"/>
      <c r="BW4" s="252"/>
      <c r="BX4" s="252"/>
      <c r="BY4" s="252"/>
      <c r="BZ4" s="252"/>
      <c r="CA4" s="252"/>
      <c r="CB4" s="252"/>
      <c r="CC4" s="252"/>
      <c r="CD4" s="252"/>
      <c r="CE4" s="252"/>
      <c r="CF4" s="252"/>
      <c r="CG4" s="252"/>
      <c r="CH4" s="252"/>
      <c r="CI4" s="252"/>
      <c r="CJ4" s="252"/>
      <c r="CK4" s="252"/>
      <c r="CL4" s="252"/>
      <c r="CM4" s="252"/>
      <c r="CN4" s="252"/>
      <c r="CO4" s="252"/>
      <c r="CP4" s="252"/>
      <c r="CQ4" s="252"/>
      <c r="CR4" s="252"/>
      <c r="CS4" s="252"/>
      <c r="CT4" s="252"/>
      <c r="CU4" s="252"/>
      <c r="CV4" s="252"/>
      <c r="CW4" s="252"/>
      <c r="CX4" s="252"/>
      <c r="CY4" s="252"/>
      <c r="CZ4" s="252"/>
      <c r="DA4" s="252"/>
      <c r="DB4" s="252"/>
      <c r="DC4" s="252"/>
      <c r="DD4" s="252"/>
      <c r="DE4" s="252"/>
      <c r="DF4" s="252"/>
      <c r="DG4" s="252"/>
      <c r="DH4" s="252"/>
      <c r="DI4" s="252"/>
      <c r="DJ4" s="252"/>
      <c r="DK4" s="252"/>
      <c r="DL4" s="252"/>
      <c r="DM4" s="252"/>
      <c r="DN4" s="252"/>
      <c r="DO4" s="252"/>
      <c r="DP4" s="252"/>
      <c r="DQ4" s="252"/>
      <c r="DR4" s="252"/>
      <c r="DS4" s="252"/>
      <c r="DT4" s="252"/>
      <c r="DU4" s="252"/>
      <c r="DV4" s="252"/>
      <c r="DW4" s="252"/>
      <c r="DX4" s="252"/>
      <c r="DY4" s="252"/>
      <c r="DZ4" s="252"/>
      <c r="EA4" s="252"/>
      <c r="EB4" s="252"/>
      <c r="EC4" s="252"/>
      <c r="ED4" s="252"/>
      <c r="EE4" s="252"/>
      <c r="EF4" s="252"/>
      <c r="EG4" s="252"/>
      <c r="EH4" s="252"/>
      <c r="EI4" s="252"/>
      <c r="EJ4" s="252"/>
      <c r="EK4" s="252"/>
      <c r="EL4" s="252"/>
      <c r="EM4" s="252"/>
      <c r="EN4" s="252"/>
      <c r="EO4" s="252"/>
      <c r="EP4" s="252"/>
      <c r="EQ4" s="252"/>
      <c r="ER4" s="252"/>
      <c r="ES4" s="252"/>
      <c r="ET4" s="252"/>
      <c r="EU4" s="252"/>
      <c r="EV4" s="252"/>
      <c r="EW4" s="252"/>
      <c r="EX4" s="252"/>
      <c r="EY4" s="252"/>
      <c r="EZ4" s="252"/>
      <c r="FA4" s="252"/>
      <c r="FB4" s="252"/>
      <c r="FC4" s="252"/>
      <c r="FD4" s="252"/>
      <c r="FE4" s="252"/>
      <c r="FF4" s="252"/>
      <c r="FG4" s="252"/>
      <c r="FH4" s="252"/>
      <c r="FI4" s="252"/>
      <c r="FJ4" s="252"/>
      <c r="FK4" s="252"/>
      <c r="FL4" s="252"/>
      <c r="FM4" s="252"/>
      <c r="FN4" s="252"/>
      <c r="FO4" s="252"/>
      <c r="FP4" s="252"/>
      <c r="FQ4" s="252"/>
      <c r="FR4" s="252"/>
      <c r="FS4" s="252"/>
      <c r="FT4" s="252"/>
      <c r="FU4" s="252"/>
      <c r="FV4" s="252"/>
      <c r="FW4" s="252"/>
      <c r="FX4" s="252"/>
      <c r="FY4" s="252"/>
      <c r="FZ4" s="252"/>
      <c r="GA4" s="252"/>
      <c r="GB4" s="252"/>
      <c r="GC4" s="252"/>
      <c r="GD4" s="252"/>
      <c r="GE4" s="252"/>
      <c r="GF4" s="252"/>
      <c r="GG4" s="252"/>
      <c r="GH4" s="252"/>
      <c r="GI4" s="252"/>
      <c r="GJ4" s="252"/>
      <c r="GK4" s="252"/>
      <c r="GL4" s="252"/>
      <c r="GM4" s="252"/>
      <c r="GN4" s="252"/>
      <c r="GO4" s="252"/>
      <c r="GP4" s="252"/>
      <c r="GQ4" s="252"/>
      <c r="GR4" s="252"/>
      <c r="GS4" s="252"/>
      <c r="GT4" s="252"/>
      <c r="GU4" s="252"/>
      <c r="GV4" s="252"/>
      <c r="GW4" s="252"/>
      <c r="GX4" s="252"/>
      <c r="GY4" s="252"/>
      <c r="GZ4" s="252"/>
      <c r="HA4" s="252"/>
      <c r="HB4" s="252"/>
      <c r="HC4" s="252"/>
      <c r="HD4" s="252"/>
      <c r="HE4" s="252"/>
      <c r="HF4" s="252"/>
      <c r="HG4" s="252"/>
      <c r="HH4" s="252"/>
      <c r="HI4" s="252"/>
      <c r="HJ4" s="252"/>
      <c r="HK4" s="252"/>
      <c r="HL4" s="252"/>
      <c r="HM4" s="252"/>
      <c r="HN4" s="252"/>
      <c r="HO4" s="252"/>
      <c r="HP4" s="252"/>
      <c r="HQ4" s="252"/>
      <c r="HR4" s="252"/>
      <c r="HS4" s="252"/>
      <c r="HT4" s="252"/>
      <c r="HU4" s="252"/>
      <c r="HV4" s="252"/>
      <c r="HW4" s="252"/>
      <c r="HX4" s="254"/>
      <c r="HY4" s="254"/>
      <c r="HZ4" s="254"/>
      <c r="IA4" s="254"/>
      <c r="IB4" s="254"/>
      <c r="IC4" s="254"/>
      <c r="ID4" s="254"/>
      <c r="IE4" s="254"/>
      <c r="IF4" s="254"/>
      <c r="IG4" s="254"/>
      <c r="IH4" s="254"/>
      <c r="II4" s="254"/>
      <c r="IJ4" s="254"/>
      <c r="IK4" s="254"/>
      <c r="IL4" s="254"/>
      <c r="IM4" s="254"/>
      <c r="IN4" s="254"/>
      <c r="IO4" s="254"/>
      <c r="IP4" s="254"/>
      <c r="IQ4" s="254"/>
      <c r="IR4" s="254"/>
      <c r="IS4" s="254"/>
      <c r="IT4" s="254"/>
      <c r="IU4" s="254"/>
      <c r="IV4" s="254"/>
      <c r="IW4" s="254"/>
      <c r="IX4" s="254"/>
      <c r="IY4" s="254"/>
      <c r="IZ4" s="254"/>
      <c r="JA4" s="254"/>
      <c r="JB4" s="254"/>
      <c r="JC4" s="254"/>
      <c r="JD4" s="254"/>
      <c r="JE4" s="254"/>
      <c r="JF4" s="254"/>
      <c r="JG4" s="254"/>
      <c r="JH4" s="254"/>
      <c r="JI4" s="254"/>
      <c r="JJ4" s="254"/>
      <c r="JK4" s="254"/>
    </row>
    <row r="5" spans="1:301">
      <c r="A5" s="256" t="s">
        <v>258</v>
      </c>
      <c r="B5" s="252">
        <f t="shared" ref="B5:B19" si="0">SUM(U5:AC5)</f>
        <v>6.8411996473132533</v>
      </c>
      <c r="C5" s="252">
        <f t="shared" ref="C5:C19" si="1">SUM(AD5:AO5)</f>
        <v>9.0685262905595199</v>
      </c>
      <c r="D5" s="252">
        <f t="shared" ref="D5:D19" si="2">SUM(AP5:BA5)</f>
        <v>9.0561132205079158</v>
      </c>
      <c r="E5" s="252">
        <f t="shared" ref="E5:E19" si="3">SUM(BB5:BM5)</f>
        <v>9.1825975422718074</v>
      </c>
      <c r="F5" s="252">
        <f t="shared" ref="F5:F19" si="4">SUM(BN5:BY5)</f>
        <v>9.2938326423069313</v>
      </c>
      <c r="G5" s="252">
        <f t="shared" ref="G5:G19" si="5">SUM(BZ5:CK5)</f>
        <v>9.3427666051686185</v>
      </c>
      <c r="H5" s="252">
        <f t="shared" ref="H5:H19" si="6">SUM(CL5:CW5)</f>
        <v>9.33318799428503</v>
      </c>
      <c r="I5" s="252">
        <f t="shared" ref="I5:I19" si="7">SUM(CX5:DI5)</f>
        <v>9.303619865201739</v>
      </c>
      <c r="J5" s="252">
        <f t="shared" ref="J5:J19" si="8">SUM(DJ5:DU5)</f>
        <v>8.7328696666616885</v>
      </c>
      <c r="K5" s="252">
        <f t="shared" ref="K5:K19" si="9">SUM(DV5:EG5)</f>
        <v>9.4760999999999989</v>
      </c>
      <c r="L5" s="252">
        <f t="shared" ref="L5:L19" si="10">SUM(EH5:ES5)</f>
        <v>9.6987999999999985</v>
      </c>
      <c r="M5" s="252">
        <f t="shared" ref="M5:M19" si="11">SUM(ET5:FE5)</f>
        <v>9.9009</v>
      </c>
      <c r="N5" s="252">
        <f t="shared" ref="N5:N19" si="12">SUM(FF5:FQ5)</f>
        <v>9.0487000000000002</v>
      </c>
      <c r="O5" s="252">
        <f t="shared" ref="O5:O19" si="13">SUM(FR5:GC5)</f>
        <v>8.8661999999999992</v>
      </c>
      <c r="P5" s="252">
        <f t="shared" ref="P5:P19" si="14">SUM(GD5:GO5)</f>
        <v>8.8406000000000002</v>
      </c>
      <c r="Q5" s="252">
        <f t="shared" ref="Q5:Q19" si="15">SUM(GP5:HA5)</f>
        <v>9.1791</v>
      </c>
      <c r="R5" s="252">
        <f t="shared" ref="R5:R19" si="16">SUM(HB5:HM5)</f>
        <v>9.3107000000000006</v>
      </c>
      <c r="S5" s="252">
        <f t="shared" ref="S5:S19" si="17">SUM(HN5:HY5)</f>
        <v>8.5158497703247189</v>
      </c>
      <c r="T5" s="257"/>
      <c r="U5" s="258">
        <v>0.76007543444727199</v>
      </c>
      <c r="V5" s="258">
        <v>0.75991715955293215</v>
      </c>
      <c r="W5" s="258">
        <v>0.75898472146803075</v>
      </c>
      <c r="X5" s="258">
        <v>0.75956366627946792</v>
      </c>
      <c r="Y5" s="258">
        <v>0.75969110614198765</v>
      </c>
      <c r="Z5" s="258">
        <v>0.76021942632742212</v>
      </c>
      <c r="AA5" s="258">
        <v>0.7611877534127619</v>
      </c>
      <c r="AB5" s="258">
        <v>0.76123653754116427</v>
      </c>
      <c r="AC5" s="258">
        <v>0.76032384214221316</v>
      </c>
      <c r="AD5" s="258">
        <v>0.75899024559593897</v>
      </c>
      <c r="AE5" s="258">
        <v>0.7580295232525931</v>
      </c>
      <c r="AF5" s="258">
        <v>0.75713864137856068</v>
      </c>
      <c r="AG5" s="258">
        <v>0.7562543541782849</v>
      </c>
      <c r="AH5" s="258">
        <v>0.75520150042161793</v>
      </c>
      <c r="AI5" s="258">
        <v>0.75499470329514251</v>
      </c>
      <c r="AJ5" s="258">
        <v>0.754786314836565</v>
      </c>
      <c r="AK5" s="258">
        <v>0.75436170259237256</v>
      </c>
      <c r="AL5" s="258">
        <v>0.75441498759996617</v>
      </c>
      <c r="AM5" s="258">
        <v>0.75525457156369646</v>
      </c>
      <c r="AN5" s="258">
        <v>0.75484158540605106</v>
      </c>
      <c r="AO5" s="258">
        <v>0.75425816043873084</v>
      </c>
      <c r="AP5" s="258">
        <v>0.75379077443254205</v>
      </c>
      <c r="AQ5" s="258">
        <v>0.75339332522756353</v>
      </c>
      <c r="AR5" s="258">
        <v>0.75301275676367996</v>
      </c>
      <c r="AS5" s="258">
        <v>0.75270157888886735</v>
      </c>
      <c r="AT5" s="258">
        <v>0.75202044200873996</v>
      </c>
      <c r="AU5" s="258">
        <v>0.75154748932235338</v>
      </c>
      <c r="AV5" s="258">
        <v>0.75227960226074131</v>
      </c>
      <c r="AW5" s="258">
        <v>0.75416809388649131</v>
      </c>
      <c r="AX5" s="258">
        <v>0.75586130426255171</v>
      </c>
      <c r="AY5" s="258">
        <v>0.75770276436910133</v>
      </c>
      <c r="AZ5" s="258">
        <v>0.75892344833840575</v>
      </c>
      <c r="BA5" s="258">
        <v>0.76071164074687825</v>
      </c>
      <c r="BB5" s="258">
        <v>0.76156188852572704</v>
      </c>
      <c r="BC5" s="258">
        <v>0.76212795072240302</v>
      </c>
      <c r="BD5" s="258">
        <v>0.76215644268232208</v>
      </c>
      <c r="BE5" s="258">
        <v>0.76238526255592454</v>
      </c>
      <c r="BF5" s="258">
        <v>0.76279098768481801</v>
      </c>
      <c r="BG5" s="258">
        <v>0.76313707645828144</v>
      </c>
      <c r="BH5" s="258">
        <v>0.76433464555491282</v>
      </c>
      <c r="BI5" s="258">
        <v>0.76560512885716436</v>
      </c>
      <c r="BJ5" s="258">
        <v>0.767174841154738</v>
      </c>
      <c r="BK5" s="258">
        <v>0.76862116207020026</v>
      </c>
      <c r="BL5" s="258">
        <v>0.77050804622863811</v>
      </c>
      <c r="BM5" s="258">
        <v>0.77219410977667868</v>
      </c>
      <c r="BN5" s="258">
        <v>0.77292703519208561</v>
      </c>
      <c r="BO5" s="258">
        <v>0.77321199610027014</v>
      </c>
      <c r="BP5" s="258">
        <v>0.77302110538881352</v>
      </c>
      <c r="BQ5" s="258">
        <v>0.77234174319223903</v>
      </c>
      <c r="BR5" s="258">
        <v>0.77191142611797237</v>
      </c>
      <c r="BS5" s="258">
        <v>0.77215412096578273</v>
      </c>
      <c r="BT5" s="258">
        <v>0.77315327950667623</v>
      </c>
      <c r="BU5" s="258">
        <v>0.77448526378436111</v>
      </c>
      <c r="BV5" s="258">
        <v>0.77590884651275493</v>
      </c>
      <c r="BW5" s="258">
        <v>0.77737838043796414</v>
      </c>
      <c r="BX5" s="258">
        <v>0.77829241879010502</v>
      </c>
      <c r="BY5" s="258">
        <v>0.77904702631790612</v>
      </c>
      <c r="BZ5" s="258">
        <v>0.7793263426783521</v>
      </c>
      <c r="CA5" s="258">
        <v>0.77924905454436288</v>
      </c>
      <c r="CB5" s="258">
        <v>0.77854789366302191</v>
      </c>
      <c r="CC5" s="258">
        <v>0.77783535986721475</v>
      </c>
      <c r="CD5" s="258">
        <v>0.77702712460836743</v>
      </c>
      <c r="CE5" s="258">
        <v>0.77733892641088675</v>
      </c>
      <c r="CF5" s="258">
        <v>0.77776577005489544</v>
      </c>
      <c r="CG5" s="258">
        <v>0.77851842617329536</v>
      </c>
      <c r="CH5" s="258">
        <v>0.77882955260065478</v>
      </c>
      <c r="CI5" s="258">
        <v>0.77932681979212493</v>
      </c>
      <c r="CJ5" s="258">
        <v>0.77948574361012513</v>
      </c>
      <c r="CK5" s="258">
        <v>0.77951559116531599</v>
      </c>
      <c r="CL5" s="258">
        <v>0.77967367501382601</v>
      </c>
      <c r="CM5" s="258">
        <v>0.77929926740752764</v>
      </c>
      <c r="CN5" s="258">
        <v>0.77848381412219303</v>
      </c>
      <c r="CO5" s="258">
        <v>0.77745444765968852</v>
      </c>
      <c r="CP5" s="258">
        <v>0.77631785143811305</v>
      </c>
      <c r="CQ5" s="258">
        <v>0.77617829909819358</v>
      </c>
      <c r="CR5" s="258">
        <v>0.77694376696369805</v>
      </c>
      <c r="CS5" s="258">
        <v>0.77798439336077974</v>
      </c>
      <c r="CT5" s="258">
        <v>0.77918381165759198</v>
      </c>
      <c r="CU5" s="258">
        <v>0.77667180163866756</v>
      </c>
      <c r="CV5" s="258">
        <v>0.77731136270139267</v>
      </c>
      <c r="CW5" s="258">
        <v>0.77768550322335717</v>
      </c>
      <c r="CX5" s="258">
        <v>0.77724306555538913</v>
      </c>
      <c r="CY5" s="258">
        <v>0.77632318838645786</v>
      </c>
      <c r="CZ5" s="258">
        <v>0.77545750294010729</v>
      </c>
      <c r="DA5" s="258">
        <v>0.77479381394915503</v>
      </c>
      <c r="DB5" s="258">
        <v>0.7743404605219999</v>
      </c>
      <c r="DC5" s="258">
        <v>0.77431425939927367</v>
      </c>
      <c r="DD5" s="258">
        <v>0.77389392838781124</v>
      </c>
      <c r="DE5" s="258">
        <v>0.77390777287823409</v>
      </c>
      <c r="DF5" s="258">
        <v>0.774315808007491</v>
      </c>
      <c r="DG5" s="258">
        <v>0.77525986720994822</v>
      </c>
      <c r="DH5" s="258">
        <v>0.77643617617902116</v>
      </c>
      <c r="DI5" s="258">
        <v>0.77733402178685007</v>
      </c>
      <c r="DJ5" s="258">
        <v>0.77701380543847276</v>
      </c>
      <c r="DK5" s="258">
        <v>0.77667536447776531</v>
      </c>
      <c r="DL5" s="258">
        <v>0.77568049674545092</v>
      </c>
      <c r="DM5" s="259">
        <v>0.73609999999999998</v>
      </c>
      <c r="DN5" s="259">
        <v>0.67920000000000003</v>
      </c>
      <c r="DO5" s="259">
        <v>0.61360000000000003</v>
      </c>
      <c r="DP5" s="259">
        <v>0.6119</v>
      </c>
      <c r="DQ5" s="259">
        <v>0.71109999999999995</v>
      </c>
      <c r="DR5" s="259">
        <v>0.65849999999999997</v>
      </c>
      <c r="DS5" s="259">
        <v>0.81269999999999998</v>
      </c>
      <c r="DT5" s="259">
        <v>0.79920000000000002</v>
      </c>
      <c r="DU5" s="259">
        <v>0.78120000000000001</v>
      </c>
      <c r="DV5" s="259">
        <v>0.82299999999999995</v>
      </c>
      <c r="DW5" s="259">
        <v>0.82699999999999996</v>
      </c>
      <c r="DX5" s="259">
        <v>0.78029999999999999</v>
      </c>
      <c r="DY5" s="259">
        <v>0.70950000000000002</v>
      </c>
      <c r="DZ5" s="259">
        <v>0.72589999999999999</v>
      </c>
      <c r="EA5" s="260">
        <v>0.85370000000000001</v>
      </c>
      <c r="EB5" s="260">
        <v>0.76370000000000005</v>
      </c>
      <c r="EC5" s="260">
        <v>0.81330000000000002</v>
      </c>
      <c r="ED5" s="260">
        <v>0.81100000000000005</v>
      </c>
      <c r="EE5" s="260">
        <v>0.78700000000000003</v>
      </c>
      <c r="EF5" s="260">
        <v>0.83289999999999997</v>
      </c>
      <c r="EG5" s="260">
        <v>0.74880000000000002</v>
      </c>
      <c r="EH5" s="260">
        <v>0.77349999999999997</v>
      </c>
      <c r="EI5" s="260">
        <v>0.75039999999999996</v>
      </c>
      <c r="EJ5" s="260">
        <v>0.71899999999999997</v>
      </c>
      <c r="EK5" s="260">
        <v>0.77129999999999999</v>
      </c>
      <c r="EL5" s="260">
        <v>0.82940000000000003</v>
      </c>
      <c r="EM5" s="260">
        <v>0.85580000000000001</v>
      </c>
      <c r="EN5" s="260">
        <v>0.8387</v>
      </c>
      <c r="EO5" s="260">
        <v>0.83840000000000003</v>
      </c>
      <c r="EP5" s="260">
        <v>0.84109999999999996</v>
      </c>
      <c r="EQ5" s="260">
        <v>0.85809999999999997</v>
      </c>
      <c r="ER5" s="260">
        <v>0.8095</v>
      </c>
      <c r="ES5" s="260">
        <v>0.81359999999999999</v>
      </c>
      <c r="ET5" s="260">
        <v>0.82920000000000005</v>
      </c>
      <c r="EU5" s="260">
        <v>0.80620000000000003</v>
      </c>
      <c r="EV5" s="260">
        <v>0.75219999999999998</v>
      </c>
      <c r="EW5" s="260">
        <v>0.82930000000000004</v>
      </c>
      <c r="EX5" s="260">
        <v>0.8397</v>
      </c>
      <c r="EY5" s="260">
        <v>0.83660000000000001</v>
      </c>
      <c r="EZ5" s="260">
        <v>0.83760000000000001</v>
      </c>
      <c r="FA5" s="260">
        <v>0.83760000000000001</v>
      </c>
      <c r="FB5" s="260">
        <v>0.83260000000000001</v>
      </c>
      <c r="FC5" s="260">
        <v>0.86270000000000002</v>
      </c>
      <c r="FD5" s="260">
        <v>0.85199999999999998</v>
      </c>
      <c r="FE5" s="260">
        <v>0.78520000000000001</v>
      </c>
      <c r="FF5" s="260">
        <v>0.71740000000000004</v>
      </c>
      <c r="FG5" s="260">
        <v>0.7298</v>
      </c>
      <c r="FH5" s="260">
        <v>0.71130000000000004</v>
      </c>
      <c r="FI5" s="260">
        <v>0.74539999999999995</v>
      </c>
      <c r="FJ5" s="260">
        <v>0.71099999999999997</v>
      </c>
      <c r="FK5" s="260">
        <v>0.75739999999999996</v>
      </c>
      <c r="FL5" s="260">
        <v>0.77349999999999997</v>
      </c>
      <c r="FM5" s="260">
        <v>0.80089999999999995</v>
      </c>
      <c r="FN5" s="260">
        <v>0.79469999999999996</v>
      </c>
      <c r="FO5" s="260">
        <v>0.78690000000000004</v>
      </c>
      <c r="FP5" s="260">
        <v>0.78600000000000003</v>
      </c>
      <c r="FQ5" s="260">
        <v>0.73440000000000005</v>
      </c>
      <c r="FR5" s="260">
        <v>0.72740000000000005</v>
      </c>
      <c r="FS5" s="260">
        <v>0.70630000000000004</v>
      </c>
      <c r="FT5" s="260">
        <v>0.70540000000000003</v>
      </c>
      <c r="FU5" s="260">
        <v>0.67090000000000005</v>
      </c>
      <c r="FV5" s="260">
        <v>0.67459999999999998</v>
      </c>
      <c r="FW5" s="260">
        <v>0.73399999999999999</v>
      </c>
      <c r="FX5" s="260">
        <v>0.75649999999999995</v>
      </c>
      <c r="FY5" s="260">
        <v>0.7843</v>
      </c>
      <c r="FZ5" s="260">
        <v>0.81340000000000001</v>
      </c>
      <c r="GA5" s="260">
        <v>0.80369999999999997</v>
      </c>
      <c r="GB5" s="260">
        <v>0.7661</v>
      </c>
      <c r="GC5" s="260">
        <v>0.72360000000000002</v>
      </c>
      <c r="GD5" s="260">
        <v>0.69820000000000004</v>
      </c>
      <c r="GE5" s="260">
        <v>0.69240000000000002</v>
      </c>
      <c r="GF5" s="260">
        <v>0.68130000000000002</v>
      </c>
      <c r="GG5" s="260">
        <v>0.7087</v>
      </c>
      <c r="GH5" s="260">
        <v>0.71709999999999996</v>
      </c>
      <c r="GI5" s="260">
        <v>0.73919999999999997</v>
      </c>
      <c r="GJ5" s="260">
        <v>0.75980000000000003</v>
      </c>
      <c r="GK5" s="260">
        <v>0.78080000000000005</v>
      </c>
      <c r="GL5" s="260">
        <v>0.80349999999999999</v>
      </c>
      <c r="GM5" s="260">
        <v>0.77259999999999995</v>
      </c>
      <c r="GN5" s="260">
        <v>0.74980000000000002</v>
      </c>
      <c r="GO5" s="260">
        <v>0.73719999999999997</v>
      </c>
      <c r="GP5" s="260">
        <v>0.71989999999999998</v>
      </c>
      <c r="GQ5" s="260">
        <v>0.74280000000000002</v>
      </c>
      <c r="GR5" s="260">
        <v>0.73089999999999999</v>
      </c>
      <c r="GS5" s="260">
        <v>0.74719999999999998</v>
      </c>
      <c r="GT5" s="260">
        <v>0.75570000000000004</v>
      </c>
      <c r="GU5" s="260">
        <v>0.74490000000000001</v>
      </c>
      <c r="GV5" s="260">
        <v>0.77580000000000005</v>
      </c>
      <c r="GW5" s="260">
        <v>0.80789999999999995</v>
      </c>
      <c r="GX5" s="260">
        <v>0.82430000000000003</v>
      </c>
      <c r="GY5" s="260">
        <v>0.83160000000000001</v>
      </c>
      <c r="GZ5" s="260">
        <v>0.77610000000000001</v>
      </c>
      <c r="HA5" s="260">
        <v>0.72199999999999998</v>
      </c>
      <c r="HB5" s="260">
        <v>0.6996</v>
      </c>
      <c r="HC5" s="260">
        <v>0.68969999999999998</v>
      </c>
      <c r="HD5" s="260">
        <v>0.91469999999999996</v>
      </c>
      <c r="HE5" s="260">
        <v>0.72240000000000004</v>
      </c>
      <c r="HF5" s="260">
        <v>0.75170000000000003</v>
      </c>
      <c r="HG5" s="260">
        <v>0.78300000000000003</v>
      </c>
      <c r="HH5" s="260">
        <v>0.81210000000000004</v>
      </c>
      <c r="HI5" s="260">
        <v>0.80669999999999997</v>
      </c>
      <c r="HJ5" s="260">
        <v>0.7964</v>
      </c>
      <c r="HK5" s="260">
        <v>0.78659999999999997</v>
      </c>
      <c r="HL5" s="260">
        <v>0.76259999999999994</v>
      </c>
      <c r="HM5" s="260">
        <v>0.78520000000000001</v>
      </c>
      <c r="HN5" s="260">
        <v>0.75519999999999998</v>
      </c>
      <c r="HO5" s="260">
        <v>0.71840000000000004</v>
      </c>
      <c r="HP5" s="260">
        <v>0.69299999999999995</v>
      </c>
      <c r="HQ5" s="260">
        <v>0.64839999999999998</v>
      </c>
      <c r="HR5" s="260">
        <v>0.6662472564701396</v>
      </c>
      <c r="HS5" s="260">
        <v>0.74776654043018065</v>
      </c>
      <c r="HT5" s="260">
        <v>0.73676798607841709</v>
      </c>
      <c r="HU5" s="260">
        <v>0.70869114991813531</v>
      </c>
      <c r="HV5" s="260">
        <v>0.68236642602739339</v>
      </c>
      <c r="HW5" s="260">
        <v>0.73328828072457353</v>
      </c>
      <c r="HX5" s="260">
        <v>0.72510138889565556</v>
      </c>
      <c r="HY5" s="260">
        <v>0.7006207417802236</v>
      </c>
      <c r="HZ5" s="260">
        <v>0.68251707076013723</v>
      </c>
      <c r="IA5" s="260">
        <v>0.67300553804222929</v>
      </c>
      <c r="IB5" s="260">
        <v>0.6852298540071956</v>
      </c>
      <c r="IC5" s="260">
        <v>0.65980000000000005</v>
      </c>
      <c r="ID5" s="260">
        <v>0.67900000000000005</v>
      </c>
      <c r="IE5" s="260">
        <v>0.69550000000000001</v>
      </c>
      <c r="IF5" s="260">
        <v>0.70140000000000002</v>
      </c>
      <c r="IG5" s="260">
        <v>0.74991039897535516</v>
      </c>
      <c r="IH5" s="260">
        <v>0.73209999999999997</v>
      </c>
      <c r="II5" s="260">
        <v>0.71409999999999996</v>
      </c>
      <c r="IJ5" s="260">
        <v>0.74139999999999995</v>
      </c>
      <c r="IK5" s="260">
        <v>0.69269999999999998</v>
      </c>
      <c r="IL5" s="260">
        <v>0.68603802213542742</v>
      </c>
      <c r="IM5" s="260">
        <v>0.66959999999999997</v>
      </c>
      <c r="IN5" s="260">
        <v>0.67844431473228006</v>
      </c>
      <c r="IO5" s="260">
        <v>0.67</v>
      </c>
      <c r="IP5" s="260">
        <v>0.66830000000000001</v>
      </c>
      <c r="IQ5" s="260">
        <v>0.68300000000000005</v>
      </c>
      <c r="IR5" s="260">
        <v>0.69799999999999995</v>
      </c>
      <c r="IS5" s="260">
        <v>0.73250000000000004</v>
      </c>
      <c r="IT5" s="260">
        <v>0.71279999999999999</v>
      </c>
      <c r="IU5" s="260">
        <v>0.73129999999999995</v>
      </c>
      <c r="IV5" s="260">
        <v>0.70020000000000004</v>
      </c>
      <c r="IW5" s="260">
        <v>0.66710000000000003</v>
      </c>
      <c r="IX5" s="260">
        <v>0.65529999999999999</v>
      </c>
      <c r="IY5" s="260">
        <v>0.53700000000000003</v>
      </c>
      <c r="IZ5" s="260">
        <v>0.70389999999999997</v>
      </c>
      <c r="JA5" s="260">
        <v>0.67520832745819204</v>
      </c>
      <c r="JB5" s="260">
        <v>0.69249100341364289</v>
      </c>
      <c r="JC5" s="260">
        <v>0.7083646317684924</v>
      </c>
      <c r="JD5" s="260">
        <v>0.74264285631251914</v>
      </c>
      <c r="JE5" s="260">
        <v>0.74285838021796979</v>
      </c>
      <c r="JF5" s="260">
        <v>0.69915103888673713</v>
      </c>
      <c r="JG5" s="260">
        <v>0.73429465177368558</v>
      </c>
      <c r="JH5" s="260">
        <v>0.74066402948828691</v>
      </c>
      <c r="JI5" s="260">
        <v>0.69865393537012255</v>
      </c>
      <c r="JJ5" s="260">
        <v>0.67758524378355134</v>
      </c>
      <c r="JK5" s="260">
        <v>0.62975676529898017</v>
      </c>
      <c r="JL5" s="260">
        <v>0.6833298241355602</v>
      </c>
      <c r="JM5" s="261">
        <f t="shared" ref="JM5:JW15" si="18">AVERAGE(JA5,IO5,IC5,HQ5,HE5,JH5:JL5)</f>
        <v>0.68057981255346944</v>
      </c>
      <c r="JN5" s="261">
        <f t="shared" si="18"/>
        <v>0.68276438410254658</v>
      </c>
      <c r="JO5" s="261">
        <f t="shared" si="18"/>
        <v>0.69716472020727815</v>
      </c>
      <c r="JP5" s="261">
        <f t="shared" si="18"/>
        <v>0.70645063486887716</v>
      </c>
      <c r="JQ5" s="261">
        <f t="shared" si="18"/>
        <v>0.71909493049791928</v>
      </c>
      <c r="JR5" s="261">
        <f t="shared" si="18"/>
        <v>0.71088719471442219</v>
      </c>
      <c r="JS5" s="261">
        <f t="shared" si="18"/>
        <v>0.7215944796889302</v>
      </c>
      <c r="JT5" s="261">
        <f t="shared" si="18"/>
        <v>0.72251573783613687</v>
      </c>
      <c r="JU5" s="261">
        <f t="shared" si="18"/>
        <v>0.71248176547566311</v>
      </c>
      <c r="JV5" s="262">
        <f>JV111</f>
        <v>0.70740740740740737</v>
      </c>
      <c r="JW5" s="262">
        <f>JW111</f>
        <v>0.69047619047619047</v>
      </c>
      <c r="KH5" s="263">
        <f>KH111</f>
        <v>0.68674698795180722</v>
      </c>
      <c r="KI5" s="263">
        <f>KI111</f>
        <v>0.63355408388520973</v>
      </c>
    </row>
    <row r="6" spans="1:301">
      <c r="A6" s="256" t="s">
        <v>259</v>
      </c>
      <c r="B6" s="252">
        <f t="shared" si="0"/>
        <v>0.73037257508541886</v>
      </c>
      <c r="C6" s="252">
        <f t="shared" si="1"/>
        <v>1.0871318804837584</v>
      </c>
      <c r="D6" s="252">
        <f t="shared" si="2"/>
        <v>1.213326016431852</v>
      </c>
      <c r="E6" s="252">
        <f t="shared" si="3"/>
        <v>1.2681253066284157</v>
      </c>
      <c r="F6" s="252">
        <f t="shared" si="4"/>
        <v>1.2901056468582512</v>
      </c>
      <c r="G6" s="252">
        <f t="shared" si="5"/>
        <v>1.3361516366660067</v>
      </c>
      <c r="H6" s="252">
        <f t="shared" si="6"/>
        <v>1.4598906924090067</v>
      </c>
      <c r="I6" s="252">
        <f t="shared" si="7"/>
        <v>1.63913590162973</v>
      </c>
      <c r="J6" s="252">
        <f t="shared" si="8"/>
        <v>1.7426737138017043</v>
      </c>
      <c r="K6" s="252">
        <f t="shared" si="9"/>
        <v>1.8532999999999999</v>
      </c>
      <c r="L6" s="252">
        <f t="shared" si="10"/>
        <v>1.7142999999999997</v>
      </c>
      <c r="M6" s="252">
        <f t="shared" si="11"/>
        <v>1.5619000000000001</v>
      </c>
      <c r="N6" s="252">
        <f t="shared" si="12"/>
        <v>2.0107999999999997</v>
      </c>
      <c r="O6" s="252">
        <f t="shared" si="13"/>
        <v>2.274</v>
      </c>
      <c r="P6" s="252">
        <f t="shared" si="14"/>
        <v>2.5666000000000002</v>
      </c>
      <c r="Q6" s="252">
        <f t="shared" si="15"/>
        <v>2.3275000000000001</v>
      </c>
      <c r="R6" s="252">
        <f t="shared" si="16"/>
        <v>1.9569000000000001</v>
      </c>
      <c r="S6" s="252">
        <f t="shared" si="17"/>
        <v>1.6455077484703085</v>
      </c>
      <c r="T6" s="257"/>
      <c r="U6" s="258">
        <f t="shared" ref="U6:AJ10" si="19">FORECAST(U$2,V6:ED6,V$2:ED$2)</f>
        <v>7.8205260261918874E-2</v>
      </c>
      <c r="V6" s="258">
        <f t="shared" si="19"/>
        <v>7.9020233924908978E-2</v>
      </c>
      <c r="W6" s="258">
        <f t="shared" si="19"/>
        <v>8.0528393638585882E-2</v>
      </c>
      <c r="X6" s="258">
        <f t="shared" si="19"/>
        <v>8.1021508470071946E-2</v>
      </c>
      <c r="Y6" s="258">
        <f t="shared" si="19"/>
        <v>8.1649170507960278E-2</v>
      </c>
      <c r="Z6" s="258">
        <f t="shared" si="19"/>
        <v>8.1914705304080182E-2</v>
      </c>
      <c r="AA6" s="258">
        <f t="shared" si="19"/>
        <v>8.191186877622203E-2</v>
      </c>
      <c r="AB6" s="258">
        <f t="shared" si="19"/>
        <v>8.2387484266923883E-2</v>
      </c>
      <c r="AC6" s="258">
        <f t="shared" si="19"/>
        <v>8.373394993474681E-2</v>
      </c>
      <c r="AD6" s="258">
        <f t="shared" si="19"/>
        <v>8.5189411435284912E-2</v>
      </c>
      <c r="AE6" s="258">
        <f t="shared" si="19"/>
        <v>8.6228500108817552E-2</v>
      </c>
      <c r="AF6" s="258">
        <f t="shared" si="19"/>
        <v>8.7090085670250339E-2</v>
      </c>
      <c r="AG6" s="258">
        <f t="shared" si="19"/>
        <v>8.8278607256756736E-2</v>
      </c>
      <c r="AH6" s="258">
        <f t="shared" si="19"/>
        <v>8.9749285173415627E-2</v>
      </c>
      <c r="AI6" s="258">
        <f t="shared" si="19"/>
        <v>9.0583485895739502E-2</v>
      </c>
      <c r="AJ6" s="258">
        <f t="shared" si="19"/>
        <v>9.1555667848415068E-2</v>
      </c>
      <c r="AK6" s="258">
        <f t="shared" ref="AK6:AZ10" si="20">FORECAST(AK$2,AL6:ET6,AL$2:ET$2)</f>
        <v>9.2570111552085943E-2</v>
      </c>
      <c r="AL6" s="258">
        <f t="shared" si="20"/>
        <v>9.3454516045450409E-2</v>
      </c>
      <c r="AM6" s="258">
        <f t="shared" si="20"/>
        <v>9.3130855727818207E-2</v>
      </c>
      <c r="AN6" s="258">
        <f t="shared" si="20"/>
        <v>9.4081306519464558E-2</v>
      </c>
      <c r="AO6" s="258">
        <f t="shared" si="20"/>
        <v>9.5220047250259565E-2</v>
      </c>
      <c r="AP6" s="258">
        <f t="shared" si="20"/>
        <v>9.607426730179347E-2</v>
      </c>
      <c r="AQ6" s="258">
        <f t="shared" si="20"/>
        <v>9.6963058307487082E-2</v>
      </c>
      <c r="AR6" s="258">
        <f t="shared" si="20"/>
        <v>9.7873246651907553E-2</v>
      </c>
      <c r="AS6" s="258">
        <f t="shared" si="20"/>
        <v>9.8959270946135436E-2</v>
      </c>
      <c r="AT6" s="258">
        <f t="shared" si="20"/>
        <v>0.10058437098087164</v>
      </c>
      <c r="AU6" s="258">
        <f t="shared" si="20"/>
        <v>0.10231531486422862</v>
      </c>
      <c r="AV6" s="258">
        <f t="shared" si="20"/>
        <v>0.10312896778066682</v>
      </c>
      <c r="AW6" s="258">
        <f t="shared" si="20"/>
        <v>0.10317432193291365</v>
      </c>
      <c r="AX6" s="258">
        <f t="shared" si="20"/>
        <v>0.10343170264214935</v>
      </c>
      <c r="AY6" s="258">
        <f t="shared" si="20"/>
        <v>0.10329684329645838</v>
      </c>
      <c r="AZ6" s="258">
        <f t="shared" si="20"/>
        <v>0.10373568379265019</v>
      </c>
      <c r="BA6" s="258">
        <f t="shared" ref="BA6:BP10" si="21">FORECAST(BA$2,BB6:FJ6,BB$2:FJ$2)</f>
        <v>0.10378896793459008</v>
      </c>
      <c r="BB6" s="258">
        <f t="shared" si="21"/>
        <v>0.10388586430704139</v>
      </c>
      <c r="BC6" s="258">
        <f t="shared" si="21"/>
        <v>0.10431736673651915</v>
      </c>
      <c r="BD6" s="258">
        <f t="shared" si="21"/>
        <v>0.10503484762721693</v>
      </c>
      <c r="BE6" s="258">
        <f t="shared" si="21"/>
        <v>0.10526205135790506</v>
      </c>
      <c r="BF6" s="258">
        <f t="shared" si="21"/>
        <v>0.10561885124074855</v>
      </c>
      <c r="BG6" s="258">
        <f t="shared" si="21"/>
        <v>0.10617703402743134</v>
      </c>
      <c r="BH6" s="258">
        <f t="shared" si="21"/>
        <v>0.10642260174290752</v>
      </c>
      <c r="BI6" s="258">
        <f t="shared" si="21"/>
        <v>0.10674545218236031</v>
      </c>
      <c r="BJ6" s="258">
        <f t="shared" si="21"/>
        <v>0.10644685838107781</v>
      </c>
      <c r="BK6" s="258">
        <f t="shared" si="21"/>
        <v>0.10641348997073929</v>
      </c>
      <c r="BL6" s="258">
        <f t="shared" si="21"/>
        <v>0.10603695460582507</v>
      </c>
      <c r="BM6" s="258">
        <f t="shared" si="21"/>
        <v>0.10576393444864318</v>
      </c>
      <c r="BN6" s="258">
        <f t="shared" si="21"/>
        <v>0.10589264581576685</v>
      </c>
      <c r="BO6" s="258">
        <f t="shared" si="21"/>
        <v>0.10648173702436847</v>
      </c>
      <c r="BP6" s="258">
        <f t="shared" si="21"/>
        <v>0.10676448365281888</v>
      </c>
      <c r="BQ6" s="258">
        <f t="shared" ref="BQ6:CF10" si="22">FORECAST(BQ$2,BR6:FZ6,BR$2:FZ$2)</f>
        <v>0.10756595296757976</v>
      </c>
      <c r="BR6" s="258">
        <f t="shared" si="22"/>
        <v>0.10839700975077837</v>
      </c>
      <c r="BS6" s="258">
        <f t="shared" si="22"/>
        <v>0.10892094271430952</v>
      </c>
      <c r="BT6" s="258">
        <f t="shared" si="22"/>
        <v>0.10896279714947976</v>
      </c>
      <c r="BU6" s="258">
        <f t="shared" si="22"/>
        <v>0.10876233303036698</v>
      </c>
      <c r="BV6" s="258">
        <f t="shared" si="22"/>
        <v>0.10796702560868177</v>
      </c>
      <c r="BW6" s="258">
        <f t="shared" si="22"/>
        <v>0.10708685378911464</v>
      </c>
      <c r="BX6" s="258">
        <f t="shared" si="22"/>
        <v>0.10673614668709475</v>
      </c>
      <c r="BY6" s="258">
        <f t="shared" si="22"/>
        <v>0.10656771866789172</v>
      </c>
      <c r="BZ6" s="258">
        <f t="shared" si="22"/>
        <v>0.10694902809188445</v>
      </c>
      <c r="CA6" s="258">
        <f t="shared" si="22"/>
        <v>0.1076508251255418</v>
      </c>
      <c r="CB6" s="258">
        <f t="shared" si="22"/>
        <v>0.10867565095572329</v>
      </c>
      <c r="CC6" s="258">
        <f t="shared" si="22"/>
        <v>0.10973978013880292</v>
      </c>
      <c r="CD6" s="258">
        <f t="shared" si="22"/>
        <v>0.11113667154846862</v>
      </c>
      <c r="CE6" s="258">
        <f t="shared" si="22"/>
        <v>0.11169655322538863</v>
      </c>
      <c r="CF6" s="258">
        <f t="shared" si="22"/>
        <v>0.11229217427248639</v>
      </c>
      <c r="CG6" s="258">
        <f t="shared" ref="CG6:CV10" si="23">FORECAST(CG$2,CH6:GP6,CH$2:GP$2)</f>
        <v>0.11265767279072736</v>
      </c>
      <c r="CH6" s="258">
        <f t="shared" si="23"/>
        <v>0.11325798144472865</v>
      </c>
      <c r="CI6" s="258">
        <f t="shared" si="23"/>
        <v>0.11362508074854472</v>
      </c>
      <c r="CJ6" s="258">
        <f t="shared" si="23"/>
        <v>0.11386602915214217</v>
      </c>
      <c r="CK6" s="258">
        <f t="shared" si="23"/>
        <v>0.11460418917156756</v>
      </c>
      <c r="CL6" s="258">
        <f t="shared" si="23"/>
        <v>0.11514422477582342</v>
      </c>
      <c r="CM6" s="258">
        <f t="shared" si="23"/>
        <v>0.11633022500721291</v>
      </c>
      <c r="CN6" s="258">
        <f t="shared" si="23"/>
        <v>0.11785308584796494</v>
      </c>
      <c r="CO6" s="258">
        <f t="shared" si="23"/>
        <v>0.1193338664350011</v>
      </c>
      <c r="CP6" s="258">
        <f t="shared" si="23"/>
        <v>0.1212297605630771</v>
      </c>
      <c r="CQ6" s="258">
        <f t="shared" si="23"/>
        <v>0.12213737016999149</v>
      </c>
      <c r="CR6" s="258">
        <f t="shared" si="23"/>
        <v>0.12249132397625295</v>
      </c>
      <c r="CS6" s="258">
        <f t="shared" si="23"/>
        <v>0.12263662780860529</v>
      </c>
      <c r="CT6" s="258">
        <f t="shared" si="23"/>
        <v>0.12261452189436184</v>
      </c>
      <c r="CU6" s="258">
        <f t="shared" si="23"/>
        <v>0.12589552640492874</v>
      </c>
      <c r="CV6" s="258">
        <f t="shared" si="23"/>
        <v>0.12656592355667196</v>
      </c>
      <c r="CW6" s="258">
        <f t="shared" ref="CW6:DL13" si="24">FORECAST(CW$2,CX6:HF6,CX$2:HF$2)</f>
        <v>0.1276582359691153</v>
      </c>
      <c r="CX6" s="258">
        <f t="shared" si="24"/>
        <v>0.12898842898242724</v>
      </c>
      <c r="CY6" s="258">
        <f t="shared" si="24"/>
        <v>0.13053705615184152</v>
      </c>
      <c r="CZ6" s="258">
        <f t="shared" si="24"/>
        <v>0.13193272604672301</v>
      </c>
      <c r="DA6" s="258">
        <f t="shared" si="24"/>
        <v>0.13320829490791708</v>
      </c>
      <c r="DB6" s="258">
        <f t="shared" si="24"/>
        <v>0.13474251489690703</v>
      </c>
      <c r="DC6" s="258">
        <f t="shared" si="24"/>
        <v>0.13597576686185675</v>
      </c>
      <c r="DD6" s="258">
        <f t="shared" si="24"/>
        <v>0.13768615383927724</v>
      </c>
      <c r="DE6" s="258">
        <f t="shared" si="24"/>
        <v>0.13923870783779735</v>
      </c>
      <c r="DF6" s="258">
        <f t="shared" si="24"/>
        <v>0.14030089839874804</v>
      </c>
      <c r="DG6" s="258">
        <f t="shared" si="24"/>
        <v>0.14111053940089713</v>
      </c>
      <c r="DH6" s="258">
        <f t="shared" si="24"/>
        <v>0.1421658257264361</v>
      </c>
      <c r="DI6" s="258">
        <f t="shared" si="24"/>
        <v>0.14324898857890167</v>
      </c>
      <c r="DJ6" s="258">
        <f t="shared" si="24"/>
        <v>0.14528169883156228</v>
      </c>
      <c r="DK6" s="258">
        <f t="shared" si="24"/>
        <v>0.14695342206408468</v>
      </c>
      <c r="DL6" s="258">
        <f>FORECAST(DL$2,DM6:HU6,DM$2:HU$2)</f>
        <v>0.14833859290605755</v>
      </c>
      <c r="DM6" s="259">
        <v>0.154</v>
      </c>
      <c r="DN6" s="259">
        <v>0.15809999999999999</v>
      </c>
      <c r="DO6" s="259">
        <v>0.15870000000000001</v>
      </c>
      <c r="DP6" s="259">
        <v>0.1234</v>
      </c>
      <c r="DQ6" s="259">
        <v>0.12520000000000001</v>
      </c>
      <c r="DR6" s="259">
        <v>0.1016</v>
      </c>
      <c r="DS6" s="259">
        <v>0.1454</v>
      </c>
      <c r="DT6" s="259">
        <v>0.15720000000000001</v>
      </c>
      <c r="DU6" s="259">
        <v>0.17849999999999999</v>
      </c>
      <c r="DV6" s="259">
        <v>0.1285</v>
      </c>
      <c r="DW6" s="259">
        <v>9.4899999999999998E-2</v>
      </c>
      <c r="DX6" s="259">
        <v>0.16839999999999999</v>
      </c>
      <c r="DY6" s="259">
        <v>0.2407</v>
      </c>
      <c r="DZ6" s="259">
        <v>0.20419999999999999</v>
      </c>
      <c r="EA6" s="260">
        <v>0.1094</v>
      </c>
      <c r="EB6" s="260">
        <v>0.19359999999999999</v>
      </c>
      <c r="EC6" s="260">
        <v>0.16109999999999999</v>
      </c>
      <c r="ED6" s="260">
        <v>0.14030000000000001</v>
      </c>
      <c r="EE6" s="260">
        <v>0.1462</v>
      </c>
      <c r="EF6" s="260">
        <v>0.1033</v>
      </c>
      <c r="EG6" s="260">
        <v>0.16270000000000001</v>
      </c>
      <c r="EH6" s="260">
        <v>0.15479999999999999</v>
      </c>
      <c r="EI6" s="260">
        <v>0.1779</v>
      </c>
      <c r="EJ6" s="260">
        <v>0.19439999999999999</v>
      </c>
      <c r="EK6" s="260">
        <v>0.17069999999999999</v>
      </c>
      <c r="EL6" s="260">
        <v>0.1212</v>
      </c>
      <c r="EM6" s="260">
        <v>0.11169999999999999</v>
      </c>
      <c r="EN6" s="260">
        <v>0.1351</v>
      </c>
      <c r="EO6" s="260">
        <v>0.14349999999999999</v>
      </c>
      <c r="EP6" s="260">
        <v>0.12529999999999999</v>
      </c>
      <c r="EQ6" s="260">
        <v>0.10730000000000001</v>
      </c>
      <c r="ER6" s="260">
        <v>0.13880000000000001</v>
      </c>
      <c r="ES6" s="260">
        <v>0.1336</v>
      </c>
      <c r="ET6" s="260">
        <v>0.12920000000000001</v>
      </c>
      <c r="EU6" s="260">
        <v>0.1368</v>
      </c>
      <c r="EV6" s="260">
        <v>0.20580000000000001</v>
      </c>
      <c r="EW6" s="260">
        <v>0.13600000000000001</v>
      </c>
      <c r="EX6" s="260">
        <v>0.1242</v>
      </c>
      <c r="EY6" s="260">
        <v>0.13819999999999999</v>
      </c>
      <c r="EZ6" s="260">
        <v>0.1366</v>
      </c>
      <c r="FA6" s="260">
        <v>0.1336</v>
      </c>
      <c r="FB6" s="260">
        <v>0.1234</v>
      </c>
      <c r="FC6" s="260">
        <v>9.0200000000000002E-2</v>
      </c>
      <c r="FD6" s="260">
        <v>7.7899999999999997E-2</v>
      </c>
      <c r="FE6" s="260">
        <v>0.13</v>
      </c>
      <c r="FF6" s="260">
        <v>0.17319999999999999</v>
      </c>
      <c r="FG6" s="260">
        <v>0.16339999999999999</v>
      </c>
      <c r="FH6" s="260">
        <v>0.18659999999999999</v>
      </c>
      <c r="FI6" s="260">
        <v>0.15640000000000001</v>
      </c>
      <c r="FJ6" s="260">
        <v>0.17949999999999999</v>
      </c>
      <c r="FK6" s="260">
        <v>0.17799999999999999</v>
      </c>
      <c r="FL6" s="260">
        <v>0.16109999999999999</v>
      </c>
      <c r="FM6" s="260">
        <v>0.14410000000000001</v>
      </c>
      <c r="FN6" s="260">
        <v>0.17330000000000001</v>
      </c>
      <c r="FO6" s="260">
        <v>0.1671</v>
      </c>
      <c r="FP6" s="260">
        <v>0.1535</v>
      </c>
      <c r="FQ6" s="260">
        <v>0.17460000000000001</v>
      </c>
      <c r="FR6" s="260">
        <v>0.17050000000000001</v>
      </c>
      <c r="FS6" s="260">
        <v>0.20880000000000001</v>
      </c>
      <c r="FT6" s="260">
        <v>0.19570000000000001</v>
      </c>
      <c r="FU6" s="260">
        <v>0.21920000000000001</v>
      </c>
      <c r="FV6" s="260">
        <v>0.217</v>
      </c>
      <c r="FW6" s="260">
        <v>0.19600000000000001</v>
      </c>
      <c r="FX6" s="260">
        <v>0.17230000000000001</v>
      </c>
      <c r="FY6" s="260">
        <v>0.18970000000000001</v>
      </c>
      <c r="FZ6" s="260">
        <v>0.16209999999999999</v>
      </c>
      <c r="GA6" s="260">
        <v>0.16020000000000001</v>
      </c>
      <c r="GB6" s="260">
        <v>0.1757</v>
      </c>
      <c r="GC6" s="260">
        <v>0.20680000000000001</v>
      </c>
      <c r="GD6" s="260">
        <v>0.22239999999999999</v>
      </c>
      <c r="GE6" s="260">
        <v>0.26179999999999998</v>
      </c>
      <c r="GF6" s="260">
        <v>0.27129999999999999</v>
      </c>
      <c r="GG6" s="260">
        <v>0.24779999999999999</v>
      </c>
      <c r="GH6" s="260">
        <v>0.2417</v>
      </c>
      <c r="GI6" s="260">
        <v>0.21210000000000001</v>
      </c>
      <c r="GJ6" s="260">
        <v>0.1968</v>
      </c>
      <c r="GK6" s="260">
        <v>0.1774</v>
      </c>
      <c r="GL6" s="260">
        <v>0.17630000000000001</v>
      </c>
      <c r="GM6" s="260">
        <v>0.15640000000000001</v>
      </c>
      <c r="GN6" s="260">
        <v>0.19969999999999999</v>
      </c>
      <c r="GO6" s="260">
        <v>0.2029</v>
      </c>
      <c r="GP6" s="260">
        <v>0.2162</v>
      </c>
      <c r="GQ6" s="260">
        <v>0.2059</v>
      </c>
      <c r="GR6" s="260">
        <v>0.21940000000000001</v>
      </c>
      <c r="GS6" s="260">
        <v>0.2303</v>
      </c>
      <c r="GT6" s="260">
        <v>0.2039</v>
      </c>
      <c r="GU6" s="260">
        <v>0.21490000000000001</v>
      </c>
      <c r="GV6" s="260">
        <v>0.18010000000000001</v>
      </c>
      <c r="GW6" s="260">
        <v>0.15820000000000001</v>
      </c>
      <c r="GX6" s="260">
        <v>0.16009999999999999</v>
      </c>
      <c r="GY6" s="260">
        <v>0.1338</v>
      </c>
      <c r="GZ6" s="260">
        <v>0.18429999999999999</v>
      </c>
      <c r="HA6" s="260">
        <v>0.22040000000000001</v>
      </c>
      <c r="HB6" s="260">
        <v>0.23319999999999999</v>
      </c>
      <c r="HC6" s="260">
        <v>0.247</v>
      </c>
      <c r="HD6" s="260">
        <v>5.5800000000000002E-2</v>
      </c>
      <c r="HE6" s="260">
        <v>0.20130000000000001</v>
      </c>
      <c r="HF6" s="260">
        <v>0.17730000000000001</v>
      </c>
      <c r="HG6" s="260">
        <v>0.16120000000000001</v>
      </c>
      <c r="HH6" s="260">
        <v>0.14779999999999999</v>
      </c>
      <c r="HI6" s="260">
        <v>0.15290000000000001</v>
      </c>
      <c r="HJ6" s="260">
        <v>0.1588</v>
      </c>
      <c r="HK6" s="260">
        <v>0.14169999999999999</v>
      </c>
      <c r="HL6" s="260">
        <v>0.15340000000000001</v>
      </c>
      <c r="HM6" s="260">
        <v>0.1265</v>
      </c>
      <c r="HN6" s="260">
        <v>0.13100000000000001</v>
      </c>
      <c r="HO6" s="260">
        <v>0.15720000000000001</v>
      </c>
      <c r="HP6" s="260">
        <v>0.1694</v>
      </c>
      <c r="HQ6" s="260">
        <v>0.155</v>
      </c>
      <c r="HR6" s="260">
        <v>0.15158088819062637</v>
      </c>
      <c r="HS6" s="260">
        <v>9.3138257791225129E-2</v>
      </c>
      <c r="HT6" s="260">
        <v>0.10948057987659454</v>
      </c>
      <c r="HU6" s="260">
        <v>0.12121695314940838</v>
      </c>
      <c r="HV6" s="260">
        <v>0.13599008540978538</v>
      </c>
      <c r="HW6" s="260">
        <v>0.1299514771911229</v>
      </c>
      <c r="HX6" s="260">
        <v>0.1492910894790726</v>
      </c>
      <c r="HY6" s="260">
        <v>0.14225841738247297</v>
      </c>
      <c r="HZ6" s="260">
        <v>0.16219818332815703</v>
      </c>
      <c r="IA6" s="260">
        <v>0.140023730655887</v>
      </c>
      <c r="IB6" s="260">
        <v>0.14648355557046489</v>
      </c>
      <c r="IC6" s="260">
        <v>0.18099999999999999</v>
      </c>
      <c r="ID6" s="260">
        <v>0.1426</v>
      </c>
      <c r="IE6" s="260">
        <v>0.14610000000000001</v>
      </c>
      <c r="IF6" s="260">
        <v>0.13150000000000001</v>
      </c>
      <c r="IG6" s="260">
        <v>0.11515923087444872</v>
      </c>
      <c r="IH6" s="260">
        <v>0.1293</v>
      </c>
      <c r="II6" s="260">
        <v>0.12130000000000001</v>
      </c>
      <c r="IJ6" s="260">
        <v>0.11799999999999999</v>
      </c>
      <c r="IK6" s="260">
        <v>0.1328</v>
      </c>
      <c r="IL6" s="260">
        <v>0.1281418418917559</v>
      </c>
      <c r="IM6" s="260">
        <v>0.126</v>
      </c>
      <c r="IN6" s="260">
        <v>0.1230292064189753</v>
      </c>
      <c r="IO6" s="260">
        <v>0.12470000000000001</v>
      </c>
      <c r="IP6" s="260">
        <v>0.13669999999999999</v>
      </c>
      <c r="IQ6" s="260">
        <v>0.12989999999999999</v>
      </c>
      <c r="IR6" s="260">
        <v>0.1193</v>
      </c>
      <c r="IS6" s="260">
        <v>0.10730000000000001</v>
      </c>
      <c r="IT6" s="260">
        <v>0.1163</v>
      </c>
      <c r="IU6" s="260">
        <v>8.1199999999999994E-2</v>
      </c>
      <c r="IV6" s="260">
        <v>0.1013</v>
      </c>
      <c r="IW6" s="260">
        <v>0.1211</v>
      </c>
      <c r="IX6" s="260">
        <v>0.1366</v>
      </c>
      <c r="IY6" s="260">
        <v>8.8400000000000006E-2</v>
      </c>
      <c r="IZ6" s="260">
        <v>0.1118</v>
      </c>
      <c r="JA6" s="260">
        <v>0.13772784627119564</v>
      </c>
      <c r="JB6" s="260">
        <v>0.12708258160641808</v>
      </c>
      <c r="JC6" s="260">
        <v>0.11289351999006171</v>
      </c>
      <c r="JD6" s="260">
        <v>0.10273326364516608</v>
      </c>
      <c r="JE6" s="260">
        <v>0.1035126563315034</v>
      </c>
      <c r="JF6" s="260">
        <v>0.12025351669383819</v>
      </c>
      <c r="JG6" s="260">
        <v>9.5945342886866958E-2</v>
      </c>
      <c r="JH6" s="260">
        <v>0.10133619189206867</v>
      </c>
      <c r="JI6" s="260">
        <v>0.12380346559354435</v>
      </c>
      <c r="JJ6" s="260">
        <v>0.11563377655588851</v>
      </c>
      <c r="JK6" s="260">
        <v>9.5759625529224485E-2</v>
      </c>
      <c r="JL6" s="260">
        <v>0.12486268402901031</v>
      </c>
      <c r="JM6" s="261">
        <f t="shared" si="18"/>
        <v>0.13611235898709323</v>
      </c>
      <c r="JN6" s="261">
        <f t="shared" si="18"/>
        <v>0.13314353804918053</v>
      </c>
      <c r="JO6" s="261">
        <f t="shared" si="18"/>
        <v>0.12487437609316838</v>
      </c>
      <c r="JP6" s="261">
        <f t="shared" si="18"/>
        <v>0.12255664262094375</v>
      </c>
      <c r="JQ6" s="261">
        <f t="shared" si="18"/>
        <v>0.12416384401347566</v>
      </c>
      <c r="JR6" s="261">
        <f t="shared" si="18"/>
        <v>0.13014943618674849</v>
      </c>
      <c r="JS6" s="261">
        <f t="shared" si="18"/>
        <v>0.12049846570415068</v>
      </c>
      <c r="JT6" s="261">
        <f t="shared" si="18"/>
        <v>0.12455700459896284</v>
      </c>
      <c r="JU6" s="261">
        <f t="shared" si="18"/>
        <v>0.12683872761002987</v>
      </c>
      <c r="JV6" s="262">
        <f>JV113</f>
        <v>7.0370370370370375E-2</v>
      </c>
      <c r="JW6" s="262">
        <f>JW113</f>
        <v>8.2251082251082255E-2</v>
      </c>
      <c r="KH6" s="263">
        <f>KH113</f>
        <v>7.4297188755020074E-2</v>
      </c>
      <c r="KI6" s="263">
        <f>KI113</f>
        <v>9.713024282560706E-2</v>
      </c>
    </row>
    <row r="7" spans="1:301">
      <c r="A7" s="256" t="s">
        <v>260</v>
      </c>
      <c r="B7" s="252">
        <f t="shared" si="0"/>
        <v>0.26530831670296351</v>
      </c>
      <c r="C7" s="252">
        <f t="shared" si="1"/>
        <v>0.35718381934482407</v>
      </c>
      <c r="D7" s="252">
        <f t="shared" si="2"/>
        <v>0.35625847484320755</v>
      </c>
      <c r="E7" s="252">
        <f t="shared" si="3"/>
        <v>0.32687681550435532</v>
      </c>
      <c r="F7" s="252">
        <f t="shared" si="4"/>
        <v>0.34522930693751414</v>
      </c>
      <c r="G7" s="252">
        <f t="shared" si="5"/>
        <v>0.3724575489445664</v>
      </c>
      <c r="H7" s="252">
        <f t="shared" si="6"/>
        <v>0.38217530084784646</v>
      </c>
      <c r="I7" s="252">
        <f t="shared" si="7"/>
        <v>0.39204311634941746</v>
      </c>
      <c r="J7" s="252">
        <f t="shared" si="8"/>
        <v>0.24999057317696544</v>
      </c>
      <c r="K7" s="252">
        <f t="shared" si="9"/>
        <v>0.37209999999999999</v>
      </c>
      <c r="L7" s="252">
        <f t="shared" si="10"/>
        <v>0.34950000000000003</v>
      </c>
      <c r="M7" s="252">
        <f t="shared" si="11"/>
        <v>0.29599999999999999</v>
      </c>
      <c r="N7" s="252">
        <f t="shared" si="12"/>
        <v>0.54059999999999997</v>
      </c>
      <c r="O7" s="252">
        <f t="shared" si="13"/>
        <v>0.37090000000000001</v>
      </c>
      <c r="P7" s="252">
        <f t="shared" si="14"/>
        <v>0.23649999999999999</v>
      </c>
      <c r="Q7" s="252">
        <f t="shared" si="15"/>
        <v>0.24319999999999997</v>
      </c>
      <c r="R7" s="252">
        <f t="shared" si="16"/>
        <v>0.18599999999999997</v>
      </c>
      <c r="S7" s="252">
        <f t="shared" si="17"/>
        <v>6.3731742770706229E-2</v>
      </c>
      <c r="T7" s="257"/>
      <c r="U7" s="258">
        <f t="shared" si="19"/>
        <v>3.0616958385663279E-2</v>
      </c>
      <c r="V7" s="258">
        <f t="shared" si="19"/>
        <v>3.0346287157576163E-2</v>
      </c>
      <c r="W7" s="258">
        <f t="shared" si="19"/>
        <v>3.0349355363447877E-2</v>
      </c>
      <c r="X7" s="258">
        <f t="shared" si="19"/>
        <v>2.9740126766932599E-2</v>
      </c>
      <c r="Y7" s="258">
        <f t="shared" si="19"/>
        <v>2.9486874203793173E-2</v>
      </c>
      <c r="Z7" s="258">
        <f t="shared" si="19"/>
        <v>2.9109869172807386E-2</v>
      </c>
      <c r="AA7" s="258">
        <f t="shared" si="19"/>
        <v>2.8663595849701858E-2</v>
      </c>
      <c r="AB7" s="258">
        <f t="shared" si="19"/>
        <v>2.8420305796143713E-2</v>
      </c>
      <c r="AC7" s="258">
        <f t="shared" si="19"/>
        <v>2.8574944006897453E-2</v>
      </c>
      <c r="AD7" s="258">
        <f t="shared" si="19"/>
        <v>2.8871204121549619E-2</v>
      </c>
      <c r="AE7" s="258">
        <f t="shared" si="19"/>
        <v>2.9325572829593482E-2</v>
      </c>
      <c r="AF7" s="258">
        <f t="shared" si="19"/>
        <v>2.9781724110410756E-2</v>
      </c>
      <c r="AG7" s="258">
        <f t="shared" si="19"/>
        <v>3.0182516215511511E-2</v>
      </c>
      <c r="AH7" s="258">
        <f t="shared" si="19"/>
        <v>3.0224814032179342E-2</v>
      </c>
      <c r="AI7" s="258">
        <f t="shared" si="19"/>
        <v>3.0070280415949141E-2</v>
      </c>
      <c r="AJ7" s="258">
        <f t="shared" si="19"/>
        <v>2.9829393129080506E-2</v>
      </c>
      <c r="AK7" s="258">
        <f t="shared" si="20"/>
        <v>2.9761458285053673E-2</v>
      </c>
      <c r="AL7" s="258">
        <f t="shared" si="20"/>
        <v>2.9631499931404785E-2</v>
      </c>
      <c r="AM7" s="258">
        <f t="shared" si="20"/>
        <v>2.9705633949171993E-2</v>
      </c>
      <c r="AN7" s="258">
        <f t="shared" si="20"/>
        <v>2.9841031981114416E-2</v>
      </c>
      <c r="AO7" s="258">
        <f t="shared" si="20"/>
        <v>2.9958690343804883E-2</v>
      </c>
      <c r="AP7" s="258">
        <f t="shared" si="20"/>
        <v>3.0286713777852699E-2</v>
      </c>
      <c r="AQ7" s="258">
        <f t="shared" si="20"/>
        <v>3.0604394810652816E-2</v>
      </c>
      <c r="AR7" s="258">
        <f t="shared" si="20"/>
        <v>3.0872343695864987E-2</v>
      </c>
      <c r="AS7" s="258">
        <f t="shared" si="20"/>
        <v>3.090126123531732E-2</v>
      </c>
      <c r="AT7" s="258">
        <f t="shared" si="20"/>
        <v>3.0812329297911188E-2</v>
      </c>
      <c r="AU7" s="258">
        <f t="shared" si="20"/>
        <v>3.0527811285901409E-2</v>
      </c>
      <c r="AV7" s="258">
        <f t="shared" si="20"/>
        <v>3.0092733529159491E-2</v>
      </c>
      <c r="AW7" s="258">
        <f t="shared" si="20"/>
        <v>2.9445029783330016E-2</v>
      </c>
      <c r="AX7" s="258">
        <f t="shared" si="20"/>
        <v>2.8969764318685969E-2</v>
      </c>
      <c r="AY7" s="258">
        <f t="shared" si="20"/>
        <v>2.8670262993246366E-2</v>
      </c>
      <c r="AZ7" s="258">
        <f t="shared" si="20"/>
        <v>2.7871685018352556E-2</v>
      </c>
      <c r="BA7" s="258">
        <f t="shared" si="21"/>
        <v>2.720414509693269E-2</v>
      </c>
      <c r="BB7" s="258">
        <f t="shared" si="21"/>
        <v>2.7326153026539853E-2</v>
      </c>
      <c r="BC7" s="258">
        <f t="shared" si="21"/>
        <v>2.7313009019562677E-2</v>
      </c>
      <c r="BD7" s="258">
        <f t="shared" si="21"/>
        <v>2.7402024674884229E-2</v>
      </c>
      <c r="BE7" s="258">
        <f t="shared" si="21"/>
        <v>2.7742233011111551E-2</v>
      </c>
      <c r="BF7" s="258">
        <f t="shared" si="21"/>
        <v>2.7914781610185936E-2</v>
      </c>
      <c r="BG7" s="258">
        <f t="shared" si="21"/>
        <v>2.7857495650047276E-2</v>
      </c>
      <c r="BH7" s="258">
        <f t="shared" si="21"/>
        <v>2.7596563285904076E-2</v>
      </c>
      <c r="BI7" s="258">
        <f t="shared" si="21"/>
        <v>2.7088373821591877E-2</v>
      </c>
      <c r="BJ7" s="258">
        <f t="shared" si="21"/>
        <v>2.6952692982645646E-2</v>
      </c>
      <c r="BK7" s="258">
        <f t="shared" si="21"/>
        <v>2.6645253906622174E-2</v>
      </c>
      <c r="BL7" s="258">
        <f t="shared" si="21"/>
        <v>2.6544376251500731E-2</v>
      </c>
      <c r="BM7" s="258">
        <f t="shared" si="21"/>
        <v>2.6493858263759287E-2</v>
      </c>
      <c r="BN7" s="258">
        <f t="shared" si="21"/>
        <v>2.6687906943433232E-2</v>
      </c>
      <c r="BO7" s="258">
        <f t="shared" si="21"/>
        <v>2.7224685628604181E-2</v>
      </c>
      <c r="BP7" s="258">
        <f t="shared" si="21"/>
        <v>2.7822957544217847E-2</v>
      </c>
      <c r="BQ7" s="258">
        <f t="shared" si="22"/>
        <v>2.8453560552001673E-2</v>
      </c>
      <c r="BR7" s="258">
        <f t="shared" si="22"/>
        <v>2.8888652583885441E-2</v>
      </c>
      <c r="BS7" s="258">
        <f t="shared" si="22"/>
        <v>2.9014813685974514E-2</v>
      </c>
      <c r="BT7" s="258">
        <f t="shared" si="22"/>
        <v>2.9117288343480242E-2</v>
      </c>
      <c r="BU7" s="258">
        <f t="shared" si="22"/>
        <v>2.9243941503444098E-2</v>
      </c>
      <c r="BV7" s="258">
        <f t="shared" si="22"/>
        <v>2.9295787155440709E-2</v>
      </c>
      <c r="BW7" s="258">
        <f t="shared" si="22"/>
        <v>2.9603787006597305E-2</v>
      </c>
      <c r="BX7" s="258">
        <f t="shared" si="22"/>
        <v>2.9838970046080132E-2</v>
      </c>
      <c r="BY7" s="258">
        <f t="shared" si="22"/>
        <v>3.0036955944354661E-2</v>
      </c>
      <c r="BZ7" s="258">
        <f t="shared" si="22"/>
        <v>3.0151320238281706E-2</v>
      </c>
      <c r="CA7" s="258">
        <f t="shared" si="22"/>
        <v>3.0496501009971939E-2</v>
      </c>
      <c r="CB7" s="258">
        <f t="shared" si="22"/>
        <v>3.0943499423484889E-2</v>
      </c>
      <c r="CC7" s="258">
        <f t="shared" si="22"/>
        <v>3.1401278172067261E-2</v>
      </c>
      <c r="CD7" s="258">
        <f t="shared" si="22"/>
        <v>3.1676963032448519E-2</v>
      </c>
      <c r="CE7" s="258">
        <f t="shared" si="22"/>
        <v>3.1520487452848044E-2</v>
      </c>
      <c r="CF7" s="258">
        <f t="shared" si="22"/>
        <v>3.1264562789334586E-2</v>
      </c>
      <c r="CG7" s="258">
        <f t="shared" si="23"/>
        <v>3.0971454319353053E-2</v>
      </c>
      <c r="CH7" s="258">
        <f t="shared" si="23"/>
        <v>3.0818141072408451E-2</v>
      </c>
      <c r="CI7" s="258">
        <f t="shared" si="23"/>
        <v>3.0804843255077617E-2</v>
      </c>
      <c r="CJ7" s="258">
        <f t="shared" si="23"/>
        <v>3.1168061548138212E-2</v>
      </c>
      <c r="CK7" s="258">
        <f t="shared" si="23"/>
        <v>3.1240436631152099E-2</v>
      </c>
      <c r="CL7" s="258">
        <f t="shared" si="23"/>
        <v>3.1400721185449718E-2</v>
      </c>
      <c r="CM7" s="258">
        <f t="shared" si="23"/>
        <v>3.1694221517117233E-2</v>
      </c>
      <c r="CN7" s="258">
        <f t="shared" si="23"/>
        <v>3.2000388548158371E-2</v>
      </c>
      <c r="CO7" s="258">
        <f t="shared" si="23"/>
        <v>3.2355736880833832E-2</v>
      </c>
      <c r="CP7" s="258">
        <f t="shared" si="23"/>
        <v>3.2488078540707996E-2</v>
      </c>
      <c r="CQ7" s="258">
        <f t="shared" si="23"/>
        <v>3.2436584046222475E-2</v>
      </c>
      <c r="CR7" s="258">
        <f t="shared" si="23"/>
        <v>3.2114358045838065E-2</v>
      </c>
      <c r="CS7" s="258">
        <f t="shared" si="23"/>
        <v>3.1883798241148675E-2</v>
      </c>
      <c r="CT7" s="258">
        <f t="shared" si="23"/>
        <v>3.1538941260161671E-2</v>
      </c>
      <c r="CU7" s="258">
        <f t="shared" si="23"/>
        <v>3.142956264206509E-2</v>
      </c>
      <c r="CV7" s="258">
        <f t="shared" si="23"/>
        <v>3.1333023722229875E-2</v>
      </c>
      <c r="CW7" s="258">
        <f t="shared" si="24"/>
        <v>3.1499886217913456E-2</v>
      </c>
      <c r="CX7" s="258">
        <f t="shared" si="24"/>
        <v>3.172400799509105E-2</v>
      </c>
      <c r="CY7" s="258">
        <f t="shared" si="24"/>
        <v>3.2016675084028681E-2</v>
      </c>
      <c r="CZ7" s="258">
        <f t="shared" si="24"/>
        <v>3.233790062201887E-2</v>
      </c>
      <c r="DA7" s="258">
        <f t="shared" si="24"/>
        <v>3.2629173040130299E-2</v>
      </c>
      <c r="DB7" s="258">
        <f t="shared" si="24"/>
        <v>3.2825232826864364E-2</v>
      </c>
      <c r="DC7" s="258">
        <f t="shared" si="24"/>
        <v>3.2950616900523422E-2</v>
      </c>
      <c r="DD7" s="258">
        <f t="shared" si="24"/>
        <v>3.2959837822467031E-2</v>
      </c>
      <c r="DE7" s="258">
        <f t="shared" si="24"/>
        <v>3.2850542838486207E-2</v>
      </c>
      <c r="DF7" s="258">
        <f t="shared" si="24"/>
        <v>3.2870831330682665E-2</v>
      </c>
      <c r="DG7" s="258">
        <f t="shared" si="24"/>
        <v>3.2799147574608195E-2</v>
      </c>
      <c r="DH7" s="258">
        <f t="shared" si="24"/>
        <v>3.2941564761578668E-2</v>
      </c>
      <c r="DI7" s="258">
        <f t="shared" si="24"/>
        <v>3.3137585552937915E-2</v>
      </c>
      <c r="DJ7" s="258">
        <f t="shared" si="24"/>
        <v>3.327812893288612E-2</v>
      </c>
      <c r="DK7" s="258">
        <f t="shared" si="24"/>
        <v>3.343598889734431E-2</v>
      </c>
      <c r="DL7" s="258">
        <f t="shared" si="24"/>
        <v>3.3576455346734979E-2</v>
      </c>
      <c r="DM7" s="259">
        <v>1.43E-2</v>
      </c>
      <c r="DN7" s="259">
        <v>1.2500000000000001E-2</v>
      </c>
      <c r="DO7" s="259">
        <v>5.3699999999999998E-2</v>
      </c>
      <c r="DP7" s="259">
        <v>5.5999999999999999E-3</v>
      </c>
      <c r="DQ7" s="259">
        <v>1.8E-3</v>
      </c>
      <c r="DR7" s="259">
        <v>5.0000000000000001E-4</v>
      </c>
      <c r="DS7" s="259">
        <v>1.2E-2</v>
      </c>
      <c r="DT7" s="259">
        <v>2.8400000000000002E-2</v>
      </c>
      <c r="DU7" s="259">
        <v>2.0899999999999998E-2</v>
      </c>
      <c r="DV7" s="259">
        <v>2.5999999999999999E-2</v>
      </c>
      <c r="DW7" s="259">
        <v>4.41E-2</v>
      </c>
      <c r="DX7" s="259">
        <v>2.4199999999999999E-2</v>
      </c>
      <c r="DY7" s="259">
        <v>3.7100000000000001E-2</v>
      </c>
      <c r="DZ7" s="259">
        <v>4.5999999999999999E-2</v>
      </c>
      <c r="EA7" s="260">
        <v>1.5900000000000001E-2</v>
      </c>
      <c r="EB7" s="260">
        <v>2.0400000000000001E-2</v>
      </c>
      <c r="EC7" s="260">
        <v>0</v>
      </c>
      <c r="ED7" s="260">
        <v>2.9700000000000001E-2</v>
      </c>
      <c r="EE7" s="260">
        <v>4.1099999999999998E-2</v>
      </c>
      <c r="EF7" s="260">
        <v>2.5999999999999999E-2</v>
      </c>
      <c r="EG7" s="260">
        <v>6.1600000000000002E-2</v>
      </c>
      <c r="EH7" s="260">
        <v>4.2900000000000001E-2</v>
      </c>
      <c r="EI7" s="260">
        <v>5.0999999999999997E-2</v>
      </c>
      <c r="EJ7" s="260">
        <v>5.6399999999999999E-2</v>
      </c>
      <c r="EK7" s="260">
        <v>4.6199999999999998E-2</v>
      </c>
      <c r="EL7" s="260">
        <v>2.3900000000000001E-2</v>
      </c>
      <c r="EM7" s="260">
        <v>1.5100000000000001E-2</v>
      </c>
      <c r="EN7" s="260">
        <v>4.8999999999999998E-3</v>
      </c>
      <c r="EO7" s="260">
        <v>3.2000000000000002E-3</v>
      </c>
      <c r="EP7" s="260">
        <v>4.7999999999999996E-3</v>
      </c>
      <c r="EQ7" s="260">
        <v>2.4299999999999999E-2</v>
      </c>
      <c r="ER7" s="260">
        <v>3.5700000000000003E-2</v>
      </c>
      <c r="ES7" s="260">
        <v>4.1099999999999998E-2</v>
      </c>
      <c r="ET7" s="260">
        <v>3.1800000000000002E-2</v>
      </c>
      <c r="EU7" s="260">
        <v>3.56E-2</v>
      </c>
      <c r="EV7" s="260">
        <v>2.41E-2</v>
      </c>
      <c r="EW7" s="260">
        <v>2.0199999999999999E-2</v>
      </c>
      <c r="EX7" s="260">
        <v>2.07E-2</v>
      </c>
      <c r="EY7" s="260">
        <v>7.9000000000000008E-3</v>
      </c>
      <c r="EZ7" s="260">
        <v>7.1999999999999998E-3</v>
      </c>
      <c r="FA7" s="260">
        <v>8.8999999999999999E-3</v>
      </c>
      <c r="FB7" s="260">
        <v>2.1700000000000001E-2</v>
      </c>
      <c r="FC7" s="260">
        <v>2.8299999999999999E-2</v>
      </c>
      <c r="FD7" s="260">
        <v>4.0099999999999997E-2</v>
      </c>
      <c r="FE7" s="260">
        <v>4.9500000000000002E-2</v>
      </c>
      <c r="FF7" s="260">
        <v>6.3399999999999998E-2</v>
      </c>
      <c r="FG7" s="260">
        <v>5.5500000000000001E-2</v>
      </c>
      <c r="FH7" s="260">
        <v>4.6899999999999997E-2</v>
      </c>
      <c r="FI7" s="260">
        <v>7.7200000000000005E-2</v>
      </c>
      <c r="FJ7" s="260">
        <v>7.2499999999999995E-2</v>
      </c>
      <c r="FK7" s="260">
        <v>2.8799999999999999E-2</v>
      </c>
      <c r="FL7" s="260">
        <v>3.6600000000000001E-2</v>
      </c>
      <c r="FM7" s="260">
        <v>3.0800000000000001E-2</v>
      </c>
      <c r="FN7" s="260">
        <v>1.61E-2</v>
      </c>
      <c r="FO7" s="260">
        <v>2.4899999999999999E-2</v>
      </c>
      <c r="FP7" s="260">
        <v>3.7699999999999997E-2</v>
      </c>
      <c r="FQ7" s="260">
        <v>5.0200000000000002E-2</v>
      </c>
      <c r="FR7" s="260">
        <v>6.5699999999999995E-2</v>
      </c>
      <c r="FS7" s="260">
        <v>4.6100000000000002E-2</v>
      </c>
      <c r="FT7" s="260">
        <v>5.6800000000000003E-2</v>
      </c>
      <c r="FU7" s="260">
        <v>4.6300000000000001E-2</v>
      </c>
      <c r="FV7" s="260">
        <v>4.41E-2</v>
      </c>
      <c r="FW7" s="260">
        <v>3.0200000000000001E-2</v>
      </c>
      <c r="FX7" s="260">
        <v>0.01</v>
      </c>
      <c r="FY7" s="260">
        <v>4.7000000000000002E-3</v>
      </c>
      <c r="FZ7" s="260">
        <v>1.1000000000000001E-3</v>
      </c>
      <c r="GA7" s="260">
        <v>1.0500000000000001E-2</v>
      </c>
      <c r="GB7" s="260">
        <v>2.7099999999999999E-2</v>
      </c>
      <c r="GC7" s="260">
        <v>2.8299999999999999E-2</v>
      </c>
      <c r="GD7" s="260">
        <v>2.6599999999999999E-2</v>
      </c>
      <c r="GE7" s="260">
        <v>3.0700000000000002E-2</v>
      </c>
      <c r="GF7" s="260">
        <v>1.5599999999999999E-2</v>
      </c>
      <c r="GG7" s="260">
        <v>1.89E-2</v>
      </c>
      <c r="GH7" s="260">
        <v>2.0299999999999999E-2</v>
      </c>
      <c r="GI7" s="260">
        <v>2.4500000000000001E-2</v>
      </c>
      <c r="GJ7" s="260">
        <v>1.06E-2</v>
      </c>
      <c r="GK7" s="260">
        <v>3.3999999999999998E-3</v>
      </c>
      <c r="GL7" s="260">
        <v>1.1000000000000001E-3</v>
      </c>
      <c r="GM7" s="260">
        <v>0.01</v>
      </c>
      <c r="GN7" s="260">
        <v>3.44E-2</v>
      </c>
      <c r="GO7" s="260">
        <v>4.0399999999999998E-2</v>
      </c>
      <c r="GP7" s="260">
        <v>4.3400000000000001E-2</v>
      </c>
      <c r="GQ7" s="260">
        <v>3.61E-2</v>
      </c>
      <c r="GR7" s="260">
        <v>2.8400000000000002E-2</v>
      </c>
      <c r="GS7" s="260">
        <v>6.3E-3</v>
      </c>
      <c r="GT7" s="260">
        <v>2.1899999999999999E-2</v>
      </c>
      <c r="GU7" s="260">
        <v>1.6400000000000001E-2</v>
      </c>
      <c r="GV7" s="260">
        <v>7.7999999999999996E-3</v>
      </c>
      <c r="GW7" s="260">
        <v>5.8999999999999999E-3</v>
      </c>
      <c r="GX7" s="260">
        <v>1.6000000000000001E-3</v>
      </c>
      <c r="GY7" s="260">
        <v>1.3100000000000001E-2</v>
      </c>
      <c r="GZ7" s="260">
        <v>2.35E-2</v>
      </c>
      <c r="HA7" s="260">
        <v>3.8800000000000001E-2</v>
      </c>
      <c r="HB7" s="260">
        <v>3.44E-2</v>
      </c>
      <c r="HC7" s="260">
        <v>4.1500000000000002E-2</v>
      </c>
      <c r="HD7" s="260">
        <v>2.8799999999999999E-2</v>
      </c>
      <c r="HE7" s="260">
        <v>2.81E-2</v>
      </c>
      <c r="HF7" s="260">
        <v>1.2800000000000001E-2</v>
      </c>
      <c r="HG7" s="260">
        <v>8.6999999999999994E-3</v>
      </c>
      <c r="HH7" s="260">
        <v>3.5000000000000001E-3</v>
      </c>
      <c r="HI7" s="260">
        <v>5.9999999999999995E-4</v>
      </c>
      <c r="HJ7" s="260">
        <v>6.9999999999999999E-4</v>
      </c>
      <c r="HK7" s="260">
        <v>4.7999999999999996E-3</v>
      </c>
      <c r="HL7" s="260">
        <v>8.3999999999999995E-3</v>
      </c>
      <c r="HM7" s="260">
        <v>1.37E-2</v>
      </c>
      <c r="HN7" s="260">
        <v>2.0299999999999999E-2</v>
      </c>
      <c r="HO7" s="260">
        <v>1.24E-2</v>
      </c>
      <c r="HP7" s="260">
        <v>1.7399999999999999E-2</v>
      </c>
      <c r="HQ7" s="260">
        <v>4.4000000000000003E-3</v>
      </c>
      <c r="HR7" s="260">
        <v>1.996519850229533E-4</v>
      </c>
      <c r="HS7" s="260">
        <v>2.3844210781078156E-3</v>
      </c>
      <c r="HT7" s="260">
        <v>0</v>
      </c>
      <c r="HU7" s="260">
        <v>7.2906338153563849E-5</v>
      </c>
      <c r="HV7" s="260">
        <v>1.2879620722023944E-3</v>
      </c>
      <c r="HW7" s="260">
        <v>1.9860279164554211E-3</v>
      </c>
      <c r="HX7" s="260">
        <v>8.169333625411547E-4</v>
      </c>
      <c r="HY7" s="260">
        <v>2.483840018222926E-3</v>
      </c>
      <c r="HZ7" s="260">
        <v>6.0197130106370463E-3</v>
      </c>
      <c r="IA7" s="260">
        <v>8.7209659888287851E-3</v>
      </c>
      <c r="IB7" s="260">
        <v>6.4919757911685912E-3</v>
      </c>
      <c r="IC7" s="260">
        <v>5.2089489369672127E-3</v>
      </c>
      <c r="ID7" s="260">
        <v>1.6000000000000001E-3</v>
      </c>
      <c r="IE7" s="260">
        <v>1E-4</v>
      </c>
      <c r="IF7" s="260">
        <v>1E-4</v>
      </c>
      <c r="IG7" s="260">
        <v>9.1230512502151305E-5</v>
      </c>
      <c r="IH7" s="260">
        <v>1.0021344469501128E-3</v>
      </c>
      <c r="II7" s="260">
        <v>0.01</v>
      </c>
      <c r="IJ7" s="260">
        <v>1.2500000000000001E-2</v>
      </c>
      <c r="IK7" s="260">
        <v>2.01E-2</v>
      </c>
      <c r="IL7" s="260">
        <v>2.1272755023545843E-2</v>
      </c>
      <c r="IM7" s="260">
        <v>1.8536613809025174E-2</v>
      </c>
      <c r="IN7" s="260">
        <v>1.2109045851184927E-2</v>
      </c>
      <c r="IO7" s="260">
        <v>5.7000000000000002E-3</v>
      </c>
      <c r="IP7" s="260">
        <v>5.7000000000000002E-3</v>
      </c>
      <c r="IQ7" s="260">
        <v>6.1999999999999998E-3</v>
      </c>
      <c r="IR7" s="260">
        <v>3.0999999999999999E-3</v>
      </c>
      <c r="IS7" s="260">
        <v>4.7999999999999996E-3</v>
      </c>
      <c r="IT7" s="260">
        <v>3.5999999999999999E-3</v>
      </c>
      <c r="IU7" s="260">
        <v>5.4999999999999997E-3</v>
      </c>
      <c r="IV7" s="260">
        <v>1.14E-2</v>
      </c>
      <c r="IW7" s="260">
        <v>2.1999999999999999E-2</v>
      </c>
      <c r="IX7" s="260">
        <v>2.18E-2</v>
      </c>
      <c r="IY7" s="260">
        <v>1.47E-2</v>
      </c>
      <c r="IZ7" s="260">
        <v>1.9199999999999998E-2</v>
      </c>
      <c r="JA7" s="260">
        <v>8.2200421513577374E-3</v>
      </c>
      <c r="JB7" s="260">
        <v>6.6948331856653241E-3</v>
      </c>
      <c r="JC7" s="260">
        <v>4.7001466766427346E-3</v>
      </c>
      <c r="JD7" s="260">
        <v>2.1393306448722767E-3</v>
      </c>
      <c r="JE7" s="260">
        <v>3.5562598178806495E-3</v>
      </c>
      <c r="JF7" s="260">
        <v>3.7515625400568937E-3</v>
      </c>
      <c r="JG7" s="260">
        <v>7.4562170889359587E-3</v>
      </c>
      <c r="JH7" s="260">
        <v>1.1939235971341233E-2</v>
      </c>
      <c r="JI7" s="260">
        <v>1.621046140009258E-2</v>
      </c>
      <c r="JJ7" s="260">
        <v>1.8172401766020082E-2</v>
      </c>
      <c r="JK7" s="260">
        <v>1.6868536298864725E-2</v>
      </c>
      <c r="JL7" s="260">
        <v>1.5971684473373479E-2</v>
      </c>
      <c r="JM7" s="261">
        <f t="shared" si="18"/>
        <v>1.3079131099801706E-2</v>
      </c>
      <c r="JN7" s="261">
        <f t="shared" si="18"/>
        <v>1.0729670020884086E-2</v>
      </c>
      <c r="JO7" s="261">
        <f t="shared" si="18"/>
        <v>9.6905991413694624E-3</v>
      </c>
      <c r="JP7" s="261">
        <f t="shared" si="18"/>
        <v>7.5178951679165731E-3</v>
      </c>
      <c r="JQ7" s="261">
        <f t="shared" si="18"/>
        <v>6.6109376571881675E-3</v>
      </c>
      <c r="JR7" s="261">
        <f t="shared" si="18"/>
        <v>5.79698921463694E-3</v>
      </c>
      <c r="JS7" s="261">
        <f t="shared" si="18"/>
        <v>7.0088336207386609E-3</v>
      </c>
      <c r="JT7" s="261">
        <f t="shared" si="18"/>
        <v>8.1681424135732188E-3</v>
      </c>
      <c r="JU7" s="261">
        <f t="shared" si="18"/>
        <v>1.0959709949236906E-2</v>
      </c>
      <c r="JV7" s="262">
        <f>JV114</f>
        <v>1.8518518518518517E-2</v>
      </c>
      <c r="JW7" s="262">
        <f>JW114</f>
        <v>1.948051948051948E-2</v>
      </c>
      <c r="KH7" s="263">
        <f>KH114</f>
        <v>1.8072289156626505E-2</v>
      </c>
      <c r="KI7" s="263">
        <f>KI114</f>
        <v>1.9867549668874173E-2</v>
      </c>
    </row>
    <row r="8" spans="1:301">
      <c r="A8" s="256" t="s">
        <v>261</v>
      </c>
      <c r="B8" s="252">
        <f t="shared" si="0"/>
        <v>8.7667656102151416E-3</v>
      </c>
      <c r="C8" s="252">
        <f t="shared" si="1"/>
        <v>1.1403733155997997E-2</v>
      </c>
      <c r="D8" s="252">
        <f t="shared" si="2"/>
        <v>1.0720149018376141E-2</v>
      </c>
      <c r="E8" s="252">
        <f t="shared" si="3"/>
        <v>9.7826182764275404E-3</v>
      </c>
      <c r="F8" s="252">
        <f t="shared" si="4"/>
        <v>8.6448617702478778E-3</v>
      </c>
      <c r="G8" s="252">
        <f t="shared" si="5"/>
        <v>7.4296101532653263E-3</v>
      </c>
      <c r="H8" s="252">
        <f t="shared" si="6"/>
        <v>6.230385183243879E-3</v>
      </c>
      <c r="I8" s="252">
        <f t="shared" si="7"/>
        <v>5.1056899388970955E-3</v>
      </c>
      <c r="J8" s="252">
        <f t="shared" si="8"/>
        <v>1.2129611595296066E-3</v>
      </c>
      <c r="K8" s="252">
        <f t="shared" si="9"/>
        <v>1.0899999999999998E-2</v>
      </c>
      <c r="L8" s="252">
        <f t="shared" si="10"/>
        <v>1.1000000000000001E-3</v>
      </c>
      <c r="M8" s="252">
        <f t="shared" si="11"/>
        <v>4.0000000000000002E-4</v>
      </c>
      <c r="N8" s="252">
        <f t="shared" si="12"/>
        <v>1E-4</v>
      </c>
      <c r="O8" s="252">
        <f t="shared" si="13"/>
        <v>0</v>
      </c>
      <c r="P8" s="252">
        <f t="shared" si="14"/>
        <v>0</v>
      </c>
      <c r="Q8" s="252">
        <f t="shared" si="15"/>
        <v>0</v>
      </c>
      <c r="R8" s="252">
        <f t="shared" si="16"/>
        <v>0</v>
      </c>
      <c r="S8" s="252">
        <f t="shared" si="17"/>
        <v>0</v>
      </c>
      <c r="T8" s="257"/>
      <c r="U8" s="258">
        <f t="shared" si="19"/>
        <v>9.7119792082656347E-4</v>
      </c>
      <c r="V8" s="258">
        <f t="shared" si="19"/>
        <v>9.7372792796522178E-4</v>
      </c>
      <c r="W8" s="258">
        <f t="shared" si="19"/>
        <v>9.7605305677473872E-4</v>
      </c>
      <c r="X8" s="258">
        <f t="shared" si="19"/>
        <v>9.7752956633864393E-4</v>
      </c>
      <c r="Y8" s="258">
        <f t="shared" si="19"/>
        <v>9.7867631458613009E-4</v>
      </c>
      <c r="Z8" s="258">
        <f t="shared" si="19"/>
        <v>9.791588413899403E-4</v>
      </c>
      <c r="AA8" s="258">
        <f t="shared" si="19"/>
        <v>9.7251824943585165E-4</v>
      </c>
      <c r="AB8" s="258">
        <f t="shared" si="19"/>
        <v>9.6908098024345822E-4</v>
      </c>
      <c r="AC8" s="258">
        <f t="shared" si="19"/>
        <v>9.6882275265459429E-4</v>
      </c>
      <c r="AD8" s="258">
        <f t="shared" si="19"/>
        <v>9.6831332773833229E-4</v>
      </c>
      <c r="AE8" s="258">
        <f t="shared" si="19"/>
        <v>9.6718603303269559E-4</v>
      </c>
      <c r="AF8" s="258">
        <f t="shared" si="19"/>
        <v>9.6585054344162924E-4</v>
      </c>
      <c r="AG8" s="258">
        <f t="shared" si="19"/>
        <v>9.6391816913737015E-4</v>
      </c>
      <c r="AH8" s="258">
        <f t="shared" si="19"/>
        <v>9.6160335036154891E-4</v>
      </c>
      <c r="AI8" s="258">
        <f t="shared" si="19"/>
        <v>9.5956565198510035E-4</v>
      </c>
      <c r="AJ8" s="258">
        <f t="shared" si="19"/>
        <v>9.4799185354487066E-4</v>
      </c>
      <c r="AK8" s="258">
        <f t="shared" si="20"/>
        <v>9.4366172370811269E-4</v>
      </c>
      <c r="AL8" s="258">
        <f t="shared" si="20"/>
        <v>9.3717551685451421E-4</v>
      </c>
      <c r="AM8" s="258">
        <f t="shared" si="20"/>
        <v>9.3420527853187163E-4</v>
      </c>
      <c r="AN8" s="258">
        <f t="shared" si="20"/>
        <v>9.2898784877004474E-4</v>
      </c>
      <c r="AO8" s="258">
        <f t="shared" si="20"/>
        <v>9.2527385889190628E-4</v>
      </c>
      <c r="AP8" s="258">
        <f t="shared" si="20"/>
        <v>9.2148304854053342E-4</v>
      </c>
      <c r="AQ8" s="258">
        <f t="shared" si="20"/>
        <v>9.1718229496589275E-4</v>
      </c>
      <c r="AR8" s="258">
        <f t="shared" si="20"/>
        <v>9.1283122386948308E-4</v>
      </c>
      <c r="AS8" s="258">
        <f t="shared" si="20"/>
        <v>9.0798897861790739E-4</v>
      </c>
      <c r="AT8" s="258">
        <f t="shared" si="20"/>
        <v>9.0289341148938433E-4</v>
      </c>
      <c r="AU8" s="258">
        <f t="shared" si="20"/>
        <v>8.9824834032621592E-4</v>
      </c>
      <c r="AV8" s="258">
        <f t="shared" si="20"/>
        <v>8.9267929850271772E-4</v>
      </c>
      <c r="AW8" s="258">
        <f t="shared" si="20"/>
        <v>8.8541459358718565E-4</v>
      </c>
      <c r="AX8" s="258">
        <f t="shared" si="20"/>
        <v>8.7951991658043877E-4</v>
      </c>
      <c r="AY8" s="258">
        <f t="shared" si="20"/>
        <v>8.7365738117558406E-4</v>
      </c>
      <c r="AZ8" s="258">
        <f t="shared" si="20"/>
        <v>8.673647851051014E-4</v>
      </c>
      <c r="BA8" s="258">
        <f t="shared" si="21"/>
        <v>8.6088574561569639E-4</v>
      </c>
      <c r="BB8" s="258">
        <f t="shared" si="21"/>
        <v>8.5447383514415838E-4</v>
      </c>
      <c r="BC8" s="258">
        <f t="shared" si="21"/>
        <v>8.4765728919970924E-4</v>
      </c>
      <c r="BD8" s="258">
        <f t="shared" si="21"/>
        <v>8.4092340160283122E-4</v>
      </c>
      <c r="BE8" s="258">
        <f t="shared" si="21"/>
        <v>8.3380129373946885E-4</v>
      </c>
      <c r="BF8" s="258">
        <f t="shared" si="21"/>
        <v>8.2654111778475252E-4</v>
      </c>
      <c r="BG8" s="258">
        <f t="shared" si="21"/>
        <v>8.1986212963202493E-4</v>
      </c>
      <c r="BH8" s="258">
        <f t="shared" si="21"/>
        <v>8.1234198676075065E-4</v>
      </c>
      <c r="BI8" s="258">
        <f t="shared" si="21"/>
        <v>8.0494592540026645E-4</v>
      </c>
      <c r="BJ8" s="258">
        <f t="shared" si="21"/>
        <v>7.9720080460899193E-4</v>
      </c>
      <c r="BK8" s="258">
        <f t="shared" si="21"/>
        <v>7.8959407251020554E-4</v>
      </c>
      <c r="BL8" s="258">
        <f t="shared" si="21"/>
        <v>7.816532629226821E-4</v>
      </c>
      <c r="BM8" s="258">
        <f t="shared" si="21"/>
        <v>7.7362315712169866E-4</v>
      </c>
      <c r="BN8" s="258">
        <f t="shared" si="21"/>
        <v>7.6576019581396822E-4</v>
      </c>
      <c r="BO8" s="258">
        <f t="shared" si="21"/>
        <v>7.575845599909637E-4</v>
      </c>
      <c r="BP8" s="258">
        <f t="shared" si="21"/>
        <v>7.4957758101821745E-4</v>
      </c>
      <c r="BQ8" s="258">
        <f t="shared" si="22"/>
        <v>7.4127186447394376E-4</v>
      </c>
      <c r="BR8" s="258">
        <f t="shared" si="22"/>
        <v>7.329132023928004E-4</v>
      </c>
      <c r="BS8" s="258">
        <f t="shared" si="22"/>
        <v>7.2496404997845175E-4</v>
      </c>
      <c r="BT8" s="258">
        <f t="shared" si="22"/>
        <v>7.1650448932295691E-4</v>
      </c>
      <c r="BU8" s="258">
        <f t="shared" si="22"/>
        <v>7.0823755104206659E-4</v>
      </c>
      <c r="BV8" s="258">
        <f t="shared" si="22"/>
        <v>6.997050544837926E-4</v>
      </c>
      <c r="BW8" s="258">
        <f t="shared" si="22"/>
        <v>6.913730368098385E-4</v>
      </c>
      <c r="BX8" s="258">
        <f t="shared" si="22"/>
        <v>6.827880042428458E-4</v>
      </c>
      <c r="BY8" s="258">
        <f t="shared" si="22"/>
        <v>6.7418218067803216E-4</v>
      </c>
      <c r="BZ8" s="258">
        <f t="shared" si="22"/>
        <v>6.6579764776451486E-4</v>
      </c>
      <c r="CA8" s="258">
        <f t="shared" si="22"/>
        <v>6.5717772899133962E-4</v>
      </c>
      <c r="CB8" s="258">
        <f t="shared" si="22"/>
        <v>6.4877369101556948E-4</v>
      </c>
      <c r="CC8" s="258">
        <f t="shared" si="22"/>
        <v>6.4014583880564989E-4</v>
      </c>
      <c r="CD8" s="258">
        <f t="shared" si="22"/>
        <v>6.3152375068972234E-4</v>
      </c>
      <c r="CE8" s="258">
        <f t="shared" si="22"/>
        <v>6.2354603675490033E-4</v>
      </c>
      <c r="CF8" s="258">
        <f t="shared" si="22"/>
        <v>6.1493097327889289E-4</v>
      </c>
      <c r="CG8" s="258">
        <f t="shared" si="23"/>
        <v>6.065428428316897E-4</v>
      </c>
      <c r="CH8" s="258">
        <f t="shared" si="23"/>
        <v>5.9795816384267293E-4</v>
      </c>
      <c r="CI8" s="258">
        <f t="shared" si="23"/>
        <v>5.8960362214742316E-4</v>
      </c>
      <c r="CJ8" s="258">
        <f t="shared" si="23"/>
        <v>5.8106279557950877E-4</v>
      </c>
      <c r="CK8" s="258">
        <f t="shared" si="23"/>
        <v>5.7254706156344235E-4</v>
      </c>
      <c r="CL8" s="258">
        <f t="shared" si="23"/>
        <v>5.6427594852285438E-4</v>
      </c>
      <c r="CM8" s="258">
        <f t="shared" si="23"/>
        <v>5.558327497733849E-4</v>
      </c>
      <c r="CN8" s="258">
        <f t="shared" si="23"/>
        <v>5.4762451709715679E-4</v>
      </c>
      <c r="CO8" s="258">
        <f t="shared" si="23"/>
        <v>5.3925359289805179E-4</v>
      </c>
      <c r="CP8" s="258">
        <f t="shared" si="23"/>
        <v>5.3092646230853188E-4</v>
      </c>
      <c r="CQ8" s="258">
        <f t="shared" si="23"/>
        <v>5.2321120789756634E-4</v>
      </c>
      <c r="CR8" s="258">
        <f t="shared" si="23"/>
        <v>5.1496197073863138E-4</v>
      </c>
      <c r="CS8" s="258">
        <f t="shared" si="23"/>
        <v>5.0694978125903362E-4</v>
      </c>
      <c r="CT8" s="258">
        <f t="shared" si="23"/>
        <v>4.9879690560038908E-4</v>
      </c>
      <c r="CU8" s="258">
        <f t="shared" si="23"/>
        <v>4.9088106608013646E-4</v>
      </c>
      <c r="CV8" s="258">
        <f t="shared" si="23"/>
        <v>4.8283275939025629E-4</v>
      </c>
      <c r="CW8" s="258">
        <f t="shared" si="24"/>
        <v>4.7483822167788611E-4</v>
      </c>
      <c r="CX8" s="258">
        <f t="shared" si="24"/>
        <v>4.6708522687506811E-4</v>
      </c>
      <c r="CY8" s="258">
        <f t="shared" si="24"/>
        <v>4.5921135184544271E-4</v>
      </c>
      <c r="CZ8" s="258">
        <f t="shared" si="24"/>
        <v>4.5157254264917724E-4</v>
      </c>
      <c r="DA8" s="258">
        <f t="shared" si="24"/>
        <v>4.4382029614036932E-4</v>
      </c>
      <c r="DB8" s="258">
        <f t="shared" si="24"/>
        <v>4.361347321953481E-4</v>
      </c>
      <c r="DC8" s="258">
        <f t="shared" si="24"/>
        <v>4.290067737080152E-4</v>
      </c>
      <c r="DD8" s="258">
        <f t="shared" si="24"/>
        <v>4.2144195494588348E-4</v>
      </c>
      <c r="DE8" s="258">
        <f t="shared" si="24"/>
        <v>4.1410822026464057E-4</v>
      </c>
      <c r="DF8" s="258">
        <f t="shared" si="24"/>
        <v>4.0667837202999508E-4</v>
      </c>
      <c r="DG8" s="258">
        <f t="shared" si="24"/>
        <v>3.9947746207765183E-4</v>
      </c>
      <c r="DH8" s="258">
        <f t="shared" si="24"/>
        <v>3.9218685426682751E-4</v>
      </c>
      <c r="DI8" s="258">
        <f t="shared" si="24"/>
        <v>3.849661518986764E-4</v>
      </c>
      <c r="DJ8" s="258">
        <f t="shared" si="24"/>
        <v>3.7798016861910391E-4</v>
      </c>
      <c r="DK8" s="258">
        <f t="shared" si="24"/>
        <v>3.7091306990805293E-4</v>
      </c>
      <c r="DL8" s="258">
        <f t="shared" si="24"/>
        <v>3.6406792100244969E-4</v>
      </c>
      <c r="DM8" s="259">
        <v>0</v>
      </c>
      <c r="DN8" s="259">
        <v>0</v>
      </c>
      <c r="DO8" s="259">
        <v>0</v>
      </c>
      <c r="DP8" s="259">
        <v>0</v>
      </c>
      <c r="DQ8" s="259">
        <v>0</v>
      </c>
      <c r="DR8" s="259">
        <v>0</v>
      </c>
      <c r="DS8" s="259">
        <v>0</v>
      </c>
      <c r="DT8" s="259">
        <v>0</v>
      </c>
      <c r="DU8" s="259">
        <v>1E-4</v>
      </c>
      <c r="DV8" s="259">
        <v>4.0000000000000002E-4</v>
      </c>
      <c r="DW8" s="259">
        <v>4.3E-3</v>
      </c>
      <c r="DX8" s="259">
        <v>8.9999999999999998E-4</v>
      </c>
      <c r="DY8" s="259">
        <v>2.2000000000000001E-3</v>
      </c>
      <c r="DZ8" s="259">
        <v>2.7000000000000001E-3</v>
      </c>
      <c r="EA8" s="260">
        <v>4.0000000000000002E-4</v>
      </c>
      <c r="EB8" s="260">
        <v>0</v>
      </c>
      <c r="EC8" s="260">
        <v>0</v>
      </c>
      <c r="ED8" s="260">
        <v>0</v>
      </c>
      <c r="EE8" s="260">
        <v>0</v>
      </c>
      <c r="EF8" s="260">
        <v>0</v>
      </c>
      <c r="EG8" s="260">
        <v>0</v>
      </c>
      <c r="EH8" s="260">
        <v>0</v>
      </c>
      <c r="EI8" s="260">
        <v>0</v>
      </c>
      <c r="EJ8" s="260">
        <v>4.0000000000000002E-4</v>
      </c>
      <c r="EK8" s="260">
        <v>2.0000000000000001E-4</v>
      </c>
      <c r="EL8" s="260">
        <v>0</v>
      </c>
      <c r="EM8" s="260">
        <v>0</v>
      </c>
      <c r="EN8" s="260">
        <v>0</v>
      </c>
      <c r="EO8" s="260">
        <v>0</v>
      </c>
      <c r="EP8" s="260">
        <v>0</v>
      </c>
      <c r="EQ8" s="260">
        <v>0</v>
      </c>
      <c r="ER8" s="260">
        <v>0</v>
      </c>
      <c r="ES8" s="260">
        <v>5.0000000000000001E-4</v>
      </c>
      <c r="ET8" s="260">
        <v>1E-4</v>
      </c>
      <c r="EU8" s="260">
        <v>2.0000000000000001E-4</v>
      </c>
      <c r="EV8" s="260">
        <v>0</v>
      </c>
      <c r="EW8" s="260">
        <v>1E-4</v>
      </c>
      <c r="EX8" s="260">
        <v>0</v>
      </c>
      <c r="EY8" s="260">
        <v>0</v>
      </c>
      <c r="EZ8" s="260">
        <v>0</v>
      </c>
      <c r="FA8" s="260">
        <v>0</v>
      </c>
      <c r="FB8" s="260">
        <v>0</v>
      </c>
      <c r="FC8" s="260">
        <v>0</v>
      </c>
      <c r="FD8" s="260">
        <v>0</v>
      </c>
      <c r="FE8" s="260">
        <v>0</v>
      </c>
      <c r="FF8" s="260">
        <v>1E-4</v>
      </c>
      <c r="FG8" s="260">
        <v>0</v>
      </c>
      <c r="FH8" s="260">
        <v>0</v>
      </c>
      <c r="FI8" s="260">
        <v>0</v>
      </c>
      <c r="FJ8" s="260">
        <v>0</v>
      </c>
      <c r="FK8" s="260">
        <v>0</v>
      </c>
      <c r="FL8" s="260">
        <v>0</v>
      </c>
      <c r="FM8" s="260">
        <v>0</v>
      </c>
      <c r="FN8" s="260">
        <v>0</v>
      </c>
      <c r="FO8" s="260">
        <v>0</v>
      </c>
      <c r="FP8" s="260">
        <v>0</v>
      </c>
      <c r="FQ8" s="260">
        <v>0</v>
      </c>
      <c r="FR8" s="260">
        <v>0</v>
      </c>
      <c r="FS8" s="260">
        <v>0</v>
      </c>
      <c r="FT8" s="260">
        <v>0</v>
      </c>
      <c r="FU8" s="260">
        <v>0</v>
      </c>
      <c r="FV8" s="260">
        <v>0</v>
      </c>
      <c r="FW8" s="260">
        <v>0</v>
      </c>
      <c r="FX8" s="260">
        <v>0</v>
      </c>
      <c r="FY8" s="260">
        <v>0</v>
      </c>
      <c r="FZ8" s="260">
        <v>0</v>
      </c>
      <c r="GA8" s="260">
        <v>0</v>
      </c>
      <c r="GB8" s="260">
        <v>0</v>
      </c>
      <c r="GC8" s="260">
        <v>0</v>
      </c>
      <c r="GD8" s="260">
        <v>0</v>
      </c>
      <c r="GE8" s="260">
        <v>0</v>
      </c>
      <c r="GF8" s="260">
        <v>0</v>
      </c>
      <c r="GG8" s="260">
        <v>0</v>
      </c>
      <c r="GH8" s="260">
        <v>0</v>
      </c>
      <c r="GI8" s="260">
        <v>0</v>
      </c>
      <c r="GJ8" s="260">
        <v>0</v>
      </c>
      <c r="GK8" s="260">
        <v>0</v>
      </c>
      <c r="GL8" s="260">
        <v>0</v>
      </c>
      <c r="GM8" s="260">
        <v>0</v>
      </c>
      <c r="GN8" s="260">
        <v>0</v>
      </c>
      <c r="GO8" s="260">
        <v>0</v>
      </c>
      <c r="GP8" s="260">
        <v>0</v>
      </c>
      <c r="GQ8" s="260">
        <v>0</v>
      </c>
      <c r="GR8" s="260">
        <v>0</v>
      </c>
      <c r="GS8" s="260">
        <v>0</v>
      </c>
      <c r="GT8" s="260">
        <v>0</v>
      </c>
      <c r="GU8" s="260">
        <v>0</v>
      </c>
      <c r="GV8" s="260">
        <v>0</v>
      </c>
      <c r="GW8" s="260">
        <v>0</v>
      </c>
      <c r="GX8" s="260">
        <v>0</v>
      </c>
      <c r="GY8" s="260">
        <v>0</v>
      </c>
      <c r="GZ8" s="260">
        <v>0</v>
      </c>
      <c r="HA8" s="260">
        <v>0</v>
      </c>
      <c r="HB8" s="260">
        <v>0</v>
      </c>
      <c r="HC8" s="260">
        <v>0</v>
      </c>
      <c r="HD8" s="260">
        <v>0</v>
      </c>
      <c r="HE8" s="260">
        <v>0</v>
      </c>
      <c r="HF8" s="260">
        <v>0</v>
      </c>
      <c r="HG8" s="260">
        <v>0</v>
      </c>
      <c r="HH8" s="260">
        <v>0</v>
      </c>
      <c r="HI8" s="260">
        <v>0</v>
      </c>
      <c r="HJ8" s="260">
        <v>0</v>
      </c>
      <c r="HK8" s="260">
        <v>0</v>
      </c>
      <c r="HL8" s="260">
        <v>0</v>
      </c>
      <c r="HM8" s="260">
        <v>0</v>
      </c>
      <c r="HN8" s="260">
        <v>0</v>
      </c>
      <c r="HO8" s="260">
        <v>0</v>
      </c>
      <c r="HP8" s="260">
        <v>0</v>
      </c>
      <c r="HQ8" s="260">
        <v>0</v>
      </c>
      <c r="HR8" s="260">
        <v>0</v>
      </c>
      <c r="HS8" s="260">
        <v>0</v>
      </c>
      <c r="HT8" s="260">
        <v>0</v>
      </c>
      <c r="HU8" s="260">
        <v>0</v>
      </c>
      <c r="HV8" s="260">
        <v>0</v>
      </c>
      <c r="HW8" s="260">
        <v>0</v>
      </c>
      <c r="HX8" s="260">
        <v>0</v>
      </c>
      <c r="HY8" s="260">
        <v>0</v>
      </c>
      <c r="HZ8" s="260">
        <v>0</v>
      </c>
      <c r="IA8" s="260">
        <v>0</v>
      </c>
      <c r="IB8" s="260">
        <v>0</v>
      </c>
      <c r="IC8" s="260">
        <v>0</v>
      </c>
      <c r="ID8" s="260">
        <v>0</v>
      </c>
      <c r="IE8" s="260">
        <v>0</v>
      </c>
      <c r="IF8" s="260">
        <v>0</v>
      </c>
      <c r="IG8" s="260">
        <v>0</v>
      </c>
      <c r="IH8" s="260">
        <v>0</v>
      </c>
      <c r="II8" s="260">
        <v>0</v>
      </c>
      <c r="IJ8" s="260">
        <v>0</v>
      </c>
      <c r="IK8" s="260">
        <v>0</v>
      </c>
      <c r="IL8" s="260">
        <v>0</v>
      </c>
      <c r="IM8" s="260">
        <v>0</v>
      </c>
      <c r="IN8" s="260">
        <v>0</v>
      </c>
      <c r="IO8" s="260">
        <v>0</v>
      </c>
      <c r="IP8" s="260">
        <v>0</v>
      </c>
      <c r="IQ8" s="260">
        <v>0</v>
      </c>
      <c r="IR8" s="260">
        <v>0</v>
      </c>
      <c r="IS8" s="260">
        <v>0</v>
      </c>
      <c r="IT8" s="260">
        <v>0</v>
      </c>
      <c r="IU8" s="260">
        <v>0</v>
      </c>
      <c r="IV8" s="260">
        <v>0</v>
      </c>
      <c r="IW8" s="260">
        <v>0</v>
      </c>
      <c r="IX8" s="260">
        <v>0</v>
      </c>
      <c r="IY8" s="260">
        <v>0</v>
      </c>
      <c r="IZ8" s="260">
        <v>0</v>
      </c>
      <c r="JA8" s="260">
        <v>0</v>
      </c>
      <c r="JB8" s="260">
        <v>0</v>
      </c>
      <c r="JC8" s="260">
        <v>0</v>
      </c>
      <c r="JD8" s="260">
        <v>0</v>
      </c>
      <c r="JE8" s="260">
        <v>0</v>
      </c>
      <c r="JF8" s="260">
        <v>0</v>
      </c>
      <c r="JG8" s="260">
        <v>0</v>
      </c>
      <c r="JH8" s="260">
        <v>0</v>
      </c>
      <c r="JI8" s="260">
        <v>7.7805496678451727E-4</v>
      </c>
      <c r="JJ8" s="260">
        <v>0</v>
      </c>
      <c r="JK8" s="260">
        <v>0</v>
      </c>
      <c r="JL8" s="260">
        <v>0</v>
      </c>
      <c r="JM8" s="261">
        <f t="shared" si="18"/>
        <v>7.7805496678451722E-5</v>
      </c>
      <c r="JN8" s="261">
        <f t="shared" si="18"/>
        <v>8.5586046346296907E-5</v>
      </c>
      <c r="JO8" s="261">
        <f t="shared" si="18"/>
        <v>1.6339154302474864E-5</v>
      </c>
      <c r="JP8" s="261">
        <f t="shared" si="18"/>
        <v>1.7973069732722349E-5</v>
      </c>
      <c r="JQ8" s="261">
        <f t="shared" si="18"/>
        <v>1.9770376705994583E-5</v>
      </c>
      <c r="JR8" s="261">
        <f t="shared" si="18"/>
        <v>2.1747414376594043E-5</v>
      </c>
      <c r="JS8" s="261">
        <f t="shared" si="18"/>
        <v>1.6141606146408274E-5</v>
      </c>
      <c r="JT8" s="261">
        <f t="shared" si="18"/>
        <v>9.1971621264194099E-6</v>
      </c>
      <c r="JU8" s="261">
        <f t="shared" si="18"/>
        <v>8.6288459587265581E-5</v>
      </c>
      <c r="JV8" s="261">
        <f t="shared" si="18"/>
        <v>1.5314501894268187E-5</v>
      </c>
      <c r="JW8" s="261">
        <f t="shared" si="18"/>
        <v>1.4868914413095548E-5</v>
      </c>
      <c r="KH8" s="261">
        <f t="shared" ref="KH8:KI18" si="25">AVERAGE(JV8,JJ8,IX8,IL8,HZ8,KC8:KG8)</f>
        <v>3.0629003788536375E-6</v>
      </c>
      <c r="KI8" s="261">
        <f t="shared" si="25"/>
        <v>2.9886357986581977E-6</v>
      </c>
    </row>
    <row r="9" spans="1:301">
      <c r="A9" s="256" t="s">
        <v>262</v>
      </c>
      <c r="B9" s="252">
        <f t="shared" si="0"/>
        <v>2.6424426436165585E-3</v>
      </c>
      <c r="C9" s="252">
        <f t="shared" si="1"/>
        <v>3.0438921356928106E-3</v>
      </c>
      <c r="D9" s="252">
        <f t="shared" si="2"/>
        <v>6.0793663742660679E-3</v>
      </c>
      <c r="E9" s="252">
        <f t="shared" si="3"/>
        <v>5.4936608111798794E-3</v>
      </c>
      <c r="F9" s="252">
        <f t="shared" si="4"/>
        <v>5.1491148618667479E-3</v>
      </c>
      <c r="G9" s="252">
        <f t="shared" si="5"/>
        <v>1.1151101376033555E-2</v>
      </c>
      <c r="H9" s="252">
        <f t="shared" si="6"/>
        <v>1.3557488095517354E-2</v>
      </c>
      <c r="I9" s="252">
        <f t="shared" si="7"/>
        <v>1.0334802722576836E-2</v>
      </c>
      <c r="J9" s="252">
        <f t="shared" si="8"/>
        <v>1.8735510131016625E-2</v>
      </c>
      <c r="K9" s="252">
        <f t="shared" si="9"/>
        <v>2.9999999999999996E-3</v>
      </c>
      <c r="L9" s="252">
        <f t="shared" si="10"/>
        <v>2.8499999999999998E-2</v>
      </c>
      <c r="M9" s="252">
        <f t="shared" si="11"/>
        <v>0</v>
      </c>
      <c r="N9" s="252">
        <f t="shared" si="12"/>
        <v>2.8900000000000002E-2</v>
      </c>
      <c r="O9" s="252">
        <f t="shared" si="13"/>
        <v>4.0300000000000002E-2</v>
      </c>
      <c r="P9" s="252">
        <f t="shared" si="14"/>
        <v>5.5999999999999999E-3</v>
      </c>
      <c r="Q9" s="252">
        <f t="shared" si="15"/>
        <v>1.0999999999999999E-2</v>
      </c>
      <c r="R9" s="252">
        <f t="shared" si="16"/>
        <v>3.9200000000000006E-2</v>
      </c>
      <c r="S9" s="252">
        <f t="shared" si="17"/>
        <v>8.4374218656531594E-2</v>
      </c>
      <c r="T9" s="257"/>
      <c r="U9" s="258">
        <f t="shared" si="19"/>
        <v>2.3675498494823977E-4</v>
      </c>
      <c r="V9" s="258">
        <f t="shared" si="19"/>
        <v>2.6481582360953111E-4</v>
      </c>
      <c r="W9" s="258">
        <f t="shared" si="19"/>
        <v>2.9131742541355782E-4</v>
      </c>
      <c r="X9" s="258">
        <f t="shared" si="19"/>
        <v>3.1724594279202226E-4</v>
      </c>
      <c r="Y9" s="258">
        <f t="shared" si="19"/>
        <v>3.4190902327164031E-4</v>
      </c>
      <c r="Z9" s="258">
        <f t="shared" si="19"/>
        <v>3.6576630212522242E-4</v>
      </c>
      <c r="AA9" s="258">
        <f t="shared" si="19"/>
        <v>3.3202499704643E-4</v>
      </c>
      <c r="AB9" s="258">
        <f t="shared" si="19"/>
        <v>2.5485816385513449E-4</v>
      </c>
      <c r="AC9" s="258">
        <f t="shared" si="19"/>
        <v>2.3774998055478037E-4</v>
      </c>
      <c r="AD9" s="258">
        <f t="shared" si="19"/>
        <v>2.6992121322806303E-4</v>
      </c>
      <c r="AE9" s="258">
        <f t="shared" si="19"/>
        <v>2.2948950953163502E-4</v>
      </c>
      <c r="AF9" s="258">
        <f t="shared" si="19"/>
        <v>2.2438426006317173E-4</v>
      </c>
      <c r="AG9" s="258">
        <f t="shared" si="19"/>
        <v>1.0812799413573507E-4</v>
      </c>
      <c r="AH9" s="258">
        <f t="shared" si="19"/>
        <v>1.5182820033863079E-4</v>
      </c>
      <c r="AI9" s="258">
        <f t="shared" si="19"/>
        <v>1.9270319054527467E-4</v>
      </c>
      <c r="AJ9" s="258">
        <f t="shared" si="19"/>
        <v>2.1625101960582108E-4</v>
      </c>
      <c r="AK9" s="258">
        <f t="shared" si="20"/>
        <v>2.5603108758427695E-4</v>
      </c>
      <c r="AL9" s="258">
        <f t="shared" si="20"/>
        <v>2.9470471433622539E-4</v>
      </c>
      <c r="AM9" s="258">
        <f t="shared" si="20"/>
        <v>3.3153922766350485E-4</v>
      </c>
      <c r="AN9" s="258">
        <f t="shared" si="20"/>
        <v>3.6728733027194954E-4</v>
      </c>
      <c r="AO9" s="258">
        <f t="shared" si="20"/>
        <v>4.0162438838852246E-4</v>
      </c>
      <c r="AP9" s="258">
        <f t="shared" si="20"/>
        <v>4.3423889167053253E-4</v>
      </c>
      <c r="AQ9" s="258">
        <f t="shared" si="20"/>
        <v>4.658025802995059E-4</v>
      </c>
      <c r="AR9" s="258">
        <f t="shared" si="20"/>
        <v>4.9580586207685629E-4</v>
      </c>
      <c r="AS9" s="258">
        <f t="shared" si="20"/>
        <v>5.2477931105152174E-4</v>
      </c>
      <c r="AT9" s="258">
        <f t="shared" si="20"/>
        <v>5.5248327377633005E-4</v>
      </c>
      <c r="AU9" s="258">
        <f t="shared" si="20"/>
        <v>5.7845674992197584E-4</v>
      </c>
      <c r="AV9" s="258">
        <f t="shared" si="20"/>
        <v>6.0381085607301259E-4</v>
      </c>
      <c r="AW9" s="258">
        <f t="shared" si="20"/>
        <v>6.0391696219266357E-4</v>
      </c>
      <c r="AX9" s="258">
        <f t="shared" si="20"/>
        <v>5.5325221792459391E-4</v>
      </c>
      <c r="AY9" s="258">
        <f t="shared" si="20"/>
        <v>5.1447247488579408E-4</v>
      </c>
      <c r="AZ9" s="258">
        <f t="shared" si="20"/>
        <v>5.0274652079645814E-4</v>
      </c>
      <c r="BA9" s="258">
        <f t="shared" si="21"/>
        <v>2.4960067359682328E-4</v>
      </c>
      <c r="BB9" s="258">
        <f t="shared" si="21"/>
        <v>2.9785868532375068E-4</v>
      </c>
      <c r="BC9" s="258">
        <f t="shared" si="21"/>
        <v>3.4478336247565147E-4</v>
      </c>
      <c r="BD9" s="258">
        <f t="shared" si="21"/>
        <v>3.8947986576146759E-4</v>
      </c>
      <c r="BE9" s="258">
        <f t="shared" si="21"/>
        <v>4.3286694510064581E-4</v>
      </c>
      <c r="BF9" s="258">
        <f t="shared" si="21"/>
        <v>4.7451619814030399E-4</v>
      </c>
      <c r="BG9" s="258">
        <f t="shared" si="21"/>
        <v>5.1351643551688156E-4</v>
      </c>
      <c r="BH9" s="258">
        <f t="shared" si="21"/>
        <v>5.5195073543215165E-4</v>
      </c>
      <c r="BI9" s="258">
        <f t="shared" si="21"/>
        <v>5.8848777419508516E-4</v>
      </c>
      <c r="BJ9" s="258">
        <f t="shared" si="21"/>
        <v>6.2377757067815474E-4</v>
      </c>
      <c r="BK9" s="258">
        <f t="shared" si="21"/>
        <v>6.196515344027969E-4</v>
      </c>
      <c r="BL9" s="258">
        <f t="shared" si="21"/>
        <v>4.1646469995266361E-4</v>
      </c>
      <c r="BM9" s="258">
        <f t="shared" si="21"/>
        <v>2.4030700420032622E-4</v>
      </c>
      <c r="BN9" s="258">
        <f t="shared" si="21"/>
        <v>2.9966668372014699E-4</v>
      </c>
      <c r="BO9" s="258">
        <f t="shared" si="21"/>
        <v>1.678403985235187E-4</v>
      </c>
      <c r="BP9" s="258">
        <f t="shared" si="21"/>
        <v>2.3453819758622804E-4</v>
      </c>
      <c r="BQ9" s="258">
        <f t="shared" si="22"/>
        <v>2.9950958901321309E-4</v>
      </c>
      <c r="BR9" s="258">
        <f t="shared" si="22"/>
        <v>3.6204360513332826E-4</v>
      </c>
      <c r="BS9" s="258">
        <f t="shared" si="22"/>
        <v>4.2111827782699562E-4</v>
      </c>
      <c r="BT9" s="258">
        <f t="shared" si="22"/>
        <v>4.7910720665853002E-4</v>
      </c>
      <c r="BU9" s="258">
        <f t="shared" si="22"/>
        <v>4.8133153249771757E-4</v>
      </c>
      <c r="BV9" s="258">
        <f t="shared" si="22"/>
        <v>5.3820382669280895E-4</v>
      </c>
      <c r="BW9" s="258">
        <f t="shared" si="22"/>
        <v>5.9234221462309625E-4</v>
      </c>
      <c r="BX9" s="258">
        <f t="shared" si="22"/>
        <v>6.1575293535410386E-4</v>
      </c>
      <c r="BY9" s="258">
        <f t="shared" si="22"/>
        <v>6.5766039423706055E-4</v>
      </c>
      <c r="BZ9" s="258">
        <f t="shared" si="22"/>
        <v>7.0782050965072056E-4</v>
      </c>
      <c r="CA9" s="258">
        <f t="shared" si="22"/>
        <v>7.5463099129131211E-4</v>
      </c>
      <c r="CB9" s="258">
        <f t="shared" si="22"/>
        <v>8.008424325994367E-4</v>
      </c>
      <c r="CC9" s="258">
        <f t="shared" si="22"/>
        <v>8.43736124328082E-4</v>
      </c>
      <c r="CD9" s="258">
        <f t="shared" si="22"/>
        <v>8.8646988398390601E-4</v>
      </c>
      <c r="CE9" s="258">
        <f t="shared" si="22"/>
        <v>9.265379241349056E-4</v>
      </c>
      <c r="CF9" s="258">
        <f>FORECAST(CF$2,CG9:GO9,CG$2:GO$2)</f>
        <v>9.6561438568976317E-4</v>
      </c>
      <c r="CG9" s="258">
        <f t="shared" si="23"/>
        <v>1.002653765723999E-3</v>
      </c>
      <c r="CH9" s="258">
        <f t="shared" si="23"/>
        <v>1.0381655722218096E-3</v>
      </c>
      <c r="CI9" s="258">
        <f t="shared" si="23"/>
        <v>1.0717825498890825E-3</v>
      </c>
      <c r="CJ9" s="258">
        <f t="shared" si="23"/>
        <v>1.1039073670051284E-3</v>
      </c>
      <c r="CK9" s="258">
        <f t="shared" si="23"/>
        <v>1.0489398695154098E-3</v>
      </c>
      <c r="CL9" s="258">
        <f t="shared" si="23"/>
        <v>9.9762847854992405E-4</v>
      </c>
      <c r="CM9" s="258">
        <f t="shared" si="23"/>
        <v>1.0337407516040498E-3</v>
      </c>
      <c r="CN9" s="258">
        <f t="shared" si="23"/>
        <v>1.0696666855574011E-3</v>
      </c>
      <c r="CO9" s="258">
        <f t="shared" si="23"/>
        <v>1.0886920618746474E-3</v>
      </c>
      <c r="CP9" s="258">
        <f t="shared" si="23"/>
        <v>1.1223011314182704E-3</v>
      </c>
      <c r="CQ9" s="258">
        <f t="shared" si="23"/>
        <v>1.1538703581697668E-3</v>
      </c>
      <c r="CR9" s="258">
        <f t="shared" si="23"/>
        <v>1.1842211184369521E-3</v>
      </c>
      <c r="CS9" s="258">
        <f t="shared" si="23"/>
        <v>1.2128738410989209E-3</v>
      </c>
      <c r="CT9" s="258">
        <f t="shared" si="23"/>
        <v>1.2400609498256401E-3</v>
      </c>
      <c r="CU9" s="258">
        <f t="shared" si="23"/>
        <v>1.2656785101531846E-3</v>
      </c>
      <c r="CV9" s="258">
        <f t="shared" si="23"/>
        <v>1.2078056853414689E-3</v>
      </c>
      <c r="CW9" s="258">
        <f t="shared" si="24"/>
        <v>9.8094852348712923E-4</v>
      </c>
      <c r="CX9" s="258">
        <f t="shared" si="24"/>
        <v>8.212971045653307E-4</v>
      </c>
      <c r="CY9" s="258">
        <f t="shared" si="24"/>
        <v>7.784605914381397E-4</v>
      </c>
      <c r="CZ9" s="258">
        <f t="shared" si="24"/>
        <v>8.2256359380365046E-4</v>
      </c>
      <c r="DA9" s="258">
        <f t="shared" si="24"/>
        <v>8.7237713334157793E-4</v>
      </c>
      <c r="DB9" s="258">
        <f t="shared" si="24"/>
        <v>9.0992101798876429E-4</v>
      </c>
      <c r="DC9" s="258">
        <f t="shared" si="24"/>
        <v>9.5870948245739204E-4</v>
      </c>
      <c r="DD9" s="258">
        <f t="shared" si="24"/>
        <v>1.0065664471428475E-3</v>
      </c>
      <c r="DE9" s="258">
        <f t="shared" si="24"/>
        <v>1.0537130995058961E-3</v>
      </c>
      <c r="DF9" s="258">
        <f t="shared" si="24"/>
        <v>1.0631278953439679E-3</v>
      </c>
      <c r="DG9" s="258">
        <f t="shared" si="24"/>
        <v>1.0142186462598068E-3</v>
      </c>
      <c r="DH9" s="258">
        <f t="shared" si="24"/>
        <v>6.271865438843803E-4</v>
      </c>
      <c r="DI9" s="258">
        <f t="shared" si="24"/>
        <v>4.0666116684508202E-4</v>
      </c>
      <c r="DJ9" s="258">
        <f t="shared" si="24"/>
        <v>4.3736439399361809E-4</v>
      </c>
      <c r="DK9" s="258">
        <f t="shared" si="24"/>
        <v>5.1441029285297785E-4</v>
      </c>
      <c r="DL9" s="258">
        <f t="shared" si="24"/>
        <v>5.8373544417002904E-4</v>
      </c>
      <c r="DM9" s="259">
        <v>1.9E-3</v>
      </c>
      <c r="DN9" s="259">
        <v>3.5000000000000001E-3</v>
      </c>
      <c r="DO9" s="259">
        <v>2.7000000000000001E-3</v>
      </c>
      <c r="DP9" s="259">
        <v>8.0000000000000004E-4</v>
      </c>
      <c r="DQ9" s="259">
        <v>3.7000000000000002E-3</v>
      </c>
      <c r="DR9" s="259">
        <v>0</v>
      </c>
      <c r="DS9" s="259">
        <v>5.9999999999999995E-4</v>
      </c>
      <c r="DT9" s="259">
        <v>2.5000000000000001E-3</v>
      </c>
      <c r="DU9" s="259">
        <v>1.5E-3</v>
      </c>
      <c r="DV9" s="259">
        <v>2.3999999999999998E-3</v>
      </c>
      <c r="DW9" s="259">
        <v>0</v>
      </c>
      <c r="DX9" s="259">
        <v>0</v>
      </c>
      <c r="DY9" s="259">
        <v>5.9999999999999995E-4</v>
      </c>
      <c r="DZ9" s="259">
        <v>0</v>
      </c>
      <c r="EA9" s="260">
        <v>0</v>
      </c>
      <c r="EB9" s="260">
        <v>0</v>
      </c>
      <c r="EC9" s="260">
        <v>0</v>
      </c>
      <c r="ED9" s="260">
        <v>0</v>
      </c>
      <c r="EE9" s="260">
        <v>0</v>
      </c>
      <c r="EF9" s="260">
        <v>0</v>
      </c>
      <c r="EG9" s="260">
        <v>0</v>
      </c>
      <c r="EH9" s="260">
        <v>0</v>
      </c>
      <c r="EI9" s="260">
        <v>0</v>
      </c>
      <c r="EJ9" s="260">
        <v>3.3E-3</v>
      </c>
      <c r="EK9" s="260">
        <v>6.0000000000000001E-3</v>
      </c>
      <c r="EL9" s="260">
        <v>2.8E-3</v>
      </c>
      <c r="EM9" s="260">
        <v>0</v>
      </c>
      <c r="EN9" s="260">
        <v>4.1999999999999997E-3</v>
      </c>
      <c r="EO9" s="260">
        <v>2.3E-3</v>
      </c>
      <c r="EP9" s="260">
        <v>8.8999999999999999E-3</v>
      </c>
      <c r="EQ9" s="260">
        <v>0</v>
      </c>
      <c r="ER9" s="260">
        <v>0</v>
      </c>
      <c r="ES9" s="260">
        <v>1E-3</v>
      </c>
      <c r="ET9" s="260">
        <v>0</v>
      </c>
      <c r="EU9" s="260">
        <v>0</v>
      </c>
      <c r="EV9" s="260">
        <v>0</v>
      </c>
      <c r="EW9" s="260">
        <v>0</v>
      </c>
      <c r="EX9" s="260">
        <v>0</v>
      </c>
      <c r="EY9" s="260">
        <v>0</v>
      </c>
      <c r="EZ9" s="260">
        <v>0</v>
      </c>
      <c r="FA9" s="260">
        <v>0</v>
      </c>
      <c r="FB9" s="260">
        <v>0</v>
      </c>
      <c r="FC9" s="260">
        <v>0</v>
      </c>
      <c r="FD9" s="260">
        <v>0</v>
      </c>
      <c r="FE9" s="260">
        <v>0</v>
      </c>
      <c r="FF9" s="260">
        <v>1.4E-3</v>
      </c>
      <c r="FG9" s="260">
        <v>4.4000000000000003E-3</v>
      </c>
      <c r="FH9" s="260">
        <v>3.8999999999999998E-3</v>
      </c>
      <c r="FI9" s="260">
        <v>2.5000000000000001E-3</v>
      </c>
      <c r="FJ9" s="260">
        <v>1.67E-2</v>
      </c>
      <c r="FK9" s="260">
        <v>0</v>
      </c>
      <c r="FL9" s="260">
        <v>0</v>
      </c>
      <c r="FM9" s="260">
        <v>0</v>
      </c>
      <c r="FN9" s="260">
        <v>0</v>
      </c>
      <c r="FO9" s="260">
        <v>0</v>
      </c>
      <c r="FP9" s="260">
        <v>0</v>
      </c>
      <c r="FQ9" s="260">
        <v>0</v>
      </c>
      <c r="FR9" s="260">
        <v>0</v>
      </c>
      <c r="FS9" s="260">
        <v>0</v>
      </c>
      <c r="FT9" s="260">
        <v>2.2000000000000001E-3</v>
      </c>
      <c r="FU9" s="260">
        <v>1.3899999999999999E-2</v>
      </c>
      <c r="FV9" s="260">
        <v>1.3100000000000001E-2</v>
      </c>
      <c r="FW9" s="260">
        <v>0</v>
      </c>
      <c r="FX9" s="260">
        <v>1.11E-2</v>
      </c>
      <c r="FY9" s="260">
        <v>0</v>
      </c>
      <c r="FZ9" s="260">
        <v>0</v>
      </c>
      <c r="GA9" s="260">
        <v>0</v>
      </c>
      <c r="GB9" s="260">
        <v>0</v>
      </c>
      <c r="GC9" s="260">
        <v>0</v>
      </c>
      <c r="GD9" s="260">
        <v>3.0999999999999999E-3</v>
      </c>
      <c r="GE9" s="260">
        <v>0</v>
      </c>
      <c r="GF9" s="260">
        <v>0</v>
      </c>
      <c r="GG9" s="260">
        <v>1.6999999999999999E-3</v>
      </c>
      <c r="GH9" s="260">
        <v>5.9999999999999995E-4</v>
      </c>
      <c r="GI9" s="260">
        <v>0</v>
      </c>
      <c r="GJ9" s="260">
        <v>1E-4</v>
      </c>
      <c r="GK9" s="260">
        <v>0</v>
      </c>
      <c r="GL9" s="260">
        <v>1E-4</v>
      </c>
      <c r="GM9" s="260">
        <v>0</v>
      </c>
      <c r="GN9" s="260">
        <v>0</v>
      </c>
      <c r="GO9" s="260">
        <v>0</v>
      </c>
      <c r="GP9" s="260">
        <v>0</v>
      </c>
      <c r="GQ9" s="260">
        <v>0</v>
      </c>
      <c r="GR9" s="260">
        <v>0</v>
      </c>
      <c r="GS9" s="260">
        <v>0</v>
      </c>
      <c r="GT9" s="260">
        <v>5.0000000000000001E-3</v>
      </c>
      <c r="GU9" s="260">
        <v>5.0000000000000001E-3</v>
      </c>
      <c r="GV9" s="260">
        <v>1E-4</v>
      </c>
      <c r="GW9" s="260">
        <v>0</v>
      </c>
      <c r="GX9" s="260">
        <v>8.9999999999999998E-4</v>
      </c>
      <c r="GY9" s="260">
        <v>0</v>
      </c>
      <c r="GZ9" s="260">
        <v>0</v>
      </c>
      <c r="HA9" s="260">
        <v>0</v>
      </c>
      <c r="HB9" s="260">
        <v>0</v>
      </c>
      <c r="HC9" s="260">
        <v>0</v>
      </c>
      <c r="HD9" s="260">
        <v>0</v>
      </c>
      <c r="HE9" s="260">
        <v>4.7999999999999996E-3</v>
      </c>
      <c r="HF9" s="260">
        <v>1.49E-2</v>
      </c>
      <c r="HG9" s="260">
        <v>1.18E-2</v>
      </c>
      <c r="HH9" s="260">
        <v>5.5999999999999999E-3</v>
      </c>
      <c r="HI9" s="260">
        <v>6.9999999999999999E-4</v>
      </c>
      <c r="HJ9" s="260">
        <v>2.9999999999999997E-4</v>
      </c>
      <c r="HK9" s="260">
        <v>8.9999999999999998E-4</v>
      </c>
      <c r="HL9" s="260">
        <v>1E-4</v>
      </c>
      <c r="HM9" s="260">
        <v>1E-4</v>
      </c>
      <c r="HN9" s="260">
        <v>0</v>
      </c>
      <c r="HO9" s="260">
        <v>2.0999999999999999E-3</v>
      </c>
      <c r="HP9" s="260">
        <v>5.4999999999999997E-3</v>
      </c>
      <c r="HQ9" s="260">
        <v>2.5499999999999998E-2</v>
      </c>
      <c r="HR9" s="260">
        <v>1.7231250363332097E-2</v>
      </c>
      <c r="HS9" s="260">
        <v>3.3965304543848189E-3</v>
      </c>
      <c r="HT9" s="260">
        <v>7.5360683792256758E-4</v>
      </c>
      <c r="HU9" s="260">
        <v>1.0042163806148565E-3</v>
      </c>
      <c r="HV9" s="260">
        <v>6.9660432159601559E-3</v>
      </c>
      <c r="HW9" s="260">
        <v>1.0077038249455054E-2</v>
      </c>
      <c r="HX9" s="260">
        <v>1.5588852566057302E-3</v>
      </c>
      <c r="HY9" s="260">
        <v>1.0286647898256307E-2</v>
      </c>
      <c r="HZ9" s="260">
        <v>3.604951827547811E-4</v>
      </c>
      <c r="IA9" s="260">
        <v>1.7675430571401623E-2</v>
      </c>
      <c r="IB9" s="260">
        <v>1.0885943663506535E-2</v>
      </c>
      <c r="IC9" s="260">
        <v>1.2999999999999999E-2</v>
      </c>
      <c r="ID9" s="260">
        <v>1.4441467708482031E-2</v>
      </c>
      <c r="IE9" s="260">
        <v>8.6E-3</v>
      </c>
      <c r="IF9" s="260">
        <v>1.18E-2</v>
      </c>
      <c r="IG9" s="260">
        <v>9.5557563537736999E-3</v>
      </c>
      <c r="IH9" s="260">
        <v>5.1904624801083765E-3</v>
      </c>
      <c r="II9" s="260">
        <v>1.21E-2</v>
      </c>
      <c r="IJ9" s="260">
        <v>7.0000000000000001E-3</v>
      </c>
      <c r="IK9" s="260">
        <v>1.01E-2</v>
      </c>
      <c r="IL9" s="260">
        <v>1.1499501947959652E-2</v>
      </c>
      <c r="IM9" s="260">
        <v>2.4500408284373373E-2</v>
      </c>
      <c r="IN9" s="260">
        <v>3.2189668238114005E-2</v>
      </c>
      <c r="IO9" s="260">
        <v>3.1699999999999999E-2</v>
      </c>
      <c r="IP9" s="260">
        <v>1.54E-2</v>
      </c>
      <c r="IQ9" s="260">
        <v>1.3100000000000001E-2</v>
      </c>
      <c r="IR9" s="260">
        <v>1.3299999999999999E-2</v>
      </c>
      <c r="IS9" s="260">
        <v>2.1299999999999999E-2</v>
      </c>
      <c r="IT9" s="260">
        <v>2.1899999999999999E-2</v>
      </c>
      <c r="IU9" s="260">
        <v>1.7999999999999999E-2</v>
      </c>
      <c r="IV9" s="260">
        <v>1.9699999999999999E-2</v>
      </c>
      <c r="IW9" s="260">
        <v>2.1399999999999999E-2</v>
      </c>
      <c r="IX9" s="260">
        <v>1.6199999999999999E-2</v>
      </c>
      <c r="IY9" s="260">
        <v>2.0299999999999999E-2</v>
      </c>
      <c r="IZ9" s="260">
        <v>2.9499999999999998E-2</v>
      </c>
      <c r="JA9" s="260">
        <v>2.6877875750951949E-2</v>
      </c>
      <c r="JB9" s="260">
        <v>1.7067461773865124E-2</v>
      </c>
      <c r="JC9" s="260">
        <v>1.2799654264628263E-2</v>
      </c>
      <c r="JD9" s="260">
        <v>8.5329444111685495E-3</v>
      </c>
      <c r="JE9" s="260">
        <v>1.4995842269390984E-2</v>
      </c>
      <c r="JF9" s="260">
        <v>1.9531644593979176E-2</v>
      </c>
      <c r="JG9" s="260">
        <v>1.8954189843356246E-2</v>
      </c>
      <c r="JH9" s="260">
        <v>1.6096929772892794E-2</v>
      </c>
      <c r="JI9" s="260">
        <v>1.440136431266867E-2</v>
      </c>
      <c r="JJ9" s="260">
        <v>1.4467891249468729E-2</v>
      </c>
      <c r="JK9" s="260">
        <v>2.4454994116412374E-2</v>
      </c>
      <c r="JL9" s="260">
        <v>2.5820982818654761E-2</v>
      </c>
      <c r="JM9" s="261">
        <f t="shared" si="18"/>
        <v>1.9712003802104926E-2</v>
      </c>
      <c r="JN9" s="261">
        <f t="shared" si="18"/>
        <v>1.7789741614498873E-2</v>
      </c>
      <c r="JO9" s="261">
        <f t="shared" si="18"/>
        <v>1.5194179832015273E-2</v>
      </c>
      <c r="JP9" s="261">
        <f t="shared" si="18"/>
        <v>1.4295845343277732E-2</v>
      </c>
      <c r="JQ9" s="261">
        <f t="shared" si="18"/>
        <v>1.4036856841433109E-2</v>
      </c>
      <c r="JR9" s="261">
        <f t="shared" si="18"/>
        <v>1.3491677772337762E-2</v>
      </c>
      <c r="JS9" s="261">
        <f t="shared" si="18"/>
        <v>1.3483952949637404E-2</v>
      </c>
      <c r="JT9" s="261">
        <f t="shared" si="18"/>
        <v>1.1495832776819979E-2</v>
      </c>
      <c r="JU9" s="261">
        <f t="shared" si="18"/>
        <v>1.2309217789443095E-2</v>
      </c>
      <c r="JV9" s="262">
        <f>JV112</f>
        <v>2.4074074074074074E-2</v>
      </c>
      <c r="JW9" s="262">
        <f>JW112</f>
        <v>2.5974025974025976E-2</v>
      </c>
      <c r="KH9" s="263">
        <f>KH112</f>
        <v>1.2048192771084338E-2</v>
      </c>
      <c r="KI9" s="263">
        <f>KI112</f>
        <v>1.3245033112582781E-2</v>
      </c>
    </row>
    <row r="10" spans="1:301">
      <c r="A10" s="256" t="s">
        <v>263</v>
      </c>
      <c r="B10" s="252">
        <f t="shared" si="0"/>
        <v>2.238895292931216E-3</v>
      </c>
      <c r="C10" s="252">
        <f t="shared" si="1"/>
        <v>2.7915514420571298E-3</v>
      </c>
      <c r="D10" s="252">
        <f t="shared" si="2"/>
        <v>2.566673163481142E-3</v>
      </c>
      <c r="E10" s="252">
        <f t="shared" si="3"/>
        <v>2.2797621384130773E-3</v>
      </c>
      <c r="F10" s="252">
        <f t="shared" si="4"/>
        <v>1.9674465782020222E-3</v>
      </c>
      <c r="G10" s="252">
        <f t="shared" si="5"/>
        <v>1.6559194452546078E-3</v>
      </c>
      <c r="H10" s="252">
        <f t="shared" si="6"/>
        <v>1.3620061699042519E-3</v>
      </c>
      <c r="I10" s="252">
        <f t="shared" si="7"/>
        <v>1.0953263805020552E-3</v>
      </c>
      <c r="J10" s="252">
        <f t="shared" si="8"/>
        <v>1.7358697875154601E-3</v>
      </c>
      <c r="K10" s="252">
        <f t="shared" si="9"/>
        <v>4.0000000000000002E-4</v>
      </c>
      <c r="L10" s="252">
        <f t="shared" si="10"/>
        <v>5.0000000000000001E-4</v>
      </c>
      <c r="M10" s="252">
        <f t="shared" si="11"/>
        <v>0</v>
      </c>
      <c r="N10" s="252">
        <f t="shared" si="12"/>
        <v>0</v>
      </c>
      <c r="O10" s="252">
        <f t="shared" si="13"/>
        <v>0</v>
      </c>
      <c r="P10" s="252">
        <f t="shared" si="14"/>
        <v>0</v>
      </c>
      <c r="Q10" s="252">
        <f t="shared" si="15"/>
        <v>0</v>
      </c>
      <c r="R10" s="252">
        <f t="shared" si="16"/>
        <v>0</v>
      </c>
      <c r="S10" s="252">
        <f t="shared" si="17"/>
        <v>0</v>
      </c>
      <c r="T10" s="257"/>
      <c r="U10" s="258">
        <f t="shared" si="19"/>
        <v>2.5490701955483861E-4</v>
      </c>
      <c r="V10" s="258">
        <f t="shared" si="19"/>
        <v>2.5421097945455386E-4</v>
      </c>
      <c r="W10" s="258">
        <f t="shared" si="19"/>
        <v>2.5353596362097559E-4</v>
      </c>
      <c r="X10" s="258">
        <f t="shared" si="19"/>
        <v>2.5265636238648538E-4</v>
      </c>
      <c r="Y10" s="258">
        <f t="shared" si="19"/>
        <v>2.5174893884581098E-4</v>
      </c>
      <c r="Z10" s="258">
        <f t="shared" si="19"/>
        <v>2.5069908897667722E-4</v>
      </c>
      <c r="AA10" s="258">
        <f t="shared" si="19"/>
        <v>2.4108208574056991E-4</v>
      </c>
      <c r="AB10" s="258">
        <f t="shared" si="19"/>
        <v>2.4040859236064199E-4</v>
      </c>
      <c r="AC10" s="258">
        <f t="shared" si="19"/>
        <v>2.3964626199066228E-4</v>
      </c>
      <c r="AD10" s="258">
        <f t="shared" si="19"/>
        <v>2.3885462872202815E-4</v>
      </c>
      <c r="AE10" s="258">
        <f t="shared" si="19"/>
        <v>2.3792628900996902E-4</v>
      </c>
      <c r="AF10" s="258">
        <f t="shared" si="19"/>
        <v>2.3697635448849961E-4</v>
      </c>
      <c r="AG10" s="258">
        <f t="shared" si="19"/>
        <v>2.3589465307495908E-4</v>
      </c>
      <c r="AH10" s="258">
        <f t="shared" si="19"/>
        <v>2.3474088901029744E-4</v>
      </c>
      <c r="AI10" s="258">
        <f t="shared" si="19"/>
        <v>2.3369310120302869E-4</v>
      </c>
      <c r="AJ10" s="258">
        <f t="shared" si="19"/>
        <v>2.324047814077101E-4</v>
      </c>
      <c r="AK10" s="258">
        <f t="shared" si="20"/>
        <v>2.3111270371783043E-4</v>
      </c>
      <c r="AL10" s="258">
        <f t="shared" si="20"/>
        <v>2.2970074991900472E-4</v>
      </c>
      <c r="AM10" s="258">
        <f t="shared" si="20"/>
        <v>2.282913818677265E-4</v>
      </c>
      <c r="AN10" s="258">
        <f t="shared" si="20"/>
        <v>2.2676673847650845E-4</v>
      </c>
      <c r="AO10" s="258">
        <f t="shared" si="20"/>
        <v>2.2518917115956763E-4</v>
      </c>
      <c r="AP10" s="258">
        <f t="shared" si="20"/>
        <v>2.2362456271444618E-4</v>
      </c>
      <c r="AQ10" s="258">
        <f t="shared" si="20"/>
        <v>2.2195139038592125E-4</v>
      </c>
      <c r="AR10" s="258">
        <f t="shared" si="20"/>
        <v>2.2029480409440369E-4</v>
      </c>
      <c r="AS10" s="258">
        <f t="shared" si="20"/>
        <v>2.1853398133284347E-4</v>
      </c>
      <c r="AT10" s="258">
        <f t="shared" si="20"/>
        <v>2.1673323528916596E-4</v>
      </c>
      <c r="AU10" s="258">
        <f t="shared" si="20"/>
        <v>2.1507822200980296E-4</v>
      </c>
      <c r="AV10" s="258">
        <f t="shared" si="20"/>
        <v>2.1320242779022947E-4</v>
      </c>
      <c r="AW10" s="258">
        <f t="shared" si="20"/>
        <v>2.1135475632548355E-4</v>
      </c>
      <c r="AX10" s="258">
        <f t="shared" si="20"/>
        <v>2.0941318901949004E-4</v>
      </c>
      <c r="AY10" s="258">
        <f t="shared" si="20"/>
        <v>2.0750375122515581E-4</v>
      </c>
      <c r="AZ10" s="258">
        <f t="shared" si="20"/>
        <v>2.0550438124779464E-4</v>
      </c>
      <c r="BA10" s="258">
        <f t="shared" si="21"/>
        <v>2.0347846204640503E-4</v>
      </c>
      <c r="BB10" s="258">
        <f t="shared" si="21"/>
        <v>2.0149128736496845E-4</v>
      </c>
      <c r="BC10" s="258">
        <f t="shared" si="21"/>
        <v>1.9941991739382079E-4</v>
      </c>
      <c r="BD10" s="258">
        <f t="shared" si="21"/>
        <v>1.9738927973047627E-4</v>
      </c>
      <c r="BE10" s="258">
        <f t="shared" si="21"/>
        <v>1.9527814643049892E-4</v>
      </c>
      <c r="BF10" s="258">
        <f t="shared" si="21"/>
        <v>1.9315035764907746E-4</v>
      </c>
      <c r="BG10" s="258">
        <f t="shared" si="21"/>
        <v>1.9118645421587963E-4</v>
      </c>
      <c r="BH10" s="258">
        <f t="shared" si="21"/>
        <v>1.8902676686723911E-4</v>
      </c>
      <c r="BI10" s="258">
        <f t="shared" si="21"/>
        <v>1.8691460133948932E-4</v>
      </c>
      <c r="BJ10" s="258">
        <f t="shared" si="21"/>
        <v>1.8473071786168256E-4</v>
      </c>
      <c r="BK10" s="258">
        <f t="shared" si="21"/>
        <v>1.825966150454366E-4</v>
      </c>
      <c r="BL10" s="258">
        <f t="shared" si="21"/>
        <v>1.8039412869141555E-4</v>
      </c>
      <c r="BM10" s="258">
        <f t="shared" si="21"/>
        <v>1.7818386582309264E-4</v>
      </c>
      <c r="BN10" s="258">
        <f t="shared" si="21"/>
        <v>1.7602905273533592E-4</v>
      </c>
      <c r="BO10" s="258">
        <f t="shared" si="21"/>
        <v>1.7381055439088687E-4</v>
      </c>
      <c r="BP10" s="258">
        <f t="shared" si="21"/>
        <v>1.7164634155689921E-4</v>
      </c>
      <c r="BQ10" s="258">
        <f t="shared" si="22"/>
        <v>1.6942152359027867E-4</v>
      </c>
      <c r="BR10" s="258">
        <f t="shared" si="22"/>
        <v>1.6719614947101552E-4</v>
      </c>
      <c r="BS10" s="258">
        <f t="shared" si="22"/>
        <v>1.6508169211363168E-4</v>
      </c>
      <c r="BT10" s="258">
        <f t="shared" si="22"/>
        <v>1.6285478108688054E-4</v>
      </c>
      <c r="BU10" s="258">
        <f t="shared" si="22"/>
        <v>1.6068549496827235E-4</v>
      </c>
      <c r="BV10" s="258">
        <f t="shared" si="22"/>
        <v>1.5846290354143032E-4</v>
      </c>
      <c r="BW10" s="258">
        <f t="shared" si="22"/>
        <v>1.562989284059485E-4</v>
      </c>
      <c r="BX10" s="258">
        <f t="shared" si="22"/>
        <v>1.5408438651043788E-4</v>
      </c>
      <c r="BY10" s="258">
        <f t="shared" si="22"/>
        <v>1.5187476983100469E-4</v>
      </c>
      <c r="BZ10" s="258">
        <f t="shared" si="22"/>
        <v>1.4972774111046087E-4</v>
      </c>
      <c r="CA10" s="258">
        <f t="shared" si="22"/>
        <v>1.4753394341910286E-4</v>
      </c>
      <c r="CB10" s="258">
        <f t="shared" si="22"/>
        <v>1.45400378743798E-4</v>
      </c>
      <c r="CC10" s="258">
        <f t="shared" si="22"/>
        <v>1.432225543858464E-4</v>
      </c>
      <c r="CD10" s="258">
        <f t="shared" si="22"/>
        <v>1.4105477201297508E-4</v>
      </c>
      <c r="CE10" s="258">
        <f t="shared" si="22"/>
        <v>1.3904666948499921E-4</v>
      </c>
      <c r="CF10" s="258">
        <f>FORECAST(CF$2,CG10:GO10,CG$2:GO$2)</f>
        <v>1.368966386997171E-4</v>
      </c>
      <c r="CG10" s="258">
        <f t="shared" si="23"/>
        <v>1.3480768983397014E-4</v>
      </c>
      <c r="CH10" s="258">
        <f t="shared" si="23"/>
        <v>1.326803640828943E-4</v>
      </c>
      <c r="CI10" s="258">
        <f t="shared" si="23"/>
        <v>1.3061422805352662E-4</v>
      </c>
      <c r="CJ10" s="258">
        <f t="shared" si="23"/>
        <v>1.2851191489781353E-4</v>
      </c>
      <c r="CK10" s="258">
        <f t="shared" si="23"/>
        <v>1.2642255052950366E-4</v>
      </c>
      <c r="CL10" s="258">
        <f t="shared" si="23"/>
        <v>1.2439702226002807E-4</v>
      </c>
      <c r="CM10" s="258">
        <f t="shared" si="23"/>
        <v>1.2233831920971231E-4</v>
      </c>
      <c r="CN10" s="258">
        <f t="shared" si="23"/>
        <v>1.2034044445675095E-4</v>
      </c>
      <c r="CO10" s="258">
        <f t="shared" si="23"/>
        <v>1.1831139459791301E-4</v>
      </c>
      <c r="CP10" s="258">
        <f t="shared" si="23"/>
        <v>1.1629875683691142E-4</v>
      </c>
      <c r="CQ10" s="258">
        <f t="shared" si="23"/>
        <v>1.1443242478778701E-4</v>
      </c>
      <c r="CR10" s="258">
        <f t="shared" si="23"/>
        <v>1.1244945485229248E-4</v>
      </c>
      <c r="CS10" s="258">
        <f t="shared" si="23"/>
        <v>1.1052650836590201E-4</v>
      </c>
      <c r="CT10" s="258">
        <f t="shared" si="23"/>
        <v>1.0857704684113807E-4</v>
      </c>
      <c r="CU10" s="258">
        <f t="shared" si="23"/>
        <v>1.066871329747439E-4</v>
      </c>
      <c r="CV10" s="258">
        <f t="shared" si="23"/>
        <v>1.0477243264194716E-4</v>
      </c>
      <c r="CW10" s="258">
        <f t="shared" si="24"/>
        <v>1.0287523207912555E-4</v>
      </c>
      <c r="CX10" s="258">
        <f t="shared" si="24"/>
        <v>1.0103800300328395E-4</v>
      </c>
      <c r="CY10" s="258">
        <f t="shared" si="24"/>
        <v>9.9178406773773198E-5</v>
      </c>
      <c r="CZ10" s="258">
        <f t="shared" si="24"/>
        <v>9.7376816783364831E-5</v>
      </c>
      <c r="DA10" s="258">
        <f t="shared" si="24"/>
        <v>9.5554411978212043E-5</v>
      </c>
      <c r="DB10" s="258">
        <f t="shared" si="24"/>
        <v>9.3751790332576067E-5</v>
      </c>
      <c r="DC10" s="258">
        <f t="shared" si="24"/>
        <v>9.2078831172499312E-5</v>
      </c>
      <c r="DD10" s="258">
        <f t="shared" si="24"/>
        <v>9.0312237050886894E-5</v>
      </c>
      <c r="DE10" s="258">
        <f t="shared" si="24"/>
        <v>8.8601784198509732E-5</v>
      </c>
      <c r="DF10" s="258">
        <f t="shared" si="24"/>
        <v>8.6874110028722484E-5</v>
      </c>
      <c r="DG10" s="258">
        <f t="shared" si="24"/>
        <v>8.5201737259013198E-5</v>
      </c>
      <c r="DH10" s="258">
        <f t="shared" si="24"/>
        <v>8.3513464118622344E-5</v>
      </c>
      <c r="DI10" s="258">
        <f t="shared" si="24"/>
        <v>8.1844787802591145E-5</v>
      </c>
      <c r="DJ10" s="258">
        <f t="shared" si="24"/>
        <v>8.0232288742629592E-5</v>
      </c>
      <c r="DK10" s="258">
        <f t="shared" si="24"/>
        <v>7.8605628323526276E-5</v>
      </c>
      <c r="DL10" s="258">
        <f t="shared" si="24"/>
        <v>7.703187044930419E-5</v>
      </c>
      <c r="DM10" s="259">
        <v>1.5E-3</v>
      </c>
      <c r="DN10" s="259">
        <v>0</v>
      </c>
      <c r="DO10" s="259">
        <v>0</v>
      </c>
      <c r="DP10" s="259">
        <v>0</v>
      </c>
      <c r="DQ10" s="259">
        <v>0</v>
      </c>
      <c r="DR10" s="259">
        <v>0</v>
      </c>
      <c r="DS10" s="259">
        <v>0</v>
      </c>
      <c r="DT10" s="259">
        <v>0</v>
      </c>
      <c r="DU10" s="259">
        <v>0</v>
      </c>
      <c r="DV10" s="259">
        <v>0</v>
      </c>
      <c r="DW10" s="259">
        <v>0</v>
      </c>
      <c r="DX10" s="259">
        <v>0</v>
      </c>
      <c r="DY10" s="259">
        <v>0</v>
      </c>
      <c r="DZ10" s="259">
        <v>4.0000000000000002E-4</v>
      </c>
      <c r="EA10" s="260">
        <v>0</v>
      </c>
      <c r="EB10" s="260">
        <v>0</v>
      </c>
      <c r="EC10" s="260">
        <v>0</v>
      </c>
      <c r="ED10" s="260">
        <v>0</v>
      </c>
      <c r="EE10" s="260">
        <v>0</v>
      </c>
      <c r="EF10" s="260">
        <v>0</v>
      </c>
      <c r="EG10" s="260">
        <v>0</v>
      </c>
      <c r="EH10" s="260">
        <v>0</v>
      </c>
      <c r="EI10" s="260">
        <v>0</v>
      </c>
      <c r="EJ10" s="260">
        <v>5.0000000000000001E-4</v>
      </c>
      <c r="EK10" s="260">
        <v>0</v>
      </c>
      <c r="EL10" s="260">
        <v>0</v>
      </c>
      <c r="EM10" s="260">
        <v>0</v>
      </c>
      <c r="EN10" s="260">
        <v>0</v>
      </c>
      <c r="EO10" s="260">
        <v>0</v>
      </c>
      <c r="EP10" s="260">
        <v>0</v>
      </c>
      <c r="EQ10" s="260">
        <v>0</v>
      </c>
      <c r="ER10" s="260">
        <v>0</v>
      </c>
      <c r="ES10" s="260">
        <v>0</v>
      </c>
      <c r="ET10" s="260">
        <v>0</v>
      </c>
      <c r="EU10" s="260">
        <v>0</v>
      </c>
      <c r="EV10" s="260">
        <v>0</v>
      </c>
      <c r="EW10" s="260">
        <v>0</v>
      </c>
      <c r="EX10" s="260">
        <v>0</v>
      </c>
      <c r="EY10" s="260">
        <v>0</v>
      </c>
      <c r="EZ10" s="260">
        <v>0</v>
      </c>
      <c r="FA10" s="260">
        <v>0</v>
      </c>
      <c r="FB10" s="260">
        <v>0</v>
      </c>
      <c r="FC10" s="260">
        <v>0</v>
      </c>
      <c r="FD10" s="260">
        <v>0</v>
      </c>
      <c r="FE10" s="260">
        <v>0</v>
      </c>
      <c r="FF10" s="260">
        <v>0</v>
      </c>
      <c r="FG10" s="260">
        <v>0</v>
      </c>
      <c r="FH10" s="260">
        <v>0</v>
      </c>
      <c r="FI10" s="260">
        <v>0</v>
      </c>
      <c r="FJ10" s="260">
        <v>0</v>
      </c>
      <c r="FK10" s="260">
        <v>0</v>
      </c>
      <c r="FL10" s="260">
        <v>0</v>
      </c>
      <c r="FM10" s="260">
        <v>0</v>
      </c>
      <c r="FN10" s="260">
        <v>0</v>
      </c>
      <c r="FO10" s="260">
        <v>0</v>
      </c>
      <c r="FP10" s="260">
        <v>0</v>
      </c>
      <c r="FQ10" s="260">
        <v>0</v>
      </c>
      <c r="FR10" s="260">
        <v>0</v>
      </c>
      <c r="FS10" s="260">
        <v>0</v>
      </c>
      <c r="FT10" s="260">
        <v>0</v>
      </c>
      <c r="FU10" s="260">
        <v>0</v>
      </c>
      <c r="FV10" s="260">
        <v>0</v>
      </c>
      <c r="FW10" s="260">
        <v>0</v>
      </c>
      <c r="FX10" s="260">
        <v>0</v>
      </c>
      <c r="FY10" s="260">
        <v>0</v>
      </c>
      <c r="FZ10" s="260">
        <v>0</v>
      </c>
      <c r="GA10" s="260">
        <v>0</v>
      </c>
      <c r="GB10" s="260">
        <v>0</v>
      </c>
      <c r="GC10" s="260">
        <v>0</v>
      </c>
      <c r="GD10" s="260">
        <v>0</v>
      </c>
      <c r="GE10" s="260">
        <v>0</v>
      </c>
      <c r="GF10" s="260">
        <v>0</v>
      </c>
      <c r="GG10" s="260">
        <v>0</v>
      </c>
      <c r="GH10" s="260">
        <v>0</v>
      </c>
      <c r="GI10" s="260">
        <v>0</v>
      </c>
      <c r="GJ10" s="260">
        <v>0</v>
      </c>
      <c r="GK10" s="260">
        <v>0</v>
      </c>
      <c r="GL10" s="260">
        <v>0</v>
      </c>
      <c r="GM10" s="260">
        <v>0</v>
      </c>
      <c r="GN10" s="260">
        <v>0</v>
      </c>
      <c r="GO10" s="260">
        <v>0</v>
      </c>
      <c r="GP10" s="260">
        <v>0</v>
      </c>
      <c r="GQ10" s="260">
        <v>0</v>
      </c>
      <c r="GR10" s="260">
        <v>0</v>
      </c>
      <c r="GS10" s="260">
        <v>0</v>
      </c>
      <c r="GT10" s="260">
        <v>0</v>
      </c>
      <c r="GU10" s="260">
        <v>0</v>
      </c>
      <c r="GV10" s="260">
        <v>0</v>
      </c>
      <c r="GW10" s="260">
        <v>0</v>
      </c>
      <c r="GX10" s="260">
        <v>0</v>
      </c>
      <c r="GY10" s="260">
        <v>0</v>
      </c>
      <c r="GZ10" s="260">
        <v>0</v>
      </c>
      <c r="HA10" s="260">
        <v>0</v>
      </c>
      <c r="HB10" s="260">
        <v>0</v>
      </c>
      <c r="HC10" s="260">
        <v>0</v>
      </c>
      <c r="HD10" s="260">
        <v>0</v>
      </c>
      <c r="HE10" s="260">
        <v>0</v>
      </c>
      <c r="HF10" s="260">
        <v>0</v>
      </c>
      <c r="HG10" s="260">
        <v>0</v>
      </c>
      <c r="HH10" s="260">
        <v>0</v>
      </c>
      <c r="HI10" s="260">
        <v>0</v>
      </c>
      <c r="HJ10" s="260">
        <v>0</v>
      </c>
      <c r="HK10" s="260">
        <v>0</v>
      </c>
      <c r="HL10" s="260">
        <v>0</v>
      </c>
      <c r="HM10" s="260">
        <v>0</v>
      </c>
      <c r="HN10" s="260">
        <v>0</v>
      </c>
      <c r="HO10" s="260">
        <v>0</v>
      </c>
      <c r="HP10" s="260">
        <v>0</v>
      </c>
      <c r="HQ10" s="260">
        <v>0</v>
      </c>
      <c r="HR10" s="260">
        <v>0</v>
      </c>
      <c r="HS10" s="260">
        <v>0</v>
      </c>
      <c r="HT10" s="260">
        <v>0</v>
      </c>
      <c r="HU10" s="260">
        <v>0</v>
      </c>
      <c r="HV10" s="260">
        <v>0</v>
      </c>
      <c r="HW10" s="260">
        <v>0</v>
      </c>
      <c r="HX10" s="260">
        <v>0</v>
      </c>
      <c r="HY10" s="260">
        <v>0</v>
      </c>
      <c r="HZ10" s="260">
        <v>0</v>
      </c>
      <c r="IA10" s="260">
        <v>0</v>
      </c>
      <c r="IB10" s="260">
        <v>0</v>
      </c>
      <c r="IC10" s="260">
        <v>0</v>
      </c>
      <c r="ID10" s="260">
        <v>0</v>
      </c>
      <c r="IE10" s="260">
        <v>0</v>
      </c>
      <c r="IF10" s="260">
        <v>0</v>
      </c>
      <c r="IG10" s="260">
        <v>0</v>
      </c>
      <c r="IH10" s="260">
        <v>0</v>
      </c>
      <c r="II10" s="260">
        <v>0</v>
      </c>
      <c r="IJ10" s="260">
        <v>0</v>
      </c>
      <c r="IK10" s="260">
        <v>0</v>
      </c>
      <c r="IL10" s="260">
        <v>0</v>
      </c>
      <c r="IM10" s="260">
        <v>0</v>
      </c>
      <c r="IN10" s="260">
        <v>0</v>
      </c>
      <c r="IO10" s="260">
        <v>0</v>
      </c>
      <c r="IP10" s="260">
        <v>0</v>
      </c>
      <c r="IQ10" s="260">
        <v>0</v>
      </c>
      <c r="IR10" s="260">
        <v>0</v>
      </c>
      <c r="IS10" s="260">
        <v>0</v>
      </c>
      <c r="IT10" s="260">
        <v>0</v>
      </c>
      <c r="IU10" s="260">
        <v>0</v>
      </c>
      <c r="IV10" s="260">
        <v>0</v>
      </c>
      <c r="IW10" s="260">
        <v>0</v>
      </c>
      <c r="IX10" s="260">
        <v>0</v>
      </c>
      <c r="IY10" s="260">
        <v>0</v>
      </c>
      <c r="IZ10" s="260">
        <v>0</v>
      </c>
      <c r="JA10" s="260">
        <v>0</v>
      </c>
      <c r="JB10" s="260">
        <v>0</v>
      </c>
      <c r="JC10" s="260">
        <v>0</v>
      </c>
      <c r="JD10" s="260">
        <v>0</v>
      </c>
      <c r="JE10" s="260">
        <v>0</v>
      </c>
      <c r="JF10" s="260">
        <v>0</v>
      </c>
      <c r="JG10" s="260">
        <v>0</v>
      </c>
      <c r="JH10" s="260">
        <v>0</v>
      </c>
      <c r="JI10" s="260">
        <v>0</v>
      </c>
      <c r="JJ10" s="260">
        <v>0</v>
      </c>
      <c r="JK10" s="260">
        <f>AVERAGE(IY10,IM10,IA10,HO10,HC10,JF10:JJ10)</f>
        <v>0</v>
      </c>
      <c r="JL10" s="260">
        <f>AVERAGE(IZ10,IN10,IB10,HP10,HD10,JG10:JK10)</f>
        <v>0</v>
      </c>
      <c r="JM10" s="261">
        <f t="shared" si="18"/>
        <v>0</v>
      </c>
      <c r="JN10" s="261">
        <f t="shared" si="18"/>
        <v>0</v>
      </c>
      <c r="JO10" s="261">
        <f t="shared" si="18"/>
        <v>0</v>
      </c>
      <c r="JP10" s="261">
        <f t="shared" si="18"/>
        <v>0</v>
      </c>
      <c r="JQ10" s="261">
        <f t="shared" si="18"/>
        <v>0</v>
      </c>
      <c r="JR10" s="261">
        <f t="shared" si="18"/>
        <v>0</v>
      </c>
      <c r="JS10" s="261">
        <f t="shared" si="18"/>
        <v>0</v>
      </c>
      <c r="JT10" s="261">
        <f t="shared" si="18"/>
        <v>0</v>
      </c>
      <c r="JU10" s="261">
        <f t="shared" si="18"/>
        <v>0</v>
      </c>
      <c r="JV10" s="261">
        <f t="shared" si="18"/>
        <v>0</v>
      </c>
      <c r="JW10" s="261">
        <f t="shared" si="18"/>
        <v>0</v>
      </c>
      <c r="KH10" s="261">
        <f t="shared" si="25"/>
        <v>0</v>
      </c>
      <c r="KI10" s="261">
        <f t="shared" si="25"/>
        <v>0</v>
      </c>
    </row>
    <row r="11" spans="1:301">
      <c r="A11" s="256" t="s">
        <v>264</v>
      </c>
      <c r="B11" s="252">
        <f t="shared" si="0"/>
        <v>0</v>
      </c>
      <c r="C11" s="252">
        <f t="shared" si="1"/>
        <v>0</v>
      </c>
      <c r="D11" s="252">
        <f t="shared" si="2"/>
        <v>0</v>
      </c>
      <c r="E11" s="252">
        <f t="shared" si="3"/>
        <v>0</v>
      </c>
      <c r="F11" s="252">
        <f t="shared" si="4"/>
        <v>0</v>
      </c>
      <c r="G11" s="252">
        <f t="shared" si="5"/>
        <v>0</v>
      </c>
      <c r="H11" s="252">
        <f t="shared" si="6"/>
        <v>0</v>
      </c>
      <c r="I11" s="252">
        <f t="shared" si="7"/>
        <v>0</v>
      </c>
      <c r="J11" s="252">
        <f t="shared" si="8"/>
        <v>8.6999999999999994E-3</v>
      </c>
      <c r="K11" s="252">
        <f t="shared" si="9"/>
        <v>6.3999999999999994E-3</v>
      </c>
      <c r="L11" s="252">
        <f t="shared" si="10"/>
        <v>3.6999999999999997E-3</v>
      </c>
      <c r="M11" s="252">
        <f t="shared" si="11"/>
        <v>3.3699999999999994E-2</v>
      </c>
      <c r="N11" s="252">
        <f t="shared" si="12"/>
        <v>4.19E-2</v>
      </c>
      <c r="O11" s="252">
        <f t="shared" si="13"/>
        <v>6.1899999999999997E-2</v>
      </c>
      <c r="P11" s="252">
        <f t="shared" si="14"/>
        <v>6.88E-2</v>
      </c>
      <c r="Q11" s="252">
        <f t="shared" si="15"/>
        <v>6.1699999999999998E-2</v>
      </c>
      <c r="R11" s="252">
        <f t="shared" si="16"/>
        <v>0.1079</v>
      </c>
      <c r="S11" s="252">
        <f t="shared" si="17"/>
        <v>0.21358847958546234</v>
      </c>
      <c r="T11" s="257"/>
      <c r="U11" s="258">
        <v>0</v>
      </c>
      <c r="V11" s="258">
        <v>0</v>
      </c>
      <c r="W11" s="258">
        <v>0</v>
      </c>
      <c r="X11" s="258">
        <v>0</v>
      </c>
      <c r="Y11" s="258">
        <v>0</v>
      </c>
      <c r="Z11" s="258">
        <v>0</v>
      </c>
      <c r="AA11" s="258">
        <v>0</v>
      </c>
      <c r="AB11" s="258">
        <v>0</v>
      </c>
      <c r="AC11" s="258">
        <v>0</v>
      </c>
      <c r="AD11" s="258">
        <v>0</v>
      </c>
      <c r="AE11" s="258">
        <v>0</v>
      </c>
      <c r="AF11" s="258">
        <v>0</v>
      </c>
      <c r="AG11" s="258">
        <v>0</v>
      </c>
      <c r="AH11" s="258">
        <v>0</v>
      </c>
      <c r="AI11" s="258">
        <v>0</v>
      </c>
      <c r="AJ11" s="258">
        <v>0</v>
      </c>
      <c r="AK11" s="258">
        <v>0</v>
      </c>
      <c r="AL11" s="258">
        <v>0</v>
      </c>
      <c r="AM11" s="258">
        <v>0</v>
      </c>
      <c r="AN11" s="258">
        <v>0</v>
      </c>
      <c r="AO11" s="258">
        <v>0</v>
      </c>
      <c r="AP11" s="258">
        <v>0</v>
      </c>
      <c r="AQ11" s="258">
        <v>0</v>
      </c>
      <c r="AR11" s="258">
        <v>0</v>
      </c>
      <c r="AS11" s="258">
        <v>0</v>
      </c>
      <c r="AT11" s="258">
        <v>0</v>
      </c>
      <c r="AU11" s="258">
        <v>0</v>
      </c>
      <c r="AV11" s="258">
        <v>0</v>
      </c>
      <c r="AW11" s="258">
        <v>0</v>
      </c>
      <c r="AX11" s="258">
        <v>0</v>
      </c>
      <c r="AY11" s="258">
        <v>0</v>
      </c>
      <c r="AZ11" s="258">
        <v>0</v>
      </c>
      <c r="BA11" s="258">
        <v>0</v>
      </c>
      <c r="BB11" s="258">
        <v>0</v>
      </c>
      <c r="BC11" s="258">
        <v>0</v>
      </c>
      <c r="BD11" s="258">
        <v>0</v>
      </c>
      <c r="BE11" s="258">
        <v>0</v>
      </c>
      <c r="BF11" s="258">
        <v>0</v>
      </c>
      <c r="BG11" s="258">
        <v>0</v>
      </c>
      <c r="BH11" s="258">
        <v>0</v>
      </c>
      <c r="BI11" s="258">
        <v>0</v>
      </c>
      <c r="BJ11" s="258">
        <v>0</v>
      </c>
      <c r="BK11" s="258">
        <v>0</v>
      </c>
      <c r="BL11" s="258">
        <v>0</v>
      </c>
      <c r="BM11" s="258">
        <v>0</v>
      </c>
      <c r="BN11" s="258">
        <v>0</v>
      </c>
      <c r="BO11" s="258">
        <v>0</v>
      </c>
      <c r="BP11" s="258">
        <v>0</v>
      </c>
      <c r="BQ11" s="258">
        <v>0</v>
      </c>
      <c r="BR11" s="258">
        <v>0</v>
      </c>
      <c r="BS11" s="258">
        <v>0</v>
      </c>
      <c r="BT11" s="258">
        <v>0</v>
      </c>
      <c r="BU11" s="258">
        <v>0</v>
      </c>
      <c r="BV11" s="258">
        <v>0</v>
      </c>
      <c r="BW11" s="258">
        <v>0</v>
      </c>
      <c r="BX11" s="258">
        <v>0</v>
      </c>
      <c r="BY11" s="258">
        <v>0</v>
      </c>
      <c r="BZ11" s="258">
        <v>0</v>
      </c>
      <c r="CA11" s="258">
        <v>0</v>
      </c>
      <c r="CB11" s="258">
        <v>0</v>
      </c>
      <c r="CC11" s="258">
        <v>0</v>
      </c>
      <c r="CD11" s="258">
        <v>0</v>
      </c>
      <c r="CE11" s="258">
        <v>0</v>
      </c>
      <c r="CF11" s="258">
        <v>0</v>
      </c>
      <c r="CG11" s="258">
        <v>0</v>
      </c>
      <c r="CH11" s="258">
        <v>0</v>
      </c>
      <c r="CI11" s="258">
        <v>0</v>
      </c>
      <c r="CJ11" s="258">
        <v>0</v>
      </c>
      <c r="CK11" s="258">
        <v>0</v>
      </c>
      <c r="CL11" s="258">
        <v>0</v>
      </c>
      <c r="CM11" s="258">
        <v>0</v>
      </c>
      <c r="CN11" s="258">
        <v>0</v>
      </c>
      <c r="CO11" s="258">
        <v>0</v>
      </c>
      <c r="CP11" s="258">
        <v>0</v>
      </c>
      <c r="CQ11" s="258">
        <v>0</v>
      </c>
      <c r="CR11" s="258">
        <v>0</v>
      </c>
      <c r="CS11" s="258">
        <v>0</v>
      </c>
      <c r="CT11" s="258">
        <v>0</v>
      </c>
      <c r="CU11" s="258">
        <v>0</v>
      </c>
      <c r="CV11" s="258">
        <v>0</v>
      </c>
      <c r="CW11" s="258">
        <v>0</v>
      </c>
      <c r="CX11" s="258">
        <v>0</v>
      </c>
      <c r="CY11" s="258">
        <v>0</v>
      </c>
      <c r="CZ11" s="258">
        <v>0</v>
      </c>
      <c r="DA11" s="258">
        <v>0</v>
      </c>
      <c r="DB11" s="258">
        <v>0</v>
      </c>
      <c r="DC11" s="258">
        <v>0</v>
      </c>
      <c r="DD11" s="258">
        <v>0</v>
      </c>
      <c r="DE11" s="258">
        <v>0</v>
      </c>
      <c r="DF11" s="258">
        <v>0</v>
      </c>
      <c r="DG11" s="258">
        <v>0</v>
      </c>
      <c r="DH11" s="258">
        <v>0</v>
      </c>
      <c r="DI11" s="258">
        <v>0</v>
      </c>
      <c r="DJ11" s="258">
        <v>0</v>
      </c>
      <c r="DK11" s="258">
        <v>0</v>
      </c>
      <c r="DL11" s="258">
        <v>0</v>
      </c>
      <c r="DM11" s="259">
        <v>0</v>
      </c>
      <c r="DN11" s="259">
        <v>2.9999999999999997E-4</v>
      </c>
      <c r="DO11" s="259">
        <v>5.0000000000000001E-4</v>
      </c>
      <c r="DP11" s="259">
        <v>5.0000000000000001E-4</v>
      </c>
      <c r="DQ11" s="259">
        <v>2.9999999999999997E-4</v>
      </c>
      <c r="DR11" s="259">
        <v>4.0000000000000002E-4</v>
      </c>
      <c r="DS11" s="259">
        <v>3.5999999999999999E-3</v>
      </c>
      <c r="DT11" s="259">
        <v>2E-3</v>
      </c>
      <c r="DU11" s="259">
        <v>1.1000000000000001E-3</v>
      </c>
      <c r="DV11" s="259">
        <v>2E-3</v>
      </c>
      <c r="DW11" s="259">
        <v>0</v>
      </c>
      <c r="DX11" s="259">
        <v>0</v>
      </c>
      <c r="DY11" s="259">
        <v>6.9999999999999999E-4</v>
      </c>
      <c r="DZ11" s="259">
        <v>2.2000000000000001E-3</v>
      </c>
      <c r="EA11" s="260">
        <v>1.5E-3</v>
      </c>
      <c r="EB11" s="260">
        <v>0</v>
      </c>
      <c r="EC11" s="260">
        <v>0</v>
      </c>
      <c r="ED11" s="260">
        <v>0</v>
      </c>
      <c r="EE11" s="260">
        <v>0</v>
      </c>
      <c r="EF11" s="260">
        <v>0</v>
      </c>
      <c r="EG11" s="260">
        <v>0</v>
      </c>
      <c r="EH11" s="260">
        <v>0</v>
      </c>
      <c r="EI11" s="260">
        <v>0</v>
      </c>
      <c r="EJ11" s="260">
        <v>0</v>
      </c>
      <c r="EK11" s="260">
        <v>0</v>
      </c>
      <c r="EL11" s="260">
        <v>0</v>
      </c>
      <c r="EM11" s="260">
        <v>2.9999999999999997E-4</v>
      </c>
      <c r="EN11" s="260">
        <v>8.9999999999999998E-4</v>
      </c>
      <c r="EO11" s="260">
        <v>0</v>
      </c>
      <c r="EP11" s="260">
        <v>0</v>
      </c>
      <c r="EQ11" s="260">
        <v>0</v>
      </c>
      <c r="ER11" s="260">
        <v>6.9999999999999999E-4</v>
      </c>
      <c r="ES11" s="260">
        <v>1.8E-3</v>
      </c>
      <c r="ET11" s="260">
        <v>1.2999999999999999E-3</v>
      </c>
      <c r="EU11" s="260">
        <v>1E-4</v>
      </c>
      <c r="EV11" s="260">
        <v>2.5999999999999999E-3</v>
      </c>
      <c r="EW11" s="260">
        <v>2.7000000000000001E-3</v>
      </c>
      <c r="EX11" s="260">
        <v>2.8999999999999998E-3</v>
      </c>
      <c r="EY11" s="260">
        <v>3.8999999999999998E-3</v>
      </c>
      <c r="EZ11" s="260">
        <v>2.5000000000000001E-3</v>
      </c>
      <c r="FA11" s="260">
        <v>4.1000000000000003E-3</v>
      </c>
      <c r="FB11" s="260">
        <v>4.3E-3</v>
      </c>
      <c r="FC11" s="260">
        <v>1.8E-3</v>
      </c>
      <c r="FD11" s="260">
        <v>3.0000000000000001E-3</v>
      </c>
      <c r="FE11" s="260">
        <v>4.4999999999999997E-3</v>
      </c>
      <c r="FF11" s="260">
        <v>4.8999999999999998E-3</v>
      </c>
      <c r="FG11" s="260">
        <v>3.3E-3</v>
      </c>
      <c r="FH11" s="260">
        <v>3.7000000000000002E-3</v>
      </c>
      <c r="FI11" s="260">
        <v>3.3E-3</v>
      </c>
      <c r="FJ11" s="260">
        <v>1.9E-3</v>
      </c>
      <c r="FK11" s="260">
        <v>3.3999999999999998E-3</v>
      </c>
      <c r="FL11" s="260">
        <v>2.8999999999999998E-3</v>
      </c>
      <c r="FM11" s="260">
        <v>5.7000000000000002E-3</v>
      </c>
      <c r="FN11" s="260">
        <v>3.0999999999999999E-3</v>
      </c>
      <c r="FO11" s="260">
        <v>1.8E-3</v>
      </c>
      <c r="FP11" s="260">
        <v>3.8E-3</v>
      </c>
      <c r="FQ11" s="260">
        <v>4.1000000000000003E-3</v>
      </c>
      <c r="FR11" s="260">
        <v>4.5999999999999999E-3</v>
      </c>
      <c r="FS11" s="260">
        <v>5.5999999999999999E-3</v>
      </c>
      <c r="FT11" s="260">
        <v>5.4999999999999997E-3</v>
      </c>
      <c r="FU11" s="260">
        <v>1.0999999999999999E-2</v>
      </c>
      <c r="FV11" s="260">
        <v>1.23E-2</v>
      </c>
      <c r="FW11" s="260">
        <v>4.4000000000000003E-3</v>
      </c>
      <c r="FX11" s="260">
        <v>4.3E-3</v>
      </c>
      <c r="FY11" s="260">
        <v>4.3E-3</v>
      </c>
      <c r="FZ11" s="260">
        <v>2.3999999999999998E-3</v>
      </c>
      <c r="GA11" s="260">
        <v>8.0000000000000004E-4</v>
      </c>
      <c r="GB11" s="260">
        <v>1.1000000000000001E-3</v>
      </c>
      <c r="GC11" s="260">
        <v>5.5999999999999999E-3</v>
      </c>
      <c r="GD11" s="260">
        <v>6.6E-3</v>
      </c>
      <c r="GE11" s="260">
        <v>5.7000000000000002E-3</v>
      </c>
      <c r="GF11" s="260">
        <v>6.0000000000000001E-3</v>
      </c>
      <c r="GG11" s="260">
        <v>7.4999999999999997E-3</v>
      </c>
      <c r="GH11" s="260">
        <v>4.7999999999999996E-3</v>
      </c>
      <c r="GI11" s="260">
        <v>6.3E-3</v>
      </c>
      <c r="GJ11" s="260">
        <v>7.4999999999999997E-3</v>
      </c>
      <c r="GK11" s="260">
        <v>4.4999999999999997E-3</v>
      </c>
      <c r="GL11" s="260">
        <v>4.4000000000000003E-3</v>
      </c>
      <c r="GM11" s="260">
        <v>6.8999999999999999E-3</v>
      </c>
      <c r="GN11" s="260">
        <v>3.8999999999999998E-3</v>
      </c>
      <c r="GO11" s="260">
        <v>4.7000000000000002E-3</v>
      </c>
      <c r="GP11" s="260">
        <v>4.0000000000000002E-4</v>
      </c>
      <c r="GQ11" s="260">
        <v>3.3E-3</v>
      </c>
      <c r="GR11" s="260">
        <v>3.0000000000000001E-3</v>
      </c>
      <c r="GS11" s="260">
        <v>5.5999999999999999E-3</v>
      </c>
      <c r="GT11" s="260">
        <v>4.4000000000000003E-3</v>
      </c>
      <c r="GU11" s="260">
        <v>5.7999999999999996E-3</v>
      </c>
      <c r="GV11" s="260">
        <v>6.6E-3</v>
      </c>
      <c r="GW11" s="260">
        <v>5.1000000000000004E-3</v>
      </c>
      <c r="GX11" s="260">
        <v>5.3E-3</v>
      </c>
      <c r="GY11" s="260">
        <v>7.0000000000000001E-3</v>
      </c>
      <c r="GZ11" s="260">
        <v>8.0999999999999996E-3</v>
      </c>
      <c r="HA11" s="260">
        <v>7.1000000000000004E-3</v>
      </c>
      <c r="HB11" s="260">
        <v>8.3000000000000001E-3</v>
      </c>
      <c r="HC11" s="260">
        <v>7.1000000000000004E-3</v>
      </c>
      <c r="HD11" s="260">
        <v>2.9999999999999997E-4</v>
      </c>
      <c r="HE11" s="260">
        <v>9.4999999999999998E-3</v>
      </c>
      <c r="HF11" s="260">
        <v>8.6999999999999994E-3</v>
      </c>
      <c r="HG11" s="260">
        <v>1.01E-2</v>
      </c>
      <c r="HH11" s="260">
        <v>0.01</v>
      </c>
      <c r="HI11" s="260">
        <v>1.15E-2</v>
      </c>
      <c r="HJ11" s="260">
        <v>1.4800000000000001E-2</v>
      </c>
      <c r="HK11" s="260">
        <v>8.0999999999999996E-3</v>
      </c>
      <c r="HL11" s="260">
        <v>1.04E-2</v>
      </c>
      <c r="HM11" s="260">
        <v>9.1000000000000004E-3</v>
      </c>
      <c r="HN11" s="260">
        <v>7.6E-3</v>
      </c>
      <c r="HO11" s="260">
        <v>1.2E-2</v>
      </c>
      <c r="HP11" s="260">
        <v>0</v>
      </c>
      <c r="HQ11" s="260">
        <v>3.73E-2</v>
      </c>
      <c r="HR11" s="260">
        <v>3.3425403566170603E-2</v>
      </c>
      <c r="HS11" s="260">
        <v>1.6728995726439818E-2</v>
      </c>
      <c r="HT11" s="260">
        <v>2.1638151527351095E-2</v>
      </c>
      <c r="HU11" s="260">
        <v>1.7721816662937394E-2</v>
      </c>
      <c r="HV11" s="260">
        <v>1.5441053993266021E-2</v>
      </c>
      <c r="HW11" s="260">
        <v>1.5357530133548484E-2</v>
      </c>
      <c r="HX11" s="260">
        <v>1.5487483592161374E-2</v>
      </c>
      <c r="HY11" s="260">
        <v>2.0888044383587545E-2</v>
      </c>
      <c r="HZ11" s="260">
        <v>1.9720907507805401E-2</v>
      </c>
      <c r="IA11" s="260">
        <v>2.7371345165148109E-2</v>
      </c>
      <c r="IB11" s="260">
        <v>3.0589276530529338E-2</v>
      </c>
      <c r="IC11" s="260">
        <v>2.5600000000000001E-2</v>
      </c>
      <c r="ID11" s="260">
        <v>2.41E-2</v>
      </c>
      <c r="IE11" s="260">
        <v>2.1399999999999999E-2</v>
      </c>
      <c r="IF11" s="260">
        <v>2.1499999999999998E-2</v>
      </c>
      <c r="IG11" s="260">
        <v>1.8182283276879534E-2</v>
      </c>
      <c r="IH11" s="260">
        <v>2.4400000000000002E-2</v>
      </c>
      <c r="II11" s="260">
        <v>2.2800000000000001E-2</v>
      </c>
      <c r="IJ11" s="260">
        <v>2.41E-2</v>
      </c>
      <c r="IK11" s="260">
        <v>2.0799999999999999E-2</v>
      </c>
      <c r="IL11" s="260">
        <v>1.4750586633824548E-2</v>
      </c>
      <c r="IM11" s="260">
        <v>1.9559943672870041E-2</v>
      </c>
      <c r="IN11" s="260">
        <v>1.9556840954349099E-2</v>
      </c>
      <c r="IO11" s="260">
        <v>0.02</v>
      </c>
      <c r="IP11" s="260">
        <v>2.0799999999999999E-2</v>
      </c>
      <c r="IQ11" s="260">
        <v>2.0500000000000001E-2</v>
      </c>
      <c r="IR11" s="260">
        <v>2.1899999999999999E-2</v>
      </c>
      <c r="IS11" s="260">
        <v>1.52E-2</v>
      </c>
      <c r="IT11" s="260">
        <v>1.7899999999999999E-2</v>
      </c>
      <c r="IU11" s="260">
        <v>2.0400000000000001E-2</v>
      </c>
      <c r="IV11" s="260">
        <v>2.23E-2</v>
      </c>
      <c r="IW11" s="260">
        <v>1.9400000000000001E-2</v>
      </c>
      <c r="IX11" s="260">
        <v>1.83E-2</v>
      </c>
      <c r="IY11" s="260">
        <v>1.5100000000000001E-2</v>
      </c>
      <c r="IZ11" s="260">
        <v>2.18E-2</v>
      </c>
      <c r="JA11" s="260">
        <v>2.1191576307712463E-2</v>
      </c>
      <c r="JB11" s="260">
        <v>1.9892708284180476E-2</v>
      </c>
      <c r="JC11" s="260">
        <v>1.9548723643657277E-2</v>
      </c>
      <c r="JD11" s="260">
        <v>2.3324514016043504E-2</v>
      </c>
      <c r="JE11" s="260">
        <v>1.6658704484348894E-2</v>
      </c>
      <c r="JF11" s="260">
        <v>2.4424370605145587E-2</v>
      </c>
      <c r="JG11" s="260">
        <v>1.7068332622887532E-2</v>
      </c>
      <c r="JH11" s="260">
        <v>1.4507109860924291E-2</v>
      </c>
      <c r="JI11" s="260">
        <v>2.0761227408539945E-2</v>
      </c>
      <c r="JJ11" s="260">
        <v>1.595197426755332E-2</v>
      </c>
      <c r="JK11" s="260">
        <v>1.7383092116173178E-2</v>
      </c>
      <c r="JL11" s="260">
        <v>2.2956118771105278E-2</v>
      </c>
      <c r="JM11" s="261">
        <f t="shared" si="18"/>
        <v>2.0515109873200845E-2</v>
      </c>
      <c r="JN11" s="261">
        <f t="shared" si="18"/>
        <v>2.0448563428692366E-2</v>
      </c>
      <c r="JO11" s="261">
        <f t="shared" si="18"/>
        <v>1.8553257782682207E-2</v>
      </c>
      <c r="JP11" s="261">
        <f t="shared" si="18"/>
        <v>1.9821880751524849E-2</v>
      </c>
      <c r="JQ11" s="261">
        <f t="shared" si="18"/>
        <v>1.8155773503137136E-2</v>
      </c>
      <c r="JR11" s="261">
        <f t="shared" si="18"/>
        <v>1.9446000993764902E-2</v>
      </c>
      <c r="JS11" s="261">
        <f t="shared" si="18"/>
        <v>1.8015133921623745E-2</v>
      </c>
      <c r="JT11" s="261">
        <f t="shared" si="18"/>
        <v>1.8078664040581848E-2</v>
      </c>
      <c r="JU11" s="261">
        <f t="shared" si="18"/>
        <v>1.8446672500275992E-2</v>
      </c>
      <c r="JV11" s="261">
        <f t="shared" si="18"/>
        <v>1.6846571336856686E-2</v>
      </c>
      <c r="JW11" s="261">
        <f t="shared" si="18"/>
        <v>1.8224742374729447E-2</v>
      </c>
      <c r="KH11" s="261">
        <f t="shared" si="25"/>
        <v>1.7114007949207991E-2</v>
      </c>
      <c r="KI11" s="261">
        <f t="shared" si="25"/>
        <v>1.9125521879688127E-2</v>
      </c>
    </row>
    <row r="12" spans="1:301">
      <c r="A12" s="256" t="s">
        <v>265</v>
      </c>
      <c r="B12" s="252">
        <f t="shared" si="0"/>
        <v>0</v>
      </c>
      <c r="C12" s="252">
        <f>SUM(AD12:AO12)</f>
        <v>0</v>
      </c>
      <c r="D12" s="252">
        <f>SUM(AP12:BA12)</f>
        <v>0</v>
      </c>
      <c r="E12" s="252">
        <f>SUM(BB12:BM12)</f>
        <v>0</v>
      </c>
      <c r="F12" s="252">
        <f t="shared" si="4"/>
        <v>0</v>
      </c>
      <c r="G12" s="252">
        <f t="shared" si="5"/>
        <v>0</v>
      </c>
      <c r="H12" s="252">
        <f t="shared" si="6"/>
        <v>0</v>
      </c>
      <c r="I12" s="252">
        <f t="shared" si="7"/>
        <v>0</v>
      </c>
      <c r="J12" s="252">
        <f t="shared" si="8"/>
        <v>1.1999999999999999E-3</v>
      </c>
      <c r="K12" s="252">
        <f t="shared" si="9"/>
        <v>3.2000000000000002E-3</v>
      </c>
      <c r="L12" s="252">
        <f t="shared" si="10"/>
        <v>8.9999999999999993E-3</v>
      </c>
      <c r="M12" s="252">
        <f t="shared" si="11"/>
        <v>1.6000000000000001E-3</v>
      </c>
      <c r="N12" s="252">
        <f t="shared" si="12"/>
        <v>5.4999999999999997E-3</v>
      </c>
      <c r="O12" s="252">
        <f t="shared" si="13"/>
        <v>6.7999999999999996E-3</v>
      </c>
      <c r="P12" s="252">
        <f t="shared" si="14"/>
        <v>6.3200000000000006E-2</v>
      </c>
      <c r="Q12" s="252">
        <f t="shared" si="15"/>
        <v>5.1999999999999998E-3</v>
      </c>
      <c r="R12" s="252">
        <f t="shared" si="16"/>
        <v>1.01E-2</v>
      </c>
      <c r="S12" s="252">
        <f t="shared" si="17"/>
        <v>0.11073000301448063</v>
      </c>
      <c r="T12" s="257"/>
      <c r="U12" s="258">
        <v>0</v>
      </c>
      <c r="V12" s="258">
        <v>0</v>
      </c>
      <c r="W12" s="258">
        <v>0</v>
      </c>
      <c r="X12" s="258">
        <v>0</v>
      </c>
      <c r="Y12" s="258">
        <v>0</v>
      </c>
      <c r="Z12" s="258">
        <v>0</v>
      </c>
      <c r="AA12" s="258">
        <v>0</v>
      </c>
      <c r="AB12" s="258">
        <v>0</v>
      </c>
      <c r="AC12" s="258">
        <v>0</v>
      </c>
      <c r="AD12" s="258">
        <v>0</v>
      </c>
      <c r="AE12" s="258">
        <v>0</v>
      </c>
      <c r="AF12" s="258">
        <v>0</v>
      </c>
      <c r="AG12" s="258">
        <v>0</v>
      </c>
      <c r="AH12" s="258">
        <v>0</v>
      </c>
      <c r="AI12" s="258">
        <v>0</v>
      </c>
      <c r="AJ12" s="258">
        <v>0</v>
      </c>
      <c r="AK12" s="258">
        <v>0</v>
      </c>
      <c r="AL12" s="258">
        <v>0</v>
      </c>
      <c r="AM12" s="258">
        <v>0</v>
      </c>
      <c r="AN12" s="258">
        <v>0</v>
      </c>
      <c r="AO12" s="258">
        <v>0</v>
      </c>
      <c r="AP12" s="258">
        <v>0</v>
      </c>
      <c r="AQ12" s="258">
        <v>0</v>
      </c>
      <c r="AR12" s="258">
        <v>0</v>
      </c>
      <c r="AS12" s="258">
        <v>0</v>
      </c>
      <c r="AT12" s="258">
        <v>0</v>
      </c>
      <c r="AU12" s="258">
        <v>0</v>
      </c>
      <c r="AV12" s="258">
        <v>0</v>
      </c>
      <c r="AW12" s="258">
        <v>0</v>
      </c>
      <c r="AX12" s="258">
        <v>0</v>
      </c>
      <c r="AY12" s="258">
        <v>0</v>
      </c>
      <c r="AZ12" s="258">
        <v>0</v>
      </c>
      <c r="BA12" s="258">
        <v>0</v>
      </c>
      <c r="BB12" s="258">
        <v>0</v>
      </c>
      <c r="BC12" s="258">
        <v>0</v>
      </c>
      <c r="BD12" s="258">
        <v>0</v>
      </c>
      <c r="BE12" s="258">
        <v>0</v>
      </c>
      <c r="BF12" s="258">
        <v>0</v>
      </c>
      <c r="BG12" s="258">
        <v>0</v>
      </c>
      <c r="BH12" s="258">
        <v>0</v>
      </c>
      <c r="BI12" s="258">
        <v>0</v>
      </c>
      <c r="BJ12" s="258">
        <v>0</v>
      </c>
      <c r="BK12" s="258">
        <v>0</v>
      </c>
      <c r="BL12" s="258">
        <v>0</v>
      </c>
      <c r="BM12" s="258">
        <v>0</v>
      </c>
      <c r="BN12" s="258">
        <v>0</v>
      </c>
      <c r="BO12" s="258">
        <v>0</v>
      </c>
      <c r="BP12" s="258">
        <v>0</v>
      </c>
      <c r="BQ12" s="258">
        <v>0</v>
      </c>
      <c r="BR12" s="258">
        <v>0</v>
      </c>
      <c r="BS12" s="258">
        <v>0</v>
      </c>
      <c r="BT12" s="258">
        <v>0</v>
      </c>
      <c r="BU12" s="258">
        <v>0</v>
      </c>
      <c r="BV12" s="258">
        <v>0</v>
      </c>
      <c r="BW12" s="258">
        <v>0</v>
      </c>
      <c r="BX12" s="258">
        <v>0</v>
      </c>
      <c r="BY12" s="258">
        <v>0</v>
      </c>
      <c r="BZ12" s="258">
        <v>0</v>
      </c>
      <c r="CA12" s="258">
        <v>0</v>
      </c>
      <c r="CB12" s="258">
        <v>0</v>
      </c>
      <c r="CC12" s="258">
        <v>0</v>
      </c>
      <c r="CD12" s="258">
        <v>0</v>
      </c>
      <c r="CE12" s="258">
        <v>0</v>
      </c>
      <c r="CF12" s="258">
        <v>0</v>
      </c>
      <c r="CG12" s="258">
        <v>0</v>
      </c>
      <c r="CH12" s="258">
        <v>0</v>
      </c>
      <c r="CI12" s="258">
        <v>0</v>
      </c>
      <c r="CJ12" s="258">
        <v>0</v>
      </c>
      <c r="CK12" s="258">
        <v>0</v>
      </c>
      <c r="CL12" s="258">
        <v>0</v>
      </c>
      <c r="CM12" s="258">
        <v>0</v>
      </c>
      <c r="CN12" s="258">
        <v>0</v>
      </c>
      <c r="CO12" s="258">
        <v>0</v>
      </c>
      <c r="CP12" s="258">
        <v>0</v>
      </c>
      <c r="CQ12" s="258">
        <v>0</v>
      </c>
      <c r="CR12" s="258">
        <v>0</v>
      </c>
      <c r="CS12" s="258">
        <v>0</v>
      </c>
      <c r="CT12" s="258">
        <v>0</v>
      </c>
      <c r="CU12" s="258">
        <v>0</v>
      </c>
      <c r="CV12" s="258">
        <v>0</v>
      </c>
      <c r="CW12" s="258">
        <v>0</v>
      </c>
      <c r="CX12" s="258">
        <v>0</v>
      </c>
      <c r="CY12" s="258">
        <v>0</v>
      </c>
      <c r="CZ12" s="258">
        <v>0</v>
      </c>
      <c r="DA12" s="258">
        <v>0</v>
      </c>
      <c r="DB12" s="258">
        <v>0</v>
      </c>
      <c r="DC12" s="258">
        <v>0</v>
      </c>
      <c r="DD12" s="258">
        <v>0</v>
      </c>
      <c r="DE12" s="258">
        <v>0</v>
      </c>
      <c r="DF12" s="258">
        <v>0</v>
      </c>
      <c r="DG12" s="258">
        <v>0</v>
      </c>
      <c r="DH12" s="258">
        <v>0</v>
      </c>
      <c r="DI12" s="258">
        <v>0</v>
      </c>
      <c r="DJ12" s="258">
        <v>0</v>
      </c>
      <c r="DK12" s="258">
        <v>0</v>
      </c>
      <c r="DL12" s="258">
        <v>0</v>
      </c>
      <c r="DM12" s="259">
        <v>0</v>
      </c>
      <c r="DN12" s="259">
        <v>0</v>
      </c>
      <c r="DO12" s="259">
        <v>0</v>
      </c>
      <c r="DP12" s="259">
        <v>0</v>
      </c>
      <c r="DQ12" s="259">
        <v>0</v>
      </c>
      <c r="DR12" s="259">
        <v>0</v>
      </c>
      <c r="DS12" s="259">
        <v>2.9999999999999997E-4</v>
      </c>
      <c r="DT12" s="259">
        <v>5.9999999999999995E-4</v>
      </c>
      <c r="DU12" s="259">
        <v>2.9999999999999997E-4</v>
      </c>
      <c r="DV12" s="259">
        <v>1E-4</v>
      </c>
      <c r="DW12" s="259">
        <v>1E-4</v>
      </c>
      <c r="DX12" s="259">
        <v>0</v>
      </c>
      <c r="DY12" s="259">
        <v>6.9999999999999999E-4</v>
      </c>
      <c r="DZ12" s="259">
        <v>1.8E-3</v>
      </c>
      <c r="EA12" s="260">
        <v>5.0000000000000001E-4</v>
      </c>
      <c r="EB12" s="260">
        <v>0</v>
      </c>
      <c r="EC12" s="260">
        <v>0</v>
      </c>
      <c r="ED12" s="260">
        <v>0</v>
      </c>
      <c r="EE12" s="260">
        <v>0</v>
      </c>
      <c r="EF12" s="260">
        <v>0</v>
      </c>
      <c r="EG12" s="260">
        <v>0</v>
      </c>
      <c r="EH12" s="260">
        <v>0</v>
      </c>
      <c r="EI12" s="260">
        <v>0</v>
      </c>
      <c r="EJ12" s="260">
        <v>0</v>
      </c>
      <c r="EK12" s="260">
        <v>1E-4</v>
      </c>
      <c r="EL12" s="260">
        <v>0</v>
      </c>
      <c r="EM12" s="260">
        <v>2.9999999999999997E-4</v>
      </c>
      <c r="EN12" s="260">
        <v>5.0000000000000001E-4</v>
      </c>
      <c r="EO12" s="260">
        <v>1.1000000000000001E-3</v>
      </c>
      <c r="EP12" s="260">
        <v>1.5E-3</v>
      </c>
      <c r="EQ12" s="260">
        <v>2.5000000000000001E-3</v>
      </c>
      <c r="ER12" s="260">
        <v>2.0999999999999999E-3</v>
      </c>
      <c r="ES12" s="260">
        <v>8.9999999999999998E-4</v>
      </c>
      <c r="ET12" s="260">
        <v>1E-4</v>
      </c>
      <c r="EU12" s="260">
        <v>0</v>
      </c>
      <c r="EV12" s="260">
        <v>1E-4</v>
      </c>
      <c r="EW12" s="260">
        <v>2.9999999999999997E-4</v>
      </c>
      <c r="EX12" s="260">
        <v>0</v>
      </c>
      <c r="EY12" s="260">
        <v>0</v>
      </c>
      <c r="EZ12" s="260">
        <v>1E-4</v>
      </c>
      <c r="FA12" s="260">
        <v>1E-4</v>
      </c>
      <c r="FB12" s="260">
        <v>1E-4</v>
      </c>
      <c r="FC12" s="260">
        <v>0</v>
      </c>
      <c r="FD12" s="260">
        <v>2.9999999999999997E-4</v>
      </c>
      <c r="FE12" s="260">
        <v>5.0000000000000001E-4</v>
      </c>
      <c r="FF12" s="260">
        <v>5.0000000000000001E-4</v>
      </c>
      <c r="FG12" s="260">
        <v>2.9999999999999997E-4</v>
      </c>
      <c r="FH12" s="260">
        <v>4.0000000000000002E-4</v>
      </c>
      <c r="FI12" s="260">
        <v>4.0000000000000002E-4</v>
      </c>
      <c r="FJ12" s="260">
        <v>2.0000000000000001E-4</v>
      </c>
      <c r="FK12" s="260">
        <v>2.9999999999999997E-4</v>
      </c>
      <c r="FL12" s="260">
        <v>0</v>
      </c>
      <c r="FM12" s="260">
        <v>1E-4</v>
      </c>
      <c r="FN12" s="260">
        <v>1E-4</v>
      </c>
      <c r="FO12" s="260">
        <v>2.9999999999999997E-4</v>
      </c>
      <c r="FP12" s="260">
        <v>1.1999999999999999E-3</v>
      </c>
      <c r="FQ12" s="260">
        <v>1.6999999999999999E-3</v>
      </c>
      <c r="FR12" s="260">
        <v>6.9999999999999999E-4</v>
      </c>
      <c r="FS12" s="260">
        <v>8.0000000000000004E-4</v>
      </c>
      <c r="FT12" s="260">
        <v>1.6000000000000001E-3</v>
      </c>
      <c r="FU12" s="260">
        <v>1E-3</v>
      </c>
      <c r="FV12" s="260">
        <v>2.2000000000000001E-3</v>
      </c>
      <c r="FW12" s="260">
        <v>0</v>
      </c>
      <c r="FX12" s="260">
        <v>1E-4</v>
      </c>
      <c r="FY12" s="260">
        <v>0</v>
      </c>
      <c r="FZ12" s="260">
        <v>0</v>
      </c>
      <c r="GA12" s="260">
        <v>0</v>
      </c>
      <c r="GB12" s="260">
        <v>2.0000000000000001E-4</v>
      </c>
      <c r="GC12" s="260">
        <v>2.0000000000000001E-4</v>
      </c>
      <c r="GD12" s="260">
        <v>0</v>
      </c>
      <c r="GE12" s="260">
        <v>0</v>
      </c>
      <c r="GF12" s="260">
        <v>0</v>
      </c>
      <c r="GG12" s="260">
        <v>2.0000000000000001E-4</v>
      </c>
      <c r="GH12" s="260">
        <v>4.0000000000000002E-4</v>
      </c>
      <c r="GI12" s="260">
        <v>2.9999999999999997E-4</v>
      </c>
      <c r="GJ12" s="260">
        <v>2.2000000000000001E-3</v>
      </c>
      <c r="GK12" s="260">
        <v>2.07E-2</v>
      </c>
      <c r="GL12" s="260">
        <v>5.0000000000000001E-4</v>
      </c>
      <c r="GM12" s="260">
        <v>3.8699999999999998E-2</v>
      </c>
      <c r="GN12" s="260">
        <v>1E-4</v>
      </c>
      <c r="GO12" s="260">
        <v>1E-4</v>
      </c>
      <c r="GP12" s="260">
        <v>1E-4</v>
      </c>
      <c r="GQ12" s="260">
        <v>1E-4</v>
      </c>
      <c r="GR12" s="260">
        <v>5.0000000000000001E-4</v>
      </c>
      <c r="GS12" s="260">
        <v>5.9999999999999995E-4</v>
      </c>
      <c r="GT12" s="260">
        <v>4.0000000000000002E-4</v>
      </c>
      <c r="GU12" s="260">
        <v>1E-3</v>
      </c>
      <c r="GV12" s="260">
        <v>2.9999999999999997E-4</v>
      </c>
      <c r="GW12" s="260">
        <v>2.9999999999999997E-4</v>
      </c>
      <c r="GX12" s="260">
        <v>5.0000000000000001E-4</v>
      </c>
      <c r="GY12" s="260">
        <v>4.0000000000000002E-4</v>
      </c>
      <c r="GZ12" s="260">
        <v>4.0000000000000002E-4</v>
      </c>
      <c r="HA12" s="260">
        <v>5.9999999999999995E-4</v>
      </c>
      <c r="HB12" s="260">
        <v>8.9999999999999998E-4</v>
      </c>
      <c r="HC12" s="260">
        <v>5.0000000000000001E-4</v>
      </c>
      <c r="HD12" s="260">
        <v>0</v>
      </c>
      <c r="HE12" s="260">
        <v>0</v>
      </c>
      <c r="HF12" s="260">
        <v>0</v>
      </c>
      <c r="HG12" s="260">
        <v>0</v>
      </c>
      <c r="HH12" s="260">
        <v>5.9999999999999995E-4</v>
      </c>
      <c r="HI12" s="260">
        <v>2.5999999999999999E-3</v>
      </c>
      <c r="HJ12" s="260">
        <v>2.3999999999999998E-3</v>
      </c>
      <c r="HK12" s="260">
        <v>4.0000000000000002E-4</v>
      </c>
      <c r="HL12" s="260">
        <v>5.0000000000000001E-4</v>
      </c>
      <c r="HM12" s="260">
        <v>2.2000000000000001E-3</v>
      </c>
      <c r="HN12" s="260">
        <v>5.7000000000000002E-3</v>
      </c>
      <c r="HO12" s="260">
        <v>6.3E-3</v>
      </c>
      <c r="HP12" s="260">
        <v>2.8E-3</v>
      </c>
      <c r="HQ12" s="260">
        <v>5.1999999999999998E-3</v>
      </c>
      <c r="HR12" s="260">
        <v>9.5359729921914837E-3</v>
      </c>
      <c r="HS12" s="260">
        <v>1.2970368544161592E-2</v>
      </c>
      <c r="HT12" s="260">
        <v>7.036773096824417E-3</v>
      </c>
      <c r="HU12" s="260">
        <v>1.1137716318247727E-2</v>
      </c>
      <c r="HV12" s="260">
        <v>1.1133866784644184E-2</v>
      </c>
      <c r="HW12" s="260">
        <v>1.4948178094236502E-2</v>
      </c>
      <c r="HX12" s="260">
        <v>1.3228353527894988E-2</v>
      </c>
      <c r="HY12" s="260">
        <v>1.0738773656279737E-2</v>
      </c>
      <c r="HZ12" s="260">
        <v>1.0824353562220295E-2</v>
      </c>
      <c r="IA12" s="260">
        <v>1.1290996555950771E-2</v>
      </c>
      <c r="IB12" s="260">
        <v>9.5061905535121539E-3</v>
      </c>
      <c r="IC12" s="260">
        <v>9.313684228308956E-3</v>
      </c>
      <c r="ID12" s="260">
        <v>1.3047425606968321E-2</v>
      </c>
      <c r="IE12" s="260">
        <v>1.24E-2</v>
      </c>
      <c r="IF12" s="260">
        <v>1.4200000000000001E-2</v>
      </c>
      <c r="IG12" s="260">
        <v>9.3355869250102402E-3</v>
      </c>
      <c r="IH12" s="260">
        <v>1.0432430695202473E-2</v>
      </c>
      <c r="II12" s="260">
        <v>1.18E-2</v>
      </c>
      <c r="IJ12" s="260">
        <v>6.7000000000000002E-3</v>
      </c>
      <c r="IK12" s="260">
        <v>3.2000000000000002E-3</v>
      </c>
      <c r="IL12" s="260">
        <v>3.5341326503600403E-3</v>
      </c>
      <c r="IM12" s="260">
        <v>3.4984635375450478E-3</v>
      </c>
      <c r="IN12" s="260">
        <v>4.2440511240113242E-3</v>
      </c>
      <c r="IO12" s="260">
        <v>3.5999999999999999E-3</v>
      </c>
      <c r="IP12" s="260">
        <v>5.5999999999999999E-3</v>
      </c>
      <c r="IQ12" s="260">
        <v>4.4999999999999997E-3</v>
      </c>
      <c r="IR12" s="260">
        <v>5.1000000000000004E-3</v>
      </c>
      <c r="IS12" s="260">
        <v>4.1000000000000003E-3</v>
      </c>
      <c r="IT12" s="260">
        <v>4.0000000000000001E-3</v>
      </c>
      <c r="IU12" s="260">
        <v>8.0999999999999996E-3</v>
      </c>
      <c r="IV12" s="260">
        <v>8.6E-3</v>
      </c>
      <c r="IW12" s="260">
        <v>6.3E-3</v>
      </c>
      <c r="IX12" s="260">
        <v>5.5999999999999999E-3</v>
      </c>
      <c r="IY12" s="260">
        <v>5.0000000000000001E-3</v>
      </c>
      <c r="IZ12" s="260">
        <v>6.8999999999999999E-3</v>
      </c>
      <c r="JA12" s="260">
        <v>7.2837372417286026E-3</v>
      </c>
      <c r="JB12" s="260">
        <v>9.0358762346201393E-3</v>
      </c>
      <c r="JC12" s="260">
        <v>1.0993087324004201E-2</v>
      </c>
      <c r="JD12" s="260">
        <v>7.11965430094663E-3</v>
      </c>
      <c r="JE12" s="260">
        <v>7.6283730874131877E-3</v>
      </c>
      <c r="JF12" s="260">
        <v>7.0953779454892407E-3</v>
      </c>
      <c r="JG12" s="260">
        <v>7.6176350487044044E-3</v>
      </c>
      <c r="JH12" s="260">
        <v>9.0261840079207557E-3</v>
      </c>
      <c r="JI12" s="260">
        <v>6.8253598996556291E-3</v>
      </c>
      <c r="JJ12" s="260">
        <v>4.6815476769386209E-3</v>
      </c>
      <c r="JK12" s="260">
        <v>5.2069159799733294E-3</v>
      </c>
      <c r="JL12" s="260">
        <v>6.5005197635129566E-3</v>
      </c>
      <c r="JM12" s="261">
        <f t="shared" si="18"/>
        <v>5.7637948798038852E-3</v>
      </c>
      <c r="JN12" s="261">
        <f t="shared" si="18"/>
        <v>6.6197413033664372E-3</v>
      </c>
      <c r="JO12" s="261">
        <f t="shared" si="18"/>
        <v>6.9635975471761032E-3</v>
      </c>
      <c r="JP12" s="261">
        <f t="shared" si="18"/>
        <v>6.5110996871603766E-3</v>
      </c>
      <c r="JQ12" s="261">
        <f t="shared" si="18"/>
        <v>6.7160429511690907E-3</v>
      </c>
      <c r="JR12" s="261">
        <f t="shared" si="18"/>
        <v>6.7635951794011787E-3</v>
      </c>
      <c r="JS12" s="261">
        <f t="shared" si="18"/>
        <v>7.6439889811214081E-3</v>
      </c>
      <c r="JT12" s="261">
        <f t="shared" si="18"/>
        <v>7.2652861881843901E-3</v>
      </c>
      <c r="JU12" s="261">
        <f t="shared" si="18"/>
        <v>6.4164146542971812E-3</v>
      </c>
      <c r="JV12" s="261">
        <f t="shared" si="18"/>
        <v>6.5145361843692209E-3</v>
      </c>
      <c r="JW12" s="261">
        <f t="shared" si="18"/>
        <v>6.5900197260842525E-3</v>
      </c>
      <c r="KH12" s="261">
        <f t="shared" si="25"/>
        <v>6.2309140147776346E-3</v>
      </c>
      <c r="KI12" s="261">
        <f t="shared" si="25"/>
        <v>6.302884969055172E-3</v>
      </c>
    </row>
    <row r="13" spans="1:301">
      <c r="A13" s="256" t="s">
        <v>266</v>
      </c>
      <c r="B13" s="252">
        <f t="shared" si="0"/>
        <v>0</v>
      </c>
      <c r="C13" s="252">
        <f t="shared" si="1"/>
        <v>0</v>
      </c>
      <c r="D13" s="252">
        <f t="shared" si="2"/>
        <v>0</v>
      </c>
      <c r="E13" s="252">
        <f t="shared" si="3"/>
        <v>0</v>
      </c>
      <c r="F13" s="252">
        <f t="shared" si="4"/>
        <v>0</v>
      </c>
      <c r="G13" s="252">
        <f t="shared" si="5"/>
        <v>0</v>
      </c>
      <c r="H13" s="252">
        <f t="shared" si="6"/>
        <v>0</v>
      </c>
      <c r="I13" s="252">
        <f t="shared" si="7"/>
        <v>3.295829202237921E-3</v>
      </c>
      <c r="J13" s="252">
        <f t="shared" si="8"/>
        <v>1.3476187308607912E-2</v>
      </c>
      <c r="K13" s="252">
        <f t="shared" si="9"/>
        <v>4.5000000000000005E-3</v>
      </c>
      <c r="L13" s="252">
        <f t="shared" si="10"/>
        <v>1.7899999999999999E-2</v>
      </c>
      <c r="M13" s="252">
        <f t="shared" si="11"/>
        <v>5.1899999999999995E-2</v>
      </c>
      <c r="N13" s="252">
        <f t="shared" si="12"/>
        <v>6.7299999999999999E-2</v>
      </c>
      <c r="O13" s="252">
        <f t="shared" si="13"/>
        <v>0.12489999999999998</v>
      </c>
      <c r="P13" s="252">
        <f t="shared" si="14"/>
        <v>8.8800000000000004E-2</v>
      </c>
      <c r="Q13" s="252">
        <f t="shared" si="15"/>
        <v>6.6699999999999995E-2</v>
      </c>
      <c r="R13" s="252">
        <f t="shared" si="16"/>
        <v>7.6000000000000012E-2</v>
      </c>
      <c r="S13" s="252">
        <f t="shared" si="17"/>
        <v>0.13258290125620506</v>
      </c>
      <c r="T13" s="257"/>
      <c r="U13" s="258">
        <v>0</v>
      </c>
      <c r="V13" s="258">
        <v>0</v>
      </c>
      <c r="W13" s="258">
        <v>0</v>
      </c>
      <c r="X13" s="258">
        <v>0</v>
      </c>
      <c r="Y13" s="258">
        <v>0</v>
      </c>
      <c r="Z13" s="258">
        <v>0</v>
      </c>
      <c r="AA13" s="258">
        <v>0</v>
      </c>
      <c r="AB13" s="258">
        <v>0</v>
      </c>
      <c r="AC13" s="258">
        <v>0</v>
      </c>
      <c r="AD13" s="258">
        <v>0</v>
      </c>
      <c r="AE13" s="258">
        <v>0</v>
      </c>
      <c r="AF13" s="258">
        <v>0</v>
      </c>
      <c r="AG13" s="258">
        <v>0</v>
      </c>
      <c r="AH13" s="258">
        <v>0</v>
      </c>
      <c r="AI13" s="258">
        <v>0</v>
      </c>
      <c r="AJ13" s="258">
        <v>0</v>
      </c>
      <c r="AK13" s="258">
        <v>0</v>
      </c>
      <c r="AL13" s="258">
        <v>0</v>
      </c>
      <c r="AM13" s="258">
        <v>0</v>
      </c>
      <c r="AN13" s="258">
        <v>0</v>
      </c>
      <c r="AO13" s="258">
        <v>0</v>
      </c>
      <c r="AP13" s="258">
        <v>0</v>
      </c>
      <c r="AQ13" s="258">
        <v>0</v>
      </c>
      <c r="AR13" s="258">
        <v>0</v>
      </c>
      <c r="AS13" s="258">
        <v>0</v>
      </c>
      <c r="AT13" s="258">
        <v>0</v>
      </c>
      <c r="AU13" s="258">
        <v>0</v>
      </c>
      <c r="AV13" s="258">
        <v>0</v>
      </c>
      <c r="AW13" s="258">
        <v>0</v>
      </c>
      <c r="AX13" s="258">
        <v>0</v>
      </c>
      <c r="AY13" s="258">
        <v>0</v>
      </c>
      <c r="AZ13" s="258">
        <v>0</v>
      </c>
      <c r="BA13" s="258">
        <v>0</v>
      </c>
      <c r="BB13" s="258">
        <v>0</v>
      </c>
      <c r="BC13" s="258">
        <v>0</v>
      </c>
      <c r="BD13" s="258">
        <v>0</v>
      </c>
      <c r="BE13" s="258">
        <v>0</v>
      </c>
      <c r="BF13" s="258">
        <v>0</v>
      </c>
      <c r="BG13" s="258">
        <v>0</v>
      </c>
      <c r="BH13" s="258">
        <v>0</v>
      </c>
      <c r="BI13" s="258">
        <v>0</v>
      </c>
      <c r="BJ13" s="258">
        <v>0</v>
      </c>
      <c r="BK13" s="258">
        <v>0</v>
      </c>
      <c r="BL13" s="258">
        <v>0</v>
      </c>
      <c r="BM13" s="258">
        <v>0</v>
      </c>
      <c r="BN13" s="258">
        <v>0</v>
      </c>
      <c r="BO13" s="258">
        <v>0</v>
      </c>
      <c r="BP13" s="258">
        <v>0</v>
      </c>
      <c r="BQ13" s="258">
        <v>0</v>
      </c>
      <c r="BR13" s="258">
        <v>0</v>
      </c>
      <c r="BS13" s="258">
        <v>0</v>
      </c>
      <c r="BT13" s="258">
        <v>0</v>
      </c>
      <c r="BU13" s="258">
        <v>0</v>
      </c>
      <c r="BV13" s="258">
        <v>0</v>
      </c>
      <c r="BW13" s="258">
        <v>0</v>
      </c>
      <c r="BX13" s="258">
        <v>0</v>
      </c>
      <c r="BY13" s="258">
        <v>0</v>
      </c>
      <c r="BZ13" s="258">
        <v>0</v>
      </c>
      <c r="CA13" s="258">
        <v>0</v>
      </c>
      <c r="CB13" s="258">
        <v>0</v>
      </c>
      <c r="CC13" s="258">
        <v>0</v>
      </c>
      <c r="CD13" s="258">
        <v>0</v>
      </c>
      <c r="CE13" s="258">
        <v>0</v>
      </c>
      <c r="CF13" s="258">
        <v>0</v>
      </c>
      <c r="CG13" s="258">
        <v>0</v>
      </c>
      <c r="CH13" s="258">
        <v>0</v>
      </c>
      <c r="CI13" s="258">
        <v>0</v>
      </c>
      <c r="CJ13" s="258">
        <v>0</v>
      </c>
      <c r="CK13" s="258">
        <v>0</v>
      </c>
      <c r="CL13" s="258">
        <v>0</v>
      </c>
      <c r="CM13" s="258">
        <v>0</v>
      </c>
      <c r="CN13" s="258">
        <v>0</v>
      </c>
      <c r="CO13" s="258">
        <v>0</v>
      </c>
      <c r="CP13" s="258">
        <v>0</v>
      </c>
      <c r="CQ13" s="258">
        <v>0</v>
      </c>
      <c r="CR13" s="258">
        <v>0</v>
      </c>
      <c r="CS13" s="258">
        <v>0</v>
      </c>
      <c r="CT13" s="258">
        <v>0</v>
      </c>
      <c r="CU13" s="258">
        <v>0</v>
      </c>
      <c r="CV13" s="258">
        <v>0</v>
      </c>
      <c r="CW13" s="258">
        <v>0</v>
      </c>
      <c r="CX13" s="258">
        <v>0</v>
      </c>
      <c r="CY13" s="258">
        <v>0</v>
      </c>
      <c r="CZ13" s="258">
        <v>0</v>
      </c>
      <c r="DA13" s="258">
        <v>0</v>
      </c>
      <c r="DB13" s="258">
        <f t="shared" si="24"/>
        <v>9.5293494525347522E-5</v>
      </c>
      <c r="DC13" s="258">
        <f t="shared" si="24"/>
        <v>1.1262281800963891E-4</v>
      </c>
      <c r="DD13" s="258">
        <f t="shared" si="24"/>
        <v>2.7375681079862269E-4</v>
      </c>
      <c r="DE13" s="258">
        <f t="shared" si="24"/>
        <v>3.9778792952521735E-4</v>
      </c>
      <c r="DF13" s="258">
        <f t="shared" si="24"/>
        <v>4.9509136118437713E-4</v>
      </c>
      <c r="DG13" s="258">
        <f t="shared" si="24"/>
        <v>5.5049450894126273E-4</v>
      </c>
      <c r="DH13" s="258">
        <f t="shared" si="24"/>
        <v>6.4140662931069792E-4</v>
      </c>
      <c r="DI13" s="258">
        <f t="shared" si="24"/>
        <v>7.2937564994275672E-4</v>
      </c>
      <c r="DJ13" s="258">
        <f t="shared" si="24"/>
        <v>9.0429602083925975E-4</v>
      </c>
      <c r="DK13" s="258">
        <f t="shared" si="24"/>
        <v>9.317943578972393E-4</v>
      </c>
      <c r="DL13" s="258">
        <f t="shared" si="24"/>
        <v>8.4009692987141449E-4</v>
      </c>
      <c r="DM13" s="259">
        <v>5.9999999999999995E-4</v>
      </c>
      <c r="DN13" s="259">
        <v>3.8E-3</v>
      </c>
      <c r="DO13" s="259">
        <v>6.9999999999999999E-4</v>
      </c>
      <c r="DP13" s="259">
        <v>5.0000000000000001E-4</v>
      </c>
      <c r="DQ13" s="259">
        <v>1.5E-3</v>
      </c>
      <c r="DR13" s="259">
        <v>1.2999999999999999E-3</v>
      </c>
      <c r="DS13" s="259">
        <v>5.0000000000000001E-4</v>
      </c>
      <c r="DT13" s="259">
        <v>2.0000000000000001E-4</v>
      </c>
      <c r="DU13" s="259">
        <v>1.6999999999999999E-3</v>
      </c>
      <c r="DV13" s="259">
        <v>5.9999999999999995E-4</v>
      </c>
      <c r="DW13" s="259">
        <v>5.9999999999999995E-4</v>
      </c>
      <c r="DX13" s="259">
        <v>0</v>
      </c>
      <c r="DY13" s="259">
        <v>0</v>
      </c>
      <c r="DZ13" s="259">
        <v>3.2000000000000002E-3</v>
      </c>
      <c r="EA13" s="260">
        <v>1E-4</v>
      </c>
      <c r="EB13" s="260">
        <v>0</v>
      </c>
      <c r="EC13" s="260">
        <v>0</v>
      </c>
      <c r="ED13" s="260">
        <v>0</v>
      </c>
      <c r="EE13" s="260">
        <v>0</v>
      </c>
      <c r="EF13" s="260">
        <v>0</v>
      </c>
      <c r="EG13" s="260">
        <v>0</v>
      </c>
      <c r="EH13" s="260">
        <v>0</v>
      </c>
      <c r="EI13" s="260">
        <v>0</v>
      </c>
      <c r="EJ13" s="260">
        <v>8.0000000000000004E-4</v>
      </c>
      <c r="EK13" s="260">
        <v>1.6000000000000001E-3</v>
      </c>
      <c r="EL13" s="260">
        <v>1.1999999999999999E-3</v>
      </c>
      <c r="EM13" s="260">
        <v>2.3999999999999998E-3</v>
      </c>
      <c r="EN13" s="260">
        <v>1.6999999999999999E-3</v>
      </c>
      <c r="EO13" s="260">
        <v>1.9E-3</v>
      </c>
      <c r="EP13" s="260">
        <v>4.0000000000000001E-3</v>
      </c>
      <c r="EQ13" s="260">
        <v>2.0000000000000001E-4</v>
      </c>
      <c r="ER13" s="260">
        <v>2.2000000000000001E-3</v>
      </c>
      <c r="ES13" s="260">
        <v>1.9E-3</v>
      </c>
      <c r="ET13" s="260">
        <v>2E-3</v>
      </c>
      <c r="EU13" s="260">
        <v>1.8E-3</v>
      </c>
      <c r="EV13" s="260">
        <v>2.8E-3</v>
      </c>
      <c r="EW13" s="260">
        <v>2.5999999999999999E-3</v>
      </c>
      <c r="EX13" s="260">
        <v>5.4000000000000003E-3</v>
      </c>
      <c r="EY13" s="260">
        <v>3.7000000000000002E-3</v>
      </c>
      <c r="EZ13" s="260">
        <v>4.3E-3</v>
      </c>
      <c r="FA13" s="260">
        <v>4.1999999999999997E-3</v>
      </c>
      <c r="FB13" s="260">
        <v>8.9999999999999993E-3</v>
      </c>
      <c r="FC13" s="260">
        <v>6.1999999999999998E-3</v>
      </c>
      <c r="FD13" s="260">
        <v>4.8999999999999998E-3</v>
      </c>
      <c r="FE13" s="260">
        <v>5.0000000000000001E-3</v>
      </c>
      <c r="FF13" s="260">
        <v>4.5999999999999999E-3</v>
      </c>
      <c r="FG13" s="260">
        <v>2E-3</v>
      </c>
      <c r="FH13" s="260">
        <v>6.3E-3</v>
      </c>
      <c r="FI13" s="260">
        <v>5.1999999999999998E-3</v>
      </c>
      <c r="FJ13" s="260">
        <v>5.1999999999999998E-3</v>
      </c>
      <c r="FK13" s="260">
        <v>6.6E-3</v>
      </c>
      <c r="FL13" s="260">
        <v>7.1000000000000004E-3</v>
      </c>
      <c r="FM13" s="260">
        <v>7.1000000000000004E-3</v>
      </c>
      <c r="FN13" s="260">
        <v>6.1000000000000004E-3</v>
      </c>
      <c r="FO13" s="260">
        <v>5.4999999999999997E-3</v>
      </c>
      <c r="FP13" s="260">
        <v>5.0000000000000001E-3</v>
      </c>
      <c r="FQ13" s="260">
        <v>6.6E-3</v>
      </c>
      <c r="FR13" s="260">
        <v>7.1000000000000004E-3</v>
      </c>
      <c r="FS13" s="260">
        <v>7.0000000000000001E-3</v>
      </c>
      <c r="FT13" s="260">
        <v>9.9000000000000008E-3</v>
      </c>
      <c r="FU13" s="260">
        <v>1.03E-2</v>
      </c>
      <c r="FV13" s="260">
        <v>9.9000000000000008E-3</v>
      </c>
      <c r="FW13" s="260">
        <v>9.5999999999999992E-3</v>
      </c>
      <c r="FX13" s="260">
        <v>1.1299999999999999E-2</v>
      </c>
      <c r="FY13" s="260">
        <v>1.17E-2</v>
      </c>
      <c r="FZ13" s="260">
        <v>1.44E-2</v>
      </c>
      <c r="GA13" s="260">
        <v>1.41E-2</v>
      </c>
      <c r="GB13" s="260">
        <v>1.21E-2</v>
      </c>
      <c r="GC13" s="260">
        <v>7.4999999999999997E-3</v>
      </c>
      <c r="GD13" s="260">
        <v>9.2999999999999992E-3</v>
      </c>
      <c r="GE13" s="260">
        <v>6.4999999999999997E-3</v>
      </c>
      <c r="GF13" s="260">
        <v>9.5999999999999992E-3</v>
      </c>
      <c r="GG13" s="260">
        <v>8.0999999999999996E-3</v>
      </c>
      <c r="GH13" s="260">
        <v>8.0000000000000002E-3</v>
      </c>
      <c r="GI13" s="260">
        <v>9.4999999999999998E-3</v>
      </c>
      <c r="GJ13" s="260">
        <v>5.4000000000000003E-3</v>
      </c>
      <c r="GK13" s="260">
        <v>5.5999999999999999E-3</v>
      </c>
      <c r="GL13" s="260">
        <v>6.1999999999999998E-3</v>
      </c>
      <c r="GM13" s="260">
        <v>4.4000000000000003E-3</v>
      </c>
      <c r="GN13" s="260">
        <v>6.1000000000000004E-3</v>
      </c>
      <c r="GO13" s="260">
        <v>1.01E-2</v>
      </c>
      <c r="GP13" s="260">
        <v>1.11E-2</v>
      </c>
      <c r="GQ13" s="260">
        <v>8.3000000000000001E-3</v>
      </c>
      <c r="GR13" s="260">
        <v>7.4000000000000003E-3</v>
      </c>
      <c r="GS13" s="260">
        <v>6.7000000000000002E-3</v>
      </c>
      <c r="GT13" s="260">
        <v>6.3E-3</v>
      </c>
      <c r="GU13" s="260">
        <v>7.4000000000000003E-3</v>
      </c>
      <c r="GV13" s="260">
        <v>6.4999999999999997E-3</v>
      </c>
      <c r="GW13" s="260">
        <v>2.8999999999999998E-3</v>
      </c>
      <c r="GX13" s="260">
        <v>1.1999999999999999E-3</v>
      </c>
      <c r="GY13" s="260">
        <v>2.0999999999999999E-3</v>
      </c>
      <c r="GZ13" s="260">
        <v>2.0999999999999999E-3</v>
      </c>
      <c r="HA13" s="260">
        <v>4.7000000000000002E-3</v>
      </c>
      <c r="HB13" s="260">
        <v>6.7999999999999996E-3</v>
      </c>
      <c r="HC13" s="260">
        <v>4.4000000000000003E-3</v>
      </c>
      <c r="HD13" s="260">
        <v>1E-4</v>
      </c>
      <c r="HE13" s="260">
        <v>7.6E-3</v>
      </c>
      <c r="HF13" s="260">
        <v>5.7999999999999996E-3</v>
      </c>
      <c r="HG13" s="260">
        <v>6.1000000000000004E-3</v>
      </c>
      <c r="HH13" s="260">
        <v>5.8999999999999999E-3</v>
      </c>
      <c r="HI13" s="260">
        <v>7.9000000000000008E-3</v>
      </c>
      <c r="HJ13" s="260">
        <v>6.4999999999999997E-3</v>
      </c>
      <c r="HK13" s="260">
        <v>8.9999999999999993E-3</v>
      </c>
      <c r="HL13" s="260">
        <v>1.18E-2</v>
      </c>
      <c r="HM13" s="260">
        <v>4.1000000000000003E-3</v>
      </c>
      <c r="HN13" s="260">
        <v>5.8999999999999999E-3</v>
      </c>
      <c r="HO13" s="260">
        <v>7.4999999999999997E-3</v>
      </c>
      <c r="HP13" s="260">
        <v>9.7999999999999997E-3</v>
      </c>
      <c r="HQ13" s="260">
        <v>8.0000000000000002E-3</v>
      </c>
      <c r="HR13" s="260">
        <v>8.1883922176958987E-3</v>
      </c>
      <c r="HS13" s="260">
        <v>2.9741180105338316E-3</v>
      </c>
      <c r="HT13" s="260">
        <v>1.1442550843714851E-2</v>
      </c>
      <c r="HU13" s="260">
        <v>1.851276057767565E-2</v>
      </c>
      <c r="HV13" s="260">
        <v>2.4727733538878895E-2</v>
      </c>
      <c r="HW13" s="260">
        <v>1.3928496014779112E-2</v>
      </c>
      <c r="HX13" s="260">
        <v>7.8560173029409396E-3</v>
      </c>
      <c r="HY13" s="260">
        <v>1.3752832749985906E-2</v>
      </c>
      <c r="HZ13" s="260">
        <v>1.5352739497369925E-2</v>
      </c>
      <c r="IA13" s="260">
        <v>1.7327902655875391E-2</v>
      </c>
      <c r="IB13" s="260">
        <v>1.969092990479401E-2</v>
      </c>
      <c r="IC13" s="260">
        <v>1.2010586129057367E-2</v>
      </c>
      <c r="ID13" s="260">
        <v>1.8200000000000001E-2</v>
      </c>
      <c r="IE13" s="260">
        <v>1.8499999999999999E-2</v>
      </c>
      <c r="IF13" s="260">
        <v>1.9099999999999999E-2</v>
      </c>
      <c r="IG13" s="260">
        <v>1.8269469330294535E-2</v>
      </c>
      <c r="IH13" s="260">
        <v>1.7469143307263301E-2</v>
      </c>
      <c r="II13" s="260">
        <v>1.9400000000000001E-2</v>
      </c>
      <c r="IJ13" s="260">
        <v>1.9E-2</v>
      </c>
      <c r="IK13" s="260">
        <v>1.5299999999999999E-2</v>
      </c>
      <c r="IL13" s="260">
        <v>1.3993610986844105E-2</v>
      </c>
      <c r="IM13" s="260">
        <v>1.3675889544211001E-2</v>
      </c>
      <c r="IN13" s="260">
        <v>1.2878871335183438E-2</v>
      </c>
      <c r="IO13" s="260">
        <v>1.8800000000000001E-2</v>
      </c>
      <c r="IP13" s="260">
        <v>2.01E-2</v>
      </c>
      <c r="IQ13" s="260">
        <v>1.46E-2</v>
      </c>
      <c r="IR13" s="260">
        <v>1.9599999999999999E-2</v>
      </c>
      <c r="IS13" s="260">
        <v>9.5999999999999992E-3</v>
      </c>
      <c r="IT13" s="260">
        <v>1.6899999999999998E-2</v>
      </c>
      <c r="IU13" s="260">
        <v>1.4999999999999999E-2</v>
      </c>
      <c r="IV13" s="260">
        <v>1.9199999999999998E-2</v>
      </c>
      <c r="IW13" s="260">
        <v>1.4800000000000001E-2</v>
      </c>
      <c r="IX13" s="260">
        <v>1.4500000000000001E-2</v>
      </c>
      <c r="IY13" s="260">
        <v>1.0999999999999999E-2</v>
      </c>
      <c r="IZ13" s="260">
        <v>1.4500000000000001E-2</v>
      </c>
      <c r="JA13" s="260">
        <v>1.5546798191715026E-2</v>
      </c>
      <c r="JB13" s="260">
        <v>1.5021203572163034E-2</v>
      </c>
      <c r="JC13" s="260">
        <v>7.9927780778611471E-3</v>
      </c>
      <c r="JD13" s="260">
        <v>1.2552250802347209E-2</v>
      </c>
      <c r="JE13" s="260">
        <v>1.3973737032492675E-2</v>
      </c>
      <c r="JF13" s="260">
        <v>1.752718109816433E-2</v>
      </c>
      <c r="JG13" s="260">
        <v>1.4317506289400572E-2</v>
      </c>
      <c r="JH13" s="260">
        <v>1.4262197675849212E-2</v>
      </c>
      <c r="JI13" s="260">
        <v>1.3872640413816969E-2</v>
      </c>
      <c r="JJ13" s="260">
        <v>1.4811912688293504E-2</v>
      </c>
      <c r="JK13" s="260">
        <v>1.3697095130057027E-2</v>
      </c>
      <c r="JL13" s="260">
        <v>1.3597735877157608E-2</v>
      </c>
      <c r="JM13" s="261">
        <f t="shared" si="18"/>
        <v>1.3219896610594672E-2</v>
      </c>
      <c r="JN13" s="261">
        <f t="shared" si="18"/>
        <v>1.3650887650977873E-2</v>
      </c>
      <c r="JO13" s="261">
        <f t="shared" si="18"/>
        <v>1.1914442404547565E-2</v>
      </c>
      <c r="JP13" s="261">
        <f t="shared" si="18"/>
        <v>1.3467485931939679E-2</v>
      </c>
      <c r="JQ13" s="261">
        <f t="shared" si="18"/>
        <v>1.3410641541568024E-2</v>
      </c>
      <c r="JR13" s="261">
        <f t="shared" si="18"/>
        <v>1.4878741208393432E-2</v>
      </c>
      <c r="JS13" s="261">
        <f t="shared" si="18"/>
        <v>1.3896820104160625E-2</v>
      </c>
      <c r="JT13" s="261">
        <f t="shared" si="18"/>
        <v>1.3968634616939948E-2</v>
      </c>
      <c r="JU13" s="261">
        <f t="shared" si="18"/>
        <v>1.3144779656680459E-2</v>
      </c>
      <c r="JV13" s="261">
        <f t="shared" si="18"/>
        <v>1.3385788030025002E-2</v>
      </c>
      <c r="JW13" s="261">
        <f t="shared" si="18"/>
        <v>1.3247565094634289E-2</v>
      </c>
      <c r="KH13" s="261">
        <f t="shared" si="25"/>
        <v>1.4408810240506506E-2</v>
      </c>
      <c r="KI13" s="261">
        <f t="shared" si="25"/>
        <v>1.3892877110880704E-2</v>
      </c>
    </row>
    <row r="14" spans="1:301">
      <c r="A14" s="256" t="s">
        <v>267</v>
      </c>
      <c r="B14" s="252">
        <f t="shared" si="0"/>
        <v>0</v>
      </c>
      <c r="C14" s="252">
        <f t="shared" si="1"/>
        <v>0</v>
      </c>
      <c r="D14" s="252">
        <f t="shared" si="2"/>
        <v>0</v>
      </c>
      <c r="E14" s="252">
        <f>SUM(BB14:BM14)</f>
        <v>0</v>
      </c>
      <c r="F14" s="252">
        <f t="shared" si="4"/>
        <v>0</v>
      </c>
      <c r="G14" s="252">
        <f t="shared" si="5"/>
        <v>0</v>
      </c>
      <c r="H14" s="252">
        <f t="shared" si="6"/>
        <v>0</v>
      </c>
      <c r="I14" s="252">
        <f t="shared" si="7"/>
        <v>0</v>
      </c>
      <c r="J14" s="252">
        <f t="shared" si="8"/>
        <v>0</v>
      </c>
      <c r="K14" s="252">
        <f t="shared" si="9"/>
        <v>0</v>
      </c>
      <c r="L14" s="252">
        <f t="shared" si="10"/>
        <v>5.2000000000000006E-3</v>
      </c>
      <c r="M14" s="252">
        <f t="shared" si="11"/>
        <v>1.1000000000000001E-3</v>
      </c>
      <c r="N14" s="252">
        <f t="shared" si="12"/>
        <v>0</v>
      </c>
      <c r="O14" s="252">
        <f t="shared" si="13"/>
        <v>0</v>
      </c>
      <c r="P14" s="252">
        <f t="shared" si="14"/>
        <v>0</v>
      </c>
      <c r="Q14" s="252">
        <f t="shared" si="15"/>
        <v>0</v>
      </c>
      <c r="R14" s="252">
        <f t="shared" si="16"/>
        <v>0</v>
      </c>
      <c r="S14" s="252">
        <f t="shared" si="17"/>
        <v>0</v>
      </c>
      <c r="T14" s="257"/>
      <c r="U14" s="258"/>
      <c r="V14" s="258"/>
      <c r="W14" s="258"/>
      <c r="X14" s="258"/>
      <c r="Y14" s="258"/>
      <c r="Z14" s="258"/>
      <c r="AA14" s="258"/>
      <c r="AB14" s="258"/>
      <c r="AC14" s="258"/>
      <c r="AD14" s="258"/>
      <c r="AE14" s="258"/>
      <c r="AF14" s="258"/>
      <c r="AG14" s="258"/>
      <c r="AH14" s="258"/>
      <c r="AI14" s="258"/>
      <c r="AJ14" s="258"/>
      <c r="AK14" s="258"/>
      <c r="AL14" s="258"/>
      <c r="AM14" s="258"/>
      <c r="AN14" s="258"/>
      <c r="AO14" s="258"/>
      <c r="AP14" s="258"/>
      <c r="AQ14" s="258"/>
      <c r="AR14" s="258"/>
      <c r="AS14" s="258"/>
      <c r="AT14" s="258"/>
      <c r="AU14" s="258"/>
      <c r="AV14" s="258"/>
      <c r="AW14" s="258"/>
      <c r="AX14" s="258"/>
      <c r="AY14" s="258"/>
      <c r="AZ14" s="258"/>
      <c r="BA14" s="258"/>
      <c r="BB14" s="258"/>
      <c r="BC14" s="258"/>
      <c r="BD14" s="258"/>
      <c r="BE14" s="258"/>
      <c r="BF14" s="258"/>
      <c r="BG14" s="258"/>
      <c r="BH14" s="258"/>
      <c r="BI14" s="258"/>
      <c r="BJ14" s="258"/>
      <c r="BK14" s="258"/>
      <c r="BL14" s="258"/>
      <c r="BM14" s="258"/>
      <c r="BN14" s="258"/>
      <c r="BO14" s="258"/>
      <c r="BP14" s="258"/>
      <c r="BQ14" s="258"/>
      <c r="BR14" s="258"/>
      <c r="BS14" s="258"/>
      <c r="BT14" s="258"/>
      <c r="BU14" s="258"/>
      <c r="BV14" s="258"/>
      <c r="BW14" s="258"/>
      <c r="BX14" s="258"/>
      <c r="BY14" s="258"/>
      <c r="BZ14" s="258"/>
      <c r="CA14" s="258"/>
      <c r="CB14" s="258"/>
      <c r="CC14" s="258"/>
      <c r="CD14" s="258"/>
      <c r="CE14" s="258"/>
      <c r="CF14" s="258"/>
      <c r="CG14" s="258"/>
      <c r="CH14" s="258"/>
      <c r="CI14" s="258"/>
      <c r="CJ14" s="258"/>
      <c r="CK14" s="258"/>
      <c r="CL14" s="258"/>
      <c r="CM14" s="258"/>
      <c r="CN14" s="258"/>
      <c r="CO14" s="258"/>
      <c r="CP14" s="258"/>
      <c r="CQ14" s="258"/>
      <c r="CR14" s="258"/>
      <c r="CS14" s="258"/>
      <c r="CT14" s="258"/>
      <c r="CU14" s="258"/>
      <c r="CV14" s="258"/>
      <c r="CW14" s="258"/>
      <c r="CX14" s="258"/>
      <c r="CY14" s="258"/>
      <c r="CZ14" s="258"/>
      <c r="DA14" s="258"/>
      <c r="DB14" s="258"/>
      <c r="DC14" s="258"/>
      <c r="DD14" s="258"/>
      <c r="DE14" s="258"/>
      <c r="DF14" s="258"/>
      <c r="DG14" s="258"/>
      <c r="DH14" s="258"/>
      <c r="DI14" s="258"/>
      <c r="DJ14" s="258"/>
      <c r="DK14" s="258"/>
      <c r="DL14" s="258"/>
      <c r="DM14" s="259"/>
      <c r="DN14" s="259"/>
      <c r="DO14" s="259"/>
      <c r="DP14" s="259"/>
      <c r="DQ14" s="259"/>
      <c r="DR14" s="259"/>
      <c r="DS14" s="259"/>
      <c r="DT14" s="259"/>
      <c r="DU14" s="259"/>
      <c r="DV14" s="259"/>
      <c r="DW14" s="259"/>
      <c r="DX14" s="259"/>
      <c r="DY14" s="259">
        <v>0</v>
      </c>
      <c r="DZ14" s="259">
        <v>0</v>
      </c>
      <c r="EA14" s="260">
        <v>0</v>
      </c>
      <c r="EB14" s="260">
        <v>0</v>
      </c>
      <c r="EC14" s="260">
        <v>0</v>
      </c>
      <c r="ED14" s="260">
        <v>0</v>
      </c>
      <c r="EE14" s="260">
        <v>0</v>
      </c>
      <c r="EF14" s="260">
        <v>0</v>
      </c>
      <c r="EG14" s="260">
        <v>0</v>
      </c>
      <c r="EH14" s="260">
        <v>0</v>
      </c>
      <c r="EI14" s="260">
        <v>0</v>
      </c>
      <c r="EJ14" s="260">
        <v>3.2000000000000002E-3</v>
      </c>
      <c r="EK14" s="260">
        <v>0</v>
      </c>
      <c r="EL14" s="260">
        <v>0</v>
      </c>
      <c r="EM14" s="260">
        <v>0</v>
      </c>
      <c r="EN14" s="260">
        <v>8.9999999999999998E-4</v>
      </c>
      <c r="EO14" s="260">
        <v>1.1000000000000001E-3</v>
      </c>
      <c r="EP14" s="260">
        <v>0</v>
      </c>
      <c r="EQ14" s="260">
        <v>0</v>
      </c>
      <c r="ER14" s="260">
        <v>0</v>
      </c>
      <c r="ES14" s="260">
        <v>0</v>
      </c>
      <c r="ET14" s="260">
        <v>0</v>
      </c>
      <c r="EU14" s="260">
        <v>0</v>
      </c>
      <c r="EV14" s="260">
        <v>0</v>
      </c>
      <c r="EW14" s="260">
        <v>0</v>
      </c>
      <c r="EX14" s="260">
        <v>0</v>
      </c>
      <c r="EY14" s="260">
        <v>0</v>
      </c>
      <c r="EZ14" s="260">
        <v>0</v>
      </c>
      <c r="FA14" s="260">
        <v>0</v>
      </c>
      <c r="FB14" s="260">
        <v>0</v>
      </c>
      <c r="FC14" s="260">
        <v>0</v>
      </c>
      <c r="FD14" s="260">
        <v>0</v>
      </c>
      <c r="FE14" s="260">
        <v>1.1000000000000001E-3</v>
      </c>
      <c r="FF14" s="260">
        <v>0</v>
      </c>
      <c r="FG14" s="260">
        <v>0</v>
      </c>
      <c r="FH14" s="260">
        <v>0</v>
      </c>
      <c r="FI14" s="260">
        <v>0</v>
      </c>
      <c r="FJ14" s="260">
        <v>0</v>
      </c>
      <c r="FK14" s="260">
        <v>0</v>
      </c>
      <c r="FL14" s="260">
        <v>0</v>
      </c>
      <c r="FM14" s="260">
        <v>0</v>
      </c>
      <c r="FN14" s="260">
        <v>0</v>
      </c>
      <c r="FO14" s="260">
        <v>0</v>
      </c>
      <c r="FP14" s="260">
        <v>0</v>
      </c>
      <c r="FQ14" s="260">
        <v>0</v>
      </c>
      <c r="FR14" s="260">
        <v>0</v>
      </c>
      <c r="FS14" s="260">
        <v>0</v>
      </c>
      <c r="FT14" s="260">
        <v>0</v>
      </c>
      <c r="FU14" s="260">
        <v>0</v>
      </c>
      <c r="FV14" s="260">
        <v>0</v>
      </c>
      <c r="FW14" s="260">
        <v>0</v>
      </c>
      <c r="FX14" s="260">
        <v>0</v>
      </c>
      <c r="FY14" s="260">
        <v>0</v>
      </c>
      <c r="FZ14" s="260">
        <v>0</v>
      </c>
      <c r="GA14" s="260">
        <v>0</v>
      </c>
      <c r="GB14" s="260">
        <v>0</v>
      </c>
      <c r="GC14" s="260">
        <v>0</v>
      </c>
      <c r="GD14" s="260">
        <v>0</v>
      </c>
      <c r="GE14" s="260">
        <v>0</v>
      </c>
      <c r="GF14" s="260">
        <v>0</v>
      </c>
      <c r="GG14" s="260">
        <v>0</v>
      </c>
      <c r="GH14" s="260">
        <v>0</v>
      </c>
      <c r="GI14" s="260">
        <v>0</v>
      </c>
      <c r="GJ14" s="260">
        <v>0</v>
      </c>
      <c r="GK14" s="260">
        <v>0</v>
      </c>
      <c r="GL14" s="260">
        <v>0</v>
      </c>
      <c r="GM14" s="260">
        <v>0</v>
      </c>
      <c r="GN14" s="260">
        <v>0</v>
      </c>
      <c r="GO14" s="260">
        <v>0</v>
      </c>
      <c r="GP14" s="260">
        <v>0</v>
      </c>
      <c r="GQ14" s="260">
        <v>0</v>
      </c>
      <c r="GR14" s="260">
        <v>0</v>
      </c>
      <c r="GS14" s="260">
        <v>0</v>
      </c>
      <c r="GT14" s="260">
        <v>0</v>
      </c>
      <c r="GU14" s="260">
        <v>0</v>
      </c>
      <c r="GV14" s="260">
        <v>0</v>
      </c>
      <c r="GW14" s="260">
        <v>0</v>
      </c>
      <c r="GX14" s="260">
        <v>0</v>
      </c>
      <c r="GY14" s="260">
        <v>0</v>
      </c>
      <c r="GZ14" s="260">
        <v>0</v>
      </c>
      <c r="HA14" s="260">
        <v>0</v>
      </c>
      <c r="HB14" s="260">
        <v>0</v>
      </c>
      <c r="HC14" s="260">
        <v>0</v>
      </c>
      <c r="HD14" s="260">
        <v>0</v>
      </c>
      <c r="HE14" s="260">
        <v>0</v>
      </c>
      <c r="HF14" s="260">
        <v>0</v>
      </c>
      <c r="HG14" s="260">
        <v>0</v>
      </c>
      <c r="HH14" s="260">
        <v>0</v>
      </c>
      <c r="HI14" s="260">
        <v>0</v>
      </c>
      <c r="HJ14" s="260">
        <v>0</v>
      </c>
      <c r="HK14" s="260">
        <v>0</v>
      </c>
      <c r="HL14" s="260">
        <v>0</v>
      </c>
      <c r="HM14" s="260">
        <v>0</v>
      </c>
      <c r="HN14" s="260">
        <v>0</v>
      </c>
      <c r="HO14" s="260">
        <v>0</v>
      </c>
      <c r="HP14" s="260">
        <v>0</v>
      </c>
      <c r="HQ14" s="260">
        <v>0</v>
      </c>
      <c r="HR14" s="260">
        <v>0</v>
      </c>
      <c r="HS14" s="260">
        <v>0</v>
      </c>
      <c r="HT14" s="260">
        <v>0</v>
      </c>
      <c r="HU14" s="260">
        <v>0</v>
      </c>
      <c r="HV14" s="260">
        <v>0</v>
      </c>
      <c r="HW14" s="260">
        <v>0</v>
      </c>
      <c r="HX14" s="260">
        <v>0</v>
      </c>
      <c r="HY14" s="260">
        <v>0</v>
      </c>
      <c r="HZ14" s="260">
        <v>0</v>
      </c>
      <c r="IA14" s="260">
        <v>0</v>
      </c>
      <c r="IB14" s="260">
        <v>0</v>
      </c>
      <c r="IC14" s="260">
        <v>0</v>
      </c>
      <c r="ID14" s="260">
        <v>0</v>
      </c>
      <c r="IE14" s="260">
        <v>0</v>
      </c>
      <c r="IF14" s="260">
        <v>0</v>
      </c>
      <c r="IG14" s="260">
        <v>0</v>
      </c>
      <c r="IH14" s="260">
        <v>0</v>
      </c>
      <c r="II14" s="260">
        <v>0</v>
      </c>
      <c r="IJ14" s="260">
        <v>0</v>
      </c>
      <c r="IK14" s="260">
        <v>0</v>
      </c>
      <c r="IL14" s="260">
        <v>0</v>
      </c>
      <c r="IM14" s="260">
        <v>0</v>
      </c>
      <c r="IN14" s="260">
        <v>0</v>
      </c>
      <c r="IO14" s="260">
        <v>0</v>
      </c>
      <c r="IP14" s="260">
        <v>0</v>
      </c>
      <c r="IQ14" s="260">
        <v>0</v>
      </c>
      <c r="IR14" s="260">
        <v>0</v>
      </c>
      <c r="IS14" s="260">
        <v>0</v>
      </c>
      <c r="IT14" s="260">
        <v>0</v>
      </c>
      <c r="IU14" s="260">
        <v>0</v>
      </c>
      <c r="IV14" s="260">
        <v>0</v>
      </c>
      <c r="IW14" s="260">
        <v>0</v>
      </c>
      <c r="IX14" s="260">
        <v>0</v>
      </c>
      <c r="IY14" s="260">
        <v>0</v>
      </c>
      <c r="IZ14" s="260">
        <v>0</v>
      </c>
      <c r="JA14" s="260">
        <v>0</v>
      </c>
      <c r="JB14" s="260">
        <v>0</v>
      </c>
      <c r="JC14" s="260">
        <v>0</v>
      </c>
      <c r="JD14" s="260">
        <v>0</v>
      </c>
      <c r="JE14" s="260">
        <v>0</v>
      </c>
      <c r="JF14" s="260">
        <v>0</v>
      </c>
      <c r="JG14" s="260">
        <v>0</v>
      </c>
      <c r="JH14" s="260">
        <v>0</v>
      </c>
      <c r="JI14" s="260">
        <v>0</v>
      </c>
      <c r="JJ14" s="260">
        <v>0</v>
      </c>
      <c r="JK14" s="260">
        <f>AVERAGE(IY14,IM14,IA14,HO14,HC14,JF14:JJ14)</f>
        <v>0</v>
      </c>
      <c r="JL14" s="260">
        <f>AVERAGE(IZ14,IN14,IB14,HP14,HD14,JG14:JK14)</f>
        <v>0</v>
      </c>
      <c r="JM14" s="261">
        <f t="shared" si="18"/>
        <v>0</v>
      </c>
      <c r="JN14" s="261">
        <f t="shared" si="18"/>
        <v>0</v>
      </c>
      <c r="JO14" s="261">
        <f t="shared" si="18"/>
        <v>0</v>
      </c>
      <c r="JP14" s="261">
        <f t="shared" si="18"/>
        <v>0</v>
      </c>
      <c r="JQ14" s="261">
        <f t="shared" si="18"/>
        <v>0</v>
      </c>
      <c r="JR14" s="261">
        <f t="shared" si="18"/>
        <v>0</v>
      </c>
      <c r="JS14" s="261">
        <f t="shared" si="18"/>
        <v>0</v>
      </c>
      <c r="JT14" s="261">
        <f t="shared" si="18"/>
        <v>0</v>
      </c>
      <c r="JU14" s="261">
        <f t="shared" si="18"/>
        <v>0</v>
      </c>
      <c r="JV14" s="261">
        <f t="shared" si="18"/>
        <v>0</v>
      </c>
      <c r="JW14" s="261">
        <f t="shared" si="18"/>
        <v>0</v>
      </c>
      <c r="KH14" s="261">
        <f t="shared" si="25"/>
        <v>0</v>
      </c>
      <c r="KI14" s="261">
        <f t="shared" si="25"/>
        <v>0</v>
      </c>
    </row>
    <row r="15" spans="1:301">
      <c r="A15" s="256" t="s">
        <v>268</v>
      </c>
      <c r="B15" s="252">
        <f t="shared" si="0"/>
        <v>0</v>
      </c>
      <c r="C15" s="252">
        <f t="shared" si="1"/>
        <v>0</v>
      </c>
      <c r="D15" s="252">
        <f t="shared" si="2"/>
        <v>0</v>
      </c>
      <c r="E15" s="252">
        <f t="shared" si="3"/>
        <v>0</v>
      </c>
      <c r="F15" s="252">
        <f t="shared" si="4"/>
        <v>0</v>
      </c>
      <c r="G15" s="252">
        <f t="shared" si="5"/>
        <v>0</v>
      </c>
      <c r="H15" s="252">
        <f t="shared" si="6"/>
        <v>0</v>
      </c>
      <c r="I15" s="252">
        <f t="shared" si="7"/>
        <v>0</v>
      </c>
      <c r="J15" s="252">
        <f t="shared" si="8"/>
        <v>0</v>
      </c>
      <c r="K15" s="252">
        <f t="shared" si="9"/>
        <v>0</v>
      </c>
      <c r="L15" s="252">
        <f t="shared" si="10"/>
        <v>1.1000000000000001E-3</v>
      </c>
      <c r="M15" s="252">
        <f t="shared" si="11"/>
        <v>0</v>
      </c>
      <c r="N15" s="252">
        <f t="shared" si="12"/>
        <v>0</v>
      </c>
      <c r="O15" s="252">
        <f t="shared" si="13"/>
        <v>0</v>
      </c>
      <c r="P15" s="252">
        <f t="shared" si="14"/>
        <v>0</v>
      </c>
      <c r="Q15" s="252">
        <f t="shared" si="15"/>
        <v>0</v>
      </c>
      <c r="R15" s="252">
        <f t="shared" si="16"/>
        <v>0</v>
      </c>
      <c r="S15" s="252">
        <f t="shared" si="17"/>
        <v>0</v>
      </c>
      <c r="T15" s="257"/>
      <c r="U15" s="258"/>
      <c r="V15" s="258"/>
      <c r="W15" s="258"/>
      <c r="X15" s="258"/>
      <c r="Y15" s="258"/>
      <c r="Z15" s="258"/>
      <c r="AA15" s="258"/>
      <c r="AB15" s="258"/>
      <c r="AC15" s="258"/>
      <c r="AD15" s="258"/>
      <c r="AE15" s="258"/>
      <c r="AF15" s="258"/>
      <c r="AG15" s="258"/>
      <c r="AH15" s="258"/>
      <c r="AI15" s="258"/>
      <c r="AJ15" s="258"/>
      <c r="AK15" s="258"/>
      <c r="AL15" s="258"/>
      <c r="AM15" s="258"/>
      <c r="AN15" s="258"/>
      <c r="AO15" s="258"/>
      <c r="AP15" s="258"/>
      <c r="AQ15" s="258"/>
      <c r="AR15" s="258"/>
      <c r="AS15" s="258"/>
      <c r="AT15" s="258"/>
      <c r="AU15" s="258"/>
      <c r="AV15" s="258"/>
      <c r="AW15" s="258"/>
      <c r="AX15" s="258"/>
      <c r="AY15" s="258"/>
      <c r="AZ15" s="258"/>
      <c r="BA15" s="258"/>
      <c r="BB15" s="258"/>
      <c r="BC15" s="258"/>
      <c r="BD15" s="258"/>
      <c r="BE15" s="258"/>
      <c r="BF15" s="258"/>
      <c r="BG15" s="258"/>
      <c r="BH15" s="258"/>
      <c r="BI15" s="258"/>
      <c r="BJ15" s="258"/>
      <c r="BK15" s="258"/>
      <c r="BL15" s="258"/>
      <c r="BM15" s="258"/>
      <c r="BN15" s="258"/>
      <c r="BO15" s="258"/>
      <c r="BP15" s="258"/>
      <c r="BQ15" s="258"/>
      <c r="BR15" s="258"/>
      <c r="BS15" s="258"/>
      <c r="BT15" s="258"/>
      <c r="BU15" s="258"/>
      <c r="BV15" s="258"/>
      <c r="BW15" s="258"/>
      <c r="BX15" s="258"/>
      <c r="BY15" s="258"/>
      <c r="BZ15" s="258"/>
      <c r="CA15" s="258"/>
      <c r="CB15" s="258"/>
      <c r="CC15" s="258"/>
      <c r="CD15" s="258"/>
      <c r="CE15" s="258"/>
      <c r="CF15" s="258"/>
      <c r="CG15" s="258"/>
      <c r="CH15" s="258"/>
      <c r="CI15" s="258"/>
      <c r="CJ15" s="258"/>
      <c r="CK15" s="258"/>
      <c r="CL15" s="258"/>
      <c r="CM15" s="258"/>
      <c r="CN15" s="258"/>
      <c r="CO15" s="258"/>
      <c r="CP15" s="258"/>
      <c r="CQ15" s="258"/>
      <c r="CR15" s="258"/>
      <c r="CS15" s="258"/>
      <c r="CT15" s="258"/>
      <c r="CU15" s="258"/>
      <c r="CV15" s="258"/>
      <c r="CW15" s="258"/>
      <c r="CX15" s="258"/>
      <c r="CY15" s="258"/>
      <c r="CZ15" s="258"/>
      <c r="DA15" s="258"/>
      <c r="DB15" s="258"/>
      <c r="DC15" s="258"/>
      <c r="DD15" s="258"/>
      <c r="DE15" s="258"/>
      <c r="DF15" s="258"/>
      <c r="DG15" s="258"/>
      <c r="DH15" s="258"/>
      <c r="DI15" s="258"/>
      <c r="DJ15" s="258"/>
      <c r="DK15" s="258"/>
      <c r="DL15" s="258"/>
      <c r="DM15" s="259"/>
      <c r="DN15" s="259"/>
      <c r="DO15" s="259"/>
      <c r="DP15" s="259"/>
      <c r="DQ15" s="259"/>
      <c r="DR15" s="259"/>
      <c r="DS15" s="259"/>
      <c r="DT15" s="259"/>
      <c r="DU15" s="259"/>
      <c r="DV15" s="259"/>
      <c r="DW15" s="259"/>
      <c r="DX15" s="259"/>
      <c r="DY15" s="259"/>
      <c r="DZ15" s="259"/>
      <c r="EA15" s="260"/>
      <c r="EB15" s="260"/>
      <c r="EC15" s="260"/>
      <c r="ED15" s="260"/>
      <c r="EE15" s="260"/>
      <c r="EF15" s="260"/>
      <c r="EG15" s="260"/>
      <c r="EH15" s="260"/>
      <c r="EI15" s="260"/>
      <c r="EJ15" s="260"/>
      <c r="EK15" s="260">
        <v>1.1000000000000001E-3</v>
      </c>
      <c r="EL15" s="260">
        <v>0</v>
      </c>
      <c r="EM15" s="260">
        <v>0</v>
      </c>
      <c r="EN15" s="260">
        <v>0</v>
      </c>
      <c r="EO15" s="260">
        <v>0</v>
      </c>
      <c r="EP15" s="260">
        <v>0</v>
      </c>
      <c r="EQ15" s="260">
        <v>0</v>
      </c>
      <c r="ER15" s="260">
        <v>0</v>
      </c>
      <c r="ES15" s="260">
        <v>0</v>
      </c>
      <c r="ET15" s="260">
        <v>0</v>
      </c>
      <c r="EU15" s="260">
        <v>0</v>
      </c>
      <c r="EV15" s="260">
        <v>0</v>
      </c>
      <c r="EW15" s="260">
        <v>0</v>
      </c>
      <c r="EX15" s="260">
        <v>0</v>
      </c>
      <c r="EY15" s="260">
        <v>0</v>
      </c>
      <c r="EZ15" s="260">
        <v>0</v>
      </c>
      <c r="FA15" s="260">
        <v>0</v>
      </c>
      <c r="FB15" s="260">
        <v>0</v>
      </c>
      <c r="FC15" s="260">
        <v>0</v>
      </c>
      <c r="FD15" s="260">
        <v>0</v>
      </c>
      <c r="FE15" s="260">
        <v>0</v>
      </c>
      <c r="FF15" s="260">
        <v>0</v>
      </c>
      <c r="FG15" s="260">
        <v>0</v>
      </c>
      <c r="FH15" s="260">
        <v>0</v>
      </c>
      <c r="FI15" s="260">
        <v>0</v>
      </c>
      <c r="FJ15" s="260">
        <v>0</v>
      </c>
      <c r="FK15" s="260">
        <v>0</v>
      </c>
      <c r="FL15" s="260">
        <v>0</v>
      </c>
      <c r="FM15" s="260">
        <v>0</v>
      </c>
      <c r="FN15" s="260">
        <v>0</v>
      </c>
      <c r="FO15" s="260">
        <v>0</v>
      </c>
      <c r="FP15" s="260">
        <v>0</v>
      </c>
      <c r="FQ15" s="260">
        <v>0</v>
      </c>
      <c r="FR15" s="260">
        <v>0</v>
      </c>
      <c r="FS15" s="260">
        <v>0</v>
      </c>
      <c r="FT15" s="260">
        <v>0</v>
      </c>
      <c r="FU15" s="260">
        <v>0</v>
      </c>
      <c r="FV15" s="260">
        <v>0</v>
      </c>
      <c r="FW15" s="260">
        <v>0</v>
      </c>
      <c r="FX15" s="260">
        <v>0</v>
      </c>
      <c r="FY15" s="260">
        <v>0</v>
      </c>
      <c r="FZ15" s="260">
        <v>0</v>
      </c>
      <c r="GA15" s="260">
        <v>0</v>
      </c>
      <c r="GB15" s="260">
        <v>0</v>
      </c>
      <c r="GC15" s="260">
        <v>0</v>
      </c>
      <c r="GD15" s="260">
        <v>0</v>
      </c>
      <c r="GE15" s="260">
        <v>0</v>
      </c>
      <c r="GF15" s="260">
        <v>0</v>
      </c>
      <c r="GG15" s="260">
        <v>0</v>
      </c>
      <c r="GH15" s="260">
        <v>0</v>
      </c>
      <c r="GI15" s="260">
        <v>0</v>
      </c>
      <c r="GJ15" s="260">
        <v>0</v>
      </c>
      <c r="GK15" s="260">
        <v>0</v>
      </c>
      <c r="GL15" s="260">
        <v>0</v>
      </c>
      <c r="GM15" s="260">
        <v>0</v>
      </c>
      <c r="GN15" s="260">
        <v>0</v>
      </c>
      <c r="GO15" s="260">
        <v>0</v>
      </c>
      <c r="GP15" s="260">
        <v>0</v>
      </c>
      <c r="GQ15" s="260">
        <v>0</v>
      </c>
      <c r="GR15" s="260">
        <v>0</v>
      </c>
      <c r="GS15" s="260">
        <v>0</v>
      </c>
      <c r="GT15" s="260">
        <v>0</v>
      </c>
      <c r="GU15" s="260">
        <v>0</v>
      </c>
      <c r="GV15" s="260">
        <v>0</v>
      </c>
      <c r="GW15" s="260">
        <v>0</v>
      </c>
      <c r="GX15" s="260">
        <v>0</v>
      </c>
      <c r="GY15" s="260">
        <v>0</v>
      </c>
      <c r="GZ15" s="260">
        <v>0</v>
      </c>
      <c r="HA15" s="260">
        <v>0</v>
      </c>
      <c r="HB15" s="260">
        <v>0</v>
      </c>
      <c r="HC15" s="260">
        <v>0</v>
      </c>
      <c r="HD15" s="260">
        <v>0</v>
      </c>
      <c r="HE15" s="260">
        <v>0</v>
      </c>
      <c r="HF15" s="260">
        <v>0</v>
      </c>
      <c r="HG15" s="260">
        <v>0</v>
      </c>
      <c r="HH15" s="260">
        <v>0</v>
      </c>
      <c r="HI15" s="260">
        <v>0</v>
      </c>
      <c r="HJ15" s="260">
        <v>0</v>
      </c>
      <c r="HK15" s="260">
        <v>0</v>
      </c>
      <c r="HL15" s="260">
        <v>0</v>
      </c>
      <c r="HM15" s="260">
        <v>0</v>
      </c>
      <c r="HN15" s="260">
        <v>0</v>
      </c>
      <c r="HO15" s="260">
        <v>0</v>
      </c>
      <c r="HP15" s="260">
        <v>0</v>
      </c>
      <c r="HQ15" s="260">
        <v>0</v>
      </c>
      <c r="HR15" s="260">
        <v>0</v>
      </c>
      <c r="HS15" s="260">
        <v>0</v>
      </c>
      <c r="HT15" s="260">
        <v>0</v>
      </c>
      <c r="HU15" s="260">
        <v>0</v>
      </c>
      <c r="HV15" s="260">
        <v>0</v>
      </c>
      <c r="HW15" s="260">
        <v>0</v>
      </c>
      <c r="HX15" s="260">
        <v>0</v>
      </c>
      <c r="HY15" s="260">
        <v>0</v>
      </c>
      <c r="HZ15" s="260">
        <v>0</v>
      </c>
      <c r="IA15" s="260">
        <v>0</v>
      </c>
      <c r="IB15" s="260">
        <v>0</v>
      </c>
      <c r="IC15" s="260">
        <v>0</v>
      </c>
      <c r="ID15" s="260">
        <v>0</v>
      </c>
      <c r="IE15" s="260">
        <v>0</v>
      </c>
      <c r="IF15" s="260">
        <v>0</v>
      </c>
      <c r="IG15" s="260">
        <v>0</v>
      </c>
      <c r="IH15" s="260">
        <v>0</v>
      </c>
      <c r="II15" s="260">
        <v>0</v>
      </c>
      <c r="IJ15" s="260">
        <v>0</v>
      </c>
      <c r="IK15" s="260">
        <v>0</v>
      </c>
      <c r="IL15" s="260">
        <v>0</v>
      </c>
      <c r="IM15" s="260">
        <v>0</v>
      </c>
      <c r="IN15" s="260">
        <v>0</v>
      </c>
      <c r="IO15" s="260">
        <v>0</v>
      </c>
      <c r="IP15" s="260">
        <v>0</v>
      </c>
      <c r="IQ15" s="260">
        <v>0</v>
      </c>
      <c r="IR15" s="260">
        <v>0</v>
      </c>
      <c r="IS15" s="260">
        <v>0</v>
      </c>
      <c r="IT15" s="260">
        <v>0</v>
      </c>
      <c r="IU15" s="260">
        <v>0</v>
      </c>
      <c r="IV15" s="260">
        <v>0</v>
      </c>
      <c r="IW15" s="260">
        <v>0</v>
      </c>
      <c r="IX15" s="260">
        <v>0</v>
      </c>
      <c r="IY15" s="260">
        <v>0</v>
      </c>
      <c r="IZ15" s="260">
        <v>0</v>
      </c>
      <c r="JA15" s="260">
        <v>0</v>
      </c>
      <c r="JB15" s="260">
        <v>0</v>
      </c>
      <c r="JC15" s="260">
        <v>0</v>
      </c>
      <c r="JD15" s="260">
        <v>0</v>
      </c>
      <c r="JE15" s="260">
        <v>0</v>
      </c>
      <c r="JF15" s="260">
        <v>0</v>
      </c>
      <c r="JG15" s="260">
        <v>0</v>
      </c>
      <c r="JH15" s="260">
        <v>0</v>
      </c>
      <c r="JI15" s="260">
        <v>0</v>
      </c>
      <c r="JJ15" s="260">
        <v>0</v>
      </c>
      <c r="JK15" s="260">
        <v>0</v>
      </c>
      <c r="JL15" s="260">
        <v>0</v>
      </c>
      <c r="JM15" s="261">
        <v>0</v>
      </c>
      <c r="JN15" s="261">
        <v>0</v>
      </c>
      <c r="JO15" s="261">
        <v>0</v>
      </c>
      <c r="JP15" s="261">
        <v>0</v>
      </c>
      <c r="JQ15" s="261">
        <v>0</v>
      </c>
      <c r="JR15" s="261">
        <v>0</v>
      </c>
      <c r="JS15" s="261">
        <v>0</v>
      </c>
      <c r="JT15" s="261">
        <v>0</v>
      </c>
      <c r="JU15" s="261">
        <f>AVERAGE(JI15,IW15,IK15,HY15,HM15,JP15:JT15)</f>
        <v>0</v>
      </c>
      <c r="JV15" s="261">
        <f>AVERAGE(JJ15,IX15,IL15,HZ15,HN15,JQ15:JU15)</f>
        <v>0</v>
      </c>
      <c r="JW15" s="261">
        <f t="shared" si="18"/>
        <v>0</v>
      </c>
      <c r="KH15" s="261">
        <f t="shared" si="25"/>
        <v>0</v>
      </c>
      <c r="KI15" s="261">
        <f t="shared" si="25"/>
        <v>0</v>
      </c>
    </row>
    <row r="16" spans="1:301" ht="16.5">
      <c r="A16" s="256" t="s">
        <v>269</v>
      </c>
      <c r="B16" s="252">
        <f t="shared" si="0"/>
        <v>0</v>
      </c>
      <c r="C16" s="252">
        <f t="shared" si="1"/>
        <v>0</v>
      </c>
      <c r="D16" s="252">
        <f t="shared" si="2"/>
        <v>0</v>
      </c>
      <c r="E16" s="252">
        <f t="shared" si="3"/>
        <v>0</v>
      </c>
      <c r="F16" s="252">
        <f t="shared" si="4"/>
        <v>0</v>
      </c>
      <c r="G16" s="252">
        <f t="shared" si="5"/>
        <v>0</v>
      </c>
      <c r="H16" s="252">
        <f t="shared" si="6"/>
        <v>0</v>
      </c>
      <c r="I16" s="252">
        <f t="shared" si="7"/>
        <v>0</v>
      </c>
      <c r="J16" s="252">
        <f t="shared" si="8"/>
        <v>0</v>
      </c>
      <c r="K16" s="252">
        <f t="shared" si="9"/>
        <v>0</v>
      </c>
      <c r="L16" s="252">
        <f t="shared" si="10"/>
        <v>0</v>
      </c>
      <c r="M16" s="252">
        <f t="shared" si="11"/>
        <v>5.0000000000000001E-3</v>
      </c>
      <c r="N16" s="252">
        <f t="shared" si="12"/>
        <v>0</v>
      </c>
      <c r="O16" s="252">
        <f t="shared" si="13"/>
        <v>3.0999999999999999E-3</v>
      </c>
      <c r="P16" s="252">
        <f t="shared" si="14"/>
        <v>0</v>
      </c>
      <c r="Q16" s="252">
        <f t="shared" si="15"/>
        <v>0</v>
      </c>
      <c r="R16" s="252">
        <f t="shared" si="16"/>
        <v>0</v>
      </c>
      <c r="S16" s="252">
        <f t="shared" si="17"/>
        <v>0</v>
      </c>
      <c r="T16" s="257"/>
      <c r="U16" s="254"/>
      <c r="V16" s="254"/>
      <c r="W16" s="254"/>
      <c r="X16" s="254"/>
      <c r="Y16" s="254"/>
      <c r="Z16" s="254"/>
      <c r="AA16" s="254"/>
      <c r="AB16" s="254"/>
      <c r="AC16" s="254"/>
      <c r="AD16" s="254"/>
      <c r="AE16" s="254"/>
      <c r="AF16" s="254"/>
      <c r="AG16" s="254"/>
      <c r="AH16" s="254"/>
      <c r="AI16" s="254"/>
      <c r="AJ16" s="254"/>
      <c r="AK16" s="254"/>
      <c r="AL16" s="254"/>
      <c r="AM16" s="254"/>
      <c r="AN16" s="254"/>
      <c r="AO16" s="254"/>
      <c r="AP16" s="254"/>
      <c r="AQ16" s="254"/>
      <c r="AR16" s="254"/>
      <c r="AS16" s="254"/>
      <c r="AT16" s="254"/>
      <c r="AU16" s="254"/>
      <c r="AV16" s="254"/>
      <c r="AW16" s="254"/>
      <c r="AX16" s="254"/>
      <c r="AY16" s="254"/>
      <c r="AZ16" s="254"/>
      <c r="BA16" s="254"/>
      <c r="BB16" s="254"/>
      <c r="BC16" s="254"/>
      <c r="BD16" s="254"/>
      <c r="BE16" s="254"/>
      <c r="BF16" s="254"/>
      <c r="BG16" s="254"/>
      <c r="BH16" s="254"/>
      <c r="BI16" s="254"/>
      <c r="BJ16" s="254"/>
      <c r="BK16" s="254"/>
      <c r="BL16" s="254"/>
      <c r="BM16" s="254"/>
      <c r="BN16" s="254"/>
      <c r="BO16" s="254"/>
      <c r="BP16" s="254"/>
      <c r="BQ16" s="254"/>
      <c r="BR16" s="254"/>
      <c r="BS16" s="254"/>
      <c r="BT16" s="254"/>
      <c r="BU16" s="254"/>
      <c r="BV16" s="254"/>
      <c r="BW16" s="254"/>
      <c r="BX16" s="254"/>
      <c r="BY16" s="254"/>
      <c r="BZ16" s="254"/>
      <c r="CA16" s="254"/>
      <c r="CB16" s="254"/>
      <c r="CC16" s="254"/>
      <c r="CD16" s="254"/>
      <c r="CE16" s="254"/>
      <c r="CF16" s="254"/>
      <c r="CG16" s="254"/>
      <c r="CH16" s="254"/>
      <c r="CI16" s="254"/>
      <c r="CJ16" s="254"/>
      <c r="CK16" s="254"/>
      <c r="CL16" s="254"/>
      <c r="CM16" s="254"/>
      <c r="CN16" s="254"/>
      <c r="CO16" s="254"/>
      <c r="CP16" s="254"/>
      <c r="CQ16" s="254"/>
      <c r="CR16" s="254"/>
      <c r="CS16" s="254"/>
      <c r="CT16" s="254"/>
      <c r="CU16" s="254"/>
      <c r="CV16" s="254"/>
      <c r="CW16" s="254"/>
      <c r="CX16" s="254"/>
      <c r="CY16" s="254"/>
      <c r="CZ16" s="254"/>
      <c r="DA16" s="254"/>
      <c r="DB16" s="254"/>
      <c r="DC16" s="254"/>
      <c r="DD16" s="254"/>
      <c r="DE16" s="254"/>
      <c r="DF16" s="254"/>
      <c r="DG16" s="254"/>
      <c r="DH16" s="254"/>
      <c r="DI16" s="254"/>
      <c r="DJ16" s="254"/>
      <c r="DK16" s="254"/>
      <c r="DL16" s="254"/>
      <c r="DM16" s="259"/>
      <c r="DN16" s="259"/>
      <c r="DO16" s="259"/>
      <c r="DP16" s="259"/>
      <c r="DQ16" s="259"/>
      <c r="DR16" s="259"/>
      <c r="DS16" s="259"/>
      <c r="DT16" s="259"/>
      <c r="DU16" s="259"/>
      <c r="DV16" s="259"/>
      <c r="DW16" s="259"/>
      <c r="DX16" s="259"/>
      <c r="DY16" s="259"/>
      <c r="DZ16" s="259"/>
      <c r="EA16" s="260"/>
      <c r="EB16" s="260"/>
      <c r="EC16" s="260"/>
      <c r="ED16" s="260"/>
      <c r="EE16" s="260"/>
      <c r="EF16" s="260"/>
      <c r="EG16" s="260"/>
      <c r="EH16" s="260"/>
      <c r="EI16" s="260"/>
      <c r="EJ16" s="260"/>
      <c r="EK16" s="260"/>
      <c r="EL16" s="260"/>
      <c r="EM16" s="260"/>
      <c r="EN16" s="260"/>
      <c r="EO16" s="260"/>
      <c r="EP16" s="260"/>
      <c r="EQ16" s="260"/>
      <c r="ER16" s="260"/>
      <c r="ES16" s="260"/>
      <c r="ET16" s="260"/>
      <c r="EU16" s="260"/>
      <c r="EV16" s="260">
        <v>5.0000000000000001E-3</v>
      </c>
      <c r="EW16" s="260">
        <v>0</v>
      </c>
      <c r="EX16" s="260">
        <v>0</v>
      </c>
      <c r="EY16" s="260">
        <v>0</v>
      </c>
      <c r="EZ16" s="260">
        <v>0</v>
      </c>
      <c r="FA16" s="260">
        <v>0</v>
      </c>
      <c r="FB16" s="260">
        <v>0</v>
      </c>
      <c r="FC16" s="260">
        <v>0</v>
      </c>
      <c r="FD16" s="260">
        <v>0</v>
      </c>
      <c r="FE16" s="260">
        <v>0</v>
      </c>
      <c r="FF16" s="260">
        <v>0</v>
      </c>
      <c r="FG16" s="260">
        <v>0</v>
      </c>
      <c r="FH16" s="260">
        <v>0</v>
      </c>
      <c r="FI16" s="260">
        <v>0</v>
      </c>
      <c r="FJ16" s="260">
        <v>0</v>
      </c>
      <c r="FK16" s="260">
        <v>0</v>
      </c>
      <c r="FL16" s="260">
        <v>0</v>
      </c>
      <c r="FM16" s="260">
        <v>0</v>
      </c>
      <c r="FN16" s="260">
        <v>0</v>
      </c>
      <c r="FO16" s="260">
        <v>0</v>
      </c>
      <c r="FP16" s="260">
        <v>0</v>
      </c>
      <c r="FQ16" s="260">
        <v>0</v>
      </c>
      <c r="FR16" s="260">
        <v>0</v>
      </c>
      <c r="FS16" s="260">
        <v>0</v>
      </c>
      <c r="FT16" s="260">
        <v>0</v>
      </c>
      <c r="FU16" s="260">
        <v>0</v>
      </c>
      <c r="FV16" s="260">
        <v>0</v>
      </c>
      <c r="FW16" s="260">
        <v>8.9999999999999998E-4</v>
      </c>
      <c r="FX16" s="260">
        <v>1E-3</v>
      </c>
      <c r="FY16" s="260">
        <v>0</v>
      </c>
      <c r="FZ16" s="260">
        <v>0</v>
      </c>
      <c r="GA16" s="260">
        <v>0</v>
      </c>
      <c r="GB16" s="260">
        <v>1.1999999999999999E-3</v>
      </c>
      <c r="GC16" s="260">
        <v>0</v>
      </c>
      <c r="GD16" s="260">
        <v>0</v>
      </c>
      <c r="GE16" s="260">
        <v>0</v>
      </c>
      <c r="GF16" s="260">
        <v>0</v>
      </c>
      <c r="GG16" s="260">
        <v>0</v>
      </c>
      <c r="GH16" s="260">
        <v>0</v>
      </c>
      <c r="GI16" s="260">
        <v>0</v>
      </c>
      <c r="GJ16" s="260">
        <v>0</v>
      </c>
      <c r="GK16" s="260">
        <v>0</v>
      </c>
      <c r="GL16" s="260">
        <v>0</v>
      </c>
      <c r="GM16" s="260">
        <v>0</v>
      </c>
      <c r="GN16" s="260">
        <v>0</v>
      </c>
      <c r="GO16" s="260">
        <v>0</v>
      </c>
      <c r="GP16" s="260">
        <v>0</v>
      </c>
      <c r="GQ16" s="260">
        <v>0</v>
      </c>
      <c r="GR16" s="260">
        <v>0</v>
      </c>
      <c r="GS16" s="260">
        <v>0</v>
      </c>
      <c r="GT16" s="260">
        <v>0</v>
      </c>
      <c r="GU16" s="260">
        <v>0</v>
      </c>
      <c r="GV16" s="260">
        <v>0</v>
      </c>
      <c r="GW16" s="260">
        <v>0</v>
      </c>
      <c r="GX16" s="260">
        <v>0</v>
      </c>
      <c r="GY16" s="260">
        <v>0</v>
      </c>
      <c r="GZ16" s="260">
        <v>0</v>
      </c>
      <c r="HA16" s="260">
        <v>0</v>
      </c>
      <c r="HB16" s="260">
        <v>0</v>
      </c>
      <c r="HC16" s="260">
        <v>0</v>
      </c>
      <c r="HD16" s="260">
        <v>0</v>
      </c>
      <c r="HE16" s="260">
        <v>0</v>
      </c>
      <c r="HF16" s="260">
        <v>0</v>
      </c>
      <c r="HG16" s="260">
        <v>0</v>
      </c>
      <c r="HH16" s="260">
        <v>0</v>
      </c>
      <c r="HI16" s="260">
        <v>0</v>
      </c>
      <c r="HJ16" s="260">
        <v>0</v>
      </c>
      <c r="HK16" s="260">
        <v>0</v>
      </c>
      <c r="HL16" s="260">
        <v>0</v>
      </c>
      <c r="HM16" s="260">
        <v>0</v>
      </c>
      <c r="HN16" s="260">
        <v>0</v>
      </c>
      <c r="HO16" s="260">
        <v>0</v>
      </c>
      <c r="HP16" s="260">
        <v>0</v>
      </c>
      <c r="HQ16" s="260">
        <v>0</v>
      </c>
      <c r="HR16" s="260">
        <v>0</v>
      </c>
      <c r="HS16" s="260">
        <v>0</v>
      </c>
      <c r="HT16" s="260">
        <v>0</v>
      </c>
      <c r="HU16" s="260">
        <v>0</v>
      </c>
      <c r="HV16" s="260">
        <v>0</v>
      </c>
      <c r="HW16" s="260">
        <v>0</v>
      </c>
      <c r="HX16" s="260">
        <v>0</v>
      </c>
      <c r="HY16" s="260">
        <v>0</v>
      </c>
      <c r="HZ16" s="260">
        <v>0</v>
      </c>
      <c r="IA16" s="260">
        <v>0</v>
      </c>
      <c r="IB16" s="260">
        <v>0</v>
      </c>
      <c r="IC16" s="260">
        <v>0</v>
      </c>
      <c r="ID16" s="260">
        <v>0</v>
      </c>
      <c r="IE16" s="260">
        <v>0</v>
      </c>
      <c r="IF16" s="260">
        <v>0</v>
      </c>
      <c r="IG16" s="260">
        <v>0</v>
      </c>
      <c r="IH16" s="260">
        <v>0</v>
      </c>
      <c r="II16" s="260">
        <v>0</v>
      </c>
      <c r="IJ16" s="260">
        <v>0</v>
      </c>
      <c r="IK16" s="260">
        <v>0</v>
      </c>
      <c r="IL16" s="260">
        <v>0</v>
      </c>
      <c r="IM16" s="260">
        <v>0</v>
      </c>
      <c r="IN16" s="260">
        <v>0</v>
      </c>
      <c r="IO16" s="260">
        <v>0</v>
      </c>
      <c r="IP16" s="260">
        <v>0</v>
      </c>
      <c r="IQ16" s="260">
        <v>0</v>
      </c>
      <c r="IR16" s="260">
        <v>0</v>
      </c>
      <c r="IS16" s="260">
        <v>0</v>
      </c>
      <c r="IT16" s="260">
        <v>0</v>
      </c>
      <c r="IU16" s="260">
        <v>0</v>
      </c>
      <c r="IV16" s="260">
        <v>0</v>
      </c>
      <c r="IW16" s="260">
        <v>0</v>
      </c>
      <c r="IX16" s="260">
        <v>0</v>
      </c>
      <c r="IY16" s="260">
        <v>0</v>
      </c>
      <c r="IZ16" s="260">
        <v>0</v>
      </c>
      <c r="JA16" s="260">
        <v>0</v>
      </c>
      <c r="JB16" s="260">
        <v>0</v>
      </c>
      <c r="JC16" s="260">
        <v>0</v>
      </c>
      <c r="JD16" s="260">
        <v>0</v>
      </c>
      <c r="JE16" s="260">
        <v>0</v>
      </c>
      <c r="JF16" s="260">
        <v>0</v>
      </c>
      <c r="JG16" s="260">
        <v>0</v>
      </c>
      <c r="JH16" s="260">
        <v>0</v>
      </c>
      <c r="JI16" s="260">
        <v>0</v>
      </c>
      <c r="JJ16" s="260">
        <v>0</v>
      </c>
      <c r="JK16" s="260">
        <f t="shared" ref="JK16:JW18" si="26">AVERAGE(IY16,IM16,IA16,HO16,HC16,JF16:JJ16)</f>
        <v>0</v>
      </c>
      <c r="JL16" s="260">
        <f t="shared" si="26"/>
        <v>0</v>
      </c>
      <c r="JM16" s="261">
        <f t="shared" si="26"/>
        <v>0</v>
      </c>
      <c r="JN16" s="261">
        <f t="shared" si="26"/>
        <v>0</v>
      </c>
      <c r="JO16" s="261">
        <f t="shared" si="26"/>
        <v>0</v>
      </c>
      <c r="JP16" s="261">
        <f t="shared" si="26"/>
        <v>0</v>
      </c>
      <c r="JQ16" s="261">
        <f t="shared" si="26"/>
        <v>0</v>
      </c>
      <c r="JR16" s="261">
        <f t="shared" si="26"/>
        <v>0</v>
      </c>
      <c r="JS16" s="261">
        <f t="shared" si="26"/>
        <v>0</v>
      </c>
      <c r="JT16" s="261">
        <f t="shared" si="26"/>
        <v>0</v>
      </c>
      <c r="JU16" s="261">
        <f t="shared" si="26"/>
        <v>0</v>
      </c>
      <c r="JV16" s="261">
        <f t="shared" si="26"/>
        <v>0</v>
      </c>
      <c r="JW16" s="261">
        <f t="shared" si="26"/>
        <v>0</v>
      </c>
      <c r="KH16" s="261">
        <f t="shared" si="25"/>
        <v>0</v>
      </c>
      <c r="KI16" s="261">
        <f t="shared" si="25"/>
        <v>0</v>
      </c>
    </row>
    <row r="17" spans="1:295">
      <c r="A17" s="256" t="s">
        <v>270</v>
      </c>
      <c r="B17" s="252">
        <f t="shared" si="0"/>
        <v>0</v>
      </c>
      <c r="C17" s="252">
        <f t="shared" si="1"/>
        <v>0</v>
      </c>
      <c r="D17" s="252">
        <f t="shared" si="2"/>
        <v>0</v>
      </c>
      <c r="E17" s="252">
        <f t="shared" si="3"/>
        <v>0</v>
      </c>
      <c r="F17" s="252">
        <f t="shared" si="4"/>
        <v>0</v>
      </c>
      <c r="G17" s="252">
        <f t="shared" si="5"/>
        <v>0</v>
      </c>
      <c r="H17" s="252">
        <f t="shared" si="6"/>
        <v>0</v>
      </c>
      <c r="I17" s="252">
        <f t="shared" si="7"/>
        <v>0</v>
      </c>
      <c r="J17" s="252">
        <f t="shared" si="8"/>
        <v>0</v>
      </c>
      <c r="K17" s="252">
        <f t="shared" si="9"/>
        <v>0</v>
      </c>
      <c r="L17" s="252">
        <f t="shared" si="10"/>
        <v>0</v>
      </c>
      <c r="M17" s="252">
        <f t="shared" si="11"/>
        <v>0</v>
      </c>
      <c r="N17" s="252">
        <f t="shared" si="12"/>
        <v>1.2999999999999999E-3</v>
      </c>
      <c r="O17" s="252">
        <f t="shared" si="13"/>
        <v>1.4000000000000002E-3</v>
      </c>
      <c r="P17" s="252">
        <f t="shared" si="14"/>
        <v>0</v>
      </c>
      <c r="Q17" s="252">
        <f t="shared" si="15"/>
        <v>0</v>
      </c>
      <c r="R17" s="252">
        <f t="shared" si="16"/>
        <v>0</v>
      </c>
      <c r="S17" s="252">
        <f t="shared" si="17"/>
        <v>4.4399326979715228E-2</v>
      </c>
      <c r="T17" s="257"/>
      <c r="U17" s="258"/>
      <c r="V17" s="258"/>
      <c r="W17" s="258"/>
      <c r="X17" s="258"/>
      <c r="Y17" s="258"/>
      <c r="Z17" s="258"/>
      <c r="AA17" s="258"/>
      <c r="AB17" s="258"/>
      <c r="AC17" s="258"/>
      <c r="AD17" s="258"/>
      <c r="AE17" s="258"/>
      <c r="AF17" s="258"/>
      <c r="AG17" s="258"/>
      <c r="AH17" s="258"/>
      <c r="AI17" s="258"/>
      <c r="AJ17" s="258"/>
      <c r="AK17" s="258"/>
      <c r="AL17" s="258"/>
      <c r="AM17" s="258"/>
      <c r="AN17" s="258"/>
      <c r="AO17" s="258"/>
      <c r="AP17" s="258"/>
      <c r="AQ17" s="258"/>
      <c r="AR17" s="258"/>
      <c r="AS17" s="258"/>
      <c r="AT17" s="258"/>
      <c r="AU17" s="258"/>
      <c r="AV17" s="258"/>
      <c r="AW17" s="258"/>
      <c r="AX17" s="258"/>
      <c r="AY17" s="258"/>
      <c r="AZ17" s="258"/>
      <c r="BA17" s="258"/>
      <c r="BB17" s="258"/>
      <c r="BC17" s="258"/>
      <c r="BD17" s="258"/>
      <c r="BE17" s="258"/>
      <c r="BF17" s="258"/>
      <c r="BG17" s="258"/>
      <c r="BH17" s="258"/>
      <c r="BI17" s="258"/>
      <c r="BJ17" s="258"/>
      <c r="BK17" s="258"/>
      <c r="BL17" s="258"/>
      <c r="BM17" s="258"/>
      <c r="BN17" s="258"/>
      <c r="BO17" s="258"/>
      <c r="BP17" s="258"/>
      <c r="BQ17" s="258"/>
      <c r="BR17" s="258"/>
      <c r="BS17" s="258"/>
      <c r="BT17" s="258"/>
      <c r="BU17" s="258"/>
      <c r="BV17" s="258"/>
      <c r="BW17" s="258"/>
      <c r="BX17" s="258"/>
      <c r="BY17" s="258"/>
      <c r="BZ17" s="258"/>
      <c r="CA17" s="258"/>
      <c r="CB17" s="258"/>
      <c r="CC17" s="258"/>
      <c r="CD17" s="258"/>
      <c r="CE17" s="258"/>
      <c r="CF17" s="258"/>
      <c r="CG17" s="258"/>
      <c r="CH17" s="258"/>
      <c r="CI17" s="258"/>
      <c r="CJ17" s="258"/>
      <c r="CK17" s="258"/>
      <c r="CL17" s="258"/>
      <c r="CM17" s="258"/>
      <c r="CN17" s="258"/>
      <c r="CO17" s="258"/>
      <c r="CP17" s="258"/>
      <c r="CQ17" s="258"/>
      <c r="CR17" s="258"/>
      <c r="CS17" s="258"/>
      <c r="CT17" s="258"/>
      <c r="CU17" s="258"/>
      <c r="CV17" s="258"/>
      <c r="CW17" s="258"/>
      <c r="CX17" s="258"/>
      <c r="CY17" s="258"/>
      <c r="CZ17" s="258"/>
      <c r="DA17" s="258"/>
      <c r="DB17" s="258"/>
      <c r="DC17" s="258"/>
      <c r="DD17" s="258"/>
      <c r="DE17" s="258"/>
      <c r="DF17" s="258"/>
      <c r="DG17" s="258"/>
      <c r="DH17" s="258"/>
      <c r="DI17" s="258"/>
      <c r="DJ17" s="258"/>
      <c r="DK17" s="258"/>
      <c r="DL17" s="258"/>
      <c r="DM17" s="259"/>
      <c r="DN17" s="259"/>
      <c r="DO17" s="259"/>
      <c r="DP17" s="259"/>
      <c r="DQ17" s="259"/>
      <c r="DR17" s="259"/>
      <c r="DS17" s="259"/>
      <c r="DT17" s="259"/>
      <c r="DU17" s="259"/>
      <c r="DV17" s="259"/>
      <c r="DW17" s="259"/>
      <c r="DX17" s="259"/>
      <c r="DY17" s="259"/>
      <c r="DZ17" s="259"/>
      <c r="EA17" s="260"/>
      <c r="EB17" s="260"/>
      <c r="EC17" s="260"/>
      <c r="ED17" s="260"/>
      <c r="EE17" s="260"/>
      <c r="EF17" s="260"/>
      <c r="EG17" s="260"/>
      <c r="EH17" s="260"/>
      <c r="EI17" s="260"/>
      <c r="EJ17" s="260"/>
      <c r="EK17" s="260"/>
      <c r="EL17" s="260"/>
      <c r="EM17" s="260"/>
      <c r="EN17" s="260"/>
      <c r="EO17" s="260"/>
      <c r="EP17" s="260"/>
      <c r="EQ17" s="260"/>
      <c r="ER17" s="260"/>
      <c r="ES17" s="260"/>
      <c r="ET17" s="260"/>
      <c r="EU17" s="260"/>
      <c r="EV17" s="260"/>
      <c r="EW17" s="260"/>
      <c r="EX17" s="260"/>
      <c r="EY17" s="260"/>
      <c r="EZ17" s="260"/>
      <c r="FA17" s="260"/>
      <c r="FB17" s="260"/>
      <c r="FC17" s="260"/>
      <c r="FD17" s="260"/>
      <c r="FE17" s="260"/>
      <c r="FF17" s="260"/>
      <c r="FG17" s="260"/>
      <c r="FH17" s="260"/>
      <c r="FI17" s="260"/>
      <c r="FJ17" s="260"/>
      <c r="FK17" s="260"/>
      <c r="FL17" s="260"/>
      <c r="FM17" s="260"/>
      <c r="FN17" s="260"/>
      <c r="FO17" s="260"/>
      <c r="FP17" s="260"/>
      <c r="FQ17" s="260">
        <v>1.2999999999999999E-3</v>
      </c>
      <c r="FR17" s="260">
        <v>6.9999999999999999E-4</v>
      </c>
      <c r="FS17" s="260">
        <v>5.0000000000000001E-4</v>
      </c>
      <c r="FT17" s="260">
        <v>2.0000000000000001E-4</v>
      </c>
      <c r="FU17" s="260">
        <v>0</v>
      </c>
      <c r="FV17" s="260">
        <v>0</v>
      </c>
      <c r="FW17" s="260">
        <v>0</v>
      </c>
      <c r="FX17" s="260">
        <v>0</v>
      </c>
      <c r="FY17" s="260">
        <v>0</v>
      </c>
      <c r="FZ17" s="260">
        <v>0</v>
      </c>
      <c r="GA17" s="260">
        <v>0</v>
      </c>
      <c r="GB17" s="260">
        <v>0</v>
      </c>
      <c r="GC17" s="260">
        <v>0</v>
      </c>
      <c r="GD17" s="260">
        <v>0</v>
      </c>
      <c r="GE17" s="260">
        <v>0</v>
      </c>
      <c r="GF17" s="260">
        <v>0</v>
      </c>
      <c r="GG17" s="260">
        <v>0</v>
      </c>
      <c r="GH17" s="260">
        <v>0</v>
      </c>
      <c r="GI17" s="260">
        <v>0</v>
      </c>
      <c r="GJ17" s="260">
        <v>0</v>
      </c>
      <c r="GK17" s="260">
        <v>0</v>
      </c>
      <c r="GL17" s="260">
        <v>0</v>
      </c>
      <c r="GM17" s="260">
        <v>0</v>
      </c>
      <c r="GN17" s="260">
        <v>0</v>
      </c>
      <c r="GO17" s="260">
        <v>0</v>
      </c>
      <c r="GP17" s="260">
        <v>0</v>
      </c>
      <c r="GQ17" s="260">
        <v>0</v>
      </c>
      <c r="GR17" s="260">
        <v>0</v>
      </c>
      <c r="GS17" s="260">
        <v>0</v>
      </c>
      <c r="GT17" s="260">
        <v>0</v>
      </c>
      <c r="GU17" s="260">
        <v>0</v>
      </c>
      <c r="GV17" s="260">
        <v>0</v>
      </c>
      <c r="GW17" s="260">
        <v>0</v>
      </c>
      <c r="GX17" s="260">
        <v>0</v>
      </c>
      <c r="GY17" s="260">
        <v>0</v>
      </c>
      <c r="GZ17" s="260">
        <v>0</v>
      </c>
      <c r="HA17" s="260">
        <v>0</v>
      </c>
      <c r="HB17" s="260">
        <v>0</v>
      </c>
      <c r="HC17" s="260">
        <v>0</v>
      </c>
      <c r="HD17" s="260">
        <v>0</v>
      </c>
      <c r="HE17" s="260">
        <v>0</v>
      </c>
      <c r="HF17" s="260">
        <v>0</v>
      </c>
      <c r="HG17" s="260">
        <v>0</v>
      </c>
      <c r="HH17" s="260">
        <v>0</v>
      </c>
      <c r="HI17" s="260">
        <v>0</v>
      </c>
      <c r="HJ17" s="260">
        <v>0</v>
      </c>
      <c r="HK17" s="260">
        <v>0</v>
      </c>
      <c r="HL17" s="260">
        <v>0</v>
      </c>
      <c r="HM17" s="260">
        <v>0</v>
      </c>
      <c r="HN17" s="260">
        <v>4.4000000000000003E-3</v>
      </c>
      <c r="HO17" s="260">
        <v>1.2999999999999999E-2</v>
      </c>
      <c r="HP17" s="260">
        <v>6.0000000000000001E-3</v>
      </c>
      <c r="HQ17" s="260">
        <v>8.8999999999999999E-3</v>
      </c>
      <c r="HR17" s="260">
        <v>4.8830197459350574E-3</v>
      </c>
      <c r="HS17" s="260">
        <v>1.9341183184724067E-3</v>
      </c>
      <c r="HT17" s="260">
        <v>2.2409854758521654E-3</v>
      </c>
      <c r="HU17" s="260">
        <v>1.5735078859443403E-3</v>
      </c>
      <c r="HV17" s="260">
        <v>1.4676955535112633E-3</v>
      </c>
      <c r="HW17" s="260">
        <v>0</v>
      </c>
      <c r="HX17" s="260">
        <v>0</v>
      </c>
      <c r="HY17" s="260">
        <v>0</v>
      </c>
      <c r="HZ17" s="260">
        <v>0</v>
      </c>
      <c r="IA17" s="260">
        <v>1.4447129346937492E-3</v>
      </c>
      <c r="IB17" s="260">
        <v>1.8356595919675387E-3</v>
      </c>
      <c r="IC17" s="260">
        <v>6.9999999999999999E-4</v>
      </c>
      <c r="ID17" s="260">
        <v>1.7730940486984802E-4</v>
      </c>
      <c r="IE17" s="260">
        <v>0</v>
      </c>
      <c r="IF17" s="260">
        <v>0</v>
      </c>
      <c r="IG17" s="260">
        <v>0</v>
      </c>
      <c r="IH17" s="260">
        <v>0</v>
      </c>
      <c r="II17" s="260">
        <v>0</v>
      </c>
      <c r="IJ17" s="260">
        <v>0</v>
      </c>
      <c r="IK17" s="260">
        <v>6.9999999999999999E-4</v>
      </c>
      <c r="IL17" s="260">
        <v>4.1015687093277613E-3</v>
      </c>
      <c r="IM17" s="260">
        <v>2.066696926194283E-3</v>
      </c>
      <c r="IN17" s="260">
        <v>8.4602342714090967E-4</v>
      </c>
      <c r="IO17" s="260">
        <v>0</v>
      </c>
      <c r="IP17" s="260">
        <v>0</v>
      </c>
      <c r="IQ17" s="260">
        <v>0</v>
      </c>
      <c r="IR17" s="260">
        <v>0</v>
      </c>
      <c r="IS17" s="260">
        <v>0</v>
      </c>
      <c r="IT17" s="260">
        <v>0</v>
      </c>
      <c r="IU17" s="260">
        <v>0</v>
      </c>
      <c r="IV17" s="260">
        <v>0</v>
      </c>
      <c r="IW17" s="260">
        <v>1E-3</v>
      </c>
      <c r="IX17" s="260">
        <v>5.0000000000000001E-4</v>
      </c>
      <c r="IY17" s="260">
        <v>3.3E-3</v>
      </c>
      <c r="IZ17" s="260">
        <v>0</v>
      </c>
      <c r="JA17" s="260">
        <v>1.8056897458124551E-3</v>
      </c>
      <c r="JB17" s="260">
        <v>9.302172850045202E-4</v>
      </c>
      <c r="JC17" s="260">
        <v>4.0765375842678926E-4</v>
      </c>
      <c r="JD17" s="260">
        <v>5.1105998210119064E-4</v>
      </c>
      <c r="JE17" s="260">
        <v>3.8504969041313589E-4</v>
      </c>
      <c r="JF17" s="260">
        <v>3.2670081422887061E-4</v>
      </c>
      <c r="JG17" s="260">
        <v>0</v>
      </c>
      <c r="JH17" s="260">
        <v>0</v>
      </c>
      <c r="JI17" s="260">
        <v>6.3194098299721845E-4</v>
      </c>
      <c r="JJ17" s="260">
        <v>1.554116544751076E-3</v>
      </c>
      <c r="JK17" s="260">
        <v>1.9175533883882994E-3</v>
      </c>
      <c r="JL17" s="260">
        <v>6.4431582955577456E-4</v>
      </c>
      <c r="JM17" s="261">
        <f t="shared" si="26"/>
        <v>1.6153616491504821E-3</v>
      </c>
      <c r="JN17" s="261">
        <f t="shared" si="26"/>
        <v>1.2353834830652276E-3</v>
      </c>
      <c r="JO17" s="261">
        <f t="shared" si="26"/>
        <v>9.308502971810056E-4</v>
      </c>
      <c r="JP17" s="261">
        <f t="shared" si="26"/>
        <v>9.0955101052941456E-4</v>
      </c>
      <c r="JQ17" s="261">
        <f t="shared" si="26"/>
        <v>7.2940198458393811E-4</v>
      </c>
      <c r="JR17" s="261">
        <f t="shared" si="26"/>
        <v>7.2149447922502028E-4</v>
      </c>
      <c r="JS17" s="261">
        <f t="shared" si="26"/>
        <v>4.5266812545846061E-4</v>
      </c>
      <c r="JT17" s="261">
        <f t="shared" si="26"/>
        <v>3.7439658969778391E-4</v>
      </c>
      <c r="JU17" s="261">
        <f t="shared" si="26"/>
        <v>5.519453172491836E-4</v>
      </c>
      <c r="JV17" s="261">
        <f t="shared" si="26"/>
        <v>1.3385591750293224E-3</v>
      </c>
      <c r="JW17" s="261">
        <f t="shared" si="26"/>
        <v>2.5168026935936103E-3</v>
      </c>
      <c r="KH17" s="261">
        <f t="shared" si="25"/>
        <v>1.4988488858216319E-3</v>
      </c>
      <c r="KI17" s="261">
        <f t="shared" si="25"/>
        <v>2.1241024714485955E-3</v>
      </c>
    </row>
    <row r="18" spans="1:295">
      <c r="A18" s="256" t="s">
        <v>271</v>
      </c>
      <c r="B18" s="252">
        <f t="shared" si="0"/>
        <v>0</v>
      </c>
      <c r="C18" s="252">
        <f t="shared" si="1"/>
        <v>0</v>
      </c>
      <c r="D18" s="252">
        <f t="shared" si="2"/>
        <v>0</v>
      </c>
      <c r="E18" s="252">
        <f t="shared" si="3"/>
        <v>0</v>
      </c>
      <c r="F18" s="252">
        <f t="shared" si="4"/>
        <v>0</v>
      </c>
      <c r="G18" s="252">
        <f t="shared" si="5"/>
        <v>0</v>
      </c>
      <c r="H18" s="252">
        <f t="shared" si="6"/>
        <v>0</v>
      </c>
      <c r="I18" s="252">
        <f t="shared" si="7"/>
        <v>0</v>
      </c>
      <c r="J18" s="252">
        <f t="shared" si="8"/>
        <v>0</v>
      </c>
      <c r="K18" s="252">
        <f t="shared" si="9"/>
        <v>0</v>
      </c>
      <c r="L18" s="252">
        <f t="shared" si="10"/>
        <v>0</v>
      </c>
      <c r="M18" s="252">
        <f t="shared" si="11"/>
        <v>0</v>
      </c>
      <c r="N18" s="252">
        <f t="shared" si="12"/>
        <v>0</v>
      </c>
      <c r="O18" s="252">
        <f t="shared" si="13"/>
        <v>0</v>
      </c>
      <c r="P18" s="252">
        <f t="shared" si="14"/>
        <v>0</v>
      </c>
      <c r="Q18" s="252">
        <f t="shared" si="15"/>
        <v>0</v>
      </c>
      <c r="R18" s="252">
        <f t="shared" si="16"/>
        <v>4.0000000000000002E-4</v>
      </c>
      <c r="S18" s="252">
        <f t="shared" si="17"/>
        <v>0</v>
      </c>
      <c r="T18" s="257"/>
      <c r="U18" s="258"/>
      <c r="V18" s="258"/>
      <c r="W18" s="258"/>
      <c r="X18" s="258"/>
      <c r="Y18" s="258"/>
      <c r="Z18" s="258"/>
      <c r="AA18" s="258"/>
      <c r="AB18" s="258"/>
      <c r="AC18" s="258"/>
      <c r="AD18" s="258"/>
      <c r="AE18" s="258"/>
      <c r="AF18" s="258"/>
      <c r="AG18" s="258"/>
      <c r="AH18" s="258"/>
      <c r="AI18" s="258"/>
      <c r="AJ18" s="258"/>
      <c r="AK18" s="258"/>
      <c r="AL18" s="258"/>
      <c r="AM18" s="258"/>
      <c r="AN18" s="258"/>
      <c r="AO18" s="258"/>
      <c r="AP18" s="258"/>
      <c r="AQ18" s="258"/>
      <c r="AR18" s="258"/>
      <c r="AS18" s="258"/>
      <c r="AT18" s="258"/>
      <c r="AU18" s="258"/>
      <c r="AV18" s="258"/>
      <c r="AW18" s="258"/>
      <c r="AX18" s="258"/>
      <c r="AY18" s="258"/>
      <c r="AZ18" s="258"/>
      <c r="BA18" s="258"/>
      <c r="BB18" s="258"/>
      <c r="BC18" s="258"/>
      <c r="BD18" s="258"/>
      <c r="BE18" s="258"/>
      <c r="BF18" s="258"/>
      <c r="BG18" s="258"/>
      <c r="BH18" s="258"/>
      <c r="BI18" s="258"/>
      <c r="BJ18" s="258"/>
      <c r="BK18" s="258"/>
      <c r="BL18" s="258"/>
      <c r="BM18" s="258"/>
      <c r="BN18" s="258"/>
      <c r="BO18" s="258"/>
      <c r="BP18" s="258"/>
      <c r="BQ18" s="258"/>
      <c r="BR18" s="258"/>
      <c r="BS18" s="258"/>
      <c r="BT18" s="258"/>
      <c r="BU18" s="258"/>
      <c r="BV18" s="258"/>
      <c r="BW18" s="258"/>
      <c r="BX18" s="258"/>
      <c r="BY18" s="258"/>
      <c r="BZ18" s="258"/>
      <c r="CA18" s="258"/>
      <c r="CB18" s="258"/>
      <c r="CC18" s="258"/>
      <c r="CD18" s="258"/>
      <c r="CE18" s="258"/>
      <c r="CF18" s="258"/>
      <c r="CG18" s="258"/>
      <c r="CH18" s="258"/>
      <c r="CI18" s="258"/>
      <c r="CJ18" s="258"/>
      <c r="CK18" s="258"/>
      <c r="CL18" s="258"/>
      <c r="CM18" s="258"/>
      <c r="CN18" s="258"/>
      <c r="CO18" s="258"/>
      <c r="CP18" s="258"/>
      <c r="CQ18" s="258"/>
      <c r="CR18" s="258"/>
      <c r="CS18" s="258"/>
      <c r="CT18" s="258"/>
      <c r="CU18" s="258"/>
      <c r="CV18" s="258"/>
      <c r="CW18" s="258"/>
      <c r="CX18" s="258"/>
      <c r="CY18" s="258"/>
      <c r="CZ18" s="258"/>
      <c r="DA18" s="258"/>
      <c r="DB18" s="258"/>
      <c r="DC18" s="258"/>
      <c r="DD18" s="258"/>
      <c r="DE18" s="258"/>
      <c r="DF18" s="258"/>
      <c r="DG18" s="258"/>
      <c r="DH18" s="258"/>
      <c r="DI18" s="258"/>
      <c r="DJ18" s="258"/>
      <c r="DK18" s="258"/>
      <c r="DL18" s="258"/>
      <c r="DM18" s="259"/>
      <c r="DN18" s="259"/>
      <c r="DO18" s="259"/>
      <c r="DP18" s="259"/>
      <c r="DQ18" s="259"/>
      <c r="DR18" s="259"/>
      <c r="DS18" s="259"/>
      <c r="DT18" s="259"/>
      <c r="DU18" s="259"/>
      <c r="DV18" s="259"/>
      <c r="DW18" s="259"/>
      <c r="DX18" s="259"/>
      <c r="DY18" s="259"/>
      <c r="DZ18" s="259"/>
      <c r="EA18" s="260"/>
      <c r="EB18" s="260"/>
      <c r="EC18" s="260"/>
      <c r="ED18" s="260"/>
      <c r="EE18" s="260"/>
      <c r="EF18" s="260"/>
      <c r="EG18" s="260"/>
      <c r="EH18" s="260"/>
      <c r="EI18" s="260"/>
      <c r="EJ18" s="260"/>
      <c r="EK18" s="260"/>
      <c r="EL18" s="260"/>
      <c r="EM18" s="260"/>
      <c r="EN18" s="260"/>
      <c r="EO18" s="260"/>
      <c r="EP18" s="260"/>
      <c r="EQ18" s="260"/>
      <c r="ER18" s="260"/>
      <c r="ES18" s="260"/>
      <c r="ET18" s="260"/>
      <c r="EU18" s="260"/>
      <c r="EV18" s="260"/>
      <c r="EW18" s="260"/>
      <c r="EX18" s="260"/>
      <c r="EY18" s="260"/>
      <c r="EZ18" s="260"/>
      <c r="FA18" s="260"/>
      <c r="FB18" s="260"/>
      <c r="FC18" s="260"/>
      <c r="FD18" s="260"/>
      <c r="FE18" s="260"/>
      <c r="FF18" s="260"/>
      <c r="FG18" s="260"/>
      <c r="FH18" s="260"/>
      <c r="FI18" s="260"/>
      <c r="FJ18" s="260"/>
      <c r="FK18" s="260"/>
      <c r="FL18" s="260"/>
      <c r="FM18" s="260"/>
      <c r="FN18" s="260"/>
      <c r="FO18" s="260"/>
      <c r="FP18" s="260"/>
      <c r="FQ18" s="260"/>
      <c r="FR18" s="260"/>
      <c r="FS18" s="260"/>
      <c r="FT18" s="260"/>
      <c r="FU18" s="260"/>
      <c r="FV18" s="260"/>
      <c r="FW18" s="260"/>
      <c r="FX18" s="260"/>
      <c r="FY18" s="260"/>
      <c r="FZ18" s="260"/>
      <c r="GA18" s="260"/>
      <c r="GB18" s="260"/>
      <c r="GC18" s="260"/>
      <c r="GD18" s="260"/>
      <c r="GE18" s="260"/>
      <c r="GF18" s="260"/>
      <c r="GG18" s="260"/>
      <c r="GH18" s="260"/>
      <c r="GI18" s="260"/>
      <c r="GJ18" s="260"/>
      <c r="GK18" s="260"/>
      <c r="GL18" s="260"/>
      <c r="GM18" s="260"/>
      <c r="GN18" s="260"/>
      <c r="GO18" s="260"/>
      <c r="GP18" s="260"/>
      <c r="GQ18" s="260"/>
      <c r="GR18" s="260"/>
      <c r="GS18" s="260"/>
      <c r="GT18" s="260"/>
      <c r="GU18" s="260"/>
      <c r="GV18" s="260"/>
      <c r="GW18" s="260"/>
      <c r="GX18" s="260"/>
      <c r="GY18" s="260"/>
      <c r="GZ18" s="260"/>
      <c r="HA18" s="260"/>
      <c r="HB18" s="260"/>
      <c r="HC18" s="260"/>
      <c r="HD18" s="260"/>
      <c r="HE18" s="260"/>
      <c r="HF18" s="260"/>
      <c r="HG18" s="260"/>
      <c r="HH18" s="260"/>
      <c r="HI18" s="260"/>
      <c r="HJ18" s="260">
        <v>0</v>
      </c>
      <c r="HK18" s="260">
        <v>0</v>
      </c>
      <c r="HL18" s="260">
        <v>2.0000000000000001E-4</v>
      </c>
      <c r="HM18" s="260">
        <v>2.0000000000000001E-4</v>
      </c>
      <c r="HN18" s="260">
        <v>0</v>
      </c>
      <c r="HO18" s="260">
        <v>0</v>
      </c>
      <c r="HP18" s="260">
        <v>0</v>
      </c>
      <c r="HQ18" s="260">
        <v>0</v>
      </c>
      <c r="HR18" s="260">
        <v>0</v>
      </c>
      <c r="HS18" s="260">
        <v>0</v>
      </c>
      <c r="HT18" s="260">
        <v>0</v>
      </c>
      <c r="HU18" s="260">
        <v>0</v>
      </c>
      <c r="HV18" s="260">
        <v>0</v>
      </c>
      <c r="HW18" s="260">
        <v>0</v>
      </c>
      <c r="HX18" s="260">
        <v>0</v>
      </c>
      <c r="HY18" s="260">
        <v>0</v>
      </c>
      <c r="HZ18" s="260">
        <v>0</v>
      </c>
      <c r="IA18" s="260">
        <v>0</v>
      </c>
      <c r="IB18" s="260">
        <v>0</v>
      </c>
      <c r="IC18" s="260">
        <v>1.6999999999999999E-3</v>
      </c>
      <c r="ID18" s="260">
        <v>1.6999999999999999E-3</v>
      </c>
      <c r="IE18" s="260">
        <v>1.2999999999999999E-3</v>
      </c>
      <c r="IF18" s="260">
        <v>1.4E-3</v>
      </c>
      <c r="IG18" s="260">
        <v>1.0364271035147182E-3</v>
      </c>
      <c r="IH18" s="260">
        <v>1.1198906706993039E-3</v>
      </c>
      <c r="II18" s="260">
        <v>1E-3</v>
      </c>
      <c r="IJ18" s="260">
        <v>1.6999999999999999E-3</v>
      </c>
      <c r="IK18" s="260">
        <v>6.9999999999999999E-4</v>
      </c>
      <c r="IL18" s="260">
        <v>6.8920018798632892E-4</v>
      </c>
      <c r="IM18" s="260">
        <v>2.0000000000000001E-4</v>
      </c>
      <c r="IN18" s="260">
        <v>0</v>
      </c>
      <c r="IO18" s="260">
        <v>5.9999999999999995E-4</v>
      </c>
      <c r="IP18" s="260">
        <v>1E-4</v>
      </c>
      <c r="IQ18" s="260">
        <v>4.0000000000000002E-4</v>
      </c>
      <c r="IR18" s="260">
        <v>1E-4</v>
      </c>
      <c r="IS18" s="260">
        <v>0</v>
      </c>
      <c r="IT18" s="260">
        <v>9.2201715991976381E-5</v>
      </c>
      <c r="IU18" s="260">
        <v>8.0000000000000004E-4</v>
      </c>
      <c r="IV18" s="260">
        <v>0</v>
      </c>
      <c r="IW18" s="260">
        <v>4.0000000000000002E-4</v>
      </c>
      <c r="IX18" s="260">
        <v>4.4999999999999997E-3</v>
      </c>
      <c r="IY18" s="260">
        <v>0.22209999999999999</v>
      </c>
      <c r="IZ18" s="260">
        <v>3.7000000000000002E-3</v>
      </c>
      <c r="JA18" s="260">
        <v>7.129668120959262E-4</v>
      </c>
      <c r="JB18" s="260">
        <v>1.7717904970147275E-4</v>
      </c>
      <c r="JC18" s="260">
        <v>7.4997924206900537E-4</v>
      </c>
      <c r="JD18" s="260">
        <v>1.0187787872159694E-3</v>
      </c>
      <c r="JE18" s="260">
        <v>6.2308807164435478E-4</v>
      </c>
      <c r="JF18" s="260">
        <v>7.827116426078407E-4</v>
      </c>
      <c r="JG18" s="260">
        <v>9.5909295309911421E-4</v>
      </c>
      <c r="JH18" s="260">
        <v>1.0378702351772099E-3</v>
      </c>
      <c r="JI18" s="260">
        <v>7.6954466523112327E-4</v>
      </c>
      <c r="JJ18" s="260">
        <v>1.3070954000393392E-3</v>
      </c>
      <c r="JK18" s="260">
        <v>8.2319613992859489E-2</v>
      </c>
      <c r="JL18" s="260">
        <v>2.3446450812679326E-4</v>
      </c>
      <c r="JM18" s="261">
        <f t="shared" si="26"/>
        <v>9.8535061792810966E-3</v>
      </c>
      <c r="JN18" s="261">
        <f t="shared" si="26"/>
        <v>1.0717933755026591E-2</v>
      </c>
      <c r="JO18" s="261">
        <f t="shared" si="26"/>
        <v>1.1875843675266924E-2</v>
      </c>
      <c r="JP18" s="261">
        <f t="shared" si="26"/>
        <v>1.305779343308632E-2</v>
      </c>
      <c r="JQ18" s="261">
        <f t="shared" si="26"/>
        <v>5.2665618584385333E-3</v>
      </c>
      <c r="JR18" s="261">
        <f t="shared" si="26"/>
        <v>5.2766442930398585E-3</v>
      </c>
      <c r="JS18" s="261">
        <f t="shared" si="26"/>
        <v>4.8953869967957343E-3</v>
      </c>
      <c r="JT18" s="261">
        <f t="shared" si="26"/>
        <v>4.3310100491804589E-3</v>
      </c>
      <c r="JU18" s="261">
        <f t="shared" si="26"/>
        <v>3.4896941295772025E-3</v>
      </c>
      <c r="JV18" s="261">
        <f t="shared" si="26"/>
        <v>2.9755592915057453E-3</v>
      </c>
      <c r="JW18" s="261">
        <f t="shared" si="26"/>
        <v>3.2558790875295854E-2</v>
      </c>
      <c r="KH18" s="261">
        <f t="shared" si="25"/>
        <v>1.8943709759062827E-3</v>
      </c>
      <c r="KI18" s="261">
        <f t="shared" si="25"/>
        <v>5.6512129307343596E-2</v>
      </c>
    </row>
    <row r="19" spans="1:295">
      <c r="A19" s="256" t="s">
        <v>272</v>
      </c>
      <c r="B19" s="252">
        <f t="shared" si="0"/>
        <v>1.1478013065427706</v>
      </c>
      <c r="C19" s="252">
        <f t="shared" si="1"/>
        <v>1.4678387405440378</v>
      </c>
      <c r="D19" s="252">
        <f t="shared" si="2"/>
        <v>1.3530740673095594</v>
      </c>
      <c r="E19" s="252">
        <f t="shared" si="3"/>
        <v>1.203226402681385</v>
      </c>
      <c r="F19" s="252">
        <f t="shared" si="4"/>
        <v>1.0537012967355299</v>
      </c>
      <c r="G19" s="252">
        <f t="shared" si="5"/>
        <v>0.9272549278256822</v>
      </c>
      <c r="H19" s="252">
        <f t="shared" si="6"/>
        <v>0.80268019975721683</v>
      </c>
      <c r="I19" s="252">
        <f t="shared" si="7"/>
        <v>0.6445978435225046</v>
      </c>
      <c r="J19" s="252">
        <f t="shared" si="8"/>
        <v>1.2272045694893166</v>
      </c>
      <c r="K19" s="252">
        <f t="shared" si="9"/>
        <v>0.27050000000000002</v>
      </c>
      <c r="L19" s="252">
        <f t="shared" si="10"/>
        <v>0.17020000000000002</v>
      </c>
      <c r="M19" s="252">
        <f t="shared" si="11"/>
        <v>0.14729999999999999</v>
      </c>
      <c r="N19" s="252">
        <f t="shared" si="12"/>
        <v>0.25480000000000003</v>
      </c>
      <c r="O19" s="252">
        <f t="shared" si="13"/>
        <v>0.25059999999999999</v>
      </c>
      <c r="P19" s="252">
        <f t="shared" si="14"/>
        <v>0.12940000000000002</v>
      </c>
      <c r="Q19" s="252">
        <f t="shared" si="15"/>
        <v>0.105</v>
      </c>
      <c r="R19" s="252">
        <f t="shared" si="16"/>
        <v>0.32519999999999999</v>
      </c>
      <c r="S19" s="252">
        <f t="shared" si="17"/>
        <v>1.1742358089418716</v>
      </c>
      <c r="T19" s="257"/>
      <c r="U19" s="258">
        <f t="shared" ref="U19:CF19" si="27">FORECAST(U$2,V19:ED19,V$2:ED$2)</f>
        <v>0.12945054017444402</v>
      </c>
      <c r="V19" s="258">
        <f t="shared" si="27"/>
        <v>0.1290353563908484</v>
      </c>
      <c r="W19" s="258">
        <f t="shared" si="27"/>
        <v>0.12842912557645625</v>
      </c>
      <c r="X19" s="258">
        <f t="shared" si="27"/>
        <v>0.12794062851510868</v>
      </c>
      <c r="Y19" s="258">
        <f t="shared" si="27"/>
        <v>0.12741474719305212</v>
      </c>
      <c r="Z19" s="258">
        <f t="shared" si="27"/>
        <v>0.12697557805565196</v>
      </c>
      <c r="AA19" s="258">
        <f t="shared" si="27"/>
        <v>0.12650733594294561</v>
      </c>
      <c r="AB19" s="258">
        <f t="shared" si="27"/>
        <v>0.1263085767787907</v>
      </c>
      <c r="AC19" s="258">
        <f t="shared" si="27"/>
        <v>0.12573941791547261</v>
      </c>
      <c r="AD19" s="258">
        <f t="shared" si="27"/>
        <v>0.12529154022540712</v>
      </c>
      <c r="AE19" s="258">
        <f t="shared" si="27"/>
        <v>0.12480250114650049</v>
      </c>
      <c r="AF19" s="258">
        <f t="shared" si="27"/>
        <v>0.12438423858691161</v>
      </c>
      <c r="AG19" s="258">
        <f t="shared" si="27"/>
        <v>0.12379977169186751</v>
      </c>
      <c r="AH19" s="258">
        <f t="shared" si="27"/>
        <v>0.12330074443722006</v>
      </c>
      <c r="AI19" s="258">
        <f t="shared" si="27"/>
        <v>0.12279130187634779</v>
      </c>
      <c r="AJ19" s="258">
        <f t="shared" si="27"/>
        <v>0.12225910587387623</v>
      </c>
      <c r="AK19" s="258">
        <f t="shared" si="27"/>
        <v>0.12170443019777233</v>
      </c>
      <c r="AL19" s="258">
        <f t="shared" si="27"/>
        <v>0.12086738141174513</v>
      </c>
      <c r="AM19" s="258">
        <f t="shared" si="27"/>
        <v>0.12024630597545283</v>
      </c>
      <c r="AN19" s="258">
        <f t="shared" si="27"/>
        <v>0.11954595018047809</v>
      </c>
      <c r="AO19" s="258">
        <f t="shared" si="27"/>
        <v>0.11884546894045878</v>
      </c>
      <c r="AP19" s="258">
        <f t="shared" si="27"/>
        <v>0.11810486344453852</v>
      </c>
      <c r="AQ19" s="258">
        <f t="shared" si="27"/>
        <v>0.11727183298910004</v>
      </c>
      <c r="AR19" s="258">
        <f t="shared" si="27"/>
        <v>0.11645182234092077</v>
      </c>
      <c r="AS19" s="258">
        <f t="shared" si="27"/>
        <v>0.11562730976983082</v>
      </c>
      <c r="AT19" s="258">
        <f t="shared" si="27"/>
        <v>0.11475310980765152</v>
      </c>
      <c r="AU19" s="258">
        <f t="shared" si="27"/>
        <v>0.11376147471461051</v>
      </c>
      <c r="AV19" s="258">
        <f t="shared" si="27"/>
        <v>0.11263454883549917</v>
      </c>
      <c r="AW19" s="258">
        <f t="shared" si="27"/>
        <v>0.11135904997332768</v>
      </c>
      <c r="AX19" s="258">
        <f t="shared" si="27"/>
        <v>0.10994392302621625</v>
      </c>
      <c r="AY19" s="258">
        <f t="shared" si="27"/>
        <v>0.10858503631439809</v>
      </c>
      <c r="AZ19" s="258">
        <f t="shared" si="27"/>
        <v>0.10774582677890798</v>
      </c>
      <c r="BA19" s="258">
        <f t="shared" si="27"/>
        <v>0.106835269314558</v>
      </c>
      <c r="BB19" s="258">
        <f t="shared" si="27"/>
        <v>0.10572794616017878</v>
      </c>
      <c r="BC19" s="258">
        <f t="shared" si="27"/>
        <v>0.10470723069516197</v>
      </c>
      <c r="BD19" s="258">
        <f t="shared" si="27"/>
        <v>0.10383801112890523</v>
      </c>
      <c r="BE19" s="258">
        <f t="shared" si="27"/>
        <v>0.10300937777549524</v>
      </c>
      <c r="BF19" s="258">
        <f t="shared" si="27"/>
        <v>0.10204379838112598</v>
      </c>
      <c r="BG19" s="258">
        <f t="shared" si="27"/>
        <v>0.10116807861573274</v>
      </c>
      <c r="BH19" s="258">
        <f t="shared" si="27"/>
        <v>9.9958881686076362E-2</v>
      </c>
      <c r="BI19" s="258">
        <f t="shared" si="27"/>
        <v>9.8848426381596077E-2</v>
      </c>
      <c r="BJ19" s="258">
        <f t="shared" si="27"/>
        <v>9.7689391191320585E-2</v>
      </c>
      <c r="BK19" s="258">
        <f t="shared" si="27"/>
        <v>9.6599462692031013E-2</v>
      </c>
      <c r="BL19" s="258">
        <f t="shared" si="27"/>
        <v>9.5405082939210573E-2</v>
      </c>
      <c r="BM19" s="258">
        <f t="shared" si="27"/>
        <v>9.4230715034550383E-2</v>
      </c>
      <c r="BN19" s="258">
        <f t="shared" si="27"/>
        <v>9.3127398458659916E-2</v>
      </c>
      <c r="BO19" s="258">
        <f t="shared" si="27"/>
        <v>9.1860538892865273E-2</v>
      </c>
      <c r="BP19" s="258">
        <f t="shared" si="27"/>
        <v>9.1115588307625783E-2</v>
      </c>
      <c r="BQ19" s="258">
        <f t="shared" si="27"/>
        <v>9.0310179113317846E-2</v>
      </c>
      <c r="BR19" s="258">
        <f t="shared" si="27"/>
        <v>8.942413294034901E-2</v>
      </c>
      <c r="BS19" s="258">
        <f t="shared" si="27"/>
        <v>8.8483981076831864E-2</v>
      </c>
      <c r="BT19" s="258">
        <f t="shared" si="27"/>
        <v>8.7294915247937421E-2</v>
      </c>
      <c r="BU19" s="258">
        <f t="shared" si="27"/>
        <v>8.604663002236812E-2</v>
      </c>
      <c r="BV19" s="258">
        <f t="shared" si="27"/>
        <v>8.5322101048792454E-2</v>
      </c>
      <c r="BW19" s="258">
        <f t="shared" si="27"/>
        <v>8.4382757590024338E-2</v>
      </c>
      <c r="BX19" s="258">
        <f t="shared" si="27"/>
        <v>8.3573324204710198E-2</v>
      </c>
      <c r="BY19" s="258">
        <f t="shared" si="27"/>
        <v>8.2759749832047702E-2</v>
      </c>
      <c r="BZ19" s="258">
        <f t="shared" si="27"/>
        <v>8.1946763630628916E-2</v>
      </c>
      <c r="CA19" s="258">
        <f t="shared" si="27"/>
        <v>8.0942738261904568E-2</v>
      </c>
      <c r="CB19" s="258">
        <f t="shared" si="27"/>
        <v>8.0138013794059826E-2</v>
      </c>
      <c r="CC19" s="258">
        <f t="shared" si="27"/>
        <v>7.9298191338044277E-2</v>
      </c>
      <c r="CD19" s="258">
        <f t="shared" si="27"/>
        <v>7.8403534107263972E-2</v>
      </c>
      <c r="CE19" s="258">
        <f t="shared" si="27"/>
        <v>7.7659752974687191E-2</v>
      </c>
      <c r="CF19" s="258">
        <f t="shared" si="27"/>
        <v>7.6866507576268783E-2</v>
      </c>
      <c r="CG19" s="258">
        <f t="shared" ref="CG19:DL19" si="28">FORECAST(CG$2,CH19:GP19,CH$2:GP$2)</f>
        <v>7.6016457140711813E-2</v>
      </c>
      <c r="CH19" s="258">
        <f t="shared" si="28"/>
        <v>7.5235116588716178E-2</v>
      </c>
      <c r="CI19" s="258">
        <f t="shared" si="28"/>
        <v>7.4362385013671872E-2</v>
      </c>
      <c r="CJ19" s="258">
        <f t="shared" si="28"/>
        <v>7.3579367823904174E-2</v>
      </c>
      <c r="CK19" s="258">
        <f t="shared" si="28"/>
        <v>7.2806099575820626E-2</v>
      </c>
      <c r="CL19" s="258">
        <f t="shared" si="28"/>
        <v>7.2010796265824517E-2</v>
      </c>
      <c r="CM19" s="258">
        <f t="shared" si="28"/>
        <v>7.0881605244041301E-2</v>
      </c>
      <c r="CN19" s="258">
        <f t="shared" si="28"/>
        <v>6.9843776549743386E-2</v>
      </c>
      <c r="CO19" s="258">
        <f t="shared" si="28"/>
        <v>6.9029872738037734E-2</v>
      </c>
      <c r="CP19" s="258">
        <f t="shared" si="28"/>
        <v>6.8116432775732094E-2</v>
      </c>
      <c r="CQ19" s="258">
        <f t="shared" si="28"/>
        <v>6.7379245347656824E-2</v>
      </c>
      <c r="CR19" s="258">
        <f t="shared" si="28"/>
        <v>6.6563372488705141E-2</v>
      </c>
      <c r="CS19" s="258">
        <f t="shared" si="28"/>
        <v>6.5590680552965908E-2</v>
      </c>
      <c r="CT19" s="258">
        <f t="shared" si="28"/>
        <v>6.474255174110477E-2</v>
      </c>
      <c r="CU19" s="258">
        <f t="shared" si="28"/>
        <v>6.4068490736074235E-2</v>
      </c>
      <c r="CV19" s="258">
        <f t="shared" si="28"/>
        <v>6.2924288112771176E-2</v>
      </c>
      <c r="CW19" s="258">
        <f t="shared" si="28"/>
        <v>6.152908720455974E-2</v>
      </c>
      <c r="CX19" s="258">
        <f t="shared" si="28"/>
        <v>6.0587772712792698E-2</v>
      </c>
      <c r="CY19" s="258">
        <f t="shared" si="28"/>
        <v>5.9720259201038073E-2</v>
      </c>
      <c r="CZ19" s="258">
        <f t="shared" si="28"/>
        <v>5.8835677222213612E-2</v>
      </c>
      <c r="DA19" s="258">
        <f t="shared" si="28"/>
        <v>5.7893588262774465E-2</v>
      </c>
      <c r="DB19" s="258">
        <f t="shared" si="28"/>
        <v>5.6482501576240129E-2</v>
      </c>
      <c r="DC19" s="258">
        <f t="shared" si="28"/>
        <v>5.5094176335627743E-2</v>
      </c>
      <c r="DD19" s="258">
        <f t="shared" si="28"/>
        <v>5.3596740346379512E-2</v>
      </c>
      <c r="DE19" s="258">
        <f t="shared" si="28"/>
        <v>5.1978954556092138E-2</v>
      </c>
      <c r="DF19" s="258">
        <f t="shared" si="28"/>
        <v>5.0392342085411546E-2</v>
      </c>
      <c r="DG19" s="258">
        <f t="shared" si="28"/>
        <v>4.8714119233575992E-2</v>
      </c>
      <c r="DH19" s="258">
        <f t="shared" si="28"/>
        <v>4.66466299433137E-2</v>
      </c>
      <c r="DI19" s="258">
        <f t="shared" si="28"/>
        <v>4.4655082047045103E-2</v>
      </c>
      <c r="DJ19" s="258">
        <f t="shared" si="28"/>
        <v>4.2603758238544231E-2</v>
      </c>
      <c r="DK19" s="258">
        <f t="shared" si="28"/>
        <v>4.0788105406514147E-2</v>
      </c>
      <c r="DL19" s="258">
        <f t="shared" si="28"/>
        <v>3.8912705844258461E-2</v>
      </c>
      <c r="DM19" s="259">
        <v>9.1499999999999998E-2</v>
      </c>
      <c r="DN19" s="259">
        <v>0.14249999999999999</v>
      </c>
      <c r="DO19" s="259">
        <v>0.1701</v>
      </c>
      <c r="DP19" s="259">
        <v>0.25719999999999998</v>
      </c>
      <c r="DQ19" s="259">
        <v>0.1565</v>
      </c>
      <c r="DR19" s="259">
        <v>0.23769999999999999</v>
      </c>
      <c r="DS19" s="259">
        <v>2.4899999999999999E-2</v>
      </c>
      <c r="DT19" s="259">
        <v>9.9000000000000008E-3</v>
      </c>
      <c r="DU19" s="259">
        <v>1.46E-2</v>
      </c>
      <c r="DV19" s="259">
        <v>1.72E-2</v>
      </c>
      <c r="DW19" s="259">
        <v>2.9100000000000001E-2</v>
      </c>
      <c r="DX19" s="259">
        <v>2.6100000000000002E-2</v>
      </c>
      <c r="DY19" s="259">
        <v>8.5000000000000006E-3</v>
      </c>
      <c r="DZ19" s="259">
        <v>1.37E-2</v>
      </c>
      <c r="EA19" s="260">
        <v>1.8599999999999998E-2</v>
      </c>
      <c r="EB19" s="260">
        <v>2.23E-2</v>
      </c>
      <c r="EC19" s="260">
        <v>2.5600000000000001E-2</v>
      </c>
      <c r="ED19" s="260">
        <v>1.9E-2</v>
      </c>
      <c r="EE19" s="260">
        <v>2.5700000000000001E-2</v>
      </c>
      <c r="EF19" s="260">
        <v>3.78E-2</v>
      </c>
      <c r="EG19" s="260">
        <v>2.69E-2</v>
      </c>
      <c r="EH19" s="260">
        <v>2.8799999999999999E-2</v>
      </c>
      <c r="EI19" s="260">
        <v>2.07E-2</v>
      </c>
      <c r="EJ19" s="260">
        <v>2.1899999999999999E-2</v>
      </c>
      <c r="EK19" s="260">
        <v>2.8E-3</v>
      </c>
      <c r="EL19" s="260">
        <v>2.1499999999999998E-2</v>
      </c>
      <c r="EM19" s="260">
        <v>1.43E-2</v>
      </c>
      <c r="EN19" s="260">
        <v>1.3100000000000001E-2</v>
      </c>
      <c r="EO19" s="260">
        <v>8.5000000000000006E-3</v>
      </c>
      <c r="EP19" s="260">
        <v>1.44E-2</v>
      </c>
      <c r="EQ19" s="260">
        <v>7.6E-3</v>
      </c>
      <c r="ER19" s="260">
        <v>1.0999999999999999E-2</v>
      </c>
      <c r="ES19" s="260">
        <v>5.5999999999999999E-3</v>
      </c>
      <c r="ET19" s="260">
        <v>6.4999999999999997E-3</v>
      </c>
      <c r="EU19" s="260">
        <f>0.0161+0.0033</f>
        <v>1.9400000000000001E-2</v>
      </c>
      <c r="EV19" s="260">
        <v>7.4000000000000003E-3</v>
      </c>
      <c r="EW19" s="260">
        <v>8.6E-3</v>
      </c>
      <c r="EX19" s="260">
        <v>7.0000000000000001E-3</v>
      </c>
      <c r="EY19" s="260">
        <v>9.4999999999999998E-3</v>
      </c>
      <c r="EZ19" s="260">
        <v>1.18E-2</v>
      </c>
      <c r="FA19" s="260">
        <v>1.1599999999999999E-2</v>
      </c>
      <c r="FB19" s="260">
        <v>8.9999999999999993E-3</v>
      </c>
      <c r="FC19" s="260">
        <v>1.0699999999999999E-2</v>
      </c>
      <c r="FD19" s="260">
        <v>2.1700000000000001E-2</v>
      </c>
      <c r="FE19" s="260">
        <v>2.41E-2</v>
      </c>
      <c r="FF19" s="260">
        <v>3.44E-2</v>
      </c>
      <c r="FG19" s="260">
        <v>4.1399999999999999E-2</v>
      </c>
      <c r="FH19" s="260">
        <v>4.0800000000000003E-2</v>
      </c>
      <c r="FI19" s="260">
        <v>9.7000000000000003E-3</v>
      </c>
      <c r="FJ19" s="260">
        <v>1.29E-2</v>
      </c>
      <c r="FK19" s="260">
        <v>2.5399999999999999E-2</v>
      </c>
      <c r="FL19" s="260">
        <v>1.8800000000000001E-2</v>
      </c>
      <c r="FM19" s="260">
        <v>1.1299999999999999E-2</v>
      </c>
      <c r="FN19" s="260">
        <v>6.6E-3</v>
      </c>
      <c r="FO19" s="260">
        <v>1.37E-2</v>
      </c>
      <c r="FP19" s="260">
        <v>1.2800000000000001E-2</v>
      </c>
      <c r="FQ19" s="260">
        <v>2.7E-2</v>
      </c>
      <c r="FR19" s="260">
        <v>2.3300000000000001E-2</v>
      </c>
      <c r="FS19" s="260">
        <v>2.4799999999999999E-2</v>
      </c>
      <c r="FT19" s="260">
        <v>2.2700000000000001E-2</v>
      </c>
      <c r="FU19" s="260">
        <v>2.75E-2</v>
      </c>
      <c r="FV19" s="260">
        <v>2.69E-2</v>
      </c>
      <c r="FW19" s="260">
        <v>2.4899999999999999E-2</v>
      </c>
      <c r="FX19" s="260">
        <v>3.3399999999999999E-2</v>
      </c>
      <c r="FY19" s="260">
        <v>5.3E-3</v>
      </c>
      <c r="FZ19" s="260">
        <v>6.6E-3</v>
      </c>
      <c r="GA19" s="260">
        <v>1.0699999999999999E-2</v>
      </c>
      <c r="GB19" s="260">
        <v>1.6400000000000001E-2</v>
      </c>
      <c r="GC19" s="260">
        <v>2.81E-2</v>
      </c>
      <c r="GD19" s="260">
        <v>3.3799999999999997E-2</v>
      </c>
      <c r="GE19" s="260">
        <v>2.8999999999999998E-3</v>
      </c>
      <c r="GF19" s="260">
        <v>1.61E-2</v>
      </c>
      <c r="GG19" s="260">
        <v>7.1999999999999998E-3</v>
      </c>
      <c r="GH19" s="260">
        <v>7.0000000000000001E-3</v>
      </c>
      <c r="GI19" s="260">
        <v>8.0000000000000002E-3</v>
      </c>
      <c r="GJ19" s="260">
        <v>1.7500000000000002E-2</v>
      </c>
      <c r="GK19" s="260">
        <v>7.4999999999999997E-3</v>
      </c>
      <c r="GL19" s="260">
        <v>7.9000000000000008E-3</v>
      </c>
      <c r="GM19" s="260">
        <v>1.09E-2</v>
      </c>
      <c r="GN19" s="260">
        <v>6.0000000000000001E-3</v>
      </c>
      <c r="GO19" s="260">
        <v>4.5999999999999999E-3</v>
      </c>
      <c r="GP19" s="260">
        <v>8.8999999999999999E-3</v>
      </c>
      <c r="GQ19" s="260">
        <v>3.5000000000000001E-3</v>
      </c>
      <c r="GR19" s="260">
        <v>9.7999999999999997E-3</v>
      </c>
      <c r="GS19" s="260">
        <v>3.3E-3</v>
      </c>
      <c r="GT19" s="260">
        <v>2.3999999999999998E-3</v>
      </c>
      <c r="GU19" s="260">
        <v>4.7000000000000002E-3</v>
      </c>
      <c r="GV19" s="260">
        <v>2.2800000000000001E-2</v>
      </c>
      <c r="GW19" s="260">
        <v>1.9699999999999999E-2</v>
      </c>
      <c r="GX19" s="260">
        <v>6.1000000000000004E-3</v>
      </c>
      <c r="GY19" s="260">
        <v>1.1900000000000001E-2</v>
      </c>
      <c r="GZ19" s="260">
        <v>5.4999999999999997E-3</v>
      </c>
      <c r="HA19" s="260">
        <v>6.4000000000000003E-3</v>
      </c>
      <c r="HB19" s="260">
        <v>1.6799999999999999E-2</v>
      </c>
      <c r="HC19" s="260">
        <v>8.9999999999999993E-3</v>
      </c>
      <c r="HD19" s="260">
        <v>2.0000000000000001E-4</v>
      </c>
      <c r="HE19" s="260">
        <v>2.6200000000000001E-2</v>
      </c>
      <c r="HF19" s="260">
        <v>4.2200000000000001E-2</v>
      </c>
      <c r="HG19" s="260">
        <v>1.9099999999999999E-2</v>
      </c>
      <c r="HH19" s="260">
        <v>1.4500000000000001E-2</v>
      </c>
      <c r="HI19" s="260">
        <v>1.7100000000000001E-2</v>
      </c>
      <c r="HJ19" s="260">
        <v>2.01E-2</v>
      </c>
      <c r="HK19" s="260">
        <v>4.8500000000000001E-2</v>
      </c>
      <c r="HL19" s="260">
        <v>5.2600000000000001E-2</v>
      </c>
      <c r="HM19" s="260">
        <v>5.8900000000000001E-2</v>
      </c>
      <c r="HN19" s="260">
        <v>7.0000000000000007E-2</v>
      </c>
      <c r="HO19" s="260">
        <v>7.1099999999999997E-2</v>
      </c>
      <c r="HP19" s="260">
        <v>8.1000000000000003E-2</v>
      </c>
      <c r="HQ19" s="260">
        <v>0.10730000000000001</v>
      </c>
      <c r="HR19" s="260">
        <v>0.10870816446888587</v>
      </c>
      <c r="HS19" s="260">
        <v>0.11870664964649395</v>
      </c>
      <c r="HT19" s="260">
        <v>0.11063936626332323</v>
      </c>
      <c r="HU19" s="260">
        <v>0.12006897276888275</v>
      </c>
      <c r="HV19" s="260">
        <v>0.12061913340435829</v>
      </c>
      <c r="HW19" s="260">
        <v>8.0462971675828956E-2</v>
      </c>
      <c r="HX19" s="260">
        <v>8.6659848583127641E-2</v>
      </c>
      <c r="HY19" s="260">
        <v>9.8970702130971019E-2</v>
      </c>
      <c r="HZ19" s="260">
        <v>0.10300653715091825</v>
      </c>
      <c r="IA19" s="260">
        <v>0.10313937742998526</v>
      </c>
      <c r="IB19" s="260">
        <v>8.9240062296335368E-2</v>
      </c>
      <c r="IC19" s="260">
        <v>9.1700000000000004E-2</v>
      </c>
      <c r="ID19" s="260">
        <v>0.1051</v>
      </c>
      <c r="IE19" s="260">
        <v>9.6100000000000005E-2</v>
      </c>
      <c r="IF19" s="260">
        <v>9.9000000000000005E-2</v>
      </c>
      <c r="IG19" s="260">
        <v>7.845961664822125E-2</v>
      </c>
      <c r="IH19" s="260">
        <v>7.9000000000000001E-2</v>
      </c>
      <c r="II19" s="260">
        <v>8.7499999999999994E-2</v>
      </c>
      <c r="IJ19" s="260">
        <v>6.9599999999999995E-2</v>
      </c>
      <c r="IK19" s="260">
        <v>0.1036</v>
      </c>
      <c r="IL19" s="260">
        <v>0.11600000000000001</v>
      </c>
      <c r="IM19" s="260">
        <v>0.12239999999999999</v>
      </c>
      <c r="IN19" s="260">
        <v>0.11667376203125615</v>
      </c>
      <c r="IO19" s="260">
        <v>0.1249</v>
      </c>
      <c r="IP19" s="260">
        <v>0.1273</v>
      </c>
      <c r="IQ19" s="260">
        <v>0.1278</v>
      </c>
      <c r="IR19" s="260">
        <v>0.1196</v>
      </c>
      <c r="IS19" s="260">
        <v>0.1052</v>
      </c>
      <c r="IT19" s="260">
        <v>0.1065</v>
      </c>
      <c r="IU19" s="260">
        <v>0.1197</v>
      </c>
      <c r="IV19" s="260">
        <v>0.1173</v>
      </c>
      <c r="IW19" s="260">
        <v>0.1265</v>
      </c>
      <c r="IX19" s="260">
        <v>0.12670000000000001</v>
      </c>
      <c r="IY19" s="260">
        <v>8.3099999999999993E-2</v>
      </c>
      <c r="IZ19" s="260">
        <v>8.8700000000000001E-2</v>
      </c>
      <c r="JA19" s="260">
        <v>0.1045119425415218</v>
      </c>
      <c r="JB19" s="260">
        <v>0.11124899884025674</v>
      </c>
      <c r="JC19" s="260">
        <v>0.1209411214470994</v>
      </c>
      <c r="JD19" s="260">
        <v>9.8552498973290215E-2</v>
      </c>
      <c r="JE19" s="260">
        <v>9.5096863382595515E-2</v>
      </c>
      <c r="JF19" s="260">
        <v>0.10641961610330541</v>
      </c>
      <c r="JG19" s="260">
        <v>0.10254720996269123</v>
      </c>
      <c r="JH19" s="260">
        <v>9.044623602806702E-2</v>
      </c>
      <c r="JI19" s="260">
        <v>0.10238439942176707</v>
      </c>
      <c r="JJ19" s="260">
        <v>0.13424263462033834</v>
      </c>
      <c r="JK19" s="260">
        <v>0.11215015953995923</v>
      </c>
      <c r="JL19" s="260">
        <v>0.10564906668495781</v>
      </c>
      <c r="JM19" s="261">
        <f>1-SUM(JM5:JM18)</f>
        <v>9.9471218868821376E-2</v>
      </c>
      <c r="JN19" s="261">
        <f t="shared" ref="JN19:JW19" si="29">1-SUM(JN5:JN18)</f>
        <v>0.1028145705454151</v>
      </c>
      <c r="JO19" s="261">
        <f t="shared" si="29"/>
        <v>0.10282179386501233</v>
      </c>
      <c r="JP19" s="261">
        <f t="shared" si="29"/>
        <v>9.5393198115011457E-2</v>
      </c>
      <c r="JQ19" s="261">
        <f t="shared" si="29"/>
        <v>9.1795238774381116E-2</v>
      </c>
      <c r="JR19" s="261">
        <f t="shared" si="29"/>
        <v>9.2566478543653852E-2</v>
      </c>
      <c r="JS19" s="261">
        <f t="shared" si="29"/>
        <v>9.2494128301236711E-2</v>
      </c>
      <c r="JT19" s="261">
        <f t="shared" si="29"/>
        <v>8.9236093727796284E-2</v>
      </c>
      <c r="JU19" s="261">
        <f t="shared" si="29"/>
        <v>9.5274784457959671E-2</v>
      </c>
      <c r="JV19" s="261">
        <f t="shared" si="29"/>
        <v>0.13855330110994946</v>
      </c>
      <c r="JW19" s="261">
        <f t="shared" si="29"/>
        <v>0.10866539213943127</v>
      </c>
      <c r="KH19" s="261">
        <f>1-SUM(KH5:KH18)</f>
        <v>0.1676853263988628</v>
      </c>
      <c r="KI19" s="261">
        <f>1-SUM(KI5:KI18)</f>
        <v>0.13824258613351159</v>
      </c>
    </row>
    <row r="20" spans="1:295">
      <c r="A20" s="264" t="s">
        <v>273</v>
      </c>
      <c r="B20" s="257"/>
      <c r="C20" s="257"/>
      <c r="D20" s="257"/>
      <c r="E20" s="257"/>
      <c r="F20" s="257"/>
      <c r="G20" s="257"/>
      <c r="H20" s="257"/>
      <c r="I20" s="257"/>
      <c r="J20" s="257"/>
      <c r="K20" s="257"/>
      <c r="L20" s="257"/>
      <c r="M20" s="253"/>
      <c r="N20" s="253"/>
      <c r="O20" s="253"/>
      <c r="P20" s="253"/>
      <c r="Q20" s="253"/>
      <c r="R20" s="253"/>
      <c r="S20" s="253"/>
      <c r="T20" s="257"/>
      <c r="U20" s="260">
        <f t="shared" ref="U20:CF20" si="30">SUM(U5:U19)</f>
        <v>0.99981105319462782</v>
      </c>
      <c r="V20" s="260">
        <f t="shared" si="30"/>
        <v>0.99981179175729495</v>
      </c>
      <c r="W20" s="260">
        <f t="shared" si="30"/>
        <v>0.99981250249233</v>
      </c>
      <c r="X20" s="260">
        <f t="shared" si="30"/>
        <v>0.99981336190309833</v>
      </c>
      <c r="Y20" s="260">
        <f t="shared" si="30"/>
        <v>0.99981423232349687</v>
      </c>
      <c r="Z20" s="260">
        <f t="shared" si="30"/>
        <v>0.99981520309245353</v>
      </c>
      <c r="AA20" s="260">
        <f t="shared" si="30"/>
        <v>0.99981617931385436</v>
      </c>
      <c r="AB20" s="260">
        <f t="shared" si="30"/>
        <v>0.99981725211948191</v>
      </c>
      <c r="AC20" s="260">
        <f t="shared" si="30"/>
        <v>0.99981837299453014</v>
      </c>
      <c r="AD20" s="260">
        <f t="shared" si="30"/>
        <v>0.99981949054786901</v>
      </c>
      <c r="AE20" s="260">
        <f t="shared" si="30"/>
        <v>0.9998206991690789</v>
      </c>
      <c r="AF20" s="260">
        <f t="shared" si="30"/>
        <v>0.99982190090412681</v>
      </c>
      <c r="AG20" s="260">
        <f t="shared" si="30"/>
        <v>0.99982319015876864</v>
      </c>
      <c r="AH20" s="260">
        <f t="shared" si="30"/>
        <v>0.9998245165041435</v>
      </c>
      <c r="AI20" s="260">
        <f t="shared" si="30"/>
        <v>0.99982573342691239</v>
      </c>
      <c r="AJ20" s="260">
        <f t="shared" si="30"/>
        <v>0.99982712934249529</v>
      </c>
      <c r="AK20" s="260">
        <f t="shared" si="30"/>
        <v>0.99982850814229474</v>
      </c>
      <c r="AL20" s="260">
        <f t="shared" si="30"/>
        <v>0.99982996596967622</v>
      </c>
      <c r="AM20" s="260">
        <f t="shared" si="30"/>
        <v>0.9998314031042026</v>
      </c>
      <c r="AN20" s="260">
        <f t="shared" si="30"/>
        <v>0.99983291600462665</v>
      </c>
      <c r="AO20" s="260">
        <f t="shared" si="30"/>
        <v>0.99983445439169405</v>
      </c>
      <c r="AP20" s="260">
        <f t="shared" si="30"/>
        <v>0.99983596545965225</v>
      </c>
      <c r="AQ20" s="260">
        <f t="shared" si="30"/>
        <v>0.99983754760045473</v>
      </c>
      <c r="AR20" s="260">
        <f t="shared" si="30"/>
        <v>0.99983910134241405</v>
      </c>
      <c r="AS20" s="260">
        <f t="shared" si="30"/>
        <v>0.99984072311115324</v>
      </c>
      <c r="AT20" s="260">
        <f t="shared" si="30"/>
        <v>0.99984236201572918</v>
      </c>
      <c r="AU20" s="260">
        <f t="shared" si="30"/>
        <v>0.999843873499352</v>
      </c>
      <c r="AV20" s="260">
        <f t="shared" si="30"/>
        <v>0.9998455449884327</v>
      </c>
      <c r="AW20" s="260">
        <f t="shared" si="30"/>
        <v>0.9998471818881679</v>
      </c>
      <c r="AX20" s="260">
        <f t="shared" si="30"/>
        <v>0.99984887957312774</v>
      </c>
      <c r="AY20" s="260">
        <f t="shared" si="30"/>
        <v>0.99985054058049072</v>
      </c>
      <c r="AZ20" s="260">
        <f t="shared" si="30"/>
        <v>0.99985225961546575</v>
      </c>
      <c r="BA20" s="260">
        <f t="shared" si="30"/>
        <v>0.99985398797421798</v>
      </c>
      <c r="BB20" s="260">
        <f t="shared" si="30"/>
        <v>0.99985567582731993</v>
      </c>
      <c r="BC20" s="260">
        <f t="shared" si="30"/>
        <v>0.99985741774271597</v>
      </c>
      <c r="BD20" s="260">
        <f t="shared" si="30"/>
        <v>0.9998591186604231</v>
      </c>
      <c r="BE20" s="260">
        <f t="shared" si="30"/>
        <v>0.99986087108570709</v>
      </c>
      <c r="BF20" s="260">
        <f t="shared" si="30"/>
        <v>0.99986262659045266</v>
      </c>
      <c r="BG20" s="260">
        <f t="shared" si="30"/>
        <v>0.99986424977085753</v>
      </c>
      <c r="BH20" s="260">
        <f t="shared" si="30"/>
        <v>0.99986601175886092</v>
      </c>
      <c r="BI20" s="260">
        <f t="shared" si="30"/>
        <v>0.99986772954364744</v>
      </c>
      <c r="BJ20" s="260">
        <f t="shared" si="30"/>
        <v>0.99986949280293091</v>
      </c>
      <c r="BK20" s="260">
        <f t="shared" si="30"/>
        <v>0.99987121086155117</v>
      </c>
      <c r="BL20" s="260">
        <f t="shared" si="30"/>
        <v>0.99987297211674131</v>
      </c>
      <c r="BM20" s="260">
        <f t="shared" si="30"/>
        <v>0.99987473155077666</v>
      </c>
      <c r="BN20" s="260">
        <f t="shared" si="30"/>
        <v>0.99987644234221507</v>
      </c>
      <c r="BO20" s="260">
        <f t="shared" si="30"/>
        <v>0.99987819315901338</v>
      </c>
      <c r="BP20" s="260">
        <f t="shared" si="30"/>
        <v>0.99987989701363733</v>
      </c>
      <c r="BQ20" s="260">
        <f t="shared" si="30"/>
        <v>0.9998816388022157</v>
      </c>
      <c r="BR20" s="260">
        <f t="shared" si="30"/>
        <v>0.99988337434998231</v>
      </c>
      <c r="BS20" s="260">
        <f t="shared" si="30"/>
        <v>0.99988502246281763</v>
      </c>
      <c r="BT20" s="260">
        <f t="shared" si="30"/>
        <v>0.99988674672464206</v>
      </c>
      <c r="BU20" s="260">
        <f t="shared" si="30"/>
        <v>0.99988842291904845</v>
      </c>
      <c r="BV20" s="260">
        <f t="shared" si="30"/>
        <v>0.9998901321103878</v>
      </c>
      <c r="BW20" s="260">
        <f t="shared" si="30"/>
        <v>0.99989179300353936</v>
      </c>
      <c r="BX20" s="260">
        <f t="shared" si="30"/>
        <v>0.99989348505409748</v>
      </c>
      <c r="BY20" s="260">
        <f t="shared" si="30"/>
        <v>0.99989516810694634</v>
      </c>
      <c r="BZ20" s="260">
        <f t="shared" si="30"/>
        <v>0.99989680053767283</v>
      </c>
      <c r="CA20" s="260">
        <f t="shared" si="30"/>
        <v>0.99989846160548301</v>
      </c>
      <c r="CB20" s="260">
        <f t="shared" si="30"/>
        <v>0.99990007433864869</v>
      </c>
      <c r="CC20" s="260">
        <f t="shared" si="30"/>
        <v>0.9999017140336488</v>
      </c>
      <c r="CD20" s="260">
        <f t="shared" si="30"/>
        <v>0.99990334170323514</v>
      </c>
      <c r="CE20" s="260">
        <f t="shared" si="30"/>
        <v>0.99990485069418544</v>
      </c>
      <c r="CF20" s="260">
        <f t="shared" si="30"/>
        <v>0.99990645669065359</v>
      </c>
      <c r="CG20" s="260">
        <f t="shared" ref="CG20:DK20" si="31">SUM(CG5:CG19)</f>
        <v>0.99990801472247726</v>
      </c>
      <c r="CH20" s="260">
        <f t="shared" si="31"/>
        <v>0.99990959580665539</v>
      </c>
      <c r="CI20" s="260">
        <f t="shared" si="31"/>
        <v>0.99991112920950909</v>
      </c>
      <c r="CJ20" s="260">
        <f t="shared" si="31"/>
        <v>0.99991268421179214</v>
      </c>
      <c r="CK20" s="260">
        <f t="shared" si="31"/>
        <v>0.99991422602546454</v>
      </c>
      <c r="CL20" s="260">
        <f t="shared" si="31"/>
        <v>0.99991571869025642</v>
      </c>
      <c r="CM20" s="260">
        <f t="shared" si="31"/>
        <v>0.99991723099648611</v>
      </c>
      <c r="CN20" s="260">
        <f t="shared" si="31"/>
        <v>0.99991869671517097</v>
      </c>
      <c r="CO20" s="260">
        <f t="shared" si="31"/>
        <v>0.99992018076293188</v>
      </c>
      <c r="CP20" s="260">
        <f t="shared" si="31"/>
        <v>0.99992164966819408</v>
      </c>
      <c r="CQ20" s="260">
        <f t="shared" si="31"/>
        <v>0.9999230126529195</v>
      </c>
      <c r="CR20" s="260">
        <f t="shared" si="31"/>
        <v>0.99992445401852215</v>
      </c>
      <c r="CS20" s="260">
        <f t="shared" si="31"/>
        <v>0.9999258500942233</v>
      </c>
      <c r="CT20" s="260">
        <f t="shared" si="31"/>
        <v>0.99992726145548738</v>
      </c>
      <c r="CU20" s="260">
        <f t="shared" si="31"/>
        <v>0.99992862813094363</v>
      </c>
      <c r="CV20" s="260">
        <f t="shared" si="31"/>
        <v>0.99993000897043938</v>
      </c>
      <c r="CW20" s="260">
        <f t="shared" si="31"/>
        <v>0.99993137459218984</v>
      </c>
      <c r="CX20" s="260">
        <f t="shared" si="31"/>
        <v>0.99993269558014386</v>
      </c>
      <c r="CY20" s="260">
        <f t="shared" si="31"/>
        <v>0.99993402917342356</v>
      </c>
      <c r="CZ20" s="260">
        <f t="shared" si="31"/>
        <v>0.99993531978429895</v>
      </c>
      <c r="DA20" s="260">
        <f t="shared" si="31"/>
        <v>0.99993662200143696</v>
      </c>
      <c r="DB20" s="260">
        <f t="shared" si="31"/>
        <v>0.99992581085705345</v>
      </c>
      <c r="DC20" s="260">
        <f t="shared" si="31"/>
        <v>0.99992723740262901</v>
      </c>
      <c r="DD20" s="260">
        <f t="shared" si="31"/>
        <v>0.99992873784587333</v>
      </c>
      <c r="DE20" s="260">
        <f t="shared" si="31"/>
        <v>0.99993018914410403</v>
      </c>
      <c r="DF20" s="260">
        <f t="shared" si="31"/>
        <v>0.99993165156092045</v>
      </c>
      <c r="DG20" s="260">
        <f t="shared" si="31"/>
        <v>0.99993306577356744</v>
      </c>
      <c r="DH20" s="260">
        <f t="shared" si="31"/>
        <v>0.99993449010193014</v>
      </c>
      <c r="DI20" s="260">
        <f t="shared" si="31"/>
        <v>0.99997852572222379</v>
      </c>
      <c r="DJ20" s="260">
        <f t="shared" si="31"/>
        <v>0.99997726431366019</v>
      </c>
      <c r="DK20" s="260">
        <f t="shared" si="31"/>
        <v>0.99974860419469025</v>
      </c>
      <c r="DL20" s="260">
        <f>SUM(DL5:DL19)</f>
        <v>0.99837318300799494</v>
      </c>
      <c r="DM20" s="260">
        <f t="shared" ref="DM20:FX20" si="32">SUM(DM5:DM19)</f>
        <v>0.99990000000000001</v>
      </c>
      <c r="DN20" s="260">
        <f t="shared" si="32"/>
        <v>0.9998999999999999</v>
      </c>
      <c r="DO20" s="260">
        <f t="shared" si="32"/>
        <v>1</v>
      </c>
      <c r="DP20" s="260">
        <f t="shared" si="32"/>
        <v>0.9998999999999999</v>
      </c>
      <c r="DQ20" s="260">
        <f t="shared" si="32"/>
        <v>1.0001</v>
      </c>
      <c r="DR20" s="260">
        <f t="shared" si="32"/>
        <v>0.99999999999999989</v>
      </c>
      <c r="DS20" s="260">
        <f t="shared" si="32"/>
        <v>1</v>
      </c>
      <c r="DT20" s="260">
        <f t="shared" si="32"/>
        <v>1</v>
      </c>
      <c r="DU20" s="260">
        <f t="shared" si="32"/>
        <v>0.9998999999999999</v>
      </c>
      <c r="DV20" s="260">
        <f t="shared" si="32"/>
        <v>1.0002</v>
      </c>
      <c r="DW20" s="260">
        <f t="shared" si="32"/>
        <v>1.0001</v>
      </c>
      <c r="DX20" s="260">
        <f t="shared" si="32"/>
        <v>0.99990000000000001</v>
      </c>
      <c r="DY20" s="260">
        <f t="shared" si="32"/>
        <v>1.0000000000000002</v>
      </c>
      <c r="DZ20" s="260">
        <f t="shared" si="32"/>
        <v>1.0001</v>
      </c>
      <c r="EA20" s="260">
        <f t="shared" si="32"/>
        <v>1.0001</v>
      </c>
      <c r="EB20" s="260">
        <f t="shared" si="32"/>
        <v>1</v>
      </c>
      <c r="EC20" s="260">
        <f t="shared" si="32"/>
        <v>1</v>
      </c>
      <c r="ED20" s="260">
        <f t="shared" si="32"/>
        <v>1</v>
      </c>
      <c r="EE20" s="260">
        <f t="shared" si="32"/>
        <v>1</v>
      </c>
      <c r="EF20" s="260">
        <f t="shared" si="32"/>
        <v>1</v>
      </c>
      <c r="EG20" s="260">
        <f t="shared" si="32"/>
        <v>1</v>
      </c>
      <c r="EH20" s="260">
        <f t="shared" si="32"/>
        <v>1</v>
      </c>
      <c r="EI20" s="260">
        <f t="shared" si="32"/>
        <v>1</v>
      </c>
      <c r="EJ20" s="260">
        <f t="shared" si="32"/>
        <v>0.9998999999999999</v>
      </c>
      <c r="EK20" s="260">
        <f t="shared" si="32"/>
        <v>1</v>
      </c>
      <c r="EL20" s="260">
        <f t="shared" si="32"/>
        <v>1</v>
      </c>
      <c r="EM20" s="260">
        <f t="shared" si="32"/>
        <v>0.9998999999999999</v>
      </c>
      <c r="EN20" s="260">
        <f t="shared" si="32"/>
        <v>1</v>
      </c>
      <c r="EO20" s="260">
        <f t="shared" si="32"/>
        <v>0.99999999999999989</v>
      </c>
      <c r="EP20" s="260">
        <f t="shared" si="32"/>
        <v>0.99999999999999989</v>
      </c>
      <c r="EQ20" s="260">
        <f t="shared" si="32"/>
        <v>1</v>
      </c>
      <c r="ER20" s="260">
        <f t="shared" si="32"/>
        <v>1</v>
      </c>
      <c r="ES20" s="260">
        <f t="shared" si="32"/>
        <v>1</v>
      </c>
      <c r="ET20" s="260">
        <f t="shared" si="32"/>
        <v>1.0002</v>
      </c>
      <c r="EU20" s="260">
        <f t="shared" si="32"/>
        <v>1.0001</v>
      </c>
      <c r="EV20" s="260">
        <f t="shared" si="32"/>
        <v>1</v>
      </c>
      <c r="EW20" s="260">
        <f t="shared" si="32"/>
        <v>0.99980000000000013</v>
      </c>
      <c r="EX20" s="260">
        <f t="shared" si="32"/>
        <v>0.99990000000000001</v>
      </c>
      <c r="EY20" s="260">
        <f t="shared" si="32"/>
        <v>0.99980000000000002</v>
      </c>
      <c r="EZ20" s="260">
        <f t="shared" si="32"/>
        <v>1.0000999999999998</v>
      </c>
      <c r="FA20" s="260">
        <f t="shared" si="32"/>
        <v>1.0001</v>
      </c>
      <c r="FB20" s="260">
        <f t="shared" si="32"/>
        <v>1.0001</v>
      </c>
      <c r="FC20" s="260">
        <f t="shared" si="32"/>
        <v>0.99990000000000012</v>
      </c>
      <c r="FD20" s="260">
        <f t="shared" si="32"/>
        <v>0.99990000000000001</v>
      </c>
      <c r="FE20" s="260">
        <f t="shared" si="32"/>
        <v>0.9998999999999999</v>
      </c>
      <c r="FF20" s="260">
        <f t="shared" si="32"/>
        <v>0.99990000000000001</v>
      </c>
      <c r="FG20" s="260">
        <f t="shared" si="32"/>
        <v>1.0001</v>
      </c>
      <c r="FH20" s="260">
        <f t="shared" si="32"/>
        <v>0.99990000000000001</v>
      </c>
      <c r="FI20" s="260">
        <f t="shared" si="32"/>
        <v>1.0000999999999998</v>
      </c>
      <c r="FJ20" s="260">
        <f t="shared" si="32"/>
        <v>0.99990000000000001</v>
      </c>
      <c r="FK20" s="260">
        <f t="shared" si="32"/>
        <v>0.99990000000000001</v>
      </c>
      <c r="FL20" s="260">
        <f t="shared" si="32"/>
        <v>1</v>
      </c>
      <c r="FM20" s="260">
        <f t="shared" si="32"/>
        <v>1</v>
      </c>
      <c r="FN20" s="260">
        <f t="shared" si="32"/>
        <v>1</v>
      </c>
      <c r="FO20" s="260">
        <f t="shared" si="32"/>
        <v>1.0002</v>
      </c>
      <c r="FP20" s="260">
        <f t="shared" si="32"/>
        <v>1</v>
      </c>
      <c r="FQ20" s="260">
        <f t="shared" si="32"/>
        <v>0.99990000000000012</v>
      </c>
      <c r="FR20" s="260">
        <f t="shared" si="32"/>
        <v>1.0000000000000002</v>
      </c>
      <c r="FS20" s="260">
        <f t="shared" si="32"/>
        <v>0.99990000000000012</v>
      </c>
      <c r="FT20" s="260">
        <f t="shared" si="32"/>
        <v>1</v>
      </c>
      <c r="FU20" s="260">
        <f t="shared" si="32"/>
        <v>1.0001000000000002</v>
      </c>
      <c r="FV20" s="260">
        <f t="shared" si="32"/>
        <v>1.0001</v>
      </c>
      <c r="FW20" s="260">
        <f t="shared" si="32"/>
        <v>1</v>
      </c>
      <c r="FX20" s="260">
        <f t="shared" si="32"/>
        <v>0.99999999999999989</v>
      </c>
      <c r="FY20" s="260">
        <f t="shared" ref="FY20:IF20" si="33">SUM(FY5:FY19)</f>
        <v>1</v>
      </c>
      <c r="FZ20" s="260">
        <f t="shared" si="33"/>
        <v>1</v>
      </c>
      <c r="GA20" s="260">
        <f t="shared" si="33"/>
        <v>1</v>
      </c>
      <c r="GB20" s="260">
        <f t="shared" si="33"/>
        <v>0.9998999999999999</v>
      </c>
      <c r="GC20" s="260">
        <f t="shared" si="33"/>
        <v>1.0001</v>
      </c>
      <c r="GD20" s="260">
        <f t="shared" si="33"/>
        <v>1</v>
      </c>
      <c r="GE20" s="260">
        <f t="shared" si="33"/>
        <v>0.99999999999999989</v>
      </c>
      <c r="GF20" s="260">
        <f t="shared" si="33"/>
        <v>0.99990000000000001</v>
      </c>
      <c r="GG20" s="260">
        <f t="shared" si="33"/>
        <v>1.0001</v>
      </c>
      <c r="GH20" s="260">
        <f t="shared" si="33"/>
        <v>0.99990000000000001</v>
      </c>
      <c r="GI20" s="260">
        <f t="shared" si="33"/>
        <v>0.9998999999999999</v>
      </c>
      <c r="GJ20" s="260">
        <f t="shared" si="33"/>
        <v>0.9998999999999999</v>
      </c>
      <c r="GK20" s="260">
        <f t="shared" si="33"/>
        <v>0.99990000000000001</v>
      </c>
      <c r="GL20" s="260">
        <f t="shared" si="33"/>
        <v>0.99999999999999989</v>
      </c>
      <c r="GM20" s="260">
        <f t="shared" si="33"/>
        <v>0.9998999999999999</v>
      </c>
      <c r="GN20" s="260">
        <f t="shared" si="33"/>
        <v>1</v>
      </c>
      <c r="GO20" s="260">
        <f t="shared" si="33"/>
        <v>1</v>
      </c>
      <c r="GP20" s="260">
        <f t="shared" si="33"/>
        <v>0.99999999999999989</v>
      </c>
      <c r="GQ20" s="260">
        <f t="shared" si="33"/>
        <v>0.99999999999999989</v>
      </c>
      <c r="GR20" s="260">
        <f t="shared" si="33"/>
        <v>0.99939999999999996</v>
      </c>
      <c r="GS20" s="260">
        <f t="shared" si="33"/>
        <v>1.0000000000000002</v>
      </c>
      <c r="GT20" s="260">
        <f t="shared" si="33"/>
        <v>0.99999999999999989</v>
      </c>
      <c r="GU20" s="260">
        <f t="shared" si="33"/>
        <v>1.0001</v>
      </c>
      <c r="GV20" s="260">
        <f t="shared" si="33"/>
        <v>1</v>
      </c>
      <c r="GW20" s="260">
        <f t="shared" si="33"/>
        <v>1</v>
      </c>
      <c r="GX20" s="260">
        <f t="shared" si="33"/>
        <v>1</v>
      </c>
      <c r="GY20" s="260">
        <f t="shared" si="33"/>
        <v>0.99990000000000001</v>
      </c>
      <c r="GZ20" s="260">
        <f t="shared" si="33"/>
        <v>0.99999999999999989</v>
      </c>
      <c r="HA20" s="260">
        <f t="shared" si="33"/>
        <v>1.0000000000000002</v>
      </c>
      <c r="HB20" s="260">
        <f t="shared" si="33"/>
        <v>1</v>
      </c>
      <c r="HC20" s="260">
        <f t="shared" si="33"/>
        <v>0.99919999999999987</v>
      </c>
      <c r="HD20" s="260">
        <f t="shared" si="33"/>
        <v>0.9998999999999999</v>
      </c>
      <c r="HE20" s="260">
        <f t="shared" si="33"/>
        <v>0.99990000000000012</v>
      </c>
      <c r="HF20" s="260">
        <f t="shared" si="33"/>
        <v>1.0134000000000001</v>
      </c>
      <c r="HG20" s="260">
        <f t="shared" si="33"/>
        <v>1</v>
      </c>
      <c r="HH20" s="260">
        <f t="shared" si="33"/>
        <v>1</v>
      </c>
      <c r="HI20" s="260">
        <f t="shared" si="33"/>
        <v>1</v>
      </c>
      <c r="HJ20" s="260">
        <f t="shared" si="33"/>
        <v>1</v>
      </c>
      <c r="HK20" s="260">
        <f t="shared" si="33"/>
        <v>0.99999999999999989</v>
      </c>
      <c r="HL20" s="260">
        <f t="shared" si="33"/>
        <v>0.99999999999999978</v>
      </c>
      <c r="HM20" s="260">
        <f t="shared" si="33"/>
        <v>0.99999999999999989</v>
      </c>
      <c r="HN20" s="260">
        <f t="shared" si="33"/>
        <v>1.0001</v>
      </c>
      <c r="HO20" s="260">
        <f t="shared" si="33"/>
        <v>1</v>
      </c>
      <c r="HP20" s="260">
        <f t="shared" si="33"/>
        <v>0.98489999999999989</v>
      </c>
      <c r="HQ20" s="260">
        <f t="shared" si="33"/>
        <v>1</v>
      </c>
      <c r="HR20" s="260">
        <f t="shared" si="33"/>
        <v>0.99999999999999989</v>
      </c>
      <c r="HS20" s="260">
        <f t="shared" si="33"/>
        <v>0.99999999999999989</v>
      </c>
      <c r="HT20" s="260">
        <f t="shared" si="33"/>
        <v>0.99999999999999989</v>
      </c>
      <c r="HU20" s="260">
        <f t="shared" si="33"/>
        <v>1.0000000000000002</v>
      </c>
      <c r="HV20" s="260">
        <f t="shared" si="33"/>
        <v>1</v>
      </c>
      <c r="HW20" s="260">
        <f t="shared" si="33"/>
        <v>0.99999999999999989</v>
      </c>
      <c r="HX20" s="260">
        <f t="shared" si="33"/>
        <v>1</v>
      </c>
      <c r="HY20" s="260">
        <f t="shared" si="33"/>
        <v>0.99999999999999989</v>
      </c>
      <c r="HZ20" s="260">
        <f t="shared" si="33"/>
        <v>1.0000000000000002</v>
      </c>
      <c r="IA20" s="260">
        <f t="shared" si="33"/>
        <v>0.99999999999999989</v>
      </c>
      <c r="IB20" s="260">
        <f t="shared" si="33"/>
        <v>0.99995344790947405</v>
      </c>
      <c r="IC20" s="260">
        <f t="shared" si="33"/>
        <v>1.0000332192943335</v>
      </c>
      <c r="ID20" s="260">
        <f t="shared" si="33"/>
        <v>0.99996620272032033</v>
      </c>
      <c r="IE20" s="260">
        <f t="shared" si="33"/>
        <v>0.99999999999999989</v>
      </c>
      <c r="IF20" s="260">
        <f t="shared" si="33"/>
        <v>0.99999999999999989</v>
      </c>
      <c r="IG20" s="260">
        <f>SUM(IG5:IG19)</f>
        <v>0.99999999999999989</v>
      </c>
      <c r="IH20" s="260">
        <f>SUM(IH5:IH19)</f>
        <v>1.0000140616002235</v>
      </c>
      <c r="II20" s="260">
        <f>SUM(II5:II19)</f>
        <v>1</v>
      </c>
      <c r="IJ20" s="260">
        <f>SUM(IJ5:IJ19)</f>
        <v>1</v>
      </c>
      <c r="IK20" s="260">
        <f>SUM(IK5:IK19)</f>
        <v>1</v>
      </c>
      <c r="IL20" s="260">
        <f t="shared" ref="IL20:JV20" si="34">SUM(IL5:IL19)</f>
        <v>1.0000212201670318</v>
      </c>
      <c r="IM20" s="260">
        <f t="shared" si="34"/>
        <v>1.0000380157742188</v>
      </c>
      <c r="IN20" s="260">
        <f t="shared" si="34"/>
        <v>0.99997178411249499</v>
      </c>
      <c r="IO20" s="260">
        <f t="shared" si="34"/>
        <v>1.0000000000000002</v>
      </c>
      <c r="IP20" s="260">
        <f t="shared" si="34"/>
        <v>1</v>
      </c>
      <c r="IQ20" s="260">
        <f t="shared" si="34"/>
        <v>0.99999999999999989</v>
      </c>
      <c r="IR20" s="260">
        <f t="shared" si="34"/>
        <v>0.99999999999999989</v>
      </c>
      <c r="IS20" s="260">
        <f t="shared" si="34"/>
        <v>1.0000000000000002</v>
      </c>
      <c r="IT20" s="260">
        <f t="shared" si="34"/>
        <v>0.99999220171599212</v>
      </c>
      <c r="IU20" s="260">
        <f t="shared" si="34"/>
        <v>1</v>
      </c>
      <c r="IV20" s="260">
        <f t="shared" si="34"/>
        <v>1.0000000000000002</v>
      </c>
      <c r="IW20" s="260">
        <f t="shared" si="34"/>
        <v>1</v>
      </c>
      <c r="IX20" s="260">
        <f t="shared" si="34"/>
        <v>1</v>
      </c>
      <c r="IY20" s="260">
        <f t="shared" si="34"/>
        <v>1</v>
      </c>
      <c r="IZ20" s="260">
        <f t="shared" si="34"/>
        <v>1</v>
      </c>
      <c r="JA20" s="260">
        <f t="shared" si="34"/>
        <v>0.99908680247228343</v>
      </c>
      <c r="JB20" s="260">
        <f t="shared" si="34"/>
        <v>0.99964206324551774</v>
      </c>
      <c r="JC20" s="260">
        <f t="shared" si="34"/>
        <v>0.99939129619294276</v>
      </c>
      <c r="JD20" s="260">
        <f t="shared" si="34"/>
        <v>0.99912715187567092</v>
      </c>
      <c r="JE20" s="260">
        <f t="shared" si="34"/>
        <v>0.99928895438565257</v>
      </c>
      <c r="JF20" s="260">
        <f t="shared" si="34"/>
        <v>0.99926372092355265</v>
      </c>
      <c r="JG20" s="260">
        <f t="shared" si="34"/>
        <v>0.99916017846962757</v>
      </c>
      <c r="JH20" s="260">
        <f t="shared" si="34"/>
        <v>0.99931598493252816</v>
      </c>
      <c r="JI20" s="260">
        <f t="shared" si="34"/>
        <v>0.99909239443522069</v>
      </c>
      <c r="JJ20" s="260">
        <f t="shared" si="34"/>
        <v>0.99840859455284292</v>
      </c>
      <c r="JK20" s="260">
        <f t="shared" si="34"/>
        <v>0.99951435139089229</v>
      </c>
      <c r="JL20" s="260">
        <f t="shared" si="34"/>
        <v>0.99956739689101504</v>
      </c>
      <c r="JM20" s="261">
        <f t="shared" si="34"/>
        <v>1</v>
      </c>
      <c r="JN20" s="261">
        <f t="shared" si="34"/>
        <v>1</v>
      </c>
      <c r="JO20" s="261">
        <f t="shared" si="34"/>
        <v>1</v>
      </c>
      <c r="JP20" s="261">
        <f t="shared" si="34"/>
        <v>1</v>
      </c>
      <c r="JQ20" s="261">
        <f t="shared" si="34"/>
        <v>1</v>
      </c>
      <c r="JR20" s="261">
        <f t="shared" si="34"/>
        <v>1</v>
      </c>
      <c r="JS20" s="261">
        <f t="shared" si="34"/>
        <v>1</v>
      </c>
      <c r="JT20" s="261">
        <f t="shared" si="34"/>
        <v>1</v>
      </c>
      <c r="JU20" s="261">
        <f t="shared" si="34"/>
        <v>1</v>
      </c>
      <c r="JV20" s="261">
        <f t="shared" si="34"/>
        <v>1</v>
      </c>
      <c r="JW20" s="261">
        <f>SUM(JW5:JW19)</f>
        <v>1</v>
      </c>
      <c r="KH20" s="261">
        <f>SUM(KH5:KH19)</f>
        <v>1</v>
      </c>
      <c r="KI20" s="261">
        <f>SUM(KI5:KI19)</f>
        <v>1</v>
      </c>
    </row>
    <row r="21" spans="1:295" ht="16.5">
      <c r="A21" s="253"/>
      <c r="B21" s="253"/>
      <c r="C21" s="253"/>
      <c r="D21" s="253"/>
      <c r="E21" s="253"/>
      <c r="F21" s="253"/>
      <c r="G21" s="253"/>
      <c r="H21" s="253"/>
      <c r="I21" s="253"/>
      <c r="J21" s="253"/>
      <c r="K21" s="253"/>
      <c r="L21" s="253"/>
      <c r="M21" s="253"/>
      <c r="N21" s="253"/>
      <c r="O21" s="253"/>
      <c r="P21" s="253"/>
      <c r="Q21" s="253"/>
      <c r="R21" s="253"/>
      <c r="S21" s="253"/>
      <c r="T21" s="253"/>
      <c r="U21" s="265"/>
      <c r="V21" s="265"/>
      <c r="W21" s="265"/>
      <c r="X21" s="265"/>
      <c r="Y21" s="265"/>
      <c r="Z21" s="265"/>
      <c r="AA21" s="265"/>
      <c r="AB21" s="265"/>
      <c r="AC21" s="265"/>
      <c r="AD21" s="265"/>
      <c r="AE21" s="265"/>
      <c r="AF21" s="265"/>
      <c r="AG21" s="265"/>
      <c r="AH21" s="265"/>
      <c r="AI21" s="265"/>
      <c r="AJ21" s="265"/>
      <c r="AK21" s="265"/>
      <c r="AL21" s="265"/>
      <c r="AM21" s="265"/>
      <c r="AN21" s="265"/>
      <c r="AO21" s="265"/>
      <c r="AP21" s="265"/>
      <c r="AQ21" s="265"/>
      <c r="AR21" s="265"/>
      <c r="AS21" s="265"/>
      <c r="AT21" s="265"/>
      <c r="AU21" s="265"/>
      <c r="AV21" s="265"/>
      <c r="AW21" s="265"/>
      <c r="AX21" s="265"/>
      <c r="AY21" s="265"/>
      <c r="AZ21" s="265"/>
      <c r="BA21" s="265"/>
      <c r="BB21" s="265"/>
      <c r="BC21" s="265"/>
      <c r="BD21" s="265"/>
      <c r="BE21" s="265"/>
      <c r="BF21" s="265"/>
      <c r="BG21" s="265"/>
      <c r="BH21" s="265"/>
      <c r="BI21" s="265"/>
      <c r="BJ21" s="265"/>
      <c r="BK21" s="265"/>
      <c r="BL21" s="265"/>
      <c r="BM21" s="265"/>
      <c r="BN21" s="265"/>
      <c r="BO21" s="265"/>
      <c r="BP21" s="265"/>
      <c r="BQ21" s="265"/>
      <c r="BR21" s="265"/>
      <c r="BS21" s="265"/>
      <c r="BT21" s="265"/>
      <c r="BU21" s="265"/>
      <c r="BV21" s="265"/>
      <c r="BW21" s="265"/>
      <c r="BX21" s="265"/>
      <c r="BY21" s="265"/>
      <c r="BZ21" s="265"/>
      <c r="CA21" s="265"/>
      <c r="CB21" s="265"/>
      <c r="CC21" s="265"/>
      <c r="CD21" s="265"/>
      <c r="CE21" s="265"/>
      <c r="CF21" s="265"/>
      <c r="CG21" s="265"/>
      <c r="CH21" s="265"/>
      <c r="CI21" s="265"/>
      <c r="CJ21" s="265"/>
      <c r="CK21" s="265"/>
      <c r="CL21" s="265"/>
      <c r="CM21" s="265"/>
      <c r="CN21" s="265"/>
      <c r="CO21" s="265"/>
      <c r="CP21" s="265"/>
      <c r="CQ21" s="265"/>
      <c r="CR21" s="265"/>
      <c r="CS21" s="265"/>
      <c r="CT21" s="265"/>
      <c r="CU21" s="265"/>
      <c r="CV21" s="265"/>
      <c r="CW21" s="265"/>
      <c r="CX21" s="265"/>
      <c r="CY21" s="265"/>
      <c r="CZ21" s="265"/>
      <c r="DA21" s="265"/>
      <c r="DB21" s="265"/>
      <c r="DC21" s="265"/>
      <c r="DD21" s="265"/>
      <c r="DE21" s="265"/>
      <c r="DF21" s="265"/>
      <c r="DG21" s="265"/>
      <c r="DH21" s="265"/>
      <c r="DI21" s="265"/>
      <c r="DJ21" s="265"/>
      <c r="DK21" s="265"/>
      <c r="DL21" s="265"/>
      <c r="DM21" s="252"/>
      <c r="DN21" s="252"/>
      <c r="DO21" s="252"/>
      <c r="DP21" s="252"/>
      <c r="DQ21" s="252"/>
      <c r="DR21" s="252"/>
      <c r="DS21" s="252"/>
      <c r="DT21" s="252"/>
      <c r="DU21" s="252"/>
      <c r="DV21" s="252"/>
      <c r="DW21" s="252"/>
      <c r="DX21" s="252"/>
      <c r="DY21" s="252"/>
      <c r="DZ21" s="252"/>
      <c r="EA21" s="252"/>
      <c r="EB21" s="252"/>
      <c r="EC21" s="252"/>
      <c r="ED21" s="252"/>
      <c r="EE21" s="252"/>
      <c r="EF21" s="252"/>
      <c r="EG21" s="252"/>
      <c r="EH21" s="252"/>
      <c r="EI21" s="252"/>
      <c r="EJ21" s="252"/>
      <c r="EK21" s="252"/>
      <c r="EL21" s="252"/>
      <c r="EM21" s="252"/>
      <c r="EN21" s="252"/>
      <c r="EO21" s="252"/>
      <c r="EP21" s="252"/>
      <c r="EQ21" s="252"/>
      <c r="ER21" s="252"/>
      <c r="ES21" s="252"/>
      <c r="ET21" s="252"/>
      <c r="EU21" s="252"/>
      <c r="EV21" s="252"/>
      <c r="EW21" s="252"/>
      <c r="EX21" s="252"/>
      <c r="EY21" s="252"/>
      <c r="EZ21" s="252"/>
      <c r="FA21" s="252"/>
      <c r="FB21" s="252"/>
      <c r="FC21" s="252"/>
      <c r="FD21" s="252"/>
      <c r="FE21" s="252"/>
      <c r="FF21" s="252"/>
      <c r="FG21" s="252"/>
      <c r="FH21" s="252"/>
      <c r="FI21" s="252"/>
      <c r="FJ21" s="252"/>
      <c r="FK21" s="252"/>
      <c r="FL21" s="252"/>
      <c r="FM21" s="252"/>
      <c r="FN21" s="252"/>
      <c r="FO21" s="252"/>
      <c r="FP21" s="252"/>
      <c r="FQ21" s="252"/>
      <c r="FR21" s="252"/>
      <c r="FS21" s="252"/>
      <c r="FT21" s="252"/>
      <c r="FU21" s="252"/>
      <c r="FV21" s="252"/>
      <c r="FW21" s="252"/>
      <c r="FX21" s="252"/>
      <c r="FY21" s="252"/>
      <c r="FZ21" s="252"/>
      <c r="GA21" s="252"/>
      <c r="GB21" s="252"/>
      <c r="GC21" s="252"/>
      <c r="GD21" s="252"/>
      <c r="GE21" s="252"/>
      <c r="GF21" s="252"/>
      <c r="GG21" s="252"/>
      <c r="GH21" s="252"/>
      <c r="GI21" s="252"/>
      <c r="GJ21" s="252"/>
      <c r="GK21" s="252"/>
      <c r="GL21" s="252"/>
      <c r="GM21" s="252"/>
      <c r="GN21" s="252"/>
      <c r="GO21" s="252"/>
      <c r="GP21" s="252"/>
      <c r="GQ21" s="252"/>
      <c r="GR21" s="252"/>
      <c r="GS21" s="252"/>
      <c r="GT21" s="252"/>
      <c r="GU21" s="252"/>
      <c r="GV21" s="252"/>
      <c r="GW21" s="252"/>
      <c r="GX21" s="252"/>
      <c r="GY21" s="252"/>
      <c r="GZ21" s="252"/>
      <c r="HA21" s="252"/>
      <c r="HB21" s="252"/>
      <c r="HC21" s="252"/>
      <c r="HD21" s="252"/>
      <c r="HE21" s="252"/>
      <c r="HF21" s="252"/>
      <c r="HG21" s="252"/>
      <c r="HH21" s="252"/>
      <c r="HI21" s="252"/>
      <c r="HJ21" s="252"/>
      <c r="HK21" s="252"/>
      <c r="HL21" s="252"/>
      <c r="HM21" s="252"/>
      <c r="HN21" s="252"/>
      <c r="HO21" s="252"/>
      <c r="HP21" s="252"/>
      <c r="HQ21" s="252"/>
      <c r="HR21" s="252"/>
      <c r="HS21" s="252"/>
      <c r="HT21" s="252"/>
      <c r="HU21" s="252"/>
      <c r="HV21" s="252"/>
      <c r="HW21" s="252"/>
      <c r="HX21" s="254"/>
      <c r="HY21" s="254"/>
      <c r="HZ21" s="254"/>
      <c r="IA21" s="254"/>
      <c r="IB21" s="254"/>
      <c r="IC21" s="254"/>
      <c r="ID21" s="254"/>
      <c r="IE21" s="254"/>
      <c r="IF21" s="254"/>
    </row>
    <row r="22" spans="1:295" ht="16.5">
      <c r="A22" s="266" t="s">
        <v>274</v>
      </c>
      <c r="B22" s="253"/>
      <c r="C22" s="253"/>
      <c r="D22" s="253"/>
      <c r="E22" s="253"/>
      <c r="F22" s="253"/>
      <c r="G22" s="253"/>
      <c r="H22" s="253"/>
      <c r="I22" s="253"/>
      <c r="J22" s="253"/>
      <c r="K22" s="253"/>
      <c r="L22" s="253"/>
      <c r="M22" s="253"/>
      <c r="N22" s="253"/>
      <c r="O22" s="253"/>
      <c r="P22" s="253"/>
      <c r="Q22" s="253"/>
      <c r="R22" s="253"/>
      <c r="S22" s="253"/>
      <c r="T22" s="253"/>
      <c r="U22" s="252"/>
      <c r="V22" s="252"/>
      <c r="W22" s="252"/>
      <c r="X22" s="252"/>
      <c r="Y22" s="252"/>
      <c r="Z22" s="252"/>
      <c r="AA22" s="252"/>
      <c r="AB22" s="252"/>
      <c r="AC22" s="252"/>
      <c r="AD22" s="252"/>
      <c r="AE22" s="252"/>
      <c r="AF22" s="252"/>
      <c r="AG22" s="252"/>
      <c r="AH22" s="252"/>
      <c r="AI22" s="252"/>
      <c r="AJ22" s="252"/>
      <c r="AK22" s="252"/>
      <c r="AL22" s="252"/>
      <c r="AM22" s="252"/>
      <c r="AN22" s="252"/>
      <c r="AO22" s="252"/>
      <c r="AP22" s="252"/>
      <c r="AQ22" s="252"/>
      <c r="AR22" s="252"/>
      <c r="AS22" s="252"/>
      <c r="AT22" s="252"/>
      <c r="AU22" s="252"/>
      <c r="AV22" s="252"/>
      <c r="AW22" s="252"/>
      <c r="AX22" s="252"/>
      <c r="AY22" s="252"/>
      <c r="AZ22" s="252"/>
      <c r="BA22" s="252"/>
      <c r="BB22" s="252"/>
      <c r="BC22" s="252"/>
      <c r="BD22" s="252"/>
      <c r="BE22" s="252"/>
      <c r="BF22" s="252"/>
      <c r="BG22" s="252"/>
      <c r="BH22" s="252"/>
      <c r="BI22" s="252"/>
      <c r="BJ22" s="252"/>
      <c r="BK22" s="252"/>
      <c r="BL22" s="252"/>
      <c r="BM22" s="252"/>
      <c r="BN22" s="252"/>
      <c r="BO22" s="252"/>
      <c r="BP22" s="252"/>
      <c r="BQ22" s="252"/>
      <c r="BR22" s="252"/>
      <c r="BS22" s="252"/>
      <c r="BT22" s="252"/>
      <c r="BU22" s="252"/>
      <c r="BV22" s="252"/>
      <c r="BW22" s="252"/>
      <c r="BX22" s="252"/>
      <c r="BY22" s="252"/>
      <c r="BZ22" s="252"/>
      <c r="CA22" s="252"/>
      <c r="CB22" s="252"/>
      <c r="CC22" s="252"/>
      <c r="CD22" s="252"/>
      <c r="CE22" s="252"/>
      <c r="CF22" s="252"/>
      <c r="CG22" s="252"/>
      <c r="CH22" s="252"/>
      <c r="CI22" s="252"/>
      <c r="CJ22" s="252"/>
      <c r="CK22" s="252"/>
      <c r="CL22" s="252"/>
      <c r="CM22" s="252"/>
      <c r="CN22" s="252"/>
      <c r="CO22" s="252"/>
      <c r="CP22" s="252"/>
      <c r="CQ22" s="252"/>
      <c r="CR22" s="252"/>
      <c r="CS22" s="252"/>
      <c r="CT22" s="252"/>
      <c r="CU22" s="252"/>
      <c r="CV22" s="252"/>
      <c r="CW22" s="252"/>
      <c r="CX22" s="252"/>
      <c r="CY22" s="252"/>
      <c r="CZ22" s="252"/>
      <c r="DA22" s="252"/>
      <c r="DB22" s="252"/>
      <c r="DC22" s="252"/>
      <c r="DD22" s="252"/>
      <c r="DE22" s="252"/>
      <c r="DF22" s="252"/>
      <c r="DG22" s="252"/>
      <c r="DH22" s="252"/>
      <c r="DI22" s="252"/>
      <c r="DJ22" s="252"/>
      <c r="DK22" s="252"/>
      <c r="DL22" s="252"/>
      <c r="DM22" s="252"/>
      <c r="DN22" s="252"/>
      <c r="DO22" s="252"/>
      <c r="DP22" s="252"/>
      <c r="DQ22" s="252"/>
      <c r="DR22" s="252"/>
      <c r="DS22" s="252"/>
      <c r="DT22" s="252"/>
      <c r="DU22" s="252"/>
      <c r="DV22" s="252"/>
      <c r="DW22" s="252"/>
      <c r="DX22" s="252"/>
      <c r="DY22" s="252"/>
      <c r="DZ22" s="252"/>
      <c r="EA22" s="252"/>
      <c r="EB22" s="252"/>
      <c r="EC22" s="252"/>
      <c r="ED22" s="252"/>
      <c r="EE22" s="252"/>
      <c r="EF22" s="252"/>
      <c r="EG22" s="252"/>
      <c r="EH22" s="252"/>
      <c r="EI22" s="252"/>
      <c r="EJ22" s="252"/>
      <c r="EK22" s="252"/>
      <c r="EL22" s="252"/>
      <c r="EM22" s="252"/>
      <c r="EN22" s="252"/>
      <c r="EO22" s="252"/>
      <c r="EP22" s="252"/>
      <c r="EQ22" s="252"/>
      <c r="ER22" s="252"/>
      <c r="ES22" s="252"/>
      <c r="ET22" s="252"/>
      <c r="EU22" s="252"/>
      <c r="EV22" s="252"/>
      <c r="EW22" s="252"/>
      <c r="EX22" s="252"/>
      <c r="EY22" s="252"/>
      <c r="EZ22" s="252"/>
      <c r="FA22" s="252"/>
      <c r="FB22" s="252"/>
      <c r="FC22" s="252"/>
      <c r="FD22" s="252"/>
      <c r="FE22" s="252"/>
      <c r="FF22" s="252"/>
      <c r="FG22" s="252"/>
      <c r="FH22" s="252"/>
      <c r="FI22" s="252"/>
      <c r="FJ22" s="252"/>
      <c r="FK22" s="252"/>
      <c r="FL22" s="252"/>
      <c r="FM22" s="252"/>
      <c r="FN22" s="252"/>
      <c r="FO22" s="252"/>
      <c r="FP22" s="252"/>
      <c r="FQ22" s="252"/>
      <c r="FR22" s="252"/>
      <c r="FS22" s="252"/>
      <c r="FT22" s="252"/>
      <c r="FU22" s="252"/>
      <c r="FV22" s="252"/>
      <c r="FW22" s="252"/>
      <c r="FX22" s="252"/>
      <c r="FY22" s="252"/>
      <c r="FZ22" s="252"/>
      <c r="GA22" s="252"/>
      <c r="GB22" s="252"/>
      <c r="GC22" s="252"/>
      <c r="GD22" s="252"/>
      <c r="GE22" s="252"/>
      <c r="GF22" s="252"/>
      <c r="GG22" s="252"/>
      <c r="GH22" s="252"/>
      <c r="GI22" s="252"/>
      <c r="GJ22" s="252"/>
      <c r="GK22" s="252"/>
      <c r="GL22" s="252"/>
      <c r="GM22" s="252"/>
      <c r="GN22" s="252"/>
      <c r="GO22" s="252"/>
      <c r="GP22" s="252"/>
      <c r="GQ22" s="252"/>
      <c r="GR22" s="252"/>
      <c r="GS22" s="252"/>
      <c r="GT22" s="252"/>
      <c r="GU22" s="252"/>
      <c r="GV22" s="252"/>
      <c r="GW22" s="252"/>
      <c r="GX22" s="252"/>
      <c r="GY22" s="252"/>
      <c r="GZ22" s="252"/>
      <c r="HA22" s="252"/>
      <c r="HB22" s="252"/>
      <c r="HC22" s="252"/>
      <c r="HD22" s="252"/>
      <c r="HE22" s="252"/>
      <c r="HF22" s="252"/>
      <c r="HG22" s="252"/>
      <c r="HH22" s="252"/>
      <c r="HI22" s="252"/>
      <c r="HJ22" s="252"/>
      <c r="HK22" s="252"/>
      <c r="HL22" s="252"/>
      <c r="HM22" s="252"/>
      <c r="HN22" s="252"/>
      <c r="HO22" s="252"/>
      <c r="HP22" s="252"/>
      <c r="HQ22" s="252"/>
      <c r="HR22" s="252"/>
      <c r="HS22" s="252"/>
      <c r="HT22" s="252"/>
      <c r="HU22" s="252"/>
      <c r="HV22" s="252"/>
      <c r="HW22" s="252"/>
      <c r="HX22" s="254"/>
      <c r="HY22" s="254"/>
      <c r="HZ22" s="254"/>
      <c r="IA22" s="254"/>
      <c r="IB22" s="254"/>
      <c r="IC22" s="254"/>
      <c r="ID22" s="254"/>
      <c r="IE22" s="254"/>
      <c r="IF22" s="254"/>
    </row>
    <row r="23" spans="1:295" ht="16.5">
      <c r="A23" s="267" t="s">
        <v>275</v>
      </c>
      <c r="B23" s="253"/>
      <c r="C23" s="253"/>
      <c r="D23" s="253"/>
      <c r="E23" s="253"/>
      <c r="F23" s="253"/>
      <c r="G23" s="253"/>
      <c r="H23" s="253"/>
      <c r="I23" s="253"/>
      <c r="J23" s="253"/>
      <c r="K23" s="253"/>
      <c r="L23" s="253"/>
      <c r="M23" s="253"/>
      <c r="N23" s="253"/>
      <c r="O23" s="253"/>
      <c r="P23" s="253"/>
      <c r="Q23" s="253"/>
      <c r="R23" s="253"/>
      <c r="S23" s="253"/>
      <c r="T23" s="253"/>
      <c r="U23" s="260"/>
      <c r="V23" s="260"/>
      <c r="W23" s="260"/>
      <c r="X23" s="260"/>
      <c r="Y23" s="260"/>
      <c r="Z23" s="260"/>
      <c r="AA23" s="260"/>
      <c r="AB23" s="260"/>
      <c r="AC23" s="260"/>
      <c r="AD23" s="260"/>
      <c r="AE23" s="260"/>
      <c r="AF23" s="260"/>
      <c r="AG23" s="260"/>
      <c r="AH23" s="260"/>
      <c r="AI23" s="260"/>
      <c r="AJ23" s="260"/>
      <c r="AK23" s="260"/>
      <c r="AL23" s="260"/>
      <c r="AM23" s="260"/>
      <c r="AN23" s="260"/>
      <c r="AO23" s="260"/>
      <c r="AP23" s="260"/>
      <c r="AQ23" s="260"/>
      <c r="AR23" s="260"/>
      <c r="AS23" s="260"/>
      <c r="AT23" s="260"/>
      <c r="AU23" s="260"/>
      <c r="AV23" s="260"/>
      <c r="AW23" s="260"/>
      <c r="AX23" s="260"/>
      <c r="AY23" s="260"/>
      <c r="AZ23" s="260"/>
      <c r="BA23" s="260"/>
      <c r="BB23" s="260"/>
      <c r="BC23" s="260"/>
      <c r="BD23" s="260"/>
      <c r="BE23" s="260"/>
      <c r="BF23" s="260"/>
      <c r="BG23" s="260"/>
      <c r="BH23" s="260"/>
      <c r="BI23" s="260"/>
      <c r="BJ23" s="260"/>
      <c r="BK23" s="260"/>
      <c r="BL23" s="260"/>
      <c r="BM23" s="260"/>
      <c r="BN23" s="260"/>
      <c r="BO23" s="260"/>
      <c r="BP23" s="260"/>
      <c r="BQ23" s="260"/>
      <c r="BR23" s="260"/>
      <c r="BS23" s="260"/>
      <c r="BT23" s="260"/>
      <c r="BU23" s="260"/>
      <c r="BV23" s="260"/>
      <c r="BW23" s="260"/>
      <c r="BX23" s="260"/>
      <c r="BY23" s="260"/>
      <c r="BZ23" s="260"/>
      <c r="CA23" s="260"/>
      <c r="CB23" s="260"/>
      <c r="CC23" s="260"/>
      <c r="CD23" s="260"/>
      <c r="CE23" s="260"/>
      <c r="CF23" s="260"/>
      <c r="CG23" s="260"/>
      <c r="CH23" s="260"/>
      <c r="CI23" s="260"/>
      <c r="CJ23" s="260"/>
      <c r="CK23" s="260"/>
      <c r="CL23" s="260"/>
      <c r="CM23" s="260"/>
      <c r="CN23" s="260"/>
      <c r="CO23" s="260"/>
      <c r="CP23" s="260"/>
      <c r="CQ23" s="260"/>
      <c r="CR23" s="260"/>
      <c r="CS23" s="260"/>
      <c r="CT23" s="260"/>
      <c r="CU23" s="260"/>
      <c r="CV23" s="260"/>
      <c r="CW23" s="260"/>
      <c r="CX23" s="260"/>
      <c r="CY23" s="260"/>
      <c r="CZ23" s="260"/>
      <c r="DA23" s="260"/>
      <c r="DB23" s="260"/>
      <c r="DC23" s="260"/>
      <c r="DD23" s="260"/>
      <c r="DE23" s="260"/>
      <c r="DF23" s="260"/>
      <c r="DG23" s="260"/>
      <c r="DH23" s="260"/>
      <c r="DI23" s="260"/>
      <c r="DJ23" s="260"/>
      <c r="DK23" s="260"/>
      <c r="DL23" s="260"/>
      <c r="DM23" s="252"/>
      <c r="DN23" s="252"/>
      <c r="DO23" s="252"/>
      <c r="DP23" s="252"/>
      <c r="DQ23" s="252"/>
      <c r="DR23" s="252"/>
      <c r="DS23" s="252"/>
      <c r="DT23" s="252"/>
      <c r="DU23" s="252"/>
      <c r="DV23" s="252"/>
      <c r="DW23" s="252"/>
      <c r="DX23" s="252"/>
      <c r="DY23" s="252"/>
      <c r="DZ23" s="252"/>
      <c r="EA23" s="252"/>
      <c r="EB23" s="252"/>
      <c r="EC23" s="252"/>
      <c r="ED23" s="252"/>
      <c r="EE23" s="252"/>
      <c r="EF23" s="252"/>
      <c r="EG23" s="252"/>
      <c r="EH23" s="252"/>
      <c r="EI23" s="252"/>
      <c r="EJ23" s="252"/>
      <c r="EK23" s="252">
        <v>1351.5</v>
      </c>
      <c r="EL23" s="252">
        <v>1345.5</v>
      </c>
      <c r="EM23" s="252">
        <v>1345.5</v>
      </c>
      <c r="EN23" s="252">
        <v>1952.5</v>
      </c>
      <c r="EO23" s="252">
        <v>1044.2</v>
      </c>
      <c r="EP23" s="252">
        <v>344.2</v>
      </c>
      <c r="EQ23" s="252">
        <v>344.2</v>
      </c>
      <c r="ER23" s="252">
        <v>327.5</v>
      </c>
      <c r="ES23" s="252">
        <v>325.10000000000002</v>
      </c>
      <c r="ET23" s="252">
        <v>707.1</v>
      </c>
      <c r="EU23" s="252">
        <v>307.10000000000002</v>
      </c>
      <c r="EV23" s="252">
        <v>438.7</v>
      </c>
      <c r="EW23" s="252">
        <v>385.7</v>
      </c>
      <c r="EX23" s="252">
        <v>1021.7</v>
      </c>
      <c r="EY23" s="252">
        <v>1021.7</v>
      </c>
      <c r="EZ23" s="252">
        <v>368.7</v>
      </c>
      <c r="FA23" s="252">
        <v>250.7</v>
      </c>
      <c r="FB23" s="252">
        <v>250.7</v>
      </c>
      <c r="FC23" s="252">
        <v>250.7</v>
      </c>
      <c r="FD23" s="252">
        <v>240.7</v>
      </c>
      <c r="FE23" s="252">
        <v>240.7</v>
      </c>
      <c r="FF23" s="252">
        <v>240.7</v>
      </c>
      <c r="FG23" s="252">
        <v>230.7</v>
      </c>
      <c r="FH23" s="252">
        <v>1130.7</v>
      </c>
      <c r="FI23" s="252">
        <v>230.7</v>
      </c>
      <c r="FJ23" s="252">
        <v>230.7</v>
      </c>
      <c r="FK23" s="252">
        <v>200.7</v>
      </c>
      <c r="FL23" s="252">
        <v>900.7</v>
      </c>
      <c r="FM23" s="252">
        <v>200.7</v>
      </c>
      <c r="FN23" s="252">
        <v>200.7</v>
      </c>
      <c r="FO23" s="252">
        <v>200.7</v>
      </c>
      <c r="FP23" s="252">
        <v>200.7</v>
      </c>
      <c r="FQ23" s="252">
        <v>614.49</v>
      </c>
      <c r="FR23" s="252">
        <v>200.7</v>
      </c>
      <c r="FS23" s="252">
        <v>710.7</v>
      </c>
      <c r="FT23" s="252">
        <v>200.7</v>
      </c>
      <c r="FU23" s="252">
        <v>977.7</v>
      </c>
      <c r="FV23" s="252">
        <v>1327.7</v>
      </c>
      <c r="FW23" s="252">
        <v>456</v>
      </c>
      <c r="FX23" s="252">
        <v>456</v>
      </c>
      <c r="FY23" s="252">
        <v>1093</v>
      </c>
      <c r="FZ23" s="252">
        <v>1003</v>
      </c>
      <c r="GA23" s="252">
        <v>803</v>
      </c>
      <c r="GB23" s="252">
        <v>656</v>
      </c>
      <c r="GC23" s="252">
        <v>606</v>
      </c>
      <c r="GD23" s="252">
        <v>106</v>
      </c>
      <c r="GE23" s="252">
        <v>106</v>
      </c>
      <c r="GF23" s="252"/>
      <c r="GG23" s="252"/>
      <c r="GH23" s="252"/>
      <c r="GI23" s="252"/>
      <c r="GJ23" s="252"/>
      <c r="GK23" s="252"/>
      <c r="GL23" s="252"/>
      <c r="GM23" s="252"/>
      <c r="GN23" s="252"/>
      <c r="GO23" s="252"/>
      <c r="GP23" s="252"/>
      <c r="GQ23" s="252"/>
      <c r="GR23" s="252"/>
      <c r="GS23" s="252"/>
      <c r="GT23" s="252"/>
      <c r="GU23" s="252"/>
      <c r="GV23" s="252"/>
      <c r="GW23" s="252"/>
      <c r="GX23" s="252"/>
      <c r="GY23" s="252"/>
      <c r="GZ23" s="252"/>
      <c r="HA23" s="252"/>
      <c r="HB23" s="252"/>
      <c r="HC23" s="252"/>
      <c r="HD23" s="252"/>
      <c r="HE23" s="252"/>
      <c r="HF23" s="252"/>
      <c r="HG23" s="252"/>
      <c r="HH23" s="252"/>
      <c r="HI23" s="252"/>
      <c r="HJ23" s="252"/>
      <c r="HK23" s="252"/>
      <c r="HL23" s="252"/>
      <c r="HM23" s="252"/>
      <c r="HN23" s="252"/>
      <c r="HO23" s="252"/>
      <c r="HP23" s="252"/>
      <c r="HQ23" s="252"/>
      <c r="HR23" s="252"/>
      <c r="HS23" s="252"/>
      <c r="HT23" s="252"/>
      <c r="HU23" s="252"/>
      <c r="HV23" s="252"/>
      <c r="HW23" s="252"/>
      <c r="HX23" s="254"/>
      <c r="HY23" s="254"/>
      <c r="HZ23" s="254"/>
      <c r="IA23" s="254"/>
      <c r="IB23" s="254"/>
      <c r="IC23" s="254"/>
      <c r="ID23" s="254"/>
      <c r="IE23" s="254"/>
      <c r="IF23" s="254"/>
    </row>
    <row r="24" spans="1:295" ht="16.5">
      <c r="A24" s="267" t="s">
        <v>276</v>
      </c>
      <c r="B24" s="253"/>
      <c r="C24" s="253"/>
      <c r="D24" s="253"/>
      <c r="E24" s="253"/>
      <c r="F24" s="253"/>
      <c r="G24" s="253"/>
      <c r="H24" s="253"/>
      <c r="I24" s="253"/>
      <c r="J24" s="253"/>
      <c r="K24" s="253"/>
      <c r="L24" s="253"/>
      <c r="M24" s="253"/>
      <c r="N24" s="253"/>
      <c r="O24" s="253"/>
      <c r="P24" s="253"/>
      <c r="Q24" s="253"/>
      <c r="R24" s="253"/>
      <c r="S24" s="253"/>
      <c r="T24" s="253"/>
      <c r="U24" s="252"/>
      <c r="V24" s="252"/>
      <c r="W24" s="252"/>
      <c r="X24" s="252"/>
      <c r="Y24" s="252"/>
      <c r="Z24" s="252"/>
      <c r="AA24" s="252"/>
      <c r="AB24" s="252"/>
      <c r="AC24" s="252"/>
      <c r="AD24" s="252"/>
      <c r="AE24" s="252"/>
      <c r="AF24" s="252"/>
      <c r="AG24" s="252"/>
      <c r="AH24" s="252"/>
      <c r="AI24" s="252"/>
      <c r="AJ24" s="252"/>
      <c r="AK24" s="252"/>
      <c r="AL24" s="252"/>
      <c r="AM24" s="252"/>
      <c r="AN24" s="252"/>
      <c r="AO24" s="252"/>
      <c r="AP24" s="252"/>
      <c r="AQ24" s="252"/>
      <c r="AR24" s="252"/>
      <c r="AS24" s="252"/>
      <c r="AT24" s="252"/>
      <c r="AU24" s="252"/>
      <c r="AV24" s="252"/>
      <c r="AW24" s="252"/>
      <c r="AX24" s="252"/>
      <c r="AY24" s="252"/>
      <c r="AZ24" s="252"/>
      <c r="BA24" s="252"/>
      <c r="BB24" s="252"/>
      <c r="BC24" s="252"/>
      <c r="BD24" s="252"/>
      <c r="BE24" s="252"/>
      <c r="BF24" s="252"/>
      <c r="BG24" s="252"/>
      <c r="BH24" s="252"/>
      <c r="BI24" s="252"/>
      <c r="BJ24" s="252"/>
      <c r="BK24" s="252"/>
      <c r="BL24" s="252"/>
      <c r="BM24" s="252"/>
      <c r="BN24" s="252"/>
      <c r="BO24" s="252"/>
      <c r="BP24" s="252"/>
      <c r="BQ24" s="252"/>
      <c r="BR24" s="252"/>
      <c r="BS24" s="252"/>
      <c r="BT24" s="252"/>
      <c r="BU24" s="252"/>
      <c r="BV24" s="252"/>
      <c r="BW24" s="252"/>
      <c r="BX24" s="252"/>
      <c r="BY24" s="252"/>
      <c r="BZ24" s="252"/>
      <c r="CA24" s="252"/>
      <c r="CB24" s="252"/>
      <c r="CC24" s="252"/>
      <c r="CD24" s="252"/>
      <c r="CE24" s="252"/>
      <c r="CF24" s="252"/>
      <c r="CG24" s="252"/>
      <c r="CH24" s="252"/>
      <c r="CI24" s="252"/>
      <c r="CJ24" s="252"/>
      <c r="CK24" s="252"/>
      <c r="CL24" s="252"/>
      <c r="CM24" s="252"/>
      <c r="CN24" s="252"/>
      <c r="CO24" s="252"/>
      <c r="CP24" s="252"/>
      <c r="CQ24" s="252"/>
      <c r="CR24" s="252"/>
      <c r="CS24" s="252"/>
      <c r="CT24" s="252"/>
      <c r="CU24" s="252"/>
      <c r="CV24" s="252"/>
      <c r="CW24" s="252"/>
      <c r="CX24" s="252"/>
      <c r="CY24" s="252"/>
      <c r="CZ24" s="252"/>
      <c r="DA24" s="252"/>
      <c r="DB24" s="252"/>
      <c r="DC24" s="252"/>
      <c r="DD24" s="252"/>
      <c r="DE24" s="252"/>
      <c r="DF24" s="252"/>
      <c r="DG24" s="252"/>
      <c r="DH24" s="252"/>
      <c r="DI24" s="252"/>
      <c r="DJ24" s="252"/>
      <c r="DK24" s="252"/>
      <c r="DL24" s="252"/>
      <c r="DM24" s="252"/>
      <c r="DN24" s="252"/>
      <c r="DO24" s="252"/>
      <c r="DP24" s="252"/>
      <c r="DQ24" s="252"/>
      <c r="DR24" s="252"/>
      <c r="DS24" s="252"/>
      <c r="DT24" s="252"/>
      <c r="DU24" s="252"/>
      <c r="DV24" s="252"/>
      <c r="DW24" s="252"/>
      <c r="DX24" s="252"/>
      <c r="DY24" s="268"/>
      <c r="DZ24" s="268"/>
      <c r="EA24" s="268"/>
      <c r="EB24" s="268"/>
      <c r="EC24" s="268"/>
      <c r="ED24" s="268"/>
      <c r="EE24" s="268"/>
      <c r="EF24" s="268"/>
      <c r="EG24" s="268"/>
      <c r="EH24" s="268"/>
      <c r="EI24" s="268"/>
      <c r="EJ24" s="252"/>
      <c r="EK24" s="252">
        <v>11542.8</v>
      </c>
      <c r="EL24" s="252">
        <v>11759.83</v>
      </c>
      <c r="EM24" s="252">
        <v>11823.83</v>
      </c>
      <c r="EN24" s="252">
        <v>11834.83</v>
      </c>
      <c r="EO24" s="252">
        <v>12991.83</v>
      </c>
      <c r="EP24" s="252">
        <v>13641.83</v>
      </c>
      <c r="EQ24" s="252">
        <v>13779.83</v>
      </c>
      <c r="ER24" s="252">
        <v>13796.53</v>
      </c>
      <c r="ES24" s="252">
        <v>13796.53</v>
      </c>
      <c r="ET24" s="252">
        <v>14639.54</v>
      </c>
      <c r="EU24" s="252">
        <v>15339.54</v>
      </c>
      <c r="EV24" s="252">
        <v>15341.94</v>
      </c>
      <c r="EW24" s="252">
        <v>15978.81</v>
      </c>
      <c r="EX24" s="252">
        <v>16344.25</v>
      </c>
      <c r="EY24" s="252">
        <v>16344.25</v>
      </c>
      <c r="EZ24" s="252">
        <v>16997.25</v>
      </c>
      <c r="FA24" s="252">
        <v>17015.25</v>
      </c>
      <c r="FB24" s="252">
        <v>17015.25</v>
      </c>
      <c r="FC24" s="252">
        <v>17015.25</v>
      </c>
      <c r="FD24" s="252">
        <v>17165.25</v>
      </c>
      <c r="FE24" s="252">
        <v>17105.25</v>
      </c>
      <c r="FF24" s="252">
        <v>17175.25</v>
      </c>
      <c r="FG24" s="252">
        <v>17150.25</v>
      </c>
      <c r="FH24" s="252">
        <v>17150.25</v>
      </c>
      <c r="FI24" s="252">
        <v>18050.25</v>
      </c>
      <c r="FJ24" s="252">
        <v>18470.25</v>
      </c>
      <c r="FK24" s="252">
        <v>18470.25</v>
      </c>
      <c r="FL24" s="252">
        <v>17906.25</v>
      </c>
      <c r="FM24" s="252">
        <v>18606.25</v>
      </c>
      <c r="FN24" s="252">
        <v>18606.25</v>
      </c>
      <c r="FO24" s="252">
        <v>18606.25</v>
      </c>
      <c r="FP24" s="252">
        <v>18606.25</v>
      </c>
      <c r="FQ24" s="252">
        <v>18606.25</v>
      </c>
      <c r="FR24" s="252">
        <v>19020.04</v>
      </c>
      <c r="FS24" s="252">
        <v>19009.04</v>
      </c>
      <c r="FT24" s="252">
        <v>19159.04</v>
      </c>
      <c r="FU24" s="252">
        <v>19159.04</v>
      </c>
      <c r="FV24" s="252">
        <v>19316.04</v>
      </c>
      <c r="FW24" s="252">
        <v>20093.04</v>
      </c>
      <c r="FX24" s="252">
        <v>20093.04</v>
      </c>
      <c r="FY24" s="252">
        <v>20393.04</v>
      </c>
      <c r="FZ24" s="252">
        <v>20393.04</v>
      </c>
      <c r="GA24" s="252">
        <v>20993.040000000001</v>
      </c>
      <c r="GB24" s="252">
        <v>21542.04</v>
      </c>
      <c r="GC24" s="252">
        <v>21245.040000000001</v>
      </c>
      <c r="GD24" s="252">
        <v>21715.040000000001</v>
      </c>
      <c r="GE24" s="252">
        <v>20815.77</v>
      </c>
      <c r="GF24" s="252"/>
      <c r="GG24" s="252"/>
      <c r="GH24" s="252"/>
      <c r="GI24" s="252"/>
      <c r="GJ24" s="252"/>
      <c r="GK24" s="252"/>
      <c r="GL24" s="252"/>
      <c r="GM24" s="252"/>
      <c r="GN24" s="252"/>
      <c r="GO24" s="252"/>
      <c r="GP24" s="252"/>
      <c r="GQ24" s="252"/>
      <c r="GR24" s="252"/>
      <c r="GS24" s="252"/>
      <c r="GT24" s="252"/>
      <c r="GU24" s="252"/>
      <c r="GV24" s="252"/>
      <c r="GW24" s="252"/>
      <c r="GX24" s="252"/>
      <c r="GY24" s="252"/>
      <c r="GZ24" s="252"/>
      <c r="HA24" s="252"/>
      <c r="HB24" s="252"/>
      <c r="HC24" s="252"/>
      <c r="HD24" s="252"/>
      <c r="HE24" s="252"/>
      <c r="HF24" s="252"/>
      <c r="HG24" s="252"/>
      <c r="HH24" s="252"/>
      <c r="HI24" s="252"/>
      <c r="HJ24" s="252"/>
      <c r="HK24" s="252"/>
      <c r="HL24" s="252"/>
      <c r="HM24" s="252"/>
      <c r="HN24" s="252"/>
      <c r="HO24" s="252"/>
      <c r="HP24" s="252"/>
      <c r="HQ24" s="252"/>
      <c r="HR24" s="252"/>
      <c r="HS24" s="252"/>
      <c r="HT24" s="252"/>
      <c r="HU24" s="252"/>
      <c r="HV24" s="252"/>
      <c r="HW24" s="252"/>
      <c r="HX24" s="254"/>
      <c r="HY24" s="254"/>
      <c r="HZ24" s="254"/>
      <c r="IA24" s="254"/>
      <c r="IB24" s="254"/>
      <c r="IC24" s="254"/>
      <c r="ID24" s="254"/>
      <c r="IE24" s="254"/>
      <c r="IF24" s="254"/>
    </row>
    <row r="25" spans="1:295">
      <c r="A25" s="267" t="s">
        <v>277</v>
      </c>
      <c r="B25" s="253"/>
      <c r="C25" s="253"/>
      <c r="D25" s="253"/>
      <c r="E25" s="253"/>
      <c r="F25" s="253"/>
      <c r="G25" s="253"/>
      <c r="H25" s="253"/>
      <c r="I25" s="253"/>
      <c r="J25" s="253"/>
      <c r="K25" s="253"/>
      <c r="L25" s="253"/>
      <c r="M25" s="253"/>
      <c r="N25" s="253"/>
      <c r="O25" s="253"/>
      <c r="P25" s="253"/>
      <c r="Q25" s="253"/>
      <c r="R25" s="253"/>
      <c r="S25" s="253"/>
      <c r="T25" s="253"/>
      <c r="U25" s="252"/>
      <c r="V25" s="252"/>
      <c r="W25" s="252"/>
      <c r="X25" s="252"/>
      <c r="Y25" s="252"/>
      <c r="Z25" s="252"/>
      <c r="AA25" s="252"/>
      <c r="AB25" s="252"/>
      <c r="AC25" s="252"/>
      <c r="AD25" s="252"/>
      <c r="AE25" s="252"/>
      <c r="AF25" s="252"/>
      <c r="AG25" s="252"/>
      <c r="AH25" s="252"/>
      <c r="AI25" s="252"/>
      <c r="AJ25" s="252"/>
      <c r="AK25" s="252"/>
      <c r="AL25" s="252"/>
      <c r="AM25" s="252"/>
      <c r="AN25" s="252"/>
      <c r="AO25" s="252"/>
      <c r="AP25" s="252"/>
      <c r="AQ25" s="252"/>
      <c r="AR25" s="252"/>
      <c r="AS25" s="252"/>
      <c r="AT25" s="252"/>
      <c r="AU25" s="252"/>
      <c r="AV25" s="252"/>
      <c r="AW25" s="252"/>
      <c r="AX25" s="252"/>
      <c r="AY25" s="252"/>
      <c r="AZ25" s="252"/>
      <c r="BA25" s="252"/>
      <c r="BB25" s="252"/>
      <c r="BC25" s="252"/>
      <c r="BD25" s="252"/>
      <c r="BE25" s="252"/>
      <c r="BF25" s="252"/>
      <c r="BG25" s="252"/>
      <c r="BH25" s="252"/>
      <c r="BI25" s="252"/>
      <c r="BJ25" s="252"/>
      <c r="BK25" s="252"/>
      <c r="BL25" s="252"/>
      <c r="BM25" s="252"/>
      <c r="BN25" s="252"/>
      <c r="BO25" s="252"/>
      <c r="BP25" s="252"/>
      <c r="BQ25" s="252"/>
      <c r="BR25" s="252"/>
      <c r="BS25" s="252"/>
      <c r="BT25" s="252"/>
      <c r="BU25" s="252"/>
      <c r="BV25" s="252"/>
      <c r="BW25" s="252"/>
      <c r="BX25" s="252"/>
      <c r="BY25" s="252"/>
      <c r="BZ25" s="252"/>
      <c r="CA25" s="252"/>
      <c r="CB25" s="252"/>
      <c r="CC25" s="252"/>
      <c r="CD25" s="252"/>
      <c r="CE25" s="252"/>
      <c r="CF25" s="252"/>
      <c r="CG25" s="252"/>
      <c r="CH25" s="252"/>
      <c r="CI25" s="252"/>
      <c r="CJ25" s="252"/>
      <c r="CK25" s="252"/>
      <c r="CL25" s="252"/>
      <c r="CM25" s="252"/>
      <c r="CN25" s="252"/>
      <c r="CO25" s="252"/>
      <c r="CP25" s="252"/>
      <c r="CQ25" s="252"/>
      <c r="CR25" s="252"/>
      <c r="CS25" s="252"/>
      <c r="CT25" s="252"/>
      <c r="CU25" s="252"/>
      <c r="CV25" s="252"/>
      <c r="CW25" s="252"/>
      <c r="CX25" s="252"/>
      <c r="CY25" s="252"/>
      <c r="CZ25" s="252"/>
      <c r="DA25" s="252"/>
      <c r="DB25" s="252"/>
      <c r="DC25" s="252"/>
      <c r="DD25" s="252"/>
      <c r="DE25" s="252"/>
      <c r="DF25" s="252"/>
      <c r="DG25" s="252"/>
      <c r="DH25" s="252"/>
      <c r="DI25" s="252"/>
      <c r="DJ25" s="252"/>
      <c r="DK25" s="252"/>
      <c r="DL25" s="252"/>
      <c r="DM25" s="252"/>
      <c r="DN25" s="252"/>
      <c r="DO25" s="252"/>
      <c r="DP25" s="252"/>
      <c r="DQ25" s="252"/>
      <c r="DR25" s="252"/>
      <c r="DS25" s="252"/>
      <c r="DT25" s="252"/>
      <c r="DU25" s="252"/>
      <c r="DV25" s="252"/>
      <c r="DW25" s="252"/>
      <c r="DX25" s="252"/>
      <c r="DY25" s="252"/>
      <c r="DZ25" s="252"/>
      <c r="EA25" s="252"/>
      <c r="EB25" s="252"/>
      <c r="EC25" s="252"/>
      <c r="ED25" s="252"/>
      <c r="EE25" s="252"/>
      <c r="EF25" s="252"/>
      <c r="EG25" s="252"/>
      <c r="EH25" s="252"/>
      <c r="EI25" s="252"/>
      <c r="EJ25" s="252">
        <v>12933.3</v>
      </c>
      <c r="EK25" s="252">
        <v>13155.33</v>
      </c>
      <c r="EL25" s="252">
        <v>13219.33</v>
      </c>
      <c r="EM25" s="252">
        <v>13219.33</v>
      </c>
      <c r="EN25" s="252">
        <v>13897.33</v>
      </c>
      <c r="EO25" s="252">
        <v>14086.03</v>
      </c>
      <c r="EP25" s="252">
        <v>14182.03</v>
      </c>
      <c r="EQ25" s="252">
        <v>14174.03</v>
      </c>
      <c r="ER25" s="252">
        <v>14475.74</v>
      </c>
      <c r="ES25" s="252">
        <v>14606.64</v>
      </c>
      <c r="ET25" s="252">
        <v>15396.64</v>
      </c>
      <c r="EU25" s="252">
        <v>15696.64</v>
      </c>
      <c r="EV25" s="252">
        <v>16216.47</v>
      </c>
      <c r="EW25" s="252">
        <v>16414.509999999998</v>
      </c>
      <c r="EX25" s="252">
        <v>17415.95</v>
      </c>
      <c r="EY25" s="252">
        <v>17415.95</v>
      </c>
      <c r="EZ25" s="252">
        <v>17416.95</v>
      </c>
      <c r="FA25" s="252">
        <v>17315.95</v>
      </c>
      <c r="FB25" s="252">
        <v>17315.95</v>
      </c>
      <c r="FC25" s="252">
        <v>17712.95</v>
      </c>
      <c r="FD25" s="252">
        <v>17852.95</v>
      </c>
      <c r="FE25" s="252">
        <v>17862.95</v>
      </c>
      <c r="FF25" s="252">
        <v>17862.95</v>
      </c>
      <c r="FG25" s="252">
        <v>17827.95</v>
      </c>
      <c r="FH25" s="252">
        <v>18727.95</v>
      </c>
      <c r="FI25" s="252">
        <v>18977.95</v>
      </c>
      <c r="FJ25" s="252">
        <v>19397.95</v>
      </c>
      <c r="FK25" s="252">
        <v>19397.95</v>
      </c>
      <c r="FL25" s="252">
        <v>19533.95</v>
      </c>
      <c r="FM25" s="252">
        <v>19533.95</v>
      </c>
      <c r="FN25" s="252">
        <v>19533.95</v>
      </c>
      <c r="FO25" s="252">
        <v>19533.95</v>
      </c>
      <c r="FP25" s="252">
        <v>19533.95</v>
      </c>
      <c r="FQ25" s="252">
        <v>19947.740000000002</v>
      </c>
      <c r="FR25" s="252">
        <v>20068.759999999998</v>
      </c>
      <c r="FS25" s="252">
        <v>20567.759999999998</v>
      </c>
      <c r="FT25" s="252">
        <v>20207.759999999998</v>
      </c>
      <c r="FU25" s="252">
        <v>20984.76</v>
      </c>
      <c r="FV25" s="252">
        <v>21491.759999999998</v>
      </c>
      <c r="FW25" s="252">
        <v>21397.06</v>
      </c>
      <c r="FX25" s="252">
        <v>21397.06</v>
      </c>
      <c r="FY25" s="252">
        <v>22334.06</v>
      </c>
      <c r="FZ25" s="252">
        <v>22244.06</v>
      </c>
      <c r="GA25" s="252">
        <v>22644.06</v>
      </c>
      <c r="GB25" s="252">
        <v>23046.06</v>
      </c>
      <c r="GC25" s="252">
        <v>22699.06</v>
      </c>
      <c r="GD25" s="252">
        <v>22619.06</v>
      </c>
      <c r="GE25" s="252">
        <v>21957.79</v>
      </c>
      <c r="GF25" s="252">
        <v>21957.8</v>
      </c>
      <c r="GG25" s="252">
        <v>21857.79</v>
      </c>
      <c r="GH25" s="252">
        <v>21857.79</v>
      </c>
      <c r="GI25" s="252">
        <v>21827.79</v>
      </c>
      <c r="GJ25" s="252">
        <v>21827.79</v>
      </c>
      <c r="GK25" s="252">
        <v>21167.79</v>
      </c>
      <c r="GL25" s="252">
        <v>21155.79</v>
      </c>
      <c r="GM25" s="252">
        <v>21155.79</v>
      </c>
      <c r="GN25" s="252">
        <v>21046.79</v>
      </c>
      <c r="GO25" s="252">
        <v>21046.79</v>
      </c>
      <c r="GP25" s="252">
        <v>21163.51</v>
      </c>
      <c r="GQ25" s="252">
        <v>21163.51</v>
      </c>
      <c r="GR25" s="252">
        <v>21450.51</v>
      </c>
      <c r="GS25" s="252">
        <v>21506.51</v>
      </c>
      <c r="GT25" s="252">
        <v>21506.5</v>
      </c>
      <c r="GU25" s="252">
        <v>20853.509999999998</v>
      </c>
      <c r="GV25" s="252">
        <v>20606.509999999998</v>
      </c>
      <c r="GW25" s="252">
        <v>20716.509999999998</v>
      </c>
      <c r="GX25" s="252">
        <v>20872.509999999998</v>
      </c>
      <c r="GY25" s="252">
        <v>20488.509999999998</v>
      </c>
      <c r="GZ25" s="252">
        <v>20488.509999999998</v>
      </c>
      <c r="HA25" s="252">
        <v>20488.509999999998</v>
      </c>
      <c r="HB25" s="252">
        <v>20488.509999999998</v>
      </c>
      <c r="HC25" s="252">
        <v>20366.11</v>
      </c>
      <c r="HD25" s="252">
        <v>20366.11</v>
      </c>
      <c r="HE25" s="252">
        <v>20310.11</v>
      </c>
      <c r="HF25" s="252">
        <v>20310.11</v>
      </c>
      <c r="HG25" s="252">
        <v>20310.11</v>
      </c>
      <c r="HH25" s="252">
        <v>19976.810000000001</v>
      </c>
      <c r="HI25" s="252">
        <v>19976.810000000001</v>
      </c>
      <c r="HJ25" s="252">
        <v>19976.810000000001</v>
      </c>
      <c r="HK25" s="252">
        <v>20480.810000000001</v>
      </c>
      <c r="HL25" s="252">
        <v>20480.810000000001</v>
      </c>
      <c r="HM25" s="252">
        <v>20480.810000000001</v>
      </c>
      <c r="HN25" s="252">
        <v>20480.810000000001</v>
      </c>
      <c r="HO25" s="252">
        <v>20480.810000000001</v>
      </c>
      <c r="HP25" s="252">
        <v>20930.810000000001</v>
      </c>
      <c r="HQ25" s="252">
        <v>20930.810000000001</v>
      </c>
      <c r="HR25" s="252">
        <v>20924.810000000001</v>
      </c>
      <c r="HS25" s="269">
        <v>21581.8</v>
      </c>
      <c r="HT25" s="252">
        <v>21581.8</v>
      </c>
      <c r="HU25" s="252">
        <v>21581.81</v>
      </c>
      <c r="HV25" s="252">
        <v>21581.81</v>
      </c>
      <c r="HW25" s="269">
        <v>21581.81</v>
      </c>
      <c r="HX25" s="269">
        <v>21581.81</v>
      </c>
      <c r="HY25" s="269">
        <v>21581.81</v>
      </c>
      <c r="HZ25" s="269">
        <v>21581.81</v>
      </c>
      <c r="IA25" s="269">
        <v>21581.81</v>
      </c>
      <c r="IB25" s="252">
        <v>22286.81</v>
      </c>
      <c r="IC25" s="252">
        <v>22286.81</v>
      </c>
      <c r="ID25" s="252">
        <v>22286.81</v>
      </c>
      <c r="IE25" s="252">
        <v>22286.81</v>
      </c>
      <c r="IF25" s="269">
        <v>22286.81</v>
      </c>
      <c r="IG25" s="269">
        <v>22286.81</v>
      </c>
      <c r="IH25" s="269">
        <v>22286.81</v>
      </c>
      <c r="II25" s="252">
        <v>22870.02</v>
      </c>
      <c r="IJ25" s="252">
        <v>23470.02</v>
      </c>
      <c r="IK25" s="269">
        <f>IK26/30</f>
        <v>23470.020000000004</v>
      </c>
      <c r="IL25" s="269">
        <f>IL26/30</f>
        <v>23470.020000000004</v>
      </c>
      <c r="IM25" s="269">
        <f>IM26/30</f>
        <v>23470.020000000004</v>
      </c>
      <c r="IN25" s="252">
        <v>23720.02</v>
      </c>
      <c r="IO25" s="270">
        <v>23720.019999999997</v>
      </c>
      <c r="IP25" s="270">
        <v>23720.019999999997</v>
      </c>
      <c r="IQ25" s="270">
        <v>23875.019999999997</v>
      </c>
      <c r="IR25" s="270">
        <v>23475.019999999997</v>
      </c>
      <c r="IS25" s="270">
        <v>23475.019999999997</v>
      </c>
      <c r="IT25" s="270">
        <v>23355.019999999997</v>
      </c>
      <c r="IU25" s="270">
        <v>24205.019999999997</v>
      </c>
      <c r="IV25" s="270">
        <v>24205.019999999997</v>
      </c>
      <c r="IW25" s="270">
        <v>25287.019999999997</v>
      </c>
      <c r="IX25" s="270">
        <v>25537.019999999997</v>
      </c>
      <c r="IY25" s="270">
        <v>25819.969999999998</v>
      </c>
      <c r="IZ25" s="270">
        <v>25568.26</v>
      </c>
      <c r="JA25" s="270">
        <v>25918.26</v>
      </c>
      <c r="JB25" s="270">
        <v>25918.26</v>
      </c>
      <c r="JC25" s="270">
        <v>26512.26</v>
      </c>
      <c r="JD25" s="252">
        <v>26602.26</v>
      </c>
      <c r="JE25" s="270">
        <v>27202.26</v>
      </c>
      <c r="JF25" s="270">
        <v>27202.26</v>
      </c>
      <c r="JG25" s="270">
        <v>27202.26</v>
      </c>
      <c r="JH25" s="270">
        <v>26926.82</v>
      </c>
      <c r="JI25" s="270">
        <v>26926.82</v>
      </c>
      <c r="JJ25" s="270">
        <v>28381.63</v>
      </c>
    </row>
    <row r="26" spans="1:295" ht="16.5">
      <c r="A26" s="267" t="s">
        <v>278</v>
      </c>
      <c r="B26" s="253"/>
      <c r="C26" s="253"/>
      <c r="D26" s="253"/>
      <c r="E26" s="253"/>
      <c r="F26" s="253"/>
      <c r="G26" s="253"/>
      <c r="H26" s="253"/>
      <c r="I26" s="253"/>
      <c r="J26" s="253"/>
      <c r="K26" s="253"/>
      <c r="L26" s="253"/>
      <c r="M26" s="253"/>
      <c r="N26" s="253"/>
      <c r="O26" s="253"/>
      <c r="P26" s="253"/>
      <c r="Q26" s="253"/>
      <c r="R26" s="253"/>
      <c r="S26" s="253"/>
      <c r="T26" s="253"/>
      <c r="U26" s="252"/>
      <c r="V26" s="252"/>
      <c r="W26" s="252"/>
      <c r="X26" s="252"/>
      <c r="Y26" s="252"/>
      <c r="Z26" s="252"/>
      <c r="AA26" s="252"/>
      <c r="AB26" s="252"/>
      <c r="AC26" s="252"/>
      <c r="AD26" s="252"/>
      <c r="AE26" s="252"/>
      <c r="AF26" s="252"/>
      <c r="AG26" s="252"/>
      <c r="AH26" s="252"/>
      <c r="AI26" s="252"/>
      <c r="AJ26" s="252"/>
      <c r="AK26" s="252"/>
      <c r="AL26" s="252"/>
      <c r="AM26" s="252"/>
      <c r="AN26" s="252"/>
      <c r="AO26" s="252"/>
      <c r="AP26" s="252"/>
      <c r="AQ26" s="252"/>
      <c r="AR26" s="252"/>
      <c r="AS26" s="252"/>
      <c r="AT26" s="252"/>
      <c r="AU26" s="252"/>
      <c r="AV26" s="252"/>
      <c r="AW26" s="252"/>
      <c r="AX26" s="252"/>
      <c r="AY26" s="252"/>
      <c r="AZ26" s="252"/>
      <c r="BA26" s="252"/>
      <c r="BB26" s="252"/>
      <c r="BC26" s="252"/>
      <c r="BD26" s="252"/>
      <c r="BE26" s="252"/>
      <c r="BF26" s="252"/>
      <c r="BG26" s="252"/>
      <c r="BH26" s="252"/>
      <c r="BI26" s="252"/>
      <c r="BJ26" s="252"/>
      <c r="BK26" s="252"/>
      <c r="BL26" s="252"/>
      <c r="BM26" s="252"/>
      <c r="BN26" s="252"/>
      <c r="BO26" s="252"/>
      <c r="BP26" s="252"/>
      <c r="BQ26" s="252"/>
      <c r="BR26" s="252"/>
      <c r="BS26" s="252"/>
      <c r="BT26" s="252"/>
      <c r="BU26" s="252"/>
      <c r="BV26" s="252"/>
      <c r="BW26" s="252"/>
      <c r="BX26" s="252"/>
      <c r="BY26" s="252"/>
      <c r="BZ26" s="252"/>
      <c r="CA26" s="252"/>
      <c r="CB26" s="252"/>
      <c r="CC26" s="252"/>
      <c r="CD26" s="252"/>
      <c r="CE26" s="252"/>
      <c r="CF26" s="252"/>
      <c r="CG26" s="252"/>
      <c r="CH26" s="252"/>
      <c r="CI26" s="252"/>
      <c r="CJ26" s="252"/>
      <c r="CK26" s="252"/>
      <c r="CL26" s="252"/>
      <c r="CM26" s="252"/>
      <c r="CN26" s="252"/>
      <c r="CO26" s="252"/>
      <c r="CP26" s="252"/>
      <c r="CQ26" s="252"/>
      <c r="CR26" s="252"/>
      <c r="CS26" s="252"/>
      <c r="CT26" s="252"/>
      <c r="CU26" s="252"/>
      <c r="CV26" s="252"/>
      <c r="CW26" s="252"/>
      <c r="CX26" s="252"/>
      <c r="CY26" s="252"/>
      <c r="CZ26" s="252"/>
      <c r="DA26" s="252"/>
      <c r="DB26" s="252"/>
      <c r="DC26" s="252"/>
      <c r="DD26" s="252"/>
      <c r="DE26" s="252"/>
      <c r="DF26" s="252"/>
      <c r="DG26" s="252"/>
      <c r="DH26" s="252"/>
      <c r="DI26" s="252"/>
      <c r="DJ26" s="252"/>
      <c r="DK26" s="252"/>
      <c r="DL26" s="252"/>
      <c r="DM26" s="252"/>
      <c r="DN26" s="252"/>
      <c r="DO26" s="252"/>
      <c r="DP26" s="252"/>
      <c r="DQ26" s="252"/>
      <c r="DR26" s="252"/>
      <c r="DS26" s="252"/>
      <c r="DT26" s="252"/>
      <c r="DU26" s="252"/>
      <c r="DV26" s="252"/>
      <c r="DW26" s="252"/>
      <c r="DX26" s="252"/>
      <c r="DY26" s="252"/>
      <c r="DZ26" s="252"/>
      <c r="EA26" s="252"/>
      <c r="EB26" s="252"/>
      <c r="EC26" s="252"/>
      <c r="ED26" s="252"/>
      <c r="EE26" s="252"/>
      <c r="EF26" s="252"/>
      <c r="EG26" s="252"/>
      <c r="EH26" s="252"/>
      <c r="EI26" s="252"/>
      <c r="EJ26" s="252"/>
      <c r="EK26" s="252">
        <f>EK25-EK24-EK23</f>
        <v>261.03000000000065</v>
      </c>
      <c r="EL26" s="252">
        <f t="shared" ref="EL26:GD26" si="35">EL25-EL24-EL23</f>
        <v>114</v>
      </c>
      <c r="EM26" s="252">
        <f t="shared" si="35"/>
        <v>50</v>
      </c>
      <c r="EN26" s="252">
        <f t="shared" si="35"/>
        <v>110</v>
      </c>
      <c r="EO26" s="252">
        <f t="shared" si="35"/>
        <v>50.000000000000682</v>
      </c>
      <c r="EP26" s="252">
        <f t="shared" si="35"/>
        <v>196.00000000000074</v>
      </c>
      <c r="EQ26" s="252">
        <f t="shared" si="35"/>
        <v>50.000000000000739</v>
      </c>
      <c r="ER26" s="252">
        <f t="shared" si="35"/>
        <v>351.70999999999913</v>
      </c>
      <c r="ES26" s="252">
        <f t="shared" si="35"/>
        <v>485.00999999999874</v>
      </c>
      <c r="ET26" s="252">
        <f t="shared" si="35"/>
        <v>49.999999999998522</v>
      </c>
      <c r="EU26" s="252">
        <f t="shared" si="35"/>
        <v>49.999999999998522</v>
      </c>
      <c r="EV26" s="252">
        <f t="shared" si="35"/>
        <v>435.82999999999885</v>
      </c>
      <c r="EW26" s="252">
        <f t="shared" si="35"/>
        <v>49.99999999999892</v>
      </c>
      <c r="EX26" s="252">
        <f t="shared" si="35"/>
        <v>50.000000000000682</v>
      </c>
      <c r="EY26" s="252">
        <f t="shared" si="35"/>
        <v>50.000000000000682</v>
      </c>
      <c r="EZ26" s="252">
        <f t="shared" si="35"/>
        <v>51.000000000000739</v>
      </c>
      <c r="FA26" s="252">
        <f t="shared" si="35"/>
        <v>50.000000000000739</v>
      </c>
      <c r="FB26" s="252">
        <f t="shared" si="35"/>
        <v>50.000000000000739</v>
      </c>
      <c r="FC26" s="252">
        <f t="shared" si="35"/>
        <v>447.00000000000074</v>
      </c>
      <c r="FD26" s="252">
        <f t="shared" si="35"/>
        <v>447.00000000000074</v>
      </c>
      <c r="FE26" s="252">
        <f t="shared" si="35"/>
        <v>517.00000000000068</v>
      </c>
      <c r="FF26" s="252">
        <f t="shared" si="35"/>
        <v>447.00000000000074</v>
      </c>
      <c r="FG26" s="252">
        <f t="shared" si="35"/>
        <v>447.00000000000074</v>
      </c>
      <c r="FH26" s="252">
        <f t="shared" si="35"/>
        <v>447.00000000000068</v>
      </c>
      <c r="FI26" s="252">
        <f t="shared" si="35"/>
        <v>697.00000000000068</v>
      </c>
      <c r="FJ26" s="252">
        <f t="shared" si="35"/>
        <v>697.00000000000068</v>
      </c>
      <c r="FK26" s="252">
        <f t="shared" si="35"/>
        <v>727.00000000000068</v>
      </c>
      <c r="FL26" s="252">
        <f t="shared" si="35"/>
        <v>727.00000000000068</v>
      </c>
      <c r="FM26" s="252">
        <f t="shared" si="35"/>
        <v>727.00000000000068</v>
      </c>
      <c r="FN26" s="252">
        <f t="shared" si="35"/>
        <v>727.00000000000068</v>
      </c>
      <c r="FO26" s="252">
        <f t="shared" si="35"/>
        <v>727.00000000000068</v>
      </c>
      <c r="FP26" s="252">
        <f t="shared" si="35"/>
        <v>727.00000000000068</v>
      </c>
      <c r="FQ26" s="252">
        <f t="shared" si="35"/>
        <v>727.00000000000159</v>
      </c>
      <c r="FR26" s="252">
        <f t="shared" si="35"/>
        <v>848.01999999999748</v>
      </c>
      <c r="FS26" s="252">
        <f t="shared" si="35"/>
        <v>848.01999999999748</v>
      </c>
      <c r="FT26" s="252">
        <f t="shared" si="35"/>
        <v>848.01999999999748</v>
      </c>
      <c r="FU26" s="252">
        <f t="shared" si="35"/>
        <v>848.01999999999748</v>
      </c>
      <c r="FV26" s="252">
        <f t="shared" si="35"/>
        <v>848.01999999999748</v>
      </c>
      <c r="FW26" s="252">
        <f t="shared" si="35"/>
        <v>848.02000000000044</v>
      </c>
      <c r="FX26" s="252">
        <f t="shared" si="35"/>
        <v>848.02000000000044</v>
      </c>
      <c r="FY26" s="252">
        <f t="shared" si="35"/>
        <v>848.02000000000044</v>
      </c>
      <c r="FZ26" s="252">
        <f t="shared" si="35"/>
        <v>848.02000000000044</v>
      </c>
      <c r="GA26" s="252">
        <f t="shared" si="35"/>
        <v>848.02000000000044</v>
      </c>
      <c r="GB26" s="252">
        <f t="shared" si="35"/>
        <v>848.02000000000044</v>
      </c>
      <c r="GC26" s="252">
        <f t="shared" si="35"/>
        <v>848.02000000000044</v>
      </c>
      <c r="GD26" s="252">
        <f t="shared" si="35"/>
        <v>798.02000000000044</v>
      </c>
      <c r="GE26" s="252">
        <f>GE25-GE24-GE23</f>
        <v>1036.0200000000004</v>
      </c>
      <c r="GF26" s="252"/>
      <c r="GG26" s="252"/>
      <c r="GH26" s="252"/>
      <c r="GI26" s="252"/>
      <c r="GJ26" s="252"/>
      <c r="GK26" s="252"/>
      <c r="GL26" s="252"/>
      <c r="GM26" s="252"/>
      <c r="GN26" s="252"/>
      <c r="GO26" s="252"/>
      <c r="GP26" s="252"/>
      <c r="GQ26" s="252"/>
      <c r="GR26" s="252"/>
      <c r="GS26" s="252"/>
      <c r="GT26" s="252"/>
      <c r="GU26" s="252"/>
      <c r="GV26" s="252"/>
      <c r="GW26" s="252"/>
      <c r="GX26" s="252"/>
      <c r="GY26" s="252"/>
      <c r="GZ26" s="252"/>
      <c r="HA26" s="252"/>
      <c r="HB26" s="252"/>
      <c r="HC26" s="252"/>
      <c r="HD26" s="252"/>
      <c r="HE26" s="252"/>
      <c r="HF26" s="252"/>
      <c r="HG26" s="252"/>
      <c r="HH26" s="252"/>
      <c r="HI26" s="252"/>
      <c r="HJ26" s="252"/>
      <c r="HK26" s="252"/>
      <c r="HL26" s="252"/>
      <c r="HM26" s="252"/>
      <c r="HN26" s="252"/>
      <c r="HO26" s="252"/>
      <c r="HP26" s="252"/>
      <c r="HQ26" s="252"/>
      <c r="HR26" s="252"/>
      <c r="HS26" s="252"/>
      <c r="HT26" s="252"/>
      <c r="HU26" s="252"/>
      <c r="HV26" s="252"/>
      <c r="HW26" s="252"/>
      <c r="HX26" s="254"/>
      <c r="HY26" s="254"/>
      <c r="HZ26" s="254"/>
      <c r="IA26" s="254"/>
      <c r="IB26" s="254"/>
      <c r="IC26" s="252">
        <v>668604.30000000005</v>
      </c>
      <c r="ID26" s="252">
        <v>668604</v>
      </c>
      <c r="IE26" s="252">
        <v>668604</v>
      </c>
      <c r="IF26" s="252">
        <v>678600.6</v>
      </c>
      <c r="IG26" s="252">
        <v>678601</v>
      </c>
      <c r="IH26" s="252">
        <v>678601</v>
      </c>
      <c r="II26" s="252">
        <v>678601</v>
      </c>
      <c r="IJ26" s="252">
        <v>695100.60000000009</v>
      </c>
      <c r="IK26" s="252">
        <v>704100.60000000009</v>
      </c>
      <c r="IL26" s="252">
        <v>704100.60000000009</v>
      </c>
      <c r="IM26" s="252">
        <v>704100.60000000009</v>
      </c>
      <c r="IN26" s="252">
        <v>711601</v>
      </c>
      <c r="IO26" s="252">
        <v>711600.59999999986</v>
      </c>
      <c r="IP26" s="252">
        <v>711600.59999999986</v>
      </c>
      <c r="IQ26" s="252">
        <v>716251</v>
      </c>
      <c r="IR26" s="252">
        <v>704250.59999999986</v>
      </c>
      <c r="IS26" s="252">
        <v>704251</v>
      </c>
      <c r="IT26" s="252">
        <v>700651</v>
      </c>
      <c r="IU26" s="252">
        <v>726150.59999999986</v>
      </c>
      <c r="IV26" s="252">
        <v>726150.59999999986</v>
      </c>
      <c r="IW26" s="252">
        <v>758611</v>
      </c>
      <c r="IX26" s="252">
        <v>766111</v>
      </c>
      <c r="IY26" s="252">
        <v>774599.1</v>
      </c>
      <c r="IZ26" s="252">
        <v>767048</v>
      </c>
      <c r="JA26" s="252">
        <v>777548</v>
      </c>
      <c r="JB26" s="252">
        <v>777547.8</v>
      </c>
      <c r="JC26" s="252">
        <v>795368</v>
      </c>
      <c r="JD26" s="252">
        <v>798067.8</v>
      </c>
      <c r="JX26">
        <v>33933.599999999999</v>
      </c>
    </row>
    <row r="27" spans="1:295" ht="16.5">
      <c r="A27" s="255" t="s">
        <v>279</v>
      </c>
      <c r="B27" s="253"/>
      <c r="C27" s="253"/>
      <c r="D27" s="253"/>
      <c r="E27" s="253"/>
      <c r="F27" s="253"/>
      <c r="G27" s="253"/>
      <c r="H27" s="253"/>
      <c r="I27" s="253"/>
      <c r="J27" s="253"/>
      <c r="K27" s="253"/>
      <c r="L27" s="253"/>
      <c r="M27" s="253"/>
      <c r="N27" s="253"/>
      <c r="O27" s="253"/>
      <c r="P27" s="253"/>
      <c r="Q27" s="253"/>
      <c r="R27" s="253"/>
      <c r="S27" s="253"/>
      <c r="T27" s="253"/>
      <c r="U27" s="252"/>
      <c r="V27" s="252"/>
      <c r="W27" s="252"/>
      <c r="X27" s="252"/>
      <c r="Y27" s="252"/>
      <c r="Z27" s="252"/>
      <c r="AA27" s="252"/>
      <c r="AB27" s="252"/>
      <c r="AC27" s="252"/>
      <c r="AD27" s="252"/>
      <c r="AE27" s="252"/>
      <c r="AF27" s="252"/>
      <c r="AG27" s="252"/>
      <c r="AH27" s="252"/>
      <c r="AI27" s="252"/>
      <c r="AJ27" s="252"/>
      <c r="AK27" s="252"/>
      <c r="AL27" s="252"/>
      <c r="AM27" s="252"/>
      <c r="AN27" s="252"/>
      <c r="AO27" s="252"/>
      <c r="AP27" s="252"/>
      <c r="AQ27" s="252"/>
      <c r="AR27" s="252"/>
      <c r="AS27" s="252"/>
      <c r="AT27" s="252"/>
      <c r="AU27" s="252"/>
      <c r="AV27" s="252"/>
      <c r="AW27" s="252"/>
      <c r="AX27" s="252"/>
      <c r="AY27" s="252"/>
      <c r="AZ27" s="252"/>
      <c r="BA27" s="252"/>
      <c r="BB27" s="252"/>
      <c r="BC27" s="252"/>
      <c r="BD27" s="252"/>
      <c r="BE27" s="252"/>
      <c r="BF27" s="252"/>
      <c r="BG27" s="252"/>
      <c r="BH27" s="252"/>
      <c r="BI27" s="252"/>
      <c r="BJ27" s="252"/>
      <c r="BK27" s="252"/>
      <c r="BL27" s="252"/>
      <c r="BM27" s="252"/>
      <c r="BN27" s="252"/>
      <c r="BO27" s="252"/>
      <c r="BP27" s="252"/>
      <c r="BQ27" s="252"/>
      <c r="BR27" s="252"/>
      <c r="BS27" s="252"/>
      <c r="BT27" s="252"/>
      <c r="BU27" s="252"/>
      <c r="BV27" s="252"/>
      <c r="BW27" s="252"/>
      <c r="BX27" s="252"/>
      <c r="BY27" s="252"/>
      <c r="BZ27" s="252"/>
      <c r="CA27" s="252"/>
      <c r="CB27" s="252"/>
      <c r="CC27" s="252"/>
      <c r="CD27" s="252"/>
      <c r="CE27" s="252"/>
      <c r="CF27" s="252"/>
      <c r="CG27" s="252"/>
      <c r="CH27" s="252"/>
      <c r="CI27" s="252"/>
      <c r="CJ27" s="252"/>
      <c r="CK27" s="252"/>
      <c r="CL27" s="252"/>
      <c r="CM27" s="252"/>
      <c r="CN27" s="252"/>
      <c r="CO27" s="252"/>
      <c r="CP27" s="252"/>
      <c r="CQ27" s="252"/>
      <c r="CR27" s="252"/>
      <c r="CS27" s="252"/>
      <c r="CT27" s="252"/>
      <c r="CU27" s="252"/>
      <c r="CV27" s="252"/>
      <c r="CW27" s="252"/>
      <c r="CX27" s="252"/>
      <c r="CY27" s="252"/>
      <c r="CZ27" s="252"/>
      <c r="DA27" s="252"/>
      <c r="DB27" s="252"/>
      <c r="DC27" s="252"/>
      <c r="DD27" s="252"/>
      <c r="DE27" s="252"/>
      <c r="DF27" s="252"/>
      <c r="DG27" s="252"/>
      <c r="DH27" s="252"/>
      <c r="DI27" s="252"/>
      <c r="DJ27" s="252"/>
      <c r="DK27" s="252"/>
      <c r="DL27" s="252"/>
      <c r="DM27" s="252"/>
      <c r="DN27" s="252"/>
      <c r="DO27" s="252"/>
      <c r="DP27" s="252"/>
      <c r="DQ27" s="252"/>
      <c r="DR27" s="252"/>
      <c r="DS27" s="252"/>
      <c r="DT27" s="252"/>
      <c r="DU27" s="252"/>
      <c r="DV27" s="252"/>
      <c r="DW27" s="252"/>
      <c r="DX27" s="252"/>
      <c r="DY27" s="252"/>
      <c r="DZ27" s="252"/>
      <c r="EA27" s="252"/>
      <c r="EB27" s="252"/>
      <c r="EC27" s="252"/>
      <c r="ED27" s="252"/>
      <c r="EE27" s="252"/>
      <c r="EF27" s="252"/>
      <c r="EG27" s="252"/>
      <c r="EH27" s="252"/>
      <c r="EI27" s="252"/>
      <c r="EJ27" s="252"/>
      <c r="EK27" s="252"/>
      <c r="EL27" s="252"/>
      <c r="EM27" s="252"/>
      <c r="EN27" s="252"/>
      <c r="EO27" s="252"/>
      <c r="EP27" s="252"/>
      <c r="EQ27" s="252"/>
      <c r="ER27" s="252"/>
      <c r="ES27" s="252"/>
      <c r="ET27" s="252"/>
      <c r="EU27" s="252"/>
      <c r="EV27" s="252"/>
      <c r="EW27" s="252"/>
      <c r="EX27" s="252"/>
      <c r="EY27" s="252"/>
      <c r="EZ27" s="252"/>
      <c r="FA27" s="252"/>
      <c r="FB27" s="252"/>
      <c r="FC27" s="252"/>
      <c r="FD27" s="252"/>
      <c r="FE27" s="252"/>
      <c r="FF27" s="252"/>
      <c r="FG27" s="252"/>
      <c r="FH27" s="252"/>
      <c r="FI27" s="252"/>
      <c r="FJ27" s="252"/>
      <c r="FK27" s="252"/>
      <c r="FL27" s="252"/>
      <c r="FM27" s="252"/>
      <c r="FN27" s="252"/>
      <c r="FO27" s="252"/>
      <c r="FP27" s="252"/>
      <c r="FQ27" s="252"/>
      <c r="FR27" s="252"/>
      <c r="FS27" s="252"/>
      <c r="FT27" s="252"/>
      <c r="FU27" s="252"/>
      <c r="FV27" s="252"/>
      <c r="FW27" s="252"/>
      <c r="FX27" s="252"/>
      <c r="FY27" s="252"/>
      <c r="FZ27" s="252"/>
      <c r="GA27" s="252"/>
      <c r="GB27" s="252"/>
      <c r="GC27" s="252"/>
      <c r="GD27" s="252"/>
      <c r="GE27" s="252"/>
      <c r="GF27" s="252"/>
      <c r="GG27" s="252"/>
      <c r="GH27" s="252"/>
      <c r="GI27" s="252"/>
      <c r="GJ27" s="252"/>
      <c r="GK27" s="252"/>
      <c r="GL27" s="252"/>
      <c r="GM27" s="252"/>
      <c r="GN27" s="252"/>
      <c r="GO27" s="252"/>
      <c r="GP27" s="252"/>
      <c r="GQ27" s="252"/>
      <c r="GR27" s="252"/>
      <c r="GS27" s="252"/>
      <c r="GT27" s="252"/>
      <c r="GU27" s="252"/>
      <c r="GV27" s="252"/>
      <c r="GW27" s="252"/>
      <c r="GX27" s="252"/>
      <c r="GY27" s="252"/>
      <c r="GZ27" s="252"/>
      <c r="HA27" s="252"/>
      <c r="HB27" s="252"/>
      <c r="HC27" s="252"/>
      <c r="HD27" s="252"/>
      <c r="HE27" s="252"/>
      <c r="HF27" s="252"/>
      <c r="HG27" s="252"/>
      <c r="HH27" s="252"/>
      <c r="HI27" s="252"/>
      <c r="HJ27" s="252"/>
      <c r="HK27" s="252"/>
      <c r="HL27" s="252"/>
      <c r="HM27" s="252"/>
      <c r="HN27" s="252"/>
      <c r="HO27" s="252"/>
      <c r="HP27" s="252"/>
      <c r="HQ27" s="252"/>
      <c r="HR27" s="252"/>
      <c r="HS27" s="252"/>
      <c r="HT27" s="252"/>
      <c r="HU27" s="252"/>
      <c r="HV27" s="252"/>
      <c r="HW27" s="252"/>
      <c r="HX27" s="254"/>
      <c r="HY27" s="254"/>
      <c r="HZ27" s="254"/>
      <c r="IA27" s="254"/>
      <c r="IB27" s="254"/>
      <c r="IC27" s="254"/>
      <c r="ID27" s="254"/>
      <c r="IE27" s="254"/>
      <c r="IF27" s="254"/>
      <c r="II27" s="254"/>
      <c r="IJ27" s="254"/>
      <c r="IN27" s="254"/>
      <c r="IP27" s="254"/>
    </row>
    <row r="28" spans="1:295">
      <c r="A28" s="267" t="s">
        <v>280</v>
      </c>
      <c r="B28" s="253"/>
      <c r="C28" s="253"/>
      <c r="D28" s="253"/>
      <c r="E28" s="253"/>
      <c r="F28" s="253"/>
      <c r="G28" s="253"/>
      <c r="H28" s="253"/>
      <c r="I28" s="253"/>
      <c r="J28" s="253"/>
      <c r="K28" s="253"/>
      <c r="L28" s="253"/>
      <c r="M28" s="253"/>
      <c r="N28" s="253"/>
      <c r="O28" s="253"/>
      <c r="P28" s="253"/>
      <c r="Q28" s="253"/>
      <c r="R28" s="253"/>
      <c r="S28" s="253"/>
      <c r="T28" s="253"/>
      <c r="U28" s="252"/>
      <c r="V28" s="252"/>
      <c r="W28" s="252"/>
      <c r="X28" s="252"/>
      <c r="Y28" s="252"/>
      <c r="Z28" s="252"/>
      <c r="AA28" s="252"/>
      <c r="AB28" s="252"/>
      <c r="AC28" s="252"/>
      <c r="AD28" s="252"/>
      <c r="AE28" s="252"/>
      <c r="AF28" s="252"/>
      <c r="AG28" s="252"/>
      <c r="AH28" s="252"/>
      <c r="AI28" s="252"/>
      <c r="AJ28" s="252"/>
      <c r="AK28" s="252"/>
      <c r="AL28" s="252"/>
      <c r="AM28" s="252"/>
      <c r="AN28" s="252"/>
      <c r="AO28" s="252"/>
      <c r="AP28" s="252"/>
      <c r="AQ28" s="252"/>
      <c r="AR28" s="252"/>
      <c r="AS28" s="252"/>
      <c r="AT28" s="252"/>
      <c r="AU28" s="252"/>
      <c r="AV28" s="252"/>
      <c r="AW28" s="252"/>
      <c r="AX28" s="252"/>
      <c r="AY28" s="252"/>
      <c r="AZ28" s="252"/>
      <c r="BA28" s="252"/>
      <c r="BB28" s="252"/>
      <c r="BC28" s="252"/>
      <c r="BD28" s="252"/>
      <c r="BE28" s="252"/>
      <c r="BF28" s="252"/>
      <c r="BG28" s="252"/>
      <c r="BH28" s="252"/>
      <c r="BI28" s="252"/>
      <c r="BJ28" s="252"/>
      <c r="BK28" s="252"/>
      <c r="BL28" s="252"/>
      <c r="BM28" s="252"/>
      <c r="BN28" s="252"/>
      <c r="BO28" s="252"/>
      <c r="BP28" s="252"/>
      <c r="BQ28" s="252"/>
      <c r="BR28" s="252"/>
      <c r="BS28" s="252"/>
      <c r="BT28" s="252"/>
      <c r="BU28" s="252"/>
      <c r="BV28" s="252"/>
      <c r="BW28" s="252"/>
      <c r="BX28" s="252"/>
      <c r="BY28" s="252"/>
      <c r="BZ28" s="252"/>
      <c r="CA28" s="252"/>
      <c r="CB28" s="252"/>
      <c r="CC28" s="252"/>
      <c r="CD28" s="252"/>
      <c r="CE28" s="252"/>
      <c r="CF28" s="252"/>
      <c r="CG28" s="252"/>
      <c r="CH28" s="252"/>
      <c r="CI28" s="252"/>
      <c r="CJ28" s="252"/>
      <c r="CK28" s="252"/>
      <c r="CL28" s="252"/>
      <c r="CM28" s="252"/>
      <c r="CN28" s="252"/>
      <c r="CO28" s="252"/>
      <c r="CP28" s="252"/>
      <c r="CQ28" s="252"/>
      <c r="CR28" s="252"/>
      <c r="CS28" s="252"/>
      <c r="CT28" s="252"/>
      <c r="CU28" s="252"/>
      <c r="CV28" s="252"/>
      <c r="CW28" s="252"/>
      <c r="CX28" s="252"/>
      <c r="CY28" s="252"/>
      <c r="CZ28" s="252"/>
      <c r="DA28" s="252"/>
      <c r="DB28" s="252"/>
      <c r="DC28" s="252"/>
      <c r="DD28" s="252"/>
      <c r="DE28" s="252"/>
      <c r="DF28" s="252"/>
      <c r="DG28" s="252"/>
      <c r="DH28" s="252"/>
      <c r="DI28" s="252"/>
      <c r="DJ28" s="252"/>
      <c r="DK28" s="252"/>
      <c r="DL28" s="252"/>
      <c r="DM28" s="252"/>
      <c r="DN28" s="252"/>
      <c r="DO28" s="252"/>
      <c r="DP28" s="252"/>
      <c r="DQ28" s="252"/>
      <c r="DR28" s="252"/>
      <c r="DS28" s="252"/>
      <c r="DT28" s="252"/>
      <c r="DU28" s="252"/>
      <c r="DV28" s="252"/>
      <c r="DW28" s="252"/>
      <c r="DX28" s="252"/>
      <c r="DY28" s="252"/>
      <c r="DZ28" s="252"/>
      <c r="EA28" s="252"/>
      <c r="EB28" s="252"/>
      <c r="EC28" s="252"/>
      <c r="ED28" s="252"/>
      <c r="EE28" s="252"/>
      <c r="EF28" s="252"/>
      <c r="EG28" s="252"/>
      <c r="EH28" s="252"/>
      <c r="EI28" s="252"/>
      <c r="EJ28" s="252"/>
      <c r="EK28" s="252">
        <v>1713.2</v>
      </c>
      <c r="EL28" s="252">
        <v>1713.2</v>
      </c>
      <c r="EM28" s="252">
        <v>1713.2</v>
      </c>
      <c r="EN28" s="252">
        <v>1360.2</v>
      </c>
      <c r="EO28" s="252">
        <v>348.5</v>
      </c>
      <c r="EP28" s="252">
        <v>648.5</v>
      </c>
      <c r="EQ28" s="252">
        <v>1048.5</v>
      </c>
      <c r="ER28" s="252">
        <v>1048.5</v>
      </c>
      <c r="ES28" s="252">
        <v>1048.5</v>
      </c>
      <c r="ET28" s="252">
        <v>817.73</v>
      </c>
      <c r="EU28" s="252">
        <v>1417.73</v>
      </c>
      <c r="EV28" s="252">
        <v>1280.23</v>
      </c>
      <c r="EW28" s="252">
        <v>2235.23</v>
      </c>
      <c r="EX28" s="252">
        <v>2297</v>
      </c>
      <c r="EY28" s="252">
        <v>2347</v>
      </c>
      <c r="EZ28" s="252">
        <v>2760.79</v>
      </c>
      <c r="FA28" s="252">
        <v>3510.79</v>
      </c>
      <c r="FB28" s="252">
        <v>3510.79</v>
      </c>
      <c r="FC28" s="252">
        <v>4037.79</v>
      </c>
      <c r="FD28" s="252">
        <v>3887.79</v>
      </c>
      <c r="FE28" s="252">
        <v>3887.79</v>
      </c>
      <c r="FF28" s="252">
        <v>3887.79</v>
      </c>
      <c r="FG28" s="252">
        <v>3887.79</v>
      </c>
      <c r="FH28" s="252">
        <v>4037.79</v>
      </c>
      <c r="FI28" s="252">
        <v>4037.79</v>
      </c>
      <c r="FJ28" s="252">
        <v>4037.79</v>
      </c>
      <c r="FK28" s="252">
        <v>4037.79</v>
      </c>
      <c r="FL28" s="252">
        <v>4027.79</v>
      </c>
      <c r="FM28" s="252">
        <v>4027.79</v>
      </c>
      <c r="FN28" s="252">
        <v>4027.79</v>
      </c>
      <c r="FO28" s="252">
        <v>4027.79</v>
      </c>
      <c r="FP28" s="252">
        <v>4027.79</v>
      </c>
      <c r="FQ28" s="252">
        <v>4114</v>
      </c>
      <c r="FR28" s="252">
        <v>4114</v>
      </c>
      <c r="FS28" s="252">
        <v>3604</v>
      </c>
      <c r="FT28" s="252">
        <v>3604</v>
      </c>
      <c r="FU28" s="252">
        <v>1777</v>
      </c>
      <c r="FV28" s="252">
        <v>1487</v>
      </c>
      <c r="FW28" s="252">
        <v>2137</v>
      </c>
      <c r="FX28" s="252">
        <v>2137</v>
      </c>
      <c r="FY28" s="252">
        <v>1200</v>
      </c>
      <c r="FZ28" s="252">
        <v>1200</v>
      </c>
      <c r="GA28" s="252">
        <v>1200</v>
      </c>
      <c r="GB28" s="252">
        <v>700</v>
      </c>
      <c r="GC28" s="252">
        <v>700</v>
      </c>
      <c r="GD28" s="252">
        <v>700</v>
      </c>
      <c r="GE28" s="252">
        <v>700</v>
      </c>
      <c r="GF28" s="252">
        <v>700</v>
      </c>
      <c r="GG28" s="252">
        <v>700</v>
      </c>
      <c r="GH28" s="252">
        <v>700</v>
      </c>
      <c r="GI28" s="252">
        <v>700</v>
      </c>
      <c r="GJ28" s="252">
        <v>700</v>
      </c>
      <c r="GK28" s="252">
        <v>700</v>
      </c>
      <c r="GL28" s="252">
        <v>650</v>
      </c>
      <c r="GM28" s="252">
        <v>650</v>
      </c>
      <c r="GN28" s="252">
        <v>650</v>
      </c>
      <c r="GO28" s="252">
        <v>706</v>
      </c>
      <c r="GP28" s="252">
        <v>706</v>
      </c>
      <c r="GQ28" s="252">
        <v>706</v>
      </c>
      <c r="GR28" s="252">
        <v>706</v>
      </c>
      <c r="GS28" s="252">
        <v>650</v>
      </c>
      <c r="GT28" s="252">
        <v>650</v>
      </c>
      <c r="GU28" s="252">
        <v>650</v>
      </c>
      <c r="GV28" s="252">
        <v>650</v>
      </c>
      <c r="GW28" s="252">
        <v>650</v>
      </c>
      <c r="GX28" s="268">
        <v>650</v>
      </c>
      <c r="GY28" s="252">
        <v>650</v>
      </c>
      <c r="GZ28" s="252">
        <v>650</v>
      </c>
      <c r="HA28" s="252">
        <v>650</v>
      </c>
      <c r="HB28" s="252">
        <v>650</v>
      </c>
      <c r="HC28" s="252">
        <v>650</v>
      </c>
      <c r="HD28" s="252">
        <v>650</v>
      </c>
      <c r="HE28" s="252">
        <v>1850</v>
      </c>
      <c r="HF28" s="252">
        <v>1850</v>
      </c>
      <c r="HG28" s="252">
        <v>1850</v>
      </c>
      <c r="HH28" s="252">
        <v>1850</v>
      </c>
      <c r="HI28" s="252">
        <v>1850</v>
      </c>
      <c r="HJ28" s="252">
        <v>1850</v>
      </c>
      <c r="HK28" s="252">
        <v>1850</v>
      </c>
      <c r="HL28" s="252">
        <v>1850</v>
      </c>
      <c r="HM28" s="252">
        <v>1850</v>
      </c>
      <c r="HN28" s="252">
        <v>1850</v>
      </c>
      <c r="HO28" s="252">
        <v>2135</v>
      </c>
      <c r="HP28" s="252">
        <v>2135</v>
      </c>
      <c r="HQ28" s="252">
        <v>2135</v>
      </c>
      <c r="HR28" s="252">
        <v>2135</v>
      </c>
      <c r="HS28" s="269">
        <v>2135</v>
      </c>
      <c r="HT28" s="269">
        <v>2135</v>
      </c>
      <c r="HU28" s="269">
        <v>2135</v>
      </c>
      <c r="HV28" s="269">
        <v>2135</v>
      </c>
      <c r="HW28" s="269">
        <v>2135</v>
      </c>
      <c r="HX28" s="269">
        <v>2135</v>
      </c>
      <c r="HY28" s="269">
        <v>2135</v>
      </c>
      <c r="HZ28" s="269">
        <v>2135</v>
      </c>
      <c r="IA28" s="269">
        <v>2135</v>
      </c>
      <c r="IB28" s="269">
        <v>2135</v>
      </c>
      <c r="IC28" s="269">
        <v>2135</v>
      </c>
      <c r="ID28" s="269">
        <v>2135</v>
      </c>
      <c r="IE28" s="269">
        <v>2135</v>
      </c>
      <c r="IF28" s="269">
        <v>2135</v>
      </c>
      <c r="IG28" s="269">
        <v>2135</v>
      </c>
      <c r="IH28" s="269">
        <v>2135</v>
      </c>
      <c r="II28" s="271">
        <v>2305</v>
      </c>
      <c r="IJ28" s="271">
        <v>2305</v>
      </c>
    </row>
    <row r="29" spans="1:295">
      <c r="A29" s="267" t="s">
        <v>281</v>
      </c>
      <c r="B29" s="253"/>
      <c r="C29" s="253"/>
      <c r="D29" s="253"/>
      <c r="E29" s="253"/>
      <c r="F29" s="253"/>
      <c r="G29" s="253"/>
      <c r="H29" s="253"/>
      <c r="I29" s="253"/>
      <c r="J29" s="253"/>
      <c r="K29" s="253"/>
      <c r="L29" s="253"/>
      <c r="M29" s="253"/>
      <c r="N29" s="253"/>
      <c r="O29" s="253"/>
      <c r="P29" s="253"/>
      <c r="Q29" s="253"/>
      <c r="R29" s="253"/>
      <c r="S29" s="253"/>
      <c r="T29" s="253"/>
      <c r="U29" s="252"/>
      <c r="V29" s="252"/>
      <c r="W29" s="252"/>
      <c r="X29" s="252"/>
      <c r="Y29" s="252"/>
      <c r="Z29" s="252"/>
      <c r="AA29" s="252"/>
      <c r="AB29" s="252"/>
      <c r="AC29" s="252"/>
      <c r="AD29" s="252"/>
      <c r="AE29" s="252"/>
      <c r="AF29" s="252"/>
      <c r="AG29" s="252"/>
      <c r="AH29" s="252"/>
      <c r="AI29" s="252"/>
      <c r="AJ29" s="252"/>
      <c r="AK29" s="252"/>
      <c r="AL29" s="252"/>
      <c r="AM29" s="252"/>
      <c r="AN29" s="252"/>
      <c r="AO29" s="252"/>
      <c r="AP29" s="252"/>
      <c r="AQ29" s="252"/>
      <c r="AR29" s="252"/>
      <c r="AS29" s="252"/>
      <c r="AT29" s="252"/>
      <c r="AU29" s="252"/>
      <c r="AV29" s="252"/>
      <c r="AW29" s="252"/>
      <c r="AX29" s="252"/>
      <c r="AY29" s="252"/>
      <c r="AZ29" s="252"/>
      <c r="BA29" s="252"/>
      <c r="BB29" s="252"/>
      <c r="BC29" s="252"/>
      <c r="BD29" s="252"/>
      <c r="BE29" s="252"/>
      <c r="BF29" s="252"/>
      <c r="BG29" s="252"/>
      <c r="BH29" s="252"/>
      <c r="BI29" s="252"/>
      <c r="BJ29" s="252"/>
      <c r="BK29" s="252"/>
      <c r="BL29" s="252"/>
      <c r="BM29" s="252"/>
      <c r="BN29" s="252"/>
      <c r="BO29" s="252"/>
      <c r="BP29" s="252"/>
      <c r="BQ29" s="252"/>
      <c r="BR29" s="252"/>
      <c r="BS29" s="252"/>
      <c r="BT29" s="252"/>
      <c r="BU29" s="252"/>
      <c r="BV29" s="252"/>
      <c r="BW29" s="252"/>
      <c r="BX29" s="252"/>
      <c r="BY29" s="252"/>
      <c r="BZ29" s="252"/>
      <c r="CA29" s="252"/>
      <c r="CB29" s="252"/>
      <c r="CC29" s="252"/>
      <c r="CD29" s="252"/>
      <c r="CE29" s="252"/>
      <c r="CF29" s="252"/>
      <c r="CG29" s="252"/>
      <c r="CH29" s="252"/>
      <c r="CI29" s="252"/>
      <c r="CJ29" s="252"/>
      <c r="CK29" s="252"/>
      <c r="CL29" s="252"/>
      <c r="CM29" s="252"/>
      <c r="CN29" s="252"/>
      <c r="CO29" s="252"/>
      <c r="CP29" s="252"/>
      <c r="CQ29" s="252"/>
      <c r="CR29" s="252"/>
      <c r="CS29" s="252"/>
      <c r="CT29" s="252"/>
      <c r="CU29" s="252"/>
      <c r="CV29" s="252"/>
      <c r="CW29" s="252"/>
      <c r="CX29" s="252"/>
      <c r="CY29" s="252"/>
      <c r="CZ29" s="252"/>
      <c r="DA29" s="252"/>
      <c r="DB29" s="252"/>
      <c r="DC29" s="252"/>
      <c r="DD29" s="252"/>
      <c r="DE29" s="252"/>
      <c r="DF29" s="252"/>
      <c r="DG29" s="252"/>
      <c r="DH29" s="252"/>
      <c r="DI29" s="252"/>
      <c r="DJ29" s="252"/>
      <c r="DK29" s="252"/>
      <c r="DL29" s="252"/>
      <c r="DM29" s="252"/>
      <c r="DN29" s="252"/>
      <c r="DO29" s="252"/>
      <c r="DP29" s="252"/>
      <c r="DQ29" s="252"/>
      <c r="DR29" s="252"/>
      <c r="DS29" s="252"/>
      <c r="DT29" s="252"/>
      <c r="DU29" s="252"/>
      <c r="DV29" s="252"/>
      <c r="DW29" s="252"/>
      <c r="DX29" s="252"/>
      <c r="DY29" s="252"/>
      <c r="DZ29" s="252"/>
      <c r="EA29" s="252"/>
      <c r="EB29" s="252"/>
      <c r="EC29" s="252"/>
      <c r="ED29" s="252"/>
      <c r="EE29" s="252"/>
      <c r="EF29" s="252"/>
      <c r="EG29" s="252"/>
      <c r="EH29" s="252"/>
      <c r="EI29" s="252"/>
      <c r="EJ29" s="252"/>
      <c r="EK29" s="252">
        <v>723.01</v>
      </c>
      <c r="EL29" s="252">
        <v>659.01</v>
      </c>
      <c r="EM29" s="252">
        <v>911.71</v>
      </c>
      <c r="EN29" s="252">
        <v>718.41</v>
      </c>
      <c r="EO29" s="252">
        <v>554.41</v>
      </c>
      <c r="EP29" s="252">
        <v>478.41</v>
      </c>
      <c r="EQ29" s="252">
        <v>873.24</v>
      </c>
      <c r="ER29" s="252">
        <v>991.53</v>
      </c>
      <c r="ES29" s="252">
        <v>1144.57</v>
      </c>
      <c r="ET29" s="252">
        <v>1144.57</v>
      </c>
      <c r="EU29" s="252">
        <v>1322.31</v>
      </c>
      <c r="EV29" s="252">
        <v>936.48</v>
      </c>
      <c r="EW29" s="252">
        <v>1311.44</v>
      </c>
      <c r="EX29" s="252">
        <v>1027</v>
      </c>
      <c r="EY29" s="252">
        <v>1027</v>
      </c>
      <c r="EZ29" s="252">
        <v>1057</v>
      </c>
      <c r="FA29" s="252">
        <v>1057</v>
      </c>
      <c r="FB29" s="252">
        <v>1057</v>
      </c>
      <c r="FC29" s="252">
        <v>660</v>
      </c>
      <c r="FD29" s="252">
        <v>910</v>
      </c>
      <c r="FE29" s="252">
        <v>840</v>
      </c>
      <c r="FF29" s="252">
        <v>840</v>
      </c>
      <c r="FG29" s="252">
        <v>840</v>
      </c>
      <c r="FH29" s="252">
        <v>840</v>
      </c>
      <c r="FI29" s="252">
        <v>590</v>
      </c>
      <c r="FJ29" s="252">
        <v>420</v>
      </c>
      <c r="FK29" s="252">
        <v>650</v>
      </c>
      <c r="FL29" s="252">
        <v>748</v>
      </c>
      <c r="FM29" s="252">
        <v>748</v>
      </c>
      <c r="FN29" s="252">
        <v>748</v>
      </c>
      <c r="FO29" s="252">
        <v>748</v>
      </c>
      <c r="FP29" s="252">
        <v>748</v>
      </c>
      <c r="FQ29" s="252">
        <v>748</v>
      </c>
      <c r="FR29" s="252">
        <v>748</v>
      </c>
      <c r="FS29" s="252">
        <v>1021.72</v>
      </c>
      <c r="FT29" s="252">
        <v>1021.72</v>
      </c>
      <c r="FU29" s="252">
        <v>1021.72</v>
      </c>
      <c r="FV29" s="252">
        <v>864.72</v>
      </c>
      <c r="FW29" s="252">
        <v>864.72</v>
      </c>
      <c r="FX29" s="252">
        <v>864.72</v>
      </c>
      <c r="FY29" s="252">
        <v>864.72</v>
      </c>
      <c r="FZ29" s="252">
        <v>864.72</v>
      </c>
      <c r="GA29" s="252">
        <v>864.72</v>
      </c>
      <c r="GB29" s="252">
        <v>864.72</v>
      </c>
      <c r="GC29" s="252">
        <v>864.72</v>
      </c>
      <c r="GD29" s="252">
        <v>864.72</v>
      </c>
      <c r="GE29" s="252">
        <v>626.72</v>
      </c>
      <c r="GF29" s="252">
        <v>626.72</v>
      </c>
      <c r="GG29" s="252">
        <v>626.72</v>
      </c>
      <c r="GH29" s="252">
        <v>626.72</v>
      </c>
      <c r="GI29" s="252">
        <v>626.72</v>
      </c>
      <c r="GJ29" s="252">
        <v>626.72</v>
      </c>
      <c r="GK29" s="252">
        <v>626.72</v>
      </c>
      <c r="GL29" s="252">
        <v>626.72</v>
      </c>
      <c r="GM29" s="252">
        <v>196.72</v>
      </c>
      <c r="GN29" s="252">
        <v>196.72</v>
      </c>
      <c r="GO29" s="252">
        <v>336.72</v>
      </c>
      <c r="GP29" s="252">
        <v>375</v>
      </c>
      <c r="GQ29" s="252">
        <v>375</v>
      </c>
      <c r="GR29" s="252">
        <v>375</v>
      </c>
      <c r="GS29" s="252">
        <v>375</v>
      </c>
      <c r="GT29" s="252">
        <v>375</v>
      </c>
      <c r="GU29" s="252">
        <v>375</v>
      </c>
      <c r="GV29" s="252">
        <v>375</v>
      </c>
      <c r="GW29" s="252">
        <v>467</v>
      </c>
      <c r="GX29" s="268">
        <v>311</v>
      </c>
      <c r="GY29" s="252">
        <v>235</v>
      </c>
      <c r="GZ29" s="252">
        <v>235</v>
      </c>
      <c r="HA29" s="252">
        <v>235</v>
      </c>
      <c r="HB29" s="252">
        <v>235</v>
      </c>
      <c r="HC29" s="252">
        <v>155</v>
      </c>
      <c r="HD29" s="252">
        <v>155</v>
      </c>
      <c r="HE29" s="252">
        <v>155</v>
      </c>
      <c r="HF29" s="252">
        <v>155</v>
      </c>
      <c r="HG29" s="252">
        <v>155</v>
      </c>
      <c r="HH29" s="252">
        <v>155</v>
      </c>
      <c r="HI29" s="252">
        <v>665</v>
      </c>
      <c r="HJ29" s="252">
        <v>665</v>
      </c>
      <c r="HK29" s="252">
        <v>155</v>
      </c>
      <c r="HL29" s="252">
        <v>155</v>
      </c>
      <c r="HM29" s="252">
        <v>155</v>
      </c>
      <c r="HN29" s="252">
        <v>672</v>
      </c>
      <c r="HO29" s="252">
        <v>672</v>
      </c>
      <c r="HP29" s="252">
        <v>812</v>
      </c>
      <c r="HQ29" s="252">
        <v>812</v>
      </c>
      <c r="HR29" s="252">
        <v>812</v>
      </c>
      <c r="HS29" s="269">
        <v>155</v>
      </c>
      <c r="HT29" s="269">
        <v>155</v>
      </c>
      <c r="HU29" s="269">
        <v>155</v>
      </c>
      <c r="HV29" s="269">
        <v>155</v>
      </c>
      <c r="HW29" s="269">
        <v>155</v>
      </c>
      <c r="HX29" s="269">
        <v>155</v>
      </c>
      <c r="HY29" s="269">
        <v>155</v>
      </c>
      <c r="HZ29" s="269">
        <v>155</v>
      </c>
      <c r="IA29" s="269">
        <v>155</v>
      </c>
      <c r="IB29" s="269">
        <v>155</v>
      </c>
      <c r="IC29" s="269">
        <v>155</v>
      </c>
      <c r="ID29" s="269">
        <v>155</v>
      </c>
      <c r="IE29" s="269">
        <v>155</v>
      </c>
      <c r="IF29" s="269">
        <v>155</v>
      </c>
      <c r="IG29" s="269">
        <v>155</v>
      </c>
      <c r="IH29" s="269">
        <v>155</v>
      </c>
      <c r="II29" s="269">
        <v>155</v>
      </c>
      <c r="IJ29" s="269">
        <v>155</v>
      </c>
    </row>
    <row r="30" spans="1:295" ht="16.5">
      <c r="A30" s="252" t="s">
        <v>282</v>
      </c>
      <c r="B30" s="253"/>
      <c r="C30" s="253"/>
      <c r="D30" s="253"/>
      <c r="E30" s="253"/>
      <c r="F30" s="253"/>
      <c r="G30" s="253"/>
      <c r="H30" s="253"/>
      <c r="I30" s="253"/>
      <c r="J30" s="253"/>
      <c r="K30" s="253"/>
      <c r="L30" s="253"/>
      <c r="M30" s="253"/>
      <c r="N30" s="253"/>
      <c r="O30" s="253"/>
      <c r="P30" s="253"/>
      <c r="Q30" s="253"/>
      <c r="R30" s="253"/>
      <c r="S30" s="253"/>
      <c r="T30" s="253"/>
      <c r="U30" s="252"/>
      <c r="V30" s="252"/>
      <c r="W30" s="252"/>
      <c r="X30" s="252"/>
      <c r="Y30" s="252"/>
      <c r="Z30" s="252"/>
      <c r="AA30" s="252"/>
      <c r="AB30" s="252"/>
      <c r="AC30" s="252"/>
      <c r="AD30" s="252"/>
      <c r="AE30" s="252"/>
      <c r="AF30" s="252"/>
      <c r="AG30" s="252"/>
      <c r="AH30" s="252"/>
      <c r="AI30" s="252"/>
      <c r="AJ30" s="252"/>
      <c r="AK30" s="252"/>
      <c r="AL30" s="252"/>
      <c r="AM30" s="252"/>
      <c r="AN30" s="252"/>
      <c r="AO30" s="252"/>
      <c r="AP30" s="252"/>
      <c r="AQ30" s="252"/>
      <c r="AR30" s="252"/>
      <c r="AS30" s="252"/>
      <c r="AT30" s="252"/>
      <c r="AU30" s="252"/>
      <c r="AV30" s="252"/>
      <c r="AW30" s="252"/>
      <c r="AX30" s="252"/>
      <c r="AY30" s="252"/>
      <c r="AZ30" s="252"/>
      <c r="BA30" s="252"/>
      <c r="BB30" s="252"/>
      <c r="BC30" s="252"/>
      <c r="BD30" s="252"/>
      <c r="BE30" s="252"/>
      <c r="BF30" s="252"/>
      <c r="BG30" s="252"/>
      <c r="BH30" s="252"/>
      <c r="BI30" s="252"/>
      <c r="BJ30" s="252"/>
      <c r="BK30" s="252"/>
      <c r="BL30" s="252"/>
      <c r="BM30" s="252"/>
      <c r="BN30" s="252"/>
      <c r="BO30" s="252"/>
      <c r="BP30" s="252"/>
      <c r="BQ30" s="252"/>
      <c r="BR30" s="252"/>
      <c r="BS30" s="252"/>
      <c r="BT30" s="252"/>
      <c r="BU30" s="252"/>
      <c r="BV30" s="252"/>
      <c r="BW30" s="252"/>
      <c r="BX30" s="252"/>
      <c r="BY30" s="252"/>
      <c r="BZ30" s="252"/>
      <c r="CA30" s="252"/>
      <c r="CB30" s="252"/>
      <c r="CC30" s="252"/>
      <c r="CD30" s="252"/>
      <c r="CE30" s="252"/>
      <c r="CF30" s="252"/>
      <c r="CG30" s="252"/>
      <c r="CH30" s="252"/>
      <c r="CI30" s="252"/>
      <c r="CJ30" s="252"/>
      <c r="CK30" s="252"/>
      <c r="CL30" s="252"/>
      <c r="CM30" s="252"/>
      <c r="CN30" s="252"/>
      <c r="CO30" s="252"/>
      <c r="CP30" s="252"/>
      <c r="CQ30" s="252"/>
      <c r="CR30" s="252"/>
      <c r="CS30" s="252"/>
      <c r="CT30" s="252"/>
      <c r="CU30" s="252"/>
      <c r="CV30" s="252"/>
      <c r="CW30" s="252"/>
      <c r="CX30" s="252"/>
      <c r="CY30" s="252"/>
      <c r="CZ30" s="252"/>
      <c r="DA30" s="252"/>
      <c r="DB30" s="252"/>
      <c r="DC30" s="252"/>
      <c r="DD30" s="252"/>
      <c r="DE30" s="252"/>
      <c r="DF30" s="252"/>
      <c r="DG30" s="252"/>
      <c r="DH30" s="252"/>
      <c r="DI30" s="252"/>
      <c r="DJ30" s="252"/>
      <c r="DK30" s="252"/>
      <c r="DL30" s="252"/>
      <c r="DM30" s="252"/>
      <c r="DN30" s="252"/>
      <c r="DO30" s="252"/>
      <c r="DP30" s="252"/>
      <c r="DQ30" s="252"/>
      <c r="DR30" s="252"/>
      <c r="DS30" s="252"/>
      <c r="DT30" s="252"/>
      <c r="DU30" s="252"/>
      <c r="DV30" s="252"/>
      <c r="DW30" s="252"/>
      <c r="DX30" s="252"/>
      <c r="DY30" s="252"/>
      <c r="DZ30" s="252"/>
      <c r="EA30" s="252"/>
      <c r="EB30" s="252"/>
      <c r="EC30" s="252"/>
      <c r="ED30" s="252"/>
      <c r="EE30" s="252"/>
      <c r="EF30" s="252"/>
      <c r="EG30" s="252"/>
      <c r="EH30" s="252"/>
      <c r="EI30" s="252"/>
      <c r="EJ30" s="252"/>
      <c r="EK30" s="252"/>
      <c r="EL30" s="252"/>
      <c r="EM30" s="252"/>
      <c r="EN30" s="252"/>
      <c r="EO30" s="252"/>
      <c r="EP30" s="252"/>
      <c r="EQ30" s="252"/>
      <c r="ER30" s="252"/>
      <c r="ES30" s="252"/>
      <c r="ET30" s="252"/>
      <c r="EU30" s="252"/>
      <c r="EV30" s="252"/>
      <c r="EW30" s="252"/>
      <c r="EX30" s="252"/>
      <c r="EY30" s="252"/>
      <c r="EZ30" s="252"/>
      <c r="FA30" s="252"/>
      <c r="FB30" s="252"/>
      <c r="FC30" s="252"/>
      <c r="FD30" s="252"/>
      <c r="FE30" s="252"/>
      <c r="FF30" s="252"/>
      <c r="FG30" s="252"/>
      <c r="FH30" s="252"/>
      <c r="FI30" s="252"/>
      <c r="FJ30" s="252"/>
      <c r="FK30" s="252"/>
      <c r="FL30" s="252"/>
      <c r="FM30" s="252"/>
      <c r="FN30" s="252"/>
      <c r="FO30" s="252"/>
      <c r="FP30" s="252"/>
      <c r="FQ30" s="252"/>
      <c r="FR30" s="252"/>
      <c r="FS30" s="252"/>
      <c r="FT30" s="252"/>
      <c r="FU30" s="252"/>
      <c r="FV30" s="252"/>
      <c r="FW30" s="252"/>
      <c r="FX30" s="252"/>
      <c r="FY30" s="252"/>
      <c r="FZ30" s="252"/>
      <c r="GA30" s="252"/>
      <c r="GB30" s="252"/>
      <c r="GC30" s="252"/>
      <c r="GD30" s="252"/>
      <c r="GE30" s="252"/>
      <c r="GF30" s="252"/>
      <c r="GG30" s="252"/>
      <c r="GH30" s="252"/>
      <c r="GI30" s="252"/>
      <c r="GJ30" s="252"/>
      <c r="GK30" s="252"/>
      <c r="GL30" s="252"/>
      <c r="GM30" s="252"/>
      <c r="GN30" s="252"/>
      <c r="GO30" s="252"/>
      <c r="GP30" s="252"/>
      <c r="GQ30" s="252"/>
      <c r="GR30" s="252"/>
      <c r="GS30" s="252"/>
      <c r="GT30" s="252"/>
      <c r="GU30" s="252"/>
      <c r="GV30" s="252"/>
      <c r="GW30" s="252"/>
      <c r="GX30" s="252"/>
      <c r="GY30" s="252"/>
      <c r="GZ30" s="252"/>
      <c r="HA30" s="252"/>
      <c r="HB30" s="252"/>
      <c r="HC30" s="252"/>
      <c r="HD30" s="252"/>
      <c r="HE30" s="252"/>
      <c r="HF30" s="252"/>
      <c r="HG30" s="252"/>
      <c r="HH30" s="252"/>
      <c r="HI30" s="252"/>
      <c r="HJ30" s="252"/>
      <c r="HK30" s="252"/>
      <c r="HL30" s="252"/>
      <c r="HM30" s="252">
        <v>450</v>
      </c>
      <c r="HN30" s="252">
        <v>450</v>
      </c>
      <c r="HO30" s="252">
        <v>450</v>
      </c>
      <c r="HP30" s="252"/>
      <c r="HQ30" s="252"/>
      <c r="HR30" s="252"/>
      <c r="HS30" s="252"/>
      <c r="HT30" s="252"/>
      <c r="HU30" s="252"/>
      <c r="HV30" s="252"/>
      <c r="HW30" s="252"/>
      <c r="HX30" s="254"/>
      <c r="HY30" s="254"/>
      <c r="HZ30" s="254"/>
      <c r="IA30" s="254"/>
      <c r="IB30" s="254"/>
      <c r="IC30" s="254"/>
      <c r="ID30" s="254"/>
      <c r="IE30" s="254"/>
      <c r="IF30" s="254"/>
    </row>
    <row r="31" spans="1:295">
      <c r="A31" s="252" t="s">
        <v>283</v>
      </c>
      <c r="B31" s="253"/>
      <c r="C31" s="253"/>
      <c r="D31" s="253"/>
      <c r="E31" s="253"/>
      <c r="F31" s="253"/>
      <c r="G31" s="253"/>
      <c r="H31" s="253"/>
      <c r="I31" s="253"/>
      <c r="J31" s="253"/>
      <c r="K31" s="253"/>
      <c r="L31" s="253"/>
      <c r="M31" s="253"/>
      <c r="N31" s="253"/>
      <c r="O31" s="253"/>
      <c r="P31" s="253"/>
      <c r="Q31" s="253"/>
      <c r="R31" s="253"/>
      <c r="S31" s="253"/>
      <c r="T31" s="253"/>
      <c r="U31" s="253"/>
      <c r="V31" s="253"/>
      <c r="W31" s="253"/>
      <c r="X31" s="253"/>
      <c r="Y31" s="253"/>
      <c r="Z31" s="253"/>
      <c r="AA31" s="253"/>
      <c r="AB31" s="253"/>
      <c r="AC31" s="253"/>
      <c r="AD31" s="253"/>
      <c r="AE31" s="253"/>
      <c r="AF31" s="253"/>
      <c r="AG31" s="253"/>
      <c r="AH31" s="253"/>
      <c r="AI31" s="253"/>
      <c r="AJ31" s="253"/>
      <c r="AK31" s="253"/>
      <c r="AL31" s="253"/>
      <c r="AM31" s="253"/>
      <c r="AN31" s="253"/>
      <c r="AO31" s="253"/>
      <c r="AP31" s="253"/>
      <c r="AQ31" s="253"/>
      <c r="AR31" s="253"/>
      <c r="AS31" s="253"/>
      <c r="AT31" s="253"/>
      <c r="AU31" s="253"/>
      <c r="AV31" s="253"/>
      <c r="AW31" s="253"/>
      <c r="AX31" s="253"/>
      <c r="AY31" s="253"/>
      <c r="AZ31" s="253"/>
      <c r="BA31" s="253"/>
      <c r="BB31" s="253"/>
      <c r="BC31" s="253"/>
      <c r="BD31" s="253"/>
      <c r="BE31" s="253"/>
      <c r="BF31" s="253"/>
      <c r="BG31" s="253"/>
      <c r="BH31" s="253"/>
      <c r="BI31" s="253"/>
      <c r="BJ31" s="253"/>
      <c r="BK31" s="253"/>
      <c r="BL31" s="253"/>
      <c r="BM31" s="253"/>
      <c r="BN31" s="253"/>
      <c r="BO31" s="253"/>
      <c r="BP31" s="253"/>
      <c r="BQ31" s="253"/>
      <c r="BR31" s="253"/>
      <c r="BS31" s="253"/>
      <c r="BT31" s="253"/>
      <c r="BU31" s="253"/>
      <c r="BV31" s="253"/>
      <c r="BW31" s="253"/>
      <c r="BX31" s="253"/>
      <c r="BY31" s="253"/>
      <c r="BZ31" s="253"/>
      <c r="CA31" s="253"/>
      <c r="CB31" s="253"/>
      <c r="CC31" s="253"/>
      <c r="CD31" s="253"/>
      <c r="CE31" s="253"/>
      <c r="CF31" s="253"/>
      <c r="CG31" s="253"/>
      <c r="CH31" s="253"/>
      <c r="CI31" s="253"/>
      <c r="CJ31" s="253"/>
      <c r="CK31" s="253"/>
      <c r="CL31" s="253"/>
      <c r="CM31" s="253"/>
      <c r="CN31" s="253"/>
      <c r="CO31" s="253"/>
      <c r="CP31" s="253"/>
      <c r="CQ31" s="253"/>
      <c r="CR31" s="253"/>
      <c r="CS31" s="253"/>
      <c r="CT31" s="253"/>
      <c r="CU31" s="253"/>
      <c r="CV31" s="253"/>
      <c r="CW31" s="253"/>
      <c r="CX31" s="253"/>
      <c r="CY31" s="253"/>
      <c r="CZ31" s="253"/>
      <c r="DA31" s="253"/>
      <c r="DB31" s="253"/>
      <c r="DC31" s="253"/>
      <c r="DD31" s="253"/>
      <c r="DE31" s="253"/>
      <c r="DF31" s="253"/>
      <c r="DG31" s="253"/>
      <c r="DH31" s="253"/>
      <c r="DI31" s="253"/>
      <c r="DJ31" s="253"/>
      <c r="DK31" s="253"/>
      <c r="DL31" s="253"/>
      <c r="DM31" s="253"/>
      <c r="DN31" s="253"/>
      <c r="DO31" s="253"/>
      <c r="DP31" s="253"/>
      <c r="DQ31" s="253"/>
      <c r="DR31" s="253"/>
      <c r="DS31" s="253"/>
      <c r="DT31" s="253"/>
      <c r="DU31" s="253"/>
      <c r="DV31" s="253"/>
      <c r="DW31" s="253">
        <v>11023.36</v>
      </c>
      <c r="DX31" s="253">
        <v>1081.03</v>
      </c>
      <c r="DY31" s="253">
        <v>11344.23</v>
      </c>
      <c r="DZ31" s="253">
        <v>11377.83</v>
      </c>
      <c r="EA31" s="253">
        <v>11383.83</v>
      </c>
      <c r="EB31" s="253">
        <v>11383.83</v>
      </c>
      <c r="EC31" s="253">
        <v>11949.49</v>
      </c>
      <c r="ED31" s="253">
        <v>11949.49</v>
      </c>
      <c r="EE31" s="253">
        <v>11949.49</v>
      </c>
      <c r="EF31" s="253">
        <v>11923.49</v>
      </c>
      <c r="EG31" s="253">
        <v>11923.49</v>
      </c>
      <c r="EH31" s="253">
        <v>12176.49</v>
      </c>
      <c r="EI31" s="253">
        <v>12848.3</v>
      </c>
      <c r="EJ31" s="253"/>
      <c r="EK31" s="253"/>
      <c r="EL31" s="253"/>
      <c r="EM31" s="253"/>
      <c r="EN31" s="253"/>
      <c r="EO31" s="253"/>
      <c r="EP31" s="253"/>
      <c r="EQ31" s="253"/>
      <c r="ER31" s="253"/>
      <c r="ES31" s="253"/>
      <c r="ET31" s="253"/>
      <c r="EU31" s="253"/>
      <c r="EV31" s="253"/>
      <c r="EW31" s="253"/>
      <c r="EX31" s="253"/>
      <c r="EY31" s="253"/>
      <c r="EZ31" s="253"/>
      <c r="FA31" s="253"/>
      <c r="FB31" s="253"/>
      <c r="FC31" s="253"/>
      <c r="FD31" s="253"/>
      <c r="FE31" s="253"/>
      <c r="FF31" s="253"/>
      <c r="FG31" s="253"/>
      <c r="FH31" s="253"/>
      <c r="FI31" s="253"/>
      <c r="FJ31" s="253"/>
      <c r="FK31" s="253"/>
      <c r="FL31" s="253"/>
      <c r="FM31" s="253"/>
      <c r="FN31" s="253"/>
      <c r="FO31" s="253"/>
      <c r="FP31" s="253"/>
      <c r="FQ31" s="253"/>
      <c r="FR31" s="253"/>
      <c r="FS31" s="253"/>
      <c r="FT31" s="253"/>
      <c r="FU31" s="253"/>
      <c r="FV31" s="253"/>
      <c r="FW31" s="253"/>
      <c r="FX31" s="253"/>
      <c r="FY31" s="253"/>
      <c r="FZ31" s="253"/>
      <c r="GA31" s="253"/>
      <c r="GB31" s="253"/>
      <c r="GC31" s="253"/>
      <c r="GD31" s="253"/>
      <c r="GE31" s="253"/>
      <c r="GF31" s="253"/>
      <c r="GG31" s="253"/>
      <c r="GH31" s="253"/>
      <c r="GI31" s="253"/>
      <c r="GJ31" s="253"/>
      <c r="GK31" s="253"/>
      <c r="GL31" s="253"/>
      <c r="GM31" s="253"/>
      <c r="GN31" s="253"/>
      <c r="GO31" s="253"/>
      <c r="GP31" s="253"/>
      <c r="GQ31" s="253"/>
      <c r="GR31" s="253"/>
      <c r="GS31" s="253"/>
      <c r="GT31" s="253"/>
      <c r="GU31" s="253"/>
      <c r="GV31" s="253"/>
      <c r="GW31" s="253"/>
      <c r="GX31" s="253"/>
      <c r="GY31" s="253"/>
      <c r="GZ31" s="253"/>
      <c r="HA31" s="253"/>
      <c r="HB31" s="253"/>
      <c r="HC31" s="253"/>
      <c r="HD31" s="253"/>
      <c r="HE31" s="253"/>
      <c r="HF31" s="253"/>
      <c r="HG31" s="253"/>
      <c r="HH31" s="253"/>
      <c r="HI31" s="253"/>
      <c r="HJ31" s="253"/>
      <c r="HK31" s="253"/>
      <c r="HL31" s="253"/>
      <c r="HM31" s="253"/>
      <c r="HN31" s="253"/>
      <c r="HO31" s="253"/>
      <c r="HP31" s="253"/>
      <c r="HQ31" s="253"/>
      <c r="HR31" s="253"/>
      <c r="HS31" s="253"/>
      <c r="HT31" s="253"/>
      <c r="HU31" s="253"/>
      <c r="HV31" s="253"/>
      <c r="HW31" s="253"/>
    </row>
    <row r="32" spans="1:295">
      <c r="A32" s="252" t="s">
        <v>284</v>
      </c>
      <c r="B32" s="253"/>
      <c r="C32" s="253"/>
      <c r="D32" s="253"/>
      <c r="E32" s="253"/>
      <c r="F32" s="253"/>
      <c r="G32" s="253"/>
      <c r="H32" s="253"/>
      <c r="I32" s="253"/>
      <c r="J32" s="253"/>
      <c r="K32" s="253"/>
      <c r="L32" s="253"/>
      <c r="M32" s="253"/>
      <c r="N32" s="253"/>
      <c r="O32" s="253"/>
      <c r="P32" s="253"/>
      <c r="Q32" s="253"/>
      <c r="R32" s="253"/>
      <c r="S32" s="253"/>
      <c r="T32" s="253"/>
      <c r="U32" s="253"/>
      <c r="V32" s="253"/>
      <c r="W32" s="253"/>
      <c r="X32" s="253"/>
      <c r="Y32" s="253"/>
      <c r="Z32" s="253"/>
      <c r="AA32" s="253"/>
      <c r="AB32" s="253"/>
      <c r="AC32" s="253"/>
      <c r="AD32" s="253"/>
      <c r="AE32" s="253"/>
      <c r="AF32" s="253"/>
      <c r="AG32" s="253"/>
      <c r="AH32" s="253"/>
      <c r="AI32" s="253"/>
      <c r="AJ32" s="253"/>
      <c r="AK32" s="253"/>
      <c r="AL32" s="253"/>
      <c r="AM32" s="253"/>
      <c r="AN32" s="253"/>
      <c r="AO32" s="253"/>
      <c r="AP32" s="253"/>
      <c r="AQ32" s="253"/>
      <c r="AR32" s="253"/>
      <c r="AS32" s="253"/>
      <c r="AT32" s="253"/>
      <c r="AU32" s="253"/>
      <c r="AV32" s="253"/>
      <c r="AW32" s="253"/>
      <c r="AX32" s="253"/>
      <c r="AY32" s="253"/>
      <c r="AZ32" s="253"/>
      <c r="BA32" s="253"/>
      <c r="BB32" s="253"/>
      <c r="BC32" s="253"/>
      <c r="BD32" s="253"/>
      <c r="BE32" s="253"/>
      <c r="BF32" s="253"/>
      <c r="BG32" s="253"/>
      <c r="BH32" s="253"/>
      <c r="BI32" s="253"/>
      <c r="BJ32" s="253"/>
      <c r="BK32" s="253"/>
      <c r="BL32" s="253"/>
      <c r="BM32" s="253"/>
      <c r="BN32" s="253"/>
      <c r="BO32" s="253"/>
      <c r="BP32" s="253"/>
      <c r="BQ32" s="253"/>
      <c r="BR32" s="253"/>
      <c r="BS32" s="253"/>
      <c r="BT32" s="253"/>
      <c r="BU32" s="253"/>
      <c r="BV32" s="253"/>
      <c r="BW32" s="253"/>
      <c r="BX32" s="253"/>
      <c r="BY32" s="253"/>
      <c r="BZ32" s="253"/>
      <c r="CA32" s="253"/>
      <c r="CB32" s="253"/>
      <c r="CC32" s="253"/>
      <c r="CD32" s="253"/>
      <c r="CE32" s="253"/>
      <c r="CF32" s="253"/>
      <c r="CG32" s="253"/>
      <c r="CH32" s="253"/>
      <c r="CI32" s="253"/>
      <c r="CJ32" s="253"/>
      <c r="CK32" s="253"/>
      <c r="CL32" s="253"/>
      <c r="CM32" s="253"/>
      <c r="CN32" s="253"/>
      <c r="CO32" s="253"/>
      <c r="CP32" s="253"/>
      <c r="CQ32" s="253"/>
      <c r="CR32" s="253"/>
      <c r="CS32" s="253"/>
      <c r="CT32" s="253"/>
      <c r="CU32" s="253"/>
      <c r="CV32" s="253"/>
      <c r="CW32" s="253"/>
      <c r="CX32" s="253"/>
      <c r="CY32" s="253"/>
      <c r="CZ32" s="253"/>
      <c r="DA32" s="253"/>
      <c r="DB32" s="253"/>
      <c r="DC32" s="253"/>
      <c r="DD32" s="253"/>
      <c r="DE32" s="253"/>
      <c r="DF32" s="253"/>
      <c r="DG32" s="253"/>
      <c r="DH32" s="253"/>
      <c r="DI32" s="253"/>
      <c r="DJ32" s="253"/>
      <c r="DK32" s="253"/>
      <c r="DL32" s="253"/>
      <c r="DM32" s="253"/>
      <c r="DN32" s="253"/>
      <c r="DO32" s="253"/>
      <c r="DP32" s="253"/>
      <c r="DQ32" s="253"/>
      <c r="DR32" s="253"/>
      <c r="DS32" s="253"/>
      <c r="DT32" s="253"/>
      <c r="DU32" s="253"/>
      <c r="DV32" s="253"/>
      <c r="DW32" s="253">
        <v>816</v>
      </c>
      <c r="DX32" s="253">
        <v>3357.86</v>
      </c>
      <c r="DY32" s="253">
        <v>5229.53</v>
      </c>
      <c r="DZ32" s="253">
        <v>9872.33</v>
      </c>
      <c r="EA32" s="253">
        <v>9887.33</v>
      </c>
      <c r="EB32" s="253">
        <v>9887.33</v>
      </c>
      <c r="EC32" s="253">
        <v>10402.99</v>
      </c>
      <c r="ED32" s="253">
        <v>10432.99</v>
      </c>
      <c r="EE32" s="253">
        <v>10432.99</v>
      </c>
      <c r="EF32" s="253">
        <v>10432.99</v>
      </c>
      <c r="EG32" s="253">
        <v>10432.99</v>
      </c>
      <c r="EH32" s="253">
        <v>10432.99</v>
      </c>
      <c r="EI32" s="253">
        <v>11447.8</v>
      </c>
      <c r="EJ32" s="253"/>
      <c r="EK32" s="253"/>
      <c r="EL32" s="253"/>
      <c r="EM32" s="253"/>
      <c r="EN32" s="253"/>
      <c r="EO32" s="253"/>
      <c r="EP32" s="253"/>
      <c r="EQ32" s="253"/>
      <c r="ER32" s="253"/>
      <c r="ES32" s="253"/>
      <c r="ET32" s="253"/>
      <c r="EU32" s="253"/>
      <c r="EV32" s="253"/>
      <c r="EW32" s="253"/>
      <c r="EX32" s="253"/>
      <c r="EY32" s="253"/>
      <c r="EZ32" s="253"/>
      <c r="FA32" s="253"/>
      <c r="FB32" s="253"/>
      <c r="FC32" s="253"/>
      <c r="FD32" s="253"/>
      <c r="FE32" s="253"/>
      <c r="FF32" s="253"/>
      <c r="FG32" s="253"/>
      <c r="FH32" s="253"/>
      <c r="FI32" s="253"/>
      <c r="FJ32" s="253"/>
      <c r="FK32" s="253"/>
      <c r="FL32" s="253"/>
      <c r="FM32" s="253"/>
      <c r="FN32" s="253"/>
      <c r="FO32" s="253"/>
      <c r="FP32" s="253"/>
      <c r="FQ32" s="253"/>
      <c r="FR32" s="253"/>
      <c r="FS32" s="253"/>
      <c r="FT32" s="253"/>
      <c r="FU32" s="253"/>
      <c r="FV32" s="253"/>
      <c r="FW32" s="253"/>
      <c r="FX32" s="253"/>
      <c r="FY32" s="253"/>
      <c r="FZ32" s="253"/>
      <c r="GA32" s="253"/>
      <c r="GB32" s="253"/>
      <c r="GC32" s="253"/>
      <c r="GD32" s="253"/>
      <c r="GE32" s="253"/>
      <c r="GF32" s="253"/>
      <c r="GG32" s="253"/>
      <c r="GH32" s="253"/>
      <c r="GI32" s="253"/>
      <c r="GJ32" s="253"/>
      <c r="GK32" s="253"/>
      <c r="GL32" s="253"/>
      <c r="GM32" s="253"/>
      <c r="GN32" s="253"/>
      <c r="GO32" s="253"/>
      <c r="GP32" s="253"/>
      <c r="GQ32" s="253"/>
      <c r="GR32" s="253"/>
      <c r="GS32" s="253"/>
      <c r="GT32" s="253"/>
      <c r="GU32" s="253"/>
      <c r="GV32" s="253"/>
      <c r="GW32" s="253"/>
      <c r="GX32" s="253"/>
      <c r="GY32" s="253"/>
      <c r="GZ32" s="253"/>
      <c r="HA32" s="253"/>
      <c r="HB32" s="253"/>
      <c r="HC32" s="253"/>
      <c r="HD32" s="253"/>
      <c r="HE32" s="253"/>
      <c r="HF32" s="253"/>
      <c r="HG32" s="253"/>
      <c r="HH32" s="253"/>
      <c r="HI32" s="253"/>
      <c r="HJ32" s="253"/>
      <c r="HK32" s="253"/>
      <c r="HL32" s="253"/>
      <c r="HM32" s="253"/>
      <c r="HN32" s="253"/>
      <c r="HO32" s="253"/>
      <c r="HP32" s="253"/>
      <c r="HQ32" s="253"/>
      <c r="HR32" s="253"/>
      <c r="HS32" s="253"/>
      <c r="HT32" s="253"/>
      <c r="HU32" s="253"/>
      <c r="HV32" s="253"/>
      <c r="HW32" s="253"/>
    </row>
    <row r="33" spans="1:295">
      <c r="A33" s="253"/>
      <c r="B33" s="253"/>
      <c r="C33" s="253"/>
      <c r="D33" s="253"/>
      <c r="E33" s="253"/>
      <c r="F33" s="253"/>
      <c r="G33" s="253"/>
      <c r="H33" s="253"/>
      <c r="I33" s="253"/>
      <c r="J33" s="253"/>
      <c r="K33" s="253"/>
      <c r="L33" s="253"/>
      <c r="M33" s="253"/>
      <c r="N33" s="253"/>
      <c r="O33" s="253"/>
      <c r="P33" s="253"/>
      <c r="Q33" s="253"/>
      <c r="R33" s="253"/>
      <c r="S33" s="253"/>
      <c r="T33" s="253"/>
      <c r="U33" s="253"/>
      <c r="V33" s="253"/>
      <c r="W33" s="253"/>
      <c r="X33" s="253"/>
      <c r="Y33" s="253"/>
      <c r="Z33" s="253"/>
      <c r="AA33" s="253"/>
      <c r="AB33" s="253"/>
      <c r="AC33" s="253"/>
      <c r="AD33" s="253"/>
      <c r="AE33" s="253"/>
      <c r="AF33" s="253"/>
      <c r="AG33" s="253"/>
      <c r="AH33" s="253"/>
      <c r="AI33" s="253"/>
      <c r="AJ33" s="253"/>
      <c r="AK33" s="253"/>
      <c r="AL33" s="253"/>
      <c r="AM33" s="253"/>
      <c r="AN33" s="253"/>
      <c r="AO33" s="253"/>
      <c r="AP33" s="253"/>
      <c r="AQ33" s="253"/>
      <c r="AR33" s="253"/>
      <c r="AS33" s="253"/>
      <c r="AT33" s="253"/>
      <c r="AU33" s="253"/>
      <c r="AV33" s="253"/>
      <c r="AW33" s="253"/>
      <c r="AX33" s="253"/>
      <c r="AY33" s="253"/>
      <c r="AZ33" s="253"/>
      <c r="BA33" s="253"/>
      <c r="BB33" s="253"/>
      <c r="BC33" s="253"/>
      <c r="BD33" s="253"/>
      <c r="BE33" s="253"/>
      <c r="BF33" s="253"/>
      <c r="BG33" s="253"/>
      <c r="BH33" s="253"/>
      <c r="BI33" s="253"/>
      <c r="BJ33" s="253"/>
      <c r="BK33" s="253"/>
      <c r="BL33" s="253"/>
      <c r="BM33" s="253"/>
      <c r="BN33" s="253"/>
      <c r="BO33" s="253"/>
      <c r="BP33" s="253"/>
      <c r="BQ33" s="253"/>
      <c r="BR33" s="253"/>
      <c r="BS33" s="253"/>
      <c r="BT33" s="253"/>
      <c r="BU33" s="253"/>
      <c r="BV33" s="253"/>
      <c r="BW33" s="253"/>
      <c r="BX33" s="253"/>
      <c r="BY33" s="253"/>
      <c r="BZ33" s="253"/>
      <c r="CA33" s="253"/>
      <c r="CB33" s="253"/>
      <c r="CC33" s="253"/>
      <c r="CD33" s="253"/>
      <c r="CE33" s="253"/>
      <c r="CF33" s="253"/>
      <c r="CG33" s="253"/>
      <c r="CH33" s="253"/>
      <c r="CI33" s="253"/>
      <c r="CJ33" s="253"/>
      <c r="CK33" s="253"/>
      <c r="CL33" s="253"/>
      <c r="CM33" s="253"/>
      <c r="CN33" s="253"/>
      <c r="CO33" s="253"/>
      <c r="CP33" s="253"/>
      <c r="CQ33" s="253"/>
      <c r="CR33" s="253"/>
      <c r="CS33" s="253"/>
      <c r="CT33" s="253"/>
      <c r="CU33" s="253"/>
      <c r="CV33" s="253"/>
      <c r="CW33" s="253"/>
      <c r="CX33" s="253"/>
      <c r="CY33" s="253"/>
      <c r="CZ33" s="253"/>
      <c r="DA33" s="253"/>
      <c r="DB33" s="253"/>
      <c r="DC33" s="253"/>
      <c r="DD33" s="253"/>
      <c r="DE33" s="253"/>
      <c r="DF33" s="253"/>
      <c r="DG33" s="253"/>
      <c r="DH33" s="253"/>
      <c r="DI33" s="253"/>
      <c r="DJ33" s="253"/>
      <c r="DK33" s="253"/>
      <c r="DL33" s="253"/>
      <c r="DM33" s="253"/>
      <c r="DN33" s="253"/>
      <c r="DO33" s="253"/>
      <c r="DP33" s="253"/>
      <c r="DQ33" s="253"/>
      <c r="DR33" s="253"/>
      <c r="DS33" s="253"/>
      <c r="DT33" s="253"/>
      <c r="DU33" s="253"/>
      <c r="DV33" s="253"/>
      <c r="DW33" s="253"/>
      <c r="DX33" s="253"/>
      <c r="DY33" s="253"/>
      <c r="DZ33" s="253"/>
      <c r="EA33" s="253"/>
      <c r="EB33" s="253"/>
      <c r="EC33" s="253"/>
      <c r="ED33" s="253"/>
      <c r="EE33" s="253"/>
      <c r="EF33" s="253"/>
      <c r="EG33" s="253"/>
      <c r="EH33" s="253"/>
      <c r="EI33" s="253"/>
      <c r="EJ33" s="253"/>
      <c r="EK33" s="253"/>
      <c r="EL33" s="253"/>
      <c r="EM33" s="253"/>
      <c r="EN33" s="253"/>
      <c r="EO33" s="253"/>
      <c r="EP33" s="253"/>
      <c r="EQ33" s="253"/>
      <c r="ER33" s="253"/>
      <c r="ES33" s="253"/>
      <c r="ET33" s="253"/>
      <c r="EU33" s="253"/>
      <c r="EV33" s="253"/>
      <c r="EW33" s="253"/>
      <c r="EX33" s="253"/>
      <c r="EY33" s="253"/>
      <c r="EZ33" s="253"/>
      <c r="FA33" s="253"/>
      <c r="FB33" s="253"/>
      <c r="FC33" s="253"/>
      <c r="FD33" s="253"/>
      <c r="FE33" s="253"/>
      <c r="FF33" s="253"/>
      <c r="FG33" s="253"/>
      <c r="FH33" s="253"/>
      <c r="FI33" s="253"/>
      <c r="FJ33" s="253"/>
      <c r="FK33" s="253"/>
      <c r="FL33" s="253"/>
      <c r="FM33" s="253"/>
      <c r="FN33" s="253"/>
      <c r="FO33" s="253"/>
      <c r="FP33" s="253"/>
      <c r="FQ33" s="253"/>
      <c r="FR33" s="253"/>
      <c r="FS33" s="253"/>
      <c r="FT33" s="253"/>
      <c r="FU33" s="253"/>
      <c r="FV33" s="253"/>
      <c r="FW33" s="253"/>
      <c r="FX33" s="253"/>
      <c r="FY33" s="253"/>
      <c r="FZ33" s="253"/>
      <c r="GA33" s="253"/>
      <c r="GB33" s="253"/>
      <c r="GC33" s="253"/>
      <c r="GD33" s="253"/>
      <c r="GE33" s="253"/>
      <c r="GF33" s="253"/>
      <c r="GG33" s="253"/>
      <c r="GH33" s="253"/>
      <c r="GI33" s="253"/>
      <c r="GJ33" s="253"/>
      <c r="GK33" s="253"/>
      <c r="GL33" s="253"/>
      <c r="GM33" s="253"/>
      <c r="GN33" s="253"/>
      <c r="GO33" s="253"/>
      <c r="GP33" s="253"/>
      <c r="GQ33" s="253"/>
      <c r="GR33" s="253"/>
      <c r="GS33" s="253"/>
      <c r="GT33" s="253"/>
      <c r="GU33" s="253"/>
      <c r="GV33" s="253"/>
      <c r="GW33" s="253"/>
      <c r="GX33" s="253"/>
      <c r="GY33" s="253"/>
      <c r="GZ33" s="253"/>
      <c r="HA33" s="253"/>
      <c r="HB33" s="253"/>
      <c r="HC33" s="253"/>
      <c r="HD33" s="253"/>
      <c r="HE33" s="253"/>
      <c r="HF33" s="253"/>
      <c r="HG33" s="253"/>
      <c r="HH33" s="253"/>
      <c r="HI33" s="253"/>
      <c r="HJ33" s="253"/>
      <c r="HK33" s="253"/>
      <c r="HL33" s="253"/>
      <c r="HM33" s="253"/>
      <c r="HN33" s="253"/>
      <c r="HO33" s="253"/>
      <c r="HP33" s="253"/>
      <c r="HQ33" s="253"/>
      <c r="HR33" s="253"/>
      <c r="HS33" s="253"/>
      <c r="HT33" s="253"/>
      <c r="HU33" s="253"/>
      <c r="HV33" s="253"/>
      <c r="HW33" s="253"/>
    </row>
    <row r="34" spans="1:295" ht="16.5">
      <c r="A34" s="251" t="s">
        <v>285</v>
      </c>
      <c r="B34" s="253"/>
      <c r="C34" s="253"/>
      <c r="D34" s="253"/>
      <c r="E34" s="253"/>
      <c r="F34" s="253"/>
      <c r="G34" s="253"/>
      <c r="H34" s="253"/>
      <c r="I34" s="253"/>
      <c r="J34" s="253"/>
      <c r="K34" s="253"/>
      <c r="L34" s="253"/>
      <c r="M34" s="253"/>
      <c r="N34" s="253"/>
      <c r="O34" s="253"/>
      <c r="P34" s="253"/>
      <c r="Q34" s="253"/>
      <c r="R34" s="253"/>
      <c r="S34" s="253"/>
      <c r="T34" s="253"/>
      <c r="U34" s="253"/>
      <c r="V34" s="253"/>
      <c r="W34" s="253"/>
      <c r="X34" s="253"/>
      <c r="Y34" s="253"/>
      <c r="Z34" s="253"/>
      <c r="AA34" s="253"/>
      <c r="AB34" s="253"/>
      <c r="AC34" s="253"/>
      <c r="AD34" s="253"/>
      <c r="AE34" s="253"/>
      <c r="AF34" s="253"/>
      <c r="AG34" s="253"/>
      <c r="AH34" s="253"/>
      <c r="AI34" s="253"/>
      <c r="AJ34" s="253"/>
      <c r="AK34" s="253"/>
      <c r="AL34" s="253"/>
      <c r="AM34" s="253"/>
      <c r="AN34" s="253"/>
      <c r="AO34" s="253"/>
      <c r="AP34" s="253"/>
      <c r="AQ34" s="253"/>
      <c r="AR34" s="253"/>
      <c r="AS34" s="253"/>
      <c r="AT34" s="253"/>
      <c r="AU34" s="253"/>
      <c r="AV34" s="253"/>
      <c r="AW34" s="253"/>
      <c r="AX34" s="253"/>
      <c r="AY34" s="253"/>
      <c r="AZ34" s="253"/>
      <c r="BA34" s="253"/>
      <c r="BB34" s="253"/>
      <c r="BC34" s="253"/>
      <c r="BD34" s="253"/>
      <c r="BE34" s="253"/>
      <c r="BF34" s="253"/>
      <c r="BG34" s="253"/>
      <c r="BH34" s="253"/>
      <c r="BI34" s="253"/>
      <c r="BJ34" s="253"/>
      <c r="BK34" s="253"/>
      <c r="BL34" s="253"/>
      <c r="BM34" s="253"/>
      <c r="BN34" s="253"/>
      <c r="BO34" s="253"/>
      <c r="BP34" s="253"/>
      <c r="BQ34" s="253"/>
      <c r="BR34" s="253"/>
      <c r="BS34" s="253"/>
      <c r="BT34" s="253"/>
      <c r="BU34" s="253"/>
      <c r="BV34" s="253"/>
      <c r="BW34" s="253"/>
      <c r="BX34" s="253"/>
      <c r="BY34" s="253"/>
      <c r="BZ34" s="253"/>
      <c r="CA34" s="253"/>
      <c r="CB34" s="253"/>
      <c r="CC34" s="253"/>
      <c r="CD34" s="253"/>
      <c r="CE34" s="253"/>
      <c r="CF34" s="253"/>
      <c r="CG34" s="253"/>
      <c r="CH34" s="253"/>
      <c r="CI34" s="253"/>
      <c r="CJ34" s="253"/>
      <c r="CK34" s="253"/>
      <c r="CL34" s="253"/>
      <c r="CM34" s="253"/>
      <c r="CN34" s="253"/>
      <c r="CO34" s="253"/>
      <c r="CP34" s="253"/>
      <c r="CQ34" s="253"/>
      <c r="CR34" s="253"/>
      <c r="CS34" s="253"/>
      <c r="CT34" s="253"/>
      <c r="CU34" s="253"/>
      <c r="CV34" s="253"/>
      <c r="CW34" s="253"/>
      <c r="CX34" s="253"/>
      <c r="CY34" s="253"/>
      <c r="CZ34" s="253"/>
      <c r="DA34" s="253"/>
      <c r="DB34" s="253"/>
      <c r="DC34" s="253"/>
      <c r="DD34" s="253"/>
      <c r="DE34" s="253"/>
      <c r="DF34" s="253"/>
      <c r="DG34" s="253"/>
      <c r="DH34" s="253"/>
      <c r="DI34" s="253"/>
      <c r="DJ34" s="253"/>
      <c r="DK34" s="253"/>
      <c r="DL34" s="253"/>
      <c r="DM34" s="253"/>
      <c r="DN34" s="253"/>
      <c r="DO34" s="253"/>
      <c r="DP34" s="253"/>
      <c r="DQ34" s="253"/>
      <c r="DR34" s="253"/>
      <c r="DS34" s="253"/>
      <c r="DT34" s="253"/>
      <c r="DU34" s="253"/>
      <c r="DV34" s="253"/>
      <c r="DW34" s="253"/>
      <c r="DX34" s="253"/>
      <c r="DY34" s="253"/>
      <c r="DZ34" s="253"/>
      <c r="EA34" s="253"/>
      <c r="EB34" s="253"/>
      <c r="EC34" s="253"/>
      <c r="ED34" s="253"/>
      <c r="EE34" s="253"/>
      <c r="EF34" s="253"/>
      <c r="EG34" s="253"/>
      <c r="EH34" s="253"/>
      <c r="EI34" s="253"/>
      <c r="EJ34" s="253"/>
      <c r="EK34" s="253"/>
      <c r="EL34" s="253"/>
      <c r="EM34" s="253"/>
      <c r="EN34" s="253"/>
      <c r="EO34" s="253"/>
      <c r="EP34" s="253"/>
      <c r="EQ34" s="253"/>
      <c r="ER34" s="253"/>
      <c r="ES34" s="253"/>
      <c r="ET34" s="253"/>
      <c r="EU34" s="253"/>
      <c r="EV34" s="253"/>
      <c r="EW34" s="253"/>
      <c r="EX34" s="253"/>
      <c r="EY34" s="253"/>
      <c r="EZ34" s="253"/>
      <c r="FA34" s="253"/>
      <c r="FB34" s="253"/>
      <c r="FC34" s="253"/>
      <c r="FD34" s="253"/>
      <c r="FE34" s="253"/>
      <c r="FF34" s="253"/>
      <c r="FG34" s="253"/>
      <c r="FH34" s="253"/>
      <c r="FI34" s="253"/>
      <c r="FJ34" s="253"/>
      <c r="FK34" s="253"/>
      <c r="FL34" s="253"/>
      <c r="FM34" s="253"/>
      <c r="FN34" s="253"/>
      <c r="FO34" s="253"/>
      <c r="FP34" s="253"/>
      <c r="FQ34" s="253"/>
      <c r="FR34" s="253"/>
      <c r="FS34" s="253"/>
      <c r="FT34" s="253"/>
      <c r="FU34" s="253"/>
      <c r="FV34" s="253"/>
      <c r="FW34" s="253"/>
      <c r="FX34" s="253"/>
      <c r="FY34" s="253"/>
      <c r="FZ34" s="253"/>
      <c r="GA34" s="253"/>
      <c r="GB34" s="253"/>
      <c r="GC34" s="253"/>
      <c r="GD34" s="253"/>
      <c r="GE34" s="253"/>
      <c r="GF34" s="253"/>
      <c r="GG34" s="253"/>
      <c r="GH34" s="253"/>
      <c r="GI34" s="253"/>
      <c r="GJ34" s="253"/>
      <c r="GK34" s="253"/>
      <c r="GL34" s="253"/>
      <c r="GM34" s="253"/>
      <c r="GN34" s="253"/>
      <c r="GO34" s="253"/>
      <c r="GP34" s="253"/>
      <c r="GQ34" s="253"/>
      <c r="GR34" s="253"/>
      <c r="GS34" s="253"/>
      <c r="GT34" s="253"/>
      <c r="GU34" s="253"/>
      <c r="GV34" s="253"/>
      <c r="GW34" s="253"/>
      <c r="GX34" s="253"/>
      <c r="GY34" s="253"/>
      <c r="GZ34" s="253"/>
      <c r="HA34" s="253"/>
      <c r="HB34" s="253"/>
      <c r="HC34" s="253"/>
      <c r="HD34" s="253"/>
      <c r="HE34" s="253"/>
      <c r="HF34" s="253"/>
      <c r="HG34" s="253"/>
      <c r="HH34" s="253"/>
      <c r="HI34" s="253"/>
      <c r="HJ34" s="253"/>
      <c r="HK34" s="253"/>
      <c r="HL34" s="253"/>
      <c r="HM34" s="253"/>
      <c r="HN34" s="253"/>
      <c r="HO34" s="253"/>
      <c r="HP34" s="253"/>
      <c r="HQ34" s="253"/>
      <c r="HR34" s="253"/>
      <c r="HS34" s="253"/>
      <c r="HT34" s="253"/>
      <c r="HU34" s="253"/>
      <c r="HV34" s="253"/>
      <c r="HW34" s="253"/>
    </row>
    <row r="35" spans="1:295">
      <c r="A35" s="252" t="s">
        <v>286</v>
      </c>
      <c r="B35" s="253"/>
      <c r="C35" s="253"/>
      <c r="D35" s="253"/>
      <c r="E35" s="253"/>
      <c r="F35" s="253"/>
      <c r="G35" s="253"/>
      <c r="H35" s="253"/>
      <c r="I35" s="253"/>
      <c r="J35" s="253"/>
      <c r="K35" s="253"/>
      <c r="L35" s="253"/>
      <c r="M35" s="253"/>
      <c r="N35" s="253"/>
      <c r="O35" s="253"/>
      <c r="P35" s="253"/>
      <c r="Q35" s="253"/>
      <c r="R35" s="253"/>
      <c r="S35" s="253"/>
      <c r="T35" s="253"/>
      <c r="U35" s="253"/>
      <c r="V35" s="253"/>
      <c r="W35" s="253"/>
      <c r="X35" s="253"/>
      <c r="Y35" s="253"/>
      <c r="Z35" s="253"/>
      <c r="AA35" s="253"/>
      <c r="AB35" s="253"/>
      <c r="AC35" s="253"/>
      <c r="AD35" s="253"/>
      <c r="AE35" s="253"/>
      <c r="AF35" s="253"/>
      <c r="AG35" s="253"/>
      <c r="AH35" s="253"/>
      <c r="AI35" s="253"/>
      <c r="AJ35" s="253"/>
      <c r="AK35" s="253"/>
      <c r="AL35" s="253"/>
      <c r="AM35" s="253"/>
      <c r="AN35" s="253"/>
      <c r="AO35" s="253"/>
      <c r="AP35" s="253"/>
      <c r="AQ35" s="253"/>
      <c r="AR35" s="253"/>
      <c r="AS35" s="253"/>
      <c r="AT35" s="253"/>
      <c r="AU35" s="253"/>
      <c r="AV35" s="253"/>
      <c r="AW35" s="253"/>
      <c r="AX35" s="253"/>
      <c r="AY35" s="253"/>
      <c r="AZ35" s="253"/>
      <c r="BA35" s="253"/>
      <c r="BB35" s="253"/>
      <c r="BC35" s="253"/>
      <c r="BD35" s="253"/>
      <c r="BE35" s="253"/>
      <c r="BF35" s="253"/>
      <c r="BG35" s="253"/>
      <c r="BH35" s="253"/>
      <c r="BI35" s="253"/>
      <c r="BJ35" s="253"/>
      <c r="BK35" s="253"/>
      <c r="BL35" s="253"/>
      <c r="BM35" s="253"/>
      <c r="BN35" s="253"/>
      <c r="BO35" s="253"/>
      <c r="BP35" s="253"/>
      <c r="BQ35" s="253"/>
      <c r="BR35" s="253"/>
      <c r="BS35" s="253"/>
      <c r="BT35" s="253"/>
      <c r="BU35" s="253"/>
      <c r="BV35" s="253"/>
      <c r="BW35" s="253"/>
      <c r="BX35" s="253"/>
      <c r="BY35" s="253"/>
      <c r="BZ35" s="253"/>
      <c r="CA35" s="253"/>
      <c r="CB35" s="253"/>
      <c r="CC35" s="253"/>
      <c r="CD35" s="253"/>
      <c r="CE35" s="253"/>
      <c r="CF35" s="253"/>
      <c r="CG35" s="253"/>
      <c r="CH35" s="253"/>
      <c r="CI35" s="253"/>
      <c r="CJ35" s="253"/>
      <c r="CK35" s="253"/>
      <c r="CL35" s="253"/>
      <c r="CM35" s="253"/>
      <c r="CN35" s="253"/>
      <c r="CO35" s="253"/>
      <c r="CP35" s="253"/>
      <c r="CQ35" s="253"/>
      <c r="CR35" s="253"/>
      <c r="CS35" s="253"/>
      <c r="CT35" s="253"/>
      <c r="CU35" s="253"/>
      <c r="CV35" s="253"/>
      <c r="CW35" s="253"/>
      <c r="CX35" s="253"/>
      <c r="CY35" s="253"/>
      <c r="CZ35" s="253"/>
      <c r="DA35" s="253"/>
      <c r="DB35" s="253"/>
      <c r="DC35" s="253"/>
      <c r="DD35" s="253"/>
      <c r="DE35" s="253"/>
      <c r="DF35" s="253"/>
      <c r="DG35" s="253"/>
      <c r="DH35" s="253"/>
      <c r="DI35" s="253"/>
      <c r="DJ35" s="253"/>
      <c r="DK35" s="253"/>
      <c r="DL35" s="253"/>
      <c r="DM35" s="253"/>
      <c r="DN35" s="253"/>
      <c r="DO35" s="253"/>
      <c r="DP35" s="253"/>
      <c r="DQ35" s="253"/>
      <c r="DR35" s="253"/>
      <c r="DS35" s="253"/>
      <c r="DT35" s="253"/>
      <c r="DU35" s="253"/>
      <c r="DV35" s="253"/>
      <c r="DW35" s="253"/>
      <c r="DX35" s="253"/>
      <c r="DY35" s="253"/>
      <c r="DZ35" s="253"/>
      <c r="EA35" s="253"/>
      <c r="EB35" s="253"/>
      <c r="EC35" s="253"/>
      <c r="ED35" s="253"/>
      <c r="EE35" s="253"/>
      <c r="EF35" s="253"/>
      <c r="EG35" s="253"/>
      <c r="EH35" s="253"/>
      <c r="EI35" s="253"/>
      <c r="EJ35" s="253"/>
      <c r="EK35" s="253"/>
      <c r="EL35" s="253"/>
      <c r="EM35" s="253"/>
      <c r="EN35" s="253"/>
      <c r="EO35" s="253"/>
      <c r="EP35" s="253"/>
      <c r="EQ35" s="253"/>
      <c r="ER35" s="253"/>
      <c r="ES35" s="253"/>
      <c r="ET35" s="253"/>
      <c r="EU35" s="253"/>
      <c r="EV35" s="253"/>
      <c r="EW35" s="253"/>
      <c r="EX35" s="253"/>
      <c r="EY35" s="253"/>
      <c r="EZ35" s="253"/>
      <c r="FA35" s="253"/>
      <c r="FB35" s="253"/>
      <c r="FC35" s="253"/>
      <c r="FD35" s="253"/>
      <c r="FE35" s="253"/>
      <c r="FF35" s="253"/>
      <c r="FG35" s="253"/>
      <c r="FH35" s="253"/>
      <c r="FI35" s="253"/>
      <c r="FJ35" s="253"/>
      <c r="FK35" s="253"/>
      <c r="FL35" s="253"/>
      <c r="FM35" s="253"/>
      <c r="FN35" s="253"/>
      <c r="FO35" s="253"/>
      <c r="FP35" s="253"/>
      <c r="FQ35" s="253"/>
      <c r="FR35" s="253"/>
      <c r="FS35" s="253"/>
      <c r="FT35" s="253"/>
      <c r="FU35" s="253"/>
      <c r="FV35" s="253"/>
      <c r="FW35" s="253"/>
      <c r="FX35" s="253"/>
      <c r="FY35" s="253"/>
      <c r="FZ35" s="253"/>
      <c r="GA35" s="253"/>
      <c r="GB35" s="253"/>
      <c r="GC35" s="253"/>
      <c r="GD35" s="253"/>
      <c r="GE35" s="253"/>
      <c r="GF35" s="253"/>
      <c r="GG35" s="253"/>
      <c r="GH35" s="253"/>
      <c r="GI35" s="253"/>
      <c r="GJ35" s="253"/>
      <c r="GK35" s="253"/>
      <c r="GL35" s="253"/>
      <c r="GM35" s="253"/>
      <c r="GN35" s="253"/>
      <c r="GO35" s="253"/>
      <c r="GP35" s="253"/>
      <c r="GQ35" s="253"/>
      <c r="GR35" s="253"/>
      <c r="GS35" s="253"/>
      <c r="GT35" s="253"/>
      <c r="GU35" s="253"/>
      <c r="GV35" s="253"/>
      <c r="GW35" s="253"/>
      <c r="GX35" s="253"/>
      <c r="GY35" s="253"/>
      <c r="GZ35" s="253"/>
      <c r="HA35" s="253"/>
      <c r="HB35" s="253"/>
      <c r="HC35" s="253"/>
      <c r="HD35" s="253"/>
      <c r="HE35" s="253"/>
      <c r="HF35" s="253"/>
      <c r="HG35" s="253"/>
      <c r="HH35" s="253"/>
      <c r="HI35" s="253"/>
      <c r="HJ35" s="253"/>
      <c r="HK35" s="253"/>
      <c r="HL35" s="253"/>
      <c r="HM35" s="253"/>
      <c r="HN35" s="253"/>
      <c r="HO35" s="253"/>
      <c r="HP35" s="253"/>
      <c r="HQ35" s="253"/>
      <c r="HR35" s="253"/>
      <c r="HS35" s="253"/>
      <c r="HT35" s="253"/>
      <c r="HU35" s="253"/>
      <c r="HV35" s="253"/>
      <c r="HW35" s="253"/>
    </row>
    <row r="36" spans="1:295">
      <c r="A36" s="272" t="s">
        <v>287</v>
      </c>
      <c r="B36" s="273"/>
      <c r="C36" s="273"/>
      <c r="D36" s="273"/>
      <c r="E36" s="273"/>
      <c r="F36" s="273"/>
      <c r="G36" s="273"/>
      <c r="H36" s="273"/>
      <c r="I36" s="273"/>
      <c r="J36" s="273"/>
      <c r="K36" s="273"/>
      <c r="L36" s="273"/>
      <c r="M36" s="273"/>
      <c r="N36" s="273"/>
      <c r="O36" s="273"/>
      <c r="P36" s="273"/>
      <c r="Q36" s="273"/>
      <c r="R36" s="273"/>
      <c r="S36" s="273"/>
      <c r="T36" s="273"/>
      <c r="U36" s="272">
        <v>2562814.9390000007</v>
      </c>
      <c r="V36" s="272">
        <v>2851462.3740000008</v>
      </c>
      <c r="W36" s="272">
        <v>2795766.1939999997</v>
      </c>
      <c r="X36" s="272">
        <v>2850547.8879999993</v>
      </c>
      <c r="Y36" s="272">
        <v>2917605.6710000006</v>
      </c>
      <c r="Z36" s="272">
        <v>3073553.5570000005</v>
      </c>
      <c r="AA36" s="272">
        <v>2852406.2779999995</v>
      </c>
      <c r="AB36" s="272">
        <v>3182949.5839999998</v>
      </c>
      <c r="AC36" s="272">
        <v>3010822.7319999998</v>
      </c>
      <c r="AD36" s="272">
        <v>3150899.551</v>
      </c>
      <c r="AE36" s="272">
        <v>3086396.7969999998</v>
      </c>
      <c r="AF36" s="272">
        <v>2816038.5860000006</v>
      </c>
      <c r="AG36" s="272">
        <v>2759716.3569999998</v>
      </c>
      <c r="AH36" s="272">
        <v>2561987.0940000005</v>
      </c>
      <c r="AI36" s="272">
        <v>3165427.9440000001</v>
      </c>
      <c r="AJ36" s="272">
        <v>2941729.0639999998</v>
      </c>
      <c r="AK36" s="272">
        <v>3083161.28</v>
      </c>
      <c r="AL36" s="272">
        <v>3124513.82</v>
      </c>
      <c r="AM36" s="272">
        <v>3177963.6159999999</v>
      </c>
      <c r="AN36" s="272">
        <v>3456504.423</v>
      </c>
      <c r="AO36" s="272">
        <v>3208521.0820000004</v>
      </c>
      <c r="AP36" s="272">
        <v>3455040.1379999998</v>
      </c>
      <c r="AQ36" s="272">
        <v>3261714.97</v>
      </c>
      <c r="AR36" s="272">
        <v>2828623.1860000002</v>
      </c>
      <c r="AS36" s="272">
        <v>2899306.52</v>
      </c>
      <c r="AT36" s="272">
        <v>2733475.1870000004</v>
      </c>
      <c r="AU36" s="272">
        <v>3252581.254999999</v>
      </c>
      <c r="AV36" s="272">
        <v>3076561.1830000007</v>
      </c>
      <c r="AW36" s="272">
        <v>3121719.7029999993</v>
      </c>
      <c r="AX36" s="272">
        <v>3029015.0780000002</v>
      </c>
      <c r="AY36" s="272">
        <v>3231522.5840000007</v>
      </c>
      <c r="AZ36" s="272">
        <v>3302889.4989999994</v>
      </c>
      <c r="BA36" s="272">
        <v>3265195.4640000002</v>
      </c>
      <c r="BB36" s="272">
        <v>3683701.3809999996</v>
      </c>
      <c r="BC36" s="272">
        <v>3124956.7310000011</v>
      </c>
      <c r="BD36" s="272">
        <v>2947422.9340000004</v>
      </c>
      <c r="BE36" s="272">
        <v>2724455.2989999996</v>
      </c>
      <c r="BF36" s="272">
        <v>2749372.7480000011</v>
      </c>
      <c r="BG36" s="272">
        <v>2794087.8159999996</v>
      </c>
      <c r="BH36" s="272">
        <v>2901615.831999999</v>
      </c>
      <c r="BI36" s="272">
        <v>3154484.405999999</v>
      </c>
      <c r="BJ36" s="272">
        <v>2930434.7239999999</v>
      </c>
      <c r="BK36" s="272">
        <v>3254905.0780000007</v>
      </c>
      <c r="BL36" s="272">
        <v>3234107.7770000007</v>
      </c>
      <c r="BM36" s="272">
        <v>3350136.35</v>
      </c>
      <c r="BN36" s="272">
        <v>3563090.1889999998</v>
      </c>
      <c r="BO36" s="272">
        <v>3105640.8030000003</v>
      </c>
      <c r="BP36" s="272">
        <v>3090922.564999999</v>
      </c>
      <c r="BQ36" s="272">
        <v>2823292.0520000006</v>
      </c>
      <c r="BR36" s="272">
        <v>2699474.4690000005</v>
      </c>
      <c r="BS36" s="272">
        <v>3402614.9589999998</v>
      </c>
      <c r="BT36" s="272">
        <v>3253257.4510000008</v>
      </c>
      <c r="BU36" s="272">
        <v>3090425.3809999987</v>
      </c>
      <c r="BV36" s="272">
        <v>3215676.236000001</v>
      </c>
      <c r="BW36" s="272">
        <v>3426626.7379999999</v>
      </c>
      <c r="BX36" s="272">
        <v>3600940.3059999994</v>
      </c>
      <c r="BY36" s="272">
        <v>3556587.85</v>
      </c>
      <c r="BZ36" s="272">
        <v>3488649.1860000002</v>
      </c>
      <c r="CA36" s="272">
        <v>3391548.9370000004</v>
      </c>
      <c r="CB36" s="272">
        <v>3276581.0510000009</v>
      </c>
      <c r="CC36" s="272">
        <v>2820852.14</v>
      </c>
      <c r="CD36" s="272">
        <v>2869010.0530000003</v>
      </c>
      <c r="CE36" s="272">
        <v>3398889.4060000009</v>
      </c>
      <c r="CF36" s="272">
        <v>3269321.1829999997</v>
      </c>
      <c r="CG36" s="272">
        <v>3204510.0619999999</v>
      </c>
      <c r="CH36" s="272">
        <v>3293995.5589999999</v>
      </c>
      <c r="CI36" s="272">
        <v>3319444.3310000002</v>
      </c>
      <c r="CJ36" s="272">
        <v>3641539.8</v>
      </c>
      <c r="CK36" s="272">
        <v>3453425.6379999998</v>
      </c>
      <c r="CL36" s="272">
        <v>3357950.6620000014</v>
      </c>
      <c r="CM36" s="272">
        <v>3360962.9669999992</v>
      </c>
      <c r="CN36" s="272">
        <v>3177252.9010000005</v>
      </c>
      <c r="CO36" s="272">
        <v>2935471.3739999998</v>
      </c>
      <c r="CP36" s="272">
        <v>2824573.1659999993</v>
      </c>
      <c r="CQ36" s="272">
        <v>3421044.4780000011</v>
      </c>
      <c r="CR36" s="272">
        <v>3031727.2659999998</v>
      </c>
      <c r="CS36" s="272">
        <v>3229793.6319999998</v>
      </c>
      <c r="CT36" s="272">
        <v>3205181.4329999993</v>
      </c>
      <c r="CU36" s="272">
        <v>3262235.2270000004</v>
      </c>
      <c r="CV36" s="272">
        <v>3547416.1549999993</v>
      </c>
      <c r="CW36" s="272">
        <v>3460791.246999999</v>
      </c>
      <c r="CX36" s="272">
        <v>3546454.6150000007</v>
      </c>
      <c r="CY36" s="272">
        <v>3400081.9760000007</v>
      </c>
      <c r="CZ36" s="272">
        <v>3143626.9269999997</v>
      </c>
      <c r="DA36" s="272">
        <v>3047478.28</v>
      </c>
      <c r="DB36" s="272">
        <v>2970992.2790000001</v>
      </c>
      <c r="DC36" s="272">
        <v>3640070.2519999989</v>
      </c>
      <c r="DD36" s="272">
        <v>3235434.9029999999</v>
      </c>
      <c r="DE36" s="272">
        <v>3424817.0320000001</v>
      </c>
      <c r="DF36" s="272">
        <v>3447868.517</v>
      </c>
      <c r="DG36" s="272">
        <v>3496715.8319999999</v>
      </c>
      <c r="DH36" s="272">
        <v>3834208.7079999996</v>
      </c>
      <c r="DI36" s="272">
        <v>3523811.8920000005</v>
      </c>
      <c r="DJ36" s="272">
        <v>3907983.0020000003</v>
      </c>
      <c r="DK36" s="272">
        <v>3663390.3060000003</v>
      </c>
      <c r="DL36" s="272">
        <v>3365408.5870000003</v>
      </c>
      <c r="DM36" s="272">
        <v>3366102.9490000005</v>
      </c>
      <c r="DN36" s="272">
        <v>3403056.7190000005</v>
      </c>
      <c r="DO36" s="272">
        <v>3697486.4649999994</v>
      </c>
      <c r="DP36" s="272">
        <v>3712788.6069999994</v>
      </c>
      <c r="DQ36" s="272">
        <v>3738678.111</v>
      </c>
      <c r="DR36" s="272">
        <v>3836998.348999999</v>
      </c>
      <c r="DS36" s="272">
        <v>3873326.9843999995</v>
      </c>
      <c r="DT36" s="272">
        <v>3885255.8480000002</v>
      </c>
      <c r="DU36" s="272">
        <v>4052905.1839999994</v>
      </c>
      <c r="DV36" s="272">
        <v>4134978.6860000007</v>
      </c>
      <c r="DW36" s="272">
        <v>3603928.3270000005</v>
      </c>
      <c r="DX36" s="272">
        <v>3458446.0780000007</v>
      </c>
      <c r="DY36" s="272">
        <v>3158388.9309999999</v>
      </c>
      <c r="DZ36" s="272">
        <v>3102350.7430000007</v>
      </c>
      <c r="EA36" s="272">
        <v>3638847.0020000008</v>
      </c>
      <c r="EB36" s="272">
        <v>3568806.3620000007</v>
      </c>
      <c r="EC36" s="272">
        <v>3531494.5290000001</v>
      </c>
      <c r="ED36" s="272">
        <v>3700802.4269999992</v>
      </c>
      <c r="EE36" s="272">
        <v>3898153.6819999991</v>
      </c>
      <c r="EF36" s="272">
        <v>3833457.5849999995</v>
      </c>
      <c r="EG36" s="272">
        <v>3932699.77</v>
      </c>
      <c r="EH36" s="272">
        <v>4265487.1839999994</v>
      </c>
      <c r="EI36" s="272">
        <v>3861570.095999999</v>
      </c>
      <c r="EJ36" s="272">
        <v>3806404.4769999995</v>
      </c>
      <c r="EK36" s="272">
        <v>3349428.4889999996</v>
      </c>
      <c r="EL36" s="272">
        <v>3544080.2110000006</v>
      </c>
      <c r="EM36" s="272">
        <v>4275739.5389999999</v>
      </c>
      <c r="EN36" s="272">
        <v>3966710.9939999999</v>
      </c>
      <c r="EO36" s="272">
        <v>4087651.8760000002</v>
      </c>
      <c r="EP36" s="272">
        <v>4128163.0540000005</v>
      </c>
      <c r="EQ36" s="272">
        <v>4329366.7680000002</v>
      </c>
      <c r="ER36" s="272">
        <v>4427263.1720000003</v>
      </c>
      <c r="ES36" s="272">
        <v>4328277.83</v>
      </c>
      <c r="ET36" s="272">
        <v>4413445.8990000002</v>
      </c>
      <c r="EU36" s="272">
        <v>4297112.0479999995</v>
      </c>
      <c r="EV36" s="272">
        <v>4091799.3629999999</v>
      </c>
      <c r="EW36" s="272">
        <v>3556627.0029999996</v>
      </c>
      <c r="EX36" s="272">
        <v>3840065.64</v>
      </c>
      <c r="EY36" s="272">
        <v>4297599.6450000005</v>
      </c>
      <c r="EZ36" s="272">
        <v>4091090.7520000003</v>
      </c>
      <c r="FA36" s="272">
        <v>4433833.1739999996</v>
      </c>
      <c r="FB36" s="272">
        <v>4385228.6639999999</v>
      </c>
      <c r="FC36" s="272">
        <v>4519257.8329999996</v>
      </c>
      <c r="FD36" s="272">
        <v>4863319.279000001</v>
      </c>
      <c r="FE36" s="272">
        <v>4794122.6710000001</v>
      </c>
      <c r="FF36" s="272">
        <v>4652908.0979999993</v>
      </c>
      <c r="FG36" s="272">
        <v>4542681.5830000006</v>
      </c>
      <c r="FH36" s="272">
        <v>4287177.2410000013</v>
      </c>
      <c r="FI36" s="272">
        <v>3927754.9330000002</v>
      </c>
      <c r="FJ36" s="272">
        <v>4179450.8149999995</v>
      </c>
      <c r="FK36" s="272">
        <v>4750772.8779999996</v>
      </c>
      <c r="FL36" s="272">
        <v>4313013.5870000003</v>
      </c>
      <c r="FM36" s="272">
        <v>4669094.7479999978</v>
      </c>
      <c r="FN36" s="272">
        <v>4563513.5900000008</v>
      </c>
      <c r="FO36" s="272">
        <v>4779889.0249999994</v>
      </c>
      <c r="FP36" s="272">
        <v>5218640.9350000015</v>
      </c>
      <c r="FQ36" s="272">
        <v>4734885.5680000009</v>
      </c>
      <c r="FR36" s="272">
        <v>5259784.5159999989</v>
      </c>
      <c r="FS36" s="272">
        <v>5000417.4109999994</v>
      </c>
      <c r="FT36" s="272">
        <v>4503145.665</v>
      </c>
      <c r="FU36" s="272">
        <v>4473164.59</v>
      </c>
      <c r="FV36" s="272">
        <v>4267741.9120000005</v>
      </c>
      <c r="FW36" s="272">
        <v>4686892.767</v>
      </c>
      <c r="FX36" s="272">
        <v>4932829.8370000003</v>
      </c>
      <c r="FY36" s="272">
        <v>4918796.9889999991</v>
      </c>
      <c r="FZ36" s="272">
        <v>4699409.9840000002</v>
      </c>
      <c r="GA36" s="272">
        <v>5108392.5110000009</v>
      </c>
      <c r="GB36" s="272">
        <v>5358862.63</v>
      </c>
      <c r="GC36" s="272">
        <v>5019437.1950000003</v>
      </c>
      <c r="GD36" s="272">
        <v>5472048.8860000009</v>
      </c>
      <c r="GE36" s="272">
        <v>5081751.4420000007</v>
      </c>
      <c r="GF36" s="272">
        <v>4472637.7230000002</v>
      </c>
      <c r="GG36" s="272">
        <v>4566320.5500000007</v>
      </c>
      <c r="GH36" s="272">
        <v>4679585.0699999984</v>
      </c>
      <c r="GI36" s="272">
        <v>4815102.6629999988</v>
      </c>
      <c r="GJ36" s="272">
        <v>4885145.648</v>
      </c>
      <c r="GK36" s="272">
        <v>5131918.7299999995</v>
      </c>
      <c r="GL36" s="272">
        <v>4707725.4330000002</v>
      </c>
      <c r="GM36" s="272">
        <v>5186600.9310000008</v>
      </c>
      <c r="GN36" s="272">
        <v>5350986.9620000003</v>
      </c>
      <c r="GO36" s="272">
        <v>5355678.4680000003</v>
      </c>
      <c r="GP36" s="272">
        <v>5732736.7169999992</v>
      </c>
      <c r="GQ36" s="272">
        <v>4910217.6610000012</v>
      </c>
      <c r="GR36" s="272">
        <v>4709598.7560000019</v>
      </c>
      <c r="GS36" s="272">
        <v>4732998.7529999986</v>
      </c>
      <c r="GT36" s="272">
        <v>4071620.8389999988</v>
      </c>
      <c r="GU36" s="272">
        <v>5013801.7279999992</v>
      </c>
      <c r="GV36" s="272">
        <v>4738922.6490000002</v>
      </c>
      <c r="GW36" s="272">
        <v>4636556.5580000002</v>
      </c>
      <c r="GX36" s="272">
        <v>4863308.6790000014</v>
      </c>
      <c r="GY36" s="272">
        <v>4963402.3360000011</v>
      </c>
      <c r="GZ36" s="272">
        <v>5017610.4500000011</v>
      </c>
      <c r="HA36" s="272">
        <v>4932080.529000001</v>
      </c>
      <c r="HB36" s="272">
        <v>5181460.3139999993</v>
      </c>
      <c r="HC36" s="272">
        <v>4558032.3339999998</v>
      </c>
      <c r="HD36" s="272">
        <v>4501075.2029999997</v>
      </c>
      <c r="HE36" s="272">
        <v>3942869.983</v>
      </c>
      <c r="HF36" s="272">
        <v>4284566.7949999999</v>
      </c>
      <c r="HG36" s="272">
        <v>4751359.4500000011</v>
      </c>
      <c r="HH36" s="272">
        <v>4572943.9800000004</v>
      </c>
      <c r="HI36" s="272">
        <v>4499732.5759999994</v>
      </c>
      <c r="HJ36" s="272">
        <v>4616496.4809999997</v>
      </c>
      <c r="HK36" s="272">
        <v>4697056.9580000006</v>
      </c>
      <c r="HL36" s="272">
        <v>4903384.9369999999</v>
      </c>
      <c r="HM36" s="272">
        <v>4775598.2230000012</v>
      </c>
      <c r="HN36" s="272">
        <v>4631472.0719999988</v>
      </c>
      <c r="HO36" s="272">
        <v>4400045.9489999991</v>
      </c>
      <c r="HP36" s="272">
        <v>4203042.6689999998</v>
      </c>
      <c r="HQ36" s="272">
        <v>3959166.6519999998</v>
      </c>
      <c r="HR36" s="272">
        <v>4034946.4359999993</v>
      </c>
      <c r="HS36" s="272">
        <v>4852097.2459999993</v>
      </c>
      <c r="HT36" s="272">
        <v>4146623.9239999996</v>
      </c>
      <c r="HU36" s="272">
        <v>4614686.9569999985</v>
      </c>
      <c r="HV36" s="272">
        <v>4677453.5929999994</v>
      </c>
      <c r="HW36" s="272">
        <v>4821464.4480000008</v>
      </c>
      <c r="HX36" s="272">
        <v>5001582.4900000012</v>
      </c>
      <c r="HY36" s="272">
        <v>4856584.1009999998</v>
      </c>
      <c r="HZ36" s="272">
        <v>4915778.4639999997</v>
      </c>
      <c r="IA36" s="272">
        <v>4640681.9250000007</v>
      </c>
      <c r="IB36" s="272">
        <v>4251226.2490000008</v>
      </c>
      <c r="IC36" s="272">
        <v>4135742.4269999997</v>
      </c>
      <c r="ID36" s="272">
        <v>4120481.7119999998</v>
      </c>
      <c r="IE36" s="272">
        <v>4825773.4430000018</v>
      </c>
      <c r="IF36" s="272">
        <v>4618470.22</v>
      </c>
      <c r="IG36" s="272">
        <v>3772603.2740000007</v>
      </c>
      <c r="IH36" s="272">
        <v>5011752.4370000008</v>
      </c>
      <c r="II36" s="272">
        <v>4982153.4780000001</v>
      </c>
      <c r="IJ36" s="272">
        <v>5197649.5829999987</v>
      </c>
      <c r="IK36" s="272">
        <v>4759700.9700000007</v>
      </c>
      <c r="IL36" s="272">
        <v>5058821.4720000001</v>
      </c>
      <c r="IM36" s="272">
        <v>4738254.6339999996</v>
      </c>
      <c r="IN36" s="272">
        <v>4408063.5220000008</v>
      </c>
      <c r="IO36" s="272">
        <v>4391503.43</v>
      </c>
      <c r="IP36" s="272">
        <v>4375219.4479999989</v>
      </c>
      <c r="IQ36" s="272">
        <v>4554752.796000001</v>
      </c>
      <c r="IR36" s="272">
        <v>4653654.3949999996</v>
      </c>
      <c r="IS36" s="272">
        <v>4796717.5600000005</v>
      </c>
      <c r="IT36" s="272">
        <v>4653210.8410000009</v>
      </c>
      <c r="IU36" s="272">
        <v>5187031.6069999998</v>
      </c>
      <c r="IV36" s="272">
        <v>5284080.5659999996</v>
      </c>
      <c r="IW36" s="272">
        <v>4891110.9880000008</v>
      </c>
      <c r="IX36" s="272">
        <v>5415773.4340000013</v>
      </c>
      <c r="IY36" s="272">
        <v>4808784.1530000009</v>
      </c>
      <c r="IZ36" s="272">
        <v>4286608.5059999991</v>
      </c>
      <c r="JA36" s="272">
        <v>4432971.260999999</v>
      </c>
      <c r="JB36" s="272">
        <v>4514231.523</v>
      </c>
      <c r="JC36" s="272">
        <v>4710564.4950000001</v>
      </c>
      <c r="JD36" s="272">
        <v>4004816.9030000004</v>
      </c>
      <c r="JE36" s="272">
        <v>4360350.2939999988</v>
      </c>
      <c r="JF36" s="272">
        <v>4696043.3549999995</v>
      </c>
      <c r="JG36" s="272">
        <v>5231198.7909999993</v>
      </c>
      <c r="JH36" s="272">
        <v>5164439.1870000008</v>
      </c>
      <c r="JI36" s="272">
        <v>5237175.7949999999</v>
      </c>
    </row>
    <row r="37" spans="1:295">
      <c r="A37" s="272" t="s">
        <v>288</v>
      </c>
      <c r="B37" s="273"/>
      <c r="C37" s="273"/>
      <c r="D37" s="273"/>
      <c r="E37" s="273"/>
      <c r="F37" s="273"/>
      <c r="G37" s="273"/>
      <c r="H37" s="273"/>
      <c r="I37" s="273"/>
      <c r="J37" s="273"/>
      <c r="K37" s="273"/>
      <c r="L37" s="273"/>
      <c r="M37" s="273"/>
      <c r="N37" s="273"/>
      <c r="O37" s="273"/>
      <c r="P37" s="273"/>
      <c r="Q37" s="273"/>
      <c r="R37" s="273"/>
      <c r="S37" s="273"/>
      <c r="T37" s="273"/>
      <c r="U37" s="273"/>
      <c r="V37" s="273"/>
      <c r="W37" s="273"/>
      <c r="X37" s="273"/>
      <c r="Y37" s="273"/>
      <c r="Z37" s="273"/>
      <c r="AA37" s="273"/>
      <c r="AB37" s="273"/>
      <c r="AC37" s="273"/>
      <c r="AD37" s="273"/>
      <c r="AE37" s="273"/>
      <c r="AF37" s="273"/>
      <c r="AG37" s="273"/>
      <c r="AH37" s="273"/>
      <c r="AI37" s="273"/>
      <c r="AJ37" s="273"/>
      <c r="AK37" s="273"/>
      <c r="AL37" s="273"/>
      <c r="AM37" s="273"/>
      <c r="AN37" s="273"/>
      <c r="AO37" s="273"/>
      <c r="AP37" s="273"/>
      <c r="AQ37" s="273"/>
      <c r="AR37" s="273"/>
      <c r="AS37" s="273"/>
      <c r="AT37" s="273"/>
      <c r="AU37" s="273"/>
      <c r="AV37" s="273"/>
      <c r="AW37" s="273"/>
      <c r="AX37" s="273"/>
      <c r="AY37" s="273"/>
      <c r="AZ37" s="273"/>
      <c r="BA37" s="273"/>
      <c r="BB37" s="273"/>
      <c r="BC37" s="273"/>
      <c r="BD37" s="273"/>
      <c r="BE37" s="273"/>
      <c r="BF37" s="273"/>
      <c r="BG37" s="273"/>
      <c r="BH37" s="273"/>
      <c r="BI37" s="273"/>
      <c r="BJ37" s="273"/>
      <c r="BK37" s="273"/>
      <c r="BL37" s="273"/>
      <c r="BM37" s="273"/>
      <c r="BN37" s="273"/>
      <c r="BO37" s="273"/>
      <c r="BP37" s="273"/>
      <c r="BQ37" s="273"/>
      <c r="BR37" s="273"/>
      <c r="BS37" s="273"/>
      <c r="BT37" s="273"/>
      <c r="BU37" s="273"/>
      <c r="BV37" s="273"/>
      <c r="BW37" s="273"/>
      <c r="BX37" s="273"/>
      <c r="BY37" s="273"/>
      <c r="BZ37" s="273"/>
      <c r="CA37" s="273"/>
      <c r="CB37" s="273"/>
      <c r="CC37" s="272">
        <v>0</v>
      </c>
      <c r="CD37" s="272">
        <v>0</v>
      </c>
      <c r="CE37" s="272">
        <v>7.8</v>
      </c>
      <c r="CF37" s="272">
        <v>13.1</v>
      </c>
      <c r="CG37" s="272">
        <v>25.75</v>
      </c>
      <c r="CH37" s="272">
        <v>22.812000000000001</v>
      </c>
      <c r="CI37" s="272">
        <v>7.177999999999999</v>
      </c>
      <c r="CJ37" s="272">
        <v>57.12</v>
      </c>
      <c r="CK37" s="272">
        <v>2</v>
      </c>
      <c r="CL37" s="272">
        <v>33.93</v>
      </c>
      <c r="CM37" s="272">
        <v>281.3</v>
      </c>
      <c r="CN37" s="272">
        <v>285.16956521739132</v>
      </c>
      <c r="CO37" s="272">
        <v>1075.3</v>
      </c>
      <c r="CP37" s="272">
        <v>1043.21</v>
      </c>
      <c r="CQ37" s="272">
        <v>1724.84</v>
      </c>
      <c r="CR37" s="272">
        <v>1785.51</v>
      </c>
      <c r="CS37" s="272">
        <v>2577.6</v>
      </c>
      <c r="CT37" s="272">
        <v>6490.31</v>
      </c>
      <c r="CU37" s="272">
        <v>3330.8</v>
      </c>
      <c r="CV37" s="272">
        <v>5101.6000000000004</v>
      </c>
      <c r="CW37" s="272">
        <v>6735.344000000001</v>
      </c>
      <c r="CX37" s="272">
        <v>8581.4410000000007</v>
      </c>
      <c r="CY37" s="272">
        <v>16024.924999999999</v>
      </c>
      <c r="CZ37" s="272">
        <v>14531.101000000001</v>
      </c>
      <c r="DA37" s="272">
        <v>17108.739000000001</v>
      </c>
      <c r="DB37" s="272">
        <v>16932.740999999998</v>
      </c>
      <c r="DC37" s="272">
        <v>22636.872000000003</v>
      </c>
      <c r="DD37" s="272">
        <v>18772.794000000002</v>
      </c>
      <c r="DE37" s="272">
        <v>26004.665999999994</v>
      </c>
      <c r="DF37" s="272">
        <v>27157.918000000001</v>
      </c>
      <c r="DG37" s="272">
        <v>26718.323000000004</v>
      </c>
      <c r="DH37" s="272">
        <v>43958.85</v>
      </c>
      <c r="DI37" s="272">
        <v>46013.394</v>
      </c>
      <c r="DJ37" s="272">
        <v>53608.53</v>
      </c>
      <c r="DK37" s="272">
        <v>56400.564999999995</v>
      </c>
      <c r="DL37" s="272">
        <v>49015.748000000007</v>
      </c>
      <c r="DM37" s="272">
        <v>76784.442999999985</v>
      </c>
      <c r="DN37" s="272">
        <v>77085.038</v>
      </c>
      <c r="DO37" s="272">
        <v>63679.682000000001</v>
      </c>
      <c r="DP37" s="272">
        <v>64349.824999999997</v>
      </c>
      <c r="DQ37" s="272">
        <v>75998.89</v>
      </c>
      <c r="DR37" s="272">
        <v>102766.71800000001</v>
      </c>
      <c r="DS37" s="272">
        <v>107786.269</v>
      </c>
      <c r="DT37" s="272">
        <v>109534.48699999998</v>
      </c>
      <c r="DU37" s="272">
        <v>132258.42600000001</v>
      </c>
      <c r="DV37" s="272">
        <v>126817.25300000001</v>
      </c>
      <c r="DW37" s="272">
        <v>118014.439</v>
      </c>
      <c r="DX37" s="272">
        <v>112052.94499999998</v>
      </c>
      <c r="DY37" s="272">
        <v>90352.389000000039</v>
      </c>
      <c r="DZ37" s="272">
        <v>80224.338000000003</v>
      </c>
      <c r="EA37" s="272">
        <v>131991.43599999999</v>
      </c>
      <c r="EB37" s="272">
        <v>105457.97499999999</v>
      </c>
      <c r="EC37" s="272">
        <v>103662.63599999998</v>
      </c>
      <c r="ED37" s="272">
        <v>141138.84099999999</v>
      </c>
      <c r="EE37" s="272">
        <v>154556.54300000001</v>
      </c>
      <c r="EF37" s="272">
        <v>167086.06900000002</v>
      </c>
      <c r="EG37" s="272">
        <v>160537.954</v>
      </c>
      <c r="EH37" s="272">
        <v>156810.59599999999</v>
      </c>
      <c r="EI37" s="272">
        <v>166192.149</v>
      </c>
      <c r="EJ37" s="272">
        <v>150437.49099999998</v>
      </c>
      <c r="EK37" s="272">
        <v>147434.67499999993</v>
      </c>
      <c r="EL37" s="272">
        <v>178049.48799999998</v>
      </c>
      <c r="EM37" s="272">
        <v>214149.878</v>
      </c>
      <c r="EN37" s="272">
        <v>184896.77699999997</v>
      </c>
      <c r="EO37" s="272">
        <v>202728.61799999999</v>
      </c>
      <c r="EP37" s="272">
        <v>204939.78</v>
      </c>
      <c r="EQ37" s="272">
        <v>207433.576</v>
      </c>
      <c r="ER37" s="274">
        <v>231159.51499999996</v>
      </c>
      <c r="ES37" s="274">
        <v>219987.598</v>
      </c>
      <c r="ET37" s="272">
        <v>199894.905</v>
      </c>
      <c r="EU37" s="272">
        <v>207867.647</v>
      </c>
      <c r="EV37" s="272">
        <v>187856.06100000005</v>
      </c>
      <c r="EW37" s="272">
        <v>186327.40099999998</v>
      </c>
      <c r="EX37" s="272">
        <v>176783.19200000001</v>
      </c>
      <c r="EY37" s="272">
        <v>233464.679</v>
      </c>
      <c r="EZ37" s="272">
        <v>200381.09099999999</v>
      </c>
      <c r="FA37" s="272">
        <v>220483.97500000003</v>
      </c>
      <c r="FB37" s="272">
        <v>231572.69799999997</v>
      </c>
      <c r="FC37" s="272">
        <v>249897.09700000004</v>
      </c>
      <c r="FD37" s="272">
        <v>247934.28700000001</v>
      </c>
      <c r="FE37" s="272">
        <v>233971.40400000001</v>
      </c>
      <c r="FF37" s="272">
        <v>237885.14300000001</v>
      </c>
      <c r="FG37" s="272">
        <v>237188.91499999998</v>
      </c>
      <c r="FH37" s="272">
        <v>216870.03599999999</v>
      </c>
      <c r="FI37" s="272">
        <v>193006.36299999995</v>
      </c>
      <c r="FJ37" s="272">
        <v>214606.97700000001</v>
      </c>
      <c r="FK37" s="272">
        <v>220871.81699999992</v>
      </c>
      <c r="FL37" s="272">
        <v>182372.24400000001</v>
      </c>
      <c r="FM37" s="272">
        <v>213020.86100000003</v>
      </c>
      <c r="FN37" s="272">
        <v>214897.81499999994</v>
      </c>
      <c r="FO37" s="272">
        <v>230340.28500000003</v>
      </c>
      <c r="FP37" s="272">
        <v>254426.05199999997</v>
      </c>
      <c r="FQ37" s="272">
        <v>252242.54299999995</v>
      </c>
      <c r="FR37" s="272">
        <v>251416.179</v>
      </c>
      <c r="FS37" s="272">
        <v>245320.59200000006</v>
      </c>
      <c r="FT37" s="272">
        <v>244961.76100000003</v>
      </c>
      <c r="FU37" s="272">
        <v>226505.27300000004</v>
      </c>
      <c r="FV37" s="272">
        <v>205738.13499999995</v>
      </c>
      <c r="FW37" s="272">
        <v>230752.36199999999</v>
      </c>
      <c r="FX37" s="272">
        <v>253591.0210000001</v>
      </c>
      <c r="FY37" s="272">
        <v>245933.927</v>
      </c>
      <c r="FZ37" s="272">
        <v>236440.98500000002</v>
      </c>
      <c r="GA37" s="272">
        <v>260670.64200000002</v>
      </c>
      <c r="GB37" s="272">
        <v>247610.47100000005</v>
      </c>
      <c r="GC37" s="272">
        <v>252713.66199999998</v>
      </c>
      <c r="GD37" s="272">
        <v>277992.005</v>
      </c>
      <c r="GE37" s="272">
        <v>265175.51400000002</v>
      </c>
      <c r="GF37" s="272">
        <v>214364.27200000003</v>
      </c>
      <c r="GG37" s="272">
        <v>245215</v>
      </c>
      <c r="GH37" s="272">
        <v>240529</v>
      </c>
      <c r="GI37" s="272">
        <v>271839</v>
      </c>
      <c r="GJ37" s="272">
        <v>253224</v>
      </c>
      <c r="GK37" s="272">
        <v>242526</v>
      </c>
      <c r="GL37" s="272">
        <v>251517</v>
      </c>
      <c r="GM37" s="272">
        <v>302971</v>
      </c>
      <c r="GN37" s="272">
        <v>314532</v>
      </c>
      <c r="GO37" s="272">
        <v>312665</v>
      </c>
      <c r="GP37" s="272">
        <v>321603</v>
      </c>
      <c r="GQ37" s="272">
        <v>315448</v>
      </c>
      <c r="GR37" s="272">
        <v>347769</v>
      </c>
      <c r="GS37" s="272">
        <v>319546</v>
      </c>
      <c r="GT37" s="272">
        <v>303594</v>
      </c>
      <c r="GU37" s="272">
        <v>322692</v>
      </c>
      <c r="GV37" s="272">
        <v>324526</v>
      </c>
      <c r="GW37" s="272">
        <v>338851</v>
      </c>
      <c r="GX37" s="272">
        <v>322185</v>
      </c>
      <c r="GY37" s="272">
        <v>341094</v>
      </c>
      <c r="GZ37" s="272">
        <v>344038</v>
      </c>
      <c r="HA37" s="272">
        <v>330388</v>
      </c>
      <c r="HB37" s="272">
        <v>359166</v>
      </c>
      <c r="HC37" s="272">
        <v>324662</v>
      </c>
      <c r="HD37" s="272">
        <v>306526</v>
      </c>
      <c r="HE37" s="272">
        <v>271387.902</v>
      </c>
      <c r="HF37" s="272">
        <v>300065.39299999998</v>
      </c>
      <c r="HG37" s="272">
        <v>323157.66200000007</v>
      </c>
      <c r="HH37" s="272">
        <v>348485.11799999996</v>
      </c>
      <c r="HI37" s="272">
        <v>328814.30299999996</v>
      </c>
      <c r="HJ37" s="272">
        <v>292772.39199999993</v>
      </c>
      <c r="HK37" s="272">
        <v>337435.20299999998</v>
      </c>
      <c r="HL37" s="272">
        <v>327183.08100000001</v>
      </c>
      <c r="HM37" s="272">
        <v>313309.16499999992</v>
      </c>
      <c r="HN37" s="272">
        <v>341024.12200000003</v>
      </c>
      <c r="HO37" s="272">
        <v>321559.97400000005</v>
      </c>
      <c r="HP37" s="272">
        <v>296144.68299999996</v>
      </c>
      <c r="HQ37" s="272">
        <v>255360.69299999997</v>
      </c>
      <c r="HR37" s="272">
        <v>259812.09399999995</v>
      </c>
      <c r="HS37" s="272">
        <v>335069.06200000003</v>
      </c>
      <c r="HT37" s="272">
        <v>347603.10899999994</v>
      </c>
      <c r="HU37" s="272">
        <v>369315.72999999992</v>
      </c>
      <c r="HV37" s="272">
        <v>359235.99400000006</v>
      </c>
      <c r="HW37" s="272">
        <v>387236.43300000008</v>
      </c>
      <c r="HX37" s="272">
        <v>399996.842</v>
      </c>
      <c r="HY37" s="272">
        <v>398707.42600000009</v>
      </c>
      <c r="HZ37" s="272">
        <v>409343.99399999983</v>
      </c>
      <c r="IA37" s="272">
        <v>386930</v>
      </c>
      <c r="IB37" s="272">
        <v>381228</v>
      </c>
      <c r="IC37" s="272">
        <v>337256</v>
      </c>
      <c r="ID37" s="272">
        <v>338321</v>
      </c>
      <c r="IE37" s="272">
        <v>455039</v>
      </c>
      <c r="IF37" s="272">
        <v>488706</v>
      </c>
      <c r="IG37" s="272">
        <v>382497</v>
      </c>
      <c r="IH37" s="272">
        <v>466892</v>
      </c>
      <c r="II37" s="272">
        <v>489079</v>
      </c>
      <c r="IJ37" s="272">
        <v>485842</v>
      </c>
      <c r="IK37" s="272">
        <v>479745</v>
      </c>
      <c r="IL37" s="272">
        <v>500376</v>
      </c>
      <c r="IM37" s="272">
        <v>479105</v>
      </c>
      <c r="IN37" s="272">
        <v>473671</v>
      </c>
      <c r="IO37" s="272">
        <v>446507.772</v>
      </c>
      <c r="IP37" s="272">
        <v>415248.79500000004</v>
      </c>
      <c r="IQ37" s="272">
        <v>462133.90500000003</v>
      </c>
      <c r="IR37" s="272">
        <v>464901.55699999997</v>
      </c>
      <c r="IS37" s="272">
        <v>448352</v>
      </c>
      <c r="IT37" s="272">
        <v>461613</v>
      </c>
      <c r="IU37" s="272">
        <v>495344.17300000001</v>
      </c>
      <c r="IV37" s="272">
        <v>503146</v>
      </c>
      <c r="IW37" s="272">
        <v>558226</v>
      </c>
      <c r="IX37" s="272">
        <v>583725</v>
      </c>
      <c r="IY37" s="272">
        <v>539820</v>
      </c>
      <c r="IZ37" s="272">
        <v>523443</v>
      </c>
      <c r="JA37" s="272">
        <v>467596</v>
      </c>
      <c r="JB37" s="272">
        <v>483199</v>
      </c>
      <c r="JC37" s="272">
        <v>550298</v>
      </c>
      <c r="JD37" s="272">
        <v>439527</v>
      </c>
      <c r="JE37" s="272">
        <v>481494</v>
      </c>
      <c r="JF37" s="272">
        <v>533311</v>
      </c>
      <c r="JG37" s="272">
        <v>602029</v>
      </c>
      <c r="JH37" s="272">
        <v>623118</v>
      </c>
      <c r="JI37" s="272">
        <v>594002</v>
      </c>
      <c r="JJ37" s="272">
        <v>587708</v>
      </c>
      <c r="JK37" s="272">
        <v>554071</v>
      </c>
      <c r="JL37" s="272">
        <v>515656</v>
      </c>
      <c r="JM37" s="272">
        <v>503815</v>
      </c>
      <c r="JN37" s="272">
        <v>524921</v>
      </c>
      <c r="JO37" s="272">
        <v>639984</v>
      </c>
      <c r="JP37" s="272">
        <v>628338</v>
      </c>
      <c r="JQ37" s="272">
        <v>537880</v>
      </c>
      <c r="JR37" s="272">
        <v>512775</v>
      </c>
      <c r="JV37" s="272">
        <f>FORECAST(JV40,IV37:JR37,IV40:JR40)</f>
        <v>617142.85714285565</v>
      </c>
      <c r="JW37" s="272">
        <f>FORECAST(JW40,$IV$37:$JR$37,$IV$40:$JR$40)</f>
        <v>527999.99999999872</v>
      </c>
      <c r="KH37" s="272">
        <f>FORECAST(KH40,$IV$37:$JR$37,$IV$40:$JR$40)</f>
        <v>569142.85714285576</v>
      </c>
      <c r="KI37" s="272">
        <f>FORECAST(KI40,$IV$37:$JR$37,$IV$40:$JR$40)</f>
        <v>517714.28571428452</v>
      </c>
    </row>
    <row r="38" spans="1:295">
      <c r="A38" s="252" t="s">
        <v>289</v>
      </c>
      <c r="B38" s="253"/>
      <c r="C38" s="253"/>
      <c r="D38" s="253"/>
      <c r="E38" s="253"/>
      <c r="F38" s="253"/>
      <c r="G38" s="253"/>
      <c r="H38" s="253"/>
      <c r="I38" s="253"/>
      <c r="J38" s="253"/>
      <c r="K38" s="253"/>
      <c r="L38" s="253"/>
      <c r="M38" s="253"/>
      <c r="N38" s="253"/>
      <c r="O38" s="253"/>
      <c r="P38" s="253"/>
      <c r="Q38" s="253"/>
      <c r="R38" s="253"/>
      <c r="S38" s="253"/>
      <c r="T38" s="253"/>
      <c r="U38" s="253"/>
      <c r="V38" s="253"/>
      <c r="W38" s="253"/>
      <c r="X38" s="253"/>
      <c r="Y38" s="253"/>
      <c r="Z38" s="253"/>
      <c r="AA38" s="253"/>
      <c r="AB38" s="253"/>
      <c r="AC38" s="253"/>
      <c r="AD38" s="253"/>
      <c r="AE38" s="253"/>
      <c r="AF38" s="253"/>
      <c r="AG38" s="253"/>
      <c r="AH38" s="253"/>
      <c r="AI38" s="253"/>
      <c r="AJ38" s="253"/>
      <c r="AK38" s="253"/>
      <c r="AL38" s="253"/>
      <c r="AM38" s="253"/>
      <c r="AN38" s="253"/>
      <c r="AO38" s="253"/>
      <c r="AP38" s="253"/>
      <c r="AQ38" s="253"/>
      <c r="AR38" s="253"/>
      <c r="AS38" s="253"/>
      <c r="AT38" s="253"/>
      <c r="AU38" s="253"/>
      <c r="AV38" s="253"/>
      <c r="AW38" s="253"/>
      <c r="AX38" s="253"/>
      <c r="AY38" s="253"/>
      <c r="AZ38" s="253"/>
      <c r="BA38" s="253"/>
      <c r="BB38" s="253"/>
      <c r="BC38" s="253"/>
      <c r="BD38" s="253"/>
      <c r="BE38" s="253"/>
      <c r="BF38" s="253"/>
      <c r="BG38" s="253"/>
      <c r="BH38" s="253"/>
      <c r="BI38" s="253"/>
      <c r="BJ38" s="253"/>
      <c r="BK38" s="253"/>
      <c r="BL38" s="253"/>
      <c r="BM38" s="253"/>
      <c r="BN38" s="253"/>
      <c r="BO38" s="253"/>
      <c r="BP38" s="253"/>
      <c r="BQ38" s="253"/>
      <c r="BR38" s="253"/>
      <c r="BS38" s="253"/>
      <c r="BT38" s="253"/>
      <c r="BU38" s="253"/>
      <c r="BV38" s="253"/>
      <c r="BW38" s="253"/>
      <c r="BX38" s="253"/>
      <c r="BY38" s="253"/>
      <c r="BZ38" s="253"/>
      <c r="CA38" s="253"/>
      <c r="CB38" s="253"/>
      <c r="CC38" s="275">
        <f t="shared" ref="CC38:EN38" si="36">CC37/CC36</f>
        <v>0</v>
      </c>
      <c r="CD38" s="275">
        <f t="shared" si="36"/>
        <v>0</v>
      </c>
      <c r="CE38" s="275">
        <f t="shared" si="36"/>
        <v>2.2948672546481783E-6</v>
      </c>
      <c r="CF38" s="275">
        <f t="shared" si="36"/>
        <v>4.0069480074695983E-6</v>
      </c>
      <c r="CG38" s="275">
        <f t="shared" si="36"/>
        <v>8.0355497413944458E-6</v>
      </c>
      <c r="CH38" s="275">
        <f t="shared" si="36"/>
        <v>6.925328098173068E-6</v>
      </c>
      <c r="CI38" s="275">
        <f t="shared" si="36"/>
        <v>2.1624101157429527E-6</v>
      </c>
      <c r="CJ38" s="275">
        <f t="shared" si="36"/>
        <v>1.5685672308181281E-5</v>
      </c>
      <c r="CK38" s="275">
        <f t="shared" si="36"/>
        <v>5.7913509936130269E-7</v>
      </c>
      <c r="CL38" s="275">
        <f t="shared" si="36"/>
        <v>1.0104377167885853E-5</v>
      </c>
      <c r="CM38" s="275">
        <f t="shared" si="36"/>
        <v>8.3696250973895386E-5</v>
      </c>
      <c r="CN38" s="275">
        <f t="shared" si="36"/>
        <v>8.9753499045555293E-5</v>
      </c>
      <c r="CO38" s="275">
        <f t="shared" si="36"/>
        <v>3.6631254847999074E-4</v>
      </c>
      <c r="CP38" s="275">
        <f t="shared" si="36"/>
        <v>3.6933367935281175E-4</v>
      </c>
      <c r="CQ38" s="275">
        <f t="shared" si="36"/>
        <v>5.0418520165173935E-4</v>
      </c>
      <c r="CR38" s="275">
        <f t="shared" si="36"/>
        <v>5.8894149880301273E-4</v>
      </c>
      <c r="CS38" s="275">
        <f t="shared" si="36"/>
        <v>7.9806956533128742E-4</v>
      </c>
      <c r="CT38" s="275">
        <f t="shared" si="36"/>
        <v>2.0249430915756841E-3</v>
      </c>
      <c r="CU38" s="275">
        <f t="shared" si="36"/>
        <v>1.0210177281002059E-3</v>
      </c>
      <c r="CV38" s="275">
        <f t="shared" si="36"/>
        <v>1.4381171469858183E-3</v>
      </c>
      <c r="CW38" s="275">
        <f t="shared" si="36"/>
        <v>1.9461861520363476E-3</v>
      </c>
      <c r="CX38" s="275">
        <f t="shared" si="36"/>
        <v>2.4197239022047934E-3</v>
      </c>
      <c r="CY38" s="275">
        <f t="shared" si="36"/>
        <v>4.7130995996903565E-3</v>
      </c>
      <c r="CZ38" s="275">
        <f t="shared" si="36"/>
        <v>4.6223999658468384E-3</v>
      </c>
      <c r="DA38" s="275">
        <f t="shared" si="36"/>
        <v>5.6140642944959738E-3</v>
      </c>
      <c r="DB38" s="275">
        <f t="shared" si="36"/>
        <v>5.699355437469987E-3</v>
      </c>
      <c r="DC38" s="275">
        <f t="shared" si="36"/>
        <v>6.2188008562643554E-3</v>
      </c>
      <c r="DD38" s="275">
        <f t="shared" si="36"/>
        <v>5.8022474760945613E-3</v>
      </c>
      <c r="DE38" s="275">
        <f t="shared" si="36"/>
        <v>7.5930088401872887E-3</v>
      </c>
      <c r="DF38" s="275">
        <f t="shared" si="36"/>
        <v>7.8767266982762395E-3</v>
      </c>
      <c r="DG38" s="275">
        <f t="shared" si="36"/>
        <v>7.6409763571545506E-3</v>
      </c>
      <c r="DH38" s="275">
        <f t="shared" si="36"/>
        <v>1.1464907976522181E-2</v>
      </c>
      <c r="DI38" s="275">
        <f t="shared" si="36"/>
        <v>1.3057846278475524E-2</v>
      </c>
      <c r="DJ38" s="275">
        <f t="shared" si="36"/>
        <v>1.3717697843763548E-2</v>
      </c>
      <c r="DK38" s="275">
        <f t="shared" si="36"/>
        <v>1.5395729171315875E-2</v>
      </c>
      <c r="DL38" s="275">
        <f t="shared" si="36"/>
        <v>1.456457566232507E-2</v>
      </c>
      <c r="DM38" s="275">
        <f t="shared" si="36"/>
        <v>2.2811079804558876E-2</v>
      </c>
      <c r="DN38" s="275">
        <f t="shared" si="36"/>
        <v>2.2651705324103939E-2</v>
      </c>
      <c r="DO38" s="275">
        <f t="shared" si="36"/>
        <v>1.7222424639761327E-2</v>
      </c>
      <c r="DP38" s="275">
        <f t="shared" si="36"/>
        <v>1.7331938823200554E-2</v>
      </c>
      <c r="DQ38" s="275">
        <f t="shared" si="36"/>
        <v>2.0327743588407575E-2</v>
      </c>
      <c r="DR38" s="275">
        <f t="shared" si="36"/>
        <v>2.6783101959578153E-2</v>
      </c>
      <c r="DS38" s="275">
        <f t="shared" si="36"/>
        <v>2.7827825906285242E-2</v>
      </c>
      <c r="DT38" s="275">
        <f t="shared" si="36"/>
        <v>2.8192348531277462E-2</v>
      </c>
      <c r="DU38" s="275">
        <f t="shared" si="36"/>
        <v>3.2632992876844964E-2</v>
      </c>
      <c r="DV38" s="275">
        <f t="shared" si="36"/>
        <v>3.0669384930416058E-2</v>
      </c>
      <c r="DW38" s="275">
        <f t="shared" si="36"/>
        <v>3.2746056051075285E-2</v>
      </c>
      <c r="DX38" s="275">
        <f t="shared" si="36"/>
        <v>3.2399795304832266E-2</v>
      </c>
      <c r="DY38" s="275">
        <f t="shared" si="36"/>
        <v>2.8607112985098049E-2</v>
      </c>
      <c r="DZ38" s="275">
        <f t="shared" si="36"/>
        <v>2.585920956262423E-2</v>
      </c>
      <c r="EA38" s="275">
        <f t="shared" si="36"/>
        <v>3.6272873228100605E-2</v>
      </c>
      <c r="EB38" s="275">
        <f t="shared" si="36"/>
        <v>2.9549929108762325E-2</v>
      </c>
      <c r="EC38" s="275">
        <f t="shared" si="36"/>
        <v>2.9353758061563172E-2</v>
      </c>
      <c r="ED38" s="275">
        <f t="shared" si="36"/>
        <v>3.8137361770596359E-2</v>
      </c>
      <c r="EE38" s="275">
        <f t="shared" si="36"/>
        <v>3.9648653082528733E-2</v>
      </c>
      <c r="EF38" s="275">
        <f t="shared" si="36"/>
        <v>4.3586257391706615E-2</v>
      </c>
      <c r="EG38" s="275">
        <f t="shared" si="36"/>
        <v>4.0821309377501752E-2</v>
      </c>
      <c r="EH38" s="275">
        <f t="shared" si="36"/>
        <v>3.6762646149354837E-2</v>
      </c>
      <c r="EI38" s="275">
        <f t="shared" si="36"/>
        <v>4.3037454938899045E-2</v>
      </c>
      <c r="EJ38" s="275">
        <f t="shared" si="36"/>
        <v>3.9522203147093447E-2</v>
      </c>
      <c r="EK38" s="275">
        <f t="shared" si="36"/>
        <v>4.4017860206359505E-2</v>
      </c>
      <c r="EL38" s="275">
        <f t="shared" si="36"/>
        <v>5.0238560472580671E-2</v>
      </c>
      <c r="EM38" s="275">
        <f t="shared" si="36"/>
        <v>5.0084874451937475E-2</v>
      </c>
      <c r="EN38" s="275">
        <f t="shared" si="36"/>
        <v>4.6612111968750092E-2</v>
      </c>
      <c r="EO38" s="275">
        <f t="shared" ref="EO38:GZ38" si="37">EO37/EO36</f>
        <v>4.9595372636864928E-2</v>
      </c>
      <c r="EP38" s="275">
        <f t="shared" si="37"/>
        <v>4.9644303608943632E-2</v>
      </c>
      <c r="EQ38" s="275">
        <f t="shared" si="37"/>
        <v>4.7913144604245735E-2</v>
      </c>
      <c r="ER38" s="275">
        <f t="shared" si="37"/>
        <v>5.2212734147352363E-2</v>
      </c>
      <c r="ES38" s="275">
        <f t="shared" si="37"/>
        <v>5.0825664765609554E-2</v>
      </c>
      <c r="ET38" s="275">
        <f t="shared" si="37"/>
        <v>4.5292252261502117E-2</v>
      </c>
      <c r="EU38" s="275">
        <f t="shared" si="37"/>
        <v>4.8373801911157428E-2</v>
      </c>
      <c r="EV38" s="275">
        <f t="shared" si="37"/>
        <v>4.5910379355029986E-2</v>
      </c>
      <c r="EW38" s="275">
        <f t="shared" si="37"/>
        <v>5.2388794451269032E-2</v>
      </c>
      <c r="EX38" s="275">
        <f t="shared" si="37"/>
        <v>4.6036502646866213E-2</v>
      </c>
      <c r="EY38" s="275">
        <f t="shared" si="37"/>
        <v>5.4324436495991932E-2</v>
      </c>
      <c r="EZ38" s="275">
        <f t="shared" si="37"/>
        <v>4.8979869464406342E-2</v>
      </c>
      <c r="FA38" s="275">
        <f t="shared" si="37"/>
        <v>4.972762085252061E-2</v>
      </c>
      <c r="FB38" s="275">
        <f t="shared" si="37"/>
        <v>5.2807439644155345E-2</v>
      </c>
      <c r="FC38" s="275">
        <f t="shared" si="37"/>
        <v>5.5296047765903168E-2</v>
      </c>
      <c r="FD38" s="275">
        <f t="shared" si="37"/>
        <v>5.0980466791598435E-2</v>
      </c>
      <c r="FE38" s="275">
        <f t="shared" si="37"/>
        <v>4.8803799997715995E-2</v>
      </c>
      <c r="FF38" s="275">
        <f t="shared" si="37"/>
        <v>5.1126121124604261E-2</v>
      </c>
      <c r="FG38" s="275">
        <f t="shared" si="37"/>
        <v>5.2213414184174384E-2</v>
      </c>
      <c r="FH38" s="275">
        <f t="shared" si="37"/>
        <v>5.0585740642114012E-2</v>
      </c>
      <c r="FI38" s="275">
        <f t="shared" si="37"/>
        <v>4.9139105237551731E-2</v>
      </c>
      <c r="FJ38" s="275">
        <f t="shared" si="37"/>
        <v>5.1348128378441042E-2</v>
      </c>
      <c r="FK38" s="275">
        <f t="shared" si="37"/>
        <v>4.6491765165794133E-2</v>
      </c>
      <c r="FL38" s="275">
        <f t="shared" si="37"/>
        <v>4.2284180265440001E-2</v>
      </c>
      <c r="FM38" s="275">
        <f t="shared" si="37"/>
        <v>4.5623589260262346E-2</v>
      </c>
      <c r="FN38" s="275">
        <f t="shared" si="37"/>
        <v>4.7090429503903353E-2</v>
      </c>
      <c r="FO38" s="275">
        <f t="shared" si="37"/>
        <v>4.8189462934236232E-2</v>
      </c>
      <c r="FP38" s="275">
        <f t="shared" si="37"/>
        <v>4.8753316269305638E-2</v>
      </c>
      <c r="FQ38" s="275">
        <f t="shared" si="37"/>
        <v>5.3273207847881802E-2</v>
      </c>
      <c r="FR38" s="275">
        <f t="shared" si="37"/>
        <v>4.7799710850359875E-2</v>
      </c>
      <c r="FS38" s="275">
        <f t="shared" si="37"/>
        <v>4.9060022761367852E-2</v>
      </c>
      <c r="FT38" s="275">
        <f t="shared" si="37"/>
        <v>5.4397920747695831E-2</v>
      </c>
      <c r="FU38" s="275">
        <f t="shared" si="37"/>
        <v>5.0636471885332539E-2</v>
      </c>
      <c r="FV38" s="275">
        <f t="shared" si="37"/>
        <v>4.8207726531331992E-2</v>
      </c>
      <c r="FW38" s="275">
        <f t="shared" si="37"/>
        <v>4.9233548423532773E-2</v>
      </c>
      <c r="FX38" s="275">
        <f t="shared" si="37"/>
        <v>5.1408832126718276E-2</v>
      </c>
      <c r="FY38" s="275">
        <f t="shared" si="37"/>
        <v>4.9998795955593776E-2</v>
      </c>
      <c r="FZ38" s="275">
        <f t="shared" si="37"/>
        <v>5.0312908600229932E-2</v>
      </c>
      <c r="GA38" s="275">
        <f t="shared" si="37"/>
        <v>5.1027919534118192E-2</v>
      </c>
      <c r="GB38" s="275">
        <f t="shared" si="37"/>
        <v>4.6205788074101098E-2</v>
      </c>
      <c r="GC38" s="275">
        <f t="shared" si="37"/>
        <v>5.0347011464100998E-2</v>
      </c>
      <c r="GD38" s="275">
        <f t="shared" si="37"/>
        <v>5.0802178633898985E-2</v>
      </c>
      <c r="GE38" s="275">
        <f t="shared" si="37"/>
        <v>5.218191346557402E-2</v>
      </c>
      <c r="GF38" s="275">
        <f t="shared" si="37"/>
        <v>4.7927930960662786E-2</v>
      </c>
      <c r="GG38" s="275">
        <f t="shared" si="37"/>
        <v>5.3700785416827553E-2</v>
      </c>
      <c r="GH38" s="275">
        <f t="shared" si="37"/>
        <v>5.1399642575575631E-2</v>
      </c>
      <c r="GI38" s="275">
        <f t="shared" si="37"/>
        <v>5.6455494103760932E-2</v>
      </c>
      <c r="GJ38" s="275">
        <f t="shared" si="37"/>
        <v>5.1835506706677414E-2</v>
      </c>
      <c r="GK38" s="275">
        <f t="shared" si="37"/>
        <v>4.7258347756415083E-2</v>
      </c>
      <c r="GL38" s="275">
        <f t="shared" si="37"/>
        <v>5.342643779455096E-2</v>
      </c>
      <c r="GM38" s="275">
        <f t="shared" si="37"/>
        <v>5.8414172216173531E-2</v>
      </c>
      <c r="GN38" s="275">
        <f t="shared" si="37"/>
        <v>5.8780184334898775E-2</v>
      </c>
      <c r="GO38" s="275">
        <f t="shared" si="37"/>
        <v>5.8380091685519012E-2</v>
      </c>
      <c r="GP38" s="275">
        <f t="shared" si="37"/>
        <v>5.609938426900201E-2</v>
      </c>
      <c r="GQ38" s="275">
        <f t="shared" si="37"/>
        <v>6.424318060388319E-2</v>
      </c>
      <c r="GR38" s="275">
        <f t="shared" si="37"/>
        <v>7.3842596369158686E-2</v>
      </c>
      <c r="GS38" s="275">
        <f t="shared" si="37"/>
        <v>6.7514490638193522E-2</v>
      </c>
      <c r="GT38" s="275">
        <f t="shared" si="37"/>
        <v>7.4563426213960407E-2</v>
      </c>
      <c r="GU38" s="275">
        <f t="shared" si="37"/>
        <v>6.43607421087075E-2</v>
      </c>
      <c r="GV38" s="275">
        <f t="shared" si="37"/>
        <v>6.8480965830594626E-2</v>
      </c>
      <c r="GW38" s="275">
        <f t="shared" si="37"/>
        <v>7.3082468802270997E-2</v>
      </c>
      <c r="GX38" s="275">
        <f t="shared" si="37"/>
        <v>6.6248108287103008E-2</v>
      </c>
      <c r="GY38" s="275">
        <f t="shared" si="37"/>
        <v>6.8721811553743031E-2</v>
      </c>
      <c r="GZ38" s="275">
        <f t="shared" si="37"/>
        <v>6.8566104010724854E-2</v>
      </c>
      <c r="HA38" s="275">
        <f t="shared" ref="HA38:IE38" si="38">HA37/HA36</f>
        <v>6.6987551816593618E-2</v>
      </c>
      <c r="HB38" s="275">
        <f t="shared" si="38"/>
        <v>6.9317524063545313E-2</v>
      </c>
      <c r="HC38" s="275">
        <f t="shared" si="38"/>
        <v>7.1228542539777437E-2</v>
      </c>
      <c r="HD38" s="275">
        <f t="shared" si="38"/>
        <v>6.8100617335986338E-2</v>
      </c>
      <c r="HE38" s="275">
        <f t="shared" si="38"/>
        <v>6.8830040850981822E-2</v>
      </c>
      <c r="HF38" s="275">
        <f t="shared" si="38"/>
        <v>7.0034009821055898E-2</v>
      </c>
      <c r="HG38" s="275">
        <f t="shared" si="38"/>
        <v>6.8013726471483862E-2</v>
      </c>
      <c r="HH38" s="275">
        <f t="shared" si="38"/>
        <v>7.6205857654088285E-2</v>
      </c>
      <c r="HI38" s="275">
        <f t="shared" si="38"/>
        <v>7.3074187731462195E-2</v>
      </c>
      <c r="HJ38" s="275">
        <f t="shared" si="38"/>
        <v>6.3418740424682665E-2</v>
      </c>
      <c r="HK38" s="275">
        <f t="shared" si="38"/>
        <v>7.1839708570125449E-2</v>
      </c>
      <c r="HL38" s="275">
        <f t="shared" si="38"/>
        <v>6.6725962820324253E-2</v>
      </c>
      <c r="HM38" s="275">
        <f t="shared" si="38"/>
        <v>6.5606265512675607E-2</v>
      </c>
      <c r="HN38" s="275">
        <f t="shared" si="38"/>
        <v>7.3631907242125788E-2</v>
      </c>
      <c r="HO38" s="275">
        <f t="shared" si="38"/>
        <v>7.3081049090653508E-2</v>
      </c>
      <c r="HP38" s="275">
        <f t="shared" si="38"/>
        <v>7.0459594708435255E-2</v>
      </c>
      <c r="HQ38" s="275">
        <f t="shared" si="38"/>
        <v>6.4498596660739899E-2</v>
      </c>
      <c r="HR38" s="275">
        <f t="shared" si="38"/>
        <v>6.4390469147729723E-2</v>
      </c>
      <c r="HS38" s="275">
        <f t="shared" si="38"/>
        <v>6.905654297762194E-2</v>
      </c>
      <c r="HT38" s="275">
        <f t="shared" si="38"/>
        <v>8.3827980393430049E-2</v>
      </c>
      <c r="HU38" s="275">
        <f t="shared" si="38"/>
        <v>8.0030505523194045E-2</v>
      </c>
      <c r="HV38" s="275">
        <f t="shared" si="38"/>
        <v>7.680161584876255E-2</v>
      </c>
      <c r="HW38" s="275">
        <f t="shared" si="38"/>
        <v>8.0315106992156757E-2</v>
      </c>
      <c r="HX38" s="275">
        <f t="shared" si="38"/>
        <v>7.9974056770980087E-2</v>
      </c>
      <c r="HY38" s="275">
        <f t="shared" si="38"/>
        <v>8.2096267192799943E-2</v>
      </c>
      <c r="HZ38" s="275">
        <f t="shared" si="38"/>
        <v>8.327144866225604E-2</v>
      </c>
      <c r="IA38" s="275">
        <f t="shared" si="38"/>
        <v>8.3377832450777137E-2</v>
      </c>
      <c r="IB38" s="275">
        <f t="shared" si="38"/>
        <v>8.9674832076903632E-2</v>
      </c>
      <c r="IC38" s="275">
        <f t="shared" si="38"/>
        <v>8.1546664463009122E-2</v>
      </c>
      <c r="ID38" s="275">
        <f t="shared" si="38"/>
        <v>8.2107147573235006E-2</v>
      </c>
      <c r="IE38" s="275">
        <f t="shared" si="38"/>
        <v>9.429348587842519E-2</v>
      </c>
      <c r="IF38" s="275">
        <f>IF37/IF36</f>
        <v>0.10581555725609941</v>
      </c>
      <c r="IG38" s="275">
        <f>IG37/IG36</f>
        <v>0.10138807932339189</v>
      </c>
      <c r="IH38" s="275">
        <f>IH37/IH36</f>
        <v>9.3159429933749524E-2</v>
      </c>
      <c r="II38" s="275">
        <f>II37/II36</f>
        <v>9.8166184996037575E-2</v>
      </c>
      <c r="IJ38" s="275">
        <f t="shared" ref="IJ38:JI38" si="39">IJ37/IJ36</f>
        <v>9.3473404130406945E-2</v>
      </c>
      <c r="IK38" s="275">
        <f t="shared" si="39"/>
        <v>0.10079309667220543</v>
      </c>
      <c r="IL38" s="275">
        <f t="shared" si="39"/>
        <v>9.8911575110828501E-2</v>
      </c>
      <c r="IM38" s="275">
        <f t="shared" si="39"/>
        <v>0.10111423657186255</v>
      </c>
      <c r="IN38" s="275">
        <f t="shared" si="39"/>
        <v>0.10745557491083721</v>
      </c>
      <c r="IO38" s="275">
        <f t="shared" si="39"/>
        <v>0.101675378174531</v>
      </c>
      <c r="IP38" s="275">
        <f t="shared" si="39"/>
        <v>9.4909249681137398E-2</v>
      </c>
      <c r="IQ38" s="275">
        <f t="shared" si="39"/>
        <v>0.10146190708875519</v>
      </c>
      <c r="IR38" s="275">
        <f t="shared" si="39"/>
        <v>9.9900318661287263E-2</v>
      </c>
      <c r="IS38" s="275">
        <f t="shared" si="39"/>
        <v>9.3470585747808754E-2</v>
      </c>
      <c r="IT38" s="275">
        <f t="shared" si="39"/>
        <v>9.9203112812484728E-2</v>
      </c>
      <c r="IU38" s="275">
        <f t="shared" si="39"/>
        <v>9.549665599328977E-2</v>
      </c>
      <c r="IV38" s="275">
        <f t="shared" si="39"/>
        <v>9.5219214339284181E-2</v>
      </c>
      <c r="IW38" s="275">
        <f t="shared" si="39"/>
        <v>0.11413071618484399</v>
      </c>
      <c r="IX38" s="275">
        <f t="shared" si="39"/>
        <v>0.10778238918478358</v>
      </c>
      <c r="IY38" s="275">
        <f t="shared" si="39"/>
        <v>0.11225706599104239</v>
      </c>
      <c r="IZ38" s="275">
        <f t="shared" si="39"/>
        <v>0.12211122132271533</v>
      </c>
      <c r="JA38" s="275">
        <f t="shared" si="39"/>
        <v>0.10548139666813872</v>
      </c>
      <c r="JB38" s="275">
        <f t="shared" si="39"/>
        <v>0.10703903810385049</v>
      </c>
      <c r="JC38" s="275">
        <f t="shared" si="39"/>
        <v>0.11682209225329797</v>
      </c>
      <c r="JD38" s="275">
        <f t="shared" si="39"/>
        <v>0.10974958672161796</v>
      </c>
      <c r="JE38" s="275">
        <f t="shared" si="39"/>
        <v>0.11042553178870819</v>
      </c>
      <c r="JF38" s="275">
        <f t="shared" si="39"/>
        <v>0.1135660298860252</v>
      </c>
      <c r="JG38" s="275">
        <f t="shared" si="39"/>
        <v>0.11508432847854282</v>
      </c>
      <c r="JH38" s="275">
        <f t="shared" si="39"/>
        <v>0.1206555014857221</v>
      </c>
      <c r="JI38" s="275">
        <f t="shared" si="39"/>
        <v>0.11342029048692646</v>
      </c>
    </row>
    <row r="39" spans="1:295" ht="16.5">
      <c r="A39" s="252" t="s">
        <v>290</v>
      </c>
      <c r="B39" s="253"/>
      <c r="C39" s="253"/>
      <c r="D39" s="253"/>
      <c r="E39" s="253"/>
      <c r="F39" s="253"/>
      <c r="G39" s="253"/>
      <c r="H39" s="253"/>
      <c r="I39" s="253"/>
      <c r="J39" s="253"/>
      <c r="K39" s="253"/>
      <c r="L39" s="253"/>
      <c r="M39" s="253"/>
      <c r="N39" s="253"/>
      <c r="O39" s="253"/>
      <c r="P39" s="253"/>
      <c r="Q39" s="253"/>
      <c r="R39" s="253"/>
      <c r="S39" s="253"/>
      <c r="T39" s="253"/>
      <c r="U39" s="253"/>
      <c r="V39" s="253"/>
      <c r="W39" s="253"/>
      <c r="X39" s="253"/>
      <c r="Y39" s="253"/>
      <c r="Z39" s="253"/>
      <c r="AA39" s="253"/>
      <c r="AB39" s="253"/>
      <c r="AC39" s="253"/>
      <c r="AD39" s="253"/>
      <c r="AE39" s="253"/>
      <c r="AF39" s="253"/>
      <c r="AG39" s="253"/>
      <c r="AH39" s="253"/>
      <c r="AI39" s="253"/>
      <c r="AJ39" s="253"/>
      <c r="AK39" s="253"/>
      <c r="AL39" s="253"/>
      <c r="AM39" s="253"/>
      <c r="AN39" s="253"/>
      <c r="AO39" s="253"/>
      <c r="AP39" s="253"/>
      <c r="AQ39" s="253"/>
      <c r="AR39" s="253"/>
      <c r="AS39" s="253"/>
      <c r="AT39" s="253"/>
      <c r="AU39" s="253"/>
      <c r="AV39" s="253"/>
      <c r="AW39" s="253"/>
      <c r="AX39" s="253"/>
      <c r="AY39" s="253"/>
      <c r="AZ39" s="253"/>
      <c r="BA39" s="253"/>
      <c r="BB39" s="253"/>
      <c r="BC39" s="253"/>
      <c r="BD39" s="253"/>
      <c r="BE39" s="253"/>
      <c r="BF39" s="253"/>
      <c r="BG39" s="253"/>
      <c r="BH39" s="253"/>
      <c r="BI39" s="253"/>
      <c r="BJ39" s="253"/>
      <c r="BK39" s="253"/>
      <c r="BL39" s="253"/>
      <c r="BM39" s="253"/>
      <c r="BN39" s="253"/>
      <c r="BO39" s="253"/>
      <c r="BP39" s="253"/>
      <c r="BQ39" s="253"/>
      <c r="BR39" s="253"/>
      <c r="BS39" s="253"/>
      <c r="BT39" s="253"/>
      <c r="BU39" s="253"/>
      <c r="BV39" s="253"/>
      <c r="BW39" s="253"/>
      <c r="BX39" s="253"/>
      <c r="BY39" s="253"/>
      <c r="BZ39" s="253"/>
      <c r="CA39" s="253"/>
      <c r="CB39" s="253"/>
      <c r="CC39" s="252"/>
      <c r="CD39" s="252"/>
      <c r="CE39" s="252"/>
      <c r="CF39" s="252"/>
      <c r="CG39" s="252"/>
      <c r="CH39" s="252"/>
      <c r="CI39" s="252"/>
      <c r="CJ39" s="252"/>
      <c r="CK39" s="252"/>
      <c r="CL39" s="252"/>
      <c r="CM39" s="252"/>
      <c r="CN39" s="252"/>
      <c r="CO39" s="252"/>
      <c r="CP39" s="252"/>
      <c r="CQ39" s="252"/>
      <c r="CR39" s="252"/>
      <c r="CS39" s="252"/>
      <c r="CT39" s="252"/>
      <c r="CU39" s="252"/>
      <c r="CV39" s="252"/>
      <c r="CW39" s="252"/>
      <c r="CX39" s="252"/>
      <c r="CY39" s="252"/>
      <c r="CZ39" s="252"/>
      <c r="DA39" s="252"/>
      <c r="DB39" s="252"/>
      <c r="DC39" s="252"/>
      <c r="DD39" s="252"/>
      <c r="DE39" s="252"/>
      <c r="DF39" s="252"/>
      <c r="DG39" s="252"/>
      <c r="DH39" s="252"/>
      <c r="DI39" s="252"/>
      <c r="DJ39" s="252"/>
      <c r="DK39" s="252"/>
      <c r="DL39" s="252"/>
      <c r="DM39" s="252"/>
      <c r="DN39" s="252"/>
      <c r="DO39" s="252"/>
      <c r="DP39" s="252"/>
      <c r="DQ39" s="252"/>
      <c r="DR39" s="252"/>
      <c r="DS39" s="252"/>
      <c r="DT39" s="252"/>
      <c r="DU39" s="252"/>
      <c r="DV39" s="252"/>
      <c r="DW39" s="252"/>
      <c r="DX39" s="252"/>
      <c r="DY39" s="252"/>
      <c r="DZ39" s="252"/>
      <c r="EA39" s="252"/>
      <c r="EB39" s="252"/>
      <c r="EC39" s="252"/>
      <c r="ED39" s="252"/>
      <c r="EE39" s="252"/>
      <c r="EF39" s="252"/>
      <c r="EG39" s="252"/>
      <c r="EH39" s="252"/>
      <c r="EI39" s="252"/>
      <c r="EJ39" s="252"/>
      <c r="EK39" s="252"/>
      <c r="EL39" s="252"/>
      <c r="EM39" s="252"/>
      <c r="EN39" s="252"/>
      <c r="EO39" s="252"/>
      <c r="EP39" s="252"/>
      <c r="EQ39" s="252"/>
      <c r="ER39" s="252"/>
      <c r="ES39" s="252"/>
      <c r="ET39" s="252"/>
      <c r="EU39" s="252"/>
      <c r="EV39" s="252"/>
      <c r="EW39" s="252"/>
      <c r="EX39" s="252"/>
      <c r="EY39" s="252"/>
      <c r="EZ39" s="252"/>
      <c r="FA39" s="252"/>
      <c r="FB39" s="252"/>
      <c r="FC39" s="252"/>
      <c r="FD39" s="252"/>
      <c r="FE39" s="252"/>
      <c r="FF39" s="252"/>
      <c r="FG39" s="252"/>
      <c r="FH39" s="252"/>
      <c r="FI39" s="252"/>
      <c r="FJ39" s="252"/>
      <c r="FK39" s="252"/>
      <c r="FL39" s="252"/>
      <c r="FM39" s="252"/>
      <c r="FN39" s="252"/>
      <c r="FO39" s="252"/>
      <c r="FP39" s="252"/>
      <c r="FQ39" s="252"/>
      <c r="FR39" s="252"/>
      <c r="FS39" s="252"/>
      <c r="FT39" s="252"/>
      <c r="FU39" s="252"/>
      <c r="FV39" s="252"/>
      <c r="FW39" s="252"/>
      <c r="FX39" s="252"/>
      <c r="FY39" s="252"/>
      <c r="FZ39" s="252"/>
      <c r="GA39" s="252"/>
      <c r="GB39" s="252"/>
      <c r="GC39" s="252"/>
      <c r="GD39" s="252"/>
      <c r="GE39" s="252"/>
      <c r="GF39" s="252"/>
      <c r="GG39" s="252"/>
      <c r="GH39" s="252"/>
      <c r="GI39" s="252"/>
      <c r="GJ39" s="252"/>
      <c r="GK39" s="252"/>
      <c r="GL39" s="252"/>
      <c r="GM39" s="252"/>
      <c r="GN39" s="252"/>
      <c r="GO39" s="252"/>
      <c r="GP39" s="252"/>
      <c r="GQ39" s="252"/>
      <c r="GR39" s="252"/>
      <c r="GS39" s="252"/>
      <c r="GT39" s="252"/>
      <c r="GU39" s="252"/>
      <c r="GV39" s="252"/>
      <c r="GW39" s="252"/>
      <c r="GX39" s="252"/>
      <c r="GY39" s="252"/>
      <c r="GZ39" s="252"/>
      <c r="HA39" s="252"/>
      <c r="HB39" s="252"/>
      <c r="HC39" s="252"/>
      <c r="HD39" s="252"/>
      <c r="HE39" s="252"/>
      <c r="HF39" s="252"/>
      <c r="HG39" s="252"/>
      <c r="HH39" s="252"/>
      <c r="HI39" s="252"/>
      <c r="HJ39" s="252"/>
      <c r="HK39" s="252"/>
      <c r="HL39" s="252"/>
      <c r="HM39" s="252"/>
      <c r="HN39" s="252"/>
      <c r="HO39" s="252"/>
      <c r="HP39" s="252"/>
      <c r="HQ39" s="252"/>
      <c r="HR39" s="252"/>
      <c r="HS39" s="252"/>
      <c r="HT39" s="252"/>
      <c r="HU39" s="252"/>
      <c r="HV39" s="252"/>
      <c r="HW39" s="252"/>
      <c r="HX39" s="254"/>
      <c r="HY39" s="254"/>
      <c r="HZ39" s="254"/>
      <c r="IA39" s="254"/>
      <c r="IB39" s="254"/>
      <c r="IC39" s="254"/>
      <c r="ID39" s="254"/>
      <c r="IE39" s="254"/>
      <c r="IF39" s="254"/>
      <c r="IG39" s="254"/>
      <c r="IH39" s="254"/>
      <c r="II39" s="254"/>
      <c r="IJ39" s="254"/>
      <c r="IK39" s="254"/>
      <c r="IL39" s="254"/>
      <c r="IM39" s="254"/>
      <c r="IN39" s="254"/>
      <c r="IO39" s="254"/>
      <c r="IP39" s="254"/>
      <c r="JM39" s="276"/>
    </row>
    <row r="40" spans="1:295" ht="16.5">
      <c r="A40" s="255" t="s">
        <v>291</v>
      </c>
      <c r="B40" s="253"/>
      <c r="C40" s="253"/>
      <c r="D40" s="253"/>
      <c r="E40" s="253"/>
      <c r="F40" s="253"/>
      <c r="G40" s="253"/>
      <c r="H40" s="253"/>
      <c r="I40" s="253"/>
      <c r="J40" s="253"/>
      <c r="K40" s="253"/>
      <c r="L40" s="253"/>
      <c r="M40" s="253"/>
      <c r="N40" s="253"/>
      <c r="O40" s="253"/>
      <c r="P40" s="253"/>
      <c r="Q40" s="253"/>
      <c r="R40" s="253"/>
      <c r="S40" s="253"/>
      <c r="T40" s="253"/>
      <c r="U40" s="253"/>
      <c r="V40" s="253"/>
      <c r="W40" s="253"/>
      <c r="X40" s="253"/>
      <c r="Y40" s="253"/>
      <c r="Z40" s="253"/>
      <c r="AA40" s="253"/>
      <c r="AB40" s="253"/>
      <c r="AC40" s="253"/>
      <c r="AD40" s="253"/>
      <c r="AE40" s="253"/>
      <c r="AF40" s="253"/>
      <c r="AG40" s="253"/>
      <c r="AH40" s="253"/>
      <c r="AI40" s="253"/>
      <c r="AJ40" s="253"/>
      <c r="AK40" s="253"/>
      <c r="AL40" s="253"/>
      <c r="AM40" s="253"/>
      <c r="AN40" s="253"/>
      <c r="AO40" s="253"/>
      <c r="AP40" s="253"/>
      <c r="AQ40" s="253"/>
      <c r="AR40" s="253"/>
      <c r="AS40" s="253"/>
      <c r="AT40" s="253"/>
      <c r="AU40" s="253"/>
      <c r="AV40" s="253"/>
      <c r="AW40" s="253"/>
      <c r="AX40" s="253"/>
      <c r="AY40" s="253"/>
      <c r="AZ40" s="253"/>
      <c r="BA40" s="253"/>
      <c r="BB40" s="253"/>
      <c r="BC40" s="253"/>
      <c r="BD40" s="253"/>
      <c r="BE40" s="253"/>
      <c r="BF40" s="253"/>
      <c r="BG40" s="253"/>
      <c r="BH40" s="253"/>
      <c r="BI40" s="253"/>
      <c r="BJ40" s="253"/>
      <c r="BK40" s="253"/>
      <c r="BL40" s="253"/>
      <c r="BM40" s="253"/>
      <c r="BN40" s="253"/>
      <c r="BO40" s="253"/>
      <c r="BP40" s="253"/>
      <c r="BQ40" s="253"/>
      <c r="BR40" s="253"/>
      <c r="BS40" s="253"/>
      <c r="BT40" s="253"/>
      <c r="BU40" s="253"/>
      <c r="BV40" s="253"/>
      <c r="BW40" s="253"/>
      <c r="BX40" s="253"/>
      <c r="BY40" s="253"/>
      <c r="BZ40" s="253"/>
      <c r="CA40" s="253"/>
      <c r="CB40" s="253"/>
      <c r="CC40" s="252">
        <f>CC37*0.875/1000</f>
        <v>0</v>
      </c>
      <c r="CD40" s="252">
        <f t="shared" ref="CD40:EO40" si="40">CD37*0.875/1000</f>
        <v>0</v>
      </c>
      <c r="CE40" s="252">
        <f t="shared" si="40"/>
        <v>6.8250000000000003E-3</v>
      </c>
      <c r="CF40" s="252">
        <f t="shared" si="40"/>
        <v>1.14625E-2</v>
      </c>
      <c r="CG40" s="252">
        <f t="shared" si="40"/>
        <v>2.2531249999999999E-2</v>
      </c>
      <c r="CH40" s="252">
        <f t="shared" si="40"/>
        <v>1.9960499999999999E-2</v>
      </c>
      <c r="CI40" s="252">
        <f t="shared" si="40"/>
        <v>6.280749999999999E-3</v>
      </c>
      <c r="CJ40" s="252">
        <f t="shared" si="40"/>
        <v>4.9979999999999997E-2</v>
      </c>
      <c r="CK40" s="252">
        <f t="shared" si="40"/>
        <v>1.75E-3</v>
      </c>
      <c r="CL40" s="252">
        <f t="shared" si="40"/>
        <v>2.968875E-2</v>
      </c>
      <c r="CM40" s="252">
        <f t="shared" si="40"/>
        <v>0.24613750000000001</v>
      </c>
      <c r="CN40" s="252">
        <f t="shared" si="40"/>
        <v>0.24952336956521742</v>
      </c>
      <c r="CO40" s="252">
        <f t="shared" si="40"/>
        <v>0.94088749999999988</v>
      </c>
      <c r="CP40" s="252">
        <f t="shared" si="40"/>
        <v>0.91280875000000006</v>
      </c>
      <c r="CQ40" s="252">
        <f t="shared" si="40"/>
        <v>1.5092349999999999</v>
      </c>
      <c r="CR40" s="252">
        <f t="shared" si="40"/>
        <v>1.5623212499999999</v>
      </c>
      <c r="CS40" s="252">
        <f t="shared" si="40"/>
        <v>2.2554000000000003</v>
      </c>
      <c r="CT40" s="252">
        <f t="shared" si="40"/>
        <v>5.6790212500000008</v>
      </c>
      <c r="CU40" s="252">
        <f t="shared" si="40"/>
        <v>2.9144500000000004</v>
      </c>
      <c r="CV40" s="252">
        <f t="shared" si="40"/>
        <v>4.4639000000000006</v>
      </c>
      <c r="CW40" s="252">
        <f t="shared" si="40"/>
        <v>5.8934260000000016</v>
      </c>
      <c r="CX40" s="252">
        <f t="shared" si="40"/>
        <v>7.508760875000001</v>
      </c>
      <c r="CY40" s="252">
        <f t="shared" si="40"/>
        <v>14.021809374999998</v>
      </c>
      <c r="CZ40" s="252">
        <f t="shared" si="40"/>
        <v>12.714713375000001</v>
      </c>
      <c r="DA40" s="252">
        <f t="shared" si="40"/>
        <v>14.970146625000002</v>
      </c>
      <c r="DB40" s="252">
        <f t="shared" si="40"/>
        <v>14.816148374999999</v>
      </c>
      <c r="DC40" s="252">
        <f t="shared" si="40"/>
        <v>19.807263000000003</v>
      </c>
      <c r="DD40" s="252">
        <f t="shared" si="40"/>
        <v>16.426194750000004</v>
      </c>
      <c r="DE40" s="252">
        <f t="shared" si="40"/>
        <v>22.754082749999995</v>
      </c>
      <c r="DF40" s="252">
        <f t="shared" si="40"/>
        <v>23.763178249999999</v>
      </c>
      <c r="DG40" s="252">
        <f t="shared" si="40"/>
        <v>23.378532625000002</v>
      </c>
      <c r="DH40" s="252">
        <f t="shared" si="40"/>
        <v>38.46399375</v>
      </c>
      <c r="DI40" s="252">
        <f t="shared" si="40"/>
        <v>40.261719750000005</v>
      </c>
      <c r="DJ40" s="252">
        <f t="shared" si="40"/>
        <v>46.907463749999998</v>
      </c>
      <c r="DK40" s="252">
        <f t="shared" si="40"/>
        <v>49.350494374999997</v>
      </c>
      <c r="DL40" s="252">
        <f t="shared" si="40"/>
        <v>42.888779500000005</v>
      </c>
      <c r="DM40" s="252">
        <f t="shared" si="40"/>
        <v>67.186387624999995</v>
      </c>
      <c r="DN40" s="252">
        <f t="shared" si="40"/>
        <v>67.449408250000005</v>
      </c>
      <c r="DO40" s="252">
        <f t="shared" si="40"/>
        <v>55.719721749999998</v>
      </c>
      <c r="DP40" s="252">
        <f t="shared" si="40"/>
        <v>56.306096874999994</v>
      </c>
      <c r="DQ40" s="252">
        <f t="shared" si="40"/>
        <v>66.499028749999994</v>
      </c>
      <c r="DR40" s="252">
        <f t="shared" si="40"/>
        <v>89.920878250000015</v>
      </c>
      <c r="DS40" s="252">
        <f t="shared" si="40"/>
        <v>94.312985375000011</v>
      </c>
      <c r="DT40" s="252">
        <f t="shared" si="40"/>
        <v>95.842676124999983</v>
      </c>
      <c r="DU40" s="252">
        <f t="shared" si="40"/>
        <v>115.72612275000002</v>
      </c>
      <c r="DV40" s="252">
        <f t="shared" si="40"/>
        <v>110.965096375</v>
      </c>
      <c r="DW40" s="252">
        <f t="shared" si="40"/>
        <v>103.26263412499999</v>
      </c>
      <c r="DX40" s="252">
        <f t="shared" si="40"/>
        <v>98.046326874999991</v>
      </c>
      <c r="DY40" s="252">
        <f t="shared" si="40"/>
        <v>79.058340375000029</v>
      </c>
      <c r="DZ40" s="252">
        <f t="shared" si="40"/>
        <v>70.196295750000004</v>
      </c>
      <c r="EA40" s="252">
        <f t="shared" si="40"/>
        <v>115.49250649999999</v>
      </c>
      <c r="EB40" s="252">
        <f t="shared" si="40"/>
        <v>92.275728125000001</v>
      </c>
      <c r="EC40" s="252">
        <f t="shared" si="40"/>
        <v>90.704806499999989</v>
      </c>
      <c r="ED40" s="252">
        <f t="shared" si="40"/>
        <v>123.49648587499999</v>
      </c>
      <c r="EE40" s="252">
        <f t="shared" si="40"/>
        <v>135.23697512499999</v>
      </c>
      <c r="EF40" s="252">
        <f t="shared" si="40"/>
        <v>146.20031037500002</v>
      </c>
      <c r="EG40" s="252">
        <f t="shared" si="40"/>
        <v>140.47070975</v>
      </c>
      <c r="EH40" s="252">
        <f t="shared" si="40"/>
        <v>137.2092715</v>
      </c>
      <c r="EI40" s="252">
        <f t="shared" si="40"/>
        <v>145.418130375</v>
      </c>
      <c r="EJ40" s="252">
        <f t="shared" si="40"/>
        <v>131.63280462499998</v>
      </c>
      <c r="EK40" s="252">
        <f t="shared" si="40"/>
        <v>129.00534062499995</v>
      </c>
      <c r="EL40" s="252">
        <f t="shared" si="40"/>
        <v>155.79330199999998</v>
      </c>
      <c r="EM40" s="252">
        <f t="shared" si="40"/>
        <v>187.38114324999998</v>
      </c>
      <c r="EN40" s="252">
        <f t="shared" si="40"/>
        <v>161.78467987499997</v>
      </c>
      <c r="EO40" s="252">
        <f t="shared" si="40"/>
        <v>177.38754075</v>
      </c>
      <c r="EP40" s="252">
        <f t="shared" ref="EP40:GK40" si="41">EP37*0.875/1000</f>
        <v>179.32230749999999</v>
      </c>
      <c r="EQ40" s="252">
        <f t="shared" si="41"/>
        <v>181.50437900000003</v>
      </c>
      <c r="ER40" s="252">
        <f t="shared" si="41"/>
        <v>202.26457562499996</v>
      </c>
      <c r="ES40" s="252">
        <f t="shared" si="41"/>
        <v>192.48914825</v>
      </c>
      <c r="ET40" s="252">
        <f t="shared" si="41"/>
        <v>174.90804187500001</v>
      </c>
      <c r="EU40" s="252">
        <f t="shared" si="41"/>
        <v>181.884191125</v>
      </c>
      <c r="EV40" s="252">
        <f t="shared" si="41"/>
        <v>164.37405337500005</v>
      </c>
      <c r="EW40" s="252">
        <f t="shared" si="41"/>
        <v>163.03647587499998</v>
      </c>
      <c r="EX40" s="252">
        <f t="shared" si="41"/>
        <v>154.685293</v>
      </c>
      <c r="EY40" s="252">
        <f t="shared" si="41"/>
        <v>204.281594125</v>
      </c>
      <c r="EZ40" s="252">
        <f t="shared" si="41"/>
        <v>175.33345462499997</v>
      </c>
      <c r="FA40" s="252">
        <f t="shared" si="41"/>
        <v>192.92347812500003</v>
      </c>
      <c r="FB40" s="252">
        <f t="shared" si="41"/>
        <v>202.62611074999998</v>
      </c>
      <c r="FC40" s="252">
        <f t="shared" si="41"/>
        <v>218.65995987500003</v>
      </c>
      <c r="FD40" s="252">
        <f t="shared" si="41"/>
        <v>216.94250112500001</v>
      </c>
      <c r="FE40" s="252">
        <f t="shared" si="41"/>
        <v>204.72497849999999</v>
      </c>
      <c r="FF40" s="252">
        <f t="shared" si="41"/>
        <v>208.14950012500003</v>
      </c>
      <c r="FG40" s="252">
        <f t="shared" si="41"/>
        <v>207.54030062499999</v>
      </c>
      <c r="FH40" s="252">
        <f t="shared" si="41"/>
        <v>189.7612815</v>
      </c>
      <c r="FI40" s="252">
        <f t="shared" si="41"/>
        <v>168.88056762499997</v>
      </c>
      <c r="FJ40" s="252">
        <f t="shared" si="41"/>
        <v>187.78110487500001</v>
      </c>
      <c r="FK40" s="252">
        <f t="shared" si="41"/>
        <v>193.26283987499994</v>
      </c>
      <c r="FL40" s="252">
        <f t="shared" si="41"/>
        <v>159.57571350000001</v>
      </c>
      <c r="FM40" s="252">
        <f t="shared" si="41"/>
        <v>186.39325337500003</v>
      </c>
      <c r="FN40" s="252">
        <f t="shared" si="41"/>
        <v>188.03558812499995</v>
      </c>
      <c r="FO40" s="252">
        <f t="shared" si="41"/>
        <v>201.54774937500002</v>
      </c>
      <c r="FP40" s="252">
        <f t="shared" si="41"/>
        <v>222.62279549999997</v>
      </c>
      <c r="FQ40" s="252">
        <f t="shared" si="41"/>
        <v>220.71222512499995</v>
      </c>
      <c r="FR40" s="252">
        <f t="shared" si="41"/>
        <v>219.98915662499999</v>
      </c>
      <c r="FS40" s="252">
        <f t="shared" si="41"/>
        <v>214.65551800000003</v>
      </c>
      <c r="FT40" s="252">
        <f t="shared" si="41"/>
        <v>214.34154087500002</v>
      </c>
      <c r="FU40" s="252">
        <f t="shared" si="41"/>
        <v>198.19211387500005</v>
      </c>
      <c r="FV40" s="252">
        <f t="shared" si="41"/>
        <v>180.02086812499994</v>
      </c>
      <c r="FW40" s="252">
        <f t="shared" si="41"/>
        <v>201.90831675000001</v>
      </c>
      <c r="FX40" s="252">
        <f t="shared" si="41"/>
        <v>221.89214337500007</v>
      </c>
      <c r="FY40" s="252">
        <f t="shared" si="41"/>
        <v>215.19218612500001</v>
      </c>
      <c r="FZ40" s="252">
        <f t="shared" si="41"/>
        <v>206.88586187499999</v>
      </c>
      <c r="GA40" s="252">
        <f t="shared" si="41"/>
        <v>228.08681175000001</v>
      </c>
      <c r="GB40" s="252">
        <f t="shared" si="41"/>
        <v>216.65916212500002</v>
      </c>
      <c r="GC40" s="252">
        <f t="shared" si="41"/>
        <v>221.12445424999999</v>
      </c>
      <c r="GD40" s="252">
        <f t="shared" si="41"/>
        <v>243.24300437500003</v>
      </c>
      <c r="GE40" s="252">
        <f t="shared" si="41"/>
        <v>232.02857475000002</v>
      </c>
      <c r="GF40" s="252">
        <f t="shared" si="41"/>
        <v>187.56873800000002</v>
      </c>
      <c r="GG40" s="252">
        <f t="shared" si="41"/>
        <v>214.56312500000001</v>
      </c>
      <c r="GH40" s="252">
        <f t="shared" si="41"/>
        <v>210.462875</v>
      </c>
      <c r="GI40" s="252">
        <f t="shared" si="41"/>
        <v>237.85912500000001</v>
      </c>
      <c r="GJ40" s="252">
        <f t="shared" si="41"/>
        <v>221.571</v>
      </c>
      <c r="GK40" s="252">
        <f t="shared" si="41"/>
        <v>212.21025</v>
      </c>
      <c r="GL40" s="252">
        <f t="shared" ref="GL40:IW40" si="42">GL37/1142.85714285714</f>
        <v>220.07737500000056</v>
      </c>
      <c r="GM40" s="252">
        <f t="shared" si="42"/>
        <v>265.09962500000069</v>
      </c>
      <c r="GN40" s="252">
        <f t="shared" si="42"/>
        <v>275.2155000000007</v>
      </c>
      <c r="GO40" s="252">
        <f t="shared" si="42"/>
        <v>273.58187500000071</v>
      </c>
      <c r="GP40" s="252">
        <f t="shared" si="42"/>
        <v>281.40262500000074</v>
      </c>
      <c r="GQ40" s="252">
        <f t="shared" si="42"/>
        <v>276.01700000000068</v>
      </c>
      <c r="GR40" s="252">
        <f t="shared" si="42"/>
        <v>304.29787500000077</v>
      </c>
      <c r="GS40" s="252">
        <f t="shared" si="42"/>
        <v>279.6027500000007</v>
      </c>
      <c r="GT40" s="252">
        <f t="shared" si="42"/>
        <v>265.64475000000067</v>
      </c>
      <c r="GU40" s="252">
        <f t="shared" si="42"/>
        <v>282.35550000000075</v>
      </c>
      <c r="GV40" s="252">
        <f t="shared" si="42"/>
        <v>283.96025000000071</v>
      </c>
      <c r="GW40" s="252">
        <f t="shared" si="42"/>
        <v>296.49462500000078</v>
      </c>
      <c r="GX40" s="252">
        <f t="shared" si="42"/>
        <v>281.91187500000075</v>
      </c>
      <c r="GY40" s="252">
        <f t="shared" si="42"/>
        <v>298.45725000000078</v>
      </c>
      <c r="GZ40" s="252">
        <f t="shared" si="42"/>
        <v>301.03325000000075</v>
      </c>
      <c r="HA40" s="252">
        <f t="shared" si="42"/>
        <v>289.08950000000073</v>
      </c>
      <c r="HB40" s="252">
        <f t="shared" si="42"/>
        <v>314.27025000000083</v>
      </c>
      <c r="HC40" s="252">
        <f t="shared" si="42"/>
        <v>284.07925000000074</v>
      </c>
      <c r="HD40" s="252">
        <f t="shared" si="42"/>
        <v>268.21025000000071</v>
      </c>
      <c r="HE40" s="252">
        <f t="shared" si="42"/>
        <v>237.4644142500006</v>
      </c>
      <c r="HF40" s="252">
        <f t="shared" si="42"/>
        <v>262.55721887500067</v>
      </c>
      <c r="HG40" s="252">
        <f t="shared" si="42"/>
        <v>282.7629542500008</v>
      </c>
      <c r="HH40" s="252">
        <f t="shared" si="42"/>
        <v>304.92447825000073</v>
      </c>
      <c r="HI40" s="252">
        <f t="shared" si="42"/>
        <v>287.71251512500072</v>
      </c>
      <c r="HJ40" s="252">
        <f t="shared" si="42"/>
        <v>256.17584300000061</v>
      </c>
      <c r="HK40" s="252">
        <f t="shared" si="42"/>
        <v>295.25580262500074</v>
      </c>
      <c r="HL40" s="252">
        <f t="shared" si="42"/>
        <v>286.28519587500074</v>
      </c>
      <c r="HM40" s="252">
        <f t="shared" si="42"/>
        <v>274.14551937500062</v>
      </c>
      <c r="HN40" s="252">
        <f t="shared" si="42"/>
        <v>298.3961067500008</v>
      </c>
      <c r="HO40" s="252">
        <f t="shared" si="42"/>
        <v>281.36497725000078</v>
      </c>
      <c r="HP40" s="252">
        <f t="shared" si="42"/>
        <v>259.12659762500061</v>
      </c>
      <c r="HQ40" s="252">
        <f t="shared" si="42"/>
        <v>223.44060637500056</v>
      </c>
      <c r="HR40" s="252">
        <f t="shared" si="42"/>
        <v>227.33558225000053</v>
      </c>
      <c r="HS40" s="252">
        <f t="shared" si="42"/>
        <v>293.18542925000077</v>
      </c>
      <c r="HT40" s="252">
        <f t="shared" si="42"/>
        <v>304.15272037500074</v>
      </c>
      <c r="HU40" s="252">
        <f t="shared" si="42"/>
        <v>323.15126375000074</v>
      </c>
      <c r="HV40" s="252">
        <f t="shared" si="42"/>
        <v>314.33149475000084</v>
      </c>
      <c r="HW40" s="252">
        <f t="shared" si="42"/>
        <v>338.83187887500094</v>
      </c>
      <c r="HX40" s="252">
        <f t="shared" si="42"/>
        <v>349.99723675000092</v>
      </c>
      <c r="HY40" s="252">
        <f t="shared" si="42"/>
        <v>348.86899775000097</v>
      </c>
      <c r="HZ40" s="252">
        <f t="shared" si="42"/>
        <v>358.17599475000077</v>
      </c>
      <c r="IA40" s="252">
        <f t="shared" si="42"/>
        <v>338.56375000000088</v>
      </c>
      <c r="IB40" s="252">
        <f t="shared" si="42"/>
        <v>333.57450000000085</v>
      </c>
      <c r="IC40" s="252">
        <f t="shared" si="42"/>
        <v>295.09900000000073</v>
      </c>
      <c r="ID40" s="252">
        <f t="shared" si="42"/>
        <v>296.03087500000078</v>
      </c>
      <c r="IE40" s="252">
        <f t="shared" si="42"/>
        <v>398.15912500000104</v>
      </c>
      <c r="IF40" s="252">
        <f t="shared" si="42"/>
        <v>427.61775000000108</v>
      </c>
      <c r="IG40" s="252">
        <f t="shared" si="42"/>
        <v>334.68487500000083</v>
      </c>
      <c r="IH40" s="252">
        <f t="shared" si="42"/>
        <v>408.53050000000104</v>
      </c>
      <c r="II40" s="252">
        <f t="shared" si="42"/>
        <v>427.94412500000112</v>
      </c>
      <c r="IJ40" s="252">
        <f t="shared" si="42"/>
        <v>425.11175000000111</v>
      </c>
      <c r="IK40" s="252">
        <f t="shared" si="42"/>
        <v>419.7768750000011</v>
      </c>
      <c r="IL40" s="252">
        <f t="shared" si="42"/>
        <v>437.82900000000114</v>
      </c>
      <c r="IM40" s="252">
        <f t="shared" si="42"/>
        <v>419.2168750000011</v>
      </c>
      <c r="IN40" s="252">
        <f t="shared" si="42"/>
        <v>414.46212500000104</v>
      </c>
      <c r="IO40" s="252">
        <f t="shared" si="42"/>
        <v>390.69430050000102</v>
      </c>
      <c r="IP40" s="252">
        <f t="shared" si="42"/>
        <v>363.34269562500094</v>
      </c>
      <c r="IQ40" s="252">
        <f t="shared" si="42"/>
        <v>404.36716687500103</v>
      </c>
      <c r="IR40" s="252">
        <f t="shared" si="42"/>
        <v>406.78886237500103</v>
      </c>
      <c r="IS40" s="252">
        <f t="shared" si="42"/>
        <v>392.30800000000102</v>
      </c>
      <c r="IT40" s="252">
        <f t="shared" si="42"/>
        <v>403.91137500000104</v>
      </c>
      <c r="IU40" s="252">
        <f t="shared" si="42"/>
        <v>433.4261513750011</v>
      </c>
      <c r="IV40" s="252">
        <f t="shared" si="42"/>
        <v>440.25275000000113</v>
      </c>
      <c r="IW40" s="252">
        <f t="shared" si="42"/>
        <v>488.44775000000124</v>
      </c>
      <c r="IX40" s="252">
        <f t="shared" ref="IX40:JI40" si="43">IX37/1142.85714285714</f>
        <v>510.75937500000128</v>
      </c>
      <c r="IY40" s="252">
        <f t="shared" si="43"/>
        <v>472.34250000000122</v>
      </c>
      <c r="IZ40" s="252">
        <f t="shared" si="43"/>
        <v>458.01262500000115</v>
      </c>
      <c r="JA40" s="252">
        <f t="shared" si="43"/>
        <v>409.14650000000103</v>
      </c>
      <c r="JB40" s="252">
        <f t="shared" si="43"/>
        <v>422.79912500000108</v>
      </c>
      <c r="JC40" s="252">
        <f t="shared" si="43"/>
        <v>481.51075000000122</v>
      </c>
      <c r="JD40" s="252">
        <f t="shared" si="43"/>
        <v>384.586125000001</v>
      </c>
      <c r="JE40" s="252">
        <f t="shared" si="43"/>
        <v>421.30725000000109</v>
      </c>
      <c r="JF40" s="252">
        <f t="shared" si="43"/>
        <v>466.64712500000121</v>
      </c>
      <c r="JG40" s="252">
        <f t="shared" si="43"/>
        <v>526.7753750000013</v>
      </c>
      <c r="JH40" s="252">
        <f t="shared" si="43"/>
        <v>545.22825000000137</v>
      </c>
      <c r="JI40" s="252">
        <f t="shared" si="43"/>
        <v>519.75175000000138</v>
      </c>
      <c r="JJ40" s="252">
        <f>JJ37/1142.85714285714</f>
        <v>514.24450000000127</v>
      </c>
      <c r="JK40" s="252">
        <f>JK37/1142.85714285714</f>
        <v>484.81212500000123</v>
      </c>
      <c r="JL40" s="252">
        <f>JL37/1142.85714285714</f>
        <v>451.19900000000115</v>
      </c>
      <c r="JM40" s="252">
        <f t="shared" ref="JM40:JR40" si="44">JM37/1142.85714285714</f>
        <v>440.83812500000113</v>
      </c>
      <c r="JN40" s="252">
        <f t="shared" si="44"/>
        <v>459.30587500000115</v>
      </c>
      <c r="JO40" s="252">
        <f>JO37/1142.85714285714</f>
        <v>559.98600000000147</v>
      </c>
      <c r="JP40" s="252">
        <f t="shared" si="44"/>
        <v>549.79575000000136</v>
      </c>
      <c r="JQ40" s="252">
        <f t="shared" si="44"/>
        <v>470.64500000000118</v>
      </c>
      <c r="JR40" s="252">
        <f t="shared" si="44"/>
        <v>448.67812500000116</v>
      </c>
      <c r="JV40" s="252">
        <v>540</v>
      </c>
      <c r="JW40" s="252">
        <v>462</v>
      </c>
      <c r="KH40" s="252">
        <v>498</v>
      </c>
      <c r="KI40" s="252">
        <v>453</v>
      </c>
    </row>
    <row r="41" spans="1:295" ht="16.5">
      <c r="A41" s="252" t="s">
        <v>292</v>
      </c>
      <c r="B41" s="253"/>
      <c r="C41" s="253"/>
      <c r="D41" s="253"/>
      <c r="E41" s="253"/>
      <c r="F41" s="253"/>
      <c r="G41" s="253"/>
      <c r="H41" s="253"/>
      <c r="I41" s="253"/>
      <c r="J41" s="253"/>
      <c r="K41" s="253"/>
      <c r="L41" s="253"/>
      <c r="M41" s="253"/>
      <c r="N41" s="253"/>
      <c r="O41" s="253"/>
      <c r="P41" s="253"/>
      <c r="Q41" s="253"/>
      <c r="R41" s="253"/>
      <c r="S41" s="253"/>
      <c r="T41" s="253"/>
      <c r="U41" s="253"/>
      <c r="V41" s="253"/>
      <c r="W41" s="253"/>
      <c r="X41" s="253"/>
      <c r="Y41" s="253"/>
      <c r="Z41" s="253"/>
      <c r="AA41" s="253"/>
      <c r="AB41" s="253"/>
      <c r="AC41" s="253"/>
      <c r="AD41" s="253"/>
      <c r="AE41" s="253"/>
      <c r="AF41" s="253"/>
      <c r="AG41" s="253"/>
      <c r="AH41" s="253"/>
      <c r="AI41" s="253"/>
      <c r="AJ41" s="253"/>
      <c r="AK41" s="253"/>
      <c r="AL41" s="253"/>
      <c r="AM41" s="253"/>
      <c r="AN41" s="253"/>
      <c r="AO41" s="253"/>
      <c r="AP41" s="253"/>
      <c r="AQ41" s="253"/>
      <c r="AR41" s="253"/>
      <c r="AS41" s="253"/>
      <c r="AT41" s="253"/>
      <c r="AU41" s="253"/>
      <c r="AV41" s="253"/>
      <c r="AW41" s="253"/>
      <c r="AX41" s="253"/>
      <c r="AY41" s="253"/>
      <c r="AZ41" s="253"/>
      <c r="BA41" s="253"/>
      <c r="BB41" s="253"/>
      <c r="BC41" s="253"/>
      <c r="BD41" s="253"/>
      <c r="BE41" s="253"/>
      <c r="BF41" s="253"/>
      <c r="BG41" s="253"/>
      <c r="BH41" s="253"/>
      <c r="BI41" s="253"/>
      <c r="BJ41" s="253"/>
      <c r="BK41" s="253"/>
      <c r="BL41" s="253"/>
      <c r="BM41" s="253"/>
      <c r="BN41" s="253"/>
      <c r="BO41" s="253"/>
      <c r="BP41" s="253"/>
      <c r="BQ41" s="253"/>
      <c r="BR41" s="253"/>
      <c r="BS41" s="253"/>
      <c r="BT41" s="253"/>
      <c r="BU41" s="253"/>
      <c r="BV41" s="253"/>
      <c r="BW41" s="253"/>
      <c r="BX41" s="253"/>
      <c r="BY41" s="253"/>
      <c r="BZ41" s="253"/>
      <c r="CA41" s="253"/>
      <c r="CB41" s="253"/>
      <c r="CC41" s="252"/>
      <c r="CD41" s="252"/>
      <c r="CE41" s="252"/>
      <c r="CF41" s="252"/>
      <c r="CG41" s="252"/>
      <c r="CH41" s="252"/>
      <c r="CI41" s="252"/>
      <c r="CJ41" s="252"/>
      <c r="CK41" s="252"/>
      <c r="CL41" s="252"/>
      <c r="CM41" s="252"/>
      <c r="CN41" s="252"/>
      <c r="CO41" s="252"/>
      <c r="CP41" s="252"/>
      <c r="CQ41" s="252"/>
      <c r="CR41" s="252"/>
      <c r="CS41" s="252"/>
      <c r="CT41" s="252"/>
      <c r="CU41" s="252"/>
      <c r="CV41" s="252"/>
      <c r="CW41" s="252"/>
      <c r="CX41" s="252"/>
      <c r="CY41" s="252"/>
      <c r="CZ41" s="252"/>
      <c r="DA41" s="252"/>
      <c r="DB41" s="252"/>
      <c r="DC41" s="252"/>
      <c r="DD41" s="252"/>
      <c r="DE41" s="252"/>
      <c r="DF41" s="252"/>
      <c r="DG41" s="252"/>
      <c r="DH41" s="252"/>
      <c r="DI41" s="252"/>
      <c r="DJ41" s="252"/>
      <c r="DK41" s="252"/>
      <c r="DL41" s="252"/>
      <c r="DM41" s="252"/>
      <c r="DN41" s="252"/>
      <c r="DO41" s="252"/>
      <c r="DP41" s="252"/>
      <c r="DQ41" s="252"/>
      <c r="DR41" s="252"/>
      <c r="DS41" s="252"/>
      <c r="DT41" s="252"/>
      <c r="DU41" s="252"/>
      <c r="DV41" s="252"/>
      <c r="DW41" s="252"/>
      <c r="DX41" s="252"/>
      <c r="DY41" s="252"/>
      <c r="DZ41" s="252"/>
      <c r="EA41" s="252"/>
      <c r="EB41" s="252"/>
      <c r="EC41" s="252"/>
      <c r="ED41" s="252"/>
      <c r="EE41" s="252"/>
      <c r="EF41" s="252"/>
      <c r="EG41" s="252"/>
      <c r="EH41" s="252"/>
      <c r="EI41" s="252"/>
      <c r="EJ41" s="252"/>
      <c r="EK41" s="252"/>
      <c r="EL41" s="252"/>
      <c r="EM41" s="252"/>
      <c r="EN41" s="252"/>
      <c r="EO41" s="252"/>
      <c r="EP41" s="252"/>
      <c r="EQ41" s="252"/>
      <c r="ER41" s="252"/>
      <c r="ES41" s="252"/>
      <c r="ET41" s="252"/>
      <c r="EU41" s="252"/>
      <c r="EV41" s="252"/>
      <c r="EW41" s="252"/>
      <c r="EX41" s="252"/>
      <c r="EY41" s="252"/>
      <c r="EZ41" s="252"/>
      <c r="FA41" s="252"/>
      <c r="FB41" s="252"/>
      <c r="FC41" s="252"/>
      <c r="FD41" s="252"/>
      <c r="FE41" s="252"/>
      <c r="FF41" s="252"/>
      <c r="FG41" s="252"/>
      <c r="FH41" s="252"/>
      <c r="FI41" s="252"/>
      <c r="FJ41" s="252"/>
      <c r="FK41" s="252"/>
      <c r="FL41" s="252"/>
      <c r="FM41" s="252"/>
      <c r="FN41" s="252"/>
      <c r="FO41" s="252"/>
      <c r="FP41" s="252"/>
      <c r="FQ41" s="252"/>
      <c r="FR41" s="252"/>
      <c r="FS41" s="252"/>
      <c r="FT41" s="252"/>
      <c r="FU41" s="252"/>
      <c r="FV41" s="252"/>
      <c r="FW41" s="252"/>
      <c r="FX41" s="252"/>
      <c r="FY41" s="252"/>
      <c r="FZ41" s="252"/>
      <c r="GA41" s="252"/>
      <c r="GB41" s="252"/>
      <c r="GC41" s="252"/>
      <c r="GD41" s="252"/>
      <c r="GE41" s="252"/>
      <c r="GF41" s="252"/>
      <c r="GG41" s="252"/>
      <c r="GH41" s="252"/>
      <c r="GI41" s="252"/>
      <c r="GJ41" s="252"/>
      <c r="GK41" s="252"/>
      <c r="GL41" s="272"/>
      <c r="GM41" s="252"/>
      <c r="GN41" s="252"/>
      <c r="GO41" s="252"/>
      <c r="GP41" s="252"/>
      <c r="GQ41" s="252"/>
      <c r="GR41" s="252"/>
      <c r="GS41" s="252"/>
      <c r="GT41" s="252"/>
      <c r="GU41" s="252"/>
      <c r="GV41" s="252"/>
      <c r="GW41" s="252"/>
      <c r="GX41" s="252"/>
      <c r="GY41" s="252"/>
      <c r="GZ41" s="252"/>
      <c r="HA41" s="252"/>
      <c r="HB41" s="252"/>
      <c r="HC41" s="252"/>
      <c r="HD41" s="252"/>
      <c r="HE41" s="252"/>
      <c r="HF41" s="252"/>
      <c r="HG41" s="252"/>
      <c r="HH41" s="252"/>
      <c r="HI41" s="252"/>
      <c r="HJ41" s="252"/>
      <c r="HK41" s="252"/>
      <c r="HL41" s="252"/>
      <c r="HM41" s="252"/>
      <c r="HN41" s="252"/>
      <c r="HO41" s="252"/>
      <c r="HP41" s="252"/>
      <c r="HQ41" s="252"/>
      <c r="HR41" s="252"/>
      <c r="HS41" s="252"/>
      <c r="HT41" s="252"/>
      <c r="HU41" s="252"/>
      <c r="HV41" s="252"/>
      <c r="HW41" s="252"/>
      <c r="HX41" s="254"/>
      <c r="HY41" s="254"/>
      <c r="HZ41" s="254"/>
      <c r="IA41" s="254"/>
      <c r="IB41" s="254"/>
      <c r="IC41" s="254"/>
      <c r="ID41" s="254"/>
      <c r="IE41" s="254"/>
      <c r="IF41" s="254"/>
      <c r="IG41" s="254"/>
      <c r="IH41" s="254"/>
      <c r="II41" s="254"/>
      <c r="IJ41" s="254"/>
      <c r="IK41" s="254"/>
      <c r="IL41" s="254"/>
      <c r="IM41" s="254"/>
      <c r="IN41" s="254"/>
      <c r="IO41" s="254"/>
      <c r="IP41" s="254"/>
    </row>
    <row r="42" spans="1:295">
      <c r="A42" s="252" t="s">
        <v>293</v>
      </c>
      <c r="B42" s="253"/>
      <c r="C42" s="253"/>
      <c r="D42" s="253"/>
      <c r="E42" s="253"/>
      <c r="F42" s="253"/>
      <c r="G42" s="253"/>
      <c r="H42" s="253"/>
      <c r="I42" s="253"/>
      <c r="J42" s="253"/>
      <c r="K42" s="253"/>
      <c r="L42" s="253"/>
      <c r="M42" s="253"/>
      <c r="N42" s="253"/>
      <c r="O42" s="253"/>
      <c r="P42" s="253"/>
      <c r="Q42" s="253"/>
      <c r="R42" s="253"/>
      <c r="S42" s="253"/>
      <c r="T42" s="253"/>
      <c r="U42" s="253"/>
      <c r="V42" s="253"/>
      <c r="W42" s="253"/>
      <c r="X42" s="253"/>
      <c r="Y42" s="253"/>
      <c r="Z42" s="253"/>
      <c r="AA42" s="253"/>
      <c r="AB42" s="253"/>
      <c r="AC42" s="253"/>
      <c r="AD42" s="253"/>
      <c r="AE42" s="253"/>
      <c r="AF42" s="253"/>
      <c r="AG42" s="253"/>
      <c r="AH42" s="253"/>
      <c r="AI42" s="253"/>
      <c r="AJ42" s="253"/>
      <c r="AK42" s="253"/>
      <c r="AL42" s="253"/>
      <c r="AM42" s="253"/>
      <c r="AN42" s="253"/>
      <c r="AO42" s="253"/>
      <c r="AP42" s="253"/>
      <c r="AQ42" s="253"/>
      <c r="AR42" s="253"/>
      <c r="AS42" s="253"/>
      <c r="AT42" s="253"/>
      <c r="AU42" s="253"/>
      <c r="AV42" s="253"/>
      <c r="AW42" s="253"/>
      <c r="AX42" s="253"/>
      <c r="AY42" s="253"/>
      <c r="AZ42" s="253"/>
      <c r="BA42" s="253"/>
      <c r="BB42" s="253"/>
      <c r="BC42" s="253"/>
      <c r="BD42" s="253"/>
      <c r="BE42" s="253"/>
      <c r="BF42" s="253"/>
      <c r="BG42" s="253"/>
      <c r="BH42" s="253"/>
      <c r="BI42" s="253"/>
      <c r="BJ42" s="253"/>
      <c r="BK42" s="253"/>
      <c r="BL42" s="253"/>
      <c r="BM42" s="253"/>
      <c r="BN42" s="253"/>
      <c r="BO42" s="253"/>
      <c r="BP42" s="253"/>
      <c r="BQ42" s="253"/>
      <c r="BR42" s="253"/>
      <c r="BS42" s="253"/>
      <c r="BT42" s="253"/>
      <c r="BU42" s="253"/>
      <c r="BV42" s="253"/>
      <c r="BW42" s="253"/>
      <c r="BX42" s="253"/>
      <c r="BY42" s="253"/>
      <c r="BZ42" s="253"/>
      <c r="CA42" s="253"/>
      <c r="CB42" s="253"/>
      <c r="CC42" s="252">
        <f>CC$348*CC5</f>
        <v>0</v>
      </c>
      <c r="CD42" s="252">
        <f t="shared" ref="CD42:EO44" si="45">CD$40*CD5/0.95</f>
        <v>0</v>
      </c>
      <c r="CE42" s="252">
        <f t="shared" si="45"/>
        <v>5.5845664976361085E-3</v>
      </c>
      <c r="CF42" s="252">
        <f t="shared" si="45"/>
        <v>9.3843580413202517E-3</v>
      </c>
      <c r="CG42" s="252">
        <f t="shared" si="45"/>
        <v>1.8464203462860065E-2</v>
      </c>
      <c r="CH42" s="252">
        <f t="shared" si="45"/>
        <v>1.636402872072144E-2</v>
      </c>
      <c r="CI42" s="252">
        <f t="shared" si="45"/>
        <v>5.1523757088519874E-3</v>
      </c>
      <c r="CJ42" s="252">
        <f>CJ$40*CJ5/0.95</f>
        <v>4.1009155226983215E-2</v>
      </c>
      <c r="CK42" s="252">
        <f t="shared" si="45"/>
        <v>1.4359497731992663E-3</v>
      </c>
      <c r="CL42" s="252">
        <f t="shared" si="45"/>
        <v>2.4365828230596555E-2</v>
      </c>
      <c r="CM42" s="252">
        <f t="shared" si="45"/>
        <v>0.201910287822653</v>
      </c>
      <c r="CN42" s="252">
        <f t="shared" si="45"/>
        <v>0.20447358363342316</v>
      </c>
      <c r="CO42" s="252">
        <f t="shared" si="45"/>
        <v>0.76999702276042647</v>
      </c>
      <c r="CP42" s="252">
        <f t="shared" si="45"/>
        <v>0.74592602902516814</v>
      </c>
      <c r="CQ42" s="252">
        <f t="shared" si="45"/>
        <v>1.2330899528836443</v>
      </c>
      <c r="CR42" s="252">
        <f t="shared" si="45"/>
        <v>1.2777218496657194</v>
      </c>
      <c r="CS42" s="252">
        <f t="shared" si="45"/>
        <v>1.8470168429325293</v>
      </c>
      <c r="CT42" s="252">
        <f t="shared" si="45"/>
        <v>4.6578962358520668</v>
      </c>
      <c r="CU42" s="252">
        <f t="shared" si="45"/>
        <v>2.3827064550377002</v>
      </c>
      <c r="CV42" s="252">
        <f t="shared" si="45"/>
        <v>3.6524633599607865</v>
      </c>
      <c r="CW42" s="252">
        <f t="shared" si="45"/>
        <v>4.8244546994943356</v>
      </c>
      <c r="CX42" s="252">
        <f t="shared" si="45"/>
        <v>6.1432971800077549</v>
      </c>
      <c r="CY42" s="252">
        <f t="shared" si="45"/>
        <v>11.4583744852075</v>
      </c>
      <c r="CZ42" s="252">
        <f t="shared" si="45"/>
        <v>10.378652509870195</v>
      </c>
      <c r="DA42" s="252">
        <f t="shared" si="45"/>
        <v>12.209238946275603</v>
      </c>
      <c r="DB42" s="252">
        <f t="shared" si="45"/>
        <v>12.076571743010295</v>
      </c>
      <c r="DC42" s="252">
        <f t="shared" si="45"/>
        <v>16.144259137443832</v>
      </c>
      <c r="DD42" s="252">
        <f t="shared" si="45"/>
        <v>13.381191982674469</v>
      </c>
      <c r="DE42" s="252">
        <f t="shared" si="45"/>
        <v>18.536380531515309</v>
      </c>
      <c r="DF42" s="252">
        <f t="shared" si="45"/>
        <v>19.368636386815563</v>
      </c>
      <c r="DG42" s="252">
        <f t="shared" si="45"/>
        <v>19.078355893074676</v>
      </c>
      <c r="DH42" s="252">
        <f t="shared" si="45"/>
        <v>31.436669713498706</v>
      </c>
      <c r="DI42" s="252">
        <f t="shared" si="45"/>
        <v>32.944004776129006</v>
      </c>
      <c r="DJ42" s="252">
        <f t="shared" si="45"/>
        <v>38.366049380899703</v>
      </c>
      <c r="DK42" s="252">
        <f t="shared" si="45"/>
        <v>40.346645479853713</v>
      </c>
      <c r="DL42" s="252">
        <f t="shared" si="45"/>
        <v>35.018936618280129</v>
      </c>
      <c r="DM42" s="252">
        <f t="shared" si="45"/>
        <v>52.05884203238157</v>
      </c>
      <c r="DN42" s="252">
        <f t="shared" si="45"/>
        <v>48.222776929894742</v>
      </c>
      <c r="DO42" s="252">
        <f t="shared" si="45"/>
        <v>35.989075016631581</v>
      </c>
      <c r="DP42" s="252">
        <f t="shared" si="45"/>
        <v>36.26705334506579</v>
      </c>
      <c r="DQ42" s="252">
        <f t="shared" si="45"/>
        <v>49.77627299381578</v>
      </c>
      <c r="DR42" s="252">
        <f t="shared" si="45"/>
        <v>62.329366660657904</v>
      </c>
      <c r="DS42" s="252">
        <f t="shared" si="45"/>
        <v>80.682277067644748</v>
      </c>
      <c r="DT42" s="252">
        <f t="shared" si="45"/>
        <v>80.628912377999995</v>
      </c>
      <c r="DU42" s="252">
        <f t="shared" si="45"/>
        <v>95.163417991894761</v>
      </c>
      <c r="DV42" s="252">
        <f t="shared" si="45"/>
        <v>96.130815070131575</v>
      </c>
      <c r="DW42" s="252">
        <f t="shared" si="45"/>
        <v>89.892840443552615</v>
      </c>
      <c r="DX42" s="252">
        <f t="shared" si="45"/>
        <v>80.53215669532895</v>
      </c>
      <c r="DY42" s="252">
        <f t="shared" si="45"/>
        <v>59.04409736427634</v>
      </c>
      <c r="DZ42" s="252">
        <f t="shared" si="45"/>
        <v>53.637359036763158</v>
      </c>
      <c r="EA42" s="252">
        <f t="shared" si="45"/>
        <v>103.78521347268421</v>
      </c>
      <c r="EB42" s="252">
        <f t="shared" si="45"/>
        <v>74.179972177960536</v>
      </c>
      <c r="EC42" s="252">
        <f t="shared" si="45"/>
        <v>77.652862238368414</v>
      </c>
      <c r="ED42" s="252">
        <f t="shared" si="45"/>
        <v>105.42700004697369</v>
      </c>
      <c r="EE42" s="252">
        <f t="shared" si="45"/>
        <v>112.03315728776315</v>
      </c>
      <c r="EF42" s="252">
        <f t="shared" si="45"/>
        <v>128.17919843298685</v>
      </c>
      <c r="EG42" s="252">
        <f t="shared" si="45"/>
        <v>110.72049206400001</v>
      </c>
      <c r="EH42" s="252">
        <f t="shared" si="45"/>
        <v>111.71723316342106</v>
      </c>
      <c r="EI42" s="252">
        <f t="shared" si="45"/>
        <v>114.86501582463158</v>
      </c>
      <c r="EJ42" s="252">
        <f t="shared" si="45"/>
        <v>99.625248974078929</v>
      </c>
      <c r="EK42" s="252">
        <f t="shared" si="45"/>
        <v>104.73875707796049</v>
      </c>
      <c r="EL42" s="252">
        <f t="shared" si="45"/>
        <v>136.01575229347367</v>
      </c>
      <c r="EM42" s="252">
        <f t="shared" si="45"/>
        <v>168.80082357194735</v>
      </c>
      <c r="EN42" s="252">
        <f t="shared" si="45"/>
        <v>142.83032738017104</v>
      </c>
      <c r="EO42" s="252">
        <f t="shared" si="45"/>
        <v>156.54917280505265</v>
      </c>
      <c r="EP42" s="252">
        <f t="shared" ref="EP42:HA44" si="46">EP$40*EP5/0.95</f>
        <v>158.76630825078948</v>
      </c>
      <c r="EQ42" s="252">
        <f t="shared" si="46"/>
        <v>163.94621854726319</v>
      </c>
      <c r="ER42" s="252">
        <f t="shared" si="46"/>
        <v>172.35070944046052</v>
      </c>
      <c r="ES42" s="252">
        <f t="shared" si="46"/>
        <v>164.85175896442107</v>
      </c>
      <c r="ET42" s="252">
        <f t="shared" si="46"/>
        <v>152.66710349763162</v>
      </c>
      <c r="EU42" s="252">
        <f t="shared" si="46"/>
        <v>154.35266829997369</v>
      </c>
      <c r="EV42" s="252">
        <f t="shared" si="46"/>
        <v>130.14964520913162</v>
      </c>
      <c r="EW42" s="252">
        <f t="shared" si="46"/>
        <v>142.32226257172368</v>
      </c>
      <c r="EX42" s="252">
        <f t="shared" si="46"/>
        <v>136.72551634957895</v>
      </c>
      <c r="EY42" s="252">
        <f t="shared" si="46"/>
        <v>179.89682278418422</v>
      </c>
      <c r="EZ42" s="252">
        <f t="shared" si="46"/>
        <v>154.58873851989472</v>
      </c>
      <c r="FA42" s="252">
        <f t="shared" si="46"/>
        <v>170.09758450263161</v>
      </c>
      <c r="FB42" s="252">
        <f t="shared" si="46"/>
        <v>177.58578927415789</v>
      </c>
      <c r="FC42" s="252">
        <f t="shared" si="46"/>
        <v>198.56626040438161</v>
      </c>
      <c r="FD42" s="252">
        <f t="shared" si="46"/>
        <v>194.56316942999999</v>
      </c>
      <c r="FE42" s="252">
        <f t="shared" si="46"/>
        <v>169.21058222968421</v>
      </c>
      <c r="FF42" s="252">
        <f t="shared" si="46"/>
        <v>157.1857383049211</v>
      </c>
      <c r="FG42" s="252">
        <f t="shared" si="46"/>
        <v>159.4346435748684</v>
      </c>
      <c r="FH42" s="252">
        <f t="shared" si="46"/>
        <v>142.08126266415789</v>
      </c>
      <c r="FI42" s="252">
        <f t="shared" si="46"/>
        <v>132.50902642913155</v>
      </c>
      <c r="FJ42" s="252">
        <f t="shared" si="46"/>
        <v>140.53933217486843</v>
      </c>
      <c r="FK42" s="252">
        <f t="shared" si="46"/>
        <v>154.08134202244733</v>
      </c>
      <c r="FL42" s="252">
        <f t="shared" si="46"/>
        <v>129.92822567605265</v>
      </c>
      <c r="FM42" s="252">
        <f t="shared" si="46"/>
        <v>157.13932276635529</v>
      </c>
      <c r="FN42" s="252">
        <f t="shared" si="46"/>
        <v>157.29671777151313</v>
      </c>
      <c r="FO42" s="252">
        <f t="shared" si="46"/>
        <v>166.9451831401974</v>
      </c>
      <c r="FP42" s="252">
        <f t="shared" si="46"/>
        <v>184.19107080315788</v>
      </c>
      <c r="FQ42" s="252">
        <f t="shared" si="46"/>
        <v>170.62216645452628</v>
      </c>
      <c r="FR42" s="252">
        <f t="shared" si="46"/>
        <v>168.44222371476317</v>
      </c>
      <c r="FS42" s="252">
        <f t="shared" si="46"/>
        <v>159.59072880357897</v>
      </c>
      <c r="FT42" s="252">
        <f t="shared" si="46"/>
        <v>159.15423466655267</v>
      </c>
      <c r="FU42" s="252">
        <f t="shared" si="46"/>
        <v>139.96535705130268</v>
      </c>
      <c r="FV42" s="252">
        <f t="shared" si="46"/>
        <v>127.83376593381574</v>
      </c>
      <c r="FW42" s="252">
        <f t="shared" si="46"/>
        <v>156.00074157315791</v>
      </c>
      <c r="FX42" s="252">
        <f t="shared" si="46"/>
        <v>176.6962173296711</v>
      </c>
      <c r="FY42" s="252">
        <f t="shared" si="46"/>
        <v>177.65813850298684</v>
      </c>
      <c r="FZ42" s="252">
        <f t="shared" si="46"/>
        <v>177.13785268328948</v>
      </c>
      <c r="GA42" s="252">
        <f t="shared" si="46"/>
        <v>192.96144274049999</v>
      </c>
      <c r="GB42" s="252">
        <f t="shared" si="46"/>
        <v>174.71850958311845</v>
      </c>
      <c r="GC42" s="252">
        <f t="shared" si="46"/>
        <v>168.42700536347368</v>
      </c>
      <c r="GD42" s="252">
        <f t="shared" si="46"/>
        <v>178.77080595223688</v>
      </c>
      <c r="GE42" s="252">
        <f t="shared" si="46"/>
        <v>169.11219490200003</v>
      </c>
      <c r="GF42" s="252">
        <f t="shared" si="46"/>
        <v>134.51640126252636</v>
      </c>
      <c r="GG42" s="252">
        <f t="shared" si="46"/>
        <v>160.06409125000002</v>
      </c>
      <c r="GH42" s="252">
        <f t="shared" si="46"/>
        <v>158.86623964473685</v>
      </c>
      <c r="GI42" s="252">
        <f t="shared" si="46"/>
        <v>185.07943705263159</v>
      </c>
      <c r="GJ42" s="252">
        <f t="shared" si="46"/>
        <v>177.21015347368424</v>
      </c>
      <c r="GK42" s="252">
        <f t="shared" si="46"/>
        <v>174.41448757894739</v>
      </c>
      <c r="GL42" s="252">
        <f t="shared" si="46"/>
        <v>186.1391271710531</v>
      </c>
      <c r="GM42" s="252">
        <f t="shared" si="46"/>
        <v>215.59575818421109</v>
      </c>
      <c r="GN42" s="252">
        <f t="shared" si="46"/>
        <v>217.2174546315795</v>
      </c>
      <c r="GO42" s="252">
        <f t="shared" si="46"/>
        <v>212.29953500000056</v>
      </c>
      <c r="GP42" s="252">
        <f t="shared" si="46"/>
        <v>213.24394709210583</v>
      </c>
      <c r="GQ42" s="252">
        <f t="shared" si="46"/>
        <v>215.81623957894791</v>
      </c>
      <c r="GR42" s="252">
        <f t="shared" si="46"/>
        <v>234.11717561842164</v>
      </c>
      <c r="GS42" s="252">
        <f t="shared" si="46"/>
        <v>219.91492084210583</v>
      </c>
      <c r="GT42" s="252">
        <f t="shared" si="46"/>
        <v>211.31340797368478</v>
      </c>
      <c r="GU42" s="252">
        <f t="shared" si="46"/>
        <v>221.39643363157955</v>
      </c>
      <c r="GV42" s="252">
        <f t="shared" si="46"/>
        <v>231.89090731579009</v>
      </c>
      <c r="GW42" s="252">
        <f t="shared" si="46"/>
        <v>252.14527109210593</v>
      </c>
      <c r="GX42" s="252">
        <f t="shared" si="46"/>
        <v>244.61048269736909</v>
      </c>
      <c r="GY42" s="252">
        <f t="shared" si="46"/>
        <v>261.26005168421119</v>
      </c>
      <c r="GZ42" s="252">
        <f t="shared" si="46"/>
        <v>245.92832139473748</v>
      </c>
      <c r="HA42" s="252">
        <f t="shared" si="46"/>
        <v>219.70802000000054</v>
      </c>
      <c r="HB42" s="252">
        <f t="shared" ref="HB42:HX44" si="47">HB$40*HB5/0.95</f>
        <v>231.43522831579011</v>
      </c>
      <c r="HC42" s="252">
        <f t="shared" si="47"/>
        <v>206.24153550000054</v>
      </c>
      <c r="HD42" s="252">
        <f t="shared" si="47"/>
        <v>258.24412176315855</v>
      </c>
      <c r="HE42" s="252">
        <f t="shared" si="47"/>
        <v>180.57293984652679</v>
      </c>
      <c r="HF42" s="252">
        <f t="shared" si="47"/>
        <v>207.75185413509266</v>
      </c>
      <c r="HG42" s="252">
        <f t="shared" si="47"/>
        <v>233.05620334500068</v>
      </c>
      <c r="HH42" s="252">
        <f t="shared" si="47"/>
        <v>260.66228293350065</v>
      </c>
      <c r="HI42" s="252">
        <f t="shared" si="47"/>
        <v>244.31335363298746</v>
      </c>
      <c r="HJ42" s="252">
        <f t="shared" si="47"/>
        <v>214.7562540686321</v>
      </c>
      <c r="HK42" s="252">
        <f t="shared" si="47"/>
        <v>244.47180457350063</v>
      </c>
      <c r="HL42" s="252">
        <f t="shared" si="47"/>
        <v>229.81167407818478</v>
      </c>
      <c r="HM42" s="252">
        <f t="shared" si="47"/>
        <v>226.58848611921107</v>
      </c>
      <c r="HN42" s="252">
        <f t="shared" si="47"/>
        <v>237.20919980800065</v>
      </c>
      <c r="HO42" s="252">
        <f t="shared" si="47"/>
        <v>212.77115753305324</v>
      </c>
      <c r="HP42" s="252">
        <f t="shared" si="47"/>
        <v>189.0260338464478</v>
      </c>
      <c r="HQ42" s="252">
        <v>162.520183</v>
      </c>
      <c r="HR42" s="252">
        <v>170.45859774000002</v>
      </c>
      <c r="HS42" s="252">
        <v>228.24577958999998</v>
      </c>
      <c r="HT42" s="252">
        <v>251.13331878</v>
      </c>
      <c r="HU42" s="252">
        <v>232.11811355</v>
      </c>
      <c r="HV42" s="252">
        <v>205.37628607999997</v>
      </c>
      <c r="HW42" s="252">
        <v>267.05343366</v>
      </c>
      <c r="HX42" s="252">
        <v>283.62049334000005</v>
      </c>
      <c r="HY42" s="252">
        <v>258.98593337</v>
      </c>
      <c r="HZ42" s="252">
        <v>276.22336448999999</v>
      </c>
      <c r="IA42" s="252">
        <v>237.45996456999998</v>
      </c>
      <c r="IB42" s="252">
        <v>240.37258448</v>
      </c>
      <c r="IC42" s="252">
        <v>190.48117952999999</v>
      </c>
      <c r="ID42" s="252">
        <v>204.03449669</v>
      </c>
      <c r="IE42" s="252">
        <v>288.93541756000002</v>
      </c>
      <c r="IF42" s="252">
        <v>293.59035664999999</v>
      </c>
      <c r="IG42" s="252">
        <v>271.23373736000002</v>
      </c>
      <c r="IH42" s="252">
        <v>309.03111178999995</v>
      </c>
      <c r="II42" s="252">
        <v>341.75987800000001</v>
      </c>
      <c r="IJ42" s="252">
        <v>322.25848545000002</v>
      </c>
      <c r="IK42" s="252">
        <v>255.71692562000001</v>
      </c>
      <c r="IL42" s="252">
        <v>319.80006530999998</v>
      </c>
      <c r="IM42" s="252">
        <v>320.16015314999999</v>
      </c>
      <c r="IN42" s="252">
        <v>299.75320495</v>
      </c>
      <c r="IO42" s="252">
        <v>288.92213114999998</v>
      </c>
      <c r="IP42" s="252">
        <v>250.87602017</v>
      </c>
      <c r="IQ42" s="252">
        <v>283.85889597000005</v>
      </c>
      <c r="IR42" s="252">
        <v>300.22284802999997</v>
      </c>
      <c r="IS42" s="252">
        <v>280.88625127</v>
      </c>
      <c r="IT42" s="252">
        <v>309.94169782000006</v>
      </c>
      <c r="IU42" s="252">
        <v>351.86708626999996</v>
      </c>
      <c r="IV42" s="252">
        <v>343.51346124999998</v>
      </c>
      <c r="IW42" s="252">
        <v>362.42772925000003</v>
      </c>
      <c r="IX42" s="252">
        <v>338.21046931000001</v>
      </c>
      <c r="IY42" s="252">
        <v>246.99423072000002</v>
      </c>
      <c r="IZ42" s="252">
        <v>328.764679</v>
      </c>
      <c r="JA42" s="252">
        <v>285.19429633000004</v>
      </c>
      <c r="JB42" s="252">
        <v>307.78991085000001</v>
      </c>
      <c r="JC42" s="252">
        <v>311.45766837999997</v>
      </c>
      <c r="JD42" s="252">
        <v>278.94290586</v>
      </c>
      <c r="JE42" s="252">
        <v>313.91656288000001</v>
      </c>
      <c r="JF42" s="252">
        <v>293.39928572999997</v>
      </c>
      <c r="JG42" s="252">
        <v>403.924307</v>
      </c>
      <c r="JH42" s="252">
        <v>396.63989179999993</v>
      </c>
      <c r="JI42" s="252">
        <v>391.30786520999999</v>
      </c>
      <c r="JJ42" s="252">
        <v>315.05052002999997</v>
      </c>
      <c r="JK42" s="252">
        <v>352.58725029999994</v>
      </c>
      <c r="JL42" s="252">
        <v>276.76209420999999</v>
      </c>
      <c r="JM42" s="252">
        <f t="shared" ref="JM42:JR42" si="48">JM37*JM5/1.113/1000</f>
        <v>308.07396070226974</v>
      </c>
      <c r="JN42" s="252">
        <f t="shared" si="48"/>
        <v>322.01020958445002</v>
      </c>
      <c r="JO42" s="252">
        <f t="shared" si="48"/>
        <v>400.87535156975264</v>
      </c>
      <c r="JP42" s="252">
        <f t="shared" si="48"/>
        <v>398.82280234702654</v>
      </c>
      <c r="JQ42" s="252">
        <f t="shared" si="48"/>
        <v>347.51732364440323</v>
      </c>
      <c r="JR42" s="252">
        <f t="shared" si="48"/>
        <v>327.51588613628735</v>
      </c>
      <c r="JV42" s="252">
        <f>JV37*JV5/1.113/1000</f>
        <v>392.24746502374438</v>
      </c>
      <c r="JW42" s="252">
        <f>JW37*JW5/1.113/1000</f>
        <v>327.55743806956667</v>
      </c>
      <c r="KH42" s="252">
        <f>KH37*KH5/1.113/1000</f>
        <v>351.17443203696484</v>
      </c>
      <c r="KI42" s="252">
        <f>KI37*KI5/1.113/1000</f>
        <v>294.69901168014309</v>
      </c>
    </row>
    <row r="43" spans="1:295">
      <c r="A43" s="252" t="s">
        <v>294</v>
      </c>
      <c r="B43" s="253"/>
      <c r="C43" s="253"/>
      <c r="D43" s="253"/>
      <c r="E43" s="253"/>
      <c r="F43" s="253"/>
      <c r="G43" s="253"/>
      <c r="H43" s="253"/>
      <c r="I43" s="253"/>
      <c r="J43" s="253"/>
      <c r="K43" s="253"/>
      <c r="L43" s="253"/>
      <c r="M43" s="253"/>
      <c r="N43" s="253"/>
      <c r="O43" s="253"/>
      <c r="P43" s="253"/>
      <c r="Q43" s="253"/>
      <c r="R43" s="253"/>
      <c r="S43" s="253"/>
      <c r="T43" s="253"/>
      <c r="U43" s="253"/>
      <c r="V43" s="253"/>
      <c r="W43" s="253"/>
      <c r="X43" s="253"/>
      <c r="Y43" s="253"/>
      <c r="Z43" s="253"/>
      <c r="AA43" s="253"/>
      <c r="AB43" s="253"/>
      <c r="AC43" s="253"/>
      <c r="AD43" s="253"/>
      <c r="AE43" s="253"/>
      <c r="AF43" s="253"/>
      <c r="AG43" s="253"/>
      <c r="AH43" s="253"/>
      <c r="AI43" s="253"/>
      <c r="AJ43" s="253"/>
      <c r="AK43" s="253"/>
      <c r="AL43" s="253"/>
      <c r="AM43" s="253"/>
      <c r="AN43" s="253"/>
      <c r="AO43" s="253"/>
      <c r="AP43" s="253"/>
      <c r="AQ43" s="253"/>
      <c r="AR43" s="253"/>
      <c r="AS43" s="253"/>
      <c r="AT43" s="253"/>
      <c r="AU43" s="253"/>
      <c r="AV43" s="253"/>
      <c r="AW43" s="253"/>
      <c r="AX43" s="253"/>
      <c r="AY43" s="253"/>
      <c r="AZ43" s="253"/>
      <c r="BA43" s="253"/>
      <c r="BB43" s="253"/>
      <c r="BC43" s="253"/>
      <c r="BD43" s="253"/>
      <c r="BE43" s="253"/>
      <c r="BF43" s="253"/>
      <c r="BG43" s="253"/>
      <c r="BH43" s="253"/>
      <c r="BI43" s="253"/>
      <c r="BJ43" s="253"/>
      <c r="BK43" s="253"/>
      <c r="BL43" s="253"/>
      <c r="BM43" s="253"/>
      <c r="BN43" s="253"/>
      <c r="BO43" s="253"/>
      <c r="BP43" s="253"/>
      <c r="BQ43" s="253"/>
      <c r="BR43" s="253"/>
      <c r="BS43" s="253"/>
      <c r="BT43" s="253"/>
      <c r="BU43" s="253"/>
      <c r="BV43" s="253"/>
      <c r="BW43" s="253"/>
      <c r="BX43" s="253"/>
      <c r="BY43" s="253"/>
      <c r="BZ43" s="253"/>
      <c r="CA43" s="253"/>
      <c r="CB43" s="253"/>
      <c r="CC43" s="252">
        <f>CC$348*CC6</f>
        <v>0</v>
      </c>
      <c r="CD43" s="252">
        <f t="shared" si="45"/>
        <v>0</v>
      </c>
      <c r="CE43" s="252">
        <f t="shared" si="45"/>
        <v>8.0245155343502885E-4</v>
      </c>
      <c r="CF43" s="252">
        <f t="shared" si="45"/>
        <v>1.3548937343140794E-3</v>
      </c>
      <c r="CG43" s="252">
        <f t="shared" si="45"/>
        <v>2.6719138842800799E-3</v>
      </c>
      <c r="CH43" s="252">
        <f t="shared" si="45"/>
        <v>2.3796694090815855E-3</v>
      </c>
      <c r="CI43" s="252">
        <f t="shared" si="45"/>
        <v>7.5121129043307603E-4</v>
      </c>
      <c r="CJ43" s="252">
        <f t="shared" si="45"/>
        <v>5.9905517231832271E-3</v>
      </c>
      <c r="CK43" s="252">
        <f t="shared" si="45"/>
        <v>2.1111298005288762E-4</v>
      </c>
      <c r="CL43" s="252">
        <f t="shared" si="45"/>
        <v>3.5984085298033978E-3</v>
      </c>
      <c r="CM43" s="252">
        <f t="shared" si="45"/>
        <v>3.0140242902855652E-2</v>
      </c>
      <c r="CN43" s="252">
        <f t="shared" si="45"/>
        <v>3.0954841152045321E-2</v>
      </c>
      <c r="CO43" s="252">
        <f t="shared" si="45"/>
        <v>0.11818920342669693</v>
      </c>
      <c r="CP43" s="252">
        <f t="shared" si="45"/>
        <v>0.1164837749498755</v>
      </c>
      <c r="CQ43" s="252">
        <f t="shared" si="45"/>
        <v>0.19403578301948116</v>
      </c>
      <c r="CR43" s="252">
        <f t="shared" si="45"/>
        <v>0.20144294567235208</v>
      </c>
      <c r="CS43" s="252">
        <f t="shared" si="45"/>
        <v>0.29115226353634571</v>
      </c>
      <c r="CT43" s="252">
        <f t="shared" si="45"/>
        <v>0.7329794477859698</v>
      </c>
      <c r="CU43" s="252">
        <f t="shared" si="45"/>
        <v>0.38622759676931012</v>
      </c>
      <c r="CV43" s="252">
        <f t="shared" si="45"/>
        <v>0.59471329069960843</v>
      </c>
      <c r="CW43" s="252">
        <f t="shared" si="45"/>
        <v>0.7919414389205468</v>
      </c>
      <c r="CX43" s="252">
        <f t="shared" si="45"/>
        <v>1.0195192303904905</v>
      </c>
      <c r="CY43" s="252">
        <f t="shared" si="45"/>
        <v>1.9267007555103082</v>
      </c>
      <c r="CZ43" s="252">
        <f t="shared" si="45"/>
        <v>1.7657755752278739</v>
      </c>
      <c r="DA43" s="252">
        <f t="shared" si="45"/>
        <v>2.0991028488818526</v>
      </c>
      <c r="DB43" s="252">
        <f t="shared" si="45"/>
        <v>2.1014369401402342</v>
      </c>
      <c r="DC43" s="252">
        <f t="shared" si="45"/>
        <v>2.8350608166941913</v>
      </c>
      <c r="DD43" s="252">
        <f t="shared" si="45"/>
        <v>2.380694291939399</v>
      </c>
      <c r="DE43" s="252">
        <f t="shared" si="45"/>
        <v>3.3349990317308569</v>
      </c>
      <c r="DF43" s="252">
        <f t="shared" si="45"/>
        <v>3.509468691878515</v>
      </c>
      <c r="DG43" s="252">
        <f t="shared" si="45"/>
        <v>3.472586683279181</v>
      </c>
      <c r="DH43" s="252">
        <f t="shared" si="45"/>
        <v>5.7560688760055028</v>
      </c>
      <c r="DI43" s="252">
        <f t="shared" si="45"/>
        <v>6.0710006659312539</v>
      </c>
      <c r="DJ43" s="252">
        <f t="shared" si="45"/>
        <v>7.1734694962946577</v>
      </c>
      <c r="DK43" s="252">
        <f t="shared" si="45"/>
        <v>7.6339200304848545</v>
      </c>
      <c r="DL43" s="252">
        <f t="shared" si="45"/>
        <v>6.696906528934913</v>
      </c>
      <c r="DM43" s="252">
        <f t="shared" si="45"/>
        <v>10.891267046578948</v>
      </c>
      <c r="DN43" s="252">
        <f t="shared" si="45"/>
        <v>11.225001520342106</v>
      </c>
      <c r="DO43" s="252">
        <f t="shared" si="45"/>
        <v>9.3081261491842113</v>
      </c>
      <c r="DP43" s="252">
        <f t="shared" si="45"/>
        <v>7.31386563618421</v>
      </c>
      <c r="DQ43" s="252">
        <f t="shared" si="45"/>
        <v>8.7638719994736842</v>
      </c>
      <c r="DR43" s="252">
        <f t="shared" si="45"/>
        <v>9.6168012949473702</v>
      </c>
      <c r="DS43" s="252">
        <f t="shared" si="45"/>
        <v>14.434850603710528</v>
      </c>
      <c r="DT43" s="252">
        <f t="shared" si="45"/>
        <v>15.859440722999999</v>
      </c>
      <c r="DU43" s="252">
        <f t="shared" si="45"/>
        <v>21.744329379868425</v>
      </c>
      <c r="DV43" s="252">
        <f t="shared" si="45"/>
        <v>15.009489351776317</v>
      </c>
      <c r="DW43" s="252">
        <f t="shared" si="45"/>
        <v>10.315393661539472</v>
      </c>
      <c r="DX43" s="252">
        <f t="shared" si="45"/>
        <v>17.380001521842104</v>
      </c>
      <c r="DY43" s="252">
        <f t="shared" si="45"/>
        <v>20.030886871855273</v>
      </c>
      <c r="DZ43" s="252">
        <f t="shared" si="45"/>
        <v>15.088509044368422</v>
      </c>
      <c r="EA43" s="252">
        <f t="shared" si="45"/>
        <v>13.299873906421052</v>
      </c>
      <c r="EB43" s="252">
        <f t="shared" si="45"/>
        <v>18.804822068421053</v>
      </c>
      <c r="EC43" s="252">
        <f t="shared" si="45"/>
        <v>15.381625607526313</v>
      </c>
      <c r="ED43" s="252">
        <f t="shared" si="45"/>
        <v>18.238481019223688</v>
      </c>
      <c r="EE43" s="252">
        <f t="shared" si="45"/>
        <v>20.812258698184209</v>
      </c>
      <c r="EF43" s="252">
        <f t="shared" si="45"/>
        <v>15.897360064986845</v>
      </c>
      <c r="EG43" s="252">
        <f t="shared" si="45"/>
        <v>24.057457343500001</v>
      </c>
      <c r="EH43" s="252">
        <f t="shared" si="45"/>
        <v>22.357889713894735</v>
      </c>
      <c r="EI43" s="252">
        <f t="shared" si="45"/>
        <v>27.231458309171053</v>
      </c>
      <c r="EJ43" s="252">
        <f t="shared" si="45"/>
        <v>26.936228651684203</v>
      </c>
      <c r="EK43" s="252">
        <f t="shared" si="45"/>
        <v>23.180222783881568</v>
      </c>
      <c r="EL43" s="252">
        <f t="shared" si="45"/>
        <v>19.875945476210529</v>
      </c>
      <c r="EM43" s="252">
        <f t="shared" si="45"/>
        <v>22.032077580026314</v>
      </c>
      <c r="EN43" s="252">
        <f t="shared" si="45"/>
        <v>23.007484474855257</v>
      </c>
      <c r="EO43" s="252">
        <f t="shared" si="45"/>
        <v>26.794854839605261</v>
      </c>
      <c r="EP43" s="252">
        <f t="shared" si="46"/>
        <v>23.651668557631577</v>
      </c>
      <c r="EQ43" s="252">
        <f t="shared" si="46"/>
        <v>20.500441964947374</v>
      </c>
      <c r="ER43" s="252">
        <f t="shared" si="46"/>
        <v>29.551919049210525</v>
      </c>
      <c r="ES43" s="252">
        <f t="shared" si="46"/>
        <v>27.07005284863158</v>
      </c>
      <c r="ET43" s="252">
        <f t="shared" si="46"/>
        <v>23.787493695000002</v>
      </c>
      <c r="EU43" s="252">
        <f t="shared" si="46"/>
        <v>26.191323522000005</v>
      </c>
      <c r="EV43" s="252">
        <f t="shared" si="46"/>
        <v>35.608610720605277</v>
      </c>
      <c r="EW43" s="252">
        <f t="shared" si="46"/>
        <v>23.339958651578947</v>
      </c>
      <c r="EX43" s="252">
        <f t="shared" si="46"/>
        <v>20.223066726947369</v>
      </c>
      <c r="EY43" s="252">
        <f t="shared" si="46"/>
        <v>29.717596113763157</v>
      </c>
      <c r="EZ43" s="252">
        <f t="shared" si="46"/>
        <v>25.211105159763154</v>
      </c>
      <c r="FA43" s="252">
        <f t="shared" si="46"/>
        <v>27.131133344736849</v>
      </c>
      <c r="FB43" s="252">
        <f t="shared" si="46"/>
        <v>26.320065333210522</v>
      </c>
      <c r="FC43" s="252">
        <f t="shared" si="46"/>
        <v>20.761187769184215</v>
      </c>
      <c r="FD43" s="252">
        <f t="shared" si="46"/>
        <v>17.789285092250001</v>
      </c>
      <c r="FE43" s="252">
        <f t="shared" si="46"/>
        <v>28.014997057894735</v>
      </c>
      <c r="FF43" s="252">
        <f t="shared" si="46"/>
        <v>37.948940443842105</v>
      </c>
      <c r="FG43" s="252">
        <f t="shared" si="46"/>
        <v>35.696931707499992</v>
      </c>
      <c r="FH43" s="252">
        <f t="shared" si="46"/>
        <v>37.273110660947367</v>
      </c>
      <c r="FI43" s="252">
        <f t="shared" si="46"/>
        <v>27.803074501631574</v>
      </c>
      <c r="FJ43" s="252">
        <f t="shared" si="46"/>
        <v>35.480745605328948</v>
      </c>
      <c r="FK43" s="252">
        <f t="shared" si="46"/>
        <v>36.211353155526304</v>
      </c>
      <c r="FL43" s="252">
        <f t="shared" si="46"/>
        <v>27.06068152089474</v>
      </c>
      <c r="FM43" s="252">
        <f t="shared" si="46"/>
        <v>28.272913485618428</v>
      </c>
      <c r="FN43" s="252">
        <f t="shared" si="46"/>
        <v>34.301649917960525</v>
      </c>
      <c r="FO43" s="252">
        <f t="shared" si="46"/>
        <v>35.451188337434218</v>
      </c>
      <c r="FP43" s="252">
        <f t="shared" si="46"/>
        <v>35.971156957105258</v>
      </c>
      <c r="FQ43" s="252">
        <f t="shared" si="46"/>
        <v>40.564583691394731</v>
      </c>
      <c r="FR43" s="252">
        <f t="shared" si="46"/>
        <v>39.48226442585527</v>
      </c>
      <c r="FS43" s="252">
        <f t="shared" si="46"/>
        <v>47.179023324631594</v>
      </c>
      <c r="FT43" s="252">
        <f t="shared" si="46"/>
        <v>44.154357420250015</v>
      </c>
      <c r="FU43" s="252">
        <f t="shared" si="46"/>
        <v>45.730222485684223</v>
      </c>
      <c r="FV43" s="252">
        <f t="shared" si="46"/>
        <v>41.120556192763146</v>
      </c>
      <c r="FW43" s="252">
        <f t="shared" si="46"/>
        <v>41.656873771578951</v>
      </c>
      <c r="FX43" s="252">
        <f t="shared" si="46"/>
        <v>40.244227687907916</v>
      </c>
      <c r="FY43" s="252">
        <f t="shared" si="46"/>
        <v>42.970481797802634</v>
      </c>
      <c r="FZ43" s="252">
        <f t="shared" si="46"/>
        <v>35.301261273618415</v>
      </c>
      <c r="GA43" s="252">
        <f t="shared" si="46"/>
        <v>38.462639202473689</v>
      </c>
      <c r="GB43" s="252">
        <f t="shared" si="46"/>
        <v>40.07054187932895</v>
      </c>
      <c r="GC43" s="252">
        <f t="shared" si="46"/>
        <v>48.135302251473689</v>
      </c>
      <c r="GD43" s="252">
        <f t="shared" si="46"/>
        <v>56.944467550526319</v>
      </c>
      <c r="GE43" s="252">
        <f t="shared" si="46"/>
        <v>63.942190389000004</v>
      </c>
      <c r="GF43" s="252">
        <f t="shared" si="46"/>
        <v>53.565682757263161</v>
      </c>
      <c r="GG43" s="252">
        <f t="shared" si="46"/>
        <v>55.967097236842108</v>
      </c>
      <c r="GH43" s="252">
        <f t="shared" si="46"/>
        <v>53.546186197368428</v>
      </c>
      <c r="GI43" s="252">
        <f t="shared" si="46"/>
        <v>53.105179381578957</v>
      </c>
      <c r="GJ43" s="252">
        <f t="shared" si="46"/>
        <v>45.900181894736839</v>
      </c>
      <c r="GK43" s="252">
        <f t="shared" si="46"/>
        <v>39.627471947368427</v>
      </c>
      <c r="GL43" s="252">
        <f t="shared" si="46"/>
        <v>40.841727592105372</v>
      </c>
      <c r="GM43" s="252">
        <f t="shared" si="46"/>
        <v>43.643769842105378</v>
      </c>
      <c r="GN43" s="252">
        <f t="shared" si="46"/>
        <v>57.853195105263303</v>
      </c>
      <c r="GO43" s="252">
        <f t="shared" si="46"/>
        <v>58.431328881579098</v>
      </c>
      <c r="GP43" s="252">
        <f t="shared" si="46"/>
        <v>64.041313184210694</v>
      </c>
      <c r="GQ43" s="252">
        <f t="shared" si="46"/>
        <v>59.823052947368573</v>
      </c>
      <c r="GR43" s="252">
        <f t="shared" si="46"/>
        <v>70.276793447368604</v>
      </c>
      <c r="GS43" s="252">
        <f t="shared" si="46"/>
        <v>67.781592973684383</v>
      </c>
      <c r="GT43" s="252">
        <f t="shared" si="46"/>
        <v>57.015752131579092</v>
      </c>
      <c r="GU43" s="252">
        <f t="shared" si="46"/>
        <v>63.871786263158072</v>
      </c>
      <c r="GV43" s="252">
        <f t="shared" si="46"/>
        <v>53.832885289473829</v>
      </c>
      <c r="GW43" s="252">
        <f t="shared" si="46"/>
        <v>49.374157552631715</v>
      </c>
      <c r="GX43" s="252">
        <f t="shared" si="46"/>
        <v>47.509569671052759</v>
      </c>
      <c r="GY43" s="252">
        <f t="shared" si="46"/>
        <v>42.035347421052741</v>
      </c>
      <c r="GZ43" s="252">
        <f t="shared" si="46"/>
        <v>58.40045050000014</v>
      </c>
      <c r="HA43" s="252">
        <f t="shared" si="46"/>
        <v>67.068764000000172</v>
      </c>
      <c r="HB43" s="252">
        <f t="shared" si="47"/>
        <v>77.145076105263357</v>
      </c>
      <c r="HC43" s="252">
        <f t="shared" si="47"/>
        <v>73.860605000000191</v>
      </c>
      <c r="HD43" s="252">
        <f t="shared" si="47"/>
        <v>15.753823105263201</v>
      </c>
      <c r="HE43" s="252">
        <f t="shared" si="47"/>
        <v>50.317459566868557</v>
      </c>
      <c r="HF43" s="252">
        <f t="shared" si="47"/>
        <v>49.001468322671187</v>
      </c>
      <c r="HG43" s="252">
        <f t="shared" si="47"/>
        <v>47.980408658000144</v>
      </c>
      <c r="HH43" s="252">
        <f t="shared" si="47"/>
        <v>47.439829353000107</v>
      </c>
      <c r="HI43" s="252">
        <f t="shared" si="47"/>
        <v>46.306572171171169</v>
      </c>
      <c r="HJ43" s="252">
        <f t="shared" si="47"/>
        <v>42.821814598315889</v>
      </c>
      <c r="HK43" s="252">
        <f t="shared" si="47"/>
        <v>44.039733928381686</v>
      </c>
      <c r="HL43" s="252">
        <f t="shared" si="47"/>
        <v>46.227525312868551</v>
      </c>
      <c r="HM43" s="252">
        <f t="shared" si="47"/>
        <v>36.504640211513241</v>
      </c>
      <c r="HN43" s="252">
        <f t="shared" si="47"/>
        <v>41.147252615000113</v>
      </c>
      <c r="HO43" s="252">
        <f t="shared" si="47"/>
        <v>46.558499393368557</v>
      </c>
      <c r="HP43" s="252">
        <f t="shared" si="47"/>
        <v>46.206363829131689</v>
      </c>
      <c r="HQ43" s="252">
        <v>32.1085627</v>
      </c>
      <c r="HR43" s="252">
        <v>27.413966331000001</v>
      </c>
      <c r="HS43" s="252">
        <v>30.604016649999998</v>
      </c>
      <c r="HT43" s="252">
        <v>27.495928719999998</v>
      </c>
      <c r="HU43" s="252">
        <v>37.403468780000004</v>
      </c>
      <c r="HV43" s="252">
        <v>47.90681532</v>
      </c>
      <c r="HW43" s="252">
        <v>40.655777659999998</v>
      </c>
      <c r="HX43" s="252">
        <v>53.392253140000001</v>
      </c>
      <c r="HY43" s="252">
        <v>54.863907640000001</v>
      </c>
      <c r="HZ43" s="252">
        <v>56.125911069999994</v>
      </c>
      <c r="IA43" s="252">
        <v>51.65366014</v>
      </c>
      <c r="IB43" s="252">
        <v>51.807448501000003</v>
      </c>
      <c r="IC43" s="252">
        <v>55.828679679999993</v>
      </c>
      <c r="ID43" s="252">
        <v>48.039965619999997</v>
      </c>
      <c r="IE43" s="252">
        <v>57.931648079999995</v>
      </c>
      <c r="IF43" s="252">
        <v>46.169082380000006</v>
      </c>
      <c r="IG43" s="252">
        <v>43.295579740000001</v>
      </c>
      <c r="IH43" s="252">
        <v>60.599679549999998</v>
      </c>
      <c r="II43" s="252">
        <v>57.366423579999996</v>
      </c>
      <c r="IJ43" s="252">
        <v>47.620939821</v>
      </c>
      <c r="IK43" s="252">
        <v>61.947766010000002</v>
      </c>
      <c r="IL43" s="252">
        <v>62.453657749999998</v>
      </c>
      <c r="IM43" s="252">
        <v>44.792189869999994</v>
      </c>
      <c r="IN43" s="252">
        <v>57.265937672</v>
      </c>
      <c r="IO43" s="252">
        <v>49.939060022</v>
      </c>
      <c r="IP43" s="252">
        <v>46.415244520000002</v>
      </c>
      <c r="IQ43" s="252">
        <v>46.452117049999998</v>
      </c>
      <c r="IR43" s="252">
        <v>44.185327459999996</v>
      </c>
      <c r="IS43" s="252">
        <v>34.976405189999994</v>
      </c>
      <c r="IT43" s="252">
        <v>36.664137509999996</v>
      </c>
      <c r="IU43" s="252">
        <v>35.636167540000002</v>
      </c>
      <c r="IV43" s="252">
        <v>48.389090500000002</v>
      </c>
      <c r="IW43" s="252">
        <v>65.021840370000007</v>
      </c>
      <c r="IX43" s="252">
        <v>57.069093479999999</v>
      </c>
      <c r="IY43" s="252">
        <v>50.558506420000001</v>
      </c>
      <c r="IZ43" s="252">
        <v>51.476656890000001</v>
      </c>
      <c r="JA43" s="252">
        <v>51.246861250000002</v>
      </c>
      <c r="JB43" s="252">
        <v>49.387382029999998</v>
      </c>
      <c r="JC43" s="252">
        <v>42.313429369999994</v>
      </c>
      <c r="JD43" s="252">
        <v>37.642043399999999</v>
      </c>
      <c r="JE43" s="252">
        <v>37.347769210000003</v>
      </c>
      <c r="JF43" s="252">
        <v>47.073150030000001</v>
      </c>
      <c r="JG43" s="252">
        <v>44.657391019999999</v>
      </c>
      <c r="JH43" s="252">
        <v>34.774319300000002</v>
      </c>
      <c r="JI43" s="252">
        <v>42.920287950000002</v>
      </c>
      <c r="JJ43" s="252">
        <v>37.554592970000002</v>
      </c>
      <c r="JK43" s="252">
        <v>28.9675543</v>
      </c>
      <c r="JL43" s="252">
        <v>48.78490077</v>
      </c>
      <c r="JM43" s="252">
        <f t="shared" ref="JM43:JR43" si="49">JM37*JM6/1.043/1000</f>
        <v>65.748272428650424</v>
      </c>
      <c r="JN43" s="252">
        <f t="shared" si="49"/>
        <v>67.008474723215627</v>
      </c>
      <c r="JO43" s="252">
        <f t="shared" si="49"/>
        <v>76.622821389846862</v>
      </c>
      <c r="JP43" s="252">
        <f t="shared" si="49"/>
        <v>73.832210653076288</v>
      </c>
      <c r="JQ43" s="252">
        <f t="shared" si="49"/>
        <v>64.031877677821953</v>
      </c>
      <c r="JR43" s="252">
        <f t="shared" si="49"/>
        <v>63.98598000063275</v>
      </c>
      <c r="JV43" s="252">
        <f>JV37*JV6/1.043/1000</f>
        <v>41.638131762772126</v>
      </c>
      <c r="JW43" s="252">
        <f>JW37*JW6/1.043/1000</f>
        <v>41.638131762772126</v>
      </c>
      <c r="KH43" s="252">
        <f>KH37*KH6/1.043/1000</f>
        <v>40.542391453225484</v>
      </c>
      <c r="KI43" s="252">
        <f>KI37*KI6/1.043/1000</f>
        <v>48.212573620051941</v>
      </c>
    </row>
    <row r="44" spans="1:295">
      <c r="A44" s="267" t="s">
        <v>295</v>
      </c>
      <c r="B44" s="253"/>
      <c r="C44" s="253"/>
      <c r="D44" s="253"/>
      <c r="E44" s="253"/>
      <c r="F44" s="253"/>
      <c r="G44" s="253"/>
      <c r="H44" s="253"/>
      <c r="I44" s="253"/>
      <c r="J44" s="253"/>
      <c r="K44" s="253"/>
      <c r="L44" s="253"/>
      <c r="M44" s="253"/>
      <c r="N44" s="253"/>
      <c r="O44" s="253"/>
      <c r="P44" s="253"/>
      <c r="Q44" s="253"/>
      <c r="R44" s="253"/>
      <c r="S44" s="253"/>
      <c r="T44" s="253"/>
      <c r="U44" s="253"/>
      <c r="V44" s="253"/>
      <c r="W44" s="253"/>
      <c r="X44" s="253"/>
      <c r="Y44" s="253"/>
      <c r="Z44" s="253"/>
      <c r="AA44" s="253"/>
      <c r="AB44" s="253"/>
      <c r="AC44" s="253"/>
      <c r="AD44" s="253"/>
      <c r="AE44" s="253"/>
      <c r="AF44" s="253"/>
      <c r="AG44" s="253"/>
      <c r="AH44" s="253"/>
      <c r="AI44" s="253"/>
      <c r="AJ44" s="253"/>
      <c r="AK44" s="253"/>
      <c r="AL44" s="253"/>
      <c r="AM44" s="253"/>
      <c r="AN44" s="253"/>
      <c r="AO44" s="253"/>
      <c r="AP44" s="253"/>
      <c r="AQ44" s="253"/>
      <c r="AR44" s="253"/>
      <c r="AS44" s="253"/>
      <c r="AT44" s="253"/>
      <c r="AU44" s="253"/>
      <c r="AV44" s="253"/>
      <c r="AW44" s="253"/>
      <c r="AX44" s="253"/>
      <c r="AY44" s="253"/>
      <c r="AZ44" s="253"/>
      <c r="BA44" s="253"/>
      <c r="BB44" s="253"/>
      <c r="BC44" s="253"/>
      <c r="BD44" s="253"/>
      <c r="BE44" s="253"/>
      <c r="BF44" s="253"/>
      <c r="BG44" s="253"/>
      <c r="BH44" s="253"/>
      <c r="BI44" s="253"/>
      <c r="BJ44" s="253"/>
      <c r="BK44" s="253"/>
      <c r="BL44" s="253"/>
      <c r="BM44" s="253"/>
      <c r="BN44" s="253"/>
      <c r="BO44" s="253"/>
      <c r="BP44" s="253"/>
      <c r="BQ44" s="253"/>
      <c r="BR44" s="253"/>
      <c r="BS44" s="253"/>
      <c r="BT44" s="253"/>
      <c r="BU44" s="253"/>
      <c r="BV44" s="253"/>
      <c r="BW44" s="253"/>
      <c r="BX44" s="253"/>
      <c r="BY44" s="253"/>
      <c r="BZ44" s="253"/>
      <c r="CA44" s="253"/>
      <c r="CB44" s="253"/>
      <c r="CC44" s="252">
        <f>CC$348*CC7</f>
        <v>0</v>
      </c>
      <c r="CD44" s="252">
        <f t="shared" si="45"/>
        <v>0</v>
      </c>
      <c r="CE44" s="252">
        <f t="shared" si="45"/>
        <v>2.2644981775335571E-4</v>
      </c>
      <c r="CF44" s="252">
        <f t="shared" si="45"/>
        <v>3.7723163260289233E-4</v>
      </c>
      <c r="CG44" s="252">
        <f t="shared" si="45"/>
        <v>7.3455324224518267E-4</v>
      </c>
      <c r="CH44" s="252">
        <f t="shared" si="45"/>
        <v>6.4752158407979893E-4</v>
      </c>
      <c r="CI44" s="252">
        <f t="shared" si="45"/>
        <v>2.0366054660455652E-4</v>
      </c>
      <c r="CJ44" s="252">
        <f t="shared" si="45"/>
        <v>1.6397681222904714E-3</v>
      </c>
      <c r="CK44" s="252">
        <f t="shared" si="45"/>
        <v>5.7548172741595976E-5</v>
      </c>
      <c r="CL44" s="252">
        <f t="shared" si="45"/>
        <v>9.8131385378370556E-4</v>
      </c>
      <c r="CM44" s="252">
        <f t="shared" si="45"/>
        <v>8.2117225775467824E-3</v>
      </c>
      <c r="CN44" s="252">
        <f t="shared" si="45"/>
        <v>8.4050997662449192E-3</v>
      </c>
      <c r="CO44" s="252">
        <f t="shared" si="45"/>
        <v>3.2045377246805833E-2</v>
      </c>
      <c r="CP44" s="252">
        <f t="shared" si="45"/>
        <v>3.1216213013311043E-2</v>
      </c>
      <c r="CQ44" s="252">
        <f t="shared" si="45"/>
        <v>5.153097676105324E-2</v>
      </c>
      <c r="CR44" s="252">
        <f t="shared" si="45"/>
        <v>5.2813625268548721E-2</v>
      </c>
      <c r="CS44" s="252">
        <f t="shared" si="45"/>
        <v>7.56954932137755E-2</v>
      </c>
      <c r="CT44" s="252">
        <f t="shared" si="45"/>
        <v>0.18853717644101045</v>
      </c>
      <c r="CU44" s="252">
        <f t="shared" si="45"/>
        <v>9.6420935623333287E-2</v>
      </c>
      <c r="CV44" s="252">
        <f t="shared" si="45"/>
        <v>0.14722893115122312</v>
      </c>
      <c r="CW44" s="252">
        <f t="shared" si="45"/>
        <v>0.19541289308809776</v>
      </c>
      <c r="CX44" s="252">
        <f t="shared" si="45"/>
        <v>0.25074525266497572</v>
      </c>
      <c r="CY44" s="252">
        <f t="shared" si="45"/>
        <v>0.47255969984164448</v>
      </c>
      <c r="CZ44" s="252">
        <f t="shared" si="45"/>
        <v>0.43280751321916228</v>
      </c>
      <c r="DA44" s="252">
        <f t="shared" si="45"/>
        <v>0.51417211017183972</v>
      </c>
      <c r="DB44" s="252">
        <f t="shared" si="45"/>
        <v>0.51194054737551908</v>
      </c>
      <c r="DC44" s="252">
        <f t="shared" si="45"/>
        <v>0.6870121420641182</v>
      </c>
      <c r="DD44" s="252">
        <f t="shared" si="45"/>
        <v>0.56989970000027323</v>
      </c>
      <c r="DE44" s="252">
        <f t="shared" si="45"/>
        <v>0.78682523171508933</v>
      </c>
      <c r="DF44" s="252">
        <f t="shared" si="45"/>
        <v>0.8222267622491547</v>
      </c>
      <c r="DG44" s="252">
        <f t="shared" si="45"/>
        <v>0.80715362278438674</v>
      </c>
      <c r="DH44" s="252">
        <f t="shared" si="45"/>
        <v>1.3337517274785076</v>
      </c>
      <c r="DI44" s="252">
        <f t="shared" si="45"/>
        <v>1.404395981814774</v>
      </c>
      <c r="DJ44" s="252">
        <f t="shared" si="45"/>
        <v>1.6431501332496652</v>
      </c>
      <c r="DK44" s="252">
        <f t="shared" si="45"/>
        <v>1.7369290336852132</v>
      </c>
      <c r="DL44" s="252">
        <f t="shared" si="45"/>
        <v>1.5158454629028555</v>
      </c>
      <c r="DM44" s="252">
        <f t="shared" si="45"/>
        <v>1.0113319400394736</v>
      </c>
      <c r="DN44" s="252">
        <f t="shared" si="45"/>
        <v>0.88749221381578958</v>
      </c>
      <c r="DO44" s="252">
        <f t="shared" si="45"/>
        <v>3.1496305873421053</v>
      </c>
      <c r="DP44" s="252">
        <f t="shared" si="45"/>
        <v>0.33190962368421051</v>
      </c>
      <c r="DQ44" s="252">
        <f t="shared" si="45"/>
        <v>0.12599815973684209</v>
      </c>
      <c r="DR44" s="252">
        <f t="shared" si="45"/>
        <v>4.7326778026315804E-2</v>
      </c>
      <c r="DS44" s="252">
        <f t="shared" si="45"/>
        <v>1.1913219205263159</v>
      </c>
      <c r="DT44" s="252">
        <f t="shared" si="45"/>
        <v>2.8651915809999995</v>
      </c>
      <c r="DU44" s="252">
        <f t="shared" si="45"/>
        <v>2.5459747005000004</v>
      </c>
      <c r="DV44" s="252">
        <f t="shared" si="45"/>
        <v>3.0369394797368421</v>
      </c>
      <c r="DW44" s="252">
        <f t="shared" si="45"/>
        <v>4.7935601735921045</v>
      </c>
      <c r="DX44" s="252">
        <f t="shared" si="45"/>
        <v>2.4976011688157893</v>
      </c>
      <c r="DY44" s="252">
        <f t="shared" si="45"/>
        <v>3.0874362399078961</v>
      </c>
      <c r="DZ44" s="252">
        <f t="shared" si="45"/>
        <v>3.3989785310526317</v>
      </c>
      <c r="EA44" s="252">
        <f t="shared" si="45"/>
        <v>1.932979845631579</v>
      </c>
      <c r="EB44" s="252">
        <f t="shared" si="45"/>
        <v>1.9814998460526319</v>
      </c>
      <c r="EC44" s="252">
        <f t="shared" si="45"/>
        <v>0</v>
      </c>
      <c r="ED44" s="252">
        <f t="shared" si="45"/>
        <v>3.8608901373552631</v>
      </c>
      <c r="EE44" s="252">
        <f t="shared" si="45"/>
        <v>5.850778608039473</v>
      </c>
      <c r="EF44" s="252">
        <f t="shared" si="45"/>
        <v>4.0012716523684215</v>
      </c>
      <c r="EG44" s="252">
        <f t="shared" si="45"/>
        <v>9.108416548000001</v>
      </c>
      <c r="EH44" s="252">
        <f t="shared" si="45"/>
        <v>6.1960818393157897</v>
      </c>
      <c r="EI44" s="252">
        <f t="shared" si="45"/>
        <v>7.806657525394737</v>
      </c>
      <c r="EJ44" s="252">
        <f t="shared" si="45"/>
        <v>7.8148317693157887</v>
      </c>
      <c r="EK44" s="252">
        <f t="shared" si="45"/>
        <v>6.2737334072368398</v>
      </c>
      <c r="EL44" s="252">
        <f t="shared" si="45"/>
        <v>3.9194314924210523</v>
      </c>
      <c r="EM44" s="252">
        <f t="shared" si="45"/>
        <v>2.9783739611315787</v>
      </c>
      <c r="EN44" s="252">
        <f t="shared" si="45"/>
        <v>0.83446834882894716</v>
      </c>
      <c r="EO44" s="252">
        <f t="shared" si="45"/>
        <v>0.59751592673684217</v>
      </c>
      <c r="EP44" s="252">
        <f t="shared" si="46"/>
        <v>0.90604955368421047</v>
      </c>
      <c r="EQ44" s="252">
        <f t="shared" si="46"/>
        <v>4.6426909575789486</v>
      </c>
      <c r="ER44" s="252">
        <f t="shared" si="46"/>
        <v>7.600889841907895</v>
      </c>
      <c r="ES44" s="252">
        <f t="shared" si="46"/>
        <v>8.3276884137631573</v>
      </c>
      <c r="ET44" s="252">
        <f t="shared" si="46"/>
        <v>5.8548165596052639</v>
      </c>
      <c r="EU44" s="252">
        <f t="shared" si="46"/>
        <v>6.8158707411052628</v>
      </c>
      <c r="EV44" s="252">
        <f t="shared" si="46"/>
        <v>4.1699101961447385</v>
      </c>
      <c r="EW44" s="252">
        <f t="shared" si="46"/>
        <v>3.4666703291315786</v>
      </c>
      <c r="EX44" s="252">
        <f t="shared" si="46"/>
        <v>3.3705111211578949</v>
      </c>
      <c r="EY44" s="252">
        <f t="shared" si="46"/>
        <v>1.6987627300921055</v>
      </c>
      <c r="EZ44" s="252">
        <f t="shared" si="46"/>
        <v>1.3288430245263156</v>
      </c>
      <c r="FA44" s="252">
        <f t="shared" si="46"/>
        <v>1.8073883740131584</v>
      </c>
      <c r="FB44" s="252">
        <f t="shared" si="46"/>
        <v>4.6284069508157897</v>
      </c>
      <c r="FC44" s="252">
        <f t="shared" si="46"/>
        <v>6.513765120486843</v>
      </c>
      <c r="FD44" s="252">
        <f t="shared" si="46"/>
        <v>9.1572571527500006</v>
      </c>
      <c r="FE44" s="252">
        <f t="shared" si="46"/>
        <v>10.667248879736842</v>
      </c>
      <c r="FF44" s="252">
        <f t="shared" si="46"/>
        <v>13.891240324131582</v>
      </c>
      <c r="FG44" s="252">
        <f t="shared" si="46"/>
        <v>12.124722825986842</v>
      </c>
      <c r="FH44" s="252">
        <f t="shared" si="46"/>
        <v>9.3682148445789473</v>
      </c>
      <c r="FI44" s="252">
        <f t="shared" si="46"/>
        <v>13.723768232263158</v>
      </c>
      <c r="FJ44" s="252">
        <f t="shared" si="46"/>
        <v>14.330663266776316</v>
      </c>
      <c r="FK44" s="252">
        <f t="shared" si="46"/>
        <v>5.8589155667368411</v>
      </c>
      <c r="FL44" s="252">
        <f t="shared" si="46"/>
        <v>6.1478643306315801</v>
      </c>
      <c r="FM44" s="252">
        <f t="shared" si="46"/>
        <v>6.0430654778421067</v>
      </c>
      <c r="FN44" s="252">
        <f t="shared" si="46"/>
        <v>3.1867083882236837</v>
      </c>
      <c r="FO44" s="252">
        <f t="shared" si="46"/>
        <v>5.2826725888815798</v>
      </c>
      <c r="FP44" s="252">
        <f t="shared" si="46"/>
        <v>8.8346098845789456</v>
      </c>
      <c r="FQ44" s="252">
        <f t="shared" si="46"/>
        <v>11.662898632921051</v>
      </c>
      <c r="FR44" s="252">
        <f t="shared" si="46"/>
        <v>15.21398693711842</v>
      </c>
      <c r="FS44" s="252">
        <f t="shared" si="46"/>
        <v>10.416441452421054</v>
      </c>
      <c r="FT44" s="252">
        <f t="shared" si="46"/>
        <v>12.81536791757895</v>
      </c>
      <c r="FU44" s="252">
        <f t="shared" si="46"/>
        <v>9.6592577604342136</v>
      </c>
      <c r="FV44" s="252">
        <f t="shared" si="46"/>
        <v>8.356758194013155</v>
      </c>
      <c r="FW44" s="252">
        <f t="shared" si="46"/>
        <v>6.4185591219473688</v>
      </c>
      <c r="FX44" s="252">
        <f t="shared" si="46"/>
        <v>2.3357067723684217</v>
      </c>
      <c r="FY44" s="252">
        <f t="shared" si="46"/>
        <v>1.0646350260921054</v>
      </c>
      <c r="FZ44" s="252">
        <f t="shared" si="46"/>
        <v>0.23955205059210527</v>
      </c>
      <c r="GA44" s="252">
        <f t="shared" si="46"/>
        <v>2.5209594982894741</v>
      </c>
      <c r="GB44" s="252">
        <f t="shared" si="46"/>
        <v>6.1804876774605271</v>
      </c>
      <c r="GC44" s="252">
        <f t="shared" si="46"/>
        <v>6.5871811108157896</v>
      </c>
      <c r="GD44" s="252">
        <f t="shared" si="46"/>
        <v>6.8108041225000004</v>
      </c>
      <c r="GE44" s="252">
        <f t="shared" si="46"/>
        <v>7.4981865735000017</v>
      </c>
      <c r="GF44" s="252">
        <f t="shared" si="46"/>
        <v>3.0800761187368422</v>
      </c>
      <c r="GG44" s="252">
        <f t="shared" si="46"/>
        <v>4.2686769078947373</v>
      </c>
      <c r="GH44" s="252">
        <f t="shared" si="46"/>
        <v>4.4972593289473677</v>
      </c>
      <c r="GI44" s="252">
        <f t="shared" si="46"/>
        <v>6.134261644736843</v>
      </c>
      <c r="GJ44" s="252">
        <f t="shared" si="46"/>
        <v>2.4722658947368421</v>
      </c>
      <c r="GK44" s="252">
        <f t="shared" si="46"/>
        <v>0.75948931578947365</v>
      </c>
      <c r="GL44" s="252">
        <f t="shared" si="46"/>
        <v>0.25482643421052698</v>
      </c>
      <c r="GM44" s="252">
        <f t="shared" si="46"/>
        <v>2.7905223684210601</v>
      </c>
      <c r="GN44" s="252">
        <f t="shared" si="46"/>
        <v>9.9656981052631846</v>
      </c>
      <c r="GO44" s="252">
        <f t="shared" si="46"/>
        <v>11.634429210526346</v>
      </c>
      <c r="GP44" s="252">
        <f t="shared" si="46"/>
        <v>12.855656763157929</v>
      </c>
      <c r="GQ44" s="252">
        <f t="shared" si="46"/>
        <v>10.488646000000028</v>
      </c>
      <c r="GR44" s="252">
        <f t="shared" si="46"/>
        <v>9.0969048947368663</v>
      </c>
      <c r="GS44" s="252">
        <f t="shared" si="46"/>
        <v>1.8542077105263204</v>
      </c>
      <c r="GT44" s="252">
        <f t="shared" si="46"/>
        <v>6.1238105526315945</v>
      </c>
      <c r="GU44" s="252">
        <f t="shared" si="46"/>
        <v>4.8743475789473827</v>
      </c>
      <c r="GV44" s="252">
        <f t="shared" si="46"/>
        <v>2.3314631052631638</v>
      </c>
      <c r="GW44" s="252">
        <f t="shared" si="46"/>
        <v>1.8413876710526365</v>
      </c>
      <c r="GX44" s="252">
        <f t="shared" si="46"/>
        <v>0.47479894736842237</v>
      </c>
      <c r="GY44" s="252">
        <f t="shared" si="46"/>
        <v>4.1155683947368535</v>
      </c>
      <c r="GZ44" s="252">
        <f t="shared" si="46"/>
        <v>7.4466119736842291</v>
      </c>
      <c r="HA44" s="252">
        <f t="shared" si="46"/>
        <v>11.807023789473716</v>
      </c>
      <c r="HB44" s="252">
        <f t="shared" si="47"/>
        <v>11.379891157894766</v>
      </c>
      <c r="HC44" s="252">
        <f t="shared" si="47"/>
        <v>12.409777763157928</v>
      </c>
      <c r="HD44" s="252">
        <f t="shared" si="47"/>
        <v>8.1310054736842314</v>
      </c>
      <c r="HE44" s="252">
        <f t="shared" si="47"/>
        <v>7.0239474109737019</v>
      </c>
      <c r="HF44" s="252">
        <f t="shared" si="47"/>
        <v>3.5376130543157989</v>
      </c>
      <c r="HG44" s="252">
        <f t="shared" si="47"/>
        <v>2.5895133705000073</v>
      </c>
      <c r="HH44" s="252">
        <f t="shared" si="47"/>
        <v>1.1234059725000027</v>
      </c>
      <c r="HI44" s="252">
        <f t="shared" si="47"/>
        <v>0.18171316744736885</v>
      </c>
      <c r="HJ44" s="252">
        <f t="shared" si="47"/>
        <v>0.18876114747368467</v>
      </c>
      <c r="HK44" s="252">
        <f t="shared" si="47"/>
        <v>1.4918187922105302</v>
      </c>
      <c r="HL44" s="252">
        <f t="shared" si="47"/>
        <v>2.5313638372105327</v>
      </c>
      <c r="HM44" s="252">
        <f t="shared" si="47"/>
        <v>3.9534669636184305</v>
      </c>
      <c r="HN44" s="252">
        <f t="shared" si="47"/>
        <v>6.3762536495000166</v>
      </c>
      <c r="HO44" s="252">
        <f t="shared" si="47"/>
        <v>3.6725533872631684</v>
      </c>
      <c r="HP44" s="252">
        <f t="shared" si="47"/>
        <v>4.7461082091315907</v>
      </c>
      <c r="HQ44" s="252">
        <f t="shared" si="47"/>
        <v>1.034882808473687</v>
      </c>
      <c r="HR44" s="252">
        <f t="shared" si="47"/>
        <v>4.7776842381643661E-2</v>
      </c>
      <c r="HS44" s="252">
        <f t="shared" si="47"/>
        <v>0.73587107083977854</v>
      </c>
      <c r="HT44" s="252">
        <f t="shared" si="47"/>
        <v>0</v>
      </c>
      <c r="HU44" s="252">
        <f t="shared" si="47"/>
        <v>2.4799763483904266E-2</v>
      </c>
      <c r="HV44" s="252">
        <f t="shared" si="47"/>
        <v>0.4261547824596707</v>
      </c>
      <c r="HW44" s="252">
        <f t="shared" si="47"/>
        <v>0.70834691624294077</v>
      </c>
      <c r="HX44" s="252">
        <f t="shared" si="47"/>
        <v>0.30097307315609562</v>
      </c>
      <c r="HY44" s="252">
        <f t="shared" ref="HY44:JJ44" si="50">HY$40*HY7/0.95</f>
        <v>0.91214187129344881</v>
      </c>
      <c r="HZ44" s="252">
        <f t="shared" si="50"/>
        <v>2.2695965217836274</v>
      </c>
      <c r="IA44" s="252">
        <f t="shared" si="50"/>
        <v>3.1080031040003573</v>
      </c>
      <c r="IB44" s="252">
        <f t="shared" si="50"/>
        <v>2.279534293211761</v>
      </c>
      <c r="IC44" s="252">
        <f t="shared" si="50"/>
        <v>1.6180585498422013</v>
      </c>
      <c r="ID44" s="252">
        <f t="shared" si="50"/>
        <v>0.49857831578947504</v>
      </c>
      <c r="IE44" s="252">
        <f t="shared" si="50"/>
        <v>4.1911486842105376E-2</v>
      </c>
      <c r="IF44" s="252">
        <f t="shared" si="50"/>
        <v>4.5012394736842223E-2</v>
      </c>
      <c r="IG44" s="252">
        <f t="shared" si="50"/>
        <v>3.2140497550493183E-2</v>
      </c>
      <c r="IH44" s="252">
        <f t="shared" si="50"/>
        <v>0.43094998597868855</v>
      </c>
      <c r="II44" s="252">
        <f t="shared" si="50"/>
        <v>4.5046750000000122</v>
      </c>
      <c r="IJ44" s="252">
        <f t="shared" si="50"/>
        <v>5.5935756578947524</v>
      </c>
      <c r="IK44" s="252">
        <f t="shared" si="50"/>
        <v>8.8815949342105505</v>
      </c>
      <c r="IL44" s="252">
        <f t="shared" si="50"/>
        <v>9.8040305886358698</v>
      </c>
      <c r="IM44" s="252">
        <f t="shared" si="50"/>
        <v>8.1798540148435794</v>
      </c>
      <c r="IN44" s="252">
        <f t="shared" si="50"/>
        <v>5.2828851317942647</v>
      </c>
      <c r="IO44" s="252">
        <f t="shared" si="50"/>
        <v>2.3441658030000063</v>
      </c>
      <c r="IP44" s="252">
        <f t="shared" si="50"/>
        <v>2.1800561737500059</v>
      </c>
      <c r="IQ44" s="252">
        <f t="shared" si="50"/>
        <v>2.6390278259210596</v>
      </c>
      <c r="IR44" s="252">
        <f t="shared" si="50"/>
        <v>1.3274162877500033</v>
      </c>
      <c r="IS44" s="252">
        <f t="shared" si="50"/>
        <v>1.9821877894736892</v>
      </c>
      <c r="IT44" s="252">
        <f t="shared" si="50"/>
        <v>1.5306115263157936</v>
      </c>
      <c r="IU44" s="252">
        <f t="shared" si="50"/>
        <v>2.5093092974342168</v>
      </c>
      <c r="IV44" s="252">
        <f t="shared" si="50"/>
        <v>5.2830330000000139</v>
      </c>
      <c r="IW44" s="252">
        <f t="shared" si="50"/>
        <v>11.311421578947396</v>
      </c>
      <c r="IX44" s="252">
        <f t="shared" si="50"/>
        <v>11.720583552631608</v>
      </c>
      <c r="IY44" s="252">
        <f t="shared" si="50"/>
        <v>7.3088786842105451</v>
      </c>
      <c r="IZ44" s="252">
        <f t="shared" si="50"/>
        <v>9.25667621052634</v>
      </c>
      <c r="JA44" s="252">
        <f t="shared" si="50"/>
        <v>3.5402120800847339</v>
      </c>
      <c r="JB44" s="252">
        <f t="shared" si="50"/>
        <v>2.9795469609687042</v>
      </c>
      <c r="JC44" s="252">
        <f t="shared" si="50"/>
        <v>2.3822854225055328</v>
      </c>
      <c r="JD44" s="252">
        <f t="shared" si="50"/>
        <v>0.86605987663703399</v>
      </c>
      <c r="JE44" s="252">
        <f t="shared" si="50"/>
        <v>1.5771347833229485</v>
      </c>
      <c r="JF44" s="252">
        <f t="shared" si="50"/>
        <v>1.8427956563950014</v>
      </c>
      <c r="JG44" s="252">
        <f t="shared" si="50"/>
        <v>4.1344753190585868</v>
      </c>
      <c r="JH44" s="252">
        <f t="shared" si="50"/>
        <v>6.8522197210436282</v>
      </c>
      <c r="JI44" s="252">
        <f t="shared" si="50"/>
        <v>8.868858611584832</v>
      </c>
      <c r="JJ44" s="252">
        <f t="shared" si="50"/>
        <v>9.8369027999643563</v>
      </c>
      <c r="JK44" s="252">
        <f>JK$40*JK7/0.95</f>
        <v>8.6084957144129088</v>
      </c>
      <c r="JL44" s="252">
        <f>JL$40*JL7/0.95</f>
        <v>7.5856926975806935</v>
      </c>
      <c r="JM44" s="252">
        <f t="shared" ref="JM44:JR44" si="51">JM7*JM37/1.113/1000</f>
        <v>5.9204514241209321</v>
      </c>
      <c r="JN44" s="252">
        <f t="shared" si="51"/>
        <v>5.060403519346357</v>
      </c>
      <c r="JO44" s="252">
        <f t="shared" si="51"/>
        <v>5.5721728669273975</v>
      </c>
      <c r="JP44" s="252">
        <f t="shared" si="51"/>
        <v>4.2441861761171289</v>
      </c>
      <c r="JQ44" s="252">
        <f t="shared" si="51"/>
        <v>3.1948707520650244</v>
      </c>
      <c r="JR44" s="252">
        <f t="shared" si="51"/>
        <v>2.6707557453148763</v>
      </c>
      <c r="JV44" s="252">
        <f>JV7*JV37/1.113/1000</f>
        <v>10.268258246694879</v>
      </c>
      <c r="JW44" s="252">
        <f>JW7*JW37/1.113/1000</f>
        <v>9.2414324220253903</v>
      </c>
      <c r="KH44" s="252">
        <f>KH7*KH37/1.113/1000</f>
        <v>9.2414324220253903</v>
      </c>
      <c r="KI44" s="252">
        <f>KI7*KI37/1.113/1000</f>
        <v>9.2414324220253938</v>
      </c>
    </row>
    <row r="45" spans="1:295">
      <c r="A45" s="267" t="s">
        <v>296</v>
      </c>
      <c r="B45" s="253"/>
      <c r="C45" s="253"/>
      <c r="D45" s="253"/>
      <c r="E45" s="253"/>
      <c r="F45" s="253"/>
      <c r="G45" s="253"/>
      <c r="H45" s="253"/>
      <c r="I45" s="253"/>
      <c r="J45" s="253"/>
      <c r="K45" s="253"/>
      <c r="L45" s="253"/>
      <c r="M45" s="253"/>
      <c r="N45" s="253"/>
      <c r="O45" s="253"/>
      <c r="P45" s="253"/>
      <c r="Q45" s="253"/>
      <c r="R45" s="253"/>
      <c r="S45" s="253"/>
      <c r="T45" s="253"/>
      <c r="U45" s="253"/>
      <c r="V45" s="253"/>
      <c r="W45" s="253"/>
      <c r="X45" s="253"/>
      <c r="Y45" s="253"/>
      <c r="Z45" s="253"/>
      <c r="AA45" s="253"/>
      <c r="AB45" s="253"/>
      <c r="AC45" s="253"/>
      <c r="AD45" s="253"/>
      <c r="AE45" s="253"/>
      <c r="AF45" s="253"/>
      <c r="AG45" s="253"/>
      <c r="AH45" s="253"/>
      <c r="AI45" s="253"/>
      <c r="AJ45" s="253"/>
      <c r="AK45" s="253"/>
      <c r="AL45" s="253"/>
      <c r="AM45" s="253"/>
      <c r="AN45" s="253"/>
      <c r="AO45" s="253"/>
      <c r="AP45" s="253"/>
      <c r="AQ45" s="253"/>
      <c r="AR45" s="253"/>
      <c r="AS45" s="253"/>
      <c r="AT45" s="253"/>
      <c r="AU45" s="253"/>
      <c r="AV45" s="253"/>
      <c r="AW45" s="253"/>
      <c r="AX45" s="253"/>
      <c r="AY45" s="253"/>
      <c r="AZ45" s="253"/>
      <c r="BA45" s="253"/>
      <c r="BB45" s="253"/>
      <c r="BC45" s="253"/>
      <c r="BD45" s="253"/>
      <c r="BE45" s="253"/>
      <c r="BF45" s="253"/>
      <c r="BG45" s="253"/>
      <c r="BH45" s="253"/>
      <c r="BI45" s="253"/>
      <c r="BJ45" s="253"/>
      <c r="BK45" s="253"/>
      <c r="BL45" s="253"/>
      <c r="BM45" s="253"/>
      <c r="BN45" s="253"/>
      <c r="BO45" s="253"/>
      <c r="BP45" s="253"/>
      <c r="BQ45" s="253"/>
      <c r="BR45" s="253"/>
      <c r="BS45" s="253"/>
      <c r="BT45" s="253"/>
      <c r="BU45" s="253"/>
      <c r="BV45" s="253"/>
      <c r="BW45" s="253"/>
      <c r="BX45" s="253"/>
      <c r="BY45" s="253"/>
      <c r="BZ45" s="253"/>
      <c r="CA45" s="253"/>
      <c r="CB45" s="253"/>
      <c r="CC45" s="252"/>
      <c r="CD45" s="252">
        <f t="shared" ref="CD45:EO45" si="52">CD$40*CD17/0.95</f>
        <v>0</v>
      </c>
      <c r="CE45" s="252">
        <f t="shared" si="52"/>
        <v>0</v>
      </c>
      <c r="CF45" s="252">
        <f t="shared" si="52"/>
        <v>0</v>
      </c>
      <c r="CG45" s="252">
        <f t="shared" si="52"/>
        <v>0</v>
      </c>
      <c r="CH45" s="252">
        <f t="shared" si="52"/>
        <v>0</v>
      </c>
      <c r="CI45" s="252">
        <f t="shared" si="52"/>
        <v>0</v>
      </c>
      <c r="CJ45" s="252">
        <f t="shared" si="52"/>
        <v>0</v>
      </c>
      <c r="CK45" s="252">
        <f t="shared" si="52"/>
        <v>0</v>
      </c>
      <c r="CL45" s="252">
        <f t="shared" si="52"/>
        <v>0</v>
      </c>
      <c r="CM45" s="252">
        <f t="shared" si="52"/>
        <v>0</v>
      </c>
      <c r="CN45" s="252">
        <f t="shared" si="52"/>
        <v>0</v>
      </c>
      <c r="CO45" s="252">
        <f t="shared" si="52"/>
        <v>0</v>
      </c>
      <c r="CP45" s="252">
        <f t="shared" si="52"/>
        <v>0</v>
      </c>
      <c r="CQ45" s="252">
        <f t="shared" si="52"/>
        <v>0</v>
      </c>
      <c r="CR45" s="252">
        <f t="shared" si="52"/>
        <v>0</v>
      </c>
      <c r="CS45" s="252">
        <f t="shared" si="52"/>
        <v>0</v>
      </c>
      <c r="CT45" s="252">
        <f t="shared" si="52"/>
        <v>0</v>
      </c>
      <c r="CU45" s="252">
        <f t="shared" si="52"/>
        <v>0</v>
      </c>
      <c r="CV45" s="252">
        <f t="shared" si="52"/>
        <v>0</v>
      </c>
      <c r="CW45" s="252">
        <f t="shared" si="52"/>
        <v>0</v>
      </c>
      <c r="CX45" s="252">
        <f t="shared" si="52"/>
        <v>0</v>
      </c>
      <c r="CY45" s="252">
        <f t="shared" si="52"/>
        <v>0</v>
      </c>
      <c r="CZ45" s="252">
        <f t="shared" si="52"/>
        <v>0</v>
      </c>
      <c r="DA45" s="252">
        <f t="shared" si="52"/>
        <v>0</v>
      </c>
      <c r="DB45" s="252">
        <f t="shared" si="52"/>
        <v>0</v>
      </c>
      <c r="DC45" s="252">
        <f t="shared" si="52"/>
        <v>0</v>
      </c>
      <c r="DD45" s="252">
        <f t="shared" si="52"/>
        <v>0</v>
      </c>
      <c r="DE45" s="252">
        <f t="shared" si="52"/>
        <v>0</v>
      </c>
      <c r="DF45" s="252">
        <f t="shared" si="52"/>
        <v>0</v>
      </c>
      <c r="DG45" s="252">
        <f t="shared" si="52"/>
        <v>0</v>
      </c>
      <c r="DH45" s="252">
        <f t="shared" si="52"/>
        <v>0</v>
      </c>
      <c r="DI45" s="252">
        <f t="shared" si="52"/>
        <v>0</v>
      </c>
      <c r="DJ45" s="252">
        <f t="shared" si="52"/>
        <v>0</v>
      </c>
      <c r="DK45" s="252">
        <f t="shared" si="52"/>
        <v>0</v>
      </c>
      <c r="DL45" s="252">
        <f t="shared" si="52"/>
        <v>0</v>
      </c>
      <c r="DM45" s="252">
        <f t="shared" si="52"/>
        <v>0</v>
      </c>
      <c r="DN45" s="252">
        <f t="shared" si="52"/>
        <v>0</v>
      </c>
      <c r="DO45" s="252">
        <f t="shared" si="52"/>
        <v>0</v>
      </c>
      <c r="DP45" s="252">
        <f t="shared" si="52"/>
        <v>0</v>
      </c>
      <c r="DQ45" s="252">
        <f t="shared" si="52"/>
        <v>0</v>
      </c>
      <c r="DR45" s="252">
        <f t="shared" si="52"/>
        <v>0</v>
      </c>
      <c r="DS45" s="252">
        <f t="shared" si="52"/>
        <v>0</v>
      </c>
      <c r="DT45" s="252">
        <f t="shared" si="52"/>
        <v>0</v>
      </c>
      <c r="DU45" s="252">
        <f t="shared" si="52"/>
        <v>0</v>
      </c>
      <c r="DV45" s="252">
        <f t="shared" si="52"/>
        <v>0</v>
      </c>
      <c r="DW45" s="252">
        <f t="shared" si="52"/>
        <v>0</v>
      </c>
      <c r="DX45" s="252">
        <f t="shared" si="52"/>
        <v>0</v>
      </c>
      <c r="DY45" s="252">
        <f t="shared" si="52"/>
        <v>0</v>
      </c>
      <c r="DZ45" s="252">
        <f t="shared" si="52"/>
        <v>0</v>
      </c>
      <c r="EA45" s="252">
        <f t="shared" si="52"/>
        <v>0</v>
      </c>
      <c r="EB45" s="252">
        <f t="shared" si="52"/>
        <v>0</v>
      </c>
      <c r="EC45" s="252">
        <f t="shared" si="52"/>
        <v>0</v>
      </c>
      <c r="ED45" s="252">
        <f t="shared" si="52"/>
        <v>0</v>
      </c>
      <c r="EE45" s="252">
        <f t="shared" si="52"/>
        <v>0</v>
      </c>
      <c r="EF45" s="252">
        <f t="shared" si="52"/>
        <v>0</v>
      </c>
      <c r="EG45" s="252">
        <f t="shared" si="52"/>
        <v>0</v>
      </c>
      <c r="EH45" s="252">
        <f t="shared" si="52"/>
        <v>0</v>
      </c>
      <c r="EI45" s="252">
        <f t="shared" si="52"/>
        <v>0</v>
      </c>
      <c r="EJ45" s="252">
        <f t="shared" si="52"/>
        <v>0</v>
      </c>
      <c r="EK45" s="252">
        <f t="shared" si="52"/>
        <v>0</v>
      </c>
      <c r="EL45" s="252">
        <f t="shared" si="52"/>
        <v>0</v>
      </c>
      <c r="EM45" s="252">
        <f t="shared" si="52"/>
        <v>0</v>
      </c>
      <c r="EN45" s="252">
        <f t="shared" si="52"/>
        <v>0</v>
      </c>
      <c r="EO45" s="252">
        <f t="shared" si="52"/>
        <v>0</v>
      </c>
      <c r="EP45" s="252">
        <f t="shared" ref="EP45:HA45" si="53">EP$40*EP17/0.95</f>
        <v>0</v>
      </c>
      <c r="EQ45" s="252">
        <f t="shared" si="53"/>
        <v>0</v>
      </c>
      <c r="ER45" s="252">
        <f t="shared" si="53"/>
        <v>0</v>
      </c>
      <c r="ES45" s="252">
        <f t="shared" si="53"/>
        <v>0</v>
      </c>
      <c r="ET45" s="252">
        <f t="shared" si="53"/>
        <v>0</v>
      </c>
      <c r="EU45" s="252">
        <f t="shared" si="53"/>
        <v>0</v>
      </c>
      <c r="EV45" s="252">
        <f t="shared" si="53"/>
        <v>0</v>
      </c>
      <c r="EW45" s="252">
        <f t="shared" si="53"/>
        <v>0</v>
      </c>
      <c r="EX45" s="252">
        <f t="shared" si="53"/>
        <v>0</v>
      </c>
      <c r="EY45" s="252">
        <f t="shared" si="53"/>
        <v>0</v>
      </c>
      <c r="EZ45" s="252">
        <f t="shared" si="53"/>
        <v>0</v>
      </c>
      <c r="FA45" s="252">
        <f t="shared" si="53"/>
        <v>0</v>
      </c>
      <c r="FB45" s="252">
        <f t="shared" si="53"/>
        <v>0</v>
      </c>
      <c r="FC45" s="252">
        <f t="shared" si="53"/>
        <v>0</v>
      </c>
      <c r="FD45" s="252">
        <f t="shared" si="53"/>
        <v>0</v>
      </c>
      <c r="FE45" s="252">
        <f t="shared" si="53"/>
        <v>0</v>
      </c>
      <c r="FF45" s="252">
        <f t="shared" si="53"/>
        <v>0</v>
      </c>
      <c r="FG45" s="252">
        <f t="shared" si="53"/>
        <v>0</v>
      </c>
      <c r="FH45" s="252">
        <f t="shared" si="53"/>
        <v>0</v>
      </c>
      <c r="FI45" s="252">
        <f t="shared" si="53"/>
        <v>0</v>
      </c>
      <c r="FJ45" s="252">
        <f t="shared" si="53"/>
        <v>0</v>
      </c>
      <c r="FK45" s="252">
        <f t="shared" si="53"/>
        <v>0</v>
      </c>
      <c r="FL45" s="252">
        <f t="shared" si="53"/>
        <v>0</v>
      </c>
      <c r="FM45" s="252">
        <f t="shared" si="53"/>
        <v>0</v>
      </c>
      <c r="FN45" s="252">
        <f t="shared" si="53"/>
        <v>0</v>
      </c>
      <c r="FO45" s="252">
        <f t="shared" si="53"/>
        <v>0</v>
      </c>
      <c r="FP45" s="252">
        <f t="shared" si="53"/>
        <v>0</v>
      </c>
      <c r="FQ45" s="252">
        <f t="shared" si="53"/>
        <v>0.30202725543421044</v>
      </c>
      <c r="FR45" s="252">
        <f t="shared" si="53"/>
        <v>0.16209727330263157</v>
      </c>
      <c r="FS45" s="252">
        <f t="shared" si="53"/>
        <v>0.11297658842105265</v>
      </c>
      <c r="FT45" s="252">
        <f t="shared" si="53"/>
        <v>4.5124534921052645E-2</v>
      </c>
      <c r="FU45" s="252">
        <f t="shared" si="53"/>
        <v>0</v>
      </c>
      <c r="FV45" s="252">
        <f t="shared" si="53"/>
        <v>0</v>
      </c>
      <c r="FW45" s="252">
        <f t="shared" si="53"/>
        <v>0</v>
      </c>
      <c r="FX45" s="252">
        <f t="shared" si="53"/>
        <v>0</v>
      </c>
      <c r="FY45" s="252">
        <f t="shared" si="53"/>
        <v>0</v>
      </c>
      <c r="FZ45" s="252">
        <f t="shared" si="53"/>
        <v>0</v>
      </c>
      <c r="GA45" s="252">
        <f t="shared" si="53"/>
        <v>0</v>
      </c>
      <c r="GB45" s="252">
        <f t="shared" si="53"/>
        <v>0</v>
      </c>
      <c r="GC45" s="252">
        <f t="shared" si="53"/>
        <v>0</v>
      </c>
      <c r="GD45" s="252">
        <f t="shared" si="53"/>
        <v>0</v>
      </c>
      <c r="GE45" s="252">
        <f t="shared" si="53"/>
        <v>0</v>
      </c>
      <c r="GF45" s="252">
        <f t="shared" si="53"/>
        <v>0</v>
      </c>
      <c r="GG45" s="252">
        <f t="shared" si="53"/>
        <v>0</v>
      </c>
      <c r="GH45" s="252">
        <f t="shared" si="53"/>
        <v>0</v>
      </c>
      <c r="GI45" s="252">
        <f t="shared" si="53"/>
        <v>0</v>
      </c>
      <c r="GJ45" s="252">
        <f t="shared" si="53"/>
        <v>0</v>
      </c>
      <c r="GK45" s="252">
        <f t="shared" si="53"/>
        <v>0</v>
      </c>
      <c r="GL45" s="252">
        <f t="shared" si="53"/>
        <v>0</v>
      </c>
      <c r="GM45" s="252">
        <f t="shared" si="53"/>
        <v>0</v>
      </c>
      <c r="GN45" s="252">
        <f t="shared" si="53"/>
        <v>0</v>
      </c>
      <c r="GO45" s="252">
        <f t="shared" si="53"/>
        <v>0</v>
      </c>
      <c r="GP45" s="252">
        <f t="shared" si="53"/>
        <v>0</v>
      </c>
      <c r="GQ45" s="252">
        <f t="shared" si="53"/>
        <v>0</v>
      </c>
      <c r="GR45" s="252">
        <f t="shared" si="53"/>
        <v>0</v>
      </c>
      <c r="GS45" s="252">
        <f t="shared" si="53"/>
        <v>0</v>
      </c>
      <c r="GT45" s="252">
        <f t="shared" si="53"/>
        <v>0</v>
      </c>
      <c r="GU45" s="252">
        <f t="shared" si="53"/>
        <v>0</v>
      </c>
      <c r="GV45" s="252">
        <f t="shared" si="53"/>
        <v>0</v>
      </c>
      <c r="GW45" s="252">
        <f t="shared" si="53"/>
        <v>0</v>
      </c>
      <c r="GX45" s="252">
        <f t="shared" si="53"/>
        <v>0</v>
      </c>
      <c r="GY45" s="252">
        <f t="shared" si="53"/>
        <v>0</v>
      </c>
      <c r="GZ45" s="252">
        <f t="shared" si="53"/>
        <v>0</v>
      </c>
      <c r="HA45" s="252">
        <f t="shared" si="53"/>
        <v>0</v>
      </c>
      <c r="HB45" s="252">
        <f t="shared" ref="HB45:JJ45" si="54">HB$40*HB17/0.95</f>
        <v>0</v>
      </c>
      <c r="HC45" s="252">
        <f t="shared" si="54"/>
        <v>0</v>
      </c>
      <c r="HD45" s="252">
        <f t="shared" si="54"/>
        <v>0</v>
      </c>
      <c r="HE45" s="252">
        <f t="shared" si="54"/>
        <v>0</v>
      </c>
      <c r="HF45" s="252">
        <f t="shared" si="54"/>
        <v>0</v>
      </c>
      <c r="HG45" s="252">
        <f t="shared" si="54"/>
        <v>0</v>
      </c>
      <c r="HH45" s="252">
        <f t="shared" si="54"/>
        <v>0</v>
      </c>
      <c r="HI45" s="252">
        <f t="shared" si="54"/>
        <v>0</v>
      </c>
      <c r="HJ45" s="252">
        <f t="shared" si="54"/>
        <v>0</v>
      </c>
      <c r="HK45" s="252">
        <f t="shared" si="54"/>
        <v>0</v>
      </c>
      <c r="HL45" s="252">
        <f t="shared" si="54"/>
        <v>0</v>
      </c>
      <c r="HM45" s="252">
        <f t="shared" si="54"/>
        <v>0</v>
      </c>
      <c r="HN45" s="252">
        <f t="shared" si="54"/>
        <v>1.382045126000004</v>
      </c>
      <c r="HO45" s="252">
        <f t="shared" si="54"/>
        <v>3.8502575834210635</v>
      </c>
      <c r="HP45" s="252">
        <f t="shared" si="54"/>
        <v>1.6365890376315828</v>
      </c>
      <c r="HQ45" s="252">
        <f t="shared" si="54"/>
        <v>2.0932856807763209</v>
      </c>
      <c r="HR45" s="252">
        <f t="shared" si="54"/>
        <v>1.1685096179793644</v>
      </c>
      <c r="HS45" s="252">
        <f t="shared" si="54"/>
        <v>0.59690032570697082</v>
      </c>
      <c r="HT45" s="252">
        <f t="shared" si="54"/>
        <v>0.71747560926452802</v>
      </c>
      <c r="HU45" s="252">
        <f t="shared" si="54"/>
        <v>0.53524322301421645</v>
      </c>
      <c r="HV45" s="252">
        <f t="shared" si="54"/>
        <v>0.48562414439276341</v>
      </c>
      <c r="HW45" s="252">
        <f t="shared" si="54"/>
        <v>0</v>
      </c>
      <c r="HX45" s="252">
        <f t="shared" si="54"/>
        <v>0</v>
      </c>
      <c r="HY45" s="252">
        <f t="shared" si="54"/>
        <v>0</v>
      </c>
      <c r="HZ45" s="252">
        <f t="shared" si="54"/>
        <v>0</v>
      </c>
      <c r="IA45" s="252">
        <f t="shared" si="54"/>
        <v>0.51487097772991797</v>
      </c>
      <c r="IB45" s="252">
        <f t="shared" si="54"/>
        <v>0.64455708480081819</v>
      </c>
      <c r="IC45" s="252">
        <f t="shared" si="54"/>
        <v>0.21744136842105319</v>
      </c>
      <c r="ID45" s="252">
        <f t="shared" si="54"/>
        <v>5.5251640283526852E-2</v>
      </c>
      <c r="IE45" s="252">
        <f t="shared" si="54"/>
        <v>0</v>
      </c>
      <c r="IF45" s="252">
        <f t="shared" si="54"/>
        <v>0</v>
      </c>
      <c r="IG45" s="252">
        <f t="shared" si="54"/>
        <v>0</v>
      </c>
      <c r="IH45" s="252">
        <f t="shared" si="54"/>
        <v>0</v>
      </c>
      <c r="II45" s="252">
        <f t="shared" si="54"/>
        <v>0</v>
      </c>
      <c r="IJ45" s="252">
        <f t="shared" si="54"/>
        <v>0</v>
      </c>
      <c r="IK45" s="252">
        <f t="shared" si="54"/>
        <v>0.30930927631579025</v>
      </c>
      <c r="IL45" s="252">
        <f t="shared" si="54"/>
        <v>1.8903007646697569</v>
      </c>
      <c r="IM45" s="252">
        <f t="shared" si="54"/>
        <v>0.91199392312765815</v>
      </c>
      <c r="IN45" s="252">
        <f t="shared" si="54"/>
        <v>0.36909964990800526</v>
      </c>
      <c r="IO45" s="252">
        <f t="shared" si="54"/>
        <v>0</v>
      </c>
      <c r="IP45" s="252">
        <f t="shared" si="54"/>
        <v>0</v>
      </c>
      <c r="IQ45" s="252">
        <f t="shared" si="54"/>
        <v>0</v>
      </c>
      <c r="IR45" s="252">
        <f t="shared" si="54"/>
        <v>0</v>
      </c>
      <c r="IS45" s="252">
        <f t="shared" si="54"/>
        <v>0</v>
      </c>
      <c r="IT45" s="252">
        <f t="shared" si="54"/>
        <v>0</v>
      </c>
      <c r="IU45" s="252">
        <f t="shared" si="54"/>
        <v>0</v>
      </c>
      <c r="IV45" s="252">
        <f t="shared" si="54"/>
        <v>0</v>
      </c>
      <c r="IW45" s="252">
        <f t="shared" si="54"/>
        <v>0.51415552631579076</v>
      </c>
      <c r="IX45" s="252">
        <f t="shared" si="54"/>
        <v>0.26882072368421123</v>
      </c>
      <c r="IY45" s="252">
        <f t="shared" si="54"/>
        <v>1.6407686842105307</v>
      </c>
      <c r="IZ45" s="252">
        <f t="shared" si="54"/>
        <v>0</v>
      </c>
      <c r="JA45" s="252">
        <f t="shared" si="54"/>
        <v>0.77767541008953422</v>
      </c>
      <c r="JB45" s="252">
        <f t="shared" si="54"/>
        <v>0.41399479385240823</v>
      </c>
      <c r="JC45" s="252">
        <f t="shared" si="54"/>
        <v>0.20662070206358171</v>
      </c>
      <c r="JD45" s="252">
        <f t="shared" si="54"/>
        <v>0.2068911349040703</v>
      </c>
      <c r="JE45" s="252">
        <f t="shared" si="54"/>
        <v>0.17076234334874746</v>
      </c>
      <c r="JF45" s="252">
        <f t="shared" si="54"/>
        <v>0.16047789020532838</v>
      </c>
      <c r="JG45" s="252">
        <f t="shared" si="54"/>
        <v>0</v>
      </c>
      <c r="JH45" s="252">
        <f t="shared" si="54"/>
        <v>0</v>
      </c>
      <c r="JI45" s="252">
        <f t="shared" si="54"/>
        <v>0.3457394019047636</v>
      </c>
      <c r="JJ45" s="252">
        <f t="shared" si="54"/>
        <v>0.84125882683920705</v>
      </c>
      <c r="JK45" s="252">
        <f>JK$40*JK17/0.95</f>
        <v>0.97858224528998339</v>
      </c>
      <c r="JL45" s="252">
        <f>JL$40*JL17/0.95</f>
        <v>0.30601542945235438</v>
      </c>
      <c r="JM45" s="252">
        <f t="shared" ref="JM45:JR45" si="55">JM17*JM37/1.113/1000</f>
        <v>0.73121601910759226</v>
      </c>
      <c r="JN45" s="252">
        <f t="shared" si="55"/>
        <v>0.58264037135137681</v>
      </c>
      <c r="JO45" s="252">
        <f t="shared" si="55"/>
        <v>0.53524644797043008</v>
      </c>
      <c r="JP45" s="252">
        <f t="shared" si="55"/>
        <v>0.51348199717343335</v>
      </c>
      <c r="JQ45" s="252">
        <f t="shared" si="55"/>
        <v>0.35249841821025035</v>
      </c>
      <c r="JR45" s="252">
        <f t="shared" si="55"/>
        <v>0.33240281364295576</v>
      </c>
      <c r="JV45" s="252">
        <f>JV17*JV37/1.113/1000</f>
        <v>0.74221224953493248</v>
      </c>
      <c r="JW45" s="252">
        <f>JW17*JW37/1.113/1000</f>
        <v>1.1939549166373971</v>
      </c>
      <c r="KH45" s="252">
        <f>KH17*KH37/1.113/1000</f>
        <v>0.76645025813289269</v>
      </c>
      <c r="KI45" s="252">
        <f>KI17*KI37/1.113/1000</f>
        <v>0.98803072218324905</v>
      </c>
    </row>
    <row r="46" spans="1:295">
      <c r="A46" s="252" t="s">
        <v>297</v>
      </c>
      <c r="B46" s="253"/>
      <c r="C46" s="253"/>
      <c r="D46" s="253"/>
      <c r="E46" s="253"/>
      <c r="F46" s="253"/>
      <c r="G46" s="253"/>
      <c r="H46" s="253"/>
      <c r="I46" s="253"/>
      <c r="J46" s="253"/>
      <c r="K46" s="253"/>
      <c r="L46" s="253"/>
      <c r="M46" s="253"/>
      <c r="N46" s="253"/>
      <c r="O46" s="253"/>
      <c r="P46" s="253"/>
      <c r="Q46" s="253"/>
      <c r="R46" s="253"/>
      <c r="S46" s="253"/>
      <c r="T46" s="253"/>
      <c r="U46" s="253"/>
      <c r="V46" s="253"/>
      <c r="W46" s="253"/>
      <c r="X46" s="253"/>
      <c r="Y46" s="253"/>
      <c r="Z46" s="253"/>
      <c r="AA46" s="253"/>
      <c r="AB46" s="253"/>
      <c r="AC46" s="253"/>
      <c r="AD46" s="253"/>
      <c r="AE46" s="253"/>
      <c r="AF46" s="253"/>
      <c r="AG46" s="253"/>
      <c r="AH46" s="253"/>
      <c r="AI46" s="253"/>
      <c r="AJ46" s="253"/>
      <c r="AK46" s="253"/>
      <c r="AL46" s="253"/>
      <c r="AM46" s="253"/>
      <c r="AN46" s="253"/>
      <c r="AO46" s="253"/>
      <c r="AP46" s="253"/>
      <c r="AQ46" s="253"/>
      <c r="AR46" s="253"/>
      <c r="AS46" s="253"/>
      <c r="AT46" s="253"/>
      <c r="AU46" s="253"/>
      <c r="AV46" s="253"/>
      <c r="AW46" s="253"/>
      <c r="AX46" s="253"/>
      <c r="AY46" s="253"/>
      <c r="AZ46" s="253"/>
      <c r="BA46" s="253"/>
      <c r="BB46" s="253"/>
      <c r="BC46" s="253"/>
      <c r="BD46" s="253"/>
      <c r="BE46" s="253"/>
      <c r="BF46" s="253"/>
      <c r="BG46" s="253"/>
      <c r="BH46" s="253"/>
      <c r="BI46" s="253"/>
      <c r="BJ46" s="253"/>
      <c r="BK46" s="253"/>
      <c r="BL46" s="253"/>
      <c r="BM46" s="253"/>
      <c r="BN46" s="253"/>
      <c r="BO46" s="253"/>
      <c r="BP46" s="253"/>
      <c r="BQ46" s="253"/>
      <c r="BR46" s="253"/>
      <c r="BS46" s="253"/>
      <c r="BT46" s="253"/>
      <c r="BU46" s="253"/>
      <c r="BV46" s="253"/>
      <c r="BW46" s="253"/>
      <c r="BX46" s="253"/>
      <c r="BY46" s="253"/>
      <c r="BZ46" s="253"/>
      <c r="CA46" s="253"/>
      <c r="CB46" s="253"/>
      <c r="CC46" s="252">
        <f>CC$348*SUM(CC8:CC19)</f>
        <v>0</v>
      </c>
      <c r="CD46" s="252">
        <f t="shared" ref="CD46:EO46" si="56">CD$40*SUM(CD19,CD8,CD9,CD10,CD11,CD12,CD13,CD14,CD15,CD16,CD18)/0.95</f>
        <v>0</v>
      </c>
      <c r="CE46" s="252">
        <f t="shared" si="56"/>
        <v>5.700590848468929E-4</v>
      </c>
      <c r="CF46" s="252">
        <f t="shared" si="56"/>
        <v>9.4817739156974172E-4</v>
      </c>
      <c r="CG46" s="252">
        <f t="shared" si="56"/>
        <v>1.8442530492629003E-3</v>
      </c>
      <c r="CH46" s="252">
        <f t="shared" si="56"/>
        <v>1.6179334304316432E-3</v>
      </c>
      <c r="CI46" s="252">
        <f t="shared" si="56"/>
        <v>5.0348069072366842E-4</v>
      </c>
      <c r="CJ46" s="252">
        <f t="shared" si="56"/>
        <v>3.9664575137592665E-3</v>
      </c>
      <c r="CK46" s="252">
        <f t="shared" si="56"/>
        <v>1.3733633247421128E-4</v>
      </c>
      <c r="CL46" s="252">
        <f t="shared" si="56"/>
        <v>2.3031312734640812E-3</v>
      </c>
      <c r="CM46" s="252">
        <f t="shared" si="56"/>
        <v>1.8808407164731568E-2</v>
      </c>
      <c r="CN46" s="252">
        <f t="shared" si="56"/>
        <v>1.8801299127897322E-2</v>
      </c>
      <c r="CO46" s="252">
        <f t="shared" si="56"/>
        <v>7.0097237700368603E-2</v>
      </c>
      <c r="CP46" s="252">
        <f t="shared" si="56"/>
        <v>6.7150015781710704E-2</v>
      </c>
      <c r="CQ46" s="252">
        <f t="shared" si="56"/>
        <v>0.10988940102132536</v>
      </c>
      <c r="CR46" s="252">
        <f t="shared" si="56"/>
        <v>0.11244602455946921</v>
      </c>
      <c r="CS46" s="252">
        <f t="shared" si="56"/>
        <v>0.16006462379367783</v>
      </c>
      <c r="CT46" s="252">
        <f t="shared" si="56"/>
        <v>0.39806942019465841</v>
      </c>
      <c r="CU46" s="252">
        <f t="shared" si="56"/>
        <v>0.20226816020779273</v>
      </c>
      <c r="CV46" s="252">
        <f t="shared" si="56"/>
        <v>0.30410764665485024</v>
      </c>
      <c r="CW46" s="252">
        <f t="shared" si="56"/>
        <v>0.39137155927318085</v>
      </c>
      <c r="CX46" s="252">
        <f t="shared" si="56"/>
        <v>0.48986518136359009</v>
      </c>
      <c r="CY46" s="252">
        <f t="shared" si="56"/>
        <v>0.90119068538310731</v>
      </c>
      <c r="CZ46" s="252">
        <f t="shared" si="56"/>
        <v>0.80580754336311622</v>
      </c>
      <c r="DA46" s="252">
        <f t="shared" si="56"/>
        <v>0.93453646000619495</v>
      </c>
      <c r="DB46" s="252">
        <f t="shared" si="56"/>
        <v>0.90483937752688848</v>
      </c>
      <c r="DC46" s="252">
        <f t="shared" si="56"/>
        <v>1.1819013481108243</v>
      </c>
      <c r="DD46" s="252">
        <f t="shared" si="56"/>
        <v>0.95771316641534898</v>
      </c>
      <c r="DE46" s="252">
        <f t="shared" si="56"/>
        <v>1.291789171363054</v>
      </c>
      <c r="DF46" s="252">
        <f t="shared" si="56"/>
        <v>1.3118303420662822</v>
      </c>
      <c r="DG46" s="252">
        <f t="shared" si="56"/>
        <v>1.2492383282339814</v>
      </c>
      <c r="DH46" s="252">
        <f t="shared" si="56"/>
        <v>1.9592717647963163</v>
      </c>
      <c r="DI46" s="252">
        <f t="shared" si="56"/>
        <v>1.9604461115421759</v>
      </c>
      <c r="DJ46" s="252">
        <f t="shared" si="56"/>
        <v>2.1924860175740575</v>
      </c>
      <c r="DK46" s="252">
        <f t="shared" si="56"/>
        <v>2.2173347904227008</v>
      </c>
      <c r="DL46" s="252">
        <f t="shared" si="56"/>
        <v>1.8409506580326926</v>
      </c>
      <c r="DM46" s="252">
        <f t="shared" si="56"/>
        <v>6.754000019144736</v>
      </c>
      <c r="DN46" s="252">
        <f t="shared" si="56"/>
        <v>10.6570065035</v>
      </c>
      <c r="DO46" s="252">
        <f t="shared" si="56"/>
        <v>10.205506931052632</v>
      </c>
      <c r="DP46" s="252">
        <f t="shared" si="56"/>
        <v>15.350820095394736</v>
      </c>
      <c r="DQ46" s="252">
        <f t="shared" si="56"/>
        <v>11.339834376315791</v>
      </c>
      <c r="DR46" s="252">
        <f t="shared" si="56"/>
        <v>22.660061319000004</v>
      </c>
      <c r="DS46" s="252">
        <f t="shared" si="56"/>
        <v>2.9683771186447374</v>
      </c>
      <c r="DT46" s="252">
        <f t="shared" si="56"/>
        <v>1.533482818</v>
      </c>
      <c r="DU46" s="252">
        <f t="shared" si="56"/>
        <v>2.3510675463947375</v>
      </c>
      <c r="DV46" s="252">
        <f t="shared" si="56"/>
        <v>2.6514817765394736</v>
      </c>
      <c r="DW46" s="252">
        <f t="shared" si="56"/>
        <v>3.7065850775394744</v>
      </c>
      <c r="DX46" s="252">
        <f t="shared" si="56"/>
        <v>2.7865798164473685</v>
      </c>
      <c r="DY46" s="252">
        <f t="shared" si="56"/>
        <v>1.0568851818552634</v>
      </c>
      <c r="DZ46" s="252">
        <f t="shared" si="56"/>
        <v>1.7733801031578953</v>
      </c>
      <c r="EA46" s="252">
        <f t="shared" si="56"/>
        <v>2.5651493548947366</v>
      </c>
      <c r="EB46" s="252">
        <f t="shared" si="56"/>
        <v>2.1660513023026318</v>
      </c>
      <c r="EC46" s="252">
        <f t="shared" si="56"/>
        <v>2.4442558383157893</v>
      </c>
      <c r="ED46" s="252">
        <f t="shared" si="56"/>
        <v>2.4699297174999999</v>
      </c>
      <c r="EE46" s="252">
        <f t="shared" si="56"/>
        <v>3.6585160639078946</v>
      </c>
      <c r="EF46" s="252">
        <f t="shared" si="56"/>
        <v>5.8172334022894745</v>
      </c>
      <c r="EG46" s="252">
        <f t="shared" si="56"/>
        <v>3.9775390444999998</v>
      </c>
      <c r="EH46" s="252">
        <f t="shared" si="56"/>
        <v>4.1596073886315788</v>
      </c>
      <c r="EI46" s="252">
        <f t="shared" si="56"/>
        <v>3.1685845250131583</v>
      </c>
      <c r="EJ46" s="252">
        <f t="shared" si="56"/>
        <v>4.1706814939078942</v>
      </c>
      <c r="EK46" s="252">
        <f t="shared" si="56"/>
        <v>1.6023821256578943</v>
      </c>
      <c r="EL46" s="252">
        <f t="shared" si="56"/>
        <v>4.1818202115789473</v>
      </c>
      <c r="EM46" s="252">
        <f t="shared" si="56"/>
        <v>3.412309240236842</v>
      </c>
      <c r="EN46" s="252">
        <f t="shared" si="56"/>
        <v>3.6273828224605262</v>
      </c>
      <c r="EO46" s="252">
        <f t="shared" si="56"/>
        <v>2.7821835338684213</v>
      </c>
      <c r="EP46" s="252">
        <f t="shared" ref="EP46:HA46" si="57">EP$40*SUM(EP19,EP8,EP9,EP10,EP11,EP12,EP13,EP14,EP15,EP16,EP18)/0.95</f>
        <v>5.4362973221052631</v>
      </c>
      <c r="EQ46" s="252">
        <f t="shared" si="57"/>
        <v>1.9678895828421057</v>
      </c>
      <c r="ER46" s="252">
        <f t="shared" si="57"/>
        <v>3.4065612736842095</v>
      </c>
      <c r="ES46" s="252">
        <f t="shared" si="57"/>
        <v>2.3706558258157893</v>
      </c>
      <c r="ET46" s="252">
        <f t="shared" si="57"/>
        <v>1.8411372828947372</v>
      </c>
      <c r="EU46" s="252">
        <f t="shared" si="57"/>
        <v>4.1163264307236842</v>
      </c>
      <c r="EV46" s="252">
        <f t="shared" si="57"/>
        <v>3.0971532162236848</v>
      </c>
      <c r="EW46" s="252">
        <f t="shared" si="57"/>
        <v>2.4541280052763157</v>
      </c>
      <c r="EX46" s="252">
        <f t="shared" si="57"/>
        <v>2.4912473504210526</v>
      </c>
      <c r="EY46" s="252">
        <f t="shared" si="57"/>
        <v>3.6770686942499995</v>
      </c>
      <c r="EZ46" s="252">
        <f t="shared" si="57"/>
        <v>3.4513006331447365</v>
      </c>
      <c r="FA46" s="252">
        <f t="shared" si="57"/>
        <v>4.061546907894737</v>
      </c>
      <c r="FB46" s="252">
        <f t="shared" si="57"/>
        <v>4.7777104008421043</v>
      </c>
      <c r="FC46" s="252">
        <f t="shared" si="57"/>
        <v>4.3041486838552627</v>
      </c>
      <c r="FD46" s="252">
        <f t="shared" si="57"/>
        <v>6.8279797722500009</v>
      </c>
      <c r="FE46" s="252">
        <f t="shared" si="57"/>
        <v>7.5855992033684201</v>
      </c>
      <c r="FF46" s="252">
        <f t="shared" si="57"/>
        <v>10.056907427092108</v>
      </c>
      <c r="FG46" s="252">
        <f t="shared" si="57"/>
        <v>11.229022581184211</v>
      </c>
      <c r="FH46" s="252">
        <f t="shared" si="57"/>
        <v>11.006154327000001</v>
      </c>
      <c r="FI46" s="252">
        <f t="shared" si="57"/>
        <v>3.7509262914605261</v>
      </c>
      <c r="FJ46" s="252">
        <f t="shared" si="57"/>
        <v>7.2938134419868437</v>
      </c>
      <c r="FK46" s="252">
        <f t="shared" si="57"/>
        <v>7.2626140879342094</v>
      </c>
      <c r="FL46" s="252">
        <f t="shared" si="57"/>
        <v>4.8376637355789471</v>
      </c>
      <c r="FM46" s="252">
        <f t="shared" si="57"/>
        <v>4.7481228754473701</v>
      </c>
      <c r="FN46" s="252">
        <f t="shared" si="57"/>
        <v>3.1471219486184205</v>
      </c>
      <c r="FO46" s="252">
        <f t="shared" si="57"/>
        <v>4.5189126965131585</v>
      </c>
      <c r="FP46" s="252">
        <f t="shared" si="57"/>
        <v>5.3429470920000002</v>
      </c>
      <c r="FQ46" s="252">
        <f t="shared" si="57"/>
        <v>9.1537491262368391</v>
      </c>
      <c r="FR46" s="252">
        <f t="shared" si="57"/>
        <v>8.2669609384342113</v>
      </c>
      <c r="FS46" s="252">
        <f t="shared" si="57"/>
        <v>8.6314113553684226</v>
      </c>
      <c r="FT46" s="252">
        <f t="shared" si="57"/>
        <v>9.4535900659605279</v>
      </c>
      <c r="FU46" s="252">
        <f t="shared" si="57"/>
        <v>13.289302793513164</v>
      </c>
      <c r="FV46" s="252">
        <f t="shared" si="57"/>
        <v>12.203519902368416</v>
      </c>
      <c r="FW46" s="252">
        <f t="shared" si="57"/>
        <v>8.4588957964736835</v>
      </c>
      <c r="FX46" s="252">
        <f t="shared" si="57"/>
        <v>14.294525446894742</v>
      </c>
      <c r="FY46" s="252">
        <f t="shared" si="57"/>
        <v>4.8248353310131584</v>
      </c>
      <c r="FZ46" s="252">
        <f t="shared" si="57"/>
        <v>5.0959254398684202</v>
      </c>
      <c r="GA46" s="252">
        <f t="shared" si="57"/>
        <v>6.1463393482105264</v>
      </c>
      <c r="GB46" s="252">
        <f t="shared" si="57"/>
        <v>7.0699305535526324</v>
      </c>
      <c r="GC46" s="252">
        <f t="shared" si="57"/>
        <v>9.6363709536315785</v>
      </c>
      <c r="GD46" s="252">
        <f t="shared" si="57"/>
        <v>13.519190137894739</v>
      </c>
      <c r="GE46" s="252">
        <f t="shared" si="57"/>
        <v>3.6880331355</v>
      </c>
      <c r="GF46" s="252">
        <f t="shared" si="57"/>
        <v>6.258872625894738</v>
      </c>
      <c r="GG46" s="252">
        <f t="shared" si="57"/>
        <v>5.5786412499999996</v>
      </c>
      <c r="GH46" s="252">
        <f t="shared" si="57"/>
        <v>4.6080292631578947</v>
      </c>
      <c r="GI46" s="252">
        <f t="shared" si="57"/>
        <v>6.0341104342105263</v>
      </c>
      <c r="GJ46" s="252">
        <f t="shared" si="57"/>
        <v>7.6267070526315788</v>
      </c>
      <c r="GK46" s="252">
        <f t="shared" si="57"/>
        <v>8.5554237631578953</v>
      </c>
      <c r="GL46" s="252">
        <f t="shared" si="57"/>
        <v>4.4247135394736965</v>
      </c>
      <c r="GM46" s="252">
        <f t="shared" si="57"/>
        <v>16.994281223684254</v>
      </c>
      <c r="GN46" s="252">
        <f t="shared" si="57"/>
        <v>4.6641784736842222</v>
      </c>
      <c r="GO46" s="252">
        <f t="shared" si="57"/>
        <v>5.6156279605263295</v>
      </c>
      <c r="GP46" s="252">
        <f t="shared" si="57"/>
        <v>6.0723724342105418</v>
      </c>
      <c r="GQ46" s="252">
        <f t="shared" si="57"/>
        <v>4.4162720000000109</v>
      </c>
      <c r="GR46" s="252">
        <f t="shared" si="57"/>
        <v>6.6304905394737013</v>
      </c>
      <c r="GS46" s="252">
        <f t="shared" si="57"/>
        <v>4.7679626842105387</v>
      </c>
      <c r="GT46" s="252">
        <f t="shared" si="57"/>
        <v>5.1730819736842246</v>
      </c>
      <c r="GU46" s="252">
        <f t="shared" si="57"/>
        <v>7.1034699473684411</v>
      </c>
      <c r="GV46" s="252">
        <f t="shared" si="57"/>
        <v>10.850270605263185</v>
      </c>
      <c r="GW46" s="252">
        <f t="shared" si="57"/>
        <v>8.7387889473684446</v>
      </c>
      <c r="GX46" s="252">
        <f t="shared" si="57"/>
        <v>4.1544907894736953</v>
      </c>
      <c r="GY46" s="252">
        <f t="shared" si="57"/>
        <v>6.7231422631579143</v>
      </c>
      <c r="GZ46" s="252">
        <f t="shared" si="57"/>
        <v>5.1017213947368552</v>
      </c>
      <c r="HA46" s="252">
        <f t="shared" si="57"/>
        <v>5.7209290526315941</v>
      </c>
      <c r="HB46" s="252">
        <f t="shared" ref="HB46:JM46" si="58">HB$40*SUM(HB19,HB8,HB9,HB10,HB11,HB12,HB13,HB14,HB15,HB16,HB18)/0.95</f>
        <v>10.850593894736869</v>
      </c>
      <c r="HC46" s="252">
        <f t="shared" si="58"/>
        <v>6.2796465789473848</v>
      </c>
      <c r="HD46" s="252">
        <f t="shared" si="58"/>
        <v>0.16939594736842151</v>
      </c>
      <c r="HE46" s="252">
        <f t="shared" si="58"/>
        <v>12.023198237289506</v>
      </c>
      <c r="HF46" s="252">
        <f t="shared" si="58"/>
        <v>19.788523022578996</v>
      </c>
      <c r="HG46" s="252">
        <f t="shared" si="58"/>
        <v>14.019089626500039</v>
      </c>
      <c r="HH46" s="252">
        <f t="shared" si="58"/>
        <v>11.74761674100003</v>
      </c>
      <c r="HI46" s="252">
        <f t="shared" si="58"/>
        <v>12.053640107342137</v>
      </c>
      <c r="HJ46" s="252">
        <f t="shared" si="58"/>
        <v>11.891952290842136</v>
      </c>
      <c r="HK46" s="252">
        <f t="shared" si="58"/>
        <v>20.792224416434262</v>
      </c>
      <c r="HL46" s="252">
        <f t="shared" si="58"/>
        <v>22.782274534894803</v>
      </c>
      <c r="HM46" s="252">
        <f t="shared" si="58"/>
        <v>21.527637626710579</v>
      </c>
      <c r="HN46" s="252">
        <f t="shared" si="58"/>
        <v>28.017823918000076</v>
      </c>
      <c r="HO46" s="252">
        <f t="shared" si="58"/>
        <v>29.321192366052717</v>
      </c>
      <c r="HP46" s="252">
        <f t="shared" si="58"/>
        <v>27.030995604881646</v>
      </c>
      <c r="HQ46" s="252">
        <f t="shared" si="58"/>
        <v>43.112276998460644</v>
      </c>
      <c r="HR46" s="252">
        <f t="shared" si="58"/>
        <v>42.377550174489123</v>
      </c>
      <c r="HS46" s="252">
        <f t="shared" si="58"/>
        <v>47.766591787740232</v>
      </c>
      <c r="HT46" s="252">
        <f t="shared" si="58"/>
        <v>48.507700102673056</v>
      </c>
      <c r="HU46" s="252">
        <f t="shared" si="58"/>
        <v>57.298284852826221</v>
      </c>
      <c r="HV46" s="252">
        <f t="shared" si="58"/>
        <v>59.189557148469945</v>
      </c>
      <c r="HW46" s="252">
        <f t="shared" si="58"/>
        <v>48.069263379361836</v>
      </c>
      <c r="HX46" s="252">
        <f t="shared" si="58"/>
        <v>45.975116909855622</v>
      </c>
      <c r="HY46" s="252">
        <f t="shared" si="58"/>
        <v>56.78742683244073</v>
      </c>
      <c r="HZ46" s="252">
        <f t="shared" si="58"/>
        <v>56.277001727086173</v>
      </c>
      <c r="IA46" s="252">
        <f t="shared" si="58"/>
        <v>63.010296370699507</v>
      </c>
      <c r="IB46" s="252">
        <f t="shared" si="58"/>
        <v>56.150210376214446</v>
      </c>
      <c r="IC46" s="252">
        <f t="shared" si="58"/>
        <v>47.627198798093218</v>
      </c>
      <c r="ID46" s="252">
        <f t="shared" si="58"/>
        <v>55.027120635215326</v>
      </c>
      <c r="IE46" s="252">
        <f t="shared" si="58"/>
        <v>66.345883671052789</v>
      </c>
      <c r="IF46" s="252">
        <f t="shared" si="58"/>
        <v>75.170699210526521</v>
      </c>
      <c r="IG46" s="252">
        <f t="shared" si="58"/>
        <v>47.503811152367646</v>
      </c>
      <c r="IH46" s="252">
        <f t="shared" si="58"/>
        <v>59.177546743042669</v>
      </c>
      <c r="II46" s="252">
        <f t="shared" si="58"/>
        <v>69.642275500000181</v>
      </c>
      <c r="IJ46" s="252">
        <f t="shared" si="58"/>
        <v>57.32296334210541</v>
      </c>
      <c r="IK46" s="252">
        <f t="shared" si="58"/>
        <v>67.915479671052822</v>
      </c>
      <c r="IL46" s="252">
        <f t="shared" si="58"/>
        <v>73.954863507066861</v>
      </c>
      <c r="IM46" s="252">
        <f t="shared" si="58"/>
        <v>81.122747961048745</v>
      </c>
      <c r="IN46" s="252">
        <f t="shared" si="58"/>
        <v>80.948027719060335</v>
      </c>
      <c r="IO46" s="252">
        <f t="shared" si="58"/>
        <v>82.086928820842317</v>
      </c>
      <c r="IP46" s="252">
        <f t="shared" si="58"/>
        <v>72.400812928223871</v>
      </c>
      <c r="IQ46" s="252">
        <f t="shared" si="58"/>
        <v>77.000021565987041</v>
      </c>
      <c r="IR46" s="252">
        <f t="shared" si="58"/>
        <v>76.904504929000197</v>
      </c>
      <c r="IS46" s="252">
        <f t="shared" si="58"/>
        <v>64.173329684210685</v>
      </c>
      <c r="IT46" s="252">
        <f t="shared" si="58"/>
        <v>71.127603391456674</v>
      </c>
      <c r="IU46" s="252">
        <f t="shared" si="58"/>
        <v>83.035325842368621</v>
      </c>
      <c r="IV46" s="252">
        <f t="shared" si="58"/>
        <v>86.706620552631804</v>
      </c>
      <c r="IW46" s="252">
        <f t="shared" si="58"/>
        <v>97.072563368421314</v>
      </c>
      <c r="IX46" s="252">
        <f t="shared" si="58"/>
        <v>99.893780921052908</v>
      </c>
      <c r="IY46" s="252">
        <f t="shared" si="58"/>
        <v>177.3024584210531</v>
      </c>
      <c r="IZ46" s="252">
        <f t="shared" si="58"/>
        <v>79.597773039473893</v>
      </c>
      <c r="JA46" s="252">
        <f t="shared" si="58"/>
        <v>75.853563270831501</v>
      </c>
      <c r="JB46" s="252">
        <f t="shared" si="58"/>
        <v>76.74624249128928</v>
      </c>
      <c r="JC46" s="252">
        <f t="shared" si="58"/>
        <v>87.698487534863631</v>
      </c>
      <c r="JD46" s="252">
        <f t="shared" si="58"/>
        <v>61.169694862237343</v>
      </c>
      <c r="JE46" s="252">
        <f t="shared" si="58"/>
        <v>66.068342283103945</v>
      </c>
      <c r="JF46" s="252">
        <f t="shared" si="58"/>
        <v>86.344897413610468</v>
      </c>
      <c r="JG46" s="252">
        <f t="shared" si="58"/>
        <v>89.5318332820937</v>
      </c>
      <c r="JH46" s="252">
        <f t="shared" si="58"/>
        <v>83.435147077866944</v>
      </c>
      <c r="JI46" s="252">
        <f t="shared" si="58"/>
        <v>87.423661952909228</v>
      </c>
      <c r="JJ46" s="252">
        <f t="shared" si="58"/>
        <v>100.39300679065391</v>
      </c>
      <c r="JK46" s="252">
        <f t="shared" si="58"/>
        <v>130.24190467825829</v>
      </c>
      <c r="JL46" s="252">
        <f t="shared" si="58"/>
        <v>83.00109020821246</v>
      </c>
      <c r="JM46" s="252">
        <f t="shared" si="58"/>
        <v>78.243354489059016</v>
      </c>
      <c r="JN46" s="252">
        <f>JN$40*SUM(JN19,JN8,JN9,JN10,JN11,JN12,JN13,JN14,JN15,JN16,JN18)/0.95</f>
        <v>83.219951081701069</v>
      </c>
      <c r="JO46" s="252">
        <f>JO$40*SUM(JO19,JO8,JO9,JO10,JO11,JO12,JO13,JO14,JO15,JO16,JO18)/0.95</f>
        <v>98.639738561897062</v>
      </c>
      <c r="JP46" s="252">
        <f>JP$40*SUM(JP19,JP8,JP9,JP10,JP11,JP12,JP13,JP14,JP15,JP16,JP18)/0.95</f>
        <v>94.081787394487037</v>
      </c>
      <c r="JQ46" s="252">
        <f>JQ$40*SUM(JQ19,JQ8,JQ9,JQ10,JQ11,JQ12,JQ13,JQ14,JQ15,JQ16,JQ18)/0.95</f>
        <v>74.015557809876739</v>
      </c>
      <c r="JR46" s="252">
        <f>JR$40*SUM(JR19,JR8,JR9,JR10,JR11,JR12,JR13,JR14,JR15,JR16,JR18)/0.95</f>
        <v>71.998616157200942</v>
      </c>
      <c r="JV46" s="252">
        <f>JV$40*SUM(JV19,JV8,JV9,JV10,JV11,JV12,JV13,JV14,JV15,JV16,JV18)/0.95</f>
        <v>115.02860846893074</v>
      </c>
      <c r="JW46" s="252">
        <f>JW$40*SUM(JW19,JW8,JW9,JW10,JW11,JW12,JW13,JW14,JW15,JW16,JW18)/0.95</f>
        <v>99.828670690062907</v>
      </c>
      <c r="KH46" s="252">
        <f>KH$40*SUM(KH19,KH8,KH9,KH10,KH11,KH12,KH13,KH14,KH15,KH16,KH18)/0.95</f>
        <v>115.00376132090605</v>
      </c>
      <c r="KI46" s="252">
        <f>KI$40*SUM(KI19,KI8,KI9,KI10,KI11,KI12,KI13,KI14,KI15,KI16,KI18)/0.95</f>
        <v>117.93450692677249</v>
      </c>
    </row>
    <row r="47" spans="1:295">
      <c r="A47" s="277"/>
      <c r="B47" s="278"/>
      <c r="C47" s="278"/>
      <c r="D47" s="278"/>
      <c r="E47" s="278"/>
      <c r="F47" s="278"/>
      <c r="G47" s="278"/>
      <c r="H47" s="278"/>
      <c r="I47" s="278"/>
      <c r="J47" s="278"/>
      <c r="K47" s="278"/>
      <c r="L47" s="278"/>
      <c r="M47" s="278"/>
      <c r="N47" s="278"/>
      <c r="O47" s="278"/>
      <c r="P47" s="278"/>
      <c r="Q47" s="278"/>
      <c r="R47" s="278"/>
      <c r="S47" s="278"/>
      <c r="T47" s="278"/>
      <c r="U47" s="279"/>
      <c r="V47" s="279"/>
      <c r="W47" s="279"/>
      <c r="X47" s="279"/>
      <c r="Y47" s="279"/>
      <c r="Z47" s="279"/>
      <c r="AA47" s="279"/>
      <c r="AB47" s="279"/>
      <c r="AC47" s="279"/>
      <c r="AD47" s="279"/>
      <c r="AE47" s="279"/>
      <c r="AF47" s="279"/>
      <c r="AG47" s="279"/>
      <c r="AH47" s="279"/>
      <c r="AI47" s="279"/>
      <c r="AJ47" s="279"/>
      <c r="AK47" s="279"/>
      <c r="AL47" s="279"/>
      <c r="AM47" s="279"/>
      <c r="AN47" s="279"/>
      <c r="AO47" s="279"/>
      <c r="AP47" s="279"/>
      <c r="AQ47" s="279"/>
      <c r="AR47" s="279"/>
      <c r="AS47" s="279"/>
      <c r="AT47" s="279"/>
      <c r="AU47" s="279"/>
      <c r="AV47" s="279"/>
      <c r="AW47" s="279"/>
      <c r="AX47" s="279"/>
      <c r="AY47" s="279"/>
      <c r="AZ47" s="279"/>
      <c r="BA47" s="279"/>
      <c r="BB47" s="279"/>
      <c r="BC47" s="279"/>
      <c r="BD47" s="279"/>
      <c r="BE47" s="279"/>
      <c r="BF47" s="279"/>
      <c r="BG47" s="279"/>
      <c r="BH47" s="279"/>
      <c r="BI47" s="279"/>
      <c r="BJ47" s="279"/>
      <c r="BK47" s="279"/>
      <c r="BL47" s="279"/>
      <c r="BM47" s="279"/>
      <c r="BN47" s="279"/>
      <c r="BO47" s="279"/>
      <c r="BP47" s="279"/>
      <c r="BQ47" s="279"/>
      <c r="BR47" s="279"/>
      <c r="BS47" s="279"/>
      <c r="BT47" s="279"/>
      <c r="BU47" s="279"/>
      <c r="BV47" s="279"/>
      <c r="BW47" s="279"/>
      <c r="BX47" s="279"/>
      <c r="BY47" s="279"/>
      <c r="BZ47" s="279"/>
      <c r="CA47" s="279"/>
      <c r="CB47" s="279"/>
      <c r="CC47" s="279"/>
      <c r="CD47" s="279"/>
      <c r="CE47" s="279"/>
      <c r="CF47" s="279"/>
      <c r="CG47" s="279"/>
      <c r="CH47" s="279"/>
      <c r="CI47" s="279"/>
      <c r="CJ47" s="279"/>
      <c r="CK47" s="279"/>
      <c r="CL47" s="279"/>
      <c r="CM47" s="279"/>
      <c r="CN47" s="279"/>
      <c r="CO47" s="279"/>
      <c r="CP47" s="279"/>
      <c r="CQ47" s="279"/>
      <c r="CR47" s="279"/>
      <c r="CS47" s="279"/>
      <c r="CT47" s="279"/>
      <c r="CU47" s="279"/>
      <c r="CV47" s="279"/>
      <c r="CW47" s="279"/>
      <c r="CX47" s="279"/>
      <c r="CY47" s="279"/>
      <c r="CZ47" s="279"/>
      <c r="DA47" s="279"/>
      <c r="DB47" s="279"/>
      <c r="DC47" s="279"/>
      <c r="DD47" s="279"/>
      <c r="DE47" s="279"/>
      <c r="DF47" s="279"/>
      <c r="DG47" s="279"/>
      <c r="DH47" s="279"/>
      <c r="DI47" s="279"/>
      <c r="DJ47" s="279"/>
      <c r="DK47" s="279"/>
      <c r="DL47" s="279"/>
      <c r="DM47" s="279"/>
      <c r="DN47" s="279"/>
      <c r="DO47" s="279"/>
      <c r="DP47" s="279"/>
      <c r="DQ47" s="279"/>
      <c r="DR47" s="279"/>
      <c r="DS47" s="279"/>
      <c r="DT47" s="279"/>
      <c r="DU47" s="279"/>
      <c r="DV47" s="279"/>
      <c r="DW47" s="279"/>
      <c r="DX47" s="279"/>
      <c r="DY47" s="279"/>
      <c r="DZ47" s="279"/>
      <c r="EA47" s="279"/>
      <c r="EB47" s="279"/>
      <c r="EC47" s="279"/>
      <c r="ED47" s="279"/>
      <c r="EE47" s="279"/>
      <c r="EF47" s="279"/>
      <c r="EG47" s="279"/>
      <c r="EH47" s="279"/>
      <c r="EI47" s="279"/>
      <c r="EJ47" s="279"/>
      <c r="EK47" s="279"/>
      <c r="EL47" s="279"/>
      <c r="EM47" s="279"/>
      <c r="EN47" s="279"/>
      <c r="EO47" s="279"/>
      <c r="EP47" s="279"/>
      <c r="EQ47" s="279"/>
      <c r="ER47" s="279"/>
      <c r="ES47" s="279"/>
      <c r="ET47" s="279"/>
      <c r="EU47" s="279"/>
      <c r="EV47" s="279"/>
      <c r="EW47" s="279"/>
      <c r="EX47" s="279"/>
      <c r="EY47" s="279"/>
      <c r="EZ47" s="279"/>
      <c r="FA47" s="279"/>
      <c r="FB47" s="279"/>
      <c r="FC47" s="279"/>
      <c r="FD47" s="279"/>
      <c r="FE47" s="279"/>
      <c r="FF47" s="279"/>
      <c r="FG47" s="279"/>
      <c r="FH47" s="279"/>
      <c r="FI47" s="279"/>
      <c r="FJ47" s="279"/>
      <c r="FK47" s="279"/>
      <c r="FL47" s="279"/>
      <c r="FM47" s="279"/>
      <c r="FN47" s="279"/>
      <c r="FO47" s="279"/>
      <c r="FP47" s="279"/>
      <c r="FQ47" s="279"/>
      <c r="FR47" s="279"/>
      <c r="FS47" s="279"/>
      <c r="FT47" s="279"/>
      <c r="FU47" s="279"/>
      <c r="FV47" s="279"/>
      <c r="FW47" s="279"/>
      <c r="FX47" s="279"/>
      <c r="FY47" s="279"/>
      <c r="FZ47" s="279"/>
      <c r="GA47" s="279"/>
      <c r="GB47" s="279"/>
      <c r="GC47" s="279"/>
      <c r="GD47" s="279"/>
      <c r="GE47" s="279"/>
      <c r="GF47" s="279"/>
      <c r="GG47" s="279"/>
      <c r="GH47" s="279"/>
      <c r="GI47" s="279"/>
      <c r="GJ47" s="279"/>
      <c r="GK47" s="279"/>
      <c r="GL47" s="279"/>
      <c r="GM47" s="279"/>
      <c r="GN47" s="279"/>
      <c r="GO47" s="279"/>
      <c r="GP47" s="279"/>
      <c r="GQ47" s="279"/>
      <c r="GR47" s="279"/>
      <c r="GS47" s="279"/>
      <c r="GT47" s="279"/>
      <c r="GU47" s="279"/>
      <c r="GV47" s="279"/>
      <c r="GW47" s="279"/>
      <c r="GX47" s="279"/>
      <c r="GY47" s="279"/>
      <c r="GZ47" s="279"/>
      <c r="HA47" s="279"/>
      <c r="HB47" s="279"/>
      <c r="HC47" s="279"/>
      <c r="HD47" s="279"/>
      <c r="HE47" s="279"/>
      <c r="HF47" s="279"/>
      <c r="HG47" s="279"/>
      <c r="HH47" s="279"/>
      <c r="HI47" s="279"/>
      <c r="HJ47" s="279"/>
      <c r="HK47" s="279"/>
      <c r="HL47" s="279"/>
      <c r="HM47" s="279"/>
      <c r="HN47" s="279"/>
      <c r="HO47" s="279"/>
      <c r="HP47" s="279"/>
      <c r="HQ47" s="279"/>
      <c r="HR47" s="279"/>
      <c r="HS47" s="279"/>
      <c r="HT47" s="279"/>
      <c r="HU47" s="279"/>
      <c r="HV47" s="279"/>
      <c r="HW47" s="279"/>
    </row>
    <row r="48" spans="1:295">
      <c r="A48" s="280"/>
    </row>
    <row r="49" spans="1:259">
      <c r="A49" s="280" t="s">
        <v>286</v>
      </c>
      <c r="B49" s="281"/>
      <c r="C49" s="281"/>
      <c r="D49" s="281"/>
      <c r="E49" s="281"/>
      <c r="F49" s="281"/>
      <c r="G49" s="281"/>
      <c r="H49" s="281"/>
      <c r="I49" s="281"/>
      <c r="J49" s="281"/>
      <c r="K49" s="281"/>
      <c r="L49" s="281"/>
      <c r="M49" s="281"/>
      <c r="N49" s="281"/>
      <c r="O49" s="281"/>
      <c r="P49" s="281"/>
      <c r="Q49" s="281"/>
      <c r="R49" s="281"/>
      <c r="S49" s="281"/>
      <c r="T49" s="281"/>
      <c r="U49" s="281"/>
      <c r="V49" s="281"/>
      <c r="W49" s="281"/>
      <c r="X49" s="281"/>
      <c r="Y49" s="229"/>
      <c r="Z49" s="229"/>
      <c r="AA49" s="282"/>
      <c r="AB49" s="282"/>
      <c r="AC49" s="282"/>
      <c r="AD49" s="282"/>
      <c r="AE49" s="282"/>
      <c r="AF49" s="282"/>
      <c r="AG49" s="282"/>
      <c r="AH49" s="282"/>
      <c r="AI49" s="282"/>
      <c r="AJ49" s="282"/>
      <c r="AK49" s="282"/>
      <c r="AL49" s="282"/>
      <c r="AM49" s="282"/>
      <c r="AN49" s="282"/>
      <c r="AO49" s="282"/>
      <c r="AP49" s="282"/>
      <c r="AQ49" s="282"/>
      <c r="AR49" s="282"/>
      <c r="AS49" s="282"/>
      <c r="AT49" s="282"/>
      <c r="AU49" s="282"/>
    </row>
    <row r="50" spans="1:259" ht="16.5">
      <c r="A50" s="283" t="s">
        <v>298</v>
      </c>
      <c r="B50" s="281"/>
      <c r="C50" s="281"/>
      <c r="D50" s="281"/>
      <c r="E50" s="281"/>
      <c r="F50" s="281"/>
      <c r="G50" s="281"/>
      <c r="H50" s="281"/>
      <c r="I50" s="281"/>
      <c r="J50" s="281"/>
      <c r="K50" s="281"/>
      <c r="L50" s="281"/>
      <c r="M50" s="281"/>
      <c r="N50" s="281"/>
      <c r="O50" s="281"/>
      <c r="P50" s="281"/>
      <c r="Q50" s="281"/>
      <c r="R50" s="281"/>
      <c r="S50" s="281"/>
      <c r="T50" s="281"/>
      <c r="U50" s="281"/>
      <c r="V50" s="281"/>
      <c r="W50" s="281"/>
      <c r="X50" s="281"/>
      <c r="Y50" s="229"/>
      <c r="Z50" s="229"/>
      <c r="AA50" s="229"/>
      <c r="AB50" s="229"/>
      <c r="AC50" s="229"/>
      <c r="AD50" s="229"/>
      <c r="AE50" s="229"/>
      <c r="AF50" s="229"/>
      <c r="AG50" s="229"/>
      <c r="AH50" s="229"/>
      <c r="AI50" s="229"/>
      <c r="AJ50" s="229"/>
      <c r="AK50" s="229"/>
      <c r="AL50" s="229"/>
      <c r="AM50" s="229"/>
      <c r="AN50" s="229"/>
      <c r="AO50" s="229"/>
      <c r="AP50" s="229"/>
      <c r="AQ50" s="229"/>
      <c r="AR50" s="229"/>
      <c r="AS50" s="229"/>
      <c r="AT50" s="229"/>
      <c r="AU50" s="229"/>
      <c r="IY50" s="284"/>
    </row>
    <row r="51" spans="1:259">
      <c r="A51" s="280" t="s">
        <v>299</v>
      </c>
      <c r="B51" s="281"/>
      <c r="C51" s="281"/>
      <c r="D51" s="281"/>
      <c r="E51" s="281"/>
      <c r="F51" s="281"/>
      <c r="G51" s="281"/>
      <c r="H51" s="281"/>
      <c r="I51" s="281"/>
      <c r="J51" s="281"/>
      <c r="K51" s="281"/>
      <c r="L51" s="281"/>
      <c r="M51" s="281"/>
      <c r="N51" s="281"/>
      <c r="O51" s="281"/>
      <c r="P51" s="281"/>
      <c r="Q51" s="281"/>
      <c r="R51" s="281"/>
      <c r="S51" s="281"/>
      <c r="T51" s="281"/>
      <c r="U51" s="281"/>
      <c r="V51" s="281"/>
      <c r="W51" s="281"/>
      <c r="X51" s="281"/>
      <c r="Y51" s="229"/>
      <c r="Z51" s="282"/>
      <c r="AA51" s="285">
        <v>2000</v>
      </c>
      <c r="AB51" s="285">
        <v>2001</v>
      </c>
      <c r="AC51" s="285">
        <v>2002</v>
      </c>
      <c r="AD51" s="285">
        <v>2003</v>
      </c>
      <c r="AE51" s="285">
        <v>2004</v>
      </c>
      <c r="AF51" s="285">
        <v>2005</v>
      </c>
      <c r="AG51" s="285">
        <v>2006</v>
      </c>
      <c r="AH51" s="285">
        <v>2007</v>
      </c>
      <c r="AI51" s="285">
        <v>2008</v>
      </c>
      <c r="AJ51" s="285">
        <v>2009</v>
      </c>
      <c r="AK51" s="285">
        <v>2010</v>
      </c>
      <c r="AL51" s="285">
        <v>2011</v>
      </c>
      <c r="AM51" s="285">
        <v>2012</v>
      </c>
      <c r="AN51" s="285">
        <v>2013</v>
      </c>
      <c r="AO51" s="285">
        <v>2014</v>
      </c>
      <c r="AP51" s="285">
        <v>2015</v>
      </c>
      <c r="AQ51" s="285">
        <v>2016</v>
      </c>
      <c r="AR51" s="285">
        <v>2017</v>
      </c>
      <c r="AS51" s="285">
        <v>2018</v>
      </c>
      <c r="AT51" s="285">
        <v>2019</v>
      </c>
      <c r="AU51" s="285">
        <v>2020</v>
      </c>
      <c r="AV51" s="285">
        <v>2021</v>
      </c>
      <c r="AW51" s="285">
        <v>2022</v>
      </c>
      <c r="AX51" s="285">
        <v>2023</v>
      </c>
      <c r="AY51" s="285">
        <v>2024</v>
      </c>
    </row>
    <row r="52" spans="1:259">
      <c r="A52" s="280" t="s">
        <v>300</v>
      </c>
      <c r="B52" s="281"/>
      <c r="C52" s="281"/>
      <c r="D52" s="281"/>
      <c r="E52" s="281"/>
      <c r="F52" s="281"/>
      <c r="G52" s="281"/>
      <c r="H52" s="281"/>
      <c r="I52" s="281"/>
      <c r="J52" s="281"/>
      <c r="K52" s="281"/>
      <c r="L52" s="281"/>
      <c r="M52" s="281"/>
      <c r="N52" s="281"/>
      <c r="O52" s="281"/>
      <c r="P52" s="281"/>
      <c r="Q52" s="281"/>
      <c r="R52" s="281"/>
      <c r="S52" s="281"/>
      <c r="T52" s="281"/>
      <c r="U52" s="281"/>
      <c r="V52" s="281"/>
      <c r="W52" s="281"/>
      <c r="X52" s="281"/>
      <c r="Y52" s="229"/>
      <c r="Z52" s="282"/>
      <c r="AA52" s="286">
        <v>2562814.9390000007</v>
      </c>
      <c r="AB52" s="286">
        <v>2759716.3569999998</v>
      </c>
      <c r="AC52" s="286">
        <v>2899306.52</v>
      </c>
      <c r="AD52" s="286">
        <v>2724455.2989999996</v>
      </c>
      <c r="AE52" s="286">
        <v>2823292.0520000006</v>
      </c>
      <c r="AF52" s="286">
        <v>2820852.14</v>
      </c>
      <c r="AG52" s="286">
        <v>2935471.3739999998</v>
      </c>
      <c r="AH52" s="286">
        <v>3047478.28</v>
      </c>
      <c r="AI52" s="286">
        <v>3366102.9490000005</v>
      </c>
      <c r="AJ52" s="286">
        <v>3158388.9309999999</v>
      </c>
      <c r="AK52" s="286">
        <v>3349428.4889999996</v>
      </c>
      <c r="AL52" s="286">
        <v>3556627.0029999996</v>
      </c>
      <c r="AM52" s="286">
        <v>3927754.9330000002</v>
      </c>
      <c r="AN52" s="286">
        <v>4473164.59</v>
      </c>
      <c r="AO52" s="286">
        <v>4566320.5500000007</v>
      </c>
      <c r="AP52" s="286">
        <v>4732998.7529999986</v>
      </c>
      <c r="AQ52" s="286">
        <v>3942869.983</v>
      </c>
      <c r="AR52" s="286">
        <f>HQ$36</f>
        <v>3959166.6519999998</v>
      </c>
      <c r="AS52" s="286">
        <f>IC$36</f>
        <v>4135742.4269999997</v>
      </c>
      <c r="AT52" s="286">
        <f>IO$36</f>
        <v>4391503.43</v>
      </c>
      <c r="AU52" s="286">
        <f>JA$36</f>
        <v>4432971.260999999</v>
      </c>
      <c r="AV52" s="287">
        <f>(SUM(AQ52:AU52)-MAX(AQ52:AU52)-MIN(AQ52:AU52))/3</f>
        <v>4162137.503</v>
      </c>
      <c r="AW52" s="287">
        <f>(SUM(AR52:AV52)-MAX(AR52:AV52)-MIN(AR52:AV52))/3</f>
        <v>4229794.4533333331</v>
      </c>
      <c r="AX52" s="287">
        <f>(SUM(AS52:AW52)-MAX(AS52:AW52)-MIN(AS52:AW52))/3</f>
        <v>4261145.1287777768</v>
      </c>
      <c r="AY52" s="287">
        <f>(SUM(AT52:AX52)-MAX(AT52:AX52)-MIN(AT52:AX52))/3</f>
        <v>4294147.6707037026</v>
      </c>
    </row>
    <row r="53" spans="1:259">
      <c r="A53" s="280" t="s">
        <v>301</v>
      </c>
      <c r="B53" s="281"/>
      <c r="C53" s="281"/>
      <c r="D53" s="281"/>
      <c r="E53" s="281"/>
      <c r="F53" s="281"/>
      <c r="G53" s="281"/>
      <c r="H53" s="281"/>
      <c r="I53" s="281"/>
      <c r="J53" s="281"/>
      <c r="K53" s="281"/>
      <c r="L53" s="281"/>
      <c r="M53" s="281"/>
      <c r="N53" s="281"/>
      <c r="O53" s="281"/>
      <c r="P53" s="281"/>
      <c r="Q53" s="281"/>
      <c r="R53" s="281"/>
      <c r="S53" s="281"/>
      <c r="T53" s="281"/>
      <c r="U53" s="281"/>
      <c r="V53" s="281"/>
      <c r="W53" s="281"/>
      <c r="X53" s="281"/>
      <c r="Y53" s="229"/>
      <c r="Z53" s="229"/>
      <c r="AA53" s="286">
        <v>2851462.3740000008</v>
      </c>
      <c r="AB53" s="286">
        <v>2561987.0940000005</v>
      </c>
      <c r="AC53" s="286">
        <v>2733475.1870000004</v>
      </c>
      <c r="AD53" s="286">
        <v>2749372.7480000011</v>
      </c>
      <c r="AE53" s="286">
        <v>2699474.4690000005</v>
      </c>
      <c r="AF53" s="286">
        <v>2869010.0530000003</v>
      </c>
      <c r="AG53" s="286">
        <v>2824573.1659999993</v>
      </c>
      <c r="AH53" s="286">
        <v>2970992.2790000001</v>
      </c>
      <c r="AI53" s="286">
        <v>3403056.7190000005</v>
      </c>
      <c r="AJ53" s="286">
        <v>3102350.7430000007</v>
      </c>
      <c r="AK53" s="286">
        <v>3544080.2110000006</v>
      </c>
      <c r="AL53" s="286">
        <v>3840065.64</v>
      </c>
      <c r="AM53" s="286">
        <v>4179450.8149999995</v>
      </c>
      <c r="AN53" s="286">
        <v>4267741.9120000005</v>
      </c>
      <c r="AO53" s="286">
        <v>4679585.0699999984</v>
      </c>
      <c r="AP53" s="286">
        <v>4071620.8389999988</v>
      </c>
      <c r="AQ53" s="286">
        <v>4284566.7949999999</v>
      </c>
      <c r="AR53" s="286">
        <f>HR$36</f>
        <v>4034946.4359999993</v>
      </c>
      <c r="AS53" s="286">
        <f>ID$36</f>
        <v>4120481.7119999998</v>
      </c>
      <c r="AT53" s="286">
        <f>IP$36</f>
        <v>4375219.4479999989</v>
      </c>
      <c r="AU53" s="286">
        <f>JB$36</f>
        <v>4514231.523</v>
      </c>
      <c r="AV53" s="287">
        <f t="shared" ref="AV53:AX63" si="59">(SUM(AQ53:AU53)-MAX(AQ53:AU53)-MIN(AQ53:AU53))/3</f>
        <v>4260089.3183333324</v>
      </c>
      <c r="AW53" s="287">
        <f t="shared" si="59"/>
        <v>4251930.159444443</v>
      </c>
      <c r="AX53" s="287">
        <f t="shared" si="59"/>
        <v>4295746.3085925924</v>
      </c>
    </row>
    <row r="54" spans="1:259">
      <c r="A54" s="280" t="s">
        <v>302</v>
      </c>
      <c r="B54" s="281"/>
      <c r="C54" s="281"/>
      <c r="D54" s="281"/>
      <c r="E54" s="281"/>
      <c r="F54" s="281"/>
      <c r="G54" s="281"/>
      <c r="H54" s="281"/>
      <c r="I54" s="281"/>
      <c r="J54" s="281"/>
      <c r="K54" s="281"/>
      <c r="L54" s="281"/>
      <c r="M54" s="281"/>
      <c r="N54" s="281"/>
      <c r="O54" s="281"/>
      <c r="P54" s="281"/>
      <c r="Q54" s="281"/>
      <c r="R54" s="281"/>
      <c r="S54" s="281"/>
      <c r="T54" s="281"/>
      <c r="U54" s="281"/>
      <c r="V54" s="281"/>
      <c r="W54" s="281"/>
      <c r="X54" s="281"/>
      <c r="Y54" s="229"/>
      <c r="Z54" s="282"/>
      <c r="AA54" s="286">
        <v>2795766.1939999997</v>
      </c>
      <c r="AB54" s="286">
        <v>3165427.9440000001</v>
      </c>
      <c r="AC54" s="286">
        <v>3252581.254999999</v>
      </c>
      <c r="AD54" s="286">
        <v>2794087.8159999996</v>
      </c>
      <c r="AE54" s="286">
        <v>3402614.9589999998</v>
      </c>
      <c r="AF54" s="286">
        <v>3398889.4060000009</v>
      </c>
      <c r="AG54" s="286">
        <v>3421044.4780000011</v>
      </c>
      <c r="AH54" s="286">
        <v>3640070.2519999989</v>
      </c>
      <c r="AI54" s="286">
        <v>3697486.4649999994</v>
      </c>
      <c r="AJ54" s="286">
        <v>3638847.0020000008</v>
      </c>
      <c r="AK54" s="286">
        <v>4275739.5389999999</v>
      </c>
      <c r="AL54" s="286">
        <v>4297599.6450000005</v>
      </c>
      <c r="AM54" s="286">
        <v>4750772.8779999996</v>
      </c>
      <c r="AN54" s="286">
        <v>4686892.767</v>
      </c>
      <c r="AO54" s="286">
        <v>4815102.6629999988</v>
      </c>
      <c r="AP54" s="286">
        <v>5013801.7279999992</v>
      </c>
      <c r="AQ54" s="286">
        <v>4751359.4500000011</v>
      </c>
      <c r="AR54" s="286">
        <f>HS$36</f>
        <v>4852097.2459999993</v>
      </c>
      <c r="AS54" s="286">
        <f>IE$36</f>
        <v>4825773.4430000018</v>
      </c>
      <c r="AT54" s="286">
        <f>IQ$36</f>
        <v>4554752.796000001</v>
      </c>
      <c r="AU54" s="286">
        <f>JC$36</f>
        <v>4710564.4950000001</v>
      </c>
      <c r="AV54" s="287">
        <f t="shared" si="59"/>
        <v>4762565.796000001</v>
      </c>
      <c r="AW54" s="287">
        <f t="shared" si="59"/>
        <v>4766301.2446666686</v>
      </c>
      <c r="AX54" s="287">
        <f t="shared" si="59"/>
        <v>4746477.1785555566</v>
      </c>
    </row>
    <row r="55" spans="1:259">
      <c r="A55" s="280" t="s">
        <v>303</v>
      </c>
      <c r="B55" s="281"/>
      <c r="C55" s="281"/>
      <c r="D55" s="281"/>
      <c r="E55" s="281"/>
      <c r="F55" s="281"/>
      <c r="G55" s="281"/>
      <c r="H55" s="281"/>
      <c r="I55" s="281"/>
      <c r="J55" s="281"/>
      <c r="K55" s="281"/>
      <c r="L55" s="281"/>
      <c r="M55" s="281"/>
      <c r="N55" s="281"/>
      <c r="O55" s="281"/>
      <c r="P55" s="281"/>
      <c r="Q55" s="281"/>
      <c r="R55" s="281"/>
      <c r="S55" s="281"/>
      <c r="T55" s="281"/>
      <c r="U55" s="281"/>
      <c r="V55" s="281"/>
      <c r="W55" s="281"/>
      <c r="X55" s="281"/>
      <c r="Y55" s="229"/>
      <c r="Z55" s="229"/>
      <c r="AA55" s="286">
        <v>2850547.8879999993</v>
      </c>
      <c r="AB55" s="286">
        <v>2941729.0639999998</v>
      </c>
      <c r="AC55" s="286">
        <v>3076561.1830000007</v>
      </c>
      <c r="AD55" s="286">
        <v>2901615.831999999</v>
      </c>
      <c r="AE55" s="286">
        <v>3253257.4510000008</v>
      </c>
      <c r="AF55" s="286">
        <v>3269321.1829999997</v>
      </c>
      <c r="AG55" s="286">
        <v>3031727.2659999998</v>
      </c>
      <c r="AH55" s="286">
        <v>3235434.9029999999</v>
      </c>
      <c r="AI55" s="286">
        <v>3712788.6069999994</v>
      </c>
      <c r="AJ55" s="286">
        <v>3568806.3620000007</v>
      </c>
      <c r="AK55" s="286">
        <v>3966710.9939999999</v>
      </c>
      <c r="AL55" s="286">
        <v>4091090.7520000003</v>
      </c>
      <c r="AM55" s="286">
        <v>4313013.5870000003</v>
      </c>
      <c r="AN55" s="286">
        <v>4932829.8370000003</v>
      </c>
      <c r="AO55" s="286">
        <v>4885145.648</v>
      </c>
      <c r="AP55" s="286">
        <v>4738922.6490000002</v>
      </c>
      <c r="AQ55" s="286">
        <v>4572943.9800000004</v>
      </c>
      <c r="AR55" s="286">
        <f>HT$36</f>
        <v>4146623.9239999996</v>
      </c>
      <c r="AS55" s="286">
        <f>IF$36</f>
        <v>4618470.22</v>
      </c>
      <c r="AT55" s="286">
        <f>IR$36</f>
        <v>4653654.3949999996</v>
      </c>
      <c r="AU55" s="286">
        <f>JD$36</f>
        <v>4004816.9030000004</v>
      </c>
      <c r="AV55" s="287">
        <f t="shared" si="59"/>
        <v>4446012.7079999996</v>
      </c>
      <c r="AW55" s="287">
        <f t="shared" si="59"/>
        <v>4403702.2839999991</v>
      </c>
      <c r="AX55" s="287">
        <f t="shared" si="59"/>
        <v>4489395.0706666661</v>
      </c>
    </row>
    <row r="56" spans="1:259">
      <c r="A56" s="280" t="s">
        <v>304</v>
      </c>
      <c r="B56" s="281"/>
      <c r="C56" s="281"/>
      <c r="D56" s="281"/>
      <c r="E56" s="281"/>
      <c r="F56" s="281"/>
      <c r="G56" s="281"/>
      <c r="H56" s="281"/>
      <c r="I56" s="281"/>
      <c r="J56" s="281"/>
      <c r="K56" s="281"/>
      <c r="L56" s="281"/>
      <c r="M56" s="281"/>
      <c r="N56" s="281"/>
      <c r="O56" s="281"/>
      <c r="P56" s="281"/>
      <c r="Q56" s="281"/>
      <c r="R56" s="281"/>
      <c r="S56" s="281"/>
      <c r="T56" s="281"/>
      <c r="U56" s="281"/>
      <c r="V56" s="281"/>
      <c r="W56" s="281"/>
      <c r="X56" s="281"/>
      <c r="Y56" s="229"/>
      <c r="Z56" s="229"/>
      <c r="AA56" s="286">
        <v>2917605.6710000006</v>
      </c>
      <c r="AB56" s="286">
        <v>3083161.28</v>
      </c>
      <c r="AC56" s="286">
        <v>3121719.7029999993</v>
      </c>
      <c r="AD56" s="286">
        <v>3154484.405999999</v>
      </c>
      <c r="AE56" s="286">
        <v>3090425.3809999987</v>
      </c>
      <c r="AF56" s="286">
        <v>3204510.0619999999</v>
      </c>
      <c r="AG56" s="286">
        <v>3229793.6319999998</v>
      </c>
      <c r="AH56" s="286">
        <v>3424817.0320000001</v>
      </c>
      <c r="AI56" s="286">
        <v>3738678.111</v>
      </c>
      <c r="AJ56" s="286">
        <v>3531494.5290000001</v>
      </c>
      <c r="AK56" s="286">
        <v>4087651.8760000002</v>
      </c>
      <c r="AL56" s="286">
        <v>4433833.1739999996</v>
      </c>
      <c r="AM56" s="286">
        <v>4669094.7479999978</v>
      </c>
      <c r="AN56" s="286">
        <v>4918796.9889999991</v>
      </c>
      <c r="AO56" s="286">
        <v>5131918.7299999995</v>
      </c>
      <c r="AP56" s="286">
        <v>4636556.5580000002</v>
      </c>
      <c r="AQ56" s="286">
        <v>4499732.5759999994</v>
      </c>
      <c r="AR56" s="286">
        <f>HU$36</f>
        <v>4614686.9569999985</v>
      </c>
      <c r="AS56" s="286">
        <f>IG$36</f>
        <v>3772603.2740000007</v>
      </c>
      <c r="AT56" s="286">
        <f>IS$36</f>
        <v>4796717.5600000005</v>
      </c>
      <c r="AU56" s="286">
        <f>JE$36</f>
        <v>4360350.2939999988</v>
      </c>
      <c r="AV56" s="287">
        <f t="shared" si="59"/>
        <v>4491589.9423333323</v>
      </c>
      <c r="AW56" s="287">
        <f t="shared" si="59"/>
        <v>4488875.7311111102</v>
      </c>
      <c r="AX56" s="287">
        <f t="shared" si="59"/>
        <v>4446938.6558148125</v>
      </c>
    </row>
    <row r="57" spans="1:259">
      <c r="A57" s="280" t="s">
        <v>305</v>
      </c>
      <c r="B57" s="281"/>
      <c r="C57" s="281"/>
      <c r="D57" s="281"/>
      <c r="E57" s="281"/>
      <c r="F57" s="281"/>
      <c r="G57" s="281"/>
      <c r="H57" s="281"/>
      <c r="I57" s="281"/>
      <c r="J57" s="281"/>
      <c r="K57" s="281"/>
      <c r="L57" s="281"/>
      <c r="M57" s="281"/>
      <c r="N57" s="281"/>
      <c r="O57" s="281"/>
      <c r="P57" s="281"/>
      <c r="Q57" s="281"/>
      <c r="R57" s="281"/>
      <c r="S57" s="281"/>
      <c r="T57" s="281"/>
      <c r="U57" s="281"/>
      <c r="V57" s="281"/>
      <c r="W57" s="281"/>
      <c r="X57" s="281"/>
      <c r="Y57" s="229"/>
      <c r="Z57" s="229"/>
      <c r="AA57" s="286">
        <v>3073553.5570000005</v>
      </c>
      <c r="AB57" s="286">
        <v>3124513.82</v>
      </c>
      <c r="AC57" s="286">
        <v>3029015.0780000002</v>
      </c>
      <c r="AD57" s="286">
        <v>2930434.7239999999</v>
      </c>
      <c r="AE57" s="286">
        <v>3215676.236000001</v>
      </c>
      <c r="AF57" s="286">
        <v>3293995.5589999999</v>
      </c>
      <c r="AG57" s="286">
        <v>3205181.4329999993</v>
      </c>
      <c r="AH57" s="286">
        <v>3447868.517</v>
      </c>
      <c r="AI57" s="286">
        <v>3836998.348999999</v>
      </c>
      <c r="AJ57" s="286">
        <v>3700802.4269999992</v>
      </c>
      <c r="AK57" s="286">
        <v>4128163.0540000005</v>
      </c>
      <c r="AL57" s="286">
        <v>4385228.6639999999</v>
      </c>
      <c r="AM57" s="286">
        <v>4563513.5900000008</v>
      </c>
      <c r="AN57" s="286">
        <v>4699409.9840000002</v>
      </c>
      <c r="AO57" s="286">
        <v>4707725.4330000002</v>
      </c>
      <c r="AP57" s="286">
        <v>4863308.6790000014</v>
      </c>
      <c r="AQ57" s="286">
        <v>4616496.4809999997</v>
      </c>
      <c r="AR57" s="286">
        <f>HV$36</f>
        <v>4677453.5929999994</v>
      </c>
      <c r="AS57" s="286">
        <f>IH$36</f>
        <v>5011752.4370000008</v>
      </c>
      <c r="AT57" s="286">
        <f>IT$36</f>
        <v>4653210.8410000009</v>
      </c>
      <c r="AU57" s="286">
        <f>JF$36</f>
        <v>4696043.3549999995</v>
      </c>
      <c r="AV57" s="287">
        <f t="shared" si="59"/>
        <v>4675569.2630000012</v>
      </c>
      <c r="AW57" s="287">
        <f t="shared" si="59"/>
        <v>4683022.0703333328</v>
      </c>
      <c r="AX57" s="287">
        <f t="shared" si="59"/>
        <v>4684878.2294444432</v>
      </c>
    </row>
    <row r="58" spans="1:259">
      <c r="A58" s="280" t="s">
        <v>306</v>
      </c>
      <c r="B58" s="281"/>
      <c r="C58" s="281"/>
      <c r="D58" s="281"/>
      <c r="E58" s="281"/>
      <c r="F58" s="281"/>
      <c r="G58" s="281"/>
      <c r="H58" s="281"/>
      <c r="I58" s="281"/>
      <c r="J58" s="281"/>
      <c r="K58" s="281"/>
      <c r="L58" s="281"/>
      <c r="M58" s="281"/>
      <c r="N58" s="281"/>
      <c r="O58" s="281"/>
      <c r="P58" s="281"/>
      <c r="Q58" s="281"/>
      <c r="R58" s="281"/>
      <c r="S58" s="281"/>
      <c r="T58" s="281"/>
      <c r="U58" s="281"/>
      <c r="V58" s="281"/>
      <c r="W58" s="281"/>
      <c r="X58" s="281"/>
      <c r="Y58" s="229"/>
      <c r="Z58" s="229"/>
      <c r="AA58" s="286">
        <v>2852406.2779999995</v>
      </c>
      <c r="AB58" s="286">
        <v>3177963.6159999999</v>
      </c>
      <c r="AC58" s="286">
        <v>3231522.5840000007</v>
      </c>
      <c r="AD58" s="286">
        <v>3254905.0780000007</v>
      </c>
      <c r="AE58" s="286">
        <v>3426626.7379999999</v>
      </c>
      <c r="AF58" s="286">
        <v>3319444.3310000002</v>
      </c>
      <c r="AG58" s="286">
        <v>3262235.2270000004</v>
      </c>
      <c r="AH58" s="286">
        <v>3496715.8319999999</v>
      </c>
      <c r="AI58" s="286">
        <v>3873326.9843999995</v>
      </c>
      <c r="AJ58" s="286">
        <v>3898153.6819999991</v>
      </c>
      <c r="AK58" s="286">
        <v>4329366.7680000002</v>
      </c>
      <c r="AL58" s="286">
        <v>4519257.8329999996</v>
      </c>
      <c r="AM58" s="286">
        <v>4779889.0249999994</v>
      </c>
      <c r="AN58" s="286">
        <v>5108392.5110000009</v>
      </c>
      <c r="AO58" s="286">
        <v>5186600.9310000008</v>
      </c>
      <c r="AP58" s="286">
        <v>4963402.3360000011</v>
      </c>
      <c r="AQ58" s="286">
        <v>4697056.9580000006</v>
      </c>
      <c r="AR58" s="286">
        <f>HW$36</f>
        <v>4821464.4480000008</v>
      </c>
      <c r="AS58" s="286">
        <f>II$36</f>
        <v>4982153.4780000001</v>
      </c>
      <c r="AT58" s="286">
        <f>IU$36</f>
        <v>5187031.6069999998</v>
      </c>
      <c r="AU58" s="286">
        <f>JG$36</f>
        <v>5231198.7909999993</v>
      </c>
      <c r="AV58" s="287">
        <f t="shared" si="59"/>
        <v>4996883.1776666651</v>
      </c>
      <c r="AW58" s="287">
        <f t="shared" si="59"/>
        <v>5055356.0875555547</v>
      </c>
      <c r="AX58" s="287">
        <f t="shared" si="59"/>
        <v>5079756.9574074075</v>
      </c>
    </row>
    <row r="59" spans="1:259">
      <c r="A59" s="280" t="s">
        <v>307</v>
      </c>
      <c r="B59" s="281"/>
      <c r="C59" s="281"/>
      <c r="D59" s="281"/>
      <c r="E59" s="281"/>
      <c r="F59" s="281"/>
      <c r="G59" s="281"/>
      <c r="H59" s="281"/>
      <c r="I59" s="281"/>
      <c r="J59" s="281"/>
      <c r="K59" s="281"/>
      <c r="L59" s="281"/>
      <c r="M59" s="281"/>
      <c r="N59" s="281"/>
      <c r="O59" s="281"/>
      <c r="P59" s="281"/>
      <c r="Q59" s="281"/>
      <c r="R59" s="281"/>
      <c r="S59" s="281"/>
      <c r="T59" s="281"/>
      <c r="U59" s="281"/>
      <c r="V59" s="281"/>
      <c r="W59" s="281"/>
      <c r="X59" s="281"/>
      <c r="Y59" s="229"/>
      <c r="Z59" s="229"/>
      <c r="AA59" s="286">
        <v>3182949.5839999998</v>
      </c>
      <c r="AB59" s="286">
        <v>3456504.423</v>
      </c>
      <c r="AC59" s="286">
        <v>3302889.4989999994</v>
      </c>
      <c r="AD59" s="286">
        <v>3234107.7770000007</v>
      </c>
      <c r="AE59" s="286">
        <v>3600940.3059999994</v>
      </c>
      <c r="AF59" s="286">
        <v>3641539.8</v>
      </c>
      <c r="AG59" s="286">
        <v>3547416.1549999993</v>
      </c>
      <c r="AH59" s="286">
        <v>3834208.7079999996</v>
      </c>
      <c r="AI59" s="286">
        <v>3885255.8480000002</v>
      </c>
      <c r="AJ59" s="286">
        <v>3833457.5849999995</v>
      </c>
      <c r="AK59" s="286">
        <v>4427263.1720000003</v>
      </c>
      <c r="AL59" s="286">
        <v>4863319.279000001</v>
      </c>
      <c r="AM59" s="286">
        <v>5218640.9350000015</v>
      </c>
      <c r="AN59" s="286">
        <v>5358862.63</v>
      </c>
      <c r="AO59" s="286">
        <v>5350986.9620000003</v>
      </c>
      <c r="AP59" s="286">
        <v>5017610.4500000011</v>
      </c>
      <c r="AQ59" s="286">
        <v>4903384.9369999999</v>
      </c>
      <c r="AR59" s="286">
        <f>HX$36</f>
        <v>5001582.4900000012</v>
      </c>
      <c r="AS59" s="286">
        <f>IJ$36</f>
        <v>5197649.5829999987</v>
      </c>
      <c r="AT59" s="286">
        <f>IV$36</f>
        <v>5284080.5659999996</v>
      </c>
      <c r="AU59" s="286">
        <f>JH$36</f>
        <v>5164439.1870000008</v>
      </c>
      <c r="AV59" s="287">
        <f t="shared" si="59"/>
        <v>5121223.7533333329</v>
      </c>
      <c r="AW59" s="287">
        <f t="shared" si="59"/>
        <v>5161104.1744444435</v>
      </c>
      <c r="AX59" s="287">
        <f t="shared" si="59"/>
        <v>5174397.6481481483</v>
      </c>
    </row>
    <row r="60" spans="1:259">
      <c r="A60" s="280" t="s">
        <v>308</v>
      </c>
      <c r="B60" s="281"/>
      <c r="C60" s="281"/>
      <c r="D60" s="281"/>
      <c r="E60" s="281"/>
      <c r="F60" s="281"/>
      <c r="G60" s="281"/>
      <c r="H60" s="281"/>
      <c r="I60" s="281"/>
      <c r="J60" s="281"/>
      <c r="K60" s="281"/>
      <c r="L60" s="281"/>
      <c r="M60" s="281"/>
      <c r="N60" s="281"/>
      <c r="O60" s="281"/>
      <c r="P60" s="281"/>
      <c r="Q60" s="281"/>
      <c r="R60" s="281"/>
      <c r="S60" s="281"/>
      <c r="T60" s="281"/>
      <c r="U60" s="281"/>
      <c r="V60" s="281"/>
      <c r="W60" s="281"/>
      <c r="X60" s="281"/>
      <c r="Y60" s="229"/>
      <c r="Z60" s="229"/>
      <c r="AA60" s="286">
        <v>3010822.7319999998</v>
      </c>
      <c r="AB60" s="286">
        <v>3208521.0820000004</v>
      </c>
      <c r="AC60" s="286">
        <v>3265195.4640000002</v>
      </c>
      <c r="AD60" s="286">
        <v>3350136.35</v>
      </c>
      <c r="AE60" s="286">
        <v>3556587.85</v>
      </c>
      <c r="AF60" s="286">
        <v>3453425.6379999998</v>
      </c>
      <c r="AG60" s="286">
        <v>3460791.246999999</v>
      </c>
      <c r="AH60" s="286">
        <v>3523811.8920000005</v>
      </c>
      <c r="AI60" s="286">
        <v>4052905.1839999994</v>
      </c>
      <c r="AJ60" s="286">
        <v>3932699.77</v>
      </c>
      <c r="AK60" s="286">
        <v>4328277.83</v>
      </c>
      <c r="AL60" s="286">
        <v>4794122.6710000001</v>
      </c>
      <c r="AM60" s="286">
        <v>4734885.5680000009</v>
      </c>
      <c r="AN60" s="286">
        <v>5019437.1950000003</v>
      </c>
      <c r="AO60" s="286">
        <v>5355678.4680000003</v>
      </c>
      <c r="AP60" s="286">
        <v>4932080.529000001</v>
      </c>
      <c r="AQ60" s="286">
        <v>4775598.2230000012</v>
      </c>
      <c r="AR60" s="286">
        <f>HY$36</f>
        <v>4856584.1009999998</v>
      </c>
      <c r="AS60" s="286">
        <f>IK$36</f>
        <v>4759700.9700000007</v>
      </c>
      <c r="AT60" s="286">
        <f>IW$36</f>
        <v>4891110.9880000008</v>
      </c>
      <c r="AU60" s="286">
        <f>JI$36</f>
        <v>5237175.7949999999</v>
      </c>
      <c r="AV60" s="287">
        <f t="shared" si="59"/>
        <v>4841097.7706666654</v>
      </c>
      <c r="AW60" s="287">
        <f t="shared" si="59"/>
        <v>4862930.9532222217</v>
      </c>
      <c r="AX60" s="287">
        <f t="shared" si="59"/>
        <v>4865046.5706296284</v>
      </c>
    </row>
    <row r="61" spans="1:259">
      <c r="A61" s="280" t="s">
        <v>309</v>
      </c>
      <c r="B61" s="281"/>
      <c r="C61" s="281"/>
      <c r="D61" s="281"/>
      <c r="E61" s="281"/>
      <c r="F61" s="281"/>
      <c r="G61" s="281"/>
      <c r="H61" s="281"/>
      <c r="I61" s="281"/>
      <c r="J61" s="281"/>
      <c r="K61" s="281"/>
      <c r="L61" s="281"/>
      <c r="M61" s="281"/>
      <c r="N61" s="281"/>
      <c r="O61" s="281"/>
      <c r="P61" s="281"/>
      <c r="Q61" s="281"/>
      <c r="R61" s="281"/>
      <c r="S61" s="281"/>
      <c r="T61" s="281"/>
      <c r="U61" s="281"/>
      <c r="V61" s="281"/>
      <c r="W61" s="281"/>
      <c r="X61" s="281"/>
      <c r="Y61" s="229"/>
      <c r="Z61" s="229"/>
      <c r="AA61" s="286">
        <v>3150899.551</v>
      </c>
      <c r="AB61" s="286">
        <v>3455040.1379999998</v>
      </c>
      <c r="AC61" s="286">
        <v>3683701.3809999996</v>
      </c>
      <c r="AD61" s="286">
        <v>3563090.1889999998</v>
      </c>
      <c r="AE61" s="286">
        <v>3488649.1860000002</v>
      </c>
      <c r="AF61" s="286">
        <v>3357950.6620000014</v>
      </c>
      <c r="AG61" s="286">
        <v>3546454.6150000007</v>
      </c>
      <c r="AH61" s="286">
        <v>3907983.0020000003</v>
      </c>
      <c r="AI61" s="286">
        <v>4134978.6860000007</v>
      </c>
      <c r="AJ61" s="286">
        <v>4265487.1839999994</v>
      </c>
      <c r="AK61" s="286">
        <v>4413445.8990000002</v>
      </c>
      <c r="AL61" s="286">
        <v>4652908.0979999993</v>
      </c>
      <c r="AM61" s="286">
        <v>5259784.5159999989</v>
      </c>
      <c r="AN61" s="286">
        <v>5472048.8860000009</v>
      </c>
      <c r="AO61" s="286">
        <v>5732736.7169999992</v>
      </c>
      <c r="AP61" s="286">
        <v>5181460.3139999993</v>
      </c>
      <c r="AQ61" s="286">
        <v>4631472.0719999988</v>
      </c>
      <c r="AR61" s="286">
        <f>HZ$36</f>
        <v>4915778.4639999997</v>
      </c>
      <c r="AS61" s="286">
        <f>IL$36</f>
        <v>5058821.4720000001</v>
      </c>
      <c r="AT61" s="286">
        <f>IX$36</f>
        <v>5415773.4340000013</v>
      </c>
      <c r="AU61" s="287">
        <f>(SUM(AP61:AT61)-MAX(AP61:AT61)-MIN(AP61:AT61))/3+1000000</f>
        <v>6052020.083333333</v>
      </c>
      <c r="AV61" s="287">
        <f t="shared" si="59"/>
        <v>5130124.4566666661</v>
      </c>
      <c r="AW61" s="287">
        <f t="shared" si="59"/>
        <v>5201573.1208888898</v>
      </c>
      <c r="AX61" s="287">
        <f t="shared" si="59"/>
        <v>5249157.0038518533</v>
      </c>
    </row>
    <row r="62" spans="1:259">
      <c r="A62" s="280" t="s">
        <v>310</v>
      </c>
      <c r="B62" s="281"/>
      <c r="C62" s="281"/>
      <c r="D62" s="281"/>
      <c r="E62" s="281"/>
      <c r="F62" s="281"/>
      <c r="G62" s="281"/>
      <c r="H62" s="281"/>
      <c r="I62" s="281"/>
      <c r="J62" s="281"/>
      <c r="K62" s="281"/>
      <c r="L62" s="281"/>
      <c r="M62" s="281"/>
      <c r="N62" s="281"/>
      <c r="O62" s="281"/>
      <c r="P62" s="281"/>
      <c r="Q62" s="281"/>
      <c r="R62" s="281"/>
      <c r="S62" s="281"/>
      <c r="T62" s="281"/>
      <c r="U62" s="281"/>
      <c r="V62" s="281"/>
      <c r="W62" s="281"/>
      <c r="X62" s="281"/>
      <c r="Y62" s="229"/>
      <c r="Z62" s="229"/>
      <c r="AA62" s="286">
        <v>3086396.7969999998</v>
      </c>
      <c r="AB62" s="286">
        <v>3261714.97</v>
      </c>
      <c r="AC62" s="286">
        <v>3124956.7310000011</v>
      </c>
      <c r="AD62" s="286">
        <v>3105640.8030000003</v>
      </c>
      <c r="AE62" s="286">
        <v>3391548.9370000004</v>
      </c>
      <c r="AF62" s="286">
        <v>3360962.9669999992</v>
      </c>
      <c r="AG62" s="286">
        <v>3400081.9760000007</v>
      </c>
      <c r="AH62" s="286">
        <v>3663390.3060000003</v>
      </c>
      <c r="AI62" s="286">
        <v>3603928.3270000005</v>
      </c>
      <c r="AJ62" s="286">
        <v>3861570.095999999</v>
      </c>
      <c r="AK62" s="286">
        <v>4297112.0479999995</v>
      </c>
      <c r="AL62" s="286">
        <v>4542681.5830000006</v>
      </c>
      <c r="AM62" s="286">
        <v>5000417.4109999994</v>
      </c>
      <c r="AN62" s="286">
        <v>5081751.4420000007</v>
      </c>
      <c r="AO62" s="286">
        <v>4910217.6610000012</v>
      </c>
      <c r="AP62" s="286">
        <v>4558032.3339999998</v>
      </c>
      <c r="AQ62" s="286">
        <v>4400045.9489999991</v>
      </c>
      <c r="AR62" s="286">
        <f>IA$36</f>
        <v>4640681.9250000007</v>
      </c>
      <c r="AS62" s="286">
        <f>IM$36</f>
        <v>4738254.6339999996</v>
      </c>
      <c r="AT62" s="286">
        <f>IY$36</f>
        <v>4808784.1530000009</v>
      </c>
      <c r="AU62" s="287">
        <f>(SUM(AP62:AT62)-MAX(AP62:AT62)-MIN(AP62:AT62))/3+1000000</f>
        <v>5645656.297666667</v>
      </c>
      <c r="AV62" s="287">
        <f t="shared" si="59"/>
        <v>4729240.2373333331</v>
      </c>
      <c r="AW62" s="287">
        <f t="shared" si="59"/>
        <v>4758759.6747777769</v>
      </c>
      <c r="AX62" s="287">
        <f t="shared" si="59"/>
        <v>4768599.4872592594</v>
      </c>
    </row>
    <row r="63" spans="1:259">
      <c r="A63" s="280" t="s">
        <v>311</v>
      </c>
      <c r="B63" s="281"/>
      <c r="C63" s="281"/>
      <c r="D63" s="281"/>
      <c r="E63" s="281"/>
      <c r="F63" s="281"/>
      <c r="G63" s="281"/>
      <c r="H63" s="281"/>
      <c r="I63" s="281"/>
      <c r="J63" s="281"/>
      <c r="K63" s="281"/>
      <c r="L63" s="281"/>
      <c r="M63" s="281"/>
      <c r="N63" s="281"/>
      <c r="O63" s="281"/>
      <c r="P63" s="281"/>
      <c r="Q63" s="281"/>
      <c r="R63" s="281"/>
      <c r="S63" s="281"/>
      <c r="T63" s="281"/>
      <c r="U63" s="281"/>
      <c r="V63" s="281"/>
      <c r="W63" s="281"/>
      <c r="X63" s="281"/>
      <c r="Y63" s="229"/>
      <c r="Z63" s="229"/>
      <c r="AA63" s="286">
        <v>2816038.5860000006</v>
      </c>
      <c r="AB63" s="286">
        <v>2828623.1860000002</v>
      </c>
      <c r="AC63" s="286">
        <v>2947422.9340000004</v>
      </c>
      <c r="AD63" s="286">
        <v>3090922.564999999</v>
      </c>
      <c r="AE63" s="286">
        <v>3276581.0510000009</v>
      </c>
      <c r="AF63" s="286">
        <v>3177252.9010000005</v>
      </c>
      <c r="AG63" s="286">
        <v>3143626.9269999997</v>
      </c>
      <c r="AH63" s="286">
        <v>3365408.5870000003</v>
      </c>
      <c r="AI63" s="286">
        <v>3458446.0780000007</v>
      </c>
      <c r="AJ63" s="286">
        <v>3806404.4769999995</v>
      </c>
      <c r="AK63" s="286">
        <v>4091799.3629999999</v>
      </c>
      <c r="AL63" s="286">
        <v>4287177.2410000013</v>
      </c>
      <c r="AM63" s="286">
        <v>4503145.665</v>
      </c>
      <c r="AN63" s="286">
        <v>4472637.7230000002</v>
      </c>
      <c r="AO63" s="286">
        <v>4709598.7560000019</v>
      </c>
      <c r="AP63" s="286">
        <v>4501075.2029999997</v>
      </c>
      <c r="AQ63" s="286">
        <v>4203042.6689999998</v>
      </c>
      <c r="AR63" s="286">
        <f>IB$36</f>
        <v>4251226.2490000008</v>
      </c>
      <c r="AS63" s="286">
        <f>IN$36</f>
        <v>4408063.5220000008</v>
      </c>
      <c r="AT63" s="286">
        <f>IZ$36</f>
        <v>4286608.5059999991</v>
      </c>
      <c r="AU63" s="287">
        <f>(SUM(AP63:AT63)-MAX(AP63:AT63)-MIN(AP63:AT63))/3+1000000</f>
        <v>5315299.4256666647</v>
      </c>
      <c r="AV63" s="287">
        <f t="shared" si="59"/>
        <v>4315299.4256666675</v>
      </c>
      <c r="AW63" s="287">
        <f t="shared" si="59"/>
        <v>4336657.1512222225</v>
      </c>
      <c r="AX63" s="287">
        <f t="shared" si="59"/>
        <v>4353340.0329629639</v>
      </c>
    </row>
    <row r="64" spans="1:259">
      <c r="A64" s="280" t="s">
        <v>312</v>
      </c>
      <c r="B64" s="281"/>
      <c r="C64" s="281"/>
      <c r="D64" s="281"/>
      <c r="E64" s="281"/>
      <c r="F64" s="281"/>
      <c r="G64" s="281"/>
      <c r="H64" s="281"/>
      <c r="I64" s="281"/>
      <c r="J64" s="281"/>
      <c r="K64" s="281"/>
      <c r="L64" s="281"/>
      <c r="M64" s="281"/>
      <c r="N64" s="281"/>
      <c r="O64" s="281"/>
      <c r="P64" s="281"/>
      <c r="Q64" s="281"/>
      <c r="R64" s="281"/>
      <c r="S64" s="281"/>
      <c r="T64" s="281"/>
      <c r="U64" s="281"/>
      <c r="V64" s="281"/>
      <c r="W64" s="281"/>
      <c r="X64" s="281"/>
      <c r="Y64" s="229"/>
      <c r="Z64" s="229"/>
      <c r="AA64" s="286">
        <f t="shared" ref="AA64:AT64" si="60">SUM(AA52:AA63)</f>
        <v>35151264.151000001</v>
      </c>
      <c r="AB64" s="286">
        <f t="shared" si="60"/>
        <v>37024902.973999999</v>
      </c>
      <c r="AC64" s="286">
        <f t="shared" si="60"/>
        <v>37668347.519000001</v>
      </c>
      <c r="AD64" s="286">
        <f t="shared" si="60"/>
        <v>36853253.586999997</v>
      </c>
      <c r="AE64" s="286">
        <f t="shared" si="60"/>
        <v>39225674.615999997</v>
      </c>
      <c r="AF64" s="286">
        <f t="shared" si="60"/>
        <v>39167154.702</v>
      </c>
      <c r="AG64" s="286">
        <f t="shared" si="60"/>
        <v>39008397.495999999</v>
      </c>
      <c r="AH64" s="286">
        <f t="shared" si="60"/>
        <v>41558179.589999996</v>
      </c>
      <c r="AI64" s="286">
        <f t="shared" si="60"/>
        <v>44763952.307400003</v>
      </c>
      <c r="AJ64" s="286">
        <f t="shared" si="60"/>
        <v>44298462.788000003</v>
      </c>
      <c r="AK64" s="286">
        <f t="shared" si="60"/>
        <v>49239039.243000001</v>
      </c>
      <c r="AL64" s="286">
        <f t="shared" si="60"/>
        <v>52263911.582999997</v>
      </c>
      <c r="AM64" s="286">
        <f t="shared" si="60"/>
        <v>55900363.670999996</v>
      </c>
      <c r="AN64" s="286">
        <f t="shared" si="60"/>
        <v>58491966.466000006</v>
      </c>
      <c r="AO64" s="286">
        <f t="shared" si="60"/>
        <v>60031617.589000002</v>
      </c>
      <c r="AP64" s="286">
        <f t="shared" si="60"/>
        <v>57210870.371999994</v>
      </c>
      <c r="AQ64" s="286">
        <f t="shared" si="60"/>
        <v>54278570.072999999</v>
      </c>
      <c r="AR64" s="286">
        <f t="shared" si="60"/>
        <v>54772292.484999999</v>
      </c>
      <c r="AS64" s="286">
        <f t="shared" si="60"/>
        <v>55629467.172000006</v>
      </c>
      <c r="AT64" s="286">
        <f t="shared" si="60"/>
        <v>57298447.724000007</v>
      </c>
      <c r="AU64" s="287">
        <f>SUM(AU52:AU63)</f>
        <v>59364767.410666674</v>
      </c>
      <c r="AV64" s="287">
        <f>SUM(AV52:AV63)</f>
        <v>55931833.351999998</v>
      </c>
      <c r="AW64" s="287">
        <f>SUM(AW52:AW63)</f>
        <v>56200007.104999989</v>
      </c>
      <c r="AX64" s="287">
        <f>SUM(AX52:AX63)</f>
        <v>56414878.27211111</v>
      </c>
    </row>
    <row r="65" spans="1:50">
      <c r="A65" s="280"/>
      <c r="B65" s="281"/>
      <c r="C65" s="281"/>
      <c r="D65" s="281"/>
      <c r="E65" s="281"/>
      <c r="F65" s="281"/>
      <c r="G65" s="281"/>
      <c r="H65" s="281"/>
      <c r="I65" s="281"/>
      <c r="J65" s="281"/>
      <c r="K65" s="281"/>
      <c r="L65" s="281"/>
      <c r="M65" s="281"/>
      <c r="N65" s="281"/>
      <c r="O65" s="281"/>
      <c r="P65" s="281"/>
      <c r="Q65" s="281"/>
      <c r="R65" s="281"/>
      <c r="S65" s="281"/>
      <c r="T65" s="281"/>
      <c r="U65" s="281"/>
      <c r="V65" s="281"/>
      <c r="W65" s="281"/>
      <c r="X65" s="281"/>
      <c r="Y65" s="229"/>
      <c r="Z65" s="229"/>
      <c r="AA65" s="229"/>
      <c r="AB65" s="229"/>
      <c r="AC65" s="229"/>
      <c r="AD65" s="229"/>
      <c r="AE65" s="229"/>
      <c r="AF65" s="229"/>
      <c r="AG65" s="229"/>
      <c r="AH65" s="288">
        <f t="shared" ref="AH65:AX65" si="61">AH64/AG64-1</f>
        <v>6.5364953642647272E-2</v>
      </c>
      <c r="AI65" s="288">
        <f t="shared" si="61"/>
        <v>7.7139392269516049E-2</v>
      </c>
      <c r="AJ65" s="288">
        <f t="shared" si="61"/>
        <v>-1.0398758273251207E-2</v>
      </c>
      <c r="AK65" s="288">
        <f t="shared" si="61"/>
        <v>0.11152929794977773</v>
      </c>
      <c r="AL65" s="288">
        <f t="shared" si="61"/>
        <v>6.1432399707718188E-2</v>
      </c>
      <c r="AM65" s="288">
        <f t="shared" si="61"/>
        <v>6.9578643807112872E-2</v>
      </c>
      <c r="AN65" s="288">
        <f t="shared" si="61"/>
        <v>4.6361107957236358E-2</v>
      </c>
      <c r="AO65" s="288">
        <f t="shared" si="61"/>
        <v>2.6322437353768269E-2</v>
      </c>
      <c r="AP65" s="288">
        <f t="shared" si="61"/>
        <v>-4.6987692990582919E-2</v>
      </c>
      <c r="AQ65" s="288">
        <f t="shared" si="61"/>
        <v>-5.125425080816659E-2</v>
      </c>
      <c r="AR65" s="288">
        <f t="shared" si="61"/>
        <v>9.0960836170883574E-3</v>
      </c>
      <c r="AS65" s="288">
        <f t="shared" si="61"/>
        <v>1.564978656379501E-2</v>
      </c>
      <c r="AT65" s="288">
        <f t="shared" si="61"/>
        <v>3.0001735354388659E-2</v>
      </c>
      <c r="AU65" s="288">
        <f t="shared" si="61"/>
        <v>3.6062402538719507E-2</v>
      </c>
      <c r="AV65" s="288">
        <f t="shared" si="61"/>
        <v>-5.7827802725457067E-2</v>
      </c>
      <c r="AW65" s="288">
        <f t="shared" si="61"/>
        <v>4.7946533651466172E-3</v>
      </c>
      <c r="AX65" s="288">
        <f t="shared" si="61"/>
        <v>3.8233298922840664E-3</v>
      </c>
    </row>
    <row r="66" spans="1:50">
      <c r="A66" s="280"/>
      <c r="B66" s="281"/>
      <c r="C66" s="281"/>
      <c r="D66" s="281"/>
      <c r="E66" s="281"/>
      <c r="F66" s="281"/>
      <c r="G66" s="281"/>
      <c r="H66" s="281"/>
      <c r="I66" s="281"/>
      <c r="J66" s="281"/>
      <c r="K66" s="281"/>
      <c r="L66" s="281"/>
      <c r="M66" s="281"/>
      <c r="N66" s="281"/>
      <c r="O66" s="281"/>
      <c r="P66" s="281"/>
      <c r="Q66" s="281"/>
      <c r="R66" s="281"/>
      <c r="S66" s="281"/>
      <c r="T66" s="281"/>
      <c r="U66" s="281"/>
      <c r="V66" s="281"/>
      <c r="W66" s="281"/>
      <c r="X66" s="281"/>
      <c r="Y66" s="229"/>
      <c r="Z66" s="229"/>
      <c r="AA66" s="229"/>
      <c r="AB66" s="229"/>
      <c r="AC66" s="229"/>
      <c r="AD66" s="229"/>
      <c r="AE66" s="229"/>
      <c r="AF66" s="229"/>
      <c r="AG66" s="229"/>
      <c r="AH66" s="229"/>
      <c r="AI66" s="229"/>
      <c r="AJ66" s="229"/>
      <c r="AK66" s="229"/>
      <c r="AL66" s="229"/>
      <c r="AM66" s="229"/>
      <c r="AN66" s="229"/>
      <c r="AO66" s="229"/>
      <c r="AP66" s="229"/>
      <c r="AQ66" s="229"/>
      <c r="AR66" s="229"/>
      <c r="AS66" s="229"/>
      <c r="AT66" s="229"/>
      <c r="AU66" s="229"/>
    </row>
    <row r="67" spans="1:50">
      <c r="A67" s="280" t="s">
        <v>300</v>
      </c>
      <c r="B67" s="281"/>
      <c r="C67" s="281"/>
      <c r="D67" s="281"/>
      <c r="E67" s="281"/>
      <c r="F67" s="281"/>
      <c r="G67" s="281"/>
      <c r="H67" s="281"/>
      <c r="I67" s="281"/>
      <c r="J67" s="281"/>
      <c r="K67" s="281"/>
      <c r="L67" s="281"/>
      <c r="M67" s="281"/>
      <c r="N67" s="281"/>
      <c r="O67" s="281"/>
      <c r="P67" s="281"/>
      <c r="Q67" s="281"/>
      <c r="R67" s="281"/>
      <c r="S67" s="281"/>
      <c r="T67" s="281"/>
      <c r="U67" s="281"/>
      <c r="V67" s="281"/>
      <c r="W67" s="281"/>
      <c r="X67" s="281"/>
      <c r="Y67" s="229"/>
      <c r="Z67" s="229"/>
      <c r="AA67" s="229"/>
      <c r="AB67" s="229"/>
      <c r="AC67" s="229"/>
      <c r="AD67" s="229"/>
      <c r="AE67" s="229"/>
      <c r="AF67" s="275">
        <f>(AE96/0.875*1000)/AF52</f>
        <v>0</v>
      </c>
      <c r="AG67" s="275">
        <f t="shared" ref="AG67:AX67" si="62">(AF96/0.875*1000)/AG52</f>
        <v>3.6631254847999074E-4</v>
      </c>
      <c r="AH67" s="275">
        <f t="shared" si="62"/>
        <v>5.6140642944959747E-3</v>
      </c>
      <c r="AI67" s="275">
        <f t="shared" si="62"/>
        <v>2.2811079804558879E-2</v>
      </c>
      <c r="AJ67" s="275">
        <f t="shared" si="62"/>
        <v>2.8607112985098042E-2</v>
      </c>
      <c r="AK67" s="275">
        <f t="shared" si="62"/>
        <v>4.4017860206359505E-2</v>
      </c>
      <c r="AL67" s="275">
        <f t="shared" si="62"/>
        <v>5.2388794451269032E-2</v>
      </c>
      <c r="AM67" s="275">
        <f t="shared" si="62"/>
        <v>4.9139105237551731E-2</v>
      </c>
      <c r="AN67" s="275">
        <f t="shared" si="62"/>
        <v>5.0636471885332539E-2</v>
      </c>
      <c r="AO67" s="275">
        <f t="shared" si="62"/>
        <v>5.3700785416827553E-2</v>
      </c>
      <c r="AP67" s="275">
        <f t="shared" si="62"/>
        <v>6.7514490638193522E-2</v>
      </c>
      <c r="AQ67" s="275">
        <f t="shared" si="62"/>
        <v>6.8830040850981822E-2</v>
      </c>
      <c r="AR67" s="275">
        <f t="shared" si="62"/>
        <v>6.4498596660739912E-2</v>
      </c>
      <c r="AS67" s="275">
        <f t="shared" si="62"/>
        <v>8.1080683523220495E-2</v>
      </c>
      <c r="AT67" s="275">
        <f t="shared" si="62"/>
        <v>0.10285714285714286</v>
      </c>
      <c r="AU67" s="275">
        <f t="shared" si="62"/>
        <v>0.10285714285714286</v>
      </c>
      <c r="AV67" s="289">
        <f t="shared" si="62"/>
        <v>0.11997142857142856</v>
      </c>
      <c r="AW67" s="289">
        <f t="shared" si="62"/>
        <v>0.10042857142857142</v>
      </c>
      <c r="AX67" s="289">
        <f t="shared" si="62"/>
        <v>0.10042857142857145</v>
      </c>
    </row>
    <row r="68" spans="1:50">
      <c r="A68" s="280" t="s">
        <v>301</v>
      </c>
      <c r="B68" s="281"/>
      <c r="C68" s="281"/>
      <c r="D68" s="281"/>
      <c r="E68" s="281"/>
      <c r="F68" s="281"/>
      <c r="G68" s="281"/>
      <c r="H68" s="281"/>
      <c r="I68" s="281"/>
      <c r="J68" s="281"/>
      <c r="K68" s="281"/>
      <c r="L68" s="281"/>
      <c r="M68" s="281"/>
      <c r="N68" s="281"/>
      <c r="O68" s="281"/>
      <c r="P68" s="281"/>
      <c r="Q68" s="281"/>
      <c r="R68" s="281"/>
      <c r="S68" s="281"/>
      <c r="T68" s="281"/>
      <c r="U68" s="281"/>
      <c r="V68" s="281"/>
      <c r="W68" s="281"/>
      <c r="X68" s="281"/>
      <c r="Y68" s="229"/>
      <c r="Z68" s="229"/>
      <c r="AA68" s="229"/>
      <c r="AB68" s="229"/>
      <c r="AC68" s="229"/>
      <c r="AD68" s="229"/>
      <c r="AE68" s="229"/>
      <c r="AF68" s="275">
        <f t="shared" ref="AF68:AU68" si="63">(AF85/0.875*1000)/AF53</f>
        <v>0</v>
      </c>
      <c r="AG68" s="275">
        <f t="shared" si="63"/>
        <v>3.6933367935281175E-4</v>
      </c>
      <c r="AH68" s="275">
        <f t="shared" si="63"/>
        <v>5.6993554374699879E-3</v>
      </c>
      <c r="AI68" s="275">
        <f t="shared" si="63"/>
        <v>2.2651705324103946E-2</v>
      </c>
      <c r="AJ68" s="275">
        <f t="shared" si="63"/>
        <v>2.585920956262423E-2</v>
      </c>
      <c r="AK68" s="275">
        <f t="shared" si="63"/>
        <v>5.0238560472580657E-2</v>
      </c>
      <c r="AL68" s="275">
        <f t="shared" si="63"/>
        <v>4.6036502646866213E-2</v>
      </c>
      <c r="AM68" s="275">
        <f t="shared" si="63"/>
        <v>5.1348128378441042E-2</v>
      </c>
      <c r="AN68" s="275">
        <f t="shared" si="63"/>
        <v>4.8207726531331985E-2</v>
      </c>
      <c r="AO68" s="275">
        <f t="shared" si="63"/>
        <v>5.1399642575575631E-2</v>
      </c>
      <c r="AP68" s="275">
        <f t="shared" si="63"/>
        <v>7.4563426213960407E-2</v>
      </c>
      <c r="AQ68" s="275">
        <f t="shared" si="63"/>
        <v>7.0034009821055898E-2</v>
      </c>
      <c r="AR68" s="275">
        <f t="shared" si="63"/>
        <v>6.4022523609742699E-2</v>
      </c>
      <c r="AS68" s="275">
        <f t="shared" si="63"/>
        <v>8.1637963872816507E-2</v>
      </c>
      <c r="AT68" s="275">
        <f t="shared" si="63"/>
        <v>9.1428571428571442E-2</v>
      </c>
      <c r="AU68" s="275">
        <f t="shared" si="63"/>
        <v>9.1428571428571442E-2</v>
      </c>
      <c r="AV68" s="289">
        <f t="shared" ref="AV68:AX78" si="64">(AV85/0.875*1000)/AV53</f>
        <v>0.11997142857142858</v>
      </c>
      <c r="AW68" s="289">
        <f t="shared" si="64"/>
        <v>0.10042857142857144</v>
      </c>
      <c r="AX68" s="289">
        <f t="shared" si="64"/>
        <v>0.10042857142857142</v>
      </c>
    </row>
    <row r="69" spans="1:50">
      <c r="A69" s="280" t="s">
        <v>302</v>
      </c>
      <c r="B69" s="281"/>
      <c r="C69" s="281"/>
      <c r="D69" s="281"/>
      <c r="E69" s="281"/>
      <c r="F69" s="281"/>
      <c r="G69" s="281"/>
      <c r="H69" s="281"/>
      <c r="I69" s="281"/>
      <c r="J69" s="281"/>
      <c r="K69" s="281"/>
      <c r="L69" s="281"/>
      <c r="M69" s="281"/>
      <c r="N69" s="281"/>
      <c r="O69" s="281"/>
      <c r="P69" s="281"/>
      <c r="Q69" s="281"/>
      <c r="R69" s="281"/>
      <c r="S69" s="281"/>
      <c r="T69" s="281"/>
      <c r="U69" s="281"/>
      <c r="V69" s="281"/>
      <c r="W69" s="281"/>
      <c r="X69" s="281"/>
      <c r="Y69" s="229"/>
      <c r="Z69" s="229"/>
      <c r="AA69" s="229"/>
      <c r="AB69" s="229"/>
      <c r="AC69" s="229"/>
      <c r="AD69" s="229"/>
      <c r="AE69" s="229"/>
      <c r="AF69" s="275">
        <f t="shared" ref="AF69:AQ78" si="65">(AF86/0.875*1000)/AF54</f>
        <v>2.2948672546481787E-6</v>
      </c>
      <c r="AG69" s="275">
        <f t="shared" si="65"/>
        <v>5.0418520165173935E-4</v>
      </c>
      <c r="AH69" s="275">
        <f t="shared" si="65"/>
        <v>6.2188008562643554E-3</v>
      </c>
      <c r="AI69" s="275">
        <f t="shared" si="65"/>
        <v>1.7222424639761327E-2</v>
      </c>
      <c r="AJ69" s="275">
        <f t="shared" si="65"/>
        <v>3.6272873228100605E-2</v>
      </c>
      <c r="AK69" s="275">
        <f t="shared" si="65"/>
        <v>5.0084874451937468E-2</v>
      </c>
      <c r="AL69" s="275">
        <f t="shared" si="65"/>
        <v>5.4324436495991932E-2</v>
      </c>
      <c r="AM69" s="275">
        <f t="shared" si="65"/>
        <v>4.6491765165794133E-2</v>
      </c>
      <c r="AN69" s="275">
        <f t="shared" si="65"/>
        <v>4.9233548423532773E-2</v>
      </c>
      <c r="AO69" s="275">
        <f t="shared" si="65"/>
        <v>5.6455494103760932E-2</v>
      </c>
      <c r="AP69" s="275">
        <f t="shared" si="65"/>
        <v>6.43607421087075E-2</v>
      </c>
      <c r="AQ69" s="275">
        <f t="shared" si="65"/>
        <v>6.8013726471483862E-2</v>
      </c>
      <c r="AR69" s="275">
        <f>(AR86/0.875*1000)/AR54</f>
        <v>6.8661934160606952E-2</v>
      </c>
      <c r="AS69" s="275">
        <f>(AS86/0.875*1000)/AS54</f>
        <v>9.3754665959119923E-2</v>
      </c>
      <c r="AT69" s="275">
        <f>(AT86/0.875*1000)/AT54</f>
        <v>0.10285714285714286</v>
      </c>
      <c r="AU69" s="275">
        <f>(AU86/0.875*1000)/AU54</f>
        <v>0.10285714285714286</v>
      </c>
      <c r="AV69" s="289">
        <f>(AV86/0.875*1000)/AV54</f>
        <v>0.13028571428571428</v>
      </c>
      <c r="AW69" s="289">
        <f t="shared" si="64"/>
        <v>0.10042857142857145</v>
      </c>
      <c r="AX69" s="289">
        <f t="shared" si="64"/>
        <v>0.10042857142857144</v>
      </c>
    </row>
    <row r="70" spans="1:50">
      <c r="A70" s="280" t="s">
        <v>303</v>
      </c>
      <c r="B70" s="281"/>
      <c r="C70" s="281"/>
      <c r="D70" s="281"/>
      <c r="E70" s="281"/>
      <c r="F70" s="281"/>
      <c r="G70" s="281"/>
      <c r="H70" s="281"/>
      <c r="I70" s="281"/>
      <c r="J70" s="281"/>
      <c r="K70" s="281"/>
      <c r="L70" s="281"/>
      <c r="M70" s="281"/>
      <c r="N70" s="281"/>
      <c r="O70" s="281"/>
      <c r="P70" s="281"/>
      <c r="Q70" s="281"/>
      <c r="R70" s="281"/>
      <c r="S70" s="281"/>
      <c r="T70" s="281"/>
      <c r="U70" s="281"/>
      <c r="V70" s="281"/>
      <c r="W70" s="281"/>
      <c r="X70" s="281"/>
      <c r="Y70" s="229"/>
      <c r="Z70" s="229"/>
      <c r="AA70" s="229"/>
      <c r="AB70" s="229"/>
      <c r="AC70" s="229"/>
      <c r="AD70" s="229"/>
      <c r="AE70" s="229"/>
      <c r="AF70" s="275">
        <f t="shared" si="65"/>
        <v>4.0069480074695992E-6</v>
      </c>
      <c r="AG70" s="275">
        <f t="shared" si="65"/>
        <v>5.8894149880301273E-4</v>
      </c>
      <c r="AH70" s="275">
        <f t="shared" si="65"/>
        <v>5.8022474760945622E-3</v>
      </c>
      <c r="AI70" s="275">
        <f t="shared" si="65"/>
        <v>1.7331938823200554E-2</v>
      </c>
      <c r="AJ70" s="275">
        <f t="shared" si="65"/>
        <v>2.9549929108762328E-2</v>
      </c>
      <c r="AK70" s="275">
        <f t="shared" si="65"/>
        <v>4.6612111968750085E-2</v>
      </c>
      <c r="AL70" s="275">
        <f t="shared" si="65"/>
        <v>4.8979869464406335E-2</v>
      </c>
      <c r="AM70" s="275">
        <f t="shared" si="65"/>
        <v>4.2284180265440001E-2</v>
      </c>
      <c r="AN70" s="275">
        <f t="shared" si="65"/>
        <v>5.1408832126718276E-2</v>
      </c>
      <c r="AO70" s="275">
        <f t="shared" si="65"/>
        <v>5.1835506706677414E-2</v>
      </c>
      <c r="AP70" s="275">
        <f t="shared" si="65"/>
        <v>6.8480965830594612E-2</v>
      </c>
      <c r="AQ70" s="275">
        <f t="shared" si="65"/>
        <v>7.6205857654088299E-2</v>
      </c>
      <c r="AR70" s="275">
        <f t="shared" ref="AR70:AU78" si="66">(AR87/0.875*1000)/AR55</f>
        <v>8.334896336261044E-2</v>
      </c>
      <c r="AS70" s="275">
        <f t="shared" si="66"/>
        <v>0.10521089692892169</v>
      </c>
      <c r="AT70" s="275">
        <f t="shared" si="66"/>
        <v>0.10285714285714287</v>
      </c>
      <c r="AU70" s="275">
        <f t="shared" si="66"/>
        <v>0.10285714285714286</v>
      </c>
      <c r="AV70" s="289">
        <f t="shared" si="64"/>
        <v>0.10042857142857142</v>
      </c>
      <c r="AW70" s="289">
        <f t="shared" si="64"/>
        <v>0.10042857142857145</v>
      </c>
      <c r="AX70" s="289">
        <f t="shared" si="64"/>
        <v>0.10042857142857145</v>
      </c>
    </row>
    <row r="71" spans="1:50">
      <c r="A71" s="280" t="s">
        <v>304</v>
      </c>
      <c r="B71" s="281"/>
      <c r="C71" s="281"/>
      <c r="D71" s="281"/>
      <c r="E71" s="281"/>
      <c r="F71" s="281"/>
      <c r="G71" s="281"/>
      <c r="H71" s="281"/>
      <c r="I71" s="281"/>
      <c r="J71" s="281"/>
      <c r="K71" s="281"/>
      <c r="L71" s="281"/>
      <c r="M71" s="281"/>
      <c r="N71" s="281"/>
      <c r="O71" s="281"/>
      <c r="P71" s="281"/>
      <c r="Q71" s="281"/>
      <c r="R71" s="281"/>
      <c r="S71" s="281"/>
      <c r="T71" s="281"/>
      <c r="U71" s="281"/>
      <c r="V71" s="281"/>
      <c r="W71" s="281"/>
      <c r="X71" s="281"/>
      <c r="Y71" s="229"/>
      <c r="Z71" s="229"/>
      <c r="AA71" s="229"/>
      <c r="AB71" s="229"/>
      <c r="AC71" s="229"/>
      <c r="AD71" s="229"/>
      <c r="AE71" s="229"/>
      <c r="AF71" s="275">
        <f t="shared" si="65"/>
        <v>8.0355497413944458E-6</v>
      </c>
      <c r="AG71" s="275">
        <f t="shared" si="65"/>
        <v>7.9806956533128753E-4</v>
      </c>
      <c r="AH71" s="275">
        <f t="shared" si="65"/>
        <v>7.5930088401872887E-3</v>
      </c>
      <c r="AI71" s="275">
        <f t="shared" si="65"/>
        <v>2.0327743588407571E-2</v>
      </c>
      <c r="AJ71" s="275">
        <f t="shared" si="65"/>
        <v>2.9353758061563175E-2</v>
      </c>
      <c r="AK71" s="275">
        <f t="shared" si="65"/>
        <v>4.9595372636864934E-2</v>
      </c>
      <c r="AL71" s="275">
        <f t="shared" si="65"/>
        <v>4.972762085252061E-2</v>
      </c>
      <c r="AM71" s="275">
        <f t="shared" si="65"/>
        <v>4.5623589260262346E-2</v>
      </c>
      <c r="AN71" s="275">
        <f t="shared" si="65"/>
        <v>4.9998795955593783E-2</v>
      </c>
      <c r="AO71" s="275">
        <f t="shared" si="65"/>
        <v>4.7258347756415083E-2</v>
      </c>
      <c r="AP71" s="275">
        <f t="shared" si="65"/>
        <v>7.3082468802270997E-2</v>
      </c>
      <c r="AQ71" s="275">
        <f t="shared" si="65"/>
        <v>7.3074187731462209E-2</v>
      </c>
      <c r="AR71" s="275">
        <f t="shared" si="66"/>
        <v>7.9573188348775803E-2</v>
      </c>
      <c r="AS71" s="275">
        <f t="shared" si="66"/>
        <v>0.10080871887011536</v>
      </c>
      <c r="AT71" s="275">
        <f t="shared" si="66"/>
        <v>0.10285714285714287</v>
      </c>
      <c r="AU71" s="275">
        <f t="shared" si="66"/>
        <v>0.10857142857142858</v>
      </c>
      <c r="AV71" s="289">
        <f>(AV88/0.875*1000)/AV56</f>
        <v>0.10042857142857144</v>
      </c>
      <c r="AW71" s="289">
        <f t="shared" si="64"/>
        <v>0.10042857142857145</v>
      </c>
      <c r="AX71" s="289">
        <f t="shared" si="64"/>
        <v>0.10042857142857144</v>
      </c>
    </row>
    <row r="72" spans="1:50">
      <c r="A72" s="280" t="s">
        <v>305</v>
      </c>
      <c r="B72" s="281"/>
      <c r="C72" s="281"/>
      <c r="D72" s="281"/>
      <c r="E72" s="281"/>
      <c r="F72" s="281"/>
      <c r="G72" s="281"/>
      <c r="H72" s="281"/>
      <c r="I72" s="281"/>
      <c r="J72" s="281"/>
      <c r="K72" s="281"/>
      <c r="L72" s="281"/>
      <c r="M72" s="281"/>
      <c r="N72" s="281"/>
      <c r="O72" s="281"/>
      <c r="P72" s="281"/>
      <c r="Q72" s="281"/>
      <c r="R72" s="281"/>
      <c r="S72" s="281"/>
      <c r="T72" s="281"/>
      <c r="U72" s="281"/>
      <c r="V72" s="281"/>
      <c r="W72" s="281"/>
      <c r="X72" s="281"/>
      <c r="Y72" s="229"/>
      <c r="Z72" s="229"/>
      <c r="AA72" s="229"/>
      <c r="AB72" s="229"/>
      <c r="AC72" s="229"/>
      <c r="AD72" s="229"/>
      <c r="AE72" s="229"/>
      <c r="AF72" s="275">
        <f t="shared" si="65"/>
        <v>6.9253280981730671E-6</v>
      </c>
      <c r="AG72" s="275">
        <f t="shared" si="65"/>
        <v>2.0249430915756845E-3</v>
      </c>
      <c r="AH72" s="275">
        <f t="shared" si="65"/>
        <v>7.8767266982762377E-3</v>
      </c>
      <c r="AI72" s="275">
        <f t="shared" si="65"/>
        <v>2.6783101959578153E-2</v>
      </c>
      <c r="AJ72" s="275">
        <f t="shared" si="65"/>
        <v>3.8137361770596359E-2</v>
      </c>
      <c r="AK72" s="275">
        <f t="shared" si="65"/>
        <v>4.9644303608943632E-2</v>
      </c>
      <c r="AL72" s="275">
        <f t="shared" si="65"/>
        <v>5.2807439644155345E-2</v>
      </c>
      <c r="AM72" s="275">
        <f t="shared" si="65"/>
        <v>4.7090429503903353E-2</v>
      </c>
      <c r="AN72" s="275">
        <f t="shared" si="65"/>
        <v>5.0312908600229925E-2</v>
      </c>
      <c r="AO72" s="275">
        <f t="shared" si="65"/>
        <v>5.342643779455096E-2</v>
      </c>
      <c r="AP72" s="275">
        <f t="shared" si="65"/>
        <v>6.6248108287103008E-2</v>
      </c>
      <c r="AQ72" s="275">
        <f t="shared" si="65"/>
        <v>6.3418740424682665E-2</v>
      </c>
      <c r="AR72" s="275">
        <f t="shared" si="66"/>
        <v>7.6362749472483907E-2</v>
      </c>
      <c r="AS72" s="275">
        <f t="shared" si="66"/>
        <v>9.2627090334128095E-2</v>
      </c>
      <c r="AT72" s="275">
        <f t="shared" si="66"/>
        <v>0.10285714285714286</v>
      </c>
      <c r="AU72" s="275">
        <f t="shared" si="66"/>
        <v>0.10857142857142857</v>
      </c>
      <c r="AV72" s="289">
        <f t="shared" si="64"/>
        <v>0.10042857142857144</v>
      </c>
      <c r="AW72" s="289">
        <f t="shared" si="64"/>
        <v>0.10042857142857144</v>
      </c>
      <c r="AX72" s="289">
        <f t="shared" si="64"/>
        <v>0.10042857142857145</v>
      </c>
    </row>
    <row r="73" spans="1:50">
      <c r="A73" s="280" t="s">
        <v>306</v>
      </c>
      <c r="B73" s="281"/>
      <c r="C73" s="281"/>
      <c r="D73" s="281"/>
      <c r="E73" s="281"/>
      <c r="F73" s="281"/>
      <c r="G73" s="281"/>
      <c r="H73" s="281"/>
      <c r="I73" s="281"/>
      <c r="J73" s="281"/>
      <c r="K73" s="281"/>
      <c r="L73" s="281"/>
      <c r="M73" s="281"/>
      <c r="N73" s="281"/>
      <c r="O73" s="281"/>
      <c r="P73" s="281"/>
      <c r="Q73" s="281"/>
      <c r="R73" s="281"/>
      <c r="S73" s="281"/>
      <c r="T73" s="281"/>
      <c r="U73" s="281"/>
      <c r="V73" s="281"/>
      <c r="W73" s="281"/>
      <c r="X73" s="281"/>
      <c r="Y73" s="229"/>
      <c r="Z73" s="229"/>
      <c r="AA73" s="229"/>
      <c r="AB73" s="229"/>
      <c r="AC73" s="229"/>
      <c r="AD73" s="229"/>
      <c r="AE73" s="229"/>
      <c r="AF73" s="275">
        <f t="shared" si="65"/>
        <v>2.1624101157429527E-6</v>
      </c>
      <c r="AG73" s="275">
        <f t="shared" si="65"/>
        <v>1.0210177281002061E-3</v>
      </c>
      <c r="AH73" s="275">
        <f t="shared" si="65"/>
        <v>7.6409763571545497E-3</v>
      </c>
      <c r="AI73" s="275">
        <f t="shared" si="65"/>
        <v>2.7827825906285245E-2</v>
      </c>
      <c r="AJ73" s="275">
        <f t="shared" si="65"/>
        <v>3.9648653082528726E-2</v>
      </c>
      <c r="AK73" s="275">
        <f t="shared" si="65"/>
        <v>4.7913144604245748E-2</v>
      </c>
      <c r="AL73" s="275">
        <f t="shared" si="65"/>
        <v>5.5296047765903168E-2</v>
      </c>
      <c r="AM73" s="275">
        <f t="shared" si="65"/>
        <v>4.8189462934236232E-2</v>
      </c>
      <c r="AN73" s="275">
        <f t="shared" si="65"/>
        <v>5.1027919534118185E-2</v>
      </c>
      <c r="AO73" s="275">
        <f t="shared" si="65"/>
        <v>5.8414172216173531E-2</v>
      </c>
      <c r="AP73" s="275">
        <f t="shared" si="65"/>
        <v>6.8721811553743031E-2</v>
      </c>
      <c r="AQ73" s="275">
        <f t="shared" si="65"/>
        <v>7.1839708570125449E-2</v>
      </c>
      <c r="AR73" s="275">
        <f t="shared" si="66"/>
        <v>7.9856163523630133E-2</v>
      </c>
      <c r="AS73" s="275">
        <f t="shared" si="66"/>
        <v>9.7605235367488774E-2</v>
      </c>
      <c r="AT73" s="275">
        <f t="shared" si="66"/>
        <v>0.10285714285714284</v>
      </c>
      <c r="AU73" s="275">
        <f t="shared" si="66"/>
        <v>0.10857142857142855</v>
      </c>
      <c r="AV73" s="289">
        <f t="shared" si="64"/>
        <v>0.10042857142857144</v>
      </c>
      <c r="AW73" s="289">
        <f t="shared" si="64"/>
        <v>0.10042857142857144</v>
      </c>
      <c r="AX73" s="289">
        <f t="shared" si="64"/>
        <v>0.10042857142857146</v>
      </c>
    </row>
    <row r="74" spans="1:50">
      <c r="A74" s="280" t="s">
        <v>307</v>
      </c>
      <c r="B74" s="281"/>
      <c r="C74" s="281"/>
      <c r="D74" s="281"/>
      <c r="E74" s="281"/>
      <c r="F74" s="281"/>
      <c r="G74" s="281"/>
      <c r="H74" s="281"/>
      <c r="I74" s="281"/>
      <c r="J74" s="281"/>
      <c r="K74" s="281"/>
      <c r="L74" s="281"/>
      <c r="M74" s="281"/>
      <c r="N74" s="281"/>
      <c r="O74" s="281"/>
      <c r="P74" s="281"/>
      <c r="Q74" s="281"/>
      <c r="R74" s="281"/>
      <c r="S74" s="281"/>
      <c r="T74" s="281"/>
      <c r="U74" s="281"/>
      <c r="V74" s="281"/>
      <c r="W74" s="281"/>
      <c r="X74" s="281"/>
      <c r="Y74" s="229"/>
      <c r="Z74" s="229"/>
      <c r="AA74" s="229"/>
      <c r="AB74" s="229"/>
      <c r="AC74" s="290" t="s">
        <v>313</v>
      </c>
      <c r="AD74" s="229"/>
      <c r="AE74" s="229"/>
      <c r="AF74" s="275">
        <f t="shared" si="65"/>
        <v>1.5685672308181281E-5</v>
      </c>
      <c r="AG74" s="275">
        <f t="shared" si="65"/>
        <v>1.4381171469858183E-3</v>
      </c>
      <c r="AH74" s="275">
        <f t="shared" si="65"/>
        <v>1.1464907976522181E-2</v>
      </c>
      <c r="AI74" s="275">
        <f t="shared" si="65"/>
        <v>2.8192348531277462E-2</v>
      </c>
      <c r="AJ74" s="275">
        <f t="shared" si="65"/>
        <v>4.3586257391706615E-2</v>
      </c>
      <c r="AK74" s="275">
        <f t="shared" si="65"/>
        <v>5.221273414735237E-2</v>
      </c>
      <c r="AL74" s="275">
        <f t="shared" si="65"/>
        <v>5.0980466791598435E-2</v>
      </c>
      <c r="AM74" s="275">
        <f t="shared" si="65"/>
        <v>4.8753316269305638E-2</v>
      </c>
      <c r="AN74" s="275">
        <f t="shared" si="65"/>
        <v>4.6205788074101091E-2</v>
      </c>
      <c r="AO74" s="275">
        <f t="shared" si="65"/>
        <v>5.8780184334898788E-2</v>
      </c>
      <c r="AP74" s="275">
        <f t="shared" si="65"/>
        <v>6.8566104010724854E-2</v>
      </c>
      <c r="AQ74" s="275">
        <f t="shared" si="65"/>
        <v>6.6725962820324253E-2</v>
      </c>
      <c r="AR74" s="275">
        <f t="shared" si="66"/>
        <v>7.95170621608602E-2</v>
      </c>
      <c r="AS74" s="275">
        <f t="shared" si="66"/>
        <v>9.3558493140368168E-2</v>
      </c>
      <c r="AT74" s="275">
        <f t="shared" si="66"/>
        <v>0.10285714285714286</v>
      </c>
      <c r="AU74" s="275">
        <f t="shared" si="66"/>
        <v>0.10857142857142855</v>
      </c>
      <c r="AV74" s="289">
        <f t="shared" si="64"/>
        <v>0.10042857142857144</v>
      </c>
      <c r="AW74" s="289">
        <f t="shared" si="64"/>
        <v>0.10042857142857145</v>
      </c>
      <c r="AX74" s="289">
        <f t="shared" si="64"/>
        <v>0.10042857142857144</v>
      </c>
    </row>
    <row r="75" spans="1:50">
      <c r="A75" s="280" t="s">
        <v>308</v>
      </c>
      <c r="B75" s="281"/>
      <c r="C75" s="281"/>
      <c r="D75" s="281"/>
      <c r="E75" s="281"/>
      <c r="F75" s="281"/>
      <c r="G75" s="281"/>
      <c r="H75" s="281"/>
      <c r="I75" s="281"/>
      <c r="J75" s="281"/>
      <c r="K75" s="281"/>
      <c r="L75" s="281"/>
      <c r="M75" s="281"/>
      <c r="N75" s="281"/>
      <c r="O75" s="281"/>
      <c r="P75" s="281"/>
      <c r="Q75" s="281"/>
      <c r="R75" s="281"/>
      <c r="S75" s="281"/>
      <c r="T75" s="281"/>
      <c r="U75" s="281"/>
      <c r="V75" s="281"/>
      <c r="W75" s="281"/>
      <c r="X75" s="281"/>
      <c r="Y75" s="229"/>
      <c r="Z75" s="229"/>
      <c r="AA75" s="229"/>
      <c r="AB75" s="229"/>
      <c r="AC75" s="280" t="s">
        <v>314</v>
      </c>
      <c r="AD75" s="229"/>
      <c r="AE75" s="229"/>
      <c r="AF75" s="275">
        <f t="shared" si="65"/>
        <v>5.7913509936130269E-7</v>
      </c>
      <c r="AG75" s="275">
        <f t="shared" si="65"/>
        <v>1.9461861520363478E-3</v>
      </c>
      <c r="AH75" s="275">
        <f t="shared" si="65"/>
        <v>1.3057846278475525E-2</v>
      </c>
      <c r="AI75" s="275">
        <f t="shared" si="65"/>
        <v>3.2632992876844964E-2</v>
      </c>
      <c r="AJ75" s="275">
        <f t="shared" si="65"/>
        <v>4.0821309377501752E-2</v>
      </c>
      <c r="AK75" s="275">
        <f t="shared" si="65"/>
        <v>5.0825664765609554E-2</v>
      </c>
      <c r="AL75" s="275">
        <f t="shared" si="65"/>
        <v>4.8803799997715988E-2</v>
      </c>
      <c r="AM75" s="275">
        <f t="shared" si="65"/>
        <v>5.3273207847881802E-2</v>
      </c>
      <c r="AN75" s="275">
        <f t="shared" si="65"/>
        <v>5.0347011464100998E-2</v>
      </c>
      <c r="AO75" s="275">
        <f t="shared" si="65"/>
        <v>5.8380091685519012E-2</v>
      </c>
      <c r="AP75" s="275">
        <f t="shared" si="65"/>
        <v>6.6987551816593618E-2</v>
      </c>
      <c r="AQ75" s="275">
        <f t="shared" si="65"/>
        <v>6.5606265512675621E-2</v>
      </c>
      <c r="AR75" s="275">
        <f t="shared" si="66"/>
        <v>8.1627145665983947E-2</v>
      </c>
      <c r="AS75" s="275">
        <f t="shared" si="66"/>
        <v>9.1428571428571442E-2</v>
      </c>
      <c r="AT75" s="275">
        <f t="shared" si="66"/>
        <v>9.1428571428571442E-2</v>
      </c>
      <c r="AU75" s="275">
        <f t="shared" si="66"/>
        <v>0.10042857142857142</v>
      </c>
      <c r="AV75" s="289">
        <f t="shared" si="64"/>
        <v>0.10042857142857144</v>
      </c>
      <c r="AW75" s="289">
        <f t="shared" si="64"/>
        <v>0.10042857142857142</v>
      </c>
      <c r="AX75" s="289">
        <f t="shared" si="64"/>
        <v>0.10042857142857142</v>
      </c>
    </row>
    <row r="76" spans="1:50">
      <c r="A76" s="280" t="s">
        <v>309</v>
      </c>
      <c r="B76" s="281"/>
      <c r="C76" s="281"/>
      <c r="D76" s="281"/>
      <c r="E76" s="281"/>
      <c r="F76" s="281"/>
      <c r="G76" s="281"/>
      <c r="H76" s="281"/>
      <c r="I76" s="281"/>
      <c r="J76" s="281"/>
      <c r="K76" s="281"/>
      <c r="L76" s="281"/>
      <c r="M76" s="281"/>
      <c r="N76" s="281"/>
      <c r="O76" s="281"/>
      <c r="P76" s="281"/>
      <c r="Q76" s="281"/>
      <c r="R76" s="281"/>
      <c r="S76" s="281"/>
      <c r="T76" s="281"/>
      <c r="U76" s="281"/>
      <c r="V76" s="281"/>
      <c r="W76" s="281"/>
      <c r="X76" s="281"/>
      <c r="Y76" s="229"/>
      <c r="Z76" s="229"/>
      <c r="AA76" s="229"/>
      <c r="AB76" s="229"/>
      <c r="AC76" s="290" t="s">
        <v>315</v>
      </c>
      <c r="AD76" s="229"/>
      <c r="AE76" s="229"/>
      <c r="AF76" s="275">
        <f t="shared" si="65"/>
        <v>1.0104377167885853E-5</v>
      </c>
      <c r="AG76" s="275">
        <f t="shared" si="65"/>
        <v>2.4197239022047943E-3</v>
      </c>
      <c r="AH76" s="275">
        <f t="shared" si="65"/>
        <v>1.3717697843763546E-2</v>
      </c>
      <c r="AI76" s="275">
        <f t="shared" si="65"/>
        <v>3.0669384930416058E-2</v>
      </c>
      <c r="AJ76" s="275">
        <f t="shared" si="65"/>
        <v>3.6762646149354837E-2</v>
      </c>
      <c r="AK76" s="275">
        <f t="shared" si="65"/>
        <v>4.5292252261502124E-2</v>
      </c>
      <c r="AL76" s="275">
        <f t="shared" si="65"/>
        <v>5.1126121124604268E-2</v>
      </c>
      <c r="AM76" s="275">
        <f t="shared" si="65"/>
        <v>4.7799710850359875E-2</v>
      </c>
      <c r="AN76" s="275">
        <f t="shared" si="65"/>
        <v>5.0802178633898985E-2</v>
      </c>
      <c r="AO76" s="275">
        <f t="shared" si="65"/>
        <v>5.609938426900201E-2</v>
      </c>
      <c r="AP76" s="275">
        <f t="shared" si="65"/>
        <v>6.9317524063545313E-2</v>
      </c>
      <c r="AQ76" s="275">
        <f t="shared" si="65"/>
        <v>7.3631907242125802E-2</v>
      </c>
      <c r="AR76" s="275">
        <f t="shared" si="66"/>
        <v>8.279561181275745E-2</v>
      </c>
      <c r="AS76" s="275">
        <f t="shared" si="66"/>
        <v>9.1428571428571428E-2</v>
      </c>
      <c r="AT76" s="275">
        <f t="shared" si="66"/>
        <v>9.1428571428571442E-2</v>
      </c>
      <c r="AU76" s="289">
        <f t="shared" si="66"/>
        <v>0.11997142857142855</v>
      </c>
      <c r="AV76" s="289">
        <f t="shared" si="64"/>
        <v>0.12029783338703834</v>
      </c>
      <c r="AW76" s="289">
        <f t="shared" si="64"/>
        <v>0.10941744812876861</v>
      </c>
      <c r="AX76" s="289">
        <f t="shared" si="64"/>
        <v>0.10042857142857144</v>
      </c>
    </row>
    <row r="77" spans="1:50">
      <c r="A77" s="280" t="s">
        <v>310</v>
      </c>
      <c r="B77" s="281"/>
      <c r="C77" s="281"/>
      <c r="D77" s="281"/>
      <c r="E77" s="281"/>
      <c r="F77" s="281"/>
      <c r="G77" s="281"/>
      <c r="H77" s="281"/>
      <c r="I77" s="281"/>
      <c r="J77" s="281"/>
      <c r="K77" s="281"/>
      <c r="L77" s="281"/>
      <c r="M77" s="281"/>
      <c r="N77" s="281"/>
      <c r="O77" s="281"/>
      <c r="P77" s="281"/>
      <c r="Q77" s="281"/>
      <c r="R77" s="281"/>
      <c r="S77" s="281"/>
      <c r="T77" s="281"/>
      <c r="U77" s="281"/>
      <c r="V77" s="281"/>
      <c r="W77" s="281"/>
      <c r="X77" s="281"/>
      <c r="Y77" s="229"/>
      <c r="Z77" s="229"/>
      <c r="AA77" s="229"/>
      <c r="AB77" s="229"/>
      <c r="AC77" s="290" t="s">
        <v>316</v>
      </c>
      <c r="AD77" s="229"/>
      <c r="AE77" s="229"/>
      <c r="AF77" s="275">
        <f t="shared" si="65"/>
        <v>8.3696250973895386E-5</v>
      </c>
      <c r="AG77" s="275">
        <f t="shared" si="65"/>
        <v>4.7130995996903565E-3</v>
      </c>
      <c r="AH77" s="275">
        <f t="shared" si="65"/>
        <v>1.5395729171315875E-2</v>
      </c>
      <c r="AI77" s="275">
        <f t="shared" si="65"/>
        <v>3.2746056051075285E-2</v>
      </c>
      <c r="AJ77" s="275">
        <f t="shared" si="65"/>
        <v>4.3037454938899045E-2</v>
      </c>
      <c r="AK77" s="275">
        <f t="shared" si="65"/>
        <v>4.8373801911157428E-2</v>
      </c>
      <c r="AL77" s="275">
        <f t="shared" si="65"/>
        <v>5.2213414184174384E-2</v>
      </c>
      <c r="AM77" s="275">
        <f t="shared" si="65"/>
        <v>4.9060022761367846E-2</v>
      </c>
      <c r="AN77" s="275">
        <f t="shared" si="65"/>
        <v>5.218191346557402E-2</v>
      </c>
      <c r="AO77" s="275">
        <f t="shared" si="65"/>
        <v>6.424318060388319E-2</v>
      </c>
      <c r="AP77" s="275">
        <f t="shared" si="65"/>
        <v>7.1228542539777437E-2</v>
      </c>
      <c r="AQ77" s="275">
        <f t="shared" si="65"/>
        <v>7.3081049090653508E-2</v>
      </c>
      <c r="AR77" s="275">
        <f t="shared" si="66"/>
        <v>8.2901387693915557E-2</v>
      </c>
      <c r="AS77" s="275">
        <f t="shared" si="66"/>
        <v>9.1428571428571428E-2</v>
      </c>
      <c r="AT77" s="275">
        <f t="shared" si="66"/>
        <v>9.1428571428571415E-2</v>
      </c>
      <c r="AU77" s="289">
        <f t="shared" si="66"/>
        <v>0.11997142857142858</v>
      </c>
      <c r="AV77" s="289">
        <f t="shared" si="64"/>
        <v>0.11164584024129048</v>
      </c>
      <c r="AW77" s="289">
        <f t="shared" si="64"/>
        <v>0.10879185357021874</v>
      </c>
      <c r="AX77" s="289">
        <f t="shared" si="64"/>
        <v>0.10042857142857141</v>
      </c>
    </row>
    <row r="78" spans="1:50">
      <c r="A78" s="280" t="s">
        <v>311</v>
      </c>
      <c r="B78" s="281"/>
      <c r="C78" s="281"/>
      <c r="D78" s="281"/>
      <c r="E78" s="281"/>
      <c r="F78" s="281"/>
      <c r="G78" s="281"/>
      <c r="H78" s="281"/>
      <c r="I78" s="281"/>
      <c r="J78" s="281"/>
      <c r="K78" s="281"/>
      <c r="L78" s="281"/>
      <c r="M78" s="281"/>
      <c r="N78" s="281"/>
      <c r="O78" s="281"/>
      <c r="P78" s="281"/>
      <c r="Q78" s="281"/>
      <c r="R78" s="281"/>
      <c r="S78" s="281"/>
      <c r="T78" s="281"/>
      <c r="U78" s="281"/>
      <c r="V78" s="281"/>
      <c r="W78" s="281"/>
      <c r="X78" s="281"/>
      <c r="Y78" s="229"/>
      <c r="Z78" s="229"/>
      <c r="AA78" s="229"/>
      <c r="AB78" s="229"/>
      <c r="AC78" s="290" t="s">
        <v>317</v>
      </c>
      <c r="AD78" s="229"/>
      <c r="AE78" s="229"/>
      <c r="AF78" s="275">
        <f t="shared" si="65"/>
        <v>8.9753499045555293E-5</v>
      </c>
      <c r="AG78" s="275">
        <f t="shared" si="65"/>
        <v>4.6223999658468384E-3</v>
      </c>
      <c r="AH78" s="275">
        <f t="shared" si="65"/>
        <v>1.456457566232507E-2</v>
      </c>
      <c r="AI78" s="275">
        <f t="shared" si="65"/>
        <v>3.2399795304832266E-2</v>
      </c>
      <c r="AJ78" s="275">
        <f t="shared" si="65"/>
        <v>3.9522203147093447E-2</v>
      </c>
      <c r="AK78" s="275">
        <f t="shared" si="65"/>
        <v>4.5910379355029986E-2</v>
      </c>
      <c r="AL78" s="275">
        <f t="shared" si="65"/>
        <v>5.0585740642114012E-2</v>
      </c>
      <c r="AM78" s="275">
        <f t="shared" si="65"/>
        <v>5.4397920747695831E-2</v>
      </c>
      <c r="AN78" s="275">
        <f t="shared" si="65"/>
        <v>4.7927930960662786E-2</v>
      </c>
      <c r="AO78" s="275">
        <f t="shared" si="65"/>
        <v>7.3842596369158672E-2</v>
      </c>
      <c r="AP78" s="275">
        <f t="shared" si="65"/>
        <v>6.8100617335986324E-2</v>
      </c>
      <c r="AQ78" s="275">
        <f t="shared" si="65"/>
        <v>7.0459594708435255E-2</v>
      </c>
      <c r="AR78" s="275">
        <f t="shared" si="66"/>
        <v>8.9162404465035622E-2</v>
      </c>
      <c r="AS78" s="275">
        <f t="shared" si="66"/>
        <v>9.1428571428571415E-2</v>
      </c>
      <c r="AT78" s="275">
        <f t="shared" si="66"/>
        <v>9.1428571428571428E-2</v>
      </c>
      <c r="AU78" s="289">
        <f t="shared" si="66"/>
        <v>0.11997142857142858</v>
      </c>
      <c r="AV78" s="289">
        <f t="shared" si="64"/>
        <v>0.10042857142857144</v>
      </c>
      <c r="AW78" s="289">
        <f t="shared" si="64"/>
        <v>0.10042857142857144</v>
      </c>
      <c r="AX78" s="289">
        <f t="shared" si="64"/>
        <v>0.10042857142857144</v>
      </c>
    </row>
    <row r="79" spans="1:50">
      <c r="A79" s="280" t="s">
        <v>312</v>
      </c>
      <c r="B79" s="281"/>
      <c r="C79" s="281"/>
      <c r="D79" s="281"/>
      <c r="E79" s="281"/>
      <c r="F79" s="281"/>
      <c r="G79" s="281"/>
      <c r="H79" s="281"/>
      <c r="I79" s="281"/>
      <c r="J79" s="281"/>
      <c r="K79" s="281"/>
      <c r="L79" s="281"/>
      <c r="M79" s="281"/>
      <c r="N79" s="281"/>
      <c r="O79" s="281"/>
      <c r="P79" s="281"/>
      <c r="Q79" s="281"/>
      <c r="R79" s="281"/>
      <c r="S79" s="281"/>
      <c r="T79" s="281"/>
      <c r="U79" s="281"/>
      <c r="V79" s="281"/>
      <c r="W79" s="281"/>
      <c r="X79" s="281"/>
      <c r="Y79" s="229"/>
      <c r="Z79" s="229"/>
      <c r="AA79" s="229"/>
      <c r="AB79" s="229"/>
      <c r="AC79" s="290" t="s">
        <v>318</v>
      </c>
      <c r="AD79" s="229"/>
      <c r="AE79" s="229"/>
      <c r="AF79" s="275" cm="1">
        <f t="array" ref="AF79">(SUM(AE96,AF85:AF95/0.875*1000)/AF64)</f>
        <v>1.8795329168493331E-5</v>
      </c>
      <c r="AG79" s="275" cm="1">
        <f t="array" ref="AG79">(SUM(AF96,AG85:AG95/0.875*1000)/AG64)</f>
        <v>1.741358944428964E-3</v>
      </c>
      <c r="AH79" s="275" cm="1">
        <f t="array" ref="AH79">(SUM(AG96,AH85:AH95/0.875*1000)/AH64)</f>
        <v>9.3179098547378179E-3</v>
      </c>
      <c r="AI79" s="275" cm="1">
        <f t="array" ref="AI79">(SUM(AH96,AI85:AI95/0.875*1000)/AI64)</f>
        <v>2.4359135022297113E-2</v>
      </c>
      <c r="AJ79" s="275" cm="1">
        <f t="array" ref="AJ79">(SUM(AI96,AJ85:AJ95/0.875*1000)/AJ64)</f>
        <v>3.4271507198927742E-2</v>
      </c>
      <c r="AK79" s="275" cm="1">
        <f t="array" ref="AK79">(SUM(AJ96,AK85:AK95/0.875*1000)/AK64)</f>
        <v>4.5473934560145639E-2</v>
      </c>
      <c r="AL79" s="275" cm="1">
        <f t="array" ref="AL79">(SUM(AK96,AL85:AL95/0.875*1000)/AL64)</f>
        <v>4.7577677945649523E-2</v>
      </c>
      <c r="AM79" s="275" cm="1">
        <f t="array" ref="AM79">(SUM(AL96,AM85:AM95/0.875*1000)/AM64)</f>
        <v>4.5163319892270418E-2</v>
      </c>
      <c r="AN79" s="275" cm="1">
        <f t="array" ref="AN79">(SUM(AM96,AN85:AN95/0.875*1000)/AN64)</f>
        <v>4.6009415492607772E-2</v>
      </c>
      <c r="AO79" s="275" cm="1">
        <f t="array" ref="AO79">(SUM(AN96,AO85:AO95/0.875*1000)/AO64)</f>
        <v>5.2886090540841042E-2</v>
      </c>
      <c r="AP79" s="275" cm="1">
        <f t="array" ref="AP79">(SUM(AO96,AP85:AP95/0.875*1000)/AP64)</f>
        <v>6.3239758095355134E-2</v>
      </c>
      <c r="AQ79" s="275" cm="1">
        <f t="array" ref="AQ79">(SUM(AP96,AQ85:AQ95/0.875*1000)/AQ64)</f>
        <v>6.5038348572308571E-2</v>
      </c>
      <c r="AR79" s="275" cm="1">
        <f t="array" ref="AR79">(SUM(AQ96,AR85:AR95/0.875*1000)/AR64)</f>
        <v>7.3242286906220644E-2</v>
      </c>
      <c r="AS79" s="275" cm="1">
        <f t="array" ref="AS79">(SUM(AR96,AS85:AS95/0.875*1000)/AS64)</f>
        <v>8.6753760626561635E-2</v>
      </c>
      <c r="AT79" s="275" cm="1">
        <f t="array" ref="AT79">(SUM(AS96,AT85:AT95/0.875*1000)/AT64)</f>
        <v>9.0238213260558461E-2</v>
      </c>
      <c r="AU79" s="289" cm="1">
        <f t="array" ref="AU79">(SUM(AT96,AU85:AU95/0.875*1000)/AU64)</f>
        <v>0.10087693685869389</v>
      </c>
      <c r="AV79" s="289" cm="1">
        <f t="array" ref="AV79">(SUM(AU96,AV85:AV95/0.875*1000)/AV64)</f>
        <v>9.9764750293571763E-2</v>
      </c>
      <c r="AW79" s="289" cm="1">
        <f t="array" ref="AW79">(SUM(AV96,AW85:AW95/0.875*1000)/AW64)</f>
        <v>9.4416732829854882E-2</v>
      </c>
      <c r="AX79" s="289" cm="1">
        <f t="array" ref="AX79">(SUM(AW96,AX85:AX95/0.875*1000)/AX64)</f>
        <v>9.2849608521969801E-2</v>
      </c>
    </row>
    <row r="83" spans="1:50" ht="15.75" thickBot="1">
      <c r="A83" s="291" t="s">
        <v>319</v>
      </c>
      <c r="B83" s="292"/>
      <c r="C83" s="292"/>
      <c r="D83" s="292"/>
      <c r="E83" s="292"/>
      <c r="F83" s="292"/>
      <c r="G83" s="281"/>
      <c r="H83" s="281"/>
      <c r="I83" s="281"/>
      <c r="J83" s="281"/>
      <c r="K83" s="281"/>
      <c r="L83" s="281"/>
      <c r="M83" s="281"/>
      <c r="N83" s="281"/>
      <c r="O83" s="281"/>
      <c r="P83" s="281"/>
      <c r="Q83" s="281"/>
      <c r="R83" s="281"/>
      <c r="S83" s="281"/>
      <c r="T83" s="281"/>
      <c r="U83" s="281"/>
      <c r="V83" s="281"/>
      <c r="W83" s="281"/>
      <c r="X83" s="229"/>
      <c r="Y83" s="229"/>
      <c r="Z83" s="229"/>
      <c r="AA83" s="229"/>
      <c r="AB83" s="229"/>
      <c r="AC83" s="229"/>
      <c r="AD83" s="229"/>
      <c r="AE83" s="293" t="s">
        <v>320</v>
      </c>
      <c r="AF83" s="286">
        <f>SUM(AE96,AF85:AF95)</f>
        <v>0.64413961956521737</v>
      </c>
      <c r="AG83" s="286">
        <f t="shared" ref="AG83:AW83" si="67">SUM(AF96,AG85:AG95)</f>
        <v>60.376733375000008</v>
      </c>
      <c r="AH83" s="286">
        <f t="shared" si="67"/>
        <v>353.78799749999996</v>
      </c>
      <c r="AI83" s="286">
        <f t="shared" si="67"/>
        <v>1021.2373631250001</v>
      </c>
      <c r="AJ83" s="286">
        <f t="shared" si="67"/>
        <v>1407.3923648749999</v>
      </c>
      <c r="AK83" s="286">
        <f t="shared" si="67"/>
        <v>2088.0987032499997</v>
      </c>
      <c r="AL83" s="286">
        <f t="shared" si="67"/>
        <v>2338.6649282499993</v>
      </c>
      <c r="AM83" s="286">
        <f t="shared" si="67"/>
        <v>2377.7980528749999</v>
      </c>
      <c r="AN83" s="286">
        <f t="shared" si="67"/>
        <v>2552.8022353750002</v>
      </c>
      <c r="AO83" s="286">
        <f t="shared" si="67"/>
        <v>2992.3582500000002</v>
      </c>
      <c r="AP83" s="286">
        <f t="shared" si="67"/>
        <v>3445.1095000000005</v>
      </c>
      <c r="AQ83" s="286">
        <f t="shared" si="67"/>
        <v>3326.1716232499998</v>
      </c>
      <c r="AR83" s="286">
        <f t="shared" si="67"/>
        <v>3733.4370614549998</v>
      </c>
      <c r="AS83" s="286">
        <f t="shared" si="67"/>
        <v>4515.9632778399991</v>
      </c>
      <c r="AT83" s="286">
        <f t="shared" si="67"/>
        <v>4919.0853298700004</v>
      </c>
      <c r="AU83" s="286">
        <f t="shared" si="67"/>
        <v>5638.5872240054578</v>
      </c>
      <c r="AV83" s="286">
        <f t="shared" si="67"/>
        <v>5319.0602933870505</v>
      </c>
      <c r="AW83" s="286">
        <f t="shared" si="67"/>
        <v>5014.3113799326675</v>
      </c>
    </row>
    <row r="84" spans="1:50" ht="15.75" thickBot="1">
      <c r="A84" s="294"/>
      <c r="B84" s="295" t="str">
        <f>B$2</f>
        <v>1999/00</v>
      </c>
      <c r="C84" s="295" t="str">
        <f t="shared" ref="C84:S84" si="68">C$2</f>
        <v>2000/01</v>
      </c>
      <c r="D84" s="295" t="str">
        <f t="shared" si="68"/>
        <v>2001/02</v>
      </c>
      <c r="E84" s="295" t="str">
        <f t="shared" si="68"/>
        <v>2002/03</v>
      </c>
      <c r="F84" s="295" t="str">
        <f t="shared" si="68"/>
        <v>2003/04</v>
      </c>
      <c r="G84" s="295" t="str">
        <f t="shared" si="68"/>
        <v>2004/05</v>
      </c>
      <c r="H84" s="295" t="str">
        <f t="shared" si="68"/>
        <v>2005/06</v>
      </c>
      <c r="I84" s="295" t="str">
        <f t="shared" si="68"/>
        <v>2006/07</v>
      </c>
      <c r="J84" s="295" t="str">
        <f t="shared" si="68"/>
        <v>2007/08</v>
      </c>
      <c r="K84" s="295" t="str">
        <f t="shared" si="68"/>
        <v>2008/09</v>
      </c>
      <c r="L84" s="295" t="str">
        <f t="shared" si="68"/>
        <v>2009/10</v>
      </c>
      <c r="M84" s="295" t="str">
        <f t="shared" si="68"/>
        <v>2010/11</v>
      </c>
      <c r="N84" s="295" t="str">
        <f t="shared" si="68"/>
        <v>2011/12</v>
      </c>
      <c r="O84" s="295" t="str">
        <f t="shared" si="68"/>
        <v>2012/13</v>
      </c>
      <c r="P84" s="295" t="str">
        <f t="shared" si="68"/>
        <v>2013/14</v>
      </c>
      <c r="Q84" s="295" t="str">
        <f t="shared" si="68"/>
        <v>2014/15</v>
      </c>
      <c r="R84" s="295" t="str">
        <f t="shared" si="68"/>
        <v>2015/16</v>
      </c>
      <c r="S84" s="295" t="str">
        <f t="shared" si="68"/>
        <v>2016/17</v>
      </c>
      <c r="T84" s="292"/>
      <c r="U84" s="292"/>
      <c r="V84" s="292"/>
      <c r="W84" s="292"/>
      <c r="X84" s="292"/>
      <c r="Y84" s="292"/>
      <c r="Z84" s="292"/>
      <c r="AA84" s="292"/>
      <c r="AB84" s="292"/>
      <c r="AC84" s="292"/>
      <c r="AD84" s="292"/>
      <c r="AE84" s="296" t="s">
        <v>321</v>
      </c>
      <c r="AF84" s="296" t="s">
        <v>322</v>
      </c>
      <c r="AG84" s="296" t="s">
        <v>323</v>
      </c>
      <c r="AH84" s="296" t="s">
        <v>324</v>
      </c>
      <c r="AI84" s="296" t="s">
        <v>325</v>
      </c>
      <c r="AJ84" s="296" t="s">
        <v>326</v>
      </c>
      <c r="AK84" s="296" t="s">
        <v>327</v>
      </c>
      <c r="AL84" s="296" t="s">
        <v>99</v>
      </c>
      <c r="AM84" s="296" t="s">
        <v>100</v>
      </c>
      <c r="AN84" s="296" t="s">
        <v>101</v>
      </c>
      <c r="AO84" s="296" t="s">
        <v>102</v>
      </c>
      <c r="AP84" s="296" t="s">
        <v>103</v>
      </c>
      <c r="AQ84" s="296" t="s">
        <v>106</v>
      </c>
      <c r="AR84" s="296" t="s">
        <v>107</v>
      </c>
      <c r="AS84" s="296" t="s">
        <v>108</v>
      </c>
      <c r="AT84" s="296" t="s">
        <v>109</v>
      </c>
      <c r="AU84" s="296" t="s">
        <v>110</v>
      </c>
      <c r="AV84" s="296" t="s">
        <v>328</v>
      </c>
      <c r="AW84" s="296" t="s">
        <v>329</v>
      </c>
      <c r="AX84" s="296" t="s">
        <v>330</v>
      </c>
    </row>
    <row r="85" spans="1:50">
      <c r="A85" s="297" t="s">
        <v>331</v>
      </c>
      <c r="B85" s="281"/>
      <c r="C85" s="281"/>
      <c r="D85" s="281"/>
      <c r="E85" s="281"/>
      <c r="F85" s="281"/>
      <c r="G85" s="281"/>
      <c r="H85" s="281"/>
      <c r="I85" s="281"/>
      <c r="J85" s="281"/>
      <c r="K85" s="281"/>
      <c r="L85" s="281"/>
      <c r="M85" s="281"/>
      <c r="N85" s="281"/>
      <c r="O85" s="281"/>
      <c r="P85" s="281"/>
      <c r="Q85" s="281"/>
      <c r="R85" s="281"/>
      <c r="S85" s="281"/>
      <c r="T85" s="281"/>
      <c r="U85" s="281"/>
      <c r="V85" s="281"/>
      <c r="W85" s="281"/>
      <c r="X85" s="281"/>
      <c r="Y85" s="281"/>
      <c r="Z85" s="281"/>
      <c r="AA85" s="281"/>
      <c r="AB85" s="281"/>
      <c r="AC85" s="281"/>
      <c r="AD85" s="281"/>
      <c r="AE85" s="298"/>
      <c r="AF85" s="298">
        <v>0</v>
      </c>
      <c r="AG85" s="298">
        <v>0.91280875000000006</v>
      </c>
      <c r="AH85" s="298">
        <v>14.816148374999999</v>
      </c>
      <c r="AI85" s="298">
        <v>67.449408250000005</v>
      </c>
      <c r="AJ85" s="298">
        <v>70.196295750000004</v>
      </c>
      <c r="AK85" s="298">
        <v>155.79330199999998</v>
      </c>
      <c r="AL85" s="298">
        <v>154.685293</v>
      </c>
      <c r="AM85" s="298">
        <v>187.78110487500001</v>
      </c>
      <c r="AN85" s="298">
        <v>180.02086812499994</v>
      </c>
      <c r="AO85" s="298">
        <v>210.462875</v>
      </c>
      <c r="AP85" s="298">
        <v>265.64474999999999</v>
      </c>
      <c r="AQ85" s="298">
        <v>262.55721887499999</v>
      </c>
      <c r="AR85" s="298">
        <f>HR$37*0.87/1000</f>
        <v>226.03652177999996</v>
      </c>
      <c r="AS85" s="298">
        <f>ID$37*0.87/1000</f>
        <v>294.33927</v>
      </c>
      <c r="AT85" s="298">
        <f>AT53/1000*0.08</f>
        <v>350.01755583999994</v>
      </c>
      <c r="AU85" s="298">
        <f>AU53/1000*0.08</f>
        <v>361.13852184000001</v>
      </c>
      <c r="AV85" s="299">
        <f>AV53/1000*0.095*1.105</f>
        <v>447.20287619204157</v>
      </c>
      <c r="AW85" s="299">
        <f t="shared" ref="AW85:AX92" si="69">AW53/1000*0.095*0.925</f>
        <v>373.63836276118047</v>
      </c>
      <c r="AX85" s="299">
        <f t="shared" si="69"/>
        <v>377.48870686757408</v>
      </c>
    </row>
    <row r="86" spans="1:50">
      <c r="A86" s="297" t="s">
        <v>332</v>
      </c>
      <c r="B86" s="281"/>
      <c r="C86" s="281"/>
      <c r="D86" s="281"/>
      <c r="E86" s="281"/>
      <c r="F86" s="281"/>
      <c r="G86" s="281"/>
      <c r="H86" s="281"/>
      <c r="I86" s="281"/>
      <c r="J86" s="281"/>
      <c r="K86" s="281"/>
      <c r="L86" s="281"/>
      <c r="M86" s="281"/>
      <c r="N86" s="281"/>
      <c r="O86" s="281"/>
      <c r="P86" s="281"/>
      <c r="Q86" s="281"/>
      <c r="R86" s="281"/>
      <c r="S86" s="281"/>
      <c r="T86" s="281"/>
      <c r="U86" s="281"/>
      <c r="V86" s="281"/>
      <c r="W86" s="281"/>
      <c r="X86" s="281"/>
      <c r="Y86" s="281"/>
      <c r="Z86" s="281"/>
      <c r="AA86" s="281"/>
      <c r="AB86" s="281"/>
      <c r="AC86" s="281"/>
      <c r="AD86" s="281"/>
      <c r="AE86" s="298"/>
      <c r="AF86" s="298">
        <v>6.8250000000000003E-3</v>
      </c>
      <c r="AG86" s="298">
        <v>1.5092349999999999</v>
      </c>
      <c r="AH86" s="298">
        <v>19.807263000000003</v>
      </c>
      <c r="AI86" s="298">
        <v>55.719721749999998</v>
      </c>
      <c r="AJ86" s="298">
        <v>115.49250649999999</v>
      </c>
      <c r="AK86" s="298">
        <v>187.38114324999998</v>
      </c>
      <c r="AL86" s="298">
        <v>204.281594125</v>
      </c>
      <c r="AM86" s="298">
        <v>193.26283987499994</v>
      </c>
      <c r="AN86" s="298">
        <v>201.90831675000001</v>
      </c>
      <c r="AO86" s="298">
        <v>237.85912500000001</v>
      </c>
      <c r="AP86" s="298">
        <v>282.35550000000001</v>
      </c>
      <c r="AQ86" s="298">
        <v>282.76295425000006</v>
      </c>
      <c r="AR86" s="298">
        <f>HS$37*0.87/1000</f>
        <v>291.51008394000002</v>
      </c>
      <c r="AS86" s="298">
        <f>IE$37*0.87/1000</f>
        <v>395.88393000000002</v>
      </c>
      <c r="AT86" s="298">
        <f>AT54/1000*0.09</f>
        <v>409.92775164000005</v>
      </c>
      <c r="AU86" s="298">
        <f>AU54/1000*0.09</f>
        <v>423.95080455000004</v>
      </c>
      <c r="AV86" s="299">
        <f>AV54/1000*0.095*1.2</f>
        <v>542.93250074400009</v>
      </c>
      <c r="AW86" s="299">
        <f t="shared" si="69"/>
        <v>418.83872187508359</v>
      </c>
      <c r="AX86" s="299">
        <f t="shared" si="69"/>
        <v>417.09668206556955</v>
      </c>
    </row>
    <row r="87" spans="1:50">
      <c r="A87" s="297" t="s">
        <v>333</v>
      </c>
      <c r="B87" s="281"/>
      <c r="C87" s="281"/>
      <c r="D87" s="281"/>
      <c r="E87" s="281"/>
      <c r="F87" s="281"/>
      <c r="G87" s="281"/>
      <c r="H87" s="281"/>
      <c r="I87" s="281"/>
      <c r="J87" s="281"/>
      <c r="K87" s="281"/>
      <c r="L87" s="281"/>
      <c r="M87" s="281"/>
      <c r="N87" s="281"/>
      <c r="O87" s="281"/>
      <c r="P87" s="281"/>
      <c r="Q87" s="281"/>
      <c r="R87" s="281"/>
      <c r="S87" s="281"/>
      <c r="T87" s="281"/>
      <c r="U87" s="281"/>
      <c r="V87" s="281"/>
      <c r="W87" s="281"/>
      <c r="X87" s="281"/>
      <c r="Y87" s="281"/>
      <c r="Z87" s="281"/>
      <c r="AA87" s="281"/>
      <c r="AB87" s="281"/>
      <c r="AC87" s="281"/>
      <c r="AD87" s="281"/>
      <c r="AE87" s="298"/>
      <c r="AF87" s="298">
        <v>1.14625E-2</v>
      </c>
      <c r="AG87" s="298">
        <v>1.5623212499999999</v>
      </c>
      <c r="AH87" s="298">
        <v>16.426194750000004</v>
      </c>
      <c r="AI87" s="298">
        <v>56.306096874999994</v>
      </c>
      <c r="AJ87" s="298">
        <v>92.275728125000001</v>
      </c>
      <c r="AK87" s="298">
        <v>161.78467987499997</v>
      </c>
      <c r="AL87" s="298">
        <v>175.33345462499997</v>
      </c>
      <c r="AM87" s="298">
        <v>159.57571350000001</v>
      </c>
      <c r="AN87" s="298">
        <v>221.89214337500007</v>
      </c>
      <c r="AO87" s="298">
        <v>221.571</v>
      </c>
      <c r="AP87" s="298">
        <v>283.96024999999997</v>
      </c>
      <c r="AQ87" s="298">
        <v>304.92447824999999</v>
      </c>
      <c r="AR87" s="298">
        <f>HT$37*0.87/1000</f>
        <v>302.41470482999995</v>
      </c>
      <c r="AS87" s="298">
        <f>IF$37*0.87/1000</f>
        <v>425.17421999999999</v>
      </c>
      <c r="AT87" s="298">
        <f t="shared" ref="AT87:AU91" si="70">AT55/1000*0.09</f>
        <v>418.82889554999997</v>
      </c>
      <c r="AU87" s="298">
        <f t="shared" si="70"/>
        <v>360.43352127000003</v>
      </c>
      <c r="AV87" s="299">
        <f>AV55/1000*0.095*0.925</f>
        <v>390.69336671549996</v>
      </c>
      <c r="AW87" s="299">
        <f t="shared" si="69"/>
        <v>386.97533820649994</v>
      </c>
      <c r="AX87" s="299">
        <f t="shared" si="69"/>
        <v>394.50559183483335</v>
      </c>
    </row>
    <row r="88" spans="1:50">
      <c r="A88" s="297" t="s">
        <v>190</v>
      </c>
      <c r="B88" s="281"/>
      <c r="C88" s="281"/>
      <c r="D88" s="281"/>
      <c r="E88" s="281"/>
      <c r="F88" s="281"/>
      <c r="G88" s="281"/>
      <c r="H88" s="281"/>
      <c r="I88" s="281"/>
      <c r="J88" s="281"/>
      <c r="K88" s="281"/>
      <c r="L88" s="281"/>
      <c r="M88" s="281"/>
      <c r="N88" s="281"/>
      <c r="O88" s="281"/>
      <c r="P88" s="281"/>
      <c r="Q88" s="281"/>
      <c r="R88" s="281"/>
      <c r="S88" s="281"/>
      <c r="T88" s="281"/>
      <c r="U88" s="281"/>
      <c r="V88" s="281"/>
      <c r="W88" s="281"/>
      <c r="X88" s="281"/>
      <c r="Y88" s="281"/>
      <c r="Z88" s="281"/>
      <c r="AA88" s="281"/>
      <c r="AB88" s="281"/>
      <c r="AC88" s="281"/>
      <c r="AD88" s="281"/>
      <c r="AE88" s="298"/>
      <c r="AF88" s="298">
        <v>2.2531249999999999E-2</v>
      </c>
      <c r="AG88" s="298">
        <v>2.2554000000000003</v>
      </c>
      <c r="AH88" s="298">
        <v>22.754082749999995</v>
      </c>
      <c r="AI88" s="298">
        <v>66.499028749999994</v>
      </c>
      <c r="AJ88" s="298">
        <v>90.704806499999989</v>
      </c>
      <c r="AK88" s="298">
        <v>177.38754075</v>
      </c>
      <c r="AL88" s="298">
        <v>192.92347812500003</v>
      </c>
      <c r="AM88" s="298">
        <v>186.39325337500003</v>
      </c>
      <c r="AN88" s="298">
        <v>215.19218612500001</v>
      </c>
      <c r="AO88" s="298">
        <v>212.21025</v>
      </c>
      <c r="AP88" s="298">
        <v>296.49462499999998</v>
      </c>
      <c r="AQ88" s="298">
        <v>287.71251512499998</v>
      </c>
      <c r="AR88" s="298">
        <f>HU$37*0.87/1000</f>
        <v>321.30468509999997</v>
      </c>
      <c r="AS88" s="298">
        <f>IG$37*0.87/1000</f>
        <v>332.77239000000003</v>
      </c>
      <c r="AT88" s="298">
        <f t="shared" si="70"/>
        <v>431.70458040000005</v>
      </c>
      <c r="AU88" s="298">
        <f>AU56/1000*0.095</f>
        <v>414.23327792999993</v>
      </c>
      <c r="AV88" s="299">
        <f t="shared" ref="AV88:AV95" si="71">AV56/1000*0.095*0.925</f>
        <v>394.69846618254161</v>
      </c>
      <c r="AW88" s="299">
        <f t="shared" si="69"/>
        <v>394.45995487138885</v>
      </c>
      <c r="AX88" s="299">
        <f t="shared" si="69"/>
        <v>390.77473437972668</v>
      </c>
    </row>
    <row r="89" spans="1:50">
      <c r="A89" s="297" t="s">
        <v>334</v>
      </c>
      <c r="B89" s="281"/>
      <c r="C89" s="281"/>
      <c r="D89" s="281"/>
      <c r="E89" s="281"/>
      <c r="F89" s="281"/>
      <c r="G89" s="281"/>
      <c r="H89" s="281"/>
      <c r="I89" s="281"/>
      <c r="J89" s="281"/>
      <c r="K89" s="281"/>
      <c r="L89" s="281"/>
      <c r="M89" s="281"/>
      <c r="N89" s="281"/>
      <c r="O89" s="281"/>
      <c r="P89" s="281"/>
      <c r="Q89" s="281"/>
      <c r="R89" s="281"/>
      <c r="S89" s="281"/>
      <c r="T89" s="281"/>
      <c r="U89" s="281"/>
      <c r="V89" s="300"/>
      <c r="W89" s="300"/>
      <c r="X89" s="300"/>
      <c r="Y89" s="300"/>
      <c r="Z89" s="300"/>
      <c r="AA89" s="300"/>
      <c r="AB89" s="300"/>
      <c r="AC89" s="281"/>
      <c r="AD89" s="281"/>
      <c r="AE89" s="298"/>
      <c r="AF89" s="298">
        <v>1.9960499999999999E-2</v>
      </c>
      <c r="AG89" s="298">
        <v>5.6790212500000008</v>
      </c>
      <c r="AH89" s="298">
        <v>23.763178249999999</v>
      </c>
      <c r="AI89" s="298">
        <v>89.920878250000015</v>
      </c>
      <c r="AJ89" s="298">
        <v>123.49648587499999</v>
      </c>
      <c r="AK89" s="298">
        <v>179.32230749999999</v>
      </c>
      <c r="AL89" s="298">
        <v>202.62611074999998</v>
      </c>
      <c r="AM89" s="298">
        <v>188.03558812499995</v>
      </c>
      <c r="AN89" s="298">
        <v>206.88586187499999</v>
      </c>
      <c r="AO89" s="298">
        <v>220.07737499999999</v>
      </c>
      <c r="AP89" s="298">
        <v>281.91187500000001</v>
      </c>
      <c r="AQ89" s="298">
        <v>256.17584299999993</v>
      </c>
      <c r="AR89" s="298">
        <f>HV$37*0.87/1000</f>
        <v>312.53531478000008</v>
      </c>
      <c r="AS89" s="298">
        <f>IH$37*0.87/1000</f>
        <v>406.19603999999998</v>
      </c>
      <c r="AT89" s="298">
        <f t="shared" si="70"/>
        <v>418.78897569000009</v>
      </c>
      <c r="AU89" s="298">
        <f>AU57/1000*0.095</f>
        <v>446.12411872499996</v>
      </c>
      <c r="AV89" s="299">
        <f t="shared" si="71"/>
        <v>410.86564898612511</v>
      </c>
      <c r="AW89" s="299">
        <f t="shared" si="69"/>
        <v>411.52056443054164</v>
      </c>
      <c r="AX89" s="299">
        <f t="shared" si="69"/>
        <v>411.68367441243055</v>
      </c>
    </row>
    <row r="90" spans="1:50">
      <c r="A90" s="297" t="s">
        <v>335</v>
      </c>
      <c r="B90" s="281"/>
      <c r="C90" s="281"/>
      <c r="D90" s="281"/>
      <c r="E90" s="281"/>
      <c r="F90" s="281"/>
      <c r="G90" s="281"/>
      <c r="H90" s="281"/>
      <c r="I90" s="281"/>
      <c r="J90" s="281"/>
      <c r="K90" s="281"/>
      <c r="L90" s="281"/>
      <c r="M90" s="281"/>
      <c r="N90" s="281"/>
      <c r="O90" s="281"/>
      <c r="P90" s="281"/>
      <c r="Q90" s="281"/>
      <c r="R90" s="281"/>
      <c r="S90" s="281"/>
      <c r="T90" s="281"/>
      <c r="U90" s="281"/>
      <c r="V90" s="281"/>
      <c r="W90" s="281"/>
      <c r="X90" s="281"/>
      <c r="Y90" s="281"/>
      <c r="Z90" s="281"/>
      <c r="AA90" s="281"/>
      <c r="AB90" s="281"/>
      <c r="AC90" s="281"/>
      <c r="AD90" s="281"/>
      <c r="AE90" s="298"/>
      <c r="AF90" s="298">
        <v>6.280749999999999E-3</v>
      </c>
      <c r="AG90" s="298">
        <v>2.9144500000000004</v>
      </c>
      <c r="AH90" s="298">
        <v>23.378532625000002</v>
      </c>
      <c r="AI90" s="298">
        <v>94.312985375000011</v>
      </c>
      <c r="AJ90" s="298">
        <v>135.23697512499999</v>
      </c>
      <c r="AK90" s="298">
        <v>181.50437900000003</v>
      </c>
      <c r="AL90" s="298">
        <v>218.65995987500003</v>
      </c>
      <c r="AM90" s="298">
        <v>201.54774937500002</v>
      </c>
      <c r="AN90" s="298">
        <v>228.08681175000001</v>
      </c>
      <c r="AO90" s="298">
        <v>265.099625</v>
      </c>
      <c r="AP90" s="298">
        <v>298.45724999999999</v>
      </c>
      <c r="AQ90" s="298">
        <v>295.255802625</v>
      </c>
      <c r="AR90" s="298">
        <f>HW$37*0.87/1000</f>
        <v>336.89569671000004</v>
      </c>
      <c r="AS90" s="298">
        <f>II$37*0.87/1000</f>
        <v>425.49872999999997</v>
      </c>
      <c r="AT90" s="298">
        <f t="shared" si="70"/>
        <v>466.83284462999995</v>
      </c>
      <c r="AU90" s="298">
        <f>AU58/1000*0.095</f>
        <v>496.96388514499989</v>
      </c>
      <c r="AV90" s="299">
        <f t="shared" si="71"/>
        <v>439.10110923745822</v>
      </c>
      <c r="AW90" s="299">
        <f t="shared" si="69"/>
        <v>444.23941619394441</v>
      </c>
      <c r="AX90" s="299">
        <f t="shared" si="69"/>
        <v>446.38364263217602</v>
      </c>
    </row>
    <row r="91" spans="1:50">
      <c r="A91" s="297" t="s">
        <v>336</v>
      </c>
      <c r="B91" s="281"/>
      <c r="C91" s="281"/>
      <c r="D91" s="281"/>
      <c r="E91" s="281"/>
      <c r="F91" s="281"/>
      <c r="G91" s="281"/>
      <c r="H91" s="281"/>
      <c r="I91" s="281"/>
      <c r="J91" s="281"/>
      <c r="K91" s="281"/>
      <c r="L91" s="281"/>
      <c r="M91" s="281"/>
      <c r="N91" s="281"/>
      <c r="O91" s="281"/>
      <c r="P91" s="281"/>
      <c r="Q91" s="281"/>
      <c r="R91" s="281"/>
      <c r="S91" s="281"/>
      <c r="T91" s="281"/>
      <c r="U91" s="281"/>
      <c r="V91" s="281"/>
      <c r="W91" s="281"/>
      <c r="X91" s="281"/>
      <c r="Y91" s="281"/>
      <c r="Z91" s="281"/>
      <c r="AA91" s="281"/>
      <c r="AB91" s="281"/>
      <c r="AC91" s="281"/>
      <c r="AD91" s="281"/>
      <c r="AE91" s="298"/>
      <c r="AF91" s="298">
        <v>4.9979999999999997E-2</v>
      </c>
      <c r="AG91" s="298">
        <v>4.4639000000000006</v>
      </c>
      <c r="AH91" s="298">
        <v>38.46399375</v>
      </c>
      <c r="AI91" s="298">
        <v>95.842676124999983</v>
      </c>
      <c r="AJ91" s="298">
        <v>146.20031037500002</v>
      </c>
      <c r="AK91" s="298">
        <v>202.26457562499996</v>
      </c>
      <c r="AL91" s="298">
        <v>216.94250112500001</v>
      </c>
      <c r="AM91" s="298">
        <v>222.62279549999997</v>
      </c>
      <c r="AN91" s="298">
        <v>216.65916212500002</v>
      </c>
      <c r="AO91" s="298">
        <v>275.21550000000002</v>
      </c>
      <c r="AP91" s="298">
        <v>301.03325000000001</v>
      </c>
      <c r="AQ91" s="298">
        <v>286.285195875</v>
      </c>
      <c r="AR91" s="298">
        <f>HX$37*0.87/1000</f>
        <v>347.99725254000003</v>
      </c>
      <c r="AS91" s="298">
        <f>II$37*0.87/1000</f>
        <v>425.49872999999997</v>
      </c>
      <c r="AT91" s="298">
        <f t="shared" si="70"/>
        <v>475.56725093999995</v>
      </c>
      <c r="AU91" s="298">
        <f>AU59/1000*0.095</f>
        <v>490.62172276500007</v>
      </c>
      <c r="AV91" s="299">
        <f t="shared" si="71"/>
        <v>450.02753732416664</v>
      </c>
      <c r="AW91" s="299">
        <f t="shared" si="69"/>
        <v>453.53202932930554</v>
      </c>
      <c r="AX91" s="299">
        <f t="shared" si="69"/>
        <v>454.70019333101857</v>
      </c>
    </row>
    <row r="92" spans="1:50">
      <c r="A92" s="297" t="s">
        <v>337</v>
      </c>
      <c r="B92" s="281"/>
      <c r="C92" s="281"/>
      <c r="D92" s="281"/>
      <c r="E92" s="281"/>
      <c r="F92" s="281"/>
      <c r="G92" s="281"/>
      <c r="H92" s="281"/>
      <c r="I92" s="281"/>
      <c r="J92" s="281"/>
      <c r="K92" s="281"/>
      <c r="L92" s="281"/>
      <c r="M92" s="281"/>
      <c r="N92" s="281"/>
      <c r="O92" s="281"/>
      <c r="P92" s="281"/>
      <c r="Q92" s="281"/>
      <c r="R92" s="281"/>
      <c r="S92" s="281"/>
      <c r="T92" s="281"/>
      <c r="U92" s="281"/>
      <c r="V92" s="281"/>
      <c r="W92" s="281"/>
      <c r="X92" s="281"/>
      <c r="Y92" s="281"/>
      <c r="Z92" s="281"/>
      <c r="AA92" s="281"/>
      <c r="AB92" s="281"/>
      <c r="AC92" s="281"/>
      <c r="AD92" s="281"/>
      <c r="AE92" s="298"/>
      <c r="AF92" s="298">
        <v>1.75E-3</v>
      </c>
      <c r="AG92" s="298">
        <v>5.8934260000000016</v>
      </c>
      <c r="AH92" s="298">
        <v>40.261719750000005</v>
      </c>
      <c r="AI92" s="298">
        <v>115.72612275000002</v>
      </c>
      <c r="AJ92" s="298">
        <v>140.47070975</v>
      </c>
      <c r="AK92" s="298">
        <v>192.48914825</v>
      </c>
      <c r="AL92" s="298">
        <v>204.72497849999999</v>
      </c>
      <c r="AM92" s="298">
        <v>220.71222512499995</v>
      </c>
      <c r="AN92" s="298">
        <v>221.12445424999999</v>
      </c>
      <c r="AO92" s="298">
        <v>273.58187500000003</v>
      </c>
      <c r="AP92" s="298">
        <v>289.08949999999999</v>
      </c>
      <c r="AQ92" s="298">
        <v>274.14551937499994</v>
      </c>
      <c r="AR92" s="298">
        <f>HY$37*0.87/1000</f>
        <v>346.87546062000007</v>
      </c>
      <c r="AS92" s="298">
        <f>AS60/1000*0.08</f>
        <v>380.77607760000006</v>
      </c>
      <c r="AT92" s="298">
        <f>AT60/1000*0.08</f>
        <v>391.2888790400001</v>
      </c>
      <c r="AU92" s="298">
        <f>AU60/1000*0.095*0.925</f>
        <v>460.21682298562502</v>
      </c>
      <c r="AV92" s="299">
        <f t="shared" si="71"/>
        <v>425.41146659733323</v>
      </c>
      <c r="AW92" s="299">
        <f t="shared" si="69"/>
        <v>427.33005751440271</v>
      </c>
      <c r="AX92" s="299">
        <f t="shared" si="69"/>
        <v>427.51596739407859</v>
      </c>
    </row>
    <row r="93" spans="1:50">
      <c r="A93" s="297" t="s">
        <v>338</v>
      </c>
      <c r="B93" s="281"/>
      <c r="C93" s="281"/>
      <c r="D93" s="281"/>
      <c r="E93" s="281"/>
      <c r="F93" s="281"/>
      <c r="G93" s="281"/>
      <c r="H93" s="281"/>
      <c r="I93" s="281"/>
      <c r="J93" s="281"/>
      <c r="K93" s="281"/>
      <c r="L93" s="281"/>
      <c r="M93" s="281"/>
      <c r="N93" s="281"/>
      <c r="O93" s="281"/>
      <c r="P93" s="281"/>
      <c r="Q93" s="281"/>
      <c r="R93" s="281"/>
      <c r="S93" s="281"/>
      <c r="T93" s="281"/>
      <c r="U93" s="281"/>
      <c r="V93" s="281"/>
      <c r="W93" s="281"/>
      <c r="X93" s="281"/>
      <c r="Y93" s="281"/>
      <c r="Z93" s="281"/>
      <c r="AA93" s="281"/>
      <c r="AB93" s="281"/>
      <c r="AC93" s="281"/>
      <c r="AD93" s="281"/>
      <c r="AE93" s="298"/>
      <c r="AF93" s="298">
        <v>2.968875E-2</v>
      </c>
      <c r="AG93" s="298">
        <v>7.508760875000001</v>
      </c>
      <c r="AH93" s="298">
        <v>46.907463749999998</v>
      </c>
      <c r="AI93" s="298">
        <v>110.965096375</v>
      </c>
      <c r="AJ93" s="298">
        <v>137.2092715</v>
      </c>
      <c r="AK93" s="298">
        <v>174.90804187500001</v>
      </c>
      <c r="AL93" s="298">
        <v>208.14950012500003</v>
      </c>
      <c r="AM93" s="298">
        <v>219.98915662499999</v>
      </c>
      <c r="AN93" s="298">
        <v>243.24300437500003</v>
      </c>
      <c r="AO93" s="298">
        <v>281.402625</v>
      </c>
      <c r="AP93" s="298">
        <v>314.27024999999998</v>
      </c>
      <c r="AQ93" s="298">
        <v>298.39610675000006</v>
      </c>
      <c r="AR93" s="298">
        <f>HZ$37*0.87/1000</f>
        <v>356.12927477999989</v>
      </c>
      <c r="AS93" s="298">
        <f t="shared" ref="AS93:AT95" si="72">AS61/1000*0.08</f>
        <v>404.70571775999997</v>
      </c>
      <c r="AT93" s="298">
        <f t="shared" si="72"/>
        <v>433.26187472000015</v>
      </c>
      <c r="AU93" s="299">
        <f>AU61/1000*0.095*1.105</f>
        <v>635.31080824791661</v>
      </c>
      <c r="AV93" s="299">
        <v>540</v>
      </c>
      <c r="AW93" s="299">
        <v>498</v>
      </c>
      <c r="AX93" s="299">
        <f>AX61/1000*0.095*0.925</f>
        <v>461.26967171348161</v>
      </c>
    </row>
    <row r="94" spans="1:50">
      <c r="A94" s="297" t="s">
        <v>339</v>
      </c>
      <c r="B94" s="281"/>
      <c r="C94" s="281"/>
      <c r="D94" s="281"/>
      <c r="E94" s="281"/>
      <c r="F94" s="281"/>
      <c r="G94" s="281"/>
      <c r="H94" s="281"/>
      <c r="I94" s="281"/>
      <c r="J94" s="281"/>
      <c r="K94" s="281"/>
      <c r="L94" s="281"/>
      <c r="M94" s="281"/>
      <c r="N94" s="281"/>
      <c r="O94" s="281"/>
      <c r="P94" s="281"/>
      <c r="Q94" s="281"/>
      <c r="R94" s="281"/>
      <c r="S94" s="281"/>
      <c r="T94" s="281"/>
      <c r="U94" s="281"/>
      <c r="V94" s="281"/>
      <c r="W94" s="281"/>
      <c r="X94" s="281"/>
      <c r="Y94" s="281"/>
      <c r="Z94" s="281"/>
      <c r="AA94" s="281"/>
      <c r="AB94" s="281"/>
      <c r="AC94" s="281"/>
      <c r="AD94" s="281"/>
      <c r="AE94" s="298"/>
      <c r="AF94" s="298">
        <v>0.24613750000000001</v>
      </c>
      <c r="AG94" s="298">
        <v>14.021809374999998</v>
      </c>
      <c r="AH94" s="298">
        <v>49.350494374999997</v>
      </c>
      <c r="AI94" s="298">
        <v>103.26263412499999</v>
      </c>
      <c r="AJ94" s="298">
        <v>145.418130375</v>
      </c>
      <c r="AK94" s="298">
        <v>181.884191125</v>
      </c>
      <c r="AL94" s="298">
        <v>207.54030062499999</v>
      </c>
      <c r="AM94" s="298">
        <v>214.65551800000003</v>
      </c>
      <c r="AN94" s="298">
        <v>232.02857475000002</v>
      </c>
      <c r="AO94" s="298">
        <v>276.017</v>
      </c>
      <c r="AP94" s="298">
        <v>284.07925</v>
      </c>
      <c r="AQ94" s="298">
        <v>281.36497725000004</v>
      </c>
      <c r="AR94" s="298">
        <f>IA$37*0.87/1000</f>
        <v>336.62909999999999</v>
      </c>
      <c r="AS94" s="298">
        <f t="shared" si="72"/>
        <v>379.06037071999998</v>
      </c>
      <c r="AT94" s="298">
        <f t="shared" si="72"/>
        <v>384.70273224000005</v>
      </c>
      <c r="AU94" s="299">
        <f>AU62/1000*0.095*1.105</f>
        <v>592.65276984755837</v>
      </c>
      <c r="AV94" s="299">
        <v>462</v>
      </c>
      <c r="AW94" s="299">
        <v>453</v>
      </c>
      <c r="AX94" s="299">
        <f>AX62/1000*0.095*0.925</f>
        <v>419.04067994290739</v>
      </c>
    </row>
    <row r="95" spans="1:50">
      <c r="A95" s="297" t="s">
        <v>340</v>
      </c>
      <c r="B95" s="281"/>
      <c r="C95" s="281"/>
      <c r="D95" s="281"/>
      <c r="E95" s="281"/>
      <c r="F95" s="281"/>
      <c r="G95" s="281"/>
      <c r="H95" s="281"/>
      <c r="I95" s="281"/>
      <c r="J95" s="281"/>
      <c r="K95" s="281"/>
      <c r="L95" s="281"/>
      <c r="M95" s="281"/>
      <c r="N95" s="281"/>
      <c r="O95" s="281"/>
      <c r="P95" s="281"/>
      <c r="Q95" s="281"/>
      <c r="R95" s="281"/>
      <c r="S95" s="281"/>
      <c r="T95" s="281"/>
      <c r="U95" s="281"/>
      <c r="V95" s="281"/>
      <c r="W95" s="281"/>
      <c r="X95" s="281"/>
      <c r="Y95" s="281"/>
      <c r="Z95" s="281"/>
      <c r="AA95" s="281"/>
      <c r="AB95" s="281"/>
      <c r="AC95" s="281"/>
      <c r="AD95" s="281"/>
      <c r="AE95" s="298"/>
      <c r="AF95" s="298">
        <v>0.24952336956521742</v>
      </c>
      <c r="AG95" s="298">
        <v>12.714713375000001</v>
      </c>
      <c r="AH95" s="298">
        <v>42.888779500000005</v>
      </c>
      <c r="AI95" s="298">
        <v>98.046326874999991</v>
      </c>
      <c r="AJ95" s="298">
        <v>131.63280462499998</v>
      </c>
      <c r="AK95" s="298">
        <v>164.37405337500005</v>
      </c>
      <c r="AL95" s="298">
        <v>189.7612815</v>
      </c>
      <c r="AM95" s="298">
        <v>214.34154087500002</v>
      </c>
      <c r="AN95" s="298">
        <v>187.56873800000002</v>
      </c>
      <c r="AO95" s="298">
        <v>304.29787499999998</v>
      </c>
      <c r="AP95" s="298">
        <v>268.21024999999997</v>
      </c>
      <c r="AQ95" s="298">
        <v>259.12659762499999</v>
      </c>
      <c r="AR95" s="298">
        <f>IB$37*0.87/1000</f>
        <v>331.66836000000001</v>
      </c>
      <c r="AS95" s="298">
        <f t="shared" si="72"/>
        <v>352.64508176000004</v>
      </c>
      <c r="AT95" s="298">
        <f t="shared" si="72"/>
        <v>342.92868047999991</v>
      </c>
      <c r="AU95" s="299">
        <f>AU63/1000*0.095*1.105</f>
        <v>557.97355720935809</v>
      </c>
      <c r="AV95" s="299">
        <f t="shared" si="71"/>
        <v>379.20693703045845</v>
      </c>
      <c r="AW95" s="299">
        <f>AW63/1000*0.095*0.925</f>
        <v>381.08374716365284</v>
      </c>
      <c r="AX95" s="299">
        <f>AX63/1000*0.095*0.925</f>
        <v>382.54975539662047</v>
      </c>
    </row>
    <row r="96" spans="1:50">
      <c r="A96" s="297" t="s">
        <v>341</v>
      </c>
      <c r="B96" s="281"/>
      <c r="C96" s="281"/>
      <c r="D96" s="281"/>
      <c r="E96" s="281"/>
      <c r="F96" s="281"/>
      <c r="G96" s="281"/>
      <c r="H96" s="281"/>
      <c r="I96" s="281"/>
      <c r="J96" s="281"/>
      <c r="K96" s="281"/>
      <c r="L96" s="281"/>
      <c r="M96" s="281"/>
      <c r="N96" s="281"/>
      <c r="O96" s="281"/>
      <c r="P96" s="281"/>
      <c r="Q96" s="281"/>
      <c r="R96" s="281"/>
      <c r="S96" s="281"/>
      <c r="T96" s="281"/>
      <c r="U96" s="281"/>
      <c r="V96" s="281"/>
      <c r="W96" s="281"/>
      <c r="X96" s="281"/>
      <c r="Y96" s="281"/>
      <c r="Z96" s="281"/>
      <c r="AA96" s="281"/>
      <c r="AB96" s="281"/>
      <c r="AC96" s="281"/>
      <c r="AD96" s="281"/>
      <c r="AE96" s="298">
        <v>0</v>
      </c>
      <c r="AF96" s="298">
        <v>0.94088749999999988</v>
      </c>
      <c r="AG96" s="298">
        <v>14.970146625000002</v>
      </c>
      <c r="AH96" s="298">
        <v>67.186387624999995</v>
      </c>
      <c r="AI96" s="298">
        <v>79.058340375000029</v>
      </c>
      <c r="AJ96" s="298">
        <v>129.00534062499995</v>
      </c>
      <c r="AK96" s="298">
        <v>163.03647587499998</v>
      </c>
      <c r="AL96" s="298">
        <v>168.88056762499997</v>
      </c>
      <c r="AM96" s="298">
        <v>198.19211387500005</v>
      </c>
      <c r="AN96" s="298">
        <v>214.56312500000001</v>
      </c>
      <c r="AO96" s="298">
        <v>279.60275000000001</v>
      </c>
      <c r="AP96" s="298">
        <v>237.46441425</v>
      </c>
      <c r="AQ96" s="298">
        <v>223.44060637499999</v>
      </c>
      <c r="AR96" s="298">
        <f>IC$37*0.87/1000</f>
        <v>293.41271999999998</v>
      </c>
      <c r="AS96" s="298">
        <f>AT52/1000*0.09</f>
        <v>395.23530869999996</v>
      </c>
      <c r="AT96" s="298">
        <f>AU52/1000*0.09</f>
        <v>398.9674134899999</v>
      </c>
      <c r="AU96" s="299">
        <f>AV52/1000*0.095*1.105</f>
        <v>436.92038437742497</v>
      </c>
      <c r="AV96" s="299">
        <f>AW52/1000*0.095*0.925</f>
        <v>371.69318758666662</v>
      </c>
      <c r="AW96" s="299">
        <f>AX52/1000*0.095*0.925</f>
        <v>374.44812819134717</v>
      </c>
      <c r="AX96" s="299">
        <f>AY52/1000*0.095*0.925</f>
        <v>377.34822656308791</v>
      </c>
    </row>
    <row r="97" spans="1:295" ht="15.75" thickBot="1">
      <c r="A97" s="301" t="s">
        <v>273</v>
      </c>
      <c r="B97" s="302">
        <f t="shared" ref="B97:AN97" si="73">SUM(B85:B96)</f>
        <v>0</v>
      </c>
      <c r="C97" s="302">
        <f t="shared" si="73"/>
        <v>0</v>
      </c>
      <c r="D97" s="302">
        <f t="shared" si="73"/>
        <v>0</v>
      </c>
      <c r="E97" s="302">
        <f t="shared" si="73"/>
        <v>0</v>
      </c>
      <c r="F97" s="302">
        <f t="shared" si="73"/>
        <v>0</v>
      </c>
      <c r="G97" s="302">
        <f t="shared" si="73"/>
        <v>0</v>
      </c>
      <c r="H97" s="302">
        <f t="shared" si="73"/>
        <v>0</v>
      </c>
      <c r="I97" s="302">
        <f t="shared" si="73"/>
        <v>0</v>
      </c>
      <c r="J97" s="302">
        <f t="shared" si="73"/>
        <v>0</v>
      </c>
      <c r="K97" s="302">
        <f t="shared" si="73"/>
        <v>0</v>
      </c>
      <c r="L97" s="302">
        <f t="shared" si="73"/>
        <v>0</v>
      </c>
      <c r="M97" s="302">
        <f t="shared" si="73"/>
        <v>0</v>
      </c>
      <c r="N97" s="302">
        <f t="shared" si="73"/>
        <v>0</v>
      </c>
      <c r="O97" s="302">
        <f t="shared" si="73"/>
        <v>0</v>
      </c>
      <c r="P97" s="302">
        <f t="shared" si="73"/>
        <v>0</v>
      </c>
      <c r="Q97" s="302">
        <f t="shared" si="73"/>
        <v>0</v>
      </c>
      <c r="R97" s="302">
        <f t="shared" si="73"/>
        <v>0</v>
      </c>
      <c r="S97" s="302">
        <f t="shared" si="73"/>
        <v>0</v>
      </c>
      <c r="T97" s="281"/>
      <c r="U97" s="281"/>
      <c r="V97" s="281"/>
      <c r="W97" s="281"/>
      <c r="X97" s="281"/>
      <c r="Y97" s="281"/>
      <c r="Z97" s="281"/>
      <c r="AA97" s="281"/>
      <c r="AB97" s="281"/>
      <c r="AC97" s="281"/>
      <c r="AD97" s="281"/>
      <c r="AE97" s="303">
        <f t="shared" si="73"/>
        <v>0</v>
      </c>
      <c r="AF97" s="303">
        <f t="shared" si="73"/>
        <v>1.5850271195652172</v>
      </c>
      <c r="AG97" s="303">
        <f t="shared" si="73"/>
        <v>74.405992500000011</v>
      </c>
      <c r="AH97" s="303">
        <f t="shared" si="73"/>
        <v>406.00423850000004</v>
      </c>
      <c r="AI97" s="303">
        <f t="shared" si="73"/>
        <v>1033.109315875</v>
      </c>
      <c r="AJ97" s="303">
        <f t="shared" si="73"/>
        <v>1457.3393651249996</v>
      </c>
      <c r="AK97" s="303">
        <f t="shared" si="73"/>
        <v>2122.1298385</v>
      </c>
      <c r="AL97" s="303">
        <f t="shared" si="73"/>
        <v>2344.50902</v>
      </c>
      <c r="AM97" s="303">
        <f t="shared" si="73"/>
        <v>2407.1095991249999</v>
      </c>
      <c r="AN97" s="303">
        <f t="shared" si="73"/>
        <v>2569.1732465</v>
      </c>
      <c r="AO97" s="303">
        <f t="shared" ref="AO97:AW97" si="74">SUM(AO85:AO96)</f>
        <v>3057.3978749999997</v>
      </c>
      <c r="AP97" s="303">
        <f t="shared" si="74"/>
        <v>3402.9711642499997</v>
      </c>
      <c r="AQ97" s="303">
        <f t="shared" si="74"/>
        <v>3312.1478153750004</v>
      </c>
      <c r="AR97" s="303">
        <f t="shared" si="74"/>
        <v>3803.4091750799998</v>
      </c>
      <c r="AS97" s="303">
        <f t="shared" si="74"/>
        <v>4617.7858665399999</v>
      </c>
      <c r="AT97" s="303">
        <f t="shared" si="74"/>
        <v>4922.8174346600008</v>
      </c>
      <c r="AU97" s="304">
        <f t="shared" si="74"/>
        <v>5676.5401948928829</v>
      </c>
      <c r="AV97" s="304">
        <f t="shared" si="74"/>
        <v>5253.8330965962923</v>
      </c>
      <c r="AW97" s="304">
        <f t="shared" si="74"/>
        <v>5017.0663205373476</v>
      </c>
      <c r="AX97" s="304">
        <f>SUM(AX85:AX96)</f>
        <v>4960.3575265335048</v>
      </c>
    </row>
    <row r="102" spans="1:295">
      <c r="A102" t="s">
        <v>342</v>
      </c>
      <c r="JV102" s="305">
        <v>44470</v>
      </c>
      <c r="JW102" s="305">
        <v>44501</v>
      </c>
      <c r="JX102" s="305">
        <v>44531</v>
      </c>
      <c r="JY102" s="305">
        <v>44562</v>
      </c>
      <c r="JZ102" s="305">
        <v>44593</v>
      </c>
      <c r="KA102" s="305">
        <v>44621</v>
      </c>
      <c r="KB102" s="305">
        <v>44652</v>
      </c>
      <c r="KC102" s="305">
        <v>44682</v>
      </c>
      <c r="KD102" s="305">
        <v>44713</v>
      </c>
      <c r="KE102" s="305">
        <v>44743</v>
      </c>
      <c r="KF102" s="305">
        <v>44774</v>
      </c>
      <c r="KG102" s="305">
        <v>44805</v>
      </c>
      <c r="KH102" s="305">
        <v>44835</v>
      </c>
      <c r="KI102" s="305">
        <v>44866</v>
      </c>
    </row>
    <row r="103" spans="1:295">
      <c r="A103" t="s">
        <v>13</v>
      </c>
      <c r="JV103" s="192">
        <v>382</v>
      </c>
      <c r="JW103" s="192">
        <v>319</v>
      </c>
      <c r="JX103">
        <v>327</v>
      </c>
      <c r="KH103">
        <v>342</v>
      </c>
      <c r="KI103">
        <v>287</v>
      </c>
    </row>
    <row r="104" spans="1:295">
      <c r="A104" t="s">
        <v>12</v>
      </c>
      <c r="JV104" s="192">
        <v>13</v>
      </c>
      <c r="JW104" s="192">
        <v>12</v>
      </c>
      <c r="KH104">
        <v>6</v>
      </c>
      <c r="KI104">
        <v>6</v>
      </c>
    </row>
    <row r="105" spans="1:295">
      <c r="A105" t="s">
        <v>16</v>
      </c>
      <c r="JV105" s="192">
        <v>38</v>
      </c>
      <c r="JW105" s="192">
        <v>38</v>
      </c>
      <c r="KH105">
        <v>37</v>
      </c>
      <c r="KI105">
        <v>44</v>
      </c>
    </row>
    <row r="106" spans="1:295">
      <c r="A106" t="s">
        <v>343</v>
      </c>
      <c r="JV106" s="192">
        <v>10</v>
      </c>
      <c r="JW106" s="192">
        <v>9</v>
      </c>
      <c r="KH106">
        <v>9</v>
      </c>
      <c r="KI106">
        <v>9</v>
      </c>
    </row>
    <row r="107" spans="1:295">
      <c r="A107" t="s">
        <v>22</v>
      </c>
      <c r="JV107" s="192">
        <v>97</v>
      </c>
      <c r="JW107" s="192">
        <v>84</v>
      </c>
      <c r="KH107">
        <v>104</v>
      </c>
      <c r="KI107">
        <v>107</v>
      </c>
    </row>
    <row r="108" spans="1:295">
      <c r="A108" t="s">
        <v>23</v>
      </c>
      <c r="JV108" s="192">
        <f>SUM(JV103:JV107)</f>
        <v>540</v>
      </c>
      <c r="JW108" s="192">
        <f>SUM(JW103:JW107)</f>
        <v>462</v>
      </c>
      <c r="KH108" s="192">
        <f>SUM(KH103:KH107)</f>
        <v>498</v>
      </c>
      <c r="KI108" s="192">
        <f>SUM(KI103:KI107)</f>
        <v>453</v>
      </c>
    </row>
    <row r="109" spans="1:295">
      <c r="JV109" s="226">
        <f>AV93/JV108</f>
        <v>1</v>
      </c>
      <c r="JW109" s="226">
        <f>AV94/JW108</f>
        <v>1</v>
      </c>
    </row>
    <row r="110" spans="1:295">
      <c r="A110" t="s">
        <v>344</v>
      </c>
    </row>
    <row r="111" spans="1:295">
      <c r="A111" t="s">
        <v>13</v>
      </c>
      <c r="JV111" s="306">
        <f t="shared" ref="JV111:JW115" si="75">JV103/JV$108</f>
        <v>0.70740740740740737</v>
      </c>
      <c r="JW111" s="306">
        <f t="shared" si="75"/>
        <v>0.69047619047619047</v>
      </c>
      <c r="KH111" s="306">
        <f t="shared" ref="KH111:KI115" si="76">KH103/KH$108</f>
        <v>0.68674698795180722</v>
      </c>
      <c r="KI111" s="306">
        <f t="shared" si="76"/>
        <v>0.63355408388520973</v>
      </c>
    </row>
    <row r="112" spans="1:295">
      <c r="A112" t="s">
        <v>12</v>
      </c>
      <c r="JV112" s="306">
        <f t="shared" si="75"/>
        <v>2.4074074074074074E-2</v>
      </c>
      <c r="JW112" s="306">
        <f t="shared" si="75"/>
        <v>2.5974025974025976E-2</v>
      </c>
      <c r="KH112" s="306">
        <f t="shared" si="76"/>
        <v>1.2048192771084338E-2</v>
      </c>
      <c r="KI112" s="306">
        <f t="shared" si="76"/>
        <v>1.3245033112582781E-2</v>
      </c>
    </row>
    <row r="113" spans="1:295">
      <c r="A113" t="s">
        <v>16</v>
      </c>
      <c r="JV113" s="306">
        <f t="shared" si="75"/>
        <v>7.0370370370370375E-2</v>
      </c>
      <c r="JW113" s="306">
        <f t="shared" si="75"/>
        <v>8.2251082251082255E-2</v>
      </c>
      <c r="KH113" s="306">
        <f t="shared" si="76"/>
        <v>7.4297188755020074E-2</v>
      </c>
      <c r="KI113" s="306">
        <f t="shared" si="76"/>
        <v>9.713024282560706E-2</v>
      </c>
    </row>
    <row r="114" spans="1:295">
      <c r="A114" t="s">
        <v>343</v>
      </c>
      <c r="JV114" s="306">
        <f t="shared" si="75"/>
        <v>1.8518518518518517E-2</v>
      </c>
      <c r="JW114" s="306">
        <f t="shared" si="75"/>
        <v>1.948051948051948E-2</v>
      </c>
      <c r="KH114" s="306">
        <f t="shared" si="76"/>
        <v>1.8072289156626505E-2</v>
      </c>
      <c r="KI114" s="306">
        <f t="shared" si="76"/>
        <v>1.9867549668874173E-2</v>
      </c>
    </row>
    <row r="115" spans="1:295">
      <c r="A115" t="s">
        <v>22</v>
      </c>
      <c r="JV115" s="306">
        <f t="shared" si="75"/>
        <v>0.17962962962962964</v>
      </c>
      <c r="JW115" s="306">
        <f t="shared" si="75"/>
        <v>0.18181818181818182</v>
      </c>
      <c r="KH115" s="306">
        <f t="shared" si="76"/>
        <v>0.20883534136546184</v>
      </c>
      <c r="KI115" s="306">
        <f t="shared" si="76"/>
        <v>0.23620309050772628</v>
      </c>
    </row>
    <row r="116" spans="1:295">
      <c r="R116">
        <v>1000</v>
      </c>
    </row>
    <row r="118" spans="1:295">
      <c r="A118" t="s">
        <v>345</v>
      </c>
      <c r="B118">
        <v>2008</v>
      </c>
      <c r="C118">
        <v>2009</v>
      </c>
      <c r="D118">
        <v>2010</v>
      </c>
      <c r="E118">
        <v>2011</v>
      </c>
      <c r="F118">
        <v>2012</v>
      </c>
      <c r="G118">
        <v>2013</v>
      </c>
      <c r="H118">
        <v>2014</v>
      </c>
      <c r="I118">
        <v>2015</v>
      </c>
      <c r="J118">
        <v>2016</v>
      </c>
      <c r="K118">
        <v>2017</v>
      </c>
      <c r="L118">
        <v>2018</v>
      </c>
      <c r="M118">
        <v>2019</v>
      </c>
      <c r="N118">
        <v>2020</v>
      </c>
      <c r="O118">
        <v>2021</v>
      </c>
      <c r="P118">
        <v>2022</v>
      </c>
      <c r="Q118" t="s">
        <v>346</v>
      </c>
    </row>
    <row r="119" spans="1:295">
      <c r="A119" t="s">
        <v>13</v>
      </c>
      <c r="B119" s="307">
        <v>801.31990688929989</v>
      </c>
      <c r="C119" s="307">
        <v>1250.5767653922001</v>
      </c>
      <c r="D119" s="307">
        <v>1960.8215231617999</v>
      </c>
      <c r="E119" s="307">
        <v>2152.2975608122006</v>
      </c>
      <c r="F119" s="307">
        <v>2041.6673455096</v>
      </c>
      <c r="G119" s="307">
        <v>2142.9842165656</v>
      </c>
      <c r="H119" s="307">
        <v>2553.5613082643999</v>
      </c>
      <c r="I119" s="307">
        <v>3008.6027936172995</v>
      </c>
      <c r="J119" s="307">
        <v>2910.7904933989998</v>
      </c>
      <c r="K119" s="307">
        <v>2771.5279999999998</v>
      </c>
      <c r="L119" s="307">
        <v>3684.2379999999998</v>
      </c>
      <c r="M119" s="307">
        <v>4087.9279999999999</v>
      </c>
      <c r="N119" s="307">
        <v>4677.3270000000002</v>
      </c>
      <c r="O119" s="307">
        <v>4919.3</v>
      </c>
      <c r="P119" s="307">
        <v>4224.1189999999997</v>
      </c>
      <c r="Q119" s="307">
        <v>2310.4639999999999</v>
      </c>
    </row>
    <row r="120" spans="1:295">
      <c r="A120" t="s">
        <v>7</v>
      </c>
      <c r="B120" s="307">
        <v>206.96607612400001</v>
      </c>
      <c r="C120" s="307">
        <v>258.03461288430003</v>
      </c>
      <c r="D120" s="307">
        <v>330.57385182429999</v>
      </c>
      <c r="E120" s="307">
        <v>367.57760153309994</v>
      </c>
      <c r="F120" s="307">
        <v>481.23125469810003</v>
      </c>
      <c r="G120" s="307">
        <v>612.07598624740001</v>
      </c>
      <c r="H120" s="307">
        <v>732.44747045760005</v>
      </c>
      <c r="I120" s="307">
        <v>791.74807498830012</v>
      </c>
      <c r="J120" s="307">
        <v>638.82343499839999</v>
      </c>
      <c r="K120" s="307">
        <v>58.462000000000003</v>
      </c>
      <c r="L120" s="307">
        <v>857.13499999999999</v>
      </c>
      <c r="M120" s="307">
        <v>831.44600000000003</v>
      </c>
      <c r="N120" s="307">
        <v>737.62900000000002</v>
      </c>
      <c r="O120" s="307">
        <v>714.07500000000005</v>
      </c>
      <c r="P120" s="307">
        <v>778.17</v>
      </c>
      <c r="Q120" s="307">
        <v>361.54599999999999</v>
      </c>
    </row>
    <row r="121" spans="1:295">
      <c r="A121" t="s">
        <v>343</v>
      </c>
      <c r="B121" s="307">
        <v>18.353413443800001</v>
      </c>
      <c r="C121" s="307">
        <v>59.630708244899999</v>
      </c>
      <c r="D121" s="307">
        <v>57.457562777299998</v>
      </c>
      <c r="E121" s="307">
        <v>84.710720106899998</v>
      </c>
      <c r="F121" s="307">
        <v>123.24698804819998</v>
      </c>
      <c r="G121" s="307">
        <v>65.959492371900012</v>
      </c>
      <c r="H121" s="307">
        <v>81.742367115500002</v>
      </c>
      <c r="I121" s="307">
        <v>77.312489424700004</v>
      </c>
      <c r="J121" s="307">
        <v>40.623649158900001</v>
      </c>
      <c r="K121" s="307">
        <v>58.462000000000003</v>
      </c>
      <c r="L121" s="307">
        <v>48.45</v>
      </c>
      <c r="M121" s="307">
        <v>66.924999999999997</v>
      </c>
      <c r="N121" s="307">
        <v>110.264</v>
      </c>
      <c r="O121" s="307">
        <v>102.53100000000001</v>
      </c>
      <c r="P121" s="307">
        <v>77.756</v>
      </c>
      <c r="Q121" s="307">
        <v>34.274999999999999</v>
      </c>
    </row>
    <row r="122" spans="1:295">
      <c r="A122" t="s">
        <v>65</v>
      </c>
      <c r="B122" s="307">
        <v>0</v>
      </c>
      <c r="C122" s="307">
        <v>0</v>
      </c>
      <c r="D122" s="307">
        <v>4.7507452177000005</v>
      </c>
      <c r="E122" s="307">
        <v>13.043753202299998</v>
      </c>
      <c r="F122" s="307">
        <v>17.826734137299997</v>
      </c>
      <c r="G122" s="307">
        <v>30.666548905800003</v>
      </c>
      <c r="H122" s="307">
        <v>25.967650299500001</v>
      </c>
      <c r="I122" s="307">
        <v>17.548992721000001</v>
      </c>
      <c r="J122" s="307">
        <v>27.839109588199999</v>
      </c>
      <c r="K122" s="307">
        <v>58.462000000000003</v>
      </c>
      <c r="L122" s="307">
        <v>86.381</v>
      </c>
      <c r="M122" s="307">
        <v>92.286000000000001</v>
      </c>
      <c r="N122" s="307">
        <v>77.668000000000006</v>
      </c>
      <c r="O122" s="307">
        <v>113.916</v>
      </c>
      <c r="P122" s="307">
        <v>148.37700000000001</v>
      </c>
      <c r="Q122" s="307">
        <v>77.614999999999995</v>
      </c>
    </row>
    <row r="123" spans="1:295">
      <c r="A123" t="s">
        <v>347</v>
      </c>
      <c r="B123" s="307">
        <v>0</v>
      </c>
      <c r="C123" s="307">
        <v>0</v>
      </c>
      <c r="D123" s="307">
        <v>7.0478145567999988</v>
      </c>
      <c r="E123" s="307">
        <v>2.5222533654000001</v>
      </c>
      <c r="F123" s="307">
        <v>5.2809275770000008</v>
      </c>
      <c r="G123" s="307">
        <v>9.3914948062000025</v>
      </c>
      <c r="H123" s="307">
        <v>0.61165755960000001</v>
      </c>
      <c r="I123" s="307">
        <v>3.4538514210000004</v>
      </c>
      <c r="J123" s="307">
        <v>21.985881593400002</v>
      </c>
      <c r="K123" s="307">
        <v>41.639000000000003</v>
      </c>
      <c r="L123" s="307">
        <v>80.34</v>
      </c>
      <c r="M123" s="307">
        <v>283.17200000000003</v>
      </c>
      <c r="N123" s="307">
        <v>186.744</v>
      </c>
      <c r="O123" s="307">
        <v>178.07300000000001</v>
      </c>
      <c r="P123" s="307">
        <v>153.715</v>
      </c>
      <c r="Q123" s="307">
        <v>88.203999999999994</v>
      </c>
    </row>
    <row r="124" spans="1:295">
      <c r="A124" t="s">
        <v>19</v>
      </c>
      <c r="B124" s="307">
        <v>140.4890185429</v>
      </c>
      <c r="C124" s="307">
        <v>40.206330478599988</v>
      </c>
      <c r="D124" s="307">
        <v>25.786999443099997</v>
      </c>
      <c r="E124" s="307">
        <v>52.608028980100002</v>
      </c>
      <c r="F124" s="307">
        <v>48.230239029799996</v>
      </c>
      <c r="G124" s="307">
        <v>56.410530103100001</v>
      </c>
      <c r="H124" s="307">
        <v>27.879443303400002</v>
      </c>
      <c r="I124" s="307">
        <v>38.602331827699999</v>
      </c>
      <c r="J124" s="307">
        <v>161.36480925469999</v>
      </c>
      <c r="K124" s="307">
        <v>428.80200000000002</v>
      </c>
      <c r="L124" s="307">
        <v>525.49699999999996</v>
      </c>
      <c r="M124" s="307">
        <v>673.755</v>
      </c>
      <c r="N124" s="307">
        <v>751.98400000000004</v>
      </c>
      <c r="O124" s="307">
        <v>789.39700000000005</v>
      </c>
      <c r="P124" s="307">
        <v>1041.7139999999999</v>
      </c>
      <c r="Q124" s="307">
        <v>511.99599999999998</v>
      </c>
    </row>
    <row r="125" spans="1:295">
      <c r="A125" t="s">
        <v>23</v>
      </c>
      <c r="B125" s="307">
        <v>1167.1284149999999</v>
      </c>
      <c r="C125" s="307">
        <v>1608.4484170000001</v>
      </c>
      <c r="D125" s="307">
        <v>2386.4384969809994</v>
      </c>
      <c r="E125" s="307">
        <v>2672.7599180000007</v>
      </c>
      <c r="F125" s="307">
        <v>2717.4834890000002</v>
      </c>
      <c r="G125" s="307">
        <v>2917.4882690000004</v>
      </c>
      <c r="H125" s="307">
        <v>3422.2098970000002</v>
      </c>
      <c r="I125" s="307">
        <v>3937.2685339999998</v>
      </c>
      <c r="J125" s="307">
        <v>3801.4273779926002</v>
      </c>
      <c r="K125" s="307">
        <v>3417.355</v>
      </c>
      <c r="L125" s="307">
        <v>5282.0410000000002</v>
      </c>
      <c r="M125" s="307">
        <v>6035.5119999999997</v>
      </c>
      <c r="N125" s="307">
        <v>6541.616</v>
      </c>
      <c r="O125" s="307">
        <v>6817.2920000000004</v>
      </c>
      <c r="P125" s="307">
        <v>6423.8509999999997</v>
      </c>
      <c r="Q125" s="307">
        <v>3384.1</v>
      </c>
    </row>
    <row r="127" spans="1:295">
      <c r="B127">
        <v>2008</v>
      </c>
      <c r="C127">
        <v>2009</v>
      </c>
      <c r="D127">
        <v>2010</v>
      </c>
      <c r="E127">
        <v>2011</v>
      </c>
      <c r="F127">
        <v>2012</v>
      </c>
      <c r="G127">
        <v>2013</v>
      </c>
      <c r="H127">
        <v>2014</v>
      </c>
      <c r="I127">
        <v>2015</v>
      </c>
      <c r="J127">
        <v>2016</v>
      </c>
      <c r="K127">
        <v>2017</v>
      </c>
      <c r="L127">
        <v>2018</v>
      </c>
      <c r="M127">
        <v>2019</v>
      </c>
      <c r="N127">
        <v>2020</v>
      </c>
      <c r="O127">
        <v>2021</v>
      </c>
      <c r="P127">
        <v>2022</v>
      </c>
      <c r="Q127" t="s">
        <v>346</v>
      </c>
    </row>
    <row r="128" spans="1:295">
      <c r="A128" t="s">
        <v>13</v>
      </c>
      <c r="B128" s="226">
        <v>0.68657389931621193</v>
      </c>
      <c r="C128" s="226">
        <v>0.77750504907376217</v>
      </c>
      <c r="D128" s="226">
        <v>0.82165181530651932</v>
      </c>
      <c r="E128" s="226">
        <v>0.80527156454169779</v>
      </c>
      <c r="F128" s="226">
        <v>0.75130809580775337</v>
      </c>
      <c r="G128" s="226">
        <v>0.73453053413651959</v>
      </c>
      <c r="H128" s="226">
        <v>0.74617319951734085</v>
      </c>
      <c r="I128" s="226">
        <v>0.76413451803876875</v>
      </c>
      <c r="J128" s="226">
        <v>0.76570987788699663</v>
      </c>
      <c r="K128" s="226">
        <v>0.68802591310530281</v>
      </c>
      <c r="L128" s="226">
        <v>0.69750272669220104</v>
      </c>
      <c r="M128" s="226">
        <v>0.67729586426299049</v>
      </c>
      <c r="N128" s="226">
        <v>0.71501093919300673</v>
      </c>
      <c r="O128" s="226">
        <v>0.72111484004443371</v>
      </c>
      <c r="P128" s="226">
        <v>0.65971498169231779</v>
      </c>
      <c r="Q128" s="226">
        <v>0.68274105375136673</v>
      </c>
    </row>
    <row r="129" spans="1:17">
      <c r="A129" t="s">
        <v>7</v>
      </c>
      <c r="B129" s="226">
        <v>0.17732930966640895</v>
      </c>
      <c r="C129" s="226">
        <v>0.16042454962004543</v>
      </c>
      <c r="D129" s="226">
        <v>0.13852184007360654</v>
      </c>
      <c r="E129" s="226">
        <v>0.1375273547981648</v>
      </c>
      <c r="F129" s="226">
        <v>0.17708709423481617</v>
      </c>
      <c r="G129" s="226">
        <v>0.20979552608696367</v>
      </c>
      <c r="H129" s="226">
        <v>0.21402762907666267</v>
      </c>
      <c r="I129" s="226">
        <v>0.20109069730733792</v>
      </c>
      <c r="J129" s="226">
        <v>0.16804830698508311</v>
      </c>
      <c r="K129" s="226">
        <v>0.17752279411910735</v>
      </c>
      <c r="L129" s="226">
        <v>0.16227344694976809</v>
      </c>
      <c r="M129" s="226">
        <v>0.13776610551431601</v>
      </c>
      <c r="N129" s="226">
        <v>0.11275944659545899</v>
      </c>
      <c r="O129" s="226">
        <v>0.10492400420827432</v>
      </c>
      <c r="P129" s="226">
        <v>0.1185291841686955</v>
      </c>
      <c r="Q129" s="226">
        <v>0.10683667740315002</v>
      </c>
    </row>
    <row r="130" spans="1:17">
      <c r="A130" t="s">
        <v>343</v>
      </c>
      <c r="B130" s="226">
        <v>1.5725273421434097E-2</v>
      </c>
      <c r="C130" s="226">
        <v>3.7073435252664363E-2</v>
      </c>
      <c r="D130" s="226">
        <v>2.4076699588104853E-2</v>
      </c>
      <c r="E130" s="226">
        <v>3.1694099996189773E-2</v>
      </c>
      <c r="F130" s="226">
        <v>4.5353353036766138E-2</v>
      </c>
      <c r="G130" s="226">
        <v>2.2608314512437892E-2</v>
      </c>
      <c r="H130" s="226">
        <v>2.3885842650141806E-2</v>
      </c>
      <c r="I130" s="226">
        <v>1.9636072255949408E-2</v>
      </c>
      <c r="J130" s="226">
        <v>1.0686419894295578E-2</v>
      </c>
      <c r="K130" s="226">
        <v>3.1522514095513863E-3</v>
      </c>
      <c r="L130" s="226">
        <v>9.1725906709167922E-3</v>
      </c>
      <c r="M130" s="226">
        <v>1.1089110551431601E-2</v>
      </c>
      <c r="N130" s="226">
        <v>1.6855773863828142E-2</v>
      </c>
      <c r="O130" s="226">
        <v>1.5065592655503376E-2</v>
      </c>
      <c r="P130" s="226">
        <v>1.003712104628254E-2</v>
      </c>
      <c r="Q130" s="226">
        <v>1.0128246801217457E-2</v>
      </c>
    </row>
    <row r="131" spans="1:17">
      <c r="A131" t="s">
        <v>65</v>
      </c>
      <c r="B131" s="226">
        <v>0</v>
      </c>
      <c r="C131" s="226">
        <v>0</v>
      </c>
      <c r="D131" s="226">
        <v>1.9907260227782961E-3</v>
      </c>
      <c r="E131" s="226">
        <v>4.8802562154780099E-3</v>
      </c>
      <c r="F131" s="226">
        <v>6.5600156208713576E-3</v>
      </c>
      <c r="G131" s="226">
        <v>1.0511284392005896E-2</v>
      </c>
      <c r="H131" s="226">
        <v>7.5879770911374926E-3</v>
      </c>
      <c r="I131" s="226">
        <v>4.4571490538318466E-3</v>
      </c>
      <c r="J131" s="226">
        <v>7.3233306387404549E-3</v>
      </c>
      <c r="K131" s="226">
        <v>1.4513066774704137E-2</v>
      </c>
      <c r="L131" s="226">
        <v>1.6353716300195321E-2</v>
      </c>
      <c r="M131" s="226">
        <v>1.529129109225875E-2</v>
      </c>
      <c r="N131" s="226">
        <v>1.1872907244937642E-2</v>
      </c>
      <c r="O131" s="226">
        <v>1.6738469857353607E-2</v>
      </c>
      <c r="P131" s="226">
        <v>2.129153827779371E-2</v>
      </c>
      <c r="Q131" s="226">
        <v>2.2935196950444728E-2</v>
      </c>
    </row>
    <row r="132" spans="1:17">
      <c r="A132" t="s">
        <v>347</v>
      </c>
      <c r="B132" s="226">
        <v>0</v>
      </c>
      <c r="C132" s="226">
        <v>0</v>
      </c>
      <c r="D132" s="226">
        <v>2.9532772647256336E-3</v>
      </c>
      <c r="E132" s="226">
        <v>9.4368871233574056E-4</v>
      </c>
      <c r="F132" s="226">
        <v>1.9433154233968559E-3</v>
      </c>
      <c r="G132" s="226">
        <v>3.2190342994657646E-3</v>
      </c>
      <c r="H132" s="226">
        <v>1.7873174878495768E-4</v>
      </c>
      <c r="I132" s="226">
        <v>8.7722018225948122E-4</v>
      </c>
      <c r="J132" s="226">
        <v>5.7835858500629757E-3</v>
      </c>
      <c r="K132" s="226">
        <v>1.0336792915601684E-2</v>
      </c>
      <c r="L132" s="226">
        <v>1.5210029607873168E-2</v>
      </c>
      <c r="M132" s="226">
        <v>4.6920068928950162E-2</v>
      </c>
      <c r="N132" s="226">
        <v>2.8547074606641538E-2</v>
      </c>
      <c r="O132" s="226">
        <v>2.6165503905584191E-2</v>
      </c>
      <c r="P132" s="226">
        <v>2.4592443648069326E-2</v>
      </c>
      <c r="Q132" s="226">
        <v>2.606424160042552E-2</v>
      </c>
    </row>
    <row r="133" spans="1:17">
      <c r="A133" s="226" t="s">
        <v>19</v>
      </c>
      <c r="B133" s="226">
        <v>0.12037151759594512</v>
      </c>
      <c r="C133" s="226">
        <v>2.4996966053528084E-2</v>
      </c>
      <c r="D133" s="226">
        <v>1.0805641744265454E-2</v>
      </c>
      <c r="E133" s="226">
        <v>1.968303573613378E-2</v>
      </c>
      <c r="F133" s="226">
        <v>1.7748125876396077E-2</v>
      </c>
      <c r="G133" s="226">
        <v>1.9335306572607163E-2</v>
      </c>
      <c r="H133" s="226">
        <v>8.1466199159320584E-3</v>
      </c>
      <c r="I133" s="226">
        <v>9.8043431618525211E-3</v>
      </c>
      <c r="J133" s="226">
        <v>4.2448478744821126E-2</v>
      </c>
      <c r="K133" s="226">
        <v>0.10644918167573268</v>
      </c>
      <c r="L133" s="226">
        <v>9.9487489779045632E-2</v>
      </c>
      <c r="M133" s="226">
        <v>0.11163755965005302</v>
      </c>
      <c r="N133" s="226">
        <v>0.11495385849612695</v>
      </c>
      <c r="O133" s="226">
        <v>0.11599158932885077</v>
      </c>
      <c r="P133" s="226">
        <v>0.16583473116684111</v>
      </c>
      <c r="Q133" s="226">
        <v>0.15129458349339558</v>
      </c>
    </row>
    <row r="134" spans="1:17">
      <c r="A134" t="s">
        <v>23</v>
      </c>
      <c r="B134">
        <v>1.0000000000000002</v>
      </c>
      <c r="C134">
        <v>1.0000000000000002</v>
      </c>
      <c r="D134">
        <v>1</v>
      </c>
      <c r="E134">
        <v>1</v>
      </c>
      <c r="F134">
        <v>1</v>
      </c>
      <c r="G134">
        <v>1</v>
      </c>
      <c r="H134">
        <v>0.99999999999999978</v>
      </c>
      <c r="I134">
        <v>1</v>
      </c>
      <c r="J134">
        <v>0.99999999999999989</v>
      </c>
      <c r="K134">
        <v>0.99999999999999989</v>
      </c>
      <c r="L134">
        <v>1</v>
      </c>
      <c r="M134">
        <v>1</v>
      </c>
      <c r="N134">
        <v>1</v>
      </c>
      <c r="O134">
        <v>0.99999999999999989</v>
      </c>
      <c r="P134">
        <v>1</v>
      </c>
      <c r="Q134">
        <v>1</v>
      </c>
    </row>
  </sheetData>
  <hyperlinks>
    <hyperlink ref="A3" r:id="rId1" xr:uid="{DE856154-A676-45E3-8E46-8FDA58B2040B}"/>
    <hyperlink ref="A34" r:id="rId2" xr:uid="{A8DDB30D-99E2-4CD7-8BDD-819B8B2D411C}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F4BEF-67F1-4E62-B10E-CA565304777F}">
  <dimension ref="A1:O39"/>
  <sheetViews>
    <sheetView topLeftCell="A8" workbookViewId="0">
      <selection activeCell="B187" sqref="B187"/>
    </sheetView>
  </sheetViews>
  <sheetFormatPr defaultColWidth="9.140625" defaultRowHeight="14.25"/>
  <cols>
    <col min="1" max="1" width="26.28515625" style="308" customWidth="1"/>
    <col min="2" max="2" width="11.28515625" style="308" bestFit="1" customWidth="1"/>
    <col min="3" max="16384" width="9.140625" style="308"/>
  </cols>
  <sheetData>
    <row r="1" spans="1:10">
      <c r="A1" s="308" t="s">
        <v>348</v>
      </c>
    </row>
    <row r="2" spans="1:10">
      <c r="B2" s="308" t="s">
        <v>349</v>
      </c>
      <c r="C2" s="308" t="s">
        <v>350</v>
      </c>
      <c r="D2" s="308" t="s">
        <v>351</v>
      </c>
      <c r="E2" s="308" t="s">
        <v>352</v>
      </c>
      <c r="F2" s="308" t="s">
        <v>353</v>
      </c>
      <c r="G2" s="308" t="s">
        <v>354</v>
      </c>
      <c r="H2" s="308" t="s">
        <v>355</v>
      </c>
      <c r="I2" s="308" t="s">
        <v>356</v>
      </c>
      <c r="J2" s="308" t="s">
        <v>357</v>
      </c>
    </row>
    <row r="3" spans="1:10">
      <c r="A3" s="308">
        <v>2010</v>
      </c>
      <c r="B3" s="309">
        <v>11103</v>
      </c>
      <c r="C3" s="309">
        <f>SUM(D3:J3)</f>
        <v>10640</v>
      </c>
      <c r="D3" s="309">
        <v>8163</v>
      </c>
      <c r="E3" s="309">
        <v>907</v>
      </c>
      <c r="F3" s="309">
        <v>0</v>
      </c>
      <c r="G3" s="309">
        <v>202</v>
      </c>
      <c r="H3" s="309">
        <v>806</v>
      </c>
      <c r="I3" s="309">
        <v>0</v>
      </c>
      <c r="J3" s="309">
        <v>562</v>
      </c>
    </row>
    <row r="4" spans="1:10">
      <c r="A4" s="308">
        <v>2011</v>
      </c>
      <c r="B4" s="309">
        <v>9470</v>
      </c>
      <c r="C4" s="309">
        <f t="shared" ref="C4:C12" si="0">SUM(D4:J4)</f>
        <v>10704</v>
      </c>
      <c r="D4" s="309">
        <v>8478</v>
      </c>
      <c r="E4" s="309">
        <v>942</v>
      </c>
      <c r="F4" s="309">
        <v>0</v>
      </c>
      <c r="G4" s="309">
        <v>209</v>
      </c>
      <c r="H4" s="309">
        <v>837</v>
      </c>
      <c r="I4" s="309">
        <v>0</v>
      </c>
      <c r="J4" s="309">
        <v>238</v>
      </c>
    </row>
    <row r="5" spans="1:10">
      <c r="A5" s="308">
        <v>2012</v>
      </c>
      <c r="B5" s="309">
        <v>10358</v>
      </c>
      <c r="C5" s="309">
        <f t="shared" si="0"/>
        <v>11118</v>
      </c>
      <c r="D5" s="309">
        <v>8523</v>
      </c>
      <c r="E5" s="309">
        <v>947</v>
      </c>
      <c r="F5" s="309">
        <v>0</v>
      </c>
      <c r="G5" s="309">
        <v>210</v>
      </c>
      <c r="H5" s="309">
        <v>842</v>
      </c>
      <c r="I5" s="309">
        <v>0</v>
      </c>
      <c r="J5" s="309">
        <v>596</v>
      </c>
    </row>
    <row r="6" spans="1:10">
      <c r="A6" s="308">
        <v>2013</v>
      </c>
      <c r="B6" s="309">
        <v>14699</v>
      </c>
      <c r="C6" s="309">
        <f t="shared" si="0"/>
        <v>12200</v>
      </c>
      <c r="D6" s="309">
        <v>9309</v>
      </c>
      <c r="E6" s="309">
        <v>1034</v>
      </c>
      <c r="F6" s="309">
        <v>0</v>
      </c>
      <c r="G6" s="309">
        <v>230</v>
      </c>
      <c r="H6" s="309">
        <v>919</v>
      </c>
      <c r="I6" s="309">
        <v>0</v>
      </c>
      <c r="J6" s="309">
        <v>708</v>
      </c>
    </row>
    <row r="7" spans="1:10">
      <c r="A7" s="308">
        <v>2014</v>
      </c>
      <c r="B7" s="309">
        <v>14766</v>
      </c>
      <c r="C7" s="309">
        <f t="shared" si="0"/>
        <v>13486</v>
      </c>
      <c r="D7" s="309">
        <v>10319</v>
      </c>
      <c r="E7" s="309">
        <v>1147</v>
      </c>
      <c r="F7" s="309">
        <v>0</v>
      </c>
      <c r="G7" s="309">
        <v>255</v>
      </c>
      <c r="H7" s="309">
        <v>1019</v>
      </c>
      <c r="I7" s="309">
        <v>0</v>
      </c>
      <c r="J7" s="309">
        <v>746</v>
      </c>
    </row>
    <row r="8" spans="1:10">
      <c r="A8" s="308">
        <v>2015</v>
      </c>
      <c r="B8" s="309">
        <v>14870</v>
      </c>
      <c r="C8" s="309">
        <f t="shared" si="0"/>
        <v>12005</v>
      </c>
      <c r="D8" s="309">
        <v>9125</v>
      </c>
      <c r="E8" s="309">
        <v>1014</v>
      </c>
      <c r="F8" s="309">
        <v>0</v>
      </c>
      <c r="G8" s="309">
        <v>225</v>
      </c>
      <c r="H8" s="309">
        <v>901</v>
      </c>
      <c r="I8" s="309">
        <v>0</v>
      </c>
      <c r="J8" s="309">
        <v>740</v>
      </c>
    </row>
    <row r="9" spans="1:10">
      <c r="A9" s="308">
        <v>2016</v>
      </c>
      <c r="B9" s="309">
        <v>15576</v>
      </c>
      <c r="C9" s="309">
        <f t="shared" si="0"/>
        <v>11995</v>
      </c>
      <c r="D9" s="309">
        <v>9138</v>
      </c>
      <c r="E9" s="309">
        <v>1015</v>
      </c>
      <c r="F9" s="309">
        <v>0</v>
      </c>
      <c r="G9" s="309">
        <v>226</v>
      </c>
      <c r="H9" s="309">
        <v>903</v>
      </c>
      <c r="I9" s="309">
        <v>0</v>
      </c>
      <c r="J9" s="309">
        <v>713</v>
      </c>
    </row>
    <row r="10" spans="1:10">
      <c r="A10" s="308">
        <v>2017</v>
      </c>
      <c r="B10" s="309">
        <v>15621</v>
      </c>
      <c r="C10" s="309">
        <f t="shared" si="0"/>
        <v>13104</v>
      </c>
      <c r="D10" s="309">
        <v>9283</v>
      </c>
      <c r="E10" s="309">
        <v>1031</v>
      </c>
      <c r="F10" s="309">
        <v>0</v>
      </c>
      <c r="G10" s="309">
        <v>229</v>
      </c>
      <c r="H10" s="309">
        <v>917</v>
      </c>
      <c r="I10" s="309">
        <v>0</v>
      </c>
      <c r="J10" s="309">
        <v>1644</v>
      </c>
    </row>
    <row r="11" spans="1:10">
      <c r="A11" s="308">
        <v>2018</v>
      </c>
      <c r="B11" s="309">
        <v>15791</v>
      </c>
      <c r="C11" s="309">
        <f t="shared" si="0"/>
        <v>13410</v>
      </c>
      <c r="D11" s="309">
        <v>9424</v>
      </c>
      <c r="E11" s="309">
        <v>1047</v>
      </c>
      <c r="F11" s="309">
        <v>0</v>
      </c>
      <c r="G11" s="309">
        <v>233</v>
      </c>
      <c r="H11" s="309">
        <v>931</v>
      </c>
      <c r="I11" s="309">
        <v>0</v>
      </c>
      <c r="J11" s="309">
        <v>1775</v>
      </c>
    </row>
    <row r="12" spans="1:10">
      <c r="A12" s="308">
        <v>2019</v>
      </c>
      <c r="B12" s="309">
        <v>15974</v>
      </c>
      <c r="C12" s="309">
        <f t="shared" si="0"/>
        <v>13561</v>
      </c>
      <c r="D12" s="309">
        <v>9432</v>
      </c>
      <c r="E12" s="309">
        <v>1047</v>
      </c>
      <c r="F12" s="309">
        <v>0</v>
      </c>
      <c r="G12" s="309">
        <v>233</v>
      </c>
      <c r="H12" s="309">
        <v>932</v>
      </c>
      <c r="I12" s="309">
        <v>0</v>
      </c>
      <c r="J12" s="309">
        <v>1917</v>
      </c>
    </row>
    <row r="13" spans="1:10">
      <c r="A13" s="308">
        <v>2020</v>
      </c>
      <c r="D13" s="308">
        <v>9400</v>
      </c>
    </row>
    <row r="14" spans="1:10">
      <c r="A14" s="308">
        <v>2021</v>
      </c>
      <c r="D14" s="308">
        <v>9400</v>
      </c>
    </row>
    <row r="16" spans="1:10">
      <c r="A16" s="308" t="s">
        <v>358</v>
      </c>
    </row>
    <row r="17" spans="1:15">
      <c r="A17" s="308" t="s">
        <v>359</v>
      </c>
      <c r="B17" s="308">
        <v>2010</v>
      </c>
      <c r="C17" s="308">
        <v>2011</v>
      </c>
      <c r="D17" s="308">
        <v>2012</v>
      </c>
      <c r="E17" s="308">
        <v>2013</v>
      </c>
      <c r="F17" s="308">
        <v>2014</v>
      </c>
      <c r="G17" s="308">
        <v>2015</v>
      </c>
      <c r="H17" s="308">
        <v>2016</v>
      </c>
      <c r="I17" s="308">
        <v>2017</v>
      </c>
      <c r="J17" s="308">
        <v>2018</v>
      </c>
      <c r="K17" s="308">
        <v>2019</v>
      </c>
      <c r="L17" s="308">
        <v>2020</v>
      </c>
      <c r="M17" s="308">
        <v>2021</v>
      </c>
      <c r="N17" s="308">
        <v>2022</v>
      </c>
      <c r="O17" s="308">
        <v>2023</v>
      </c>
    </row>
    <row r="18" spans="1:15">
      <c r="A18" s="308" t="s">
        <v>201</v>
      </c>
      <c r="B18" s="309">
        <v>0</v>
      </c>
      <c r="C18" s="309">
        <v>8</v>
      </c>
      <c r="D18" s="309">
        <f>C25</f>
        <v>18</v>
      </c>
      <c r="E18" s="309">
        <f>D25</f>
        <v>27</v>
      </c>
      <c r="F18" s="309">
        <v>62</v>
      </c>
      <c r="G18" s="309">
        <v>42</v>
      </c>
      <c r="H18" s="309">
        <v>76</v>
      </c>
      <c r="I18" s="309">
        <v>70</v>
      </c>
      <c r="J18" s="309">
        <v>150</v>
      </c>
      <c r="K18" s="309">
        <v>155</v>
      </c>
      <c r="L18" s="309">
        <v>405</v>
      </c>
      <c r="M18" s="309">
        <v>444</v>
      </c>
      <c r="N18" s="308">
        <v>362</v>
      </c>
      <c r="O18" s="310" t="s">
        <v>360</v>
      </c>
    </row>
    <row r="19" spans="1:15">
      <c r="A19" s="308" t="s">
        <v>202</v>
      </c>
      <c r="B19" s="309">
        <v>130</v>
      </c>
      <c r="C19" s="309">
        <v>222</v>
      </c>
      <c r="D19" s="309">
        <v>235</v>
      </c>
      <c r="E19" s="309">
        <v>510</v>
      </c>
      <c r="F19" s="309">
        <v>475</v>
      </c>
      <c r="G19" s="309">
        <v>743</v>
      </c>
      <c r="H19" s="309">
        <v>595</v>
      </c>
      <c r="I19" s="309">
        <v>854</v>
      </c>
      <c r="J19" s="309">
        <v>1100</v>
      </c>
      <c r="K19" s="309">
        <v>1778</v>
      </c>
      <c r="L19" s="309">
        <v>1249</v>
      </c>
      <c r="M19" s="309">
        <v>1197</v>
      </c>
      <c r="N19" s="308">
        <v>1151</v>
      </c>
      <c r="O19" s="310" t="s">
        <v>361</v>
      </c>
    </row>
    <row r="20" spans="1:15">
      <c r="A20" s="308" t="s">
        <v>34</v>
      </c>
      <c r="B20" s="309">
        <v>0</v>
      </c>
      <c r="C20" s="309">
        <v>0</v>
      </c>
      <c r="D20" s="309">
        <v>0</v>
      </c>
      <c r="E20" s="309">
        <v>0</v>
      </c>
      <c r="F20" s="309">
        <v>0</v>
      </c>
      <c r="G20" s="309">
        <v>0</v>
      </c>
      <c r="H20" s="309">
        <v>0</v>
      </c>
      <c r="I20" s="309">
        <v>0</v>
      </c>
      <c r="J20" s="309">
        <v>0</v>
      </c>
      <c r="K20" s="309">
        <v>0</v>
      </c>
      <c r="L20" s="309">
        <v>0</v>
      </c>
      <c r="M20" s="309">
        <v>0</v>
      </c>
      <c r="N20" s="308">
        <v>0</v>
      </c>
      <c r="O20" s="310" t="s">
        <v>362</v>
      </c>
    </row>
    <row r="21" spans="1:15">
      <c r="A21" s="308" t="s">
        <v>363</v>
      </c>
      <c r="B21" s="309">
        <f>SUM(B18:B20)</f>
        <v>130</v>
      </c>
      <c r="C21" s="309">
        <f>SUM(C18:C20)</f>
        <v>230</v>
      </c>
      <c r="D21" s="309">
        <f>SUM(D18:D20)</f>
        <v>253</v>
      </c>
      <c r="E21" s="309">
        <f>SUM(E18:E20)</f>
        <v>537</v>
      </c>
      <c r="F21" s="309">
        <v>95</v>
      </c>
      <c r="G21" s="309">
        <v>194</v>
      </c>
      <c r="H21" s="309">
        <v>91</v>
      </c>
      <c r="I21" s="309">
        <v>256</v>
      </c>
      <c r="J21" s="309">
        <v>560</v>
      </c>
      <c r="K21" s="309">
        <v>663</v>
      </c>
      <c r="L21" s="309">
        <v>412</v>
      </c>
      <c r="M21" s="309">
        <v>416</v>
      </c>
      <c r="N21" s="308">
        <v>351</v>
      </c>
      <c r="O21" s="310" t="s">
        <v>364</v>
      </c>
    </row>
    <row r="22" spans="1:15">
      <c r="A22" s="308" t="s">
        <v>365</v>
      </c>
      <c r="B22" s="309">
        <f>B24-B23</f>
        <v>33</v>
      </c>
      <c r="C22" s="309">
        <v>158</v>
      </c>
      <c r="D22" s="309">
        <v>195</v>
      </c>
      <c r="E22" s="309">
        <v>285</v>
      </c>
      <c r="F22" s="309">
        <v>400</v>
      </c>
      <c r="G22" s="309">
        <v>515</v>
      </c>
      <c r="H22" s="309">
        <v>510</v>
      </c>
      <c r="I22" s="309">
        <v>518</v>
      </c>
      <c r="J22" s="309">
        <v>535</v>
      </c>
      <c r="K22" s="309">
        <v>865</v>
      </c>
      <c r="L22" s="309">
        <v>798</v>
      </c>
      <c r="M22" s="309">
        <v>863</v>
      </c>
      <c r="N22" s="308">
        <v>955</v>
      </c>
      <c r="O22" s="310" t="s">
        <v>366</v>
      </c>
    </row>
    <row r="23" spans="1:15">
      <c r="A23" s="308" t="s">
        <v>35</v>
      </c>
      <c r="B23" s="309">
        <v>97</v>
      </c>
      <c r="C23" s="309">
        <v>54</v>
      </c>
      <c r="D23" s="309">
        <v>31</v>
      </c>
      <c r="E23" s="309">
        <v>190</v>
      </c>
      <c r="F23" s="309">
        <v>42</v>
      </c>
      <c r="G23" s="309">
        <v>76</v>
      </c>
      <c r="H23" s="309">
        <v>70</v>
      </c>
      <c r="I23" s="309">
        <v>150</v>
      </c>
      <c r="J23" s="309">
        <v>155</v>
      </c>
      <c r="K23" s="309">
        <v>405</v>
      </c>
      <c r="L23" s="309">
        <v>444</v>
      </c>
      <c r="M23" s="309">
        <v>362</v>
      </c>
      <c r="N23" s="308">
        <v>207</v>
      </c>
      <c r="O23" s="310" t="s">
        <v>367</v>
      </c>
    </row>
    <row r="24" spans="1:15">
      <c r="A24" s="308" t="s">
        <v>368</v>
      </c>
      <c r="B24" s="309">
        <f>B21-B25</f>
        <v>130</v>
      </c>
      <c r="C24" s="309">
        <f>C23+C22</f>
        <v>212</v>
      </c>
      <c r="D24" s="309">
        <f>D23+D22</f>
        <v>226</v>
      </c>
      <c r="E24" s="309">
        <f>E23+E22</f>
        <v>475</v>
      </c>
      <c r="F24" s="309">
        <v>0</v>
      </c>
      <c r="G24" s="309">
        <v>0</v>
      </c>
      <c r="H24" s="309">
        <v>0</v>
      </c>
      <c r="I24" s="309">
        <v>0</v>
      </c>
      <c r="J24" s="309">
        <v>0</v>
      </c>
      <c r="K24" s="309">
        <v>0</v>
      </c>
      <c r="L24" s="309">
        <v>0</v>
      </c>
      <c r="M24" s="309">
        <v>0</v>
      </c>
      <c r="N24" s="308">
        <v>0</v>
      </c>
      <c r="O24" s="310" t="s">
        <v>362</v>
      </c>
    </row>
    <row r="25" spans="1:15">
      <c r="A25" s="308" t="s">
        <v>205</v>
      </c>
      <c r="B25" s="309">
        <v>0</v>
      </c>
      <c r="C25" s="309">
        <f>C21-C24</f>
        <v>18</v>
      </c>
      <c r="D25" s="309">
        <f t="shared" ref="D25:M25" si="1">D21-D24</f>
        <v>27</v>
      </c>
      <c r="E25" s="309">
        <f t="shared" si="1"/>
        <v>62</v>
      </c>
      <c r="F25" s="309">
        <f t="shared" si="1"/>
        <v>95</v>
      </c>
      <c r="G25" s="309">
        <f t="shared" si="1"/>
        <v>194</v>
      </c>
      <c r="H25" s="309">
        <f t="shared" si="1"/>
        <v>91</v>
      </c>
      <c r="I25" s="309">
        <f t="shared" si="1"/>
        <v>256</v>
      </c>
      <c r="J25" s="309">
        <f t="shared" si="1"/>
        <v>560</v>
      </c>
      <c r="K25" s="309">
        <f t="shared" si="1"/>
        <v>663</v>
      </c>
      <c r="L25" s="309">
        <f t="shared" si="1"/>
        <v>412</v>
      </c>
      <c r="M25" s="309">
        <f t="shared" si="1"/>
        <v>416</v>
      </c>
      <c r="N25" s="309">
        <f>N21-N24</f>
        <v>351</v>
      </c>
      <c r="O25" s="309">
        <f>O21-O24</f>
        <v>233</v>
      </c>
    </row>
    <row r="26" spans="1:15">
      <c r="A26" s="308" t="s">
        <v>369</v>
      </c>
      <c r="B26" s="311">
        <f>B22/D3</f>
        <v>4.0426313855200296E-3</v>
      </c>
      <c r="C26" s="311">
        <f>C22/D4</f>
        <v>1.8636470865770229E-2</v>
      </c>
      <c r="D26" s="311">
        <f>D22/D5</f>
        <v>2.2879267863428369E-2</v>
      </c>
      <c r="E26" s="311">
        <f>E22/D6</f>
        <v>3.0615533354817918E-2</v>
      </c>
      <c r="F26" s="311">
        <f>F22/D7</f>
        <v>3.8763446070355652E-2</v>
      </c>
      <c r="G26" s="311">
        <f>G22/D8</f>
        <v>5.6438356164383564E-2</v>
      </c>
      <c r="H26" s="311">
        <f>H22/D9</f>
        <v>5.5810899540380828E-2</v>
      </c>
      <c r="I26" s="311">
        <f>I22/D10</f>
        <v>5.5800926424647207E-2</v>
      </c>
      <c r="J26" s="311">
        <f>J22/D11</f>
        <v>5.6769949066213923E-2</v>
      </c>
      <c r="K26" s="311">
        <f>K22/D12</f>
        <v>9.1709075487701436E-2</v>
      </c>
      <c r="L26" s="311">
        <f>L22/D13</f>
        <v>8.4893617021276596E-2</v>
      </c>
      <c r="M26" s="311">
        <f>M22/D14</f>
        <v>9.1808510638297869E-2</v>
      </c>
      <c r="N26" s="311" t="e">
        <f>N22/E14</f>
        <v>#DIV/0!</v>
      </c>
      <c r="O26" s="311" t="e">
        <f>O22/F14</f>
        <v>#DIV/0!</v>
      </c>
    </row>
    <row r="27" spans="1:15">
      <c r="F27" s="392" t="s">
        <v>370</v>
      </c>
      <c r="G27" s="392"/>
      <c r="H27" s="393" t="s">
        <v>371</v>
      </c>
      <c r="I27" s="393"/>
      <c r="J27" s="393"/>
      <c r="K27" s="394" t="s">
        <v>372</v>
      </c>
      <c r="L27" s="394"/>
      <c r="M27" s="308" t="s">
        <v>373</v>
      </c>
    </row>
    <row r="28" spans="1:15">
      <c r="A28" s="308" t="s">
        <v>374</v>
      </c>
    </row>
    <row r="29" spans="1:15">
      <c r="A29" s="308" t="s">
        <v>375</v>
      </c>
      <c r="B29" s="308">
        <v>13</v>
      </c>
      <c r="C29" s="308">
        <v>11</v>
      </c>
      <c r="D29" s="308">
        <v>14</v>
      </c>
      <c r="E29" s="308">
        <v>13</v>
      </c>
      <c r="F29" s="308">
        <v>18</v>
      </c>
      <c r="G29" s="308">
        <v>18</v>
      </c>
      <c r="H29" s="308">
        <v>17</v>
      </c>
      <c r="I29" s="308">
        <v>16</v>
      </c>
      <c r="J29" s="308">
        <v>15</v>
      </c>
      <c r="K29" s="308">
        <v>19</v>
      </c>
      <c r="L29" s="308">
        <v>19</v>
      </c>
      <c r="M29" s="308">
        <v>18</v>
      </c>
      <c r="N29" s="308">
        <v>18</v>
      </c>
      <c r="O29" s="308">
        <v>18</v>
      </c>
    </row>
    <row r="30" spans="1:15">
      <c r="A30" s="308" t="s">
        <v>376</v>
      </c>
      <c r="B30" s="309">
        <v>2050</v>
      </c>
      <c r="C30" s="309">
        <v>1576</v>
      </c>
      <c r="D30" s="309">
        <v>2101</v>
      </c>
      <c r="E30" s="309">
        <v>2120</v>
      </c>
      <c r="F30" s="309">
        <v>3109</v>
      </c>
      <c r="G30" s="309">
        <v>2527</v>
      </c>
      <c r="H30" s="309">
        <v>2248</v>
      </c>
      <c r="I30" s="309">
        <v>2239</v>
      </c>
      <c r="J30" s="309">
        <v>2174</v>
      </c>
      <c r="K30" s="309">
        <v>2426</v>
      </c>
      <c r="L30" s="309">
        <v>2426</v>
      </c>
      <c r="M30" s="309">
        <v>2332</v>
      </c>
      <c r="N30" s="308">
        <v>2362</v>
      </c>
      <c r="O30" s="308">
        <v>2565</v>
      </c>
    </row>
    <row r="31" spans="1:15">
      <c r="A31" s="308" t="s">
        <v>52</v>
      </c>
      <c r="B31" s="311">
        <f>B19/B30</f>
        <v>6.3414634146341464E-2</v>
      </c>
      <c r="C31" s="311">
        <f>C19/C30</f>
        <v>0.14086294416243655</v>
      </c>
      <c r="D31" s="311">
        <f>D19/D30</f>
        <v>0.11185149928605426</v>
      </c>
      <c r="E31" s="311">
        <f>E19/E30</f>
        <v>0.24056603773584906</v>
      </c>
      <c r="F31" s="311">
        <v>0.153</v>
      </c>
      <c r="G31" s="311">
        <v>0.29399999999999998</v>
      </c>
      <c r="H31" s="311">
        <v>0.26500000000000001</v>
      </c>
      <c r="I31" s="311">
        <v>0.38100000000000001</v>
      </c>
      <c r="J31" s="311">
        <v>0.50600000000000001</v>
      </c>
      <c r="K31" s="311">
        <v>0.73299999999999998</v>
      </c>
      <c r="L31" s="311">
        <v>0.51500000000000001</v>
      </c>
      <c r="M31" s="311">
        <v>0.51300000000000001</v>
      </c>
      <c r="N31" s="308">
        <v>0.48699999999999999</v>
      </c>
      <c r="O31" s="308">
        <v>0.42</v>
      </c>
    </row>
    <row r="32" spans="1:15">
      <c r="B32" s="311"/>
      <c r="C32" s="311"/>
      <c r="D32" s="311"/>
      <c r="E32" s="311"/>
      <c r="F32" s="311"/>
      <c r="G32" s="311"/>
      <c r="H32" s="311"/>
      <c r="I32" s="311"/>
      <c r="J32" s="311"/>
      <c r="K32" s="311"/>
      <c r="L32" s="311"/>
      <c r="M32" s="311"/>
    </row>
    <row r="33" spans="1:15">
      <c r="A33" s="308" t="s">
        <v>377</v>
      </c>
    </row>
    <row r="34" spans="1:15">
      <c r="A34" s="308" t="s">
        <v>378</v>
      </c>
    </row>
    <row r="35" spans="1:15">
      <c r="A35" s="308" t="s">
        <v>379</v>
      </c>
      <c r="B35" s="309">
        <f>B19/0.625*0.92</f>
        <v>191.36</v>
      </c>
      <c r="C35" s="309">
        <f>C19/0.625*0.92</f>
        <v>326.78399999999999</v>
      </c>
      <c r="D35" s="309">
        <f>D19/0.625*0.92</f>
        <v>345.92</v>
      </c>
      <c r="E35" s="309">
        <f>E19/0.625*0.92</f>
        <v>750.72</v>
      </c>
      <c r="F35" s="309">
        <v>400</v>
      </c>
      <c r="G35" s="309">
        <v>515</v>
      </c>
      <c r="H35" s="309">
        <v>510</v>
      </c>
      <c r="I35" s="309">
        <v>518</v>
      </c>
      <c r="J35" s="309">
        <v>535</v>
      </c>
      <c r="K35" s="309">
        <v>745</v>
      </c>
      <c r="L35" s="309">
        <v>665</v>
      </c>
      <c r="M35" s="309">
        <v>720</v>
      </c>
      <c r="N35" s="308">
        <v>760</v>
      </c>
      <c r="O35" s="308" t="s">
        <v>380</v>
      </c>
    </row>
    <row r="36" spans="1:15">
      <c r="A36" s="308" t="s">
        <v>381</v>
      </c>
      <c r="B36" s="309">
        <f>SUM('[9]Malaysia Palm Complex'!AY$154:AY$162,'[9]Malaysia Palm Complex'!AZ$151:AZ$153)</f>
        <v>1961.9930000000004</v>
      </c>
      <c r="C36" s="309">
        <f>SUM('[9]Malaysia Palm Complex'!AZ$154:AZ$162,'[9]Malaysia Palm Complex'!BA$151:BA$153)</f>
        <v>1642.7040000000002</v>
      </c>
      <c r="D36" s="309">
        <f>SUM('[9]Malaysia Palm Complex'!BA$154:BA$162,'[9]Malaysia Palm Complex'!BB$151:BB$153)</f>
        <v>1810.1310000000001</v>
      </c>
      <c r="E36" s="309">
        <f>SUM('[9]Malaysia Palm Complex'!BB$154:BB$162,'[9]Malaysia Palm Complex'!BC$151:BC$153)</f>
        <v>2049.371000000001</v>
      </c>
      <c r="F36" s="309">
        <v>0</v>
      </c>
      <c r="G36" s="309">
        <v>0</v>
      </c>
      <c r="H36" s="309">
        <v>0</v>
      </c>
      <c r="I36" s="309">
        <v>0</v>
      </c>
      <c r="J36" s="309">
        <v>0</v>
      </c>
      <c r="K36" s="309">
        <v>120</v>
      </c>
      <c r="L36" s="309">
        <v>133</v>
      </c>
      <c r="M36" s="309">
        <v>143</v>
      </c>
      <c r="N36" s="308">
        <v>195</v>
      </c>
      <c r="O36" s="308" t="s">
        <v>382</v>
      </c>
    </row>
    <row r="37" spans="1:15">
      <c r="A37" s="308" t="s">
        <v>383</v>
      </c>
      <c r="B37" s="309">
        <f>B36-B35</f>
        <v>1770.6330000000003</v>
      </c>
      <c r="C37" s="309">
        <f>C36-C35</f>
        <v>1315.92</v>
      </c>
      <c r="D37" s="309">
        <f>D36-D35</f>
        <v>1464.211</v>
      </c>
      <c r="E37" s="309">
        <f>E36-E35</f>
        <v>1298.651000000001</v>
      </c>
      <c r="F37" s="309">
        <v>7957</v>
      </c>
      <c r="G37" s="309">
        <v>7342</v>
      </c>
      <c r="H37" s="309">
        <v>7246</v>
      </c>
      <c r="I37" s="309">
        <v>7351</v>
      </c>
      <c r="J37" s="309">
        <v>7639</v>
      </c>
      <c r="K37" s="309">
        <v>7447</v>
      </c>
      <c r="L37" s="309">
        <v>6637</v>
      </c>
      <c r="M37" s="309">
        <v>7168</v>
      </c>
      <c r="N37" s="308">
        <v>7605</v>
      </c>
      <c r="O37" s="308" t="s">
        <v>384</v>
      </c>
    </row>
    <row r="38" spans="1:15">
      <c r="B38" s="314">
        <f>B35/B36</f>
        <v>9.7533477438502575E-2</v>
      </c>
      <c r="C38" s="314">
        <f>C35/C36</f>
        <v>0.19893054378634248</v>
      </c>
      <c r="D38" s="314">
        <f>D35/D36</f>
        <v>0.19110219094640113</v>
      </c>
      <c r="E38" s="314">
        <f>E35/E36</f>
        <v>0.36631727491020399</v>
      </c>
      <c r="F38" s="314">
        <v>0.05</v>
      </c>
      <c r="G38" s="314">
        <v>7.0000000000000007E-2</v>
      </c>
      <c r="H38" s="314">
        <v>7.0000000000000007E-2</v>
      </c>
      <c r="I38" s="314">
        <v>7.0000000000000007E-2</v>
      </c>
      <c r="J38" s="314">
        <v>7.0000000000000007E-2</v>
      </c>
      <c r="K38" s="314">
        <v>0.1</v>
      </c>
      <c r="L38" s="314">
        <v>0.1</v>
      </c>
      <c r="M38" s="314">
        <v>0.1</v>
      </c>
      <c r="N38" s="308">
        <v>0.1</v>
      </c>
      <c r="O38" s="308" t="s">
        <v>385</v>
      </c>
    </row>
    <row r="39" spans="1:15">
      <c r="A39" s="308" t="s">
        <v>386</v>
      </c>
      <c r="C39" s="309">
        <v>206</v>
      </c>
      <c r="D39" s="309">
        <v>216</v>
      </c>
      <c r="E39" s="309">
        <v>469</v>
      </c>
      <c r="F39" s="309">
        <v>13616</v>
      </c>
      <c r="G39" s="309">
        <v>11938</v>
      </c>
      <c r="H39" s="309">
        <v>11647</v>
      </c>
      <c r="I39" s="309">
        <v>12517</v>
      </c>
      <c r="J39" s="309">
        <v>12571</v>
      </c>
      <c r="K39" s="309">
        <v>14143</v>
      </c>
      <c r="L39" s="309">
        <v>13430</v>
      </c>
      <c r="M39" s="308">
        <v>13995</v>
      </c>
      <c r="N39" s="308">
        <v>14226</v>
      </c>
      <c r="O39" s="308" t="s">
        <v>387</v>
      </c>
    </row>
  </sheetData>
  <mergeCells count="3">
    <mergeCell ref="F27:G27"/>
    <mergeCell ref="H27:J27"/>
    <mergeCell ref="K27:L2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ED23F-379A-4374-A267-627CC28995A8}">
  <dimension ref="A1:O39"/>
  <sheetViews>
    <sheetView topLeftCell="J14" workbookViewId="0">
      <selection activeCell="B187" sqref="B187"/>
    </sheetView>
  </sheetViews>
  <sheetFormatPr defaultColWidth="9.140625" defaultRowHeight="14.25"/>
  <cols>
    <col min="1" max="1" width="24.28515625" style="308" customWidth="1"/>
    <col min="2" max="16384" width="9.140625" style="308"/>
  </cols>
  <sheetData>
    <row r="1" spans="1:10">
      <c r="A1" s="308" t="s">
        <v>348</v>
      </c>
    </row>
    <row r="2" spans="1:10">
      <c r="B2" s="308" t="s">
        <v>349</v>
      </c>
      <c r="C2" s="308" t="s">
        <v>350</v>
      </c>
      <c r="D2" s="308" t="s">
        <v>351</v>
      </c>
      <c r="E2" s="308" t="s">
        <v>352</v>
      </c>
      <c r="F2" s="308" t="s">
        <v>353</v>
      </c>
      <c r="G2" s="308" t="s">
        <v>354</v>
      </c>
      <c r="H2" s="308" t="s">
        <v>355</v>
      </c>
      <c r="I2" s="308" t="s">
        <v>356</v>
      </c>
      <c r="J2" s="308" t="s">
        <v>357</v>
      </c>
    </row>
    <row r="3" spans="1:10">
      <c r="A3" s="308">
        <v>2010</v>
      </c>
      <c r="B3" s="309">
        <v>7418</v>
      </c>
      <c r="C3" s="309">
        <f>SUM(D3:I3)</f>
        <v>18480</v>
      </c>
      <c r="D3" s="309">
        <v>11100</v>
      </c>
      <c r="E3" s="309">
        <v>3670</v>
      </c>
      <c r="F3" s="309">
        <v>154</v>
      </c>
      <c r="G3" s="309">
        <v>415</v>
      </c>
      <c r="H3" s="309">
        <v>3141</v>
      </c>
      <c r="I3" s="309">
        <v>0</v>
      </c>
      <c r="J3" s="309">
        <v>4712</v>
      </c>
    </row>
    <row r="4" spans="1:10">
      <c r="A4" s="308">
        <v>2011</v>
      </c>
      <c r="B4" s="309">
        <v>7331</v>
      </c>
      <c r="C4" s="309">
        <f t="shared" ref="C4:C13" si="0">SUM(D4:I4)</f>
        <v>19192</v>
      </c>
      <c r="D4" s="309">
        <v>11510</v>
      </c>
      <c r="E4" s="309">
        <v>3840</v>
      </c>
      <c r="F4" s="309">
        <v>160</v>
      </c>
      <c r="G4" s="309">
        <v>420</v>
      </c>
      <c r="H4" s="309">
        <v>3262</v>
      </c>
      <c r="I4" s="309">
        <v>0</v>
      </c>
      <c r="J4" s="309">
        <v>5077</v>
      </c>
    </row>
    <row r="5" spans="1:10">
      <c r="A5" s="308">
        <v>2012</v>
      </c>
      <c r="B5" s="309">
        <v>7705</v>
      </c>
      <c r="C5" s="309">
        <f t="shared" si="0"/>
        <v>20565</v>
      </c>
      <c r="D5" s="309">
        <v>12340</v>
      </c>
      <c r="E5" s="309">
        <v>4113</v>
      </c>
      <c r="F5" s="309">
        <v>165</v>
      </c>
      <c r="G5" s="309">
        <v>451</v>
      </c>
      <c r="H5" s="309">
        <v>3496</v>
      </c>
      <c r="I5" s="309">
        <v>0</v>
      </c>
      <c r="J5" s="309">
        <v>5091</v>
      </c>
    </row>
    <row r="6" spans="1:10">
      <c r="A6" s="308">
        <v>2013</v>
      </c>
      <c r="B6" s="309">
        <v>8233</v>
      </c>
      <c r="C6" s="309">
        <f t="shared" si="0"/>
        <v>20892</v>
      </c>
      <c r="D6" s="309">
        <v>12500</v>
      </c>
      <c r="E6" s="309">
        <v>4160</v>
      </c>
      <c r="F6" s="309">
        <v>167</v>
      </c>
      <c r="G6" s="309">
        <v>513</v>
      </c>
      <c r="H6" s="309">
        <v>3552</v>
      </c>
      <c r="I6" s="309">
        <v>0</v>
      </c>
      <c r="J6" s="309">
        <v>5562</v>
      </c>
    </row>
    <row r="7" spans="1:10">
      <c r="A7" s="308">
        <v>2014</v>
      </c>
      <c r="B7" s="309">
        <v>8567</v>
      </c>
      <c r="C7" s="309">
        <f t="shared" si="0"/>
        <v>21071</v>
      </c>
      <c r="D7" s="309">
        <v>12640</v>
      </c>
      <c r="E7" s="309">
        <v>4214</v>
      </c>
      <c r="F7" s="309">
        <v>169</v>
      </c>
      <c r="G7" s="309">
        <v>466</v>
      </c>
      <c r="H7" s="309">
        <v>3582</v>
      </c>
      <c r="I7" s="309">
        <v>0</v>
      </c>
      <c r="J7" s="309">
        <v>5513</v>
      </c>
    </row>
    <row r="8" spans="1:10">
      <c r="A8" s="308">
        <v>2015</v>
      </c>
      <c r="B8" s="309">
        <v>9714</v>
      </c>
      <c r="C8" s="309">
        <f t="shared" si="0"/>
        <v>21921</v>
      </c>
      <c r="D8" s="309">
        <v>13153</v>
      </c>
      <c r="E8" s="309">
        <v>4384</v>
      </c>
      <c r="F8" s="309">
        <v>174</v>
      </c>
      <c r="G8" s="309">
        <v>484</v>
      </c>
      <c r="H8" s="309">
        <v>3726</v>
      </c>
      <c r="I8" s="309">
        <v>0</v>
      </c>
      <c r="J8" s="309">
        <v>6033</v>
      </c>
    </row>
    <row r="9" spans="1:10">
      <c r="A9" s="308">
        <v>2016</v>
      </c>
      <c r="B9" s="309">
        <v>10680</v>
      </c>
      <c r="C9" s="309">
        <f t="shared" si="0"/>
        <v>22708</v>
      </c>
      <c r="D9" s="309">
        <v>13625</v>
      </c>
      <c r="E9" s="309">
        <v>4540</v>
      </c>
      <c r="F9" s="309">
        <v>229</v>
      </c>
      <c r="G9" s="309">
        <v>454</v>
      </c>
      <c r="H9" s="309">
        <v>3860</v>
      </c>
      <c r="I9" s="309">
        <v>0</v>
      </c>
      <c r="J9" s="309">
        <v>6468</v>
      </c>
    </row>
    <row r="10" spans="1:10">
      <c r="A10" s="308">
        <v>2017</v>
      </c>
      <c r="B10" s="309">
        <v>11030</v>
      </c>
      <c r="C10" s="309">
        <f t="shared" si="0"/>
        <v>23265</v>
      </c>
      <c r="D10" s="309">
        <v>13959</v>
      </c>
      <c r="E10" s="309">
        <v>4653</v>
      </c>
      <c r="F10" s="309">
        <v>233</v>
      </c>
      <c r="G10" s="309">
        <v>465</v>
      </c>
      <c r="H10" s="309">
        <v>3955</v>
      </c>
      <c r="I10" s="309">
        <v>0</v>
      </c>
      <c r="J10" s="309">
        <v>6743</v>
      </c>
    </row>
    <row r="11" spans="1:10">
      <c r="A11" s="308">
        <v>2018</v>
      </c>
      <c r="B11" s="309">
        <v>11373</v>
      </c>
      <c r="C11" s="309">
        <f t="shared" si="0"/>
        <v>23602</v>
      </c>
      <c r="D11" s="309">
        <v>14161</v>
      </c>
      <c r="E11" s="309">
        <v>4720</v>
      </c>
      <c r="F11" s="309">
        <v>236</v>
      </c>
      <c r="G11" s="309">
        <v>472</v>
      </c>
      <c r="H11" s="309">
        <v>4013</v>
      </c>
      <c r="I11" s="309">
        <v>0</v>
      </c>
      <c r="J11" s="309">
        <v>7095</v>
      </c>
    </row>
    <row r="12" spans="1:10">
      <c r="A12" s="308">
        <v>2019</v>
      </c>
      <c r="B12" s="309">
        <v>11770</v>
      </c>
      <c r="C12" s="309">
        <f t="shared" si="0"/>
        <v>24050</v>
      </c>
      <c r="D12" s="309">
        <v>14430</v>
      </c>
      <c r="E12" s="309">
        <v>4810</v>
      </c>
      <c r="F12" s="309">
        <v>240</v>
      </c>
      <c r="G12" s="309">
        <v>490</v>
      </c>
      <c r="H12" s="309">
        <v>4080</v>
      </c>
      <c r="I12" s="309">
        <v>0</v>
      </c>
      <c r="J12" s="309">
        <v>7125</v>
      </c>
    </row>
    <row r="13" spans="1:10">
      <c r="A13" s="308">
        <v>2020</v>
      </c>
      <c r="B13" s="309">
        <v>11200</v>
      </c>
      <c r="C13" s="309">
        <f t="shared" si="0"/>
        <v>23690</v>
      </c>
      <c r="D13" s="309">
        <v>16400</v>
      </c>
      <c r="E13" s="309">
        <v>3280</v>
      </c>
      <c r="F13" s="309">
        <v>120</v>
      </c>
      <c r="G13" s="309">
        <v>290</v>
      </c>
      <c r="H13" s="309">
        <v>3600</v>
      </c>
      <c r="I13" s="309">
        <v>0</v>
      </c>
      <c r="J13" s="309">
        <v>6100</v>
      </c>
    </row>
    <row r="16" spans="1:10">
      <c r="A16" s="308" t="s">
        <v>358</v>
      </c>
    </row>
    <row r="17" spans="1:15">
      <c r="A17" s="308" t="s">
        <v>359</v>
      </c>
      <c r="B17" s="308">
        <v>2010</v>
      </c>
      <c r="C17" s="308">
        <v>2011</v>
      </c>
      <c r="D17" s="308">
        <v>2012</v>
      </c>
      <c r="E17" s="308">
        <v>2013</v>
      </c>
      <c r="F17" s="308">
        <v>2014</v>
      </c>
      <c r="G17" s="308">
        <v>2015</v>
      </c>
      <c r="H17" s="308">
        <v>2016</v>
      </c>
      <c r="I17" s="308">
        <v>2017</v>
      </c>
      <c r="J17" s="308">
        <v>2018</v>
      </c>
      <c r="K17" s="308">
        <v>2019</v>
      </c>
      <c r="L17" s="308">
        <v>2020</v>
      </c>
      <c r="M17" s="308" t="s">
        <v>388</v>
      </c>
      <c r="N17" s="308" t="s">
        <v>389</v>
      </c>
      <c r="O17" s="308">
        <v>2023</v>
      </c>
    </row>
    <row r="18" spans="1:15">
      <c r="A18" s="308" t="s">
        <v>201</v>
      </c>
      <c r="B18" s="309">
        <v>8</v>
      </c>
      <c r="C18" s="309">
        <f>B26</f>
        <v>22</v>
      </c>
      <c r="D18" s="309">
        <f t="shared" ref="D18:L18" si="1">C26</f>
        <v>12</v>
      </c>
      <c r="E18" s="309">
        <f t="shared" si="1"/>
        <v>33</v>
      </c>
      <c r="F18" s="309">
        <f t="shared" si="1"/>
        <v>20</v>
      </c>
      <c r="G18" s="309">
        <f t="shared" si="1"/>
        <v>18</v>
      </c>
      <c r="H18" s="309">
        <f t="shared" si="1"/>
        <v>24</v>
      </c>
      <c r="I18" s="309">
        <f t="shared" si="1"/>
        <v>20</v>
      </c>
      <c r="J18" s="309">
        <f t="shared" si="1"/>
        <v>50</v>
      </c>
      <c r="K18" s="309">
        <f t="shared" si="1"/>
        <v>50</v>
      </c>
      <c r="L18" s="309">
        <f t="shared" si="1"/>
        <v>83</v>
      </c>
      <c r="M18" s="308">
        <v>56</v>
      </c>
      <c r="N18" s="308">
        <v>35</v>
      </c>
      <c r="O18" s="308">
        <v>36</v>
      </c>
    </row>
    <row r="19" spans="1:15">
      <c r="A19" s="308" t="s">
        <v>202</v>
      </c>
      <c r="B19" s="309">
        <v>660</v>
      </c>
      <c r="C19" s="309">
        <v>630</v>
      </c>
      <c r="D19" s="309">
        <v>910</v>
      </c>
      <c r="E19" s="309">
        <v>1080</v>
      </c>
      <c r="F19" s="309">
        <v>1170</v>
      </c>
      <c r="G19" s="309">
        <v>1250</v>
      </c>
      <c r="H19" s="309">
        <v>1240</v>
      </c>
      <c r="I19" s="309">
        <v>1427</v>
      </c>
      <c r="J19" s="309">
        <v>1567</v>
      </c>
      <c r="K19" s="309">
        <v>1845</v>
      </c>
      <c r="L19" s="308">
        <v>1980</v>
      </c>
      <c r="M19" s="308">
        <v>1.6579999999999999</v>
      </c>
      <c r="N19" s="308">
        <v>1.391</v>
      </c>
      <c r="O19" s="308">
        <v>1.66</v>
      </c>
    </row>
    <row r="20" spans="1:15">
      <c r="A20" s="308" t="s">
        <v>34</v>
      </c>
      <c r="B20" s="309">
        <v>0</v>
      </c>
      <c r="C20" s="309">
        <v>0</v>
      </c>
      <c r="D20" s="309">
        <v>5</v>
      </c>
      <c r="E20" s="309">
        <v>6</v>
      </c>
      <c r="F20" s="309">
        <v>12</v>
      </c>
      <c r="G20" s="309">
        <v>2</v>
      </c>
      <c r="H20" s="309">
        <v>5</v>
      </c>
      <c r="I20" s="309">
        <v>2</v>
      </c>
      <c r="J20" s="309">
        <v>2</v>
      </c>
      <c r="K20" s="309">
        <v>2</v>
      </c>
      <c r="L20" s="308">
        <v>2</v>
      </c>
      <c r="M20" s="308">
        <v>0</v>
      </c>
      <c r="N20" s="308">
        <v>0</v>
      </c>
      <c r="O20" s="308">
        <v>0</v>
      </c>
    </row>
    <row r="21" spans="1:15">
      <c r="A21" s="308" t="s">
        <v>363</v>
      </c>
      <c r="B21" s="309">
        <f>SUM(B18:B20)</f>
        <v>668</v>
      </c>
      <c r="C21" s="309">
        <f t="shared" ref="C21:L21" si="2">SUM(C18:C20)</f>
        <v>652</v>
      </c>
      <c r="D21" s="309">
        <f t="shared" si="2"/>
        <v>927</v>
      </c>
      <c r="E21" s="309">
        <f t="shared" si="2"/>
        <v>1119</v>
      </c>
      <c r="F21" s="309">
        <f t="shared" si="2"/>
        <v>1202</v>
      </c>
      <c r="G21" s="309">
        <f t="shared" si="2"/>
        <v>1270</v>
      </c>
      <c r="H21" s="309">
        <f t="shared" si="2"/>
        <v>1269</v>
      </c>
      <c r="I21" s="309">
        <f t="shared" si="2"/>
        <v>1449</v>
      </c>
      <c r="J21" s="309">
        <f t="shared" si="2"/>
        <v>1619</v>
      </c>
      <c r="K21" s="309">
        <f t="shared" si="2"/>
        <v>1897</v>
      </c>
      <c r="L21" s="309">
        <f t="shared" si="2"/>
        <v>2065</v>
      </c>
      <c r="M21" s="308">
        <v>7</v>
      </c>
      <c r="N21" s="308">
        <v>9</v>
      </c>
      <c r="O21" s="308">
        <v>10</v>
      </c>
    </row>
    <row r="22" spans="1:15">
      <c r="A22" s="308" t="s">
        <v>365</v>
      </c>
      <c r="B22" s="309">
        <f>B25-B24</f>
        <v>646</v>
      </c>
      <c r="C22" s="309">
        <f t="shared" ref="C22:L22" si="3">C25-C24</f>
        <v>640</v>
      </c>
      <c r="D22" s="309">
        <f t="shared" si="3"/>
        <v>890</v>
      </c>
      <c r="E22" s="309">
        <f t="shared" si="3"/>
        <v>1050</v>
      </c>
      <c r="F22" s="309">
        <f t="shared" si="3"/>
        <v>1180</v>
      </c>
      <c r="G22" s="309">
        <f t="shared" si="3"/>
        <v>1243</v>
      </c>
      <c r="H22" s="309">
        <f t="shared" si="3"/>
        <v>1233</v>
      </c>
      <c r="I22" s="309">
        <f t="shared" si="3"/>
        <v>1395</v>
      </c>
      <c r="J22" s="309">
        <f t="shared" si="3"/>
        <v>1568</v>
      </c>
      <c r="K22" s="309">
        <f t="shared" si="3"/>
        <v>1794</v>
      </c>
      <c r="L22" s="309">
        <f t="shared" si="3"/>
        <v>1970</v>
      </c>
      <c r="M22" s="308">
        <v>1.6719999999999999</v>
      </c>
      <c r="N22" s="308">
        <v>1.381</v>
      </c>
      <c r="O22" s="308">
        <v>1.645</v>
      </c>
    </row>
    <row r="23" spans="1:15">
      <c r="A23" s="308" t="s">
        <v>390</v>
      </c>
      <c r="B23" s="309"/>
      <c r="C23" s="309">
        <v>432</v>
      </c>
      <c r="D23" s="309">
        <v>603</v>
      </c>
      <c r="E23" s="309">
        <v>640</v>
      </c>
      <c r="F23" s="309">
        <v>623</v>
      </c>
      <c r="G23" s="309">
        <v>680</v>
      </c>
      <c r="H23" s="309">
        <v>741</v>
      </c>
      <c r="I23" s="309">
        <v>941</v>
      </c>
      <c r="J23" s="309">
        <v>1045</v>
      </c>
      <c r="K23" s="309">
        <v>1320</v>
      </c>
      <c r="L23" s="309">
        <v>1580</v>
      </c>
      <c r="M23" s="308">
        <v>35</v>
      </c>
      <c r="N23" s="308">
        <v>36</v>
      </c>
      <c r="O23" s="308">
        <v>41</v>
      </c>
    </row>
    <row r="24" spans="1:15">
      <c r="A24" s="315" t="s">
        <v>221</v>
      </c>
      <c r="B24" s="309">
        <v>0</v>
      </c>
      <c r="C24" s="309">
        <v>0</v>
      </c>
      <c r="D24" s="309">
        <v>4</v>
      </c>
      <c r="E24" s="309">
        <v>49</v>
      </c>
      <c r="F24" s="309">
        <v>4</v>
      </c>
      <c r="G24" s="309">
        <v>3</v>
      </c>
      <c r="H24" s="309">
        <v>16</v>
      </c>
      <c r="I24" s="309">
        <v>4</v>
      </c>
      <c r="J24" s="309">
        <v>1</v>
      </c>
      <c r="K24" s="309">
        <v>20</v>
      </c>
      <c r="L24" s="308">
        <v>2</v>
      </c>
      <c r="M24" s="308">
        <v>0</v>
      </c>
      <c r="N24" s="308">
        <v>0</v>
      </c>
      <c r="O24" s="308">
        <v>0</v>
      </c>
    </row>
    <row r="25" spans="1:15">
      <c r="A25" s="308" t="s">
        <v>368</v>
      </c>
      <c r="B25" s="309">
        <f>B21-B26</f>
        <v>646</v>
      </c>
      <c r="C25" s="309">
        <f t="shared" ref="C25:L25" si="4">C21-C26</f>
        <v>640</v>
      </c>
      <c r="D25" s="309">
        <f t="shared" si="4"/>
        <v>894</v>
      </c>
      <c r="E25" s="309">
        <f t="shared" si="4"/>
        <v>1099</v>
      </c>
      <c r="F25" s="309">
        <f t="shared" si="4"/>
        <v>1184</v>
      </c>
      <c r="G25" s="309">
        <f t="shared" si="4"/>
        <v>1246</v>
      </c>
      <c r="H25" s="309">
        <f t="shared" si="4"/>
        <v>1249</v>
      </c>
      <c r="I25" s="309">
        <f t="shared" si="4"/>
        <v>1399</v>
      </c>
      <c r="J25" s="309">
        <f t="shared" si="4"/>
        <v>1569</v>
      </c>
      <c r="K25" s="309">
        <f t="shared" si="4"/>
        <v>1814</v>
      </c>
      <c r="L25" s="309">
        <f t="shared" si="4"/>
        <v>1972</v>
      </c>
    </row>
    <row r="26" spans="1:15">
      <c r="A26" s="308" t="s">
        <v>205</v>
      </c>
      <c r="B26" s="309">
        <v>22</v>
      </c>
      <c r="C26" s="309">
        <v>12</v>
      </c>
      <c r="D26" s="309">
        <v>33</v>
      </c>
      <c r="E26" s="309">
        <v>20</v>
      </c>
      <c r="F26" s="309">
        <v>18</v>
      </c>
      <c r="G26" s="309">
        <v>24</v>
      </c>
      <c r="H26" s="309">
        <v>20</v>
      </c>
      <c r="I26" s="309">
        <v>50</v>
      </c>
      <c r="J26" s="309">
        <v>50</v>
      </c>
      <c r="K26" s="309">
        <v>83</v>
      </c>
      <c r="L26" s="308">
        <v>93</v>
      </c>
      <c r="M26" s="308">
        <v>13</v>
      </c>
      <c r="N26" s="308">
        <v>15</v>
      </c>
      <c r="O26" s="308">
        <v>15</v>
      </c>
    </row>
    <row r="27" spans="1:15">
      <c r="A27" s="308" t="s">
        <v>369</v>
      </c>
      <c r="B27" s="311">
        <f>B22/D3</f>
        <v>5.8198198198198201E-2</v>
      </c>
      <c r="C27" s="311">
        <f>C23/D4</f>
        <v>3.7532580364900085E-2</v>
      </c>
      <c r="D27" s="311">
        <f>D23/D5</f>
        <v>4.886547811993517E-2</v>
      </c>
      <c r="E27" s="311">
        <f>E23/D6</f>
        <v>5.1200000000000002E-2</v>
      </c>
      <c r="F27" s="311">
        <f>F23/D7</f>
        <v>4.9287974683544303E-2</v>
      </c>
      <c r="G27" s="311">
        <f>G23/D8</f>
        <v>5.1699232114346537E-2</v>
      </c>
      <c r="H27" s="311">
        <f>H23/D9</f>
        <v>5.4385321100917434E-2</v>
      </c>
      <c r="I27" s="311">
        <f>I23/D10</f>
        <v>6.7411705709578051E-2</v>
      </c>
      <c r="J27" s="311">
        <f>J23/D11</f>
        <v>7.3794223571781656E-2</v>
      </c>
      <c r="K27" s="311">
        <f>K23/D12</f>
        <v>9.1476091476091481E-2</v>
      </c>
      <c r="L27" s="311">
        <f>L23/D13</f>
        <v>9.6341463414634149E-2</v>
      </c>
      <c r="M27" s="308">
        <v>2.58</v>
      </c>
      <c r="N27" s="308">
        <v>2.91</v>
      </c>
      <c r="O27" s="308">
        <v>2.91</v>
      </c>
    </row>
    <row r="28" spans="1:15">
      <c r="B28" s="312" t="s">
        <v>391</v>
      </c>
      <c r="C28" s="313" t="s">
        <v>392</v>
      </c>
      <c r="D28" s="394" t="s">
        <v>370</v>
      </c>
      <c r="E28" s="394"/>
      <c r="F28" s="395" t="s">
        <v>371</v>
      </c>
      <c r="G28" s="395"/>
      <c r="H28" s="395"/>
      <c r="I28" s="395"/>
      <c r="J28" s="395"/>
      <c r="K28" s="395"/>
      <c r="L28" s="395"/>
      <c r="M28" s="308">
        <v>6.43</v>
      </c>
      <c r="N28" s="308">
        <v>4.78</v>
      </c>
      <c r="O28" s="308">
        <v>5.7</v>
      </c>
    </row>
    <row r="29" spans="1:15">
      <c r="A29" s="308" t="s">
        <v>374</v>
      </c>
    </row>
    <row r="30" spans="1:15">
      <c r="A30" s="308" t="s">
        <v>375</v>
      </c>
      <c r="B30" s="308">
        <v>13</v>
      </c>
      <c r="C30" s="308">
        <v>13</v>
      </c>
      <c r="D30" s="308">
        <v>10</v>
      </c>
      <c r="E30" s="308">
        <v>10</v>
      </c>
      <c r="F30" s="308">
        <v>10</v>
      </c>
      <c r="G30" s="308">
        <v>12</v>
      </c>
      <c r="H30" s="308">
        <v>12</v>
      </c>
      <c r="I30" s="308">
        <v>12</v>
      </c>
      <c r="J30" s="308">
        <v>13</v>
      </c>
      <c r="K30" s="308">
        <v>12</v>
      </c>
      <c r="L30" s="308">
        <v>13</v>
      </c>
      <c r="M30" s="308">
        <v>1.1379999999999999</v>
      </c>
      <c r="N30" s="308">
        <v>920</v>
      </c>
      <c r="O30" s="308">
        <v>1.1000000000000001</v>
      </c>
    </row>
    <row r="31" spans="1:15">
      <c r="A31" s="308" t="s">
        <v>376</v>
      </c>
      <c r="B31" s="309">
        <v>2170</v>
      </c>
      <c r="C31" s="309">
        <v>2170</v>
      </c>
      <c r="D31" s="309">
        <v>1600</v>
      </c>
      <c r="E31" s="309">
        <v>1600</v>
      </c>
      <c r="F31" s="309">
        <v>1600</v>
      </c>
      <c r="G31" s="309">
        <v>2060</v>
      </c>
      <c r="H31" s="309">
        <v>2060</v>
      </c>
      <c r="I31" s="309">
        <v>2060</v>
      </c>
      <c r="J31" s="309">
        <v>2310</v>
      </c>
      <c r="K31" s="309">
        <v>2445</v>
      </c>
      <c r="L31" s="308">
        <v>2580</v>
      </c>
      <c r="M31" s="308">
        <v>332</v>
      </c>
      <c r="N31" s="308">
        <v>312</v>
      </c>
      <c r="O31" s="308">
        <v>370</v>
      </c>
    </row>
    <row r="32" spans="1:15">
      <c r="A32" s="308" t="s">
        <v>52</v>
      </c>
      <c r="B32" s="311">
        <f>B19/B31</f>
        <v>0.30414746543778803</v>
      </c>
      <c r="C32" s="311">
        <f t="shared" ref="C32:L32" si="5">C19/C31</f>
        <v>0.29032258064516131</v>
      </c>
      <c r="D32" s="311">
        <f t="shared" si="5"/>
        <v>0.56874999999999998</v>
      </c>
      <c r="E32" s="311">
        <f t="shared" si="5"/>
        <v>0.67500000000000004</v>
      </c>
      <c r="F32" s="311">
        <f t="shared" si="5"/>
        <v>0.73124999999999996</v>
      </c>
      <c r="G32" s="311">
        <f t="shared" si="5"/>
        <v>0.60679611650485432</v>
      </c>
      <c r="H32" s="311">
        <f t="shared" si="5"/>
        <v>0.60194174757281549</v>
      </c>
      <c r="I32" s="311">
        <f t="shared" si="5"/>
        <v>0.69271844660194171</v>
      </c>
      <c r="J32" s="311">
        <f t="shared" si="5"/>
        <v>0.67835497835497838</v>
      </c>
      <c r="K32" s="311">
        <f t="shared" si="5"/>
        <v>0.754601226993865</v>
      </c>
      <c r="L32" s="311">
        <f t="shared" si="5"/>
        <v>0.76744186046511631</v>
      </c>
      <c r="M32" s="308">
        <v>107</v>
      </c>
      <c r="N32" s="308">
        <v>89</v>
      </c>
      <c r="O32" s="308">
        <v>105</v>
      </c>
    </row>
    <row r="33" spans="1:15">
      <c r="M33" s="308">
        <v>3</v>
      </c>
      <c r="N33" s="308">
        <v>4</v>
      </c>
      <c r="O33" s="308">
        <v>5</v>
      </c>
    </row>
    <row r="34" spans="1:15">
      <c r="A34" s="308" t="s">
        <v>378</v>
      </c>
    </row>
    <row r="35" spans="1:15">
      <c r="A35" s="308" t="s">
        <v>379</v>
      </c>
      <c r="B35" s="309">
        <v>445</v>
      </c>
      <c r="C35" s="309">
        <v>290</v>
      </c>
      <c r="D35" s="309">
        <v>630</v>
      </c>
      <c r="E35" s="309">
        <v>775</v>
      </c>
      <c r="F35" s="309">
        <v>825</v>
      </c>
      <c r="G35" s="309">
        <v>857</v>
      </c>
      <c r="H35" s="309">
        <v>838</v>
      </c>
      <c r="I35" s="309">
        <v>965</v>
      </c>
      <c r="J35" s="309">
        <v>1060</v>
      </c>
      <c r="K35" s="309">
        <v>1267</v>
      </c>
      <c r="L35" s="308">
        <v>1355</v>
      </c>
      <c r="M35" s="308">
        <v>1.28</v>
      </c>
      <c r="N35" s="308">
        <v>970</v>
      </c>
      <c r="O35" s="308">
        <v>1.26</v>
      </c>
    </row>
    <row r="36" spans="1:15">
      <c r="A36" s="308" t="s">
        <v>393</v>
      </c>
      <c r="B36" s="309">
        <v>180</v>
      </c>
      <c r="C36" s="309">
        <v>190</v>
      </c>
      <c r="D36" s="309">
        <v>200</v>
      </c>
      <c r="E36" s="309">
        <v>210</v>
      </c>
      <c r="F36" s="309">
        <v>235</v>
      </c>
      <c r="G36" s="309">
        <v>250</v>
      </c>
      <c r="H36" s="309">
        <v>260</v>
      </c>
      <c r="I36" s="309">
        <v>286</v>
      </c>
      <c r="J36" s="309">
        <v>328</v>
      </c>
      <c r="K36" s="309">
        <v>370</v>
      </c>
      <c r="L36" s="308">
        <v>400</v>
      </c>
      <c r="M36" s="308">
        <v>17.545999999999999</v>
      </c>
      <c r="N36" s="308">
        <v>20.6</v>
      </c>
      <c r="O36" s="308">
        <v>20.94</v>
      </c>
    </row>
    <row r="37" spans="1:15">
      <c r="A37" s="308" t="s">
        <v>394</v>
      </c>
      <c r="B37" s="309">
        <v>0</v>
      </c>
      <c r="C37" s="309">
        <v>0</v>
      </c>
      <c r="D37" s="309">
        <v>20</v>
      </c>
      <c r="E37" s="309">
        <v>25</v>
      </c>
      <c r="F37" s="309">
        <v>55</v>
      </c>
      <c r="G37" s="309">
        <v>83</v>
      </c>
      <c r="H37" s="309">
        <v>82</v>
      </c>
      <c r="I37" s="309">
        <v>109</v>
      </c>
      <c r="J37" s="309">
        <v>102</v>
      </c>
      <c r="K37" s="309">
        <v>118</v>
      </c>
      <c r="L37" s="308">
        <v>130</v>
      </c>
      <c r="M37" s="308">
        <v>0.73</v>
      </c>
      <c r="N37" s="308">
        <v>0.47</v>
      </c>
      <c r="O37" s="308">
        <v>0.6</v>
      </c>
    </row>
    <row r="38" spans="1:15">
      <c r="A38" s="308" t="s">
        <v>65</v>
      </c>
      <c r="B38" s="309">
        <v>1</v>
      </c>
      <c r="C38" s="309">
        <v>1</v>
      </c>
      <c r="D38" s="309">
        <v>1</v>
      </c>
      <c r="E38" s="309">
        <v>1</v>
      </c>
      <c r="F38" s="309">
        <v>2</v>
      </c>
      <c r="G38" s="309">
        <v>2</v>
      </c>
      <c r="H38" s="309">
        <v>2</v>
      </c>
      <c r="I38" s="309">
        <v>3</v>
      </c>
      <c r="J38" s="309">
        <v>4</v>
      </c>
      <c r="K38" s="309">
        <v>5</v>
      </c>
      <c r="L38" s="308">
        <v>5</v>
      </c>
      <c r="M38" s="308">
        <v>23.004999999999999</v>
      </c>
      <c r="N38" s="308">
        <v>26.663</v>
      </c>
      <c r="O38" s="308">
        <v>27.1</v>
      </c>
    </row>
    <row r="39" spans="1:15">
      <c r="A39" s="308" t="s">
        <v>273</v>
      </c>
      <c r="B39" s="309">
        <f>SUM(B35:B38)</f>
        <v>626</v>
      </c>
      <c r="C39" s="309">
        <f t="shared" ref="C39:L39" si="6">SUM(C35:C38)</f>
        <v>481</v>
      </c>
      <c r="D39" s="309">
        <f t="shared" si="6"/>
        <v>851</v>
      </c>
      <c r="E39" s="309">
        <f t="shared" si="6"/>
        <v>1011</v>
      </c>
      <c r="F39" s="309">
        <f t="shared" si="6"/>
        <v>1117</v>
      </c>
      <c r="G39" s="309">
        <f t="shared" si="6"/>
        <v>1192</v>
      </c>
      <c r="H39" s="309">
        <f t="shared" si="6"/>
        <v>1182</v>
      </c>
      <c r="I39" s="309">
        <f t="shared" si="6"/>
        <v>1363</v>
      </c>
      <c r="J39" s="309">
        <f t="shared" si="6"/>
        <v>1494</v>
      </c>
      <c r="K39" s="309">
        <f t="shared" si="6"/>
        <v>1760</v>
      </c>
      <c r="L39" s="309">
        <f t="shared" si="6"/>
        <v>1890</v>
      </c>
    </row>
  </sheetData>
  <mergeCells count="2">
    <mergeCell ref="D28:E28"/>
    <mergeCell ref="F28:L2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C9060-10B2-4DA0-99C3-8FFCF9E8784A}">
  <dimension ref="A1:O34"/>
  <sheetViews>
    <sheetView workbookViewId="0">
      <selection activeCell="B187" sqref="B187"/>
    </sheetView>
  </sheetViews>
  <sheetFormatPr defaultColWidth="9.140625" defaultRowHeight="14.25"/>
  <cols>
    <col min="1" max="1" width="23.7109375" style="308" customWidth="1"/>
    <col min="2" max="12" width="9.140625" style="308"/>
    <col min="13" max="15" width="10.28515625" style="308" bestFit="1" customWidth="1"/>
    <col min="16" max="16384" width="9.140625" style="308"/>
  </cols>
  <sheetData>
    <row r="1" spans="1:2">
      <c r="A1" s="308" t="s">
        <v>348</v>
      </c>
    </row>
    <row r="2" spans="1:2">
      <c r="B2" s="308" t="s">
        <v>351</v>
      </c>
    </row>
    <row r="3" spans="1:2">
      <c r="A3" s="308">
        <v>2010</v>
      </c>
      <c r="B3" s="309">
        <v>5631</v>
      </c>
    </row>
    <row r="4" spans="1:2">
      <c r="A4" s="308">
        <v>2011</v>
      </c>
      <c r="B4" s="309">
        <v>5566</v>
      </c>
    </row>
    <row r="5" spans="1:2">
      <c r="A5" s="308">
        <v>2012</v>
      </c>
      <c r="B5" s="309">
        <v>5819</v>
      </c>
    </row>
    <row r="6" spans="1:2">
      <c r="A6" s="308">
        <v>2013</v>
      </c>
      <c r="B6" s="309">
        <v>6187</v>
      </c>
    </row>
    <row r="7" spans="1:2">
      <c r="A7" s="308">
        <v>2014</v>
      </c>
      <c r="B7" s="309">
        <v>6579</v>
      </c>
    </row>
    <row r="8" spans="1:2">
      <c r="A8" s="308">
        <v>2015</v>
      </c>
      <c r="B8" s="309">
        <v>7334</v>
      </c>
    </row>
    <row r="9" spans="1:2">
      <c r="A9" s="308">
        <v>2016</v>
      </c>
      <c r="B9" s="309">
        <v>7701</v>
      </c>
    </row>
    <row r="10" spans="1:2">
      <c r="A10" s="308">
        <v>2017</v>
      </c>
      <c r="B10" s="309">
        <v>8086</v>
      </c>
    </row>
    <row r="11" spans="1:2">
      <c r="A11" s="308">
        <v>2018</v>
      </c>
      <c r="B11" s="309">
        <v>8200</v>
      </c>
    </row>
    <row r="12" spans="1:2">
      <c r="A12" s="308">
        <v>2019</v>
      </c>
      <c r="B12" s="309">
        <v>8413</v>
      </c>
    </row>
    <row r="13" spans="1:2">
      <c r="A13" s="308">
        <v>2020</v>
      </c>
      <c r="B13" s="308">
        <v>8200</v>
      </c>
    </row>
    <row r="16" spans="1:2">
      <c r="A16" s="308" t="s">
        <v>358</v>
      </c>
    </row>
    <row r="17" spans="1:15">
      <c r="A17" s="308" t="s">
        <v>359</v>
      </c>
      <c r="B17" s="308">
        <v>2010</v>
      </c>
      <c r="C17" s="308">
        <v>2011</v>
      </c>
      <c r="D17" s="308">
        <v>2012</v>
      </c>
      <c r="E17" s="308">
        <v>2013</v>
      </c>
      <c r="F17" s="308">
        <v>2014</v>
      </c>
      <c r="G17" s="308">
        <v>2015</v>
      </c>
      <c r="H17" s="308">
        <v>2016</v>
      </c>
      <c r="I17" s="308">
        <v>2017</v>
      </c>
      <c r="J17" s="308">
        <v>2018</v>
      </c>
      <c r="K17" s="308">
        <v>2019</v>
      </c>
      <c r="L17" s="308">
        <v>2020</v>
      </c>
      <c r="M17" s="308">
        <v>2021</v>
      </c>
      <c r="N17" s="308">
        <v>2022</v>
      </c>
      <c r="O17" s="308">
        <v>2023</v>
      </c>
    </row>
    <row r="18" spans="1:15">
      <c r="A18" s="308" t="s">
        <v>201</v>
      </c>
      <c r="B18" s="309">
        <v>8</v>
      </c>
      <c r="C18" s="309">
        <f>B25</f>
        <v>7</v>
      </c>
      <c r="D18" s="309">
        <f t="shared" ref="D18:K18" si="0">C25</f>
        <v>17</v>
      </c>
      <c r="E18" s="309">
        <f t="shared" si="0"/>
        <v>18</v>
      </c>
      <c r="F18" s="309">
        <f t="shared" si="0"/>
        <v>20</v>
      </c>
      <c r="G18" s="309">
        <f t="shared" si="0"/>
        <v>29</v>
      </c>
      <c r="H18" s="309">
        <f t="shared" si="0"/>
        <v>32</v>
      </c>
      <c r="I18" s="309">
        <f t="shared" si="0"/>
        <v>41</v>
      </c>
      <c r="J18" s="309">
        <f t="shared" si="0"/>
        <v>57</v>
      </c>
      <c r="K18" s="309">
        <f t="shared" si="0"/>
        <v>72</v>
      </c>
      <c r="L18" s="309">
        <f>K25</f>
        <v>67</v>
      </c>
      <c r="M18" s="308">
        <v>56</v>
      </c>
      <c r="N18" s="308">
        <v>47</v>
      </c>
      <c r="O18" s="308">
        <v>48</v>
      </c>
    </row>
    <row r="19" spans="1:15">
      <c r="A19" s="308" t="s">
        <v>202</v>
      </c>
      <c r="B19" s="309">
        <v>124</v>
      </c>
      <c r="C19" s="309">
        <v>133</v>
      </c>
      <c r="D19" s="309">
        <v>138</v>
      </c>
      <c r="E19" s="309">
        <v>155</v>
      </c>
      <c r="F19" s="309">
        <v>172</v>
      </c>
      <c r="G19" s="309">
        <v>204</v>
      </c>
      <c r="H19" s="309">
        <v>227</v>
      </c>
      <c r="I19" s="309">
        <v>220</v>
      </c>
      <c r="J19" s="309">
        <v>220</v>
      </c>
      <c r="K19" s="309">
        <v>220</v>
      </c>
      <c r="L19" s="308">
        <v>220</v>
      </c>
      <c r="M19" s="308">
        <v>198</v>
      </c>
      <c r="N19" s="308">
        <v>203</v>
      </c>
      <c r="O19" s="308">
        <v>220</v>
      </c>
    </row>
    <row r="20" spans="1:15">
      <c r="A20" s="308" t="s">
        <v>34</v>
      </c>
      <c r="B20" s="309">
        <v>0</v>
      </c>
      <c r="C20" s="309">
        <v>0</v>
      </c>
      <c r="D20" s="309">
        <v>0</v>
      </c>
      <c r="E20" s="309">
        <v>0</v>
      </c>
      <c r="F20" s="309">
        <v>0</v>
      </c>
      <c r="G20" s="309">
        <v>0</v>
      </c>
      <c r="H20" s="309">
        <v>0</v>
      </c>
      <c r="I20" s="309">
        <v>0</v>
      </c>
      <c r="J20" s="309">
        <v>0</v>
      </c>
      <c r="K20" s="309">
        <v>0</v>
      </c>
      <c r="L20" s="308">
        <v>0</v>
      </c>
      <c r="M20" s="308">
        <v>0</v>
      </c>
      <c r="N20" s="308">
        <v>0</v>
      </c>
      <c r="O20" s="308">
        <v>0</v>
      </c>
    </row>
    <row r="21" spans="1:15">
      <c r="A21" s="308" t="s">
        <v>363</v>
      </c>
      <c r="B21" s="309">
        <f>SUM(B18:B20)</f>
        <v>132</v>
      </c>
      <c r="C21" s="309">
        <f t="shared" ref="C21:L21" si="1">SUM(C18:C20)</f>
        <v>140</v>
      </c>
      <c r="D21" s="309">
        <f t="shared" si="1"/>
        <v>155</v>
      </c>
      <c r="E21" s="309">
        <f t="shared" si="1"/>
        <v>173</v>
      </c>
      <c r="F21" s="309">
        <f t="shared" si="1"/>
        <v>192</v>
      </c>
      <c r="G21" s="309">
        <f t="shared" si="1"/>
        <v>233</v>
      </c>
      <c r="H21" s="309">
        <f t="shared" si="1"/>
        <v>259</v>
      </c>
      <c r="I21" s="309">
        <f t="shared" si="1"/>
        <v>261</v>
      </c>
      <c r="J21" s="309">
        <f t="shared" si="1"/>
        <v>277</v>
      </c>
      <c r="K21" s="309">
        <f t="shared" si="1"/>
        <v>292</v>
      </c>
      <c r="L21" s="309">
        <f t="shared" si="1"/>
        <v>287</v>
      </c>
      <c r="M21" s="308">
        <v>0</v>
      </c>
      <c r="N21" s="308">
        <v>0</v>
      </c>
      <c r="O21" s="308">
        <v>0</v>
      </c>
    </row>
    <row r="22" spans="1:15">
      <c r="A22" s="308" t="s">
        <v>365</v>
      </c>
      <c r="B22" s="309">
        <f>B24-B23</f>
        <v>125</v>
      </c>
      <c r="C22" s="309">
        <f t="shared" ref="C22:L22" si="2">C24-C23</f>
        <v>123</v>
      </c>
      <c r="D22" s="309">
        <f t="shared" si="2"/>
        <v>137</v>
      </c>
      <c r="E22" s="309">
        <f t="shared" si="2"/>
        <v>153</v>
      </c>
      <c r="F22" s="309">
        <f t="shared" si="2"/>
        <v>163</v>
      </c>
      <c r="G22" s="309">
        <f t="shared" si="2"/>
        <v>201</v>
      </c>
      <c r="H22" s="309">
        <f t="shared" si="2"/>
        <v>218</v>
      </c>
      <c r="I22" s="309">
        <f t="shared" si="2"/>
        <v>204</v>
      </c>
      <c r="J22" s="309">
        <f t="shared" si="2"/>
        <v>205</v>
      </c>
      <c r="K22" s="309">
        <f t="shared" si="2"/>
        <v>225</v>
      </c>
      <c r="L22" s="309">
        <f t="shared" si="2"/>
        <v>225</v>
      </c>
      <c r="M22" s="308">
        <v>207</v>
      </c>
      <c r="N22" s="308">
        <v>202</v>
      </c>
      <c r="O22" s="308">
        <v>230</v>
      </c>
    </row>
    <row r="23" spans="1:15">
      <c r="A23" s="308" t="s">
        <v>35</v>
      </c>
      <c r="B23" s="309">
        <v>0</v>
      </c>
      <c r="C23" s="309">
        <v>0</v>
      </c>
      <c r="D23" s="309">
        <v>0</v>
      </c>
      <c r="E23" s="309">
        <v>0</v>
      </c>
      <c r="F23" s="309">
        <v>0</v>
      </c>
      <c r="G23" s="309">
        <v>0</v>
      </c>
      <c r="H23" s="309">
        <v>0</v>
      </c>
      <c r="I23" s="309">
        <v>0</v>
      </c>
      <c r="J23" s="309">
        <v>0</v>
      </c>
      <c r="K23" s="309">
        <v>0</v>
      </c>
      <c r="L23" s="308">
        <v>0</v>
      </c>
      <c r="M23" s="308">
        <v>47</v>
      </c>
      <c r="N23" s="308">
        <v>48</v>
      </c>
      <c r="O23" s="308">
        <v>38</v>
      </c>
    </row>
    <row r="24" spans="1:15">
      <c r="A24" s="308" t="s">
        <v>368</v>
      </c>
      <c r="B24" s="309">
        <f>B21-B25</f>
        <v>125</v>
      </c>
      <c r="C24" s="309">
        <f t="shared" ref="C24:L24" si="3">C21-C25</f>
        <v>123</v>
      </c>
      <c r="D24" s="309">
        <f t="shared" si="3"/>
        <v>137</v>
      </c>
      <c r="E24" s="309">
        <f t="shared" si="3"/>
        <v>153</v>
      </c>
      <c r="F24" s="309">
        <f t="shared" si="3"/>
        <v>163</v>
      </c>
      <c r="G24" s="309">
        <f t="shared" si="3"/>
        <v>201</v>
      </c>
      <c r="H24" s="309">
        <f t="shared" si="3"/>
        <v>218</v>
      </c>
      <c r="I24" s="309">
        <f t="shared" si="3"/>
        <v>204</v>
      </c>
      <c r="J24" s="309">
        <f t="shared" si="3"/>
        <v>205</v>
      </c>
      <c r="K24" s="309">
        <f t="shared" si="3"/>
        <v>225</v>
      </c>
      <c r="L24" s="309">
        <f t="shared" si="3"/>
        <v>225</v>
      </c>
      <c r="M24" s="308">
        <v>207</v>
      </c>
      <c r="N24" s="308">
        <v>202</v>
      </c>
      <c r="O24" s="308">
        <v>230</v>
      </c>
    </row>
    <row r="25" spans="1:15">
      <c r="A25" s="308" t="s">
        <v>205</v>
      </c>
      <c r="B25" s="309">
        <v>7</v>
      </c>
      <c r="C25" s="309">
        <v>17</v>
      </c>
      <c r="D25" s="309">
        <v>18</v>
      </c>
      <c r="E25" s="309">
        <v>20</v>
      </c>
      <c r="F25" s="309">
        <v>29</v>
      </c>
      <c r="G25" s="309">
        <v>32</v>
      </c>
      <c r="H25" s="309">
        <v>41</v>
      </c>
      <c r="I25" s="309">
        <v>57</v>
      </c>
      <c r="J25" s="309">
        <v>72</v>
      </c>
      <c r="K25" s="309">
        <v>67</v>
      </c>
      <c r="L25" s="308">
        <v>62</v>
      </c>
      <c r="M25" s="308">
        <v>47</v>
      </c>
      <c r="N25" s="308">
        <v>48</v>
      </c>
      <c r="O25" s="308">
        <v>38</v>
      </c>
    </row>
    <row r="26" spans="1:15">
      <c r="A26" s="308" t="s">
        <v>369</v>
      </c>
      <c r="B26" s="311">
        <f>B22/B3</f>
        <v>2.2198543775528327E-2</v>
      </c>
      <c r="C26" s="311">
        <f>C22/B4</f>
        <v>2.2098454904779016E-2</v>
      </c>
      <c r="D26" s="311">
        <f>D22/B5</f>
        <v>2.3543564186286302E-2</v>
      </c>
      <c r="E26" s="311">
        <f>E22/B6</f>
        <v>2.472927105220624E-2</v>
      </c>
      <c r="F26" s="311">
        <f>F22/B7</f>
        <v>2.4775801793585652E-2</v>
      </c>
      <c r="G26" s="311">
        <f>G22/B8</f>
        <v>2.7406599400054542E-2</v>
      </c>
      <c r="H26" s="311">
        <f>H22/B9</f>
        <v>2.8308011946500455E-2</v>
      </c>
      <c r="I26" s="311">
        <f>I22/B10</f>
        <v>2.5228790502102399E-2</v>
      </c>
      <c r="J26" s="311">
        <f>J22/B11</f>
        <v>2.5000000000000001E-2</v>
      </c>
      <c r="K26" s="311">
        <f>K22/B12</f>
        <v>2.6744324260073695E-2</v>
      </c>
      <c r="L26" s="311">
        <f>L22/B13</f>
        <v>2.7439024390243903E-2</v>
      </c>
      <c r="M26" s="308">
        <v>2.8000000000000001E-2</v>
      </c>
      <c r="N26" s="308">
        <v>0.03</v>
      </c>
      <c r="O26" s="308">
        <v>3.2399999999999998E-2</v>
      </c>
    </row>
    <row r="28" spans="1:15">
      <c r="A28" s="308" t="s">
        <v>374</v>
      </c>
    </row>
    <row r="29" spans="1:15">
      <c r="A29" s="308" t="s">
        <v>375</v>
      </c>
      <c r="B29" s="308">
        <v>8</v>
      </c>
      <c r="C29" s="308">
        <v>9</v>
      </c>
      <c r="D29" s="308">
        <v>9</v>
      </c>
      <c r="E29" s="308">
        <v>9</v>
      </c>
      <c r="F29" s="308">
        <v>11</v>
      </c>
      <c r="G29" s="308">
        <v>11</v>
      </c>
      <c r="H29" s="308">
        <v>11</v>
      </c>
      <c r="I29" s="308">
        <v>11</v>
      </c>
      <c r="J29" s="308">
        <v>11</v>
      </c>
      <c r="K29" s="308">
        <v>11</v>
      </c>
      <c r="L29" s="308">
        <v>11</v>
      </c>
      <c r="M29" s="308">
        <v>13</v>
      </c>
      <c r="N29" s="308">
        <v>13</v>
      </c>
      <c r="O29" s="308">
        <v>13</v>
      </c>
    </row>
    <row r="30" spans="1:15">
      <c r="A30" s="308" t="s">
        <v>376</v>
      </c>
      <c r="B30" s="309">
        <v>436</v>
      </c>
      <c r="C30" s="309">
        <v>350</v>
      </c>
      <c r="D30" s="309">
        <v>393</v>
      </c>
      <c r="E30" s="309">
        <v>393</v>
      </c>
      <c r="F30" s="309">
        <v>585</v>
      </c>
      <c r="G30" s="309">
        <v>585</v>
      </c>
      <c r="H30" s="309">
        <v>575</v>
      </c>
      <c r="I30" s="309">
        <v>575</v>
      </c>
      <c r="J30" s="309">
        <v>575</v>
      </c>
      <c r="K30" s="309">
        <v>575</v>
      </c>
      <c r="L30" s="309">
        <v>575</v>
      </c>
      <c r="M30" s="308">
        <v>708</v>
      </c>
      <c r="N30" s="308">
        <v>678</v>
      </c>
      <c r="O30" s="308">
        <v>678</v>
      </c>
    </row>
    <row r="31" spans="1:15">
      <c r="A31" s="308" t="s">
        <v>52</v>
      </c>
      <c r="B31" s="311">
        <f>B19/B30</f>
        <v>0.28440366972477066</v>
      </c>
      <c r="C31" s="311">
        <f t="shared" ref="C31:K31" si="4">C19/C30</f>
        <v>0.38</v>
      </c>
      <c r="D31" s="311">
        <f t="shared" si="4"/>
        <v>0.35114503816793891</v>
      </c>
      <c r="E31" s="311">
        <f t="shared" si="4"/>
        <v>0.3944020356234097</v>
      </c>
      <c r="F31" s="311">
        <f t="shared" si="4"/>
        <v>0.29401709401709403</v>
      </c>
      <c r="G31" s="311">
        <f t="shared" si="4"/>
        <v>0.3487179487179487</v>
      </c>
      <c r="H31" s="311">
        <f t="shared" si="4"/>
        <v>0.39478260869565218</v>
      </c>
      <c r="I31" s="311">
        <f t="shared" si="4"/>
        <v>0.38260869565217392</v>
      </c>
      <c r="J31" s="311">
        <f t="shared" si="4"/>
        <v>0.38260869565217392</v>
      </c>
      <c r="K31" s="311">
        <f t="shared" si="4"/>
        <v>0.38260869565217392</v>
      </c>
      <c r="L31" s="311">
        <f>L19/L30</f>
        <v>0.38260869565217392</v>
      </c>
      <c r="M31" s="311">
        <f>M19/M30</f>
        <v>0.27966101694915252</v>
      </c>
      <c r="N31" s="311">
        <f>N19/N30</f>
        <v>0.29941002949852508</v>
      </c>
      <c r="O31" s="311">
        <f>O19/O30</f>
        <v>0.32448377581120946</v>
      </c>
    </row>
    <row r="33" spans="1:15">
      <c r="A33" s="308" t="s">
        <v>378</v>
      </c>
    </row>
    <row r="34" spans="1:15">
      <c r="A34" s="308" t="s">
        <v>395</v>
      </c>
      <c r="B34" s="309">
        <v>114</v>
      </c>
      <c r="C34" s="309">
        <v>122</v>
      </c>
      <c r="D34" s="309">
        <v>127</v>
      </c>
      <c r="E34" s="309">
        <v>142</v>
      </c>
      <c r="F34" s="309">
        <v>158</v>
      </c>
      <c r="G34" s="309">
        <v>187</v>
      </c>
      <c r="H34" s="309">
        <v>208</v>
      </c>
      <c r="I34" s="309">
        <v>202</v>
      </c>
      <c r="J34" s="309">
        <v>202</v>
      </c>
      <c r="K34" s="309">
        <v>202</v>
      </c>
      <c r="L34" s="309">
        <v>203</v>
      </c>
      <c r="M34" s="308">
        <v>207</v>
      </c>
      <c r="N34" s="308">
        <v>202</v>
      </c>
      <c r="O34" s="308">
        <v>230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136BC-1506-48F5-A96E-06144E96A26E}">
  <dimension ref="A1:O34"/>
  <sheetViews>
    <sheetView topLeftCell="A11" workbookViewId="0">
      <selection activeCell="B187" sqref="B187"/>
    </sheetView>
  </sheetViews>
  <sheetFormatPr defaultColWidth="9.140625" defaultRowHeight="14.25"/>
  <cols>
    <col min="1" max="1" width="24.85546875" style="308" customWidth="1"/>
    <col min="2" max="16384" width="9.140625" style="308"/>
  </cols>
  <sheetData>
    <row r="1" spans="1:4">
      <c r="A1" s="308" t="s">
        <v>348</v>
      </c>
    </row>
    <row r="2" spans="1:4">
      <c r="B2" s="308" t="s">
        <v>349</v>
      </c>
      <c r="C2" s="308" t="s">
        <v>350</v>
      </c>
      <c r="D2" s="308" t="s">
        <v>357</v>
      </c>
    </row>
    <row r="3" spans="1:4">
      <c r="A3" s="308">
        <v>2010</v>
      </c>
      <c r="C3" s="309">
        <v>4842</v>
      </c>
    </row>
    <row r="4" spans="1:4">
      <c r="A4" s="308">
        <v>2011</v>
      </c>
      <c r="B4" s="309">
        <v>1843</v>
      </c>
      <c r="C4" s="309">
        <v>5464</v>
      </c>
      <c r="D4" s="309">
        <v>850</v>
      </c>
    </row>
    <row r="5" spans="1:4">
      <c r="A5" s="308">
        <v>2012</v>
      </c>
      <c r="B5" s="309">
        <v>1931</v>
      </c>
      <c r="C5" s="309">
        <v>5687</v>
      </c>
      <c r="D5" s="309">
        <v>883</v>
      </c>
    </row>
    <row r="6" spans="1:4">
      <c r="A6" s="308">
        <v>2013</v>
      </c>
      <c r="B6" s="309">
        <v>2047</v>
      </c>
      <c r="C6" s="309">
        <v>5943</v>
      </c>
      <c r="D6" s="309">
        <v>964</v>
      </c>
    </row>
    <row r="7" spans="1:4">
      <c r="A7" s="308">
        <v>2014</v>
      </c>
      <c r="B7" s="309">
        <v>2147</v>
      </c>
      <c r="C7" s="309">
        <v>5809</v>
      </c>
      <c r="D7" s="309">
        <v>1063</v>
      </c>
    </row>
    <row r="8" spans="1:4">
      <c r="A8" s="308">
        <v>2015</v>
      </c>
      <c r="B8" s="309">
        <v>2223</v>
      </c>
      <c r="C8" s="309">
        <v>6303</v>
      </c>
      <c r="D8" s="309">
        <v>1120</v>
      </c>
    </row>
    <row r="9" spans="1:4">
      <c r="A9" s="308">
        <v>2016</v>
      </c>
      <c r="B9" s="309">
        <v>2303</v>
      </c>
      <c r="C9" s="309">
        <v>6631</v>
      </c>
      <c r="D9" s="309">
        <v>1220</v>
      </c>
    </row>
    <row r="10" spans="1:4">
      <c r="A10" s="308">
        <v>2017</v>
      </c>
      <c r="B10" s="309">
        <v>2373</v>
      </c>
      <c r="C10" s="309">
        <v>6685</v>
      </c>
      <c r="D10" s="309">
        <v>1228</v>
      </c>
    </row>
    <row r="11" spans="1:4">
      <c r="A11" s="308">
        <v>2018</v>
      </c>
      <c r="B11" s="309">
        <v>2487</v>
      </c>
      <c r="C11" s="309">
        <v>6690</v>
      </c>
      <c r="D11" s="309">
        <v>1230</v>
      </c>
    </row>
    <row r="12" spans="1:4">
      <c r="A12" s="308">
        <v>2019</v>
      </c>
      <c r="B12" s="309">
        <v>2595</v>
      </c>
      <c r="C12" s="309">
        <v>6812</v>
      </c>
      <c r="D12" s="309">
        <v>1231</v>
      </c>
    </row>
    <row r="13" spans="1:4">
      <c r="A13" s="308">
        <v>2020</v>
      </c>
      <c r="B13" s="309">
        <v>2400</v>
      </c>
      <c r="C13" s="309">
        <v>6500</v>
      </c>
      <c r="D13" s="309">
        <v>950</v>
      </c>
    </row>
    <row r="16" spans="1:4">
      <c r="A16" s="308" t="s">
        <v>358</v>
      </c>
    </row>
    <row r="17" spans="1:15">
      <c r="A17" s="308" t="s">
        <v>359</v>
      </c>
      <c r="B17" s="308">
        <v>2010</v>
      </c>
      <c r="C17" s="308">
        <v>2011</v>
      </c>
      <c r="D17" s="308">
        <v>2012</v>
      </c>
      <c r="E17" s="308">
        <v>2013</v>
      </c>
      <c r="F17" s="308">
        <v>2014</v>
      </c>
      <c r="G17" s="308">
        <v>2015</v>
      </c>
      <c r="H17" s="308">
        <v>2016</v>
      </c>
      <c r="I17" s="308">
        <v>2017</v>
      </c>
      <c r="J17" s="308">
        <v>2018</v>
      </c>
      <c r="K17" s="308">
        <v>2019</v>
      </c>
      <c r="L17" s="308">
        <v>2020</v>
      </c>
      <c r="M17" s="308">
        <v>2021</v>
      </c>
      <c r="N17" s="308">
        <v>2022</v>
      </c>
      <c r="O17" s="308">
        <v>2023</v>
      </c>
    </row>
    <row r="18" spans="1:15">
      <c r="A18" s="308" t="s">
        <v>201</v>
      </c>
      <c r="B18" s="309">
        <v>2</v>
      </c>
      <c r="C18" s="309">
        <f>B25</f>
        <v>1</v>
      </c>
      <c r="D18" s="309">
        <f t="shared" ref="D18:K18" si="0">C25</f>
        <v>1</v>
      </c>
      <c r="E18" s="309">
        <f t="shared" si="0"/>
        <v>6</v>
      </c>
      <c r="F18" s="309">
        <f t="shared" si="0"/>
        <v>11</v>
      </c>
      <c r="G18" s="309">
        <f t="shared" si="0"/>
        <v>9</v>
      </c>
      <c r="H18" s="309">
        <f t="shared" si="0"/>
        <v>9</v>
      </c>
      <c r="I18" s="309">
        <f t="shared" si="0"/>
        <v>59</v>
      </c>
      <c r="J18" s="309">
        <f t="shared" si="0"/>
        <v>35</v>
      </c>
      <c r="K18" s="309">
        <f t="shared" si="0"/>
        <v>12</v>
      </c>
      <c r="L18" s="309">
        <f>K25</f>
        <v>6</v>
      </c>
      <c r="M18" s="308">
        <v>57</v>
      </c>
      <c r="N18" s="308">
        <v>70</v>
      </c>
      <c r="O18" s="308">
        <v>49</v>
      </c>
    </row>
    <row r="19" spans="1:15">
      <c r="A19" s="308" t="s">
        <v>202</v>
      </c>
      <c r="B19" s="309">
        <v>32</v>
      </c>
      <c r="C19" s="309">
        <v>32</v>
      </c>
      <c r="D19" s="309">
        <v>18</v>
      </c>
      <c r="E19" s="309">
        <v>10</v>
      </c>
      <c r="F19" s="309">
        <v>0</v>
      </c>
      <c r="G19" s="309">
        <v>0</v>
      </c>
      <c r="H19" s="309">
        <v>0</v>
      </c>
      <c r="I19" s="309">
        <v>37</v>
      </c>
      <c r="J19" s="309">
        <v>112</v>
      </c>
      <c r="K19" s="309">
        <v>153</v>
      </c>
      <c r="L19" s="308">
        <v>134</v>
      </c>
      <c r="M19" s="308">
        <v>208</v>
      </c>
      <c r="N19" s="308">
        <v>210</v>
      </c>
      <c r="O19" s="308">
        <v>215</v>
      </c>
    </row>
    <row r="20" spans="1:15">
      <c r="A20" s="308" t="s">
        <v>34</v>
      </c>
      <c r="B20" s="309">
        <v>162</v>
      </c>
      <c r="C20" s="309">
        <v>178</v>
      </c>
      <c r="D20" s="309">
        <v>271</v>
      </c>
      <c r="E20" s="309">
        <v>304</v>
      </c>
      <c r="F20" s="309">
        <v>315</v>
      </c>
      <c r="G20" s="309">
        <v>323</v>
      </c>
      <c r="H20" s="309">
        <v>402</v>
      </c>
      <c r="I20" s="309">
        <v>294</v>
      </c>
      <c r="J20" s="309">
        <v>223</v>
      </c>
      <c r="K20" s="309">
        <v>182</v>
      </c>
      <c r="L20" s="308">
        <v>170</v>
      </c>
      <c r="M20" s="308">
        <v>203</v>
      </c>
      <c r="N20" s="308">
        <v>189</v>
      </c>
      <c r="O20" s="308">
        <v>190</v>
      </c>
    </row>
    <row r="21" spans="1:15">
      <c r="A21" s="308" t="s">
        <v>363</v>
      </c>
      <c r="B21" s="309">
        <f>SUM(B18:B20)</f>
        <v>196</v>
      </c>
      <c r="C21" s="309">
        <f t="shared" ref="C21:L21" si="1">SUM(C18:C20)</f>
        <v>211</v>
      </c>
      <c r="D21" s="309">
        <f t="shared" si="1"/>
        <v>290</v>
      </c>
      <c r="E21" s="309">
        <f t="shared" si="1"/>
        <v>320</v>
      </c>
      <c r="F21" s="309">
        <f t="shared" si="1"/>
        <v>326</v>
      </c>
      <c r="G21" s="309">
        <f t="shared" si="1"/>
        <v>332</v>
      </c>
      <c r="H21" s="309">
        <f t="shared" si="1"/>
        <v>411</v>
      </c>
      <c r="I21" s="309">
        <f t="shared" si="1"/>
        <v>390</v>
      </c>
      <c r="J21" s="309">
        <f t="shared" si="1"/>
        <v>370</v>
      </c>
      <c r="K21" s="309">
        <f t="shared" si="1"/>
        <v>347</v>
      </c>
      <c r="L21" s="309">
        <f t="shared" si="1"/>
        <v>310</v>
      </c>
      <c r="M21" s="309">
        <f>SUM(M18:M20)</f>
        <v>468</v>
      </c>
      <c r="N21" s="309">
        <f>SUM(N18:N20)</f>
        <v>469</v>
      </c>
      <c r="O21" s="309">
        <f>SUM(O18:O20)</f>
        <v>454</v>
      </c>
    </row>
    <row r="22" spans="1:15">
      <c r="A22" s="308" t="s">
        <v>365</v>
      </c>
      <c r="B22" s="309">
        <f>B24-B23</f>
        <v>195</v>
      </c>
      <c r="C22" s="309">
        <f t="shared" ref="C22:L22" si="2">C24-C23</f>
        <v>210</v>
      </c>
      <c r="D22" s="309">
        <f t="shared" si="2"/>
        <v>284</v>
      </c>
      <c r="E22" s="309">
        <f t="shared" si="2"/>
        <v>309</v>
      </c>
      <c r="F22" s="309">
        <f t="shared" si="2"/>
        <v>317</v>
      </c>
      <c r="G22" s="309">
        <f t="shared" si="2"/>
        <v>323</v>
      </c>
      <c r="H22" s="309">
        <f t="shared" si="2"/>
        <v>352</v>
      </c>
      <c r="I22" s="309">
        <f t="shared" si="2"/>
        <v>355</v>
      </c>
      <c r="J22" s="309">
        <f t="shared" si="2"/>
        <v>358</v>
      </c>
      <c r="K22" s="309">
        <f t="shared" si="2"/>
        <v>341</v>
      </c>
      <c r="L22" s="309">
        <f t="shared" si="2"/>
        <v>305</v>
      </c>
      <c r="M22" s="308">
        <v>398</v>
      </c>
      <c r="N22" s="308">
        <v>420</v>
      </c>
      <c r="O22" s="308">
        <v>420</v>
      </c>
    </row>
    <row r="23" spans="1:15">
      <c r="A23" s="308" t="s">
        <v>35</v>
      </c>
      <c r="B23" s="309">
        <v>0</v>
      </c>
      <c r="C23" s="309">
        <v>0</v>
      </c>
      <c r="D23" s="309">
        <v>0</v>
      </c>
      <c r="E23" s="309">
        <v>0</v>
      </c>
      <c r="F23" s="309">
        <v>0</v>
      </c>
      <c r="G23" s="309">
        <v>0</v>
      </c>
      <c r="H23" s="309">
        <v>0</v>
      </c>
      <c r="I23" s="309">
        <v>0</v>
      </c>
      <c r="J23" s="309">
        <v>0</v>
      </c>
      <c r="K23" s="309">
        <v>0</v>
      </c>
      <c r="L23" s="308">
        <v>0</v>
      </c>
      <c r="M23" s="308">
        <v>70</v>
      </c>
      <c r="N23" s="308">
        <v>49</v>
      </c>
      <c r="O23" s="308">
        <v>34</v>
      </c>
    </row>
    <row r="24" spans="1:15">
      <c r="A24" s="308" t="s">
        <v>368</v>
      </c>
      <c r="B24" s="309">
        <f>B21-B25</f>
        <v>195</v>
      </c>
      <c r="C24" s="309">
        <f t="shared" ref="C24:L24" si="3">C21-C25</f>
        <v>210</v>
      </c>
      <c r="D24" s="309">
        <f t="shared" si="3"/>
        <v>284</v>
      </c>
      <c r="E24" s="309">
        <f t="shared" si="3"/>
        <v>309</v>
      </c>
      <c r="F24" s="309">
        <f t="shared" si="3"/>
        <v>317</v>
      </c>
      <c r="G24" s="309">
        <f t="shared" si="3"/>
        <v>323</v>
      </c>
      <c r="H24" s="309">
        <f t="shared" si="3"/>
        <v>352</v>
      </c>
      <c r="I24" s="309">
        <f t="shared" si="3"/>
        <v>355</v>
      </c>
      <c r="J24" s="309">
        <f t="shared" si="3"/>
        <v>358</v>
      </c>
      <c r="K24" s="309">
        <f t="shared" si="3"/>
        <v>341</v>
      </c>
      <c r="L24" s="309">
        <f t="shared" si="3"/>
        <v>305</v>
      </c>
      <c r="M24" s="309">
        <f>M21-M25</f>
        <v>462</v>
      </c>
      <c r="N24" s="309">
        <f>N21-N25</f>
        <v>462</v>
      </c>
      <c r="O24" s="309">
        <f>O21-O25</f>
        <v>446</v>
      </c>
    </row>
    <row r="25" spans="1:15">
      <c r="A25" s="308" t="s">
        <v>205</v>
      </c>
      <c r="B25" s="309">
        <v>1</v>
      </c>
      <c r="C25" s="309">
        <v>1</v>
      </c>
      <c r="D25" s="309">
        <v>6</v>
      </c>
      <c r="E25" s="309">
        <v>11</v>
      </c>
      <c r="F25" s="309">
        <v>9</v>
      </c>
      <c r="G25" s="309">
        <v>9</v>
      </c>
      <c r="H25" s="309">
        <v>59</v>
      </c>
      <c r="I25" s="309">
        <v>35</v>
      </c>
      <c r="J25" s="309">
        <v>12</v>
      </c>
      <c r="K25" s="309">
        <v>6</v>
      </c>
      <c r="L25" s="308">
        <v>5</v>
      </c>
      <c r="M25" s="308">
        <v>6</v>
      </c>
      <c r="N25" s="308">
        <v>7</v>
      </c>
      <c r="O25" s="308">
        <v>8</v>
      </c>
    </row>
    <row r="26" spans="1:15">
      <c r="A26" s="308" t="s">
        <v>369</v>
      </c>
      <c r="B26" s="311">
        <f>B22/C3</f>
        <v>4.0272614622057001E-2</v>
      </c>
      <c r="C26" s="311">
        <f>C22/C4</f>
        <v>3.8433382137628112E-2</v>
      </c>
      <c r="D26" s="311">
        <f>D22/C5</f>
        <v>4.9938456128011253E-2</v>
      </c>
      <c r="E26" s="311">
        <f>E22/C6</f>
        <v>5.1993942453306408E-2</v>
      </c>
      <c r="F26" s="311">
        <f>F22/C7</f>
        <v>5.4570494060939924E-2</v>
      </c>
      <c r="G26" s="311">
        <f>G22/C8</f>
        <v>5.1245438679993656E-2</v>
      </c>
      <c r="H26" s="311">
        <f>H22/C9</f>
        <v>5.3083999396772732E-2</v>
      </c>
      <c r="I26" s="311">
        <f>I22/C10</f>
        <v>5.3103964098728494E-2</v>
      </c>
      <c r="J26" s="311">
        <f>J22/C11</f>
        <v>5.3512705530642753E-2</v>
      </c>
      <c r="K26" s="311">
        <f>K22/C12</f>
        <v>5.0058719906048148E-2</v>
      </c>
      <c r="L26" s="311">
        <f>L22/C13</f>
        <v>4.6923076923076922E-2</v>
      </c>
      <c r="M26" s="311">
        <f>M22/D13</f>
        <v>0.41894736842105262</v>
      </c>
      <c r="N26" s="311" t="e">
        <f>N22/E13</f>
        <v>#DIV/0!</v>
      </c>
      <c r="O26" s="311" t="e">
        <f>O22/F13</f>
        <v>#DIV/0!</v>
      </c>
    </row>
    <row r="28" spans="1:15">
      <c r="A28" s="308" t="s">
        <v>374</v>
      </c>
    </row>
    <row r="29" spans="1:15">
      <c r="A29" s="308" t="s">
        <v>375</v>
      </c>
      <c r="B29" s="308">
        <v>2</v>
      </c>
      <c r="C29" s="308">
        <v>2</v>
      </c>
      <c r="D29" s="308">
        <v>2</v>
      </c>
      <c r="E29" s="308">
        <v>2</v>
      </c>
      <c r="F29" s="308">
        <v>2</v>
      </c>
      <c r="G29" s="308">
        <v>2</v>
      </c>
      <c r="H29" s="308">
        <v>2</v>
      </c>
      <c r="I29" s="308">
        <v>2</v>
      </c>
      <c r="J29" s="308">
        <v>2</v>
      </c>
      <c r="K29" s="308">
        <v>2</v>
      </c>
      <c r="L29" s="308">
        <v>2</v>
      </c>
      <c r="M29" s="308">
        <v>2</v>
      </c>
      <c r="N29" s="308">
        <v>2</v>
      </c>
      <c r="O29" s="308">
        <v>2</v>
      </c>
    </row>
    <row r="30" spans="1:15">
      <c r="A30" s="308" t="s">
        <v>376</v>
      </c>
      <c r="B30" s="309">
        <v>350</v>
      </c>
      <c r="C30" s="309">
        <v>350</v>
      </c>
      <c r="D30" s="309">
        <v>350</v>
      </c>
      <c r="E30" s="309">
        <v>350</v>
      </c>
      <c r="F30" s="309">
        <v>350</v>
      </c>
      <c r="G30" s="309">
        <v>350</v>
      </c>
      <c r="H30" s="309">
        <v>350</v>
      </c>
      <c r="I30" s="309">
        <v>350</v>
      </c>
      <c r="J30" s="309">
        <v>350</v>
      </c>
      <c r="K30" s="309">
        <v>350</v>
      </c>
      <c r="L30" s="308">
        <v>350</v>
      </c>
      <c r="M30" s="308">
        <v>350</v>
      </c>
      <c r="N30" s="308">
        <v>350</v>
      </c>
      <c r="O30" s="308">
        <v>350</v>
      </c>
    </row>
    <row r="31" spans="1:15">
      <c r="A31" s="308" t="s">
        <v>52</v>
      </c>
      <c r="B31" s="311">
        <f>B19/B30</f>
        <v>9.1428571428571428E-2</v>
      </c>
      <c r="C31" s="311">
        <f t="shared" ref="C31:L31" si="4">C19/C30</f>
        <v>9.1428571428571428E-2</v>
      </c>
      <c r="D31" s="311">
        <f t="shared" si="4"/>
        <v>5.1428571428571428E-2</v>
      </c>
      <c r="E31" s="311">
        <f t="shared" si="4"/>
        <v>2.8571428571428571E-2</v>
      </c>
      <c r="F31" s="311">
        <f t="shared" si="4"/>
        <v>0</v>
      </c>
      <c r="G31" s="311">
        <f t="shared" si="4"/>
        <v>0</v>
      </c>
      <c r="H31" s="311">
        <f t="shared" si="4"/>
        <v>0</v>
      </c>
      <c r="I31" s="311">
        <f t="shared" si="4"/>
        <v>0.10571428571428572</v>
      </c>
      <c r="J31" s="311">
        <f t="shared" si="4"/>
        <v>0.32</v>
      </c>
      <c r="K31" s="311">
        <f t="shared" si="4"/>
        <v>0.43714285714285717</v>
      </c>
      <c r="L31" s="311">
        <f t="shared" si="4"/>
        <v>0.38285714285714284</v>
      </c>
      <c r="M31" s="308">
        <v>5.94</v>
      </c>
      <c r="N31" s="308">
        <v>5.94</v>
      </c>
      <c r="O31" s="308">
        <v>6.14</v>
      </c>
    </row>
    <row r="33" spans="1:15">
      <c r="A33" s="308" t="s">
        <v>378</v>
      </c>
    </row>
    <row r="34" spans="1:15">
      <c r="A34" s="308" t="s">
        <v>12</v>
      </c>
      <c r="B34" s="309">
        <v>29</v>
      </c>
      <c r="C34" s="309">
        <v>29</v>
      </c>
      <c r="D34" s="309">
        <v>17</v>
      </c>
      <c r="E34" s="309">
        <v>9</v>
      </c>
      <c r="F34" s="309">
        <v>0</v>
      </c>
      <c r="G34" s="309">
        <v>0</v>
      </c>
      <c r="H34" s="309">
        <v>0</v>
      </c>
      <c r="I34" s="309">
        <v>34</v>
      </c>
      <c r="J34" s="309">
        <v>103</v>
      </c>
      <c r="K34" s="309">
        <v>141</v>
      </c>
      <c r="L34" s="308">
        <v>123</v>
      </c>
      <c r="M34" s="308">
        <v>193</v>
      </c>
      <c r="N34" s="308">
        <v>195</v>
      </c>
      <c r="O34" s="308">
        <v>200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EF698-47BA-47B8-A9BF-F142A9B3070B}">
  <dimension ref="A1:W105"/>
  <sheetViews>
    <sheetView topLeftCell="I30" workbookViewId="0">
      <selection activeCell="B187" sqref="B187"/>
    </sheetView>
  </sheetViews>
  <sheetFormatPr defaultColWidth="9.140625" defaultRowHeight="14.25"/>
  <cols>
    <col min="1" max="1" width="23.140625" style="308" customWidth="1"/>
    <col min="2" max="6" width="9.140625" style="308" customWidth="1"/>
    <col min="7" max="15" width="11.5703125" style="308" bestFit="1" customWidth="1"/>
    <col min="16" max="16384" width="9.140625" style="308"/>
  </cols>
  <sheetData>
    <row r="1" spans="1:2">
      <c r="A1" s="308" t="s">
        <v>348</v>
      </c>
    </row>
    <row r="2" spans="1:2">
      <c r="B2" s="308" t="s">
        <v>351</v>
      </c>
    </row>
    <row r="3" spans="1:2">
      <c r="A3" s="308">
        <v>2011</v>
      </c>
      <c r="B3" s="308">
        <v>190568</v>
      </c>
    </row>
    <row r="4" spans="1:2">
      <c r="A4" s="308">
        <v>2012</v>
      </c>
      <c r="B4" s="308">
        <v>186913</v>
      </c>
    </row>
    <row r="5" spans="1:2">
      <c r="A5" s="308">
        <v>2013</v>
      </c>
      <c r="B5" s="308">
        <v>187296</v>
      </c>
    </row>
    <row r="6" spans="1:2">
      <c r="A6" s="308">
        <v>2014</v>
      </c>
      <c r="B6" s="308">
        <v>191869</v>
      </c>
    </row>
    <row r="7" spans="1:2">
      <c r="A7" s="308">
        <v>2015</v>
      </c>
      <c r="B7" s="308">
        <v>196868</v>
      </c>
    </row>
    <row r="8" spans="1:2">
      <c r="A8" s="308">
        <v>2016</v>
      </c>
      <c r="B8" s="308">
        <v>202805</v>
      </c>
    </row>
    <row r="9" spans="1:2">
      <c r="A9" s="308">
        <v>2017</v>
      </c>
      <c r="B9" s="308">
        <v>207333</v>
      </c>
    </row>
    <row r="10" spans="1:2">
      <c r="A10" s="308">
        <v>2018</v>
      </c>
      <c r="B10" s="308">
        <v>208625</v>
      </c>
    </row>
    <row r="11" spans="1:2">
      <c r="A11" s="308">
        <v>2019</v>
      </c>
      <c r="B11" s="308">
        <v>210700</v>
      </c>
    </row>
    <row r="12" spans="1:2">
      <c r="A12" s="308">
        <v>2020</v>
      </c>
      <c r="B12" s="308">
        <v>180000</v>
      </c>
    </row>
    <row r="16" spans="1:2">
      <c r="A16" s="308" t="s">
        <v>358</v>
      </c>
    </row>
    <row r="17" spans="1:15">
      <c r="A17" s="308" t="s">
        <v>359</v>
      </c>
      <c r="B17" s="308">
        <v>2010</v>
      </c>
      <c r="C17" s="308">
        <v>2011</v>
      </c>
      <c r="D17" s="308">
        <v>2012</v>
      </c>
      <c r="E17" s="308">
        <v>2013</v>
      </c>
      <c r="F17" s="308">
        <v>2014</v>
      </c>
      <c r="G17" s="308">
        <v>2015</v>
      </c>
      <c r="H17" s="308">
        <v>2016</v>
      </c>
      <c r="I17" s="308">
        <v>2017</v>
      </c>
      <c r="J17" s="308">
        <v>2018</v>
      </c>
      <c r="K17" s="308">
        <v>2019</v>
      </c>
      <c r="L17" s="308">
        <v>2020</v>
      </c>
      <c r="M17" s="308">
        <v>2021</v>
      </c>
      <c r="N17" s="308">
        <v>2022</v>
      </c>
      <c r="O17" s="308">
        <v>2023</v>
      </c>
    </row>
    <row r="18" spans="1:15">
      <c r="A18" s="308" t="s">
        <v>201</v>
      </c>
      <c r="B18" s="308">
        <v>530</v>
      </c>
      <c r="C18" s="308">
        <f>B28</f>
        <v>575</v>
      </c>
      <c r="D18" s="308">
        <f t="shared" ref="D18:K18" si="0">C28</f>
        <v>580</v>
      </c>
      <c r="E18" s="308">
        <f t="shared" si="0"/>
        <v>520</v>
      </c>
      <c r="F18" s="308">
        <f t="shared" si="0"/>
        <v>565</v>
      </c>
      <c r="G18" s="308">
        <f t="shared" si="0"/>
        <v>590</v>
      </c>
      <c r="H18" s="308">
        <f t="shared" si="0"/>
        <v>610</v>
      </c>
      <c r="I18" s="308">
        <f t="shared" si="0"/>
        <v>670</v>
      </c>
      <c r="J18" s="308">
        <f t="shared" si="0"/>
        <v>930</v>
      </c>
      <c r="K18" s="308">
        <f t="shared" si="0"/>
        <v>765</v>
      </c>
      <c r="L18" s="308">
        <f>K28</f>
        <v>720</v>
      </c>
      <c r="M18" s="308">
        <v>680</v>
      </c>
      <c r="N18" s="308">
        <v>715</v>
      </c>
      <c r="O18" s="310" t="s">
        <v>396</v>
      </c>
    </row>
    <row r="19" spans="1:15">
      <c r="A19" s="308" t="s">
        <v>202</v>
      </c>
      <c r="B19" s="308">
        <v>11475</v>
      </c>
      <c r="C19" s="308">
        <v>11382</v>
      </c>
      <c r="D19" s="308">
        <v>12064</v>
      </c>
      <c r="E19" s="308">
        <v>13549</v>
      </c>
      <c r="F19" s="308">
        <v>14397</v>
      </c>
      <c r="G19" s="316">
        <f t="shared" ref="G19:L19" si="1">G20+G21</f>
        <v>13944</v>
      </c>
      <c r="H19" s="316">
        <f t="shared" si="1"/>
        <v>13555</v>
      </c>
      <c r="I19" s="316">
        <f t="shared" si="1"/>
        <v>13058</v>
      </c>
      <c r="J19" s="316">
        <f t="shared" si="1"/>
        <v>14463</v>
      </c>
      <c r="K19" s="316">
        <f t="shared" si="1"/>
        <v>15201</v>
      </c>
      <c r="L19" s="316">
        <f t="shared" si="1"/>
        <v>15960</v>
      </c>
      <c r="M19" s="316">
        <v>16044</v>
      </c>
      <c r="N19" s="316">
        <v>16110</v>
      </c>
      <c r="O19" s="310">
        <v>16200</v>
      </c>
    </row>
    <row r="20" spans="1:15">
      <c r="A20" s="308" t="s">
        <v>397</v>
      </c>
      <c r="B20" s="308">
        <f>B19-B21</f>
        <v>11039</v>
      </c>
      <c r="C20" s="308">
        <f>C19-C21</f>
        <v>10422</v>
      </c>
      <c r="D20" s="308">
        <f>D19-D21</f>
        <v>10460</v>
      </c>
      <c r="E20" s="308">
        <f>E19-E21</f>
        <v>11238</v>
      </c>
      <c r="F20" s="308">
        <f>F19-F21</f>
        <v>11927</v>
      </c>
      <c r="G20" s="316">
        <f t="shared" ref="G20:L20" si="2">G60</f>
        <v>11793</v>
      </c>
      <c r="H20" s="316">
        <f t="shared" si="2"/>
        <v>11245</v>
      </c>
      <c r="I20" s="316">
        <f t="shared" si="2"/>
        <v>11028</v>
      </c>
      <c r="J20" s="316">
        <f t="shared" si="2"/>
        <v>12042</v>
      </c>
      <c r="K20" s="316">
        <f t="shared" si="2"/>
        <v>12496</v>
      </c>
      <c r="L20" s="316">
        <f t="shared" si="2"/>
        <v>13039</v>
      </c>
      <c r="M20" s="316">
        <f>M19-M21</f>
        <v>11924</v>
      </c>
      <c r="N20" s="316">
        <f>N19-N21</f>
        <v>12150</v>
      </c>
      <c r="O20" s="316">
        <f>O19-O21</f>
        <v>12000</v>
      </c>
    </row>
    <row r="21" spans="1:15">
      <c r="A21" s="308" t="s">
        <v>398</v>
      </c>
      <c r="B21" s="308">
        <v>436</v>
      </c>
      <c r="C21" s="308">
        <v>960</v>
      </c>
      <c r="D21" s="308">
        <v>1604</v>
      </c>
      <c r="E21" s="308">
        <v>2311</v>
      </c>
      <c r="F21" s="308">
        <v>2470</v>
      </c>
      <c r="G21" s="316">
        <f t="shared" ref="G21:L21" si="3">G78</f>
        <v>2151</v>
      </c>
      <c r="H21" s="316">
        <f t="shared" si="3"/>
        <v>2310</v>
      </c>
      <c r="I21" s="316">
        <f t="shared" si="3"/>
        <v>2030</v>
      </c>
      <c r="J21" s="316">
        <f t="shared" si="3"/>
        <v>2421</v>
      </c>
      <c r="K21" s="316">
        <f t="shared" si="3"/>
        <v>2705</v>
      </c>
      <c r="L21" s="316">
        <f t="shared" si="3"/>
        <v>2921</v>
      </c>
      <c r="M21" s="316">
        <v>4120</v>
      </c>
      <c r="N21" s="308">
        <v>3960</v>
      </c>
      <c r="O21" s="310">
        <v>4200</v>
      </c>
    </row>
    <row r="22" spans="1:15">
      <c r="A22" s="308" t="s">
        <v>34</v>
      </c>
      <c r="B22" s="308">
        <v>3031</v>
      </c>
      <c r="C22" s="308">
        <v>3294</v>
      </c>
      <c r="D22" s="308">
        <v>1392</v>
      </c>
      <c r="E22" s="308">
        <v>631</v>
      </c>
      <c r="F22" s="308">
        <v>540</v>
      </c>
      <c r="G22" s="308">
        <v>629</v>
      </c>
      <c r="H22" s="308">
        <v>1332</v>
      </c>
      <c r="I22" s="308">
        <v>3784</v>
      </c>
      <c r="J22" s="308">
        <v>3641</v>
      </c>
      <c r="K22" s="308">
        <v>2500</v>
      </c>
      <c r="L22" s="308">
        <v>2500</v>
      </c>
      <c r="M22" s="308">
        <v>1.371</v>
      </c>
      <c r="N22" s="308">
        <v>1.304</v>
      </c>
      <c r="O22" s="310" t="s">
        <v>399</v>
      </c>
    </row>
    <row r="23" spans="1:15">
      <c r="A23" s="308" t="s">
        <v>363</v>
      </c>
      <c r="B23" s="308">
        <f>B18+B19+B22</f>
        <v>15036</v>
      </c>
      <c r="C23" s="308">
        <f t="shared" ref="C23:L23" si="4">C18+C19+C22</f>
        <v>15251</v>
      </c>
      <c r="D23" s="308">
        <f t="shared" si="4"/>
        <v>14036</v>
      </c>
      <c r="E23" s="308">
        <f t="shared" si="4"/>
        <v>14700</v>
      </c>
      <c r="F23" s="308">
        <f t="shared" si="4"/>
        <v>15502</v>
      </c>
      <c r="G23" s="308">
        <f t="shared" si="4"/>
        <v>15163</v>
      </c>
      <c r="H23" s="308">
        <f t="shared" si="4"/>
        <v>15497</v>
      </c>
      <c r="I23" s="308">
        <f t="shared" si="4"/>
        <v>17512</v>
      </c>
      <c r="J23" s="308">
        <f t="shared" si="4"/>
        <v>19034</v>
      </c>
      <c r="K23" s="308">
        <f t="shared" si="4"/>
        <v>18466</v>
      </c>
      <c r="L23" s="308">
        <f t="shared" si="4"/>
        <v>19180</v>
      </c>
      <c r="M23" s="308">
        <f>M18+M19+M22</f>
        <v>16725.370999999999</v>
      </c>
      <c r="N23" s="308">
        <f>N18+N19+N22</f>
        <v>16826.304</v>
      </c>
      <c r="O23" s="308">
        <f>O18+O19+O22</f>
        <v>18410</v>
      </c>
    </row>
    <row r="24" spans="1:15">
      <c r="A24" s="308" t="s">
        <v>365</v>
      </c>
      <c r="B24" s="308">
        <f>B27-B26</f>
        <v>14363</v>
      </c>
      <c r="C24" s="308">
        <f t="shared" ref="C24:K24" si="5">C27-C26</f>
        <v>14556</v>
      </c>
      <c r="D24" s="308">
        <f t="shared" si="5"/>
        <v>13100</v>
      </c>
      <c r="E24" s="308">
        <f t="shared" si="5"/>
        <v>13954</v>
      </c>
      <c r="F24" s="308">
        <f t="shared" si="5"/>
        <v>14668</v>
      </c>
      <c r="G24" s="308">
        <f t="shared" si="5"/>
        <v>14145</v>
      </c>
      <c r="H24" s="308">
        <f t="shared" si="5"/>
        <v>14455</v>
      </c>
      <c r="I24" s="308">
        <f t="shared" si="5"/>
        <v>15937</v>
      </c>
      <c r="J24" s="308">
        <f t="shared" si="5"/>
        <v>17500</v>
      </c>
      <c r="K24" s="308">
        <f t="shared" si="5"/>
        <v>17246</v>
      </c>
      <c r="L24" s="308">
        <f>L27-L26</f>
        <v>17980</v>
      </c>
      <c r="M24" s="308">
        <f>M27-M26</f>
        <v>15408.370999999999</v>
      </c>
      <c r="N24" s="308">
        <f>N27-N26</f>
        <v>15522.304</v>
      </c>
      <c r="O24" s="308">
        <f>O27-O26</f>
        <v>16920</v>
      </c>
    </row>
    <row r="25" spans="1:15">
      <c r="A25" s="308" t="s">
        <v>400</v>
      </c>
      <c r="B25" s="308">
        <v>13142</v>
      </c>
      <c r="C25" s="308">
        <v>13981</v>
      </c>
      <c r="D25" s="308">
        <v>12639</v>
      </c>
      <c r="E25" s="308">
        <v>13798</v>
      </c>
      <c r="F25" s="308">
        <v>13421</v>
      </c>
      <c r="G25" s="308">
        <v>13401</v>
      </c>
      <c r="H25" s="308">
        <v>14432</v>
      </c>
      <c r="I25" s="308">
        <v>16556</v>
      </c>
      <c r="J25" s="308">
        <v>18000</v>
      </c>
      <c r="K25" s="308">
        <v>16700</v>
      </c>
      <c r="L25" s="308">
        <f>B12*K29</f>
        <v>16700</v>
      </c>
      <c r="M25" s="308" t="e">
        <f>C12*L29</f>
        <v>#DIV/0!</v>
      </c>
      <c r="N25" s="308" t="e">
        <f>D12*M29</f>
        <v>#DIV/0!</v>
      </c>
      <c r="O25" s="308" t="e">
        <f>E12*N29</f>
        <v>#DIV/0!</v>
      </c>
    </row>
    <row r="26" spans="1:15">
      <c r="A26" s="308" t="s">
        <v>35</v>
      </c>
      <c r="B26" s="308">
        <v>98</v>
      </c>
      <c r="C26" s="308">
        <v>115</v>
      </c>
      <c r="D26" s="308">
        <v>416</v>
      </c>
      <c r="E26" s="308">
        <v>181</v>
      </c>
      <c r="F26" s="308">
        <v>244</v>
      </c>
      <c r="G26" s="308">
        <v>408</v>
      </c>
      <c r="H26" s="308">
        <v>372</v>
      </c>
      <c r="I26" s="308">
        <v>645</v>
      </c>
      <c r="J26" s="308">
        <v>769</v>
      </c>
      <c r="K26" s="308">
        <v>500</v>
      </c>
      <c r="L26" s="308">
        <v>500</v>
      </c>
      <c r="M26" s="308">
        <v>1317</v>
      </c>
      <c r="N26" s="308">
        <v>1304</v>
      </c>
      <c r="O26" s="308">
        <v>1490</v>
      </c>
    </row>
    <row r="27" spans="1:15">
      <c r="A27" s="308" t="s">
        <v>368</v>
      </c>
      <c r="B27" s="308">
        <f>B23-B28</f>
        <v>14461</v>
      </c>
      <c r="C27" s="308">
        <f t="shared" ref="C27:L27" si="6">C23-C28</f>
        <v>14671</v>
      </c>
      <c r="D27" s="308">
        <f t="shared" si="6"/>
        <v>13516</v>
      </c>
      <c r="E27" s="308">
        <f t="shared" si="6"/>
        <v>14135</v>
      </c>
      <c r="F27" s="308">
        <f t="shared" si="6"/>
        <v>14912</v>
      </c>
      <c r="G27" s="308">
        <f t="shared" si="6"/>
        <v>14553</v>
      </c>
      <c r="H27" s="308">
        <f t="shared" si="6"/>
        <v>14827</v>
      </c>
      <c r="I27" s="308">
        <f t="shared" si="6"/>
        <v>16582</v>
      </c>
      <c r="J27" s="308">
        <f t="shared" si="6"/>
        <v>18269</v>
      </c>
      <c r="K27" s="308">
        <f t="shared" si="6"/>
        <v>17746</v>
      </c>
      <c r="L27" s="308">
        <f t="shared" si="6"/>
        <v>18480</v>
      </c>
      <c r="M27" s="308">
        <f>M23-M28</f>
        <v>16725.370999999999</v>
      </c>
      <c r="N27" s="308">
        <f>N23-N28</f>
        <v>16826.304</v>
      </c>
      <c r="O27" s="308">
        <f>O23-O28</f>
        <v>18410</v>
      </c>
    </row>
    <row r="28" spans="1:15">
      <c r="A28" s="308" t="s">
        <v>205</v>
      </c>
      <c r="B28" s="308">
        <v>575</v>
      </c>
      <c r="C28" s="308">
        <v>580</v>
      </c>
      <c r="D28" s="308">
        <v>520</v>
      </c>
      <c r="E28" s="308">
        <v>565</v>
      </c>
      <c r="F28" s="308">
        <v>590</v>
      </c>
      <c r="G28" s="308">
        <v>610</v>
      </c>
      <c r="H28" s="308">
        <v>670</v>
      </c>
      <c r="I28" s="308">
        <v>930</v>
      </c>
      <c r="J28" s="308">
        <v>765</v>
      </c>
      <c r="K28" s="308">
        <v>720</v>
      </c>
      <c r="L28" s="308">
        <v>700</v>
      </c>
    </row>
    <row r="29" spans="1:15">
      <c r="A29" s="308" t="s">
        <v>369</v>
      </c>
      <c r="B29" s="311">
        <f>B25/B3</f>
        <v>6.896226019058814E-2</v>
      </c>
      <c r="C29" s="311">
        <f>C25/B4</f>
        <v>7.4799505652362333E-2</v>
      </c>
      <c r="D29" s="311">
        <f>D25/B5</f>
        <v>6.7481419784725785E-2</v>
      </c>
      <c r="E29" s="311">
        <f>E25/B6</f>
        <v>7.1913649417050168E-2</v>
      </c>
      <c r="F29" s="311">
        <f>F25/B7</f>
        <v>6.8172582644208307E-2</v>
      </c>
      <c r="G29" s="311">
        <f>G25/B8</f>
        <v>6.6078252508567345E-2</v>
      </c>
      <c r="H29" s="311">
        <f>H25/B9</f>
        <v>6.9607828951493492E-2</v>
      </c>
      <c r="I29" s="311">
        <f>I25/B10</f>
        <v>7.9357699221090469E-2</v>
      </c>
      <c r="J29" s="311">
        <f>J25/B11</f>
        <v>8.5429520645467494E-2</v>
      </c>
      <c r="K29" s="311">
        <f>K25/B12</f>
        <v>9.2777777777777778E-2</v>
      </c>
      <c r="L29" s="311" t="e">
        <f>L25/C12</f>
        <v>#DIV/0!</v>
      </c>
      <c r="M29" s="311" t="e">
        <f>M25/D12</f>
        <v>#DIV/0!</v>
      </c>
      <c r="N29" s="311" t="e">
        <f>N25/E12</f>
        <v>#DIV/0!</v>
      </c>
      <c r="O29" s="311" t="e">
        <f>O25/F12</f>
        <v>#DIV/0!</v>
      </c>
    </row>
    <row r="31" spans="1:15">
      <c r="A31" s="308" t="s">
        <v>401</v>
      </c>
    </row>
    <row r="32" spans="1:15">
      <c r="A32" s="308" t="s">
        <v>375</v>
      </c>
      <c r="B32" s="308">
        <v>286</v>
      </c>
      <c r="C32" s="308">
        <v>284</v>
      </c>
      <c r="D32" s="308">
        <v>244</v>
      </c>
      <c r="E32" s="308">
        <v>220</v>
      </c>
      <c r="F32" s="308">
        <v>201</v>
      </c>
      <c r="G32" s="308">
        <v>196</v>
      </c>
      <c r="H32" s="308">
        <v>188</v>
      </c>
      <c r="I32" s="308">
        <v>187</v>
      </c>
      <c r="J32" s="308">
        <v>187</v>
      </c>
      <c r="K32" s="308">
        <v>188</v>
      </c>
      <c r="L32" s="308">
        <v>188</v>
      </c>
      <c r="M32" s="308">
        <v>172</v>
      </c>
      <c r="N32" s="308">
        <v>171</v>
      </c>
      <c r="O32" s="310" t="s">
        <v>402</v>
      </c>
    </row>
    <row r="33" spans="1:23">
      <c r="A33" s="308" t="s">
        <v>376</v>
      </c>
      <c r="B33" s="308">
        <v>25171</v>
      </c>
      <c r="C33" s="308">
        <v>25494</v>
      </c>
      <c r="D33" s="308">
        <v>25024</v>
      </c>
      <c r="E33" s="308">
        <v>22834</v>
      </c>
      <c r="F33" s="308">
        <v>21928</v>
      </c>
      <c r="G33" s="308">
        <v>21476</v>
      </c>
      <c r="H33" s="308">
        <v>20338</v>
      </c>
      <c r="I33" s="308">
        <v>21248</v>
      </c>
      <c r="J33" s="308">
        <v>21350</v>
      </c>
      <c r="K33" s="308">
        <v>21441</v>
      </c>
      <c r="L33" s="308">
        <v>21441</v>
      </c>
      <c r="M33" s="308">
        <v>19.91</v>
      </c>
      <c r="N33" s="308">
        <v>20.079999999999998</v>
      </c>
      <c r="O33" s="310" t="s">
        <v>403</v>
      </c>
    </row>
    <row r="34" spans="1:23">
      <c r="A34" s="308" t="s">
        <v>52</v>
      </c>
      <c r="B34" s="311">
        <f>B20/B33</f>
        <v>0.43856024790433434</v>
      </c>
      <c r="C34" s="311">
        <f t="shared" ref="C34:K34" si="7">C20/C33</f>
        <v>0.40880207107554717</v>
      </c>
      <c r="D34" s="311">
        <f t="shared" si="7"/>
        <v>0.41799872122762149</v>
      </c>
      <c r="E34" s="311">
        <f t="shared" si="7"/>
        <v>0.4921608128229833</v>
      </c>
      <c r="F34" s="311">
        <f t="shared" si="7"/>
        <v>0.54391645384896026</v>
      </c>
      <c r="G34" s="311">
        <f t="shared" si="7"/>
        <v>0.54912460420934994</v>
      </c>
      <c r="H34" s="311">
        <f t="shared" si="7"/>
        <v>0.55290589045137184</v>
      </c>
      <c r="I34" s="311">
        <f t="shared" si="7"/>
        <v>0.51901355421686746</v>
      </c>
      <c r="J34" s="311">
        <f t="shared" si="7"/>
        <v>0.56402810304449646</v>
      </c>
      <c r="K34" s="311">
        <f t="shared" si="7"/>
        <v>0.58280863765682567</v>
      </c>
      <c r="L34" s="311">
        <f>L20/L33</f>
        <v>0.60813394897626039</v>
      </c>
      <c r="M34" s="308">
        <v>5.99</v>
      </c>
      <c r="N34" s="308">
        <v>6.05</v>
      </c>
      <c r="O34" s="310">
        <v>5.97</v>
      </c>
    </row>
    <row r="36" spans="1:23">
      <c r="A36" s="308" t="s">
        <v>404</v>
      </c>
    </row>
    <row r="37" spans="1:23">
      <c r="A37" s="308" t="s">
        <v>375</v>
      </c>
      <c r="B37" s="308">
        <v>4</v>
      </c>
      <c r="C37" s="308">
        <v>4</v>
      </c>
      <c r="D37" s="308">
        <v>5</v>
      </c>
      <c r="E37" s="308">
        <v>10</v>
      </c>
      <c r="F37" s="308">
        <v>11</v>
      </c>
      <c r="G37" s="308">
        <v>11</v>
      </c>
      <c r="H37" s="308">
        <v>12</v>
      </c>
      <c r="I37" s="308">
        <v>12</v>
      </c>
      <c r="J37" s="308">
        <v>15</v>
      </c>
      <c r="K37" s="308">
        <v>15</v>
      </c>
      <c r="L37" s="308">
        <v>15</v>
      </c>
      <c r="M37" s="308">
        <v>16</v>
      </c>
      <c r="N37" s="308">
        <v>16</v>
      </c>
      <c r="O37" s="308">
        <v>17</v>
      </c>
    </row>
    <row r="38" spans="1:23">
      <c r="A38" s="308" t="s">
        <v>376</v>
      </c>
      <c r="B38" s="308">
        <v>1694</v>
      </c>
      <c r="C38" s="308">
        <v>1694</v>
      </c>
      <c r="D38" s="308">
        <v>1828</v>
      </c>
      <c r="E38" s="308">
        <v>2831</v>
      </c>
      <c r="F38" s="308">
        <v>3395</v>
      </c>
      <c r="G38" s="308">
        <v>3395</v>
      </c>
      <c r="H38" s="308">
        <v>3446</v>
      </c>
      <c r="I38" s="308">
        <v>3446</v>
      </c>
      <c r="J38" s="308">
        <v>5049</v>
      </c>
      <c r="K38" s="308">
        <v>5049</v>
      </c>
      <c r="L38" s="308">
        <v>5049</v>
      </c>
      <c r="M38" s="308">
        <v>6.06</v>
      </c>
      <c r="N38" s="308">
        <v>6.24</v>
      </c>
      <c r="O38" s="308">
        <v>6.2649999999999997</v>
      </c>
    </row>
    <row r="39" spans="1:23">
      <c r="A39" s="308" t="s">
        <v>52</v>
      </c>
      <c r="B39" s="311">
        <f>B21/B38</f>
        <v>0.25737898465171194</v>
      </c>
      <c r="C39" s="311">
        <f t="shared" ref="C39:K39" si="8">C21/C38</f>
        <v>0.56670602125147584</v>
      </c>
      <c r="D39" s="311">
        <f t="shared" si="8"/>
        <v>0.87746170678336977</v>
      </c>
      <c r="E39" s="311">
        <f t="shared" si="8"/>
        <v>0.81631932179441891</v>
      </c>
      <c r="F39" s="311">
        <f t="shared" si="8"/>
        <v>0.72754050073637699</v>
      </c>
      <c r="G39" s="311">
        <f t="shared" si="8"/>
        <v>0.63357879234167891</v>
      </c>
      <c r="H39" s="311">
        <f t="shared" si="8"/>
        <v>0.67034242600116078</v>
      </c>
      <c r="I39" s="311">
        <f t="shared" si="8"/>
        <v>0.58908879860708063</v>
      </c>
      <c r="J39" s="311">
        <f t="shared" si="8"/>
        <v>0.47950089126559714</v>
      </c>
      <c r="K39" s="311">
        <f t="shared" si="8"/>
        <v>0.53574965339671221</v>
      </c>
      <c r="L39" s="311">
        <f>L21/L38</f>
        <v>0.57853040205981388</v>
      </c>
      <c r="M39" s="308">
        <v>6.8</v>
      </c>
      <c r="N39" s="308">
        <v>6.35</v>
      </c>
      <c r="O39" s="308">
        <v>6.7</v>
      </c>
      <c r="R39" s="308" t="s">
        <v>405</v>
      </c>
    </row>
    <row r="40" spans="1:23">
      <c r="R40" s="308" t="s">
        <v>406</v>
      </c>
      <c r="U40" s="308" t="s">
        <v>82</v>
      </c>
    </row>
    <row r="41" spans="1:23">
      <c r="A41" s="308" t="s">
        <v>378</v>
      </c>
      <c r="B41" s="308">
        <f>B17</f>
        <v>2010</v>
      </c>
      <c r="C41" s="308">
        <f t="shared" ref="C41:O41" si="9">C17</f>
        <v>2011</v>
      </c>
      <c r="D41" s="308">
        <f t="shared" si="9"/>
        <v>2012</v>
      </c>
      <c r="E41" s="308">
        <f t="shared" si="9"/>
        <v>2013</v>
      </c>
      <c r="F41" s="308">
        <f t="shared" si="9"/>
        <v>2014</v>
      </c>
      <c r="G41" s="308">
        <f t="shared" si="9"/>
        <v>2015</v>
      </c>
      <c r="H41" s="308">
        <f t="shared" si="9"/>
        <v>2016</v>
      </c>
      <c r="I41" s="308">
        <f t="shared" si="9"/>
        <v>2017</v>
      </c>
      <c r="J41" s="308">
        <f t="shared" si="9"/>
        <v>2018</v>
      </c>
      <c r="K41" s="308">
        <f t="shared" si="9"/>
        <v>2019</v>
      </c>
      <c r="L41" s="308">
        <f t="shared" si="9"/>
        <v>2020</v>
      </c>
      <c r="M41" s="308">
        <f t="shared" si="9"/>
        <v>2021</v>
      </c>
      <c r="N41" s="308">
        <f t="shared" si="9"/>
        <v>2022</v>
      </c>
      <c r="O41" s="308">
        <f t="shared" si="9"/>
        <v>2023</v>
      </c>
      <c r="Q41" s="308">
        <v>8.25</v>
      </c>
      <c r="R41" s="308" t="s">
        <v>202</v>
      </c>
      <c r="S41" s="308" t="s">
        <v>34</v>
      </c>
      <c r="T41" s="308" t="s">
        <v>35</v>
      </c>
      <c r="U41" s="308" t="s">
        <v>407</v>
      </c>
      <c r="V41" s="308" t="s">
        <v>408</v>
      </c>
      <c r="W41" s="308" t="s">
        <v>22</v>
      </c>
    </row>
    <row r="42" spans="1:23">
      <c r="A42" s="308" t="s">
        <v>409</v>
      </c>
      <c r="B42" s="308">
        <v>6800</v>
      </c>
      <c r="C42" s="308">
        <v>6500</v>
      </c>
      <c r="D42" s="308">
        <v>5710</v>
      </c>
      <c r="E42" s="308">
        <v>6100</v>
      </c>
      <c r="F42" s="308">
        <v>6400</v>
      </c>
      <c r="G42" s="308">
        <v>6700</v>
      </c>
      <c r="H42" s="308">
        <v>6900</v>
      </c>
      <c r="I42" s="308">
        <v>6450</v>
      </c>
      <c r="J42" s="308">
        <v>6300</v>
      </c>
      <c r="K42" s="308">
        <v>6100</v>
      </c>
      <c r="L42" s="308">
        <f>MROUND(FORECAST(L$19,B42:K42,B$19:K$19),10)-400</f>
        <v>5910</v>
      </c>
      <c r="M42" s="308">
        <v>5900</v>
      </c>
      <c r="N42" s="308">
        <v>6200</v>
      </c>
      <c r="O42" s="308">
        <v>6375</v>
      </c>
      <c r="P42" s="317">
        <f>O42/(SUM($O$42:$O$48))</f>
        <v>0.42274535809018565</v>
      </c>
      <c r="Q42" s="308">
        <f>P42*$Q$41</f>
        <v>3.4876492042440317</v>
      </c>
      <c r="R42" s="308">
        <v>10.332000000000001</v>
      </c>
      <c r="S42" s="308">
        <v>0.4</v>
      </c>
      <c r="T42" s="308">
        <v>0.8</v>
      </c>
      <c r="U42" s="308">
        <v>7.05</v>
      </c>
      <c r="V42" s="308">
        <v>2.85</v>
      </c>
      <c r="W42" s="308">
        <v>0.05</v>
      </c>
    </row>
    <row r="43" spans="1:23">
      <c r="A43" s="308" t="s">
        <v>65</v>
      </c>
      <c r="B43" s="308">
        <v>690</v>
      </c>
      <c r="C43" s="308">
        <v>800</v>
      </c>
      <c r="D43" s="308">
        <v>1150</v>
      </c>
      <c r="E43" s="308">
        <v>1890</v>
      </c>
      <c r="F43" s="308">
        <v>2400</v>
      </c>
      <c r="G43" s="308">
        <v>2644</v>
      </c>
      <c r="H43" s="308">
        <v>2660</v>
      </c>
      <c r="I43" s="308">
        <v>2460</v>
      </c>
      <c r="J43" s="308">
        <v>2990</v>
      </c>
      <c r="K43" s="308">
        <v>2790</v>
      </c>
      <c r="L43" s="308">
        <f t="shared" ref="L43:L48" si="10">MROUND(FORECAST(L$19,B43:K43,B$19:K$19),10)</f>
        <v>3650</v>
      </c>
      <c r="M43" s="308">
        <v>3230</v>
      </c>
      <c r="N43" s="308">
        <v>4300</v>
      </c>
      <c r="O43" s="308">
        <v>4350</v>
      </c>
      <c r="P43" s="317">
        <f t="shared" ref="P43:P48" si="11">O43/(SUM($O$42:$O$48))</f>
        <v>0.28846153846153844</v>
      </c>
      <c r="Q43" s="308">
        <f t="shared" ref="Q43:Q48" si="12">P43*$Q$41</f>
        <v>2.3798076923076921</v>
      </c>
    </row>
    <row r="44" spans="1:23">
      <c r="A44" s="308" t="s">
        <v>12</v>
      </c>
      <c r="B44" s="308">
        <v>980</v>
      </c>
      <c r="C44" s="308">
        <v>1535</v>
      </c>
      <c r="D44" s="308">
        <v>2340</v>
      </c>
      <c r="E44" s="308">
        <v>2240</v>
      </c>
      <c r="F44" s="308">
        <v>2340</v>
      </c>
      <c r="G44" s="308">
        <v>2300</v>
      </c>
      <c r="H44" s="308">
        <v>2800</v>
      </c>
      <c r="I44" s="308">
        <v>2590</v>
      </c>
      <c r="J44" s="308">
        <v>2410</v>
      </c>
      <c r="K44" s="308">
        <v>2400</v>
      </c>
      <c r="L44" s="308">
        <f t="shared" si="10"/>
        <v>2930</v>
      </c>
      <c r="M44" s="308">
        <v>2550</v>
      </c>
      <c r="N44" s="308">
        <v>1500</v>
      </c>
      <c r="O44" s="308">
        <v>1400</v>
      </c>
      <c r="P44" s="317">
        <f t="shared" si="11"/>
        <v>9.2838196286472149E-2</v>
      </c>
      <c r="Q44" s="308">
        <f t="shared" si="12"/>
        <v>0.76591511936339518</v>
      </c>
      <c r="R44" s="308">
        <v>0</v>
      </c>
      <c r="S44" s="308">
        <v>4.4000000000000004</v>
      </c>
      <c r="T44" s="308">
        <v>0.125</v>
      </c>
      <c r="U44" s="308">
        <v>2.0499999999999998</v>
      </c>
      <c r="V44" s="308">
        <v>2.12</v>
      </c>
      <c r="W44" s="308">
        <v>0.2</v>
      </c>
    </row>
    <row r="45" spans="1:23">
      <c r="A45" s="308" t="s">
        <v>13</v>
      </c>
      <c r="B45" s="308">
        <v>950</v>
      </c>
      <c r="C45" s="308">
        <v>720</v>
      </c>
      <c r="D45" s="308">
        <v>870</v>
      </c>
      <c r="E45" s="308">
        <v>840</v>
      </c>
      <c r="F45" s="308">
        <v>540</v>
      </c>
      <c r="G45" s="308">
        <v>630</v>
      </c>
      <c r="H45" s="308">
        <v>700</v>
      </c>
      <c r="I45" s="308">
        <v>750</v>
      </c>
      <c r="J45" s="308">
        <v>950</v>
      </c>
      <c r="K45" s="308">
        <v>900</v>
      </c>
      <c r="L45" s="308">
        <f>MROUND(FORECAST(L$19,B45:K45,B$19:K$19),10)+200</f>
        <v>940</v>
      </c>
      <c r="M45" s="308">
        <v>930</v>
      </c>
      <c r="N45" s="308">
        <v>750</v>
      </c>
      <c r="O45" s="308">
        <v>740</v>
      </c>
      <c r="P45" s="317">
        <f t="shared" si="11"/>
        <v>4.9071618037135278E-2</v>
      </c>
      <c r="Q45" s="308">
        <f t="shared" si="12"/>
        <v>0.40484084880636606</v>
      </c>
      <c r="R45" s="308">
        <v>2.831</v>
      </c>
      <c r="S45" s="308">
        <v>0.55000000000000004</v>
      </c>
      <c r="T45" s="308">
        <v>0.9</v>
      </c>
      <c r="U45" s="308">
        <v>1.25</v>
      </c>
      <c r="V45" s="308">
        <v>1.2</v>
      </c>
      <c r="W45" s="308">
        <v>5.5E-2</v>
      </c>
    </row>
    <row r="46" spans="1:23">
      <c r="A46" s="308" t="s">
        <v>7</v>
      </c>
      <c r="B46" s="308">
        <v>340</v>
      </c>
      <c r="C46" s="308">
        <v>360</v>
      </c>
      <c r="D46" s="308">
        <v>420</v>
      </c>
      <c r="E46" s="308">
        <v>900</v>
      </c>
      <c r="F46" s="308">
        <v>1030</v>
      </c>
      <c r="G46" s="308">
        <v>730</v>
      </c>
      <c r="H46" s="308">
        <v>785</v>
      </c>
      <c r="I46" s="308">
        <v>900</v>
      </c>
      <c r="J46" s="308">
        <v>1000</v>
      </c>
      <c r="K46" s="308">
        <v>1110</v>
      </c>
      <c r="L46" s="308">
        <f>MROUND(FORECAST(L$19,B46:K46,B$19:K$19),10)+200</f>
        <v>1510</v>
      </c>
      <c r="M46" s="308">
        <v>1150</v>
      </c>
      <c r="N46" s="308">
        <v>950</v>
      </c>
      <c r="O46" s="308">
        <v>1000</v>
      </c>
      <c r="P46" s="317">
        <f t="shared" si="11"/>
        <v>6.6312997347480113E-2</v>
      </c>
      <c r="Q46" s="308">
        <f t="shared" si="12"/>
        <v>0.54708222811671092</v>
      </c>
    </row>
    <row r="47" spans="1:23">
      <c r="A47" s="308" t="s">
        <v>410</v>
      </c>
      <c r="B47" s="308">
        <v>280</v>
      </c>
      <c r="C47" s="308">
        <v>300</v>
      </c>
      <c r="D47" s="308">
        <v>290</v>
      </c>
      <c r="E47" s="308">
        <v>310</v>
      </c>
      <c r="F47" s="308">
        <v>210</v>
      </c>
      <c r="G47" s="308">
        <v>255</v>
      </c>
      <c r="H47" s="308">
        <v>246</v>
      </c>
      <c r="I47" s="308">
        <v>247</v>
      </c>
      <c r="J47" s="308">
        <v>245</v>
      </c>
      <c r="K47" s="308">
        <v>235</v>
      </c>
      <c r="L47" s="308">
        <f t="shared" si="10"/>
        <v>220</v>
      </c>
      <c r="M47" s="308">
        <v>210</v>
      </c>
      <c r="N47" s="308">
        <v>290</v>
      </c>
      <c r="O47" s="308">
        <v>265</v>
      </c>
      <c r="P47" s="317">
        <f t="shared" si="11"/>
        <v>1.7572944297082227E-2</v>
      </c>
      <c r="Q47" s="308">
        <f t="shared" si="12"/>
        <v>0.14497679045092837</v>
      </c>
      <c r="R47" s="308">
        <v>3.86</v>
      </c>
      <c r="S47" s="308">
        <v>2.2999999999999998</v>
      </c>
      <c r="T47" s="308">
        <v>0.85</v>
      </c>
      <c r="U47" s="308">
        <v>0.55000000000000004</v>
      </c>
      <c r="V47" s="308">
        <v>4.8499999999999996</v>
      </c>
      <c r="W47" s="308">
        <v>1.2999999999999999E-2</v>
      </c>
    </row>
    <row r="48" spans="1:23">
      <c r="A48" s="308" t="s">
        <v>22</v>
      </c>
      <c r="B48" s="308">
        <v>60</v>
      </c>
      <c r="C48" s="308">
        <v>220</v>
      </c>
      <c r="D48" s="308">
        <v>335</v>
      </c>
      <c r="E48" s="308">
        <v>370</v>
      </c>
      <c r="F48" s="308">
        <v>559</v>
      </c>
      <c r="G48" s="308">
        <v>444</v>
      </c>
      <c r="H48" s="308">
        <v>604</v>
      </c>
      <c r="I48" s="308">
        <v>667</v>
      </c>
      <c r="J48" s="308">
        <v>738</v>
      </c>
      <c r="K48" s="308">
        <v>765</v>
      </c>
      <c r="L48" s="308">
        <f t="shared" si="10"/>
        <v>880</v>
      </c>
      <c r="M48" s="308">
        <v>645</v>
      </c>
      <c r="N48" s="308">
        <v>900</v>
      </c>
      <c r="O48" s="308">
        <v>950</v>
      </c>
      <c r="P48" s="317">
        <f t="shared" si="11"/>
        <v>6.2997347480106103E-2</v>
      </c>
      <c r="Q48" s="308">
        <f t="shared" si="12"/>
        <v>0.51972811671087538</v>
      </c>
    </row>
    <row r="49" spans="1:18" ht="15">
      <c r="B49" s="314">
        <f>(B47+B45+B44+B42)/SUM(B42:B48)</f>
        <v>0.89207920792079209</v>
      </c>
      <c r="C49" s="314">
        <f t="shared" ref="C49:N49" si="13">(C47+C45+C44+C42)/SUM(C42:C48)</f>
        <v>0.86775275515093431</v>
      </c>
      <c r="D49" s="314">
        <f t="shared" si="13"/>
        <v>0.82860998650472339</v>
      </c>
      <c r="E49" s="314">
        <f t="shared" si="13"/>
        <v>0.75019762845849802</v>
      </c>
      <c r="F49" s="314">
        <f t="shared" si="13"/>
        <v>0.70405816455226644</v>
      </c>
      <c r="G49" s="314">
        <f t="shared" si="13"/>
        <v>0.72137488141282935</v>
      </c>
      <c r="H49" s="314">
        <f t="shared" si="13"/>
        <v>0.72446410343654299</v>
      </c>
      <c r="I49" s="314">
        <f t="shared" si="13"/>
        <v>0.71366609783845281</v>
      </c>
      <c r="J49" s="314">
        <f t="shared" si="13"/>
        <v>0.67689469008405656</v>
      </c>
      <c r="K49" s="314">
        <f t="shared" si="13"/>
        <v>0.67377622377622381</v>
      </c>
      <c r="L49" s="314">
        <f t="shared" si="13"/>
        <v>0.62344139650872821</v>
      </c>
      <c r="M49" s="314">
        <f t="shared" si="13"/>
        <v>0.65617516250427643</v>
      </c>
      <c r="N49" s="314">
        <f t="shared" si="13"/>
        <v>0.58697112155809272</v>
      </c>
      <c r="O49" s="314">
        <f>(O47+O45+O44+O42)/SUM(O42:O48)</f>
        <v>0.58222811671087538</v>
      </c>
      <c r="R49" s="318" t="s">
        <v>411</v>
      </c>
    </row>
    <row r="50" spans="1:18" ht="15" thickBot="1">
      <c r="A50" s="308" t="s">
        <v>126</v>
      </c>
    </row>
    <row r="51" spans="1:18" ht="15" thickBot="1">
      <c r="A51" s="319" t="s">
        <v>359</v>
      </c>
      <c r="B51" s="319"/>
      <c r="C51" s="319"/>
      <c r="D51" s="319"/>
      <c r="E51" s="319"/>
      <c r="F51" s="319"/>
      <c r="G51" s="319">
        <v>2014</v>
      </c>
      <c r="H51" s="319">
        <v>2015</v>
      </c>
      <c r="I51" s="319">
        <v>2016</v>
      </c>
      <c r="J51" s="319">
        <v>2017</v>
      </c>
      <c r="K51" s="319">
        <v>2018</v>
      </c>
      <c r="L51" s="319">
        <v>2019</v>
      </c>
      <c r="M51" s="319">
        <v>2020</v>
      </c>
      <c r="N51" s="319">
        <v>2021</v>
      </c>
      <c r="O51" s="319">
        <v>2022</v>
      </c>
    </row>
    <row r="52" spans="1:18">
      <c r="A52" s="308" t="s">
        <v>412</v>
      </c>
      <c r="G52" s="320">
        <v>3808</v>
      </c>
      <c r="H52" s="320">
        <v>3505</v>
      </c>
      <c r="I52" s="320">
        <v>3543</v>
      </c>
      <c r="J52" s="320">
        <v>3644</v>
      </c>
      <c r="K52" s="320">
        <v>3799</v>
      </c>
      <c r="L52" s="320">
        <v>4070</v>
      </c>
      <c r="M52" s="320">
        <v>3875</v>
      </c>
      <c r="N52" s="320">
        <v>3919</v>
      </c>
      <c r="O52" s="320">
        <v>3860</v>
      </c>
    </row>
    <row r="53" spans="1:18">
      <c r="A53" s="308" t="s">
        <v>413</v>
      </c>
      <c r="G53" s="320">
        <v>2386</v>
      </c>
      <c r="H53" s="320">
        <v>2866</v>
      </c>
      <c r="I53" s="320">
        <v>3152</v>
      </c>
      <c r="J53" s="320">
        <v>3135</v>
      </c>
      <c r="K53" s="320">
        <v>2806</v>
      </c>
      <c r="L53" s="320">
        <v>2256</v>
      </c>
      <c r="M53" s="320">
        <v>2241</v>
      </c>
      <c r="N53" s="320">
        <v>2152</v>
      </c>
      <c r="O53" s="320">
        <v>2060</v>
      </c>
    </row>
    <row r="54" spans="1:18">
      <c r="A54" s="308" t="s">
        <v>414</v>
      </c>
      <c r="G54" s="320">
        <v>1017</v>
      </c>
      <c r="H54" s="320">
        <v>1103</v>
      </c>
      <c r="I54" s="320">
        <v>1319</v>
      </c>
      <c r="J54" s="320">
        <v>1721</v>
      </c>
      <c r="K54" s="320">
        <v>2008</v>
      </c>
      <c r="L54" s="320">
        <v>1835</v>
      </c>
      <c r="M54" s="320">
        <v>1550</v>
      </c>
      <c r="N54" s="320">
        <v>1450</v>
      </c>
      <c r="O54" s="320">
        <v>1350</v>
      </c>
    </row>
    <row r="55" spans="1:18">
      <c r="A55" s="308" t="s">
        <v>415</v>
      </c>
      <c r="G55" s="320">
        <v>786</v>
      </c>
      <c r="H55" s="320">
        <v>861</v>
      </c>
      <c r="I55" s="320">
        <v>985</v>
      </c>
      <c r="J55" s="320">
        <v>1019</v>
      </c>
      <c r="K55" s="320">
        <v>1001</v>
      </c>
      <c r="L55" s="320">
        <v>1091</v>
      </c>
      <c r="M55" s="320">
        <v>1081</v>
      </c>
      <c r="N55" s="320">
        <v>1138</v>
      </c>
      <c r="O55" s="320">
        <v>1160</v>
      </c>
    </row>
    <row r="56" spans="1:18">
      <c r="A56" s="308" t="s">
        <v>416</v>
      </c>
      <c r="G56" s="320">
        <v>1056</v>
      </c>
      <c r="H56" s="320">
        <v>795</v>
      </c>
      <c r="I56" s="320">
        <v>638</v>
      </c>
      <c r="J56" s="320">
        <v>1112</v>
      </c>
      <c r="K56" s="320">
        <v>1010</v>
      </c>
      <c r="L56" s="320">
        <v>1081</v>
      </c>
      <c r="M56" s="320">
        <v>1124</v>
      </c>
      <c r="N56" s="320">
        <v>1136</v>
      </c>
      <c r="O56" s="320">
        <v>1140</v>
      </c>
    </row>
    <row r="57" spans="1:18">
      <c r="A57" s="308" t="s">
        <v>417</v>
      </c>
      <c r="G57" s="320">
        <v>531</v>
      </c>
      <c r="H57" s="320">
        <v>558</v>
      </c>
      <c r="I57" s="320">
        <v>386</v>
      </c>
      <c r="J57" s="320">
        <v>353</v>
      </c>
      <c r="K57" s="320">
        <v>508</v>
      </c>
      <c r="L57" s="320">
        <v>616</v>
      </c>
      <c r="M57" s="320">
        <v>618</v>
      </c>
      <c r="N57" s="320">
        <v>620</v>
      </c>
      <c r="O57" s="320">
        <v>620</v>
      </c>
    </row>
    <row r="58" spans="1:18">
      <c r="A58" s="308" t="s">
        <v>418</v>
      </c>
      <c r="G58" s="320">
        <v>568</v>
      </c>
      <c r="H58" s="320">
        <v>535</v>
      </c>
      <c r="I58" s="320">
        <v>521</v>
      </c>
      <c r="J58" s="320">
        <v>511</v>
      </c>
      <c r="K58" s="320">
        <v>511</v>
      </c>
      <c r="L58" s="320">
        <v>568</v>
      </c>
      <c r="M58" s="320">
        <v>568</v>
      </c>
      <c r="N58" s="320">
        <v>568</v>
      </c>
      <c r="O58" s="320">
        <v>570</v>
      </c>
    </row>
    <row r="59" spans="1:18">
      <c r="A59" s="308" t="s">
        <v>22</v>
      </c>
      <c r="G59" s="320">
        <v>1641</v>
      </c>
      <c r="H59" s="320">
        <v>1022</v>
      </c>
      <c r="I59" s="320">
        <v>484</v>
      </c>
      <c r="J59" s="320">
        <v>547</v>
      </c>
      <c r="K59" s="320">
        <v>853</v>
      </c>
      <c r="L59" s="320">
        <v>1522</v>
      </c>
      <c r="M59" s="320">
        <v>1123</v>
      </c>
      <c r="N59" s="320">
        <v>1117</v>
      </c>
      <c r="O59" s="320">
        <v>1140</v>
      </c>
    </row>
    <row r="60" spans="1:18" ht="15" thickBot="1">
      <c r="A60" s="321" t="s">
        <v>273</v>
      </c>
      <c r="B60" s="321"/>
      <c r="C60" s="321"/>
      <c r="D60" s="321"/>
      <c r="E60" s="321"/>
      <c r="F60" s="321"/>
      <c r="G60" s="322">
        <f t="shared" ref="G60:O60" si="14">SUM(G52:G59)</f>
        <v>11793</v>
      </c>
      <c r="H60" s="322">
        <f t="shared" si="14"/>
        <v>11245</v>
      </c>
      <c r="I60" s="322">
        <f t="shared" si="14"/>
        <v>11028</v>
      </c>
      <c r="J60" s="322">
        <f t="shared" si="14"/>
        <v>12042</v>
      </c>
      <c r="K60" s="322">
        <f t="shared" si="14"/>
        <v>12496</v>
      </c>
      <c r="L60" s="322">
        <f t="shared" si="14"/>
        <v>13039</v>
      </c>
      <c r="M60" s="322">
        <f t="shared" si="14"/>
        <v>12180</v>
      </c>
      <c r="N60" s="322">
        <f t="shared" si="14"/>
        <v>12100</v>
      </c>
      <c r="O60" s="322">
        <f t="shared" si="14"/>
        <v>11900</v>
      </c>
      <c r="P60" s="308">
        <v>16200</v>
      </c>
    </row>
    <row r="61" spans="1:18">
      <c r="A61" s="323"/>
      <c r="B61" s="323"/>
      <c r="C61" s="323"/>
      <c r="D61" s="323"/>
      <c r="E61" s="323"/>
      <c r="F61" s="323"/>
      <c r="G61" s="323"/>
      <c r="H61" s="323"/>
      <c r="I61" s="323"/>
      <c r="J61" s="323"/>
      <c r="K61" s="323"/>
      <c r="L61" s="323"/>
      <c r="M61" s="323"/>
      <c r="N61" s="323"/>
      <c r="O61" s="323"/>
    </row>
    <row r="62" spans="1:18">
      <c r="A62" s="308" t="s">
        <v>419</v>
      </c>
      <c r="G62" s="309">
        <f t="shared" ref="G62:O62" si="15">G60/3.78541</f>
        <v>3115.3824816862639</v>
      </c>
      <c r="H62" s="309">
        <f t="shared" si="15"/>
        <v>2970.6161287680857</v>
      </c>
      <c r="I62" s="309">
        <f t="shared" si="15"/>
        <v>2913.2907663899023</v>
      </c>
      <c r="J62" s="309">
        <f t="shared" si="15"/>
        <v>3181.1613537239032</v>
      </c>
      <c r="K62" s="309">
        <f t="shared" si="15"/>
        <v>3301.0955220174301</v>
      </c>
      <c r="L62" s="309">
        <f t="shared" si="15"/>
        <v>3444.5410140513181</v>
      </c>
      <c r="M62" s="309">
        <f t="shared" si="15"/>
        <v>3217.6171141303053</v>
      </c>
      <c r="N62" s="309">
        <f t="shared" si="15"/>
        <v>3196.4833399816662</v>
      </c>
      <c r="O62" s="309">
        <f t="shared" si="15"/>
        <v>3143.6489046100687</v>
      </c>
    </row>
    <row r="63" spans="1:18">
      <c r="G63" s="309"/>
      <c r="H63" s="309"/>
      <c r="I63" s="309"/>
      <c r="J63" s="309"/>
      <c r="K63" s="309"/>
      <c r="L63" s="309"/>
      <c r="M63" s="309"/>
      <c r="N63" s="309"/>
      <c r="O63" s="309"/>
    </row>
    <row r="64" spans="1:18">
      <c r="A64" s="308" t="s">
        <v>420</v>
      </c>
      <c r="G64" s="309">
        <f>G62*7.5</f>
        <v>23365.36861264698</v>
      </c>
      <c r="H64" s="309">
        <f t="shared" ref="H64:N64" si="16">H62*7.5</f>
        <v>22279.620965760641</v>
      </c>
      <c r="I64" s="309">
        <f t="shared" si="16"/>
        <v>21849.680747924267</v>
      </c>
      <c r="J64" s="309">
        <f t="shared" si="16"/>
        <v>23858.710152929274</v>
      </c>
      <c r="K64" s="309">
        <f t="shared" si="16"/>
        <v>24758.216415130726</v>
      </c>
      <c r="L64" s="309">
        <f t="shared" si="16"/>
        <v>25834.057605384885</v>
      </c>
      <c r="M64" s="309">
        <f t="shared" si="16"/>
        <v>24132.128355977289</v>
      </c>
      <c r="N64" s="309">
        <f t="shared" si="16"/>
        <v>23973.625049862498</v>
      </c>
      <c r="O64" s="309">
        <f>O62*7.5</f>
        <v>23577.366784575515</v>
      </c>
    </row>
    <row r="65" spans="1:15">
      <c r="A65" s="308" t="s">
        <v>421</v>
      </c>
    </row>
    <row r="66" spans="1:15">
      <c r="A66" s="308" t="s">
        <v>422</v>
      </c>
      <c r="G66" s="324">
        <f>G64*0.5</f>
        <v>11682.68430632349</v>
      </c>
      <c r="H66" s="324">
        <f t="shared" ref="H66:O66" si="17">H64*0.5</f>
        <v>11139.810482880321</v>
      </c>
      <c r="I66" s="324">
        <f t="shared" si="17"/>
        <v>10924.840373962134</v>
      </c>
      <c r="J66" s="324">
        <f t="shared" si="17"/>
        <v>11929.355076464637</v>
      </c>
      <c r="K66" s="324">
        <f t="shared" si="17"/>
        <v>12379.108207565363</v>
      </c>
      <c r="L66" s="324">
        <f t="shared" si="17"/>
        <v>12917.028802692443</v>
      </c>
      <c r="M66" s="324">
        <f t="shared" si="17"/>
        <v>12066.064177988645</v>
      </c>
      <c r="N66" s="324">
        <f t="shared" si="17"/>
        <v>11986.812524931249</v>
      </c>
      <c r="O66" s="324">
        <f t="shared" si="17"/>
        <v>11788.683392287758</v>
      </c>
    </row>
    <row r="68" spans="1:15" ht="15" thickBot="1">
      <c r="A68" s="308" t="s">
        <v>133</v>
      </c>
    </row>
    <row r="69" spans="1:15" ht="15" thickBot="1">
      <c r="A69" s="319" t="s">
        <v>359</v>
      </c>
      <c r="B69" s="319"/>
      <c r="C69" s="319"/>
      <c r="D69" s="319"/>
      <c r="E69" s="319"/>
      <c r="F69" s="319"/>
      <c r="G69" s="319">
        <f t="shared" ref="G69:O69" si="18">G51</f>
        <v>2014</v>
      </c>
      <c r="H69" s="319">
        <f t="shared" si="18"/>
        <v>2015</v>
      </c>
      <c r="I69" s="319">
        <f t="shared" si="18"/>
        <v>2016</v>
      </c>
      <c r="J69" s="319">
        <f t="shared" si="18"/>
        <v>2017</v>
      </c>
      <c r="K69" s="319">
        <f t="shared" si="18"/>
        <v>2018</v>
      </c>
      <c r="L69" s="319">
        <f t="shared" si="18"/>
        <v>2019</v>
      </c>
      <c r="M69" s="319">
        <f t="shared" si="18"/>
        <v>2020</v>
      </c>
      <c r="N69" s="319">
        <f t="shared" si="18"/>
        <v>2021</v>
      </c>
      <c r="O69" s="319">
        <f t="shared" si="18"/>
        <v>2022</v>
      </c>
    </row>
    <row r="70" spans="1:15">
      <c r="A70" s="308" t="s">
        <v>416</v>
      </c>
      <c r="G70" s="320">
        <v>1013</v>
      </c>
      <c r="H70" s="320">
        <v>1192</v>
      </c>
      <c r="I70" s="320">
        <v>1154</v>
      </c>
      <c r="J70" s="320">
        <v>1218</v>
      </c>
      <c r="K70" s="320">
        <v>1218</v>
      </c>
      <c r="L70" s="320">
        <v>1218</v>
      </c>
      <c r="M70" s="320">
        <v>1218</v>
      </c>
      <c r="N70" s="320">
        <v>1218</v>
      </c>
      <c r="O70" s="320">
        <v>1220</v>
      </c>
    </row>
    <row r="71" spans="1:15">
      <c r="A71" s="308" t="s">
        <v>417</v>
      </c>
      <c r="G71" s="320">
        <v>323</v>
      </c>
      <c r="H71" s="320">
        <v>323</v>
      </c>
      <c r="I71" s="320">
        <v>323</v>
      </c>
      <c r="J71" s="320">
        <v>323</v>
      </c>
      <c r="K71" s="320">
        <v>323</v>
      </c>
      <c r="L71" s="320">
        <v>328</v>
      </c>
      <c r="M71" s="320">
        <v>797</v>
      </c>
      <c r="N71" s="320">
        <v>750</v>
      </c>
      <c r="O71" s="320">
        <v>800</v>
      </c>
    </row>
    <row r="72" spans="1:15">
      <c r="A72" s="308" t="s">
        <v>414</v>
      </c>
      <c r="G72" s="320">
        <v>377</v>
      </c>
      <c r="H72" s="320">
        <v>262</v>
      </c>
      <c r="I72" s="320">
        <v>418</v>
      </c>
      <c r="J72" s="320">
        <v>465</v>
      </c>
      <c r="K72" s="320">
        <v>482</v>
      </c>
      <c r="L72" s="320">
        <v>549</v>
      </c>
      <c r="M72" s="320">
        <v>480</v>
      </c>
      <c r="N72" s="320">
        <v>460</v>
      </c>
      <c r="O72" s="320">
        <v>460</v>
      </c>
    </row>
    <row r="73" spans="1:15">
      <c r="A73" s="308" t="s">
        <v>423</v>
      </c>
      <c r="G73" s="320">
        <v>438</v>
      </c>
      <c r="H73" s="320">
        <v>533</v>
      </c>
      <c r="I73" s="320">
        <v>135</v>
      </c>
      <c r="J73" s="320">
        <v>383</v>
      </c>
      <c r="K73" s="320">
        <v>354</v>
      </c>
      <c r="L73" s="320">
        <v>424</v>
      </c>
      <c r="M73" s="320">
        <v>381</v>
      </c>
      <c r="N73" s="320">
        <v>397</v>
      </c>
      <c r="O73" s="320">
        <v>410</v>
      </c>
    </row>
    <row r="74" spans="1:15">
      <c r="A74" s="308" t="s">
        <v>413</v>
      </c>
      <c r="G74" s="320"/>
      <c r="H74" s="320"/>
      <c r="I74" s="320"/>
      <c r="J74" s="320"/>
      <c r="K74" s="320">
        <v>128</v>
      </c>
      <c r="L74" s="320">
        <v>150</v>
      </c>
      <c r="M74" s="320">
        <v>476</v>
      </c>
      <c r="N74" s="320">
        <v>385</v>
      </c>
      <c r="O74" s="320">
        <v>370</v>
      </c>
    </row>
    <row r="75" spans="1:15">
      <c r="A75" s="308" t="s">
        <v>424</v>
      </c>
      <c r="G75" s="320"/>
      <c r="H75" s="320"/>
      <c r="I75" s="320"/>
      <c r="J75" s="320"/>
      <c r="K75" s="320">
        <v>160</v>
      </c>
      <c r="L75" s="320">
        <v>205</v>
      </c>
      <c r="M75" s="320">
        <v>205</v>
      </c>
      <c r="N75" s="320">
        <v>231</v>
      </c>
      <c r="O75" s="320">
        <v>255</v>
      </c>
    </row>
    <row r="76" spans="1:15">
      <c r="A76" s="308" t="s">
        <v>425</v>
      </c>
      <c r="G76" s="320"/>
      <c r="H76" s="320"/>
      <c r="I76" s="320"/>
      <c r="J76" s="320">
        <v>32</v>
      </c>
      <c r="K76" s="320">
        <v>37</v>
      </c>
      <c r="L76" s="320">
        <v>44</v>
      </c>
      <c r="M76" s="320">
        <v>45</v>
      </c>
      <c r="N76" s="320">
        <v>45</v>
      </c>
      <c r="O76" s="320">
        <v>45</v>
      </c>
    </row>
    <row r="77" spans="1:15">
      <c r="A77" s="308" t="s">
        <v>426</v>
      </c>
      <c r="G77" s="320"/>
      <c r="H77" s="320"/>
      <c r="I77" s="320"/>
      <c r="J77" s="320"/>
      <c r="K77" s="320">
        <v>3</v>
      </c>
      <c r="L77" s="320">
        <v>3</v>
      </c>
      <c r="M77" s="320">
        <v>3</v>
      </c>
      <c r="N77" s="320">
        <v>3</v>
      </c>
      <c r="O77" s="320">
        <v>4</v>
      </c>
    </row>
    <row r="78" spans="1:15">
      <c r="A78" s="321" t="s">
        <v>273</v>
      </c>
      <c r="B78" s="321"/>
      <c r="C78" s="321"/>
      <c r="D78" s="321"/>
      <c r="E78" s="321"/>
      <c r="F78" s="321"/>
      <c r="G78" s="322">
        <f>SUM(G70:G77)</f>
        <v>2151</v>
      </c>
      <c r="H78" s="322">
        <f t="shared" ref="H78:O78" si="19">SUM(H70:H77)</f>
        <v>2310</v>
      </c>
      <c r="I78" s="322">
        <f t="shared" si="19"/>
        <v>2030</v>
      </c>
      <c r="J78" s="322">
        <f t="shared" si="19"/>
        <v>2421</v>
      </c>
      <c r="K78" s="322">
        <f t="shared" si="19"/>
        <v>2705</v>
      </c>
      <c r="L78" s="322">
        <f t="shared" si="19"/>
        <v>2921</v>
      </c>
      <c r="M78" s="322">
        <f t="shared" si="19"/>
        <v>3605</v>
      </c>
      <c r="N78" s="322">
        <f t="shared" si="19"/>
        <v>3489</v>
      </c>
      <c r="O78" s="322">
        <f t="shared" si="19"/>
        <v>3564</v>
      </c>
    </row>
    <row r="79" spans="1:15">
      <c r="G79" s="325"/>
      <c r="H79" s="325"/>
      <c r="I79" s="325"/>
      <c r="J79" s="325"/>
      <c r="K79" s="325"/>
      <c r="L79" s="325"/>
      <c r="M79" s="325"/>
      <c r="N79" s="325"/>
      <c r="O79" s="325"/>
    </row>
    <row r="80" spans="1:15">
      <c r="A80" s="308" t="s">
        <v>419</v>
      </c>
      <c r="G80" s="316">
        <f>G78/3.78541</f>
        <v>568.23435242153425</v>
      </c>
      <c r="H80" s="316">
        <f t="shared" ref="H80:O80" si="20">H78/3.78541</f>
        <v>610.23772854195443</v>
      </c>
      <c r="I80" s="316">
        <f t="shared" si="20"/>
        <v>536.26951902171754</v>
      </c>
      <c r="J80" s="316">
        <f t="shared" si="20"/>
        <v>639.5608401731912</v>
      </c>
      <c r="K80" s="316">
        <f t="shared" si="20"/>
        <v>714.58573840086012</v>
      </c>
      <c r="L80" s="316">
        <f t="shared" si="20"/>
        <v>771.64692860218577</v>
      </c>
      <c r="M80" s="316">
        <f t="shared" si="20"/>
        <v>952.34069757305019</v>
      </c>
      <c r="N80" s="316">
        <f t="shared" si="20"/>
        <v>921.69672505752351</v>
      </c>
      <c r="O80" s="316">
        <f t="shared" si="20"/>
        <v>941.50963832187267</v>
      </c>
    </row>
    <row r="81" spans="1:16">
      <c r="G81" s="316"/>
      <c r="H81" s="316"/>
      <c r="I81" s="316"/>
      <c r="J81" s="316"/>
      <c r="K81" s="316"/>
      <c r="L81" s="316"/>
      <c r="M81" s="316"/>
      <c r="N81" s="316"/>
      <c r="O81" s="316"/>
    </row>
    <row r="82" spans="1:16">
      <c r="A82" s="308" t="s">
        <v>420</v>
      </c>
      <c r="G82" s="316">
        <f>G80*8</f>
        <v>4545.874819372274</v>
      </c>
      <c r="H82" s="316">
        <f t="shared" ref="H82:O82" si="21">H80*8</f>
        <v>4881.9018283356354</v>
      </c>
      <c r="I82" s="316">
        <f t="shared" si="21"/>
        <v>4290.1561521737403</v>
      </c>
      <c r="J82" s="316">
        <f t="shared" si="21"/>
        <v>5116.4867213855296</v>
      </c>
      <c r="K82" s="316">
        <f t="shared" si="21"/>
        <v>5716.685907206881</v>
      </c>
      <c r="L82" s="316">
        <f t="shared" si="21"/>
        <v>6173.1754288174861</v>
      </c>
      <c r="M82" s="316">
        <f t="shared" si="21"/>
        <v>7618.7255805844015</v>
      </c>
      <c r="N82" s="316">
        <f t="shared" si="21"/>
        <v>7373.5738004601881</v>
      </c>
      <c r="O82" s="316">
        <f t="shared" si="21"/>
        <v>7532.0771065749814</v>
      </c>
    </row>
    <row r="83" spans="1:16">
      <c r="A83" s="308" t="s">
        <v>421</v>
      </c>
    </row>
    <row r="84" spans="1:16">
      <c r="A84" s="308" t="s">
        <v>422</v>
      </c>
      <c r="G84" s="324">
        <f>G82*0.5</f>
        <v>2272.937409686137</v>
      </c>
      <c r="H84" s="324">
        <f t="shared" ref="H84:O84" si="22">H82*0.5</f>
        <v>2440.9509141678177</v>
      </c>
      <c r="I84" s="324">
        <f t="shared" si="22"/>
        <v>2145.0780760868702</v>
      </c>
      <c r="J84" s="324">
        <f t="shared" si="22"/>
        <v>2558.2433606927648</v>
      </c>
      <c r="K84" s="324">
        <f t="shared" si="22"/>
        <v>2858.3429536034405</v>
      </c>
      <c r="L84" s="324">
        <f t="shared" si="22"/>
        <v>3086.5877144087431</v>
      </c>
      <c r="M84" s="324">
        <f t="shared" si="22"/>
        <v>3809.3627902922008</v>
      </c>
      <c r="N84" s="324">
        <f t="shared" si="22"/>
        <v>3686.786900230094</v>
      </c>
      <c r="O84" s="324">
        <f t="shared" si="22"/>
        <v>3766.0385532874907</v>
      </c>
    </row>
    <row r="86" spans="1:16">
      <c r="A86" s="308" t="s">
        <v>427</v>
      </c>
      <c r="P86" s="308" t="s">
        <v>428</v>
      </c>
    </row>
    <row r="87" spans="1:16">
      <c r="A87" s="308" t="s">
        <v>429</v>
      </c>
      <c r="G87" s="316">
        <f>G82+G64</f>
        <v>27911.243432019255</v>
      </c>
      <c r="H87" s="316">
        <f t="shared" ref="H87:N87" si="23">H82+H64</f>
        <v>27161.522794096276</v>
      </c>
      <c r="I87" s="316">
        <f t="shared" si="23"/>
        <v>26139.836900098009</v>
      </c>
      <c r="J87" s="316">
        <f t="shared" si="23"/>
        <v>28975.196874314803</v>
      </c>
      <c r="K87" s="316">
        <f t="shared" si="23"/>
        <v>30474.902322337606</v>
      </c>
      <c r="L87" s="316">
        <f t="shared" si="23"/>
        <v>32007.233034202371</v>
      </c>
      <c r="M87" s="316">
        <f t="shared" si="23"/>
        <v>31750.853936561689</v>
      </c>
      <c r="N87" s="316">
        <f t="shared" si="23"/>
        <v>31347.198850322686</v>
      </c>
      <c r="O87" s="316">
        <f>O82+O64</f>
        <v>31109.443891150499</v>
      </c>
      <c r="P87" s="326">
        <f>(O87/G87)^(1/9)-1</f>
        <v>1.2126474096284534E-2</v>
      </c>
    </row>
    <row r="88" spans="1:16">
      <c r="A88" s="308" t="s">
        <v>430</v>
      </c>
      <c r="G88" s="324">
        <f>G84+G66</f>
        <v>13955.621716009628</v>
      </c>
      <c r="H88" s="324">
        <f t="shared" ref="H88:O88" si="24">H84+H66</f>
        <v>13580.761397048138</v>
      </c>
      <c r="I88" s="324">
        <f t="shared" si="24"/>
        <v>13069.918450049005</v>
      </c>
      <c r="J88" s="324">
        <f t="shared" si="24"/>
        <v>14487.598437157401</v>
      </c>
      <c r="K88" s="324">
        <f t="shared" si="24"/>
        <v>15237.451161168803</v>
      </c>
      <c r="L88" s="324">
        <f t="shared" si="24"/>
        <v>16003.616517101185</v>
      </c>
      <c r="M88" s="324">
        <f t="shared" si="24"/>
        <v>15875.426968280844</v>
      </c>
      <c r="N88" s="324">
        <f t="shared" si="24"/>
        <v>15673.599425161343</v>
      </c>
      <c r="O88" s="324">
        <f t="shared" si="24"/>
        <v>15554.721945575249</v>
      </c>
      <c r="P88" s="326">
        <f>(O88/G88)^(1/9)-1</f>
        <v>1.2126474096284534E-2</v>
      </c>
    </row>
    <row r="90" spans="1:16" ht="15" thickBot="1">
      <c r="A90" s="308" t="s">
        <v>431</v>
      </c>
    </row>
    <row r="91" spans="1:16" ht="15" thickBot="1">
      <c r="A91" s="319" t="s">
        <v>359</v>
      </c>
      <c r="B91" s="319"/>
      <c r="C91" s="319"/>
      <c r="D91" s="319"/>
      <c r="E91" s="319"/>
      <c r="F91" s="319"/>
      <c r="G91" s="319">
        <f>G51</f>
        <v>2014</v>
      </c>
      <c r="H91" s="319">
        <f t="shared" ref="H91:O91" si="25">H51</f>
        <v>2015</v>
      </c>
      <c r="I91" s="319">
        <f t="shared" si="25"/>
        <v>2016</v>
      </c>
      <c r="J91" s="319">
        <f t="shared" si="25"/>
        <v>2017</v>
      </c>
      <c r="K91" s="319">
        <f t="shared" si="25"/>
        <v>2018</v>
      </c>
      <c r="L91" s="319">
        <f t="shared" si="25"/>
        <v>2019</v>
      </c>
      <c r="M91" s="319">
        <f t="shared" si="25"/>
        <v>2020</v>
      </c>
      <c r="N91" s="319">
        <f t="shared" si="25"/>
        <v>2021</v>
      </c>
      <c r="O91" s="319">
        <f t="shared" si="25"/>
        <v>2022</v>
      </c>
    </row>
    <row r="92" spans="1:16">
      <c r="A92" s="308" t="s">
        <v>413</v>
      </c>
      <c r="G92" s="316">
        <v>2931</v>
      </c>
      <c r="H92" s="316">
        <v>3254</v>
      </c>
      <c r="I92" s="316">
        <v>3267</v>
      </c>
      <c r="J92" s="316">
        <v>3267</v>
      </c>
      <c r="K92" s="316">
        <v>3208</v>
      </c>
      <c r="L92" s="316">
        <v>3173</v>
      </c>
      <c r="M92" s="316">
        <v>3097</v>
      </c>
      <c r="N92" s="316">
        <v>3494</v>
      </c>
      <c r="O92" s="316">
        <v>3420</v>
      </c>
    </row>
    <row r="93" spans="1:16">
      <c r="A93" s="308" t="s">
        <v>412</v>
      </c>
      <c r="G93" s="316">
        <v>2752</v>
      </c>
      <c r="H93" s="316">
        <v>2483</v>
      </c>
      <c r="I93" s="316">
        <v>2498</v>
      </c>
      <c r="J93" s="316">
        <v>2522</v>
      </c>
      <c r="K93" s="316">
        <v>2669</v>
      </c>
      <c r="L93" s="316">
        <v>2621</v>
      </c>
      <c r="M93" s="316">
        <v>3583</v>
      </c>
      <c r="N93" s="316">
        <v>3072</v>
      </c>
      <c r="O93" s="316">
        <v>2900</v>
      </c>
    </row>
    <row r="94" spans="1:16">
      <c r="A94" s="308" t="s">
        <v>414</v>
      </c>
      <c r="G94" s="316">
        <v>1036</v>
      </c>
      <c r="H94" s="316">
        <v>1091</v>
      </c>
      <c r="I94" s="316">
        <v>1293</v>
      </c>
      <c r="J94" s="316">
        <v>1546</v>
      </c>
      <c r="K94" s="316">
        <v>1979</v>
      </c>
      <c r="L94" s="316">
        <v>2275</v>
      </c>
      <c r="M94" s="316">
        <v>1900</v>
      </c>
      <c r="N94" s="316">
        <v>1920</v>
      </c>
      <c r="O94" s="316">
        <v>1940</v>
      </c>
    </row>
    <row r="95" spans="1:16">
      <c r="A95" s="308" t="s">
        <v>424</v>
      </c>
      <c r="G95" s="316">
        <v>568</v>
      </c>
      <c r="H95" s="316">
        <v>720</v>
      </c>
      <c r="I95" s="316">
        <v>1468</v>
      </c>
      <c r="J95" s="316">
        <v>1756</v>
      </c>
      <c r="K95" s="316">
        <v>2248</v>
      </c>
      <c r="L95" s="316">
        <v>1744</v>
      </c>
      <c r="M95" s="316">
        <v>1596</v>
      </c>
      <c r="N95" s="316">
        <v>1691</v>
      </c>
      <c r="O95" s="316">
        <v>1730</v>
      </c>
    </row>
    <row r="96" spans="1:16">
      <c r="A96" s="308" t="s">
        <v>417</v>
      </c>
      <c r="G96" s="316">
        <v>1340</v>
      </c>
      <c r="H96" s="316">
        <v>1709</v>
      </c>
      <c r="I96" s="316">
        <v>1362</v>
      </c>
      <c r="J96" s="316">
        <v>1388</v>
      </c>
      <c r="K96" s="316">
        <v>1322</v>
      </c>
      <c r="L96" s="316">
        <v>1257</v>
      </c>
      <c r="M96" s="316">
        <v>1366</v>
      </c>
      <c r="N96" s="316">
        <v>1374</v>
      </c>
      <c r="O96" s="316">
        <v>1380</v>
      </c>
    </row>
    <row r="97" spans="1:15">
      <c r="A97" s="308" t="s">
        <v>415</v>
      </c>
      <c r="G97" s="316">
        <v>730</v>
      </c>
      <c r="H97" s="316">
        <v>641</v>
      </c>
      <c r="I97" s="316">
        <v>367</v>
      </c>
      <c r="J97" s="316">
        <v>551</v>
      </c>
      <c r="K97" s="316">
        <v>951</v>
      </c>
      <c r="L97" s="316">
        <v>1025</v>
      </c>
      <c r="M97" s="316">
        <v>1076</v>
      </c>
      <c r="N97" s="316">
        <v>1091</v>
      </c>
      <c r="O97" s="316">
        <v>1100</v>
      </c>
    </row>
    <row r="98" spans="1:15">
      <c r="A98" s="308" t="s">
        <v>418</v>
      </c>
      <c r="G98" s="316">
        <v>375</v>
      </c>
      <c r="H98" s="316">
        <v>436</v>
      </c>
      <c r="I98" s="316">
        <v>452</v>
      </c>
      <c r="J98" s="316">
        <v>568</v>
      </c>
      <c r="K98" s="316">
        <v>625</v>
      </c>
      <c r="L98" s="316">
        <v>625</v>
      </c>
      <c r="M98" s="316">
        <v>454</v>
      </c>
      <c r="N98" s="316">
        <v>625</v>
      </c>
      <c r="O98" s="316">
        <v>740</v>
      </c>
    </row>
    <row r="99" spans="1:15">
      <c r="A99" s="308" t="s">
        <v>416</v>
      </c>
      <c r="G99" s="316">
        <v>317</v>
      </c>
      <c r="H99" s="316">
        <v>229</v>
      </c>
      <c r="I99" s="316">
        <v>175</v>
      </c>
      <c r="J99" s="316">
        <v>261</v>
      </c>
      <c r="K99" s="316">
        <v>426</v>
      </c>
      <c r="L99" s="316">
        <v>534</v>
      </c>
      <c r="M99" s="316">
        <v>387</v>
      </c>
      <c r="N99" s="316">
        <v>505</v>
      </c>
      <c r="O99" s="316">
        <v>560</v>
      </c>
    </row>
    <row r="100" spans="1:15">
      <c r="A100" s="308" t="s">
        <v>432</v>
      </c>
      <c r="G100" s="316">
        <v>708</v>
      </c>
      <c r="H100" s="316">
        <v>710</v>
      </c>
      <c r="I100" s="316">
        <v>641</v>
      </c>
      <c r="J100" s="316">
        <v>572</v>
      </c>
      <c r="K100" s="316">
        <v>529</v>
      </c>
      <c r="L100" s="316">
        <v>578</v>
      </c>
      <c r="M100" s="316">
        <v>444</v>
      </c>
      <c r="N100" s="316">
        <v>452</v>
      </c>
      <c r="O100" s="316">
        <v>470</v>
      </c>
    </row>
    <row r="101" spans="1:15">
      <c r="A101" s="308" t="s">
        <v>433</v>
      </c>
      <c r="G101" s="316">
        <v>172</v>
      </c>
      <c r="H101" s="316">
        <v>190</v>
      </c>
      <c r="I101" s="316">
        <v>268</v>
      </c>
      <c r="J101" s="316">
        <v>278</v>
      </c>
      <c r="K101" s="316">
        <v>254</v>
      </c>
      <c r="L101" s="316">
        <v>386</v>
      </c>
      <c r="M101" s="316">
        <v>384</v>
      </c>
      <c r="N101" s="316">
        <v>431</v>
      </c>
      <c r="O101" s="316">
        <v>420</v>
      </c>
    </row>
    <row r="102" spans="1:15">
      <c r="A102" s="308" t="s">
        <v>434</v>
      </c>
      <c r="G102" s="316">
        <v>391</v>
      </c>
      <c r="H102" s="316">
        <v>404</v>
      </c>
      <c r="I102" s="316">
        <v>337</v>
      </c>
      <c r="J102" s="316">
        <v>358</v>
      </c>
      <c r="K102" s="316">
        <v>387</v>
      </c>
      <c r="L102" s="316">
        <v>385</v>
      </c>
      <c r="M102" s="316">
        <v>369</v>
      </c>
      <c r="N102" s="316">
        <v>413</v>
      </c>
      <c r="O102" s="316">
        <v>415</v>
      </c>
    </row>
    <row r="103" spans="1:15">
      <c r="A103" s="308" t="s">
        <v>435</v>
      </c>
      <c r="G103" s="316">
        <v>2255</v>
      </c>
      <c r="H103" s="316">
        <v>1652</v>
      </c>
      <c r="I103" s="316">
        <v>1057</v>
      </c>
      <c r="J103" s="316">
        <v>1632</v>
      </c>
      <c r="K103" s="316">
        <v>1897</v>
      </c>
      <c r="L103" s="316">
        <v>2110</v>
      </c>
      <c r="M103" s="316">
        <v>2434</v>
      </c>
      <c r="N103" s="316">
        <v>2544</v>
      </c>
      <c r="O103" s="316">
        <v>2535</v>
      </c>
    </row>
    <row r="104" spans="1:15" ht="15" thickBot="1">
      <c r="A104" s="321" t="s">
        <v>273</v>
      </c>
      <c r="B104" s="321"/>
      <c r="C104" s="321"/>
      <c r="D104" s="321"/>
      <c r="E104" s="321"/>
      <c r="F104" s="321"/>
      <c r="G104" s="327">
        <f t="shared" ref="G104:N104" si="26">SUM(G92:G103)</f>
        <v>13575</v>
      </c>
      <c r="H104" s="327">
        <f t="shared" si="26"/>
        <v>13519</v>
      </c>
      <c r="I104" s="327">
        <f t="shared" si="26"/>
        <v>13185</v>
      </c>
      <c r="J104" s="327">
        <f t="shared" si="26"/>
        <v>14699</v>
      </c>
      <c r="K104" s="327">
        <f t="shared" si="26"/>
        <v>16495</v>
      </c>
      <c r="L104" s="327">
        <f t="shared" si="26"/>
        <v>16713</v>
      </c>
      <c r="M104" s="327">
        <f t="shared" si="26"/>
        <v>17090</v>
      </c>
      <c r="N104" s="327">
        <f t="shared" si="26"/>
        <v>17612</v>
      </c>
      <c r="O104" s="327">
        <f>SUM(O92:O103)</f>
        <v>17610</v>
      </c>
    </row>
    <row r="105" spans="1:15">
      <c r="A105" s="323"/>
      <c r="B105" s="323"/>
      <c r="C105" s="323"/>
      <c r="D105" s="323"/>
      <c r="E105" s="323"/>
      <c r="F105" s="323"/>
      <c r="G105" s="323"/>
      <c r="H105" s="323"/>
      <c r="I105" s="323"/>
      <c r="J105" s="323"/>
      <c r="K105" s="323"/>
      <c r="L105" s="323"/>
      <c r="M105" s="323"/>
      <c r="N105" s="323"/>
      <c r="O105" s="32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8B73A-C8D6-4F0A-9D7A-6153F17013A9}">
  <dimension ref="A1:G18"/>
  <sheetViews>
    <sheetView workbookViewId="0">
      <selection activeCell="B187" sqref="B187"/>
    </sheetView>
  </sheetViews>
  <sheetFormatPr defaultRowHeight="15"/>
  <cols>
    <col min="1" max="1" width="16.42578125" bestFit="1" customWidth="1"/>
    <col min="2" max="2" width="16.28515625" bestFit="1" customWidth="1"/>
    <col min="4" max="4" width="47.85546875" bestFit="1" customWidth="1"/>
    <col min="7" max="7" width="21.140625" bestFit="1" customWidth="1"/>
  </cols>
  <sheetData>
    <row r="1" spans="1:7" ht="28.5">
      <c r="A1" s="308"/>
      <c r="B1" s="328" t="s">
        <v>436</v>
      </c>
      <c r="C1" s="328" t="s">
        <v>437</v>
      </c>
      <c r="D1" s="328" t="s">
        <v>438</v>
      </c>
      <c r="E1" s="328" t="s">
        <v>439</v>
      </c>
      <c r="F1" s="329" t="s">
        <v>440</v>
      </c>
      <c r="G1" s="328" t="s">
        <v>441</v>
      </c>
    </row>
    <row r="2" spans="1:7">
      <c r="A2" s="308" t="s">
        <v>423</v>
      </c>
      <c r="C2" s="308" t="s">
        <v>442</v>
      </c>
      <c r="D2" s="308" t="s">
        <v>443</v>
      </c>
      <c r="E2" s="308">
        <v>430</v>
      </c>
      <c r="F2" s="308">
        <v>2007</v>
      </c>
      <c r="G2" s="308" t="s">
        <v>444</v>
      </c>
    </row>
    <row r="3" spans="1:7">
      <c r="A3" s="308" t="s">
        <v>445</v>
      </c>
      <c r="C3" s="308" t="s">
        <v>446</v>
      </c>
      <c r="D3" s="308" t="s">
        <v>447</v>
      </c>
      <c r="E3" s="308">
        <v>75</v>
      </c>
      <c r="F3" s="308">
        <v>2010</v>
      </c>
    </row>
    <row r="4" spans="1:7">
      <c r="A4" s="308" t="s">
        <v>414</v>
      </c>
      <c r="C4" s="308" t="s">
        <v>442</v>
      </c>
      <c r="D4" s="308" t="s">
        <v>448</v>
      </c>
      <c r="E4" s="308">
        <v>945</v>
      </c>
      <c r="F4" s="308">
        <v>2011</v>
      </c>
      <c r="G4" s="308" t="s">
        <v>449</v>
      </c>
    </row>
    <row r="5" spans="1:7">
      <c r="A5" s="308" t="s">
        <v>445</v>
      </c>
      <c r="C5" s="308" t="s">
        <v>442</v>
      </c>
      <c r="D5" s="308" t="s">
        <v>443</v>
      </c>
      <c r="E5" s="308">
        <v>1280</v>
      </c>
      <c r="F5" s="308">
        <v>2011</v>
      </c>
    </row>
    <row r="6" spans="1:7">
      <c r="A6" s="308" t="s">
        <v>417</v>
      </c>
      <c r="C6" s="308" t="s">
        <v>442</v>
      </c>
      <c r="D6" s="308" t="s">
        <v>450</v>
      </c>
      <c r="E6" s="308">
        <v>465</v>
      </c>
      <c r="F6" s="308">
        <v>2014</v>
      </c>
      <c r="G6" s="308" t="s">
        <v>451</v>
      </c>
    </row>
    <row r="7" spans="1:7">
      <c r="A7" s="308" t="s">
        <v>423</v>
      </c>
      <c r="C7" s="308" t="s">
        <v>442</v>
      </c>
      <c r="D7" t="s">
        <v>452</v>
      </c>
      <c r="E7" s="308">
        <v>115</v>
      </c>
      <c r="F7" s="308">
        <v>2015</v>
      </c>
    </row>
    <row r="8" spans="1:7">
      <c r="A8" s="308" t="s">
        <v>424</v>
      </c>
      <c r="C8" s="308" t="s">
        <v>442</v>
      </c>
      <c r="D8" s="308" t="s">
        <v>452</v>
      </c>
      <c r="E8" s="308">
        <v>220</v>
      </c>
      <c r="F8" s="308">
        <v>2015</v>
      </c>
    </row>
    <row r="9" spans="1:7">
      <c r="A9" s="308" t="s">
        <v>453</v>
      </c>
      <c r="C9" s="308" t="s">
        <v>442</v>
      </c>
      <c r="D9" s="308" t="s">
        <v>448</v>
      </c>
      <c r="E9" s="308">
        <v>50</v>
      </c>
      <c r="F9" s="308">
        <v>2017</v>
      </c>
    </row>
    <row r="10" spans="1:7">
      <c r="A10" s="308" t="s">
        <v>423</v>
      </c>
      <c r="C10" s="308" t="s">
        <v>454</v>
      </c>
      <c r="D10" s="308" t="s">
        <v>455</v>
      </c>
      <c r="E10" s="308">
        <v>10</v>
      </c>
      <c r="F10" s="308">
        <v>2018</v>
      </c>
    </row>
    <row r="11" spans="1:7">
      <c r="A11" s="308" t="s">
        <v>412</v>
      </c>
      <c r="C11" s="308" t="s">
        <v>456</v>
      </c>
      <c r="D11" s="308" t="s">
        <v>457</v>
      </c>
      <c r="E11" s="308" t="s">
        <v>458</v>
      </c>
      <c r="F11" s="308">
        <v>2018</v>
      </c>
    </row>
    <row r="12" spans="1:7">
      <c r="A12" s="308" t="s">
        <v>413</v>
      </c>
      <c r="C12" s="308" t="s">
        <v>442</v>
      </c>
      <c r="D12" s="308" t="s">
        <v>459</v>
      </c>
      <c r="E12" s="308">
        <v>640</v>
      </c>
      <c r="F12" s="308">
        <v>2019</v>
      </c>
    </row>
    <row r="13" spans="1:7">
      <c r="A13" s="308" t="s">
        <v>417</v>
      </c>
      <c r="C13" s="308" t="s">
        <v>442</v>
      </c>
      <c r="D13" s="308" t="s">
        <v>460</v>
      </c>
      <c r="E13" s="308">
        <v>965</v>
      </c>
      <c r="F13" s="308">
        <v>2019</v>
      </c>
    </row>
    <row r="14" spans="1:7">
      <c r="A14" s="308" t="s">
        <v>424</v>
      </c>
      <c r="C14" s="308" t="s">
        <v>446</v>
      </c>
      <c r="D14" s="308" t="s">
        <v>461</v>
      </c>
      <c r="E14" s="308">
        <v>6</v>
      </c>
      <c r="F14" s="308">
        <v>2020</v>
      </c>
    </row>
    <row r="15" spans="1:7">
      <c r="A15" s="308" t="s">
        <v>417</v>
      </c>
      <c r="C15" s="308" t="s">
        <v>454</v>
      </c>
      <c r="D15" s="308" t="s">
        <v>462</v>
      </c>
      <c r="E15" s="308">
        <v>32</v>
      </c>
      <c r="F15" s="308">
        <v>2020</v>
      </c>
      <c r="G15" s="308" t="s">
        <v>463</v>
      </c>
    </row>
    <row r="16" spans="1:7">
      <c r="A16" s="308" t="s">
        <v>432</v>
      </c>
      <c r="C16" s="308" t="s">
        <v>454</v>
      </c>
      <c r="D16" s="308" t="s">
        <v>464</v>
      </c>
      <c r="E16" s="308">
        <v>30</v>
      </c>
      <c r="F16" s="308">
        <v>2020</v>
      </c>
    </row>
    <row r="17" spans="1:7">
      <c r="A17" s="308" t="s">
        <v>433</v>
      </c>
      <c r="C17" s="308" t="s">
        <v>454</v>
      </c>
      <c r="D17" s="308" t="s">
        <v>465</v>
      </c>
      <c r="E17" s="308">
        <v>65</v>
      </c>
      <c r="F17" s="308">
        <v>2021</v>
      </c>
    </row>
    <row r="18" spans="1:7">
      <c r="A18" s="308" t="s">
        <v>424</v>
      </c>
      <c r="C18" s="308" t="s">
        <v>442</v>
      </c>
      <c r="D18" s="308" t="s">
        <v>466</v>
      </c>
      <c r="E18" s="308">
        <v>65</v>
      </c>
      <c r="F18" s="308">
        <v>2021</v>
      </c>
      <c r="G18" s="308" t="s">
        <v>467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C6703-3FBA-4ED9-B761-B2F2824A82F5}">
  <dimension ref="A1:M35"/>
  <sheetViews>
    <sheetView topLeftCell="A11" workbookViewId="0">
      <selection activeCell="B187" sqref="B187"/>
    </sheetView>
  </sheetViews>
  <sheetFormatPr defaultRowHeight="15"/>
  <cols>
    <col min="1" max="1" width="24.42578125" customWidth="1"/>
  </cols>
  <sheetData>
    <row r="1" spans="1:10">
      <c r="A1" s="308" t="s">
        <v>348</v>
      </c>
    </row>
    <row r="2" spans="1:10">
      <c r="A2" s="308"/>
      <c r="B2" s="308" t="s">
        <v>349</v>
      </c>
      <c r="C2" s="308" t="s">
        <v>350</v>
      </c>
      <c r="D2" s="308" t="s">
        <v>351</v>
      </c>
      <c r="E2" s="308" t="s">
        <v>352</v>
      </c>
      <c r="F2" s="308" t="s">
        <v>353</v>
      </c>
      <c r="G2" s="308" t="s">
        <v>354</v>
      </c>
      <c r="H2" s="308" t="s">
        <v>355</v>
      </c>
      <c r="I2" s="308" t="s">
        <v>356</v>
      </c>
      <c r="J2" s="308" t="s">
        <v>357</v>
      </c>
    </row>
    <row r="3" spans="1:10">
      <c r="A3" s="308">
        <v>2011</v>
      </c>
      <c r="B3">
        <v>18675</v>
      </c>
      <c r="C3">
        <f>SUM(D3:I3)</f>
        <v>22679</v>
      </c>
      <c r="D3">
        <v>12281</v>
      </c>
      <c r="E3">
        <v>2201</v>
      </c>
      <c r="F3">
        <v>4866</v>
      </c>
      <c r="G3">
        <v>1338</v>
      </c>
      <c r="H3">
        <v>1963</v>
      </c>
      <c r="I3">
        <v>30</v>
      </c>
      <c r="J3">
        <v>7221</v>
      </c>
    </row>
    <row r="4" spans="1:10">
      <c r="A4" s="308">
        <v>2012</v>
      </c>
      <c r="B4">
        <v>18592</v>
      </c>
      <c r="C4">
        <f t="shared" ref="C4:C12" si="0">SUM(D4:I4)</f>
        <v>24321</v>
      </c>
      <c r="D4">
        <v>12770</v>
      </c>
      <c r="E4">
        <v>2227</v>
      </c>
      <c r="F4">
        <v>5797</v>
      </c>
      <c r="G4">
        <v>1373</v>
      </c>
      <c r="H4">
        <v>2125</v>
      </c>
      <c r="I4">
        <v>29</v>
      </c>
      <c r="J4">
        <v>7547</v>
      </c>
    </row>
    <row r="5" spans="1:10">
      <c r="A5" s="308">
        <v>2013</v>
      </c>
      <c r="B5">
        <v>18636</v>
      </c>
      <c r="C5">
        <f t="shared" si="0"/>
        <v>24666</v>
      </c>
      <c r="D5">
        <v>13275</v>
      </c>
      <c r="E5">
        <v>2236</v>
      </c>
      <c r="F5">
        <v>5337</v>
      </c>
      <c r="G5">
        <v>1438</v>
      </c>
      <c r="H5">
        <v>2351</v>
      </c>
      <c r="I5">
        <v>29</v>
      </c>
      <c r="J5">
        <v>8028</v>
      </c>
    </row>
    <row r="6" spans="1:10">
      <c r="A6" s="308">
        <v>2014</v>
      </c>
      <c r="B6">
        <v>18131</v>
      </c>
      <c r="C6">
        <f t="shared" si="0"/>
        <v>25192</v>
      </c>
      <c r="D6">
        <v>13634</v>
      </c>
      <c r="E6">
        <v>2251</v>
      </c>
      <c r="F6">
        <v>5137</v>
      </c>
      <c r="G6">
        <v>1507</v>
      </c>
      <c r="H6">
        <v>2633</v>
      </c>
      <c r="I6">
        <v>30</v>
      </c>
      <c r="J6">
        <v>8122</v>
      </c>
    </row>
    <row r="7" spans="1:10">
      <c r="A7" s="308">
        <v>2015</v>
      </c>
      <c r="B7">
        <v>18192</v>
      </c>
      <c r="C7">
        <f t="shared" si="0"/>
        <v>26256</v>
      </c>
      <c r="D7">
        <v>13883</v>
      </c>
      <c r="E7">
        <v>2323</v>
      </c>
      <c r="F7">
        <v>5834</v>
      </c>
      <c r="G7">
        <v>1563</v>
      </c>
      <c r="H7">
        <v>2638</v>
      </c>
      <c r="I7">
        <v>15</v>
      </c>
      <c r="J7">
        <v>8257</v>
      </c>
    </row>
    <row r="8" spans="1:10">
      <c r="A8" s="308">
        <v>2016</v>
      </c>
      <c r="B8">
        <v>18022</v>
      </c>
      <c r="C8">
        <f t="shared" si="0"/>
        <v>26020</v>
      </c>
      <c r="D8">
        <v>13901</v>
      </c>
      <c r="E8">
        <v>2379</v>
      </c>
      <c r="F8">
        <v>5755</v>
      </c>
      <c r="G8">
        <v>1542</v>
      </c>
      <c r="H8">
        <v>2443</v>
      </c>
      <c r="I8">
        <v>0</v>
      </c>
      <c r="J8">
        <v>8776</v>
      </c>
    </row>
    <row r="9" spans="1:10">
      <c r="A9" s="308">
        <v>2017</v>
      </c>
      <c r="B9">
        <v>17868</v>
      </c>
      <c r="C9">
        <f t="shared" si="0"/>
        <v>28324</v>
      </c>
      <c r="D9">
        <v>15076</v>
      </c>
      <c r="E9">
        <v>2586</v>
      </c>
      <c r="F9">
        <v>6437</v>
      </c>
      <c r="G9">
        <v>1664</v>
      </c>
      <c r="H9">
        <v>2561</v>
      </c>
      <c r="I9">
        <v>0</v>
      </c>
      <c r="J9">
        <v>9125</v>
      </c>
    </row>
    <row r="10" spans="1:10">
      <c r="A10" s="308">
        <v>2018</v>
      </c>
      <c r="B10">
        <v>17868</v>
      </c>
      <c r="C10">
        <f t="shared" si="0"/>
        <v>29416</v>
      </c>
      <c r="D10">
        <v>15657</v>
      </c>
      <c r="E10">
        <v>2686</v>
      </c>
      <c r="F10">
        <v>6685</v>
      </c>
      <c r="G10">
        <v>1728</v>
      </c>
      <c r="H10">
        <v>2660</v>
      </c>
      <c r="I10">
        <v>0</v>
      </c>
      <c r="J10">
        <v>9452</v>
      </c>
    </row>
    <row r="11" spans="1:10">
      <c r="A11" s="308">
        <v>2019</v>
      </c>
      <c r="B11">
        <v>17348</v>
      </c>
      <c r="C11">
        <f t="shared" si="0"/>
        <v>29579</v>
      </c>
      <c r="D11">
        <v>15743</v>
      </c>
      <c r="E11">
        <v>2701</v>
      </c>
      <c r="F11">
        <v>6722</v>
      </c>
      <c r="G11">
        <v>1739</v>
      </c>
      <c r="H11">
        <v>2674</v>
      </c>
      <c r="I11">
        <v>0</v>
      </c>
      <c r="J11">
        <v>9364</v>
      </c>
    </row>
    <row r="12" spans="1:10">
      <c r="A12" s="308">
        <v>2020</v>
      </c>
      <c r="B12">
        <v>15500</v>
      </c>
      <c r="C12">
        <f t="shared" si="0"/>
        <v>28500</v>
      </c>
      <c r="D12">
        <v>14950</v>
      </c>
      <c r="E12">
        <v>2750</v>
      </c>
      <c r="F12">
        <v>6750</v>
      </c>
      <c r="G12">
        <v>1700</v>
      </c>
      <c r="H12">
        <v>2350</v>
      </c>
      <c r="I12">
        <v>0</v>
      </c>
      <c r="J12">
        <v>7000</v>
      </c>
    </row>
    <row r="16" spans="1:10">
      <c r="A16" s="308" t="s">
        <v>358</v>
      </c>
    </row>
    <row r="17" spans="1:13">
      <c r="A17" s="308" t="s">
        <v>359</v>
      </c>
      <c r="B17">
        <v>2011</v>
      </c>
      <c r="C17">
        <v>2012</v>
      </c>
      <c r="D17">
        <v>2013</v>
      </c>
      <c r="E17">
        <v>2014</v>
      </c>
      <c r="F17">
        <v>2015</v>
      </c>
      <c r="G17">
        <v>2016</v>
      </c>
      <c r="H17">
        <v>2017</v>
      </c>
      <c r="I17">
        <v>2018</v>
      </c>
      <c r="J17">
        <v>2019</v>
      </c>
      <c r="K17">
        <v>2020</v>
      </c>
    </row>
    <row r="18" spans="1:13">
      <c r="A18" s="308" t="s">
        <v>201</v>
      </c>
      <c r="B18">
        <v>0</v>
      </c>
      <c r="C18">
        <f>B25</f>
        <v>0</v>
      </c>
      <c r="D18">
        <f t="shared" ref="D18:K18" si="1">C25</f>
        <v>0</v>
      </c>
      <c r="E18">
        <f t="shared" si="1"/>
        <v>0</v>
      </c>
      <c r="F18">
        <f t="shared" si="1"/>
        <v>0</v>
      </c>
      <c r="G18">
        <f t="shared" si="1"/>
        <v>0</v>
      </c>
      <c r="H18">
        <f t="shared" si="1"/>
        <v>0</v>
      </c>
      <c r="I18">
        <f t="shared" si="1"/>
        <v>0</v>
      </c>
      <c r="J18">
        <f t="shared" si="1"/>
        <v>0</v>
      </c>
      <c r="K18">
        <f t="shared" si="1"/>
        <v>0</v>
      </c>
    </row>
    <row r="19" spans="1:13">
      <c r="A19" s="308" t="s">
        <v>202</v>
      </c>
      <c r="B19">
        <v>90</v>
      </c>
      <c r="C19">
        <v>114</v>
      </c>
      <c r="D19">
        <v>114</v>
      </c>
      <c r="E19">
        <v>150</v>
      </c>
      <c r="F19">
        <v>130</v>
      </c>
      <c r="G19">
        <v>15</v>
      </c>
      <c r="H19">
        <v>13</v>
      </c>
      <c r="I19">
        <v>13</v>
      </c>
      <c r="J19">
        <v>28</v>
      </c>
      <c r="K19">
        <v>42</v>
      </c>
      <c r="L19">
        <v>0</v>
      </c>
      <c r="M19">
        <v>0</v>
      </c>
    </row>
    <row r="20" spans="1:13">
      <c r="A20" s="308" t="s">
        <v>34</v>
      </c>
      <c r="B20">
        <v>25</v>
      </c>
      <c r="C20">
        <v>21</v>
      </c>
      <c r="D20">
        <v>118</v>
      </c>
      <c r="E20">
        <v>371</v>
      </c>
      <c r="F20">
        <v>159</v>
      </c>
      <c r="G20">
        <v>1</v>
      </c>
      <c r="H20">
        <v>1</v>
      </c>
      <c r="I20">
        <v>0</v>
      </c>
      <c r="J20">
        <v>0</v>
      </c>
      <c r="K20">
        <v>0</v>
      </c>
      <c r="L20">
        <v>25</v>
      </c>
      <c r="M20">
        <v>15</v>
      </c>
    </row>
    <row r="21" spans="1:13">
      <c r="A21" s="308" t="s">
        <v>363</v>
      </c>
      <c r="B21">
        <f>SUM(B18:B20)</f>
        <v>115</v>
      </c>
      <c r="C21">
        <f t="shared" ref="C21:K21" si="2">SUM(C18:C20)</f>
        <v>135</v>
      </c>
      <c r="D21">
        <f t="shared" si="2"/>
        <v>232</v>
      </c>
      <c r="E21">
        <f t="shared" si="2"/>
        <v>521</v>
      </c>
      <c r="F21">
        <f t="shared" si="2"/>
        <v>289</v>
      </c>
      <c r="G21">
        <f t="shared" si="2"/>
        <v>16</v>
      </c>
      <c r="H21">
        <f t="shared" si="2"/>
        <v>14</v>
      </c>
      <c r="I21">
        <f t="shared" si="2"/>
        <v>13</v>
      </c>
      <c r="J21">
        <f t="shared" si="2"/>
        <v>28</v>
      </c>
      <c r="K21">
        <f t="shared" si="2"/>
        <v>42</v>
      </c>
      <c r="L21">
        <f>SUM(L18:L20)</f>
        <v>25</v>
      </c>
      <c r="M21">
        <f>SUM(M18:M20)</f>
        <v>15</v>
      </c>
    </row>
    <row r="22" spans="1:13">
      <c r="A22" s="308" t="s">
        <v>365</v>
      </c>
      <c r="B22">
        <f>B24-B23</f>
        <v>115</v>
      </c>
      <c r="C22">
        <f t="shared" ref="C22:K22" si="3">C24-C23</f>
        <v>131</v>
      </c>
      <c r="D22">
        <f t="shared" si="3"/>
        <v>221</v>
      </c>
      <c r="E22">
        <f t="shared" si="3"/>
        <v>518</v>
      </c>
      <c r="F22">
        <f t="shared" si="3"/>
        <v>289</v>
      </c>
      <c r="G22">
        <f t="shared" si="3"/>
        <v>11</v>
      </c>
      <c r="H22">
        <f t="shared" si="3"/>
        <v>14</v>
      </c>
      <c r="I22">
        <f t="shared" si="3"/>
        <v>13</v>
      </c>
      <c r="J22">
        <f t="shared" si="3"/>
        <v>26</v>
      </c>
      <c r="K22">
        <f t="shared" si="3"/>
        <v>26</v>
      </c>
      <c r="L22">
        <f>L24-L23</f>
        <v>10</v>
      </c>
      <c r="M22">
        <f>M24-M23</f>
        <v>15</v>
      </c>
    </row>
    <row r="23" spans="1:13">
      <c r="A23" s="308" t="s">
        <v>35</v>
      </c>
      <c r="B23">
        <v>0</v>
      </c>
      <c r="C23">
        <v>4</v>
      </c>
      <c r="D23">
        <v>11</v>
      </c>
      <c r="E23">
        <v>3</v>
      </c>
      <c r="F23">
        <v>0</v>
      </c>
      <c r="G23">
        <v>5</v>
      </c>
      <c r="H23">
        <v>0</v>
      </c>
      <c r="I23">
        <v>0</v>
      </c>
      <c r="J23">
        <v>2</v>
      </c>
      <c r="K23">
        <v>16</v>
      </c>
      <c r="L23">
        <v>15</v>
      </c>
      <c r="M23">
        <v>0</v>
      </c>
    </row>
    <row r="24" spans="1:13">
      <c r="A24" s="308" t="s">
        <v>368</v>
      </c>
      <c r="B24">
        <f>B21-B25</f>
        <v>115</v>
      </c>
      <c r="C24">
        <f t="shared" ref="C24:K24" si="4">C21-C25</f>
        <v>135</v>
      </c>
      <c r="D24">
        <f t="shared" si="4"/>
        <v>232</v>
      </c>
      <c r="E24">
        <f t="shared" si="4"/>
        <v>521</v>
      </c>
      <c r="F24">
        <f t="shared" si="4"/>
        <v>289</v>
      </c>
      <c r="G24">
        <f t="shared" si="4"/>
        <v>16</v>
      </c>
      <c r="H24">
        <f t="shared" si="4"/>
        <v>14</v>
      </c>
      <c r="I24">
        <f t="shared" si="4"/>
        <v>13</v>
      </c>
      <c r="J24">
        <f t="shared" si="4"/>
        <v>28</v>
      </c>
      <c r="K24">
        <f t="shared" si="4"/>
        <v>42</v>
      </c>
      <c r="L24">
        <f>L21-L25</f>
        <v>25</v>
      </c>
      <c r="M24">
        <f>M21-M25</f>
        <v>15</v>
      </c>
    </row>
    <row r="25" spans="1:13">
      <c r="A25" s="308" t="s">
        <v>205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s="308" t="s">
        <v>369</v>
      </c>
      <c r="B26" s="306">
        <f>B22/D3</f>
        <v>9.3640583014412502E-3</v>
      </c>
      <c r="C26" s="306">
        <f>C22/D4</f>
        <v>1.0258418167580266E-2</v>
      </c>
      <c r="D26" s="306">
        <f>D22/D5</f>
        <v>1.6647834274952918E-2</v>
      </c>
      <c r="E26" s="306">
        <f>E22/D6</f>
        <v>3.7993252163708378E-2</v>
      </c>
      <c r="F26" s="306">
        <f>F22/D7</f>
        <v>2.0816826334365771E-2</v>
      </c>
      <c r="G26" s="306">
        <f>G22/D8</f>
        <v>7.9130997769944606E-4</v>
      </c>
      <c r="H26" s="306">
        <f>H22/D9</f>
        <v>9.2862828336428757E-4</v>
      </c>
      <c r="I26" s="306">
        <f>I22/D10</f>
        <v>8.3029954652870917E-4</v>
      </c>
      <c r="J26" s="306">
        <f>J22/D11</f>
        <v>1.6515276630883566E-3</v>
      </c>
      <c r="K26" s="306">
        <f>K22/D12</f>
        <v>1.7391304347826088E-3</v>
      </c>
      <c r="L26" s="306">
        <f>L22/E12</f>
        <v>3.6363636363636364E-3</v>
      </c>
      <c r="M26" s="306">
        <f>M22/F12</f>
        <v>2.2222222222222222E-3</v>
      </c>
    </row>
    <row r="27" spans="1:13">
      <c r="A27" s="308"/>
    </row>
    <row r="28" spans="1:13">
      <c r="A28" s="308" t="s">
        <v>374</v>
      </c>
    </row>
    <row r="29" spans="1:13">
      <c r="A29" s="308" t="s">
        <v>375</v>
      </c>
      <c r="B29">
        <v>6</v>
      </c>
      <c r="C29">
        <v>6</v>
      </c>
      <c r="D29">
        <v>7</v>
      </c>
      <c r="E29">
        <v>6</v>
      </c>
      <c r="F29">
        <v>5</v>
      </c>
      <c r="G29">
        <v>3</v>
      </c>
      <c r="H29">
        <v>2</v>
      </c>
      <c r="I29">
        <v>2</v>
      </c>
      <c r="J29">
        <v>3</v>
      </c>
      <c r="K29">
        <v>3</v>
      </c>
      <c r="L29">
        <v>3</v>
      </c>
      <c r="M29">
        <v>3</v>
      </c>
    </row>
    <row r="30" spans="1:13">
      <c r="A30" s="308" t="s">
        <v>376</v>
      </c>
      <c r="B30">
        <v>297</v>
      </c>
      <c r="C30">
        <v>297</v>
      </c>
      <c r="D30">
        <v>312</v>
      </c>
      <c r="E30">
        <v>212</v>
      </c>
      <c r="F30">
        <v>197</v>
      </c>
      <c r="G30">
        <v>50</v>
      </c>
      <c r="H30">
        <v>50</v>
      </c>
      <c r="I30">
        <v>50</v>
      </c>
      <c r="J30">
        <v>107</v>
      </c>
      <c r="K30">
        <v>107</v>
      </c>
      <c r="L30">
        <v>107</v>
      </c>
      <c r="M30">
        <v>107</v>
      </c>
    </row>
    <row r="31" spans="1:13">
      <c r="A31" s="308" t="s">
        <v>52</v>
      </c>
      <c r="B31" s="306">
        <f>B19/B30</f>
        <v>0.30303030303030304</v>
      </c>
      <c r="C31" s="306">
        <f t="shared" ref="C31:K31" si="5">C19/C30</f>
        <v>0.38383838383838381</v>
      </c>
      <c r="D31" s="306">
        <f t="shared" si="5"/>
        <v>0.36538461538461536</v>
      </c>
      <c r="E31" s="306">
        <f t="shared" si="5"/>
        <v>0.70754716981132071</v>
      </c>
      <c r="F31" s="306">
        <f t="shared" si="5"/>
        <v>0.65989847715736039</v>
      </c>
      <c r="G31" s="306">
        <f t="shared" si="5"/>
        <v>0.3</v>
      </c>
      <c r="H31" s="306">
        <f t="shared" si="5"/>
        <v>0.26</v>
      </c>
      <c r="I31" s="306">
        <f t="shared" si="5"/>
        <v>0.26</v>
      </c>
      <c r="J31" s="306">
        <f t="shared" si="5"/>
        <v>0.26168224299065418</v>
      </c>
      <c r="K31" s="306">
        <f t="shared" si="5"/>
        <v>0.3925233644859813</v>
      </c>
      <c r="L31" s="226">
        <v>0.23400000000000001</v>
      </c>
      <c r="M31" s="226">
        <v>0.14000000000000001</v>
      </c>
    </row>
    <row r="32" spans="1:13">
      <c r="A32" s="308"/>
    </row>
    <row r="33" spans="1:13">
      <c r="A33" s="308" t="s">
        <v>378</v>
      </c>
    </row>
    <row r="34" spans="1:13">
      <c r="A34" s="308" t="s">
        <v>16</v>
      </c>
      <c r="B34">
        <v>61</v>
      </c>
      <c r="C34">
        <v>77</v>
      </c>
      <c r="D34">
        <v>77</v>
      </c>
      <c r="E34">
        <v>101</v>
      </c>
      <c r="F34">
        <v>87</v>
      </c>
      <c r="G34">
        <v>3</v>
      </c>
      <c r="H34">
        <v>2</v>
      </c>
      <c r="I34">
        <v>2</v>
      </c>
      <c r="J34">
        <v>14</v>
      </c>
      <c r="K34">
        <v>26</v>
      </c>
      <c r="L34">
        <v>16</v>
      </c>
      <c r="M34">
        <v>7</v>
      </c>
    </row>
    <row r="35" spans="1:13">
      <c r="A35" s="308" t="s">
        <v>65</v>
      </c>
      <c r="B35">
        <v>25</v>
      </c>
      <c r="C35">
        <v>32</v>
      </c>
      <c r="D35">
        <v>32</v>
      </c>
      <c r="E35">
        <v>42</v>
      </c>
      <c r="F35">
        <v>38</v>
      </c>
      <c r="G35">
        <v>11</v>
      </c>
      <c r="H35">
        <v>10</v>
      </c>
      <c r="I35">
        <v>10</v>
      </c>
      <c r="J35">
        <v>12</v>
      </c>
      <c r="K35">
        <v>14</v>
      </c>
      <c r="L35">
        <v>8</v>
      </c>
      <c r="M35">
        <v>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71A72-C289-411D-B4AE-B090BD76D601}">
  <dimension ref="A1:N35"/>
  <sheetViews>
    <sheetView topLeftCell="A12" workbookViewId="0">
      <selection activeCell="B187" sqref="B187"/>
    </sheetView>
  </sheetViews>
  <sheetFormatPr defaultRowHeight="15"/>
  <cols>
    <col min="1" max="1" width="24.5703125" customWidth="1"/>
    <col min="13" max="13" width="14.28515625" bestFit="1" customWidth="1"/>
  </cols>
  <sheetData>
    <row r="1" spans="1:5">
      <c r="A1" s="308" t="s">
        <v>348</v>
      </c>
    </row>
    <row r="2" spans="1:5">
      <c r="A2" s="308"/>
      <c r="B2" s="308" t="s">
        <v>349</v>
      </c>
      <c r="C2" s="308" t="s">
        <v>350</v>
      </c>
      <c r="D2" s="308" t="s">
        <v>351</v>
      </c>
      <c r="E2" s="308" t="s">
        <v>354</v>
      </c>
    </row>
    <row r="3" spans="1:5">
      <c r="A3" s="308">
        <v>2011</v>
      </c>
      <c r="B3">
        <v>4696</v>
      </c>
      <c r="C3">
        <f>SUM(D3:E3)</f>
        <v>6577</v>
      </c>
      <c r="D3">
        <v>5634</v>
      </c>
      <c r="E3">
        <v>943</v>
      </c>
    </row>
    <row r="4" spans="1:5">
      <c r="A4" s="308">
        <v>2012</v>
      </c>
      <c r="B4">
        <v>4869</v>
      </c>
      <c r="C4">
        <f t="shared" ref="C4:C12" si="0">SUM(D4:E4)</f>
        <v>6792</v>
      </c>
      <c r="D4">
        <v>5792</v>
      </c>
      <c r="E4">
        <v>1000</v>
      </c>
    </row>
    <row r="5" spans="1:5">
      <c r="A5" s="308">
        <v>2013</v>
      </c>
      <c r="B5">
        <v>5104</v>
      </c>
      <c r="C5">
        <f t="shared" si="0"/>
        <v>6912</v>
      </c>
      <c r="D5">
        <v>5883</v>
      </c>
      <c r="E5">
        <v>1029</v>
      </c>
    </row>
    <row r="6" spans="1:5">
      <c r="A6" s="308">
        <v>2014</v>
      </c>
      <c r="B6">
        <v>5456</v>
      </c>
      <c r="C6">
        <f t="shared" si="0"/>
        <v>7128</v>
      </c>
      <c r="D6">
        <v>6071</v>
      </c>
      <c r="E6">
        <v>1057</v>
      </c>
    </row>
    <row r="7" spans="1:5">
      <c r="A7" s="308">
        <v>2015</v>
      </c>
      <c r="B7">
        <v>6159</v>
      </c>
      <c r="C7">
        <f t="shared" si="0"/>
        <v>7381</v>
      </c>
      <c r="D7">
        <v>6296</v>
      </c>
      <c r="E7">
        <v>1085</v>
      </c>
    </row>
    <row r="8" spans="1:5">
      <c r="A8" s="308">
        <v>2016</v>
      </c>
      <c r="B8">
        <v>6816</v>
      </c>
      <c r="C8">
        <f t="shared" si="0"/>
        <v>7426</v>
      </c>
      <c r="D8">
        <v>6315</v>
      </c>
      <c r="E8">
        <v>1111</v>
      </c>
    </row>
    <row r="9" spans="1:5">
      <c r="A9" s="308">
        <v>2017</v>
      </c>
      <c r="B9">
        <v>6905</v>
      </c>
      <c r="C9">
        <f t="shared" si="0"/>
        <v>7327</v>
      </c>
      <c r="D9">
        <v>6183</v>
      </c>
      <c r="E9">
        <v>1144</v>
      </c>
    </row>
    <row r="10" spans="1:5">
      <c r="A10" s="308">
        <v>2018</v>
      </c>
      <c r="B10">
        <v>7143</v>
      </c>
      <c r="C10">
        <f t="shared" si="0"/>
        <v>7456</v>
      </c>
      <c r="D10">
        <v>6282</v>
      </c>
      <c r="E10">
        <v>1174</v>
      </c>
    </row>
    <row r="11" spans="1:5">
      <c r="A11" s="308">
        <v>2019</v>
      </c>
      <c r="B11">
        <v>7421</v>
      </c>
      <c r="C11">
        <f t="shared" si="0"/>
        <v>7623</v>
      </c>
      <c r="D11">
        <v>6422</v>
      </c>
      <c r="E11">
        <v>1201</v>
      </c>
    </row>
    <row r="12" spans="1:5">
      <c r="A12" s="308">
        <v>2020</v>
      </c>
      <c r="B12">
        <v>6450</v>
      </c>
      <c r="C12">
        <f t="shared" si="0"/>
        <v>7200</v>
      </c>
      <c r="D12">
        <v>6100</v>
      </c>
      <c r="E12">
        <v>1100</v>
      </c>
    </row>
    <row r="16" spans="1:5">
      <c r="A16" s="308" t="s">
        <v>358</v>
      </c>
    </row>
    <row r="17" spans="1:14">
      <c r="A17" s="308" t="s">
        <v>359</v>
      </c>
      <c r="B17">
        <v>2011</v>
      </c>
      <c r="C17">
        <v>2012</v>
      </c>
      <c r="D17">
        <v>2013</v>
      </c>
      <c r="E17">
        <v>2014</v>
      </c>
      <c r="F17">
        <v>2015</v>
      </c>
      <c r="G17">
        <v>2016</v>
      </c>
      <c r="H17">
        <v>2017</v>
      </c>
      <c r="I17">
        <v>2018</v>
      </c>
      <c r="J17">
        <v>2019</v>
      </c>
      <c r="K17">
        <v>2020</v>
      </c>
      <c r="L17">
        <v>2021</v>
      </c>
      <c r="M17">
        <v>2022</v>
      </c>
      <c r="N17">
        <v>2023</v>
      </c>
    </row>
    <row r="18" spans="1:14">
      <c r="A18" s="308" t="s">
        <v>201</v>
      </c>
      <c r="B18">
        <v>5</v>
      </c>
      <c r="C18">
        <f>B25</f>
        <v>9</v>
      </c>
      <c r="D18">
        <f t="shared" ref="D18:K18" si="1">C25</f>
        <v>11</v>
      </c>
      <c r="E18">
        <f t="shared" si="1"/>
        <v>14</v>
      </c>
      <c r="F18">
        <f t="shared" si="1"/>
        <v>15</v>
      </c>
      <c r="G18">
        <f t="shared" si="1"/>
        <v>13</v>
      </c>
      <c r="H18">
        <f t="shared" si="1"/>
        <v>11</v>
      </c>
      <c r="I18">
        <f t="shared" si="1"/>
        <v>13</v>
      </c>
      <c r="J18">
        <f t="shared" si="1"/>
        <v>15</v>
      </c>
      <c r="K18">
        <f t="shared" si="1"/>
        <v>20</v>
      </c>
      <c r="L18">
        <v>21</v>
      </c>
      <c r="M18">
        <v>25</v>
      </c>
      <c r="N18" s="330" t="s">
        <v>468</v>
      </c>
    </row>
    <row r="19" spans="1:14">
      <c r="A19" s="308" t="s">
        <v>202</v>
      </c>
      <c r="B19">
        <v>506</v>
      </c>
      <c r="C19">
        <v>557</v>
      </c>
      <c r="D19">
        <v>573</v>
      </c>
      <c r="E19">
        <v>590</v>
      </c>
      <c r="F19">
        <v>583</v>
      </c>
      <c r="G19">
        <v>530</v>
      </c>
      <c r="H19">
        <v>545</v>
      </c>
      <c r="I19">
        <v>627</v>
      </c>
      <c r="J19">
        <v>610</v>
      </c>
      <c r="K19">
        <v>550</v>
      </c>
      <c r="L19">
        <v>720</v>
      </c>
      <c r="M19">
        <v>779</v>
      </c>
      <c r="N19" s="330" t="s">
        <v>469</v>
      </c>
    </row>
    <row r="20" spans="1:14">
      <c r="A20" s="308" t="s">
        <v>34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s="330" t="s">
        <v>362</v>
      </c>
    </row>
    <row r="21" spans="1:14">
      <c r="A21" s="308" t="s">
        <v>363</v>
      </c>
      <c r="B21">
        <f>SUM(B18:B20)</f>
        <v>511</v>
      </c>
      <c r="C21">
        <f t="shared" ref="C21:K21" si="2">SUM(C18:C20)</f>
        <v>566</v>
      </c>
      <c r="D21">
        <f t="shared" si="2"/>
        <v>584</v>
      </c>
      <c r="E21">
        <f t="shared" si="2"/>
        <v>604</v>
      </c>
      <c r="F21">
        <f t="shared" si="2"/>
        <v>598</v>
      </c>
      <c r="G21">
        <f t="shared" si="2"/>
        <v>543</v>
      </c>
      <c r="H21">
        <f t="shared" si="2"/>
        <v>556</v>
      </c>
      <c r="I21">
        <f t="shared" si="2"/>
        <v>640</v>
      </c>
      <c r="J21">
        <f t="shared" si="2"/>
        <v>625</v>
      </c>
      <c r="K21">
        <f t="shared" si="2"/>
        <v>570</v>
      </c>
      <c r="L21">
        <f>SUM(L18:L20)</f>
        <v>741</v>
      </c>
      <c r="M21">
        <f>SUM(M18:M20)</f>
        <v>804</v>
      </c>
      <c r="N21" s="330" t="s">
        <v>362</v>
      </c>
    </row>
    <row r="22" spans="1:14">
      <c r="A22" s="308" t="s">
        <v>365</v>
      </c>
      <c r="B22">
        <f>B24-B23</f>
        <v>502</v>
      </c>
      <c r="C22">
        <f t="shared" ref="C22:K22" si="3">C24-C23</f>
        <v>555</v>
      </c>
      <c r="D22">
        <f t="shared" si="3"/>
        <v>570</v>
      </c>
      <c r="E22">
        <f t="shared" si="3"/>
        <v>589</v>
      </c>
      <c r="F22">
        <f t="shared" si="3"/>
        <v>585</v>
      </c>
      <c r="G22">
        <f t="shared" si="3"/>
        <v>532</v>
      </c>
      <c r="H22">
        <f t="shared" si="3"/>
        <v>543</v>
      </c>
      <c r="I22">
        <f t="shared" si="3"/>
        <v>625</v>
      </c>
      <c r="J22">
        <f t="shared" si="3"/>
        <v>605</v>
      </c>
      <c r="K22">
        <f t="shared" si="3"/>
        <v>555</v>
      </c>
      <c r="L22">
        <v>716</v>
      </c>
      <c r="M22">
        <v>780</v>
      </c>
      <c r="N22" s="330" t="s">
        <v>470</v>
      </c>
    </row>
    <row r="23" spans="1:14">
      <c r="A23" s="308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>
      <c r="A24" s="308" t="s">
        <v>368</v>
      </c>
      <c r="B24">
        <f>B21-B25</f>
        <v>502</v>
      </c>
      <c r="C24">
        <f t="shared" ref="C24:K24" si="4">C21-C25</f>
        <v>555</v>
      </c>
      <c r="D24">
        <f t="shared" si="4"/>
        <v>570</v>
      </c>
      <c r="E24">
        <f t="shared" si="4"/>
        <v>589</v>
      </c>
      <c r="F24">
        <f t="shared" si="4"/>
        <v>585</v>
      </c>
      <c r="G24">
        <f t="shared" si="4"/>
        <v>532</v>
      </c>
      <c r="H24">
        <f t="shared" si="4"/>
        <v>543</v>
      </c>
      <c r="I24">
        <f t="shared" si="4"/>
        <v>625</v>
      </c>
      <c r="J24">
        <f t="shared" si="4"/>
        <v>605</v>
      </c>
      <c r="K24">
        <f t="shared" si="4"/>
        <v>555</v>
      </c>
      <c r="L24">
        <f>L21-L25</f>
        <v>716</v>
      </c>
      <c r="M24">
        <f>M21-M25</f>
        <v>780</v>
      </c>
      <c r="N24">
        <f>N21-N25</f>
        <v>-21</v>
      </c>
    </row>
    <row r="25" spans="1:14">
      <c r="A25" s="308" t="s">
        <v>205</v>
      </c>
      <c r="B25">
        <v>9</v>
      </c>
      <c r="C25">
        <v>11</v>
      </c>
      <c r="D25">
        <v>14</v>
      </c>
      <c r="E25">
        <v>15</v>
      </c>
      <c r="F25">
        <v>13</v>
      </c>
      <c r="G25">
        <v>11</v>
      </c>
      <c r="H25">
        <v>13</v>
      </c>
      <c r="I25">
        <v>15</v>
      </c>
      <c r="J25">
        <v>20</v>
      </c>
      <c r="K25">
        <v>15</v>
      </c>
      <c r="L25">
        <v>25</v>
      </c>
      <c r="M25">
        <v>24</v>
      </c>
      <c r="N25" s="330" t="s">
        <v>471</v>
      </c>
    </row>
    <row r="26" spans="1:14">
      <c r="A26" s="308" t="s">
        <v>369</v>
      </c>
      <c r="B26" s="306">
        <f>B22/D3</f>
        <v>8.9101881434149807E-2</v>
      </c>
      <c r="C26" s="306">
        <f>C22/D4</f>
        <v>9.5821823204419884E-2</v>
      </c>
      <c r="D26" s="306">
        <f>D22/D5</f>
        <v>9.6889342172361045E-2</v>
      </c>
      <c r="E26" s="306">
        <f>E22/D6</f>
        <v>9.7018613078570251E-2</v>
      </c>
      <c r="F26" s="306">
        <f>F22/D7</f>
        <v>9.2916137229987289E-2</v>
      </c>
      <c r="G26" s="306">
        <f>G22/D8</f>
        <v>8.4243863816310369E-2</v>
      </c>
      <c r="H26" s="306">
        <f>H22/D9</f>
        <v>8.782144590004852E-2</v>
      </c>
      <c r="I26" s="306">
        <f>I22/D10</f>
        <v>9.9490608086596627E-2</v>
      </c>
      <c r="J26" s="306">
        <f>J22/D11</f>
        <v>9.4207412021177203E-2</v>
      </c>
      <c r="K26" s="306">
        <f>K22/D12</f>
        <v>9.0983606557377056E-2</v>
      </c>
      <c r="L26" s="306">
        <v>0.08</v>
      </c>
      <c r="M26" s="306">
        <v>8.6499999999999994E-2</v>
      </c>
      <c r="N26" s="306">
        <v>8.6569999999999994E-2</v>
      </c>
    </row>
    <row r="27" spans="1:14">
      <c r="A27" s="308"/>
      <c r="L27" s="263"/>
      <c r="M27" s="263"/>
      <c r="N27" s="263"/>
    </row>
    <row r="28" spans="1:14">
      <c r="A28" s="308" t="s">
        <v>374</v>
      </c>
    </row>
    <row r="29" spans="1:14">
      <c r="A29" s="308" t="s">
        <v>375</v>
      </c>
      <c r="B29">
        <v>5</v>
      </c>
      <c r="C29">
        <v>5</v>
      </c>
      <c r="D29">
        <v>6</v>
      </c>
      <c r="E29">
        <v>6</v>
      </c>
      <c r="F29">
        <v>6</v>
      </c>
      <c r="G29">
        <v>8</v>
      </c>
      <c r="H29">
        <v>8</v>
      </c>
      <c r="I29">
        <v>12</v>
      </c>
      <c r="J29">
        <v>12</v>
      </c>
      <c r="K29">
        <v>12</v>
      </c>
      <c r="M29" t="s">
        <v>472</v>
      </c>
    </row>
    <row r="30" spans="1:14">
      <c r="A30" s="308" t="s">
        <v>376</v>
      </c>
      <c r="B30">
        <v>525</v>
      </c>
      <c r="C30">
        <v>525</v>
      </c>
      <c r="D30">
        <v>590</v>
      </c>
      <c r="E30">
        <v>590</v>
      </c>
      <c r="F30">
        <v>590</v>
      </c>
      <c r="G30">
        <v>590</v>
      </c>
      <c r="H30">
        <v>700</v>
      </c>
      <c r="I30">
        <v>900</v>
      </c>
      <c r="J30">
        <v>900</v>
      </c>
      <c r="K30">
        <v>900</v>
      </c>
      <c r="M30" s="230">
        <f>K30+Australia!K30+'European Union'!L33+Peru!L30+Philippines!L30+Thailand!L31+Malaysia!M30+Brazil!JJ25</f>
        <v>56666.630000000005</v>
      </c>
      <c r="N30" t="s">
        <v>473</v>
      </c>
    </row>
    <row r="31" spans="1:14">
      <c r="A31" s="308" t="s">
        <v>52</v>
      </c>
      <c r="B31" s="306">
        <f>B19/B30</f>
        <v>0.96380952380952378</v>
      </c>
      <c r="C31" s="306">
        <f t="shared" ref="C31:K31" si="5">C19/C30</f>
        <v>1.0609523809523809</v>
      </c>
      <c r="D31" s="306">
        <f t="shared" si="5"/>
        <v>0.97118644067796611</v>
      </c>
      <c r="E31" s="306">
        <f t="shared" si="5"/>
        <v>1</v>
      </c>
      <c r="F31" s="306">
        <f t="shared" si="5"/>
        <v>0.98813559322033895</v>
      </c>
      <c r="G31" s="306">
        <f t="shared" si="5"/>
        <v>0.89830508474576276</v>
      </c>
      <c r="H31" s="306">
        <f t="shared" si="5"/>
        <v>0.77857142857142858</v>
      </c>
      <c r="I31" s="306">
        <f t="shared" si="5"/>
        <v>0.69666666666666666</v>
      </c>
      <c r="J31" s="306">
        <f t="shared" si="5"/>
        <v>0.67777777777777781</v>
      </c>
      <c r="K31" s="306">
        <f t="shared" si="5"/>
        <v>0.61111111111111116</v>
      </c>
      <c r="M31" s="230">
        <f>M30*300</f>
        <v>16999989</v>
      </c>
      <c r="N31" t="s">
        <v>474</v>
      </c>
    </row>
    <row r="32" spans="1:14">
      <c r="A32" s="308"/>
    </row>
    <row r="33" spans="1:14">
      <c r="A33" s="308" t="s">
        <v>378</v>
      </c>
    </row>
    <row r="34" spans="1:14">
      <c r="A34" s="308" t="s">
        <v>12</v>
      </c>
      <c r="B34">
        <v>466</v>
      </c>
      <c r="C34">
        <v>512</v>
      </c>
      <c r="D34">
        <v>527</v>
      </c>
      <c r="E34">
        <v>543</v>
      </c>
      <c r="F34">
        <v>515</v>
      </c>
      <c r="G34">
        <v>463</v>
      </c>
      <c r="H34">
        <v>480</v>
      </c>
      <c r="I34">
        <v>550</v>
      </c>
      <c r="J34">
        <v>530</v>
      </c>
      <c r="K34">
        <v>480</v>
      </c>
      <c r="L34">
        <v>632</v>
      </c>
      <c r="M34">
        <v>686</v>
      </c>
      <c r="N34" s="330" t="s">
        <v>475</v>
      </c>
    </row>
    <row r="35" spans="1:14">
      <c r="A35" s="308" t="s">
        <v>65</v>
      </c>
      <c r="B35">
        <v>0</v>
      </c>
      <c r="C35">
        <v>0</v>
      </c>
      <c r="D35">
        <v>0</v>
      </c>
      <c r="E35">
        <v>0</v>
      </c>
      <c r="F35">
        <v>22</v>
      </c>
      <c r="G35">
        <v>25</v>
      </c>
      <c r="H35">
        <v>26</v>
      </c>
      <c r="I35">
        <v>30</v>
      </c>
      <c r="J35">
        <v>30</v>
      </c>
      <c r="K35">
        <v>30</v>
      </c>
      <c r="L35">
        <v>35</v>
      </c>
      <c r="M35">
        <v>35</v>
      </c>
      <c r="N35" s="330" t="s">
        <v>476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54C02-7B83-40AE-A03D-3F9FD3865F31}">
  <dimension ref="A1:BD142"/>
  <sheetViews>
    <sheetView topLeftCell="B1" zoomScale="70" zoomScaleNormal="70" workbookViewId="0">
      <pane xSplit="2" topLeftCell="AI1" activePane="topRight" state="frozen"/>
      <selection activeCell="B187" sqref="B187"/>
      <selection pane="topRight" activeCell="B187" sqref="B187"/>
    </sheetView>
  </sheetViews>
  <sheetFormatPr defaultColWidth="9.140625" defaultRowHeight="12.75"/>
  <cols>
    <col min="1" max="2" width="9.140625" style="332"/>
    <col min="3" max="3" width="43.5703125" style="332" customWidth="1"/>
    <col min="4" max="28" width="9.28515625" style="332" customWidth="1"/>
    <col min="29" max="47" width="9.140625" style="332"/>
    <col min="48" max="48" width="10.28515625" style="332" bestFit="1" customWidth="1"/>
    <col min="49" max="16384" width="9.140625" style="332"/>
  </cols>
  <sheetData>
    <row r="1" spans="1:46" ht="20.25">
      <c r="A1" s="331" t="s">
        <v>477</v>
      </c>
      <c r="B1" s="331" t="s">
        <v>477</v>
      </c>
    </row>
    <row r="2" spans="1:46" ht="13.5">
      <c r="A2" s="333" t="s">
        <v>478</v>
      </c>
      <c r="B2" s="333" t="s">
        <v>478</v>
      </c>
    </row>
    <row r="3" spans="1:46">
      <c r="A3" s="332" t="s">
        <v>479</v>
      </c>
      <c r="B3" s="332" t="s">
        <v>479</v>
      </c>
    </row>
    <row r="4" spans="1:46">
      <c r="A4" s="332" t="s">
        <v>480</v>
      </c>
      <c r="B4" s="332" t="s">
        <v>480</v>
      </c>
    </row>
    <row r="5" spans="1:46">
      <c r="A5" s="332" t="s">
        <v>454</v>
      </c>
      <c r="B5" s="332" t="s">
        <v>454</v>
      </c>
      <c r="D5" s="334">
        <v>43831</v>
      </c>
      <c r="E5" s="334">
        <v>43862</v>
      </c>
      <c r="F5" s="334">
        <v>43891</v>
      </c>
      <c r="G5" s="334">
        <v>43922</v>
      </c>
      <c r="H5" s="334">
        <v>43952</v>
      </c>
      <c r="I5" s="334">
        <v>43983</v>
      </c>
      <c r="J5" s="334">
        <v>44013</v>
      </c>
      <c r="K5" s="334">
        <v>44044</v>
      </c>
      <c r="L5" s="334">
        <v>44075</v>
      </c>
      <c r="M5" s="334">
        <v>44105</v>
      </c>
      <c r="N5" s="334">
        <v>44136</v>
      </c>
      <c r="O5" s="334">
        <v>44166</v>
      </c>
      <c r="P5" s="334">
        <v>44197</v>
      </c>
      <c r="Q5" s="334">
        <v>44228</v>
      </c>
      <c r="R5" s="334">
        <v>44256</v>
      </c>
      <c r="S5" s="334">
        <v>44287</v>
      </c>
      <c r="T5" s="334">
        <v>44317</v>
      </c>
      <c r="U5" s="334">
        <v>44348</v>
      </c>
      <c r="V5" s="334">
        <v>44378</v>
      </c>
      <c r="W5" s="334">
        <v>44409</v>
      </c>
      <c r="X5" s="334">
        <v>44440</v>
      </c>
      <c r="Y5" s="334">
        <v>44470</v>
      </c>
      <c r="Z5" s="334">
        <v>44501</v>
      </c>
      <c r="AA5" s="334">
        <v>44531</v>
      </c>
      <c r="AB5" s="334">
        <v>44562</v>
      </c>
      <c r="AC5" s="334">
        <v>44593</v>
      </c>
      <c r="AD5" s="334">
        <v>44621</v>
      </c>
      <c r="AE5" s="334">
        <v>44652</v>
      </c>
      <c r="AF5" s="334">
        <v>44682</v>
      </c>
      <c r="AG5" s="334">
        <v>44713</v>
      </c>
      <c r="AH5" s="334">
        <v>44743</v>
      </c>
      <c r="AI5" s="334">
        <v>44774</v>
      </c>
      <c r="AJ5" s="334">
        <v>44805</v>
      </c>
      <c r="AK5" s="334">
        <v>44835</v>
      </c>
      <c r="AL5" s="334">
        <v>44866</v>
      </c>
      <c r="AM5" s="334">
        <v>44896</v>
      </c>
      <c r="AN5" s="334">
        <v>44927</v>
      </c>
      <c r="AO5" s="334">
        <v>44958</v>
      </c>
      <c r="AP5" s="334">
        <v>44986</v>
      </c>
      <c r="AQ5" s="334">
        <v>45017</v>
      </c>
      <c r="AR5" s="334">
        <v>45047</v>
      </c>
      <c r="AS5" s="334">
        <v>45078</v>
      </c>
      <c r="AT5" s="334">
        <v>45108</v>
      </c>
    </row>
    <row r="6" spans="1:46">
      <c r="C6" s="332" t="s">
        <v>201</v>
      </c>
      <c r="D6" s="335">
        <v>105805</v>
      </c>
      <c r="E6" s="335">
        <v>123315</v>
      </c>
      <c r="F6" s="335">
        <v>107557</v>
      </c>
      <c r="G6" s="335">
        <v>119653</v>
      </c>
      <c r="H6" s="335">
        <v>107418</v>
      </c>
      <c r="I6" s="335">
        <v>93408</v>
      </c>
      <c r="J6" s="335">
        <v>93887</v>
      </c>
      <c r="K6" s="335">
        <v>97328</v>
      </c>
      <c r="L6" s="335">
        <v>94246</v>
      </c>
      <c r="M6" s="335">
        <v>105728</v>
      </c>
      <c r="N6" s="335">
        <v>78546</v>
      </c>
      <c r="O6" s="335">
        <v>86831</v>
      </c>
      <c r="P6" s="335">
        <v>118227</v>
      </c>
      <c r="Q6" s="335">
        <v>106126</v>
      </c>
      <c r="R6" s="335">
        <v>103049</v>
      </c>
      <c r="S6" s="335">
        <v>120639</v>
      </c>
      <c r="T6" s="335">
        <v>150424</v>
      </c>
      <c r="U6" s="335">
        <v>117612</v>
      </c>
      <c r="V6" s="335">
        <v>125992</v>
      </c>
      <c r="W6" s="335">
        <v>92542</v>
      </c>
      <c r="X6" s="335">
        <v>85360</v>
      </c>
      <c r="Y6" s="335">
        <v>101049</v>
      </c>
      <c r="Z6" s="335">
        <v>59081</v>
      </c>
      <c r="AA6" s="335">
        <v>110909</v>
      </c>
      <c r="AB6" s="335">
        <v>121716</v>
      </c>
      <c r="AC6" s="336">
        <v>115927</v>
      </c>
      <c r="AD6" s="336">
        <v>114261</v>
      </c>
      <c r="AE6" s="336">
        <v>133675</v>
      </c>
      <c r="AF6" s="336">
        <v>133508</v>
      </c>
      <c r="AG6" s="336">
        <v>133183</v>
      </c>
      <c r="AH6" s="336">
        <v>149357</v>
      </c>
      <c r="AI6" s="336">
        <v>117951</v>
      </c>
      <c r="AJ6" s="336">
        <v>114997</v>
      </c>
      <c r="AK6" s="336">
        <v>118957</v>
      </c>
      <c r="AL6" s="336">
        <v>75332</v>
      </c>
      <c r="AM6" s="336">
        <v>93327</v>
      </c>
      <c r="AN6" s="336">
        <v>79352</v>
      </c>
      <c r="AO6" s="336">
        <v>93207</v>
      </c>
      <c r="AP6" s="336">
        <v>89396</v>
      </c>
      <c r="AQ6" s="336">
        <v>89877</v>
      </c>
      <c r="AR6" s="336">
        <v>66487</v>
      </c>
      <c r="AS6" s="336">
        <v>64707</v>
      </c>
      <c r="AT6" s="336">
        <v>80717</v>
      </c>
    </row>
    <row r="7" spans="1:46">
      <c r="C7" s="332" t="s">
        <v>481</v>
      </c>
      <c r="D7" s="335">
        <v>435253</v>
      </c>
      <c r="E7" s="335">
        <v>387364</v>
      </c>
      <c r="F7" s="335">
        <v>407519</v>
      </c>
      <c r="G7" s="335">
        <v>254611</v>
      </c>
      <c r="H7" s="335">
        <v>246770</v>
      </c>
      <c r="I7" s="335">
        <v>364489</v>
      </c>
      <c r="J7" s="335">
        <v>413922</v>
      </c>
      <c r="K7" s="335">
        <v>395710</v>
      </c>
      <c r="L7" s="335">
        <v>375545</v>
      </c>
      <c r="M7" s="335">
        <v>320724</v>
      </c>
      <c r="N7" s="335">
        <v>415109</v>
      </c>
      <c r="O7" s="335">
        <v>401994</v>
      </c>
      <c r="P7" s="335">
        <v>302223</v>
      </c>
      <c r="Q7" s="335">
        <v>289198</v>
      </c>
      <c r="R7" s="335">
        <v>383745</v>
      </c>
      <c r="S7" s="335">
        <v>368953</v>
      </c>
      <c r="T7" s="335">
        <v>355843</v>
      </c>
      <c r="U7" s="335">
        <v>366464</v>
      </c>
      <c r="V7" s="335">
        <v>382005</v>
      </c>
      <c r="W7" s="335">
        <v>380357</v>
      </c>
      <c r="X7" s="335">
        <v>398288</v>
      </c>
      <c r="Y7" s="335">
        <v>275459</v>
      </c>
      <c r="Z7" s="335">
        <v>453237</v>
      </c>
      <c r="AA7" s="335">
        <v>429610</v>
      </c>
      <c r="AB7" s="335">
        <v>365227</v>
      </c>
      <c r="AC7" s="336">
        <v>338093</v>
      </c>
      <c r="AD7" s="336">
        <v>405189</v>
      </c>
      <c r="AE7" s="336">
        <v>354071</v>
      </c>
      <c r="AF7" s="336">
        <v>380487</v>
      </c>
      <c r="AG7" s="336">
        <v>376257</v>
      </c>
      <c r="AH7" s="336">
        <v>355981</v>
      </c>
      <c r="AI7" s="336">
        <v>389644</v>
      </c>
      <c r="AJ7" s="336">
        <v>347379</v>
      </c>
      <c r="AK7" s="336">
        <v>308171</v>
      </c>
      <c r="AL7" s="336">
        <v>409373</v>
      </c>
      <c r="AM7" s="336">
        <v>385682</v>
      </c>
      <c r="AN7" s="336">
        <v>412932</v>
      </c>
      <c r="AO7" s="336">
        <v>348178</v>
      </c>
      <c r="AP7" s="336">
        <v>414423</v>
      </c>
      <c r="AQ7" s="336">
        <v>322039</v>
      </c>
      <c r="AR7" s="336">
        <v>353598</v>
      </c>
      <c r="AS7" s="336">
        <v>387942</v>
      </c>
      <c r="AT7" s="336">
        <v>387964</v>
      </c>
    </row>
    <row r="8" spans="1:46">
      <c r="C8" s="332" t="s">
        <v>203</v>
      </c>
      <c r="D8" s="335">
        <f>D7+D6</f>
        <v>541058</v>
      </c>
      <c r="E8" s="335">
        <f>E7+E6</f>
        <v>510679</v>
      </c>
      <c r="F8" s="335">
        <v>515076</v>
      </c>
      <c r="G8" s="335">
        <v>374264</v>
      </c>
      <c r="H8" s="335">
        <v>354188</v>
      </c>
      <c r="I8" s="335">
        <v>457897</v>
      </c>
      <c r="J8" s="335">
        <v>507809</v>
      </c>
      <c r="K8" s="335">
        <v>493038</v>
      </c>
      <c r="L8" s="335">
        <v>469791</v>
      </c>
      <c r="M8" s="335">
        <v>426452</v>
      </c>
      <c r="N8" s="335">
        <v>493655</v>
      </c>
      <c r="O8" s="335">
        <v>488825</v>
      </c>
      <c r="P8" s="335">
        <v>420450</v>
      </c>
      <c r="Q8" s="335">
        <v>395324</v>
      </c>
      <c r="R8" s="335">
        <v>486794</v>
      </c>
      <c r="S8" s="335">
        <v>489592</v>
      </c>
      <c r="T8" s="335">
        <v>506267</v>
      </c>
      <c r="U8" s="335">
        <v>484076</v>
      </c>
      <c r="V8" s="335">
        <v>507997</v>
      </c>
      <c r="W8" s="335">
        <v>472899</v>
      </c>
      <c r="X8" s="335">
        <v>483648</v>
      </c>
      <c r="Y8" s="335">
        <v>376508</v>
      </c>
      <c r="Z8" s="335">
        <v>512318</v>
      </c>
      <c r="AA8" s="335">
        <v>540519</v>
      </c>
      <c r="AB8" s="335">
        <v>486943</v>
      </c>
      <c r="AC8" s="335">
        <v>454020</v>
      </c>
      <c r="AD8" s="335">
        <v>519450</v>
      </c>
      <c r="AE8" s="335">
        <v>487746</v>
      </c>
      <c r="AF8" s="335">
        <v>513995</v>
      </c>
      <c r="AG8" s="335">
        <v>509440</v>
      </c>
      <c r="AH8" s="335">
        <v>505338</v>
      </c>
      <c r="AI8" s="335">
        <v>507595</v>
      </c>
      <c r="AJ8" s="335">
        <v>462376</v>
      </c>
      <c r="AK8" s="335">
        <v>427128</v>
      </c>
      <c r="AL8" s="335">
        <v>484705</v>
      </c>
      <c r="AM8" s="335">
        <v>479009</v>
      </c>
      <c r="AN8" s="335">
        <v>492284</v>
      </c>
      <c r="AO8" s="335">
        <v>441385</v>
      </c>
      <c r="AP8" s="335">
        <v>503819</v>
      </c>
      <c r="AQ8" s="335">
        <v>411916</v>
      </c>
      <c r="AR8" s="335">
        <v>420085</v>
      </c>
      <c r="AS8" s="335">
        <v>452649</v>
      </c>
      <c r="AT8" s="335">
        <v>468681</v>
      </c>
    </row>
    <row r="9" spans="1:46">
      <c r="C9" s="332" t="s">
        <v>482</v>
      </c>
      <c r="D9" s="335">
        <v>415351</v>
      </c>
      <c r="E9" s="335">
        <v>398788</v>
      </c>
      <c r="F9" s="335">
        <v>392475</v>
      </c>
      <c r="G9" s="335">
        <v>267391</v>
      </c>
      <c r="H9" s="335">
        <v>262341</v>
      </c>
      <c r="I9" s="335">
        <v>345080</v>
      </c>
      <c r="J9" s="335">
        <v>407957</v>
      </c>
      <c r="K9" s="335">
        <v>399243</v>
      </c>
      <c r="L9" s="335">
        <v>363858</v>
      </c>
      <c r="M9" s="335">
        <v>349530</v>
      </c>
      <c r="N9" s="335">
        <v>407327</v>
      </c>
      <c r="O9" s="335">
        <v>370248</v>
      </c>
      <c r="P9" s="335">
        <v>314384</v>
      </c>
      <c r="Q9" s="335">
        <v>292209</v>
      </c>
      <c r="R9" s="335">
        <v>365998</v>
      </c>
      <c r="S9" s="335">
        <v>339496</v>
      </c>
      <c r="T9" s="335">
        <v>379932</v>
      </c>
      <c r="U9" s="335">
        <v>358389</v>
      </c>
      <c r="V9" s="335">
        <v>410823</v>
      </c>
      <c r="W9" s="335">
        <v>387313</v>
      </c>
      <c r="X9" s="335">
        <v>382621</v>
      </c>
      <c r="Y9" s="335">
        <v>319052</v>
      </c>
      <c r="Z9" s="335">
        <v>399599</v>
      </c>
      <c r="AA9" s="335">
        <v>402767</v>
      </c>
      <c r="AB9" s="335">
        <v>371580</v>
      </c>
      <c r="AC9" s="335">
        <v>339492</v>
      </c>
      <c r="AD9" s="335">
        <v>385963</v>
      </c>
      <c r="AE9" s="335">
        <v>353040</v>
      </c>
      <c r="AF9" s="335">
        <v>381509</v>
      </c>
      <c r="AG9" s="335">
        <v>361009</v>
      </c>
      <c r="AH9" s="335">
        <v>386948</v>
      </c>
      <c r="AI9" s="335">
        <v>392674</v>
      </c>
      <c r="AJ9" s="335">
        <v>344603</v>
      </c>
      <c r="AK9" s="335">
        <v>350371</v>
      </c>
      <c r="AL9" s="335">
        <v>391289</v>
      </c>
      <c r="AM9" s="335">
        <v>399464</v>
      </c>
      <c r="AN9" s="335">
        <v>397890</v>
      </c>
      <c r="AO9" s="335">
        <v>350584</v>
      </c>
      <c r="AP9" s="335">
        <v>413801</v>
      </c>
      <c r="AQ9" s="335">
        <v>345764</v>
      </c>
      <c r="AR9" s="335">
        <v>354586</v>
      </c>
      <c r="AS9" s="335">
        <v>371713</v>
      </c>
      <c r="AT9" s="332">
        <v>403147</v>
      </c>
    </row>
    <row r="10" spans="1:46">
      <c r="C10" s="332" t="s">
        <v>483</v>
      </c>
      <c r="D10" s="335">
        <v>-531</v>
      </c>
      <c r="E10" s="335">
        <v>0</v>
      </c>
      <c r="F10" s="335">
        <v>-2194</v>
      </c>
      <c r="G10" s="335">
        <v>-11</v>
      </c>
      <c r="H10" s="335">
        <v>-1612</v>
      </c>
      <c r="I10" s="335">
        <v>-1288</v>
      </c>
      <c r="J10" s="335">
        <v>3087</v>
      </c>
      <c r="K10" s="335">
        <v>37</v>
      </c>
      <c r="L10" s="335">
        <v>602</v>
      </c>
      <c r="M10" s="335">
        <v>-1022</v>
      </c>
      <c r="N10" s="335">
        <v>-503</v>
      </c>
      <c r="O10" s="335">
        <v>350</v>
      </c>
      <c r="P10" s="335">
        <v>134</v>
      </c>
      <c r="Q10" s="335">
        <v>66</v>
      </c>
      <c r="R10" s="335">
        <v>157</v>
      </c>
      <c r="S10" s="335">
        <v>-328</v>
      </c>
      <c r="T10" s="335">
        <v>23</v>
      </c>
      <c r="U10" s="335">
        <v>-305</v>
      </c>
      <c r="V10" s="335">
        <v>372</v>
      </c>
      <c r="W10" s="335">
        <v>226</v>
      </c>
      <c r="X10" s="335">
        <v>-22</v>
      </c>
      <c r="Y10" s="335">
        <v>-1625</v>
      </c>
      <c r="Z10" s="335">
        <v>1810</v>
      </c>
      <c r="AA10" s="335">
        <v>36</v>
      </c>
      <c r="AB10" s="335">
        <v>-564</v>
      </c>
      <c r="AC10" s="335">
        <v>267</v>
      </c>
      <c r="AD10" s="335">
        <v>-188</v>
      </c>
      <c r="AE10" s="335">
        <v>1198</v>
      </c>
      <c r="AF10" s="335">
        <v>-697</v>
      </c>
      <c r="AG10" s="335">
        <v>-889</v>
      </c>
      <c r="AH10" s="335">
        <v>439</v>
      </c>
      <c r="AI10" s="335">
        <v>-76</v>
      </c>
      <c r="AJ10" s="335">
        <v>-1184</v>
      </c>
      <c r="AK10" s="335">
        <v>1425</v>
      </c>
      <c r="AL10" s="335">
        <v>420</v>
      </c>
      <c r="AM10" s="335">
        <v>171</v>
      </c>
      <c r="AN10" s="335">
        <v>1187</v>
      </c>
      <c r="AO10" s="335">
        <v>1405</v>
      </c>
      <c r="AP10" s="335">
        <v>141</v>
      </c>
      <c r="AQ10" s="335">
        <v>-335</v>
      </c>
      <c r="AR10" s="335">
        <v>792</v>
      </c>
      <c r="AS10" s="335">
        <v>219</v>
      </c>
      <c r="AT10" s="332">
        <v>431</v>
      </c>
    </row>
    <row r="11" spans="1:46">
      <c r="C11" s="332" t="s">
        <v>484</v>
      </c>
      <c r="D11" s="335">
        <f>D12-SUM(D9:D10)</f>
        <v>-19449</v>
      </c>
      <c r="E11" s="335">
        <f>E12-SUM(E9:E10)</f>
        <v>-773</v>
      </c>
      <c r="F11" s="335">
        <v>-820</v>
      </c>
      <c r="G11" s="335">
        <v>-655</v>
      </c>
      <c r="H11" s="335">
        <v>-36</v>
      </c>
      <c r="I11" s="335">
        <v>20100</v>
      </c>
      <c r="J11" s="335">
        <v>-698</v>
      </c>
      <c r="K11" s="335">
        <v>-642</v>
      </c>
      <c r="L11" s="335">
        <v>-514</v>
      </c>
      <c r="M11" s="335">
        <v>-544</v>
      </c>
      <c r="N11" s="335">
        <v>0</v>
      </c>
      <c r="O11" s="335">
        <v>0</v>
      </c>
      <c r="P11" s="335">
        <v>0</v>
      </c>
      <c r="Q11" s="335">
        <v>0</v>
      </c>
      <c r="R11" s="335">
        <v>0</v>
      </c>
      <c r="S11" s="335">
        <v>0</v>
      </c>
      <c r="T11" s="335">
        <v>8700</v>
      </c>
      <c r="U11" s="335">
        <v>0</v>
      </c>
      <c r="V11" s="335">
        <v>4260</v>
      </c>
      <c r="W11" s="335">
        <v>0</v>
      </c>
      <c r="X11" s="335">
        <v>0</v>
      </c>
      <c r="Y11" s="335">
        <v>0</v>
      </c>
      <c r="Z11" s="335">
        <v>0</v>
      </c>
      <c r="AA11" s="335">
        <v>16000</v>
      </c>
      <c r="AB11" s="335">
        <v>0</v>
      </c>
      <c r="AC11" s="335">
        <v>0</v>
      </c>
      <c r="AD11" s="335">
        <v>0</v>
      </c>
      <c r="AE11" s="335">
        <v>0</v>
      </c>
      <c r="AF11" s="335">
        <v>0</v>
      </c>
      <c r="AG11" s="335">
        <v>0</v>
      </c>
      <c r="AH11" s="335">
        <v>0</v>
      </c>
      <c r="AI11" s="335">
        <v>0</v>
      </c>
      <c r="AJ11" s="335">
        <v>0</v>
      </c>
      <c r="AK11" s="335">
        <v>0</v>
      </c>
      <c r="AL11" s="335">
        <v>0</v>
      </c>
      <c r="AM11" s="335">
        <v>0</v>
      </c>
      <c r="AN11" s="335">
        <v>0</v>
      </c>
      <c r="AO11" s="335">
        <v>0</v>
      </c>
      <c r="AP11" s="335">
        <v>0</v>
      </c>
      <c r="AQ11" s="335">
        <v>0</v>
      </c>
      <c r="AR11" s="335">
        <v>0</v>
      </c>
      <c r="AS11" s="335">
        <v>0</v>
      </c>
      <c r="AT11" s="335">
        <v>0</v>
      </c>
    </row>
    <row r="12" spans="1:46">
      <c r="C12" s="332" t="s">
        <v>204</v>
      </c>
      <c r="D12" s="335">
        <f>D8-D13</f>
        <v>395371</v>
      </c>
      <c r="E12" s="335">
        <f>E8-E13</f>
        <v>398015</v>
      </c>
      <c r="F12" s="335">
        <v>389461</v>
      </c>
      <c r="G12" s="335">
        <v>266725</v>
      </c>
      <c r="H12" s="335">
        <v>260693</v>
      </c>
      <c r="I12" s="335">
        <v>363892</v>
      </c>
      <c r="J12" s="335">
        <v>410346</v>
      </c>
      <c r="K12" s="335">
        <v>398638</v>
      </c>
      <c r="L12" s="335">
        <v>363946</v>
      </c>
      <c r="M12" s="335">
        <v>347964</v>
      </c>
      <c r="N12" s="335">
        <v>406824</v>
      </c>
      <c r="O12" s="335">
        <v>370598</v>
      </c>
      <c r="P12" s="335">
        <v>314518</v>
      </c>
      <c r="Q12" s="335">
        <v>292275</v>
      </c>
      <c r="R12" s="335">
        <v>366155</v>
      </c>
      <c r="S12" s="335">
        <v>339168</v>
      </c>
      <c r="T12" s="335">
        <v>388655</v>
      </c>
      <c r="U12" s="335">
        <v>358084</v>
      </c>
      <c r="V12" s="335">
        <v>415455</v>
      </c>
      <c r="W12" s="335">
        <v>387539</v>
      </c>
      <c r="X12" s="335">
        <v>382599</v>
      </c>
      <c r="Y12" s="335">
        <v>317427</v>
      </c>
      <c r="Z12" s="335">
        <v>401409</v>
      </c>
      <c r="AA12" s="335">
        <v>418803</v>
      </c>
      <c r="AB12" s="335">
        <v>371016</v>
      </c>
      <c r="AC12" s="335">
        <v>339759</v>
      </c>
      <c r="AD12" s="335">
        <v>385775</v>
      </c>
      <c r="AE12" s="335">
        <v>354238</v>
      </c>
      <c r="AF12" s="335">
        <v>380812</v>
      </c>
      <c r="AG12" s="335">
        <v>360120</v>
      </c>
      <c r="AH12" s="335">
        <v>387387</v>
      </c>
      <c r="AI12" s="335">
        <v>392598</v>
      </c>
      <c r="AJ12" s="335">
        <v>343419</v>
      </c>
      <c r="AK12" s="335">
        <v>351796</v>
      </c>
      <c r="AL12" s="335">
        <v>391709</v>
      </c>
      <c r="AM12" s="335">
        <v>399635</v>
      </c>
      <c r="AN12" s="335">
        <v>399077</v>
      </c>
      <c r="AO12" s="335">
        <v>351989</v>
      </c>
      <c r="AP12" s="335">
        <v>413942</v>
      </c>
      <c r="AQ12" s="335">
        <v>345429</v>
      </c>
      <c r="AR12" s="335">
        <v>355378</v>
      </c>
      <c r="AS12" s="335">
        <v>371932</v>
      </c>
      <c r="AT12" s="335">
        <v>403578</v>
      </c>
    </row>
    <row r="13" spans="1:46">
      <c r="C13" s="332" t="s">
        <v>485</v>
      </c>
      <c r="D13" s="335">
        <v>145687</v>
      </c>
      <c r="E13" s="335">
        <v>112664</v>
      </c>
      <c r="F13" s="335">
        <v>125615</v>
      </c>
      <c r="G13" s="335">
        <v>107539</v>
      </c>
      <c r="H13" s="335">
        <v>93495</v>
      </c>
      <c r="I13" s="335">
        <v>94005</v>
      </c>
      <c r="J13" s="335">
        <v>97463</v>
      </c>
      <c r="K13" s="335">
        <v>94400</v>
      </c>
      <c r="L13" s="335">
        <v>105845</v>
      </c>
      <c r="M13" s="335">
        <v>78488</v>
      </c>
      <c r="N13" s="335">
        <v>86831</v>
      </c>
      <c r="O13" s="335">
        <v>118227</v>
      </c>
      <c r="P13" s="335">
        <v>105932</v>
      </c>
      <c r="Q13" s="335">
        <v>103049</v>
      </c>
      <c r="R13" s="335">
        <v>120639</v>
      </c>
      <c r="S13" s="335">
        <v>150424</v>
      </c>
      <c r="T13" s="335">
        <v>117612</v>
      </c>
      <c r="U13" s="335">
        <v>125992</v>
      </c>
      <c r="V13" s="335">
        <v>92542</v>
      </c>
      <c r="W13" s="335">
        <v>85360</v>
      </c>
      <c r="X13" s="335">
        <v>101049</v>
      </c>
      <c r="Y13" s="335">
        <v>59081</v>
      </c>
      <c r="Z13" s="335">
        <v>110909</v>
      </c>
      <c r="AA13" s="335">
        <v>121716</v>
      </c>
      <c r="AB13" s="335">
        <v>115927</v>
      </c>
      <c r="AC13" s="335">
        <v>114261</v>
      </c>
      <c r="AD13" s="335">
        <v>133675</v>
      </c>
      <c r="AE13" s="335">
        <v>133508</v>
      </c>
      <c r="AF13" s="335">
        <v>133183</v>
      </c>
      <c r="AG13" s="335">
        <v>149320</v>
      </c>
      <c r="AH13" s="335">
        <v>117951</v>
      </c>
      <c r="AI13" s="335">
        <v>114997</v>
      </c>
      <c r="AJ13" s="335">
        <v>118957</v>
      </c>
      <c r="AK13" s="335">
        <v>75332</v>
      </c>
      <c r="AL13" s="335">
        <v>92996</v>
      </c>
      <c r="AM13" s="335">
        <v>79374</v>
      </c>
      <c r="AN13" s="335">
        <v>93207</v>
      </c>
      <c r="AO13" s="335">
        <v>89396</v>
      </c>
      <c r="AP13" s="335">
        <v>89877</v>
      </c>
      <c r="AQ13" s="335">
        <v>66487</v>
      </c>
      <c r="AR13" s="335">
        <v>64707</v>
      </c>
      <c r="AS13" s="335">
        <v>80717</v>
      </c>
      <c r="AT13" s="332">
        <v>65103</v>
      </c>
    </row>
    <row r="14" spans="1:46">
      <c r="D14" s="335"/>
      <c r="E14" s="334"/>
      <c r="F14" s="334"/>
      <c r="G14" s="334"/>
      <c r="H14" s="334"/>
      <c r="I14" s="334"/>
      <c r="J14" s="334"/>
      <c r="K14" s="334"/>
      <c r="L14" s="334"/>
      <c r="M14" s="334"/>
      <c r="N14" s="334"/>
      <c r="O14" s="334"/>
      <c r="P14" s="334"/>
      <c r="Q14" s="334"/>
      <c r="R14" s="334"/>
      <c r="S14" s="334"/>
      <c r="T14" s="334"/>
      <c r="U14" s="334"/>
      <c r="V14" s="334"/>
      <c r="W14" s="334"/>
      <c r="X14" s="334"/>
      <c r="Y14" s="334"/>
      <c r="Z14" s="334"/>
      <c r="AA14" s="334"/>
      <c r="AB14" s="334"/>
    </row>
    <row r="15" spans="1:46">
      <c r="A15" s="332" t="s">
        <v>486</v>
      </c>
      <c r="B15" s="332" t="s">
        <v>486</v>
      </c>
      <c r="D15" s="334">
        <f>D5</f>
        <v>43831</v>
      </c>
      <c r="E15" s="334">
        <f t="shared" ref="E15:AA15" si="0">E5</f>
        <v>43862</v>
      </c>
      <c r="F15" s="334">
        <f t="shared" si="0"/>
        <v>43891</v>
      </c>
      <c r="G15" s="334">
        <f t="shared" si="0"/>
        <v>43922</v>
      </c>
      <c r="H15" s="334">
        <f t="shared" si="0"/>
        <v>43952</v>
      </c>
      <c r="I15" s="334">
        <f t="shared" si="0"/>
        <v>43983</v>
      </c>
      <c r="J15" s="334">
        <f t="shared" si="0"/>
        <v>44013</v>
      </c>
      <c r="K15" s="334">
        <f t="shared" si="0"/>
        <v>44044</v>
      </c>
      <c r="L15" s="334">
        <f t="shared" si="0"/>
        <v>44075</v>
      </c>
      <c r="M15" s="334">
        <f t="shared" si="0"/>
        <v>44105</v>
      </c>
      <c r="N15" s="334">
        <f t="shared" si="0"/>
        <v>44136</v>
      </c>
      <c r="O15" s="334">
        <f t="shared" si="0"/>
        <v>44166</v>
      </c>
      <c r="P15" s="334">
        <f t="shared" si="0"/>
        <v>44197</v>
      </c>
      <c r="Q15" s="334">
        <f t="shared" si="0"/>
        <v>44228</v>
      </c>
      <c r="R15" s="334">
        <f t="shared" si="0"/>
        <v>44256</v>
      </c>
      <c r="S15" s="334">
        <f t="shared" si="0"/>
        <v>44287</v>
      </c>
      <c r="T15" s="334">
        <f t="shared" si="0"/>
        <v>44317</v>
      </c>
      <c r="U15" s="334">
        <f t="shared" si="0"/>
        <v>44348</v>
      </c>
      <c r="V15" s="334">
        <f t="shared" si="0"/>
        <v>44378</v>
      </c>
      <c r="W15" s="334">
        <f t="shared" si="0"/>
        <v>44409</v>
      </c>
      <c r="X15" s="334">
        <f t="shared" si="0"/>
        <v>44440</v>
      </c>
      <c r="Y15" s="334">
        <f t="shared" si="0"/>
        <v>44470</v>
      </c>
      <c r="Z15" s="334">
        <f t="shared" si="0"/>
        <v>44501</v>
      </c>
      <c r="AA15" s="334">
        <f t="shared" si="0"/>
        <v>44531</v>
      </c>
      <c r="AB15" s="334"/>
    </row>
    <row r="16" spans="1:46">
      <c r="C16" s="332" t="s">
        <v>201</v>
      </c>
      <c r="D16" s="336"/>
      <c r="E16" s="334"/>
      <c r="F16" s="334"/>
      <c r="G16" s="334"/>
      <c r="H16" s="334"/>
      <c r="I16" s="334"/>
      <c r="J16" s="334"/>
      <c r="K16" s="334"/>
      <c r="L16" s="334"/>
      <c r="M16" s="334"/>
      <c r="N16" s="334"/>
      <c r="O16" s="334"/>
      <c r="P16" s="334"/>
      <c r="Q16" s="334"/>
      <c r="R16" s="334"/>
      <c r="S16" s="334"/>
      <c r="T16" s="334"/>
      <c r="U16" s="334"/>
      <c r="V16" s="334"/>
      <c r="W16" s="334"/>
      <c r="X16" s="334"/>
      <c r="Y16" s="334"/>
      <c r="Z16" s="334"/>
      <c r="AA16" s="334"/>
      <c r="AB16" s="334"/>
    </row>
    <row r="17" spans="3:28">
      <c r="C17" s="332" t="s">
        <v>481</v>
      </c>
      <c r="E17" s="334"/>
      <c r="F17" s="334"/>
      <c r="G17" s="334"/>
      <c r="H17" s="334"/>
      <c r="I17" s="334"/>
      <c r="J17" s="334"/>
      <c r="K17" s="334"/>
      <c r="L17" s="334"/>
      <c r="M17" s="334"/>
      <c r="N17" s="334"/>
      <c r="O17" s="334"/>
      <c r="P17" s="334"/>
      <c r="Q17" s="334"/>
      <c r="R17" s="334"/>
      <c r="S17" s="334"/>
      <c r="T17" s="334"/>
      <c r="U17" s="334"/>
      <c r="V17" s="334"/>
      <c r="W17" s="334"/>
      <c r="X17" s="334"/>
      <c r="Y17" s="334"/>
      <c r="Z17" s="334"/>
      <c r="AA17" s="334"/>
      <c r="AB17" s="334"/>
    </row>
    <row r="18" spans="3:28">
      <c r="C18" s="332" t="s">
        <v>203</v>
      </c>
      <c r="D18" s="335"/>
      <c r="E18" s="334"/>
      <c r="F18" s="334"/>
      <c r="G18" s="334"/>
      <c r="H18" s="334"/>
      <c r="I18" s="334"/>
      <c r="J18" s="334"/>
      <c r="K18" s="334"/>
      <c r="L18" s="334"/>
      <c r="M18" s="334"/>
      <c r="N18" s="334"/>
      <c r="O18" s="334"/>
      <c r="P18" s="334"/>
      <c r="Q18" s="334"/>
      <c r="R18" s="334"/>
      <c r="S18" s="334"/>
      <c r="T18" s="334"/>
      <c r="U18" s="334"/>
      <c r="V18" s="334"/>
      <c r="W18" s="334"/>
      <c r="X18" s="334"/>
      <c r="Y18" s="334"/>
      <c r="Z18" s="334"/>
      <c r="AA18" s="334"/>
      <c r="AB18" s="334"/>
    </row>
    <row r="19" spans="3:28">
      <c r="C19" s="332" t="s">
        <v>482</v>
      </c>
      <c r="D19" s="336"/>
      <c r="E19" s="334"/>
      <c r="F19" s="334"/>
      <c r="G19" s="334"/>
      <c r="H19" s="334"/>
      <c r="I19" s="334"/>
      <c r="J19" s="334"/>
      <c r="K19" s="334"/>
      <c r="L19" s="334"/>
      <c r="M19" s="334"/>
      <c r="N19" s="334"/>
      <c r="O19" s="334"/>
      <c r="P19" s="334"/>
      <c r="Q19" s="334"/>
      <c r="R19" s="334"/>
      <c r="S19" s="334"/>
      <c r="T19" s="334"/>
      <c r="U19" s="334"/>
      <c r="V19" s="334"/>
      <c r="W19" s="334"/>
      <c r="X19" s="334"/>
      <c r="Y19" s="334"/>
      <c r="Z19" s="334"/>
      <c r="AA19" s="334"/>
      <c r="AB19" s="334"/>
    </row>
    <row r="20" spans="3:28">
      <c r="C20" s="332" t="s">
        <v>483</v>
      </c>
      <c r="D20" s="336"/>
      <c r="E20" s="334"/>
      <c r="F20" s="334"/>
      <c r="G20" s="334"/>
      <c r="H20" s="334"/>
      <c r="I20" s="334"/>
      <c r="J20" s="334"/>
      <c r="K20" s="334"/>
      <c r="L20" s="334"/>
      <c r="M20" s="334"/>
      <c r="N20" s="334"/>
      <c r="O20" s="334"/>
      <c r="P20" s="334"/>
      <c r="Q20" s="334"/>
      <c r="R20" s="334"/>
      <c r="S20" s="334"/>
      <c r="T20" s="334"/>
      <c r="U20" s="334"/>
      <c r="V20" s="334"/>
      <c r="W20" s="334"/>
      <c r="X20" s="334"/>
      <c r="Y20" s="334"/>
      <c r="Z20" s="334"/>
      <c r="AA20" s="334"/>
      <c r="AB20" s="334"/>
    </row>
    <row r="21" spans="3:28">
      <c r="C21" s="332" t="s">
        <v>484</v>
      </c>
      <c r="D21" s="335"/>
      <c r="E21" s="334"/>
      <c r="F21" s="334"/>
      <c r="G21" s="334"/>
      <c r="H21" s="334"/>
      <c r="I21" s="334"/>
      <c r="J21" s="334"/>
      <c r="K21" s="334"/>
      <c r="L21" s="334"/>
      <c r="M21" s="334"/>
      <c r="N21" s="334"/>
      <c r="O21" s="334"/>
      <c r="P21" s="334"/>
      <c r="Q21" s="334"/>
      <c r="R21" s="334"/>
      <c r="S21" s="334"/>
      <c r="T21" s="334"/>
      <c r="U21" s="334"/>
      <c r="V21" s="334"/>
      <c r="W21" s="334"/>
      <c r="X21" s="334"/>
      <c r="Y21" s="334"/>
      <c r="Z21" s="334"/>
      <c r="AA21" s="334"/>
      <c r="AB21" s="334"/>
    </row>
    <row r="22" spans="3:28">
      <c r="C22" s="332" t="s">
        <v>204</v>
      </c>
      <c r="D22" s="335"/>
      <c r="E22" s="334"/>
      <c r="F22" s="334"/>
      <c r="G22" s="334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4"/>
      <c r="W22" s="334"/>
      <c r="X22" s="334"/>
      <c r="Y22" s="334"/>
      <c r="Z22" s="334"/>
      <c r="AA22" s="334"/>
      <c r="AB22" s="334"/>
    </row>
    <row r="23" spans="3:28">
      <c r="C23" s="332" t="s">
        <v>485</v>
      </c>
      <c r="D23" s="336"/>
      <c r="E23" s="334"/>
      <c r="F23" s="334"/>
      <c r="G23" s="334"/>
      <c r="H23" s="334"/>
      <c r="I23" s="334"/>
      <c r="J23" s="334"/>
      <c r="K23" s="334"/>
      <c r="L23" s="334"/>
      <c r="M23" s="334"/>
      <c r="N23" s="334"/>
      <c r="O23" s="334"/>
      <c r="P23" s="334"/>
      <c r="Q23" s="334"/>
      <c r="R23" s="334"/>
      <c r="S23" s="334"/>
      <c r="T23" s="334"/>
      <c r="U23" s="334"/>
      <c r="V23" s="334"/>
      <c r="W23" s="334"/>
      <c r="X23" s="334"/>
      <c r="Y23" s="334"/>
      <c r="Z23" s="334"/>
      <c r="AA23" s="334"/>
      <c r="AB23" s="334"/>
    </row>
    <row r="24" spans="3:28">
      <c r="E24" s="334"/>
      <c r="F24" s="334"/>
      <c r="G24" s="334"/>
      <c r="H24" s="334"/>
      <c r="I24" s="334"/>
      <c r="J24" s="334"/>
      <c r="K24" s="334"/>
      <c r="L24" s="334"/>
      <c r="M24" s="334"/>
      <c r="N24" s="334"/>
      <c r="O24" s="334"/>
      <c r="P24" s="334"/>
      <c r="Q24" s="334"/>
      <c r="R24" s="334"/>
      <c r="S24" s="334"/>
      <c r="T24" s="334"/>
      <c r="U24" s="334"/>
      <c r="V24" s="334"/>
      <c r="W24" s="334"/>
      <c r="X24" s="334"/>
      <c r="Y24" s="334"/>
      <c r="Z24" s="334"/>
      <c r="AA24" s="334"/>
      <c r="AB24" s="334"/>
    </row>
    <row r="25" spans="3:28">
      <c r="D25" s="334"/>
      <c r="E25" s="334"/>
      <c r="F25" s="334"/>
      <c r="G25" s="334"/>
      <c r="H25" s="334"/>
      <c r="I25" s="334"/>
      <c r="J25" s="334"/>
      <c r="K25" s="334"/>
      <c r="L25" s="334"/>
      <c r="M25" s="334"/>
      <c r="N25" s="334"/>
      <c r="O25" s="334"/>
      <c r="P25" s="334"/>
      <c r="Q25" s="334"/>
      <c r="R25" s="334"/>
      <c r="S25" s="334"/>
      <c r="T25" s="334"/>
      <c r="U25" s="334"/>
      <c r="V25" s="334"/>
      <c r="W25" s="334"/>
      <c r="X25" s="334"/>
      <c r="Y25" s="334"/>
      <c r="Z25" s="334"/>
      <c r="AA25" s="334"/>
      <c r="AB25" s="334"/>
    </row>
    <row r="26" spans="3:28">
      <c r="D26" s="334"/>
      <c r="E26" s="334"/>
      <c r="F26" s="334"/>
      <c r="G26" s="334"/>
      <c r="H26" s="334"/>
      <c r="I26" s="334"/>
      <c r="J26" s="334"/>
      <c r="K26" s="334"/>
      <c r="L26" s="334"/>
      <c r="M26" s="334"/>
      <c r="N26" s="334"/>
      <c r="O26" s="334"/>
      <c r="P26" s="334"/>
      <c r="Q26" s="334"/>
      <c r="R26" s="334"/>
      <c r="S26" s="334"/>
      <c r="T26" s="334"/>
      <c r="U26" s="334"/>
      <c r="V26" s="334"/>
      <c r="W26" s="334"/>
      <c r="X26" s="334"/>
      <c r="Y26" s="334"/>
      <c r="Z26" s="334"/>
      <c r="AA26" s="334"/>
      <c r="AB26" s="334"/>
    </row>
    <row r="27" spans="3:28">
      <c r="D27" s="334"/>
      <c r="E27" s="334"/>
      <c r="F27" s="334"/>
      <c r="G27" s="334"/>
      <c r="H27" s="334"/>
      <c r="I27" s="334"/>
      <c r="J27" s="334"/>
      <c r="K27" s="334"/>
      <c r="L27" s="334"/>
      <c r="M27" s="334"/>
      <c r="N27" s="334"/>
      <c r="O27" s="334"/>
      <c r="P27" s="334"/>
      <c r="Q27" s="334"/>
      <c r="R27" s="334"/>
      <c r="S27" s="334"/>
      <c r="T27" s="334"/>
      <c r="U27" s="334"/>
      <c r="V27" s="334"/>
      <c r="W27" s="334"/>
      <c r="X27" s="334"/>
      <c r="Y27" s="334"/>
      <c r="Z27" s="334"/>
      <c r="AA27" s="334"/>
      <c r="AB27" s="334"/>
    </row>
    <row r="28" spans="3:28">
      <c r="D28" s="334"/>
      <c r="E28" s="334"/>
      <c r="F28" s="334"/>
      <c r="G28" s="334"/>
      <c r="H28" s="334"/>
      <c r="I28" s="334"/>
      <c r="J28" s="334"/>
      <c r="K28" s="334"/>
      <c r="L28" s="334"/>
      <c r="M28" s="334"/>
      <c r="N28" s="334"/>
      <c r="O28" s="334"/>
      <c r="P28" s="334"/>
      <c r="Q28" s="334"/>
      <c r="R28" s="334"/>
      <c r="S28" s="334"/>
      <c r="T28" s="334"/>
      <c r="U28" s="334"/>
      <c r="V28" s="334"/>
      <c r="W28" s="334"/>
      <c r="X28" s="334"/>
      <c r="Y28" s="334"/>
      <c r="Z28" s="334"/>
      <c r="AA28" s="334"/>
      <c r="AB28" s="334"/>
    </row>
    <row r="29" spans="3:28">
      <c r="D29" s="334"/>
      <c r="E29" s="334"/>
      <c r="F29" s="334"/>
      <c r="G29" s="334"/>
      <c r="H29" s="334"/>
      <c r="I29" s="334"/>
      <c r="J29" s="334"/>
      <c r="K29" s="334"/>
      <c r="L29" s="334"/>
      <c r="M29" s="334"/>
      <c r="N29" s="334"/>
      <c r="O29" s="334"/>
      <c r="P29" s="334"/>
      <c r="Q29" s="334"/>
      <c r="R29" s="334"/>
      <c r="S29" s="334"/>
      <c r="T29" s="334"/>
      <c r="U29" s="334"/>
      <c r="V29" s="334"/>
      <c r="W29" s="334"/>
      <c r="X29" s="334"/>
      <c r="Y29" s="334"/>
      <c r="Z29" s="334"/>
      <c r="AA29" s="334"/>
      <c r="AB29" s="334"/>
    </row>
    <row r="30" spans="3:28">
      <c r="D30" s="334"/>
      <c r="E30" s="334"/>
      <c r="F30" s="334"/>
      <c r="G30" s="334"/>
      <c r="H30" s="334"/>
      <c r="I30" s="334"/>
      <c r="J30" s="334"/>
      <c r="K30" s="334"/>
      <c r="L30" s="334"/>
      <c r="M30" s="334"/>
      <c r="N30" s="334"/>
      <c r="O30" s="334"/>
      <c r="P30" s="334"/>
      <c r="Q30" s="334"/>
      <c r="R30" s="334"/>
      <c r="S30" s="334"/>
      <c r="T30" s="334"/>
      <c r="U30" s="334"/>
      <c r="V30" s="334"/>
      <c r="W30" s="334"/>
      <c r="X30" s="334"/>
      <c r="Y30" s="334"/>
      <c r="Z30" s="334"/>
      <c r="AA30" s="334"/>
      <c r="AB30" s="334"/>
    </row>
    <row r="31" spans="3:28">
      <c r="D31" s="334"/>
      <c r="E31" s="334"/>
      <c r="F31" s="334"/>
      <c r="G31" s="334"/>
      <c r="H31" s="334"/>
      <c r="I31" s="334"/>
      <c r="J31" s="334"/>
      <c r="K31" s="334"/>
      <c r="L31" s="334"/>
      <c r="M31" s="334"/>
      <c r="N31" s="334"/>
      <c r="O31" s="334"/>
      <c r="P31" s="334"/>
      <c r="Q31" s="334"/>
      <c r="R31" s="334"/>
      <c r="S31" s="334"/>
      <c r="T31" s="334"/>
      <c r="U31" s="334"/>
      <c r="V31" s="334"/>
      <c r="W31" s="334"/>
      <c r="X31" s="334"/>
      <c r="Y31" s="334"/>
      <c r="Z31" s="334"/>
      <c r="AA31" s="334"/>
      <c r="AB31" s="334"/>
    </row>
    <row r="32" spans="3:28">
      <c r="D32" s="334"/>
      <c r="E32" s="334"/>
      <c r="F32" s="334"/>
      <c r="G32" s="334"/>
      <c r="H32" s="334"/>
      <c r="I32" s="334"/>
      <c r="J32" s="334"/>
      <c r="K32" s="334"/>
      <c r="L32" s="334"/>
      <c r="M32" s="334"/>
      <c r="N32" s="334"/>
      <c r="O32" s="334"/>
      <c r="P32" s="334"/>
      <c r="Q32" s="334"/>
      <c r="R32" s="334"/>
      <c r="S32" s="334"/>
      <c r="T32" s="334"/>
      <c r="U32" s="334"/>
      <c r="V32" s="334"/>
      <c r="W32" s="334"/>
      <c r="X32" s="334"/>
      <c r="Y32" s="334"/>
      <c r="Z32" s="334"/>
      <c r="AA32" s="334"/>
      <c r="AB32" s="334"/>
    </row>
    <row r="33" spans="1:45">
      <c r="D33" s="334"/>
      <c r="E33" s="334"/>
      <c r="F33" s="334"/>
      <c r="G33" s="334"/>
      <c r="H33" s="334"/>
      <c r="I33" s="334"/>
      <c r="J33" s="334"/>
      <c r="K33" s="334"/>
      <c r="L33" s="334"/>
      <c r="M33" s="334"/>
      <c r="N33" s="334"/>
      <c r="O33" s="334"/>
      <c r="P33" s="334"/>
      <c r="Q33" s="334"/>
      <c r="R33" s="334"/>
      <c r="S33" s="334"/>
      <c r="T33" s="334"/>
      <c r="U33" s="334"/>
      <c r="V33" s="334"/>
      <c r="W33" s="334"/>
      <c r="X33" s="334"/>
      <c r="Y33" s="334"/>
      <c r="Z33" s="334"/>
      <c r="AA33" s="334"/>
      <c r="AB33" s="334"/>
    </row>
    <row r="34" spans="1:45">
      <c r="D34" s="334"/>
      <c r="E34" s="334"/>
      <c r="F34" s="334"/>
      <c r="G34" s="334"/>
      <c r="H34" s="334"/>
      <c r="I34" s="334"/>
      <c r="J34" s="334"/>
      <c r="K34" s="334"/>
      <c r="L34" s="334"/>
      <c r="M34" s="334"/>
      <c r="N34" s="334"/>
      <c r="O34" s="334"/>
      <c r="P34" s="334"/>
      <c r="Q34" s="334"/>
      <c r="R34" s="334"/>
      <c r="S34" s="334"/>
      <c r="T34" s="334"/>
      <c r="U34" s="334"/>
      <c r="V34" s="334"/>
      <c r="W34" s="334"/>
      <c r="X34" s="334"/>
      <c r="Y34" s="334"/>
      <c r="Z34" s="334"/>
      <c r="AA34" s="334"/>
      <c r="AB34" s="334"/>
    </row>
    <row r="35" spans="1:45">
      <c r="A35" s="332" t="s">
        <v>487</v>
      </c>
      <c r="B35" s="332" t="s">
        <v>487</v>
      </c>
      <c r="D35" s="334"/>
      <c r="E35" s="334"/>
      <c r="F35" s="334"/>
      <c r="G35" s="334"/>
      <c r="H35" s="334"/>
      <c r="I35" s="334"/>
      <c r="J35" s="334"/>
      <c r="K35" s="334"/>
      <c r="L35" s="334"/>
      <c r="M35" s="334"/>
      <c r="N35" s="334"/>
      <c r="O35" s="334"/>
      <c r="P35" s="334"/>
      <c r="Q35" s="334"/>
      <c r="R35" s="334"/>
      <c r="S35" s="334"/>
      <c r="T35" s="334"/>
      <c r="U35" s="334"/>
      <c r="V35" s="334"/>
      <c r="W35" s="334"/>
      <c r="X35" s="334"/>
      <c r="Y35" s="334"/>
      <c r="Z35" s="334"/>
      <c r="AA35" s="334"/>
      <c r="AB35" s="334"/>
    </row>
    <row r="36" spans="1:45">
      <c r="A36" s="332" t="s">
        <v>488</v>
      </c>
      <c r="B36" s="332" t="s">
        <v>488</v>
      </c>
      <c r="D36" s="332" t="s">
        <v>489</v>
      </c>
    </row>
    <row r="37" spans="1:45">
      <c r="C37" s="332" t="s">
        <v>490</v>
      </c>
      <c r="D37" s="335">
        <v>108801</v>
      </c>
      <c r="E37" s="335">
        <v>127143</v>
      </c>
      <c r="F37" s="335">
        <v>110970</v>
      </c>
      <c r="G37" s="335">
        <v>123369</v>
      </c>
      <c r="H37" s="335">
        <v>111110</v>
      </c>
      <c r="I37" s="335">
        <v>96475</v>
      </c>
      <c r="J37" s="335">
        <v>97240</v>
      </c>
      <c r="K37" s="335">
        <v>100523</v>
      </c>
      <c r="L37" s="335">
        <v>98424</v>
      </c>
      <c r="M37" s="335">
        <v>109999</v>
      </c>
      <c r="N37" s="335">
        <v>83871</v>
      </c>
      <c r="O37" s="335">
        <v>91822</v>
      </c>
      <c r="P37" s="335">
        <v>123290</v>
      </c>
      <c r="Q37" s="335">
        <v>109020</v>
      </c>
      <c r="R37" s="335">
        <v>107316</v>
      </c>
      <c r="S37" s="335">
        <v>124474</v>
      </c>
      <c r="T37" s="335">
        <v>154577</v>
      </c>
      <c r="U37" s="335">
        <v>121328</v>
      </c>
      <c r="V37" s="335">
        <v>130068</v>
      </c>
      <c r="W37" s="335">
        <v>96426</v>
      </c>
      <c r="X37" s="335">
        <v>89293</v>
      </c>
      <c r="Y37" s="335">
        <v>104196</v>
      </c>
      <c r="Z37" s="335">
        <v>62060</v>
      </c>
      <c r="AA37" s="335">
        <v>113582</v>
      </c>
      <c r="AB37" s="335">
        <v>124305</v>
      </c>
      <c r="AC37" s="332">
        <v>117791</v>
      </c>
      <c r="AD37" s="332">
        <v>116120</v>
      </c>
      <c r="AE37" s="332">
        <v>136522</v>
      </c>
      <c r="AF37" s="332">
        <v>135642</v>
      </c>
      <c r="AG37" s="332">
        <v>134547</v>
      </c>
      <c r="AH37" s="332">
        <v>150598</v>
      </c>
      <c r="AI37" s="332">
        <v>119108</v>
      </c>
      <c r="AJ37" s="332">
        <v>117301</v>
      </c>
      <c r="AK37" s="332">
        <v>121424</v>
      </c>
      <c r="AL37" s="332">
        <v>104670</v>
      </c>
      <c r="AM37" s="332">
        <v>122413</v>
      </c>
      <c r="AN37" s="332">
        <v>108579</v>
      </c>
      <c r="AO37" s="332">
        <v>124410</v>
      </c>
      <c r="AP37" s="332">
        <v>119930</v>
      </c>
      <c r="AQ37" s="332">
        <v>120902</v>
      </c>
      <c r="AR37" s="332">
        <v>96405</v>
      </c>
      <c r="AS37" s="332">
        <v>94899</v>
      </c>
    </row>
    <row r="38" spans="1:45">
      <c r="C38" s="332" t="s">
        <v>491</v>
      </c>
      <c r="D38" s="335">
        <v>105805</v>
      </c>
      <c r="E38" s="335">
        <v>123315</v>
      </c>
      <c r="F38" s="335">
        <v>107557</v>
      </c>
      <c r="G38" s="335">
        <v>119653</v>
      </c>
      <c r="H38" s="335">
        <v>107418</v>
      </c>
      <c r="I38" s="335">
        <v>93408</v>
      </c>
      <c r="J38" s="335">
        <v>93887</v>
      </c>
      <c r="K38" s="335">
        <v>97328</v>
      </c>
      <c r="L38" s="335">
        <v>94246</v>
      </c>
      <c r="M38" s="335">
        <v>105728</v>
      </c>
      <c r="N38" s="335">
        <v>78546</v>
      </c>
      <c r="O38" s="335">
        <v>86831</v>
      </c>
      <c r="P38" s="335">
        <v>118227</v>
      </c>
      <c r="Q38" s="335">
        <v>106126</v>
      </c>
      <c r="R38" s="335">
        <v>103049</v>
      </c>
      <c r="S38" s="335">
        <v>120639</v>
      </c>
      <c r="T38" s="335">
        <v>150424</v>
      </c>
      <c r="U38" s="335">
        <v>117612</v>
      </c>
      <c r="V38" s="335">
        <v>125992</v>
      </c>
      <c r="W38" s="335">
        <v>92542</v>
      </c>
      <c r="X38" s="335">
        <v>85360</v>
      </c>
      <c r="Y38" s="335">
        <v>101049</v>
      </c>
      <c r="Z38" s="335">
        <v>59081</v>
      </c>
      <c r="AA38" s="335">
        <v>110909</v>
      </c>
      <c r="AB38" s="335">
        <v>121716</v>
      </c>
      <c r="AC38" s="332">
        <v>115927</v>
      </c>
      <c r="AD38" s="332">
        <v>114261</v>
      </c>
      <c r="AE38" s="332">
        <v>133675</v>
      </c>
      <c r="AF38" s="332">
        <v>133508</v>
      </c>
      <c r="AG38" s="332">
        <v>133183</v>
      </c>
      <c r="AH38" s="332">
        <v>149357</v>
      </c>
      <c r="AI38" s="332">
        <v>117951</v>
      </c>
      <c r="AJ38" s="332">
        <v>114997</v>
      </c>
      <c r="AK38" s="332">
        <v>118957</v>
      </c>
      <c r="AL38" s="332">
        <v>75332</v>
      </c>
      <c r="AM38" s="332">
        <v>93327</v>
      </c>
      <c r="AN38" s="332">
        <v>79352</v>
      </c>
      <c r="AO38" s="332">
        <v>93207</v>
      </c>
      <c r="AP38" s="332">
        <v>89396</v>
      </c>
      <c r="AQ38" s="332">
        <v>89877</v>
      </c>
      <c r="AR38" s="332">
        <v>66487</v>
      </c>
      <c r="AS38" s="332">
        <v>64707</v>
      </c>
    </row>
    <row r="39" spans="1:45">
      <c r="C39" s="332" t="s">
        <v>492</v>
      </c>
      <c r="D39" s="335" t="s">
        <v>493</v>
      </c>
      <c r="E39" s="335" t="s">
        <v>493</v>
      </c>
      <c r="F39" s="335" t="s">
        <v>493</v>
      </c>
      <c r="G39" s="335" t="s">
        <v>493</v>
      </c>
      <c r="H39" s="335" t="s">
        <v>493</v>
      </c>
      <c r="I39" s="335" t="s">
        <v>493</v>
      </c>
      <c r="J39" s="335" t="s">
        <v>493</v>
      </c>
      <c r="K39" s="335" t="s">
        <v>493</v>
      </c>
      <c r="L39" s="335" t="s">
        <v>493</v>
      </c>
      <c r="M39" s="335" t="s">
        <v>493</v>
      </c>
      <c r="N39" s="335" t="s">
        <v>493</v>
      </c>
      <c r="O39" s="335" t="s">
        <v>493</v>
      </c>
      <c r="P39" s="335" t="s">
        <v>493</v>
      </c>
      <c r="Q39" s="335" t="s">
        <v>493</v>
      </c>
      <c r="R39" s="335" t="s">
        <v>493</v>
      </c>
      <c r="S39" s="335" t="s">
        <v>493</v>
      </c>
      <c r="T39" s="335" t="s">
        <v>493</v>
      </c>
    </row>
    <row r="40" spans="1:45">
      <c r="C40" s="332" t="s">
        <v>494</v>
      </c>
      <c r="D40" s="335" t="s">
        <v>493</v>
      </c>
      <c r="E40" s="335" t="s">
        <v>493</v>
      </c>
      <c r="F40" s="335" t="s">
        <v>493</v>
      </c>
      <c r="G40" s="335" t="s">
        <v>493</v>
      </c>
      <c r="H40" s="335" t="s">
        <v>493</v>
      </c>
      <c r="I40" s="335" t="s">
        <v>493</v>
      </c>
      <c r="J40" s="335" t="s">
        <v>493</v>
      </c>
      <c r="K40" s="335" t="s">
        <v>493</v>
      </c>
      <c r="L40" s="335" t="s">
        <v>493</v>
      </c>
      <c r="M40" s="335" t="s">
        <v>493</v>
      </c>
      <c r="N40" s="335" t="s">
        <v>493</v>
      </c>
      <c r="O40" s="335" t="s">
        <v>493</v>
      </c>
      <c r="P40" s="335" t="s">
        <v>493</v>
      </c>
      <c r="Q40" s="335" t="s">
        <v>493</v>
      </c>
      <c r="R40" s="335" t="s">
        <v>493</v>
      </c>
      <c r="S40" s="335" t="s">
        <v>493</v>
      </c>
      <c r="T40" s="335" t="s">
        <v>493</v>
      </c>
    </row>
    <row r="41" spans="1:45">
      <c r="A41" s="332" t="s">
        <v>481</v>
      </c>
      <c r="B41" s="332" t="s">
        <v>481</v>
      </c>
      <c r="D41" s="335"/>
      <c r="E41" s="335"/>
      <c r="F41" s="335"/>
      <c r="G41" s="335"/>
      <c r="H41" s="335"/>
      <c r="I41" s="335"/>
      <c r="J41" s="335"/>
      <c r="K41" s="335"/>
      <c r="L41" s="335"/>
      <c r="M41" s="335"/>
      <c r="N41" s="335"/>
      <c r="O41" s="335"/>
      <c r="P41" s="335"/>
      <c r="Q41" s="335"/>
      <c r="R41" s="335"/>
      <c r="S41" s="335"/>
      <c r="T41" s="335"/>
    </row>
    <row r="42" spans="1:45">
      <c r="C42" s="332" t="s">
        <v>490</v>
      </c>
      <c r="D42" s="335">
        <v>470619</v>
      </c>
      <c r="E42" s="335">
        <v>419601</v>
      </c>
      <c r="F42" s="335">
        <v>435287</v>
      </c>
      <c r="G42" s="335">
        <v>284837</v>
      </c>
      <c r="H42" s="335">
        <v>280276</v>
      </c>
      <c r="I42" s="335">
        <v>398097</v>
      </c>
      <c r="J42" s="335">
        <v>459815</v>
      </c>
      <c r="K42" s="335">
        <v>430032</v>
      </c>
      <c r="L42" s="335">
        <v>410807</v>
      </c>
      <c r="M42" s="335">
        <v>355955</v>
      </c>
      <c r="N42" s="335">
        <v>470479</v>
      </c>
      <c r="O42" s="335">
        <v>438649</v>
      </c>
      <c r="P42" s="335">
        <v>330723</v>
      </c>
      <c r="Q42" s="335">
        <v>321352</v>
      </c>
      <c r="R42" s="335">
        <v>417875</v>
      </c>
      <c r="S42" s="335">
        <v>402987</v>
      </c>
      <c r="T42" s="335">
        <v>383310</v>
      </c>
      <c r="U42" s="336">
        <v>406023</v>
      </c>
      <c r="V42" s="336">
        <v>418716</v>
      </c>
      <c r="W42" s="336">
        <v>416085</v>
      </c>
      <c r="X42" s="336">
        <v>433988</v>
      </c>
      <c r="Y42" s="336">
        <v>309959</v>
      </c>
      <c r="Z42" s="336">
        <v>490647</v>
      </c>
      <c r="AA42" s="336">
        <v>470617</v>
      </c>
      <c r="AB42" s="336">
        <v>385360</v>
      </c>
      <c r="AC42" s="336">
        <v>359065</v>
      </c>
      <c r="AD42" s="336">
        <v>432629</v>
      </c>
      <c r="AE42" s="336">
        <v>379851</v>
      </c>
      <c r="AF42" s="336">
        <v>405882</v>
      </c>
      <c r="AG42" s="336">
        <v>403563</v>
      </c>
      <c r="AH42" s="336">
        <v>382398</v>
      </c>
      <c r="AI42" s="336">
        <v>416274</v>
      </c>
      <c r="AJ42" s="336">
        <v>384511</v>
      </c>
      <c r="AK42" s="336">
        <v>375258</v>
      </c>
      <c r="AL42" s="336">
        <v>450973</v>
      </c>
      <c r="AM42" s="336">
        <v>422543</v>
      </c>
      <c r="AN42" s="336">
        <v>450718</v>
      </c>
      <c r="AO42" s="336">
        <v>383669</v>
      </c>
      <c r="AP42" s="336">
        <v>455626</v>
      </c>
      <c r="AQ42" s="336">
        <v>353652</v>
      </c>
      <c r="AR42" s="336">
        <v>395114</v>
      </c>
      <c r="AS42" s="336">
        <v>434494</v>
      </c>
    </row>
    <row r="43" spans="1:45">
      <c r="C43" s="332" t="s">
        <v>492</v>
      </c>
      <c r="D43" s="335">
        <v>27984</v>
      </c>
      <c r="E43" s="335">
        <v>26051</v>
      </c>
      <c r="F43" s="335">
        <v>20897</v>
      </c>
      <c r="G43" s="335">
        <v>27453</v>
      </c>
      <c r="H43" s="335">
        <v>30366</v>
      </c>
      <c r="I43" s="335">
        <v>27864</v>
      </c>
      <c r="J43" s="335">
        <v>35225</v>
      </c>
      <c r="K43" s="335">
        <v>23611</v>
      </c>
      <c r="L43" s="335">
        <v>26390</v>
      </c>
      <c r="M43" s="335">
        <v>26908</v>
      </c>
      <c r="N43" s="335">
        <v>41340</v>
      </c>
      <c r="O43" s="335">
        <v>27381</v>
      </c>
      <c r="P43" s="335">
        <v>22450</v>
      </c>
      <c r="Q43" s="335">
        <v>25305</v>
      </c>
      <c r="R43" s="335">
        <v>28078</v>
      </c>
      <c r="S43" s="335">
        <v>26142</v>
      </c>
      <c r="T43" s="335">
        <v>20756</v>
      </c>
      <c r="U43" s="336">
        <v>31071</v>
      </c>
      <c r="V43" s="336">
        <v>29020</v>
      </c>
      <c r="W43" s="336">
        <v>29208</v>
      </c>
      <c r="X43" s="336">
        <v>30327</v>
      </c>
      <c r="Y43" s="336">
        <v>29496</v>
      </c>
      <c r="Z43" s="336">
        <v>31355</v>
      </c>
      <c r="AA43" s="336">
        <v>34941</v>
      </c>
      <c r="AB43" s="336">
        <v>15817</v>
      </c>
      <c r="AC43" s="336">
        <v>18562</v>
      </c>
      <c r="AD43" s="336">
        <v>23765</v>
      </c>
      <c r="AE43" s="336">
        <v>22385</v>
      </c>
      <c r="AF43" s="336">
        <v>22962</v>
      </c>
      <c r="AG43" s="336">
        <v>24584</v>
      </c>
      <c r="AH43" s="336">
        <v>23788</v>
      </c>
      <c r="AI43" s="336">
        <v>23682</v>
      </c>
      <c r="AJ43" s="336">
        <v>32548</v>
      </c>
      <c r="AK43" s="336">
        <v>63255</v>
      </c>
      <c r="AL43" s="336">
        <v>37566</v>
      </c>
      <c r="AM43" s="336">
        <v>33225</v>
      </c>
      <c r="AN43" s="336">
        <v>33555</v>
      </c>
      <c r="AO43" s="336">
        <v>32133</v>
      </c>
      <c r="AP43" s="336">
        <v>36969</v>
      </c>
      <c r="AQ43" s="336">
        <v>28271</v>
      </c>
      <c r="AR43" s="336">
        <v>36023</v>
      </c>
      <c r="AS43" s="336">
        <v>40297</v>
      </c>
    </row>
    <row r="44" spans="1:45">
      <c r="C44" s="332" t="s">
        <v>494</v>
      </c>
      <c r="D44" s="335">
        <v>7382</v>
      </c>
      <c r="E44" s="335">
        <v>6186</v>
      </c>
      <c r="F44" s="335">
        <v>6871</v>
      </c>
      <c r="G44" s="335">
        <v>2773</v>
      </c>
      <c r="H44" s="335">
        <v>3140</v>
      </c>
      <c r="I44" s="335">
        <v>5744</v>
      </c>
      <c r="J44" s="335">
        <v>10668</v>
      </c>
      <c r="K44" s="335">
        <v>10711</v>
      </c>
      <c r="L44" s="335">
        <v>8872</v>
      </c>
      <c r="M44" s="335">
        <v>8323</v>
      </c>
      <c r="N44" s="335">
        <v>14030</v>
      </c>
      <c r="O44" s="335">
        <v>9274</v>
      </c>
      <c r="P44" s="335">
        <v>6050</v>
      </c>
      <c r="Q44" s="335">
        <v>6849</v>
      </c>
      <c r="R44" s="335">
        <v>6052</v>
      </c>
      <c r="S44" s="335">
        <v>7892</v>
      </c>
      <c r="T44" s="335">
        <v>6711</v>
      </c>
      <c r="U44" s="336">
        <v>8488</v>
      </c>
      <c r="V44" s="336">
        <v>7691</v>
      </c>
      <c r="W44" s="336">
        <v>6520</v>
      </c>
      <c r="X44" s="336">
        <v>5373</v>
      </c>
      <c r="Y44" s="336">
        <v>5004</v>
      </c>
      <c r="Z44" s="336">
        <v>6055</v>
      </c>
      <c r="AA44" s="336">
        <v>6066</v>
      </c>
      <c r="AB44" s="336">
        <v>4316</v>
      </c>
      <c r="AC44" s="336">
        <v>2410</v>
      </c>
      <c r="AD44" s="336">
        <v>3675</v>
      </c>
      <c r="AE44" s="336">
        <v>3395</v>
      </c>
      <c r="AF44" s="336">
        <v>2433</v>
      </c>
      <c r="AG44" s="336">
        <v>2722</v>
      </c>
      <c r="AH44" s="336">
        <v>2629</v>
      </c>
      <c r="AI44" s="336">
        <v>2948</v>
      </c>
      <c r="AJ44" s="336">
        <v>4584</v>
      </c>
      <c r="AK44" s="336">
        <v>3832</v>
      </c>
      <c r="AL44" s="336">
        <v>4034</v>
      </c>
      <c r="AM44" s="336">
        <v>3636</v>
      </c>
      <c r="AN44" s="336">
        <v>4231</v>
      </c>
      <c r="AO44" s="336">
        <v>3358</v>
      </c>
      <c r="AP44" s="336">
        <v>4234</v>
      </c>
      <c r="AQ44" s="336">
        <v>3342</v>
      </c>
      <c r="AR44" s="336">
        <v>5493</v>
      </c>
      <c r="AS44" s="336">
        <v>6255</v>
      </c>
    </row>
    <row r="45" spans="1:45">
      <c r="A45" s="332" t="s">
        <v>482</v>
      </c>
      <c r="B45" s="332" t="s">
        <v>482</v>
      </c>
      <c r="D45" s="335"/>
      <c r="E45" s="335"/>
      <c r="F45" s="335"/>
      <c r="G45" s="335"/>
      <c r="H45" s="335"/>
      <c r="I45" s="335"/>
      <c r="J45" s="335"/>
      <c r="K45" s="335"/>
      <c r="L45" s="335"/>
      <c r="M45" s="335"/>
      <c r="N45" s="335"/>
      <c r="O45" s="335"/>
      <c r="P45" s="335"/>
      <c r="Q45" s="335"/>
      <c r="R45" s="335"/>
      <c r="S45" s="335"/>
      <c r="T45" s="335"/>
    </row>
    <row r="46" spans="1:45">
      <c r="C46" s="332" t="s">
        <v>490</v>
      </c>
      <c r="D46" s="335">
        <v>449487</v>
      </c>
      <c r="E46" s="335">
        <v>431029</v>
      </c>
      <c r="F46" s="335">
        <v>419523</v>
      </c>
      <c r="G46" s="335">
        <v>297322</v>
      </c>
      <c r="H46" s="335">
        <v>296184</v>
      </c>
      <c r="I46" s="335">
        <v>377057</v>
      </c>
      <c r="J46" s="335">
        <v>451741</v>
      </c>
      <c r="K46" s="335">
        <v>431239</v>
      </c>
      <c r="L46" s="335">
        <v>398544</v>
      </c>
      <c r="M46" s="335">
        <v>384347</v>
      </c>
      <c r="N46" s="335">
        <v>463064</v>
      </c>
      <c r="O46" s="335">
        <v>407528</v>
      </c>
      <c r="P46" s="335">
        <v>344211</v>
      </c>
      <c r="Q46" s="335">
        <v>323028</v>
      </c>
      <c r="R46" s="335">
        <v>400719</v>
      </c>
      <c r="S46" s="335">
        <v>373523</v>
      </c>
      <c r="T46" s="335">
        <v>408032</v>
      </c>
      <c r="U46" s="336">
        <v>397893</v>
      </c>
      <c r="V46" s="336">
        <v>447997</v>
      </c>
      <c r="W46" s="336">
        <v>423137</v>
      </c>
      <c r="X46" s="336">
        <v>418976</v>
      </c>
      <c r="Y46" s="336">
        <v>353674</v>
      </c>
      <c r="Z46" s="336">
        <v>437332</v>
      </c>
      <c r="AA46" s="336">
        <v>443944</v>
      </c>
      <c r="AB46" s="336">
        <v>392370</v>
      </c>
      <c r="AC46" s="336">
        <v>360615</v>
      </c>
      <c r="AD46" s="336">
        <v>412602</v>
      </c>
      <c r="AE46" s="336">
        <v>379775</v>
      </c>
      <c r="AF46" s="336">
        <v>407824</v>
      </c>
      <c r="AG46" s="336">
        <v>388707</v>
      </c>
      <c r="AH46" s="336">
        <v>413681</v>
      </c>
      <c r="AI46" s="336">
        <v>418299</v>
      </c>
      <c r="AJ46" s="336">
        <v>381769</v>
      </c>
      <c r="AK46" s="336">
        <v>390867</v>
      </c>
      <c r="AL46" s="336">
        <v>433461</v>
      </c>
      <c r="AM46" s="336">
        <v>436461</v>
      </c>
      <c r="AN46" s="336">
        <v>433889</v>
      </c>
      <c r="AO46" s="336">
        <v>387095</v>
      </c>
      <c r="AP46" s="336">
        <v>454790</v>
      </c>
      <c r="AQ46" s="336">
        <v>378692</v>
      </c>
      <c r="AR46" s="336">
        <v>396238</v>
      </c>
      <c r="AS46" s="336">
        <v>418626</v>
      </c>
    </row>
    <row r="47" spans="1:45">
      <c r="C47" s="332" t="s">
        <v>492</v>
      </c>
      <c r="D47" s="335">
        <v>27402</v>
      </c>
      <c r="E47" s="335">
        <v>26020</v>
      </c>
      <c r="F47" s="335">
        <v>20715</v>
      </c>
      <c r="G47" s="335">
        <v>27255</v>
      </c>
      <c r="H47" s="335">
        <v>30777</v>
      </c>
      <c r="I47" s="335">
        <v>28136</v>
      </c>
      <c r="J47" s="335">
        <v>35169</v>
      </c>
      <c r="K47" s="335">
        <v>23555</v>
      </c>
      <c r="L47" s="335">
        <v>26715</v>
      </c>
      <c r="M47" s="335">
        <v>26569</v>
      </c>
      <c r="N47" s="335">
        <v>42106</v>
      </c>
      <c r="O47" s="335">
        <v>26962</v>
      </c>
      <c r="P47" s="335">
        <v>22686</v>
      </c>
      <c r="Q47" s="335">
        <v>24930</v>
      </c>
      <c r="R47" s="335">
        <v>28507</v>
      </c>
      <c r="S47" s="335">
        <v>26132</v>
      </c>
      <c r="T47" s="335">
        <v>20622</v>
      </c>
      <c r="U47" s="336">
        <v>31139</v>
      </c>
      <c r="V47" s="336">
        <v>29199</v>
      </c>
      <c r="W47" s="336">
        <v>29104</v>
      </c>
      <c r="X47" s="336">
        <v>30370</v>
      </c>
      <c r="Y47" s="336">
        <v>28965</v>
      </c>
      <c r="Z47" s="336">
        <v>31711</v>
      </c>
      <c r="AA47" s="336">
        <v>34853</v>
      </c>
      <c r="AB47" s="336">
        <v>16557</v>
      </c>
      <c r="AC47" s="336">
        <v>18037</v>
      </c>
      <c r="AD47" s="336">
        <v>23614</v>
      </c>
      <c r="AE47" s="336">
        <v>22418</v>
      </c>
      <c r="AF47" s="336">
        <v>23515</v>
      </c>
      <c r="AG47" s="336">
        <v>24636</v>
      </c>
      <c r="AH47" s="336">
        <v>23772</v>
      </c>
      <c r="AI47" s="336">
        <v>22812</v>
      </c>
      <c r="AJ47" s="336">
        <v>32909</v>
      </c>
      <c r="AK47" s="336">
        <v>35736</v>
      </c>
      <c r="AL47" s="336">
        <v>37856</v>
      </c>
      <c r="AM47" s="336">
        <v>33125</v>
      </c>
      <c r="AN47" s="336">
        <v>32092</v>
      </c>
      <c r="AO47" s="336">
        <v>32696</v>
      </c>
      <c r="AP47" s="336">
        <v>36640</v>
      </c>
      <c r="AQ47" s="336">
        <v>28823</v>
      </c>
      <c r="AR47" s="336">
        <v>36192</v>
      </c>
      <c r="AS47" s="336">
        <v>40330</v>
      </c>
    </row>
    <row r="48" spans="1:45">
      <c r="C48" s="332" t="s">
        <v>494</v>
      </c>
      <c r="D48" s="335">
        <v>7262</v>
      </c>
      <c r="E48" s="335">
        <v>6839</v>
      </c>
      <c r="F48" s="335">
        <v>6947</v>
      </c>
      <c r="G48" s="335">
        <v>3210</v>
      </c>
      <c r="H48" s="335">
        <v>3623</v>
      </c>
      <c r="I48" s="335">
        <v>4379</v>
      </c>
      <c r="J48" s="335">
        <v>9178</v>
      </c>
      <c r="K48" s="335">
        <v>8929</v>
      </c>
      <c r="L48" s="335">
        <v>8368</v>
      </c>
      <c r="M48" s="335">
        <v>8722</v>
      </c>
      <c r="N48" s="335">
        <v>13631</v>
      </c>
      <c r="O48" s="335">
        <v>10318</v>
      </c>
      <c r="P48" s="335">
        <v>7141</v>
      </c>
      <c r="Q48" s="335">
        <v>5889</v>
      </c>
      <c r="R48" s="335">
        <v>6214</v>
      </c>
      <c r="S48" s="335">
        <v>7895</v>
      </c>
      <c r="T48" s="335">
        <v>7478</v>
      </c>
      <c r="U48" s="336">
        <v>8365</v>
      </c>
      <c r="V48" s="336">
        <v>7975</v>
      </c>
      <c r="W48" s="336">
        <v>6720</v>
      </c>
      <c r="X48" s="336">
        <v>5985</v>
      </c>
      <c r="Y48" s="336">
        <v>5657</v>
      </c>
      <c r="Z48" s="336">
        <v>6022</v>
      </c>
      <c r="AA48" s="336">
        <v>6324</v>
      </c>
      <c r="AB48" s="336">
        <v>4233</v>
      </c>
      <c r="AC48" s="336">
        <v>3086</v>
      </c>
      <c r="AD48" s="336">
        <v>3025</v>
      </c>
      <c r="AE48" s="336">
        <v>4317</v>
      </c>
      <c r="AF48" s="336">
        <v>2800</v>
      </c>
      <c r="AG48" s="336">
        <v>3062</v>
      </c>
      <c r="AH48" s="336">
        <v>2961</v>
      </c>
      <c r="AI48" s="336">
        <v>2813</v>
      </c>
      <c r="AJ48" s="336">
        <v>4257</v>
      </c>
      <c r="AK48" s="336">
        <v>4760</v>
      </c>
      <c r="AL48" s="336">
        <v>4316</v>
      </c>
      <c r="AM48" s="336">
        <v>3872</v>
      </c>
      <c r="AN48" s="336">
        <v>3907</v>
      </c>
      <c r="AO48" s="336">
        <v>3815</v>
      </c>
      <c r="AP48" s="336">
        <v>4349</v>
      </c>
      <c r="AQ48" s="336">
        <v>4105</v>
      </c>
      <c r="AR48" s="336">
        <v>5460</v>
      </c>
      <c r="AS48" s="336">
        <v>6583</v>
      </c>
    </row>
    <row r="49" spans="1:45">
      <c r="A49" s="332" t="s">
        <v>202</v>
      </c>
      <c r="B49" s="332" t="s">
        <v>202</v>
      </c>
      <c r="D49" s="335"/>
      <c r="E49" s="335"/>
      <c r="F49" s="335"/>
      <c r="G49" s="335"/>
      <c r="H49" s="335"/>
      <c r="I49" s="335"/>
      <c r="J49" s="335"/>
      <c r="K49" s="335"/>
      <c r="L49" s="335"/>
      <c r="M49" s="335"/>
      <c r="N49" s="335"/>
      <c r="O49" s="335"/>
      <c r="P49" s="335"/>
      <c r="Q49" s="335"/>
      <c r="R49" s="335"/>
      <c r="S49" s="335"/>
      <c r="T49" s="335"/>
    </row>
    <row r="50" spans="1:45">
      <c r="C50" s="332" t="s">
        <v>490</v>
      </c>
      <c r="D50" s="335" t="s">
        <v>493</v>
      </c>
      <c r="E50" s="335" t="s">
        <v>493</v>
      </c>
      <c r="F50" s="335" t="s">
        <v>493</v>
      </c>
      <c r="G50" s="335" t="s">
        <v>493</v>
      </c>
      <c r="H50" s="335" t="s">
        <v>493</v>
      </c>
      <c r="I50" s="335" t="s">
        <v>493</v>
      </c>
      <c r="J50" s="335" t="s">
        <v>493</v>
      </c>
      <c r="K50" s="335" t="s">
        <v>493</v>
      </c>
      <c r="L50" s="335" t="s">
        <v>493</v>
      </c>
      <c r="M50" s="335" t="s">
        <v>493</v>
      </c>
      <c r="N50" s="335" t="s">
        <v>493</v>
      </c>
      <c r="O50" s="335" t="s">
        <v>493</v>
      </c>
      <c r="P50" s="335" t="s">
        <v>493</v>
      </c>
      <c r="Q50" s="335" t="s">
        <v>493</v>
      </c>
      <c r="R50" s="335" t="s">
        <v>493</v>
      </c>
      <c r="S50" s="335" t="s">
        <v>493</v>
      </c>
      <c r="T50" s="335" t="s">
        <v>493</v>
      </c>
    </row>
    <row r="51" spans="1:45">
      <c r="C51" s="332" t="s">
        <v>492</v>
      </c>
      <c r="D51" s="335" t="s">
        <v>493</v>
      </c>
      <c r="E51" s="335" t="s">
        <v>493</v>
      </c>
      <c r="F51" s="335" t="s">
        <v>493</v>
      </c>
      <c r="G51" s="335" t="s">
        <v>493</v>
      </c>
      <c r="H51" s="335" t="s">
        <v>493</v>
      </c>
      <c r="I51" s="335" t="s">
        <v>493</v>
      </c>
      <c r="J51" s="335" t="s">
        <v>493</v>
      </c>
      <c r="K51" s="335" t="s">
        <v>493</v>
      </c>
      <c r="L51" s="335" t="s">
        <v>493</v>
      </c>
      <c r="M51" s="335" t="s">
        <v>493</v>
      </c>
      <c r="N51" s="335" t="s">
        <v>493</v>
      </c>
      <c r="O51" s="335" t="s">
        <v>493</v>
      </c>
      <c r="P51" s="335" t="s">
        <v>493</v>
      </c>
      <c r="Q51" s="335" t="s">
        <v>493</v>
      </c>
      <c r="R51" s="335" t="s">
        <v>493</v>
      </c>
      <c r="S51" s="335" t="s">
        <v>493</v>
      </c>
      <c r="T51" s="335" t="s">
        <v>493</v>
      </c>
    </row>
    <row r="52" spans="1:45">
      <c r="C52" s="332" t="s">
        <v>494</v>
      </c>
      <c r="D52" s="335" t="s">
        <v>493</v>
      </c>
      <c r="E52" s="335" t="s">
        <v>493</v>
      </c>
      <c r="F52" s="335" t="s">
        <v>493</v>
      </c>
      <c r="G52" s="335" t="s">
        <v>493</v>
      </c>
      <c r="H52" s="335" t="s">
        <v>493</v>
      </c>
      <c r="I52" s="335" t="s">
        <v>493</v>
      </c>
      <c r="J52" s="335" t="s">
        <v>493</v>
      </c>
      <c r="K52" s="335" t="s">
        <v>493</v>
      </c>
      <c r="L52" s="335" t="s">
        <v>493</v>
      </c>
      <c r="M52" s="335" t="s">
        <v>493</v>
      </c>
      <c r="N52" s="335" t="s">
        <v>493</v>
      </c>
      <c r="O52" s="335" t="s">
        <v>493</v>
      </c>
      <c r="P52" s="335" t="s">
        <v>493</v>
      </c>
      <c r="Q52" s="335" t="s">
        <v>493</v>
      </c>
      <c r="R52" s="335" t="s">
        <v>493</v>
      </c>
      <c r="S52" s="335" t="s">
        <v>493</v>
      </c>
      <c r="T52" s="335" t="s">
        <v>493</v>
      </c>
    </row>
    <row r="53" spans="1:45">
      <c r="A53" s="332" t="s">
        <v>495</v>
      </c>
      <c r="B53" s="332" t="s">
        <v>495</v>
      </c>
      <c r="D53" s="335"/>
      <c r="E53" s="335"/>
      <c r="F53" s="335"/>
      <c r="G53" s="335"/>
      <c r="H53" s="335"/>
      <c r="I53" s="335"/>
      <c r="J53" s="335"/>
      <c r="K53" s="335"/>
      <c r="L53" s="335"/>
      <c r="M53" s="335"/>
      <c r="N53" s="335"/>
      <c r="O53" s="335"/>
      <c r="P53" s="335"/>
      <c r="Q53" s="335"/>
      <c r="R53" s="335"/>
      <c r="S53" s="335"/>
      <c r="T53" s="335"/>
    </row>
    <row r="54" spans="1:45">
      <c r="C54" s="332" t="s">
        <v>490</v>
      </c>
      <c r="D54" s="335" t="s">
        <v>493</v>
      </c>
      <c r="E54" s="335" t="s">
        <v>493</v>
      </c>
      <c r="F54" s="335" t="s">
        <v>493</v>
      </c>
      <c r="G54" s="335" t="s">
        <v>493</v>
      </c>
      <c r="H54" s="335" t="s">
        <v>493</v>
      </c>
      <c r="I54" s="335" t="s">
        <v>493</v>
      </c>
      <c r="J54" s="335" t="s">
        <v>493</v>
      </c>
      <c r="K54" s="335" t="s">
        <v>493</v>
      </c>
      <c r="L54" s="335" t="s">
        <v>493</v>
      </c>
      <c r="M54" s="335" t="s">
        <v>493</v>
      </c>
      <c r="N54" s="335" t="s">
        <v>493</v>
      </c>
      <c r="O54" s="335" t="s">
        <v>493</v>
      </c>
      <c r="P54" s="335" t="s">
        <v>493</v>
      </c>
      <c r="Q54" s="335" t="s">
        <v>493</v>
      </c>
      <c r="R54" s="335" t="s">
        <v>493</v>
      </c>
      <c r="S54" s="335" t="s">
        <v>493</v>
      </c>
      <c r="T54" s="335" t="s">
        <v>493</v>
      </c>
    </row>
    <row r="55" spans="1:45">
      <c r="C55" s="332" t="s">
        <v>492</v>
      </c>
      <c r="D55" s="335" t="s">
        <v>493</v>
      </c>
      <c r="E55" s="335" t="s">
        <v>493</v>
      </c>
      <c r="F55" s="335" t="s">
        <v>493</v>
      </c>
      <c r="G55" s="335" t="s">
        <v>493</v>
      </c>
      <c r="H55" s="335" t="s">
        <v>493</v>
      </c>
      <c r="I55" s="335" t="s">
        <v>493</v>
      </c>
      <c r="J55" s="335" t="s">
        <v>493</v>
      </c>
      <c r="K55" s="335" t="s">
        <v>493</v>
      </c>
      <c r="L55" s="335" t="s">
        <v>493</v>
      </c>
      <c r="M55" s="335" t="s">
        <v>493</v>
      </c>
      <c r="N55" s="335" t="s">
        <v>493</v>
      </c>
      <c r="O55" s="335" t="s">
        <v>493</v>
      </c>
      <c r="P55" s="335" t="s">
        <v>493</v>
      </c>
      <c r="Q55" s="335" t="s">
        <v>493</v>
      </c>
      <c r="R55" s="335" t="s">
        <v>493</v>
      </c>
      <c r="S55" s="335" t="s">
        <v>493</v>
      </c>
      <c r="T55" s="335" t="s">
        <v>493</v>
      </c>
    </row>
    <row r="56" spans="1:45">
      <c r="C56" s="332" t="s">
        <v>494</v>
      </c>
      <c r="D56" s="335" t="s">
        <v>493</v>
      </c>
      <c r="E56" s="335" t="s">
        <v>493</v>
      </c>
      <c r="F56" s="335" t="s">
        <v>493</v>
      </c>
      <c r="G56" s="335" t="s">
        <v>493</v>
      </c>
      <c r="H56" s="335" t="s">
        <v>493</v>
      </c>
      <c r="I56" s="335" t="s">
        <v>493</v>
      </c>
      <c r="J56" s="335" t="s">
        <v>493</v>
      </c>
      <c r="K56" s="335" t="s">
        <v>493</v>
      </c>
      <c r="L56" s="335" t="s">
        <v>493</v>
      </c>
      <c r="M56" s="335" t="s">
        <v>493</v>
      </c>
      <c r="N56" s="335" t="s">
        <v>493</v>
      </c>
      <c r="O56" s="335" t="s">
        <v>493</v>
      </c>
      <c r="P56" s="335" t="s">
        <v>493</v>
      </c>
      <c r="Q56" s="335" t="s">
        <v>493</v>
      </c>
      <c r="R56" s="335" t="s">
        <v>493</v>
      </c>
      <c r="S56" s="335" t="s">
        <v>493</v>
      </c>
      <c r="T56" s="335" t="s">
        <v>493</v>
      </c>
    </row>
    <row r="57" spans="1:45">
      <c r="A57" s="332" t="s">
        <v>483</v>
      </c>
      <c r="B57" s="332" t="s">
        <v>483</v>
      </c>
      <c r="D57" s="335"/>
      <c r="E57" s="335"/>
      <c r="F57" s="335"/>
      <c r="G57" s="335"/>
      <c r="H57" s="335"/>
      <c r="I57" s="335"/>
      <c r="J57" s="335"/>
      <c r="K57" s="335"/>
      <c r="L57" s="335"/>
      <c r="M57" s="335"/>
      <c r="N57" s="335"/>
      <c r="O57" s="335"/>
      <c r="P57" s="335"/>
      <c r="Q57" s="335"/>
      <c r="R57" s="335"/>
      <c r="S57" s="335"/>
      <c r="T57" s="335"/>
    </row>
    <row r="58" spans="1:45">
      <c r="C58" s="332" t="s">
        <v>490</v>
      </c>
      <c r="D58" s="335">
        <v>-494</v>
      </c>
      <c r="E58" s="335">
        <v>-3</v>
      </c>
      <c r="F58" s="335">
        <v>-2274</v>
      </c>
      <c r="G58" s="335">
        <v>-10</v>
      </c>
      <c r="H58" s="335">
        <v>-1885</v>
      </c>
      <c r="I58" s="335">
        <v>-1367</v>
      </c>
      <c r="J58" s="335">
        <v>4785</v>
      </c>
      <c r="K58" s="335">
        <v>861</v>
      </c>
      <c r="L58" s="335">
        <v>805</v>
      </c>
      <c r="M58" s="335">
        <v>-814</v>
      </c>
      <c r="N58" s="335">
        <v>98</v>
      </c>
      <c r="O58" s="335">
        <v>-277</v>
      </c>
      <c r="P58" s="335">
        <v>566</v>
      </c>
      <c r="Q58" s="335">
        <v>199</v>
      </c>
      <c r="R58" s="335">
        <v>135</v>
      </c>
      <c r="S58" s="335">
        <v>-465</v>
      </c>
      <c r="T58" s="335">
        <v>-43</v>
      </c>
      <c r="U58" s="332">
        <v>-371</v>
      </c>
      <c r="V58" s="332">
        <v>329</v>
      </c>
      <c r="W58" s="332">
        <v>218</v>
      </c>
      <c r="X58" s="332">
        <v>146</v>
      </c>
      <c r="Y58" s="332">
        <v>-1589</v>
      </c>
      <c r="Z58" s="332">
        <v>1802</v>
      </c>
      <c r="AA58" s="332">
        <v>144</v>
      </c>
      <c r="AB58" s="332">
        <v>-553</v>
      </c>
      <c r="AC58" s="332">
        <v>309</v>
      </c>
      <c r="AD58" s="332">
        <v>-212</v>
      </c>
      <c r="AE58" s="332">
        <v>1183</v>
      </c>
      <c r="AF58" s="332">
        <v>-594</v>
      </c>
      <c r="AG58" s="332">
        <v>-890</v>
      </c>
      <c r="AH58" s="332">
        <v>402</v>
      </c>
      <c r="AI58" s="332">
        <v>-78</v>
      </c>
      <c r="AJ58" s="332">
        <v>-1180</v>
      </c>
      <c r="AK58" s="332">
        <v>1418</v>
      </c>
      <c r="AL58" s="332">
        <v>438</v>
      </c>
      <c r="AM58" s="332">
        <v>171</v>
      </c>
      <c r="AN58" s="332">
        <v>1228</v>
      </c>
      <c r="AO58" s="332">
        <v>1327</v>
      </c>
      <c r="AP58" s="332">
        <v>218</v>
      </c>
      <c r="AQ58" s="332">
        <v>-324</v>
      </c>
      <c r="AR58" s="332">
        <v>682</v>
      </c>
      <c r="AS58" s="332">
        <v>216</v>
      </c>
    </row>
    <row r="59" spans="1:45">
      <c r="C59" s="332" t="s">
        <v>492</v>
      </c>
      <c r="D59" s="335">
        <v>256</v>
      </c>
      <c r="E59" s="335">
        <v>0</v>
      </c>
      <c r="F59" s="335">
        <v>0</v>
      </c>
      <c r="G59" s="335">
        <v>0</v>
      </c>
      <c r="H59" s="335">
        <v>-18</v>
      </c>
      <c r="I59" s="335">
        <v>-161</v>
      </c>
      <c r="J59" s="335">
        <v>83</v>
      </c>
      <c r="K59" s="335">
        <v>0</v>
      </c>
      <c r="L59" s="335">
        <v>0</v>
      </c>
      <c r="M59" s="335">
        <v>0</v>
      </c>
      <c r="N59" s="335">
        <v>0</v>
      </c>
      <c r="O59" s="335">
        <v>-26</v>
      </c>
      <c r="P59" s="335">
        <v>2</v>
      </c>
      <c r="Q59" s="335">
        <v>7</v>
      </c>
      <c r="R59" s="335">
        <v>-3</v>
      </c>
      <c r="S59" s="335">
        <v>0</v>
      </c>
      <c r="T59" s="335">
        <v>0</v>
      </c>
      <c r="U59" s="332">
        <v>0</v>
      </c>
      <c r="V59" s="332">
        <v>-1</v>
      </c>
      <c r="W59" s="332">
        <v>1</v>
      </c>
      <c r="X59" s="332">
        <v>-2</v>
      </c>
      <c r="Y59" s="332">
        <v>1</v>
      </c>
      <c r="Z59" s="332">
        <v>0</v>
      </c>
      <c r="AA59" s="332">
        <v>0</v>
      </c>
      <c r="AB59" s="332">
        <v>2</v>
      </c>
      <c r="AC59" s="332">
        <v>0</v>
      </c>
      <c r="AD59" s="332">
        <v>0</v>
      </c>
      <c r="AE59" s="332">
        <v>1</v>
      </c>
      <c r="AF59" s="332">
        <v>100</v>
      </c>
      <c r="AG59" s="332">
        <v>0</v>
      </c>
      <c r="AH59" s="332">
        <v>-35</v>
      </c>
      <c r="AI59" s="332">
        <v>6</v>
      </c>
      <c r="AJ59" s="332">
        <v>7</v>
      </c>
      <c r="AK59" s="332">
        <v>4</v>
      </c>
      <c r="AL59" s="332">
        <v>17</v>
      </c>
      <c r="AM59" s="332">
        <v>-4</v>
      </c>
      <c r="AN59" s="332">
        <v>25</v>
      </c>
      <c r="AO59" s="332">
        <v>-87</v>
      </c>
      <c r="AP59" s="332">
        <v>72</v>
      </c>
      <c r="AQ59" s="332">
        <v>-17</v>
      </c>
      <c r="AR59" s="332">
        <v>-357</v>
      </c>
      <c r="AS59" s="332">
        <v>180</v>
      </c>
    </row>
    <row r="60" spans="1:45">
      <c r="C60" s="332" t="s">
        <v>494</v>
      </c>
      <c r="D60" s="335">
        <v>-218</v>
      </c>
      <c r="E60" s="335">
        <v>-3</v>
      </c>
      <c r="F60" s="335">
        <v>-80</v>
      </c>
      <c r="G60" s="335">
        <v>1</v>
      </c>
      <c r="H60" s="335">
        <v>-255</v>
      </c>
      <c r="I60" s="335">
        <v>82</v>
      </c>
      <c r="J60" s="335">
        <v>1615</v>
      </c>
      <c r="K60" s="335">
        <v>824</v>
      </c>
      <c r="L60" s="335">
        <v>203</v>
      </c>
      <c r="M60" s="335">
        <v>208</v>
      </c>
      <c r="N60" s="335">
        <v>601</v>
      </c>
      <c r="O60" s="335">
        <v>-601</v>
      </c>
      <c r="P60" s="335">
        <v>430</v>
      </c>
      <c r="Q60" s="335">
        <v>126</v>
      </c>
      <c r="R60" s="335">
        <v>-19</v>
      </c>
      <c r="S60" s="335">
        <v>-137</v>
      </c>
      <c r="T60" s="335">
        <v>-66</v>
      </c>
      <c r="U60" s="332">
        <v>-66</v>
      </c>
      <c r="V60" s="332">
        <v>-42</v>
      </c>
      <c r="W60" s="332">
        <v>-9</v>
      </c>
      <c r="X60" s="332">
        <v>170</v>
      </c>
      <c r="Y60" s="332">
        <v>35</v>
      </c>
      <c r="Z60" s="332">
        <v>-8</v>
      </c>
      <c r="AA60" s="332">
        <v>108</v>
      </c>
      <c r="AB60" s="332">
        <v>9</v>
      </c>
      <c r="AC60" s="332">
        <v>42</v>
      </c>
      <c r="AD60" s="332">
        <v>-24</v>
      </c>
      <c r="AE60" s="332">
        <v>-16</v>
      </c>
      <c r="AF60" s="332">
        <v>3</v>
      </c>
      <c r="AG60" s="332">
        <v>-1</v>
      </c>
      <c r="AH60" s="332">
        <v>-2</v>
      </c>
      <c r="AI60" s="332">
        <v>-8</v>
      </c>
      <c r="AJ60" s="332">
        <v>-3</v>
      </c>
      <c r="AK60" s="332">
        <v>-11</v>
      </c>
      <c r="AL60" s="332">
        <v>1</v>
      </c>
      <c r="AM60" s="332">
        <v>4</v>
      </c>
      <c r="AN60" s="332">
        <v>16</v>
      </c>
      <c r="AO60" s="332">
        <v>9</v>
      </c>
      <c r="AP60" s="332">
        <v>5</v>
      </c>
      <c r="AQ60" s="332">
        <v>28</v>
      </c>
      <c r="AR60" s="332">
        <v>247</v>
      </c>
      <c r="AS60" s="332">
        <v>-183</v>
      </c>
    </row>
    <row r="61" spans="1:45">
      <c r="A61" s="332" t="s">
        <v>496</v>
      </c>
      <c r="B61" s="332" t="s">
        <v>496</v>
      </c>
      <c r="D61" s="335"/>
      <c r="E61" s="335"/>
      <c r="F61" s="335"/>
      <c r="G61" s="335"/>
      <c r="H61" s="335"/>
      <c r="I61" s="335"/>
      <c r="J61" s="335"/>
      <c r="K61" s="335"/>
      <c r="L61" s="335"/>
      <c r="M61" s="335"/>
      <c r="N61" s="335"/>
      <c r="O61" s="335"/>
      <c r="P61" s="335"/>
      <c r="Q61" s="335"/>
      <c r="R61" s="335"/>
      <c r="S61" s="335"/>
      <c r="T61" s="335"/>
    </row>
    <row r="62" spans="1:45">
      <c r="C62" s="332" t="s">
        <v>490</v>
      </c>
      <c r="D62" s="335">
        <v>149401</v>
      </c>
      <c r="E62" s="335">
        <v>115829</v>
      </c>
      <c r="F62" s="335">
        <v>129125</v>
      </c>
      <c r="G62" s="335">
        <v>111110</v>
      </c>
      <c r="H62" s="335">
        <v>96475</v>
      </c>
      <c r="I62" s="335">
        <v>97870</v>
      </c>
      <c r="J62" s="335">
        <v>100523</v>
      </c>
      <c r="K62" s="335">
        <v>98425</v>
      </c>
      <c r="L62" s="335">
        <v>109999</v>
      </c>
      <c r="M62" s="335">
        <v>82615</v>
      </c>
      <c r="N62" s="335">
        <v>92670</v>
      </c>
      <c r="O62" s="335">
        <v>123305</v>
      </c>
      <c r="P62" s="335">
        <v>108806</v>
      </c>
      <c r="Q62" s="335">
        <v>107326</v>
      </c>
      <c r="R62" s="335">
        <v>124413</v>
      </c>
      <c r="S62" s="335">
        <v>154606</v>
      </c>
      <c r="T62" s="335">
        <v>121328</v>
      </c>
      <c r="U62" s="336">
        <v>130068</v>
      </c>
      <c r="V62" s="336">
        <v>96426</v>
      </c>
      <c r="W62" s="336">
        <v>89293</v>
      </c>
      <c r="X62" s="336">
        <v>104196</v>
      </c>
      <c r="Y62" s="336">
        <v>62060</v>
      </c>
      <c r="Z62" s="336">
        <v>113582</v>
      </c>
      <c r="AA62" s="336">
        <v>124322</v>
      </c>
      <c r="AB62" s="336">
        <v>117791</v>
      </c>
      <c r="AC62" s="336">
        <v>116120</v>
      </c>
      <c r="AD62" s="336">
        <v>136522</v>
      </c>
      <c r="AE62" s="336">
        <v>135642</v>
      </c>
      <c r="AF62" s="336">
        <v>134547</v>
      </c>
      <c r="AG62" s="336">
        <v>150561</v>
      </c>
      <c r="AH62" s="336">
        <v>119142</v>
      </c>
      <c r="AI62" s="336">
        <v>117301</v>
      </c>
      <c r="AJ62" s="336">
        <v>121514</v>
      </c>
      <c r="AK62" s="336">
        <v>104670</v>
      </c>
      <c r="AL62" s="336">
        <v>122082</v>
      </c>
      <c r="AM62" s="336">
        <v>108601</v>
      </c>
      <c r="AN62" s="336">
        <v>124410</v>
      </c>
      <c r="AO62" s="336">
        <v>119930</v>
      </c>
      <c r="AP62" s="336">
        <v>120842</v>
      </c>
      <c r="AQ62" s="336">
        <v>96421</v>
      </c>
      <c r="AR62" s="336">
        <v>94845</v>
      </c>
      <c r="AS62" s="336">
        <v>110880</v>
      </c>
    </row>
    <row r="63" spans="1:45">
      <c r="C63" s="332" t="s">
        <v>492</v>
      </c>
      <c r="D63" s="335" t="s">
        <v>493</v>
      </c>
      <c r="E63" s="335" t="s">
        <v>493</v>
      </c>
      <c r="F63" s="335" t="s">
        <v>493</v>
      </c>
      <c r="G63" s="335" t="s">
        <v>493</v>
      </c>
      <c r="H63" s="335" t="s">
        <v>493</v>
      </c>
      <c r="I63" s="335" t="s">
        <v>493</v>
      </c>
      <c r="J63" s="335" t="s">
        <v>493</v>
      </c>
      <c r="K63" s="335" t="s">
        <v>493</v>
      </c>
      <c r="L63" s="335" t="s">
        <v>493</v>
      </c>
      <c r="M63" s="335" t="s">
        <v>493</v>
      </c>
      <c r="N63" s="335" t="s">
        <v>493</v>
      </c>
      <c r="O63" s="335" t="s">
        <v>493</v>
      </c>
      <c r="P63" s="335" t="s">
        <v>493</v>
      </c>
      <c r="Q63" s="335" t="s">
        <v>493</v>
      </c>
      <c r="R63" s="335" t="s">
        <v>493</v>
      </c>
      <c r="S63" s="335" t="s">
        <v>493</v>
      </c>
      <c r="T63" s="335" t="s">
        <v>493</v>
      </c>
    </row>
    <row r="64" spans="1:45">
      <c r="C64" s="332" t="s">
        <v>494</v>
      </c>
      <c r="D64" s="335" t="s">
        <v>493</v>
      </c>
      <c r="E64" s="335" t="s">
        <v>493</v>
      </c>
      <c r="F64" s="335" t="s">
        <v>493</v>
      </c>
      <c r="G64" s="335" t="s">
        <v>493</v>
      </c>
      <c r="H64" s="335" t="s">
        <v>493</v>
      </c>
      <c r="I64" s="335" t="s">
        <v>493</v>
      </c>
      <c r="J64" s="335" t="s">
        <v>493</v>
      </c>
      <c r="K64" s="335" t="s">
        <v>493</v>
      </c>
      <c r="L64" s="335" t="s">
        <v>493</v>
      </c>
      <c r="M64" s="335" t="s">
        <v>493</v>
      </c>
      <c r="N64" s="335" t="s">
        <v>493</v>
      </c>
      <c r="O64" s="335" t="s">
        <v>493</v>
      </c>
      <c r="P64" s="335" t="s">
        <v>493</v>
      </c>
      <c r="Q64" s="335" t="s">
        <v>493</v>
      </c>
      <c r="R64" s="335" t="s">
        <v>493</v>
      </c>
      <c r="S64" s="335" t="s">
        <v>493</v>
      </c>
      <c r="T64" s="335" t="s">
        <v>493</v>
      </c>
    </row>
    <row r="66" spans="1:46">
      <c r="A66" s="332" t="s">
        <v>497</v>
      </c>
      <c r="B66" s="332" t="s">
        <v>497</v>
      </c>
    </row>
    <row r="73" spans="1:46">
      <c r="D73" s="334">
        <v>43831</v>
      </c>
      <c r="E73" s="334">
        <v>43862</v>
      </c>
      <c r="F73" s="334">
        <v>43891</v>
      </c>
      <c r="G73" s="334">
        <v>43922</v>
      </c>
      <c r="H73" s="334">
        <v>43952</v>
      </c>
      <c r="I73" s="334">
        <v>43983</v>
      </c>
      <c r="J73" s="334">
        <v>44013</v>
      </c>
      <c r="K73" s="334">
        <v>44044</v>
      </c>
      <c r="L73" s="334">
        <v>44075</v>
      </c>
      <c r="M73" s="334">
        <v>44105</v>
      </c>
      <c r="N73" s="334">
        <v>44136</v>
      </c>
      <c r="O73" s="334">
        <v>44166</v>
      </c>
      <c r="P73" s="334">
        <v>44197</v>
      </c>
      <c r="Q73" s="334">
        <v>44228</v>
      </c>
      <c r="R73" s="334">
        <v>44256</v>
      </c>
      <c r="S73" s="334">
        <v>44287</v>
      </c>
      <c r="T73" s="334">
        <v>44317</v>
      </c>
      <c r="U73" s="334">
        <v>44348</v>
      </c>
      <c r="V73" s="334">
        <v>44378</v>
      </c>
      <c r="W73" s="334">
        <v>44409</v>
      </c>
      <c r="X73" s="334">
        <v>44440</v>
      </c>
      <c r="Y73" s="334">
        <v>44470</v>
      </c>
      <c r="Z73" s="334">
        <v>44501</v>
      </c>
      <c r="AA73" s="334">
        <v>44531</v>
      </c>
      <c r="AB73" s="334">
        <v>44562</v>
      </c>
      <c r="AC73" s="334">
        <v>44593</v>
      </c>
      <c r="AD73" s="334">
        <v>44621</v>
      </c>
      <c r="AE73" s="334">
        <v>44652</v>
      </c>
      <c r="AF73" s="334">
        <v>44682</v>
      </c>
      <c r="AG73" s="334">
        <v>44713</v>
      </c>
      <c r="AH73" s="334">
        <v>44743</v>
      </c>
      <c r="AI73" s="334">
        <v>44774</v>
      </c>
      <c r="AJ73" s="334">
        <v>44805</v>
      </c>
      <c r="AK73" s="334">
        <v>44835</v>
      </c>
      <c r="AL73" s="334">
        <v>44866</v>
      </c>
      <c r="AM73" s="334">
        <v>44896</v>
      </c>
      <c r="AN73" s="334">
        <v>44927</v>
      </c>
      <c r="AO73" s="334">
        <v>44958</v>
      </c>
      <c r="AP73" s="334">
        <v>44986</v>
      </c>
      <c r="AQ73" s="334">
        <v>45017</v>
      </c>
      <c r="AR73" s="334">
        <v>45047</v>
      </c>
      <c r="AS73" s="334">
        <v>45078</v>
      </c>
      <c r="AT73" s="334">
        <v>45108</v>
      </c>
    </row>
    <row r="74" spans="1:46" ht="15">
      <c r="A74" s="332" t="s">
        <v>481</v>
      </c>
      <c r="B74" s="332" t="s">
        <v>481</v>
      </c>
      <c r="D74" s="332" t="s">
        <v>498</v>
      </c>
    </row>
    <row r="75" spans="1:46">
      <c r="C75" s="332" t="s">
        <v>499</v>
      </c>
      <c r="D75" s="336">
        <v>24325</v>
      </c>
      <c r="E75" s="336">
        <v>27317</v>
      </c>
      <c r="F75" s="336">
        <v>28253</v>
      </c>
      <c r="G75" s="336">
        <v>32598</v>
      </c>
      <c r="H75" s="336">
        <v>35151</v>
      </c>
      <c r="I75" s="336">
        <v>27676</v>
      </c>
      <c r="J75" s="336">
        <v>24061</v>
      </c>
      <c r="K75" s="336">
        <v>25168</v>
      </c>
      <c r="L75" s="336">
        <v>23473</v>
      </c>
      <c r="M75" s="336">
        <v>26772</v>
      </c>
      <c r="N75" s="336">
        <v>26807</v>
      </c>
      <c r="O75" s="336">
        <v>34803</v>
      </c>
      <c r="P75" s="336">
        <v>27888</v>
      </c>
      <c r="Q75" s="336">
        <v>27552</v>
      </c>
      <c r="R75" s="336">
        <v>22527</v>
      </c>
      <c r="S75" s="336">
        <v>23232</v>
      </c>
      <c r="T75" s="336">
        <v>22932</v>
      </c>
    </row>
    <row r="76" spans="1:46">
      <c r="C76" s="332" t="s">
        <v>500</v>
      </c>
      <c r="D76" s="336">
        <v>9432</v>
      </c>
      <c r="E76" s="336">
        <v>10191</v>
      </c>
      <c r="F76" s="336">
        <v>11308</v>
      </c>
      <c r="G76" s="336">
        <v>10131</v>
      </c>
      <c r="H76" s="336">
        <v>9478</v>
      </c>
      <c r="I76" s="336">
        <v>9184</v>
      </c>
      <c r="J76" s="336">
        <v>4681</v>
      </c>
      <c r="K76" s="336">
        <v>5779</v>
      </c>
      <c r="L76" s="336">
        <v>3346</v>
      </c>
      <c r="M76" s="336">
        <v>9638</v>
      </c>
      <c r="N76" s="336">
        <v>8150</v>
      </c>
      <c r="O76" s="336">
        <v>11565</v>
      </c>
      <c r="P76" s="336">
        <v>8735</v>
      </c>
      <c r="Q76" s="336">
        <v>7426</v>
      </c>
      <c r="R76" s="336">
        <v>5956</v>
      </c>
      <c r="S76" s="336">
        <v>5081</v>
      </c>
      <c r="T76" s="336">
        <v>6058</v>
      </c>
    </row>
    <row r="77" spans="1:46">
      <c r="A77" s="332" t="s">
        <v>481</v>
      </c>
      <c r="B77" s="332" t="s">
        <v>481</v>
      </c>
      <c r="D77" s="332" t="s">
        <v>501</v>
      </c>
    </row>
    <row r="78" spans="1:46">
      <c r="C78" s="332" t="s">
        <v>490</v>
      </c>
      <c r="D78" s="336">
        <v>470619</v>
      </c>
      <c r="E78" s="336">
        <v>419601</v>
      </c>
      <c r="F78" s="336">
        <v>435287</v>
      </c>
      <c r="G78" s="336">
        <v>284837</v>
      </c>
      <c r="H78" s="336">
        <v>280276</v>
      </c>
      <c r="I78" s="336">
        <v>398097</v>
      </c>
      <c r="J78" s="336">
        <v>459815</v>
      </c>
      <c r="K78" s="336">
        <v>430032</v>
      </c>
      <c r="L78" s="336">
        <v>410807</v>
      </c>
      <c r="M78" s="336">
        <v>355955</v>
      </c>
      <c r="N78" s="336">
        <v>470479</v>
      </c>
      <c r="O78" s="336">
        <v>438649</v>
      </c>
      <c r="P78" s="336">
        <v>330723</v>
      </c>
      <c r="Q78" s="336">
        <v>321352</v>
      </c>
      <c r="R78" s="336">
        <v>417875</v>
      </c>
      <c r="S78" s="336">
        <v>402987</v>
      </c>
      <c r="T78" s="336">
        <v>383310</v>
      </c>
    </row>
    <row r="79" spans="1:46">
      <c r="C79" s="332" t="s">
        <v>492</v>
      </c>
      <c r="D79" s="336">
        <v>27984</v>
      </c>
      <c r="E79" s="336">
        <v>26051</v>
      </c>
      <c r="F79" s="336">
        <v>20897</v>
      </c>
      <c r="G79" s="336">
        <v>27453</v>
      </c>
      <c r="H79" s="336">
        <v>30366</v>
      </c>
      <c r="I79" s="336">
        <v>27864</v>
      </c>
      <c r="J79" s="336">
        <v>35225</v>
      </c>
      <c r="K79" s="336">
        <v>23611</v>
      </c>
      <c r="L79" s="336">
        <v>26390</v>
      </c>
      <c r="M79" s="336">
        <v>26908</v>
      </c>
      <c r="N79" s="336">
        <v>41340</v>
      </c>
      <c r="O79" s="336">
        <v>27381</v>
      </c>
      <c r="P79" s="336">
        <v>22450</v>
      </c>
      <c r="Q79" s="336">
        <v>25305</v>
      </c>
      <c r="R79" s="336">
        <v>28078</v>
      </c>
      <c r="S79" s="336">
        <v>26142</v>
      </c>
      <c r="T79" s="336">
        <v>20756</v>
      </c>
    </row>
    <row r="80" spans="1:46">
      <c r="C80" s="332" t="s">
        <v>494</v>
      </c>
      <c r="D80" s="336">
        <v>7382</v>
      </c>
      <c r="E80" s="336">
        <v>6186</v>
      </c>
      <c r="F80" s="336">
        <v>6871</v>
      </c>
      <c r="G80" s="336">
        <v>2773</v>
      </c>
      <c r="H80" s="336">
        <v>3140</v>
      </c>
      <c r="I80" s="336">
        <v>5744</v>
      </c>
      <c r="J80" s="336">
        <v>10668</v>
      </c>
      <c r="K80" s="336">
        <v>10711</v>
      </c>
      <c r="L80" s="336">
        <v>8872</v>
      </c>
      <c r="M80" s="336">
        <v>8323</v>
      </c>
      <c r="N80" s="336">
        <v>14030</v>
      </c>
      <c r="O80" s="336">
        <v>9274</v>
      </c>
      <c r="P80" s="336">
        <v>6050</v>
      </c>
      <c r="Q80" s="336">
        <v>6849</v>
      </c>
      <c r="R80" s="336">
        <v>6052</v>
      </c>
      <c r="S80" s="336">
        <v>7892</v>
      </c>
      <c r="T80" s="336">
        <v>6711</v>
      </c>
    </row>
    <row r="81" spans="1:56">
      <c r="D81" s="332" t="s">
        <v>502</v>
      </c>
    </row>
    <row r="82" spans="1:56">
      <c r="C82" s="332" t="s">
        <v>499</v>
      </c>
      <c r="D82" s="332" t="s">
        <v>493</v>
      </c>
      <c r="E82" s="332" t="s">
        <v>493</v>
      </c>
      <c r="F82" s="332" t="s">
        <v>493</v>
      </c>
      <c r="G82" s="332" t="s">
        <v>493</v>
      </c>
      <c r="H82" s="332" t="s">
        <v>493</v>
      </c>
      <c r="I82" s="332" t="s">
        <v>493</v>
      </c>
      <c r="J82" s="332" t="s">
        <v>493</v>
      </c>
      <c r="K82" s="332" t="s">
        <v>493</v>
      </c>
      <c r="L82" s="332" t="s">
        <v>493</v>
      </c>
      <c r="M82" s="332" t="s">
        <v>493</v>
      </c>
      <c r="N82" s="332" t="s">
        <v>493</v>
      </c>
      <c r="O82" s="332" t="s">
        <v>493</v>
      </c>
      <c r="P82" s="332" t="s">
        <v>493</v>
      </c>
      <c r="Q82" s="332" t="s">
        <v>493</v>
      </c>
      <c r="R82" s="332" t="s">
        <v>493</v>
      </c>
      <c r="S82" s="332" t="s">
        <v>493</v>
      </c>
      <c r="T82" s="332" t="s">
        <v>493</v>
      </c>
    </row>
    <row r="83" spans="1:56">
      <c r="C83" s="332" t="s">
        <v>500</v>
      </c>
      <c r="D83" s="332" t="s">
        <v>493</v>
      </c>
      <c r="E83" s="332" t="s">
        <v>493</v>
      </c>
      <c r="F83" s="332" t="s">
        <v>493</v>
      </c>
      <c r="G83" s="332" t="s">
        <v>493</v>
      </c>
      <c r="H83" s="332" t="s">
        <v>493</v>
      </c>
      <c r="I83" s="332" t="s">
        <v>493</v>
      </c>
      <c r="J83" s="332" t="s">
        <v>493</v>
      </c>
      <c r="K83" s="332" t="s">
        <v>493</v>
      </c>
      <c r="L83" s="332" t="s">
        <v>493</v>
      </c>
      <c r="M83" s="332" t="s">
        <v>493</v>
      </c>
      <c r="N83" s="332" t="s">
        <v>493</v>
      </c>
      <c r="O83" s="332" t="s">
        <v>493</v>
      </c>
      <c r="P83" s="332" t="s">
        <v>493</v>
      </c>
      <c r="Q83" s="332" t="s">
        <v>493</v>
      </c>
      <c r="R83" s="332" t="s">
        <v>493</v>
      </c>
      <c r="S83" s="332" t="s">
        <v>493</v>
      </c>
      <c r="T83" s="332" t="s">
        <v>493</v>
      </c>
    </row>
    <row r="84" spans="1:56">
      <c r="A84" s="332" t="s">
        <v>482</v>
      </c>
      <c r="B84" s="332" t="s">
        <v>482</v>
      </c>
      <c r="D84" s="332" t="s">
        <v>501</v>
      </c>
    </row>
    <row r="85" spans="1:56">
      <c r="C85" s="332" t="s">
        <v>490</v>
      </c>
      <c r="D85" s="336">
        <v>449487</v>
      </c>
      <c r="E85" s="336">
        <v>431029</v>
      </c>
      <c r="F85" s="336">
        <v>419523</v>
      </c>
      <c r="G85" s="336">
        <v>297322</v>
      </c>
      <c r="H85" s="336">
        <v>296184</v>
      </c>
      <c r="I85" s="336">
        <v>377057</v>
      </c>
      <c r="J85" s="336">
        <v>451741</v>
      </c>
      <c r="K85" s="336">
        <v>431239</v>
      </c>
      <c r="L85" s="336">
        <v>398544</v>
      </c>
      <c r="M85" s="336">
        <v>384347</v>
      </c>
      <c r="N85" s="336">
        <v>463064</v>
      </c>
      <c r="O85" s="336">
        <v>407528</v>
      </c>
      <c r="P85" s="336">
        <v>344211</v>
      </c>
      <c r="Q85" s="336">
        <v>323028</v>
      </c>
      <c r="R85" s="336">
        <v>400719</v>
      </c>
      <c r="S85" s="336">
        <v>373523</v>
      </c>
      <c r="T85" s="336">
        <v>408032</v>
      </c>
    </row>
    <row r="86" spans="1:56">
      <c r="C86" s="332" t="s">
        <v>492</v>
      </c>
      <c r="D86" s="336">
        <v>27402</v>
      </c>
      <c r="E86" s="336">
        <v>26020</v>
      </c>
      <c r="F86" s="336">
        <v>20715</v>
      </c>
      <c r="G86" s="336">
        <v>27255</v>
      </c>
      <c r="H86" s="336">
        <v>30777</v>
      </c>
      <c r="I86" s="336">
        <v>28136</v>
      </c>
      <c r="J86" s="336">
        <v>35169</v>
      </c>
      <c r="K86" s="336">
        <v>23555</v>
      </c>
      <c r="L86" s="336">
        <v>26715</v>
      </c>
      <c r="M86" s="336">
        <v>26569</v>
      </c>
      <c r="N86" s="336">
        <v>42106</v>
      </c>
      <c r="O86" s="336">
        <v>26962</v>
      </c>
      <c r="P86" s="336">
        <v>22686</v>
      </c>
      <c r="Q86" s="336">
        <v>24930</v>
      </c>
      <c r="R86" s="336">
        <v>28507</v>
      </c>
      <c r="S86" s="336">
        <v>26132</v>
      </c>
      <c r="T86" s="336">
        <v>20622</v>
      </c>
    </row>
    <row r="87" spans="1:56">
      <c r="C87" s="332" t="s">
        <v>494</v>
      </c>
      <c r="D87" s="336">
        <v>7262</v>
      </c>
      <c r="E87" s="336">
        <v>6839</v>
      </c>
      <c r="F87" s="336">
        <v>6947</v>
      </c>
      <c r="G87" s="336">
        <v>3210</v>
      </c>
      <c r="H87" s="336">
        <v>3623</v>
      </c>
      <c r="I87" s="336">
        <v>4379</v>
      </c>
      <c r="J87" s="336">
        <v>9178</v>
      </c>
      <c r="K87" s="336">
        <v>8929</v>
      </c>
      <c r="L87" s="336">
        <v>8368</v>
      </c>
      <c r="M87" s="336">
        <v>8722</v>
      </c>
      <c r="N87" s="336">
        <v>13631</v>
      </c>
      <c r="O87" s="336">
        <v>10318</v>
      </c>
      <c r="P87" s="336">
        <v>7141</v>
      </c>
      <c r="Q87" s="336">
        <v>5889</v>
      </c>
      <c r="R87" s="336">
        <v>6214</v>
      </c>
      <c r="S87" s="336">
        <v>7895</v>
      </c>
      <c r="T87" s="336">
        <v>7478</v>
      </c>
    </row>
    <row r="88" spans="1:56">
      <c r="D88" s="332" t="s">
        <v>502</v>
      </c>
    </row>
    <row r="89" spans="1:56">
      <c r="C89" s="332" t="s">
        <v>499</v>
      </c>
      <c r="D89" s="332">
        <v>0</v>
      </c>
      <c r="E89" s="332">
        <v>0</v>
      </c>
      <c r="F89" s="332">
        <v>0</v>
      </c>
      <c r="G89" s="332">
        <v>0</v>
      </c>
      <c r="H89" s="332">
        <v>0</v>
      </c>
      <c r="I89" s="332">
        <v>0</v>
      </c>
      <c r="J89" s="332">
        <v>0</v>
      </c>
      <c r="K89" s="332">
        <v>0</v>
      </c>
      <c r="L89" s="332">
        <v>0</v>
      </c>
      <c r="M89" s="332">
        <v>0</v>
      </c>
      <c r="N89" s="332">
        <v>0</v>
      </c>
      <c r="O89" s="332">
        <v>0</v>
      </c>
      <c r="P89" s="332">
        <v>0</v>
      </c>
      <c r="Q89" s="332">
        <v>0</v>
      </c>
      <c r="R89" s="332">
        <v>0</v>
      </c>
      <c r="S89" s="332">
        <v>0</v>
      </c>
      <c r="T89" s="332">
        <v>0</v>
      </c>
      <c r="U89" s="332">
        <v>0</v>
      </c>
      <c r="V89" s="332">
        <v>0</v>
      </c>
      <c r="W89" s="332">
        <v>0</v>
      </c>
      <c r="X89" s="332">
        <v>0</v>
      </c>
      <c r="Y89" s="332">
        <v>0</v>
      </c>
      <c r="Z89" s="332">
        <v>0</v>
      </c>
      <c r="AA89" s="332">
        <v>0</v>
      </c>
      <c r="AB89" s="332">
        <v>0</v>
      </c>
      <c r="AC89" s="332">
        <v>0</v>
      </c>
      <c r="AD89" s="332">
        <v>0</v>
      </c>
      <c r="AE89" s="332">
        <v>0</v>
      </c>
      <c r="AF89" s="332">
        <v>0</v>
      </c>
      <c r="AG89" s="332">
        <v>0</v>
      </c>
      <c r="AH89" s="332">
        <v>0</v>
      </c>
      <c r="AI89" s="332">
        <v>0</v>
      </c>
      <c r="AJ89" s="332">
        <v>0</v>
      </c>
      <c r="AK89" s="332">
        <v>0</v>
      </c>
      <c r="AL89" s="332">
        <v>0</v>
      </c>
      <c r="AM89" s="332">
        <v>0</v>
      </c>
      <c r="AN89" s="332">
        <v>0</v>
      </c>
      <c r="AO89" s="332">
        <v>0</v>
      </c>
      <c r="AP89" s="332">
        <v>0</v>
      </c>
      <c r="AQ89" s="332">
        <v>0</v>
      </c>
      <c r="AR89" s="332">
        <v>0</v>
      </c>
      <c r="AS89" s="332">
        <v>0</v>
      </c>
      <c r="AT89" s="332">
        <v>0</v>
      </c>
    </row>
    <row r="90" spans="1:56">
      <c r="C90" s="332" t="s">
        <v>500</v>
      </c>
      <c r="D90" s="332">
        <v>0</v>
      </c>
      <c r="E90" s="332">
        <v>0</v>
      </c>
      <c r="F90" s="332">
        <v>0</v>
      </c>
      <c r="G90" s="332">
        <v>0</v>
      </c>
      <c r="H90" s="332">
        <v>0</v>
      </c>
      <c r="I90" s="332">
        <v>0</v>
      </c>
      <c r="J90" s="332">
        <v>0</v>
      </c>
      <c r="K90" s="332">
        <v>0</v>
      </c>
      <c r="L90" s="332">
        <v>0</v>
      </c>
      <c r="M90" s="332">
        <v>0</v>
      </c>
      <c r="N90" s="332">
        <v>0</v>
      </c>
      <c r="O90" s="332">
        <v>0</v>
      </c>
      <c r="P90" s="332">
        <v>0</v>
      </c>
      <c r="Q90" s="332">
        <v>0</v>
      </c>
      <c r="R90" s="332">
        <v>0</v>
      </c>
      <c r="S90" s="332">
        <v>0</v>
      </c>
      <c r="T90" s="332">
        <v>0</v>
      </c>
      <c r="U90" s="332">
        <v>0</v>
      </c>
      <c r="V90" s="332">
        <v>0</v>
      </c>
      <c r="W90" s="332">
        <v>0</v>
      </c>
      <c r="X90" s="332">
        <v>0</v>
      </c>
      <c r="Y90" s="332">
        <v>0</v>
      </c>
      <c r="Z90" s="332">
        <v>0</v>
      </c>
      <c r="AA90" s="332">
        <v>0</v>
      </c>
      <c r="AB90" s="332">
        <v>0</v>
      </c>
      <c r="AC90" s="332">
        <v>0</v>
      </c>
      <c r="AD90" s="332">
        <v>0</v>
      </c>
      <c r="AE90" s="332">
        <v>0</v>
      </c>
      <c r="AF90" s="332">
        <v>0</v>
      </c>
      <c r="AG90" s="332">
        <v>0</v>
      </c>
      <c r="AH90" s="332">
        <v>0</v>
      </c>
      <c r="AI90" s="332">
        <v>0</v>
      </c>
      <c r="AJ90" s="332">
        <v>0</v>
      </c>
      <c r="AK90" s="332">
        <v>0</v>
      </c>
      <c r="AL90" s="332">
        <v>0</v>
      </c>
      <c r="AM90" s="332">
        <v>0</v>
      </c>
      <c r="AN90" s="332">
        <v>0</v>
      </c>
      <c r="AO90" s="332">
        <v>0</v>
      </c>
      <c r="AP90" s="332">
        <v>0</v>
      </c>
      <c r="AQ90" s="332">
        <v>0</v>
      </c>
      <c r="AR90" s="332">
        <v>0</v>
      </c>
      <c r="AS90" s="332">
        <v>0</v>
      </c>
      <c r="AT90" s="332">
        <v>0</v>
      </c>
    </row>
    <row r="91" spans="1:56">
      <c r="A91" s="332" t="s">
        <v>202</v>
      </c>
      <c r="B91" s="332" t="s">
        <v>202</v>
      </c>
      <c r="D91" s="332" t="s">
        <v>501</v>
      </c>
    </row>
    <row r="92" spans="1:56">
      <c r="C92" s="332" t="s">
        <v>490</v>
      </c>
      <c r="D92" s="332" t="s">
        <v>493</v>
      </c>
      <c r="E92" s="332" t="s">
        <v>493</v>
      </c>
      <c r="F92" s="332" t="s">
        <v>493</v>
      </c>
      <c r="G92" s="332" t="s">
        <v>493</v>
      </c>
      <c r="H92" s="332" t="s">
        <v>493</v>
      </c>
      <c r="I92" s="332" t="s">
        <v>493</v>
      </c>
      <c r="J92" s="332" t="s">
        <v>493</v>
      </c>
      <c r="K92" s="332" t="s">
        <v>493</v>
      </c>
      <c r="L92" s="332" t="s">
        <v>493</v>
      </c>
      <c r="M92" s="332" t="s">
        <v>493</v>
      </c>
      <c r="N92" s="332" t="s">
        <v>493</v>
      </c>
      <c r="O92" s="332" t="s">
        <v>493</v>
      </c>
      <c r="P92" s="332" t="s">
        <v>493</v>
      </c>
      <c r="Q92" s="332" t="s">
        <v>493</v>
      </c>
      <c r="R92" s="332" t="s">
        <v>493</v>
      </c>
      <c r="S92" s="332" t="s">
        <v>493</v>
      </c>
      <c r="T92" s="332" t="s">
        <v>493</v>
      </c>
    </row>
    <row r="93" spans="1:56">
      <c r="C93" s="332" t="s">
        <v>492</v>
      </c>
      <c r="D93" s="332" t="s">
        <v>493</v>
      </c>
      <c r="E93" s="332" t="s">
        <v>493</v>
      </c>
      <c r="F93" s="332" t="s">
        <v>493</v>
      </c>
      <c r="G93" s="332" t="s">
        <v>493</v>
      </c>
      <c r="H93" s="332" t="s">
        <v>493</v>
      </c>
      <c r="I93" s="332" t="s">
        <v>493</v>
      </c>
      <c r="J93" s="332" t="s">
        <v>493</v>
      </c>
      <c r="K93" s="332" t="s">
        <v>493</v>
      </c>
      <c r="L93" s="332" t="s">
        <v>493</v>
      </c>
      <c r="M93" s="332" t="s">
        <v>493</v>
      </c>
      <c r="N93" s="332" t="s">
        <v>493</v>
      </c>
      <c r="O93" s="332" t="s">
        <v>493</v>
      </c>
      <c r="P93" s="332" t="s">
        <v>493</v>
      </c>
      <c r="Q93" s="332" t="s">
        <v>493</v>
      </c>
      <c r="R93" s="332" t="s">
        <v>493</v>
      </c>
      <c r="S93" s="332" t="s">
        <v>493</v>
      </c>
      <c r="T93" s="332" t="s">
        <v>493</v>
      </c>
    </row>
    <row r="94" spans="1:56">
      <c r="C94" s="332" t="s">
        <v>494</v>
      </c>
      <c r="D94" s="332" t="s">
        <v>493</v>
      </c>
      <c r="E94" s="332" t="s">
        <v>493</v>
      </c>
      <c r="F94" s="332" t="s">
        <v>493</v>
      </c>
      <c r="G94" s="332" t="s">
        <v>493</v>
      </c>
      <c r="H94" s="332" t="s">
        <v>493</v>
      </c>
      <c r="I94" s="332" t="s">
        <v>493</v>
      </c>
      <c r="J94" s="332" t="s">
        <v>493</v>
      </c>
      <c r="K94" s="332" t="s">
        <v>493</v>
      </c>
      <c r="L94" s="332" t="s">
        <v>493</v>
      </c>
      <c r="M94" s="332" t="s">
        <v>493</v>
      </c>
      <c r="N94" s="332" t="s">
        <v>493</v>
      </c>
      <c r="O94" s="332" t="s">
        <v>493</v>
      </c>
      <c r="P94" s="332" t="s">
        <v>493</v>
      </c>
      <c r="Q94" s="332" t="s">
        <v>493</v>
      </c>
      <c r="R94" s="332" t="s">
        <v>493</v>
      </c>
      <c r="S94" s="332" t="s">
        <v>493</v>
      </c>
      <c r="T94" s="332" t="s">
        <v>493</v>
      </c>
    </row>
    <row r="95" spans="1:56">
      <c r="D95" s="332" t="s">
        <v>502</v>
      </c>
      <c r="AV95" s="332" t="s">
        <v>503</v>
      </c>
      <c r="AW95" s="332" t="s">
        <v>504</v>
      </c>
      <c r="AX95" s="332">
        <v>2021</v>
      </c>
      <c r="AY95" s="332">
        <v>2022</v>
      </c>
      <c r="AZ95" s="332">
        <v>2023</v>
      </c>
      <c r="BA95" s="332" t="s">
        <v>505</v>
      </c>
    </row>
    <row r="96" spans="1:56">
      <c r="C96" s="332" t="s">
        <v>499</v>
      </c>
      <c r="D96" s="336">
        <v>196779</v>
      </c>
      <c r="E96" s="336">
        <v>185483</v>
      </c>
      <c r="F96" s="336">
        <v>179660</v>
      </c>
      <c r="G96" s="336">
        <v>120718</v>
      </c>
      <c r="H96" s="336">
        <v>128789</v>
      </c>
      <c r="I96" s="336">
        <v>167467</v>
      </c>
      <c r="J96" s="336">
        <v>196548</v>
      </c>
      <c r="K96" s="336">
        <v>183950</v>
      </c>
      <c r="L96" s="336">
        <v>170448</v>
      </c>
      <c r="M96" s="336">
        <v>176267</v>
      </c>
      <c r="N96" s="336">
        <v>199116</v>
      </c>
      <c r="O96" s="336">
        <v>175813</v>
      </c>
      <c r="P96" s="336">
        <v>145465</v>
      </c>
      <c r="Q96" s="336">
        <v>139836</v>
      </c>
      <c r="R96" s="336">
        <v>172532</v>
      </c>
      <c r="S96" s="336">
        <v>165461</v>
      </c>
      <c r="T96" s="336">
        <v>172229</v>
      </c>
      <c r="U96" s="332">
        <v>175038</v>
      </c>
      <c r="V96" s="332">
        <v>193086</v>
      </c>
      <c r="W96" s="332">
        <v>185513</v>
      </c>
      <c r="X96" s="332">
        <v>179772</v>
      </c>
      <c r="Y96" s="332">
        <v>156941</v>
      </c>
      <c r="Z96" s="332">
        <v>194209</v>
      </c>
      <c r="AA96" s="332">
        <v>193131</v>
      </c>
      <c r="AB96" s="332">
        <v>161880</v>
      </c>
      <c r="AC96" s="332">
        <v>149830</v>
      </c>
      <c r="AD96" s="332">
        <v>174887</v>
      </c>
      <c r="AE96" s="332">
        <v>161664</v>
      </c>
      <c r="AF96" s="332">
        <v>170845</v>
      </c>
      <c r="AG96" s="332">
        <v>166163</v>
      </c>
      <c r="AH96" s="332">
        <v>175691</v>
      </c>
      <c r="AI96" s="332">
        <v>175345</v>
      </c>
      <c r="AJ96" s="332">
        <v>164119</v>
      </c>
      <c r="AK96" s="332">
        <v>179931</v>
      </c>
      <c r="AL96" s="332">
        <v>192198</v>
      </c>
      <c r="AM96" s="332">
        <v>188192</v>
      </c>
      <c r="AN96" s="332">
        <v>186459</v>
      </c>
      <c r="AO96" s="332">
        <v>169618</v>
      </c>
      <c r="AP96" s="332">
        <v>196770</v>
      </c>
      <c r="AQ96" s="332">
        <v>167760</v>
      </c>
      <c r="AR96" s="332">
        <v>172030</v>
      </c>
      <c r="AS96" s="332">
        <v>184458</v>
      </c>
      <c r="AT96" s="332">
        <v>197815</v>
      </c>
      <c r="AV96" s="332">
        <f>SUM(AN96:AP96)</f>
        <v>552847</v>
      </c>
      <c r="AW96" s="332">
        <f>SUM(AR96:AT96)</f>
        <v>554303</v>
      </c>
      <c r="AX96" s="332">
        <f>SUM(P96:AA96)</f>
        <v>2073213</v>
      </c>
      <c r="AY96" s="332">
        <f>SUM(AB96:AM96)</f>
        <v>2060745</v>
      </c>
      <c r="AZ96" s="332">
        <f>SUM(AN96:AS96)</f>
        <v>1077095</v>
      </c>
      <c r="BA96" s="337">
        <f>(AW96/AV96)-1</f>
        <v>2.6336400486934863E-3</v>
      </c>
      <c r="BC96" s="337">
        <f>(AY96/AX96)-1</f>
        <v>-6.0138538587207746E-3</v>
      </c>
      <c r="BD96" s="337">
        <f>(AZ96/AY96)</f>
        <v>0.52267262567663642</v>
      </c>
    </row>
    <row r="97" spans="1:56">
      <c r="C97" s="332" t="s">
        <v>500</v>
      </c>
      <c r="D97" s="336">
        <v>38613</v>
      </c>
      <c r="E97" s="336">
        <v>35986</v>
      </c>
      <c r="F97" s="336">
        <v>32469</v>
      </c>
      <c r="G97" s="336">
        <v>35267</v>
      </c>
      <c r="H97" s="336">
        <v>40458</v>
      </c>
      <c r="I97" s="336">
        <v>37559</v>
      </c>
      <c r="J97" s="336">
        <v>46540</v>
      </c>
      <c r="K97" s="336">
        <v>37526</v>
      </c>
      <c r="L97" s="336">
        <v>35703</v>
      </c>
      <c r="M97" s="336">
        <v>37064</v>
      </c>
      <c r="N97" s="336">
        <v>43882</v>
      </c>
      <c r="O97" s="336">
        <v>36743</v>
      </c>
      <c r="P97" s="336">
        <v>28834</v>
      </c>
      <c r="Q97" s="336">
        <v>30932</v>
      </c>
      <c r="R97" s="336">
        <v>35518</v>
      </c>
      <c r="S97" s="336">
        <v>35393</v>
      </c>
      <c r="T97" s="336">
        <v>28879</v>
      </c>
      <c r="U97" s="332">
        <v>40898</v>
      </c>
      <c r="V97" s="332">
        <v>37886</v>
      </c>
      <c r="W97" s="332">
        <v>37246</v>
      </c>
      <c r="X97" s="332">
        <v>37541</v>
      </c>
      <c r="Y97" s="332">
        <v>35477</v>
      </c>
      <c r="Z97" s="332">
        <v>39602</v>
      </c>
      <c r="AA97" s="332">
        <v>42536</v>
      </c>
      <c r="AB97" s="332">
        <v>22151</v>
      </c>
      <c r="AC97" s="332">
        <v>21290</v>
      </c>
      <c r="AD97" s="332">
        <v>27876</v>
      </c>
      <c r="AE97" s="332">
        <v>27449</v>
      </c>
      <c r="AF97" s="332">
        <v>27184</v>
      </c>
      <c r="AG97" s="332">
        <v>28041</v>
      </c>
      <c r="AH97" s="332">
        <v>26862</v>
      </c>
      <c r="AI97" s="332">
        <v>28279</v>
      </c>
      <c r="AJ97" s="332">
        <v>36601</v>
      </c>
      <c r="AK97" s="332">
        <v>41883</v>
      </c>
      <c r="AL97" s="332">
        <v>43833</v>
      </c>
      <c r="AM97" s="332">
        <v>37743</v>
      </c>
      <c r="AN97" s="332">
        <v>36671</v>
      </c>
      <c r="AO97" s="332">
        <v>37187</v>
      </c>
      <c r="AP97" s="332">
        <v>41489</v>
      </c>
      <c r="AQ97" s="332">
        <v>33563</v>
      </c>
      <c r="AR97" s="332">
        <v>40864</v>
      </c>
      <c r="AS97" s="332">
        <v>46244</v>
      </c>
      <c r="AT97" s="332">
        <v>44527</v>
      </c>
      <c r="AV97" s="332">
        <f>SUM(AN97:AP97)</f>
        <v>115347</v>
      </c>
      <c r="AW97" s="332">
        <f>SUM(AR97:AT97)</f>
        <v>131635</v>
      </c>
      <c r="AX97" s="332">
        <f>SUM(P97:AA97)</f>
        <v>430742</v>
      </c>
      <c r="AY97" s="332">
        <f>SUM(AB97:AM97)</f>
        <v>369192</v>
      </c>
      <c r="AZ97" s="332">
        <f>SUM(AN97:AS97)</f>
        <v>236018</v>
      </c>
      <c r="BA97" s="186">
        <f>(AW97/AV97)-1</f>
        <v>0.14120870070309577</v>
      </c>
      <c r="BC97" s="337">
        <f>(AY97/AX97)-1</f>
        <v>-0.14289296144792007</v>
      </c>
      <c r="BD97" s="337">
        <f>(AZ97/AY97)</f>
        <v>0.6392825413335067</v>
      </c>
    </row>
    <row r="98" spans="1:56">
      <c r="A98" s="332" t="s">
        <v>495</v>
      </c>
      <c r="B98" s="332" t="s">
        <v>495</v>
      </c>
      <c r="D98" s="332" t="s">
        <v>501</v>
      </c>
      <c r="AV98" s="332">
        <f>(AV97/AV96)</f>
        <v>0.20864181229164669</v>
      </c>
      <c r="AW98" s="332">
        <f>(AW97/AW96)</f>
        <v>0.23747841884312371</v>
      </c>
    </row>
    <row r="99" spans="1:56">
      <c r="C99" s="332" t="s">
        <v>490</v>
      </c>
      <c r="D99" s="332" t="s">
        <v>493</v>
      </c>
      <c r="E99" s="332" t="s">
        <v>493</v>
      </c>
      <c r="F99" s="332" t="s">
        <v>493</v>
      </c>
      <c r="G99" s="332" t="s">
        <v>493</v>
      </c>
      <c r="H99" s="332" t="s">
        <v>493</v>
      </c>
      <c r="I99" s="332" t="s">
        <v>493</v>
      </c>
      <c r="J99" s="332" t="s">
        <v>493</v>
      </c>
      <c r="K99" s="332" t="s">
        <v>493</v>
      </c>
      <c r="L99" s="332" t="s">
        <v>493</v>
      </c>
      <c r="M99" s="332" t="s">
        <v>493</v>
      </c>
      <c r="N99" s="332" t="s">
        <v>493</v>
      </c>
      <c r="O99" s="332" t="s">
        <v>493</v>
      </c>
      <c r="P99" s="332" t="s">
        <v>493</v>
      </c>
      <c r="Q99" s="332" t="s">
        <v>493</v>
      </c>
      <c r="R99" s="332" t="s">
        <v>493</v>
      </c>
      <c r="S99" s="332" t="s">
        <v>493</v>
      </c>
      <c r="T99" s="332" t="s">
        <v>493</v>
      </c>
    </row>
    <row r="100" spans="1:56">
      <c r="C100" s="332" t="s">
        <v>492</v>
      </c>
      <c r="D100" s="332" t="s">
        <v>493</v>
      </c>
      <c r="E100" s="332" t="s">
        <v>493</v>
      </c>
      <c r="F100" s="332" t="s">
        <v>493</v>
      </c>
      <c r="G100" s="332" t="s">
        <v>493</v>
      </c>
      <c r="H100" s="332" t="s">
        <v>493</v>
      </c>
      <c r="I100" s="332" t="s">
        <v>493</v>
      </c>
      <c r="J100" s="332" t="s">
        <v>493</v>
      </c>
      <c r="K100" s="332" t="s">
        <v>493</v>
      </c>
      <c r="L100" s="332" t="s">
        <v>493</v>
      </c>
      <c r="M100" s="332" t="s">
        <v>493</v>
      </c>
      <c r="N100" s="332" t="s">
        <v>493</v>
      </c>
      <c r="O100" s="332" t="s">
        <v>493</v>
      </c>
      <c r="P100" s="332">
        <f>P96/D96</f>
        <v>0.73923030404667167</v>
      </c>
      <c r="Q100" s="332">
        <f>Q96/E96</f>
        <v>0.75390197484405574</v>
      </c>
      <c r="R100" s="332">
        <f>R96/F96</f>
        <v>0.96032505844372706</v>
      </c>
      <c r="S100" s="332">
        <f>S96/G96</f>
        <v>1.3706406666777118</v>
      </c>
      <c r="T100" s="332">
        <f>T96/H96</f>
        <v>1.3372958870711007</v>
      </c>
    </row>
    <row r="101" spans="1:56">
      <c r="C101" s="332" t="s">
        <v>494</v>
      </c>
      <c r="D101" s="332" t="s">
        <v>493</v>
      </c>
      <c r="E101" s="332" t="s">
        <v>493</v>
      </c>
      <c r="F101" s="332" t="s">
        <v>493</v>
      </c>
      <c r="G101" s="332" t="s">
        <v>493</v>
      </c>
      <c r="H101" s="332" t="s">
        <v>493</v>
      </c>
      <c r="I101" s="332" t="s">
        <v>493</v>
      </c>
      <c r="J101" s="332" t="s">
        <v>493</v>
      </c>
      <c r="K101" s="332" t="s">
        <v>493</v>
      </c>
      <c r="L101" s="332" t="s">
        <v>493</v>
      </c>
      <c r="M101" s="332" t="s">
        <v>493</v>
      </c>
      <c r="N101" s="332" t="s">
        <v>493</v>
      </c>
      <c r="O101" s="332" t="s">
        <v>493</v>
      </c>
      <c r="P101" s="332" t="s">
        <v>493</v>
      </c>
      <c r="Q101" s="332" t="s">
        <v>493</v>
      </c>
      <c r="R101" s="332" t="s">
        <v>493</v>
      </c>
      <c r="S101" s="332" t="s">
        <v>493</v>
      </c>
      <c r="T101" s="332" t="s">
        <v>493</v>
      </c>
    </row>
    <row r="102" spans="1:56">
      <c r="D102" s="332" t="s">
        <v>502</v>
      </c>
    </row>
    <row r="103" spans="1:56">
      <c r="C103" s="332" t="s">
        <v>499</v>
      </c>
      <c r="D103" s="336">
        <v>190733</v>
      </c>
      <c r="E103" s="336">
        <v>180724</v>
      </c>
      <c r="F103" s="336">
        <v>172312</v>
      </c>
      <c r="G103" s="336">
        <v>112143</v>
      </c>
      <c r="H103" s="336">
        <v>129643</v>
      </c>
      <c r="I103" s="336">
        <v>159271</v>
      </c>
      <c r="J103" s="336">
        <v>189263</v>
      </c>
      <c r="K103" s="336">
        <v>179878</v>
      </c>
      <c r="L103" s="336">
        <v>168443</v>
      </c>
      <c r="M103" s="336">
        <v>173638</v>
      </c>
      <c r="N103" s="336">
        <v>200616</v>
      </c>
      <c r="O103" s="336">
        <v>181536</v>
      </c>
      <c r="P103" s="336">
        <v>144591</v>
      </c>
      <c r="Q103" s="336">
        <v>143608</v>
      </c>
      <c r="R103" s="336">
        <v>172305</v>
      </c>
      <c r="S103" s="336">
        <v>167264</v>
      </c>
      <c r="T103" s="336">
        <v>169643</v>
      </c>
    </row>
    <row r="104" spans="1:56">
      <c r="C104" s="332" t="s">
        <v>500</v>
      </c>
      <c r="D104" s="336">
        <v>30695</v>
      </c>
      <c r="E104" s="336">
        <v>30970</v>
      </c>
      <c r="F104" s="336">
        <v>29279</v>
      </c>
      <c r="G104" s="336">
        <v>29869</v>
      </c>
      <c r="H104" s="336">
        <v>33998</v>
      </c>
      <c r="I104" s="336">
        <v>30547</v>
      </c>
      <c r="J104" s="336">
        <v>39449</v>
      </c>
      <c r="K104" s="336">
        <v>34332</v>
      </c>
      <c r="L104" s="336">
        <v>31016</v>
      </c>
      <c r="M104" s="336">
        <v>35264</v>
      </c>
      <c r="N104" s="336">
        <v>51191</v>
      </c>
      <c r="O104" s="336">
        <v>38572</v>
      </c>
      <c r="P104" s="336">
        <v>28724</v>
      </c>
      <c r="Q104" s="336">
        <v>31074</v>
      </c>
      <c r="R104" s="336">
        <v>36869</v>
      </c>
      <c r="S104" s="336">
        <v>35969</v>
      </c>
      <c r="T104" s="336">
        <v>32469</v>
      </c>
    </row>
    <row r="105" spans="1:56">
      <c r="A105" s="332" t="s">
        <v>483</v>
      </c>
      <c r="B105" s="332" t="s">
        <v>483</v>
      </c>
      <c r="D105" s="332" t="s">
        <v>501</v>
      </c>
    </row>
    <row r="106" spans="1:56">
      <c r="C106" s="332" t="s">
        <v>490</v>
      </c>
      <c r="D106" s="332">
        <v>-494</v>
      </c>
      <c r="E106" s="332">
        <v>-3</v>
      </c>
      <c r="F106" s="336">
        <v>-2274</v>
      </c>
      <c r="G106" s="332">
        <v>-10</v>
      </c>
      <c r="H106" s="336">
        <v>-1885</v>
      </c>
      <c r="I106" s="336">
        <v>-1367</v>
      </c>
      <c r="J106" s="336">
        <v>4785</v>
      </c>
      <c r="K106" s="332">
        <v>861</v>
      </c>
      <c r="L106" s="332">
        <v>805</v>
      </c>
      <c r="M106" s="332">
        <v>-814</v>
      </c>
      <c r="N106" s="332">
        <v>98</v>
      </c>
      <c r="O106" s="332">
        <v>-277</v>
      </c>
      <c r="P106" s="332">
        <v>566</v>
      </c>
      <c r="Q106" s="332">
        <v>199</v>
      </c>
      <c r="R106" s="332">
        <v>135</v>
      </c>
      <c r="S106" s="332">
        <v>-465</v>
      </c>
      <c r="T106" s="332">
        <v>-43</v>
      </c>
    </row>
    <row r="107" spans="1:56">
      <c r="C107" s="332" t="s">
        <v>492</v>
      </c>
      <c r="D107" s="332">
        <v>256</v>
      </c>
      <c r="E107" s="332">
        <v>0</v>
      </c>
      <c r="F107" s="332">
        <v>0</v>
      </c>
      <c r="G107" s="332">
        <v>0</v>
      </c>
      <c r="H107" s="332">
        <v>-18</v>
      </c>
      <c r="I107" s="332">
        <v>-161</v>
      </c>
      <c r="J107" s="332">
        <v>83</v>
      </c>
      <c r="K107" s="332">
        <v>0</v>
      </c>
      <c r="L107" s="332">
        <v>0</v>
      </c>
      <c r="M107" s="332">
        <v>0</v>
      </c>
      <c r="N107" s="332">
        <v>0</v>
      </c>
      <c r="O107" s="332">
        <v>-26</v>
      </c>
      <c r="P107" s="332">
        <v>2</v>
      </c>
      <c r="Q107" s="332">
        <v>7</v>
      </c>
      <c r="R107" s="332">
        <v>-3</v>
      </c>
      <c r="S107" s="332">
        <v>0</v>
      </c>
      <c r="T107" s="332">
        <v>0</v>
      </c>
    </row>
    <row r="108" spans="1:56">
      <c r="C108" s="332" t="s">
        <v>494</v>
      </c>
      <c r="D108" s="332">
        <v>-218</v>
      </c>
      <c r="E108" s="332">
        <v>-3</v>
      </c>
      <c r="F108" s="332">
        <v>-80</v>
      </c>
      <c r="G108" s="332">
        <v>1</v>
      </c>
      <c r="H108" s="332">
        <v>-255</v>
      </c>
      <c r="I108" s="332">
        <v>82</v>
      </c>
      <c r="J108" s="336">
        <v>1615</v>
      </c>
      <c r="K108" s="332">
        <v>824</v>
      </c>
      <c r="L108" s="332">
        <v>203</v>
      </c>
      <c r="M108" s="332">
        <v>208</v>
      </c>
      <c r="N108" s="332">
        <v>601</v>
      </c>
      <c r="O108" s="332">
        <v>-601</v>
      </c>
      <c r="P108" s="332">
        <v>430</v>
      </c>
      <c r="Q108" s="332">
        <v>126</v>
      </c>
      <c r="R108" s="332">
        <v>-19</v>
      </c>
      <c r="S108" s="332">
        <v>-137</v>
      </c>
      <c r="T108" s="332">
        <v>-66</v>
      </c>
    </row>
    <row r="109" spans="1:56">
      <c r="D109" s="332" t="s">
        <v>502</v>
      </c>
    </row>
    <row r="110" spans="1:56">
      <c r="C110" s="332" t="s">
        <v>499</v>
      </c>
      <c r="D110" s="332">
        <v>-539</v>
      </c>
      <c r="E110" s="332">
        <v>308</v>
      </c>
      <c r="F110" s="336">
        <v>-1207</v>
      </c>
      <c r="G110" s="332">
        <v>122</v>
      </c>
      <c r="H110" s="332">
        <v>-14</v>
      </c>
      <c r="I110" s="332">
        <v>348</v>
      </c>
      <c r="J110" s="332">
        <v>252</v>
      </c>
      <c r="K110" s="332">
        <v>982</v>
      </c>
      <c r="L110" s="336">
        <v>-4339</v>
      </c>
      <c r="M110" s="332">
        <v>356</v>
      </c>
      <c r="N110" s="332">
        <v>413</v>
      </c>
      <c r="O110" s="332">
        <v>158</v>
      </c>
      <c r="P110" s="332">
        <v>53</v>
      </c>
      <c r="Q110" s="332">
        <v>24</v>
      </c>
      <c r="R110" s="332">
        <v>53</v>
      </c>
      <c r="S110" s="332">
        <v>197</v>
      </c>
      <c r="T110" s="332">
        <v>70</v>
      </c>
    </row>
    <row r="111" spans="1:56">
      <c r="C111" s="332" t="s">
        <v>500</v>
      </c>
      <c r="D111" s="336">
        <v>3318</v>
      </c>
      <c r="E111" s="332">
        <v>52</v>
      </c>
      <c r="F111" s="332">
        <v>62</v>
      </c>
      <c r="G111" s="332">
        <v>56</v>
      </c>
      <c r="H111" s="332">
        <v>58</v>
      </c>
      <c r="I111" s="332">
        <v>33</v>
      </c>
      <c r="J111" s="332">
        <v>41</v>
      </c>
      <c r="K111" s="332">
        <v>807</v>
      </c>
      <c r="L111" s="336">
        <v>-4693</v>
      </c>
      <c r="M111" s="332">
        <v>73</v>
      </c>
      <c r="N111" s="332">
        <v>91</v>
      </c>
      <c r="O111" s="332">
        <v>-70</v>
      </c>
      <c r="P111" s="332">
        <v>97</v>
      </c>
      <c r="Q111" s="332">
        <v>49</v>
      </c>
      <c r="R111" s="332">
        <v>17</v>
      </c>
      <c r="S111" s="332">
        <v>49</v>
      </c>
      <c r="T111" s="332">
        <v>67</v>
      </c>
    </row>
    <row r="112" spans="1:56">
      <c r="A112" s="332" t="s">
        <v>496</v>
      </c>
      <c r="B112" s="332" t="s">
        <v>496</v>
      </c>
      <c r="D112" s="332" t="s">
        <v>501</v>
      </c>
    </row>
    <row r="113" spans="1:46">
      <c r="C113" s="332" t="s">
        <v>490</v>
      </c>
      <c r="D113" s="336">
        <v>149990</v>
      </c>
      <c r="E113" s="336">
        <v>116504</v>
      </c>
      <c r="F113" s="336">
        <v>130360</v>
      </c>
      <c r="G113" s="336">
        <v>112354</v>
      </c>
      <c r="H113" s="336">
        <v>97366</v>
      </c>
      <c r="I113" s="336">
        <v>99045</v>
      </c>
      <c r="J113" s="336">
        <v>102408</v>
      </c>
      <c r="K113" s="336">
        <v>100300</v>
      </c>
      <c r="L113" s="336">
        <v>110860</v>
      </c>
      <c r="M113" s="336">
        <v>83077</v>
      </c>
      <c r="N113" s="336">
        <v>91822</v>
      </c>
      <c r="O113" s="336">
        <v>123305</v>
      </c>
      <c r="P113" s="336">
        <v>108806</v>
      </c>
      <c r="Q113" s="336">
        <v>107326</v>
      </c>
      <c r="R113" s="336">
        <v>124474</v>
      </c>
      <c r="S113" s="336">
        <v>154606</v>
      </c>
      <c r="T113" s="336">
        <v>121328</v>
      </c>
      <c r="U113" s="332">
        <v>130068</v>
      </c>
      <c r="V113" s="332">
        <v>96426</v>
      </c>
      <c r="W113" s="332">
        <v>89293</v>
      </c>
      <c r="X113" s="332">
        <v>104196</v>
      </c>
      <c r="Y113" s="332">
        <v>62060</v>
      </c>
      <c r="Z113" s="332">
        <v>113582</v>
      </c>
      <c r="AA113" s="332">
        <v>124322</v>
      </c>
      <c r="AB113" s="332">
        <v>117791</v>
      </c>
      <c r="AC113" s="332">
        <v>116120</v>
      </c>
      <c r="AD113" s="332">
        <v>136522</v>
      </c>
      <c r="AE113" s="332">
        <v>135642</v>
      </c>
      <c r="AF113" s="332">
        <v>134547</v>
      </c>
      <c r="AG113" s="332">
        <v>150561</v>
      </c>
      <c r="AH113" s="332">
        <v>119142</v>
      </c>
      <c r="AI113" s="332">
        <v>117301</v>
      </c>
      <c r="AJ113" s="332">
        <v>121514</v>
      </c>
      <c r="AK113" s="332">
        <v>104670</v>
      </c>
      <c r="AL113" s="332">
        <v>122082</v>
      </c>
      <c r="AM113" s="332">
        <v>108601</v>
      </c>
      <c r="AN113" s="332">
        <v>124400</v>
      </c>
      <c r="AO113" s="332">
        <v>119910</v>
      </c>
      <c r="AP113" s="332">
        <v>120812</v>
      </c>
      <c r="AQ113" s="332">
        <v>96392</v>
      </c>
      <c r="AR113" s="332">
        <v>94899</v>
      </c>
      <c r="AS113" s="332">
        <v>110880</v>
      </c>
      <c r="AT113" s="332">
        <v>95268</v>
      </c>
    </row>
    <row r="114" spans="1:46">
      <c r="C114" s="332" t="s">
        <v>492</v>
      </c>
      <c r="D114" s="332">
        <v>1158</v>
      </c>
      <c r="E114" s="332">
        <v>1189</v>
      </c>
      <c r="F114" s="332">
        <v>1371</v>
      </c>
      <c r="G114" s="332">
        <v>1569</v>
      </c>
      <c r="H114" s="332">
        <v>1176</v>
      </c>
      <c r="I114" s="332">
        <v>969</v>
      </c>
      <c r="J114" s="332">
        <v>942</v>
      </c>
      <c r="K114" s="332">
        <v>998</v>
      </c>
      <c r="L114" s="332">
        <v>673</v>
      </c>
      <c r="M114" s="332">
        <v>1012</v>
      </c>
      <c r="N114" s="332">
        <v>650</v>
      </c>
      <c r="O114" s="332">
        <v>1070</v>
      </c>
      <c r="P114" s="332">
        <v>832</v>
      </c>
      <c r="Q114" s="332">
        <v>1200</v>
      </c>
      <c r="R114" s="332">
        <v>764</v>
      </c>
      <c r="S114" s="332">
        <v>774</v>
      </c>
      <c r="T114" s="332">
        <v>908</v>
      </c>
      <c r="U114" s="332">
        <v>840</v>
      </c>
      <c r="V114" s="332">
        <v>662</v>
      </c>
      <c r="W114" s="332">
        <v>765</v>
      </c>
      <c r="X114" s="332">
        <v>724</v>
      </c>
      <c r="Y114" s="332">
        <v>1254</v>
      </c>
      <c r="Z114" s="332">
        <v>898</v>
      </c>
      <c r="AA114" s="332">
        <v>986</v>
      </c>
      <c r="AB114" s="332">
        <v>244</v>
      </c>
      <c r="AC114" s="332">
        <v>769</v>
      </c>
      <c r="AD114" s="332">
        <v>920</v>
      </c>
      <c r="AE114" s="332">
        <v>886</v>
      </c>
      <c r="AF114" s="332">
        <v>233</v>
      </c>
      <c r="AG114" s="332">
        <v>181</v>
      </c>
      <c r="AH114" s="332">
        <v>232</v>
      </c>
      <c r="AI114" s="332">
        <v>1062</v>
      </c>
      <c r="AJ114" s="332">
        <v>694</v>
      </c>
      <c r="AK114" s="332">
        <v>28209</v>
      </c>
      <c r="AL114" s="332">
        <v>27938</v>
      </c>
      <c r="AM114" s="332">
        <v>28042</v>
      </c>
      <c r="AN114" s="332">
        <v>29480</v>
      </c>
      <c r="AO114" s="332">
        <v>29004</v>
      </c>
      <c r="AP114" s="332">
        <v>29261</v>
      </c>
      <c r="AQ114" s="332">
        <v>28726</v>
      </c>
      <c r="AR114" s="332">
        <v>28940</v>
      </c>
      <c r="AS114" s="332">
        <v>28727</v>
      </c>
      <c r="AT114" s="332">
        <v>28680</v>
      </c>
    </row>
    <row r="115" spans="1:46">
      <c r="C115" s="332" t="s">
        <v>494</v>
      </c>
      <c r="D115" s="332">
        <v>3145</v>
      </c>
      <c r="E115" s="332">
        <v>2651</v>
      </c>
      <c r="F115" s="332">
        <v>3374</v>
      </c>
      <c r="G115" s="332">
        <v>3246</v>
      </c>
      <c r="H115" s="332">
        <v>2695</v>
      </c>
      <c r="I115" s="332">
        <v>4071</v>
      </c>
      <c r="J115" s="332">
        <v>4003</v>
      </c>
      <c r="K115" s="332">
        <v>4902</v>
      </c>
      <c r="L115" s="332">
        <v>4342</v>
      </c>
      <c r="M115" s="332">
        <v>3577</v>
      </c>
      <c r="N115" s="332">
        <v>4341</v>
      </c>
      <c r="O115" s="332">
        <v>4008</v>
      </c>
      <c r="P115" s="332">
        <v>2042</v>
      </c>
      <c r="Q115" s="332">
        <v>3077</v>
      </c>
      <c r="R115" s="332">
        <v>3071</v>
      </c>
      <c r="S115" s="332">
        <v>3408</v>
      </c>
      <c r="T115" s="332">
        <v>2808</v>
      </c>
      <c r="U115" s="332">
        <v>3236</v>
      </c>
      <c r="V115" s="332">
        <v>3222</v>
      </c>
      <c r="W115" s="332">
        <v>3168</v>
      </c>
      <c r="X115" s="332">
        <v>2423</v>
      </c>
      <c r="Y115" s="332">
        <v>1725</v>
      </c>
      <c r="Z115" s="332">
        <v>1775</v>
      </c>
      <c r="AA115" s="332">
        <v>1620</v>
      </c>
      <c r="AB115" s="332">
        <v>1620</v>
      </c>
      <c r="AC115" s="332">
        <v>1090</v>
      </c>
      <c r="AD115" s="332">
        <v>1927</v>
      </c>
      <c r="AE115" s="332">
        <v>1248</v>
      </c>
      <c r="AF115" s="332">
        <v>1131</v>
      </c>
      <c r="AG115" s="332">
        <v>1060</v>
      </c>
      <c r="AH115" s="332">
        <v>959</v>
      </c>
      <c r="AI115" s="332">
        <v>1242</v>
      </c>
      <c r="AJ115" s="332">
        <v>1863</v>
      </c>
      <c r="AK115" s="332">
        <v>1129</v>
      </c>
      <c r="AL115" s="332">
        <v>1148</v>
      </c>
      <c r="AM115" s="332">
        <v>1185</v>
      </c>
      <c r="AN115" s="332">
        <v>1713</v>
      </c>
      <c r="AO115" s="332">
        <v>1510</v>
      </c>
      <c r="AP115" s="332">
        <v>1674</v>
      </c>
      <c r="AQ115" s="332">
        <v>1179</v>
      </c>
      <c r="AR115" s="332">
        <v>1252</v>
      </c>
      <c r="AS115" s="332">
        <v>1436</v>
      </c>
      <c r="AT115" s="332">
        <v>1485</v>
      </c>
    </row>
    <row r="116" spans="1:46">
      <c r="D116" s="332" t="s">
        <v>502</v>
      </c>
    </row>
    <row r="117" spans="1:46">
      <c r="C117" s="332" t="s">
        <v>499</v>
      </c>
      <c r="D117" s="336">
        <v>28205</v>
      </c>
      <c r="E117" s="336">
        <v>28931</v>
      </c>
      <c r="F117" s="336">
        <v>33400</v>
      </c>
      <c r="G117" s="336">
        <v>36317</v>
      </c>
      <c r="H117" s="336">
        <v>29093</v>
      </c>
      <c r="I117" s="336">
        <v>30786</v>
      </c>
      <c r="J117" s="336">
        <v>31188</v>
      </c>
      <c r="K117" s="336">
        <v>30791</v>
      </c>
      <c r="L117" s="336">
        <v>27441</v>
      </c>
      <c r="M117" s="336">
        <v>26043</v>
      </c>
      <c r="N117" s="336">
        <v>34921</v>
      </c>
      <c r="O117" s="336">
        <v>28017</v>
      </c>
      <c r="P117" s="336">
        <v>27724</v>
      </c>
      <c r="Q117" s="336">
        <v>22951</v>
      </c>
      <c r="R117" s="336">
        <v>23338</v>
      </c>
      <c r="S117" s="336">
        <v>23049</v>
      </c>
      <c r="T117" s="336">
        <v>27479</v>
      </c>
      <c r="U117" s="332">
        <v>22677</v>
      </c>
      <c r="V117" s="332">
        <v>24181</v>
      </c>
      <c r="W117" s="332">
        <v>20052</v>
      </c>
      <c r="X117" s="332">
        <v>16848</v>
      </c>
      <c r="Y117" s="332">
        <v>20869</v>
      </c>
      <c r="Z117" s="332">
        <v>25881</v>
      </c>
      <c r="AA117" s="332">
        <v>26588</v>
      </c>
      <c r="AB117" s="332">
        <v>24772</v>
      </c>
      <c r="AC117" s="332">
        <v>31717</v>
      </c>
      <c r="AD117" s="332">
        <v>26771</v>
      </c>
      <c r="AE117" s="332">
        <v>31498</v>
      </c>
      <c r="AF117" s="332">
        <v>28037</v>
      </c>
      <c r="AG117" s="332">
        <v>21279</v>
      </c>
      <c r="AH117" s="332">
        <v>25177</v>
      </c>
      <c r="AI117" s="332">
        <v>22234</v>
      </c>
      <c r="AJ117" s="332">
        <v>21932</v>
      </c>
      <c r="AK117" s="332">
        <v>27983</v>
      </c>
      <c r="AL117" s="332">
        <v>21960</v>
      </c>
      <c r="AM117" s="332">
        <v>31126</v>
      </c>
      <c r="AN117" s="332">
        <v>28753</v>
      </c>
      <c r="AO117" s="332">
        <v>27184</v>
      </c>
      <c r="AP117" s="332">
        <v>29128</v>
      </c>
      <c r="AQ117" s="332">
        <v>31955</v>
      </c>
      <c r="AR117" s="332">
        <v>29033</v>
      </c>
      <c r="AS117" s="332">
        <v>29165</v>
      </c>
      <c r="AT117" s="332">
        <v>27964</v>
      </c>
    </row>
    <row r="118" spans="1:46">
      <c r="C118" s="332" t="s">
        <v>500</v>
      </c>
      <c r="D118" s="336">
        <v>11327</v>
      </c>
      <c r="E118" s="336">
        <v>12243</v>
      </c>
      <c r="F118" s="336">
        <v>10933</v>
      </c>
      <c r="G118" s="336">
        <v>10644</v>
      </c>
      <c r="H118" s="336">
        <v>10601</v>
      </c>
      <c r="I118" s="336">
        <v>11413</v>
      </c>
      <c r="J118" s="336">
        <v>11799</v>
      </c>
      <c r="K118" s="336">
        <v>10664</v>
      </c>
      <c r="L118" s="336">
        <v>10307</v>
      </c>
      <c r="M118" s="336">
        <v>8329</v>
      </c>
      <c r="N118" s="336">
        <v>11683</v>
      </c>
      <c r="O118" s="336">
        <v>8864</v>
      </c>
      <c r="P118" s="336">
        <v>7598</v>
      </c>
      <c r="Q118" s="336">
        <v>6380</v>
      </c>
      <c r="R118" s="336">
        <v>5187</v>
      </c>
      <c r="S118" s="336">
        <v>6175</v>
      </c>
      <c r="T118" s="336">
        <v>4432</v>
      </c>
      <c r="U118" s="332">
        <v>5739</v>
      </c>
      <c r="V118" s="332">
        <v>5181</v>
      </c>
      <c r="W118" s="332">
        <v>4898</v>
      </c>
      <c r="X118" s="332">
        <v>3907</v>
      </c>
      <c r="Y118" s="332">
        <v>4263</v>
      </c>
      <c r="Z118" s="332">
        <v>4516</v>
      </c>
      <c r="AA118" s="332">
        <v>6926</v>
      </c>
      <c r="AB118" s="332">
        <v>3344</v>
      </c>
      <c r="AC118" s="332">
        <v>5583</v>
      </c>
      <c r="AD118" s="332">
        <v>4479</v>
      </c>
      <c r="AE118" s="332">
        <v>3956</v>
      </c>
      <c r="AF118" s="332">
        <v>4560</v>
      </c>
      <c r="AG118" s="332">
        <v>4341</v>
      </c>
      <c r="AH118" s="332">
        <v>3591</v>
      </c>
      <c r="AI118" s="332">
        <v>1947</v>
      </c>
      <c r="AJ118" s="332">
        <v>5049</v>
      </c>
      <c r="AK118" s="332">
        <v>5056</v>
      </c>
      <c r="AL118" s="332">
        <v>4342</v>
      </c>
      <c r="AM118" s="332">
        <v>5059</v>
      </c>
      <c r="AN118" s="332">
        <v>4924</v>
      </c>
      <c r="AO118" s="332">
        <v>4246</v>
      </c>
      <c r="AP118" s="332">
        <v>6004</v>
      </c>
      <c r="AQ118" s="332">
        <v>5051</v>
      </c>
      <c r="AR118" s="332">
        <v>5454</v>
      </c>
      <c r="AS118" s="332">
        <v>6583</v>
      </c>
      <c r="AT118" s="332">
        <v>5396</v>
      </c>
    </row>
    <row r="120" spans="1:46">
      <c r="A120" s="332" t="s">
        <v>506</v>
      </c>
      <c r="B120" s="332" t="s">
        <v>506</v>
      </c>
    </row>
    <row r="121" spans="1:46">
      <c r="A121" s="332" t="s">
        <v>493</v>
      </c>
      <c r="B121" s="332" t="s">
        <v>493</v>
      </c>
      <c r="C121" s="332" t="s">
        <v>507</v>
      </c>
    </row>
    <row r="122" spans="1:46">
      <c r="A122" s="332" t="s">
        <v>508</v>
      </c>
      <c r="B122" s="332" t="s">
        <v>508</v>
      </c>
      <c r="C122" s="332" t="s">
        <v>509</v>
      </c>
    </row>
    <row r="126" spans="1:46">
      <c r="A126" s="332" t="s">
        <v>510</v>
      </c>
      <c r="B126" s="332" t="s">
        <v>510</v>
      </c>
    </row>
    <row r="127" spans="1:46">
      <c r="A127" s="332">
        <v>1</v>
      </c>
      <c r="B127" s="332">
        <v>1</v>
      </c>
      <c r="C127" s="332" t="s">
        <v>511</v>
      </c>
    </row>
    <row r="128" spans="1:46">
      <c r="A128" s="332">
        <v>2</v>
      </c>
      <c r="B128" s="332">
        <v>2</v>
      </c>
      <c r="C128" s="332" t="s">
        <v>512</v>
      </c>
    </row>
    <row r="129" spans="1:21">
      <c r="A129" s="332">
        <v>3</v>
      </c>
      <c r="B129" s="332">
        <v>3</v>
      </c>
      <c r="C129" s="332" t="s">
        <v>513</v>
      </c>
    </row>
    <row r="130" spans="1:21">
      <c r="A130" s="332">
        <v>4</v>
      </c>
      <c r="B130" s="332">
        <v>4</v>
      </c>
      <c r="C130" s="332" t="s">
        <v>514</v>
      </c>
    </row>
    <row r="131" spans="1:21">
      <c r="A131" s="332">
        <v>5</v>
      </c>
      <c r="B131" s="332">
        <v>5</v>
      </c>
      <c r="C131" s="332" t="s">
        <v>515</v>
      </c>
    </row>
    <row r="135" spans="1:21">
      <c r="A135" s="332" t="s">
        <v>516</v>
      </c>
      <c r="B135" s="332" t="s">
        <v>516</v>
      </c>
    </row>
    <row r="136" spans="1:21">
      <c r="A136" s="332" t="s">
        <v>517</v>
      </c>
      <c r="B136" s="332" t="s">
        <v>517</v>
      </c>
    </row>
    <row r="140" spans="1:21">
      <c r="E140" s="334">
        <v>43831</v>
      </c>
      <c r="F140" s="334">
        <v>43862</v>
      </c>
      <c r="G140" s="334">
        <v>43891</v>
      </c>
      <c r="H140" s="334">
        <v>43922</v>
      </c>
      <c r="I140" s="334">
        <v>43952</v>
      </c>
      <c r="J140" s="334">
        <v>43983</v>
      </c>
      <c r="K140" s="334">
        <v>44013</v>
      </c>
      <c r="L140" s="334">
        <v>44044</v>
      </c>
      <c r="M140" s="334">
        <v>44075</v>
      </c>
      <c r="N140" s="334">
        <v>44105</v>
      </c>
      <c r="O140" s="334">
        <v>44136</v>
      </c>
      <c r="P140" s="334">
        <v>44166</v>
      </c>
      <c r="Q140" s="334">
        <v>44197</v>
      </c>
      <c r="R140" s="334">
        <v>44228</v>
      </c>
      <c r="S140" s="334">
        <v>44256</v>
      </c>
      <c r="T140" s="334">
        <v>44287</v>
      </c>
      <c r="U140" s="334">
        <v>44317</v>
      </c>
    </row>
    <row r="141" spans="1:21">
      <c r="D141" s="338" t="s">
        <v>518</v>
      </c>
      <c r="E141" s="332">
        <f>D86*2204.622/1000000</f>
        <v>60.411052043999995</v>
      </c>
      <c r="F141" s="332">
        <f t="shared" ref="F141:U141" si="1">E86*2204.622/1000000</f>
        <v>57.364264439999999</v>
      </c>
      <c r="G141" s="332">
        <f t="shared" si="1"/>
        <v>45.66874473</v>
      </c>
      <c r="H141" s="332">
        <f t="shared" si="1"/>
        <v>60.086972609999997</v>
      </c>
      <c r="I141" s="332">
        <f t="shared" si="1"/>
        <v>67.851651293999993</v>
      </c>
      <c r="J141" s="332">
        <f t="shared" si="1"/>
        <v>62.029244591999991</v>
      </c>
      <c r="K141" s="332">
        <f t="shared" si="1"/>
        <v>77.534351118000004</v>
      </c>
      <c r="L141" s="332">
        <f t="shared" si="1"/>
        <v>51.929871209999995</v>
      </c>
      <c r="M141" s="332">
        <f t="shared" si="1"/>
        <v>58.896476729999996</v>
      </c>
      <c r="N141" s="332">
        <f t="shared" si="1"/>
        <v>58.574601917999999</v>
      </c>
      <c r="O141" s="332">
        <f t="shared" si="1"/>
        <v>92.827813931999998</v>
      </c>
      <c r="P141" s="332">
        <f t="shared" si="1"/>
        <v>59.441018363999994</v>
      </c>
      <c r="Q141" s="332">
        <f t="shared" si="1"/>
        <v>50.014054691999995</v>
      </c>
      <c r="R141" s="332">
        <f t="shared" si="1"/>
        <v>54.961226459999992</v>
      </c>
      <c r="S141" s="332">
        <f t="shared" si="1"/>
        <v>62.847159353999992</v>
      </c>
      <c r="T141" s="332">
        <f t="shared" si="1"/>
        <v>57.611182103999994</v>
      </c>
      <c r="U141" s="332">
        <f t="shared" si="1"/>
        <v>45.463714883999998</v>
      </c>
    </row>
    <row r="142" spans="1:21">
      <c r="E142" s="332" t="s">
        <v>519</v>
      </c>
    </row>
  </sheetData>
  <hyperlinks>
    <hyperlink ref="B2" r:id="rId1" xr:uid="{53875DD8-3A9A-4B09-9C98-930C986C0FE6}"/>
    <hyperlink ref="A2" r:id="rId2" xr:uid="{759FFFA7-39EB-428B-B8EC-AEFD7F7DED5D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83A51-1FD8-4560-AD95-6F5C58218833}">
  <dimension ref="A1:O91"/>
  <sheetViews>
    <sheetView topLeftCell="A10" workbookViewId="0">
      <selection activeCell="B187" sqref="B187"/>
    </sheetView>
  </sheetViews>
  <sheetFormatPr defaultRowHeight="15"/>
  <cols>
    <col min="1" max="1" width="23.42578125" customWidth="1"/>
  </cols>
  <sheetData>
    <row r="1" spans="1:15">
      <c r="A1" s="308" t="s">
        <v>348</v>
      </c>
    </row>
    <row r="2" spans="1:15">
      <c r="A2" s="308"/>
      <c r="B2" s="308" t="s">
        <v>349</v>
      </c>
      <c r="C2" s="308" t="s">
        <v>350</v>
      </c>
      <c r="D2" s="308" t="s">
        <v>351</v>
      </c>
      <c r="E2" s="308" t="s">
        <v>357</v>
      </c>
      <c r="F2" s="308" t="s">
        <v>520</v>
      </c>
    </row>
    <row r="3" spans="1:15">
      <c r="A3" s="308">
        <v>2010</v>
      </c>
      <c r="B3">
        <v>44186</v>
      </c>
      <c r="C3">
        <v>28516</v>
      </c>
      <c r="D3">
        <v>16823</v>
      </c>
      <c r="E3">
        <v>6089</v>
      </c>
      <c r="O3">
        <v>189.6</v>
      </c>
    </row>
    <row r="4" spans="1:15">
      <c r="A4" s="308">
        <v>2011</v>
      </c>
      <c r="B4">
        <v>44555</v>
      </c>
      <c r="C4">
        <v>30030</v>
      </c>
      <c r="D4">
        <v>17339</v>
      </c>
      <c r="E4">
        <v>7480</v>
      </c>
      <c r="F4">
        <v>3606.6</v>
      </c>
      <c r="O4">
        <v>273.10000000000002</v>
      </c>
    </row>
    <row r="5" spans="1:15">
      <c r="A5" s="308">
        <v>2012</v>
      </c>
      <c r="B5">
        <v>43065</v>
      </c>
      <c r="C5">
        <v>28179</v>
      </c>
      <c r="D5">
        <v>17070</v>
      </c>
      <c r="E5">
        <v>6424</v>
      </c>
      <c r="F5">
        <v>4920.8999999999996</v>
      </c>
      <c r="O5">
        <v>114.2</v>
      </c>
    </row>
    <row r="6" spans="1:15">
      <c r="A6" s="308">
        <v>2013</v>
      </c>
      <c r="B6">
        <v>44009</v>
      </c>
      <c r="C6">
        <v>29464</v>
      </c>
      <c r="D6">
        <v>17495</v>
      </c>
      <c r="E6">
        <v>6657</v>
      </c>
      <c r="F6">
        <v>3951.5</v>
      </c>
      <c r="O6">
        <v>174</v>
      </c>
    </row>
    <row r="7" spans="1:15">
      <c r="A7" s="308">
        <v>2014</v>
      </c>
      <c r="B7">
        <v>45355</v>
      </c>
      <c r="C7">
        <v>29987</v>
      </c>
      <c r="D7">
        <v>17909</v>
      </c>
      <c r="E7">
        <v>6366</v>
      </c>
      <c r="F7">
        <v>3234.4</v>
      </c>
      <c r="O7">
        <v>250.6</v>
      </c>
    </row>
    <row r="8" spans="1:15">
      <c r="A8" s="308">
        <v>2015</v>
      </c>
      <c r="B8">
        <v>44933</v>
      </c>
      <c r="C8">
        <v>29306</v>
      </c>
      <c r="D8">
        <v>17993.88</v>
      </c>
      <c r="E8">
        <v>7372</v>
      </c>
      <c r="F8">
        <v>2597.8000000000002</v>
      </c>
      <c r="L8">
        <f>888.3/1114.6</f>
        <v>0.79696752198097975</v>
      </c>
      <c r="O8">
        <v>113.1</v>
      </c>
    </row>
    <row r="9" spans="1:15">
      <c r="A9" s="308">
        <v>2016</v>
      </c>
      <c r="B9">
        <v>46920</v>
      </c>
      <c r="C9">
        <v>28893</v>
      </c>
      <c r="D9">
        <v>17019.228999999999</v>
      </c>
      <c r="E9">
        <v>7530</v>
      </c>
      <c r="F9">
        <v>1900.1</v>
      </c>
      <c r="O9">
        <v>179.1</v>
      </c>
    </row>
    <row r="10" spans="1:15">
      <c r="A10" s="308">
        <v>2017</v>
      </c>
      <c r="B10">
        <v>43409</v>
      </c>
      <c r="C10">
        <v>27987</v>
      </c>
      <c r="D10">
        <v>18056.53</v>
      </c>
      <c r="E10">
        <v>8241</v>
      </c>
      <c r="F10">
        <v>2816.6</v>
      </c>
      <c r="O10">
        <v>230</v>
      </c>
    </row>
    <row r="11" spans="1:15">
      <c r="A11" s="308">
        <v>2018</v>
      </c>
      <c r="B11">
        <v>43542</v>
      </c>
      <c r="C11">
        <v>27833</v>
      </c>
      <c r="D11">
        <v>18257.317999999999</v>
      </c>
      <c r="E11">
        <v>9066</v>
      </c>
      <c r="F11">
        <v>2883.6</v>
      </c>
      <c r="O11">
        <v>74.900000000000006</v>
      </c>
    </row>
    <row r="12" spans="1:15">
      <c r="A12" s="308">
        <v>2019</v>
      </c>
      <c r="B12">
        <v>40515</v>
      </c>
      <c r="C12">
        <v>25697</v>
      </c>
      <c r="D12">
        <v>17836.573</v>
      </c>
      <c r="E12">
        <v>9250</v>
      </c>
      <c r="F12">
        <v>2083.1</v>
      </c>
      <c r="O12">
        <v>209</v>
      </c>
    </row>
    <row r="13" spans="1:15">
      <c r="A13" s="308">
        <v>2020</v>
      </c>
      <c r="D13">
        <f>FORECAST(F13,D4:D12,F4:F12)</f>
        <v>17830.927845987426</v>
      </c>
      <c r="F13">
        <v>2083.3000000000002</v>
      </c>
      <c r="O13">
        <v>142.9</v>
      </c>
    </row>
    <row r="14" spans="1:15">
      <c r="A14" s="308">
        <v>2021</v>
      </c>
      <c r="D14">
        <f>FORECAST(F14,D4:D12,F4:F12)</f>
        <v>17899.639938168821</v>
      </c>
      <c r="F14">
        <f>F13*L8</f>
        <v>1660.3224385429753</v>
      </c>
      <c r="O14">
        <v>132.80000000000001</v>
      </c>
    </row>
    <row r="15" spans="1:15">
      <c r="A15" s="308">
        <v>2022</v>
      </c>
    </row>
    <row r="16" spans="1:15">
      <c r="A16" s="308">
        <v>2023</v>
      </c>
    </row>
    <row r="17" spans="1:15">
      <c r="O17">
        <f>SUM(O3:O14)</f>
        <v>2083.3000000000002</v>
      </c>
    </row>
    <row r="18" spans="1:15">
      <c r="A18" s="308" t="s">
        <v>358</v>
      </c>
    </row>
    <row r="19" spans="1:15">
      <c r="A19" s="308" t="s">
        <v>359</v>
      </c>
      <c r="B19">
        <v>2010</v>
      </c>
      <c r="C19">
        <v>2011</v>
      </c>
      <c r="D19">
        <v>2012</v>
      </c>
      <c r="E19">
        <v>2013</v>
      </c>
      <c r="F19">
        <v>2014</v>
      </c>
      <c r="G19">
        <v>2015</v>
      </c>
      <c r="H19">
        <v>2016</v>
      </c>
      <c r="I19">
        <v>2017</v>
      </c>
      <c r="J19">
        <v>2018</v>
      </c>
      <c r="K19">
        <v>2019</v>
      </c>
      <c r="L19">
        <v>2020</v>
      </c>
      <c r="M19">
        <v>2021</v>
      </c>
      <c r="N19">
        <v>2022</v>
      </c>
      <c r="O19">
        <v>2023</v>
      </c>
    </row>
    <row r="20" spans="1:15">
      <c r="A20" s="308" t="s">
        <v>201</v>
      </c>
      <c r="B20">
        <v>10</v>
      </c>
      <c r="C20">
        <f>B30</f>
        <v>19</v>
      </c>
      <c r="D20">
        <f>C30</f>
        <v>19</v>
      </c>
      <c r="E20">
        <f>D30</f>
        <v>4</v>
      </c>
      <c r="F20">
        <f>E30</f>
        <v>20</v>
      </c>
      <c r="G20">
        <v>20</v>
      </c>
      <c r="H20">
        <v>20</v>
      </c>
      <c r="I20">
        <v>20</v>
      </c>
      <c r="J20">
        <v>20</v>
      </c>
      <c r="K20">
        <v>20</v>
      </c>
      <c r="L20">
        <v>11</v>
      </c>
      <c r="M20">
        <v>9</v>
      </c>
      <c r="N20">
        <v>7</v>
      </c>
      <c r="O20">
        <v>5</v>
      </c>
    </row>
    <row r="21" spans="1:15">
      <c r="A21" s="308" t="s">
        <v>202</v>
      </c>
      <c r="B21">
        <v>115</v>
      </c>
      <c r="C21">
        <v>120</v>
      </c>
      <c r="D21">
        <v>100</v>
      </c>
      <c r="E21">
        <v>159</v>
      </c>
      <c r="F21">
        <v>351</v>
      </c>
      <c r="G21">
        <v>397</v>
      </c>
      <c r="H21">
        <v>464</v>
      </c>
      <c r="I21">
        <v>397</v>
      </c>
      <c r="J21">
        <v>308</v>
      </c>
      <c r="K21">
        <v>359</v>
      </c>
      <c r="L21">
        <v>405</v>
      </c>
      <c r="M21">
        <v>416</v>
      </c>
      <c r="N21">
        <v>357</v>
      </c>
      <c r="O21">
        <v>420</v>
      </c>
    </row>
    <row r="22" spans="1:15">
      <c r="A22" s="308" t="s">
        <v>34</v>
      </c>
      <c r="B22">
        <v>100</v>
      </c>
      <c r="C22">
        <v>170</v>
      </c>
      <c r="D22">
        <v>417</v>
      </c>
      <c r="E22">
        <v>545</v>
      </c>
      <c r="F22">
        <v>505</v>
      </c>
      <c r="G22">
        <v>281</v>
      </c>
      <c r="H22">
        <v>262</v>
      </c>
      <c r="I22">
        <v>300</v>
      </c>
      <c r="J22">
        <v>391</v>
      </c>
      <c r="K22">
        <v>344</v>
      </c>
      <c r="L22">
        <v>384</v>
      </c>
      <c r="M22">
        <v>422</v>
      </c>
      <c r="N22">
        <v>400</v>
      </c>
      <c r="O22">
        <v>360</v>
      </c>
    </row>
    <row r="23" spans="1:15">
      <c r="A23" s="308" t="s">
        <v>521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s="308" t="s">
        <v>363</v>
      </c>
      <c r="B24">
        <f>B22+B21+B20</f>
        <v>225</v>
      </c>
      <c r="C24">
        <f t="shared" ref="C24:O24" si="0">C22+C21+C20</f>
        <v>309</v>
      </c>
      <c r="D24">
        <f t="shared" si="0"/>
        <v>536</v>
      </c>
      <c r="E24">
        <f t="shared" si="0"/>
        <v>708</v>
      </c>
      <c r="F24">
        <f t="shared" si="0"/>
        <v>876</v>
      </c>
      <c r="G24">
        <f t="shared" si="0"/>
        <v>698</v>
      </c>
      <c r="H24">
        <f t="shared" si="0"/>
        <v>746</v>
      </c>
      <c r="I24">
        <f t="shared" si="0"/>
        <v>717</v>
      </c>
      <c r="J24">
        <f t="shared" si="0"/>
        <v>719</v>
      </c>
      <c r="K24">
        <f t="shared" si="0"/>
        <v>723</v>
      </c>
      <c r="L24">
        <f t="shared" si="0"/>
        <v>800</v>
      </c>
      <c r="M24">
        <f t="shared" si="0"/>
        <v>847</v>
      </c>
      <c r="N24">
        <f t="shared" si="0"/>
        <v>764</v>
      </c>
      <c r="O24">
        <f t="shared" si="0"/>
        <v>785</v>
      </c>
    </row>
    <row r="25" spans="1:15">
      <c r="A25" s="308" t="s">
        <v>365</v>
      </c>
      <c r="B25">
        <f>B29-B28</f>
        <v>96</v>
      </c>
      <c r="C25">
        <f t="shared" ref="C25:O25" si="1">C29-C28</f>
        <v>210</v>
      </c>
      <c r="D25">
        <f t="shared" si="1"/>
        <v>447</v>
      </c>
      <c r="E25">
        <f t="shared" si="1"/>
        <v>564</v>
      </c>
      <c r="F25">
        <f t="shared" si="1"/>
        <v>566</v>
      </c>
      <c r="G25">
        <f t="shared" si="1"/>
        <v>411</v>
      </c>
      <c r="H25">
        <f t="shared" si="1"/>
        <v>271</v>
      </c>
      <c r="I25">
        <f t="shared" si="1"/>
        <v>347</v>
      </c>
      <c r="J25">
        <f t="shared" si="1"/>
        <v>391</v>
      </c>
      <c r="K25">
        <f t="shared" si="1"/>
        <v>370</v>
      </c>
      <c r="L25">
        <f t="shared" si="1"/>
        <v>340</v>
      </c>
      <c r="M25">
        <f t="shared" si="1"/>
        <v>400</v>
      </c>
      <c r="N25">
        <f t="shared" si="1"/>
        <v>380</v>
      </c>
      <c r="O25">
        <f t="shared" si="1"/>
        <v>380</v>
      </c>
    </row>
    <row r="26" spans="1:15">
      <c r="A26" s="308" t="s">
        <v>398</v>
      </c>
      <c r="B26">
        <v>130</v>
      </c>
      <c r="C26">
        <v>235</v>
      </c>
      <c r="D26">
        <v>178</v>
      </c>
      <c r="E26">
        <v>288</v>
      </c>
      <c r="F26">
        <v>346</v>
      </c>
      <c r="G26">
        <v>224</v>
      </c>
      <c r="H26">
        <v>262</v>
      </c>
      <c r="I26">
        <v>411</v>
      </c>
      <c r="J26">
        <v>358</v>
      </c>
      <c r="K26">
        <v>380</v>
      </c>
      <c r="L26">
        <v>500</v>
      </c>
      <c r="M26">
        <v>472</v>
      </c>
      <c r="N26">
        <v>380</v>
      </c>
      <c r="O26">
        <v>460</v>
      </c>
    </row>
    <row r="27" spans="1:15">
      <c r="A27" s="308" t="s">
        <v>522</v>
      </c>
      <c r="B27">
        <v>126</v>
      </c>
      <c r="C27">
        <v>275</v>
      </c>
      <c r="D27">
        <v>350</v>
      </c>
      <c r="E27">
        <v>370</v>
      </c>
      <c r="F27">
        <v>375</v>
      </c>
      <c r="G27">
        <v>410</v>
      </c>
      <c r="H27">
        <v>271</v>
      </c>
      <c r="I27">
        <v>348</v>
      </c>
      <c r="J27">
        <v>391</v>
      </c>
      <c r="K27">
        <v>370</v>
      </c>
      <c r="L27">
        <v>340</v>
      </c>
      <c r="M27">
        <v>400</v>
      </c>
      <c r="N27">
        <v>380</v>
      </c>
      <c r="O27">
        <v>380</v>
      </c>
    </row>
    <row r="28" spans="1:15">
      <c r="A28" s="308" t="s">
        <v>35</v>
      </c>
      <c r="B28">
        <v>110</v>
      </c>
      <c r="C28">
        <v>80</v>
      </c>
      <c r="D28">
        <v>85</v>
      </c>
      <c r="E28">
        <v>124</v>
      </c>
      <c r="F28">
        <v>290</v>
      </c>
      <c r="G28">
        <v>267</v>
      </c>
      <c r="H28">
        <v>455</v>
      </c>
      <c r="I28">
        <v>350</v>
      </c>
      <c r="J28">
        <v>308</v>
      </c>
      <c r="K28">
        <v>342</v>
      </c>
      <c r="L28">
        <v>451</v>
      </c>
      <c r="M28">
        <v>440</v>
      </c>
      <c r="N28">
        <v>379</v>
      </c>
      <c r="O28">
        <v>400</v>
      </c>
    </row>
    <row r="29" spans="1:15">
      <c r="A29" s="308" t="s">
        <v>368</v>
      </c>
      <c r="B29">
        <f>B24-B30</f>
        <v>206</v>
      </c>
      <c r="C29">
        <f t="shared" ref="C29:O29" si="2">C24-C30</f>
        <v>290</v>
      </c>
      <c r="D29">
        <f t="shared" si="2"/>
        <v>532</v>
      </c>
      <c r="E29">
        <f t="shared" si="2"/>
        <v>688</v>
      </c>
      <c r="F29">
        <f t="shared" si="2"/>
        <v>856</v>
      </c>
      <c r="G29">
        <f t="shared" si="2"/>
        <v>678</v>
      </c>
      <c r="H29">
        <f t="shared" si="2"/>
        <v>726</v>
      </c>
      <c r="I29">
        <f t="shared" si="2"/>
        <v>697</v>
      </c>
      <c r="J29">
        <f t="shared" si="2"/>
        <v>699</v>
      </c>
      <c r="K29">
        <f t="shared" si="2"/>
        <v>712</v>
      </c>
      <c r="L29">
        <f t="shared" si="2"/>
        <v>791</v>
      </c>
      <c r="M29">
        <f t="shared" si="2"/>
        <v>840</v>
      </c>
      <c r="N29">
        <f t="shared" si="2"/>
        <v>759</v>
      </c>
      <c r="O29">
        <f t="shared" si="2"/>
        <v>780</v>
      </c>
    </row>
    <row r="30" spans="1:15">
      <c r="A30" s="308" t="s">
        <v>205</v>
      </c>
      <c r="B30">
        <v>19</v>
      </c>
      <c r="C30">
        <v>19</v>
      </c>
      <c r="D30">
        <v>4</v>
      </c>
      <c r="E30">
        <v>20</v>
      </c>
      <c r="F30">
        <v>20</v>
      </c>
      <c r="G30">
        <v>20</v>
      </c>
      <c r="H30">
        <v>20</v>
      </c>
      <c r="I30">
        <v>20</v>
      </c>
      <c r="J30">
        <v>20</v>
      </c>
      <c r="K30">
        <v>11</v>
      </c>
      <c r="L30">
        <v>9</v>
      </c>
      <c r="M30">
        <v>7</v>
      </c>
      <c r="N30">
        <v>5</v>
      </c>
      <c r="O30">
        <v>5</v>
      </c>
    </row>
    <row r="31" spans="1:15">
      <c r="A31" s="308" t="s">
        <v>369</v>
      </c>
      <c r="B31" s="306">
        <f>B27/D3</f>
        <v>7.4897461808238718E-3</v>
      </c>
      <c r="C31" s="306">
        <f>C27/D4</f>
        <v>1.5860199550147069E-2</v>
      </c>
      <c r="D31" s="306">
        <f>D27/D5</f>
        <v>2.0503807850029292E-2</v>
      </c>
      <c r="E31" s="306">
        <f>E27/D6</f>
        <v>2.1148899685624466E-2</v>
      </c>
      <c r="F31" s="306">
        <f>F27/D7</f>
        <v>2.0939192584733934E-2</v>
      </c>
      <c r="G31" s="306">
        <f>G27/D8</f>
        <v>2.2785524856228895E-2</v>
      </c>
      <c r="H31" s="306">
        <f>H27/D9</f>
        <v>1.5923165497097432E-2</v>
      </c>
      <c r="I31" s="306">
        <f t="shared" ref="I31:O31" si="3">I27/E9</f>
        <v>4.6215139442231074E-2</v>
      </c>
      <c r="J31" s="306">
        <f t="shared" si="3"/>
        <v>0.20577864322930373</v>
      </c>
      <c r="K31" s="306" t="e">
        <f t="shared" si="3"/>
        <v>#DIV/0!</v>
      </c>
      <c r="L31" s="306" t="e">
        <f t="shared" si="3"/>
        <v>#DIV/0!</v>
      </c>
      <c r="M31" s="306" t="e">
        <f t="shared" si="3"/>
        <v>#DIV/0!</v>
      </c>
      <c r="N31" s="306" t="e">
        <f t="shared" si="3"/>
        <v>#DIV/0!</v>
      </c>
      <c r="O31" s="306" t="e">
        <f t="shared" si="3"/>
        <v>#DIV/0!</v>
      </c>
    </row>
    <row r="32" spans="1:15">
      <c r="A32" s="308" t="s">
        <v>523</v>
      </c>
      <c r="I32" s="306">
        <f>SUM(I26:I27)/D10</f>
        <v>4.2034654498954119E-2</v>
      </c>
      <c r="J32" s="306">
        <f>SUM(J26:J27)/D11</f>
        <v>4.1024645569519028E-2</v>
      </c>
      <c r="K32" s="306">
        <f>SUM(K26:K27)/D12</f>
        <v>4.2048436098122657E-2</v>
      </c>
    </row>
    <row r="33" spans="1:15">
      <c r="A33" s="308" t="s">
        <v>374</v>
      </c>
    </row>
    <row r="34" spans="1:15">
      <c r="A34" s="308" t="s">
        <v>375</v>
      </c>
      <c r="B34">
        <v>13</v>
      </c>
      <c r="C34">
        <v>9</v>
      </c>
      <c r="D34">
        <v>8</v>
      </c>
      <c r="E34">
        <v>8</v>
      </c>
      <c r="F34">
        <v>8</v>
      </c>
      <c r="G34">
        <v>9</v>
      </c>
      <c r="H34">
        <v>9</v>
      </c>
      <c r="I34">
        <v>9</v>
      </c>
      <c r="J34">
        <v>11</v>
      </c>
      <c r="K34">
        <v>13</v>
      </c>
      <c r="L34">
        <v>12</v>
      </c>
      <c r="M34">
        <v>12</v>
      </c>
      <c r="N34">
        <v>11</v>
      </c>
      <c r="O34">
        <v>11</v>
      </c>
    </row>
    <row r="35" spans="1:15">
      <c r="A35" s="308" t="s">
        <v>376</v>
      </c>
      <c r="B35">
        <v>258</v>
      </c>
      <c r="C35">
        <v>225</v>
      </c>
      <c r="D35">
        <v>223</v>
      </c>
      <c r="E35">
        <v>400</v>
      </c>
      <c r="F35">
        <v>400</v>
      </c>
      <c r="G35">
        <v>400</v>
      </c>
      <c r="H35">
        <v>550</v>
      </c>
      <c r="I35">
        <v>591</v>
      </c>
      <c r="J35">
        <v>728</v>
      </c>
      <c r="K35">
        <v>931</v>
      </c>
      <c r="L35">
        <v>912</v>
      </c>
      <c r="M35">
        <v>912</v>
      </c>
      <c r="N35">
        <v>893</v>
      </c>
      <c r="O35">
        <v>913</v>
      </c>
    </row>
    <row r="36" spans="1:15">
      <c r="A36" s="308" t="s">
        <v>52</v>
      </c>
      <c r="B36" s="306">
        <f>B21/B35</f>
        <v>0.44573643410852715</v>
      </c>
      <c r="C36" s="306">
        <f t="shared" ref="C36:O36" si="4">C21/C35</f>
        <v>0.53333333333333333</v>
      </c>
      <c r="D36" s="306">
        <f t="shared" si="4"/>
        <v>0.44843049327354262</v>
      </c>
      <c r="E36" s="306">
        <f t="shared" si="4"/>
        <v>0.39750000000000002</v>
      </c>
      <c r="F36" s="306">
        <f t="shared" si="4"/>
        <v>0.87749999999999995</v>
      </c>
      <c r="G36" s="306">
        <f t="shared" si="4"/>
        <v>0.99250000000000005</v>
      </c>
      <c r="H36" s="306">
        <f t="shared" si="4"/>
        <v>0.84363636363636363</v>
      </c>
      <c r="I36" s="306">
        <f t="shared" si="4"/>
        <v>0.67174280879864634</v>
      </c>
      <c r="J36" s="306">
        <f t="shared" si="4"/>
        <v>0.42307692307692307</v>
      </c>
      <c r="K36" s="306">
        <f t="shared" si="4"/>
        <v>0.38560687432867885</v>
      </c>
      <c r="L36" s="306">
        <f t="shared" si="4"/>
        <v>0.44407894736842107</v>
      </c>
      <c r="M36" s="306">
        <f t="shared" si="4"/>
        <v>0.45614035087719296</v>
      </c>
      <c r="N36" s="306">
        <f t="shared" si="4"/>
        <v>0.39977603583426652</v>
      </c>
      <c r="O36" s="306">
        <f t="shared" si="4"/>
        <v>0.46002190580503832</v>
      </c>
    </row>
    <row r="37" spans="1:15">
      <c r="A37" s="308"/>
    </row>
    <row r="38" spans="1:15">
      <c r="A38" s="308" t="s">
        <v>378</v>
      </c>
      <c r="B38">
        <v>2010</v>
      </c>
      <c r="C38">
        <v>2011</v>
      </c>
      <c r="D38">
        <v>2012</v>
      </c>
      <c r="E38">
        <v>2013</v>
      </c>
      <c r="F38">
        <v>2014</v>
      </c>
      <c r="G38">
        <v>2015</v>
      </c>
      <c r="H38">
        <v>2016</v>
      </c>
      <c r="I38">
        <v>2017</v>
      </c>
      <c r="J38">
        <v>2018</v>
      </c>
      <c r="K38">
        <v>2019</v>
      </c>
      <c r="L38">
        <v>2020</v>
      </c>
      <c r="M38">
        <v>2021</v>
      </c>
      <c r="N38">
        <v>2022</v>
      </c>
      <c r="O38">
        <v>2023</v>
      </c>
    </row>
    <row r="39" spans="1:15">
      <c r="A39" s="308" t="s">
        <v>9</v>
      </c>
      <c r="B39">
        <v>3</v>
      </c>
      <c r="C39">
        <v>7</v>
      </c>
      <c r="D39">
        <v>7</v>
      </c>
      <c r="E39">
        <v>65</v>
      </c>
      <c r="F39">
        <v>114</v>
      </c>
      <c r="G39">
        <v>230</v>
      </c>
      <c r="H39">
        <v>260</v>
      </c>
      <c r="I39">
        <v>225</v>
      </c>
      <c r="J39">
        <v>165</v>
      </c>
      <c r="K39">
        <v>200</v>
      </c>
      <c r="L39">
        <v>240</v>
      </c>
      <c r="M39">
        <v>230</v>
      </c>
      <c r="N39">
        <v>170</v>
      </c>
      <c r="O39">
        <v>240</v>
      </c>
    </row>
    <row r="40" spans="1:15">
      <c r="A40" s="308" t="s">
        <v>7</v>
      </c>
      <c r="B40">
        <v>78</v>
      </c>
      <c r="C40">
        <v>63</v>
      </c>
      <c r="D40">
        <v>26</v>
      </c>
      <c r="E40">
        <v>91</v>
      </c>
      <c r="F40">
        <v>83</v>
      </c>
      <c r="G40">
        <v>40</v>
      </c>
      <c r="H40">
        <v>60</v>
      </c>
      <c r="I40">
        <v>40</v>
      </c>
      <c r="J40">
        <v>40</v>
      </c>
      <c r="K40">
        <v>40</v>
      </c>
      <c r="L40">
        <v>40</v>
      </c>
      <c r="M40">
        <v>50</v>
      </c>
      <c r="N40">
        <v>70</v>
      </c>
      <c r="O40">
        <v>80</v>
      </c>
    </row>
    <row r="41" spans="1:15">
      <c r="A41" s="308" t="s">
        <v>65</v>
      </c>
      <c r="B41">
        <v>27</v>
      </c>
      <c r="C41">
        <v>46</v>
      </c>
      <c r="D41">
        <v>65</v>
      </c>
      <c r="E41">
        <v>420</v>
      </c>
      <c r="F41">
        <v>175</v>
      </c>
      <c r="G41">
        <v>70</v>
      </c>
      <c r="H41">
        <v>70</v>
      </c>
      <c r="I41">
        <v>70</v>
      </c>
      <c r="J41">
        <v>60</v>
      </c>
      <c r="K41">
        <v>70</v>
      </c>
      <c r="L41">
        <v>65</v>
      </c>
      <c r="M41">
        <v>75</v>
      </c>
      <c r="N41">
        <v>75</v>
      </c>
      <c r="O41">
        <v>80</v>
      </c>
    </row>
    <row r="42" spans="1:15">
      <c r="A42" s="308" t="s">
        <v>13</v>
      </c>
      <c r="B42">
        <v>1</v>
      </c>
      <c r="C42">
        <v>1</v>
      </c>
      <c r="D42">
        <v>0</v>
      </c>
      <c r="E42">
        <v>106</v>
      </c>
      <c r="F42">
        <v>54</v>
      </c>
      <c r="G42">
        <v>15</v>
      </c>
      <c r="H42">
        <v>20</v>
      </c>
      <c r="I42">
        <v>20</v>
      </c>
      <c r="J42">
        <v>10</v>
      </c>
      <c r="K42">
        <v>10</v>
      </c>
      <c r="L42">
        <v>15</v>
      </c>
      <c r="M42">
        <v>15</v>
      </c>
      <c r="N42">
        <v>10</v>
      </c>
      <c r="O42">
        <v>30</v>
      </c>
    </row>
    <row r="43" spans="1:15">
      <c r="A43" s="308" t="s">
        <v>524</v>
      </c>
      <c r="B43">
        <f>B42+B39</f>
        <v>4</v>
      </c>
      <c r="C43">
        <f t="shared" ref="C43:K43" si="5">C42+C39</f>
        <v>8</v>
      </c>
      <c r="D43">
        <f t="shared" si="5"/>
        <v>7</v>
      </c>
      <c r="E43">
        <f t="shared" si="5"/>
        <v>171</v>
      </c>
      <c r="F43">
        <f t="shared" si="5"/>
        <v>168</v>
      </c>
      <c r="G43">
        <f t="shared" si="5"/>
        <v>245</v>
      </c>
      <c r="H43">
        <f t="shared" si="5"/>
        <v>280</v>
      </c>
      <c r="I43">
        <f t="shared" si="5"/>
        <v>245</v>
      </c>
      <c r="J43">
        <f t="shared" si="5"/>
        <v>175</v>
      </c>
      <c r="K43">
        <f t="shared" si="5"/>
        <v>210</v>
      </c>
      <c r="L43" s="230">
        <f>SUM('Canada Biofuel Bal Sheets'!D86:O86)/1000</f>
        <v>341.38099999999997</v>
      </c>
      <c r="M43" s="230">
        <f>SUM('Canada Biofuel Bal Sheets'!E86:P86)/1000</f>
        <v>336.66500000000002</v>
      </c>
      <c r="N43" s="230">
        <f>SUM('Canada Biofuel Bal Sheets'!F86:Q86)/1000</f>
        <v>335.57499999999999</v>
      </c>
      <c r="O43" s="230">
        <f>SUM('Canada Biofuel Bal Sheets'!G86:R86)/1000</f>
        <v>343.36700000000002</v>
      </c>
    </row>
    <row r="44" spans="1:15">
      <c r="A44" s="308"/>
      <c r="L44" s="230"/>
    </row>
    <row r="45" spans="1:15">
      <c r="A45" s="308" t="s">
        <v>525</v>
      </c>
      <c r="I45">
        <f>SUM(I46:I47,I50,I56)</f>
        <v>376.97618911541304</v>
      </c>
      <c r="J45">
        <f>SUM(J46:J47,J50,J56)</f>
        <v>386.69699984932612</v>
      </c>
      <c r="K45">
        <f>SUM(K46:K47,K50,K56)</f>
        <v>362.18247972779841</v>
      </c>
      <c r="L45" s="339">
        <f>SUM('Canada Biofuel Bal Sheets'!D86:O86)/1000</f>
        <v>341.38099999999997</v>
      </c>
      <c r="M45">
        <f>SUM('Canada Biofuel Bal Sheets'!P86:T86)/5*12/1000</f>
        <v>294.90480000000002</v>
      </c>
      <c r="N45">
        <f>SUM('Canada Biofuel Bal Sheets'!Q86:U86)/5*12/1000</f>
        <v>240.45840000000001</v>
      </c>
      <c r="O45">
        <f>SUM('Canada Biofuel Bal Sheets'!R86:V86)/5*12/1000</f>
        <v>180.62640000000002</v>
      </c>
    </row>
    <row r="46" spans="1:15">
      <c r="A46" t="s">
        <v>9</v>
      </c>
      <c r="I46">
        <f t="shared" ref="I46:K51" si="6">I71/2204.622*1000</f>
        <v>193.1170059992144</v>
      </c>
      <c r="J46">
        <f t="shared" si="6"/>
        <v>176.69242164869988</v>
      </c>
      <c r="K46">
        <f t="shared" si="6"/>
        <v>169.08113953321705</v>
      </c>
      <c r="L46">
        <f t="shared" ref="L46:O47" si="7">SUM($I46:$K46)/SUM($I$45:$K$45)*L$45</f>
        <v>163.40194025802941</v>
      </c>
      <c r="M46">
        <f t="shared" si="7"/>
        <v>141.15611739202276</v>
      </c>
      <c r="N46">
        <f t="shared" si="7"/>
        <v>115.0953600561875</v>
      </c>
      <c r="O46">
        <f t="shared" si="7"/>
        <v>86.456786469730105</v>
      </c>
    </row>
    <row r="47" spans="1:15">
      <c r="A47" t="s">
        <v>13</v>
      </c>
      <c r="I47">
        <f t="shared" si="6"/>
        <v>183.85918311619861</v>
      </c>
      <c r="J47">
        <f t="shared" si="6"/>
        <v>192.36857837760851</v>
      </c>
      <c r="K47">
        <f t="shared" si="6"/>
        <v>176.88746642281535</v>
      </c>
      <c r="L47">
        <f t="shared" si="7"/>
        <v>167.71512980938817</v>
      </c>
      <c r="M47">
        <f t="shared" si="7"/>
        <v>144.8821018551462</v>
      </c>
      <c r="N47">
        <f t="shared" si="7"/>
        <v>118.13343967519513</v>
      </c>
      <c r="O47">
        <f t="shared" si="7"/>
        <v>88.738916703045788</v>
      </c>
    </row>
    <row r="48" spans="1:15">
      <c r="A48" t="s">
        <v>16</v>
      </c>
      <c r="I48">
        <f t="shared" si="6"/>
        <v>0.10137597375229433</v>
      </c>
      <c r="J48">
        <f t="shared" si="6"/>
        <v>0.10397535769466087</v>
      </c>
      <c r="K48">
        <f t="shared" si="6"/>
        <v>9.5310744553439131E-2</v>
      </c>
      <c r="L48">
        <f>SUM(I48:K48)/SUM(I45:K45)*L45</f>
        <v>9.1166499420203106E-2</v>
      </c>
      <c r="M48">
        <f>SUM(J48:L48)/SUM(J45:L45)*M45</f>
        <v>7.8564588929879997E-2</v>
      </c>
      <c r="N48">
        <f>SUM(K48:M48)/SUM(K45:M45)*N45</f>
        <v>6.3829303711503735E-2</v>
      </c>
      <c r="O48">
        <f>SUM(L48:N48)/SUM(L45:N45)*O45</f>
        <v>4.8117994736290255E-2</v>
      </c>
    </row>
    <row r="49" spans="1:15">
      <c r="A49" t="s">
        <v>19</v>
      </c>
      <c r="I49">
        <f t="shared" si="6"/>
        <v>0</v>
      </c>
      <c r="J49">
        <f t="shared" si="6"/>
        <v>6.498459855916304E-2</v>
      </c>
      <c r="K49">
        <f t="shared" si="6"/>
        <v>5.978583067443001E-2</v>
      </c>
      <c r="L49">
        <f>SUM(I49:K49)/SUM(I45:K45)*L45</f>
        <v>3.7832783621064119E-2</v>
      </c>
      <c r="M49">
        <f>SUM(J49:L49)/SUM(J45:L45)*M45</f>
        <v>4.3982579268450846E-2</v>
      </c>
      <c r="N49">
        <f>SUM(K49:M49)/SUM(K45:M45)*N45</f>
        <v>3.4101430294569766E-2</v>
      </c>
      <c r="O49">
        <f>SUM(L49:N49)/SUM(L45:N45)*O45</f>
        <v>2.3881119547053478E-2</v>
      </c>
    </row>
    <row r="50" spans="1:15">
      <c r="A50" t="s">
        <v>10</v>
      </c>
      <c r="I50">
        <f t="shared" si="6"/>
        <v>0</v>
      </c>
      <c r="J50">
        <f t="shared" si="6"/>
        <v>6.8946059687329617</v>
      </c>
      <c r="K50">
        <f t="shared" si="6"/>
        <v>6.3094716463865463</v>
      </c>
      <c r="L50">
        <f>SUM($I50:$K50)/SUM($I$45:$K$45)*L$45</f>
        <v>4.0037292040833599</v>
      </c>
      <c r="M50">
        <f>SUM($I50:$K50)/SUM($I$45:$K$45)*M$45</f>
        <v>3.458654582956763</v>
      </c>
      <c r="N50">
        <f>SUM($I50:$K50)/SUM($I$45:$K$45)*N$45</f>
        <v>2.8201051565469619</v>
      </c>
      <c r="O50">
        <f>SUM($I50:$K50)/SUM($I$45:$K$45)*O$45</f>
        <v>2.1183932108361123</v>
      </c>
    </row>
    <row r="51" spans="1:15">
      <c r="A51" t="s">
        <v>526</v>
      </c>
      <c r="I51">
        <f t="shared" si="6"/>
        <v>2.2790257213719359E-2</v>
      </c>
      <c r="J51">
        <f t="shared" si="6"/>
        <v>1.3718407254860196E-2</v>
      </c>
      <c r="K51">
        <f t="shared" si="6"/>
        <v>1.2612084089145662E-2</v>
      </c>
      <c r="L51">
        <f>SUM(I51:K51)/SUM(I45:K45)*L45</f>
        <v>1.4894351673743931E-2</v>
      </c>
      <c r="M51">
        <f>SUM(J51:L51)/SUM(J45:L45)*M45</f>
        <v>1.1150916971599621E-2</v>
      </c>
      <c r="N51">
        <f>SUM(K51:M51)/SUM(K45:M45)*N45</f>
        <v>9.309745112088116E-3</v>
      </c>
      <c r="O51">
        <f>SUM(L51:N51)/SUM(L45:N45)*O45</f>
        <v>7.2838221877662345E-3</v>
      </c>
    </row>
    <row r="53" spans="1:15">
      <c r="A53" t="s">
        <v>527</v>
      </c>
    </row>
    <row r="54" spans="1:15">
      <c r="A54" t="s">
        <v>16</v>
      </c>
      <c r="I54">
        <f t="shared" ref="I54:K57" si="8">I88/2204.622*1000</f>
        <v>0.96177205867561288</v>
      </c>
      <c r="J54">
        <f t="shared" si="8"/>
        <v>0.98256713021454523</v>
      </c>
      <c r="K54">
        <f t="shared" si="8"/>
        <v>0.90371915062942743</v>
      </c>
      <c r="L54">
        <f>SUM(I54:K54)/SUM(I45:K45)*L45</f>
        <v>0.86358583168359526</v>
      </c>
      <c r="M54">
        <f>SUM(J54:L54)/SUM(J45:L45)*M45</f>
        <v>0.74381352031127512</v>
      </c>
      <c r="N54">
        <f>SUM(K54:M54)/SUM(K45:M45)*N45</f>
        <v>0.60474583881227273</v>
      </c>
      <c r="O54">
        <f>SUM(L54:N54)/SUM(L45:N45)*O45</f>
        <v>0.45574504181813508</v>
      </c>
    </row>
    <row r="55" spans="1:15">
      <c r="A55" t="s">
        <v>19</v>
      </c>
      <c r="I55">
        <f t="shared" si="8"/>
        <v>1.0839431039668395</v>
      </c>
      <c r="J55">
        <f t="shared" si="8"/>
        <v>1.590822972728311</v>
      </c>
      <c r="K55">
        <f t="shared" si="8"/>
        <v>1.4625866982382294</v>
      </c>
      <c r="L55">
        <f>SUM(I55:K55)/SUM(I45:K45)*L45</f>
        <v>1.2545245957679243</v>
      </c>
      <c r="M55">
        <f>SUM(J55:L55)/SUM(J45:L45)*M45</f>
        <v>1.1652540994948579</v>
      </c>
      <c r="N55">
        <f>SUM(K55:M55)/SUM(K45:M45)*N45</f>
        <v>0.93497949778747758</v>
      </c>
      <c r="O55">
        <f>SUM(L55:N55)/SUM(L45:N45)*O45</f>
        <v>0.69114559900273487</v>
      </c>
    </row>
    <row r="56" spans="1:15">
      <c r="A56" t="s">
        <v>13</v>
      </c>
      <c r="I56">
        <f t="shared" si="8"/>
        <v>0</v>
      </c>
      <c r="J56">
        <f t="shared" si="8"/>
        <v>10.741393854284743</v>
      </c>
      <c r="K56">
        <f t="shared" si="8"/>
        <v>9.9044021253794376</v>
      </c>
      <c r="L56" s="339">
        <f>L45-SUM(L46:L47)</f>
        <v>10.263929932582414</v>
      </c>
      <c r="M56" s="339">
        <f>M45-SUM(M46:M47)</f>
        <v>8.8665807528310552</v>
      </c>
      <c r="N56" s="339">
        <f>N45-SUM(N46:N47)</f>
        <v>7.2296002686173608</v>
      </c>
      <c r="O56" s="339">
        <f>O45-SUM(O46:O47)</f>
        <v>5.4306968272241249</v>
      </c>
    </row>
    <row r="57" spans="1:15">
      <c r="A57" t="s">
        <v>526</v>
      </c>
      <c r="I57">
        <f t="shared" si="8"/>
        <v>0</v>
      </c>
      <c r="J57">
        <f t="shared" si="8"/>
        <v>2.8764402308577826E-3</v>
      </c>
      <c r="K57">
        <f t="shared" si="8"/>
        <v>2.6551755977148764E-3</v>
      </c>
      <c r="L57">
        <f>SUM(I57:K57)/SUM(I45:K45)*L45</f>
        <v>1.6772918551513434E-3</v>
      </c>
      <c r="M57">
        <f>SUM(J57:L57)/SUM(J45:L45)*M45</f>
        <v>1.949939045311146E-3</v>
      </c>
      <c r="N57">
        <f>SUM(K57:M57)/SUM(K45:M45)*N45</f>
        <v>1.5129748689794798E-3</v>
      </c>
      <c r="O57">
        <f>SUM(L57:N57)/SUM(L45:N45)*O45</f>
        <v>1.0589826124809644E-3</v>
      </c>
    </row>
    <row r="62" spans="1:15">
      <c r="A62" t="s">
        <v>528</v>
      </c>
    </row>
    <row r="63" spans="1:15">
      <c r="A63" t="s">
        <v>9</v>
      </c>
      <c r="I63">
        <v>208.1</v>
      </c>
      <c r="J63">
        <v>190.4</v>
      </c>
      <c r="K63">
        <v>182.2</v>
      </c>
    </row>
    <row r="64" spans="1:15">
      <c r="A64" t="s">
        <v>13</v>
      </c>
      <c r="I64">
        <v>131.80000000000001</v>
      </c>
      <c r="J64">
        <v>137.9</v>
      </c>
      <c r="K64">
        <v>126.8</v>
      </c>
    </row>
    <row r="65" spans="1:11">
      <c r="A65" t="s">
        <v>16</v>
      </c>
      <c r="I65">
        <v>13.8</v>
      </c>
      <c r="J65">
        <v>13.6</v>
      </c>
      <c r="K65">
        <v>12.5</v>
      </c>
    </row>
    <row r="66" spans="1:11">
      <c r="A66" t="s">
        <v>19</v>
      </c>
      <c r="I66">
        <v>11.7</v>
      </c>
      <c r="J66">
        <v>12</v>
      </c>
      <c r="K66">
        <v>11</v>
      </c>
    </row>
    <row r="67" spans="1:11">
      <c r="A67" t="s">
        <v>10</v>
      </c>
      <c r="I67">
        <v>0</v>
      </c>
      <c r="J67">
        <v>7.5</v>
      </c>
      <c r="K67">
        <v>6.9</v>
      </c>
    </row>
    <row r="68" spans="1:11">
      <c r="A68" t="s">
        <v>526</v>
      </c>
      <c r="I68">
        <v>10.3</v>
      </c>
      <c r="J68">
        <v>6.2</v>
      </c>
      <c r="K68">
        <v>5.7</v>
      </c>
    </row>
    <row r="70" spans="1:11">
      <c r="A70" t="s">
        <v>529</v>
      </c>
      <c r="I70">
        <f>I72/I64</f>
        <v>3.0754172989377841</v>
      </c>
      <c r="J70">
        <f>J72/J64</f>
        <v>3.0754169688179842</v>
      </c>
      <c r="K70">
        <f>K72/K64</f>
        <v>3.0754731861198743</v>
      </c>
    </row>
    <row r="71" spans="1:11">
      <c r="A71" t="s">
        <v>9</v>
      </c>
      <c r="I71">
        <v>425.75</v>
      </c>
      <c r="J71">
        <v>389.54</v>
      </c>
      <c r="K71">
        <v>372.76</v>
      </c>
    </row>
    <row r="72" spans="1:11">
      <c r="A72" t="s">
        <v>13</v>
      </c>
      <c r="I72">
        <v>405.34</v>
      </c>
      <c r="J72">
        <v>424.1</v>
      </c>
      <c r="K72">
        <v>389.97</v>
      </c>
    </row>
    <row r="73" spans="1:11">
      <c r="A73" t="s">
        <v>16</v>
      </c>
      <c r="I73">
        <f t="shared" ref="I73:K74" si="9">I66/52.35</f>
        <v>0.22349570200573063</v>
      </c>
      <c r="J73">
        <f t="shared" si="9"/>
        <v>0.22922636103151861</v>
      </c>
      <c r="K73">
        <f t="shared" si="9"/>
        <v>0.21012416427889208</v>
      </c>
    </row>
    <row r="74" spans="1:11">
      <c r="A74" t="s">
        <v>19</v>
      </c>
      <c r="I74">
        <f t="shared" si="9"/>
        <v>0</v>
      </c>
      <c r="J74">
        <f t="shared" si="9"/>
        <v>0.14326647564469913</v>
      </c>
      <c r="K74">
        <f t="shared" si="9"/>
        <v>0.13180515759312322</v>
      </c>
    </row>
    <row r="75" spans="1:11">
      <c r="A75" t="s">
        <v>10</v>
      </c>
      <c r="I75">
        <v>0</v>
      </c>
      <c r="J75">
        <v>15.2</v>
      </c>
      <c r="K75">
        <v>13.91</v>
      </c>
    </row>
    <row r="76" spans="1:11">
      <c r="A76" t="s">
        <v>526</v>
      </c>
      <c r="I76">
        <f>I68/205</f>
        <v>5.0243902439024393E-2</v>
      </c>
      <c r="J76">
        <f>J68/205</f>
        <v>3.0243902439024393E-2</v>
      </c>
      <c r="K76">
        <f>K68/205</f>
        <v>2.7804878048780488E-2</v>
      </c>
    </row>
    <row r="78" spans="1:11">
      <c r="A78" t="s">
        <v>530</v>
      </c>
    </row>
    <row r="79" spans="1:11">
      <c r="A79" t="s">
        <v>531</v>
      </c>
      <c r="I79">
        <v>0.3</v>
      </c>
      <c r="J79">
        <v>0</v>
      </c>
      <c r="K79">
        <v>0</v>
      </c>
    </row>
    <row r="80" spans="1:11">
      <c r="A80" t="s">
        <v>532</v>
      </c>
      <c r="I80">
        <v>48.2</v>
      </c>
      <c r="J80">
        <v>4</v>
      </c>
      <c r="K80">
        <v>3.7</v>
      </c>
    </row>
    <row r="81" spans="1:11">
      <c r="A81" t="s">
        <v>16</v>
      </c>
      <c r="I81">
        <v>111</v>
      </c>
      <c r="J81">
        <v>113.4</v>
      </c>
      <c r="K81">
        <v>104.3</v>
      </c>
    </row>
    <row r="82" spans="1:11">
      <c r="A82" t="s">
        <v>19</v>
      </c>
      <c r="I82">
        <v>125.1</v>
      </c>
      <c r="J82">
        <v>183.6</v>
      </c>
      <c r="K82">
        <v>168.8</v>
      </c>
    </row>
    <row r="83" spans="1:11">
      <c r="A83" t="s">
        <v>13</v>
      </c>
      <c r="I83">
        <v>0</v>
      </c>
      <c r="J83">
        <v>7.7</v>
      </c>
      <c r="K83">
        <v>7.1</v>
      </c>
    </row>
    <row r="84" spans="1:11">
      <c r="A84" t="s">
        <v>533</v>
      </c>
      <c r="I84">
        <v>39.4</v>
      </c>
      <c r="J84">
        <v>33.299999999999997</v>
      </c>
      <c r="K84">
        <v>30.7</v>
      </c>
    </row>
    <row r="85" spans="1:11">
      <c r="A85" t="s">
        <v>22</v>
      </c>
      <c r="I85">
        <v>0</v>
      </c>
      <c r="J85">
        <v>1.3</v>
      </c>
      <c r="K85">
        <v>1.2</v>
      </c>
    </row>
    <row r="87" spans="1:11">
      <c r="A87" t="s">
        <v>529</v>
      </c>
    </row>
    <row r="88" spans="1:11">
      <c r="A88" t="s">
        <v>16</v>
      </c>
      <c r="I88">
        <f t="shared" ref="I88:K89" si="10">I81/52.35</f>
        <v>2.120343839541547</v>
      </c>
      <c r="J88">
        <f t="shared" si="10"/>
        <v>2.1661891117478511</v>
      </c>
      <c r="K88">
        <f t="shared" si="10"/>
        <v>1.9923591212989493</v>
      </c>
    </row>
    <row r="89" spans="1:11">
      <c r="A89" t="s">
        <v>19</v>
      </c>
      <c r="I89">
        <f t="shared" si="10"/>
        <v>2.3896848137535813</v>
      </c>
      <c r="J89">
        <f t="shared" si="10"/>
        <v>3.5071633237822346</v>
      </c>
      <c r="K89">
        <f t="shared" si="10"/>
        <v>3.2244508118433619</v>
      </c>
    </row>
    <row r="90" spans="1:11">
      <c r="A90" t="s">
        <v>13</v>
      </c>
      <c r="I90">
        <f>I83*$I$70</f>
        <v>0</v>
      </c>
      <c r="J90">
        <f>J83*$I$70</f>
        <v>23.680713201820939</v>
      </c>
      <c r="K90">
        <f>K83*$I$70</f>
        <v>21.835462822458265</v>
      </c>
    </row>
    <row r="91" spans="1:11">
      <c r="A91" t="s">
        <v>526</v>
      </c>
      <c r="I91">
        <f>I85/205</f>
        <v>0</v>
      </c>
      <c r="J91">
        <f>J85/205</f>
        <v>6.3414634146341468E-3</v>
      </c>
      <c r="K91">
        <f>K85/205</f>
        <v>5.8536585365853658E-3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BA00D-A1CB-4819-8B66-E9108B53ACF4}">
  <dimension ref="A1:BB366"/>
  <sheetViews>
    <sheetView topLeftCell="A2" workbookViewId="0">
      <selection activeCell="B187" sqref="B187"/>
    </sheetView>
  </sheetViews>
  <sheetFormatPr defaultRowHeight="15"/>
  <cols>
    <col min="1" max="1" width="11.28515625" bestFit="1" customWidth="1"/>
    <col min="2" max="10" width="15" customWidth="1"/>
  </cols>
  <sheetData>
    <row r="1" spans="1:54" ht="51.75" customHeight="1">
      <c r="B1" s="340"/>
      <c r="C1" s="340" t="s">
        <v>534</v>
      </c>
      <c r="D1" s="340"/>
      <c r="E1" s="340"/>
      <c r="G1" s="340"/>
      <c r="H1" s="340"/>
      <c r="I1" s="340"/>
      <c r="J1" s="340"/>
      <c r="K1" s="340"/>
      <c r="L1" s="340"/>
      <c r="M1" s="340"/>
      <c r="N1" s="340"/>
      <c r="O1" s="340"/>
      <c r="P1" s="340"/>
      <c r="Q1" s="340"/>
      <c r="R1" s="340"/>
      <c r="S1" s="340"/>
      <c r="T1" s="340"/>
      <c r="U1" s="340"/>
      <c r="V1" s="340"/>
      <c r="W1" s="340"/>
      <c r="X1" s="340"/>
      <c r="Y1" s="340"/>
      <c r="Z1" s="340"/>
      <c r="AA1" s="340"/>
      <c r="AB1" s="340"/>
      <c r="AC1" s="340"/>
      <c r="AD1" s="340"/>
      <c r="AE1" s="340"/>
      <c r="AF1" s="340"/>
      <c r="AG1" s="340"/>
      <c r="AH1" s="340"/>
      <c r="AJ1" s="396" t="s">
        <v>535</v>
      </c>
      <c r="AK1" s="396"/>
      <c r="AL1" s="396"/>
      <c r="AM1" s="396"/>
      <c r="AN1" s="396"/>
      <c r="AO1" s="396"/>
      <c r="AQ1" s="397"/>
      <c r="AR1" s="397"/>
      <c r="AS1" s="397"/>
      <c r="AT1" s="397"/>
      <c r="AU1" s="397"/>
      <c r="AV1" s="341"/>
      <c r="AX1" s="398"/>
      <c r="AY1" s="398"/>
      <c r="AZ1" s="398"/>
      <c r="BA1" s="398"/>
      <c r="BB1" s="398"/>
    </row>
    <row r="2" spans="1:54" ht="75">
      <c r="B2" s="342" t="s">
        <v>536</v>
      </c>
      <c r="C2" s="342" t="s">
        <v>537</v>
      </c>
      <c r="D2" s="342" t="s">
        <v>538</v>
      </c>
      <c r="E2" s="342" t="s">
        <v>539</v>
      </c>
      <c r="F2" s="342" t="s">
        <v>540</v>
      </c>
      <c r="G2" s="342" t="s">
        <v>541</v>
      </c>
      <c r="H2" s="342" t="s">
        <v>542</v>
      </c>
      <c r="I2" s="342" t="s">
        <v>543</v>
      </c>
      <c r="J2" s="342" t="s">
        <v>544</v>
      </c>
      <c r="K2" s="343" t="s">
        <v>545</v>
      </c>
      <c r="L2" s="343" t="s">
        <v>546</v>
      </c>
      <c r="M2" s="343"/>
      <c r="N2" s="343"/>
      <c r="O2" s="343"/>
      <c r="P2" s="343"/>
      <c r="Q2" s="343"/>
      <c r="R2" s="343"/>
      <c r="S2" s="343"/>
      <c r="T2" s="343"/>
      <c r="U2" s="343"/>
      <c r="V2" s="343"/>
      <c r="W2" s="343"/>
      <c r="X2" s="343"/>
      <c r="Y2" s="343"/>
      <c r="Z2" s="343"/>
      <c r="AA2" s="343"/>
      <c r="AB2" s="343"/>
      <c r="AC2" s="343"/>
      <c r="AD2" s="343"/>
      <c r="AE2" s="343"/>
      <c r="AF2" s="343"/>
      <c r="AG2" s="343"/>
      <c r="AH2" s="343" t="s">
        <v>23</v>
      </c>
      <c r="AJ2" s="343" t="s">
        <v>547</v>
      </c>
      <c r="AK2" s="343" t="s">
        <v>548</v>
      </c>
      <c r="AL2" s="343" t="s">
        <v>549</v>
      </c>
      <c r="AM2" s="343" t="s">
        <v>23</v>
      </c>
      <c r="AN2" s="343" t="s">
        <v>52</v>
      </c>
      <c r="AO2" s="344"/>
      <c r="AP2" s="344"/>
      <c r="AQ2" s="344"/>
      <c r="AR2" s="344"/>
      <c r="AS2" s="344"/>
      <c r="AT2" s="344"/>
      <c r="AU2" s="344"/>
      <c r="AV2" s="344"/>
      <c r="AW2" s="343"/>
      <c r="AX2" s="344"/>
      <c r="AY2" s="344"/>
      <c r="AZ2" s="344"/>
      <c r="BA2" s="344"/>
      <c r="BB2" s="344"/>
    </row>
    <row r="3" spans="1:54" ht="45">
      <c r="A3" s="343" t="s">
        <v>550</v>
      </c>
      <c r="B3" s="345" t="s">
        <v>9</v>
      </c>
      <c r="C3" s="345" t="s">
        <v>551</v>
      </c>
      <c r="D3" s="345" t="s">
        <v>65</v>
      </c>
      <c r="E3" s="345" t="s">
        <v>551</v>
      </c>
      <c r="F3" s="345" t="s">
        <v>551</v>
      </c>
      <c r="G3" s="345" t="s">
        <v>552</v>
      </c>
      <c r="H3" s="345" t="s">
        <v>553</v>
      </c>
      <c r="I3" s="345" t="s">
        <v>553</v>
      </c>
      <c r="J3" s="345" t="s">
        <v>554</v>
      </c>
      <c r="K3" s="345" t="s">
        <v>555</v>
      </c>
      <c r="L3" s="345" t="s">
        <v>555</v>
      </c>
      <c r="M3" s="343"/>
      <c r="N3" s="343"/>
      <c r="O3" s="343"/>
      <c r="P3" s="343"/>
      <c r="Q3" s="343"/>
      <c r="R3" s="343"/>
      <c r="S3" s="343"/>
      <c r="T3" s="343"/>
      <c r="U3" s="343"/>
      <c r="V3" s="343"/>
      <c r="W3" s="343"/>
      <c r="X3" s="343"/>
      <c r="Y3" s="343"/>
      <c r="Z3" s="343"/>
      <c r="AA3" s="343"/>
      <c r="AB3" s="343"/>
      <c r="AC3" s="343"/>
      <c r="AD3" s="343"/>
      <c r="AE3" s="343"/>
      <c r="AF3" s="343"/>
      <c r="AG3" s="343"/>
      <c r="AH3" s="344"/>
      <c r="AI3" s="346"/>
      <c r="AJ3" s="344"/>
      <c r="AK3" s="344"/>
      <c r="AL3" s="344"/>
      <c r="AM3" s="344"/>
      <c r="AN3" s="344"/>
      <c r="AO3" s="344"/>
      <c r="AP3" s="344"/>
      <c r="AQ3" s="344"/>
      <c r="AR3" s="344"/>
      <c r="AS3" s="344"/>
      <c r="AT3" s="344"/>
      <c r="AU3" s="344"/>
      <c r="AV3" s="344"/>
      <c r="AW3" s="343"/>
      <c r="AX3" s="344"/>
      <c r="AY3" s="344"/>
      <c r="AZ3" s="344"/>
      <c r="BA3" s="344"/>
      <c r="BB3" s="344"/>
    </row>
    <row r="4" spans="1:54" s="350" customFormat="1" ht="30.75" customHeight="1">
      <c r="A4" s="347" t="s">
        <v>556</v>
      </c>
      <c r="B4" s="347" t="s">
        <v>557</v>
      </c>
      <c r="C4" s="347">
        <v>39869</v>
      </c>
      <c r="D4" s="347" t="s">
        <v>558</v>
      </c>
      <c r="E4" s="347">
        <v>43040</v>
      </c>
      <c r="F4" s="347">
        <v>38677</v>
      </c>
      <c r="G4" s="347">
        <v>42182</v>
      </c>
      <c r="H4" s="347">
        <v>36892</v>
      </c>
      <c r="I4" s="347">
        <v>41119</v>
      </c>
      <c r="J4" s="347">
        <v>44531</v>
      </c>
      <c r="K4" s="347"/>
      <c r="L4" s="347"/>
      <c r="M4" s="347"/>
      <c r="N4" s="347"/>
      <c r="O4" s="347"/>
      <c r="P4" s="347"/>
      <c r="Q4" s="347"/>
      <c r="R4" s="347"/>
      <c r="S4" s="347"/>
      <c r="T4" s="347"/>
      <c r="U4" s="347"/>
      <c r="V4" s="347"/>
      <c r="W4" s="347"/>
      <c r="X4" s="347"/>
      <c r="Y4" s="347"/>
      <c r="Z4" s="347"/>
      <c r="AA4" s="347"/>
      <c r="AB4" s="347"/>
      <c r="AC4" s="347"/>
      <c r="AD4" s="347"/>
      <c r="AE4" s="347"/>
      <c r="AF4" s="347"/>
      <c r="AG4" s="347"/>
      <c r="AH4" s="348"/>
      <c r="AI4" s="349"/>
      <c r="AJ4" s="348"/>
      <c r="AK4" s="348"/>
      <c r="AL4" s="348"/>
      <c r="AM4" s="348"/>
      <c r="AN4" s="348"/>
      <c r="AO4" s="348"/>
      <c r="AP4" s="348"/>
      <c r="AQ4" s="348"/>
      <c r="AR4" s="348"/>
      <c r="AS4" s="348"/>
      <c r="AT4" s="348"/>
      <c r="AU4" s="348"/>
      <c r="AV4" s="348"/>
      <c r="AW4" s="347"/>
      <c r="AX4" s="348"/>
      <c r="AY4" s="348"/>
      <c r="AZ4" s="348"/>
      <c r="BA4" s="348"/>
      <c r="BB4" s="348"/>
    </row>
    <row r="5" spans="1:54" ht="30.75" customHeight="1">
      <c r="A5" s="343" t="s">
        <v>559</v>
      </c>
      <c r="B5" s="345">
        <v>75</v>
      </c>
      <c r="C5" s="345">
        <v>3</v>
      </c>
      <c r="D5" s="345">
        <v>0.1</v>
      </c>
      <c r="E5" s="345">
        <v>1.6</v>
      </c>
      <c r="F5" s="345">
        <v>12</v>
      </c>
      <c r="G5" s="345">
        <v>45</v>
      </c>
      <c r="H5" s="345">
        <v>17.7</v>
      </c>
      <c r="I5" s="345">
        <v>13.2</v>
      </c>
      <c r="J5" s="345">
        <v>21.4</v>
      </c>
      <c r="K5" s="345">
        <v>1.6</v>
      </c>
      <c r="L5" s="345">
        <v>1.6</v>
      </c>
      <c r="M5" s="343"/>
      <c r="N5" s="343"/>
      <c r="O5" s="343"/>
      <c r="P5" s="343"/>
      <c r="Q5" s="343"/>
      <c r="R5" s="343"/>
      <c r="S5" s="343"/>
      <c r="T5" s="343"/>
      <c r="U5" s="343"/>
      <c r="V5" s="343"/>
      <c r="W5" s="343"/>
      <c r="X5" s="343"/>
      <c r="Y5" s="343"/>
      <c r="Z5" s="343"/>
      <c r="AA5" s="343"/>
      <c r="AB5" s="343"/>
      <c r="AC5" s="343"/>
      <c r="AD5" s="343"/>
      <c r="AE5" s="343"/>
      <c r="AF5" s="343"/>
      <c r="AG5" s="343"/>
      <c r="AH5" s="344"/>
      <c r="AI5" s="346"/>
      <c r="AJ5" s="344"/>
      <c r="AK5" s="344"/>
      <c r="AL5" s="344"/>
      <c r="AM5" s="344"/>
      <c r="AN5" s="344"/>
      <c r="AO5" s="344"/>
      <c r="AP5" s="344"/>
      <c r="AQ5" s="344"/>
      <c r="AR5" s="344"/>
      <c r="AS5" s="344"/>
      <c r="AT5" s="344"/>
      <c r="AU5" s="344"/>
      <c r="AV5" s="344"/>
      <c r="AW5" s="343"/>
      <c r="AX5" s="344"/>
      <c r="AY5" s="344"/>
      <c r="AZ5" s="344"/>
      <c r="BA5" s="344"/>
      <c r="BB5" s="344"/>
    </row>
    <row r="6" spans="1:54" ht="45">
      <c r="A6" s="343" t="s">
        <v>560</v>
      </c>
      <c r="B6" s="345"/>
      <c r="C6" s="345"/>
      <c r="D6" s="345"/>
      <c r="E6" s="345"/>
      <c r="F6" s="343" t="s">
        <v>561</v>
      </c>
      <c r="G6" s="345" t="s">
        <v>562</v>
      </c>
      <c r="H6" s="343" t="s">
        <v>563</v>
      </c>
      <c r="I6" s="343" t="s">
        <v>564</v>
      </c>
      <c r="J6" s="343" t="s">
        <v>565</v>
      </c>
      <c r="K6" s="343"/>
      <c r="L6" s="343"/>
      <c r="M6" s="343"/>
      <c r="N6" s="343"/>
      <c r="O6" s="343"/>
      <c r="P6" s="343"/>
      <c r="Q6" s="343"/>
      <c r="R6" s="343"/>
      <c r="S6" s="343"/>
      <c r="T6" s="343"/>
      <c r="U6" s="343"/>
      <c r="V6" s="343"/>
      <c r="W6" s="343"/>
      <c r="X6" s="343"/>
      <c r="Y6" s="343"/>
      <c r="Z6" s="343"/>
      <c r="AA6" s="343"/>
      <c r="AB6" s="343"/>
      <c r="AC6" s="343"/>
      <c r="AD6" s="343"/>
      <c r="AE6" s="343"/>
      <c r="AF6" s="343"/>
      <c r="AG6" s="343"/>
      <c r="AH6" s="344"/>
      <c r="AI6" s="346"/>
      <c r="AJ6" s="344"/>
      <c r="AK6" s="344"/>
      <c r="AL6" s="344"/>
      <c r="AM6" s="344"/>
      <c r="AN6" s="344"/>
      <c r="AO6" s="344"/>
      <c r="AP6" s="344"/>
      <c r="AQ6" s="344"/>
      <c r="AR6" s="344"/>
      <c r="AS6" s="344"/>
      <c r="AT6" s="344"/>
      <c r="AU6" s="344"/>
      <c r="AV6" s="344"/>
      <c r="AW6" s="343"/>
      <c r="AX6" s="344"/>
      <c r="AY6" s="344"/>
      <c r="AZ6" s="344"/>
      <c r="BA6" s="344"/>
      <c r="BB6" s="344"/>
    </row>
    <row r="7" spans="1:54">
      <c r="A7" s="351">
        <v>40544</v>
      </c>
    </row>
    <row r="8" spans="1:54">
      <c r="A8" s="351">
        <v>40575</v>
      </c>
    </row>
    <row r="9" spans="1:54">
      <c r="A9" s="351">
        <v>40603</v>
      </c>
    </row>
    <row r="10" spans="1:54">
      <c r="A10" s="351">
        <v>40634</v>
      </c>
    </row>
    <row r="11" spans="1:54">
      <c r="A11" s="351">
        <v>40664</v>
      </c>
    </row>
    <row r="12" spans="1:54">
      <c r="A12" s="351">
        <v>40695</v>
      </c>
    </row>
    <row r="13" spans="1:54">
      <c r="A13" s="351">
        <v>40725</v>
      </c>
    </row>
    <row r="14" spans="1:54">
      <c r="A14" s="351">
        <v>40756</v>
      </c>
    </row>
    <row r="15" spans="1:54">
      <c r="A15" s="351">
        <v>40787</v>
      </c>
    </row>
    <row r="16" spans="1:54">
      <c r="A16" s="351">
        <v>40817</v>
      </c>
    </row>
    <row r="17" spans="1:2">
      <c r="A17" s="351">
        <v>40848</v>
      </c>
    </row>
    <row r="18" spans="1:2">
      <c r="A18" s="351">
        <v>40878</v>
      </c>
    </row>
    <row r="19" spans="1:2">
      <c r="A19" s="351">
        <v>40909</v>
      </c>
    </row>
    <row r="20" spans="1:2">
      <c r="A20" s="351">
        <v>40940</v>
      </c>
    </row>
    <row r="21" spans="1:2">
      <c r="A21" s="351">
        <v>40969</v>
      </c>
    </row>
    <row r="22" spans="1:2">
      <c r="A22" s="351">
        <v>41000</v>
      </c>
    </row>
    <row r="23" spans="1:2">
      <c r="A23" s="351">
        <v>41030</v>
      </c>
    </row>
    <row r="24" spans="1:2">
      <c r="A24" s="351">
        <v>41061</v>
      </c>
    </row>
    <row r="25" spans="1:2">
      <c r="A25" s="351">
        <v>41091</v>
      </c>
    </row>
    <row r="26" spans="1:2">
      <c r="A26" s="351">
        <v>41122</v>
      </c>
    </row>
    <row r="27" spans="1:2">
      <c r="A27" s="351">
        <v>41153</v>
      </c>
    </row>
    <row r="28" spans="1:2">
      <c r="A28" s="351">
        <v>41183</v>
      </c>
    </row>
    <row r="29" spans="1:2">
      <c r="A29" s="351">
        <v>41214</v>
      </c>
    </row>
    <row r="30" spans="1:2">
      <c r="A30" s="351">
        <v>41244</v>
      </c>
    </row>
    <row r="31" spans="1:2">
      <c r="A31" s="351">
        <v>41275</v>
      </c>
      <c r="B31">
        <v>70</v>
      </c>
    </row>
    <row r="32" spans="1:2">
      <c r="A32" s="351">
        <v>41306</v>
      </c>
      <c r="B32">
        <v>70</v>
      </c>
    </row>
    <row r="33" spans="1:2">
      <c r="A33" s="351">
        <v>41334</v>
      </c>
      <c r="B33">
        <v>70</v>
      </c>
    </row>
    <row r="34" spans="1:2">
      <c r="A34" s="351">
        <v>41365</v>
      </c>
    </row>
    <row r="35" spans="1:2">
      <c r="A35" s="351">
        <v>41395</v>
      </c>
    </row>
    <row r="36" spans="1:2">
      <c r="A36" s="351">
        <v>41426</v>
      </c>
    </row>
    <row r="37" spans="1:2">
      <c r="A37" s="351">
        <v>41456</v>
      </c>
    </row>
    <row r="38" spans="1:2">
      <c r="A38" s="351">
        <v>41487</v>
      </c>
    </row>
    <row r="39" spans="1:2">
      <c r="A39" s="351">
        <v>41518</v>
      </c>
    </row>
    <row r="40" spans="1:2">
      <c r="A40" s="351">
        <v>41548</v>
      </c>
    </row>
    <row r="41" spans="1:2">
      <c r="A41" s="351">
        <v>41579</v>
      </c>
    </row>
    <row r="42" spans="1:2">
      <c r="A42" s="351">
        <v>41609</v>
      </c>
    </row>
    <row r="43" spans="1:2">
      <c r="A43" s="351">
        <v>41640</v>
      </c>
    </row>
    <row r="44" spans="1:2">
      <c r="A44" s="351">
        <v>41671</v>
      </c>
    </row>
    <row r="45" spans="1:2">
      <c r="A45" s="351">
        <v>41699</v>
      </c>
    </row>
    <row r="46" spans="1:2">
      <c r="A46" s="351">
        <v>41730</v>
      </c>
    </row>
    <row r="47" spans="1:2">
      <c r="A47" s="351">
        <v>41760</v>
      </c>
    </row>
    <row r="48" spans="1:2">
      <c r="A48" s="351">
        <v>41791</v>
      </c>
    </row>
    <row r="49" spans="1:1">
      <c r="A49" s="351">
        <v>41821</v>
      </c>
    </row>
    <row r="50" spans="1:1">
      <c r="A50" s="351">
        <v>41852</v>
      </c>
    </row>
    <row r="51" spans="1:1">
      <c r="A51" s="351">
        <v>41883</v>
      </c>
    </row>
    <row r="52" spans="1:1">
      <c r="A52" s="351">
        <v>41913</v>
      </c>
    </row>
    <row r="53" spans="1:1">
      <c r="A53" s="351">
        <v>41944</v>
      </c>
    </row>
    <row r="54" spans="1:1">
      <c r="A54" s="351">
        <v>41974</v>
      </c>
    </row>
    <row r="55" spans="1:1">
      <c r="A55" s="351">
        <v>42005</v>
      </c>
    </row>
    <row r="56" spans="1:1">
      <c r="A56" s="351">
        <v>42036</v>
      </c>
    </row>
    <row r="57" spans="1:1">
      <c r="A57" s="351">
        <v>42064</v>
      </c>
    </row>
    <row r="58" spans="1:1">
      <c r="A58" s="351">
        <v>42095</v>
      </c>
    </row>
    <row r="59" spans="1:1">
      <c r="A59" s="351">
        <v>42125</v>
      </c>
    </row>
    <row r="60" spans="1:1">
      <c r="A60" s="351">
        <v>42156</v>
      </c>
    </row>
    <row r="61" spans="1:1">
      <c r="A61" s="351">
        <v>42186</v>
      </c>
    </row>
    <row r="62" spans="1:1">
      <c r="A62" s="351">
        <v>42217</v>
      </c>
    </row>
    <row r="63" spans="1:1">
      <c r="A63" s="351">
        <v>42248</v>
      </c>
    </row>
    <row r="64" spans="1:1">
      <c r="A64" s="351">
        <v>42278</v>
      </c>
    </row>
    <row r="65" spans="1:1">
      <c r="A65" s="351">
        <v>42309</v>
      </c>
    </row>
    <row r="66" spans="1:1">
      <c r="A66" s="351">
        <v>42339</v>
      </c>
    </row>
    <row r="67" spans="1:1">
      <c r="A67" s="351">
        <v>42370</v>
      </c>
    </row>
    <row r="68" spans="1:1">
      <c r="A68" s="351">
        <v>42401</v>
      </c>
    </row>
    <row r="69" spans="1:1">
      <c r="A69" s="351">
        <v>42430</v>
      </c>
    </row>
    <row r="70" spans="1:1">
      <c r="A70" s="351">
        <v>42461</v>
      </c>
    </row>
    <row r="71" spans="1:1">
      <c r="A71" s="351">
        <v>42491</v>
      </c>
    </row>
    <row r="72" spans="1:1">
      <c r="A72" s="351">
        <v>42522</v>
      </c>
    </row>
    <row r="73" spans="1:1">
      <c r="A73" s="351">
        <v>42552</v>
      </c>
    </row>
    <row r="74" spans="1:1">
      <c r="A74" s="351">
        <v>42583</v>
      </c>
    </row>
    <row r="75" spans="1:1">
      <c r="A75" s="351">
        <v>42614</v>
      </c>
    </row>
    <row r="76" spans="1:1">
      <c r="A76" s="351">
        <v>42644</v>
      </c>
    </row>
    <row r="77" spans="1:1">
      <c r="A77" s="351">
        <v>42675</v>
      </c>
    </row>
    <row r="78" spans="1:1">
      <c r="A78" s="351">
        <v>42705</v>
      </c>
    </row>
    <row r="79" spans="1:1">
      <c r="A79" s="351">
        <v>42736</v>
      </c>
    </row>
    <row r="80" spans="1:1">
      <c r="A80" s="351">
        <v>42767</v>
      </c>
    </row>
    <row r="81" spans="1:1">
      <c r="A81" s="351">
        <v>42795</v>
      </c>
    </row>
    <row r="82" spans="1:1">
      <c r="A82" s="351">
        <v>42826</v>
      </c>
    </row>
    <row r="83" spans="1:1">
      <c r="A83" s="351">
        <v>42856</v>
      </c>
    </row>
    <row r="84" spans="1:1">
      <c r="A84" s="351">
        <v>42887</v>
      </c>
    </row>
    <row r="85" spans="1:1">
      <c r="A85" s="351">
        <v>42917</v>
      </c>
    </row>
    <row r="86" spans="1:1">
      <c r="A86" s="351">
        <v>42948</v>
      </c>
    </row>
    <row r="87" spans="1:1">
      <c r="A87" s="351">
        <v>42979</v>
      </c>
    </row>
    <row r="88" spans="1:1">
      <c r="A88" s="351">
        <v>43009</v>
      </c>
    </row>
    <row r="89" spans="1:1">
      <c r="A89" s="351">
        <v>43040</v>
      </c>
    </row>
    <row r="90" spans="1:1">
      <c r="A90" s="351">
        <v>43070</v>
      </c>
    </row>
    <row r="91" spans="1:1">
      <c r="A91" s="351">
        <v>43101</v>
      </c>
    </row>
    <row r="92" spans="1:1">
      <c r="A92" s="351">
        <v>43132</v>
      </c>
    </row>
    <row r="93" spans="1:1">
      <c r="A93" s="351">
        <v>43160</v>
      </c>
    </row>
    <row r="94" spans="1:1">
      <c r="A94" s="351">
        <v>43191</v>
      </c>
    </row>
    <row r="95" spans="1:1">
      <c r="A95" s="351">
        <v>43221</v>
      </c>
    </row>
    <row r="96" spans="1:1">
      <c r="A96" s="351">
        <v>43252</v>
      </c>
    </row>
    <row r="97" spans="1:1">
      <c r="A97" s="351">
        <v>43282</v>
      </c>
    </row>
    <row r="98" spans="1:1">
      <c r="A98" s="351">
        <v>43313</v>
      </c>
    </row>
    <row r="99" spans="1:1">
      <c r="A99" s="351">
        <v>43344</v>
      </c>
    </row>
    <row r="100" spans="1:1">
      <c r="A100" s="351">
        <v>43374</v>
      </c>
    </row>
    <row r="101" spans="1:1">
      <c r="A101" s="351">
        <v>43405</v>
      </c>
    </row>
    <row r="102" spans="1:1">
      <c r="A102" s="351">
        <v>43435</v>
      </c>
    </row>
    <row r="103" spans="1:1">
      <c r="A103" s="351">
        <v>43466</v>
      </c>
    </row>
    <row r="104" spans="1:1">
      <c r="A104" s="351">
        <v>43497</v>
      </c>
    </row>
    <row r="105" spans="1:1">
      <c r="A105" s="351">
        <v>43525</v>
      </c>
    </row>
    <row r="106" spans="1:1">
      <c r="A106" s="351">
        <v>43556</v>
      </c>
    </row>
    <row r="107" spans="1:1">
      <c r="A107" s="351">
        <v>43586</v>
      </c>
    </row>
    <row r="108" spans="1:1">
      <c r="A108" s="351">
        <v>43617</v>
      </c>
    </row>
    <row r="109" spans="1:1">
      <c r="A109" s="351">
        <v>43647</v>
      </c>
    </row>
    <row r="110" spans="1:1">
      <c r="A110" s="351">
        <v>43678</v>
      </c>
    </row>
    <row r="111" spans="1:1">
      <c r="A111" s="351">
        <v>43709</v>
      </c>
    </row>
    <row r="112" spans="1:1">
      <c r="A112" s="351">
        <v>43739</v>
      </c>
    </row>
    <row r="113" spans="1:1">
      <c r="A113" s="351">
        <v>43770</v>
      </c>
    </row>
    <row r="114" spans="1:1">
      <c r="A114" s="351">
        <v>43800</v>
      </c>
    </row>
    <row r="115" spans="1:1">
      <c r="A115" s="351">
        <v>43831</v>
      </c>
    </row>
    <row r="116" spans="1:1">
      <c r="A116" s="351">
        <v>43862</v>
      </c>
    </row>
    <row r="117" spans="1:1">
      <c r="A117" s="351">
        <v>43891</v>
      </c>
    </row>
    <row r="118" spans="1:1">
      <c r="A118" s="351">
        <v>43922</v>
      </c>
    </row>
    <row r="119" spans="1:1">
      <c r="A119" s="351">
        <v>43952</v>
      </c>
    </row>
    <row r="120" spans="1:1">
      <c r="A120" s="351">
        <v>43983</v>
      </c>
    </row>
    <row r="121" spans="1:1">
      <c r="A121" s="351">
        <v>44013</v>
      </c>
    </row>
    <row r="122" spans="1:1">
      <c r="A122" s="351">
        <v>44044</v>
      </c>
    </row>
    <row r="123" spans="1:1">
      <c r="A123" s="351">
        <v>44075</v>
      </c>
    </row>
    <row r="124" spans="1:1">
      <c r="A124" s="351">
        <v>44105</v>
      </c>
    </row>
    <row r="125" spans="1:1">
      <c r="A125" s="351">
        <v>44136</v>
      </c>
    </row>
    <row r="126" spans="1:1">
      <c r="A126" s="351">
        <v>44166</v>
      </c>
    </row>
    <row r="127" spans="1:1">
      <c r="A127" s="351">
        <v>44197</v>
      </c>
    </row>
    <row r="128" spans="1:1">
      <c r="A128" s="351">
        <v>44228</v>
      </c>
    </row>
    <row r="129" spans="1:1">
      <c r="A129" s="351">
        <v>44256</v>
      </c>
    </row>
    <row r="130" spans="1:1">
      <c r="A130" s="351">
        <v>44287</v>
      </c>
    </row>
    <row r="131" spans="1:1">
      <c r="A131" s="351">
        <v>44317</v>
      </c>
    </row>
    <row r="132" spans="1:1">
      <c r="A132" s="351">
        <v>44348</v>
      </c>
    </row>
    <row r="133" spans="1:1">
      <c r="A133" s="351">
        <v>44378</v>
      </c>
    </row>
    <row r="134" spans="1:1">
      <c r="A134" s="351">
        <v>44409</v>
      </c>
    </row>
    <row r="135" spans="1:1">
      <c r="A135" s="351">
        <v>44440</v>
      </c>
    </row>
    <row r="136" spans="1:1">
      <c r="A136" s="351">
        <v>44470</v>
      </c>
    </row>
    <row r="137" spans="1:1">
      <c r="A137" s="351">
        <v>44501</v>
      </c>
    </row>
    <row r="138" spans="1:1">
      <c r="A138" s="351">
        <v>44531</v>
      </c>
    </row>
    <row r="139" spans="1:1">
      <c r="A139" s="351">
        <v>44562</v>
      </c>
    </row>
    <row r="140" spans="1:1">
      <c r="A140" s="351">
        <v>44593</v>
      </c>
    </row>
    <row r="141" spans="1:1">
      <c r="A141" s="351">
        <v>44621</v>
      </c>
    </row>
    <row r="142" spans="1:1">
      <c r="A142" s="351">
        <v>44652</v>
      </c>
    </row>
    <row r="143" spans="1:1">
      <c r="A143" s="351">
        <v>44682</v>
      </c>
    </row>
    <row r="144" spans="1:1">
      <c r="A144" s="351">
        <v>44713</v>
      </c>
    </row>
    <row r="145" spans="1:1">
      <c r="A145" s="351">
        <v>44743</v>
      </c>
    </row>
    <row r="146" spans="1:1">
      <c r="A146" s="351">
        <v>44774</v>
      </c>
    </row>
    <row r="147" spans="1:1">
      <c r="A147" s="351">
        <v>44805</v>
      </c>
    </row>
    <row r="148" spans="1:1">
      <c r="A148" s="351">
        <v>44835</v>
      </c>
    </row>
    <row r="149" spans="1:1">
      <c r="A149" s="351">
        <v>44866</v>
      </c>
    </row>
    <row r="150" spans="1:1">
      <c r="A150" s="351">
        <v>44896</v>
      </c>
    </row>
    <row r="151" spans="1:1">
      <c r="A151" s="351">
        <v>44927</v>
      </c>
    </row>
    <row r="152" spans="1:1">
      <c r="A152" s="351">
        <v>44958</v>
      </c>
    </row>
    <row r="153" spans="1:1">
      <c r="A153" s="351">
        <v>44986</v>
      </c>
    </row>
    <row r="154" spans="1:1">
      <c r="A154" s="351">
        <v>45017</v>
      </c>
    </row>
    <row r="155" spans="1:1">
      <c r="A155" s="351">
        <v>45047</v>
      </c>
    </row>
    <row r="156" spans="1:1">
      <c r="A156" s="351">
        <v>45078</v>
      </c>
    </row>
    <row r="157" spans="1:1">
      <c r="A157" s="351">
        <v>45108</v>
      </c>
    </row>
    <row r="158" spans="1:1">
      <c r="A158" s="351">
        <v>45139</v>
      </c>
    </row>
    <row r="159" spans="1:1">
      <c r="A159" s="351">
        <v>45170</v>
      </c>
    </row>
    <row r="160" spans="1:1">
      <c r="A160" s="351">
        <v>45200</v>
      </c>
    </row>
    <row r="161" spans="1:1">
      <c r="A161" s="351">
        <v>45231</v>
      </c>
    </row>
    <row r="162" spans="1:1">
      <c r="A162" s="351">
        <v>45261</v>
      </c>
    </row>
    <row r="163" spans="1:1">
      <c r="A163" s="351">
        <v>45292</v>
      </c>
    </row>
    <row r="164" spans="1:1">
      <c r="A164" s="351">
        <v>45323</v>
      </c>
    </row>
    <row r="165" spans="1:1">
      <c r="A165" s="351">
        <v>45352</v>
      </c>
    </row>
    <row r="166" spans="1:1">
      <c r="A166" s="351">
        <v>45383</v>
      </c>
    </row>
    <row r="167" spans="1:1">
      <c r="A167" s="351">
        <v>45413</v>
      </c>
    </row>
    <row r="168" spans="1:1">
      <c r="A168" s="351">
        <v>45444</v>
      </c>
    </row>
    <row r="169" spans="1:1">
      <c r="A169" s="351">
        <v>45474</v>
      </c>
    </row>
    <row r="170" spans="1:1">
      <c r="A170" s="351">
        <v>45505</v>
      </c>
    </row>
    <row r="171" spans="1:1">
      <c r="A171" s="351">
        <v>45536</v>
      </c>
    </row>
    <row r="172" spans="1:1">
      <c r="A172" s="351">
        <v>45566</v>
      </c>
    </row>
    <row r="173" spans="1:1">
      <c r="A173" s="351">
        <v>45597</v>
      </c>
    </row>
    <row r="174" spans="1:1">
      <c r="A174" s="351">
        <v>45627</v>
      </c>
    </row>
    <row r="175" spans="1:1">
      <c r="A175" s="351">
        <v>45658</v>
      </c>
    </row>
    <row r="176" spans="1:1">
      <c r="A176" s="351">
        <v>45689</v>
      </c>
    </row>
    <row r="177" spans="1:1">
      <c r="A177" s="351">
        <v>45717</v>
      </c>
    </row>
    <row r="178" spans="1:1">
      <c r="A178" s="351">
        <v>45748</v>
      </c>
    </row>
    <row r="179" spans="1:1">
      <c r="A179" s="351">
        <v>45778</v>
      </c>
    </row>
    <row r="180" spans="1:1">
      <c r="A180" s="351">
        <v>45809</v>
      </c>
    </row>
    <row r="181" spans="1:1">
      <c r="A181" s="351">
        <v>45839</v>
      </c>
    </row>
    <row r="182" spans="1:1">
      <c r="A182" s="351">
        <v>45870</v>
      </c>
    </row>
    <row r="183" spans="1:1">
      <c r="A183" s="351">
        <v>45901</v>
      </c>
    </row>
    <row r="184" spans="1:1">
      <c r="A184" s="351">
        <v>45931</v>
      </c>
    </row>
    <row r="185" spans="1:1">
      <c r="A185" s="351">
        <v>45962</v>
      </c>
    </row>
    <row r="186" spans="1:1">
      <c r="A186" s="351">
        <v>45992</v>
      </c>
    </row>
    <row r="187" spans="1:1">
      <c r="A187" s="351">
        <v>46023</v>
      </c>
    </row>
    <row r="188" spans="1:1">
      <c r="A188" s="351">
        <v>46054</v>
      </c>
    </row>
    <row r="189" spans="1:1">
      <c r="A189" s="351">
        <v>46082</v>
      </c>
    </row>
    <row r="190" spans="1:1">
      <c r="A190" s="351">
        <v>46113</v>
      </c>
    </row>
    <row r="191" spans="1:1">
      <c r="A191" s="351">
        <v>46143</v>
      </c>
    </row>
    <row r="192" spans="1:1">
      <c r="A192" s="351">
        <v>46174</v>
      </c>
    </row>
    <row r="193" spans="1:1">
      <c r="A193" s="351">
        <v>46204</v>
      </c>
    </row>
    <row r="194" spans="1:1">
      <c r="A194" s="351">
        <v>46235</v>
      </c>
    </row>
    <row r="195" spans="1:1">
      <c r="A195" s="351">
        <v>46266</v>
      </c>
    </row>
    <row r="196" spans="1:1">
      <c r="A196" s="351">
        <v>46296</v>
      </c>
    </row>
    <row r="197" spans="1:1">
      <c r="A197" s="351">
        <v>46327</v>
      </c>
    </row>
    <row r="198" spans="1:1">
      <c r="A198" s="351">
        <v>46357</v>
      </c>
    </row>
    <row r="199" spans="1:1">
      <c r="A199" s="351">
        <v>46388</v>
      </c>
    </row>
    <row r="200" spans="1:1">
      <c r="A200" s="351">
        <v>46419</v>
      </c>
    </row>
    <row r="201" spans="1:1">
      <c r="A201" s="351">
        <v>46447</v>
      </c>
    </row>
    <row r="202" spans="1:1">
      <c r="A202" s="351">
        <v>46478</v>
      </c>
    </row>
    <row r="203" spans="1:1">
      <c r="A203" s="351">
        <v>46508</v>
      </c>
    </row>
    <row r="204" spans="1:1">
      <c r="A204" s="351">
        <v>46539</v>
      </c>
    </row>
    <row r="205" spans="1:1">
      <c r="A205" s="351">
        <v>46569</v>
      </c>
    </row>
    <row r="206" spans="1:1">
      <c r="A206" s="351">
        <v>46600</v>
      </c>
    </row>
    <row r="207" spans="1:1">
      <c r="A207" s="351">
        <v>46631</v>
      </c>
    </row>
    <row r="208" spans="1:1">
      <c r="A208" s="351">
        <v>46661</v>
      </c>
    </row>
    <row r="209" spans="1:1">
      <c r="A209" s="351">
        <v>46692</v>
      </c>
    </row>
    <row r="210" spans="1:1">
      <c r="A210" s="351">
        <v>46722</v>
      </c>
    </row>
    <row r="211" spans="1:1">
      <c r="A211" s="351">
        <v>46753</v>
      </c>
    </row>
    <row r="212" spans="1:1">
      <c r="A212" s="351">
        <v>46784</v>
      </c>
    </row>
    <row r="213" spans="1:1">
      <c r="A213" s="351">
        <v>46813</v>
      </c>
    </row>
    <row r="214" spans="1:1">
      <c r="A214" s="351">
        <v>46844</v>
      </c>
    </row>
    <row r="215" spans="1:1">
      <c r="A215" s="351">
        <v>46874</v>
      </c>
    </row>
    <row r="216" spans="1:1">
      <c r="A216" s="351">
        <v>46905</v>
      </c>
    </row>
    <row r="217" spans="1:1">
      <c r="A217" s="351">
        <v>46935</v>
      </c>
    </row>
    <row r="218" spans="1:1">
      <c r="A218" s="351">
        <v>46966</v>
      </c>
    </row>
    <row r="219" spans="1:1">
      <c r="A219" s="351">
        <v>46997</v>
      </c>
    </row>
    <row r="220" spans="1:1">
      <c r="A220" s="351">
        <v>47027</v>
      </c>
    </row>
    <row r="221" spans="1:1">
      <c r="A221" s="351">
        <v>47058</v>
      </c>
    </row>
    <row r="222" spans="1:1">
      <c r="A222" s="351">
        <v>47088</v>
      </c>
    </row>
    <row r="223" spans="1:1">
      <c r="A223" s="351">
        <v>47119</v>
      </c>
    </row>
    <row r="224" spans="1:1">
      <c r="A224" s="351">
        <v>47150</v>
      </c>
    </row>
    <row r="225" spans="1:1">
      <c r="A225" s="351">
        <v>47178</v>
      </c>
    </row>
    <row r="226" spans="1:1">
      <c r="A226" s="351">
        <v>47209</v>
      </c>
    </row>
    <row r="227" spans="1:1">
      <c r="A227" s="351">
        <v>47239</v>
      </c>
    </row>
    <row r="228" spans="1:1">
      <c r="A228" s="351">
        <v>47270</v>
      </c>
    </row>
    <row r="229" spans="1:1">
      <c r="A229" s="351">
        <v>47300</v>
      </c>
    </row>
    <row r="230" spans="1:1">
      <c r="A230" s="351">
        <v>47331</v>
      </c>
    </row>
    <row r="231" spans="1:1">
      <c r="A231" s="351">
        <v>47362</v>
      </c>
    </row>
    <row r="232" spans="1:1">
      <c r="A232" s="351">
        <v>47392</v>
      </c>
    </row>
    <row r="233" spans="1:1">
      <c r="A233" s="351">
        <v>47423</v>
      </c>
    </row>
    <row r="234" spans="1:1">
      <c r="A234" s="351">
        <v>47453</v>
      </c>
    </row>
    <row r="235" spans="1:1">
      <c r="A235" s="351">
        <v>47484</v>
      </c>
    </row>
    <row r="236" spans="1:1">
      <c r="A236" s="351">
        <v>47515</v>
      </c>
    </row>
    <row r="237" spans="1:1">
      <c r="A237" s="351">
        <v>47543</v>
      </c>
    </row>
    <row r="238" spans="1:1">
      <c r="A238" s="351">
        <v>47574</v>
      </c>
    </row>
    <row r="239" spans="1:1">
      <c r="A239" s="351">
        <v>47604</v>
      </c>
    </row>
    <row r="240" spans="1:1">
      <c r="A240" s="351">
        <v>47635</v>
      </c>
    </row>
    <row r="241" spans="1:1">
      <c r="A241" s="351">
        <v>47665</v>
      </c>
    </row>
    <row r="242" spans="1:1">
      <c r="A242" s="351">
        <v>47696</v>
      </c>
    </row>
    <row r="243" spans="1:1">
      <c r="A243" s="351">
        <v>47727</v>
      </c>
    </row>
    <row r="244" spans="1:1">
      <c r="A244" s="351">
        <v>47757</v>
      </c>
    </row>
    <row r="245" spans="1:1">
      <c r="A245" s="351">
        <v>47788</v>
      </c>
    </row>
    <row r="246" spans="1:1">
      <c r="A246" s="351">
        <v>47818</v>
      </c>
    </row>
    <row r="247" spans="1:1">
      <c r="A247" s="351">
        <v>47849</v>
      </c>
    </row>
    <row r="248" spans="1:1">
      <c r="A248" s="351">
        <v>47880</v>
      </c>
    </row>
    <row r="249" spans="1:1">
      <c r="A249" s="351">
        <v>47908</v>
      </c>
    </row>
    <row r="250" spans="1:1">
      <c r="A250" s="351">
        <v>47939</v>
      </c>
    </row>
    <row r="251" spans="1:1">
      <c r="A251" s="351">
        <v>47969</v>
      </c>
    </row>
    <row r="252" spans="1:1">
      <c r="A252" s="351">
        <v>48000</v>
      </c>
    </row>
    <row r="253" spans="1:1">
      <c r="A253" s="351">
        <v>48030</v>
      </c>
    </row>
    <row r="254" spans="1:1">
      <c r="A254" s="351">
        <v>48061</v>
      </c>
    </row>
    <row r="255" spans="1:1">
      <c r="A255" s="351">
        <v>48092</v>
      </c>
    </row>
    <row r="256" spans="1:1">
      <c r="A256" s="351">
        <v>48122</v>
      </c>
    </row>
    <row r="257" spans="1:1">
      <c r="A257" s="351">
        <v>48153</v>
      </c>
    </row>
    <row r="258" spans="1:1">
      <c r="A258" s="351">
        <v>48183</v>
      </c>
    </row>
    <row r="259" spans="1:1">
      <c r="A259" s="351">
        <v>48214</v>
      </c>
    </row>
    <row r="260" spans="1:1">
      <c r="A260" s="351">
        <v>48245</v>
      </c>
    </row>
    <row r="261" spans="1:1">
      <c r="A261" s="351">
        <v>48274</v>
      </c>
    </row>
    <row r="262" spans="1:1">
      <c r="A262" s="351">
        <v>48305</v>
      </c>
    </row>
    <row r="263" spans="1:1">
      <c r="A263" s="351">
        <v>48335</v>
      </c>
    </row>
    <row r="264" spans="1:1">
      <c r="A264" s="351">
        <v>48366</v>
      </c>
    </row>
    <row r="265" spans="1:1">
      <c r="A265" s="351">
        <v>48396</v>
      </c>
    </row>
    <row r="266" spans="1:1">
      <c r="A266" s="351">
        <v>48427</v>
      </c>
    </row>
    <row r="267" spans="1:1">
      <c r="A267" s="351">
        <v>48458</v>
      </c>
    </row>
    <row r="268" spans="1:1">
      <c r="A268" s="351">
        <v>48488</v>
      </c>
    </row>
    <row r="269" spans="1:1">
      <c r="A269" s="351">
        <v>48519</v>
      </c>
    </row>
    <row r="270" spans="1:1">
      <c r="A270" s="351">
        <v>48549</v>
      </c>
    </row>
    <row r="271" spans="1:1">
      <c r="A271" s="351">
        <v>48580</v>
      </c>
    </row>
    <row r="272" spans="1:1">
      <c r="A272" s="351">
        <v>48611</v>
      </c>
    </row>
    <row r="273" spans="1:1">
      <c r="A273" s="351">
        <v>48639</v>
      </c>
    </row>
    <row r="274" spans="1:1">
      <c r="A274" s="351">
        <v>48670</v>
      </c>
    </row>
    <row r="275" spans="1:1">
      <c r="A275" s="351">
        <v>48700</v>
      </c>
    </row>
    <row r="276" spans="1:1">
      <c r="A276" s="351">
        <v>48731</v>
      </c>
    </row>
    <row r="277" spans="1:1">
      <c r="A277" s="351">
        <v>48761</v>
      </c>
    </row>
    <row r="278" spans="1:1">
      <c r="A278" s="351">
        <v>48792</v>
      </c>
    </row>
    <row r="279" spans="1:1">
      <c r="A279" s="351">
        <v>48823</v>
      </c>
    </row>
    <row r="280" spans="1:1">
      <c r="A280" s="351">
        <v>48853</v>
      </c>
    </row>
    <row r="281" spans="1:1">
      <c r="A281" s="351">
        <v>48884</v>
      </c>
    </row>
    <row r="282" spans="1:1">
      <c r="A282" s="351">
        <v>48914</v>
      </c>
    </row>
    <row r="283" spans="1:1">
      <c r="A283" s="351">
        <v>48945</v>
      </c>
    </row>
    <row r="284" spans="1:1">
      <c r="A284" s="351">
        <v>48976</v>
      </c>
    </row>
    <row r="285" spans="1:1">
      <c r="A285" s="351">
        <v>49004</v>
      </c>
    </row>
    <row r="286" spans="1:1">
      <c r="A286" s="351">
        <v>49035</v>
      </c>
    </row>
    <row r="287" spans="1:1">
      <c r="A287" s="351">
        <v>49065</v>
      </c>
    </row>
    <row r="288" spans="1:1">
      <c r="A288" s="351">
        <v>49096</v>
      </c>
    </row>
    <row r="289" spans="1:1">
      <c r="A289" s="351">
        <v>49126</v>
      </c>
    </row>
    <row r="290" spans="1:1">
      <c r="A290" s="351">
        <v>49157</v>
      </c>
    </row>
    <row r="291" spans="1:1">
      <c r="A291" s="351">
        <v>49188</v>
      </c>
    </row>
    <row r="292" spans="1:1">
      <c r="A292" s="351">
        <v>49218</v>
      </c>
    </row>
    <row r="293" spans="1:1">
      <c r="A293" s="351">
        <v>49249</v>
      </c>
    </row>
    <row r="294" spans="1:1">
      <c r="A294" s="351">
        <v>49279</v>
      </c>
    </row>
    <row r="295" spans="1:1">
      <c r="A295" s="351">
        <v>49310</v>
      </c>
    </row>
    <row r="296" spans="1:1">
      <c r="A296" s="351">
        <v>49341</v>
      </c>
    </row>
    <row r="297" spans="1:1">
      <c r="A297" s="351">
        <v>49369</v>
      </c>
    </row>
    <row r="298" spans="1:1">
      <c r="A298" s="351">
        <v>49400</v>
      </c>
    </row>
    <row r="299" spans="1:1">
      <c r="A299" s="351">
        <v>49430</v>
      </c>
    </row>
    <row r="300" spans="1:1">
      <c r="A300" s="351">
        <v>49461</v>
      </c>
    </row>
    <row r="301" spans="1:1">
      <c r="A301" s="351">
        <v>49491</v>
      </c>
    </row>
    <row r="302" spans="1:1">
      <c r="A302" s="351">
        <v>49522</v>
      </c>
    </row>
    <row r="303" spans="1:1">
      <c r="A303" s="351">
        <v>49553</v>
      </c>
    </row>
    <row r="304" spans="1:1">
      <c r="A304" s="351">
        <v>49583</v>
      </c>
    </row>
    <row r="305" spans="1:1">
      <c r="A305" s="351">
        <v>49614</v>
      </c>
    </row>
    <row r="306" spans="1:1">
      <c r="A306" s="351">
        <v>49644</v>
      </c>
    </row>
    <row r="307" spans="1:1">
      <c r="A307" s="351">
        <v>49675</v>
      </c>
    </row>
    <row r="308" spans="1:1">
      <c r="A308" s="351">
        <v>49706</v>
      </c>
    </row>
    <row r="309" spans="1:1">
      <c r="A309" s="351">
        <v>49735</v>
      </c>
    </row>
    <row r="310" spans="1:1">
      <c r="A310" s="351">
        <v>49766</v>
      </c>
    </row>
    <row r="311" spans="1:1">
      <c r="A311" s="351">
        <v>49796</v>
      </c>
    </row>
    <row r="312" spans="1:1">
      <c r="A312" s="351">
        <v>49827</v>
      </c>
    </row>
    <row r="313" spans="1:1">
      <c r="A313" s="351">
        <v>49857</v>
      </c>
    </row>
    <row r="314" spans="1:1">
      <c r="A314" s="351">
        <v>49888</v>
      </c>
    </row>
    <row r="315" spans="1:1">
      <c r="A315" s="351">
        <v>49919</v>
      </c>
    </row>
    <row r="316" spans="1:1">
      <c r="A316" s="351">
        <v>49949</v>
      </c>
    </row>
    <row r="317" spans="1:1">
      <c r="A317" s="351">
        <v>49980</v>
      </c>
    </row>
    <row r="318" spans="1:1">
      <c r="A318" s="351">
        <v>50010</v>
      </c>
    </row>
    <row r="319" spans="1:1">
      <c r="A319" s="351">
        <v>50041</v>
      </c>
    </row>
    <row r="320" spans="1:1">
      <c r="A320" s="351">
        <v>50072</v>
      </c>
    </row>
    <row r="321" spans="1:1">
      <c r="A321" s="351">
        <v>50100</v>
      </c>
    </row>
    <row r="322" spans="1:1">
      <c r="A322" s="351">
        <v>50131</v>
      </c>
    </row>
    <row r="323" spans="1:1">
      <c r="A323" s="351">
        <v>50161</v>
      </c>
    </row>
    <row r="324" spans="1:1">
      <c r="A324" s="351">
        <v>50192</v>
      </c>
    </row>
    <row r="325" spans="1:1">
      <c r="A325" s="351">
        <v>50222</v>
      </c>
    </row>
    <row r="326" spans="1:1">
      <c r="A326" s="351">
        <v>50253</v>
      </c>
    </row>
    <row r="327" spans="1:1">
      <c r="A327" s="351">
        <v>50284</v>
      </c>
    </row>
    <row r="328" spans="1:1">
      <c r="A328" s="351">
        <v>50314</v>
      </c>
    </row>
    <row r="329" spans="1:1">
      <c r="A329" s="351">
        <v>50345</v>
      </c>
    </row>
    <row r="330" spans="1:1">
      <c r="A330" s="351">
        <v>50375</v>
      </c>
    </row>
    <row r="331" spans="1:1">
      <c r="A331" s="351">
        <v>50406</v>
      </c>
    </row>
    <row r="332" spans="1:1">
      <c r="A332" s="351">
        <v>50437</v>
      </c>
    </row>
    <row r="333" spans="1:1">
      <c r="A333" s="351">
        <v>50465</v>
      </c>
    </row>
    <row r="334" spans="1:1">
      <c r="A334" s="351">
        <v>50496</v>
      </c>
    </row>
    <row r="335" spans="1:1">
      <c r="A335" s="351">
        <v>50526</v>
      </c>
    </row>
    <row r="336" spans="1:1">
      <c r="A336" s="351">
        <v>50557</v>
      </c>
    </row>
    <row r="337" spans="1:1">
      <c r="A337" s="351">
        <v>50587</v>
      </c>
    </row>
    <row r="338" spans="1:1">
      <c r="A338" s="351">
        <v>50618</v>
      </c>
    </row>
    <row r="339" spans="1:1">
      <c r="A339" s="351">
        <v>50649</v>
      </c>
    </row>
    <row r="340" spans="1:1">
      <c r="A340" s="351">
        <v>50679</v>
      </c>
    </row>
    <row r="341" spans="1:1">
      <c r="A341" s="351">
        <v>50710</v>
      </c>
    </row>
    <row r="342" spans="1:1">
      <c r="A342" s="351">
        <v>50740</v>
      </c>
    </row>
    <row r="343" spans="1:1">
      <c r="A343" s="351">
        <v>50771</v>
      </c>
    </row>
    <row r="344" spans="1:1">
      <c r="A344" s="351">
        <v>50802</v>
      </c>
    </row>
    <row r="345" spans="1:1">
      <c r="A345" s="351">
        <v>50830</v>
      </c>
    </row>
    <row r="346" spans="1:1">
      <c r="A346" s="351">
        <v>50861</v>
      </c>
    </row>
    <row r="347" spans="1:1">
      <c r="A347" s="351">
        <v>50891</v>
      </c>
    </row>
    <row r="348" spans="1:1">
      <c r="A348" s="351">
        <v>50922</v>
      </c>
    </row>
    <row r="349" spans="1:1">
      <c r="A349" s="351">
        <v>50952</v>
      </c>
    </row>
    <row r="350" spans="1:1">
      <c r="A350" s="351">
        <v>50983</v>
      </c>
    </row>
    <row r="351" spans="1:1">
      <c r="A351" s="351">
        <v>51014</v>
      </c>
    </row>
    <row r="352" spans="1:1">
      <c r="A352" s="351">
        <v>51044</v>
      </c>
    </row>
    <row r="353" spans="1:1">
      <c r="A353" s="351">
        <v>51075</v>
      </c>
    </row>
    <row r="354" spans="1:1">
      <c r="A354" s="351">
        <v>51105</v>
      </c>
    </row>
    <row r="355" spans="1:1">
      <c r="A355" s="351">
        <v>51136</v>
      </c>
    </row>
    <row r="356" spans="1:1">
      <c r="A356" s="351">
        <v>51167</v>
      </c>
    </row>
    <row r="357" spans="1:1">
      <c r="A357" s="351">
        <v>51196</v>
      </c>
    </row>
    <row r="358" spans="1:1">
      <c r="A358" s="351">
        <v>51227</v>
      </c>
    </row>
    <row r="359" spans="1:1">
      <c r="A359" s="351">
        <v>51257</v>
      </c>
    </row>
    <row r="360" spans="1:1">
      <c r="A360" s="351">
        <v>51288</v>
      </c>
    </row>
    <row r="361" spans="1:1">
      <c r="A361" s="351">
        <v>51318</v>
      </c>
    </row>
    <row r="362" spans="1:1">
      <c r="A362" s="351">
        <v>51349</v>
      </c>
    </row>
    <row r="363" spans="1:1">
      <c r="A363" s="351">
        <v>51380</v>
      </c>
    </row>
    <row r="364" spans="1:1">
      <c r="A364" s="351">
        <v>51410</v>
      </c>
    </row>
    <row r="365" spans="1:1">
      <c r="A365" s="351">
        <v>51441</v>
      </c>
    </row>
    <row r="366" spans="1:1">
      <c r="A366" s="351">
        <v>51471</v>
      </c>
    </row>
  </sheetData>
  <mergeCells count="3">
    <mergeCell ref="AJ1:AO1"/>
    <mergeCell ref="AQ1:AU1"/>
    <mergeCell ref="AX1:BB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B03E1-C384-4430-95DF-40ACAEA40E8D}">
  <dimension ref="A1:O36"/>
  <sheetViews>
    <sheetView topLeftCell="A14" workbookViewId="0">
      <selection activeCell="B187" sqref="B187"/>
    </sheetView>
  </sheetViews>
  <sheetFormatPr defaultRowHeight="15"/>
  <cols>
    <col min="1" max="1" width="24.140625" customWidth="1"/>
  </cols>
  <sheetData>
    <row r="1" spans="1:8">
      <c r="A1" s="308" t="s">
        <v>348</v>
      </c>
    </row>
    <row r="2" spans="1:8">
      <c r="A2" s="308"/>
      <c r="B2" s="308" t="s">
        <v>349</v>
      </c>
      <c r="C2" s="308" t="s">
        <v>350</v>
      </c>
      <c r="D2" s="308" t="s">
        <v>351</v>
      </c>
      <c r="E2" s="308" t="s">
        <v>566</v>
      </c>
      <c r="F2" s="308" t="s">
        <v>354</v>
      </c>
      <c r="G2" s="308" t="s">
        <v>355</v>
      </c>
      <c r="H2" s="308" t="s">
        <v>357</v>
      </c>
    </row>
    <row r="3" spans="1:8">
      <c r="A3" s="308">
        <v>2011</v>
      </c>
      <c r="B3">
        <v>26447</v>
      </c>
      <c r="C3">
        <f t="shared" ref="C3:C12" si="0">SUM(D3:G3)</f>
        <v>37497</v>
      </c>
      <c r="D3">
        <v>19875</v>
      </c>
      <c r="E3">
        <v>2250</v>
      </c>
      <c r="F3">
        <v>3905</v>
      </c>
      <c r="G3">
        <v>11467</v>
      </c>
      <c r="H3">
        <v>3564</v>
      </c>
    </row>
    <row r="4" spans="1:8">
      <c r="A4" s="308">
        <v>2012</v>
      </c>
      <c r="B4">
        <v>29276</v>
      </c>
      <c r="C4">
        <f t="shared" si="0"/>
        <v>37743</v>
      </c>
      <c r="D4">
        <v>23834</v>
      </c>
      <c r="E4">
        <v>2265</v>
      </c>
      <c r="F4">
        <v>3429</v>
      </c>
      <c r="G4">
        <v>8215</v>
      </c>
      <c r="H4">
        <v>3901</v>
      </c>
    </row>
    <row r="5" spans="1:8">
      <c r="A5" s="308">
        <v>2013</v>
      </c>
      <c r="B5">
        <v>30511</v>
      </c>
      <c r="C5">
        <f t="shared" si="0"/>
        <v>36123</v>
      </c>
      <c r="D5">
        <v>24508</v>
      </c>
      <c r="E5">
        <v>2167</v>
      </c>
      <c r="F5">
        <v>1974</v>
      </c>
      <c r="G5">
        <v>7474</v>
      </c>
      <c r="H5">
        <v>4162</v>
      </c>
    </row>
    <row r="6" spans="1:8">
      <c r="A6" s="308">
        <v>2014</v>
      </c>
      <c r="B6">
        <v>30925</v>
      </c>
      <c r="C6">
        <f t="shared" si="0"/>
        <v>34651</v>
      </c>
      <c r="D6">
        <v>23257</v>
      </c>
      <c r="E6">
        <v>2079</v>
      </c>
      <c r="F6">
        <v>1884</v>
      </c>
      <c r="G6">
        <v>7431</v>
      </c>
      <c r="H6">
        <v>4231</v>
      </c>
    </row>
    <row r="7" spans="1:8">
      <c r="A7" s="308">
        <v>2015</v>
      </c>
      <c r="B7">
        <v>31528</v>
      </c>
      <c r="C7">
        <f t="shared" si="0"/>
        <v>30912</v>
      </c>
      <c r="D7">
        <v>21931</v>
      </c>
      <c r="E7">
        <v>1855</v>
      </c>
      <c r="F7">
        <v>1647</v>
      </c>
      <c r="G7">
        <v>5479</v>
      </c>
      <c r="H7">
        <v>4340</v>
      </c>
    </row>
    <row r="8" spans="1:8">
      <c r="A8" s="308">
        <v>2016</v>
      </c>
      <c r="B8">
        <v>31986</v>
      </c>
      <c r="C8">
        <f t="shared" si="0"/>
        <v>30039</v>
      </c>
      <c r="D8">
        <v>21567</v>
      </c>
      <c r="E8">
        <v>1802</v>
      </c>
      <c r="F8">
        <v>2003</v>
      </c>
      <c r="G8">
        <v>4667</v>
      </c>
      <c r="H8">
        <v>4879</v>
      </c>
    </row>
    <row r="9" spans="1:8">
      <c r="A9" s="308">
        <v>2017</v>
      </c>
      <c r="B9">
        <v>33548</v>
      </c>
      <c r="C9">
        <f t="shared" si="0"/>
        <v>31440</v>
      </c>
      <c r="D9">
        <v>23877</v>
      </c>
      <c r="E9">
        <v>1886</v>
      </c>
      <c r="F9">
        <v>2079</v>
      </c>
      <c r="G9">
        <v>3598</v>
      </c>
      <c r="H9">
        <v>5374</v>
      </c>
    </row>
    <row r="10" spans="1:8">
      <c r="A10" s="308">
        <v>2018</v>
      </c>
      <c r="B10">
        <v>34474</v>
      </c>
      <c r="C10">
        <f t="shared" si="0"/>
        <v>33252</v>
      </c>
      <c r="D10">
        <v>25015</v>
      </c>
      <c r="E10">
        <v>1995</v>
      </c>
      <c r="F10">
        <v>2186</v>
      </c>
      <c r="G10">
        <v>4056</v>
      </c>
      <c r="H10">
        <v>5721</v>
      </c>
    </row>
    <row r="11" spans="1:8">
      <c r="A11" s="308">
        <v>2019</v>
      </c>
      <c r="B11">
        <v>35370</v>
      </c>
      <c r="C11">
        <f t="shared" si="0"/>
        <v>34115</v>
      </c>
      <c r="D11">
        <v>25981</v>
      </c>
      <c r="E11">
        <v>2047</v>
      </c>
      <c r="F11">
        <v>2242</v>
      </c>
      <c r="G11">
        <v>3845</v>
      </c>
      <c r="H11">
        <v>5870</v>
      </c>
    </row>
    <row r="12" spans="1:8">
      <c r="A12" s="308">
        <v>2020</v>
      </c>
      <c r="B12">
        <v>29003</v>
      </c>
      <c r="C12">
        <f t="shared" si="0"/>
        <v>28320</v>
      </c>
      <c r="D12">
        <v>20785</v>
      </c>
      <c r="E12">
        <v>1945</v>
      </c>
      <c r="F12">
        <v>2130</v>
      </c>
      <c r="G12">
        <v>3460</v>
      </c>
      <c r="H12">
        <v>4696</v>
      </c>
    </row>
    <row r="13" spans="1:8">
      <c r="D13">
        <v>26000</v>
      </c>
    </row>
    <row r="16" spans="1:8">
      <c r="A16" s="308" t="s">
        <v>358</v>
      </c>
    </row>
    <row r="17" spans="1:15">
      <c r="A17" s="308" t="s">
        <v>359</v>
      </c>
      <c r="B17">
        <v>2011</v>
      </c>
      <c r="C17">
        <v>2012</v>
      </c>
      <c r="D17">
        <v>2013</v>
      </c>
      <c r="E17">
        <v>2014</v>
      </c>
      <c r="F17">
        <v>2015</v>
      </c>
      <c r="G17">
        <v>2016</v>
      </c>
      <c r="H17">
        <v>2017</v>
      </c>
      <c r="I17">
        <v>2018</v>
      </c>
      <c r="J17">
        <v>2019</v>
      </c>
      <c r="K17">
        <v>2020</v>
      </c>
      <c r="L17">
        <v>2021</v>
      </c>
      <c r="M17">
        <v>2022</v>
      </c>
      <c r="N17">
        <v>2023</v>
      </c>
    </row>
    <row r="18" spans="1:15">
      <c r="A18" s="308" t="s">
        <v>201</v>
      </c>
      <c r="B18">
        <v>16</v>
      </c>
      <c r="C18">
        <f>B26</f>
        <v>29</v>
      </c>
      <c r="D18">
        <f t="shared" ref="D18:K18" si="1">C26</f>
        <v>27</v>
      </c>
      <c r="E18">
        <f t="shared" si="1"/>
        <v>11</v>
      </c>
      <c r="F18">
        <f t="shared" si="1"/>
        <v>7</v>
      </c>
      <c r="G18">
        <f t="shared" si="1"/>
        <v>94</v>
      </c>
      <c r="H18">
        <f t="shared" si="1"/>
        <v>110</v>
      </c>
      <c r="I18">
        <f t="shared" si="1"/>
        <v>152</v>
      </c>
      <c r="J18">
        <f t="shared" si="1"/>
        <v>258</v>
      </c>
      <c r="K18">
        <f t="shared" si="1"/>
        <v>294</v>
      </c>
      <c r="L18">
        <v>329</v>
      </c>
      <c r="M18">
        <v>390</v>
      </c>
      <c r="N18">
        <v>390</v>
      </c>
    </row>
    <row r="19" spans="1:15">
      <c r="A19" s="308" t="s">
        <v>202</v>
      </c>
      <c r="B19">
        <v>1812</v>
      </c>
      <c r="C19">
        <v>2270</v>
      </c>
      <c r="D19">
        <v>2950</v>
      </c>
      <c r="E19">
        <v>3500</v>
      </c>
      <c r="F19">
        <v>1200</v>
      </c>
      <c r="G19">
        <v>3500</v>
      </c>
      <c r="H19">
        <v>2800</v>
      </c>
      <c r="I19">
        <v>5600</v>
      </c>
      <c r="J19">
        <v>7700</v>
      </c>
      <c r="K19">
        <v>7800</v>
      </c>
      <c r="L19" s="230">
        <v>9550</v>
      </c>
      <c r="M19">
        <v>10900</v>
      </c>
      <c r="N19">
        <v>13650</v>
      </c>
    </row>
    <row r="20" spans="1:15">
      <c r="A20" s="308" t="s">
        <v>34</v>
      </c>
      <c r="B20">
        <v>0</v>
      </c>
      <c r="C20">
        <v>5</v>
      </c>
      <c r="D20">
        <v>24</v>
      </c>
      <c r="E20">
        <v>0</v>
      </c>
      <c r="F20">
        <v>0</v>
      </c>
      <c r="G20">
        <v>0</v>
      </c>
      <c r="H20">
        <v>0</v>
      </c>
      <c r="I20">
        <v>28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5">
      <c r="A21" s="308" t="s">
        <v>363</v>
      </c>
      <c r="B21">
        <f>B20+B19+B18</f>
        <v>1828</v>
      </c>
      <c r="C21">
        <f t="shared" ref="C21:L21" si="2">C20+C19+C18</f>
        <v>2304</v>
      </c>
      <c r="D21">
        <f t="shared" si="2"/>
        <v>3001</v>
      </c>
      <c r="E21">
        <f t="shared" si="2"/>
        <v>3511</v>
      </c>
      <c r="F21">
        <f t="shared" si="2"/>
        <v>1207</v>
      </c>
      <c r="G21">
        <f t="shared" si="2"/>
        <v>3594</v>
      </c>
      <c r="H21">
        <f t="shared" si="2"/>
        <v>2910</v>
      </c>
      <c r="I21">
        <f t="shared" si="2"/>
        <v>5780</v>
      </c>
      <c r="J21">
        <f t="shared" si="2"/>
        <v>7958</v>
      </c>
      <c r="K21">
        <f t="shared" si="2"/>
        <v>8094</v>
      </c>
      <c r="L21">
        <f t="shared" si="2"/>
        <v>9879</v>
      </c>
      <c r="M21">
        <f>M20+M19+M18</f>
        <v>11290</v>
      </c>
      <c r="N21">
        <f>N20+N19+N18</f>
        <v>14040</v>
      </c>
    </row>
    <row r="22" spans="1:15">
      <c r="A22" s="308" t="s">
        <v>365</v>
      </c>
      <c r="B22">
        <f>B25-B24</f>
        <v>359</v>
      </c>
      <c r="C22">
        <f t="shared" ref="C22:L22" si="3">C25-C24</f>
        <v>669</v>
      </c>
      <c r="D22">
        <f t="shared" si="3"/>
        <v>1048</v>
      </c>
      <c r="E22">
        <f t="shared" si="3"/>
        <v>1935</v>
      </c>
      <c r="F22">
        <f t="shared" si="3"/>
        <v>770</v>
      </c>
      <c r="G22">
        <f t="shared" si="3"/>
        <v>3008</v>
      </c>
      <c r="H22">
        <f t="shared" si="3"/>
        <v>2571</v>
      </c>
      <c r="I22">
        <f t="shared" si="3"/>
        <v>3750</v>
      </c>
      <c r="J22">
        <f t="shared" si="3"/>
        <v>6393</v>
      </c>
      <c r="K22">
        <f t="shared" si="3"/>
        <v>7700</v>
      </c>
      <c r="L22">
        <f t="shared" si="3"/>
        <v>9296</v>
      </c>
      <c r="M22">
        <f>M25-M24</f>
        <v>10384</v>
      </c>
      <c r="N22">
        <f>N25-N24</f>
        <v>13000</v>
      </c>
    </row>
    <row r="23" spans="1:15">
      <c r="A23" s="308" t="s">
        <v>522</v>
      </c>
      <c r="B23">
        <v>237</v>
      </c>
      <c r="C23">
        <v>449</v>
      </c>
      <c r="D23">
        <v>734</v>
      </c>
      <c r="E23">
        <v>1292</v>
      </c>
      <c r="F23">
        <v>583</v>
      </c>
      <c r="G23">
        <v>2263</v>
      </c>
      <c r="H23">
        <v>1963</v>
      </c>
      <c r="I23">
        <v>2983</v>
      </c>
      <c r="J23">
        <v>5155</v>
      </c>
      <c r="K23">
        <v>6186</v>
      </c>
      <c r="L23" s="230">
        <v>7945</v>
      </c>
      <c r="M23">
        <v>10017</v>
      </c>
      <c r="N23">
        <v>11228</v>
      </c>
    </row>
    <row r="24" spans="1:15">
      <c r="A24" s="308" t="s">
        <v>35</v>
      </c>
      <c r="B24">
        <v>1440</v>
      </c>
      <c r="C24">
        <v>1608</v>
      </c>
      <c r="D24">
        <v>1942</v>
      </c>
      <c r="E24">
        <v>1569</v>
      </c>
      <c r="F24">
        <v>343</v>
      </c>
      <c r="G24">
        <v>476</v>
      </c>
      <c r="H24">
        <v>187</v>
      </c>
      <c r="I24">
        <v>1772</v>
      </c>
      <c r="J24">
        <v>1271</v>
      </c>
      <c r="K24">
        <v>100</v>
      </c>
      <c r="L24">
        <v>193</v>
      </c>
      <c r="M24">
        <v>516</v>
      </c>
      <c r="N24">
        <v>630</v>
      </c>
    </row>
    <row r="25" spans="1:15">
      <c r="A25" s="308" t="s">
        <v>368</v>
      </c>
      <c r="B25">
        <f>B21-B26</f>
        <v>1799</v>
      </c>
      <c r="C25">
        <f t="shared" ref="C25:L25" si="4">C21-C26</f>
        <v>2277</v>
      </c>
      <c r="D25">
        <f t="shared" si="4"/>
        <v>2990</v>
      </c>
      <c r="E25">
        <f t="shared" si="4"/>
        <v>3504</v>
      </c>
      <c r="F25">
        <f t="shared" si="4"/>
        <v>1113</v>
      </c>
      <c r="G25">
        <f t="shared" si="4"/>
        <v>3484</v>
      </c>
      <c r="H25">
        <f t="shared" si="4"/>
        <v>2758</v>
      </c>
      <c r="I25">
        <f t="shared" si="4"/>
        <v>5522</v>
      </c>
      <c r="J25">
        <f t="shared" si="4"/>
        <v>7664</v>
      </c>
      <c r="K25">
        <f t="shared" si="4"/>
        <v>7800</v>
      </c>
      <c r="L25">
        <f t="shared" si="4"/>
        <v>9489</v>
      </c>
      <c r="M25">
        <f>M21-M26</f>
        <v>10900</v>
      </c>
      <c r="N25">
        <f>N21-N26</f>
        <v>13630</v>
      </c>
      <c r="O25">
        <f>O21-O26</f>
        <v>0</v>
      </c>
    </row>
    <row r="26" spans="1:15">
      <c r="A26" s="308" t="s">
        <v>205</v>
      </c>
      <c r="B26">
        <v>29</v>
      </c>
      <c r="C26">
        <v>27</v>
      </c>
      <c r="D26">
        <v>11</v>
      </c>
      <c r="E26">
        <v>7</v>
      </c>
      <c r="F26">
        <v>94</v>
      </c>
      <c r="G26">
        <v>110</v>
      </c>
      <c r="H26">
        <v>152</v>
      </c>
      <c r="I26">
        <v>258</v>
      </c>
      <c r="J26">
        <v>294</v>
      </c>
      <c r="K26">
        <v>294</v>
      </c>
      <c r="L26">
        <v>390</v>
      </c>
      <c r="M26">
        <v>390</v>
      </c>
      <c r="N26">
        <v>410</v>
      </c>
    </row>
    <row r="27" spans="1:15">
      <c r="A27" s="308" t="s">
        <v>369</v>
      </c>
      <c r="B27" s="306">
        <f>B23/D3</f>
        <v>1.1924528301886792E-2</v>
      </c>
      <c r="C27" s="306">
        <f>C23/D4</f>
        <v>1.8838633884366872E-2</v>
      </c>
      <c r="D27" s="306">
        <f>D23/D5</f>
        <v>2.9949404276154726E-2</v>
      </c>
      <c r="E27" s="306">
        <f>E23/D6</f>
        <v>5.5553166788493785E-2</v>
      </c>
      <c r="F27" s="306">
        <f>F23/D7</f>
        <v>2.6583375131092973E-2</v>
      </c>
      <c r="G27" s="306">
        <f>G23/D8</f>
        <v>0.10492882644781379</v>
      </c>
      <c r="H27" s="306">
        <f>H23/D9</f>
        <v>8.2213008334380361E-2</v>
      </c>
      <c r="I27" s="306">
        <f>I23/D10</f>
        <v>0.11924845092944233</v>
      </c>
      <c r="J27" s="306">
        <f>J23/D11</f>
        <v>0.19841422578037796</v>
      </c>
      <c r="K27" s="306">
        <f>K23/D12</f>
        <v>0.29761847486167908</v>
      </c>
      <c r="L27" s="306">
        <f>L23/D13</f>
        <v>0.30557692307692308</v>
      </c>
      <c r="M27" s="306" t="e">
        <f>M23/E13</f>
        <v>#DIV/0!</v>
      </c>
      <c r="N27" s="306" t="e">
        <f>N23/F13</f>
        <v>#DIV/0!</v>
      </c>
      <c r="O27" s="306"/>
    </row>
    <row r="28" spans="1:15">
      <c r="A28" s="308"/>
      <c r="D28">
        <f t="shared" ref="D28:J28" si="5">D19-D23</f>
        <v>2216</v>
      </c>
      <c r="E28">
        <f t="shared" si="5"/>
        <v>2208</v>
      </c>
      <c r="F28">
        <f t="shared" si="5"/>
        <v>617</v>
      </c>
      <c r="G28">
        <f t="shared" si="5"/>
        <v>1237</v>
      </c>
      <c r="H28">
        <f t="shared" si="5"/>
        <v>837</v>
      </c>
      <c r="I28">
        <f t="shared" si="5"/>
        <v>2617</v>
      </c>
      <c r="J28">
        <f t="shared" si="5"/>
        <v>2545</v>
      </c>
      <c r="K28">
        <f>K19-K23</f>
        <v>1614</v>
      </c>
      <c r="L28">
        <f>L19-L23</f>
        <v>1605</v>
      </c>
      <c r="M28">
        <f>M19-M23</f>
        <v>883</v>
      </c>
      <c r="N28">
        <f>N19-N23</f>
        <v>2422</v>
      </c>
    </row>
    <row r="29" spans="1:15">
      <c r="A29" s="308" t="s">
        <v>374</v>
      </c>
    </row>
    <row r="30" spans="1:15">
      <c r="A30" s="308" t="s">
        <v>375</v>
      </c>
      <c r="B30">
        <v>22</v>
      </c>
      <c r="C30">
        <v>22</v>
      </c>
      <c r="D30">
        <v>26</v>
      </c>
      <c r="E30">
        <v>26</v>
      </c>
      <c r="F30">
        <v>27</v>
      </c>
      <c r="G30">
        <v>30</v>
      </c>
      <c r="H30">
        <v>32</v>
      </c>
      <c r="I30">
        <v>31</v>
      </c>
      <c r="J30">
        <v>31</v>
      </c>
      <c r="K30">
        <v>31</v>
      </c>
      <c r="L30">
        <v>32</v>
      </c>
      <c r="M30">
        <v>33</v>
      </c>
      <c r="N30">
        <v>33</v>
      </c>
    </row>
    <row r="31" spans="1:15">
      <c r="A31" s="308" t="s">
        <v>376</v>
      </c>
      <c r="B31">
        <v>3921</v>
      </c>
      <c r="C31">
        <v>4881</v>
      </c>
      <c r="D31">
        <v>5670</v>
      </c>
      <c r="E31">
        <v>5670</v>
      </c>
      <c r="F31">
        <v>6887</v>
      </c>
      <c r="G31">
        <v>10898</v>
      </c>
      <c r="H31">
        <v>11547</v>
      </c>
      <c r="I31">
        <v>11357</v>
      </c>
      <c r="J31">
        <v>11357</v>
      </c>
      <c r="K31">
        <v>11357</v>
      </c>
      <c r="L31" s="230">
        <v>14415</v>
      </c>
      <c r="M31">
        <v>16656</v>
      </c>
      <c r="N31">
        <v>16565</v>
      </c>
    </row>
    <row r="32" spans="1:15">
      <c r="A32" s="308" t="s">
        <v>52</v>
      </c>
      <c r="B32" s="306">
        <f>B19/B31</f>
        <v>0.46212700841622034</v>
      </c>
      <c r="C32" s="306">
        <f t="shared" ref="C32:K32" si="6">C19/C31</f>
        <v>0.4650686334767466</v>
      </c>
      <c r="D32" s="306">
        <f t="shared" si="6"/>
        <v>0.52028218694885364</v>
      </c>
      <c r="E32" s="306">
        <f t="shared" si="6"/>
        <v>0.61728395061728392</v>
      </c>
      <c r="F32" s="306">
        <f t="shared" si="6"/>
        <v>0.17424132423406419</v>
      </c>
      <c r="G32" s="306">
        <f t="shared" si="6"/>
        <v>0.32115984584327401</v>
      </c>
      <c r="H32" s="306">
        <f t="shared" si="6"/>
        <v>0.24248722611933834</v>
      </c>
      <c r="I32" s="306">
        <f t="shared" si="6"/>
        <v>0.49308796337060845</v>
      </c>
      <c r="J32" s="306">
        <f t="shared" si="6"/>
        <v>0.67799594963458665</v>
      </c>
      <c r="K32" s="306">
        <f t="shared" si="6"/>
        <v>0.68680109183763316</v>
      </c>
      <c r="L32" s="352">
        <v>0.66200000000000003</v>
      </c>
      <c r="M32">
        <v>0.65300000000000002</v>
      </c>
      <c r="N32">
        <v>0.81899999999999995</v>
      </c>
    </row>
    <row r="33" spans="1:14">
      <c r="A33" s="308"/>
    </row>
    <row r="34" spans="1:14">
      <c r="A34" s="308" t="s">
        <v>378</v>
      </c>
    </row>
    <row r="35" spans="1:14">
      <c r="A35" s="308" t="s">
        <v>12</v>
      </c>
      <c r="B35">
        <v>1667</v>
      </c>
      <c r="C35">
        <v>2088</v>
      </c>
      <c r="D35">
        <v>2714</v>
      </c>
      <c r="E35">
        <v>3220</v>
      </c>
      <c r="F35">
        <v>1104</v>
      </c>
      <c r="G35">
        <v>3220</v>
      </c>
      <c r="H35">
        <v>2576</v>
      </c>
      <c r="I35">
        <v>5152</v>
      </c>
      <c r="J35">
        <v>7084</v>
      </c>
      <c r="K35">
        <v>7176</v>
      </c>
      <c r="L35" s="230">
        <v>8791</v>
      </c>
      <c r="M35">
        <v>10047</v>
      </c>
      <c r="N35">
        <v>12630</v>
      </c>
    </row>
    <row r="36" spans="1:14">
      <c r="B36" s="309">
        <f t="shared" ref="B36:K36" si="7">B19/0.625*0.92</f>
        <v>2667.2640000000001</v>
      </c>
      <c r="C36" s="309">
        <f t="shared" si="7"/>
        <v>3341.44</v>
      </c>
      <c r="D36" s="309">
        <f t="shared" si="7"/>
        <v>4342.4000000000005</v>
      </c>
      <c r="E36" s="309">
        <f t="shared" si="7"/>
        <v>5152</v>
      </c>
      <c r="F36" s="309">
        <f t="shared" si="7"/>
        <v>1766.4</v>
      </c>
      <c r="G36" s="309">
        <f t="shared" si="7"/>
        <v>5152</v>
      </c>
      <c r="H36" s="309">
        <f t="shared" si="7"/>
        <v>4121.6000000000004</v>
      </c>
      <c r="I36" s="309">
        <f t="shared" si="7"/>
        <v>8243.2000000000007</v>
      </c>
      <c r="J36" s="309">
        <f t="shared" si="7"/>
        <v>11334.4</v>
      </c>
      <c r="K36" s="309">
        <f t="shared" si="7"/>
        <v>11481.6</v>
      </c>
      <c r="L36" s="309">
        <f>L19/0.625*0.92</f>
        <v>14057.6</v>
      </c>
      <c r="M36" s="309">
        <f>M19/0.625*0.92</f>
        <v>16044.800000000001</v>
      </c>
      <c r="N36" s="309">
        <f>N19/0.625*0.92</f>
        <v>20092.8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8F644-6F29-47B2-8AD8-ADE58508455A}">
  <dimension ref="A1:N36"/>
  <sheetViews>
    <sheetView workbookViewId="0">
      <selection activeCell="B187" sqref="B187"/>
    </sheetView>
  </sheetViews>
  <sheetFormatPr defaultRowHeight="15"/>
  <cols>
    <col min="1" max="1" width="23.42578125" customWidth="1"/>
    <col min="10" max="10" width="11" bestFit="1" customWidth="1"/>
  </cols>
  <sheetData>
    <row r="1" spans="1:10">
      <c r="A1" s="308" t="s">
        <v>348</v>
      </c>
    </row>
    <row r="2" spans="1:10">
      <c r="A2" s="308"/>
      <c r="B2" s="308" t="s">
        <v>349</v>
      </c>
      <c r="C2" s="308" t="s">
        <v>350</v>
      </c>
      <c r="D2" s="308" t="s">
        <v>351</v>
      </c>
      <c r="E2" s="308" t="s">
        <v>352</v>
      </c>
      <c r="F2" s="308" t="s">
        <v>353</v>
      </c>
      <c r="G2" s="308" t="s">
        <v>354</v>
      </c>
      <c r="H2" s="308" t="s">
        <v>355</v>
      </c>
      <c r="I2" s="308" t="s">
        <v>356</v>
      </c>
      <c r="J2" s="308" t="s">
        <v>357</v>
      </c>
    </row>
    <row r="3" spans="1:10">
      <c r="A3" s="308">
        <v>2011</v>
      </c>
      <c r="B3">
        <v>105738</v>
      </c>
      <c r="C3">
        <f>SUM(D3:I3)</f>
        <v>168609</v>
      </c>
      <c r="D3">
        <v>121479</v>
      </c>
      <c r="E3">
        <v>15357</v>
      </c>
      <c r="F3">
        <v>6239</v>
      </c>
      <c r="G3">
        <v>467</v>
      </c>
      <c r="H3">
        <v>25022</v>
      </c>
      <c r="I3">
        <v>45</v>
      </c>
      <c r="J3">
        <v>22919</v>
      </c>
    </row>
    <row r="4" spans="1:10">
      <c r="A4" s="308">
        <v>2012</v>
      </c>
      <c r="B4">
        <v>113592</v>
      </c>
      <c r="C4">
        <f t="shared" ref="C4:C12" si="0">SUM(D4:I4)</f>
        <v>177852</v>
      </c>
      <c r="D4">
        <v>131797</v>
      </c>
      <c r="E4">
        <v>16510</v>
      </c>
      <c r="F4">
        <v>6732</v>
      </c>
      <c r="G4">
        <v>506</v>
      </c>
      <c r="H4">
        <v>22278</v>
      </c>
      <c r="I4">
        <v>29</v>
      </c>
      <c r="J4">
        <v>24686</v>
      </c>
    </row>
    <row r="5" spans="1:10">
      <c r="A5" s="308">
        <v>2013</v>
      </c>
      <c r="B5">
        <v>130019</v>
      </c>
      <c r="C5">
        <f t="shared" si="0"/>
        <v>176266</v>
      </c>
      <c r="D5">
        <v>133383</v>
      </c>
      <c r="E5">
        <v>16168</v>
      </c>
      <c r="F5">
        <v>6271</v>
      </c>
      <c r="G5">
        <v>513</v>
      </c>
      <c r="H5">
        <v>19904</v>
      </c>
      <c r="I5">
        <v>27</v>
      </c>
      <c r="J5">
        <v>27309</v>
      </c>
    </row>
    <row r="6" spans="1:10">
      <c r="A6" s="308">
        <v>2014</v>
      </c>
      <c r="B6">
        <v>135837</v>
      </c>
      <c r="C6">
        <f t="shared" si="0"/>
        <v>176594</v>
      </c>
      <c r="D6">
        <v>133365</v>
      </c>
      <c r="E6">
        <v>17261</v>
      </c>
      <c r="F6">
        <v>6670</v>
      </c>
      <c r="G6">
        <v>390</v>
      </c>
      <c r="H6">
        <v>18879</v>
      </c>
      <c r="I6">
        <v>29</v>
      </c>
      <c r="J6">
        <v>29487</v>
      </c>
    </row>
    <row r="7" spans="1:10">
      <c r="A7" s="308">
        <v>2015</v>
      </c>
      <c r="B7">
        <v>157487</v>
      </c>
      <c r="C7">
        <f t="shared" si="0"/>
        <v>177439</v>
      </c>
      <c r="D7">
        <v>134375</v>
      </c>
      <c r="E7">
        <v>17986</v>
      </c>
      <c r="F7">
        <v>6654</v>
      </c>
      <c r="G7">
        <v>279</v>
      </c>
      <c r="H7">
        <v>18092</v>
      </c>
      <c r="I7">
        <v>53</v>
      </c>
      <c r="J7">
        <v>33627</v>
      </c>
    </row>
    <row r="8" spans="1:10">
      <c r="A8" s="308">
        <v>2016</v>
      </c>
      <c r="B8">
        <v>164957</v>
      </c>
      <c r="C8">
        <f t="shared" si="0"/>
        <v>171138</v>
      </c>
      <c r="D8">
        <v>130564</v>
      </c>
      <c r="E8">
        <v>17290</v>
      </c>
      <c r="F8">
        <v>6436</v>
      </c>
      <c r="G8">
        <v>258</v>
      </c>
      <c r="H8">
        <v>16522</v>
      </c>
      <c r="I8">
        <v>68</v>
      </c>
      <c r="J8">
        <v>37610</v>
      </c>
    </row>
    <row r="9" spans="1:10">
      <c r="A9" s="308">
        <v>2017</v>
      </c>
      <c r="B9">
        <v>172111</v>
      </c>
      <c r="C9">
        <f t="shared" si="0"/>
        <v>171287</v>
      </c>
      <c r="D9">
        <v>130538</v>
      </c>
      <c r="E9">
        <v>17857</v>
      </c>
      <c r="F9">
        <v>6701</v>
      </c>
      <c r="G9">
        <v>255</v>
      </c>
      <c r="H9">
        <v>15867</v>
      </c>
      <c r="I9">
        <v>69</v>
      </c>
      <c r="J9">
        <v>42004</v>
      </c>
    </row>
    <row r="10" spans="1:10">
      <c r="A10" s="308">
        <v>2018</v>
      </c>
      <c r="B10">
        <v>173661</v>
      </c>
      <c r="C10">
        <f t="shared" si="0"/>
        <v>167622</v>
      </c>
      <c r="D10">
        <v>126898</v>
      </c>
      <c r="E10">
        <v>17784</v>
      </c>
      <c r="F10">
        <v>6853</v>
      </c>
      <c r="G10">
        <v>233</v>
      </c>
      <c r="H10">
        <v>15790</v>
      </c>
      <c r="I10">
        <v>64</v>
      </c>
      <c r="J10">
        <v>47269</v>
      </c>
    </row>
    <row r="11" spans="1:10">
      <c r="A11" s="308">
        <v>2019</v>
      </c>
      <c r="B11">
        <v>180826</v>
      </c>
      <c r="C11">
        <f t="shared" si="0"/>
        <v>178835</v>
      </c>
      <c r="D11">
        <v>135370</v>
      </c>
      <c r="E11">
        <v>18981</v>
      </c>
      <c r="F11">
        <v>7315</v>
      </c>
      <c r="G11">
        <v>248</v>
      </c>
      <c r="H11">
        <v>16853</v>
      </c>
      <c r="I11">
        <v>68</v>
      </c>
      <c r="J11">
        <v>49883</v>
      </c>
    </row>
    <row r="12" spans="1:10">
      <c r="A12" s="308">
        <v>2020</v>
      </c>
      <c r="B12">
        <v>181715</v>
      </c>
      <c r="C12">
        <f t="shared" si="0"/>
        <v>179864</v>
      </c>
      <c r="D12">
        <v>136149</v>
      </c>
      <c r="E12">
        <v>19090</v>
      </c>
      <c r="F12">
        <v>7357</v>
      </c>
      <c r="G12">
        <v>250</v>
      </c>
      <c r="H12">
        <v>16950</v>
      </c>
      <c r="I12">
        <v>68</v>
      </c>
      <c r="J12">
        <v>36199</v>
      </c>
    </row>
    <row r="16" spans="1:10">
      <c r="A16" s="308" t="s">
        <v>358</v>
      </c>
    </row>
    <row r="17" spans="1:14">
      <c r="A17" s="308" t="s">
        <v>359</v>
      </c>
      <c r="B17">
        <v>2011</v>
      </c>
      <c r="C17">
        <v>2012</v>
      </c>
      <c r="D17">
        <v>2013</v>
      </c>
      <c r="E17">
        <v>2014</v>
      </c>
      <c r="F17">
        <v>2015</v>
      </c>
      <c r="G17">
        <v>2016</v>
      </c>
      <c r="H17">
        <v>2017</v>
      </c>
      <c r="I17">
        <v>2018</v>
      </c>
      <c r="J17">
        <v>2019</v>
      </c>
      <c r="K17">
        <v>2020</v>
      </c>
      <c r="L17">
        <v>2021</v>
      </c>
      <c r="M17">
        <v>2022</v>
      </c>
      <c r="N17">
        <v>2023</v>
      </c>
    </row>
    <row r="18" spans="1:14">
      <c r="A18" s="308" t="s">
        <v>201</v>
      </c>
      <c r="B18">
        <v>0</v>
      </c>
      <c r="C18">
        <f>B26</f>
        <v>0</v>
      </c>
      <c r="D18">
        <f t="shared" ref="D18:K18" si="1">C26</f>
        <v>0</v>
      </c>
      <c r="E18">
        <f t="shared" si="1"/>
        <v>0</v>
      </c>
      <c r="F18">
        <f t="shared" si="1"/>
        <v>0</v>
      </c>
      <c r="G18">
        <f t="shared" si="1"/>
        <v>0</v>
      </c>
      <c r="H18">
        <f t="shared" si="1"/>
        <v>0</v>
      </c>
      <c r="I18">
        <f t="shared" si="1"/>
        <v>0</v>
      </c>
      <c r="J18">
        <f t="shared" si="1"/>
        <v>0</v>
      </c>
      <c r="K18">
        <f t="shared" si="1"/>
        <v>0</v>
      </c>
      <c r="L18">
        <v>56</v>
      </c>
      <c r="M18">
        <v>35</v>
      </c>
      <c r="N18">
        <v>36</v>
      </c>
    </row>
    <row r="19" spans="1:14">
      <c r="A19" s="308" t="s">
        <v>202</v>
      </c>
      <c r="B19">
        <v>738</v>
      </c>
      <c r="C19">
        <v>927</v>
      </c>
      <c r="D19">
        <v>1079</v>
      </c>
      <c r="E19">
        <v>1133</v>
      </c>
      <c r="F19">
        <v>787</v>
      </c>
      <c r="G19">
        <v>909</v>
      </c>
      <c r="H19">
        <v>1043</v>
      </c>
      <c r="I19">
        <v>834</v>
      </c>
      <c r="J19">
        <v>939</v>
      </c>
      <c r="K19">
        <v>1455</v>
      </c>
      <c r="L19">
        <v>1658</v>
      </c>
      <c r="M19">
        <v>1391</v>
      </c>
      <c r="N19">
        <v>1660</v>
      </c>
    </row>
    <row r="20" spans="1:14">
      <c r="A20" s="308" t="s">
        <v>34</v>
      </c>
      <c r="B20">
        <v>0</v>
      </c>
      <c r="C20">
        <v>49</v>
      </c>
      <c r="D20">
        <v>895</v>
      </c>
      <c r="E20">
        <v>1028</v>
      </c>
      <c r="F20">
        <v>33</v>
      </c>
      <c r="G20">
        <v>8</v>
      </c>
      <c r="H20">
        <v>18</v>
      </c>
      <c r="I20">
        <v>853</v>
      </c>
      <c r="J20">
        <v>953</v>
      </c>
      <c r="K20">
        <v>60</v>
      </c>
      <c r="L20">
        <v>0</v>
      </c>
      <c r="M20">
        <v>0</v>
      </c>
      <c r="N20">
        <v>0</v>
      </c>
    </row>
    <row r="21" spans="1:14">
      <c r="A21" s="308" t="s">
        <v>363</v>
      </c>
      <c r="B21">
        <f>B20+B19+B18</f>
        <v>738</v>
      </c>
      <c r="C21">
        <f t="shared" ref="C21:K21" si="2">C20+C19+C18</f>
        <v>976</v>
      </c>
      <c r="D21">
        <f t="shared" si="2"/>
        <v>1974</v>
      </c>
      <c r="E21">
        <f t="shared" si="2"/>
        <v>2161</v>
      </c>
      <c r="F21">
        <f t="shared" si="2"/>
        <v>820</v>
      </c>
      <c r="G21">
        <f t="shared" si="2"/>
        <v>917</v>
      </c>
      <c r="H21">
        <f t="shared" si="2"/>
        <v>1061</v>
      </c>
      <c r="I21">
        <f t="shared" si="2"/>
        <v>1687</v>
      </c>
      <c r="J21">
        <f t="shared" si="2"/>
        <v>1892</v>
      </c>
      <c r="K21">
        <f t="shared" si="2"/>
        <v>1515</v>
      </c>
      <c r="L21">
        <f>L20+L19+L18</f>
        <v>1714</v>
      </c>
      <c r="M21">
        <f>M20+M19+M18</f>
        <v>1426</v>
      </c>
      <c r="N21">
        <f>N20+N19+N18</f>
        <v>1696</v>
      </c>
    </row>
    <row r="22" spans="1:14">
      <c r="A22" s="308" t="s">
        <v>365</v>
      </c>
      <c r="B22">
        <f>B25-B24</f>
        <v>738</v>
      </c>
      <c r="C22">
        <f t="shared" ref="C22:K22" si="3">C25-C24</f>
        <v>976</v>
      </c>
      <c r="D22">
        <f t="shared" si="3"/>
        <v>1974</v>
      </c>
      <c r="E22">
        <f t="shared" si="3"/>
        <v>2118</v>
      </c>
      <c r="F22">
        <f t="shared" si="3"/>
        <v>793</v>
      </c>
      <c r="G22">
        <f t="shared" si="3"/>
        <v>841</v>
      </c>
      <c r="H22">
        <f t="shared" si="3"/>
        <v>867</v>
      </c>
      <c r="I22">
        <f t="shared" si="3"/>
        <v>1330</v>
      </c>
      <c r="J22">
        <f t="shared" si="3"/>
        <v>1140</v>
      </c>
      <c r="K22">
        <f t="shared" si="3"/>
        <v>800</v>
      </c>
      <c r="L22">
        <f>L25-L24</f>
        <v>1672</v>
      </c>
      <c r="M22">
        <f>M25-M24</f>
        <v>1381</v>
      </c>
      <c r="N22">
        <f>N25-N24</f>
        <v>1645</v>
      </c>
    </row>
    <row r="23" spans="1:14">
      <c r="A23" s="308" t="s">
        <v>522</v>
      </c>
      <c r="B23">
        <v>221</v>
      </c>
      <c r="C23">
        <v>270</v>
      </c>
      <c r="D23">
        <v>324</v>
      </c>
      <c r="E23">
        <v>340</v>
      </c>
      <c r="F23">
        <v>236</v>
      </c>
      <c r="G23">
        <v>273</v>
      </c>
      <c r="H23">
        <v>313</v>
      </c>
      <c r="I23">
        <v>410</v>
      </c>
      <c r="J23">
        <v>430</v>
      </c>
      <c r="K23">
        <v>250</v>
      </c>
      <c r="L23">
        <v>1280</v>
      </c>
      <c r="M23">
        <v>970</v>
      </c>
      <c r="N23">
        <v>1.26</v>
      </c>
    </row>
    <row r="24" spans="1:14">
      <c r="A24" s="308" t="s">
        <v>35</v>
      </c>
      <c r="B24">
        <v>0</v>
      </c>
      <c r="C24">
        <v>0</v>
      </c>
      <c r="D24">
        <v>0</v>
      </c>
      <c r="E24">
        <v>43</v>
      </c>
      <c r="F24">
        <v>27</v>
      </c>
      <c r="G24">
        <v>76</v>
      </c>
      <c r="H24">
        <v>194</v>
      </c>
      <c r="I24">
        <v>357</v>
      </c>
      <c r="J24">
        <v>752</v>
      </c>
      <c r="K24">
        <v>715</v>
      </c>
      <c r="L24">
        <v>7</v>
      </c>
      <c r="M24">
        <v>9</v>
      </c>
      <c r="N24">
        <v>10</v>
      </c>
    </row>
    <row r="25" spans="1:14">
      <c r="A25" s="308" t="s">
        <v>368</v>
      </c>
      <c r="B25">
        <f>B21-B26</f>
        <v>738</v>
      </c>
      <c r="C25">
        <f t="shared" ref="C25:K25" si="4">C21-C26</f>
        <v>976</v>
      </c>
      <c r="D25">
        <f t="shared" si="4"/>
        <v>1974</v>
      </c>
      <c r="E25">
        <f t="shared" si="4"/>
        <v>2161</v>
      </c>
      <c r="F25">
        <f t="shared" si="4"/>
        <v>820</v>
      </c>
      <c r="G25">
        <f t="shared" si="4"/>
        <v>917</v>
      </c>
      <c r="H25">
        <f t="shared" si="4"/>
        <v>1061</v>
      </c>
      <c r="I25">
        <f t="shared" si="4"/>
        <v>1687</v>
      </c>
      <c r="J25">
        <f t="shared" si="4"/>
        <v>1892</v>
      </c>
      <c r="K25">
        <f t="shared" si="4"/>
        <v>1515</v>
      </c>
      <c r="L25">
        <f>L21-L26</f>
        <v>1679</v>
      </c>
      <c r="M25">
        <f>M21-M26</f>
        <v>1390</v>
      </c>
      <c r="N25">
        <f>N21-N26</f>
        <v>1655</v>
      </c>
    </row>
    <row r="26" spans="1:14">
      <c r="A26" s="308" t="s">
        <v>205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35</v>
      </c>
      <c r="M26">
        <v>36</v>
      </c>
      <c r="N26">
        <v>41</v>
      </c>
    </row>
    <row r="27" spans="1:14">
      <c r="A27" s="308" t="s">
        <v>369</v>
      </c>
      <c r="B27" s="306">
        <f>B23/D3</f>
        <v>1.8192444784695296E-3</v>
      </c>
      <c r="C27" s="306">
        <f>C23/D4</f>
        <v>2.0486050517083089E-3</v>
      </c>
      <c r="D27" s="306">
        <f>D23/D5</f>
        <v>2.4290951620521356E-3</v>
      </c>
      <c r="E27" s="306">
        <f>E23/D6</f>
        <v>2.5493945188017845E-3</v>
      </c>
      <c r="F27" s="306">
        <f>F23/D7</f>
        <v>1.756279069767442E-3</v>
      </c>
      <c r="G27" s="306">
        <f>G23/D8</f>
        <v>2.0909285867467295E-3</v>
      </c>
      <c r="H27" s="306">
        <f>H23/D9</f>
        <v>2.3977692319477853E-3</v>
      </c>
      <c r="I27" s="306">
        <f>I23/D10</f>
        <v>3.2309413859950512E-3</v>
      </c>
      <c r="J27" s="306">
        <f>J23/D11</f>
        <v>3.1764792790130751E-3</v>
      </c>
      <c r="K27" s="306">
        <f>K23/D12</f>
        <v>1.8362235491997739E-3</v>
      </c>
      <c r="L27" s="306">
        <f>L23/E12</f>
        <v>6.7050811943425881E-2</v>
      </c>
      <c r="M27" s="306">
        <f>M23/F12</f>
        <v>0.13184722033437543</v>
      </c>
      <c r="N27" s="306">
        <f>N23/G12</f>
        <v>5.0400000000000002E-3</v>
      </c>
    </row>
    <row r="28" spans="1:14">
      <c r="A28" s="308"/>
    </row>
    <row r="29" spans="1:14">
      <c r="A29" s="308" t="s">
        <v>374</v>
      </c>
    </row>
    <row r="30" spans="1:14">
      <c r="A30" s="308" t="s">
        <v>375</v>
      </c>
      <c r="B30">
        <v>49</v>
      </c>
      <c r="C30">
        <v>52</v>
      </c>
      <c r="D30">
        <v>53</v>
      </c>
      <c r="E30">
        <v>53</v>
      </c>
      <c r="F30">
        <v>53</v>
      </c>
      <c r="G30">
        <v>48</v>
      </c>
      <c r="H30">
        <v>46</v>
      </c>
      <c r="I30">
        <v>44</v>
      </c>
      <c r="J30">
        <v>40</v>
      </c>
      <c r="K30">
        <v>42</v>
      </c>
      <c r="L30">
        <v>13</v>
      </c>
      <c r="M30">
        <v>15</v>
      </c>
      <c r="N30">
        <v>15</v>
      </c>
    </row>
    <row r="31" spans="1:14">
      <c r="A31" s="308" t="s">
        <v>376</v>
      </c>
      <c r="B31">
        <v>3400</v>
      </c>
      <c r="C31">
        <v>3600</v>
      </c>
      <c r="D31">
        <v>4000</v>
      </c>
      <c r="E31">
        <v>4000</v>
      </c>
      <c r="F31">
        <v>400</v>
      </c>
      <c r="G31">
        <v>2680</v>
      </c>
      <c r="H31">
        <v>2680</v>
      </c>
      <c r="I31">
        <v>2680</v>
      </c>
      <c r="J31">
        <v>2680</v>
      </c>
      <c r="K31">
        <v>2726</v>
      </c>
      <c r="L31">
        <v>2580</v>
      </c>
      <c r="M31">
        <v>2910</v>
      </c>
      <c r="N31">
        <v>2910</v>
      </c>
    </row>
    <row r="32" spans="1:14">
      <c r="A32" s="308" t="s">
        <v>52</v>
      </c>
      <c r="B32" s="306">
        <f>B19/B31</f>
        <v>0.21705882352941178</v>
      </c>
      <c r="C32" s="306">
        <f t="shared" ref="C32:K32" si="5">C19/C31</f>
        <v>0.25750000000000001</v>
      </c>
      <c r="D32" s="306">
        <f t="shared" si="5"/>
        <v>0.26974999999999999</v>
      </c>
      <c r="E32" s="306">
        <f t="shared" si="5"/>
        <v>0.28325</v>
      </c>
      <c r="F32" s="306">
        <f t="shared" si="5"/>
        <v>1.9675</v>
      </c>
      <c r="G32" s="306">
        <f t="shared" si="5"/>
        <v>0.33917910447761196</v>
      </c>
      <c r="H32" s="306">
        <f t="shared" si="5"/>
        <v>0.38917910447761195</v>
      </c>
      <c r="I32" s="306">
        <f t="shared" si="5"/>
        <v>0.31119402985074629</v>
      </c>
      <c r="J32" s="306">
        <f t="shared" si="5"/>
        <v>0.3503731343283582</v>
      </c>
      <c r="K32" s="306">
        <f t="shared" si="5"/>
        <v>0.53374908290535583</v>
      </c>
      <c r="L32" s="306">
        <f>L19/L31</f>
        <v>0.64263565891472874</v>
      </c>
      <c r="M32" s="306">
        <f>M19/M31</f>
        <v>0.4780068728522337</v>
      </c>
      <c r="N32" s="306">
        <f>N19/N31</f>
        <v>0.57044673539518898</v>
      </c>
    </row>
    <row r="33" spans="1:11">
      <c r="A33" s="308"/>
    </row>
    <row r="34" spans="1:11">
      <c r="A34" s="308" t="s">
        <v>378</v>
      </c>
    </row>
    <row r="35" spans="1:11">
      <c r="A35" s="308" t="s">
        <v>65</v>
      </c>
      <c r="B35">
        <v>722</v>
      </c>
      <c r="C35">
        <v>907</v>
      </c>
      <c r="D35">
        <v>1055</v>
      </c>
      <c r="E35">
        <v>1108</v>
      </c>
      <c r="F35">
        <v>771</v>
      </c>
      <c r="G35">
        <v>891</v>
      </c>
      <c r="H35">
        <v>1022</v>
      </c>
      <c r="I35">
        <v>816</v>
      </c>
      <c r="J35">
        <v>918</v>
      </c>
      <c r="K35">
        <v>943</v>
      </c>
    </row>
    <row r="36" spans="1:11">
      <c r="A36" s="308" t="s">
        <v>22</v>
      </c>
      <c r="B36" s="353">
        <f>(B19/0.625*0.92)-B35</f>
        <v>364.33600000000001</v>
      </c>
      <c r="C36" s="353">
        <f t="shared" ref="C36:K36" si="6">(C19/0.625*0.92)-C35</f>
        <v>457.5440000000001</v>
      </c>
      <c r="D36" s="353">
        <f t="shared" si="6"/>
        <v>533.28800000000024</v>
      </c>
      <c r="E36" s="353">
        <f t="shared" si="6"/>
        <v>559.77600000000007</v>
      </c>
      <c r="F36" s="353">
        <f t="shared" si="6"/>
        <v>387.46400000000017</v>
      </c>
      <c r="G36" s="353">
        <f t="shared" si="6"/>
        <v>447.04800000000023</v>
      </c>
      <c r="H36" s="353">
        <f t="shared" si="6"/>
        <v>513.29600000000005</v>
      </c>
      <c r="I36" s="353">
        <f t="shared" si="6"/>
        <v>411.64800000000014</v>
      </c>
      <c r="J36" s="353">
        <f t="shared" si="6"/>
        <v>464.20800000000008</v>
      </c>
      <c r="K36" s="353">
        <f t="shared" si="6"/>
        <v>1198.7600000000002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9D675-3CAC-41AE-90D9-5D128F21A2F6}">
  <dimension ref="A1:N34"/>
  <sheetViews>
    <sheetView topLeftCell="A16" workbookViewId="0">
      <selection activeCell="B187" sqref="B187"/>
    </sheetView>
  </sheetViews>
  <sheetFormatPr defaultRowHeight="15"/>
  <cols>
    <col min="1" max="1" width="24.140625" customWidth="1"/>
  </cols>
  <sheetData>
    <row r="1" spans="1:5">
      <c r="A1" s="308" t="s">
        <v>348</v>
      </c>
    </row>
    <row r="2" spans="1:5">
      <c r="A2" s="308"/>
      <c r="B2" s="308" t="s">
        <v>349</v>
      </c>
      <c r="C2" s="308" t="s">
        <v>350</v>
      </c>
      <c r="D2" s="308" t="s">
        <v>567</v>
      </c>
      <c r="E2" s="308" t="s">
        <v>568</v>
      </c>
    </row>
    <row r="3" spans="1:5">
      <c r="A3" s="308">
        <v>2011</v>
      </c>
      <c r="B3">
        <v>7160</v>
      </c>
      <c r="C3">
        <f>D3+E3</f>
        <v>15468</v>
      </c>
      <c r="D3">
        <v>13466</v>
      </c>
      <c r="E3">
        <v>2002</v>
      </c>
    </row>
    <row r="4" spans="1:5">
      <c r="A4" s="308">
        <v>2012</v>
      </c>
      <c r="B4">
        <v>7774</v>
      </c>
      <c r="C4">
        <f t="shared" ref="C4:C12" si="0">D4+E4</f>
        <v>14776</v>
      </c>
      <c r="D4">
        <v>12959</v>
      </c>
      <c r="E4">
        <v>1817</v>
      </c>
    </row>
    <row r="5" spans="1:5">
      <c r="A5" s="308">
        <v>2013</v>
      </c>
      <c r="B5">
        <v>8158</v>
      </c>
      <c r="C5">
        <f t="shared" si="0"/>
        <v>14615</v>
      </c>
      <c r="D5">
        <v>12025</v>
      </c>
      <c r="E5">
        <v>2590</v>
      </c>
    </row>
    <row r="6" spans="1:5">
      <c r="A6" s="308">
        <v>2014</v>
      </c>
      <c r="B6">
        <v>8066</v>
      </c>
      <c r="C6">
        <f t="shared" si="0"/>
        <v>14234</v>
      </c>
      <c r="D6">
        <v>12440</v>
      </c>
      <c r="E6">
        <v>1794</v>
      </c>
    </row>
    <row r="7" spans="1:5">
      <c r="A7" s="308">
        <v>2015</v>
      </c>
      <c r="B7">
        <v>8520</v>
      </c>
      <c r="C7">
        <f t="shared" si="0"/>
        <v>15053</v>
      </c>
      <c r="D7">
        <v>12823</v>
      </c>
      <c r="E7">
        <v>2230</v>
      </c>
    </row>
    <row r="8" spans="1:5">
      <c r="A8" s="308">
        <v>2016</v>
      </c>
      <c r="B8">
        <v>8629</v>
      </c>
      <c r="C8">
        <f t="shared" si="0"/>
        <v>15025</v>
      </c>
      <c r="D8">
        <v>12644</v>
      </c>
      <c r="E8">
        <v>2381</v>
      </c>
    </row>
    <row r="9" spans="1:5">
      <c r="A9" s="308">
        <v>2017</v>
      </c>
      <c r="B9">
        <v>9234</v>
      </c>
      <c r="C9">
        <f t="shared" si="0"/>
        <v>14512</v>
      </c>
      <c r="D9">
        <v>13112</v>
      </c>
      <c r="E9">
        <v>1400</v>
      </c>
    </row>
    <row r="10" spans="1:5">
      <c r="A10" s="308">
        <v>2018</v>
      </c>
      <c r="B10">
        <v>9282</v>
      </c>
      <c r="C10">
        <f t="shared" si="0"/>
        <v>14269</v>
      </c>
      <c r="D10">
        <v>13394</v>
      </c>
      <c r="E10">
        <v>875</v>
      </c>
    </row>
    <row r="11" spans="1:5">
      <c r="A11" s="308">
        <v>2019</v>
      </c>
      <c r="B11">
        <v>9107</v>
      </c>
      <c r="C11">
        <f t="shared" si="0"/>
        <v>14133</v>
      </c>
      <c r="D11">
        <v>13730</v>
      </c>
      <c r="E11">
        <v>403</v>
      </c>
    </row>
    <row r="12" spans="1:5">
      <c r="A12" s="308">
        <v>2020</v>
      </c>
      <c r="B12">
        <v>7589</v>
      </c>
      <c r="C12">
        <f t="shared" si="0"/>
        <v>12893</v>
      </c>
      <c r="D12">
        <v>12443</v>
      </c>
      <c r="E12">
        <v>450</v>
      </c>
    </row>
    <row r="13" spans="1:5">
      <c r="A13" s="308">
        <v>2021</v>
      </c>
    </row>
    <row r="14" spans="1:5">
      <c r="A14" s="308">
        <v>2021</v>
      </c>
    </row>
    <row r="15" spans="1:5">
      <c r="A15" s="308">
        <v>2022</v>
      </c>
    </row>
    <row r="16" spans="1:5">
      <c r="A16" s="308" t="s">
        <v>358</v>
      </c>
    </row>
    <row r="17" spans="1:14">
      <c r="A17" s="308" t="s">
        <v>359</v>
      </c>
      <c r="B17">
        <v>2011</v>
      </c>
      <c r="C17">
        <v>2012</v>
      </c>
      <c r="D17">
        <v>2013</v>
      </c>
      <c r="E17">
        <v>2014</v>
      </c>
      <c r="F17">
        <v>2015</v>
      </c>
      <c r="G17">
        <v>2016</v>
      </c>
      <c r="H17">
        <v>2017</v>
      </c>
      <c r="I17">
        <v>2018</v>
      </c>
      <c r="J17">
        <v>2019</v>
      </c>
      <c r="K17">
        <v>2020</v>
      </c>
      <c r="L17">
        <v>2021</v>
      </c>
      <c r="M17">
        <v>2022</v>
      </c>
      <c r="N17">
        <v>2023</v>
      </c>
    </row>
    <row r="18" spans="1:14">
      <c r="A18" s="308" t="s">
        <v>201</v>
      </c>
      <c r="B18">
        <v>20</v>
      </c>
      <c r="C18">
        <f>B25</f>
        <v>20</v>
      </c>
      <c r="D18">
        <f t="shared" ref="D18:K18" si="1">C25</f>
        <v>55</v>
      </c>
      <c r="E18">
        <f t="shared" si="1"/>
        <v>24</v>
      </c>
      <c r="F18">
        <f t="shared" si="1"/>
        <v>44</v>
      </c>
      <c r="G18">
        <f t="shared" si="1"/>
        <v>59</v>
      </c>
      <c r="H18">
        <f t="shared" si="1"/>
        <v>52</v>
      </c>
      <c r="I18">
        <f t="shared" si="1"/>
        <v>102</v>
      </c>
      <c r="J18">
        <f t="shared" si="1"/>
        <v>27</v>
      </c>
      <c r="K18">
        <f t="shared" si="1"/>
        <v>28</v>
      </c>
      <c r="L18">
        <f>K25</f>
        <v>98</v>
      </c>
      <c r="M18">
        <f>L25</f>
        <v>118</v>
      </c>
      <c r="N18">
        <f>M25</f>
        <v>71</v>
      </c>
    </row>
    <row r="19" spans="1:14">
      <c r="A19" s="308" t="s">
        <v>202</v>
      </c>
      <c r="B19">
        <v>2760</v>
      </c>
      <c r="C19">
        <v>2800</v>
      </c>
      <c r="D19">
        <v>2270</v>
      </c>
      <c r="E19">
        <v>2935</v>
      </c>
      <c r="F19">
        <v>2060</v>
      </c>
      <c r="G19">
        <v>3020</v>
      </c>
      <c r="H19">
        <v>3260</v>
      </c>
      <c r="I19">
        <v>2760</v>
      </c>
      <c r="J19">
        <v>2440</v>
      </c>
      <c r="K19">
        <v>1315</v>
      </c>
      <c r="L19">
        <v>1960</v>
      </c>
      <c r="M19">
        <v>2170</v>
      </c>
      <c r="N19">
        <v>1000</v>
      </c>
    </row>
    <row r="20" spans="1:14">
      <c r="A20" s="308" t="s">
        <v>34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308" t="s">
        <v>363</v>
      </c>
      <c r="B21">
        <f>B20+B19+B18</f>
        <v>2780</v>
      </c>
      <c r="C21">
        <f t="shared" ref="C21:N21" si="2">C20+C19+C18</f>
        <v>2820</v>
      </c>
      <c r="D21">
        <f t="shared" si="2"/>
        <v>2325</v>
      </c>
      <c r="E21">
        <f t="shared" si="2"/>
        <v>2959</v>
      </c>
      <c r="F21">
        <f t="shared" si="2"/>
        <v>2104</v>
      </c>
      <c r="G21">
        <f t="shared" si="2"/>
        <v>3079</v>
      </c>
      <c r="H21">
        <f t="shared" si="2"/>
        <v>3312</v>
      </c>
      <c r="I21">
        <f t="shared" si="2"/>
        <v>2862</v>
      </c>
      <c r="J21">
        <f t="shared" si="2"/>
        <v>2467</v>
      </c>
      <c r="K21">
        <f t="shared" si="2"/>
        <v>1343</v>
      </c>
      <c r="L21">
        <f t="shared" si="2"/>
        <v>2058</v>
      </c>
      <c r="M21">
        <f t="shared" si="2"/>
        <v>2288</v>
      </c>
      <c r="N21">
        <f t="shared" si="2"/>
        <v>1071</v>
      </c>
    </row>
    <row r="22" spans="1:14">
      <c r="A22" s="308" t="s">
        <v>365</v>
      </c>
      <c r="B22">
        <f>B24-B23</f>
        <v>850</v>
      </c>
      <c r="C22">
        <f t="shared" ref="C22:N22" si="3">C24-C23</f>
        <v>995</v>
      </c>
      <c r="D22">
        <f t="shared" si="3"/>
        <v>1005</v>
      </c>
      <c r="E22">
        <f t="shared" si="3"/>
        <v>1100</v>
      </c>
      <c r="F22">
        <f t="shared" si="3"/>
        <v>1150</v>
      </c>
      <c r="G22">
        <f t="shared" si="3"/>
        <v>1180</v>
      </c>
      <c r="H22">
        <f t="shared" si="3"/>
        <v>1335</v>
      </c>
      <c r="I22">
        <f t="shared" si="3"/>
        <v>1310</v>
      </c>
      <c r="J22">
        <f t="shared" si="3"/>
        <v>1292</v>
      </c>
      <c r="K22">
        <f t="shared" si="3"/>
        <v>570</v>
      </c>
      <c r="L22">
        <f t="shared" si="3"/>
        <v>500</v>
      </c>
      <c r="M22">
        <f t="shared" si="3"/>
        <v>812</v>
      </c>
      <c r="N22">
        <f t="shared" si="3"/>
        <v>740</v>
      </c>
    </row>
    <row r="23" spans="1:14">
      <c r="A23" s="308" t="s">
        <v>35</v>
      </c>
      <c r="B23">
        <v>1910</v>
      </c>
      <c r="C23">
        <v>1770</v>
      </c>
      <c r="D23">
        <v>1296</v>
      </c>
      <c r="E23">
        <v>1815</v>
      </c>
      <c r="F23">
        <v>895</v>
      </c>
      <c r="G23">
        <v>1847</v>
      </c>
      <c r="H23">
        <v>1875</v>
      </c>
      <c r="I23">
        <v>1525</v>
      </c>
      <c r="J23">
        <v>1147</v>
      </c>
      <c r="K23">
        <v>675</v>
      </c>
      <c r="L23">
        <v>1440</v>
      </c>
      <c r="M23">
        <v>1405</v>
      </c>
      <c r="N23">
        <v>280</v>
      </c>
    </row>
    <row r="24" spans="1:14">
      <c r="A24" s="308" t="s">
        <v>368</v>
      </c>
      <c r="B24">
        <f>B21-B25</f>
        <v>2760</v>
      </c>
      <c r="C24">
        <f t="shared" ref="C24:N24" si="4">C21-C25</f>
        <v>2765</v>
      </c>
      <c r="D24">
        <f t="shared" si="4"/>
        <v>2301</v>
      </c>
      <c r="E24">
        <f t="shared" si="4"/>
        <v>2915</v>
      </c>
      <c r="F24">
        <f t="shared" si="4"/>
        <v>2045</v>
      </c>
      <c r="G24">
        <f t="shared" si="4"/>
        <v>3027</v>
      </c>
      <c r="H24">
        <f t="shared" si="4"/>
        <v>3210</v>
      </c>
      <c r="I24">
        <f t="shared" si="4"/>
        <v>2835</v>
      </c>
      <c r="J24">
        <f t="shared" si="4"/>
        <v>2439</v>
      </c>
      <c r="K24">
        <f t="shared" si="4"/>
        <v>1245</v>
      </c>
      <c r="L24">
        <f t="shared" si="4"/>
        <v>1940</v>
      </c>
      <c r="M24">
        <f t="shared" si="4"/>
        <v>2217</v>
      </c>
      <c r="N24">
        <f t="shared" si="4"/>
        <v>1020</v>
      </c>
    </row>
    <row r="25" spans="1:14">
      <c r="A25" s="308" t="s">
        <v>205</v>
      </c>
      <c r="B25">
        <v>20</v>
      </c>
      <c r="C25">
        <v>55</v>
      </c>
      <c r="D25">
        <v>24</v>
      </c>
      <c r="E25">
        <v>44</v>
      </c>
      <c r="F25">
        <v>59</v>
      </c>
      <c r="G25">
        <v>52</v>
      </c>
      <c r="H25">
        <v>102</v>
      </c>
      <c r="I25">
        <v>27</v>
      </c>
      <c r="J25">
        <v>28</v>
      </c>
      <c r="K25">
        <v>98</v>
      </c>
      <c r="L25">
        <v>118</v>
      </c>
      <c r="M25">
        <v>71</v>
      </c>
      <c r="N25">
        <v>51</v>
      </c>
    </row>
    <row r="26" spans="1:14">
      <c r="A26" s="308" t="s">
        <v>369</v>
      </c>
      <c r="B26" s="306">
        <f>B22/D3</f>
        <v>6.312193672954107E-2</v>
      </c>
      <c r="C26" s="306">
        <f>C22/D4</f>
        <v>7.6780615788255263E-2</v>
      </c>
      <c r="D26" s="306">
        <f>D22/D5</f>
        <v>8.3575883575883581E-2</v>
      </c>
      <c r="E26" s="306">
        <f>E22/D6</f>
        <v>8.8424437299035374E-2</v>
      </c>
      <c r="F26" s="306">
        <f>F22/D7</f>
        <v>8.9682601575294396E-2</v>
      </c>
      <c r="G26" s="306">
        <f>G22/D8</f>
        <v>9.3324897184435304E-2</v>
      </c>
      <c r="H26" s="306">
        <f>H22/D9</f>
        <v>0.10181513117754729</v>
      </c>
      <c r="I26" s="306">
        <f>I22/D10</f>
        <v>9.7804987307749738E-2</v>
      </c>
      <c r="J26" s="306">
        <f>J22/D11</f>
        <v>9.4100509832483609E-2</v>
      </c>
      <c r="K26" s="306">
        <f>K22/D12</f>
        <v>4.5808888531704575E-2</v>
      </c>
    </row>
    <row r="27" spans="1:14">
      <c r="A27" s="308"/>
      <c r="N27" s="354">
        <f>(M19/I19)-1</f>
        <v>-0.21376811594202894</v>
      </c>
    </row>
    <row r="28" spans="1:14">
      <c r="A28" s="308" t="s">
        <v>374</v>
      </c>
    </row>
    <row r="29" spans="1:14">
      <c r="A29" s="308" t="s">
        <v>375</v>
      </c>
      <c r="B29">
        <v>27</v>
      </c>
      <c r="C29">
        <v>33</v>
      </c>
      <c r="D29">
        <v>36</v>
      </c>
      <c r="E29">
        <v>38</v>
      </c>
      <c r="F29">
        <v>38</v>
      </c>
      <c r="G29">
        <v>38</v>
      </c>
      <c r="H29">
        <v>37</v>
      </c>
      <c r="I29">
        <v>36</v>
      </c>
      <c r="J29">
        <v>36</v>
      </c>
      <c r="K29">
        <v>33</v>
      </c>
      <c r="L29">
        <v>33</v>
      </c>
      <c r="M29">
        <v>33</v>
      </c>
      <c r="N29">
        <v>33</v>
      </c>
    </row>
    <row r="30" spans="1:14">
      <c r="A30" s="308" t="s">
        <v>376</v>
      </c>
      <c r="B30">
        <v>3300</v>
      </c>
      <c r="C30">
        <v>4000</v>
      </c>
      <c r="D30">
        <v>4550</v>
      </c>
      <c r="E30">
        <v>5200</v>
      </c>
      <c r="F30">
        <v>5200</v>
      </c>
      <c r="G30">
        <v>5400</v>
      </c>
      <c r="H30">
        <v>5000</v>
      </c>
      <c r="I30">
        <v>5000</v>
      </c>
      <c r="J30">
        <v>5000</v>
      </c>
      <c r="K30">
        <v>4430</v>
      </c>
      <c r="L30">
        <v>4430</v>
      </c>
      <c r="M30">
        <v>4430</v>
      </c>
      <c r="N30">
        <v>4430</v>
      </c>
    </row>
    <row r="31" spans="1:14">
      <c r="A31" s="308" t="s">
        <v>52</v>
      </c>
      <c r="B31" s="226">
        <f>B19/B30</f>
        <v>0.83636363636363631</v>
      </c>
      <c r="C31" s="226">
        <f t="shared" ref="C31:N31" si="5">C19/C30</f>
        <v>0.7</v>
      </c>
      <c r="D31" s="226">
        <f t="shared" si="5"/>
        <v>0.49890109890109891</v>
      </c>
      <c r="E31" s="226">
        <f t="shared" si="5"/>
        <v>0.56442307692307692</v>
      </c>
      <c r="F31" s="226">
        <f t="shared" si="5"/>
        <v>0.39615384615384613</v>
      </c>
      <c r="G31" s="226">
        <f t="shared" si="5"/>
        <v>0.55925925925925923</v>
      </c>
      <c r="H31" s="226">
        <f t="shared" si="5"/>
        <v>0.65200000000000002</v>
      </c>
      <c r="I31" s="226">
        <f t="shared" si="5"/>
        <v>0.55200000000000005</v>
      </c>
      <c r="J31" s="226">
        <f t="shared" si="5"/>
        <v>0.48799999999999999</v>
      </c>
      <c r="K31" s="226">
        <f t="shared" si="5"/>
        <v>0.29683972911963885</v>
      </c>
      <c r="L31" s="226">
        <f t="shared" si="5"/>
        <v>0.44243792325056436</v>
      </c>
      <c r="M31" s="226">
        <f t="shared" si="5"/>
        <v>0.48984198645598193</v>
      </c>
      <c r="N31" s="226">
        <f t="shared" si="5"/>
        <v>0.22573363431151242</v>
      </c>
    </row>
    <row r="32" spans="1:14">
      <c r="A32" s="308" t="s">
        <v>569</v>
      </c>
      <c r="B32">
        <f>B30-B19</f>
        <v>540</v>
      </c>
      <c r="C32">
        <f t="shared" ref="C32:N32" si="6">C30-C19</f>
        <v>1200</v>
      </c>
      <c r="D32">
        <f t="shared" si="6"/>
        <v>2280</v>
      </c>
      <c r="E32">
        <f t="shared" si="6"/>
        <v>2265</v>
      </c>
      <c r="F32">
        <f t="shared" si="6"/>
        <v>3140</v>
      </c>
      <c r="G32">
        <f t="shared" si="6"/>
        <v>2380</v>
      </c>
      <c r="H32">
        <f t="shared" si="6"/>
        <v>1740</v>
      </c>
      <c r="I32">
        <f t="shared" si="6"/>
        <v>2240</v>
      </c>
      <c r="J32">
        <f t="shared" si="6"/>
        <v>2560</v>
      </c>
      <c r="K32">
        <f t="shared" si="6"/>
        <v>3115</v>
      </c>
      <c r="L32">
        <f t="shared" si="6"/>
        <v>2470</v>
      </c>
      <c r="M32">
        <f t="shared" si="6"/>
        <v>2260</v>
      </c>
      <c r="N32">
        <f t="shared" si="6"/>
        <v>3430</v>
      </c>
    </row>
    <row r="33" spans="1:14">
      <c r="A33" s="308" t="s">
        <v>378</v>
      </c>
      <c r="N33" s="354">
        <f>(N30/J30)-1</f>
        <v>-0.11399999999999999</v>
      </c>
    </row>
    <row r="34" spans="1:14">
      <c r="A34" s="308" t="s">
        <v>13</v>
      </c>
      <c r="B34">
        <v>2430</v>
      </c>
      <c r="C34">
        <v>2460</v>
      </c>
      <c r="D34">
        <v>2000</v>
      </c>
      <c r="E34">
        <v>2600</v>
      </c>
      <c r="F34">
        <v>1820</v>
      </c>
      <c r="G34">
        <v>2670</v>
      </c>
      <c r="H34">
        <v>2870</v>
      </c>
      <c r="I34">
        <v>2430</v>
      </c>
      <c r="J34">
        <v>2200</v>
      </c>
      <c r="K34">
        <v>1180</v>
      </c>
      <c r="L34">
        <v>1750</v>
      </c>
      <c r="M34">
        <v>1950</v>
      </c>
      <c r="N34">
        <v>900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922A8-A7AB-467B-81B1-E677F49EF145}">
  <dimension ref="A1:O37"/>
  <sheetViews>
    <sheetView topLeftCell="A13" workbookViewId="0">
      <selection activeCell="B187" sqref="B187"/>
    </sheetView>
  </sheetViews>
  <sheetFormatPr defaultRowHeight="15"/>
  <cols>
    <col min="1" max="1" width="23.5703125" customWidth="1"/>
  </cols>
  <sheetData>
    <row r="1" spans="1:10">
      <c r="A1" s="308" t="s">
        <v>348</v>
      </c>
    </row>
    <row r="2" spans="1:10">
      <c r="A2" s="308"/>
      <c r="B2" s="308" t="s">
        <v>349</v>
      </c>
      <c r="C2" s="308" t="s">
        <v>350</v>
      </c>
      <c r="D2" s="308" t="s">
        <v>351</v>
      </c>
      <c r="E2" s="308" t="s">
        <v>352</v>
      </c>
      <c r="F2" s="308" t="s">
        <v>353</v>
      </c>
      <c r="G2" s="308" t="s">
        <v>354</v>
      </c>
      <c r="H2" s="308" t="s">
        <v>355</v>
      </c>
      <c r="I2" s="308" t="s">
        <v>356</v>
      </c>
      <c r="J2" s="308" t="s">
        <v>357</v>
      </c>
    </row>
    <row r="3" spans="1:10">
      <c r="A3" s="308">
        <v>2011</v>
      </c>
      <c r="B3">
        <v>20716</v>
      </c>
      <c r="C3">
        <f>SUM(D3:I3)</f>
        <v>75866</v>
      </c>
      <c r="D3">
        <v>45520</v>
      </c>
      <c r="E3">
        <v>9104</v>
      </c>
      <c r="F3">
        <v>3035</v>
      </c>
      <c r="G3">
        <v>3793</v>
      </c>
      <c r="H3">
        <v>8345</v>
      </c>
      <c r="I3">
        <v>6069</v>
      </c>
      <c r="J3">
        <v>6809</v>
      </c>
    </row>
    <row r="4" spans="1:10">
      <c r="A4" s="308">
        <v>2012</v>
      </c>
      <c r="B4">
        <v>21842</v>
      </c>
      <c r="C4">
        <f t="shared" ref="C4:C12" si="0">SUM(D4:I4)</f>
        <v>82239</v>
      </c>
      <c r="D4">
        <v>49343</v>
      </c>
      <c r="E4">
        <v>9869</v>
      </c>
      <c r="F4">
        <v>3290</v>
      </c>
      <c r="G4">
        <v>4112</v>
      </c>
      <c r="H4">
        <v>9046</v>
      </c>
      <c r="I4">
        <v>6579</v>
      </c>
      <c r="J4">
        <v>6626</v>
      </c>
    </row>
    <row r="5" spans="1:10">
      <c r="A5" s="308">
        <v>2013</v>
      </c>
      <c r="B5">
        <v>23749</v>
      </c>
      <c r="C5">
        <f t="shared" si="0"/>
        <v>82256</v>
      </c>
      <c r="D5">
        <v>49354</v>
      </c>
      <c r="E5">
        <v>9871</v>
      </c>
      <c r="F5">
        <v>3290</v>
      </c>
      <c r="G5">
        <v>4113</v>
      </c>
      <c r="H5">
        <v>9048</v>
      </c>
      <c r="I5">
        <v>6580</v>
      </c>
      <c r="J5">
        <v>6789</v>
      </c>
    </row>
    <row r="6" spans="1:10">
      <c r="A6" s="308">
        <v>2014</v>
      </c>
      <c r="B6">
        <v>25848</v>
      </c>
      <c r="C6">
        <f t="shared" si="0"/>
        <v>82675</v>
      </c>
      <c r="D6">
        <v>49605</v>
      </c>
      <c r="E6">
        <v>9921</v>
      </c>
      <c r="F6">
        <v>3307</v>
      </c>
      <c r="G6">
        <v>4134</v>
      </c>
      <c r="H6">
        <v>9094</v>
      </c>
      <c r="I6">
        <v>6614</v>
      </c>
      <c r="J6">
        <v>6960</v>
      </c>
    </row>
    <row r="7" spans="1:10">
      <c r="A7" s="308">
        <v>2015</v>
      </c>
      <c r="B7">
        <v>29651</v>
      </c>
      <c r="C7">
        <f t="shared" si="0"/>
        <v>87065</v>
      </c>
      <c r="D7">
        <v>52239</v>
      </c>
      <c r="E7">
        <v>10448</v>
      </c>
      <c r="F7">
        <v>3483</v>
      </c>
      <c r="G7">
        <v>4353</v>
      </c>
      <c r="H7">
        <v>9577</v>
      </c>
      <c r="I7">
        <v>6965</v>
      </c>
      <c r="J7">
        <v>7564</v>
      </c>
    </row>
    <row r="8" spans="1:10">
      <c r="A8" s="308">
        <v>2016</v>
      </c>
      <c r="B8">
        <v>33265</v>
      </c>
      <c r="C8">
        <f t="shared" si="0"/>
        <v>91965</v>
      </c>
      <c r="D8">
        <v>55179</v>
      </c>
      <c r="E8">
        <v>11036</v>
      </c>
      <c r="F8">
        <v>3679</v>
      </c>
      <c r="G8">
        <v>4598</v>
      </c>
      <c r="H8">
        <v>10116</v>
      </c>
      <c r="I8">
        <v>7357</v>
      </c>
      <c r="J8">
        <v>8458</v>
      </c>
    </row>
    <row r="9" spans="1:10">
      <c r="A9" s="308">
        <v>2017</v>
      </c>
      <c r="B9">
        <v>35701</v>
      </c>
      <c r="C9">
        <f t="shared" si="0"/>
        <v>94525</v>
      </c>
      <c r="D9">
        <v>56715</v>
      </c>
      <c r="E9">
        <v>11343</v>
      </c>
      <c r="F9">
        <v>3781</v>
      </c>
      <c r="G9">
        <v>4726</v>
      </c>
      <c r="H9">
        <v>10398</v>
      </c>
      <c r="I9">
        <v>7562</v>
      </c>
      <c r="J9">
        <v>9279</v>
      </c>
    </row>
    <row r="10" spans="1:10">
      <c r="A10" s="308">
        <v>2018</v>
      </c>
      <c r="B10">
        <v>38896</v>
      </c>
      <c r="C10">
        <f t="shared" si="0"/>
        <v>98700</v>
      </c>
      <c r="D10">
        <v>59220</v>
      </c>
      <c r="E10">
        <v>11844</v>
      </c>
      <c r="F10">
        <v>3948</v>
      </c>
      <c r="G10">
        <v>4935</v>
      </c>
      <c r="H10">
        <v>10857</v>
      </c>
      <c r="I10">
        <v>7896</v>
      </c>
      <c r="J10">
        <v>10243</v>
      </c>
    </row>
    <row r="11" spans="1:10">
      <c r="A11" s="308">
        <v>2019</v>
      </c>
      <c r="B11">
        <v>42266</v>
      </c>
      <c r="C11">
        <f t="shared" si="0"/>
        <v>100242</v>
      </c>
      <c r="D11">
        <v>60145</v>
      </c>
      <c r="E11">
        <v>12029</v>
      </c>
      <c r="F11">
        <v>4010</v>
      </c>
      <c r="G11">
        <v>5012</v>
      </c>
      <c r="H11">
        <v>11027</v>
      </c>
      <c r="I11">
        <v>8019</v>
      </c>
      <c r="J11">
        <v>10192</v>
      </c>
    </row>
    <row r="12" spans="1:10">
      <c r="A12" s="308">
        <v>2020</v>
      </c>
      <c r="B12">
        <v>37194</v>
      </c>
      <c r="C12">
        <f t="shared" si="0"/>
        <v>88211</v>
      </c>
      <c r="D12">
        <v>52927</v>
      </c>
      <c r="E12">
        <v>10585</v>
      </c>
      <c r="F12">
        <v>3528</v>
      </c>
      <c r="G12">
        <v>4411</v>
      </c>
      <c r="H12">
        <v>9703</v>
      </c>
      <c r="I12">
        <v>7057</v>
      </c>
      <c r="J12">
        <v>7644</v>
      </c>
    </row>
    <row r="16" spans="1:10">
      <c r="A16" s="308" t="s">
        <v>358</v>
      </c>
    </row>
    <row r="17" spans="1:15">
      <c r="A17" s="308" t="s">
        <v>359</v>
      </c>
      <c r="B17">
        <v>2010</v>
      </c>
      <c r="C17">
        <v>2011</v>
      </c>
      <c r="D17">
        <v>2012</v>
      </c>
      <c r="E17">
        <v>2013</v>
      </c>
      <c r="F17">
        <v>2014</v>
      </c>
      <c r="G17">
        <v>2015</v>
      </c>
      <c r="H17">
        <v>2016</v>
      </c>
      <c r="I17">
        <v>2017</v>
      </c>
      <c r="J17">
        <v>2018</v>
      </c>
      <c r="K17">
        <v>2019</v>
      </c>
      <c r="L17">
        <v>2020</v>
      </c>
      <c r="M17">
        <v>2021</v>
      </c>
      <c r="N17">
        <v>2022</v>
      </c>
      <c r="O17">
        <v>2023</v>
      </c>
    </row>
    <row r="18" spans="1:15">
      <c r="A18" s="308" t="s">
        <v>201</v>
      </c>
      <c r="B18">
        <v>45</v>
      </c>
      <c r="C18">
        <f>B26</f>
        <v>15</v>
      </c>
      <c r="D18">
        <f t="shared" ref="D18:L18" si="1">C26</f>
        <v>13</v>
      </c>
      <c r="E18">
        <f t="shared" si="1"/>
        <v>14</v>
      </c>
      <c r="F18">
        <f t="shared" si="1"/>
        <v>15</v>
      </c>
      <c r="G18">
        <f t="shared" si="1"/>
        <v>11</v>
      </c>
      <c r="H18">
        <f t="shared" si="1"/>
        <v>13</v>
      </c>
      <c r="I18">
        <f t="shared" si="1"/>
        <v>13</v>
      </c>
      <c r="J18">
        <f t="shared" si="1"/>
        <v>18</v>
      </c>
      <c r="K18">
        <f t="shared" si="1"/>
        <v>25</v>
      </c>
      <c r="L18">
        <f t="shared" si="1"/>
        <v>23</v>
      </c>
      <c r="M18">
        <v>16</v>
      </c>
      <c r="N18">
        <v>26</v>
      </c>
      <c r="O18">
        <v>22</v>
      </c>
    </row>
    <row r="19" spans="1:15">
      <c r="A19" s="308" t="s">
        <v>202</v>
      </c>
      <c r="B19">
        <v>100</v>
      </c>
      <c r="C19">
        <v>111</v>
      </c>
      <c r="D19">
        <v>126</v>
      </c>
      <c r="E19">
        <v>132</v>
      </c>
      <c r="F19">
        <v>138</v>
      </c>
      <c r="G19">
        <v>152</v>
      </c>
      <c r="H19">
        <v>158</v>
      </c>
      <c r="I19">
        <v>170</v>
      </c>
      <c r="J19">
        <v>185</v>
      </c>
      <c r="K19">
        <v>230</v>
      </c>
      <c r="L19">
        <v>225</v>
      </c>
      <c r="M19">
        <v>180</v>
      </c>
      <c r="N19">
        <v>185</v>
      </c>
      <c r="O19">
        <v>200</v>
      </c>
    </row>
    <row r="20" spans="1:15">
      <c r="A20" s="308" t="s">
        <v>34</v>
      </c>
      <c r="B20">
        <v>0</v>
      </c>
      <c r="C20">
        <v>0</v>
      </c>
      <c r="D20">
        <v>0</v>
      </c>
      <c r="E20">
        <v>0.3</v>
      </c>
      <c r="F20">
        <v>1.7</v>
      </c>
      <c r="G20">
        <v>0.8</v>
      </c>
      <c r="H20">
        <v>2.7</v>
      </c>
      <c r="I20">
        <v>7.1</v>
      </c>
      <c r="J20">
        <v>25.2</v>
      </c>
      <c r="K20">
        <v>7</v>
      </c>
      <c r="L20">
        <v>2</v>
      </c>
      <c r="M20">
        <v>1</v>
      </c>
      <c r="N20">
        <v>1</v>
      </c>
      <c r="O20">
        <v>1</v>
      </c>
    </row>
    <row r="21" spans="1:15">
      <c r="A21" s="308" t="s">
        <v>363</v>
      </c>
      <c r="B21">
        <f>B20+B19+B18</f>
        <v>145</v>
      </c>
      <c r="C21">
        <f t="shared" ref="C21:L21" si="2">C20+C19+C18</f>
        <v>126</v>
      </c>
      <c r="D21">
        <f t="shared" si="2"/>
        <v>139</v>
      </c>
      <c r="E21">
        <f t="shared" si="2"/>
        <v>146.30000000000001</v>
      </c>
      <c r="F21">
        <f t="shared" si="2"/>
        <v>154.69999999999999</v>
      </c>
      <c r="G21">
        <f t="shared" si="2"/>
        <v>163.80000000000001</v>
      </c>
      <c r="H21">
        <f t="shared" si="2"/>
        <v>173.7</v>
      </c>
      <c r="I21">
        <f t="shared" si="2"/>
        <v>190.1</v>
      </c>
      <c r="J21">
        <f t="shared" si="2"/>
        <v>228.2</v>
      </c>
      <c r="K21">
        <f t="shared" si="2"/>
        <v>262</v>
      </c>
      <c r="L21">
        <f t="shared" si="2"/>
        <v>250</v>
      </c>
      <c r="M21">
        <f>M20+M19+M18</f>
        <v>197</v>
      </c>
      <c r="N21">
        <f>N20+N19+N18</f>
        <v>212</v>
      </c>
      <c r="O21">
        <f>O20+O19+O18</f>
        <v>223</v>
      </c>
    </row>
    <row r="22" spans="1:15">
      <c r="A22" s="308" t="s">
        <v>365</v>
      </c>
      <c r="B22">
        <f>B25-B24</f>
        <v>130</v>
      </c>
      <c r="C22">
        <f t="shared" ref="C22:L22" si="3">C25-C24</f>
        <v>113</v>
      </c>
      <c r="D22">
        <f t="shared" si="3"/>
        <v>125</v>
      </c>
      <c r="E22">
        <f t="shared" si="3"/>
        <v>127.4</v>
      </c>
      <c r="F22">
        <f t="shared" si="3"/>
        <v>102.19999999999999</v>
      </c>
      <c r="G22">
        <f t="shared" si="3"/>
        <v>117.70000000000002</v>
      </c>
      <c r="H22">
        <f t="shared" si="3"/>
        <v>118.99999999999999</v>
      </c>
      <c r="I22">
        <f t="shared" si="3"/>
        <v>164.5</v>
      </c>
      <c r="J22">
        <f t="shared" si="3"/>
        <v>180.1</v>
      </c>
      <c r="K22">
        <f t="shared" si="3"/>
        <v>185</v>
      </c>
      <c r="L22">
        <f t="shared" si="3"/>
        <v>180</v>
      </c>
      <c r="M22">
        <f>M25-M24</f>
        <v>165</v>
      </c>
      <c r="N22">
        <f>N25-N24</f>
        <v>186</v>
      </c>
      <c r="O22">
        <f>O25-O24</f>
        <v>190</v>
      </c>
    </row>
    <row r="23" spans="1:15">
      <c r="A23" s="308" t="s">
        <v>570</v>
      </c>
      <c r="B23">
        <v>36</v>
      </c>
      <c r="C23">
        <v>31</v>
      </c>
      <c r="D23">
        <v>42</v>
      </c>
      <c r="E23">
        <v>49</v>
      </c>
      <c r="F23">
        <v>32</v>
      </c>
      <c r="G23">
        <v>41</v>
      </c>
      <c r="H23">
        <v>48</v>
      </c>
      <c r="I23">
        <v>72</v>
      </c>
      <c r="J23">
        <v>83</v>
      </c>
      <c r="K23">
        <v>85</v>
      </c>
      <c r="L23">
        <v>87</v>
      </c>
      <c r="M23">
        <v>10</v>
      </c>
      <c r="N23">
        <v>40</v>
      </c>
      <c r="O23">
        <v>40</v>
      </c>
    </row>
    <row r="24" spans="1:15">
      <c r="A24" s="308" t="s">
        <v>35</v>
      </c>
      <c r="B24">
        <v>0</v>
      </c>
      <c r="C24">
        <v>0</v>
      </c>
      <c r="D24">
        <v>0</v>
      </c>
      <c r="E24">
        <v>3.9</v>
      </c>
      <c r="F24">
        <v>41.5</v>
      </c>
      <c r="G24">
        <v>33.1</v>
      </c>
      <c r="H24">
        <v>41.7</v>
      </c>
      <c r="I24">
        <v>7.6</v>
      </c>
      <c r="J24">
        <v>23.1</v>
      </c>
      <c r="K24">
        <v>54</v>
      </c>
      <c r="L24">
        <v>58</v>
      </c>
      <c r="M24">
        <v>6</v>
      </c>
      <c r="N24">
        <v>4</v>
      </c>
      <c r="O24">
        <v>4</v>
      </c>
    </row>
    <row r="25" spans="1:15">
      <c r="A25" s="308" t="s">
        <v>368</v>
      </c>
      <c r="B25">
        <f>B21-B26</f>
        <v>130</v>
      </c>
      <c r="C25">
        <f t="shared" ref="C25:L25" si="4">C21-C26</f>
        <v>113</v>
      </c>
      <c r="D25">
        <f t="shared" si="4"/>
        <v>125</v>
      </c>
      <c r="E25">
        <f t="shared" si="4"/>
        <v>131.30000000000001</v>
      </c>
      <c r="F25">
        <f t="shared" si="4"/>
        <v>143.69999999999999</v>
      </c>
      <c r="G25">
        <f t="shared" si="4"/>
        <v>150.80000000000001</v>
      </c>
      <c r="H25">
        <f t="shared" si="4"/>
        <v>160.69999999999999</v>
      </c>
      <c r="I25">
        <f t="shared" si="4"/>
        <v>172.1</v>
      </c>
      <c r="J25">
        <f t="shared" si="4"/>
        <v>203.2</v>
      </c>
      <c r="K25">
        <f t="shared" si="4"/>
        <v>239</v>
      </c>
      <c r="L25">
        <f t="shared" si="4"/>
        <v>238</v>
      </c>
      <c r="M25">
        <f>M21-M26</f>
        <v>171</v>
      </c>
      <c r="N25">
        <f>N21-N26</f>
        <v>190</v>
      </c>
      <c r="O25">
        <f>O21-O26</f>
        <v>194</v>
      </c>
    </row>
    <row r="26" spans="1:15">
      <c r="A26" s="308" t="s">
        <v>205</v>
      </c>
      <c r="B26">
        <v>15</v>
      </c>
      <c r="C26">
        <v>13</v>
      </c>
      <c r="D26">
        <v>14</v>
      </c>
      <c r="E26">
        <v>15</v>
      </c>
      <c r="F26">
        <v>11</v>
      </c>
      <c r="G26">
        <v>13</v>
      </c>
      <c r="H26">
        <v>13</v>
      </c>
      <c r="I26">
        <v>18</v>
      </c>
      <c r="J26">
        <v>25</v>
      </c>
      <c r="K26">
        <v>23</v>
      </c>
      <c r="L26">
        <v>12</v>
      </c>
      <c r="M26">
        <v>26</v>
      </c>
      <c r="N26">
        <v>22</v>
      </c>
      <c r="O26">
        <v>29</v>
      </c>
    </row>
    <row r="27" spans="1:15">
      <c r="A27" s="308" t="s">
        <v>369</v>
      </c>
      <c r="B27" s="355"/>
      <c r="C27" s="355">
        <f>C23/D3</f>
        <v>6.810193321616872E-4</v>
      </c>
      <c r="D27" s="355">
        <f>D23/D4</f>
        <v>8.5118456518655126E-4</v>
      </c>
      <c r="E27" s="355">
        <f>E23/D5</f>
        <v>9.9282732909186698E-4</v>
      </c>
      <c r="F27" s="355">
        <f>F23/D6</f>
        <v>6.4509626045761517E-4</v>
      </c>
      <c r="G27" s="355">
        <f>G23/D7</f>
        <v>7.8485422768429717E-4</v>
      </c>
      <c r="H27" s="355">
        <f>H23/D8</f>
        <v>8.6989615614636005E-4</v>
      </c>
      <c r="I27" s="355">
        <f>I23/D9</f>
        <v>1.2695054218460724E-3</v>
      </c>
      <c r="J27" s="355">
        <f>J23/D10</f>
        <v>1.4015535292131037E-3</v>
      </c>
      <c r="K27" s="355">
        <f>K23/D11</f>
        <v>1.413251309335772E-3</v>
      </c>
      <c r="L27" s="355">
        <f>L23/D12</f>
        <v>1.6437734993481588E-3</v>
      </c>
      <c r="M27" s="355">
        <f>M23/E12</f>
        <v>9.4473311289560704E-4</v>
      </c>
      <c r="N27" s="355">
        <f>N23/F12</f>
        <v>1.1337868480725623E-2</v>
      </c>
      <c r="O27" s="355">
        <f>O23/G12</f>
        <v>9.06823849467241E-3</v>
      </c>
    </row>
    <row r="28" spans="1:15">
      <c r="A28" s="308"/>
    </row>
    <row r="29" spans="1:15">
      <c r="A29" s="308" t="s">
        <v>374</v>
      </c>
    </row>
    <row r="30" spans="1:15">
      <c r="A30" s="308" t="s">
        <v>375</v>
      </c>
      <c r="B30">
        <v>5</v>
      </c>
      <c r="C30">
        <v>5</v>
      </c>
      <c r="D30">
        <v>5</v>
      </c>
      <c r="E30">
        <v>6</v>
      </c>
      <c r="F30">
        <v>6</v>
      </c>
      <c r="G30">
        <v>6</v>
      </c>
      <c r="H30">
        <v>6</v>
      </c>
      <c r="I30">
        <v>6</v>
      </c>
      <c r="J30">
        <v>6</v>
      </c>
      <c r="K30">
        <v>6</v>
      </c>
      <c r="L30">
        <v>6</v>
      </c>
      <c r="M30">
        <v>6</v>
      </c>
      <c r="N30">
        <v>7</v>
      </c>
      <c r="O30">
        <v>10</v>
      </c>
    </row>
    <row r="31" spans="1:15">
      <c r="A31" s="308" t="s">
        <v>376</v>
      </c>
      <c r="B31">
        <v>450</v>
      </c>
      <c r="C31">
        <v>450</v>
      </c>
      <c r="D31">
        <v>460</v>
      </c>
      <c r="E31">
        <v>465</v>
      </c>
      <c r="F31">
        <v>480</v>
      </c>
      <c r="G31">
        <v>500</v>
      </c>
      <c r="H31">
        <v>550</v>
      </c>
      <c r="I31">
        <v>600</v>
      </c>
      <c r="J31">
        <v>650</v>
      </c>
      <c r="K31">
        <v>670</v>
      </c>
      <c r="L31">
        <v>680</v>
      </c>
      <c r="M31">
        <v>520</v>
      </c>
      <c r="N31">
        <v>577</v>
      </c>
      <c r="O31">
        <v>600</v>
      </c>
    </row>
    <row r="32" spans="1:15">
      <c r="A32" s="308" t="s">
        <v>52</v>
      </c>
      <c r="B32" s="306">
        <f>B19/B31</f>
        <v>0.22222222222222221</v>
      </c>
      <c r="C32" s="306">
        <f t="shared" ref="C32:L32" si="5">C19/C31</f>
        <v>0.24666666666666667</v>
      </c>
      <c r="D32" s="306">
        <f t="shared" si="5"/>
        <v>0.27391304347826084</v>
      </c>
      <c r="E32" s="306">
        <f t="shared" si="5"/>
        <v>0.28387096774193549</v>
      </c>
      <c r="F32" s="306">
        <f t="shared" si="5"/>
        <v>0.28749999999999998</v>
      </c>
      <c r="G32" s="306">
        <f t="shared" si="5"/>
        <v>0.30399999999999999</v>
      </c>
      <c r="H32" s="306">
        <f t="shared" si="5"/>
        <v>0.28727272727272729</v>
      </c>
      <c r="I32" s="306">
        <f t="shared" si="5"/>
        <v>0.28333333333333333</v>
      </c>
      <c r="J32" s="306">
        <f t="shared" si="5"/>
        <v>0.2846153846153846</v>
      </c>
      <c r="K32" s="306">
        <f t="shared" si="5"/>
        <v>0.34328358208955223</v>
      </c>
      <c r="L32" s="306">
        <f t="shared" si="5"/>
        <v>0.33088235294117646</v>
      </c>
      <c r="M32" s="306">
        <f>M19/M31</f>
        <v>0.34615384615384615</v>
      </c>
      <c r="N32" s="306">
        <f>N19/N31</f>
        <v>0.32062391681109187</v>
      </c>
      <c r="O32" s="306">
        <f>O19/O31</f>
        <v>0.33333333333333331</v>
      </c>
    </row>
    <row r="33" spans="1:15">
      <c r="A33" s="308"/>
    </row>
    <row r="34" spans="1:15">
      <c r="A34" s="308" t="s">
        <v>378</v>
      </c>
    </row>
    <row r="35" spans="1:15">
      <c r="A35" s="308" t="s">
        <v>571</v>
      </c>
      <c r="B35">
        <v>50</v>
      </c>
      <c r="C35">
        <v>58</v>
      </c>
      <c r="D35">
        <v>65</v>
      </c>
      <c r="E35">
        <v>70</v>
      </c>
      <c r="F35">
        <v>75</v>
      </c>
      <c r="G35">
        <v>85</v>
      </c>
      <c r="H35">
        <v>90</v>
      </c>
      <c r="I35">
        <v>100</v>
      </c>
      <c r="J35">
        <v>110</v>
      </c>
      <c r="K35">
        <v>140</v>
      </c>
      <c r="L35">
        <v>145</v>
      </c>
      <c r="M35">
        <v>95</v>
      </c>
      <c r="N35">
        <v>105</v>
      </c>
      <c r="O35">
        <v>115</v>
      </c>
    </row>
    <row r="36" spans="1:15">
      <c r="A36" s="308" t="s">
        <v>65</v>
      </c>
      <c r="B36">
        <v>38</v>
      </c>
      <c r="C36">
        <v>42</v>
      </c>
      <c r="D36">
        <v>48</v>
      </c>
      <c r="E36">
        <v>49</v>
      </c>
      <c r="F36">
        <v>50</v>
      </c>
      <c r="G36">
        <v>55</v>
      </c>
      <c r="H36">
        <v>55</v>
      </c>
      <c r="I36">
        <v>55</v>
      </c>
      <c r="J36">
        <v>60</v>
      </c>
      <c r="K36">
        <v>65</v>
      </c>
      <c r="L36">
        <v>50</v>
      </c>
      <c r="M36">
        <v>65</v>
      </c>
      <c r="N36">
        <v>65</v>
      </c>
      <c r="O36">
        <v>70</v>
      </c>
    </row>
    <row r="37" spans="1:15">
      <c r="A37" s="308" t="s">
        <v>7</v>
      </c>
      <c r="B37">
        <v>6</v>
      </c>
      <c r="C37">
        <v>6</v>
      </c>
      <c r="D37">
        <v>7</v>
      </c>
      <c r="E37">
        <v>7</v>
      </c>
      <c r="F37">
        <v>6</v>
      </c>
      <c r="G37">
        <v>5</v>
      </c>
      <c r="H37">
        <v>6</v>
      </c>
      <c r="I37">
        <v>6</v>
      </c>
      <c r="J37">
        <v>8</v>
      </c>
      <c r="K37">
        <v>10</v>
      </c>
      <c r="L37">
        <v>9</v>
      </c>
      <c r="M37">
        <v>12</v>
      </c>
      <c r="N37">
        <v>7</v>
      </c>
      <c r="O37">
        <v>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F2A69-5E78-467F-8B95-E68CB6015A93}">
  <dimension ref="A1:N40"/>
  <sheetViews>
    <sheetView topLeftCell="A16" workbookViewId="0">
      <selection activeCell="B187" sqref="B187"/>
    </sheetView>
  </sheetViews>
  <sheetFormatPr defaultRowHeight="15"/>
  <cols>
    <col min="1" max="1" width="23.140625" customWidth="1"/>
    <col min="14" max="14" width="10.85546875" bestFit="1" customWidth="1"/>
  </cols>
  <sheetData>
    <row r="1" spans="1:5">
      <c r="A1" s="308" t="s">
        <v>348</v>
      </c>
    </row>
    <row r="2" spans="1:5">
      <c r="A2" s="308"/>
      <c r="B2" s="308" t="s">
        <v>349</v>
      </c>
      <c r="C2" s="308" t="s">
        <v>350</v>
      </c>
      <c r="D2" s="308" t="s">
        <v>351</v>
      </c>
      <c r="E2" s="308" t="s">
        <v>357</v>
      </c>
    </row>
    <row r="3" spans="1:5">
      <c r="A3" s="308">
        <v>2011</v>
      </c>
      <c r="B3">
        <v>35491</v>
      </c>
      <c r="C3">
        <v>52264</v>
      </c>
      <c r="D3">
        <v>37938</v>
      </c>
      <c r="E3">
        <v>6955</v>
      </c>
    </row>
    <row r="4" spans="1:5">
      <c r="A4" s="308">
        <v>2012</v>
      </c>
      <c r="B4">
        <v>39698</v>
      </c>
      <c r="C4">
        <v>55900</v>
      </c>
      <c r="D4">
        <v>40578</v>
      </c>
      <c r="E4">
        <v>7292</v>
      </c>
    </row>
    <row r="5" spans="1:5">
      <c r="A5" s="308">
        <v>2013</v>
      </c>
      <c r="B5">
        <v>41426</v>
      </c>
      <c r="C5">
        <v>58572</v>
      </c>
      <c r="D5">
        <v>42518</v>
      </c>
      <c r="E5">
        <v>7225</v>
      </c>
    </row>
    <row r="6" spans="1:5">
      <c r="A6" s="308">
        <v>2014</v>
      </c>
      <c r="B6">
        <v>44364</v>
      </c>
      <c r="C6">
        <v>60032</v>
      </c>
      <c r="D6">
        <v>43283</v>
      </c>
      <c r="E6">
        <v>7470</v>
      </c>
    </row>
    <row r="7" spans="1:5">
      <c r="A7" s="308">
        <v>2015</v>
      </c>
      <c r="B7">
        <v>41137</v>
      </c>
      <c r="C7">
        <v>57211</v>
      </c>
      <c r="D7">
        <v>41813</v>
      </c>
      <c r="E7">
        <v>7355</v>
      </c>
    </row>
    <row r="8" spans="1:5">
      <c r="A8" s="308">
        <v>2016</v>
      </c>
      <c r="B8">
        <v>43019</v>
      </c>
      <c r="C8">
        <v>54279</v>
      </c>
      <c r="D8">
        <v>39402</v>
      </c>
      <c r="E8">
        <v>6765</v>
      </c>
    </row>
    <row r="9" spans="1:5">
      <c r="A9" s="308">
        <v>2017</v>
      </c>
      <c r="B9">
        <v>44150</v>
      </c>
      <c r="C9">
        <v>54772</v>
      </c>
      <c r="D9">
        <v>39761</v>
      </c>
      <c r="E9">
        <v>6694</v>
      </c>
    </row>
    <row r="10" spans="1:5">
      <c r="A10" s="308">
        <v>2018</v>
      </c>
      <c r="B10">
        <v>38352</v>
      </c>
      <c r="C10">
        <v>55629</v>
      </c>
      <c r="D10">
        <v>40383</v>
      </c>
      <c r="E10">
        <v>7164</v>
      </c>
    </row>
    <row r="11" spans="1:5">
      <c r="A11" s="308">
        <v>2019</v>
      </c>
      <c r="B11">
        <v>38165</v>
      </c>
      <c r="C11">
        <v>57298</v>
      </c>
      <c r="D11">
        <v>41593</v>
      </c>
      <c r="E11">
        <v>6980</v>
      </c>
    </row>
    <row r="12" spans="1:5">
      <c r="A12" s="308">
        <v>2020</v>
      </c>
      <c r="B12">
        <v>31600</v>
      </c>
      <c r="C12">
        <v>52900</v>
      </c>
      <c r="D12">
        <v>38400</v>
      </c>
      <c r="E12">
        <v>2800</v>
      </c>
    </row>
    <row r="16" spans="1:5">
      <c r="A16" s="308" t="s">
        <v>358</v>
      </c>
    </row>
    <row r="17" spans="1:14">
      <c r="A17" s="308" t="s">
        <v>359</v>
      </c>
      <c r="B17">
        <v>2011</v>
      </c>
      <c r="C17">
        <v>2012</v>
      </c>
      <c r="D17">
        <v>2013</v>
      </c>
      <c r="E17">
        <v>2014</v>
      </c>
      <c r="F17">
        <v>2015</v>
      </c>
      <c r="G17">
        <v>2016</v>
      </c>
      <c r="H17">
        <v>2017</v>
      </c>
      <c r="I17">
        <v>2018</v>
      </c>
      <c r="J17">
        <v>2019</v>
      </c>
      <c r="K17">
        <v>2020</v>
      </c>
      <c r="L17">
        <v>2021</v>
      </c>
      <c r="M17">
        <v>2022</v>
      </c>
      <c r="N17">
        <v>2023</v>
      </c>
    </row>
    <row r="18" spans="1:14">
      <c r="A18" s="308" t="s">
        <v>201</v>
      </c>
      <c r="B18">
        <v>60</v>
      </c>
      <c r="C18">
        <f>B26</f>
        <v>132</v>
      </c>
      <c r="D18">
        <f t="shared" ref="D18:K18" si="0">C26</f>
        <v>137</v>
      </c>
      <c r="E18">
        <f t="shared" si="0"/>
        <v>105</v>
      </c>
      <c r="F18">
        <f t="shared" si="0"/>
        <v>85</v>
      </c>
      <c r="G18">
        <f t="shared" si="0"/>
        <v>89</v>
      </c>
      <c r="H18">
        <f t="shared" si="0"/>
        <v>102</v>
      </c>
      <c r="I18">
        <f t="shared" si="0"/>
        <v>111</v>
      </c>
      <c r="J18">
        <f t="shared" si="0"/>
        <v>123</v>
      </c>
      <c r="K18">
        <f t="shared" si="0"/>
        <v>124</v>
      </c>
      <c r="L18">
        <f>K26</f>
        <v>128</v>
      </c>
      <c r="M18">
        <f>L26</f>
        <v>70</v>
      </c>
      <c r="N18">
        <f>M26</f>
        <v>85</v>
      </c>
    </row>
    <row r="19" spans="1:14">
      <c r="A19" s="308" t="s">
        <v>202</v>
      </c>
      <c r="B19">
        <v>2673</v>
      </c>
      <c r="C19">
        <v>2800</v>
      </c>
      <c r="D19">
        <v>2935</v>
      </c>
      <c r="E19">
        <v>3430</v>
      </c>
      <c r="F19">
        <v>4020</v>
      </c>
      <c r="G19">
        <v>3801</v>
      </c>
      <c r="H19">
        <v>3410</v>
      </c>
      <c r="I19">
        <v>5410</v>
      </c>
      <c r="J19">
        <v>5925</v>
      </c>
      <c r="K19">
        <v>6500</v>
      </c>
      <c r="L19">
        <v>6870</v>
      </c>
      <c r="M19">
        <v>6765</v>
      </c>
      <c r="N19">
        <v>7100</v>
      </c>
    </row>
    <row r="20" spans="1:14">
      <c r="A20" s="308" t="s">
        <v>34</v>
      </c>
      <c r="B20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308" t="s">
        <v>363</v>
      </c>
      <c r="B21">
        <f>B20+B19+B18</f>
        <v>2751</v>
      </c>
      <c r="C21">
        <f t="shared" ref="C21:N21" si="1">C20+C19+C18</f>
        <v>2932</v>
      </c>
      <c r="D21">
        <f t="shared" si="1"/>
        <v>3072</v>
      </c>
      <c r="E21">
        <f t="shared" si="1"/>
        <v>3535</v>
      </c>
      <c r="F21">
        <f t="shared" si="1"/>
        <v>4105</v>
      </c>
      <c r="G21">
        <f t="shared" si="1"/>
        <v>3890</v>
      </c>
      <c r="H21">
        <f t="shared" si="1"/>
        <v>3512</v>
      </c>
      <c r="I21">
        <f t="shared" si="1"/>
        <v>5521</v>
      </c>
      <c r="J21">
        <f t="shared" si="1"/>
        <v>6048</v>
      </c>
      <c r="K21">
        <f t="shared" si="1"/>
        <v>6624</v>
      </c>
      <c r="L21">
        <f t="shared" si="1"/>
        <v>6998</v>
      </c>
      <c r="M21">
        <f t="shared" si="1"/>
        <v>6835</v>
      </c>
      <c r="N21">
        <f t="shared" si="1"/>
        <v>7185</v>
      </c>
    </row>
    <row r="22" spans="1:14">
      <c r="A22" s="308" t="s">
        <v>365</v>
      </c>
      <c r="B22">
        <f>B25-B24</f>
        <v>2613</v>
      </c>
      <c r="C22">
        <f t="shared" ref="C22:N22" si="2">C25-C24</f>
        <v>2795</v>
      </c>
      <c r="D22">
        <f t="shared" si="2"/>
        <v>2928</v>
      </c>
      <c r="E22">
        <f t="shared" si="2"/>
        <v>3410</v>
      </c>
      <c r="F22">
        <f t="shared" si="2"/>
        <v>4004</v>
      </c>
      <c r="G22">
        <f t="shared" si="2"/>
        <v>3788</v>
      </c>
      <c r="H22">
        <f t="shared" si="2"/>
        <v>3401</v>
      </c>
      <c r="I22">
        <f t="shared" si="2"/>
        <v>5398</v>
      </c>
      <c r="J22">
        <f t="shared" si="2"/>
        <v>5924</v>
      </c>
      <c r="K22">
        <f t="shared" si="2"/>
        <v>6492</v>
      </c>
      <c r="L22">
        <f t="shared" si="2"/>
        <v>6928</v>
      </c>
      <c r="M22">
        <f t="shared" si="2"/>
        <v>6750</v>
      </c>
      <c r="N22">
        <f t="shared" si="2"/>
        <v>7150</v>
      </c>
    </row>
    <row r="23" spans="1:14">
      <c r="A23" s="308" t="s">
        <v>570</v>
      </c>
      <c r="B23">
        <v>1897</v>
      </c>
      <c r="C23">
        <v>2029</v>
      </c>
      <c r="D23">
        <v>2125</v>
      </c>
      <c r="E23">
        <v>2458</v>
      </c>
      <c r="F23">
        <v>2927</v>
      </c>
      <c r="G23">
        <v>2759</v>
      </c>
      <c r="H23">
        <v>3122</v>
      </c>
      <c r="I23">
        <v>3919</v>
      </c>
      <c r="J23">
        <v>4298</v>
      </c>
      <c r="K23">
        <v>4543</v>
      </c>
      <c r="L23">
        <v>4543</v>
      </c>
      <c r="M23">
        <v>4543</v>
      </c>
      <c r="N23">
        <v>4543</v>
      </c>
    </row>
    <row r="24" spans="1:14">
      <c r="A24" s="308" t="s">
        <v>35</v>
      </c>
      <c r="B24">
        <v>6</v>
      </c>
      <c r="C24">
        <v>0</v>
      </c>
      <c r="D24">
        <v>39</v>
      </c>
      <c r="E24">
        <v>40</v>
      </c>
      <c r="F24">
        <v>12</v>
      </c>
      <c r="G24">
        <v>0</v>
      </c>
      <c r="H24">
        <v>0</v>
      </c>
      <c r="I24">
        <v>0</v>
      </c>
      <c r="J24">
        <v>0</v>
      </c>
      <c r="K24">
        <v>4</v>
      </c>
      <c r="L24">
        <v>0</v>
      </c>
      <c r="M24">
        <v>0</v>
      </c>
      <c r="N24">
        <v>0</v>
      </c>
    </row>
    <row r="25" spans="1:14">
      <c r="A25" s="308" t="s">
        <v>368</v>
      </c>
      <c r="B25">
        <f>B21-B26</f>
        <v>2619</v>
      </c>
      <c r="C25">
        <f t="shared" ref="C25:N25" si="3">C21-C26</f>
        <v>2795</v>
      </c>
      <c r="D25">
        <f t="shared" si="3"/>
        <v>2967</v>
      </c>
      <c r="E25">
        <f t="shared" si="3"/>
        <v>3450</v>
      </c>
      <c r="F25">
        <f t="shared" si="3"/>
        <v>4016</v>
      </c>
      <c r="G25">
        <f t="shared" si="3"/>
        <v>3788</v>
      </c>
      <c r="H25">
        <f t="shared" si="3"/>
        <v>3401</v>
      </c>
      <c r="I25">
        <f t="shared" si="3"/>
        <v>5398</v>
      </c>
      <c r="J25">
        <f t="shared" si="3"/>
        <v>5924</v>
      </c>
      <c r="K25">
        <f t="shared" si="3"/>
        <v>6496</v>
      </c>
      <c r="L25">
        <f t="shared" si="3"/>
        <v>6928</v>
      </c>
      <c r="M25">
        <f t="shared" si="3"/>
        <v>6750</v>
      </c>
      <c r="N25">
        <f t="shared" si="3"/>
        <v>7150</v>
      </c>
    </row>
    <row r="26" spans="1:14">
      <c r="A26" s="308" t="s">
        <v>205</v>
      </c>
      <c r="B26">
        <v>132</v>
      </c>
      <c r="C26">
        <v>137</v>
      </c>
      <c r="D26">
        <v>105</v>
      </c>
      <c r="E26">
        <v>85</v>
      </c>
      <c r="F26">
        <v>89</v>
      </c>
      <c r="G26">
        <v>102</v>
      </c>
      <c r="H26">
        <v>111</v>
      </c>
      <c r="I26">
        <v>123</v>
      </c>
      <c r="J26">
        <v>124</v>
      </c>
      <c r="K26">
        <v>128</v>
      </c>
      <c r="L26">
        <v>70</v>
      </c>
      <c r="M26">
        <v>85</v>
      </c>
      <c r="N26">
        <v>35</v>
      </c>
    </row>
    <row r="27" spans="1:14">
      <c r="A27" s="308" t="s">
        <v>369</v>
      </c>
      <c r="B27" s="306">
        <f>B23/D3</f>
        <v>5.000263587959302E-2</v>
      </c>
      <c r="C27" s="306">
        <f>C23/D4</f>
        <v>5.0002464389570705E-2</v>
      </c>
      <c r="D27" s="306">
        <f>D23/D5</f>
        <v>4.9978832494472929E-2</v>
      </c>
      <c r="E27" s="306">
        <f>E23/D6</f>
        <v>5.6789039576739135E-2</v>
      </c>
      <c r="F27" s="306">
        <f>F23/D7</f>
        <v>7.0002152440628518E-2</v>
      </c>
      <c r="G27" s="306">
        <f>G23/D8</f>
        <v>7.0021826303233337E-2</v>
      </c>
      <c r="H27" s="306">
        <f>H23/D9</f>
        <v>7.8519151932798473E-2</v>
      </c>
      <c r="I27" s="306">
        <f>I23/D10</f>
        <v>9.7045786593368502E-2</v>
      </c>
      <c r="J27" s="306">
        <f>J23/D11</f>
        <v>0.10333469574207198</v>
      </c>
      <c r="K27" s="306">
        <f>K23/D12</f>
        <v>0.11830729166666666</v>
      </c>
      <c r="L27" s="306">
        <f>L23/E12</f>
        <v>1.6225000000000001</v>
      </c>
      <c r="M27" s="306" t="e">
        <f>M23/F12</f>
        <v>#DIV/0!</v>
      </c>
      <c r="N27" s="306" t="e">
        <f>N23/G12</f>
        <v>#DIV/0!</v>
      </c>
    </row>
    <row r="28" spans="1:14">
      <c r="A28" s="308"/>
      <c r="N28" s="354">
        <f>(M19/I19)-1</f>
        <v>0.25046210720887241</v>
      </c>
    </row>
    <row r="29" spans="1:14">
      <c r="A29" s="308" t="s">
        <v>374</v>
      </c>
    </row>
    <row r="30" spans="1:14">
      <c r="A30" s="308" t="s">
        <v>375</v>
      </c>
      <c r="B30">
        <v>65</v>
      </c>
      <c r="C30">
        <v>65</v>
      </c>
      <c r="D30">
        <v>64</v>
      </c>
      <c r="E30">
        <v>58</v>
      </c>
      <c r="F30">
        <v>57</v>
      </c>
      <c r="G30">
        <v>51</v>
      </c>
      <c r="H30">
        <v>51</v>
      </c>
      <c r="I30">
        <v>51</v>
      </c>
      <c r="J30">
        <v>51</v>
      </c>
      <c r="K30">
        <v>51</v>
      </c>
      <c r="L30">
        <v>50</v>
      </c>
      <c r="M30">
        <v>57</v>
      </c>
      <c r="N30">
        <v>59</v>
      </c>
    </row>
    <row r="31" spans="1:14">
      <c r="A31" s="308" t="s">
        <v>376</v>
      </c>
      <c r="B31">
        <v>6742</v>
      </c>
      <c r="C31">
        <v>7400</v>
      </c>
      <c r="D31">
        <v>7900</v>
      </c>
      <c r="E31">
        <v>7722</v>
      </c>
      <c r="F31">
        <v>7860</v>
      </c>
      <c r="G31">
        <v>7191</v>
      </c>
      <c r="H31">
        <v>8140</v>
      </c>
      <c r="I31">
        <v>8500</v>
      </c>
      <c r="J31">
        <v>8500</v>
      </c>
      <c r="K31">
        <v>9792</v>
      </c>
      <c r="L31">
        <v>11190</v>
      </c>
      <c r="M31">
        <v>13661</v>
      </c>
      <c r="N31">
        <v>15200</v>
      </c>
    </row>
    <row r="32" spans="1:14">
      <c r="A32" s="308" t="s">
        <v>52</v>
      </c>
      <c r="B32" s="226">
        <f>B19/B31</f>
        <v>0.39646989024028478</v>
      </c>
      <c r="C32" s="226">
        <f t="shared" ref="C32:N32" si="4">C19/C31</f>
        <v>0.3783783783783784</v>
      </c>
      <c r="D32" s="226">
        <f t="shared" si="4"/>
        <v>0.37151898734177213</v>
      </c>
      <c r="E32" s="226">
        <f t="shared" si="4"/>
        <v>0.4441854441854442</v>
      </c>
      <c r="F32" s="226">
        <f t="shared" si="4"/>
        <v>0.51145038167938928</v>
      </c>
      <c r="G32" s="226">
        <f t="shared" si="4"/>
        <v>0.52857738840216939</v>
      </c>
      <c r="H32" s="226">
        <f t="shared" si="4"/>
        <v>0.41891891891891891</v>
      </c>
      <c r="I32" s="226">
        <f t="shared" si="4"/>
        <v>0.63647058823529412</v>
      </c>
      <c r="J32" s="226">
        <f t="shared" si="4"/>
        <v>0.69705882352941173</v>
      </c>
      <c r="K32" s="226">
        <f t="shared" si="4"/>
        <v>0.66380718954248363</v>
      </c>
      <c r="L32" s="226">
        <f t="shared" si="4"/>
        <v>0.613941018766756</v>
      </c>
      <c r="M32" s="226">
        <f t="shared" si="4"/>
        <v>0.49520532903886977</v>
      </c>
      <c r="N32" s="226">
        <f t="shared" si="4"/>
        <v>0.46710526315789475</v>
      </c>
    </row>
    <row r="33" spans="1:14">
      <c r="A33" s="308" t="s">
        <v>569</v>
      </c>
      <c r="B33">
        <f>B31-B19</f>
        <v>4069</v>
      </c>
      <c r="C33">
        <f t="shared" ref="C33:N33" si="5">C31-C19</f>
        <v>4600</v>
      </c>
      <c r="D33">
        <f t="shared" si="5"/>
        <v>4965</v>
      </c>
      <c r="E33">
        <f t="shared" si="5"/>
        <v>4292</v>
      </c>
      <c r="F33">
        <f t="shared" si="5"/>
        <v>3840</v>
      </c>
      <c r="G33">
        <f t="shared" si="5"/>
        <v>3390</v>
      </c>
      <c r="H33">
        <f t="shared" si="5"/>
        <v>4730</v>
      </c>
      <c r="I33">
        <f t="shared" si="5"/>
        <v>3090</v>
      </c>
      <c r="J33">
        <f t="shared" si="5"/>
        <v>2575</v>
      </c>
      <c r="K33">
        <f t="shared" si="5"/>
        <v>3292</v>
      </c>
      <c r="L33">
        <f t="shared" si="5"/>
        <v>4320</v>
      </c>
      <c r="M33">
        <f t="shared" si="5"/>
        <v>6896</v>
      </c>
      <c r="N33">
        <f t="shared" si="5"/>
        <v>8100</v>
      </c>
    </row>
    <row r="34" spans="1:14">
      <c r="A34" s="308" t="s">
        <v>378</v>
      </c>
      <c r="N34" s="354">
        <f>(N31/J31)-1</f>
        <v>0.78823529411764715</v>
      </c>
    </row>
    <row r="35" spans="1:14">
      <c r="A35" s="252" t="s">
        <v>13</v>
      </c>
      <c r="B35">
        <f>SUM(Brazil!EW42:FH42)</f>
        <v>1982.2583706101846</v>
      </c>
      <c r="C35">
        <f>SUM(Brazil!FI42:FT42)</f>
        <v>1880.4395744231444</v>
      </c>
      <c r="D35">
        <f>SUM(Brazil!FU42:GF42)</f>
        <v>1973.7984328780792</v>
      </c>
      <c r="E35">
        <f>SUM(Brazil!GG42:GR42)</f>
        <v>2350.0636462763196</v>
      </c>
      <c r="F35">
        <f>SUM(Brazil!GS42:HD42)</f>
        <v>2804.0887022105335</v>
      </c>
      <c r="G35">
        <f>SUM(Brazil!HE42:HP42)</f>
        <v>2680.991243920138</v>
      </c>
      <c r="H35">
        <f>SUM(Brazil!HQ42:IB42)</f>
        <v>2813.56805265</v>
      </c>
      <c r="I35">
        <f>SUM(Brazil!IC42:IN42)</f>
        <v>3416.7550120599999</v>
      </c>
      <c r="J35">
        <f>SUM(Brazil!IO42:IZ42)</f>
        <v>3686.4855002100003</v>
      </c>
      <c r="K35">
        <v>4000</v>
      </c>
      <c r="L35">
        <v>4180</v>
      </c>
      <c r="M35">
        <v>4070</v>
      </c>
      <c r="N35">
        <v>4300</v>
      </c>
    </row>
    <row r="36" spans="1:14">
      <c r="A36" s="252" t="s">
        <v>16</v>
      </c>
      <c r="B36">
        <f>SUM(Brazil!EW43:FH43)</f>
        <v>329.42737806161836</v>
      </c>
      <c r="C36">
        <f>SUM(Brazil!FI43:FT43)</f>
        <v>431.93299234363155</v>
      </c>
      <c r="D36">
        <f>SUM(Brazil!FU43:GF43)</f>
        <v>548.14444723942108</v>
      </c>
      <c r="E36">
        <f>SUM(Brazil!GG43:GR43)</f>
        <v>643.05729765789567</v>
      </c>
      <c r="F36">
        <f>SUM(Brazil!GS43:HD43)</f>
        <v>673.64981001315971</v>
      </c>
      <c r="G36">
        <f>SUM(Brazil!HE43:HP43)</f>
        <v>544.55156796029087</v>
      </c>
      <c r="H36">
        <f>SUM(Brazil!HQ43:IB43)</f>
        <v>511.43171665199992</v>
      </c>
      <c r="I36">
        <f>SUM(Brazil!IC43:IN43)</f>
        <v>643.31154975300001</v>
      </c>
      <c r="J36">
        <f>SUM(Brazil!IO43:IZ43)</f>
        <v>566.78364695199991</v>
      </c>
      <c r="K36">
        <f>MROUND(FORECAST(K$19,B36:J36,B$19:J$19),10)</f>
        <v>690</v>
      </c>
    </row>
    <row r="37" spans="1:14">
      <c r="A37" s="267" t="s">
        <v>11</v>
      </c>
      <c r="B37">
        <f>SUM(Brazil!EW44:FH44)</f>
        <v>78.0230316774079</v>
      </c>
      <c r="C37">
        <f>SUM(Brazil!FI44:FT44)</f>
        <v>113.51696267597369</v>
      </c>
      <c r="D37">
        <f>SUM(Brazil!FU44:GF44)</f>
        <v>60.752164026750009</v>
      </c>
      <c r="E37">
        <f>SUM(Brazil!GG44:GR44)</f>
        <v>75.2186368684212</v>
      </c>
      <c r="F37">
        <f>SUM(Brazil!GS44:HD44)</f>
        <v>72.789894118421245</v>
      </c>
      <c r="G37">
        <f>SUM(Brazil!HE44:HP44)</f>
        <v>37.416518962144835</v>
      </c>
      <c r="H37">
        <f>SUM(Brazil!HQ44:IB44)</f>
        <v>11.848081047326914</v>
      </c>
      <c r="I37">
        <f>SUM(Brazil!IC44:IN44)</f>
        <v>44.913266558118835</v>
      </c>
      <c r="J37">
        <f>SUM(Brazil!IO44:IZ44)</f>
        <v>59.393367729960673</v>
      </c>
      <c r="K37">
        <f>MROUND(FORECAST(K$19,B37:J37,B$19:J$19),10)</f>
        <v>40</v>
      </c>
    </row>
    <row r="38" spans="1:14">
      <c r="A38" s="267" t="s">
        <v>9</v>
      </c>
      <c r="B38">
        <f>SUM(Brazil!EW45:FH45)</f>
        <v>0</v>
      </c>
      <c r="C38">
        <f>SUM(Brazil!FI45:FT45)</f>
        <v>0.62222565207894731</v>
      </c>
      <c r="D38">
        <f>SUM(Brazil!FU45:GF45)</f>
        <v>0</v>
      </c>
      <c r="E38">
        <f>SUM(Brazil!GG45:GR45)</f>
        <v>0</v>
      </c>
      <c r="F38">
        <f>SUM(Brazil!GS45:HD45)</f>
        <v>0</v>
      </c>
      <c r="G38">
        <f>SUM(Brazil!HE45:HP45)</f>
        <v>6.8688917470526505</v>
      </c>
      <c r="H38">
        <f>SUM(Brazil!HQ45:IB45)</f>
        <v>6.7564666636648987</v>
      </c>
      <c r="I38">
        <f>SUM(Brazil!IC45:IN45)</f>
        <v>3.7533966227257904</v>
      </c>
      <c r="J38">
        <f>SUM(Brazil!IO45:IZ45)</f>
        <v>2.4237449342105326</v>
      </c>
      <c r="K38">
        <f>MROUND(FORECAST(K$19,B38:J38,B$19:J$19),10)</f>
        <v>0</v>
      </c>
    </row>
    <row r="39" spans="1:14">
      <c r="A39" s="252" t="s">
        <v>435</v>
      </c>
      <c r="B39">
        <f>SUM(Brazil!EW46:FH46)</f>
        <v>71.922813986578944</v>
      </c>
      <c r="C39">
        <f>SUM(Brazil!FI46:FT46)</f>
        <v>76.407833655539477</v>
      </c>
      <c r="D39">
        <f>SUM(Brazil!FU46:GF46)</f>
        <v>104.48574146481583</v>
      </c>
      <c r="E39">
        <f>SUM(Brazil!GG46:GR46)</f>
        <v>81.220847934210639</v>
      </c>
      <c r="F39">
        <f>SUM(Brazil!GS46:HD46)</f>
        <v>75.633494078947564</v>
      </c>
      <c r="G39">
        <f>SUM(Brazil!HE46:HP46)</f>
        <v>230.99616849252689</v>
      </c>
      <c r="H39">
        <f>SUM(Brazil!HQ46:IB46)</f>
        <v>624.52127666031743</v>
      </c>
      <c r="I39">
        <f>SUM(Brazil!IC46:IN46)</f>
        <v>781.75861791063255</v>
      </c>
      <c r="J39">
        <f>SUM(Brazil!IO46:IZ46)</f>
        <v>1067.3017234647223</v>
      </c>
      <c r="K39">
        <f>MROUND(FORECAST(K$19,B39:J39,B$19:J$19),10)</f>
        <v>1100</v>
      </c>
    </row>
    <row r="40" spans="1:14">
      <c r="A40" s="252" t="s">
        <v>273</v>
      </c>
      <c r="B40">
        <f>SUM(B35:B39)</f>
        <v>2461.6315943357895</v>
      </c>
      <c r="C40">
        <f t="shared" ref="C40:K40" si="6">SUM(C35:C39)</f>
        <v>2502.9195887503683</v>
      </c>
      <c r="D40">
        <f t="shared" si="6"/>
        <v>2687.1807856090663</v>
      </c>
      <c r="E40">
        <f t="shared" si="6"/>
        <v>3149.5604287368469</v>
      </c>
      <c r="F40">
        <f t="shared" si="6"/>
        <v>3626.161900421062</v>
      </c>
      <c r="G40">
        <f t="shared" si="6"/>
        <v>3500.8243910821534</v>
      </c>
      <c r="H40">
        <f t="shared" si="6"/>
        <v>3968.1255936733096</v>
      </c>
      <c r="I40">
        <f t="shared" si="6"/>
        <v>4890.4918429044774</v>
      </c>
      <c r="J40">
        <f t="shared" si="6"/>
        <v>5382.3879832908942</v>
      </c>
      <c r="K40">
        <f t="shared" si="6"/>
        <v>5830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A00CB-04DE-48A0-A608-13CE81F745B5}">
  <dimension ref="A1:K36"/>
  <sheetViews>
    <sheetView topLeftCell="A11" workbookViewId="0">
      <selection activeCell="B187" sqref="B187"/>
    </sheetView>
  </sheetViews>
  <sheetFormatPr defaultRowHeight="15"/>
  <cols>
    <col min="1" max="1" width="23.7109375" customWidth="1"/>
  </cols>
  <sheetData>
    <row r="1" spans="1:9">
      <c r="A1" s="308" t="s">
        <v>348</v>
      </c>
    </row>
    <row r="2" spans="1:9">
      <c r="A2" s="308"/>
      <c r="B2" s="308" t="s">
        <v>349</v>
      </c>
      <c r="C2" s="308" t="s">
        <v>350</v>
      </c>
      <c r="D2" s="308" t="s">
        <v>351</v>
      </c>
      <c r="E2" s="308" t="s">
        <v>572</v>
      </c>
      <c r="F2" s="308" t="s">
        <v>573</v>
      </c>
      <c r="G2" s="308" t="s">
        <v>357</v>
      </c>
      <c r="H2" s="308" t="s">
        <v>574</v>
      </c>
      <c r="I2" s="308" t="s">
        <v>575</v>
      </c>
    </row>
    <row r="3" spans="1:9">
      <c r="A3" s="308">
        <v>2011</v>
      </c>
      <c r="B3">
        <v>56864</v>
      </c>
      <c r="C3">
        <v>52264</v>
      </c>
      <c r="D3">
        <v>32658</v>
      </c>
      <c r="E3">
        <v>14627</v>
      </c>
      <c r="F3">
        <v>19376</v>
      </c>
      <c r="G3">
        <f>H3+I3</f>
        <v>10421</v>
      </c>
      <c r="H3">
        <v>4306</v>
      </c>
      <c r="I3">
        <v>6115</v>
      </c>
    </row>
    <row r="4" spans="1:9">
      <c r="A4" s="308">
        <v>2012</v>
      </c>
      <c r="B4">
        <v>57094</v>
      </c>
      <c r="C4">
        <v>55900</v>
      </c>
      <c r="D4">
        <v>33402</v>
      </c>
      <c r="E4">
        <v>14299</v>
      </c>
      <c r="F4">
        <v>19939</v>
      </c>
      <c r="G4">
        <f t="shared" ref="G4:G12" si="0">H4+I4</f>
        <v>10529</v>
      </c>
      <c r="H4">
        <v>3965</v>
      </c>
      <c r="I4">
        <v>6564</v>
      </c>
    </row>
    <row r="5" spans="1:9">
      <c r="A5" s="308">
        <v>2013</v>
      </c>
      <c r="B5">
        <v>55234</v>
      </c>
      <c r="C5">
        <v>58572</v>
      </c>
      <c r="D5">
        <v>33753</v>
      </c>
      <c r="E5">
        <v>13428</v>
      </c>
      <c r="F5">
        <v>18010</v>
      </c>
      <c r="G5">
        <f t="shared" si="0"/>
        <v>11617</v>
      </c>
      <c r="H5">
        <v>4874</v>
      </c>
      <c r="I5">
        <v>6743</v>
      </c>
    </row>
    <row r="6" spans="1:9">
      <c r="A6" s="308">
        <v>2014</v>
      </c>
      <c r="B6">
        <v>53608</v>
      </c>
      <c r="C6">
        <v>60032</v>
      </c>
      <c r="D6">
        <v>33789</v>
      </c>
      <c r="E6">
        <v>12737</v>
      </c>
      <c r="F6">
        <v>17214</v>
      </c>
      <c r="G6">
        <f t="shared" si="0"/>
        <v>12216</v>
      </c>
      <c r="H6">
        <v>5215</v>
      </c>
      <c r="I6">
        <v>7001</v>
      </c>
    </row>
    <row r="7" spans="1:9">
      <c r="A7" s="308">
        <v>2015</v>
      </c>
      <c r="B7">
        <v>53113</v>
      </c>
      <c r="C7">
        <v>57211</v>
      </c>
      <c r="D7">
        <v>33665</v>
      </c>
      <c r="E7">
        <v>11832</v>
      </c>
      <c r="F7">
        <v>15878</v>
      </c>
      <c r="G7">
        <f t="shared" si="0"/>
        <v>12948</v>
      </c>
      <c r="H7">
        <v>5407</v>
      </c>
      <c r="I7">
        <v>7541</v>
      </c>
    </row>
    <row r="8" spans="1:9">
      <c r="A8" s="308">
        <v>2016</v>
      </c>
      <c r="B8">
        <v>52849</v>
      </c>
      <c r="C8">
        <v>54279</v>
      </c>
      <c r="D8">
        <v>33372</v>
      </c>
      <c r="E8">
        <v>12170</v>
      </c>
      <c r="F8">
        <v>16343</v>
      </c>
      <c r="G8">
        <f t="shared" si="0"/>
        <v>13072</v>
      </c>
      <c r="H8">
        <v>5327</v>
      </c>
      <c r="I8">
        <v>7745</v>
      </c>
    </row>
    <row r="9" spans="1:9">
      <c r="A9" s="308">
        <v>2017</v>
      </c>
      <c r="B9">
        <v>51904</v>
      </c>
      <c r="C9">
        <v>54772</v>
      </c>
      <c r="D9">
        <v>33664</v>
      </c>
      <c r="E9">
        <v>11517</v>
      </c>
      <c r="F9">
        <v>16666</v>
      </c>
      <c r="G9">
        <f t="shared" si="0"/>
        <v>12284</v>
      </c>
      <c r="H9">
        <v>5243</v>
      </c>
      <c r="I9">
        <v>7041</v>
      </c>
    </row>
    <row r="10" spans="1:9">
      <c r="A10" s="308">
        <v>2018</v>
      </c>
      <c r="B10">
        <v>50999</v>
      </c>
      <c r="C10">
        <v>55629</v>
      </c>
      <c r="D10">
        <v>33852</v>
      </c>
      <c r="E10">
        <v>11364</v>
      </c>
      <c r="F10">
        <v>15358</v>
      </c>
      <c r="G10">
        <f t="shared" si="0"/>
        <v>11910</v>
      </c>
      <c r="H10">
        <v>4848</v>
      </c>
      <c r="I10">
        <v>7062</v>
      </c>
    </row>
    <row r="11" spans="1:9">
      <c r="A11" s="308">
        <v>2019</v>
      </c>
      <c r="B11">
        <v>49651</v>
      </c>
      <c r="C11">
        <v>57298</v>
      </c>
      <c r="D11">
        <v>33977</v>
      </c>
      <c r="E11">
        <v>10621</v>
      </c>
      <c r="F11">
        <v>14355</v>
      </c>
      <c r="G11">
        <f t="shared" si="0"/>
        <v>13014</v>
      </c>
      <c r="H11">
        <v>5199</v>
      </c>
      <c r="I11">
        <v>7815</v>
      </c>
    </row>
    <row r="12" spans="1:9">
      <c r="A12" s="308">
        <v>2020</v>
      </c>
      <c r="B12">
        <v>45500</v>
      </c>
      <c r="C12">
        <v>52900</v>
      </c>
      <c r="D12">
        <v>31700</v>
      </c>
      <c r="E12">
        <v>9900</v>
      </c>
      <c r="F12">
        <v>13900</v>
      </c>
      <c r="G12">
        <f t="shared" si="0"/>
        <v>7300</v>
      </c>
      <c r="H12">
        <v>3600</v>
      </c>
      <c r="I12">
        <v>3700</v>
      </c>
    </row>
    <row r="16" spans="1:9">
      <c r="A16" s="308" t="s">
        <v>358</v>
      </c>
    </row>
    <row r="17" spans="1:11">
      <c r="A17" s="308" t="s">
        <v>359</v>
      </c>
      <c r="B17">
        <v>2011</v>
      </c>
      <c r="C17">
        <v>2012</v>
      </c>
      <c r="D17">
        <v>2013</v>
      </c>
      <c r="E17">
        <v>2014</v>
      </c>
      <c r="F17">
        <v>2015</v>
      </c>
      <c r="G17">
        <v>2016</v>
      </c>
      <c r="H17">
        <v>2017</v>
      </c>
      <c r="I17">
        <v>2018</v>
      </c>
      <c r="J17">
        <v>2019</v>
      </c>
      <c r="K17">
        <v>2020</v>
      </c>
    </row>
    <row r="18" spans="1:11">
      <c r="A18" s="308" t="s">
        <v>201</v>
      </c>
      <c r="B18">
        <v>0</v>
      </c>
      <c r="C18">
        <f>B26</f>
        <v>0</v>
      </c>
      <c r="D18">
        <f t="shared" ref="D18:K18" si="1">C26</f>
        <v>0</v>
      </c>
      <c r="E18">
        <f t="shared" si="1"/>
        <v>0</v>
      </c>
      <c r="F18">
        <f t="shared" si="1"/>
        <v>0</v>
      </c>
      <c r="G18">
        <f t="shared" si="1"/>
        <v>0</v>
      </c>
      <c r="H18">
        <f t="shared" si="1"/>
        <v>0</v>
      </c>
      <c r="I18">
        <f t="shared" si="1"/>
        <v>0</v>
      </c>
      <c r="J18">
        <f t="shared" si="1"/>
        <v>0</v>
      </c>
      <c r="K18">
        <f t="shared" si="1"/>
        <v>0</v>
      </c>
    </row>
    <row r="19" spans="1:11">
      <c r="A19" s="308" t="s">
        <v>202</v>
      </c>
      <c r="B19">
        <v>9</v>
      </c>
      <c r="C19">
        <v>9</v>
      </c>
      <c r="D19">
        <v>10</v>
      </c>
      <c r="E19">
        <v>16</v>
      </c>
      <c r="F19">
        <v>17</v>
      </c>
      <c r="G19">
        <v>15</v>
      </c>
      <c r="H19">
        <v>17</v>
      </c>
      <c r="I19">
        <v>21</v>
      </c>
      <c r="J19">
        <v>23</v>
      </c>
      <c r="K19">
        <v>23</v>
      </c>
    </row>
    <row r="20" spans="1:11">
      <c r="A20" s="308" t="s">
        <v>34</v>
      </c>
      <c r="B20">
        <v>0</v>
      </c>
      <c r="C20">
        <v>0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</row>
    <row r="21" spans="1:11">
      <c r="A21" s="308" t="s">
        <v>363</v>
      </c>
      <c r="B21">
        <f>B20+B19+B18</f>
        <v>9</v>
      </c>
      <c r="C21">
        <f t="shared" ref="C21:K21" si="2">C20+C19+C18</f>
        <v>9</v>
      </c>
      <c r="D21">
        <f t="shared" si="2"/>
        <v>11</v>
      </c>
      <c r="E21">
        <f t="shared" si="2"/>
        <v>17</v>
      </c>
      <c r="F21">
        <f t="shared" si="2"/>
        <v>18</v>
      </c>
      <c r="G21">
        <f t="shared" si="2"/>
        <v>16</v>
      </c>
      <c r="H21">
        <f t="shared" si="2"/>
        <v>18</v>
      </c>
      <c r="I21">
        <f t="shared" si="2"/>
        <v>22</v>
      </c>
      <c r="J21">
        <f t="shared" si="2"/>
        <v>24</v>
      </c>
      <c r="K21">
        <f t="shared" si="2"/>
        <v>24</v>
      </c>
    </row>
    <row r="22" spans="1:11">
      <c r="A22" s="308" t="s">
        <v>365</v>
      </c>
      <c r="B22">
        <f>B25-B24</f>
        <v>9</v>
      </c>
      <c r="C22">
        <f t="shared" ref="C22:K22" si="3">C25-C24</f>
        <v>7</v>
      </c>
      <c r="D22">
        <f t="shared" si="3"/>
        <v>8</v>
      </c>
      <c r="E22">
        <f t="shared" si="3"/>
        <v>14</v>
      </c>
      <c r="F22">
        <f t="shared" si="3"/>
        <v>14</v>
      </c>
      <c r="G22">
        <f t="shared" si="3"/>
        <v>10</v>
      </c>
      <c r="H22">
        <f t="shared" si="3"/>
        <v>12</v>
      </c>
      <c r="I22">
        <f t="shared" si="3"/>
        <v>15</v>
      </c>
      <c r="J22">
        <f t="shared" si="3"/>
        <v>15</v>
      </c>
      <c r="K22">
        <f t="shared" si="3"/>
        <v>15</v>
      </c>
    </row>
    <row r="23" spans="1:11">
      <c r="A23" s="308" t="s">
        <v>570</v>
      </c>
      <c r="B23">
        <v>7</v>
      </c>
      <c r="C23">
        <v>5</v>
      </c>
      <c r="D23">
        <v>6</v>
      </c>
      <c r="E23">
        <v>11</v>
      </c>
      <c r="F23">
        <v>12</v>
      </c>
      <c r="G23">
        <v>9</v>
      </c>
      <c r="H23">
        <v>10</v>
      </c>
      <c r="I23">
        <v>12</v>
      </c>
      <c r="J23">
        <v>12</v>
      </c>
      <c r="K23">
        <v>12</v>
      </c>
    </row>
    <row r="24" spans="1:11">
      <c r="A24" s="308" t="s">
        <v>35</v>
      </c>
      <c r="B24">
        <v>0</v>
      </c>
      <c r="C24">
        <v>2</v>
      </c>
      <c r="D24">
        <v>3</v>
      </c>
      <c r="E24">
        <v>3</v>
      </c>
      <c r="F24">
        <v>4</v>
      </c>
      <c r="G24">
        <v>6</v>
      </c>
      <c r="H24">
        <v>6</v>
      </c>
      <c r="I24">
        <v>7</v>
      </c>
      <c r="J24">
        <v>9</v>
      </c>
      <c r="K24">
        <v>9</v>
      </c>
    </row>
    <row r="25" spans="1:11">
      <c r="A25" s="308" t="s">
        <v>368</v>
      </c>
      <c r="B25">
        <f>B21-B26</f>
        <v>9</v>
      </c>
      <c r="C25">
        <f t="shared" ref="C25:K25" si="4">C21-C26</f>
        <v>9</v>
      </c>
      <c r="D25">
        <f t="shared" si="4"/>
        <v>11</v>
      </c>
      <c r="E25">
        <f t="shared" si="4"/>
        <v>17</v>
      </c>
      <c r="F25">
        <f t="shared" si="4"/>
        <v>18</v>
      </c>
      <c r="G25">
        <f t="shared" si="4"/>
        <v>16</v>
      </c>
      <c r="H25">
        <f t="shared" si="4"/>
        <v>18</v>
      </c>
      <c r="I25">
        <f t="shared" si="4"/>
        <v>22</v>
      </c>
      <c r="J25">
        <f t="shared" si="4"/>
        <v>24</v>
      </c>
      <c r="K25">
        <f t="shared" si="4"/>
        <v>24</v>
      </c>
    </row>
    <row r="26" spans="1:11">
      <c r="A26" s="308" t="s">
        <v>205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 s="308" t="s">
        <v>369</v>
      </c>
      <c r="B27" s="355">
        <f>B23/D3</f>
        <v>2.1434258068467145E-4</v>
      </c>
      <c r="C27" s="355">
        <f>C23/D4</f>
        <v>1.4969163523142326E-4</v>
      </c>
      <c r="D27" s="355">
        <f>D23/D5</f>
        <v>1.7776197671318106E-4</v>
      </c>
      <c r="E27" s="355">
        <f>E23/D6</f>
        <v>3.2554973512089732E-4</v>
      </c>
      <c r="F27" s="355">
        <f>F23/D7</f>
        <v>3.5645328976682014E-4</v>
      </c>
      <c r="G27" s="355">
        <f>G23/D8</f>
        <v>2.6968716289104636E-4</v>
      </c>
      <c r="H27" s="355">
        <f>H23/D9</f>
        <v>2.9705323193916349E-4</v>
      </c>
      <c r="I27" s="355">
        <f>I23/D10</f>
        <v>3.5448422545196739E-4</v>
      </c>
      <c r="J27" s="355">
        <f>J23/D11</f>
        <v>3.5318009241545753E-4</v>
      </c>
      <c r="K27" s="355">
        <f>K23/D12</f>
        <v>3.785488958990536E-4</v>
      </c>
    </row>
    <row r="28" spans="1:11">
      <c r="A28" s="308"/>
    </row>
    <row r="29" spans="1:11">
      <c r="A29" s="308" t="s">
        <v>374</v>
      </c>
    </row>
    <row r="30" spans="1:11">
      <c r="A30" s="308" t="s">
        <v>375</v>
      </c>
      <c r="B30">
        <v>58</v>
      </c>
      <c r="C30">
        <v>46</v>
      </c>
      <c r="D30">
        <v>46</v>
      </c>
      <c r="E30">
        <v>43</v>
      </c>
      <c r="F30">
        <v>43</v>
      </c>
      <c r="G30">
        <v>44</v>
      </c>
      <c r="H30">
        <v>41</v>
      </c>
      <c r="I30">
        <v>41</v>
      </c>
      <c r="J30">
        <v>41</v>
      </c>
      <c r="K30">
        <v>41</v>
      </c>
    </row>
    <row r="31" spans="1:11">
      <c r="A31" s="308" t="s">
        <v>376</v>
      </c>
      <c r="B31">
        <v>21</v>
      </c>
      <c r="C31">
        <v>21</v>
      </c>
      <c r="D31">
        <v>21</v>
      </c>
      <c r="E31">
        <v>37</v>
      </c>
      <c r="F31">
        <v>34</v>
      </c>
      <c r="G31">
        <v>35</v>
      </c>
      <c r="H31">
        <v>35</v>
      </c>
      <c r="I31">
        <v>35</v>
      </c>
      <c r="J31">
        <v>35</v>
      </c>
      <c r="K31">
        <v>35</v>
      </c>
    </row>
    <row r="32" spans="1:11">
      <c r="A32" s="308" t="s">
        <v>52</v>
      </c>
      <c r="B32" s="226">
        <f>B19/B31</f>
        <v>0.42857142857142855</v>
      </c>
      <c r="C32" s="226">
        <f t="shared" ref="C32:K32" si="5">C19/C31</f>
        <v>0.42857142857142855</v>
      </c>
      <c r="D32" s="226">
        <f t="shared" si="5"/>
        <v>0.47619047619047616</v>
      </c>
      <c r="E32" s="226">
        <f t="shared" si="5"/>
        <v>0.43243243243243246</v>
      </c>
      <c r="F32" s="226">
        <f t="shared" si="5"/>
        <v>0.5</v>
      </c>
      <c r="G32" s="226">
        <f t="shared" si="5"/>
        <v>0.42857142857142855</v>
      </c>
      <c r="H32" s="226">
        <f t="shared" si="5"/>
        <v>0.48571428571428571</v>
      </c>
      <c r="I32" s="226">
        <f t="shared" si="5"/>
        <v>0.6</v>
      </c>
      <c r="J32" s="226">
        <f t="shared" si="5"/>
        <v>0.65714285714285714</v>
      </c>
      <c r="K32" s="226">
        <f t="shared" si="5"/>
        <v>0.65714285714285714</v>
      </c>
    </row>
    <row r="33" spans="1:11">
      <c r="A33" s="308"/>
    </row>
    <row r="34" spans="1:11">
      <c r="A34" s="308" t="s">
        <v>378</v>
      </c>
    </row>
    <row r="35" spans="1:11">
      <c r="A35" s="308" t="s">
        <v>65</v>
      </c>
      <c r="B35">
        <v>8</v>
      </c>
      <c r="C35">
        <v>9</v>
      </c>
      <c r="D35">
        <v>9</v>
      </c>
      <c r="E35">
        <v>15</v>
      </c>
      <c r="F35">
        <v>16</v>
      </c>
      <c r="G35">
        <v>14</v>
      </c>
      <c r="H35">
        <v>16</v>
      </c>
      <c r="I35">
        <v>20</v>
      </c>
      <c r="J35">
        <v>22</v>
      </c>
      <c r="K35">
        <v>22</v>
      </c>
    </row>
    <row r="36" spans="1:11">
      <c r="A36" s="308" t="s">
        <v>409</v>
      </c>
      <c r="B36">
        <v>0</v>
      </c>
      <c r="C36">
        <v>0</v>
      </c>
      <c r="D36">
        <v>1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33ED4-05A7-4F1A-919A-A6296BB63AC3}">
  <dimension ref="C3:D17"/>
  <sheetViews>
    <sheetView workbookViewId="0">
      <selection activeCell="B187" sqref="B187"/>
    </sheetView>
  </sheetViews>
  <sheetFormatPr defaultRowHeight="15"/>
  <cols>
    <col min="3" max="3" width="11" bestFit="1" customWidth="1"/>
  </cols>
  <sheetData>
    <row r="3" spans="3:4">
      <c r="D3">
        <v>2023</v>
      </c>
    </row>
    <row r="4" spans="3:4">
      <c r="C4" t="s">
        <v>576</v>
      </c>
      <c r="D4" s="192">
        <f>SUM('[10]Brazil Soy Complex'!$BI$308,'[10]Brazil Soy Complex'!$BJ$297:$BJ$307)</f>
        <v>4784.9001403700004</v>
      </c>
    </row>
    <row r="5" spans="3:4">
      <c r="C5" t="s">
        <v>577</v>
      </c>
    </row>
    <row r="6" spans="3:4">
      <c r="C6" t="s">
        <v>578</v>
      </c>
    </row>
    <row r="7" spans="3:4">
      <c r="C7" t="s">
        <v>579</v>
      </c>
    </row>
    <row r="8" spans="3:4">
      <c r="C8" t="s">
        <v>580</v>
      </c>
    </row>
    <row r="9" spans="3:4">
      <c r="C9" t="s">
        <v>581</v>
      </c>
    </row>
    <row r="10" spans="3:4">
      <c r="C10" t="s">
        <v>582</v>
      </c>
    </row>
    <row r="11" spans="3:4">
      <c r="C11" t="s">
        <v>583</v>
      </c>
    </row>
    <row r="12" spans="3:4">
      <c r="C12" t="s">
        <v>584</v>
      </c>
    </row>
    <row r="13" spans="3:4">
      <c r="C13" t="s">
        <v>585</v>
      </c>
    </row>
    <row r="14" spans="3:4">
      <c r="C14" t="s">
        <v>586</v>
      </c>
    </row>
    <row r="15" spans="3:4">
      <c r="C15" t="s">
        <v>587</v>
      </c>
    </row>
    <row r="16" spans="3:4">
      <c r="C16" t="s">
        <v>588</v>
      </c>
    </row>
    <row r="17" spans="3:3">
      <c r="C17" t="s">
        <v>589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90F84-87B5-483A-B80C-493B07DAAF12}">
  <dimension ref="A2:O26"/>
  <sheetViews>
    <sheetView topLeftCell="A13" workbookViewId="0">
      <selection activeCell="B187" sqref="B187"/>
    </sheetView>
  </sheetViews>
  <sheetFormatPr defaultRowHeight="15"/>
  <cols>
    <col min="1" max="1" width="23.7109375" customWidth="1"/>
  </cols>
  <sheetData>
    <row r="2" spans="1:15">
      <c r="A2" s="308" t="s">
        <v>358</v>
      </c>
    </row>
    <row r="3" spans="1:15">
      <c r="A3" s="308" t="s">
        <v>359</v>
      </c>
      <c r="B3">
        <v>2010</v>
      </c>
      <c r="C3">
        <v>2011</v>
      </c>
      <c r="D3">
        <v>2012</v>
      </c>
      <c r="E3">
        <v>2013</v>
      </c>
      <c r="F3">
        <v>2014</v>
      </c>
      <c r="G3">
        <v>2015</v>
      </c>
      <c r="H3">
        <v>2016</v>
      </c>
      <c r="I3">
        <v>2017</v>
      </c>
      <c r="J3">
        <v>2018</v>
      </c>
      <c r="K3">
        <v>2019</v>
      </c>
      <c r="L3">
        <v>2020</v>
      </c>
      <c r="M3">
        <v>2021</v>
      </c>
      <c r="N3">
        <v>2022</v>
      </c>
      <c r="O3">
        <v>2023</v>
      </c>
    </row>
    <row r="4" spans="1:15">
      <c r="A4" s="308" t="s">
        <v>201</v>
      </c>
    </row>
    <row r="5" spans="1:15">
      <c r="A5" s="308" t="s">
        <v>202</v>
      </c>
      <c r="C5" s="230">
        <f>Japan!B19+'Brazil - GAIN'!B19+India!C19+Argentina!B19+China!B19+Indonesia!B19+Canada!C21+Colombia!B19+Australia!B19+'European Union'!C20+Peru!C19+Philippines!C19+Thailand!C19+Malaysia!C19</f>
        <v>20258</v>
      </c>
      <c r="D5" s="230">
        <f>Japan!C19+'Brazil - GAIN'!C19+India!D19+Argentina!C19+China!C19+Indonesia!C19+Canada!D21+Colombia!C19+Australia!C19+'European Union'!D20+Peru!D19+Philippines!D19+Thailand!D19+Malaysia!D19</f>
        <v>21464</v>
      </c>
      <c r="E5" s="230">
        <f>Japan!D19+'Brazil - GAIN'!D19+India!E19+Argentina!D19+China!D19+Indonesia!D19+Canada!E21+Colombia!D19+Australia!D19+'European Union'!E20+Peru!E19+Philippines!E19+Thailand!E19+Malaysia!E19</f>
        <v>23215</v>
      </c>
      <c r="F5" s="230">
        <f>Japan!E19+'Brazil - GAIN'!E19+India!F19+Argentina!E19+China!E19+Indonesia!E19+Canada!F21+Colombia!E19+Australia!E19+'European Union'!F20+Peru!F19+Philippines!F19+Thailand!F19+Malaysia!F19</f>
        <v>25987</v>
      </c>
      <c r="G5" s="230">
        <f>Japan!F19+'Brazil - GAIN'!F19+India!G19+Argentina!F19+China!F19+Indonesia!F19+Canada!G21+Colombia!F19+Australia!F19+'European Union'!G20+Peru!G19+Philippines!G19+Thailand!G19+Malaysia!G19</f>
        <v>23336</v>
      </c>
      <c r="H5" s="230">
        <f>Japan!G19+'Brazil - GAIN'!G19+India!H19+Argentina!G19+China!G19+Indonesia!G19+Canada!H21+Colombia!G19+Australia!G19+'European Union'!H20+Peru!H19+Philippines!H19+Thailand!H19+Malaysia!H19</f>
        <v>25719</v>
      </c>
      <c r="I5" s="230">
        <f>Japan!H19+'Brazil - GAIN'!H19+India!I19+Argentina!H19+China!H19+Indonesia!H19+Canada!I21+Colombia!H19+Australia!H19+'European Union'!I20+Peru!I19+Philippines!I19+Thailand!I19+Malaysia!I19</f>
        <v>25221</v>
      </c>
      <c r="J5" s="230">
        <f>Japan!I19+'Brazil - GAIN'!I19+India!J19+Argentina!I19+China!I19+Indonesia!I19+Canada!J21+Colombia!I19+Australia!I19+'European Union'!J20+Peru!J19+Philippines!J19+Thailand!J19+Malaysia!J19</f>
        <v>30799</v>
      </c>
      <c r="K5" s="230">
        <f>Japan!J19+'Brazil - GAIN'!J19+India!K19+Argentina!J19+China!J19+Indonesia!J19+Canada!K21+Colombia!J19+Australia!J19+'European Union'!K20+Peru!K19+Philippines!K19+Thailand!K19+Malaysia!K19</f>
        <v>34746</v>
      </c>
      <c r="L5" s="230">
        <f>Japan!K19+'Brazil - GAIN'!K19+India!L19+Argentina!K19+China!K19+Indonesia!K19+Canada!L21+Colombia!K19+Australia!K19+'European Union'!L20+Peru!L19+Philippines!L19+Thailand!L19+Malaysia!L19</f>
        <v>34937</v>
      </c>
      <c r="M5" s="230">
        <f>Japan!L19+'Brazil - GAIN'!L19+India!M19+Argentina!L19+China!L19+Indonesia!L19+Canada!M21+Colombia!L19+Australia!L19+'European Union'!M20+Peru!M19+Philippines!M19+Thailand!M19+Malaysia!M19</f>
        <v>34882.658000000003</v>
      </c>
      <c r="N5" s="230">
        <f>Japan!M19+'Brazil - GAIN'!M19+India!N19+Argentina!M19+China!M19+Indonesia!M19+Canada!N21+Colombia!M19+Australia!M19+'European Union'!N20+Peru!N19+Philippines!N19+Thailand!N19+Malaysia!N19</f>
        <v>36262.391000000003</v>
      </c>
      <c r="O5" s="230">
        <f>Japan!N19+'Brazil - GAIN'!N19+India!O19+Argentina!N19+China!N19+Indonesia!N19+Canada!O21+Colombia!N19+Australia!N19+'European Union'!O20+Peru!O19+Philippines!O19+Thailand!O19+Malaysia!O19</f>
        <v>38324.660000000003</v>
      </c>
    </row>
    <row r="6" spans="1:15">
      <c r="A6" s="308" t="s">
        <v>34</v>
      </c>
    </row>
    <row r="7" spans="1:15">
      <c r="A7" s="308" t="s">
        <v>363</v>
      </c>
    </row>
    <row r="8" spans="1:15">
      <c r="A8" s="308" t="s">
        <v>365</v>
      </c>
    </row>
    <row r="9" spans="1:15">
      <c r="A9" s="308" t="s">
        <v>570</v>
      </c>
    </row>
    <row r="10" spans="1:15">
      <c r="A10" s="308" t="s">
        <v>35</v>
      </c>
    </row>
    <row r="11" spans="1:15">
      <c r="A11" s="308" t="s">
        <v>368</v>
      </c>
    </row>
    <row r="12" spans="1:15">
      <c r="A12" s="308" t="s">
        <v>205</v>
      </c>
    </row>
    <row r="13" spans="1:15">
      <c r="A13" s="308" t="s">
        <v>369</v>
      </c>
    </row>
    <row r="14" spans="1:15">
      <c r="A14" s="308"/>
    </row>
    <row r="15" spans="1:15">
      <c r="A15" s="308" t="s">
        <v>374</v>
      </c>
    </row>
    <row r="16" spans="1:15">
      <c r="A16" s="308" t="s">
        <v>375</v>
      </c>
    </row>
    <row r="17" spans="1:15">
      <c r="A17" s="308" t="s">
        <v>376</v>
      </c>
    </row>
    <row r="18" spans="1:15">
      <c r="A18" s="308" t="s">
        <v>52</v>
      </c>
    </row>
    <row r="19" spans="1:15">
      <c r="A19" s="308"/>
    </row>
    <row r="20" spans="1:15">
      <c r="A20" s="308" t="s">
        <v>378</v>
      </c>
      <c r="B20">
        <v>2010</v>
      </c>
      <c r="C20">
        <v>2011</v>
      </c>
      <c r="D20">
        <v>2012</v>
      </c>
      <c r="E20">
        <v>2013</v>
      </c>
      <c r="F20">
        <v>2014</v>
      </c>
      <c r="G20">
        <v>2015</v>
      </c>
      <c r="H20">
        <v>2016</v>
      </c>
      <c r="I20">
        <v>2017</v>
      </c>
      <c r="J20">
        <v>2018</v>
      </c>
      <c r="K20">
        <v>2019</v>
      </c>
      <c r="L20">
        <v>2020</v>
      </c>
      <c r="M20">
        <v>2021</v>
      </c>
      <c r="N20">
        <v>2022</v>
      </c>
      <c r="O20">
        <v>2023</v>
      </c>
    </row>
    <row r="21" spans="1:15">
      <c r="A21" s="308" t="s">
        <v>12</v>
      </c>
      <c r="C21" s="230">
        <f>India!C35+Indonesia!B35+Colombia!B34+'European Union'!B44+Peru!C34+Thailand!C35+Thailand!C36+Thailand!C37+Malaysia!C35</f>
        <v>4006.7840000000001</v>
      </c>
      <c r="D21" s="230">
        <f>India!D35+Indonesia!C35+Colombia!C34+'European Union'!C44+Peru!D34+Thailand!D35+Thailand!D36+Thailand!D37+Malaysia!D35</f>
        <v>5412.92</v>
      </c>
      <c r="E21" s="230">
        <f>India!E35+Indonesia!D35+Colombia!D34+'European Union'!D44+Peru!E34+Thailand!E35+Thailand!E36+Thailand!E37+Malaysia!E35</f>
        <v>7420.72</v>
      </c>
      <c r="F21" s="230">
        <f>India!F35+Indonesia!E35+Colombia!E34+'European Union'!E44+Peru!F34+Thailand!F35+Thailand!F36+Thailand!F37+Malaysia!F35</f>
        <v>7593</v>
      </c>
      <c r="G21" s="230">
        <f>India!G35+Indonesia!F35+Colombia!F34+'European Union'!F44+Peru!G34+Thailand!G35+Thailand!G36+Thailand!G37+Malaysia!G35</f>
        <v>5749</v>
      </c>
      <c r="H21" s="230">
        <f>India!H35+Indonesia!G35+Colombia!G34+'European Union'!G44+Peru!H34+Thailand!H35+Thailand!H36+Thailand!H37+Malaysia!H35</f>
        <v>7763</v>
      </c>
      <c r="I21" s="230">
        <f>India!I35+Indonesia!H35+Colombia!H34+'European Union'!H44+Peru!I34+Thailand!I35+Thailand!I36+Thailand!I37+Malaysia!I35</f>
        <v>7868</v>
      </c>
      <c r="J21" s="230">
        <f>India!J35+Indonesia!I35+Colombia!I34+'European Union'!I44+Peru!J34+Thailand!J35+Thailand!J36+Thailand!J37+Malaysia!J35</f>
        <v>10530</v>
      </c>
      <c r="K21" s="230">
        <f>India!K35+Indonesia!J35+Colombia!J34+'European Union'!J44+Peru!K34+Thailand!K35+Thailand!K36+Thailand!K37+Malaysia!K35</f>
        <v>12805</v>
      </c>
      <c r="L21" s="230">
        <f>India!L35+Indonesia!K35+Colombia!K34+'European Union'!K44+Peru!L34+Thailand!L35+Thailand!L36+Thailand!L37+Malaysia!L35</f>
        <v>12874</v>
      </c>
      <c r="M21" s="230">
        <f>India!M35+Indonesia!L35+Colombia!L34+'European Union'!L44+Peru!M34+Thailand!M35+Thailand!M36+Thailand!M37+Malaysia!M35</f>
        <v>13380.556</v>
      </c>
      <c r="N21" s="230">
        <f>India!N35+Indonesia!M35+Colombia!M34+'European Union'!M44+Peru!N34+Thailand!N35+Thailand!N36+Thailand!N37+Malaysia!N35</f>
        <v>15334.07</v>
      </c>
      <c r="O21" s="230">
        <f>India!O35+Indonesia!N35+Colombia!N34+'European Union'!N44+Peru!O34+Thailand!O35+Thailand!O36+Thailand!O37+Malaysia!O35</f>
        <v>16014.800000000001</v>
      </c>
    </row>
    <row r="22" spans="1:15">
      <c r="A22" s="308" t="s">
        <v>13</v>
      </c>
      <c r="C22" s="230">
        <f>'Brazil - GAIN'!B35+Argentina!B34+Canada!C42+'European Union'!C45</f>
        <v>5133.258370610185</v>
      </c>
      <c r="D22" s="230">
        <f>'Brazil - GAIN'!C35+Argentina!C34+Canada!D42+'European Union'!D45</f>
        <v>5210.4395744231442</v>
      </c>
      <c r="E22" s="230">
        <f>'Brazil - GAIN'!D35+Argentina!D34+Canada!E42+'European Union'!E45</f>
        <v>4919.7984328780794</v>
      </c>
      <c r="F22" s="230">
        <f>'Brazil - GAIN'!E35+Argentina!E34+Canada!F42+'European Union'!F45</f>
        <v>5544.0636462763196</v>
      </c>
      <c r="G22" s="230">
        <f>'Brazil - GAIN'!F35+Argentina!F34+Canada!G42+'European Union'!G45</f>
        <v>5269.0887022105335</v>
      </c>
      <c r="H22" s="230">
        <f>'Brazil - GAIN'!G35+Argentina!G34+Canada!H42+'European Union'!H45</f>
        <v>6070.991243920138</v>
      </c>
      <c r="I22" s="230">
        <f>'Brazil - GAIN'!H35+Argentina!H34+Canada!I42+'European Union'!I45</f>
        <v>6453.56805265</v>
      </c>
      <c r="J22" s="230">
        <f>'Brazil - GAIN'!I35+Argentina!I34+Canada!J42+'European Union'!J45</f>
        <v>6806.7550120599999</v>
      </c>
      <c r="K22" s="230">
        <f>'Brazil - GAIN'!J35+Argentina!J34+Canada!K42+'European Union'!K45</f>
        <v>6796.4855002100003</v>
      </c>
      <c r="L22" s="230">
        <f>'Brazil - GAIN'!K35+Argentina!K34+Canada!L42+'European Union'!L45</f>
        <v>6135</v>
      </c>
      <c r="M22" s="230">
        <f>'Brazil - GAIN'!L35+Argentina!L34+Canada!M42+'European Union'!M45</f>
        <v>6875</v>
      </c>
      <c r="N22" s="230">
        <f>'Brazil - GAIN'!M35+Argentina!M34+Canada!N42+'European Union'!N45</f>
        <v>6780</v>
      </c>
      <c r="O22" s="230">
        <f>'Brazil - GAIN'!N35+Argentina!N34+Canada!O42+'European Union'!O45</f>
        <v>5970</v>
      </c>
    </row>
    <row r="23" spans="1:15">
      <c r="A23" s="308" t="s">
        <v>590</v>
      </c>
      <c r="C23" s="230">
        <f>Japan!B36+'Brazil - GAIN'!B38+Canada!C39+'European Union'!C42</f>
        <v>6507</v>
      </c>
      <c r="D23" s="230">
        <f>Japan!C36+'Brazil - GAIN'!C38+Canada!D39+'European Union'!D42</f>
        <v>5717.6222256520787</v>
      </c>
      <c r="E23" s="230">
        <f>Japan!D36+'Brazil - GAIN'!D38+Canada!E39+'European Union'!E42</f>
        <v>6166</v>
      </c>
      <c r="F23" s="230">
        <f>Japan!E36+'Brazil - GAIN'!E38+Canada!F39+'European Union'!F42</f>
        <v>6515</v>
      </c>
      <c r="G23" s="230">
        <f>Japan!F36+'Brazil - GAIN'!F38+Canada!G39+'European Union'!G42</f>
        <v>6930</v>
      </c>
      <c r="H23" s="230">
        <f>Japan!G36+'Brazil - GAIN'!G38+Canada!H39+'European Union'!H42</f>
        <v>7166.8688917470527</v>
      </c>
      <c r="I23" s="230">
        <f>Japan!H36+'Brazil - GAIN'!H38+Canada!I39+'European Union'!I42</f>
        <v>6681.7564666636645</v>
      </c>
      <c r="J23" s="230">
        <f>Japan!I36+'Brazil - GAIN'!I38+Canada!J39+'European Union'!J42</f>
        <v>6468.7533966227256</v>
      </c>
      <c r="K23" s="230">
        <f>Japan!J36+'Brazil - GAIN'!J38+Canada!K39+'European Union'!K42</f>
        <v>6302.4237449342108</v>
      </c>
      <c r="L23" s="230">
        <f>Japan!K36+'Brazil - GAIN'!K38+Canada!L39+'European Union'!L42</f>
        <v>6150</v>
      </c>
      <c r="M23" s="230">
        <f>Japan!L36+'Brazil - GAIN'!L38+Canada!M39+'European Union'!M42</f>
        <v>6130</v>
      </c>
      <c r="N23" s="230">
        <f>Japan!M36+'Brazil - GAIN'!M38+Canada!N39+'European Union'!N42</f>
        <v>6370</v>
      </c>
      <c r="O23" s="230">
        <f>Japan!N36+'Brazil - GAIN'!N38+Canada!O39+'European Union'!O42</f>
        <v>6615</v>
      </c>
    </row>
    <row r="24" spans="1:15">
      <c r="A24" s="308" t="s">
        <v>65</v>
      </c>
      <c r="C24" s="230">
        <f>Japan!B35+India!C36+China!B35+Canada!C41+Colombia!B35+Australia!B35+'European Union'!C43+Thailand!C38</f>
        <v>1644</v>
      </c>
      <c r="D24" s="230">
        <f>Japan!C35+India!D36+China!C35+Canada!D41+Colombia!C35+Australia!C35+'European Union'!D43+Thailand!D38</f>
        <v>2212</v>
      </c>
      <c r="E24" s="230">
        <f>Japan!D35+India!E36+China!D35+Canada!E41+Colombia!D35+Australia!D35+'European Union'!E43+Thailand!E38</f>
        <v>3456</v>
      </c>
      <c r="F24" s="230">
        <f>Japan!E35+India!F36+China!E35+Canada!F41+Colombia!E35+Australia!E35+'European Union'!F43+Thailand!F38</f>
        <v>3792</v>
      </c>
      <c r="G24" s="230">
        <f>Japan!F35+India!G36+China!F35+Canada!G41+Colombia!F35+Australia!F35+'European Union'!G43+Thailand!G38</f>
        <v>3618</v>
      </c>
      <c r="H24" s="230">
        <f>Japan!G35+India!H36+China!G35+Canada!H41+Colombia!G35+Australia!G35+'European Union'!H43+Thailand!H38</f>
        <v>3728</v>
      </c>
      <c r="I24" s="230">
        <f>Japan!H35+India!I36+China!H35+Canada!I41+Colombia!H35+Australia!H35+'European Union'!I43+Thailand!I38</f>
        <v>3662</v>
      </c>
      <c r="J24" s="230">
        <f>Japan!I35+India!J36+China!I35+Canada!J41+Colombia!I35+Australia!I35+'European Union'!J43+Thailand!J38</f>
        <v>3990</v>
      </c>
      <c r="K24" s="230">
        <f>Japan!J35+India!K36+China!J35+Canada!K41+Colombia!J35+Australia!J35+'European Union'!K43+Thailand!K38</f>
        <v>3912</v>
      </c>
      <c r="L24" s="230">
        <f>Japan!K35+India!L36+China!K35+Canada!L41+Colombia!K35+Australia!K35+'European Union'!L43+Thailand!L38</f>
        <v>4779</v>
      </c>
      <c r="M24" s="230">
        <f>Japan!L35+India!M36+China!L35+Canada!M41+Colombia!L35+Australia!L35+'European Union'!M43+Thailand!M38</f>
        <v>3436.0050000000001</v>
      </c>
      <c r="N24" s="230">
        <f>Japan!M35+India!N36+China!M35+Canada!N41+Colombia!M35+Australia!M35+'European Union'!N43+Thailand!N38</f>
        <v>4509.6629999999996</v>
      </c>
      <c r="O24" s="230">
        <f>Japan!N35+India!O36+China!N35+Canada!O41+Colombia!N35+Australia!N35+'European Union'!O43+Thailand!O38</f>
        <v>4562.1000000000004</v>
      </c>
    </row>
    <row r="25" spans="1:15">
      <c r="A25" s="308" t="s">
        <v>435</v>
      </c>
      <c r="C25" s="230">
        <f>'Brazil - GAIN'!B39+'Brazil - GAIN'!B37+China!B36+'European Union'!C47+'European Union'!C48+Philippines!C34</f>
        <v>1156.2818456639868</v>
      </c>
      <c r="D25" s="230">
        <f>'Brazil - GAIN'!C39+'Brazil - GAIN'!C37+China!C36+'European Union'!D47+'European Union'!D48+Philippines!D34</f>
        <v>1399.4687963315132</v>
      </c>
      <c r="E25" s="230">
        <f>'Brazil - GAIN'!D39+'Brazil - GAIN'!D37+China!D36+'European Union'!E47+'European Union'!E48+Philippines!E34</f>
        <v>1520.5259054915659</v>
      </c>
      <c r="F25" s="230">
        <f>'Brazil - GAIN'!E39+'Brazil - GAIN'!E37+China!E36+'European Union'!F47+'European Union'!F48+Philippines!F34</f>
        <v>1643.2154848026319</v>
      </c>
      <c r="G25" s="230">
        <f>'Brazil - GAIN'!F39+'Brazil - GAIN'!F37+China!F36+'European Union'!G47+'European Union'!G48+Philippines!G34</f>
        <v>1421.8873881973691</v>
      </c>
      <c r="H25" s="230">
        <f>'Brazil - GAIN'!G39+'Brazil - GAIN'!G37+China!G36+'European Union'!H47+'European Union'!H48+Philippines!H34</f>
        <v>1773.4606874546721</v>
      </c>
      <c r="I25" s="230">
        <f>'Brazil - GAIN'!H39+'Brazil - GAIN'!H37+China!H36+'European Union'!I47+'European Union'!I48+Philippines!I34</f>
        <v>2265.6653577076445</v>
      </c>
      <c r="J25" s="230">
        <f>'Brazil - GAIN'!I39+'Brazil - GAIN'!I37+China!I36+'European Union'!J47+'European Union'!J48+Philippines!J34</f>
        <v>2423.3198844687513</v>
      </c>
      <c r="K25" s="230">
        <f>'Brazil - GAIN'!J39+'Brazil - GAIN'!J37+China!J36+'European Union'!K47+'European Union'!K48+Philippines!K34</f>
        <v>2792.9030911946829</v>
      </c>
      <c r="L25" s="230">
        <f>'Brazil - GAIN'!K39+'Brazil - GAIN'!K37+China!K36+'European Union'!L47+'European Union'!L48+Philippines!L34</f>
        <v>3641.76</v>
      </c>
      <c r="M25" s="230">
        <f>'Brazil - GAIN'!L39+'Brazil - GAIN'!L37+China!L36+'European Union'!M47+'European Union'!M48+Philippines!M34</f>
        <v>1062</v>
      </c>
      <c r="N25" s="230">
        <f>'Brazil - GAIN'!M39+'Brazil - GAIN'!M37+China!M36+'European Union'!N47+'European Union'!N48+Philippines!N34</f>
        <v>1392</v>
      </c>
      <c r="O25" s="230">
        <f>'Brazil - GAIN'!N39+'Brazil - GAIN'!N37+China!N36+'European Union'!O47+'European Union'!O48+Philippines!O34</f>
        <v>1445</v>
      </c>
    </row>
    <row r="26" spans="1:15">
      <c r="A26" s="308" t="s">
        <v>7</v>
      </c>
      <c r="C26" s="230">
        <f>'Brazil - GAIN'!B36+India!C37+Canada!C40+Australia!B34+'European Union'!C46</f>
        <v>819.42737806161836</v>
      </c>
      <c r="D26" s="230">
        <f>'Brazil - GAIN'!C36+India!D37+Canada!D40+Australia!C34+'European Union'!D46</f>
        <v>961.93299234363155</v>
      </c>
      <c r="E26" s="230">
        <f>'Brazil - GAIN'!D36+India!E37+Canada!E40+Australia!D34+'European Union'!E46</f>
        <v>1623.144447239421</v>
      </c>
      <c r="F26" s="230">
        <f>'Brazil - GAIN'!E36+India!F37+Canada!F40+Australia!E34+'European Union'!F46</f>
        <v>1863.0572976578956</v>
      </c>
      <c r="G26" s="230">
        <f>'Brazil - GAIN'!F36+India!G37+Canada!G40+Australia!F34+'European Union'!G46</f>
        <v>1535.6498100131598</v>
      </c>
      <c r="H26" s="230">
        <f>'Brazil - GAIN'!G36+India!H37+Canada!H40+Australia!G34+'European Union'!H46</f>
        <v>1398.5515679602909</v>
      </c>
      <c r="I26" s="230">
        <f>'Brazil - GAIN'!H36+India!I37+Canada!I40+Australia!H34+'European Union'!I46</f>
        <v>1459.431716652</v>
      </c>
      <c r="J26" s="230">
        <f>'Brazil - GAIN'!I36+India!J37+Canada!J40+Australia!I34+'European Union'!J46</f>
        <v>1693.311549753</v>
      </c>
      <c r="K26" s="230">
        <f>'Brazil - GAIN'!J36+India!K37+Canada!K40+Australia!J34+'European Union'!K46</f>
        <v>1740.7836469519998</v>
      </c>
      <c r="L26" s="230">
        <f>'Brazil - GAIN'!K36+India!L37+Canada!L40+Australia!K34+'European Union'!L46</f>
        <v>2275</v>
      </c>
      <c r="M26" s="230">
        <f>'Brazil - GAIN'!L36+India!M37+Canada!M40+Australia!L34+'European Union'!M46</f>
        <v>1228</v>
      </c>
      <c r="N26" s="230">
        <f>'Brazil - GAIN'!M36+India!N37+Canada!N40+Australia!M34+'European Union'!N46</f>
        <v>1034</v>
      </c>
      <c r="O26" s="230">
        <f>'Brazil - GAIN'!N36+India!O37+Canada!O40+Australia!N34+'European Union'!O46</f>
        <v>1086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A1CEF-E734-48D6-9F28-6656654C0739}">
  <dimension ref="A1:OR330"/>
  <sheetViews>
    <sheetView workbookViewId="0">
      <pane xSplit="1" ySplit="2" topLeftCell="NP293" activePane="bottomRight" state="frozen"/>
      <selection activeCell="B187" sqref="B187"/>
      <selection pane="topRight" activeCell="B187" sqref="B187"/>
      <selection pane="bottomLeft" activeCell="B187" sqref="B187"/>
      <selection pane="bottomRight" activeCell="B187" sqref="B187"/>
    </sheetView>
  </sheetViews>
  <sheetFormatPr defaultRowHeight="16.5"/>
  <cols>
    <col min="1" max="1" width="17" style="254" customWidth="1"/>
  </cols>
  <sheetData>
    <row r="1" spans="1:408" ht="15">
      <c r="A1" s="356" t="s">
        <v>591</v>
      </c>
      <c r="AG1" s="357" t="s">
        <v>592</v>
      </c>
    </row>
    <row r="2" spans="1:408" ht="15">
      <c r="A2" s="249" t="s">
        <v>593</v>
      </c>
      <c r="B2" s="358">
        <v>1994</v>
      </c>
      <c r="C2" s="358">
        <v>1995</v>
      </c>
      <c r="D2" s="358">
        <v>1996</v>
      </c>
      <c r="E2" s="358">
        <v>1997</v>
      </c>
      <c r="F2" s="358">
        <v>1998</v>
      </c>
      <c r="G2" s="358">
        <v>1999</v>
      </c>
      <c r="H2" s="358">
        <v>2000</v>
      </c>
      <c r="I2" s="358">
        <v>2001</v>
      </c>
      <c r="J2" s="358">
        <v>2002</v>
      </c>
      <c r="K2" s="358">
        <v>2003</v>
      </c>
      <c r="L2" s="358">
        <v>2004</v>
      </c>
      <c r="M2" s="358">
        <v>2005</v>
      </c>
      <c r="N2" s="358">
        <v>2006</v>
      </c>
      <c r="O2" s="358">
        <v>2007</v>
      </c>
      <c r="P2" s="358">
        <v>2008</v>
      </c>
      <c r="Q2" s="358">
        <v>2009</v>
      </c>
      <c r="R2" s="358">
        <v>2010</v>
      </c>
      <c r="S2" s="358">
        <v>2011</v>
      </c>
      <c r="T2" s="358">
        <v>2012</v>
      </c>
      <c r="U2" s="358">
        <v>2013</v>
      </c>
      <c r="V2" s="358">
        <v>2014</v>
      </c>
      <c r="W2" s="358">
        <v>2015</v>
      </c>
      <c r="X2" s="358">
        <v>2016</v>
      </c>
      <c r="Y2" s="358">
        <v>2017</v>
      </c>
      <c r="Z2" s="358">
        <v>2018</v>
      </c>
      <c r="AA2" s="358">
        <v>2019</v>
      </c>
      <c r="AB2" s="358">
        <v>2020</v>
      </c>
      <c r="AC2" s="358">
        <v>2021</v>
      </c>
      <c r="AD2" s="358">
        <v>2022</v>
      </c>
      <c r="AE2" s="358">
        <v>2023</v>
      </c>
      <c r="AF2" s="359"/>
      <c r="AG2" s="360">
        <v>34335</v>
      </c>
      <c r="AH2" s="360">
        <v>34366</v>
      </c>
      <c r="AI2" s="360">
        <v>34394</v>
      </c>
      <c r="AJ2" s="360">
        <v>34425</v>
      </c>
      <c r="AK2" s="360">
        <v>34455</v>
      </c>
      <c r="AL2" s="360">
        <v>34486</v>
      </c>
      <c r="AM2" s="360">
        <v>34516</v>
      </c>
      <c r="AN2" s="360">
        <v>34547</v>
      </c>
      <c r="AO2" s="360">
        <v>34578</v>
      </c>
      <c r="AP2" s="360">
        <v>34608</v>
      </c>
      <c r="AQ2" s="360">
        <v>34639</v>
      </c>
      <c r="AR2" s="360">
        <v>34669</v>
      </c>
      <c r="AS2" s="360">
        <v>34700</v>
      </c>
      <c r="AT2" s="360">
        <v>34731</v>
      </c>
      <c r="AU2" s="360">
        <v>34759</v>
      </c>
      <c r="AV2" s="360">
        <v>34790</v>
      </c>
      <c r="AW2" s="360">
        <v>34820</v>
      </c>
      <c r="AX2" s="360">
        <v>34851</v>
      </c>
      <c r="AY2" s="360">
        <v>34881</v>
      </c>
      <c r="AZ2" s="360">
        <v>34912</v>
      </c>
      <c r="BA2" s="360">
        <v>34943</v>
      </c>
      <c r="BB2" s="360">
        <v>34973</v>
      </c>
      <c r="BC2" s="360">
        <v>35004</v>
      </c>
      <c r="BD2" s="360">
        <v>35034</v>
      </c>
      <c r="BE2" s="360">
        <v>35065</v>
      </c>
      <c r="BF2" s="360">
        <v>35096</v>
      </c>
      <c r="BG2" s="360">
        <v>35125</v>
      </c>
      <c r="BH2" s="360">
        <v>35156</v>
      </c>
      <c r="BI2" s="360">
        <v>35186</v>
      </c>
      <c r="BJ2" s="360">
        <v>35217</v>
      </c>
      <c r="BK2" s="360">
        <v>35247</v>
      </c>
      <c r="BL2" s="360">
        <v>35278</v>
      </c>
      <c r="BM2" s="360">
        <v>35309</v>
      </c>
      <c r="BN2" s="360">
        <v>35339</v>
      </c>
      <c r="BO2" s="360">
        <v>35370</v>
      </c>
      <c r="BP2" s="360">
        <v>35400</v>
      </c>
      <c r="BQ2" s="360">
        <v>35431</v>
      </c>
      <c r="BR2" s="360">
        <v>35462</v>
      </c>
      <c r="BS2" s="360">
        <v>35490</v>
      </c>
      <c r="BT2" s="360">
        <v>35521</v>
      </c>
      <c r="BU2" s="360">
        <v>35551</v>
      </c>
      <c r="BV2" s="360">
        <v>35582</v>
      </c>
      <c r="BW2" s="360">
        <v>35612</v>
      </c>
      <c r="BX2" s="360">
        <v>35643</v>
      </c>
      <c r="BY2" s="360">
        <v>35674</v>
      </c>
      <c r="BZ2" s="360">
        <v>35704</v>
      </c>
      <c r="CA2" s="360">
        <v>35735</v>
      </c>
      <c r="CB2" s="360">
        <v>35765</v>
      </c>
      <c r="CC2" s="360">
        <v>35796</v>
      </c>
      <c r="CD2" s="360">
        <v>35827</v>
      </c>
      <c r="CE2" s="360">
        <v>35855</v>
      </c>
      <c r="CF2" s="360">
        <v>35886</v>
      </c>
      <c r="CG2" s="360">
        <v>35916</v>
      </c>
      <c r="CH2" s="360">
        <v>35947</v>
      </c>
      <c r="CI2" s="360">
        <v>35977</v>
      </c>
      <c r="CJ2" s="360">
        <v>36008</v>
      </c>
      <c r="CK2" s="360">
        <v>36039</v>
      </c>
      <c r="CL2" s="360">
        <v>36069</v>
      </c>
      <c r="CM2" s="360">
        <v>36100</v>
      </c>
      <c r="CN2" s="360">
        <v>36130</v>
      </c>
      <c r="CO2" s="360">
        <v>36161</v>
      </c>
      <c r="CP2" s="360">
        <v>36192</v>
      </c>
      <c r="CQ2" s="360">
        <v>36220</v>
      </c>
      <c r="CR2" s="360">
        <v>36251</v>
      </c>
      <c r="CS2" s="360">
        <v>36281</v>
      </c>
      <c r="CT2" s="360">
        <v>36312</v>
      </c>
      <c r="CU2" s="360">
        <v>36342</v>
      </c>
      <c r="CV2" s="360">
        <v>36373</v>
      </c>
      <c r="CW2" s="360">
        <v>36404</v>
      </c>
      <c r="CX2" s="360">
        <v>36434</v>
      </c>
      <c r="CY2" s="360">
        <v>36465</v>
      </c>
      <c r="CZ2" s="360">
        <v>36495</v>
      </c>
      <c r="DA2" s="360">
        <v>36526</v>
      </c>
      <c r="DB2" s="360">
        <v>36557</v>
      </c>
      <c r="DC2" s="360">
        <v>36586</v>
      </c>
      <c r="DD2" s="360">
        <v>36617</v>
      </c>
      <c r="DE2" s="360">
        <v>36647</v>
      </c>
      <c r="DF2" s="360">
        <v>36678</v>
      </c>
      <c r="DG2" s="360">
        <v>36708</v>
      </c>
      <c r="DH2" s="360">
        <v>36739</v>
      </c>
      <c r="DI2" s="360">
        <v>36770</v>
      </c>
      <c r="DJ2" s="360">
        <v>36800</v>
      </c>
      <c r="DK2" s="360">
        <v>36831</v>
      </c>
      <c r="DL2" s="360">
        <v>36861</v>
      </c>
      <c r="DM2" s="360">
        <v>36892</v>
      </c>
      <c r="DN2" s="360">
        <v>36923</v>
      </c>
      <c r="DO2" s="360">
        <v>36951</v>
      </c>
      <c r="DP2" s="360">
        <v>36982</v>
      </c>
      <c r="DQ2" s="360">
        <v>37012</v>
      </c>
      <c r="DR2" s="360">
        <v>37043</v>
      </c>
      <c r="DS2" s="360">
        <v>37073</v>
      </c>
      <c r="DT2" s="360">
        <v>37104</v>
      </c>
      <c r="DU2" s="360">
        <v>37135</v>
      </c>
      <c r="DV2" s="360">
        <v>37165</v>
      </c>
      <c r="DW2" s="360">
        <v>37196</v>
      </c>
      <c r="DX2" s="360">
        <v>37226</v>
      </c>
      <c r="DY2" s="360">
        <v>37257</v>
      </c>
      <c r="DZ2" s="360">
        <v>37288</v>
      </c>
      <c r="EA2" s="360">
        <v>37316</v>
      </c>
      <c r="EB2" s="360">
        <v>37347</v>
      </c>
      <c r="EC2" s="360">
        <v>37377</v>
      </c>
      <c r="ED2" s="360">
        <v>37408</v>
      </c>
      <c r="EE2" s="360">
        <v>37438</v>
      </c>
      <c r="EF2" s="360">
        <v>37469</v>
      </c>
      <c r="EG2" s="360">
        <v>37500</v>
      </c>
      <c r="EH2" s="360">
        <v>37530</v>
      </c>
      <c r="EI2" s="360">
        <v>37561</v>
      </c>
      <c r="EJ2" s="360">
        <v>37591</v>
      </c>
      <c r="EK2" s="360">
        <v>37622</v>
      </c>
      <c r="EL2" s="360">
        <v>37653</v>
      </c>
      <c r="EM2" s="360">
        <v>37681</v>
      </c>
      <c r="EN2" s="360">
        <v>37712</v>
      </c>
      <c r="EO2" s="360">
        <v>37742</v>
      </c>
      <c r="EP2" s="360">
        <v>37773</v>
      </c>
      <c r="EQ2" s="360">
        <v>37803</v>
      </c>
      <c r="ER2" s="360">
        <v>37834</v>
      </c>
      <c r="ES2" s="360">
        <v>37865</v>
      </c>
      <c r="ET2" s="360">
        <v>37895</v>
      </c>
      <c r="EU2" s="360">
        <v>37926</v>
      </c>
      <c r="EV2" s="360">
        <v>37956</v>
      </c>
      <c r="EW2" s="360">
        <v>37987</v>
      </c>
      <c r="EX2" s="360">
        <v>38018</v>
      </c>
      <c r="EY2" s="360">
        <v>38047</v>
      </c>
      <c r="EZ2" s="360">
        <v>38078</v>
      </c>
      <c r="FA2" s="360">
        <v>38108</v>
      </c>
      <c r="FB2" s="360">
        <v>38139</v>
      </c>
      <c r="FC2" s="360">
        <v>38169</v>
      </c>
      <c r="FD2" s="360">
        <v>38200</v>
      </c>
      <c r="FE2" s="360">
        <v>38231</v>
      </c>
      <c r="FF2" s="360">
        <v>38261</v>
      </c>
      <c r="FG2" s="360">
        <v>38292</v>
      </c>
      <c r="FH2" s="360">
        <v>38322</v>
      </c>
      <c r="FI2" s="360">
        <v>38353</v>
      </c>
      <c r="FJ2" s="360">
        <v>38384</v>
      </c>
      <c r="FK2" s="360">
        <v>38412</v>
      </c>
      <c r="FL2" s="360">
        <v>38443</v>
      </c>
      <c r="FM2" s="360">
        <v>38473</v>
      </c>
      <c r="FN2" s="360">
        <v>38504</v>
      </c>
      <c r="FO2" s="360">
        <v>38534</v>
      </c>
      <c r="FP2" s="360">
        <v>38565</v>
      </c>
      <c r="FQ2" s="360">
        <v>38596</v>
      </c>
      <c r="FR2" s="360">
        <v>38626</v>
      </c>
      <c r="FS2" s="360">
        <v>38657</v>
      </c>
      <c r="FT2" s="360">
        <v>38687</v>
      </c>
      <c r="FU2" s="360">
        <v>38718</v>
      </c>
      <c r="FV2" s="360">
        <v>38749</v>
      </c>
      <c r="FW2" s="360">
        <v>38777</v>
      </c>
      <c r="FX2" s="360">
        <v>38808</v>
      </c>
      <c r="FY2" s="360">
        <v>38838</v>
      </c>
      <c r="FZ2" s="360">
        <v>38869</v>
      </c>
      <c r="GA2" s="360">
        <v>38899</v>
      </c>
      <c r="GB2" s="360">
        <v>38930</v>
      </c>
      <c r="GC2" s="360">
        <v>38961</v>
      </c>
      <c r="GD2" s="360">
        <v>38991</v>
      </c>
      <c r="GE2" s="360">
        <v>39022</v>
      </c>
      <c r="GF2" s="360">
        <v>39052</v>
      </c>
      <c r="GG2" s="360">
        <v>39083</v>
      </c>
      <c r="GH2" s="360">
        <v>39114</v>
      </c>
      <c r="GI2" s="360">
        <v>39142</v>
      </c>
      <c r="GJ2" s="360">
        <v>39173</v>
      </c>
      <c r="GK2" s="360">
        <v>39203</v>
      </c>
      <c r="GL2" s="360">
        <v>39234</v>
      </c>
      <c r="GM2" s="360">
        <v>39264</v>
      </c>
      <c r="GN2" s="360">
        <v>39295</v>
      </c>
      <c r="GO2" s="360">
        <v>39326</v>
      </c>
      <c r="GP2" s="360">
        <v>39356</v>
      </c>
      <c r="GQ2" s="360">
        <v>39387</v>
      </c>
      <c r="GR2" s="360">
        <v>39417</v>
      </c>
      <c r="GS2" s="360">
        <v>39448</v>
      </c>
      <c r="GT2" s="360">
        <v>39479</v>
      </c>
      <c r="GU2" s="360">
        <v>39508</v>
      </c>
      <c r="GV2" s="360">
        <v>39539</v>
      </c>
      <c r="GW2" s="360">
        <v>39569</v>
      </c>
      <c r="GX2" s="360">
        <v>39600</v>
      </c>
      <c r="GY2" s="360">
        <v>39630</v>
      </c>
      <c r="GZ2" s="360">
        <v>39661</v>
      </c>
      <c r="HA2" s="360">
        <v>39692</v>
      </c>
      <c r="HB2" s="360">
        <v>39722</v>
      </c>
      <c r="HC2" s="360">
        <v>39753</v>
      </c>
      <c r="HD2" s="360">
        <v>39783</v>
      </c>
      <c r="HE2" s="360">
        <v>39814</v>
      </c>
      <c r="HF2" s="360">
        <v>39845</v>
      </c>
      <c r="HG2" s="360">
        <v>39873</v>
      </c>
      <c r="HH2" s="360">
        <v>39904</v>
      </c>
      <c r="HI2" s="360">
        <v>39934</v>
      </c>
      <c r="HJ2" s="360">
        <v>39965</v>
      </c>
      <c r="HK2" s="360">
        <v>39995</v>
      </c>
      <c r="HL2" s="360">
        <v>40026</v>
      </c>
      <c r="HM2" s="360">
        <v>40057</v>
      </c>
      <c r="HN2" s="360">
        <v>40087</v>
      </c>
      <c r="HO2" s="360">
        <v>40118</v>
      </c>
      <c r="HP2" s="360">
        <v>40148</v>
      </c>
      <c r="HQ2" s="360">
        <v>40179</v>
      </c>
      <c r="HR2" s="360">
        <v>40210</v>
      </c>
      <c r="HS2" s="360">
        <v>40238</v>
      </c>
      <c r="HT2" s="360">
        <v>40269</v>
      </c>
      <c r="HU2" s="360">
        <v>40299</v>
      </c>
      <c r="HV2" s="360">
        <v>40330</v>
      </c>
      <c r="HW2" s="360">
        <v>40360</v>
      </c>
      <c r="HX2" s="360">
        <v>40391</v>
      </c>
      <c r="HY2" s="360">
        <v>40422</v>
      </c>
      <c r="HZ2" s="360">
        <v>40452</v>
      </c>
      <c r="IA2" s="360">
        <v>40483</v>
      </c>
      <c r="IB2" s="360">
        <v>40513</v>
      </c>
      <c r="IC2" s="360">
        <v>40544</v>
      </c>
      <c r="ID2" s="360">
        <v>40575</v>
      </c>
      <c r="IE2" s="360">
        <v>40603</v>
      </c>
      <c r="IF2" s="360">
        <v>40634</v>
      </c>
      <c r="IG2" s="360">
        <v>40664</v>
      </c>
      <c r="IH2" s="360">
        <v>40695</v>
      </c>
      <c r="II2" s="360">
        <v>40725</v>
      </c>
      <c r="IJ2" s="360">
        <v>40756</v>
      </c>
      <c r="IK2" s="360">
        <v>40787</v>
      </c>
      <c r="IL2" s="360">
        <v>40817</v>
      </c>
      <c r="IM2" s="360">
        <v>40848</v>
      </c>
      <c r="IN2" s="360">
        <v>40878</v>
      </c>
      <c r="IO2" s="360">
        <v>40909</v>
      </c>
      <c r="IP2" s="360">
        <v>40940</v>
      </c>
      <c r="IQ2" s="360">
        <v>40969</v>
      </c>
      <c r="IR2" s="360">
        <v>41000</v>
      </c>
      <c r="IS2" s="360">
        <v>41030</v>
      </c>
      <c r="IT2" s="360">
        <v>41061</v>
      </c>
      <c r="IU2" s="360">
        <v>41091</v>
      </c>
      <c r="IV2" s="360">
        <v>41122</v>
      </c>
      <c r="IW2" s="360">
        <v>41153</v>
      </c>
      <c r="IX2" s="360">
        <v>41183</v>
      </c>
      <c r="IY2" s="360">
        <v>41214</v>
      </c>
      <c r="IZ2" s="360">
        <v>41244</v>
      </c>
      <c r="JA2" s="360">
        <v>41275</v>
      </c>
      <c r="JB2" s="360">
        <v>41306</v>
      </c>
      <c r="JC2" s="360">
        <v>41334</v>
      </c>
      <c r="JD2" s="360">
        <v>41365</v>
      </c>
      <c r="JE2" s="360">
        <v>41395</v>
      </c>
      <c r="JF2" s="360">
        <v>41426</v>
      </c>
      <c r="JG2" s="360">
        <v>41456</v>
      </c>
      <c r="JH2" s="360">
        <v>41487</v>
      </c>
      <c r="JI2" s="360">
        <v>41518</v>
      </c>
      <c r="JJ2" s="360">
        <v>41548</v>
      </c>
      <c r="JK2" s="360">
        <v>41579</v>
      </c>
      <c r="JL2" s="360">
        <v>41609</v>
      </c>
      <c r="JM2" s="360">
        <v>41640</v>
      </c>
      <c r="JN2" s="360">
        <v>41671</v>
      </c>
      <c r="JO2" s="360">
        <v>41699</v>
      </c>
      <c r="JP2" s="360">
        <v>41730</v>
      </c>
      <c r="JQ2" s="360">
        <v>41760</v>
      </c>
      <c r="JR2" s="360">
        <v>41791</v>
      </c>
      <c r="JS2" s="360">
        <v>41821</v>
      </c>
      <c r="JT2" s="360">
        <v>41852</v>
      </c>
      <c r="JU2" s="360">
        <v>41883</v>
      </c>
      <c r="JV2" s="360">
        <v>41913</v>
      </c>
      <c r="JW2" s="360">
        <v>41944</v>
      </c>
      <c r="JX2" s="360">
        <v>41974</v>
      </c>
      <c r="JY2" s="360">
        <v>42005</v>
      </c>
      <c r="JZ2" s="360">
        <v>42036</v>
      </c>
      <c r="KA2" s="360">
        <v>42064</v>
      </c>
      <c r="KB2" s="360">
        <v>42095</v>
      </c>
      <c r="KC2" s="360">
        <v>42125</v>
      </c>
      <c r="KD2" s="360">
        <v>42156</v>
      </c>
      <c r="KE2" s="360">
        <v>42186</v>
      </c>
      <c r="KF2" s="360">
        <v>42217</v>
      </c>
      <c r="KG2" s="360">
        <v>42248</v>
      </c>
      <c r="KH2" s="360">
        <v>42278</v>
      </c>
      <c r="KI2" s="360">
        <v>42309</v>
      </c>
      <c r="KJ2" s="360">
        <v>42339</v>
      </c>
      <c r="KK2" s="360">
        <v>42370</v>
      </c>
      <c r="KL2" s="360">
        <v>42401</v>
      </c>
      <c r="KM2" s="360">
        <v>42430</v>
      </c>
      <c r="KN2" s="360">
        <v>42461</v>
      </c>
      <c r="KO2" s="360">
        <v>42491</v>
      </c>
      <c r="KP2" s="360">
        <v>42522</v>
      </c>
      <c r="KQ2" s="360">
        <v>42552</v>
      </c>
      <c r="KR2" s="360">
        <v>42583</v>
      </c>
      <c r="KS2" s="360">
        <v>42614</v>
      </c>
      <c r="KT2" s="360">
        <v>42644</v>
      </c>
      <c r="KU2" s="360">
        <v>42675</v>
      </c>
      <c r="KV2" s="360">
        <v>42705</v>
      </c>
      <c r="KW2" s="360">
        <v>42736</v>
      </c>
      <c r="KX2" s="360">
        <v>42767</v>
      </c>
      <c r="KY2" s="360">
        <v>42795</v>
      </c>
      <c r="KZ2" s="360">
        <v>42826</v>
      </c>
      <c r="LA2" s="360">
        <v>42856</v>
      </c>
      <c r="LB2" s="360">
        <v>42887</v>
      </c>
      <c r="LC2" s="360">
        <v>42917</v>
      </c>
      <c r="LD2" s="360">
        <v>42948</v>
      </c>
      <c r="LE2" s="360">
        <v>42979</v>
      </c>
      <c r="LF2" s="360">
        <v>43009</v>
      </c>
      <c r="LG2" s="360">
        <v>43040</v>
      </c>
      <c r="LH2" s="360">
        <v>43070</v>
      </c>
      <c r="LI2" s="360">
        <v>43101</v>
      </c>
      <c r="LJ2" s="360">
        <v>43132</v>
      </c>
      <c r="LK2" s="360">
        <v>43160</v>
      </c>
      <c r="LL2" s="360">
        <v>43191</v>
      </c>
      <c r="LM2" s="360">
        <v>43221</v>
      </c>
      <c r="LN2" s="360">
        <v>43252</v>
      </c>
      <c r="LO2" s="360">
        <v>43282</v>
      </c>
      <c r="LP2" s="360">
        <v>43313</v>
      </c>
      <c r="LQ2" s="360">
        <v>43344</v>
      </c>
      <c r="LR2" s="360">
        <v>43374</v>
      </c>
      <c r="LS2" s="360">
        <v>43405</v>
      </c>
      <c r="LT2" s="360">
        <v>43435</v>
      </c>
      <c r="LU2" s="360">
        <v>43466</v>
      </c>
      <c r="LV2" s="360">
        <v>43497</v>
      </c>
      <c r="LW2" s="360">
        <v>43525</v>
      </c>
      <c r="LX2" s="360">
        <v>43556</v>
      </c>
      <c r="LY2" s="360">
        <v>43586</v>
      </c>
      <c r="LZ2" s="360">
        <v>43617</v>
      </c>
      <c r="MA2" s="360">
        <v>43647</v>
      </c>
      <c r="MB2" s="360">
        <v>43678</v>
      </c>
      <c r="MC2" s="360">
        <v>43709</v>
      </c>
      <c r="MD2" s="360">
        <v>43739</v>
      </c>
      <c r="ME2" s="360">
        <v>43770</v>
      </c>
      <c r="MF2" s="360">
        <v>43800</v>
      </c>
      <c r="MG2" s="360">
        <v>43831</v>
      </c>
      <c r="MH2" s="360">
        <v>43862</v>
      </c>
      <c r="MI2" s="360">
        <v>43891</v>
      </c>
      <c r="MJ2" s="360">
        <v>43922</v>
      </c>
      <c r="MK2" s="360">
        <v>43952</v>
      </c>
      <c r="ML2" s="360">
        <v>43983</v>
      </c>
      <c r="MM2" s="360">
        <v>44013</v>
      </c>
      <c r="MN2" s="360">
        <v>44044</v>
      </c>
      <c r="MO2" s="360">
        <v>44075</v>
      </c>
      <c r="MP2" s="360">
        <v>44105</v>
      </c>
      <c r="MQ2" s="360">
        <v>44136</v>
      </c>
      <c r="MR2" s="360">
        <v>44166</v>
      </c>
      <c r="MS2" s="360">
        <v>44197</v>
      </c>
      <c r="MT2" s="360">
        <v>44228</v>
      </c>
      <c r="MU2" s="360">
        <v>44256</v>
      </c>
      <c r="MV2" s="360">
        <v>44287</v>
      </c>
      <c r="MW2" s="360">
        <v>44317</v>
      </c>
      <c r="MX2" s="360">
        <v>44348</v>
      </c>
      <c r="MY2" s="360">
        <v>44378</v>
      </c>
      <c r="MZ2" s="360">
        <v>44409</v>
      </c>
      <c r="NA2" s="360">
        <v>44440</v>
      </c>
      <c r="NB2" s="360">
        <v>44470</v>
      </c>
      <c r="NC2" s="360">
        <v>44501</v>
      </c>
      <c r="ND2" s="360">
        <v>44531</v>
      </c>
      <c r="NE2" s="360">
        <v>44562</v>
      </c>
      <c r="NF2" s="360">
        <v>44593</v>
      </c>
      <c r="NG2" s="360">
        <v>44621</v>
      </c>
      <c r="NH2" s="360">
        <v>44652</v>
      </c>
      <c r="NI2" s="360">
        <v>44682</v>
      </c>
      <c r="NJ2" s="360">
        <v>44713</v>
      </c>
      <c r="NK2" s="360">
        <v>44743</v>
      </c>
      <c r="NL2" s="360">
        <v>44774</v>
      </c>
      <c r="NM2" s="360">
        <v>44805</v>
      </c>
      <c r="NN2" s="360">
        <v>44835</v>
      </c>
      <c r="NO2" s="360">
        <v>44866</v>
      </c>
      <c r="NP2" s="360">
        <v>44896</v>
      </c>
      <c r="NQ2" s="360">
        <v>44927</v>
      </c>
      <c r="NR2" s="360">
        <v>44958</v>
      </c>
      <c r="NS2" s="360">
        <v>44986</v>
      </c>
      <c r="NT2" s="360">
        <v>45017</v>
      </c>
      <c r="NU2" s="360">
        <v>45047</v>
      </c>
      <c r="NV2" s="360">
        <v>45078</v>
      </c>
      <c r="NW2" s="360">
        <v>45108</v>
      </c>
      <c r="NX2" s="360">
        <v>45139</v>
      </c>
      <c r="NY2" s="360">
        <v>45170</v>
      </c>
      <c r="NZ2" s="360">
        <v>45200</v>
      </c>
      <c r="OA2" s="360">
        <v>45231</v>
      </c>
      <c r="OB2" s="360">
        <v>45261</v>
      </c>
      <c r="OC2" s="360">
        <v>45292</v>
      </c>
      <c r="OD2" s="360">
        <v>45323</v>
      </c>
      <c r="OE2" s="360">
        <v>45352</v>
      </c>
      <c r="OF2" s="360">
        <v>45383</v>
      </c>
      <c r="OG2" s="360">
        <v>45413</v>
      </c>
      <c r="OH2" s="360">
        <v>45444</v>
      </c>
      <c r="OI2" s="360">
        <v>45474</v>
      </c>
      <c r="OJ2" s="360">
        <v>45505</v>
      </c>
      <c r="OK2" s="360">
        <v>45536</v>
      </c>
      <c r="OL2" s="360">
        <v>45566</v>
      </c>
      <c r="OM2" s="360">
        <v>45597</v>
      </c>
      <c r="ON2" s="360">
        <v>45627</v>
      </c>
      <c r="OO2" s="360">
        <v>45658</v>
      </c>
      <c r="OP2" s="360">
        <v>45689</v>
      </c>
      <c r="OQ2" s="360">
        <v>45717</v>
      </c>
      <c r="OR2" s="360">
        <v>45748</v>
      </c>
    </row>
    <row r="3" spans="1:408" ht="15">
      <c r="A3" s="361"/>
      <c r="B3" s="362"/>
      <c r="C3" s="362"/>
      <c r="D3" s="362"/>
      <c r="E3" s="362"/>
      <c r="F3" s="362"/>
      <c r="G3" s="362"/>
      <c r="H3" s="362"/>
      <c r="I3" s="362"/>
      <c r="J3" s="362"/>
      <c r="K3" s="362"/>
      <c r="L3" s="362"/>
      <c r="M3" s="362"/>
      <c r="N3" s="362"/>
      <c r="O3" s="362"/>
      <c r="P3" s="362"/>
      <c r="Q3" s="362"/>
      <c r="R3" s="362"/>
      <c r="S3" s="362"/>
      <c r="T3" s="362"/>
      <c r="U3" s="362"/>
      <c r="V3" s="362"/>
      <c r="W3" s="362"/>
      <c r="X3" s="362"/>
      <c r="Y3" s="362"/>
      <c r="Z3" s="362"/>
      <c r="AA3" s="362"/>
      <c r="AB3" s="362"/>
      <c r="AC3" s="362"/>
      <c r="AD3" s="362"/>
      <c r="AE3" s="362"/>
    </row>
    <row r="4" spans="1:408" ht="15">
      <c r="A4" s="363" t="s">
        <v>594</v>
      </c>
      <c r="B4" s="364" t="e">
        <f>SUM(B5:B35)</f>
        <v>#REF!</v>
      </c>
      <c r="C4" s="364" t="e">
        <f>SUM(C5:C35)</f>
        <v>#REF!</v>
      </c>
      <c r="D4" s="364" t="e">
        <f t="shared" ref="D4:AE4" si="0">SUM(D5:D35)</f>
        <v>#REF!</v>
      </c>
      <c r="E4" s="364" t="e">
        <f t="shared" si="0"/>
        <v>#REF!</v>
      </c>
      <c r="F4" s="364" t="e">
        <f t="shared" si="0"/>
        <v>#REF!</v>
      </c>
      <c r="G4" s="364" t="e">
        <f t="shared" si="0"/>
        <v>#REF!</v>
      </c>
      <c r="H4" s="364" t="e">
        <f t="shared" si="0"/>
        <v>#REF!</v>
      </c>
      <c r="I4" s="364" t="e">
        <f t="shared" si="0"/>
        <v>#REF!</v>
      </c>
      <c r="J4" s="364" t="e">
        <f t="shared" si="0"/>
        <v>#REF!</v>
      </c>
      <c r="K4" s="364" t="e">
        <f t="shared" si="0"/>
        <v>#REF!</v>
      </c>
      <c r="L4" s="364" t="e">
        <f t="shared" si="0"/>
        <v>#REF!</v>
      </c>
      <c r="M4" s="364" t="e">
        <f t="shared" si="0"/>
        <v>#REF!</v>
      </c>
      <c r="N4" s="364" t="e">
        <f t="shared" si="0"/>
        <v>#REF!</v>
      </c>
      <c r="O4" s="364" t="e">
        <f t="shared" si="0"/>
        <v>#REF!</v>
      </c>
      <c r="P4" s="364" t="e">
        <f t="shared" si="0"/>
        <v>#REF!</v>
      </c>
      <c r="Q4" s="364" t="e">
        <f t="shared" si="0"/>
        <v>#REF!</v>
      </c>
      <c r="R4" s="364" t="e">
        <f t="shared" si="0"/>
        <v>#REF!</v>
      </c>
      <c r="S4" s="364" t="e">
        <f t="shared" si="0"/>
        <v>#REF!</v>
      </c>
      <c r="T4" s="364" t="e">
        <f t="shared" si="0"/>
        <v>#REF!</v>
      </c>
      <c r="U4" s="364" t="e">
        <f t="shared" si="0"/>
        <v>#REF!</v>
      </c>
      <c r="V4" s="364" t="e">
        <f t="shared" si="0"/>
        <v>#REF!</v>
      </c>
      <c r="W4" s="364" t="e">
        <f t="shared" si="0"/>
        <v>#REF!</v>
      </c>
      <c r="X4" s="364" t="e">
        <f t="shared" si="0"/>
        <v>#REF!</v>
      </c>
      <c r="Y4" s="364" t="e">
        <f t="shared" si="0"/>
        <v>#REF!</v>
      </c>
      <c r="Z4" s="364" t="e">
        <f t="shared" si="0"/>
        <v>#REF!</v>
      </c>
      <c r="AA4" s="364" t="e">
        <f t="shared" si="0"/>
        <v>#REF!</v>
      </c>
      <c r="AB4" s="364" t="e">
        <f t="shared" si="0"/>
        <v>#REF!</v>
      </c>
      <c r="AC4" s="364">
        <f t="shared" si="0"/>
        <v>63.168000900000003</v>
      </c>
      <c r="AD4" s="364">
        <f t="shared" si="0"/>
        <v>124.31460030000001</v>
      </c>
      <c r="AE4" s="364">
        <f t="shared" si="0"/>
        <v>328.76280000000008</v>
      </c>
      <c r="AG4" s="364">
        <f t="shared" ref="AG4:CR4" si="1">SUM(AG5:AG35)</f>
        <v>0</v>
      </c>
      <c r="AH4" s="364">
        <f t="shared" si="1"/>
        <v>0</v>
      </c>
      <c r="AI4" s="364">
        <f t="shared" si="1"/>
        <v>0</v>
      </c>
      <c r="AJ4" s="364">
        <f t="shared" si="1"/>
        <v>0</v>
      </c>
      <c r="AK4" s="364">
        <f t="shared" si="1"/>
        <v>0</v>
      </c>
      <c r="AL4" s="364">
        <f t="shared" si="1"/>
        <v>0</v>
      </c>
      <c r="AM4" s="364">
        <f t="shared" si="1"/>
        <v>0</v>
      </c>
      <c r="AN4" s="364">
        <f t="shared" si="1"/>
        <v>0</v>
      </c>
      <c r="AO4" s="364">
        <f t="shared" si="1"/>
        <v>0</v>
      </c>
      <c r="AP4" s="364">
        <f t="shared" si="1"/>
        <v>0</v>
      </c>
      <c r="AQ4" s="364">
        <f t="shared" si="1"/>
        <v>0</v>
      </c>
      <c r="AR4" s="364">
        <f t="shared" si="1"/>
        <v>0</v>
      </c>
      <c r="AS4" s="364">
        <f t="shared" si="1"/>
        <v>0</v>
      </c>
      <c r="AT4" s="364">
        <f t="shared" si="1"/>
        <v>0</v>
      </c>
      <c r="AU4" s="364">
        <f t="shared" si="1"/>
        <v>0</v>
      </c>
      <c r="AV4" s="364">
        <f t="shared" si="1"/>
        <v>0</v>
      </c>
      <c r="AW4" s="364">
        <f t="shared" si="1"/>
        <v>0</v>
      </c>
      <c r="AX4" s="364">
        <f t="shared" si="1"/>
        <v>0</v>
      </c>
      <c r="AY4" s="364">
        <f t="shared" si="1"/>
        <v>0</v>
      </c>
      <c r="AZ4" s="364">
        <f t="shared" si="1"/>
        <v>0</v>
      </c>
      <c r="BA4" s="364">
        <f t="shared" si="1"/>
        <v>0</v>
      </c>
      <c r="BB4" s="364">
        <f t="shared" si="1"/>
        <v>0</v>
      </c>
      <c r="BC4" s="364">
        <f t="shared" si="1"/>
        <v>0</v>
      </c>
      <c r="BD4" s="364">
        <f t="shared" si="1"/>
        <v>0</v>
      </c>
      <c r="BE4" s="364">
        <f t="shared" si="1"/>
        <v>0</v>
      </c>
      <c r="BF4" s="364">
        <f t="shared" si="1"/>
        <v>0</v>
      </c>
      <c r="BG4" s="364">
        <f t="shared" si="1"/>
        <v>0</v>
      </c>
      <c r="BH4" s="364">
        <f t="shared" si="1"/>
        <v>0</v>
      </c>
      <c r="BI4" s="364">
        <f t="shared" si="1"/>
        <v>0</v>
      </c>
      <c r="BJ4" s="364">
        <f t="shared" si="1"/>
        <v>0</v>
      </c>
      <c r="BK4" s="364">
        <f t="shared" si="1"/>
        <v>0</v>
      </c>
      <c r="BL4" s="364">
        <f t="shared" si="1"/>
        <v>0</v>
      </c>
      <c r="BM4" s="364">
        <f t="shared" si="1"/>
        <v>0</v>
      </c>
      <c r="BN4" s="364">
        <f t="shared" si="1"/>
        <v>0</v>
      </c>
      <c r="BO4" s="364">
        <f t="shared" si="1"/>
        <v>0</v>
      </c>
      <c r="BP4" s="364">
        <f t="shared" si="1"/>
        <v>0</v>
      </c>
      <c r="BQ4" s="364">
        <f t="shared" si="1"/>
        <v>0</v>
      </c>
      <c r="BR4" s="364">
        <f t="shared" si="1"/>
        <v>0</v>
      </c>
      <c r="BS4" s="364">
        <f t="shared" si="1"/>
        <v>0</v>
      </c>
      <c r="BT4" s="364">
        <f t="shared" si="1"/>
        <v>0</v>
      </c>
      <c r="BU4" s="364">
        <f t="shared" si="1"/>
        <v>0</v>
      </c>
      <c r="BV4" s="364">
        <f t="shared" si="1"/>
        <v>0</v>
      </c>
      <c r="BW4" s="364">
        <f t="shared" si="1"/>
        <v>0</v>
      </c>
      <c r="BX4" s="364">
        <f t="shared" si="1"/>
        <v>0</v>
      </c>
      <c r="BY4" s="364">
        <f t="shared" si="1"/>
        <v>0</v>
      </c>
      <c r="BZ4" s="364">
        <f t="shared" si="1"/>
        <v>0</v>
      </c>
      <c r="CA4" s="364">
        <f t="shared" si="1"/>
        <v>0</v>
      </c>
      <c r="CB4" s="364">
        <f t="shared" si="1"/>
        <v>0</v>
      </c>
      <c r="CC4" s="364">
        <f t="shared" si="1"/>
        <v>0</v>
      </c>
      <c r="CD4" s="364">
        <f t="shared" si="1"/>
        <v>0</v>
      </c>
      <c r="CE4" s="364">
        <f t="shared" si="1"/>
        <v>0</v>
      </c>
      <c r="CF4" s="364">
        <f t="shared" si="1"/>
        <v>0</v>
      </c>
      <c r="CG4" s="364">
        <f t="shared" si="1"/>
        <v>0</v>
      </c>
      <c r="CH4" s="364">
        <f t="shared" si="1"/>
        <v>0</v>
      </c>
      <c r="CI4" s="364">
        <f t="shared" si="1"/>
        <v>0</v>
      </c>
      <c r="CJ4" s="364">
        <f t="shared" si="1"/>
        <v>0</v>
      </c>
      <c r="CK4" s="364">
        <f t="shared" si="1"/>
        <v>0</v>
      </c>
      <c r="CL4" s="364">
        <f t="shared" si="1"/>
        <v>0</v>
      </c>
      <c r="CM4" s="364">
        <f t="shared" si="1"/>
        <v>0</v>
      </c>
      <c r="CN4" s="364">
        <f t="shared" si="1"/>
        <v>0</v>
      </c>
      <c r="CO4" s="364">
        <f t="shared" si="1"/>
        <v>52.96856517647057</v>
      </c>
      <c r="CP4" s="364">
        <f t="shared" si="1"/>
        <v>87.233866588235273</v>
      </c>
      <c r="CQ4" s="364">
        <f t="shared" si="1"/>
        <v>58.84755717647058</v>
      </c>
      <c r="CR4" s="364">
        <f t="shared" si="1"/>
        <v>34.034752705882347</v>
      </c>
      <c r="CS4" s="364">
        <f t="shared" ref="CS4:FD4" si="2">SUM(CS5:CS35)</f>
        <v>48.299953882352938</v>
      </c>
      <c r="CT4" s="364">
        <f t="shared" si="2"/>
        <v>31.58517270588235</v>
      </c>
      <c r="CU4" s="364">
        <f t="shared" si="2"/>
        <v>65.360558117647045</v>
      </c>
      <c r="CV4" s="364">
        <f t="shared" si="2"/>
        <v>85.504751294117625</v>
      </c>
      <c r="CW4" s="364">
        <f t="shared" si="2"/>
        <v>44.841723294117642</v>
      </c>
      <c r="CX4" s="364">
        <f t="shared" si="2"/>
        <v>36.974248705882346</v>
      </c>
      <c r="CY4" s="364">
        <f t="shared" si="2"/>
        <v>43.919528470588226</v>
      </c>
      <c r="CZ4" s="364">
        <f t="shared" si="2"/>
        <v>71.326005882352931</v>
      </c>
      <c r="DA4" s="364">
        <f t="shared" si="2"/>
        <v>36.02323529411764</v>
      </c>
      <c r="DB4" s="364">
        <f t="shared" si="2"/>
        <v>49.337423058823525</v>
      </c>
      <c r="DC4" s="364">
        <f t="shared" si="2"/>
        <v>54.985866352941173</v>
      </c>
      <c r="DD4" s="364">
        <f t="shared" si="2"/>
        <v>51.902277411764693</v>
      </c>
      <c r="DE4" s="364">
        <f t="shared" si="2"/>
        <v>54.957047764705869</v>
      </c>
      <c r="DF4" s="364">
        <f t="shared" si="2"/>
        <v>244.92918141176466</v>
      </c>
      <c r="DG4" s="364">
        <f t="shared" si="2"/>
        <v>122.42136282352939</v>
      </c>
      <c r="DH4" s="364">
        <f t="shared" si="2"/>
        <v>1053.2041256470586</v>
      </c>
      <c r="DI4" s="364">
        <f t="shared" si="2"/>
        <v>129.28018682352939</v>
      </c>
      <c r="DJ4" s="364">
        <f t="shared" si="2"/>
        <v>183.74731858823526</v>
      </c>
      <c r="DK4" s="364">
        <f t="shared" si="2"/>
        <v>142.13327717647059</v>
      </c>
      <c r="DL4" s="364">
        <f t="shared" si="2"/>
        <v>131.93149694117645</v>
      </c>
      <c r="DM4" s="364">
        <f t="shared" si="2"/>
        <v>96.974549411764698</v>
      </c>
      <c r="DN4" s="364">
        <f t="shared" si="2"/>
        <v>31.239349647058816</v>
      </c>
      <c r="DO4" s="364">
        <f t="shared" si="2"/>
        <v>213.86274329411759</v>
      </c>
      <c r="DP4" s="364">
        <f t="shared" si="2"/>
        <v>54.899410588235284</v>
      </c>
      <c r="DQ4" s="364">
        <f t="shared" si="2"/>
        <v>43.256700941176462</v>
      </c>
      <c r="DR4" s="364">
        <f t="shared" si="2"/>
        <v>63.833172941176457</v>
      </c>
      <c r="DS4" s="364">
        <f t="shared" si="2"/>
        <v>477.92746729411755</v>
      </c>
      <c r="DT4" s="364">
        <f t="shared" si="2"/>
        <v>68.444147058823518</v>
      </c>
      <c r="DU4" s="364">
        <f t="shared" si="2"/>
        <v>488.07161035294109</v>
      </c>
      <c r="DV4" s="364">
        <f t="shared" si="2"/>
        <v>72.075289176470577</v>
      </c>
      <c r="DW4" s="364">
        <f t="shared" si="2"/>
        <v>76.34044023529411</v>
      </c>
      <c r="DX4" s="364">
        <f t="shared" si="2"/>
        <v>43.112607999999994</v>
      </c>
      <c r="DY4" s="364">
        <f t="shared" si="2"/>
        <v>500.89588211764698</v>
      </c>
      <c r="DZ4" s="364">
        <f t="shared" si="2"/>
        <v>738.38986776470574</v>
      </c>
      <c r="EA4" s="364">
        <f t="shared" si="2"/>
        <v>1143.0893023529411</v>
      </c>
      <c r="EB4" s="364">
        <f t="shared" si="2"/>
        <v>366.11134494117647</v>
      </c>
      <c r="EC4" s="364">
        <f t="shared" si="2"/>
        <v>82.334706588235278</v>
      </c>
      <c r="ED4" s="364">
        <f t="shared" si="2"/>
        <v>367.20645129411758</v>
      </c>
      <c r="EE4" s="364">
        <f t="shared" si="2"/>
        <v>219.85700964705879</v>
      </c>
      <c r="EF4" s="364">
        <f t="shared" si="2"/>
        <v>226.34119199999998</v>
      </c>
      <c r="EG4" s="364">
        <f t="shared" si="2"/>
        <v>258.56037364705878</v>
      </c>
      <c r="EH4" s="364">
        <f t="shared" si="2"/>
        <v>312.91223105882347</v>
      </c>
      <c r="EI4" s="364">
        <f t="shared" si="2"/>
        <v>408.87812988235288</v>
      </c>
      <c r="EJ4" s="364">
        <f t="shared" si="2"/>
        <v>46.628475764705875</v>
      </c>
      <c r="EK4" s="364">
        <f t="shared" si="2"/>
        <v>66.138659999999987</v>
      </c>
      <c r="EL4" s="364">
        <f t="shared" si="2"/>
        <v>84.092640470588208</v>
      </c>
      <c r="EM4" s="364">
        <f t="shared" si="2"/>
        <v>126.57123952941173</v>
      </c>
      <c r="EN4" s="364">
        <f t="shared" si="2"/>
        <v>116.4847336470588</v>
      </c>
      <c r="EO4" s="364">
        <f t="shared" si="2"/>
        <v>91.441380470588228</v>
      </c>
      <c r="EP4" s="364">
        <f t="shared" si="2"/>
        <v>91.527836235294103</v>
      </c>
      <c r="EQ4" s="364">
        <f t="shared" si="2"/>
        <v>104.09274070588232</v>
      </c>
      <c r="ER4" s="364">
        <f t="shared" si="2"/>
        <v>84.640193647058808</v>
      </c>
      <c r="ES4" s="364">
        <f t="shared" si="2"/>
        <v>79.885126588235281</v>
      </c>
      <c r="ET4" s="364">
        <f t="shared" si="2"/>
        <v>86.426946117647049</v>
      </c>
      <c r="EU4" s="364">
        <f t="shared" si="2"/>
        <v>69.164611764705882</v>
      </c>
      <c r="EV4" s="364">
        <f t="shared" si="2"/>
        <v>82.738166823529383</v>
      </c>
      <c r="EW4" s="364">
        <f t="shared" si="2"/>
        <v>111.00920188235293</v>
      </c>
      <c r="EX4" s="364">
        <f t="shared" si="2"/>
        <v>420.23265364705873</v>
      </c>
      <c r="EY4" s="364">
        <f t="shared" si="2"/>
        <v>129.91419576470585</v>
      </c>
      <c r="EZ4" s="364">
        <f t="shared" si="2"/>
        <v>188.15656258823526</v>
      </c>
      <c r="FA4" s="364">
        <f t="shared" si="2"/>
        <v>75.418245411764687</v>
      </c>
      <c r="FB4" s="364">
        <f t="shared" si="2"/>
        <v>167.14781176470586</v>
      </c>
      <c r="FC4" s="364">
        <f t="shared" si="2"/>
        <v>100.77860305882351</v>
      </c>
      <c r="FD4" s="364">
        <f t="shared" si="2"/>
        <v>127.7816202352941</v>
      </c>
      <c r="FE4" s="364">
        <f t="shared" ref="FE4:HP4" si="3">SUM(FE5:FE35)</f>
        <v>90.576822823529398</v>
      </c>
      <c r="FF4" s="364">
        <f t="shared" si="3"/>
        <v>133.86234235294114</v>
      </c>
      <c r="FG4" s="364">
        <f t="shared" si="3"/>
        <v>221.70139929411764</v>
      </c>
      <c r="FH4" s="364">
        <f t="shared" si="3"/>
        <v>137.17647999999997</v>
      </c>
      <c r="FI4" s="364">
        <f t="shared" si="3"/>
        <v>128.93436376470586</v>
      </c>
      <c r="FJ4" s="364">
        <f t="shared" si="3"/>
        <v>561.41491741176469</v>
      </c>
      <c r="FK4" s="364">
        <f t="shared" si="3"/>
        <v>153.86244258823527</v>
      </c>
      <c r="FL4" s="364">
        <f t="shared" si="3"/>
        <v>345.73660305882345</v>
      </c>
      <c r="FM4" s="364">
        <f t="shared" si="3"/>
        <v>140.02952023529409</v>
      </c>
      <c r="FN4" s="364">
        <f t="shared" si="3"/>
        <v>180.86545976470586</v>
      </c>
      <c r="FO4" s="364">
        <f t="shared" si="3"/>
        <v>124.38102682352938</v>
      </c>
      <c r="FP4" s="364">
        <f t="shared" si="3"/>
        <v>190.77905411764704</v>
      </c>
      <c r="FQ4" s="364">
        <f t="shared" si="3"/>
        <v>163.92012988235294</v>
      </c>
      <c r="FR4" s="364">
        <f t="shared" si="3"/>
        <v>102.24835105882352</v>
      </c>
      <c r="FS4" s="364">
        <f t="shared" si="3"/>
        <v>244.61217694117641</v>
      </c>
      <c r="FT4" s="364">
        <f t="shared" si="3"/>
        <v>192.99808541176469</v>
      </c>
      <c r="FU4" s="364">
        <f t="shared" si="3"/>
        <v>227.69566564705877</v>
      </c>
      <c r="FV4" s="364">
        <f t="shared" si="3"/>
        <v>120.4905174117647</v>
      </c>
      <c r="FW4" s="364">
        <f t="shared" si="3"/>
        <v>293.25795388235287</v>
      </c>
      <c r="FX4" s="364">
        <f t="shared" si="3"/>
        <v>218.4448988235294</v>
      </c>
      <c r="FY4" s="364">
        <f t="shared" si="3"/>
        <v>298.73348564705873</v>
      </c>
      <c r="FZ4" s="364">
        <f t="shared" si="3"/>
        <v>245.8225576470588</v>
      </c>
      <c r="GA4" s="364">
        <f t="shared" si="3"/>
        <v>277.35009317647052</v>
      </c>
      <c r="GB4" s="364">
        <f t="shared" si="3"/>
        <v>253.3730277647058</v>
      </c>
      <c r="GC4" s="364">
        <f t="shared" si="3"/>
        <v>270.03017176470581</v>
      </c>
      <c r="GD4" s="364">
        <f t="shared" si="3"/>
        <v>335.73655294117646</v>
      </c>
      <c r="GE4" s="364">
        <f t="shared" si="3"/>
        <v>235.96660047058819</v>
      </c>
      <c r="GF4" s="364">
        <f t="shared" si="3"/>
        <v>198.32952423529406</v>
      </c>
      <c r="GG4" s="364">
        <f t="shared" si="3"/>
        <v>227.63802847058821</v>
      </c>
      <c r="GH4" s="364">
        <f t="shared" si="3"/>
        <v>239.77065411764701</v>
      </c>
      <c r="GI4" s="364">
        <f t="shared" si="3"/>
        <v>256.60070964705881</v>
      </c>
      <c r="GJ4" s="364">
        <f t="shared" si="3"/>
        <v>175.10174211764701</v>
      </c>
      <c r="GK4" s="364">
        <f t="shared" si="3"/>
        <v>157.66649623529409</v>
      </c>
      <c r="GL4" s="364">
        <f t="shared" si="3"/>
        <v>161.47054988235291</v>
      </c>
      <c r="GM4" s="364">
        <f t="shared" si="3"/>
        <v>141.29753811764704</v>
      </c>
      <c r="GN4" s="364">
        <f t="shared" si="3"/>
        <v>187.66664658823524</v>
      </c>
      <c r="GO4" s="364">
        <f t="shared" si="3"/>
        <v>203.92033035294114</v>
      </c>
      <c r="GP4" s="364">
        <f t="shared" si="3"/>
        <v>141.84509129411759</v>
      </c>
      <c r="GQ4" s="364">
        <f t="shared" si="3"/>
        <v>189.10757599999994</v>
      </c>
      <c r="GR4" s="364">
        <f t="shared" si="3"/>
        <v>117.49338423529409</v>
      </c>
      <c r="GS4" s="364">
        <f t="shared" si="3"/>
        <v>147.11889294117645</v>
      </c>
      <c r="GT4" s="364">
        <f t="shared" si="3"/>
        <v>166.22561694117644</v>
      </c>
      <c r="GU4" s="364">
        <f t="shared" si="3"/>
        <v>165.13051058823527</v>
      </c>
      <c r="GV4" s="364">
        <f t="shared" si="3"/>
        <v>150.05838894117645</v>
      </c>
      <c r="GW4" s="364">
        <f t="shared" si="3"/>
        <v>176.45621576470583</v>
      </c>
      <c r="GX4" s="364">
        <f t="shared" si="3"/>
        <v>298.90639717647053</v>
      </c>
      <c r="GY4" s="364">
        <f t="shared" si="3"/>
        <v>280.72186799999992</v>
      </c>
      <c r="GZ4" s="364">
        <f t="shared" si="3"/>
        <v>316.31282447058817</v>
      </c>
      <c r="HA4" s="364">
        <f t="shared" si="3"/>
        <v>177.66659647058822</v>
      </c>
      <c r="HB4" s="364">
        <f t="shared" si="3"/>
        <v>425.65054823529408</v>
      </c>
      <c r="HC4" s="364">
        <f t="shared" si="3"/>
        <v>209.97223388235292</v>
      </c>
      <c r="HD4" s="364">
        <f t="shared" si="3"/>
        <v>302.91218094117647</v>
      </c>
      <c r="HE4" s="364">
        <f t="shared" si="3"/>
        <v>174.03545435294114</v>
      </c>
      <c r="HF4" s="364">
        <f t="shared" si="3"/>
        <v>115.85072470588233</v>
      </c>
      <c r="HG4" s="364">
        <f t="shared" si="3"/>
        <v>131.7585854117647</v>
      </c>
      <c r="HH4" s="364">
        <f t="shared" si="3"/>
        <v>147.55117176470583</v>
      </c>
      <c r="HI4" s="364">
        <f t="shared" si="3"/>
        <v>140.89407788235292</v>
      </c>
      <c r="HJ4" s="364">
        <f t="shared" si="3"/>
        <v>234.72740117647052</v>
      </c>
      <c r="HK4" s="364">
        <f t="shared" si="3"/>
        <v>132.91132894117644</v>
      </c>
      <c r="HL4" s="364">
        <f t="shared" si="3"/>
        <v>235.21731717647054</v>
      </c>
      <c r="HM4" s="364">
        <f t="shared" si="3"/>
        <v>174.00663576470583</v>
      </c>
      <c r="HN4" s="364">
        <f t="shared" si="3"/>
        <v>194.92893082352938</v>
      </c>
      <c r="HO4" s="364">
        <f t="shared" si="3"/>
        <v>168.8769270588235</v>
      </c>
      <c r="HP4" s="364">
        <f t="shared" si="3"/>
        <v>179.68389764705876</v>
      </c>
      <c r="HQ4" s="364">
        <f t="shared" ref="HQ4:KB4" si="4">SUM(HQ5:HQ35)</f>
        <v>223.92043058823521</v>
      </c>
      <c r="HR4" s="364">
        <f t="shared" si="4"/>
        <v>183.40149552941162</v>
      </c>
      <c r="HS4" s="364">
        <f t="shared" si="4"/>
        <v>162.73856776470575</v>
      </c>
      <c r="HT4" s="364">
        <f t="shared" si="4"/>
        <v>329.1947334117645</v>
      </c>
      <c r="HU4" s="364">
        <f t="shared" si="4"/>
        <v>314.06497458823503</v>
      </c>
      <c r="HV4" s="364">
        <f t="shared" si="4"/>
        <v>426.08282705882357</v>
      </c>
      <c r="HW4" s="364">
        <f t="shared" si="4"/>
        <v>11.440979529411759</v>
      </c>
      <c r="HX4" s="364">
        <f t="shared" si="4"/>
        <v>11.469798117647059</v>
      </c>
      <c r="HY4" s="364">
        <f t="shared" si="4"/>
        <v>3.19886329411765</v>
      </c>
      <c r="HZ4" s="364">
        <f t="shared" si="4"/>
        <v>1.0662877647058799</v>
      </c>
      <c r="IA4" s="364">
        <f t="shared" si="4"/>
        <v>5.5331689411764637</v>
      </c>
      <c r="IB4" s="364">
        <f t="shared" si="4"/>
        <v>0.57637176470588214</v>
      </c>
      <c r="IC4" s="364">
        <f t="shared" si="4"/>
        <v>145.56268917647043</v>
      </c>
      <c r="ID4" s="364">
        <f t="shared" si="4"/>
        <v>142.94019764705885</v>
      </c>
      <c r="IE4" s="364">
        <f t="shared" si="4"/>
        <v>196.11049294117609</v>
      </c>
      <c r="IF4" s="364">
        <f t="shared" si="4"/>
        <v>347.23516964705829</v>
      </c>
      <c r="IG4" s="364">
        <f t="shared" si="4"/>
        <v>301.38479576470564</v>
      </c>
      <c r="IH4" s="364">
        <f t="shared" si="4"/>
        <v>319.56932494117592</v>
      </c>
      <c r="II4" s="364">
        <f t="shared" si="4"/>
        <v>268.156963529412</v>
      </c>
      <c r="IJ4" s="364">
        <f t="shared" si="4"/>
        <v>79.42402917647054</v>
      </c>
      <c r="IK4" s="364">
        <f t="shared" si="4"/>
        <v>85.908211529411759</v>
      </c>
      <c r="IL4" s="364">
        <f t="shared" si="4"/>
        <v>1549.4890336470608</v>
      </c>
      <c r="IM4" s="364">
        <f t="shared" si="4"/>
        <v>1486.1169581176432</v>
      </c>
      <c r="IN4" s="364">
        <f t="shared" si="4"/>
        <v>7750.7304872941131</v>
      </c>
      <c r="IO4" s="364">
        <f t="shared" si="4"/>
        <v>8.6455764705882301E-2</v>
      </c>
      <c r="IP4" s="364">
        <f t="shared" si="4"/>
        <v>1170.0058637647051</v>
      </c>
      <c r="IQ4" s="364">
        <f t="shared" si="4"/>
        <v>0</v>
      </c>
      <c r="IR4" s="364">
        <f t="shared" si="4"/>
        <v>0</v>
      </c>
      <c r="IS4" s="364">
        <f t="shared" si="4"/>
        <v>1900.4129825882342</v>
      </c>
      <c r="IT4" s="364">
        <f t="shared" si="4"/>
        <v>747.52536023529365</v>
      </c>
      <c r="IU4" s="364">
        <f t="shared" si="4"/>
        <v>0</v>
      </c>
      <c r="IV4" s="364">
        <f t="shared" si="4"/>
        <v>0</v>
      </c>
      <c r="IW4" s="364">
        <f t="shared" si="4"/>
        <v>0</v>
      </c>
      <c r="IX4" s="364">
        <f t="shared" si="4"/>
        <v>0</v>
      </c>
      <c r="IY4" s="364">
        <f t="shared" si="4"/>
        <v>0</v>
      </c>
      <c r="IZ4" s="364">
        <f t="shared" si="4"/>
        <v>0</v>
      </c>
      <c r="JA4" s="364">
        <f t="shared" si="4"/>
        <v>0</v>
      </c>
      <c r="JB4" s="364">
        <f t="shared" si="4"/>
        <v>0</v>
      </c>
      <c r="JC4" s="364">
        <f t="shared" si="4"/>
        <v>5355.4158889411729</v>
      </c>
      <c r="JD4" s="364">
        <f t="shared" si="4"/>
        <v>7027.4415597647012</v>
      </c>
      <c r="JE4" s="364">
        <f t="shared" si="4"/>
        <v>1578.0770731764694</v>
      </c>
      <c r="JF4" s="364">
        <f t="shared" si="4"/>
        <v>8685.4325781176412</v>
      </c>
      <c r="JG4" s="364">
        <f t="shared" si="4"/>
        <v>2169.0598621176455</v>
      </c>
      <c r="JH4" s="364">
        <f t="shared" si="4"/>
        <v>8507.5066143529366</v>
      </c>
      <c r="JI4" s="364">
        <f t="shared" si="4"/>
        <v>4549.6193432941154</v>
      </c>
      <c r="JJ4" s="364">
        <f t="shared" si="4"/>
        <v>6932.369037176466</v>
      </c>
      <c r="JK4" s="364">
        <f t="shared" si="4"/>
        <v>7136.6928277647012</v>
      </c>
      <c r="JL4" s="364">
        <f t="shared" si="4"/>
        <v>8652.9828477647006</v>
      </c>
      <c r="JM4" s="364">
        <f t="shared" si="4"/>
        <v>6402.3087437647018</v>
      </c>
      <c r="JN4" s="364">
        <f t="shared" si="4"/>
        <v>4.9567971764705847</v>
      </c>
      <c r="JO4" s="364">
        <f t="shared" si="4"/>
        <v>0.80692047058823479</v>
      </c>
      <c r="JP4" s="364">
        <f t="shared" si="4"/>
        <v>0</v>
      </c>
      <c r="JQ4" s="364">
        <f t="shared" si="4"/>
        <v>0.66282752941176426</v>
      </c>
      <c r="JR4" s="364">
        <f t="shared" si="4"/>
        <v>0.80692047058823479</v>
      </c>
      <c r="JS4" s="364">
        <f t="shared" si="4"/>
        <v>30.634159294117627</v>
      </c>
      <c r="JT4" s="364">
        <f t="shared" si="4"/>
        <v>150.60594211764692</v>
      </c>
      <c r="JU4" s="364">
        <f t="shared" si="4"/>
        <v>188.81939011764695</v>
      </c>
      <c r="JV4" s="364">
        <f t="shared" si="4"/>
        <v>147.26298588235287</v>
      </c>
      <c r="JW4" s="364">
        <f t="shared" si="4"/>
        <v>2361.7697616470577</v>
      </c>
      <c r="JX4" s="364">
        <f t="shared" si="4"/>
        <v>29.798420235294095</v>
      </c>
      <c r="JY4" s="364">
        <f t="shared" si="4"/>
        <v>67.406677882352895</v>
      </c>
      <c r="JZ4" s="364">
        <f t="shared" si="4"/>
        <v>0.95101341176470533</v>
      </c>
      <c r="KA4" s="364">
        <f t="shared" si="4"/>
        <v>5.7060804705882324</v>
      </c>
      <c r="KB4" s="364">
        <f t="shared" si="4"/>
        <v>6.167177882352938</v>
      </c>
      <c r="KC4" s="364">
        <f t="shared" ref="KC4:MN4" si="5">SUM(KC5:KC35)</f>
        <v>3120.0156367058808</v>
      </c>
      <c r="KD4" s="364">
        <f t="shared" si="5"/>
        <v>0.80692047058823479</v>
      </c>
      <c r="KE4" s="364">
        <f t="shared" si="5"/>
        <v>12.622541647058814</v>
      </c>
      <c r="KF4" s="364">
        <f t="shared" si="5"/>
        <v>45.562187999999971</v>
      </c>
      <c r="KG4" s="364">
        <f t="shared" si="5"/>
        <v>216.68696494117634</v>
      </c>
      <c r="KH4" s="364">
        <f t="shared" si="5"/>
        <v>7.3775585882352894</v>
      </c>
      <c r="KI4" s="364">
        <f t="shared" si="5"/>
        <v>13.141276235294111</v>
      </c>
      <c r="KJ4" s="364">
        <f t="shared" si="5"/>
        <v>7.2046470588235252</v>
      </c>
      <c r="KK4" s="364">
        <f t="shared" si="5"/>
        <v>0</v>
      </c>
      <c r="KL4" s="364">
        <f t="shared" si="5"/>
        <v>0.11997931972789115</v>
      </c>
      <c r="KM4" s="364">
        <f t="shared" si="5"/>
        <v>2870.5352193197282</v>
      </c>
      <c r="KN4" s="364">
        <f t="shared" si="5"/>
        <v>4.9191521088435373</v>
      </c>
      <c r="KO4" s="364">
        <f t="shared" si="5"/>
        <v>0</v>
      </c>
      <c r="KP4" s="364">
        <f t="shared" si="5"/>
        <v>1.409757006802721</v>
      </c>
      <c r="KQ4" s="364">
        <f t="shared" si="5"/>
        <v>209.36391292517001</v>
      </c>
      <c r="KR4" s="364">
        <f t="shared" si="5"/>
        <v>5.9389763265306126</v>
      </c>
      <c r="KS4" s="364">
        <f t="shared" si="5"/>
        <v>2835.3812786394556</v>
      </c>
      <c r="KT4" s="364">
        <f t="shared" si="5"/>
        <v>2843.5398723809521</v>
      </c>
      <c r="KU4" s="364">
        <f t="shared" si="5"/>
        <v>6021.6720726530612</v>
      </c>
      <c r="KV4" s="364">
        <f t="shared" si="5"/>
        <v>10433.101695238094</v>
      </c>
      <c r="KW4" s="364">
        <f t="shared" si="5"/>
        <v>150.66416742857143</v>
      </c>
      <c r="KX4" s="364">
        <f t="shared" si="5"/>
        <v>155.73329828571428</v>
      </c>
      <c r="KY4" s="364">
        <f t="shared" si="5"/>
        <v>11.817973714285714</v>
      </c>
      <c r="KZ4" s="364">
        <f t="shared" si="5"/>
        <v>0.41992799999999997</v>
      </c>
      <c r="LA4" s="364">
        <f t="shared" si="5"/>
        <v>2.0096554285714285</v>
      </c>
      <c r="LB4" s="364">
        <f t="shared" si="5"/>
        <v>10.258241142857143</v>
      </c>
      <c r="LC4" s="364">
        <f t="shared" si="5"/>
        <v>0</v>
      </c>
      <c r="LD4" s="364">
        <f t="shared" si="5"/>
        <v>0</v>
      </c>
      <c r="LE4" s="364">
        <f t="shared" si="5"/>
        <v>12.207906857142858</v>
      </c>
      <c r="LF4" s="364">
        <f t="shared" si="5"/>
        <v>2118.686734285714</v>
      </c>
      <c r="LG4" s="364">
        <f t="shared" si="5"/>
        <v>3036.1394297142856</v>
      </c>
      <c r="LH4" s="364">
        <f t="shared" si="5"/>
        <v>11385.027946285712</v>
      </c>
      <c r="LI4" s="364">
        <f t="shared" si="5"/>
        <v>4516.3203000000003</v>
      </c>
      <c r="LJ4" s="364">
        <f t="shared" si="5"/>
        <v>3013.2249000000002</v>
      </c>
      <c r="LK4" s="364">
        <f t="shared" si="5"/>
        <v>6530.1975000000002</v>
      </c>
      <c r="LL4" s="364">
        <f t="shared" si="5"/>
        <v>6911.8817999999992</v>
      </c>
      <c r="LM4" s="364">
        <f t="shared" si="5"/>
        <v>3288.5147999999999</v>
      </c>
      <c r="LN4" s="364">
        <f t="shared" si="5"/>
        <v>5460.2642999999998</v>
      </c>
      <c r="LO4" s="364">
        <f t="shared" si="5"/>
        <v>59.337000000000003</v>
      </c>
      <c r="LP4" s="364">
        <f t="shared" si="5"/>
        <v>5640.8634000000002</v>
      </c>
      <c r="LQ4" s="364">
        <f t="shared" si="5"/>
        <v>6060.1028999999999</v>
      </c>
      <c r="LR4" s="364">
        <f t="shared" si="5"/>
        <v>11688.4869</v>
      </c>
      <c r="LS4" s="364">
        <f t="shared" si="5"/>
        <v>11427.992700000001</v>
      </c>
      <c r="LT4" s="364">
        <f t="shared" si="5"/>
        <v>19385.305499999999</v>
      </c>
      <c r="LU4" s="364">
        <f t="shared" si="5"/>
        <v>5394.6746999999996</v>
      </c>
      <c r="LV4" s="364">
        <f t="shared" si="5"/>
        <v>5361.9233999999997</v>
      </c>
      <c r="LW4" s="364">
        <f t="shared" si="5"/>
        <v>14010.2652</v>
      </c>
      <c r="LX4" s="364">
        <f t="shared" si="5"/>
        <v>12296.748299999999</v>
      </c>
      <c r="LY4" s="364">
        <f t="shared" si="5"/>
        <v>3874.7234999999996</v>
      </c>
      <c r="LZ4" s="364">
        <f t="shared" si="5"/>
        <v>1506.48</v>
      </c>
      <c r="MA4" s="364">
        <f t="shared" si="5"/>
        <v>2760.2804999999998</v>
      </c>
      <c r="MB4" s="364">
        <f t="shared" si="5"/>
        <v>3165.7353000000003</v>
      </c>
      <c r="MC4" s="364">
        <f t="shared" si="5"/>
        <v>5799.4092000000001</v>
      </c>
      <c r="MD4" s="364">
        <f t="shared" si="5"/>
        <v>3017.1261</v>
      </c>
      <c r="ME4" s="364">
        <f t="shared" si="5"/>
        <v>6058.8833999999997</v>
      </c>
      <c r="MF4" s="364">
        <f t="shared" si="5"/>
        <v>8419.6965</v>
      </c>
      <c r="MG4" s="364">
        <f t="shared" si="5"/>
        <v>3002.9468999999999</v>
      </c>
      <c r="MH4" s="364">
        <f t="shared" si="5"/>
        <v>5280.7832999999991</v>
      </c>
      <c r="MI4" s="364">
        <f t="shared" si="5"/>
        <v>5975.5235999999995</v>
      </c>
      <c r="MJ4" s="364">
        <f t="shared" si="5"/>
        <v>14314.324799999999</v>
      </c>
      <c r="MK4" s="364">
        <f t="shared" si="5"/>
        <v>4783.6668</v>
      </c>
      <c r="ML4" s="364">
        <f t="shared" si="5"/>
        <v>6527.8107000000009</v>
      </c>
      <c r="MM4" s="364">
        <f t="shared" si="5"/>
        <v>4.59</v>
      </c>
      <c r="MN4" s="364">
        <f t="shared" si="5"/>
        <v>25.068900000000003</v>
      </c>
      <c r="MO4" s="364">
        <f t="shared" ref="MO4:OR4" si="6">SUM(MO5:MO35)</f>
        <v>21.18</v>
      </c>
      <c r="MP4" s="364">
        <f t="shared" si="6"/>
        <v>5709.0726000000004</v>
      </c>
      <c r="MQ4" s="364">
        <f t="shared" si="6"/>
        <v>8713.7217000000001</v>
      </c>
      <c r="MR4" s="364">
        <f t="shared" si="6"/>
        <v>2679.9522000000002</v>
      </c>
      <c r="MS4" s="364">
        <f t="shared" si="6"/>
        <v>14.3613</v>
      </c>
      <c r="MT4" s="364">
        <f t="shared" si="6"/>
        <v>32.464800000000004</v>
      </c>
      <c r="MU4" s="364">
        <f t="shared" si="6"/>
        <v>2971.1288999999997</v>
      </c>
      <c r="MV4" s="364">
        <f t="shared" si="6"/>
        <v>11287.026899999999</v>
      </c>
      <c r="MW4" s="364">
        <f t="shared" si="6"/>
        <v>2704.7667000000001</v>
      </c>
      <c r="MX4" s="364">
        <f t="shared" si="6"/>
        <v>6392.1656999999996</v>
      </c>
      <c r="MY4" s="364">
        <f t="shared" si="6"/>
        <v>22.798500000000001</v>
      </c>
      <c r="MZ4" s="364">
        <f t="shared" si="6"/>
        <v>38.396999999999998</v>
      </c>
      <c r="NA4" s="364">
        <f t="shared" si="6"/>
        <v>5438.6943000000001</v>
      </c>
      <c r="NB4" s="364">
        <f t="shared" si="6"/>
        <v>5432.2904999999992</v>
      </c>
      <c r="NC4" s="364">
        <f t="shared" si="6"/>
        <v>14410.800299999999</v>
      </c>
      <c r="ND4" s="364">
        <f t="shared" si="6"/>
        <v>14485.8</v>
      </c>
      <c r="NE4" s="364">
        <f t="shared" si="6"/>
        <v>12771.900000000001</v>
      </c>
      <c r="NF4" s="364">
        <f t="shared" si="6"/>
        <v>22.8</v>
      </c>
      <c r="NG4" s="364">
        <f t="shared" si="6"/>
        <v>24160.799999999999</v>
      </c>
      <c r="NH4" s="364">
        <f t="shared" si="6"/>
        <v>14094.3</v>
      </c>
      <c r="NI4" s="364">
        <f t="shared" si="6"/>
        <v>6167.7</v>
      </c>
      <c r="NJ4" s="364">
        <f t="shared" si="6"/>
        <v>3014.4</v>
      </c>
      <c r="NK4" s="364">
        <f t="shared" si="6"/>
        <v>41.700299999999999</v>
      </c>
      <c r="NL4" s="364">
        <f t="shared" si="6"/>
        <v>8725.1999999999989</v>
      </c>
      <c r="NM4" s="364">
        <f t="shared" si="6"/>
        <v>10505.7</v>
      </c>
      <c r="NN4" s="364">
        <f t="shared" si="6"/>
        <v>7207.8</v>
      </c>
      <c r="NO4" s="364">
        <f t="shared" si="6"/>
        <v>22332</v>
      </c>
      <c r="NP4" s="364">
        <f t="shared" si="6"/>
        <v>15270.3</v>
      </c>
      <c r="NQ4" s="364">
        <f t="shared" si="6"/>
        <v>28486.799999999999</v>
      </c>
      <c r="NR4" s="364">
        <f t="shared" si="6"/>
        <v>25610.1</v>
      </c>
      <c r="NS4" s="364">
        <f t="shared" si="6"/>
        <v>26491.199999999997</v>
      </c>
      <c r="NT4" s="364">
        <f t="shared" si="6"/>
        <v>24956.699999999997</v>
      </c>
      <c r="NU4" s="364">
        <f t="shared" si="6"/>
        <v>23893.800000000003</v>
      </c>
      <c r="NV4" s="364">
        <f t="shared" si="6"/>
        <v>24838.799999999999</v>
      </c>
      <c r="NW4" s="364">
        <f t="shared" si="6"/>
        <v>18177.300000000003</v>
      </c>
      <c r="NX4" s="364">
        <f t="shared" si="6"/>
        <v>21927.9</v>
      </c>
      <c r="NY4" s="364">
        <f t="shared" si="6"/>
        <v>38212.200000000004</v>
      </c>
      <c r="NZ4" s="364">
        <f t="shared" si="6"/>
        <v>34656.300000000003</v>
      </c>
      <c r="OA4" s="364">
        <f t="shared" si="6"/>
        <v>28215</v>
      </c>
      <c r="OB4" s="364">
        <f t="shared" si="6"/>
        <v>33296.699999999997</v>
      </c>
      <c r="OC4" s="364">
        <f t="shared" si="6"/>
        <v>33844.5</v>
      </c>
      <c r="OD4" s="364">
        <f t="shared" si="6"/>
        <v>41788.800000000003</v>
      </c>
      <c r="OE4" s="364">
        <f t="shared" si="6"/>
        <v>20427.599999999999</v>
      </c>
      <c r="OF4" s="364">
        <f t="shared" si="6"/>
        <v>0</v>
      </c>
      <c r="OG4" s="364">
        <f t="shared" si="6"/>
        <v>0</v>
      </c>
      <c r="OH4" s="364">
        <f t="shared" si="6"/>
        <v>0</v>
      </c>
      <c r="OI4" s="364">
        <f t="shared" si="6"/>
        <v>0</v>
      </c>
      <c r="OJ4" s="364">
        <f t="shared" si="6"/>
        <v>0</v>
      </c>
      <c r="OK4" s="364">
        <f t="shared" si="6"/>
        <v>0</v>
      </c>
      <c r="OL4" s="364">
        <f t="shared" si="6"/>
        <v>0</v>
      </c>
      <c r="OM4" s="364">
        <f t="shared" si="6"/>
        <v>0</v>
      </c>
      <c r="ON4" s="364">
        <f t="shared" si="6"/>
        <v>0</v>
      </c>
      <c r="OO4" s="364">
        <f t="shared" si="6"/>
        <v>0</v>
      </c>
      <c r="OP4" s="364">
        <f t="shared" si="6"/>
        <v>0</v>
      </c>
      <c r="OQ4" s="364">
        <f t="shared" si="6"/>
        <v>0</v>
      </c>
      <c r="OR4" s="364">
        <f t="shared" si="6"/>
        <v>0</v>
      </c>
    </row>
    <row r="5" spans="1:408" ht="15">
      <c r="A5" s="365" t="s">
        <v>432</v>
      </c>
      <c r="B5" s="364">
        <f t="shared" ref="B5:B35" si="7">SUM(AG5:AR5)/1000</f>
        <v>0</v>
      </c>
      <c r="C5" s="364">
        <f t="shared" ref="C5:C35" si="8">SUM(AS5:BD5)/1000</f>
        <v>0</v>
      </c>
      <c r="D5" s="364">
        <f t="shared" ref="D5:D35" si="9">SUM(BE5:BP5)/1000</f>
        <v>0</v>
      </c>
      <c r="E5" s="364">
        <f t="shared" ref="E5:E35" si="10">SUM(BQ5:CB5)/1000</f>
        <v>0</v>
      </c>
      <c r="F5" s="364">
        <f t="shared" ref="F5:F35" si="11">SUM(CC5:CN5)/1000</f>
        <v>0</v>
      </c>
      <c r="G5" s="364">
        <f t="shared" ref="G5:G35" si="12">SUM(CO5:CZ5)/1000</f>
        <v>0</v>
      </c>
      <c r="H5" s="364">
        <f t="shared" ref="H5:H35" si="13">SUM(DA5:DL5)/1000</f>
        <v>0</v>
      </c>
      <c r="I5" s="364">
        <f t="shared" ref="I5:I35" si="14">SUM(DM5:DX5)/1000</f>
        <v>0</v>
      </c>
      <c r="J5" s="364">
        <f t="shared" ref="J5:J35" si="15">SUM(DY5:EJ5)/1000</f>
        <v>4.6109741176470582E-4</v>
      </c>
      <c r="K5" s="364">
        <f t="shared" ref="K5:K35" si="16">SUM(EK5:EV5)/1000</f>
        <v>0</v>
      </c>
      <c r="L5" s="364">
        <f t="shared" ref="L5:L35" si="17">SUM(EW5:FH5)/1000</f>
        <v>1.4409294117647055E-3</v>
      </c>
      <c r="M5" s="364">
        <f t="shared" ref="M5:M35" si="18">SUM(FI5:FT5)/1000</f>
        <v>0</v>
      </c>
      <c r="N5" s="364">
        <f t="shared" ref="N5:N35" si="19">SUM(FU5:GF5)/1000</f>
        <v>0</v>
      </c>
      <c r="O5" s="364">
        <f t="shared" ref="O5:O35" si="20">SUM(GG5:GR5)/1000</f>
        <v>5.7637176470588228E-5</v>
      </c>
      <c r="P5" s="364">
        <f t="shared" ref="P5:P35" si="21">SUM(GS5:HD5)/1000</f>
        <v>0</v>
      </c>
      <c r="Q5" s="364">
        <f t="shared" ref="Q5:Q35" si="22">SUM(HE5:HP5)/1000</f>
        <v>0</v>
      </c>
      <c r="R5" s="364">
        <f t="shared" ref="R5:R35" si="23">SUM(HQ5:IB5)/1000</f>
        <v>0</v>
      </c>
      <c r="S5" s="364">
        <f t="shared" ref="S5:S35" si="24">SUM(IC5:IN5)/1000</f>
        <v>0</v>
      </c>
      <c r="T5" s="364">
        <f t="shared" ref="T5:T35" si="25">SUM(IO5:IZ5)/1000</f>
        <v>0</v>
      </c>
      <c r="U5" s="364">
        <f t="shared" ref="U5:U35" si="26">SUM(JA5:JL5)/1000</f>
        <v>0</v>
      </c>
      <c r="V5" s="364">
        <f t="shared" ref="V5:V35" si="27">SUM(JM5:JX5)/1000</f>
        <v>0</v>
      </c>
      <c r="W5" s="364">
        <f t="shared" ref="W5:W35" si="28">SUM(JY5:KJ5)/1000</f>
        <v>0</v>
      </c>
      <c r="X5" s="364">
        <f t="shared" ref="X5:X35" si="29">SUM(KK5:KV5)/1000</f>
        <v>0</v>
      </c>
      <c r="Y5" s="364">
        <f t="shared" ref="Y5:Y35" si="30">SUM(KW5:LH5)/1000</f>
        <v>0</v>
      </c>
      <c r="Z5" s="364">
        <f t="shared" ref="Z5:Z35" si="31">SUM(LI5:LT5)/1000</f>
        <v>0</v>
      </c>
      <c r="AA5" s="364">
        <f t="shared" ref="AA5:AA35" si="32">SUM(LU5:MF5)/1000</f>
        <v>0</v>
      </c>
      <c r="AB5" s="364">
        <f t="shared" ref="AB5:AB35" si="33">SUM(MG5:MR5)/1000</f>
        <v>2.6069999999999999E-4</v>
      </c>
      <c r="AC5" s="364">
        <f t="shared" ref="AC5:AC35" si="34">SUM(MS5:ND5)/1000</f>
        <v>0</v>
      </c>
      <c r="AD5" s="364">
        <f t="shared" ref="AD5:AD35" si="35">SUM(NE5:NP5)/1000</f>
        <v>1.5E-3</v>
      </c>
      <c r="AE5" s="364">
        <f t="shared" ref="AE5:AE35" si="36">SUM(NQ5:OB5)/1000</f>
        <v>0</v>
      </c>
      <c r="AG5" s="364"/>
      <c r="AH5" s="364"/>
      <c r="AI5" s="364"/>
      <c r="AJ5" s="364"/>
      <c r="AK5" s="364"/>
      <c r="AL5" s="364"/>
      <c r="AM5" s="364"/>
      <c r="AN5" s="364"/>
      <c r="AO5" s="364"/>
      <c r="AP5" s="364"/>
      <c r="AQ5" s="364"/>
      <c r="AR5" s="364"/>
      <c r="AS5" s="364"/>
      <c r="AT5" s="364"/>
      <c r="AU5" s="364"/>
      <c r="AV5" s="364"/>
      <c r="AW5" s="364"/>
      <c r="AX5" s="364"/>
      <c r="AY5" s="364"/>
      <c r="AZ5" s="364"/>
      <c r="BA5" s="364"/>
      <c r="BB5" s="364"/>
      <c r="BC5" s="364"/>
      <c r="BD5" s="364"/>
      <c r="BE5" s="364"/>
      <c r="BF5" s="364"/>
      <c r="BG5" s="364"/>
      <c r="BH5" s="364"/>
      <c r="BI5" s="364"/>
      <c r="BJ5" s="364"/>
      <c r="BK5" s="364"/>
      <c r="BL5" s="364"/>
      <c r="BM5" s="364"/>
      <c r="BN5" s="364"/>
      <c r="BO5" s="364"/>
      <c r="BP5" s="364"/>
      <c r="BQ5" s="364"/>
      <c r="BR5" s="364"/>
      <c r="BS5" s="364"/>
      <c r="BT5" s="364"/>
      <c r="BU5" s="364"/>
      <c r="BV5" s="364"/>
      <c r="BW5" s="364"/>
      <c r="BX5" s="364"/>
      <c r="BY5" s="364"/>
      <c r="BZ5" s="364"/>
      <c r="CA5" s="364"/>
      <c r="CB5" s="364"/>
      <c r="CC5" s="364"/>
      <c r="CD5" s="364"/>
      <c r="CE5" s="364"/>
      <c r="CF5" s="364"/>
      <c r="CG5" s="364"/>
      <c r="CH5" s="364"/>
      <c r="CI5" s="364"/>
      <c r="CJ5" s="364"/>
      <c r="CK5" s="364"/>
      <c r="CL5" s="364"/>
      <c r="CM5" s="364"/>
      <c r="CN5" s="364"/>
      <c r="CO5" s="364"/>
      <c r="CP5" s="364"/>
      <c r="CQ5" s="364"/>
      <c r="CR5" s="364"/>
      <c r="CS5" s="364"/>
      <c r="CT5" s="364"/>
      <c r="CU5" s="364"/>
      <c r="CV5" s="364"/>
      <c r="CW5" s="364"/>
      <c r="CX5" s="364"/>
      <c r="CY5" s="364"/>
      <c r="CZ5" s="364"/>
      <c r="DA5" s="364"/>
      <c r="DB5" s="364"/>
      <c r="DC5" s="364"/>
      <c r="DD5" s="364"/>
      <c r="DE5" s="364"/>
      <c r="DF5" s="364"/>
      <c r="DG5" s="364"/>
      <c r="DH5" s="364"/>
      <c r="DI5" s="364"/>
      <c r="DJ5" s="364"/>
      <c r="DK5" s="364"/>
      <c r="DL5" s="364"/>
      <c r="DM5" s="364"/>
      <c r="DN5" s="364"/>
      <c r="DO5" s="364"/>
      <c r="DP5" s="364"/>
      <c r="DQ5" s="364"/>
      <c r="DR5" s="364"/>
      <c r="DS5" s="364"/>
      <c r="DT5" s="364"/>
      <c r="DU5" s="364"/>
      <c r="DV5" s="364"/>
      <c r="DW5" s="364"/>
      <c r="DX5" s="364"/>
      <c r="DY5" s="364">
        <v>0.46109741176470581</v>
      </c>
      <c r="DZ5" s="364"/>
      <c r="EA5" s="364"/>
      <c r="EB5" s="364"/>
      <c r="EC5" s="364"/>
      <c r="ED5" s="364"/>
      <c r="EE5" s="364"/>
      <c r="EF5" s="364"/>
      <c r="EG5" s="364"/>
      <c r="EH5" s="364"/>
      <c r="EI5" s="364"/>
      <c r="EJ5" s="364"/>
      <c r="EK5" s="364"/>
      <c r="EL5" s="364"/>
      <c r="EM5" s="364"/>
      <c r="EN5" s="364"/>
      <c r="EO5" s="364"/>
      <c r="EP5" s="364"/>
      <c r="EQ5" s="364"/>
      <c r="ER5" s="364"/>
      <c r="ES5" s="364"/>
      <c r="ET5" s="364"/>
      <c r="EU5" s="364"/>
      <c r="EV5" s="364"/>
      <c r="EW5" s="364"/>
      <c r="EX5" s="364"/>
      <c r="EY5" s="364">
        <v>0.95101341176470566</v>
      </c>
      <c r="EZ5" s="364"/>
      <c r="FA5" s="364"/>
      <c r="FB5" s="364"/>
      <c r="FC5" s="364"/>
      <c r="FD5" s="364"/>
      <c r="FE5" s="364"/>
      <c r="FF5" s="364"/>
      <c r="FG5" s="364">
        <v>0.48991599999999991</v>
      </c>
      <c r="FH5" s="364"/>
      <c r="FI5" s="364"/>
      <c r="FJ5" s="364"/>
      <c r="FK5" s="364"/>
      <c r="FL5" s="364"/>
      <c r="FM5" s="364"/>
      <c r="FN5" s="364"/>
      <c r="FO5" s="364"/>
      <c r="FP5" s="364"/>
      <c r="FQ5" s="364"/>
      <c r="FR5" s="364"/>
      <c r="FS5" s="364"/>
      <c r="FT5" s="364"/>
      <c r="FU5" s="364"/>
      <c r="FV5" s="364"/>
      <c r="FW5" s="364"/>
      <c r="FX5" s="364"/>
      <c r="FY5" s="364"/>
      <c r="FZ5" s="364"/>
      <c r="GA5" s="364"/>
      <c r="GB5" s="364"/>
      <c r="GC5" s="364"/>
      <c r="GD5" s="364"/>
      <c r="GE5" s="364"/>
      <c r="GF5" s="364"/>
      <c r="GG5" s="364"/>
      <c r="GH5" s="364"/>
      <c r="GI5" s="364"/>
      <c r="GJ5" s="364"/>
      <c r="GK5" s="364"/>
      <c r="GL5" s="364"/>
      <c r="GM5" s="364"/>
      <c r="GN5" s="364"/>
      <c r="GO5" s="364">
        <v>5.7637176470588226E-2</v>
      </c>
      <c r="GP5" s="364"/>
      <c r="GQ5" s="364"/>
      <c r="GR5" s="364"/>
      <c r="GS5" s="364"/>
      <c r="GT5" s="364"/>
      <c r="GU5" s="364"/>
      <c r="GV5" s="364"/>
      <c r="GW5" s="364"/>
      <c r="GX5" s="364"/>
      <c r="GY5" s="364"/>
      <c r="GZ5" s="364"/>
      <c r="HA5" s="364"/>
      <c r="HB5" s="364"/>
      <c r="HC5" s="364"/>
      <c r="HD5" s="364"/>
      <c r="HE5" s="364"/>
      <c r="HF5" s="364"/>
      <c r="HG5" s="364"/>
      <c r="HH5" s="364"/>
      <c r="HI5" s="364"/>
      <c r="HJ5" s="364"/>
      <c r="HK5" s="364"/>
      <c r="HL5" s="364"/>
      <c r="HM5" s="364"/>
      <c r="HN5" s="364"/>
      <c r="HO5" s="364"/>
      <c r="HP5" s="364"/>
      <c r="HQ5" s="364"/>
      <c r="HR5" s="364"/>
      <c r="HS5" s="364"/>
      <c r="HT5" s="364"/>
      <c r="HU5" s="364"/>
      <c r="HV5" s="364"/>
      <c r="HW5" s="364"/>
      <c r="HX5" s="364"/>
      <c r="HY5" s="364"/>
      <c r="HZ5" s="364"/>
      <c r="IA5" s="364"/>
      <c r="IB5" s="364"/>
      <c r="IC5" s="364"/>
      <c r="ID5" s="364"/>
      <c r="IE5" s="364"/>
      <c r="IF5" s="364"/>
      <c r="IG5" s="364"/>
      <c r="IH5" s="364"/>
      <c r="II5" s="364"/>
      <c r="IJ5" s="364"/>
      <c r="IK5" s="364"/>
      <c r="IL5" s="364"/>
      <c r="IM5" s="364"/>
      <c r="IN5" s="364"/>
      <c r="IO5" s="364"/>
      <c r="IP5" s="364"/>
      <c r="IQ5" s="364"/>
      <c r="IR5" s="364"/>
      <c r="IS5" s="364"/>
      <c r="IT5" s="364"/>
      <c r="IU5" s="364"/>
      <c r="IV5" s="364"/>
      <c r="IW5" s="364"/>
      <c r="IX5" s="364"/>
      <c r="IY5" s="364"/>
      <c r="IZ5" s="364"/>
      <c r="JA5" s="364"/>
      <c r="JB5" s="364"/>
      <c r="JC5" s="364"/>
      <c r="JD5" s="364"/>
      <c r="JE5" s="364"/>
      <c r="JF5" s="364"/>
      <c r="JG5" s="364"/>
      <c r="JH5" s="364"/>
      <c r="JI5" s="364"/>
      <c r="JJ5" s="364"/>
      <c r="JK5" s="364"/>
      <c r="JL5" s="364"/>
      <c r="JM5" s="364"/>
      <c r="JN5" s="364"/>
      <c r="JO5" s="364"/>
      <c r="JP5" s="364"/>
      <c r="JQ5" s="364"/>
      <c r="JR5" s="364"/>
      <c r="JS5" s="364"/>
      <c r="JT5" s="364"/>
      <c r="JU5" s="364"/>
      <c r="JV5" s="364"/>
      <c r="JW5" s="364"/>
      <c r="JX5" s="364"/>
      <c r="JY5" s="364"/>
      <c r="JZ5" s="364"/>
      <c r="KA5" s="364"/>
      <c r="KB5" s="364"/>
      <c r="KC5" s="364"/>
      <c r="KD5" s="364"/>
      <c r="KE5" s="364"/>
      <c r="KF5" s="364"/>
      <c r="KG5" s="364"/>
      <c r="KH5" s="364"/>
      <c r="KI5" s="364"/>
      <c r="KJ5" s="364"/>
      <c r="KK5" s="364"/>
      <c r="KL5" s="364"/>
      <c r="KM5" s="364"/>
      <c r="KN5" s="364"/>
      <c r="KO5" s="364"/>
      <c r="KP5" s="364"/>
      <c r="KQ5" s="364"/>
      <c r="KR5" s="364"/>
      <c r="KS5" s="364"/>
      <c r="KT5" s="364"/>
      <c r="KU5" s="364"/>
      <c r="KV5" s="364"/>
      <c r="KW5" s="364"/>
      <c r="KX5" s="364"/>
      <c r="KY5" s="364"/>
      <c r="KZ5" s="364"/>
      <c r="LA5" s="364"/>
      <c r="LB5" s="364"/>
      <c r="LC5" s="364"/>
      <c r="LD5" s="364"/>
      <c r="LE5" s="364"/>
      <c r="LF5" s="364"/>
      <c r="LG5" s="364"/>
      <c r="LH5" s="364"/>
      <c r="LI5" s="364"/>
      <c r="LJ5" s="364"/>
      <c r="LK5" s="364"/>
      <c r="LL5" s="364"/>
      <c r="LM5" s="364"/>
      <c r="LN5" s="364"/>
      <c r="LO5" s="364"/>
      <c r="LP5" s="364"/>
      <c r="LQ5" s="364"/>
      <c r="LR5" s="364"/>
      <c r="LS5" s="364"/>
      <c r="LT5" s="364"/>
      <c r="LU5" s="364"/>
      <c r="LV5" s="364"/>
      <c r="LW5" s="364"/>
      <c r="LX5" s="364"/>
      <c r="LY5" s="364"/>
      <c r="LZ5" s="364"/>
      <c r="MA5" s="364"/>
      <c r="MB5" s="364"/>
      <c r="MC5" s="364"/>
      <c r="MD5" s="364"/>
      <c r="ME5" s="364"/>
      <c r="MF5" s="364"/>
      <c r="MG5" s="364"/>
      <c r="MH5" s="364"/>
      <c r="MI5" s="364"/>
      <c r="MJ5" s="364"/>
      <c r="MK5" s="364"/>
      <c r="ML5" s="364">
        <v>0.26069999999999999</v>
      </c>
      <c r="MM5" s="364"/>
      <c r="MN5" s="364"/>
      <c r="MO5" s="364"/>
      <c r="MP5" s="364"/>
      <c r="MQ5" s="364"/>
      <c r="MR5" s="364"/>
      <c r="MS5" s="364"/>
      <c r="MT5" s="364"/>
      <c r="MU5" s="364"/>
      <c r="MV5" s="364"/>
      <c r="MW5" s="364"/>
      <c r="MX5" s="364"/>
      <c r="MY5" s="364"/>
      <c r="MZ5" s="364"/>
      <c r="NA5" s="364"/>
      <c r="NB5" s="364"/>
      <c r="NC5" s="364" t="s">
        <v>221</v>
      </c>
      <c r="ND5" s="364" t="s">
        <v>221</v>
      </c>
      <c r="NE5" s="364" t="s">
        <v>221</v>
      </c>
      <c r="NF5" s="364" t="s">
        <v>221</v>
      </c>
      <c r="NG5" s="364" t="s">
        <v>221</v>
      </c>
      <c r="NH5" s="364" t="s">
        <v>221</v>
      </c>
      <c r="NI5" s="364"/>
      <c r="NJ5" s="364"/>
      <c r="NK5" s="364"/>
      <c r="NL5" s="364"/>
      <c r="NM5" s="364"/>
      <c r="NN5" s="364"/>
      <c r="NO5" s="364"/>
      <c r="NP5" s="364">
        <v>1.5</v>
      </c>
      <c r="NQ5" s="364"/>
      <c r="NR5" s="364"/>
      <c r="NS5" s="364"/>
      <c r="NT5" s="364"/>
      <c r="NU5" s="364"/>
      <c r="NV5" s="364"/>
      <c r="NW5" s="364"/>
      <c r="NX5" s="364"/>
      <c r="NY5" s="364"/>
      <c r="NZ5" s="364"/>
      <c r="OA5" s="364"/>
      <c r="OB5" s="364"/>
      <c r="OC5" s="364"/>
      <c r="OD5" s="364"/>
      <c r="OE5" s="364"/>
      <c r="OF5" s="364"/>
      <c r="OG5" s="364"/>
      <c r="OH5" s="364"/>
      <c r="OI5" s="364"/>
      <c r="OJ5" s="364"/>
      <c r="OK5" s="364"/>
      <c r="OL5" s="364"/>
      <c r="OM5" s="364"/>
      <c r="ON5" s="364"/>
      <c r="OO5" s="364"/>
      <c r="OP5" s="364"/>
      <c r="OQ5" s="364"/>
      <c r="OR5" s="364"/>
    </row>
    <row r="6" spans="1:408" ht="15">
      <c r="A6" s="365" t="s">
        <v>418</v>
      </c>
      <c r="B6" s="364" t="e">
        <f>SUM(#REF!)/1000</f>
        <v>#REF!</v>
      </c>
      <c r="C6" s="364" t="e">
        <f>SUM(#REF!)/1000</f>
        <v>#REF!</v>
      </c>
      <c r="D6" s="364" t="e">
        <f>SUM(#REF!)/1000</f>
        <v>#REF!</v>
      </c>
      <c r="E6" s="364" t="e">
        <f>SUM(#REF!)/1000</f>
        <v>#REF!</v>
      </c>
      <c r="F6" s="364" t="e">
        <f>SUM(#REF!)/1000</f>
        <v>#REF!</v>
      </c>
      <c r="G6" s="364" t="e">
        <f>SUM(#REF!)/1000</f>
        <v>#REF!</v>
      </c>
      <c r="H6" s="364" t="e">
        <f>SUM(#REF!)/1000</f>
        <v>#REF!</v>
      </c>
      <c r="I6" s="364" t="e">
        <f>SUM(#REF!)/1000</f>
        <v>#REF!</v>
      </c>
      <c r="J6" s="364" t="e">
        <f>SUM(#REF!)/1000</f>
        <v>#REF!</v>
      </c>
      <c r="K6" s="364" t="e">
        <f>SUM(#REF!)/1000</f>
        <v>#REF!</v>
      </c>
      <c r="L6" s="364" t="e">
        <f>SUM(#REF!)/1000</f>
        <v>#REF!</v>
      </c>
      <c r="M6" s="364" t="e">
        <f>SUM(#REF!)/1000</f>
        <v>#REF!</v>
      </c>
      <c r="N6" s="364" t="e">
        <f>SUM(#REF!)/1000</f>
        <v>#REF!</v>
      </c>
      <c r="O6" s="364" t="e">
        <f>SUM(#REF!)/1000</f>
        <v>#REF!</v>
      </c>
      <c r="P6" s="364" t="e">
        <f>SUM(#REF!)/1000</f>
        <v>#REF!</v>
      </c>
      <c r="Q6" s="364" t="e">
        <f>SUM(#REF!)/1000</f>
        <v>#REF!</v>
      </c>
      <c r="R6" s="364" t="e">
        <f>SUM(#REF!)/1000</f>
        <v>#REF!</v>
      </c>
      <c r="S6" s="364" t="e">
        <f>SUM(#REF!)/1000</f>
        <v>#REF!</v>
      </c>
      <c r="T6" s="364" t="e">
        <f>SUM(#REF!)/1000</f>
        <v>#REF!</v>
      </c>
      <c r="U6" s="364" t="e">
        <f>SUM(#REF!)/1000</f>
        <v>#REF!</v>
      </c>
      <c r="V6" s="364" t="e">
        <f>SUM(#REF!)/1000</f>
        <v>#REF!</v>
      </c>
      <c r="W6" s="364" t="e">
        <f>SUM(#REF!)/1000</f>
        <v>#REF!</v>
      </c>
      <c r="X6" s="364" t="e">
        <f>SUM(#REF!)/1000</f>
        <v>#REF!</v>
      </c>
      <c r="Y6" s="364" t="e">
        <f>SUM(#REF!)/1000</f>
        <v>#REF!</v>
      </c>
      <c r="Z6" s="364" t="e">
        <f>SUM(#REF!)/1000</f>
        <v>#REF!</v>
      </c>
      <c r="AA6" s="364" t="e">
        <f>SUM(#REF!)/1000</f>
        <v>#REF!</v>
      </c>
      <c r="AB6" s="364" t="e">
        <f>SUM(#REF!)/1000</f>
        <v>#REF!</v>
      </c>
      <c r="AC6" s="364">
        <f>SUM(NC6:ND6)/1000</f>
        <v>4.4999999999999997E-3</v>
      </c>
      <c r="AD6" s="364">
        <f t="shared" si="35"/>
        <v>7.7099999999999988E-2</v>
      </c>
      <c r="AE6" s="364">
        <f t="shared" si="36"/>
        <v>7.2717000000000001</v>
      </c>
      <c r="AG6" s="364"/>
      <c r="AH6" s="364"/>
      <c r="AI6" s="364"/>
      <c r="AJ6" s="364"/>
      <c r="AK6" s="364"/>
      <c r="AL6" s="364"/>
      <c r="AM6" s="364"/>
      <c r="AN6" s="364"/>
      <c r="AO6" s="364"/>
      <c r="AP6" s="364"/>
      <c r="AQ6" s="364"/>
      <c r="AR6" s="364"/>
      <c r="AS6" s="364"/>
      <c r="AT6" s="364"/>
      <c r="AU6" s="364"/>
      <c r="AV6" s="364"/>
      <c r="AW6" s="364"/>
      <c r="AX6" s="364"/>
      <c r="AY6" s="364"/>
      <c r="AZ6" s="364"/>
      <c r="BA6" s="364"/>
      <c r="BB6" s="364"/>
      <c r="BC6" s="364"/>
      <c r="BD6" s="364"/>
      <c r="BE6" s="364"/>
      <c r="BF6" s="364"/>
      <c r="BG6" s="364"/>
      <c r="BH6" s="364"/>
      <c r="BI6" s="364"/>
      <c r="BJ6" s="364"/>
      <c r="BK6" s="364"/>
      <c r="BL6" s="364"/>
      <c r="BM6" s="364"/>
      <c r="BN6" s="364"/>
      <c r="BO6" s="364"/>
      <c r="BP6" s="364"/>
      <c r="BQ6" s="364"/>
      <c r="BR6" s="364"/>
      <c r="BS6" s="364"/>
      <c r="BT6" s="364"/>
      <c r="BU6" s="364"/>
      <c r="BV6" s="364"/>
      <c r="BW6" s="364"/>
      <c r="BX6" s="364"/>
      <c r="BY6" s="364"/>
      <c r="BZ6" s="364"/>
      <c r="CA6" s="364"/>
      <c r="CB6" s="364"/>
      <c r="CC6" s="364"/>
      <c r="CD6" s="364"/>
      <c r="CE6" s="364"/>
      <c r="CF6" s="364"/>
      <c r="CG6" s="364"/>
      <c r="CH6" s="364"/>
      <c r="CI6" s="364"/>
      <c r="CJ6" s="364"/>
      <c r="CK6" s="364"/>
      <c r="CL6" s="364"/>
      <c r="CM6" s="364"/>
      <c r="CN6" s="364"/>
      <c r="CO6" s="364"/>
      <c r="CP6" s="364"/>
      <c r="CQ6" s="364"/>
      <c r="CR6" s="364"/>
      <c r="CS6" s="364"/>
      <c r="CT6" s="364"/>
      <c r="CU6" s="364"/>
      <c r="CV6" s="364"/>
      <c r="CW6" s="364"/>
      <c r="CX6" s="364"/>
      <c r="CY6" s="364"/>
      <c r="CZ6" s="364"/>
      <c r="DA6" s="364">
        <v>5.3026202352941159</v>
      </c>
      <c r="DB6" s="364">
        <v>0.23054870588235291</v>
      </c>
      <c r="DC6" s="364"/>
      <c r="DD6" s="364"/>
      <c r="DE6" s="364"/>
      <c r="DF6" s="364"/>
      <c r="DG6" s="364"/>
      <c r="DH6" s="364"/>
      <c r="DI6" s="364"/>
      <c r="DJ6" s="364"/>
      <c r="DK6" s="364"/>
      <c r="DL6" s="364">
        <v>2.0173011764705877</v>
      </c>
      <c r="DM6" s="364"/>
      <c r="DN6" s="364">
        <v>14.121108235294114</v>
      </c>
      <c r="DO6" s="364"/>
      <c r="DP6" s="364"/>
      <c r="DQ6" s="364"/>
      <c r="DR6" s="364">
        <v>22.795503294117641</v>
      </c>
      <c r="DS6" s="364">
        <v>42.420961882352927</v>
      </c>
      <c r="DT6" s="364"/>
      <c r="DU6" s="364">
        <v>44.755267529411761</v>
      </c>
      <c r="DV6" s="364">
        <v>32.046270117647055</v>
      </c>
      <c r="DW6" s="364">
        <v>11.49861670588235</v>
      </c>
      <c r="DX6" s="364">
        <v>18.876175294117644</v>
      </c>
      <c r="DY6" s="364">
        <v>461.50087199999996</v>
      </c>
      <c r="DZ6" s="364">
        <v>17.694613176470586</v>
      </c>
      <c r="EA6" s="364">
        <v>1095.6250875294115</v>
      </c>
      <c r="EB6" s="364">
        <v>330.23220258823528</v>
      </c>
      <c r="EC6" s="364">
        <v>17.550520235294115</v>
      </c>
      <c r="ED6" s="364">
        <v>298.6182112941176</v>
      </c>
      <c r="EE6" s="364">
        <v>7.9539303529411756</v>
      </c>
      <c r="EF6" s="364">
        <v>20.951113647058822</v>
      </c>
      <c r="EG6" s="364">
        <v>11.930895529411762</v>
      </c>
      <c r="EH6" s="364">
        <v>15.302670352941174</v>
      </c>
      <c r="EI6" s="364">
        <v>13.515917882352939</v>
      </c>
      <c r="EJ6" s="364">
        <v>10.835789176470588</v>
      </c>
      <c r="EK6" s="364">
        <v>9.7118642352941169</v>
      </c>
      <c r="EL6" s="364">
        <v>26.743649882352937</v>
      </c>
      <c r="EM6" s="364">
        <v>33.746566823529406</v>
      </c>
      <c r="EN6" s="364">
        <v>37.809987764705873</v>
      </c>
      <c r="EO6" s="364">
        <v>28.53040235294117</v>
      </c>
      <c r="EP6" s="364">
        <v>11.440979529411763</v>
      </c>
      <c r="EQ6" s="364">
        <v>26.801287058823526</v>
      </c>
      <c r="ER6" s="364">
        <v>20.259467529411761</v>
      </c>
      <c r="ES6" s="364">
        <v>11.095156470588233</v>
      </c>
      <c r="ET6" s="364">
        <v>16.858874117647055</v>
      </c>
      <c r="EU6" s="364">
        <v>10.115324470588234</v>
      </c>
      <c r="EV6" s="364">
        <v>30.000150352941169</v>
      </c>
      <c r="EW6" s="364">
        <v>11.239249411764703</v>
      </c>
      <c r="EX6" s="364">
        <v>341.73081929411757</v>
      </c>
      <c r="EY6" s="364">
        <v>11.095156470588233</v>
      </c>
      <c r="EZ6" s="364">
        <v>47.954130823529404</v>
      </c>
      <c r="FA6" s="364"/>
      <c r="FB6" s="364">
        <v>30.893526588235289</v>
      </c>
      <c r="FC6" s="364">
        <v>5.9942663529411755</v>
      </c>
      <c r="FD6" s="364">
        <v>15.41794470588235</v>
      </c>
      <c r="FE6" s="364">
        <v>26.772468470588233</v>
      </c>
      <c r="FF6" s="364">
        <v>10.230598823529411</v>
      </c>
      <c r="FG6" s="364">
        <v>50.029069176470578</v>
      </c>
      <c r="FH6" s="364">
        <v>32.507367529411759</v>
      </c>
      <c r="FI6" s="364">
        <v>17.262334352941174</v>
      </c>
      <c r="FJ6" s="364">
        <v>33.19901364705882</v>
      </c>
      <c r="FK6" s="364">
        <v>41.383492705882347</v>
      </c>
      <c r="FL6" s="364">
        <v>22.795503294117641</v>
      </c>
      <c r="FM6" s="364">
        <v>30.8358894117647</v>
      </c>
      <c r="FN6" s="364">
        <v>48.645776941176464</v>
      </c>
      <c r="FO6" s="364">
        <v>11.008700705882351</v>
      </c>
      <c r="FP6" s="364">
        <v>41.902227294117644</v>
      </c>
      <c r="FQ6" s="364">
        <v>20.345923294117643</v>
      </c>
      <c r="FR6" s="364">
        <v>25.821455058823524</v>
      </c>
      <c r="FS6" s="364">
        <v>53.689029882352933</v>
      </c>
      <c r="FT6" s="364">
        <v>85.82175576470587</v>
      </c>
      <c r="FU6" s="364">
        <v>40.230749176470582</v>
      </c>
      <c r="FV6" s="364">
        <v>20.662927764705881</v>
      </c>
      <c r="FW6" s="364">
        <v>122.8248230588235</v>
      </c>
      <c r="FX6" s="364">
        <v>50.749533882352928</v>
      </c>
      <c r="FY6" s="364">
        <v>89.942813882352937</v>
      </c>
      <c r="FZ6" s="364">
        <v>72.478749411764696</v>
      </c>
      <c r="GA6" s="364">
        <v>103.42991317647056</v>
      </c>
      <c r="GB6" s="364">
        <v>34.467031529411756</v>
      </c>
      <c r="GC6" s="364">
        <v>37.579439058823525</v>
      </c>
      <c r="GD6" s="364">
        <v>66.657394588235292</v>
      </c>
      <c r="GE6" s="364">
        <v>42.017501647058822</v>
      </c>
      <c r="GF6" s="364">
        <v>21.758034117647053</v>
      </c>
      <c r="GG6" s="364">
        <v>19.711914352941175</v>
      </c>
      <c r="GH6" s="364">
        <v>45.67746235294117</v>
      </c>
      <c r="GI6" s="364">
        <v>40.115474823529404</v>
      </c>
      <c r="GJ6" s="364">
        <v>27.406477411764698</v>
      </c>
      <c r="GK6" s="364">
        <v>29.884875999999995</v>
      </c>
      <c r="GL6" s="364">
        <v>24.409344235294114</v>
      </c>
      <c r="GM6" s="364">
        <v>55.072322117647047</v>
      </c>
      <c r="GN6" s="364">
        <v>97.522102588235271</v>
      </c>
      <c r="GO6" s="364">
        <v>36.772518588235286</v>
      </c>
      <c r="GP6" s="364">
        <v>4.121058117647058</v>
      </c>
      <c r="GQ6" s="364">
        <v>18.21334776470588</v>
      </c>
      <c r="GR6" s="364">
        <v>38.069355058823518</v>
      </c>
      <c r="GS6" s="364">
        <v>25.994366588235291</v>
      </c>
      <c r="GT6" s="364">
        <v>14.928028705882349</v>
      </c>
      <c r="GU6" s="364">
        <v>34.61112447058823</v>
      </c>
      <c r="GV6" s="364">
        <v>27.608207529411757</v>
      </c>
      <c r="GW6" s="364">
        <v>14.063471058823525</v>
      </c>
      <c r="GX6" s="364">
        <v>55.850423999999997</v>
      </c>
      <c r="GY6" s="364">
        <v>80.951414352941157</v>
      </c>
      <c r="GZ6" s="364">
        <v>63.775535764705872</v>
      </c>
      <c r="HA6" s="364">
        <v>61.527685882352927</v>
      </c>
      <c r="HB6" s="364">
        <v>68.905244470588215</v>
      </c>
      <c r="HC6" s="364">
        <v>54.323038823529401</v>
      </c>
      <c r="HD6" s="364">
        <v>180.80782258823527</v>
      </c>
      <c r="HE6" s="364">
        <v>58.213548235294105</v>
      </c>
      <c r="HF6" s="364">
        <v>19.567821411764704</v>
      </c>
      <c r="HG6" s="364">
        <v>59.56802188235293</v>
      </c>
      <c r="HH6" s="364">
        <v>62.132876235294106</v>
      </c>
      <c r="HI6" s="364">
        <v>49.481515999999985</v>
      </c>
      <c r="HJ6" s="364">
        <v>79.913945176470577</v>
      </c>
      <c r="HK6" s="364">
        <v>30.8358894117647</v>
      </c>
      <c r="HL6" s="364">
        <v>59.712114823529397</v>
      </c>
      <c r="HM6" s="364">
        <v>56.138609882352931</v>
      </c>
      <c r="HN6" s="364">
        <v>67.003217647058818</v>
      </c>
      <c r="HO6" s="364">
        <v>33.227832235294109</v>
      </c>
      <c r="HP6" s="364">
        <v>80.086856705882326</v>
      </c>
      <c r="HQ6" s="364">
        <v>90.865008705882289</v>
      </c>
      <c r="HR6" s="364">
        <v>71.297187294117606</v>
      </c>
      <c r="HS6" s="364">
        <v>71.095457176470504</v>
      </c>
      <c r="HT6" s="364">
        <v>98.329023058823495</v>
      </c>
      <c r="HU6" s="364">
        <v>104.553838117647</v>
      </c>
      <c r="HV6" s="364">
        <v>153.80480541176499</v>
      </c>
      <c r="HW6" s="364"/>
      <c r="HX6" s="364"/>
      <c r="HY6" s="364"/>
      <c r="HZ6" s="364"/>
      <c r="IA6" s="364"/>
      <c r="IB6" s="364"/>
      <c r="IC6" s="364">
        <v>70.115625176470502</v>
      </c>
      <c r="ID6" s="364">
        <v>69.971532235294106</v>
      </c>
      <c r="IE6" s="364">
        <v>113.68933058823499</v>
      </c>
      <c r="IF6" s="364">
        <v>57.089623294117601</v>
      </c>
      <c r="IG6" s="364">
        <v>35.590956470588203</v>
      </c>
      <c r="IH6" s="364">
        <v>59.683296235294101</v>
      </c>
      <c r="II6" s="364">
        <v>93.314588705882301</v>
      </c>
      <c r="IJ6" s="364">
        <v>52.478649176470554</v>
      </c>
      <c r="IK6" s="364">
        <v>50.490166588235297</v>
      </c>
      <c r="IL6" s="364">
        <v>101.729616470588</v>
      </c>
      <c r="IM6" s="364">
        <v>80.9514143529411</v>
      </c>
      <c r="IN6" s="364">
        <v>79.049387529411703</v>
      </c>
      <c r="IO6" s="364"/>
      <c r="IP6" s="364"/>
      <c r="IQ6" s="364"/>
      <c r="IR6" s="364"/>
      <c r="IS6" s="364"/>
      <c r="IT6" s="364"/>
      <c r="IU6" s="364"/>
      <c r="IV6" s="364"/>
      <c r="IW6" s="364"/>
      <c r="IX6" s="364"/>
      <c r="IY6" s="364"/>
      <c r="IZ6" s="364"/>
      <c r="JA6" s="364"/>
      <c r="JB6" s="364"/>
      <c r="JC6" s="364"/>
      <c r="JD6" s="364"/>
      <c r="JE6" s="364"/>
      <c r="JF6" s="364"/>
      <c r="JG6" s="364"/>
      <c r="JH6" s="364">
        <v>0.2017301176470587</v>
      </c>
      <c r="JI6" s="364"/>
      <c r="JJ6" s="364">
        <v>4.1498767058823507</v>
      </c>
      <c r="JK6" s="364"/>
      <c r="JL6" s="364">
        <v>5188.0375284705851</v>
      </c>
      <c r="JM6" s="364">
        <v>0.83573905882352895</v>
      </c>
      <c r="JN6" s="364">
        <v>4.3516068235294085</v>
      </c>
      <c r="JO6" s="364"/>
      <c r="JP6" s="364"/>
      <c r="JQ6" s="364"/>
      <c r="JR6" s="364"/>
      <c r="JS6" s="364">
        <v>29.222048470588216</v>
      </c>
      <c r="JT6" s="364">
        <v>8.9337623529411712</v>
      </c>
      <c r="JU6" s="364">
        <v>68.876425882352891</v>
      </c>
      <c r="JV6" s="364">
        <v>20.778202117647048</v>
      </c>
      <c r="JW6" s="364">
        <v>91.153194588235237</v>
      </c>
      <c r="JX6" s="364">
        <v>0.4034602352941174</v>
      </c>
      <c r="JY6" s="364">
        <v>38.501633882352913</v>
      </c>
      <c r="JZ6" s="364">
        <v>0.83573905882352895</v>
      </c>
      <c r="KA6" s="364">
        <v>5.7060804705882324</v>
      </c>
      <c r="KB6" s="364">
        <v>5.7060804705882324</v>
      </c>
      <c r="KC6" s="364">
        <v>11.412160941176465</v>
      </c>
      <c r="KD6" s="364"/>
      <c r="KE6" s="364">
        <v>6.974098352941172</v>
      </c>
      <c r="KF6" s="364">
        <v>45.418095058823504</v>
      </c>
      <c r="KG6" s="364">
        <v>216.68696494117634</v>
      </c>
      <c r="KH6" s="364">
        <v>6.6570938823529371</v>
      </c>
      <c r="KI6" s="364">
        <v>13.112457647058816</v>
      </c>
      <c r="KJ6" s="364">
        <v>7.2046470588235252</v>
      </c>
      <c r="KK6" s="364"/>
      <c r="KL6" s="364"/>
      <c r="KM6" s="364"/>
      <c r="KN6" s="364"/>
      <c r="KO6" s="364"/>
      <c r="KP6" s="364">
        <v>0.20996380952380952</v>
      </c>
      <c r="KQ6" s="364">
        <v>5.9689711564625849</v>
      </c>
      <c r="KR6" s="364"/>
      <c r="KS6" s="364">
        <v>3.8093434013605436</v>
      </c>
      <c r="KT6" s="364">
        <v>5.9689711564625849</v>
      </c>
      <c r="KU6" s="364"/>
      <c r="KV6" s="364">
        <v>5.9989659863945572</v>
      </c>
      <c r="KW6" s="364">
        <v>2.09964</v>
      </c>
      <c r="KX6" s="364"/>
      <c r="KY6" s="364"/>
      <c r="KZ6" s="364"/>
      <c r="LA6" s="364"/>
      <c r="LB6" s="364"/>
      <c r="LC6" s="364"/>
      <c r="LD6" s="364"/>
      <c r="LE6" s="364">
        <v>0.41992799999999997</v>
      </c>
      <c r="LF6" s="364">
        <v>17.996914285714283</v>
      </c>
      <c r="LG6" s="364">
        <v>3.1494599999999999</v>
      </c>
      <c r="LH6" s="364">
        <v>4.3192594285714287</v>
      </c>
      <c r="LI6" s="364"/>
      <c r="LJ6" s="364">
        <v>5.0999999999999996</v>
      </c>
      <c r="LK6" s="364">
        <v>5.0999999999999996</v>
      </c>
      <c r="LL6" s="364"/>
      <c r="LM6" s="364">
        <v>10.416</v>
      </c>
      <c r="LN6" s="364"/>
      <c r="LO6" s="364">
        <v>10.455</v>
      </c>
      <c r="LP6" s="364"/>
      <c r="LQ6" s="364">
        <v>5.9939999999999998</v>
      </c>
      <c r="LR6" s="364">
        <v>11.1</v>
      </c>
      <c r="LS6" s="364"/>
      <c r="LT6" s="364"/>
      <c r="LU6" s="364">
        <v>0.216</v>
      </c>
      <c r="LV6" s="364">
        <v>9.18</v>
      </c>
      <c r="LW6" s="364">
        <v>6018.5174999999999</v>
      </c>
      <c r="LX6" s="364"/>
      <c r="LY6" s="364">
        <v>9.18</v>
      </c>
      <c r="LZ6" s="364"/>
      <c r="MA6" s="364">
        <v>53.856000000000002</v>
      </c>
      <c r="MB6" s="364">
        <v>9.18</v>
      </c>
      <c r="MC6" s="364"/>
      <c r="MD6" s="364">
        <v>9.3960000000000008</v>
      </c>
      <c r="ME6" s="364"/>
      <c r="MF6" s="364"/>
      <c r="MG6" s="364">
        <v>4.59</v>
      </c>
      <c r="MH6" s="364"/>
      <c r="MI6" s="364"/>
      <c r="MJ6" s="364">
        <v>13.77</v>
      </c>
      <c r="MK6" s="364"/>
      <c r="ML6" s="364">
        <v>9.3960000000000008</v>
      </c>
      <c r="MM6" s="364">
        <v>4.59</v>
      </c>
      <c r="MN6" s="364">
        <v>3.7448999999999999</v>
      </c>
      <c r="MO6" s="364">
        <v>9.18</v>
      </c>
      <c r="MP6" s="364"/>
      <c r="MQ6" s="364">
        <v>9.18</v>
      </c>
      <c r="MR6" s="364"/>
      <c r="MS6" s="364"/>
      <c r="MT6" s="364"/>
      <c r="MU6" s="364">
        <v>15.066000000000001</v>
      </c>
      <c r="MV6" s="364">
        <v>6.3179999999999996</v>
      </c>
      <c r="MW6" s="364">
        <v>4.59</v>
      </c>
      <c r="MX6" s="364">
        <v>4.08</v>
      </c>
      <c r="MY6" s="364">
        <v>9.18</v>
      </c>
      <c r="MZ6" s="364">
        <v>7.3949999999999996</v>
      </c>
      <c r="NA6" s="364"/>
      <c r="NB6" s="364">
        <v>16.065000000000001</v>
      </c>
      <c r="NC6" s="364">
        <v>4.5</v>
      </c>
      <c r="ND6" s="364"/>
      <c r="NE6" s="364">
        <v>8.1</v>
      </c>
      <c r="NF6" s="364"/>
      <c r="NG6" s="364">
        <v>9.3000000000000007</v>
      </c>
      <c r="NH6" s="364">
        <v>7.8</v>
      </c>
      <c r="NI6" s="364">
        <v>4.5</v>
      </c>
      <c r="NJ6" s="364">
        <v>9.3000000000000007</v>
      </c>
      <c r="NK6" s="364">
        <v>4.5</v>
      </c>
      <c r="NL6" s="364">
        <v>9.3000000000000007</v>
      </c>
      <c r="NM6" s="364"/>
      <c r="NN6" s="364">
        <v>9.3000000000000007</v>
      </c>
      <c r="NO6" s="364">
        <v>15</v>
      </c>
      <c r="NP6" s="364"/>
      <c r="NQ6" s="364"/>
      <c r="NR6" s="364">
        <v>9.3000000000000007</v>
      </c>
      <c r="NS6" s="364">
        <v>7.2</v>
      </c>
      <c r="NT6" s="364">
        <v>12</v>
      </c>
      <c r="NU6" s="364">
        <v>4.5</v>
      </c>
      <c r="NV6" s="364">
        <v>13.8</v>
      </c>
      <c r="NW6" s="364"/>
      <c r="NX6" s="364">
        <v>2273.1</v>
      </c>
      <c r="NY6" s="364"/>
      <c r="NZ6" s="364">
        <v>3.6</v>
      </c>
      <c r="OA6" s="364">
        <v>4948.2</v>
      </c>
      <c r="OB6" s="364"/>
      <c r="OC6" s="364"/>
      <c r="OD6" s="364">
        <v>1500</v>
      </c>
      <c r="OE6" s="364">
        <v>3949.8</v>
      </c>
      <c r="OF6" s="364"/>
      <c r="OG6" s="364"/>
      <c r="OH6" s="364"/>
      <c r="OI6" s="364"/>
      <c r="OJ6" s="364"/>
      <c r="OK6" s="364"/>
      <c r="OL6" s="364"/>
      <c r="OM6" s="364"/>
      <c r="ON6" s="364"/>
      <c r="OO6" s="364"/>
      <c r="OP6" s="364"/>
      <c r="OQ6" s="364"/>
      <c r="OR6" s="364"/>
    </row>
    <row r="7" spans="1:408" ht="15">
      <c r="A7" s="363" t="s">
        <v>595</v>
      </c>
      <c r="B7" s="364">
        <f>SUM(AG6:AR6)/1000</f>
        <v>0</v>
      </c>
      <c r="C7" s="364">
        <f>SUM(AS6:BD6)/1000</f>
        <v>0</v>
      </c>
      <c r="D7" s="364">
        <f>SUM(BE6:BP6)/1000</f>
        <v>0</v>
      </c>
      <c r="E7" s="364">
        <f>SUM(BQ6:CB6)/1000</f>
        <v>0</v>
      </c>
      <c r="F7" s="364">
        <f>SUM(CC6:CN6)/1000</f>
        <v>0</v>
      </c>
      <c r="G7" s="364">
        <f>SUM(CO6:CZ6)/1000</f>
        <v>0</v>
      </c>
      <c r="H7" s="364">
        <f>SUM(DA6:DL6)/1000</f>
        <v>7.5504701176470571E-3</v>
      </c>
      <c r="I7" s="364">
        <f>SUM(DM6:DX6)/1000</f>
        <v>0.18651390305882348</v>
      </c>
      <c r="J7" s="364">
        <f>SUM(DY6:EJ6)/1000</f>
        <v>2.3017118237647054</v>
      </c>
      <c r="K7" s="364">
        <f>SUM(EK6:EV6)/1000</f>
        <v>0.26311371058823524</v>
      </c>
      <c r="L7" s="364">
        <f>SUM(EW6:FH6)/1000</f>
        <v>0.58386459764705878</v>
      </c>
      <c r="M7" s="364">
        <f>SUM(FI6:FT6)/1000</f>
        <v>0.43271110235294113</v>
      </c>
      <c r="N7" s="364">
        <f>SUM(FU6:GF6)/1000</f>
        <v>0.70279891129411753</v>
      </c>
      <c r="O7" s="364">
        <f>SUM(GG6:GR6)/1000</f>
        <v>0.43697625341176466</v>
      </c>
      <c r="P7" s="364">
        <f>SUM(GS6:HD6)/1000</f>
        <v>0.68334636423529405</v>
      </c>
      <c r="Q7" s="364">
        <f>SUM(HE6:HP6)/1000</f>
        <v>0.65588224964705866</v>
      </c>
      <c r="R7" s="364">
        <f>SUM(HQ6:IB6)/1000</f>
        <v>0.58994531976470588</v>
      </c>
      <c r="S7" s="364">
        <f>SUM(IC6:IN6)/1000</f>
        <v>0.8641541868235284</v>
      </c>
      <c r="T7" s="364">
        <f>SUM(IO6:IZ6)/1000</f>
        <v>0</v>
      </c>
      <c r="U7" s="364">
        <f>SUM(JA6:JL6)/1000</f>
        <v>5.1923891352941149</v>
      </c>
      <c r="V7" s="364">
        <f>SUM(JM6:JX6)/1000</f>
        <v>0.22455443952941165</v>
      </c>
      <c r="W7" s="364">
        <f>SUM(JY6:KJ6)/1000</f>
        <v>0.35821505176470564</v>
      </c>
      <c r="X7" s="364">
        <f>SUM(KK6:KV6)/1000</f>
        <v>2.1956215510204082E-2</v>
      </c>
      <c r="Y7" s="364">
        <f>SUM(KW6:LH6)/1000</f>
        <v>2.7985201714285712E-2</v>
      </c>
      <c r="Z7" s="364">
        <f>SUM(LI6:LT6)/1000</f>
        <v>4.8164999999999999E-2</v>
      </c>
      <c r="AA7" s="364">
        <f>SUM(LU6:MF6)/1000</f>
        <v>6.1095255000000002</v>
      </c>
      <c r="AB7" s="364">
        <f>SUM(MG6:MR6)/1000</f>
        <v>5.4450900000000003E-2</v>
      </c>
      <c r="AC7" s="364">
        <f t="shared" si="34"/>
        <v>0</v>
      </c>
      <c r="AD7" s="364">
        <f t="shared" si="35"/>
        <v>0</v>
      </c>
      <c r="AE7" s="364">
        <f t="shared" si="36"/>
        <v>0</v>
      </c>
      <c r="NC7" s="364"/>
      <c r="ND7" s="364"/>
      <c r="NE7" s="364"/>
      <c r="NF7" s="364"/>
      <c r="NG7" s="364"/>
      <c r="NH7" s="364"/>
      <c r="NI7" s="364"/>
      <c r="NJ7" s="364"/>
      <c r="NK7" s="364"/>
      <c r="NL7" s="364"/>
      <c r="NM7" s="364"/>
      <c r="NN7" s="364"/>
      <c r="NO7" s="364"/>
      <c r="NP7" s="364"/>
      <c r="NQ7" s="364"/>
      <c r="NR7" s="364"/>
      <c r="NS7" s="364"/>
      <c r="NT7" s="364"/>
      <c r="NU7" s="364"/>
      <c r="NV7" s="364"/>
      <c r="NW7" s="364"/>
      <c r="NX7" s="364"/>
      <c r="NY7" s="364"/>
      <c r="NZ7" s="364"/>
      <c r="OA7" s="364"/>
      <c r="OB7" s="364"/>
      <c r="OC7" s="364"/>
      <c r="OD7" s="364"/>
      <c r="OE7" s="364"/>
      <c r="OF7" s="364"/>
      <c r="OG7" s="364"/>
      <c r="OH7" s="364"/>
      <c r="OI7" s="364"/>
      <c r="OJ7" s="364"/>
      <c r="OK7" s="364"/>
      <c r="OL7" s="364"/>
      <c r="OM7" s="364"/>
      <c r="ON7" s="364"/>
      <c r="OO7" s="364"/>
      <c r="OP7" s="364"/>
      <c r="OQ7" s="364"/>
      <c r="OR7" s="364"/>
    </row>
    <row r="8" spans="1:408" ht="15">
      <c r="A8" s="365" t="s">
        <v>596</v>
      </c>
      <c r="B8" s="364">
        <f t="shared" si="7"/>
        <v>0</v>
      </c>
      <c r="C8" s="364">
        <f t="shared" si="8"/>
        <v>0</v>
      </c>
      <c r="D8" s="364">
        <f t="shared" si="9"/>
        <v>0</v>
      </c>
      <c r="E8" s="364">
        <f t="shared" si="10"/>
        <v>0</v>
      </c>
      <c r="F8" s="364">
        <f t="shared" si="11"/>
        <v>0</v>
      </c>
      <c r="G8" s="364">
        <f t="shared" si="12"/>
        <v>0</v>
      </c>
      <c r="H8" s="364">
        <f t="shared" si="13"/>
        <v>0</v>
      </c>
      <c r="I8" s="364">
        <f t="shared" si="14"/>
        <v>0</v>
      </c>
      <c r="J8" s="364">
        <f t="shared" si="15"/>
        <v>0</v>
      </c>
      <c r="K8" s="364">
        <f t="shared" si="16"/>
        <v>0</v>
      </c>
      <c r="L8" s="364">
        <f t="shared" si="17"/>
        <v>0</v>
      </c>
      <c r="M8" s="364">
        <f t="shared" si="18"/>
        <v>0</v>
      </c>
      <c r="N8" s="364">
        <f t="shared" si="19"/>
        <v>0</v>
      </c>
      <c r="O8" s="364">
        <f t="shared" si="20"/>
        <v>0</v>
      </c>
      <c r="P8" s="364">
        <f t="shared" si="21"/>
        <v>0</v>
      </c>
      <c r="Q8" s="364">
        <f t="shared" si="22"/>
        <v>0</v>
      </c>
      <c r="R8" s="364">
        <f t="shared" si="23"/>
        <v>0</v>
      </c>
      <c r="S8" s="364">
        <f t="shared" si="24"/>
        <v>0</v>
      </c>
      <c r="T8" s="364">
        <f t="shared" si="25"/>
        <v>0</v>
      </c>
      <c r="U8" s="364">
        <f t="shared" si="26"/>
        <v>0</v>
      </c>
      <c r="V8" s="364">
        <f t="shared" si="27"/>
        <v>0</v>
      </c>
      <c r="W8" s="364">
        <f t="shared" si="28"/>
        <v>0</v>
      </c>
      <c r="X8" s="364">
        <f t="shared" si="29"/>
        <v>0</v>
      </c>
      <c r="Y8" s="364">
        <f t="shared" si="30"/>
        <v>0</v>
      </c>
      <c r="Z8" s="364">
        <f t="shared" si="31"/>
        <v>0</v>
      </c>
      <c r="AA8" s="364">
        <f t="shared" si="32"/>
        <v>0</v>
      </c>
      <c r="AB8" s="364">
        <f t="shared" si="33"/>
        <v>0</v>
      </c>
      <c r="AC8" s="364">
        <f t="shared" si="34"/>
        <v>0</v>
      </c>
      <c r="AD8" s="364">
        <f t="shared" si="35"/>
        <v>0</v>
      </c>
      <c r="AE8" s="364">
        <f t="shared" si="36"/>
        <v>0</v>
      </c>
      <c r="AG8" s="364"/>
      <c r="AH8" s="364"/>
      <c r="AI8" s="364"/>
      <c r="AJ8" s="364"/>
      <c r="AK8" s="364"/>
      <c r="AL8" s="364"/>
      <c r="AM8" s="364"/>
      <c r="AN8" s="364"/>
      <c r="AO8" s="364"/>
      <c r="AP8" s="364"/>
      <c r="AQ8" s="364"/>
      <c r="AR8" s="364"/>
      <c r="AS8" s="364"/>
      <c r="AT8" s="364"/>
      <c r="AU8" s="364"/>
      <c r="AV8" s="364"/>
      <c r="AW8" s="364"/>
      <c r="AX8" s="364"/>
      <c r="AY8" s="364"/>
      <c r="AZ8" s="364"/>
      <c r="BA8" s="364"/>
      <c r="BB8" s="364"/>
      <c r="BC8" s="364"/>
      <c r="BD8" s="364"/>
      <c r="BE8" s="364"/>
      <c r="BF8" s="364"/>
      <c r="BG8" s="364"/>
      <c r="BH8" s="364"/>
      <c r="BI8" s="364"/>
      <c r="BJ8" s="364"/>
      <c r="BK8" s="364"/>
      <c r="BL8" s="364"/>
      <c r="BM8" s="364"/>
      <c r="BN8" s="364"/>
      <c r="BO8" s="364"/>
      <c r="BP8" s="364"/>
      <c r="BQ8" s="364"/>
      <c r="BR8" s="364"/>
      <c r="BS8" s="364"/>
      <c r="BT8" s="364"/>
      <c r="BU8" s="364"/>
      <c r="BV8" s="364"/>
      <c r="BW8" s="364"/>
      <c r="BX8" s="364"/>
      <c r="BY8" s="364"/>
      <c r="BZ8" s="364"/>
      <c r="CA8" s="364"/>
      <c r="CB8" s="364"/>
      <c r="CC8" s="364"/>
      <c r="CD8" s="364"/>
      <c r="CE8" s="364"/>
      <c r="CF8" s="364"/>
      <c r="CG8" s="364"/>
      <c r="CH8" s="364"/>
      <c r="CI8" s="364"/>
      <c r="CJ8" s="364"/>
      <c r="CK8" s="364"/>
      <c r="CL8" s="364"/>
      <c r="CM8" s="364"/>
      <c r="CN8" s="364"/>
      <c r="CO8" s="364"/>
      <c r="CP8" s="364"/>
      <c r="CQ8" s="364"/>
      <c r="CR8" s="364"/>
      <c r="CS8" s="364"/>
      <c r="CT8" s="364"/>
      <c r="CU8" s="364"/>
      <c r="CV8" s="364"/>
      <c r="CW8" s="364"/>
      <c r="CX8" s="364"/>
      <c r="CY8" s="364"/>
      <c r="CZ8" s="364"/>
      <c r="DA8" s="364"/>
      <c r="DB8" s="364"/>
      <c r="DC8" s="364"/>
      <c r="DD8" s="364"/>
      <c r="DE8" s="364"/>
      <c r="DF8" s="364"/>
      <c r="DG8" s="364"/>
      <c r="DH8" s="364"/>
      <c r="DI8" s="364"/>
      <c r="DJ8" s="364"/>
      <c r="DK8" s="364"/>
      <c r="DL8" s="364"/>
      <c r="DM8" s="364"/>
      <c r="DN8" s="364"/>
      <c r="DO8" s="364"/>
      <c r="DP8" s="364"/>
      <c r="DQ8" s="364"/>
      <c r="DR8" s="364"/>
      <c r="DS8" s="364"/>
      <c r="DT8" s="364"/>
      <c r="DU8" s="364"/>
      <c r="DV8" s="364"/>
      <c r="DW8" s="364"/>
      <c r="DX8" s="364"/>
      <c r="DY8" s="364"/>
      <c r="DZ8" s="364"/>
      <c r="EA8" s="364"/>
      <c r="EB8" s="364"/>
      <c r="EC8" s="364"/>
      <c r="ED8" s="364"/>
      <c r="EE8" s="364"/>
      <c r="EF8" s="364"/>
      <c r="EG8" s="364"/>
      <c r="EH8" s="364"/>
      <c r="EI8" s="364"/>
      <c r="EJ8" s="364"/>
      <c r="EK8" s="364"/>
      <c r="EL8" s="364"/>
      <c r="EM8" s="364"/>
      <c r="EN8" s="364"/>
      <c r="EO8" s="364"/>
      <c r="EP8" s="364"/>
      <c r="EQ8" s="364"/>
      <c r="ER8" s="364"/>
      <c r="ES8" s="364"/>
      <c r="ET8" s="364"/>
      <c r="EU8" s="364"/>
      <c r="EV8" s="364"/>
      <c r="EW8" s="364"/>
      <c r="EX8" s="364"/>
      <c r="EY8" s="364"/>
      <c r="EZ8" s="364"/>
      <c r="FA8" s="364"/>
      <c r="FB8" s="364"/>
      <c r="FC8" s="364"/>
      <c r="FD8" s="364"/>
      <c r="FE8" s="364"/>
      <c r="FF8" s="364"/>
      <c r="FG8" s="364"/>
      <c r="FH8" s="364"/>
      <c r="FI8" s="364"/>
      <c r="FJ8" s="364"/>
      <c r="FK8" s="364"/>
      <c r="FL8" s="364"/>
      <c r="FM8" s="364"/>
      <c r="FN8" s="364"/>
      <c r="FO8" s="364"/>
      <c r="FP8" s="364"/>
      <c r="FQ8" s="364"/>
      <c r="FR8" s="364"/>
      <c r="FS8" s="364"/>
      <c r="FT8" s="364"/>
      <c r="FU8" s="364"/>
      <c r="FV8" s="364"/>
      <c r="FW8" s="364"/>
      <c r="FX8" s="364"/>
      <c r="FY8" s="364"/>
      <c r="FZ8" s="364"/>
      <c r="GA8" s="364"/>
      <c r="GB8" s="364"/>
      <c r="GC8" s="364"/>
      <c r="GD8" s="364"/>
      <c r="GE8" s="364"/>
      <c r="GF8" s="364"/>
      <c r="GG8" s="364"/>
      <c r="GH8" s="364"/>
      <c r="GI8" s="364"/>
      <c r="GJ8" s="364"/>
      <c r="GK8" s="364"/>
      <c r="GL8" s="364"/>
      <c r="GM8" s="364"/>
      <c r="GN8" s="364"/>
      <c r="GO8" s="364"/>
      <c r="GP8" s="364"/>
      <c r="GQ8" s="364"/>
      <c r="GR8" s="364"/>
      <c r="GS8" s="364"/>
      <c r="GT8" s="364"/>
      <c r="GU8" s="364"/>
      <c r="GV8" s="364"/>
      <c r="GW8" s="364"/>
      <c r="GX8" s="364"/>
      <c r="GY8" s="364"/>
      <c r="GZ8" s="364"/>
      <c r="HA8" s="364"/>
      <c r="HB8" s="364"/>
      <c r="HC8" s="364"/>
      <c r="HD8" s="364"/>
      <c r="HE8" s="364"/>
      <c r="HF8" s="364"/>
      <c r="HG8" s="364"/>
      <c r="HH8" s="364"/>
      <c r="HI8" s="364"/>
      <c r="HJ8" s="364"/>
      <c r="HK8" s="364"/>
      <c r="HL8" s="364"/>
      <c r="HM8" s="364"/>
      <c r="HN8" s="364"/>
      <c r="HO8" s="364"/>
      <c r="HP8" s="364"/>
      <c r="HQ8" s="364"/>
      <c r="HR8" s="364"/>
      <c r="HS8" s="364"/>
      <c r="HT8" s="364"/>
      <c r="HU8" s="364"/>
      <c r="HV8" s="364"/>
      <c r="HW8" s="364"/>
      <c r="HX8" s="364"/>
      <c r="HY8" s="364"/>
      <c r="HZ8" s="364"/>
      <c r="IA8" s="364"/>
      <c r="IB8" s="364"/>
      <c r="IC8" s="364"/>
      <c r="ID8" s="364"/>
      <c r="IE8" s="364"/>
      <c r="IF8" s="364"/>
      <c r="IG8" s="364"/>
      <c r="IH8" s="364"/>
      <c r="II8" s="364"/>
      <c r="IJ8" s="364"/>
      <c r="IK8" s="364"/>
      <c r="IL8" s="364"/>
      <c r="IM8" s="364"/>
      <c r="IN8" s="364"/>
      <c r="IO8" s="364"/>
      <c r="IP8" s="364"/>
      <c r="IQ8" s="364"/>
      <c r="IR8" s="364"/>
      <c r="IS8" s="364"/>
      <c r="IT8" s="364"/>
      <c r="IU8" s="364"/>
      <c r="IV8" s="364"/>
      <c r="IW8" s="364"/>
      <c r="IX8" s="364"/>
      <c r="IY8" s="364"/>
      <c r="IZ8" s="364"/>
      <c r="JA8" s="364"/>
      <c r="JB8" s="364"/>
      <c r="JC8" s="364"/>
      <c r="JD8" s="364"/>
      <c r="JE8" s="364"/>
      <c r="JF8" s="364"/>
      <c r="JG8" s="364"/>
      <c r="JH8" s="364"/>
      <c r="JI8" s="364"/>
      <c r="JJ8" s="364"/>
      <c r="JK8" s="364"/>
      <c r="JL8" s="364"/>
      <c r="JM8" s="364"/>
      <c r="JN8" s="364"/>
      <c r="JO8" s="364"/>
      <c r="JP8" s="364"/>
      <c r="JQ8" s="364"/>
      <c r="JR8" s="364"/>
      <c r="JS8" s="364"/>
      <c r="JT8" s="364"/>
      <c r="JU8" s="364"/>
      <c r="JV8" s="364"/>
      <c r="JW8" s="364"/>
      <c r="JX8" s="364"/>
      <c r="JY8" s="364"/>
      <c r="JZ8" s="364"/>
      <c r="KA8" s="364"/>
      <c r="KB8" s="364"/>
      <c r="KC8" s="364"/>
      <c r="KD8" s="364"/>
      <c r="KE8" s="364"/>
      <c r="KF8" s="364"/>
      <c r="KG8" s="364"/>
      <c r="KH8" s="364"/>
      <c r="KI8" s="364"/>
      <c r="KJ8" s="364"/>
      <c r="KK8" s="364"/>
      <c r="KL8" s="364"/>
      <c r="KM8" s="364"/>
      <c r="KN8" s="364"/>
      <c r="KO8" s="364"/>
      <c r="KP8" s="364"/>
      <c r="KQ8" s="364"/>
      <c r="KR8" s="364"/>
      <c r="KS8" s="364"/>
      <c r="KT8" s="364"/>
      <c r="KU8" s="364"/>
      <c r="KV8" s="364"/>
      <c r="KW8" s="364"/>
      <c r="KX8" s="364"/>
      <c r="KY8" s="364"/>
      <c r="KZ8" s="364"/>
      <c r="LA8" s="364"/>
      <c r="LB8" s="364"/>
      <c r="LC8" s="364"/>
      <c r="LD8" s="364"/>
      <c r="LE8" s="364"/>
      <c r="LF8" s="364"/>
      <c r="LG8" s="364"/>
      <c r="LH8" s="364"/>
      <c r="LI8" s="364"/>
      <c r="LJ8" s="364"/>
      <c r="LK8" s="364"/>
      <c r="LL8" s="364"/>
      <c r="LM8" s="364"/>
      <c r="LN8" s="364"/>
      <c r="LO8" s="364"/>
      <c r="LP8" s="364"/>
      <c r="LQ8" s="364"/>
      <c r="LR8" s="364"/>
      <c r="LS8" s="364"/>
      <c r="LT8" s="364"/>
      <c r="LU8" s="364"/>
      <c r="LV8" s="364"/>
      <c r="LW8" s="364"/>
      <c r="LX8" s="364"/>
      <c r="LY8" s="364"/>
      <c r="LZ8" s="364"/>
      <c r="MA8" s="364"/>
      <c r="MB8" s="364"/>
      <c r="MC8" s="364"/>
      <c r="MD8" s="364"/>
      <c r="ME8" s="364"/>
      <c r="MF8" s="364"/>
      <c r="MG8" s="364"/>
      <c r="MH8" s="364"/>
      <c r="MI8" s="364"/>
      <c r="MJ8" s="364"/>
      <c r="MK8" s="364"/>
      <c r="ML8" s="364"/>
      <c r="MM8" s="364"/>
      <c r="MN8" s="364"/>
      <c r="MO8" s="364"/>
      <c r="MP8" s="364"/>
      <c r="MQ8" s="364"/>
      <c r="MR8" s="364"/>
      <c r="MS8" s="364"/>
      <c r="MT8" s="364"/>
      <c r="MU8" s="364"/>
      <c r="MV8" s="364"/>
      <c r="MW8" s="364"/>
      <c r="MX8" s="364"/>
      <c r="MY8" s="364"/>
      <c r="MZ8" s="364"/>
      <c r="NA8" s="364"/>
      <c r="NB8" s="364"/>
      <c r="NC8" s="364"/>
      <c r="ND8" s="364"/>
      <c r="NE8" s="364"/>
      <c r="NF8" s="364"/>
      <c r="NG8" s="364"/>
      <c r="NH8" s="364"/>
      <c r="NI8" s="364"/>
      <c r="NJ8" s="364"/>
      <c r="NK8" s="364"/>
      <c r="NL8" s="364"/>
      <c r="NM8" s="364"/>
      <c r="NN8" s="364"/>
      <c r="NO8" s="364"/>
      <c r="NP8" s="364"/>
      <c r="NQ8" s="364"/>
      <c r="NR8" s="364"/>
      <c r="NS8" s="364"/>
      <c r="NT8" s="364"/>
      <c r="NU8" s="364"/>
      <c r="NV8" s="364"/>
      <c r="NW8" s="364"/>
      <c r="NX8" s="364"/>
      <c r="NY8" s="364"/>
      <c r="NZ8" s="364"/>
      <c r="OA8" s="364"/>
      <c r="OB8" s="364"/>
      <c r="OC8" s="364"/>
      <c r="OD8" s="364"/>
      <c r="OE8" s="364"/>
      <c r="OF8" s="364"/>
      <c r="OG8" s="364"/>
      <c r="OH8" s="364"/>
      <c r="OI8" s="364"/>
      <c r="OJ8" s="364"/>
      <c r="OK8" s="364"/>
      <c r="OL8" s="364"/>
      <c r="OM8" s="364"/>
      <c r="ON8" s="364"/>
      <c r="OO8" s="364"/>
      <c r="OP8" s="364"/>
      <c r="OQ8" s="364"/>
      <c r="OR8" s="364"/>
    </row>
    <row r="9" spans="1:408" ht="15">
      <c r="A9" s="365" t="s">
        <v>597</v>
      </c>
      <c r="B9" s="364">
        <f t="shared" si="7"/>
        <v>0</v>
      </c>
      <c r="C9" s="364">
        <f t="shared" si="8"/>
        <v>0</v>
      </c>
      <c r="D9" s="364">
        <f t="shared" si="9"/>
        <v>0</v>
      </c>
      <c r="E9" s="364">
        <f t="shared" si="10"/>
        <v>0</v>
      </c>
      <c r="F9" s="364">
        <f t="shared" si="11"/>
        <v>0</v>
      </c>
      <c r="G9" s="364">
        <f t="shared" si="12"/>
        <v>0</v>
      </c>
      <c r="H9" s="364">
        <f t="shared" si="13"/>
        <v>0</v>
      </c>
      <c r="I9" s="364">
        <f t="shared" si="14"/>
        <v>0</v>
      </c>
      <c r="J9" s="364">
        <f t="shared" si="15"/>
        <v>0</v>
      </c>
      <c r="K9" s="364">
        <f t="shared" si="16"/>
        <v>0</v>
      </c>
      <c r="L9" s="364">
        <f t="shared" si="17"/>
        <v>0</v>
      </c>
      <c r="M9" s="364">
        <f t="shared" si="18"/>
        <v>0</v>
      </c>
      <c r="N9" s="364">
        <f t="shared" si="19"/>
        <v>0</v>
      </c>
      <c r="O9" s="364">
        <f t="shared" si="20"/>
        <v>0</v>
      </c>
      <c r="P9" s="364">
        <f t="shared" si="21"/>
        <v>0</v>
      </c>
      <c r="Q9" s="364">
        <f t="shared" si="22"/>
        <v>0</v>
      </c>
      <c r="R9" s="364">
        <f t="shared" si="23"/>
        <v>0</v>
      </c>
      <c r="S9" s="364">
        <f t="shared" si="24"/>
        <v>0</v>
      </c>
      <c r="T9" s="364">
        <f t="shared" si="25"/>
        <v>0</v>
      </c>
      <c r="U9" s="364">
        <f t="shared" si="26"/>
        <v>0</v>
      </c>
      <c r="V9" s="364">
        <f t="shared" si="27"/>
        <v>0</v>
      </c>
      <c r="W9" s="364">
        <f t="shared" si="28"/>
        <v>0</v>
      </c>
      <c r="X9" s="364">
        <f t="shared" si="29"/>
        <v>0</v>
      </c>
      <c r="Y9" s="364">
        <f t="shared" si="30"/>
        <v>0</v>
      </c>
      <c r="Z9" s="364">
        <f t="shared" si="31"/>
        <v>0</v>
      </c>
      <c r="AA9" s="364">
        <f t="shared" si="32"/>
        <v>0</v>
      </c>
      <c r="AB9" s="364">
        <f t="shared" si="33"/>
        <v>0</v>
      </c>
      <c r="AC9" s="364">
        <f t="shared" si="34"/>
        <v>0</v>
      </c>
      <c r="AD9" s="364">
        <f t="shared" si="35"/>
        <v>0</v>
      </c>
      <c r="AE9" s="364">
        <f t="shared" si="36"/>
        <v>0</v>
      </c>
      <c r="AG9" s="364"/>
      <c r="AH9" s="364"/>
      <c r="AI9" s="364"/>
      <c r="AJ9" s="364"/>
      <c r="AK9" s="364"/>
      <c r="AL9" s="364"/>
      <c r="AM9" s="364"/>
      <c r="AN9" s="364"/>
      <c r="AO9" s="364"/>
      <c r="AP9" s="364"/>
      <c r="AQ9" s="364"/>
      <c r="AR9" s="364"/>
      <c r="AS9" s="364"/>
      <c r="AT9" s="364"/>
      <c r="AU9" s="364"/>
      <c r="AV9" s="364"/>
      <c r="AW9" s="364"/>
      <c r="AX9" s="364"/>
      <c r="AY9" s="364"/>
      <c r="AZ9" s="364"/>
      <c r="BA9" s="364"/>
      <c r="BB9" s="364"/>
      <c r="BC9" s="364"/>
      <c r="BD9" s="364"/>
      <c r="BE9" s="364"/>
      <c r="BF9" s="364"/>
      <c r="BG9" s="364"/>
      <c r="BH9" s="364"/>
      <c r="BI9" s="364"/>
      <c r="BJ9" s="364"/>
      <c r="BK9" s="364"/>
      <c r="BL9" s="364"/>
      <c r="BM9" s="364"/>
      <c r="BN9" s="364"/>
      <c r="BO9" s="364"/>
      <c r="BP9" s="364"/>
      <c r="BQ9" s="364"/>
      <c r="BR9" s="364"/>
      <c r="BS9" s="364"/>
      <c r="BT9" s="364"/>
      <c r="BU9" s="364"/>
      <c r="BV9" s="364"/>
      <c r="BW9" s="364"/>
      <c r="BX9" s="364"/>
      <c r="BY9" s="364"/>
      <c r="BZ9" s="364"/>
      <c r="CA9" s="364"/>
      <c r="CB9" s="364"/>
      <c r="CC9" s="364"/>
      <c r="CD9" s="364"/>
      <c r="CE9" s="364"/>
      <c r="CF9" s="364"/>
      <c r="CG9" s="364"/>
      <c r="CH9" s="364"/>
      <c r="CI9" s="364"/>
      <c r="CJ9" s="364"/>
      <c r="CK9" s="364"/>
      <c r="CL9" s="364"/>
      <c r="CM9" s="364"/>
      <c r="CN9" s="364"/>
      <c r="CO9" s="364"/>
      <c r="CP9" s="364"/>
      <c r="CQ9" s="364"/>
      <c r="CR9" s="364"/>
      <c r="CS9" s="364"/>
      <c r="CT9" s="364"/>
      <c r="CU9" s="364"/>
      <c r="CV9" s="364"/>
      <c r="CW9" s="364"/>
      <c r="CX9" s="364"/>
      <c r="CY9" s="364"/>
      <c r="CZ9" s="364"/>
      <c r="DA9" s="364"/>
      <c r="DB9" s="364"/>
      <c r="DC9" s="364"/>
      <c r="DD9" s="364"/>
      <c r="DE9" s="364"/>
      <c r="DF9" s="364"/>
      <c r="DG9" s="364"/>
      <c r="DH9" s="364"/>
      <c r="DI9" s="364"/>
      <c r="DJ9" s="364"/>
      <c r="DK9" s="364"/>
      <c r="DL9" s="364"/>
      <c r="DM9" s="364"/>
      <c r="DN9" s="364"/>
      <c r="DO9" s="364"/>
      <c r="DP9" s="364"/>
      <c r="DQ9" s="364"/>
      <c r="DR9" s="364"/>
      <c r="DS9" s="364"/>
      <c r="DT9" s="364"/>
      <c r="DU9" s="364"/>
      <c r="DV9" s="364"/>
      <c r="DW9" s="364"/>
      <c r="DX9" s="364"/>
      <c r="DY9" s="364"/>
      <c r="DZ9" s="364"/>
      <c r="EA9" s="364"/>
      <c r="EB9" s="364"/>
      <c r="EC9" s="364"/>
      <c r="ED9" s="364"/>
      <c r="EE9" s="364"/>
      <c r="EF9" s="364"/>
      <c r="EG9" s="364"/>
      <c r="EH9" s="364"/>
      <c r="EI9" s="364"/>
      <c r="EJ9" s="364"/>
      <c r="EK9" s="364"/>
      <c r="EL9" s="364"/>
      <c r="EM9" s="364"/>
      <c r="EN9" s="364"/>
      <c r="EO9" s="364"/>
      <c r="EP9" s="364"/>
      <c r="EQ9" s="364"/>
      <c r="ER9" s="364"/>
      <c r="ES9" s="364"/>
      <c r="ET9" s="364"/>
      <c r="EU9" s="364"/>
      <c r="EV9" s="364"/>
      <c r="EW9" s="364"/>
      <c r="EX9" s="364"/>
      <c r="EY9" s="364"/>
      <c r="EZ9" s="364"/>
      <c r="FA9" s="364"/>
      <c r="FB9" s="364"/>
      <c r="FC9" s="364"/>
      <c r="FD9" s="364"/>
      <c r="FE9" s="364"/>
      <c r="FF9" s="364"/>
      <c r="FG9" s="364"/>
      <c r="FH9" s="364"/>
      <c r="FI9" s="364"/>
      <c r="FJ9" s="364"/>
      <c r="FK9" s="364"/>
      <c r="FL9" s="364"/>
      <c r="FM9" s="364"/>
      <c r="FN9" s="364"/>
      <c r="FO9" s="364"/>
      <c r="FP9" s="364"/>
      <c r="FQ9" s="364"/>
      <c r="FR9" s="364"/>
      <c r="FS9" s="364"/>
      <c r="FT9" s="364"/>
      <c r="FU9" s="364"/>
      <c r="FV9" s="364"/>
      <c r="FW9" s="364"/>
      <c r="FX9" s="364"/>
      <c r="FY9" s="364"/>
      <c r="FZ9" s="364"/>
      <c r="GA9" s="364"/>
      <c r="GB9" s="364"/>
      <c r="GC9" s="364"/>
      <c r="GD9" s="364"/>
      <c r="GE9" s="364"/>
      <c r="GF9" s="364"/>
      <c r="GG9" s="364"/>
      <c r="GH9" s="364"/>
      <c r="GI9" s="364"/>
      <c r="GJ9" s="364"/>
      <c r="GK9" s="364"/>
      <c r="GL9" s="364"/>
      <c r="GM9" s="364"/>
      <c r="GN9" s="364"/>
      <c r="GO9" s="364"/>
      <c r="GP9" s="364"/>
      <c r="GQ9" s="364"/>
      <c r="GR9" s="364"/>
      <c r="GS9" s="364"/>
      <c r="GT9" s="364"/>
      <c r="GU9" s="364"/>
      <c r="GV9" s="364"/>
      <c r="GW9" s="364"/>
      <c r="GX9" s="364"/>
      <c r="GY9" s="364"/>
      <c r="GZ9" s="364"/>
      <c r="HA9" s="364"/>
      <c r="HB9" s="364"/>
      <c r="HC9" s="364"/>
      <c r="HD9" s="364"/>
      <c r="HE9" s="364"/>
      <c r="HF9" s="364"/>
      <c r="HG9" s="364"/>
      <c r="HH9" s="364"/>
      <c r="HI9" s="364"/>
      <c r="HJ9" s="364"/>
      <c r="HK9" s="364"/>
      <c r="HL9" s="364"/>
      <c r="HM9" s="364"/>
      <c r="HN9" s="364"/>
      <c r="HO9" s="364"/>
      <c r="HP9" s="364"/>
      <c r="HQ9" s="364"/>
      <c r="HR9" s="364"/>
      <c r="HS9" s="364"/>
      <c r="HT9" s="364"/>
      <c r="HU9" s="364"/>
      <c r="HV9" s="364"/>
      <c r="HW9" s="364"/>
      <c r="HX9" s="364"/>
      <c r="HY9" s="364"/>
      <c r="HZ9" s="364"/>
      <c r="IA9" s="364"/>
      <c r="IB9" s="364"/>
      <c r="IC9" s="364"/>
      <c r="ID9" s="364"/>
      <c r="IE9" s="364"/>
      <c r="IF9" s="364"/>
      <c r="IG9" s="364"/>
      <c r="IH9" s="364"/>
      <c r="II9" s="364"/>
      <c r="IJ9" s="364"/>
      <c r="IK9" s="364"/>
      <c r="IL9" s="364"/>
      <c r="IM9" s="364"/>
      <c r="IN9" s="364"/>
      <c r="IO9" s="364"/>
      <c r="IP9" s="364"/>
      <c r="IQ9" s="364"/>
      <c r="IR9" s="364"/>
      <c r="IS9" s="364"/>
      <c r="IT9" s="364"/>
      <c r="IU9" s="364"/>
      <c r="IV9" s="364"/>
      <c r="IW9" s="364"/>
      <c r="IX9" s="364"/>
      <c r="IY9" s="364"/>
      <c r="IZ9" s="364"/>
      <c r="JA9" s="364"/>
      <c r="JB9" s="364"/>
      <c r="JC9" s="364"/>
      <c r="JD9" s="364"/>
      <c r="JE9" s="364"/>
      <c r="JF9" s="364"/>
      <c r="JG9" s="364"/>
      <c r="JH9" s="364"/>
      <c r="JI9" s="364"/>
      <c r="JJ9" s="364"/>
      <c r="JK9" s="364"/>
      <c r="JL9" s="364"/>
      <c r="JM9" s="364"/>
      <c r="JN9" s="364"/>
      <c r="JO9" s="364"/>
      <c r="JP9" s="364"/>
      <c r="JQ9" s="364"/>
      <c r="JR9" s="364"/>
      <c r="JS9" s="364"/>
      <c r="JT9" s="364"/>
      <c r="JU9" s="364"/>
      <c r="JV9" s="364"/>
      <c r="JW9" s="364"/>
      <c r="JX9" s="364"/>
      <c r="JY9" s="364"/>
      <c r="JZ9" s="364"/>
      <c r="KA9" s="364"/>
      <c r="KB9" s="364"/>
      <c r="KC9" s="364"/>
      <c r="KD9" s="364"/>
      <c r="KE9" s="364"/>
      <c r="KF9" s="364"/>
      <c r="KG9" s="364"/>
      <c r="KH9" s="364"/>
      <c r="KI9" s="364"/>
      <c r="KJ9" s="364"/>
      <c r="KK9" s="364"/>
      <c r="KL9" s="364"/>
      <c r="KM9" s="364"/>
      <c r="KN9" s="364"/>
      <c r="KO9" s="364"/>
      <c r="KP9" s="364"/>
      <c r="KQ9" s="364"/>
      <c r="KR9" s="364"/>
      <c r="KS9" s="364"/>
      <c r="KT9" s="364"/>
      <c r="KU9" s="364"/>
      <c r="KV9" s="364"/>
      <c r="KW9" s="364"/>
      <c r="KX9" s="364"/>
      <c r="KY9" s="364"/>
      <c r="KZ9" s="364"/>
      <c r="LA9" s="364"/>
      <c r="LB9" s="364"/>
      <c r="LC9" s="364"/>
      <c r="LD9" s="364"/>
      <c r="LE9" s="364"/>
      <c r="LF9" s="364"/>
      <c r="LG9" s="364"/>
      <c r="LH9" s="364"/>
      <c r="LI9" s="364"/>
      <c r="LJ9" s="364"/>
      <c r="LK9" s="364"/>
      <c r="LL9" s="364"/>
      <c r="LM9" s="364"/>
      <c r="LN9" s="364"/>
      <c r="LO9" s="364"/>
      <c r="LP9" s="364"/>
      <c r="LQ9" s="364"/>
      <c r="LR9" s="364"/>
      <c r="LS9" s="364"/>
      <c r="LT9" s="364"/>
      <c r="LU9" s="364"/>
      <c r="LV9" s="364"/>
      <c r="LW9" s="364"/>
      <c r="LX9" s="364"/>
      <c r="LY9" s="364"/>
      <c r="LZ9" s="364"/>
      <c r="MA9" s="364"/>
      <c r="MB9" s="364"/>
      <c r="MC9" s="364"/>
      <c r="MD9" s="364"/>
      <c r="ME9" s="364"/>
      <c r="MF9" s="364"/>
      <c r="MG9" s="364"/>
      <c r="MH9" s="364"/>
      <c r="MI9" s="364"/>
      <c r="MJ9" s="364"/>
      <c r="MK9" s="364"/>
      <c r="ML9" s="364"/>
      <c r="MM9" s="364"/>
      <c r="MN9" s="364"/>
      <c r="MO9" s="364"/>
      <c r="MP9" s="364"/>
      <c r="MQ9" s="364"/>
      <c r="MR9" s="364"/>
      <c r="MS9" s="364"/>
      <c r="MT9" s="364"/>
      <c r="MU9" s="364"/>
      <c r="MV9" s="364"/>
      <c r="MW9" s="364"/>
      <c r="MX9" s="364"/>
      <c r="MY9" s="364"/>
      <c r="MZ9" s="364"/>
      <c r="NA9" s="364"/>
      <c r="NB9" s="364"/>
      <c r="NC9" s="364"/>
      <c r="ND9" s="364"/>
      <c r="NE9" s="364"/>
      <c r="NF9" s="364"/>
      <c r="NG9" s="364"/>
      <c r="NH9" s="364"/>
      <c r="NI9" s="364"/>
      <c r="NJ9" s="364"/>
      <c r="NK9" s="364"/>
      <c r="NL9" s="364"/>
      <c r="NM9" s="364"/>
      <c r="NN9" s="364"/>
      <c r="NO9" s="364"/>
      <c r="NP9" s="364"/>
      <c r="NQ9" s="364"/>
      <c r="NR9" s="364"/>
      <c r="NS9" s="364"/>
      <c r="NT9" s="364"/>
      <c r="NU9" s="364"/>
      <c r="NV9" s="364"/>
      <c r="NW9" s="364"/>
      <c r="NX9" s="364"/>
      <c r="NY9" s="364"/>
      <c r="NZ9" s="364"/>
      <c r="OA9" s="364"/>
      <c r="OB9" s="364"/>
      <c r="OC9" s="364"/>
      <c r="OD9" s="364"/>
      <c r="OE9" s="364"/>
      <c r="OF9" s="364"/>
      <c r="OG9" s="364"/>
      <c r="OH9" s="364"/>
      <c r="OI9" s="364"/>
      <c r="OJ9" s="364"/>
      <c r="OK9" s="364"/>
      <c r="OL9" s="364"/>
      <c r="OM9" s="364"/>
      <c r="ON9" s="364"/>
      <c r="OO9" s="364"/>
      <c r="OP9" s="364"/>
      <c r="OQ9" s="364"/>
      <c r="OR9" s="364"/>
    </row>
    <row r="10" spans="1:408" ht="15">
      <c r="A10" s="365" t="s">
        <v>598</v>
      </c>
      <c r="B10" s="364">
        <f t="shared" si="7"/>
        <v>0</v>
      </c>
      <c r="C10" s="364">
        <f t="shared" si="8"/>
        <v>0</v>
      </c>
      <c r="D10" s="364">
        <f t="shared" si="9"/>
        <v>0</v>
      </c>
      <c r="E10" s="364">
        <f t="shared" si="10"/>
        <v>0</v>
      </c>
      <c r="F10" s="364">
        <f t="shared" si="11"/>
        <v>0</v>
      </c>
      <c r="G10" s="364">
        <f t="shared" si="12"/>
        <v>0</v>
      </c>
      <c r="H10" s="364">
        <f t="shared" si="13"/>
        <v>0</v>
      </c>
      <c r="I10" s="364">
        <f t="shared" si="14"/>
        <v>0</v>
      </c>
      <c r="J10" s="364">
        <f t="shared" si="15"/>
        <v>0</v>
      </c>
      <c r="K10" s="364">
        <f t="shared" si="16"/>
        <v>0</v>
      </c>
      <c r="L10" s="364">
        <f t="shared" si="17"/>
        <v>0</v>
      </c>
      <c r="M10" s="364">
        <f t="shared" si="18"/>
        <v>0</v>
      </c>
      <c r="N10" s="364">
        <f t="shared" si="19"/>
        <v>0</v>
      </c>
      <c r="O10" s="364">
        <f t="shared" si="20"/>
        <v>0</v>
      </c>
      <c r="P10" s="364">
        <f t="shared" si="21"/>
        <v>0</v>
      </c>
      <c r="Q10" s="364">
        <f t="shared" si="22"/>
        <v>0</v>
      </c>
      <c r="R10" s="364">
        <f t="shared" si="23"/>
        <v>0</v>
      </c>
      <c r="S10" s="364">
        <f t="shared" si="24"/>
        <v>0</v>
      </c>
      <c r="T10" s="364">
        <f t="shared" si="25"/>
        <v>0</v>
      </c>
      <c r="U10" s="364">
        <f t="shared" si="26"/>
        <v>0</v>
      </c>
      <c r="V10" s="364">
        <f t="shared" si="27"/>
        <v>0</v>
      </c>
      <c r="W10" s="364">
        <f t="shared" si="28"/>
        <v>0</v>
      </c>
      <c r="X10" s="364">
        <f t="shared" si="29"/>
        <v>0</v>
      </c>
      <c r="Y10" s="364">
        <f t="shared" si="30"/>
        <v>0</v>
      </c>
      <c r="Z10" s="364">
        <f t="shared" si="31"/>
        <v>0</v>
      </c>
      <c r="AA10" s="364">
        <f t="shared" si="32"/>
        <v>0</v>
      </c>
      <c r="AB10" s="364">
        <f t="shared" si="33"/>
        <v>0</v>
      </c>
      <c r="AC10" s="364">
        <f t="shared" si="34"/>
        <v>0</v>
      </c>
      <c r="AD10" s="364">
        <f t="shared" si="35"/>
        <v>0</v>
      </c>
      <c r="AE10" s="364">
        <f t="shared" si="36"/>
        <v>0</v>
      </c>
      <c r="AG10" s="364"/>
      <c r="AH10" s="364"/>
      <c r="AI10" s="364"/>
      <c r="AJ10" s="364"/>
      <c r="AK10" s="364"/>
      <c r="AL10" s="364"/>
      <c r="AM10" s="364"/>
      <c r="AN10" s="364"/>
      <c r="AO10" s="364"/>
      <c r="AP10" s="364"/>
      <c r="AQ10" s="364"/>
      <c r="AR10" s="364"/>
      <c r="AS10" s="364"/>
      <c r="AT10" s="364"/>
      <c r="AU10" s="364"/>
      <c r="AV10" s="364"/>
      <c r="AW10" s="364"/>
      <c r="AX10" s="364"/>
      <c r="AY10" s="364"/>
      <c r="AZ10" s="364"/>
      <c r="BA10" s="364"/>
      <c r="BB10" s="364"/>
      <c r="BC10" s="364"/>
      <c r="BD10" s="364"/>
      <c r="BE10" s="364"/>
      <c r="BF10" s="364"/>
      <c r="BG10" s="364"/>
      <c r="BH10" s="364"/>
      <c r="BI10" s="364"/>
      <c r="BJ10" s="364"/>
      <c r="BK10" s="364"/>
      <c r="BL10" s="364"/>
      <c r="BM10" s="364"/>
      <c r="BN10" s="364"/>
      <c r="BO10" s="364"/>
      <c r="BP10" s="364"/>
      <c r="BQ10" s="364"/>
      <c r="BR10" s="364"/>
      <c r="BS10" s="364"/>
      <c r="BT10" s="364"/>
      <c r="BU10" s="364"/>
      <c r="BV10" s="364"/>
      <c r="BW10" s="364"/>
      <c r="BX10" s="364"/>
      <c r="BY10" s="364"/>
      <c r="BZ10" s="364"/>
      <c r="CA10" s="364"/>
      <c r="CB10" s="364"/>
      <c r="CC10" s="364"/>
      <c r="CD10" s="364"/>
      <c r="CE10" s="364"/>
      <c r="CF10" s="364"/>
      <c r="CG10" s="364"/>
      <c r="CH10" s="364"/>
      <c r="CI10" s="364"/>
      <c r="CJ10" s="364"/>
      <c r="CK10" s="364"/>
      <c r="CL10" s="364"/>
      <c r="CM10" s="364"/>
      <c r="CN10" s="364"/>
      <c r="CO10" s="364"/>
      <c r="CP10" s="364"/>
      <c r="CQ10" s="364"/>
      <c r="CR10" s="364"/>
      <c r="CS10" s="364"/>
      <c r="CT10" s="364"/>
      <c r="CU10" s="364"/>
      <c r="CV10" s="364"/>
      <c r="CW10" s="364"/>
      <c r="CX10" s="364"/>
      <c r="CY10" s="364"/>
      <c r="CZ10" s="364"/>
      <c r="DA10" s="364"/>
      <c r="DB10" s="364"/>
      <c r="DC10" s="364"/>
      <c r="DD10" s="364"/>
      <c r="DE10" s="364"/>
      <c r="DF10" s="364"/>
      <c r="DG10" s="364"/>
      <c r="DH10" s="364"/>
      <c r="DI10" s="364"/>
      <c r="DJ10" s="364"/>
      <c r="DK10" s="364"/>
      <c r="DL10" s="364"/>
      <c r="DM10" s="364"/>
      <c r="DN10" s="364"/>
      <c r="DO10" s="364"/>
      <c r="DP10" s="364"/>
      <c r="DQ10" s="364"/>
      <c r="DR10" s="364"/>
      <c r="DS10" s="364"/>
      <c r="DT10" s="364"/>
      <c r="DU10" s="364"/>
      <c r="DV10" s="364"/>
      <c r="DW10" s="364"/>
      <c r="DX10" s="364"/>
      <c r="DY10" s="364"/>
      <c r="DZ10" s="364"/>
      <c r="EA10" s="364"/>
      <c r="EB10" s="364"/>
      <c r="EC10" s="364"/>
      <c r="ED10" s="364"/>
      <c r="EE10" s="364"/>
      <c r="EF10" s="364"/>
      <c r="EG10" s="364"/>
      <c r="EH10" s="364"/>
      <c r="EI10" s="364"/>
      <c r="EJ10" s="364"/>
      <c r="EK10" s="364"/>
      <c r="EL10" s="364"/>
      <c r="EM10" s="364"/>
      <c r="EN10" s="364"/>
      <c r="EO10" s="364"/>
      <c r="EP10" s="364"/>
      <c r="EQ10" s="364"/>
      <c r="ER10" s="364"/>
      <c r="ES10" s="364"/>
      <c r="ET10" s="364"/>
      <c r="EU10" s="364"/>
      <c r="EV10" s="364"/>
      <c r="EW10" s="364"/>
      <c r="EX10" s="364"/>
      <c r="EY10" s="364"/>
      <c r="EZ10" s="364"/>
      <c r="FA10" s="364"/>
      <c r="FB10" s="364"/>
      <c r="FC10" s="364"/>
      <c r="FD10" s="364"/>
      <c r="FE10" s="364"/>
      <c r="FF10" s="364"/>
      <c r="FG10" s="364"/>
      <c r="FH10" s="364"/>
      <c r="FI10" s="364"/>
      <c r="FJ10" s="364"/>
      <c r="FK10" s="364"/>
      <c r="FL10" s="364"/>
      <c r="FM10" s="364"/>
      <c r="FN10" s="364"/>
      <c r="FO10" s="364"/>
      <c r="FP10" s="364"/>
      <c r="FQ10" s="364"/>
      <c r="FR10" s="364"/>
      <c r="FS10" s="364"/>
      <c r="FT10" s="364"/>
      <c r="FU10" s="364"/>
      <c r="FV10" s="364"/>
      <c r="FW10" s="364"/>
      <c r="FX10" s="364"/>
      <c r="FY10" s="364"/>
      <c r="FZ10" s="364"/>
      <c r="GA10" s="364"/>
      <c r="GB10" s="364"/>
      <c r="GC10" s="364"/>
      <c r="GD10" s="364"/>
      <c r="GE10" s="364"/>
      <c r="GF10" s="364"/>
      <c r="GG10" s="364"/>
      <c r="GH10" s="364"/>
      <c r="GI10" s="364"/>
      <c r="GJ10" s="364"/>
      <c r="GK10" s="364"/>
      <c r="GL10" s="364"/>
      <c r="GM10" s="364"/>
      <c r="GN10" s="364"/>
      <c r="GO10" s="364"/>
      <c r="GP10" s="364"/>
      <c r="GQ10" s="364"/>
      <c r="GR10" s="364"/>
      <c r="GS10" s="364"/>
      <c r="GT10" s="364"/>
      <c r="GU10" s="364"/>
      <c r="GV10" s="364"/>
      <c r="GW10" s="364"/>
      <c r="GX10" s="364"/>
      <c r="GY10" s="364"/>
      <c r="GZ10" s="364"/>
      <c r="HA10" s="364"/>
      <c r="HB10" s="364"/>
      <c r="HC10" s="364"/>
      <c r="HD10" s="364"/>
      <c r="HE10" s="364"/>
      <c r="HF10" s="364"/>
      <c r="HG10" s="364"/>
      <c r="HH10" s="364"/>
      <c r="HI10" s="364"/>
      <c r="HJ10" s="364"/>
      <c r="HK10" s="364"/>
      <c r="HL10" s="364"/>
      <c r="HM10" s="364"/>
      <c r="HN10" s="364"/>
      <c r="HO10" s="364"/>
      <c r="HP10" s="364"/>
      <c r="HQ10" s="364"/>
      <c r="HR10" s="364"/>
      <c r="HS10" s="364"/>
      <c r="HT10" s="364"/>
      <c r="HU10" s="364"/>
      <c r="HV10" s="364"/>
      <c r="HW10" s="364"/>
      <c r="HX10" s="364"/>
      <c r="HY10" s="364"/>
      <c r="HZ10" s="364"/>
      <c r="IA10" s="364"/>
      <c r="IB10" s="364"/>
      <c r="IC10" s="364"/>
      <c r="ID10" s="364"/>
      <c r="IE10" s="364"/>
      <c r="IF10" s="364"/>
      <c r="IG10" s="364"/>
      <c r="IH10" s="364"/>
      <c r="II10" s="364"/>
      <c r="IJ10" s="364"/>
      <c r="IK10" s="364"/>
      <c r="IL10" s="364"/>
      <c r="IM10" s="364"/>
      <c r="IN10" s="364"/>
      <c r="IO10" s="364"/>
      <c r="IP10" s="364"/>
      <c r="IQ10" s="364"/>
      <c r="IR10" s="364"/>
      <c r="IS10" s="364"/>
      <c r="IT10" s="364"/>
      <c r="IU10" s="364"/>
      <c r="IV10" s="364"/>
      <c r="IW10" s="364"/>
      <c r="IX10" s="364"/>
      <c r="IY10" s="364"/>
      <c r="IZ10" s="364"/>
      <c r="JA10" s="364"/>
      <c r="JB10" s="364"/>
      <c r="JC10" s="364"/>
      <c r="JD10" s="364"/>
      <c r="JE10" s="364"/>
      <c r="JF10" s="364"/>
      <c r="JG10" s="364"/>
      <c r="JH10" s="364"/>
      <c r="JI10" s="364"/>
      <c r="JJ10" s="364"/>
      <c r="JK10" s="364"/>
      <c r="JL10" s="364"/>
      <c r="JM10" s="364"/>
      <c r="JN10" s="364"/>
      <c r="JO10" s="364"/>
      <c r="JP10" s="364"/>
      <c r="JQ10" s="364"/>
      <c r="JR10" s="364"/>
      <c r="JS10" s="364"/>
      <c r="JT10" s="364"/>
      <c r="JU10" s="364"/>
      <c r="JV10" s="364"/>
      <c r="JW10" s="364"/>
      <c r="JX10" s="364"/>
      <c r="JY10" s="364"/>
      <c r="JZ10" s="364"/>
      <c r="KA10" s="364"/>
      <c r="KB10" s="364"/>
      <c r="KC10" s="364"/>
      <c r="KD10" s="364"/>
      <c r="KE10" s="364"/>
      <c r="KF10" s="364"/>
      <c r="KG10" s="364"/>
      <c r="KH10" s="364"/>
      <c r="KI10" s="364"/>
      <c r="KJ10" s="364"/>
      <c r="KK10" s="364"/>
      <c r="KL10" s="364"/>
      <c r="KM10" s="364"/>
      <c r="KN10" s="364"/>
      <c r="KO10" s="364"/>
      <c r="KP10" s="364"/>
      <c r="KQ10" s="364"/>
      <c r="KR10" s="364"/>
      <c r="KS10" s="364"/>
      <c r="KT10" s="364"/>
      <c r="KU10" s="364"/>
      <c r="KV10" s="364"/>
      <c r="KW10" s="364"/>
      <c r="KX10" s="364"/>
      <c r="KY10" s="364"/>
      <c r="KZ10" s="364"/>
      <c r="LA10" s="364"/>
      <c r="LB10" s="364"/>
      <c r="LC10" s="364"/>
      <c r="LD10" s="364"/>
      <c r="LE10" s="364"/>
      <c r="LF10" s="364"/>
      <c r="LG10" s="364"/>
      <c r="LH10" s="364"/>
      <c r="LI10" s="364"/>
      <c r="LJ10" s="364"/>
      <c r="LK10" s="364"/>
      <c r="LL10" s="364"/>
      <c r="LM10" s="364"/>
      <c r="LN10" s="364"/>
      <c r="LO10" s="364"/>
      <c r="LP10" s="364"/>
      <c r="LQ10" s="364"/>
      <c r="LR10" s="364"/>
      <c r="LS10" s="364"/>
      <c r="LT10" s="364"/>
      <c r="LU10" s="364"/>
      <c r="LV10" s="364"/>
      <c r="LW10" s="364"/>
      <c r="LX10" s="364"/>
      <c r="LY10" s="364"/>
      <c r="LZ10" s="364"/>
      <c r="MA10" s="364"/>
      <c r="MB10" s="364"/>
      <c r="MC10" s="364"/>
      <c r="MD10" s="364"/>
      <c r="ME10" s="364"/>
      <c r="MF10" s="364"/>
      <c r="MG10" s="364"/>
      <c r="MH10" s="364"/>
      <c r="MI10" s="364"/>
      <c r="MJ10" s="364"/>
      <c r="MK10" s="364"/>
      <c r="ML10" s="364"/>
      <c r="MM10" s="364"/>
      <c r="MN10" s="364"/>
      <c r="MO10" s="364"/>
      <c r="MP10" s="364"/>
      <c r="MQ10" s="364"/>
      <c r="MR10" s="364"/>
      <c r="MS10" s="364"/>
      <c r="MT10" s="364"/>
      <c r="MU10" s="364"/>
      <c r="MV10" s="364"/>
      <c r="MW10" s="364"/>
      <c r="MX10" s="364"/>
      <c r="MY10" s="364"/>
      <c r="MZ10" s="364"/>
      <c r="NA10" s="364"/>
      <c r="NB10" s="364"/>
      <c r="NC10" s="364"/>
      <c r="ND10" s="364"/>
      <c r="NE10" s="364"/>
      <c r="NF10" s="364"/>
      <c r="NG10" s="364"/>
      <c r="NH10" s="364"/>
      <c r="NI10" s="364"/>
      <c r="NJ10" s="364"/>
      <c r="NK10" s="364"/>
      <c r="NL10" s="364"/>
      <c r="NM10" s="364"/>
      <c r="NN10" s="364"/>
      <c r="NO10" s="364"/>
      <c r="NP10" s="364"/>
      <c r="NQ10" s="364"/>
      <c r="NR10" s="364"/>
      <c r="NS10" s="364"/>
      <c r="NT10" s="364"/>
      <c r="NU10" s="364"/>
      <c r="NV10" s="364"/>
      <c r="NW10" s="364"/>
      <c r="NX10" s="364"/>
      <c r="NY10" s="364"/>
      <c r="NZ10" s="364"/>
      <c r="OA10" s="364"/>
      <c r="OB10" s="364"/>
      <c r="OC10" s="364"/>
      <c r="OD10" s="364"/>
      <c r="OE10" s="364"/>
      <c r="OF10" s="364"/>
      <c r="OG10" s="364"/>
      <c r="OH10" s="364"/>
      <c r="OI10" s="364"/>
      <c r="OJ10" s="364"/>
      <c r="OK10" s="364"/>
      <c r="OL10" s="364"/>
      <c r="OM10" s="364"/>
      <c r="ON10" s="364"/>
      <c r="OO10" s="364"/>
      <c r="OP10" s="364"/>
      <c r="OQ10" s="364"/>
      <c r="OR10" s="364"/>
    </row>
    <row r="11" spans="1:408" ht="15">
      <c r="A11" s="365" t="s">
        <v>426</v>
      </c>
      <c r="B11" s="364">
        <f t="shared" si="7"/>
        <v>0</v>
      </c>
      <c r="C11" s="364">
        <f t="shared" si="8"/>
        <v>0</v>
      </c>
      <c r="D11" s="364">
        <f t="shared" si="9"/>
        <v>0</v>
      </c>
      <c r="E11" s="364">
        <f t="shared" si="10"/>
        <v>0</v>
      </c>
      <c r="F11" s="364">
        <f t="shared" si="11"/>
        <v>0</v>
      </c>
      <c r="G11" s="364">
        <f t="shared" si="12"/>
        <v>0</v>
      </c>
      <c r="H11" s="364">
        <f t="shared" si="13"/>
        <v>0</v>
      </c>
      <c r="I11" s="364">
        <f t="shared" si="14"/>
        <v>0</v>
      </c>
      <c r="J11" s="364">
        <f t="shared" si="15"/>
        <v>0</v>
      </c>
      <c r="K11" s="364">
        <f t="shared" si="16"/>
        <v>0</v>
      </c>
      <c r="L11" s="364">
        <f t="shared" si="17"/>
        <v>0</v>
      </c>
      <c r="M11" s="364">
        <f t="shared" si="18"/>
        <v>0</v>
      </c>
      <c r="N11" s="364">
        <f t="shared" si="19"/>
        <v>0</v>
      </c>
      <c r="O11" s="364">
        <f t="shared" si="20"/>
        <v>0</v>
      </c>
      <c r="P11" s="364">
        <f t="shared" si="21"/>
        <v>0</v>
      </c>
      <c r="Q11" s="364">
        <f t="shared" si="22"/>
        <v>0</v>
      </c>
      <c r="R11" s="364">
        <f t="shared" si="23"/>
        <v>0</v>
      </c>
      <c r="S11" s="364">
        <f t="shared" si="24"/>
        <v>0</v>
      </c>
      <c r="T11" s="364">
        <f t="shared" si="25"/>
        <v>0</v>
      </c>
      <c r="U11" s="364">
        <f t="shared" si="26"/>
        <v>0</v>
      </c>
      <c r="V11" s="364">
        <f t="shared" si="27"/>
        <v>0</v>
      </c>
      <c r="W11" s="364">
        <f t="shared" si="28"/>
        <v>0</v>
      </c>
      <c r="X11" s="364">
        <f t="shared" si="29"/>
        <v>0</v>
      </c>
      <c r="Y11" s="364">
        <f t="shared" si="30"/>
        <v>0</v>
      </c>
      <c r="Z11" s="364">
        <f t="shared" si="31"/>
        <v>0</v>
      </c>
      <c r="AA11" s="364">
        <f t="shared" si="32"/>
        <v>0</v>
      </c>
      <c r="AB11" s="364">
        <f t="shared" si="33"/>
        <v>0</v>
      </c>
      <c r="AC11" s="364">
        <f t="shared" si="34"/>
        <v>0</v>
      </c>
      <c r="AD11" s="364">
        <f t="shared" si="35"/>
        <v>0</v>
      </c>
      <c r="AE11" s="364">
        <f t="shared" si="36"/>
        <v>0</v>
      </c>
      <c r="AG11" s="364"/>
      <c r="AH11" s="364"/>
      <c r="AI11" s="364"/>
      <c r="AJ11" s="364"/>
      <c r="AK11" s="364"/>
      <c r="AL11" s="364"/>
      <c r="AM11" s="364"/>
      <c r="AN11" s="364"/>
      <c r="AO11" s="364"/>
      <c r="AP11" s="364"/>
      <c r="AQ11" s="364"/>
      <c r="AR11" s="364"/>
      <c r="AS11" s="364"/>
      <c r="AT11" s="364"/>
      <c r="AU11" s="364"/>
      <c r="AV11" s="364"/>
      <c r="AW11" s="364"/>
      <c r="AX11" s="364"/>
      <c r="AY11" s="364"/>
      <c r="AZ11" s="364"/>
      <c r="BA11" s="364"/>
      <c r="BB11" s="364"/>
      <c r="BC11" s="364"/>
      <c r="BD11" s="364"/>
      <c r="BE11" s="364"/>
      <c r="BF11" s="364"/>
      <c r="BG11" s="364"/>
      <c r="BH11" s="364"/>
      <c r="BI11" s="364"/>
      <c r="BJ11" s="364"/>
      <c r="BK11" s="364"/>
      <c r="BL11" s="364"/>
      <c r="BM11" s="364"/>
      <c r="BN11" s="364"/>
      <c r="BO11" s="364"/>
      <c r="BP11" s="364"/>
      <c r="BQ11" s="364"/>
      <c r="BR11" s="364"/>
      <c r="BS11" s="364"/>
      <c r="BT11" s="364"/>
      <c r="BU11" s="364"/>
      <c r="BV11" s="364"/>
      <c r="BW11" s="364"/>
      <c r="BX11" s="364"/>
      <c r="BY11" s="364"/>
      <c r="BZ11" s="364"/>
      <c r="CA11" s="364"/>
      <c r="CB11" s="364"/>
      <c r="CC11" s="364"/>
      <c r="CD11" s="364"/>
      <c r="CE11" s="364"/>
      <c r="CF11" s="364"/>
      <c r="CG11" s="364"/>
      <c r="CH11" s="364"/>
      <c r="CI11" s="364"/>
      <c r="CJ11" s="364"/>
      <c r="CK11" s="364"/>
      <c r="CL11" s="364"/>
      <c r="CM11" s="364"/>
      <c r="CN11" s="364"/>
      <c r="CO11" s="364"/>
      <c r="CP11" s="364"/>
      <c r="CQ11" s="364"/>
      <c r="CR11" s="364"/>
      <c r="CS11" s="364"/>
      <c r="CT11" s="364"/>
      <c r="CU11" s="364"/>
      <c r="CV11" s="364"/>
      <c r="CW11" s="364"/>
      <c r="CX11" s="364"/>
      <c r="CY11" s="364"/>
      <c r="CZ11" s="364"/>
      <c r="DA11" s="364"/>
      <c r="DB11" s="364"/>
      <c r="DC11" s="364"/>
      <c r="DD11" s="364"/>
      <c r="DE11" s="364"/>
      <c r="DF11" s="364"/>
      <c r="DG11" s="364"/>
      <c r="DH11" s="364"/>
      <c r="DI11" s="364"/>
      <c r="DJ11" s="364"/>
      <c r="DK11" s="364"/>
      <c r="DL11" s="364"/>
      <c r="DM11" s="364"/>
      <c r="DN11" s="364"/>
      <c r="DO11" s="364"/>
      <c r="DP11" s="364"/>
      <c r="DQ11" s="364"/>
      <c r="DR11" s="364"/>
      <c r="DS11" s="364"/>
      <c r="DT11" s="364"/>
      <c r="DU11" s="364"/>
      <c r="DV11" s="364"/>
      <c r="DW11" s="364"/>
      <c r="DX11" s="364"/>
      <c r="DY11" s="364"/>
      <c r="DZ11" s="364"/>
      <c r="EA11" s="364"/>
      <c r="EB11" s="364"/>
      <c r="EC11" s="364"/>
      <c r="ED11" s="364"/>
      <c r="EE11" s="364"/>
      <c r="EF11" s="364"/>
      <c r="EG11" s="364"/>
      <c r="EH11" s="364"/>
      <c r="EI11" s="364"/>
      <c r="EJ11" s="364"/>
      <c r="EK11" s="364"/>
      <c r="EL11" s="364"/>
      <c r="EM11" s="364"/>
      <c r="EN11" s="364"/>
      <c r="EO11" s="364"/>
      <c r="EP11" s="364"/>
      <c r="EQ11" s="364"/>
      <c r="ER11" s="364"/>
      <c r="ES11" s="364"/>
      <c r="ET11" s="364"/>
      <c r="EU11" s="364"/>
      <c r="EV11" s="364"/>
      <c r="EW11" s="364"/>
      <c r="EX11" s="364"/>
      <c r="EY11" s="364"/>
      <c r="EZ11" s="364"/>
      <c r="FA11" s="364"/>
      <c r="FB11" s="364"/>
      <c r="FC11" s="364"/>
      <c r="FD11" s="364"/>
      <c r="FE11" s="364"/>
      <c r="FF11" s="364"/>
      <c r="FG11" s="364"/>
      <c r="FH11" s="364"/>
      <c r="FI11" s="364"/>
      <c r="FJ11" s="364"/>
      <c r="FK11" s="364"/>
      <c r="FL11" s="364"/>
      <c r="FM11" s="364"/>
      <c r="FN11" s="364"/>
      <c r="FO11" s="364"/>
      <c r="FP11" s="364"/>
      <c r="FQ11" s="364"/>
      <c r="FR11" s="364"/>
      <c r="FS11" s="364"/>
      <c r="FT11" s="364"/>
      <c r="FU11" s="364"/>
      <c r="FV11" s="364"/>
      <c r="FW11" s="364"/>
      <c r="FX11" s="364"/>
      <c r="FY11" s="364"/>
      <c r="FZ11" s="364"/>
      <c r="GA11" s="364"/>
      <c r="GB11" s="364"/>
      <c r="GC11" s="364"/>
      <c r="GD11" s="364"/>
      <c r="GE11" s="364"/>
      <c r="GF11" s="364"/>
      <c r="GG11" s="364"/>
      <c r="GH11" s="364"/>
      <c r="GI11" s="364"/>
      <c r="GJ11" s="364"/>
      <c r="GK11" s="364"/>
      <c r="GL11" s="364"/>
      <c r="GM11" s="364"/>
      <c r="GN11" s="364"/>
      <c r="GO11" s="364"/>
      <c r="GP11" s="364"/>
      <c r="GQ11" s="364"/>
      <c r="GR11" s="364"/>
      <c r="GS11" s="364"/>
      <c r="GT11" s="364"/>
      <c r="GU11" s="364"/>
      <c r="GV11" s="364"/>
      <c r="GW11" s="364"/>
      <c r="GX11" s="364"/>
      <c r="GY11" s="364"/>
      <c r="GZ11" s="364"/>
      <c r="HA11" s="364"/>
      <c r="HB11" s="364"/>
      <c r="HC11" s="364"/>
      <c r="HD11" s="364"/>
      <c r="HE11" s="364"/>
      <c r="HF11" s="364"/>
      <c r="HG11" s="364"/>
      <c r="HH11" s="364"/>
      <c r="HI11" s="364"/>
      <c r="HJ11" s="364"/>
      <c r="HK11" s="364"/>
      <c r="HL11" s="364"/>
      <c r="HM11" s="364"/>
      <c r="HN11" s="364"/>
      <c r="HO11" s="364"/>
      <c r="HP11" s="364"/>
      <c r="HQ11" s="364"/>
      <c r="HR11" s="364"/>
      <c r="HS11" s="364"/>
      <c r="HT11" s="364"/>
      <c r="HU11" s="364"/>
      <c r="HV11" s="364"/>
      <c r="HW11" s="364"/>
      <c r="HX11" s="364"/>
      <c r="HY11" s="364"/>
      <c r="HZ11" s="364"/>
      <c r="IA11" s="364"/>
      <c r="IB11" s="364"/>
      <c r="IC11" s="364"/>
      <c r="ID11" s="364"/>
      <c r="IE11" s="364"/>
      <c r="IF11" s="364"/>
      <c r="IG11" s="364"/>
      <c r="IH11" s="364"/>
      <c r="II11" s="364"/>
      <c r="IJ11" s="364"/>
      <c r="IK11" s="364"/>
      <c r="IL11" s="364"/>
      <c r="IM11" s="364"/>
      <c r="IN11" s="364"/>
      <c r="IO11" s="364"/>
      <c r="IP11" s="364"/>
      <c r="IQ11" s="364"/>
      <c r="IR11" s="364"/>
      <c r="IS11" s="364"/>
      <c r="IT11" s="364"/>
      <c r="IU11" s="364"/>
      <c r="IV11" s="364"/>
      <c r="IW11" s="364"/>
      <c r="IX11" s="364"/>
      <c r="IY11" s="364"/>
      <c r="IZ11" s="364"/>
      <c r="JA11" s="364"/>
      <c r="JB11" s="364"/>
      <c r="JC11" s="364"/>
      <c r="JD11" s="364"/>
      <c r="JE11" s="364"/>
      <c r="JF11" s="364"/>
      <c r="JG11" s="364"/>
      <c r="JH11" s="364"/>
      <c r="JI11" s="364"/>
      <c r="JJ11" s="364"/>
      <c r="JK11" s="364"/>
      <c r="JL11" s="364"/>
      <c r="JM11" s="364"/>
      <c r="JN11" s="364"/>
      <c r="JO11" s="364"/>
      <c r="JP11" s="364"/>
      <c r="JQ11" s="364"/>
      <c r="JR11" s="364"/>
      <c r="JS11" s="364"/>
      <c r="JT11" s="364"/>
      <c r="JU11" s="364"/>
      <c r="JV11" s="364"/>
      <c r="JW11" s="364"/>
      <c r="JX11" s="364"/>
      <c r="JY11" s="364"/>
      <c r="JZ11" s="364"/>
      <c r="KA11" s="364"/>
      <c r="KB11" s="364"/>
      <c r="KC11" s="364"/>
      <c r="KD11" s="364"/>
      <c r="KE11" s="364"/>
      <c r="KF11" s="364"/>
      <c r="KG11" s="364"/>
      <c r="KH11" s="364"/>
      <c r="KI11" s="364"/>
      <c r="KJ11" s="364"/>
      <c r="KK11" s="364"/>
      <c r="KL11" s="364"/>
      <c r="KM11" s="364"/>
      <c r="KN11" s="364"/>
      <c r="KO11" s="364"/>
      <c r="KP11" s="364"/>
      <c r="KQ11" s="364"/>
      <c r="KR11" s="364"/>
      <c r="KS11" s="364"/>
      <c r="KT11" s="364"/>
      <c r="KU11" s="364"/>
      <c r="KV11" s="364"/>
      <c r="KW11" s="364"/>
      <c r="KX11" s="364"/>
      <c r="KY11" s="364"/>
      <c r="KZ11" s="364"/>
      <c r="LA11" s="364"/>
      <c r="LB11" s="364"/>
      <c r="LC11" s="364"/>
      <c r="LD11" s="364"/>
      <c r="LE11" s="364"/>
      <c r="LF11" s="364"/>
      <c r="LG11" s="364"/>
      <c r="LH11" s="364"/>
      <c r="LI11" s="364"/>
      <c r="LJ11" s="364"/>
      <c r="LK11" s="364"/>
      <c r="LL11" s="364"/>
      <c r="LM11" s="364"/>
      <c r="LN11" s="364"/>
      <c r="LO11" s="364"/>
      <c r="LP11" s="364"/>
      <c r="LQ11" s="364"/>
      <c r="LR11" s="364"/>
      <c r="LS11" s="364"/>
      <c r="LT11" s="364"/>
      <c r="LU11" s="364"/>
      <c r="LV11" s="364"/>
      <c r="LW11" s="364"/>
      <c r="LX11" s="364"/>
      <c r="LY11" s="364"/>
      <c r="LZ11" s="364"/>
      <c r="MA11" s="364"/>
      <c r="MB11" s="364"/>
      <c r="MC11" s="364"/>
      <c r="MD11" s="364"/>
      <c r="ME11" s="364"/>
      <c r="MF11" s="364"/>
      <c r="MG11" s="364"/>
      <c r="MH11" s="364"/>
      <c r="MI11" s="364"/>
      <c r="MJ11" s="364"/>
      <c r="MK11" s="364"/>
      <c r="ML11" s="364"/>
      <c r="MM11" s="364"/>
      <c r="MN11" s="364"/>
      <c r="MO11" s="364"/>
      <c r="MP11" s="364"/>
      <c r="MQ11" s="364"/>
      <c r="MR11" s="364"/>
      <c r="MS11" s="364"/>
      <c r="MT11" s="364"/>
      <c r="MU11" s="364"/>
      <c r="MV11" s="364"/>
      <c r="MW11" s="364"/>
      <c r="MX11" s="364"/>
      <c r="MY11" s="364"/>
      <c r="MZ11" s="364"/>
      <c r="NA11" s="364"/>
      <c r="NB11" s="364"/>
      <c r="NC11" s="364"/>
      <c r="ND11" s="364"/>
      <c r="NE11" s="364"/>
      <c r="NF11" s="364"/>
      <c r="NG11" s="364"/>
      <c r="NH11" s="364"/>
      <c r="NI11" s="364"/>
      <c r="NJ11" s="364"/>
      <c r="NK11" s="364"/>
      <c r="NL11" s="364"/>
      <c r="NM11" s="364"/>
      <c r="NN11" s="364"/>
      <c r="NO11" s="364"/>
      <c r="NP11" s="364"/>
      <c r="NQ11" s="364"/>
      <c r="NR11" s="364"/>
      <c r="NS11" s="364"/>
      <c r="NT11" s="364"/>
      <c r="NU11" s="364"/>
      <c r="NV11" s="364"/>
      <c r="NW11" s="364"/>
      <c r="NX11" s="364"/>
      <c r="NY11" s="364"/>
      <c r="NZ11" s="364"/>
      <c r="OA11" s="364"/>
      <c r="OB11" s="364"/>
      <c r="OC11" s="364"/>
      <c r="OD11" s="364"/>
      <c r="OE11" s="364"/>
      <c r="OF11" s="364"/>
      <c r="OG11" s="364"/>
      <c r="OH11" s="364"/>
      <c r="OI11" s="364"/>
      <c r="OJ11" s="364"/>
      <c r="OK11" s="364"/>
      <c r="OL11" s="364"/>
      <c r="OM11" s="364"/>
      <c r="ON11" s="364"/>
      <c r="OO11" s="364"/>
      <c r="OP11" s="364"/>
      <c r="OQ11" s="364"/>
      <c r="OR11" s="364"/>
    </row>
    <row r="12" spans="1:408" ht="15">
      <c r="A12" s="365" t="s">
        <v>599</v>
      </c>
      <c r="B12" s="364">
        <f t="shared" si="7"/>
        <v>0</v>
      </c>
      <c r="C12" s="364">
        <f t="shared" si="8"/>
        <v>0</v>
      </c>
      <c r="D12" s="364">
        <f t="shared" si="9"/>
        <v>0</v>
      </c>
      <c r="E12" s="364">
        <f t="shared" si="10"/>
        <v>0</v>
      </c>
      <c r="F12" s="364">
        <f t="shared" si="11"/>
        <v>0</v>
      </c>
      <c r="G12" s="364">
        <f t="shared" si="12"/>
        <v>0</v>
      </c>
      <c r="H12" s="364">
        <f t="shared" si="13"/>
        <v>0</v>
      </c>
      <c r="I12" s="364">
        <f t="shared" si="14"/>
        <v>0</v>
      </c>
      <c r="J12" s="364">
        <f t="shared" si="15"/>
        <v>0</v>
      </c>
      <c r="K12" s="364">
        <f t="shared" si="16"/>
        <v>0</v>
      </c>
      <c r="L12" s="364">
        <f t="shared" si="17"/>
        <v>0</v>
      </c>
      <c r="M12" s="364">
        <f t="shared" si="18"/>
        <v>0</v>
      </c>
      <c r="N12" s="364">
        <f t="shared" si="19"/>
        <v>0</v>
      </c>
      <c r="O12" s="364">
        <f t="shared" si="20"/>
        <v>0</v>
      </c>
      <c r="P12" s="364">
        <f t="shared" si="21"/>
        <v>0</v>
      </c>
      <c r="Q12" s="364">
        <f t="shared" si="22"/>
        <v>0</v>
      </c>
      <c r="R12" s="364">
        <f t="shared" si="23"/>
        <v>0</v>
      </c>
      <c r="S12" s="364">
        <f t="shared" si="24"/>
        <v>0</v>
      </c>
      <c r="T12" s="364">
        <f t="shared" si="25"/>
        <v>0</v>
      </c>
      <c r="U12" s="364">
        <f t="shared" si="26"/>
        <v>0</v>
      </c>
      <c r="V12" s="364">
        <f t="shared" si="27"/>
        <v>0</v>
      </c>
      <c r="W12" s="364">
        <f t="shared" si="28"/>
        <v>0</v>
      </c>
      <c r="X12" s="364">
        <f t="shared" si="29"/>
        <v>0</v>
      </c>
      <c r="Y12" s="364">
        <f t="shared" si="30"/>
        <v>0</v>
      </c>
      <c r="Z12" s="364">
        <f t="shared" si="31"/>
        <v>0</v>
      </c>
      <c r="AA12" s="364">
        <f t="shared" si="32"/>
        <v>0</v>
      </c>
      <c r="AB12" s="364">
        <f t="shared" si="33"/>
        <v>0</v>
      </c>
      <c r="AC12" s="364">
        <f t="shared" si="34"/>
        <v>0</v>
      </c>
      <c r="AD12" s="364">
        <f t="shared" si="35"/>
        <v>0</v>
      </c>
      <c r="AE12" s="364">
        <f t="shared" si="36"/>
        <v>0</v>
      </c>
      <c r="AG12" s="364"/>
      <c r="AH12" s="364"/>
      <c r="AI12" s="364"/>
      <c r="AJ12" s="364"/>
      <c r="AK12" s="364"/>
      <c r="AL12" s="364"/>
      <c r="AM12" s="364"/>
      <c r="AN12" s="364"/>
      <c r="AO12" s="364"/>
      <c r="AP12" s="364"/>
      <c r="AQ12" s="364"/>
      <c r="AR12" s="364"/>
      <c r="AS12" s="364"/>
      <c r="AT12" s="364"/>
      <c r="AU12" s="364"/>
      <c r="AV12" s="364"/>
      <c r="AW12" s="364"/>
      <c r="AX12" s="364"/>
      <c r="AY12" s="364"/>
      <c r="AZ12" s="364"/>
      <c r="BA12" s="364"/>
      <c r="BB12" s="364"/>
      <c r="BC12" s="364"/>
      <c r="BD12" s="364"/>
      <c r="BE12" s="364"/>
      <c r="BF12" s="364"/>
      <c r="BG12" s="364"/>
      <c r="BH12" s="364"/>
      <c r="BI12" s="364"/>
      <c r="BJ12" s="364"/>
      <c r="BK12" s="364"/>
      <c r="BL12" s="364"/>
      <c r="BM12" s="364"/>
      <c r="BN12" s="364"/>
      <c r="BO12" s="364"/>
      <c r="BP12" s="364"/>
      <c r="BQ12" s="364"/>
      <c r="BR12" s="364"/>
      <c r="BS12" s="364"/>
      <c r="BT12" s="364"/>
      <c r="BU12" s="364"/>
      <c r="BV12" s="364"/>
      <c r="BW12" s="364"/>
      <c r="BX12" s="364"/>
      <c r="BY12" s="364"/>
      <c r="BZ12" s="364"/>
      <c r="CA12" s="364"/>
      <c r="CB12" s="364"/>
      <c r="CC12" s="364"/>
      <c r="CD12" s="364"/>
      <c r="CE12" s="364"/>
      <c r="CF12" s="364"/>
      <c r="CG12" s="364"/>
      <c r="CH12" s="364"/>
      <c r="CI12" s="364"/>
      <c r="CJ12" s="364"/>
      <c r="CK12" s="364"/>
      <c r="CL12" s="364"/>
      <c r="CM12" s="364"/>
      <c r="CN12" s="364"/>
      <c r="CO12" s="364"/>
      <c r="CP12" s="364"/>
      <c r="CQ12" s="364"/>
      <c r="CR12" s="364"/>
      <c r="CS12" s="364"/>
      <c r="CT12" s="364"/>
      <c r="CU12" s="364"/>
      <c r="CV12" s="364"/>
      <c r="CW12" s="364"/>
      <c r="CX12" s="364"/>
      <c r="CY12" s="364"/>
      <c r="CZ12" s="364"/>
      <c r="DA12" s="364"/>
      <c r="DB12" s="364"/>
      <c r="DC12" s="364"/>
      <c r="DD12" s="364"/>
      <c r="DE12" s="364"/>
      <c r="DF12" s="364"/>
      <c r="DG12" s="364"/>
      <c r="DH12" s="364"/>
      <c r="DI12" s="364"/>
      <c r="DJ12" s="364"/>
      <c r="DK12" s="364"/>
      <c r="DL12" s="364"/>
      <c r="DM12" s="364"/>
      <c r="DN12" s="364"/>
      <c r="DO12" s="364"/>
      <c r="DP12" s="364"/>
      <c r="DQ12" s="364"/>
      <c r="DR12" s="364"/>
      <c r="DS12" s="364"/>
      <c r="DT12" s="364"/>
      <c r="DU12" s="364"/>
      <c r="DV12" s="364"/>
      <c r="DW12" s="364"/>
      <c r="DX12" s="364"/>
      <c r="DY12" s="364"/>
      <c r="DZ12" s="364"/>
      <c r="EA12" s="364"/>
      <c r="EB12" s="364"/>
      <c r="EC12" s="364"/>
      <c r="ED12" s="364"/>
      <c r="EE12" s="364"/>
      <c r="EF12" s="364"/>
      <c r="EG12" s="364"/>
      <c r="EH12" s="364"/>
      <c r="EI12" s="364"/>
      <c r="EJ12" s="364"/>
      <c r="EK12" s="364"/>
      <c r="EL12" s="364"/>
      <c r="EM12" s="364"/>
      <c r="EN12" s="364"/>
      <c r="EO12" s="364"/>
      <c r="EP12" s="364"/>
      <c r="EQ12" s="364"/>
      <c r="ER12" s="364"/>
      <c r="ES12" s="364"/>
      <c r="ET12" s="364"/>
      <c r="EU12" s="364"/>
      <c r="EV12" s="364"/>
      <c r="EW12" s="364"/>
      <c r="EX12" s="364"/>
      <c r="EY12" s="364"/>
      <c r="EZ12" s="364"/>
      <c r="FA12" s="364"/>
      <c r="FB12" s="364"/>
      <c r="FC12" s="364"/>
      <c r="FD12" s="364"/>
      <c r="FE12" s="364"/>
      <c r="FF12" s="364"/>
      <c r="FG12" s="364"/>
      <c r="FH12" s="364"/>
      <c r="FI12" s="364"/>
      <c r="FJ12" s="364"/>
      <c r="FK12" s="364"/>
      <c r="FL12" s="364"/>
      <c r="FM12" s="364"/>
      <c r="FN12" s="364"/>
      <c r="FO12" s="364"/>
      <c r="FP12" s="364"/>
      <c r="FQ12" s="364"/>
      <c r="FR12" s="364"/>
      <c r="FS12" s="364"/>
      <c r="FT12" s="364"/>
      <c r="FU12" s="364"/>
      <c r="FV12" s="364"/>
      <c r="FW12" s="364"/>
      <c r="FX12" s="364"/>
      <c r="FY12" s="364"/>
      <c r="FZ12" s="364"/>
      <c r="GA12" s="364"/>
      <c r="GB12" s="364"/>
      <c r="GC12" s="364"/>
      <c r="GD12" s="364"/>
      <c r="GE12" s="364"/>
      <c r="GF12" s="364"/>
      <c r="GG12" s="364"/>
      <c r="GH12" s="364"/>
      <c r="GI12" s="364"/>
      <c r="GJ12" s="364"/>
      <c r="GK12" s="364"/>
      <c r="GL12" s="364"/>
      <c r="GM12" s="364"/>
      <c r="GN12" s="364"/>
      <c r="GO12" s="364"/>
      <c r="GP12" s="364"/>
      <c r="GQ12" s="364"/>
      <c r="GR12" s="364"/>
      <c r="GS12" s="364"/>
      <c r="GT12" s="364"/>
      <c r="GU12" s="364"/>
      <c r="GV12" s="364"/>
      <c r="GW12" s="364"/>
      <c r="GX12" s="364"/>
      <c r="GY12" s="364"/>
      <c r="GZ12" s="364"/>
      <c r="HA12" s="364"/>
      <c r="HB12" s="364"/>
      <c r="HC12" s="364"/>
      <c r="HD12" s="364"/>
      <c r="HE12" s="364"/>
      <c r="HF12" s="364"/>
      <c r="HG12" s="364"/>
      <c r="HH12" s="364"/>
      <c r="HI12" s="364"/>
      <c r="HJ12" s="364"/>
      <c r="HK12" s="364"/>
      <c r="HL12" s="364"/>
      <c r="HM12" s="364"/>
      <c r="HN12" s="364"/>
      <c r="HO12" s="364"/>
      <c r="HP12" s="364"/>
      <c r="HQ12" s="364"/>
      <c r="HR12" s="364"/>
      <c r="HS12" s="364"/>
      <c r="HT12" s="364"/>
      <c r="HU12" s="364"/>
      <c r="HV12" s="364"/>
      <c r="HW12" s="364"/>
      <c r="HX12" s="364"/>
      <c r="HY12" s="364"/>
      <c r="HZ12" s="364"/>
      <c r="IA12" s="364"/>
      <c r="IB12" s="364"/>
      <c r="IC12" s="364"/>
      <c r="ID12" s="364"/>
      <c r="IE12" s="364"/>
      <c r="IF12" s="364"/>
      <c r="IG12" s="364"/>
      <c r="IH12" s="364"/>
      <c r="II12" s="364"/>
      <c r="IJ12" s="364"/>
      <c r="IK12" s="364"/>
      <c r="IL12" s="364"/>
      <c r="IM12" s="364"/>
      <c r="IN12" s="364"/>
      <c r="IO12" s="364"/>
      <c r="IP12" s="364"/>
      <c r="IQ12" s="364"/>
      <c r="IR12" s="364"/>
      <c r="IS12" s="364"/>
      <c r="IT12" s="364"/>
      <c r="IU12" s="364"/>
      <c r="IV12" s="364"/>
      <c r="IW12" s="364"/>
      <c r="IX12" s="364"/>
      <c r="IY12" s="364"/>
      <c r="IZ12" s="364"/>
      <c r="JA12" s="364"/>
      <c r="JB12" s="364"/>
      <c r="JC12" s="364"/>
      <c r="JD12" s="364"/>
      <c r="JE12" s="364"/>
      <c r="JF12" s="364"/>
      <c r="JG12" s="364"/>
      <c r="JH12" s="364"/>
      <c r="JI12" s="364"/>
      <c r="JJ12" s="364"/>
      <c r="JK12" s="364"/>
      <c r="JL12" s="364"/>
      <c r="JM12" s="364"/>
      <c r="JN12" s="364"/>
      <c r="JO12" s="364"/>
      <c r="JP12" s="364"/>
      <c r="JQ12" s="364"/>
      <c r="JR12" s="364"/>
      <c r="JS12" s="364"/>
      <c r="JT12" s="364"/>
      <c r="JU12" s="364"/>
      <c r="JV12" s="364"/>
      <c r="JW12" s="364"/>
      <c r="JX12" s="364"/>
      <c r="JY12" s="364"/>
      <c r="JZ12" s="364"/>
      <c r="KA12" s="364"/>
      <c r="KB12" s="364"/>
      <c r="KC12" s="364"/>
      <c r="KD12" s="364"/>
      <c r="KE12" s="364"/>
      <c r="KF12" s="364"/>
      <c r="KG12" s="364"/>
      <c r="KH12" s="364"/>
      <c r="KI12" s="364"/>
      <c r="KJ12" s="364"/>
      <c r="KK12" s="364"/>
      <c r="KL12" s="364"/>
      <c r="KM12" s="364"/>
      <c r="KN12" s="364"/>
      <c r="KO12" s="364"/>
      <c r="KP12" s="364"/>
      <c r="KQ12" s="364"/>
      <c r="KR12" s="364"/>
      <c r="KS12" s="364"/>
      <c r="KT12" s="364"/>
      <c r="KU12" s="364"/>
      <c r="KV12" s="364"/>
      <c r="KW12" s="364"/>
      <c r="KX12" s="364"/>
      <c r="KY12" s="364"/>
      <c r="KZ12" s="364"/>
      <c r="LA12" s="364"/>
      <c r="LB12" s="364"/>
      <c r="LC12" s="364"/>
      <c r="LD12" s="364"/>
      <c r="LE12" s="364"/>
      <c r="LF12" s="364"/>
      <c r="LG12" s="364"/>
      <c r="LH12" s="364"/>
      <c r="LI12" s="364"/>
      <c r="LJ12" s="364"/>
      <c r="LK12" s="364"/>
      <c r="LL12" s="364"/>
      <c r="LM12" s="364"/>
      <c r="LN12" s="364"/>
      <c r="LO12" s="364"/>
      <c r="LP12" s="364"/>
      <c r="LQ12" s="364"/>
      <c r="LR12" s="364"/>
      <c r="LS12" s="364"/>
      <c r="LT12" s="364"/>
      <c r="LU12" s="364"/>
      <c r="LV12" s="364"/>
      <c r="LW12" s="364"/>
      <c r="LX12" s="364"/>
      <c r="LY12" s="364"/>
      <c r="LZ12" s="364"/>
      <c r="MA12" s="364"/>
      <c r="MB12" s="364"/>
      <c r="MC12" s="364"/>
      <c r="MD12" s="364"/>
      <c r="ME12" s="364"/>
      <c r="MF12" s="364"/>
      <c r="MG12" s="364"/>
      <c r="MH12" s="364"/>
      <c r="MI12" s="364"/>
      <c r="MJ12" s="364"/>
      <c r="MK12" s="364"/>
      <c r="ML12" s="364"/>
      <c r="MM12" s="364"/>
      <c r="MN12" s="364"/>
      <c r="MO12" s="364"/>
      <c r="MP12" s="364"/>
      <c r="MQ12" s="364"/>
      <c r="MR12" s="364"/>
      <c r="MS12" s="364"/>
      <c r="MT12" s="364"/>
      <c r="MU12" s="364"/>
      <c r="MV12" s="364"/>
      <c r="MW12" s="364"/>
      <c r="MX12" s="364"/>
      <c r="MY12" s="364"/>
      <c r="MZ12" s="364"/>
      <c r="NA12" s="364"/>
      <c r="NB12" s="364"/>
      <c r="NC12" s="364"/>
      <c r="ND12" s="364"/>
      <c r="NE12" s="364"/>
      <c r="NF12" s="364"/>
      <c r="NG12" s="364"/>
      <c r="NH12" s="364"/>
      <c r="NI12" s="364"/>
      <c r="NJ12" s="364"/>
      <c r="NK12" s="364"/>
      <c r="NL12" s="364"/>
      <c r="NM12" s="364"/>
      <c r="NN12" s="364"/>
      <c r="NO12" s="364"/>
      <c r="NP12" s="364"/>
      <c r="NQ12" s="364"/>
      <c r="NR12" s="364"/>
      <c r="NS12" s="364"/>
      <c r="NT12" s="364"/>
      <c r="NU12" s="364"/>
      <c r="NV12" s="364"/>
      <c r="NW12" s="364"/>
      <c r="NX12" s="364"/>
      <c r="NY12" s="364"/>
      <c r="NZ12" s="364"/>
      <c r="OA12" s="364"/>
      <c r="OB12" s="364"/>
      <c r="OC12" s="364"/>
      <c r="OD12" s="364"/>
      <c r="OE12" s="364"/>
      <c r="OF12" s="364"/>
      <c r="OG12" s="364"/>
      <c r="OH12" s="364"/>
      <c r="OI12" s="364"/>
      <c r="OJ12" s="364"/>
      <c r="OK12" s="364"/>
      <c r="OL12" s="364"/>
      <c r="OM12" s="364"/>
      <c r="ON12" s="364"/>
      <c r="OO12" s="364"/>
      <c r="OP12" s="364"/>
      <c r="OQ12" s="364"/>
      <c r="OR12" s="364"/>
    </row>
    <row r="13" spans="1:408" ht="15">
      <c r="A13" s="363" t="s">
        <v>600</v>
      </c>
      <c r="B13" s="364">
        <f t="shared" si="7"/>
        <v>0</v>
      </c>
      <c r="C13" s="364">
        <f t="shared" si="8"/>
        <v>0</v>
      </c>
      <c r="D13" s="364">
        <f t="shared" si="9"/>
        <v>0</v>
      </c>
      <c r="E13" s="364">
        <f t="shared" si="10"/>
        <v>0</v>
      </c>
      <c r="F13" s="364">
        <f t="shared" si="11"/>
        <v>0</v>
      </c>
      <c r="G13" s="364">
        <f t="shared" si="12"/>
        <v>0</v>
      </c>
      <c r="H13" s="364">
        <f t="shared" si="13"/>
        <v>0</v>
      </c>
      <c r="I13" s="364">
        <f t="shared" si="14"/>
        <v>0</v>
      </c>
      <c r="J13" s="364">
        <f t="shared" si="15"/>
        <v>0</v>
      </c>
      <c r="K13" s="364">
        <f t="shared" si="16"/>
        <v>0</v>
      </c>
      <c r="L13" s="364">
        <f t="shared" si="17"/>
        <v>0</v>
      </c>
      <c r="M13" s="364">
        <f t="shared" si="18"/>
        <v>6.9164611764705873E-4</v>
      </c>
      <c r="N13" s="364">
        <f t="shared" si="19"/>
        <v>2.3054870588235295E-3</v>
      </c>
      <c r="O13" s="364">
        <f t="shared" si="20"/>
        <v>2.4495799999999998E-3</v>
      </c>
      <c r="P13" s="364">
        <f t="shared" si="21"/>
        <v>6.3400894117647045E-4</v>
      </c>
      <c r="Q13" s="364">
        <f t="shared" si="22"/>
        <v>2.3343056470588237E-3</v>
      </c>
      <c r="R13" s="364">
        <f t="shared" si="23"/>
        <v>2.564854352941179E-3</v>
      </c>
      <c r="S13" s="364">
        <f t="shared" si="24"/>
        <v>1.2103807058823546E-3</v>
      </c>
      <c r="T13" s="364">
        <f t="shared" si="25"/>
        <v>8.6455764705882301E-5</v>
      </c>
      <c r="U13" s="364">
        <f t="shared" si="26"/>
        <v>0</v>
      </c>
      <c r="V13" s="364">
        <f t="shared" si="27"/>
        <v>0</v>
      </c>
      <c r="W13" s="364">
        <f t="shared" si="28"/>
        <v>0</v>
      </c>
      <c r="X13" s="364">
        <f t="shared" si="29"/>
        <v>0</v>
      </c>
      <c r="Y13" s="364">
        <f t="shared" si="30"/>
        <v>0</v>
      </c>
      <c r="Z13" s="364">
        <f t="shared" si="31"/>
        <v>0</v>
      </c>
      <c r="AA13" s="364">
        <f t="shared" si="32"/>
        <v>0</v>
      </c>
      <c r="AB13" s="364">
        <f t="shared" si="33"/>
        <v>0</v>
      </c>
      <c r="AC13" s="364">
        <f t="shared" si="34"/>
        <v>0</v>
      </c>
      <c r="AD13" s="364">
        <f t="shared" si="35"/>
        <v>0</v>
      </c>
      <c r="AE13" s="364">
        <f t="shared" si="36"/>
        <v>0</v>
      </c>
      <c r="AG13" s="364"/>
      <c r="AH13" s="364"/>
      <c r="AI13" s="364"/>
      <c r="AJ13" s="364"/>
      <c r="AK13" s="364"/>
      <c r="AL13" s="364"/>
      <c r="AM13" s="364"/>
      <c r="AN13" s="364"/>
      <c r="AO13" s="364"/>
      <c r="AP13" s="364"/>
      <c r="AQ13" s="364"/>
      <c r="AR13" s="364"/>
      <c r="AS13" s="364"/>
      <c r="AT13" s="364"/>
      <c r="AU13" s="364"/>
      <c r="AV13" s="364"/>
      <c r="AW13" s="364"/>
      <c r="AX13" s="364"/>
      <c r="AY13" s="364"/>
      <c r="AZ13" s="364"/>
      <c r="BA13" s="364"/>
      <c r="BB13" s="364"/>
      <c r="BC13" s="364"/>
      <c r="BD13" s="364"/>
      <c r="BE13" s="364"/>
      <c r="BF13" s="364"/>
      <c r="BG13" s="364"/>
      <c r="BH13" s="364"/>
      <c r="BI13" s="364"/>
      <c r="BJ13" s="364"/>
      <c r="BK13" s="364"/>
      <c r="BL13" s="364"/>
      <c r="BM13" s="364"/>
      <c r="BN13" s="364"/>
      <c r="BO13" s="364"/>
      <c r="BP13" s="364"/>
      <c r="BQ13" s="364"/>
      <c r="BR13" s="364"/>
      <c r="BS13" s="364"/>
      <c r="BT13" s="364"/>
      <c r="BU13" s="364"/>
      <c r="BV13" s="364"/>
      <c r="BW13" s="364"/>
      <c r="BX13" s="364"/>
      <c r="BY13" s="364"/>
      <c r="BZ13" s="364"/>
      <c r="CA13" s="364"/>
      <c r="CB13" s="364"/>
      <c r="CC13" s="364"/>
      <c r="CD13" s="364"/>
      <c r="CE13" s="364"/>
      <c r="CF13" s="364"/>
      <c r="CG13" s="364"/>
      <c r="CH13" s="364"/>
      <c r="CI13" s="364"/>
      <c r="CJ13" s="364"/>
      <c r="CK13" s="364"/>
      <c r="CL13" s="364"/>
      <c r="CM13" s="364"/>
      <c r="CN13" s="364"/>
      <c r="CO13" s="364"/>
      <c r="CP13" s="364"/>
      <c r="CQ13" s="364"/>
      <c r="CR13" s="364"/>
      <c r="CS13" s="364"/>
      <c r="CT13" s="364"/>
      <c r="CU13" s="364"/>
      <c r="CV13" s="364"/>
      <c r="CW13" s="364"/>
      <c r="CX13" s="364"/>
      <c r="CY13" s="364"/>
      <c r="CZ13" s="364"/>
      <c r="DA13" s="364"/>
      <c r="DB13" s="364"/>
      <c r="DC13" s="364"/>
      <c r="DD13" s="364"/>
      <c r="DE13" s="364"/>
      <c r="DF13" s="364"/>
      <c r="DG13" s="364"/>
      <c r="DH13" s="364"/>
      <c r="DI13" s="364"/>
      <c r="DJ13" s="364"/>
      <c r="DK13" s="364"/>
      <c r="DL13" s="364"/>
      <c r="DM13" s="364"/>
      <c r="DN13" s="364"/>
      <c r="DO13" s="364"/>
      <c r="DP13" s="364"/>
      <c r="DQ13" s="364"/>
      <c r="DR13" s="364"/>
      <c r="DS13" s="364"/>
      <c r="DT13" s="364"/>
      <c r="DU13" s="364"/>
      <c r="DV13" s="364"/>
      <c r="DW13" s="364"/>
      <c r="DX13" s="364"/>
      <c r="DY13" s="364"/>
      <c r="DZ13" s="364"/>
      <c r="EA13" s="364"/>
      <c r="EB13" s="364"/>
      <c r="EC13" s="364"/>
      <c r="ED13" s="364"/>
      <c r="EE13" s="364"/>
      <c r="EF13" s="364"/>
      <c r="EG13" s="364"/>
      <c r="EH13" s="364"/>
      <c r="EI13" s="364"/>
      <c r="EJ13" s="364"/>
      <c r="EK13" s="364"/>
      <c r="EL13" s="364"/>
      <c r="EM13" s="364"/>
      <c r="EN13" s="364"/>
      <c r="EO13" s="364"/>
      <c r="EP13" s="364"/>
      <c r="EQ13" s="364"/>
      <c r="ER13" s="364"/>
      <c r="ES13" s="364"/>
      <c r="ET13" s="364"/>
      <c r="EU13" s="364"/>
      <c r="EV13" s="364"/>
      <c r="EW13" s="364"/>
      <c r="EX13" s="364"/>
      <c r="EY13" s="364"/>
      <c r="EZ13" s="364"/>
      <c r="FA13" s="364"/>
      <c r="FB13" s="364"/>
      <c r="FC13" s="364"/>
      <c r="FD13" s="364"/>
      <c r="FE13" s="364"/>
      <c r="FF13" s="364"/>
      <c r="FG13" s="364"/>
      <c r="FH13" s="364"/>
      <c r="FI13" s="364"/>
      <c r="FJ13" s="364"/>
      <c r="FK13" s="364"/>
      <c r="FL13" s="364">
        <v>2.8818588235294113E-2</v>
      </c>
      <c r="FM13" s="364">
        <v>2.8818588235294113E-2</v>
      </c>
      <c r="FN13" s="364"/>
      <c r="FO13" s="364">
        <v>0.17291152941176466</v>
      </c>
      <c r="FP13" s="364"/>
      <c r="FQ13" s="364"/>
      <c r="FR13" s="364"/>
      <c r="FS13" s="364"/>
      <c r="FT13" s="364">
        <v>0.46109741176470581</v>
      </c>
      <c r="FU13" s="364">
        <v>0.40346023529411756</v>
      </c>
      <c r="FV13" s="364">
        <v>0.74928329411764694</v>
      </c>
      <c r="FW13" s="364"/>
      <c r="FX13" s="364"/>
      <c r="FY13" s="364">
        <v>8.6455764705882329E-2</v>
      </c>
      <c r="FZ13" s="364"/>
      <c r="GA13" s="364">
        <v>0.69164611764705863</v>
      </c>
      <c r="GB13" s="364"/>
      <c r="GC13" s="364">
        <v>0.11527435294117645</v>
      </c>
      <c r="GD13" s="364">
        <v>0.25936729411764703</v>
      </c>
      <c r="GE13" s="364"/>
      <c r="GF13" s="364"/>
      <c r="GG13" s="364"/>
      <c r="GH13" s="364">
        <v>0.92219482352941162</v>
      </c>
      <c r="GI13" s="364">
        <v>5.7637176470588226E-2</v>
      </c>
      <c r="GJ13" s="364"/>
      <c r="GK13" s="364">
        <v>0.40346023529411756</v>
      </c>
      <c r="GL13" s="364">
        <v>0.89337623529411747</v>
      </c>
      <c r="GM13" s="364"/>
      <c r="GN13" s="364"/>
      <c r="GO13" s="364"/>
      <c r="GP13" s="364">
        <v>0.17291152941176466</v>
      </c>
      <c r="GQ13" s="364"/>
      <c r="GR13" s="364"/>
      <c r="GS13" s="364"/>
      <c r="GT13" s="364">
        <v>0.11527435294117645</v>
      </c>
      <c r="GU13" s="364">
        <v>0.34582305882352932</v>
      </c>
      <c r="GV13" s="364"/>
      <c r="GW13" s="364"/>
      <c r="GX13" s="364"/>
      <c r="GY13" s="364">
        <v>0.17291152941176466</v>
      </c>
      <c r="GZ13" s="364"/>
      <c r="HA13" s="364"/>
      <c r="HB13" s="364"/>
      <c r="HC13" s="364"/>
      <c r="HD13" s="364"/>
      <c r="HE13" s="364">
        <v>5.7637176470588226E-2</v>
      </c>
      <c r="HF13" s="364"/>
      <c r="HG13" s="364"/>
      <c r="HH13" s="364">
        <v>1.7291152941176469</v>
      </c>
      <c r="HI13" s="364"/>
      <c r="HJ13" s="364"/>
      <c r="HK13" s="364"/>
      <c r="HL13" s="364">
        <v>0.11527435294117645</v>
      </c>
      <c r="HM13" s="364">
        <v>0.25936729411764703</v>
      </c>
      <c r="HN13" s="364">
        <v>0.17291152941176466</v>
      </c>
      <c r="HO13" s="364"/>
      <c r="HP13" s="364"/>
      <c r="HQ13" s="364"/>
      <c r="HR13" s="364">
        <v>8.6455764705882301E-2</v>
      </c>
      <c r="HS13" s="364"/>
      <c r="HT13" s="364"/>
      <c r="HU13" s="364">
        <v>8.6455764705882301E-2</v>
      </c>
      <c r="HV13" s="364"/>
      <c r="HW13" s="364"/>
      <c r="HX13" s="364">
        <v>2.3631242352941202</v>
      </c>
      <c r="HY13" s="364"/>
      <c r="HZ13" s="364"/>
      <c r="IA13" s="364"/>
      <c r="IB13" s="364">
        <v>2.8818588235294099E-2</v>
      </c>
      <c r="IC13" s="364">
        <v>1.0374691764705899</v>
      </c>
      <c r="ID13" s="364"/>
      <c r="IE13" s="364"/>
      <c r="IF13" s="364">
        <v>2.8818588235294099E-2</v>
      </c>
      <c r="IG13" s="364">
        <v>5.7637176470588199E-2</v>
      </c>
      <c r="IH13" s="364"/>
      <c r="II13" s="364"/>
      <c r="IJ13" s="364"/>
      <c r="IK13" s="364"/>
      <c r="IL13" s="364"/>
      <c r="IM13" s="364"/>
      <c r="IN13" s="364">
        <v>8.6455764705882301E-2</v>
      </c>
      <c r="IO13" s="364">
        <v>8.6455764705882301E-2</v>
      </c>
      <c r="IP13" s="364"/>
      <c r="IQ13" s="364"/>
      <c r="IR13" s="364"/>
      <c r="IS13" s="364"/>
      <c r="IT13" s="364"/>
      <c r="IU13" s="364"/>
      <c r="IV13" s="364"/>
      <c r="IW13" s="364"/>
      <c r="IX13" s="364"/>
      <c r="IY13" s="364"/>
      <c r="IZ13" s="364"/>
      <c r="JA13" s="364"/>
      <c r="JB13" s="364"/>
      <c r="JC13" s="364"/>
      <c r="JD13" s="364"/>
      <c r="JE13" s="364"/>
      <c r="JF13" s="364"/>
      <c r="JG13" s="364"/>
      <c r="JH13" s="364"/>
      <c r="JI13" s="364"/>
      <c r="JJ13" s="364"/>
      <c r="JK13" s="364"/>
      <c r="JL13" s="364"/>
      <c r="JM13" s="364"/>
      <c r="JN13" s="364"/>
      <c r="JO13" s="364"/>
      <c r="JP13" s="364"/>
      <c r="JQ13" s="364"/>
      <c r="JR13" s="364"/>
      <c r="JS13" s="364"/>
      <c r="JT13" s="364"/>
      <c r="JU13" s="364"/>
      <c r="JV13" s="364"/>
      <c r="JW13" s="364"/>
      <c r="JX13" s="364"/>
      <c r="JY13" s="364"/>
      <c r="JZ13" s="364"/>
      <c r="KA13" s="364"/>
      <c r="KB13" s="364"/>
      <c r="KC13" s="364"/>
      <c r="KD13" s="364"/>
      <c r="KE13" s="364"/>
      <c r="KF13" s="364"/>
      <c r="KG13" s="364"/>
      <c r="KH13" s="364"/>
      <c r="KI13" s="364"/>
      <c r="KJ13" s="364"/>
      <c r="KK13" s="364"/>
      <c r="KL13" s="364"/>
      <c r="KM13" s="364"/>
      <c r="KN13" s="364"/>
      <c r="KO13" s="364"/>
      <c r="KP13" s="364"/>
      <c r="KQ13" s="364"/>
      <c r="KR13" s="364"/>
      <c r="KS13" s="364"/>
      <c r="KT13" s="364"/>
      <c r="KU13" s="364"/>
      <c r="KV13" s="364"/>
      <c r="KW13" s="364"/>
      <c r="KX13" s="364"/>
      <c r="KY13" s="364"/>
      <c r="KZ13" s="364"/>
      <c r="LA13" s="364"/>
      <c r="LB13" s="364"/>
      <c r="LC13" s="364"/>
      <c r="LD13" s="364"/>
      <c r="LE13" s="364"/>
      <c r="LF13" s="364"/>
      <c r="LG13" s="364"/>
      <c r="LH13" s="364"/>
      <c r="LI13" s="364"/>
      <c r="LJ13" s="364"/>
      <c r="LK13" s="364"/>
      <c r="LL13" s="364"/>
      <c r="LM13" s="364"/>
      <c r="LN13" s="364"/>
      <c r="LO13" s="364"/>
      <c r="LP13" s="364"/>
      <c r="LQ13" s="364"/>
      <c r="LR13" s="364"/>
      <c r="LS13" s="364"/>
      <c r="LT13" s="364"/>
      <c r="LU13" s="364"/>
      <c r="LV13" s="364"/>
      <c r="LW13" s="364"/>
      <c r="LX13" s="364"/>
      <c r="LY13" s="364"/>
      <c r="LZ13" s="364"/>
      <c r="MA13" s="364"/>
      <c r="MB13" s="364"/>
      <c r="MC13" s="364"/>
      <c r="MD13" s="364"/>
      <c r="ME13" s="364"/>
      <c r="MF13" s="364"/>
      <c r="MG13" s="364"/>
      <c r="MH13" s="364"/>
      <c r="MI13" s="364"/>
      <c r="MJ13" s="364"/>
      <c r="MK13" s="364"/>
      <c r="ML13" s="364"/>
      <c r="MM13" s="364"/>
      <c r="MN13" s="364"/>
      <c r="MO13" s="364"/>
      <c r="MP13" s="364"/>
      <c r="MQ13" s="364"/>
      <c r="MR13" s="364"/>
      <c r="MS13" s="364"/>
      <c r="MT13" s="364"/>
      <c r="MU13" s="364"/>
      <c r="MV13" s="364"/>
      <c r="MW13" s="364"/>
      <c r="MX13" s="364"/>
      <c r="MY13" s="364"/>
      <c r="MZ13" s="364"/>
      <c r="NA13" s="364"/>
      <c r="NB13" s="364"/>
      <c r="NC13" s="364"/>
      <c r="ND13" s="364"/>
      <c r="NE13" s="364"/>
      <c r="NF13" s="364"/>
      <c r="NG13" s="364"/>
      <c r="NH13" s="364"/>
      <c r="NI13" s="364"/>
      <c r="NJ13" s="364"/>
      <c r="NK13" s="364"/>
      <c r="NL13" s="364"/>
      <c r="NM13" s="364"/>
      <c r="NN13" s="364"/>
      <c r="NO13" s="364"/>
      <c r="NP13" s="364"/>
      <c r="NQ13" s="364"/>
      <c r="NR13" s="364"/>
      <c r="NS13" s="364"/>
      <c r="NT13" s="364"/>
      <c r="NU13" s="364"/>
      <c r="NV13" s="364"/>
      <c r="NW13" s="364"/>
      <c r="NX13" s="364"/>
      <c r="NY13" s="364"/>
      <c r="NZ13" s="364"/>
      <c r="OA13" s="364"/>
      <c r="OB13" s="364"/>
      <c r="OC13" s="364"/>
      <c r="OD13" s="364"/>
      <c r="OE13" s="364"/>
      <c r="OF13" s="364"/>
      <c r="OG13" s="364"/>
      <c r="OH13" s="364"/>
      <c r="OI13" s="364"/>
      <c r="OJ13" s="364"/>
      <c r="OK13" s="364"/>
      <c r="OL13" s="364"/>
      <c r="OM13" s="364"/>
      <c r="ON13" s="364"/>
      <c r="OO13" s="364"/>
      <c r="OP13" s="364"/>
      <c r="OQ13" s="364"/>
      <c r="OR13" s="364"/>
    </row>
    <row r="14" spans="1:408" ht="15">
      <c r="A14" s="365" t="s">
        <v>601</v>
      </c>
      <c r="B14" s="364">
        <f t="shared" si="7"/>
        <v>0</v>
      </c>
      <c r="C14" s="364">
        <f t="shared" si="8"/>
        <v>0</v>
      </c>
      <c r="D14" s="364">
        <f t="shared" si="9"/>
        <v>0</v>
      </c>
      <c r="E14" s="364">
        <f t="shared" si="10"/>
        <v>0</v>
      </c>
      <c r="F14" s="364">
        <f t="shared" si="11"/>
        <v>0</v>
      </c>
      <c r="G14" s="364">
        <f t="shared" si="12"/>
        <v>0</v>
      </c>
      <c r="H14" s="364">
        <f t="shared" si="13"/>
        <v>0</v>
      </c>
      <c r="I14" s="364">
        <f t="shared" si="14"/>
        <v>0</v>
      </c>
      <c r="J14" s="364">
        <f t="shared" si="15"/>
        <v>0</v>
      </c>
      <c r="K14" s="364">
        <f t="shared" si="16"/>
        <v>0</v>
      </c>
      <c r="L14" s="364">
        <f t="shared" si="17"/>
        <v>0</v>
      </c>
      <c r="M14" s="364">
        <f t="shared" si="18"/>
        <v>0</v>
      </c>
      <c r="N14" s="364">
        <f t="shared" si="19"/>
        <v>0</v>
      </c>
      <c r="O14" s="364">
        <f t="shared" si="20"/>
        <v>0</v>
      </c>
      <c r="P14" s="364">
        <f t="shared" si="21"/>
        <v>0</v>
      </c>
      <c r="Q14" s="364">
        <f t="shared" si="22"/>
        <v>0</v>
      </c>
      <c r="R14" s="364">
        <f t="shared" si="23"/>
        <v>0</v>
      </c>
      <c r="S14" s="364">
        <f t="shared" si="24"/>
        <v>0</v>
      </c>
      <c r="T14" s="364">
        <f t="shared" si="25"/>
        <v>0</v>
      </c>
      <c r="U14" s="364">
        <f t="shared" si="26"/>
        <v>0</v>
      </c>
      <c r="V14" s="364">
        <f t="shared" si="27"/>
        <v>0</v>
      </c>
      <c r="W14" s="364">
        <f t="shared" si="28"/>
        <v>0</v>
      </c>
      <c r="X14" s="364">
        <f t="shared" si="29"/>
        <v>0</v>
      </c>
      <c r="Y14" s="364">
        <f t="shared" si="30"/>
        <v>0</v>
      </c>
      <c r="Z14" s="364">
        <f t="shared" si="31"/>
        <v>0</v>
      </c>
      <c r="AA14" s="364">
        <f t="shared" si="32"/>
        <v>0</v>
      </c>
      <c r="AB14" s="364">
        <f t="shared" si="33"/>
        <v>0</v>
      </c>
      <c r="AC14" s="364">
        <f t="shared" si="34"/>
        <v>0</v>
      </c>
      <c r="AD14" s="364">
        <f t="shared" si="35"/>
        <v>0</v>
      </c>
      <c r="AE14" s="364">
        <f t="shared" si="36"/>
        <v>0</v>
      </c>
      <c r="AG14" s="364"/>
      <c r="AH14" s="364"/>
      <c r="AI14" s="364"/>
      <c r="AJ14" s="364"/>
      <c r="AK14" s="364"/>
      <c r="AL14" s="364"/>
      <c r="AM14" s="364"/>
      <c r="AN14" s="364"/>
      <c r="AO14" s="364"/>
      <c r="AP14" s="364"/>
      <c r="AQ14" s="364"/>
      <c r="AR14" s="364"/>
      <c r="AS14" s="364"/>
      <c r="AT14" s="364"/>
      <c r="AU14" s="364"/>
      <c r="AV14" s="364"/>
      <c r="AW14" s="364"/>
      <c r="AX14" s="364"/>
      <c r="AY14" s="364"/>
      <c r="AZ14" s="364"/>
      <c r="BA14" s="364"/>
      <c r="BB14" s="364"/>
      <c r="BC14" s="364"/>
      <c r="BD14" s="364"/>
      <c r="BE14" s="364"/>
      <c r="BF14" s="364"/>
      <c r="BG14" s="364"/>
      <c r="BH14" s="364"/>
      <c r="BI14" s="364"/>
      <c r="BJ14" s="364"/>
      <c r="BK14" s="364"/>
      <c r="BL14" s="364"/>
      <c r="BM14" s="364"/>
      <c r="BN14" s="364"/>
      <c r="BO14" s="364"/>
      <c r="BP14" s="364"/>
      <c r="BQ14" s="364"/>
      <c r="BR14" s="364"/>
      <c r="BS14" s="364"/>
      <c r="BT14" s="364"/>
      <c r="BU14" s="364"/>
      <c r="BV14" s="364"/>
      <c r="BW14" s="364"/>
      <c r="BX14" s="364"/>
      <c r="BY14" s="364"/>
      <c r="BZ14" s="364"/>
      <c r="CA14" s="364"/>
      <c r="CB14" s="364"/>
      <c r="CC14" s="364"/>
      <c r="CD14" s="364"/>
      <c r="CE14" s="364"/>
      <c r="CF14" s="364"/>
      <c r="CG14" s="364"/>
      <c r="CH14" s="364"/>
      <c r="CI14" s="364"/>
      <c r="CJ14" s="364"/>
      <c r="CK14" s="364"/>
      <c r="CL14" s="364"/>
      <c r="CM14" s="364"/>
      <c r="CN14" s="364"/>
      <c r="CO14" s="364"/>
      <c r="CP14" s="364"/>
      <c r="CQ14" s="364"/>
      <c r="CR14" s="364"/>
      <c r="CS14" s="364"/>
      <c r="CT14" s="364"/>
      <c r="CU14" s="364"/>
      <c r="CV14" s="364"/>
      <c r="CW14" s="364"/>
      <c r="CX14" s="364"/>
      <c r="CY14" s="364"/>
      <c r="CZ14" s="364"/>
      <c r="DA14" s="364"/>
      <c r="DB14" s="364"/>
      <c r="DC14" s="364"/>
      <c r="DD14" s="364"/>
      <c r="DE14" s="364"/>
      <c r="DF14" s="364"/>
      <c r="DG14" s="364"/>
      <c r="DH14" s="364"/>
      <c r="DI14" s="364"/>
      <c r="DJ14" s="364"/>
      <c r="DK14" s="364"/>
      <c r="DL14" s="364"/>
      <c r="DM14" s="364"/>
      <c r="DN14" s="364"/>
      <c r="DO14" s="364"/>
      <c r="DP14" s="364"/>
      <c r="DQ14" s="364"/>
      <c r="DR14" s="364"/>
      <c r="DS14" s="364"/>
      <c r="DT14" s="364"/>
      <c r="DU14" s="364"/>
      <c r="DV14" s="364"/>
      <c r="DW14" s="364"/>
      <c r="DX14" s="364"/>
      <c r="DY14" s="364"/>
      <c r="DZ14" s="364"/>
      <c r="EA14" s="364"/>
      <c r="EB14" s="364"/>
      <c r="EC14" s="364"/>
      <c r="ED14" s="364"/>
      <c r="EE14" s="364"/>
      <c r="EF14" s="364"/>
      <c r="EG14" s="364"/>
      <c r="EH14" s="364"/>
      <c r="EI14" s="364"/>
      <c r="EJ14" s="364"/>
      <c r="EK14" s="364"/>
      <c r="EL14" s="364"/>
      <c r="EM14" s="364"/>
      <c r="EN14" s="364"/>
      <c r="EO14" s="364"/>
      <c r="EP14" s="364"/>
      <c r="EQ14" s="364"/>
      <c r="ER14" s="364"/>
      <c r="ES14" s="364"/>
      <c r="ET14" s="364"/>
      <c r="EU14" s="364"/>
      <c r="EV14" s="364"/>
      <c r="EW14" s="364"/>
      <c r="EX14" s="364"/>
      <c r="EY14" s="364"/>
      <c r="EZ14" s="364"/>
      <c r="FA14" s="364"/>
      <c r="FB14" s="364"/>
      <c r="FC14" s="364"/>
      <c r="FD14" s="364"/>
      <c r="FE14" s="364"/>
      <c r="FF14" s="364"/>
      <c r="FG14" s="364"/>
      <c r="FH14" s="364"/>
      <c r="FI14" s="364"/>
      <c r="FJ14" s="364"/>
      <c r="FK14" s="364"/>
      <c r="FL14" s="364"/>
      <c r="FM14" s="364"/>
      <c r="FN14" s="364"/>
      <c r="FO14" s="364"/>
      <c r="FP14" s="364"/>
      <c r="FQ14" s="364"/>
      <c r="FR14" s="364"/>
      <c r="FS14" s="364"/>
      <c r="FT14" s="364"/>
      <c r="FU14" s="364"/>
      <c r="FV14" s="364"/>
      <c r="FW14" s="364"/>
      <c r="FX14" s="364"/>
      <c r="FY14" s="364"/>
      <c r="FZ14" s="364"/>
      <c r="GA14" s="364"/>
      <c r="GB14" s="364"/>
      <c r="GC14" s="364"/>
      <c r="GD14" s="364"/>
      <c r="GE14" s="364"/>
      <c r="GF14" s="364"/>
      <c r="GG14" s="364"/>
      <c r="GH14" s="364"/>
      <c r="GI14" s="364"/>
      <c r="GJ14" s="364"/>
      <c r="GK14" s="364"/>
      <c r="GL14" s="364"/>
      <c r="GM14" s="364"/>
      <c r="GN14" s="364"/>
      <c r="GO14" s="364"/>
      <c r="GP14" s="364"/>
      <c r="GQ14" s="364"/>
      <c r="GR14" s="364"/>
      <c r="GS14" s="364"/>
      <c r="GT14" s="364"/>
      <c r="GU14" s="364"/>
      <c r="GV14" s="364"/>
      <c r="GW14" s="364"/>
      <c r="GX14" s="364"/>
      <c r="GY14" s="364"/>
      <c r="GZ14" s="364"/>
      <c r="HA14" s="364"/>
      <c r="HB14" s="364"/>
      <c r="HC14" s="364"/>
      <c r="HD14" s="364"/>
      <c r="HE14" s="364"/>
      <c r="HF14" s="364"/>
      <c r="HG14" s="364"/>
      <c r="HH14" s="364"/>
      <c r="HI14" s="364"/>
      <c r="HJ14" s="364"/>
      <c r="HK14" s="364"/>
      <c r="HL14" s="364"/>
      <c r="HM14" s="364"/>
      <c r="HN14" s="364"/>
      <c r="HO14" s="364"/>
      <c r="HP14" s="364"/>
      <c r="HQ14" s="364"/>
      <c r="HR14" s="364"/>
      <c r="HS14" s="364"/>
      <c r="HT14" s="364"/>
      <c r="HU14" s="364"/>
      <c r="HV14" s="364"/>
      <c r="HW14" s="364"/>
      <c r="HX14" s="364"/>
      <c r="HY14" s="364"/>
      <c r="HZ14" s="364"/>
      <c r="IA14" s="364"/>
      <c r="IB14" s="364"/>
      <c r="IC14" s="364"/>
      <c r="ID14" s="364"/>
      <c r="IE14" s="364"/>
      <c r="IF14" s="364"/>
      <c r="IG14" s="364"/>
      <c r="IH14" s="364"/>
      <c r="II14" s="364"/>
      <c r="IJ14" s="364"/>
      <c r="IK14" s="364"/>
      <c r="IL14" s="364"/>
      <c r="IM14" s="364"/>
      <c r="IN14" s="364"/>
      <c r="IO14" s="364"/>
      <c r="IP14" s="364"/>
      <c r="IQ14" s="364"/>
      <c r="IR14" s="364"/>
      <c r="IS14" s="364"/>
      <c r="IT14" s="364"/>
      <c r="IU14" s="364"/>
      <c r="IV14" s="364"/>
      <c r="IW14" s="364"/>
      <c r="IX14" s="364"/>
      <c r="IY14" s="364"/>
      <c r="IZ14" s="364"/>
      <c r="JA14" s="364"/>
      <c r="JB14" s="364"/>
      <c r="JC14" s="364"/>
      <c r="JD14" s="364"/>
      <c r="JE14" s="364"/>
      <c r="JF14" s="364"/>
      <c r="JG14" s="364"/>
      <c r="JH14" s="364"/>
      <c r="JI14" s="364"/>
      <c r="JJ14" s="364"/>
      <c r="JK14" s="364"/>
      <c r="JL14" s="364"/>
      <c r="JM14" s="364"/>
      <c r="JN14" s="364"/>
      <c r="JO14" s="364"/>
      <c r="JP14" s="364"/>
      <c r="JQ14" s="364"/>
      <c r="JR14" s="364"/>
      <c r="JS14" s="364"/>
      <c r="JT14" s="364"/>
      <c r="JU14" s="364"/>
      <c r="JV14" s="364"/>
      <c r="JW14" s="364"/>
      <c r="JX14" s="364"/>
      <c r="JY14" s="364"/>
      <c r="JZ14" s="364"/>
      <c r="KA14" s="364"/>
      <c r="KB14" s="364"/>
      <c r="KC14" s="364"/>
      <c r="KD14" s="364"/>
      <c r="KE14" s="364"/>
      <c r="KF14" s="364"/>
      <c r="KG14" s="364"/>
      <c r="KH14" s="364"/>
      <c r="KI14" s="364"/>
      <c r="KJ14" s="364"/>
      <c r="KK14" s="364"/>
      <c r="KL14" s="364"/>
      <c r="KM14" s="364"/>
      <c r="KN14" s="364"/>
      <c r="KO14" s="364"/>
      <c r="KP14" s="364"/>
      <c r="KQ14" s="364"/>
      <c r="KR14" s="364"/>
      <c r="KS14" s="364"/>
      <c r="KT14" s="364"/>
      <c r="KU14" s="364"/>
      <c r="KV14" s="364"/>
      <c r="KW14" s="364"/>
      <c r="KX14" s="364"/>
      <c r="KY14" s="364"/>
      <c r="KZ14" s="364"/>
      <c r="LA14" s="364"/>
      <c r="LB14" s="364"/>
      <c r="LC14" s="364"/>
      <c r="LD14" s="364"/>
      <c r="LE14" s="364"/>
      <c r="LF14" s="364"/>
      <c r="LG14" s="364"/>
      <c r="LH14" s="364"/>
      <c r="LI14" s="364"/>
      <c r="LJ14" s="364"/>
      <c r="LK14" s="364"/>
      <c r="LL14" s="364"/>
      <c r="LM14" s="364"/>
      <c r="LN14" s="364"/>
      <c r="LO14" s="364"/>
      <c r="LP14" s="364"/>
      <c r="LQ14" s="364"/>
      <c r="LR14" s="364"/>
      <c r="LS14" s="364"/>
      <c r="LT14" s="364"/>
      <c r="LU14" s="364"/>
      <c r="LV14" s="364"/>
      <c r="LW14" s="364"/>
      <c r="LX14" s="364"/>
      <c r="LY14" s="364"/>
      <c r="LZ14" s="364"/>
      <c r="MA14" s="364"/>
      <c r="MB14" s="364"/>
      <c r="MC14" s="364"/>
      <c r="MD14" s="364"/>
      <c r="ME14" s="364"/>
      <c r="MF14" s="364"/>
      <c r="MG14" s="364"/>
      <c r="MH14" s="364"/>
      <c r="MI14" s="364"/>
      <c r="MJ14" s="364"/>
      <c r="MK14" s="364"/>
      <c r="ML14" s="364"/>
      <c r="MM14" s="364"/>
      <c r="MN14" s="364"/>
      <c r="MO14" s="364"/>
      <c r="MP14" s="364"/>
      <c r="MQ14" s="364"/>
      <c r="MR14" s="364"/>
      <c r="MS14" s="364"/>
      <c r="MT14" s="364"/>
      <c r="MU14" s="364"/>
      <c r="MV14" s="364"/>
      <c r="MW14" s="364"/>
      <c r="MX14" s="364"/>
      <c r="MY14" s="364"/>
      <c r="MZ14" s="364"/>
      <c r="NA14" s="364"/>
      <c r="NB14" s="364"/>
      <c r="NC14" s="364"/>
      <c r="ND14" s="364"/>
      <c r="NE14" s="364"/>
      <c r="NF14" s="364"/>
      <c r="NG14" s="364"/>
      <c r="NH14" s="364"/>
      <c r="NI14" s="364"/>
      <c r="NJ14" s="364"/>
      <c r="NK14" s="364"/>
      <c r="NL14" s="364"/>
      <c r="NM14" s="364"/>
      <c r="NN14" s="364"/>
      <c r="NO14" s="364"/>
      <c r="NP14" s="364"/>
      <c r="NQ14" s="364"/>
      <c r="NR14" s="364"/>
      <c r="NS14" s="364"/>
      <c r="NT14" s="364"/>
      <c r="NU14" s="364"/>
      <c r="NV14" s="364"/>
      <c r="NW14" s="364"/>
      <c r="NX14" s="364"/>
      <c r="NY14" s="364"/>
      <c r="NZ14" s="364"/>
      <c r="OA14" s="364"/>
      <c r="OB14" s="364"/>
      <c r="OC14" s="364"/>
      <c r="OD14" s="364"/>
      <c r="OE14" s="364"/>
      <c r="OF14" s="364"/>
      <c r="OG14" s="364"/>
      <c r="OH14" s="364"/>
      <c r="OI14" s="364"/>
      <c r="OJ14" s="364"/>
      <c r="OK14" s="364"/>
      <c r="OL14" s="364"/>
      <c r="OM14" s="364"/>
      <c r="ON14" s="364"/>
      <c r="OO14" s="364"/>
      <c r="OP14" s="364"/>
      <c r="OQ14" s="364"/>
      <c r="OR14" s="364"/>
    </row>
    <row r="15" spans="1:408" ht="15">
      <c r="A15" s="363" t="s">
        <v>423</v>
      </c>
      <c r="B15" s="364">
        <f t="shared" si="7"/>
        <v>0</v>
      </c>
      <c r="C15" s="364">
        <f t="shared" si="8"/>
        <v>0</v>
      </c>
      <c r="D15" s="364">
        <f t="shared" si="9"/>
        <v>0</v>
      </c>
      <c r="E15" s="364">
        <f t="shared" si="10"/>
        <v>0</v>
      </c>
      <c r="F15" s="364">
        <f t="shared" si="11"/>
        <v>0</v>
      </c>
      <c r="G15" s="364">
        <f t="shared" si="12"/>
        <v>8.0173312470588218E-2</v>
      </c>
      <c r="H15" s="364">
        <f t="shared" si="13"/>
        <v>0</v>
      </c>
      <c r="I15" s="364">
        <f t="shared" si="14"/>
        <v>0</v>
      </c>
      <c r="J15" s="364">
        <f t="shared" si="15"/>
        <v>0</v>
      </c>
      <c r="K15" s="364">
        <f t="shared" si="16"/>
        <v>0</v>
      </c>
      <c r="L15" s="364">
        <f t="shared" si="17"/>
        <v>0</v>
      </c>
      <c r="M15" s="364">
        <f t="shared" si="18"/>
        <v>0</v>
      </c>
      <c r="N15" s="364">
        <f t="shared" si="19"/>
        <v>0</v>
      </c>
      <c r="O15" s="364">
        <f t="shared" si="20"/>
        <v>0</v>
      </c>
      <c r="P15" s="364">
        <f t="shared" si="21"/>
        <v>0</v>
      </c>
      <c r="Q15" s="364">
        <f t="shared" si="22"/>
        <v>0</v>
      </c>
      <c r="R15" s="364">
        <f t="shared" si="23"/>
        <v>0</v>
      </c>
      <c r="S15" s="364">
        <f t="shared" si="24"/>
        <v>0</v>
      </c>
      <c r="T15" s="364">
        <f t="shared" si="25"/>
        <v>0</v>
      </c>
      <c r="U15" s="364">
        <f t="shared" si="26"/>
        <v>0</v>
      </c>
      <c r="V15" s="364">
        <f t="shared" si="27"/>
        <v>0</v>
      </c>
      <c r="W15" s="364">
        <f t="shared" si="28"/>
        <v>0</v>
      </c>
      <c r="X15" s="364">
        <f t="shared" si="29"/>
        <v>0</v>
      </c>
      <c r="Y15" s="364">
        <f t="shared" si="30"/>
        <v>0</v>
      </c>
      <c r="Z15" s="364">
        <f t="shared" si="31"/>
        <v>0</v>
      </c>
      <c r="AA15" s="364">
        <f t="shared" si="32"/>
        <v>0</v>
      </c>
      <c r="AB15" s="364">
        <f t="shared" si="33"/>
        <v>0</v>
      </c>
      <c r="AC15" s="364">
        <f t="shared" si="34"/>
        <v>0</v>
      </c>
      <c r="AD15" s="364">
        <f t="shared" si="35"/>
        <v>0</v>
      </c>
      <c r="AE15" s="364">
        <f t="shared" si="36"/>
        <v>0</v>
      </c>
      <c r="AG15" s="364"/>
      <c r="AH15" s="364"/>
      <c r="AI15" s="364"/>
      <c r="AJ15" s="364"/>
      <c r="AK15" s="364"/>
      <c r="AL15" s="364"/>
      <c r="AM15" s="364"/>
      <c r="AN15" s="364"/>
      <c r="AO15" s="364"/>
      <c r="AP15" s="364"/>
      <c r="AQ15" s="364"/>
      <c r="AR15" s="364"/>
      <c r="AS15" s="364"/>
      <c r="AT15" s="364"/>
      <c r="AU15" s="364"/>
      <c r="AV15" s="364"/>
      <c r="AW15" s="364"/>
      <c r="AX15" s="364"/>
      <c r="AY15" s="364"/>
      <c r="AZ15" s="364"/>
      <c r="BA15" s="364"/>
      <c r="BB15" s="364"/>
      <c r="BC15" s="364"/>
      <c r="BD15" s="364"/>
      <c r="BE15" s="364"/>
      <c r="BF15" s="364"/>
      <c r="BG15" s="364"/>
      <c r="BH15" s="364"/>
      <c r="BI15" s="364"/>
      <c r="BJ15" s="364"/>
      <c r="BK15" s="364"/>
      <c r="BL15" s="364"/>
      <c r="BM15" s="364"/>
      <c r="BN15" s="364"/>
      <c r="BO15" s="364"/>
      <c r="BP15" s="364"/>
      <c r="BQ15" s="364"/>
      <c r="BR15" s="364"/>
      <c r="BS15" s="364"/>
      <c r="BT15" s="364"/>
      <c r="BU15" s="364"/>
      <c r="BV15" s="364"/>
      <c r="BW15" s="364"/>
      <c r="BX15" s="364"/>
      <c r="BY15" s="364"/>
      <c r="BZ15" s="364"/>
      <c r="CA15" s="364"/>
      <c r="CB15" s="364"/>
      <c r="CC15" s="364"/>
      <c r="CD15" s="364"/>
      <c r="CE15" s="364"/>
      <c r="CF15" s="364"/>
      <c r="CG15" s="364"/>
      <c r="CH15" s="364"/>
      <c r="CI15" s="364"/>
      <c r="CJ15" s="364"/>
      <c r="CK15" s="364"/>
      <c r="CL15" s="364"/>
      <c r="CM15" s="364"/>
      <c r="CN15" s="364"/>
      <c r="CO15" s="364"/>
      <c r="CP15" s="364">
        <v>10.634059058823528</v>
      </c>
      <c r="CQ15" s="364">
        <v>5.3314388235294112</v>
      </c>
      <c r="CR15" s="364">
        <v>5.3314388235294112</v>
      </c>
      <c r="CS15" s="364">
        <v>15.965497882352938</v>
      </c>
      <c r="CT15" s="364">
        <v>5.6196247058823516</v>
      </c>
      <c r="CU15" s="364">
        <v>15.965497882352938</v>
      </c>
      <c r="CV15" s="364">
        <v>15.994316470588233</v>
      </c>
      <c r="CW15" s="364">
        <v>5.3314388235294112</v>
      </c>
      <c r="CX15" s="364"/>
      <c r="CY15" s="364"/>
      <c r="CZ15" s="364"/>
      <c r="DA15" s="364"/>
      <c r="DB15" s="364"/>
      <c r="DC15" s="364"/>
      <c r="DD15" s="364"/>
      <c r="DE15" s="364"/>
      <c r="DF15" s="364"/>
      <c r="DG15" s="364"/>
      <c r="DH15" s="364"/>
      <c r="DI15" s="364"/>
      <c r="DJ15" s="364"/>
      <c r="DK15" s="364"/>
      <c r="DL15" s="364"/>
      <c r="DM15" s="364"/>
      <c r="DN15" s="364"/>
      <c r="DO15" s="364"/>
      <c r="DP15" s="364"/>
      <c r="DQ15" s="364"/>
      <c r="DR15" s="364"/>
      <c r="DS15" s="364"/>
      <c r="DT15" s="364"/>
      <c r="DU15" s="364"/>
      <c r="DV15" s="364"/>
      <c r="DW15" s="364"/>
      <c r="DX15" s="364"/>
      <c r="DY15" s="364"/>
      <c r="DZ15" s="364"/>
      <c r="EA15" s="364"/>
      <c r="EB15" s="364"/>
      <c r="EC15" s="364"/>
      <c r="ED15" s="364"/>
      <c r="EE15" s="364"/>
      <c r="EF15" s="364"/>
      <c r="EG15" s="364"/>
      <c r="EH15" s="364"/>
      <c r="EI15" s="364"/>
      <c r="EJ15" s="364"/>
      <c r="EK15" s="364"/>
      <c r="EL15" s="364"/>
      <c r="EM15" s="364"/>
      <c r="EN15" s="364"/>
      <c r="EO15" s="364"/>
      <c r="EP15" s="364"/>
      <c r="EQ15" s="364"/>
      <c r="ER15" s="364"/>
      <c r="ES15" s="364"/>
      <c r="ET15" s="364"/>
      <c r="EU15" s="364"/>
      <c r="EV15" s="364"/>
      <c r="EW15" s="364"/>
      <c r="EX15" s="364"/>
      <c r="EY15" s="364"/>
      <c r="EZ15" s="364"/>
      <c r="FA15" s="364"/>
      <c r="FB15" s="364"/>
      <c r="FC15" s="364"/>
      <c r="FD15" s="364"/>
      <c r="FE15" s="364"/>
      <c r="FF15" s="364"/>
      <c r="FG15" s="364"/>
      <c r="FH15" s="364"/>
      <c r="FI15" s="364"/>
      <c r="FJ15" s="364"/>
      <c r="FK15" s="364"/>
      <c r="FL15" s="364"/>
      <c r="FM15" s="364"/>
      <c r="FN15" s="364"/>
      <c r="FO15" s="364"/>
      <c r="FP15" s="364"/>
      <c r="FQ15" s="364"/>
      <c r="FR15" s="364"/>
      <c r="FS15" s="364"/>
      <c r="FT15" s="364"/>
      <c r="FU15" s="364"/>
      <c r="FV15" s="364"/>
      <c r="FW15" s="364"/>
      <c r="FX15" s="364"/>
      <c r="FY15" s="364"/>
      <c r="FZ15" s="364"/>
      <c r="GA15" s="364"/>
      <c r="GB15" s="364"/>
      <c r="GC15" s="364"/>
      <c r="GD15" s="364"/>
      <c r="GE15" s="364"/>
      <c r="GF15" s="364"/>
      <c r="GG15" s="364"/>
      <c r="GH15" s="364"/>
      <c r="GI15" s="364"/>
      <c r="GJ15" s="364"/>
      <c r="GK15" s="364"/>
      <c r="GL15" s="364"/>
      <c r="GM15" s="364"/>
      <c r="GN15" s="364"/>
      <c r="GO15" s="364"/>
      <c r="GP15" s="364"/>
      <c r="GQ15" s="364"/>
      <c r="GR15" s="364"/>
      <c r="GS15" s="364"/>
      <c r="GT15" s="364"/>
      <c r="GU15" s="364"/>
      <c r="GV15" s="364"/>
      <c r="GW15" s="364"/>
      <c r="GX15" s="364"/>
      <c r="GY15" s="364"/>
      <c r="GZ15" s="364"/>
      <c r="HA15" s="364"/>
      <c r="HB15" s="364"/>
      <c r="HC15" s="364"/>
      <c r="HD15" s="364"/>
      <c r="HE15" s="364"/>
      <c r="HF15" s="364"/>
      <c r="HG15" s="364"/>
      <c r="HH15" s="364"/>
      <c r="HI15" s="364"/>
      <c r="HJ15" s="364"/>
      <c r="HK15" s="364"/>
      <c r="HL15" s="364"/>
      <c r="HM15" s="364"/>
      <c r="HN15" s="364"/>
      <c r="HO15" s="364"/>
      <c r="HP15" s="364"/>
      <c r="HQ15" s="364"/>
      <c r="HR15" s="364"/>
      <c r="HS15" s="364"/>
      <c r="HT15" s="364"/>
      <c r="HU15" s="364"/>
      <c r="HV15" s="364"/>
      <c r="HW15" s="364"/>
      <c r="HX15" s="364"/>
      <c r="HY15" s="364"/>
      <c r="HZ15" s="364"/>
      <c r="IA15" s="364"/>
      <c r="IB15" s="364"/>
      <c r="IC15" s="364"/>
      <c r="ID15" s="364"/>
      <c r="IE15" s="364"/>
      <c r="IF15" s="364"/>
      <c r="IG15" s="364"/>
      <c r="IH15" s="364"/>
      <c r="II15" s="364"/>
      <c r="IJ15" s="364"/>
      <c r="IK15" s="364"/>
      <c r="IL15" s="364"/>
      <c r="IM15" s="364"/>
      <c r="IN15" s="364"/>
      <c r="IO15" s="364"/>
      <c r="IP15" s="364"/>
      <c r="IQ15" s="364"/>
      <c r="IR15" s="364"/>
      <c r="IS15" s="364"/>
      <c r="IT15" s="364"/>
      <c r="IU15" s="364"/>
      <c r="IV15" s="364"/>
      <c r="IW15" s="364"/>
      <c r="IX15" s="364"/>
      <c r="IY15" s="364"/>
      <c r="IZ15" s="364"/>
      <c r="JA15" s="364"/>
      <c r="JB15" s="364"/>
      <c r="JC15" s="364"/>
      <c r="JD15" s="364"/>
      <c r="JE15" s="364"/>
      <c r="JF15" s="364"/>
      <c r="JG15" s="364"/>
      <c r="JH15" s="364"/>
      <c r="JI15" s="364"/>
      <c r="JJ15" s="364"/>
      <c r="JK15" s="364"/>
      <c r="JL15" s="364"/>
      <c r="JM15" s="364"/>
      <c r="JN15" s="364"/>
      <c r="JO15" s="364"/>
      <c r="JP15" s="364"/>
      <c r="JQ15" s="364"/>
      <c r="JR15" s="364"/>
      <c r="JS15" s="364"/>
      <c r="JT15" s="364"/>
      <c r="JU15" s="364"/>
      <c r="JV15" s="364"/>
      <c r="JW15" s="364"/>
      <c r="JX15" s="364"/>
      <c r="JY15" s="364"/>
      <c r="JZ15" s="364"/>
      <c r="KA15" s="364"/>
      <c r="KB15" s="364"/>
      <c r="KC15" s="364"/>
      <c r="KD15" s="364"/>
      <c r="KE15" s="364"/>
      <c r="KF15" s="364"/>
      <c r="KG15" s="364"/>
      <c r="KH15" s="364"/>
      <c r="KI15" s="364"/>
      <c r="KJ15" s="364"/>
      <c r="KK15" s="364"/>
      <c r="KL15" s="364"/>
      <c r="KM15" s="364"/>
      <c r="KN15" s="364"/>
      <c r="KO15" s="364"/>
      <c r="KP15" s="364"/>
      <c r="KQ15" s="364"/>
      <c r="KR15" s="364"/>
      <c r="KS15" s="364"/>
      <c r="KT15" s="364"/>
      <c r="KU15" s="364"/>
      <c r="KV15" s="364"/>
      <c r="KW15" s="364"/>
      <c r="KX15" s="364"/>
      <c r="KY15" s="364"/>
      <c r="KZ15" s="364"/>
      <c r="LA15" s="364"/>
      <c r="LB15" s="364"/>
      <c r="LC15" s="364"/>
      <c r="LD15" s="364"/>
      <c r="LE15" s="364"/>
      <c r="LF15" s="364"/>
      <c r="LG15" s="364"/>
      <c r="LH15" s="364"/>
      <c r="LI15" s="364"/>
      <c r="LJ15" s="364"/>
      <c r="LK15" s="364"/>
      <c r="LL15" s="364"/>
      <c r="LM15" s="364"/>
      <c r="LN15" s="364"/>
      <c r="LO15" s="364"/>
      <c r="LP15" s="364"/>
      <c r="LQ15" s="364"/>
      <c r="LR15" s="364"/>
      <c r="LS15" s="364"/>
      <c r="LT15" s="364"/>
      <c r="LU15" s="364"/>
      <c r="LV15" s="364"/>
      <c r="LW15" s="364"/>
      <c r="LX15" s="364"/>
      <c r="LY15" s="364"/>
      <c r="LZ15" s="364"/>
      <c r="MA15" s="364"/>
      <c r="MB15" s="364"/>
      <c r="MC15" s="364"/>
      <c r="MD15" s="364"/>
      <c r="ME15" s="364"/>
      <c r="MF15" s="364"/>
      <c r="MG15" s="364"/>
      <c r="MH15" s="364"/>
      <c r="MI15" s="364"/>
      <c r="MJ15" s="364"/>
      <c r="MK15" s="364"/>
      <c r="ML15" s="364"/>
      <c r="MM15" s="364"/>
      <c r="MN15" s="364"/>
      <c r="MO15" s="364"/>
      <c r="MP15" s="364"/>
      <c r="MQ15" s="364"/>
      <c r="MR15" s="364"/>
      <c r="MS15" s="364"/>
      <c r="MT15" s="364"/>
      <c r="MU15" s="364"/>
      <c r="MV15" s="364"/>
      <c r="MW15" s="364"/>
      <c r="MX15" s="364"/>
      <c r="MY15" s="364"/>
      <c r="MZ15" s="364"/>
      <c r="NA15" s="364"/>
      <c r="NB15" s="364"/>
      <c r="NC15" s="364"/>
      <c r="ND15" s="364"/>
      <c r="NE15" s="364"/>
      <c r="NF15" s="364"/>
      <c r="NG15" s="364"/>
      <c r="NH15" s="364"/>
      <c r="NI15" s="364"/>
      <c r="NJ15" s="364"/>
      <c r="NK15" s="364"/>
      <c r="NL15" s="364"/>
      <c r="NM15" s="364"/>
      <c r="NN15" s="364"/>
      <c r="NO15" s="364"/>
      <c r="NP15" s="364"/>
      <c r="NQ15" s="364"/>
      <c r="NR15" s="364"/>
      <c r="NS15" s="364"/>
      <c r="NT15" s="364"/>
      <c r="NU15" s="364"/>
      <c r="NV15" s="364"/>
      <c r="NW15" s="364"/>
      <c r="NX15" s="364"/>
      <c r="NY15" s="364"/>
      <c r="NZ15" s="364"/>
      <c r="OA15" s="364"/>
      <c r="OB15" s="364"/>
      <c r="OC15" s="364"/>
      <c r="OD15" s="364"/>
      <c r="OE15" s="364"/>
      <c r="OF15" s="364"/>
      <c r="OG15" s="364"/>
      <c r="OH15" s="364"/>
      <c r="OI15" s="364"/>
      <c r="OJ15" s="364"/>
      <c r="OK15" s="364"/>
      <c r="OL15" s="364"/>
      <c r="OM15" s="364"/>
      <c r="ON15" s="364"/>
      <c r="OO15" s="364"/>
      <c r="OP15" s="364"/>
      <c r="OQ15" s="364"/>
      <c r="OR15" s="364"/>
    </row>
    <row r="16" spans="1:408" ht="15">
      <c r="A16" s="363" t="s">
        <v>413</v>
      </c>
      <c r="B16" s="364">
        <f t="shared" si="7"/>
        <v>0</v>
      </c>
      <c r="C16" s="364">
        <f t="shared" si="8"/>
        <v>0</v>
      </c>
      <c r="D16" s="364">
        <f t="shared" si="9"/>
        <v>0</v>
      </c>
      <c r="E16" s="364">
        <f t="shared" si="10"/>
        <v>0</v>
      </c>
      <c r="F16" s="364">
        <f t="shared" si="11"/>
        <v>0</v>
      </c>
      <c r="G16" s="364">
        <f t="shared" si="12"/>
        <v>2.5417994823529407E-2</v>
      </c>
      <c r="H16" s="364">
        <f t="shared" si="13"/>
        <v>2.2968414823529411E-2</v>
      </c>
      <c r="I16" s="364">
        <f t="shared" si="14"/>
        <v>1.2132625647058819E-2</v>
      </c>
      <c r="J16" s="364">
        <f t="shared" si="15"/>
        <v>9.2219482352941164E-4</v>
      </c>
      <c r="K16" s="364">
        <f t="shared" si="16"/>
        <v>0</v>
      </c>
      <c r="L16" s="364">
        <f t="shared" si="17"/>
        <v>3.7320071764705871E-2</v>
      </c>
      <c r="M16" s="364">
        <f t="shared" si="18"/>
        <v>2.4611074352941173E-2</v>
      </c>
      <c r="N16" s="364">
        <f t="shared" si="19"/>
        <v>6.0807221176470572E-3</v>
      </c>
      <c r="O16" s="364">
        <f t="shared" si="20"/>
        <v>5.2219281882352926E-2</v>
      </c>
      <c r="P16" s="364">
        <f t="shared" si="21"/>
        <v>0.15691721294117644</v>
      </c>
      <c r="Q16" s="364">
        <f t="shared" si="22"/>
        <v>0.16245038188235292</v>
      </c>
      <c r="R16" s="364">
        <f t="shared" si="23"/>
        <v>8.0490316941176476E-2</v>
      </c>
      <c r="S16" s="364">
        <f t="shared" si="24"/>
        <v>1.4564338122352927</v>
      </c>
      <c r="T16" s="364">
        <f t="shared" si="25"/>
        <v>0</v>
      </c>
      <c r="U16" s="364">
        <f t="shared" si="26"/>
        <v>0</v>
      </c>
      <c r="V16" s="364">
        <f t="shared" si="27"/>
        <v>0.47478624117647028</v>
      </c>
      <c r="W16" s="364">
        <f t="shared" si="28"/>
        <v>2.8905043999999984E-2</v>
      </c>
      <c r="X16" s="364">
        <f t="shared" si="29"/>
        <v>0.43720464108843532</v>
      </c>
      <c r="Y16" s="364">
        <f t="shared" si="30"/>
        <v>0.36353766857142855</v>
      </c>
      <c r="Z16" s="364">
        <f t="shared" si="31"/>
        <v>16.461754199999998</v>
      </c>
      <c r="AA16" s="364">
        <f t="shared" si="32"/>
        <v>5.1631848000000007</v>
      </c>
      <c r="AB16" s="364">
        <f t="shared" si="33"/>
        <v>0.1386531</v>
      </c>
      <c r="AC16" s="364">
        <f t="shared" si="34"/>
        <v>0.19413599999999998</v>
      </c>
      <c r="AD16" s="364">
        <f t="shared" si="35"/>
        <v>0.23309999999999997</v>
      </c>
      <c r="AE16" s="364">
        <f t="shared" si="36"/>
        <v>0.1128</v>
      </c>
      <c r="AG16" s="364"/>
      <c r="AH16" s="364"/>
      <c r="AI16" s="364"/>
      <c r="AJ16" s="364"/>
      <c r="AK16" s="364"/>
      <c r="AL16" s="364"/>
      <c r="AM16" s="364"/>
      <c r="AN16" s="364"/>
      <c r="AO16" s="364"/>
      <c r="AP16" s="364"/>
      <c r="AQ16" s="364"/>
      <c r="AR16" s="364"/>
      <c r="AS16" s="364"/>
      <c r="AT16" s="364"/>
      <c r="AU16" s="364"/>
      <c r="AV16" s="364"/>
      <c r="AW16" s="364"/>
      <c r="AX16" s="364"/>
      <c r="AY16" s="364"/>
      <c r="AZ16" s="364"/>
      <c r="BA16" s="364"/>
      <c r="BB16" s="364"/>
      <c r="BC16" s="364"/>
      <c r="BD16" s="364"/>
      <c r="BE16" s="364"/>
      <c r="BF16" s="364"/>
      <c r="BG16" s="364"/>
      <c r="BH16" s="364"/>
      <c r="BI16" s="364"/>
      <c r="BJ16" s="364"/>
      <c r="BK16" s="364"/>
      <c r="BL16" s="364"/>
      <c r="BM16" s="364"/>
      <c r="BN16" s="364"/>
      <c r="BO16" s="364"/>
      <c r="BP16" s="364"/>
      <c r="BQ16" s="364"/>
      <c r="BR16" s="364"/>
      <c r="BS16" s="364"/>
      <c r="BT16" s="364"/>
      <c r="BU16" s="364"/>
      <c r="BV16" s="364"/>
      <c r="BW16" s="364"/>
      <c r="BX16" s="364"/>
      <c r="BY16" s="364"/>
      <c r="BZ16" s="364"/>
      <c r="CA16" s="364"/>
      <c r="CB16" s="364"/>
      <c r="CC16" s="364"/>
      <c r="CD16" s="364"/>
      <c r="CE16" s="364"/>
      <c r="CF16" s="364"/>
      <c r="CG16" s="364"/>
      <c r="CH16" s="364"/>
      <c r="CI16" s="364"/>
      <c r="CJ16" s="364"/>
      <c r="CK16" s="364"/>
      <c r="CL16" s="364"/>
      <c r="CM16" s="364"/>
      <c r="CN16" s="364"/>
      <c r="CO16" s="364">
        <v>0.5475531764705881</v>
      </c>
      <c r="CP16" s="364">
        <v>2.7377658823529405</v>
      </c>
      <c r="CQ16" s="364">
        <v>7.1181912941176453</v>
      </c>
      <c r="CR16" s="364">
        <v>5.0432529411764699</v>
      </c>
      <c r="CS16" s="364"/>
      <c r="CT16" s="364">
        <v>3.4005934117647056</v>
      </c>
      <c r="CU16" s="364">
        <v>4.3804254117647048</v>
      </c>
      <c r="CV16" s="364"/>
      <c r="CW16" s="364"/>
      <c r="CX16" s="364">
        <v>2.1902127058823524</v>
      </c>
      <c r="CY16" s="364"/>
      <c r="CZ16" s="364"/>
      <c r="DA16" s="364">
        <v>2.4207614117647056</v>
      </c>
      <c r="DB16" s="364">
        <v>4.3804254117647048</v>
      </c>
      <c r="DC16" s="364">
        <v>6.5706381176470581</v>
      </c>
      <c r="DD16" s="364">
        <v>0.83573905882352928</v>
      </c>
      <c r="DE16" s="364">
        <v>3.285319058823529</v>
      </c>
      <c r="DF16" s="364">
        <v>1.6426595294117645</v>
      </c>
      <c r="DG16" s="364"/>
      <c r="DH16" s="364"/>
      <c r="DI16" s="364">
        <v>2.1902127058823524</v>
      </c>
      <c r="DJ16" s="364">
        <v>1.6426595294117645</v>
      </c>
      <c r="DK16" s="364"/>
      <c r="DL16" s="364"/>
      <c r="DM16" s="364"/>
      <c r="DN16" s="364"/>
      <c r="DO16" s="364"/>
      <c r="DP16" s="364"/>
      <c r="DQ16" s="364"/>
      <c r="DR16" s="364"/>
      <c r="DS16" s="364">
        <v>5.7348990588235278</v>
      </c>
      <c r="DT16" s="364"/>
      <c r="DU16" s="364">
        <v>0.92219482352941162</v>
      </c>
      <c r="DV16" s="364"/>
      <c r="DW16" s="364"/>
      <c r="DX16" s="364">
        <v>5.475531764705881</v>
      </c>
      <c r="DY16" s="364"/>
      <c r="DZ16" s="364"/>
      <c r="EA16" s="364"/>
      <c r="EB16" s="364"/>
      <c r="EC16" s="364"/>
      <c r="ED16" s="364"/>
      <c r="EE16" s="364"/>
      <c r="EF16" s="364"/>
      <c r="EG16" s="364"/>
      <c r="EH16" s="364"/>
      <c r="EI16" s="364"/>
      <c r="EJ16" s="364">
        <v>0.92219482352941162</v>
      </c>
      <c r="EK16" s="364"/>
      <c r="EL16" s="364"/>
      <c r="EM16" s="364"/>
      <c r="EN16" s="364"/>
      <c r="EO16" s="364"/>
      <c r="EP16" s="364"/>
      <c r="EQ16" s="364"/>
      <c r="ER16" s="364"/>
      <c r="ES16" s="364"/>
      <c r="ET16" s="364"/>
      <c r="EU16" s="364"/>
      <c r="EV16" s="364"/>
      <c r="EW16" s="364">
        <v>0.17291152941176466</v>
      </c>
      <c r="EX16" s="364">
        <v>0.43227882352941172</v>
      </c>
      <c r="EY16" s="364"/>
      <c r="EZ16" s="364">
        <v>0.43227882352941172</v>
      </c>
      <c r="FA16" s="364"/>
      <c r="FB16" s="364"/>
      <c r="FC16" s="364"/>
      <c r="FD16" s="364">
        <v>10.489966117647057</v>
      </c>
      <c r="FE16" s="364">
        <v>10.374691764705881</v>
      </c>
      <c r="FF16" s="364">
        <v>0.80692047058823513</v>
      </c>
      <c r="FG16" s="364">
        <v>8.2132976470588215</v>
      </c>
      <c r="FH16" s="364">
        <v>6.3977265882352929</v>
      </c>
      <c r="FI16" s="364">
        <v>0.40346023529411756</v>
      </c>
      <c r="FJ16" s="364">
        <v>4.4092439999999993</v>
      </c>
      <c r="FK16" s="364">
        <v>1.7002967058823528</v>
      </c>
      <c r="FL16" s="364">
        <v>0.34582305882352932</v>
      </c>
      <c r="FM16" s="364">
        <v>2.4495799999999996</v>
      </c>
      <c r="FN16" s="364">
        <v>0.48991599999999991</v>
      </c>
      <c r="FO16" s="364">
        <v>7.8098374117647049</v>
      </c>
      <c r="FP16" s="364">
        <v>0.57637176470588225</v>
      </c>
      <c r="FQ16" s="364">
        <v>5.1873458823529406</v>
      </c>
      <c r="FR16" s="364">
        <v>0.51873458823529406</v>
      </c>
      <c r="FS16" s="364">
        <v>0.34582305882352932</v>
      </c>
      <c r="FT16" s="364">
        <v>0.37464164705882347</v>
      </c>
      <c r="FU16" s="364">
        <v>0.86455764705882343</v>
      </c>
      <c r="FV16" s="364">
        <v>0.25936729411764703</v>
      </c>
      <c r="FW16" s="364"/>
      <c r="FX16" s="364">
        <v>3.7464164705882346</v>
      </c>
      <c r="FY16" s="364"/>
      <c r="FZ16" s="364">
        <v>0.46109741176470581</v>
      </c>
      <c r="GA16" s="364">
        <v>0.14409294117647056</v>
      </c>
      <c r="GB16" s="364"/>
      <c r="GC16" s="364">
        <v>0.20173011764705878</v>
      </c>
      <c r="GD16" s="364">
        <v>0.14409294117647056</v>
      </c>
      <c r="GE16" s="364">
        <v>0.25936729411764703</v>
      </c>
      <c r="GF16" s="364"/>
      <c r="GG16" s="364">
        <v>5.8789919999999984</v>
      </c>
      <c r="GH16" s="364">
        <v>5.7348990588235278</v>
      </c>
      <c r="GI16" s="364"/>
      <c r="GJ16" s="364">
        <v>39.856107529411759</v>
      </c>
      <c r="GK16" s="364">
        <v>0.14409294117647056</v>
      </c>
      <c r="GL16" s="364"/>
      <c r="GM16" s="364">
        <v>0.46109741176470581</v>
      </c>
      <c r="GN16" s="364"/>
      <c r="GO16" s="364">
        <v>5.7637176470588226E-2</v>
      </c>
      <c r="GP16" s="364"/>
      <c r="GQ16" s="364">
        <v>8.6455764705882329E-2</v>
      </c>
      <c r="GR16" s="364"/>
      <c r="GS16" s="364">
        <v>2.8818588235294113E-2</v>
      </c>
      <c r="GT16" s="364">
        <v>0.17291152941176466</v>
      </c>
      <c r="GU16" s="364">
        <v>0.28818588235294113</v>
      </c>
      <c r="GV16" s="364"/>
      <c r="GW16" s="364"/>
      <c r="GX16" s="364">
        <v>57.781269411764697</v>
      </c>
      <c r="GY16" s="364">
        <v>0.14409294117647056</v>
      </c>
      <c r="GZ16" s="364">
        <v>28.818588235294111</v>
      </c>
      <c r="HA16" s="364">
        <v>0.14409294117647056</v>
      </c>
      <c r="HB16" s="364">
        <v>69.423979058823519</v>
      </c>
      <c r="HC16" s="364"/>
      <c r="HD16" s="364">
        <v>0.11527435294117645</v>
      </c>
      <c r="HE16" s="364">
        <v>23.170144941176467</v>
      </c>
      <c r="HF16" s="364"/>
      <c r="HG16" s="364"/>
      <c r="HH16" s="364">
        <v>0.28818588235294113</v>
      </c>
      <c r="HI16" s="364"/>
      <c r="HJ16" s="364">
        <v>69.568071999999987</v>
      </c>
      <c r="HK16" s="364"/>
      <c r="HL16" s="364">
        <v>69.423979058823519</v>
      </c>
      <c r="HM16" s="364"/>
      <c r="HN16" s="364"/>
      <c r="HO16" s="364"/>
      <c r="HP16" s="364"/>
      <c r="HQ16" s="364"/>
      <c r="HR16" s="364"/>
      <c r="HS16" s="364"/>
      <c r="HT16" s="364">
        <v>41.210581176470598</v>
      </c>
      <c r="HU16" s="364">
        <v>5.7637176470588199E-2</v>
      </c>
      <c r="HV16" s="364">
        <v>39.222098588235298</v>
      </c>
      <c r="HW16" s="364"/>
      <c r="HX16" s="364"/>
      <c r="HY16" s="364"/>
      <c r="HZ16" s="364"/>
      <c r="IA16" s="364"/>
      <c r="IB16" s="364"/>
      <c r="IC16" s="364">
        <v>43.804254117646998</v>
      </c>
      <c r="ID16" s="364">
        <v>42.6803291764706</v>
      </c>
      <c r="IE16" s="364">
        <v>34.611124470588202</v>
      </c>
      <c r="IF16" s="364">
        <v>258.81974094117601</v>
      </c>
      <c r="IG16" s="364">
        <v>241.643862352941</v>
      </c>
      <c r="IH16" s="364">
        <v>234.32394094117601</v>
      </c>
      <c r="II16" s="364">
        <v>144.006485411765</v>
      </c>
      <c r="IJ16" s="364"/>
      <c r="IK16" s="364"/>
      <c r="IL16" s="364">
        <v>255.102143058823</v>
      </c>
      <c r="IM16" s="364">
        <v>201.441931764706</v>
      </c>
      <c r="IN16" s="364"/>
      <c r="IO16" s="364"/>
      <c r="IP16" s="364"/>
      <c r="IQ16" s="364"/>
      <c r="IR16" s="364"/>
      <c r="IS16" s="364"/>
      <c r="IT16" s="364"/>
      <c r="IU16" s="364"/>
      <c r="IV16" s="364"/>
      <c r="IW16" s="364"/>
      <c r="IX16" s="364"/>
      <c r="IY16" s="364"/>
      <c r="IZ16" s="364"/>
      <c r="JA16" s="364"/>
      <c r="JB16" s="364"/>
      <c r="JC16" s="364"/>
      <c r="JD16" s="364"/>
      <c r="JE16" s="364"/>
      <c r="JF16" s="364"/>
      <c r="JG16" s="364"/>
      <c r="JH16" s="364"/>
      <c r="JI16" s="364"/>
      <c r="JJ16" s="364"/>
      <c r="JK16" s="364"/>
      <c r="JL16" s="364"/>
      <c r="JM16" s="364"/>
      <c r="JN16" s="364"/>
      <c r="JO16" s="364"/>
      <c r="JP16" s="364"/>
      <c r="JQ16" s="364">
        <v>0.66282752941176426</v>
      </c>
      <c r="JR16" s="364"/>
      <c r="JS16" s="364"/>
      <c r="JT16" s="364">
        <v>136.60010823529402</v>
      </c>
      <c r="JU16" s="364">
        <v>119.65477835294111</v>
      </c>
      <c r="JV16" s="364">
        <v>120.1735129411764</v>
      </c>
      <c r="JW16" s="364">
        <v>68.934063058823483</v>
      </c>
      <c r="JX16" s="364">
        <v>28.760951058823512</v>
      </c>
      <c r="JY16" s="364">
        <v>28.905043999999982</v>
      </c>
      <c r="JZ16" s="364"/>
      <c r="KA16" s="364"/>
      <c r="KB16" s="364"/>
      <c r="KC16" s="364"/>
      <c r="KD16" s="364"/>
      <c r="KE16" s="364"/>
      <c r="KF16" s="364"/>
      <c r="KG16" s="364"/>
      <c r="KH16" s="364"/>
      <c r="KI16" s="364"/>
      <c r="KJ16" s="364"/>
      <c r="KK16" s="364"/>
      <c r="KL16" s="364"/>
      <c r="KM16" s="364"/>
      <c r="KN16" s="364"/>
      <c r="KO16" s="364"/>
      <c r="KP16" s="364"/>
      <c r="KQ16" s="364">
        <v>201.50526748299316</v>
      </c>
      <c r="KR16" s="364">
        <v>5.9389763265306126</v>
      </c>
      <c r="KS16" s="364">
        <v>101.62248380952381</v>
      </c>
      <c r="KT16" s="364">
        <v>68.418207074829937</v>
      </c>
      <c r="KU16" s="364">
        <v>59.719706394557818</v>
      </c>
      <c r="KV16" s="364"/>
      <c r="KW16" s="364">
        <v>148.56452742857144</v>
      </c>
      <c r="KX16" s="364">
        <v>155.28337542857142</v>
      </c>
      <c r="KY16" s="364">
        <v>11.817973714285714</v>
      </c>
      <c r="KZ16" s="364"/>
      <c r="LA16" s="364">
        <v>1.3797634285714284</v>
      </c>
      <c r="LB16" s="364">
        <v>10.258241142857143</v>
      </c>
      <c r="LC16" s="364"/>
      <c r="LD16" s="364"/>
      <c r="LE16" s="364">
        <v>11.787978857142857</v>
      </c>
      <c r="LF16" s="364"/>
      <c r="LG16" s="364">
        <v>5.9689765714285707</v>
      </c>
      <c r="LH16" s="364">
        <v>18.476832000000002</v>
      </c>
      <c r="LI16" s="364">
        <v>11.91</v>
      </c>
      <c r="LJ16" s="364">
        <v>5.9580000000000002</v>
      </c>
      <c r="LK16" s="364">
        <v>5.9820000000000002</v>
      </c>
      <c r="LL16" s="364">
        <v>3646.0511999999999</v>
      </c>
      <c r="LM16" s="364">
        <v>2384.4839999999999</v>
      </c>
      <c r="LN16" s="364">
        <v>2488.2710999999999</v>
      </c>
      <c r="LO16" s="364">
        <v>46.722000000000001</v>
      </c>
      <c r="LP16" s="364">
        <v>2661.2001</v>
      </c>
      <c r="LQ16" s="364"/>
      <c r="LR16" s="364">
        <v>2683.5969</v>
      </c>
      <c r="LS16" s="364">
        <v>5.976</v>
      </c>
      <c r="LT16" s="364">
        <v>2521.6028999999999</v>
      </c>
      <c r="LU16" s="364">
        <v>2539.8402000000001</v>
      </c>
      <c r="LV16" s="364">
        <v>547.86540000000002</v>
      </c>
      <c r="LW16" s="364">
        <v>1992.5523000000001</v>
      </c>
      <c r="LX16" s="364">
        <v>14.586</v>
      </c>
      <c r="LY16" s="364">
        <v>5.9640000000000004</v>
      </c>
      <c r="LZ16" s="364">
        <v>6</v>
      </c>
      <c r="MA16" s="364">
        <v>19.2</v>
      </c>
      <c r="MB16" s="364">
        <v>9.6</v>
      </c>
      <c r="MC16" s="364">
        <v>4.8600000000000003</v>
      </c>
      <c r="MD16" s="364">
        <v>13.5609</v>
      </c>
      <c r="ME16" s="364"/>
      <c r="MF16" s="364">
        <v>9.1560000000000006</v>
      </c>
      <c r="MG16" s="364">
        <v>5.952</v>
      </c>
      <c r="MH16" s="364">
        <v>10.32</v>
      </c>
      <c r="MI16" s="364">
        <v>16.3536</v>
      </c>
      <c r="MJ16" s="364"/>
      <c r="MK16" s="364">
        <v>12.057</v>
      </c>
      <c r="ML16" s="364">
        <v>15.15</v>
      </c>
      <c r="MM16" s="364"/>
      <c r="MN16" s="364">
        <v>21.324000000000002</v>
      </c>
      <c r="MO16" s="364">
        <v>12</v>
      </c>
      <c r="MP16" s="364">
        <v>10.584</v>
      </c>
      <c r="MQ16" s="364">
        <v>19.7865</v>
      </c>
      <c r="MR16" s="364">
        <v>15.125999999999999</v>
      </c>
      <c r="MS16" s="364">
        <v>14.118</v>
      </c>
      <c r="MT16" s="364">
        <v>31.962</v>
      </c>
      <c r="MU16" s="364">
        <v>14.364000000000001</v>
      </c>
      <c r="MV16" s="364">
        <v>9.18</v>
      </c>
      <c r="MW16" s="364"/>
      <c r="MX16" s="364">
        <v>27.54</v>
      </c>
      <c r="MY16" s="364">
        <v>13.02</v>
      </c>
      <c r="MZ16" s="364">
        <v>30.372</v>
      </c>
      <c r="NA16" s="364">
        <v>27.54</v>
      </c>
      <c r="NB16" s="364">
        <v>14.04</v>
      </c>
      <c r="NC16" s="364">
        <v>4.5</v>
      </c>
      <c r="ND16" s="364">
        <v>7.5</v>
      </c>
      <c r="NE16" s="364">
        <v>14.1</v>
      </c>
      <c r="NF16" s="364">
        <v>22.5</v>
      </c>
      <c r="NG16" s="364">
        <v>27.3</v>
      </c>
      <c r="NH16" s="364">
        <v>6.3</v>
      </c>
      <c r="NI16" s="364">
        <v>12.3</v>
      </c>
      <c r="NJ16" s="364">
        <v>36.299999999999997</v>
      </c>
      <c r="NK16" s="364">
        <v>36.9</v>
      </c>
      <c r="NL16" s="364">
        <v>23.1</v>
      </c>
      <c r="NM16" s="364">
        <v>26.7</v>
      </c>
      <c r="NN16" s="364">
        <v>24.9</v>
      </c>
      <c r="NO16" s="364">
        <v>2.7</v>
      </c>
      <c r="NP16" s="364"/>
      <c r="NQ16" s="364">
        <v>4.8</v>
      </c>
      <c r="NR16" s="364">
        <v>18</v>
      </c>
      <c r="NS16" s="364">
        <v>28.5</v>
      </c>
      <c r="NT16" s="364"/>
      <c r="NU16" s="364">
        <v>0.6</v>
      </c>
      <c r="NV16" s="364">
        <v>2.4</v>
      </c>
      <c r="NW16" s="364">
        <v>12.6</v>
      </c>
      <c r="NX16" s="364">
        <v>9</v>
      </c>
      <c r="NY16" s="364">
        <v>0.9</v>
      </c>
      <c r="NZ16" s="364">
        <v>12</v>
      </c>
      <c r="OA16" s="364">
        <v>12</v>
      </c>
      <c r="OB16" s="364">
        <v>12</v>
      </c>
      <c r="OC16" s="364">
        <v>6</v>
      </c>
      <c r="OD16" s="364"/>
      <c r="OE16" s="364">
        <v>6</v>
      </c>
      <c r="OF16" s="364"/>
      <c r="OG16" s="364"/>
      <c r="OH16" s="364"/>
      <c r="OI16" s="364"/>
      <c r="OJ16" s="364"/>
      <c r="OK16" s="364"/>
      <c r="OL16" s="364"/>
      <c r="OM16" s="364"/>
      <c r="ON16" s="364"/>
      <c r="OO16" s="364"/>
      <c r="OP16" s="364"/>
      <c r="OQ16" s="364"/>
      <c r="OR16" s="364"/>
    </row>
    <row r="17" spans="1:408" ht="15">
      <c r="A17" s="363" t="s">
        <v>602</v>
      </c>
      <c r="B17" s="364">
        <f t="shared" si="7"/>
        <v>0</v>
      </c>
      <c r="C17" s="364">
        <f t="shared" si="8"/>
        <v>0</v>
      </c>
      <c r="D17" s="364">
        <f t="shared" si="9"/>
        <v>0</v>
      </c>
      <c r="E17" s="364">
        <f t="shared" si="10"/>
        <v>0</v>
      </c>
      <c r="F17" s="364">
        <f t="shared" si="11"/>
        <v>0</v>
      </c>
      <c r="G17" s="364">
        <f t="shared" si="12"/>
        <v>0</v>
      </c>
      <c r="H17" s="364">
        <f t="shared" si="13"/>
        <v>0</v>
      </c>
      <c r="I17" s="364">
        <f t="shared" si="14"/>
        <v>0</v>
      </c>
      <c r="J17" s="364">
        <f t="shared" si="15"/>
        <v>0</v>
      </c>
      <c r="K17" s="364">
        <f t="shared" si="16"/>
        <v>0</v>
      </c>
      <c r="L17" s="364">
        <f t="shared" si="17"/>
        <v>0</v>
      </c>
      <c r="M17" s="364">
        <f t="shared" si="18"/>
        <v>0</v>
      </c>
      <c r="N17" s="364">
        <f t="shared" si="19"/>
        <v>0</v>
      </c>
      <c r="O17" s="364">
        <f t="shared" si="20"/>
        <v>0</v>
      </c>
      <c r="P17" s="364">
        <f t="shared" si="21"/>
        <v>0</v>
      </c>
      <c r="Q17" s="364">
        <f t="shared" si="22"/>
        <v>0</v>
      </c>
      <c r="R17" s="364">
        <f t="shared" si="23"/>
        <v>0</v>
      </c>
      <c r="S17" s="364">
        <f t="shared" si="24"/>
        <v>0</v>
      </c>
      <c r="T17" s="364">
        <f t="shared" si="25"/>
        <v>0</v>
      </c>
      <c r="U17" s="364">
        <f t="shared" si="26"/>
        <v>0</v>
      </c>
      <c r="V17" s="364">
        <f t="shared" si="27"/>
        <v>0</v>
      </c>
      <c r="W17" s="364">
        <f t="shared" si="28"/>
        <v>0</v>
      </c>
      <c r="X17" s="364">
        <f t="shared" si="29"/>
        <v>0</v>
      </c>
      <c r="Y17" s="364">
        <f t="shared" si="30"/>
        <v>0</v>
      </c>
      <c r="Z17" s="364">
        <f t="shared" si="31"/>
        <v>0</v>
      </c>
      <c r="AA17" s="364">
        <f t="shared" si="32"/>
        <v>0</v>
      </c>
      <c r="AB17" s="364">
        <f t="shared" si="33"/>
        <v>0</v>
      </c>
      <c r="AC17" s="364">
        <f t="shared" si="34"/>
        <v>0</v>
      </c>
      <c r="AD17" s="364">
        <f t="shared" si="35"/>
        <v>0</v>
      </c>
      <c r="AE17" s="364">
        <f t="shared" si="36"/>
        <v>0</v>
      </c>
      <c r="AG17" s="364"/>
      <c r="AH17" s="364"/>
      <c r="AI17" s="364"/>
      <c r="AJ17" s="364"/>
      <c r="AK17" s="364"/>
      <c r="AL17" s="364"/>
      <c r="AM17" s="364"/>
      <c r="AN17" s="364"/>
      <c r="AO17" s="364"/>
      <c r="AP17" s="364"/>
      <c r="AQ17" s="364"/>
      <c r="AR17" s="364"/>
      <c r="AS17" s="364"/>
      <c r="AT17" s="364"/>
      <c r="AU17" s="364"/>
      <c r="AV17" s="364"/>
      <c r="AW17" s="364"/>
      <c r="AX17" s="364"/>
      <c r="AY17" s="364"/>
      <c r="AZ17" s="364"/>
      <c r="BA17" s="364"/>
      <c r="BB17" s="364"/>
      <c r="BC17" s="364"/>
      <c r="BD17" s="364"/>
      <c r="BE17" s="364"/>
      <c r="BF17" s="364"/>
      <c r="BG17" s="364"/>
      <c r="BH17" s="364"/>
      <c r="BI17" s="364"/>
      <c r="BJ17" s="364"/>
      <c r="BK17" s="364"/>
      <c r="BL17" s="364"/>
      <c r="BM17" s="364"/>
      <c r="BN17" s="364"/>
      <c r="BO17" s="364"/>
      <c r="BP17" s="364"/>
      <c r="BQ17" s="364"/>
      <c r="BR17" s="364"/>
      <c r="BS17" s="364"/>
      <c r="BT17" s="364"/>
      <c r="BU17" s="364"/>
      <c r="BV17" s="364"/>
      <c r="BW17" s="364"/>
      <c r="BX17" s="364"/>
      <c r="BY17" s="364"/>
      <c r="BZ17" s="364"/>
      <c r="CA17" s="364"/>
      <c r="CB17" s="364"/>
      <c r="CC17" s="364"/>
      <c r="CD17" s="364"/>
      <c r="CE17" s="364"/>
      <c r="CF17" s="364"/>
      <c r="CG17" s="364"/>
      <c r="CH17" s="364"/>
      <c r="CI17" s="364"/>
      <c r="CJ17" s="364"/>
      <c r="CK17" s="364"/>
      <c r="CL17" s="364"/>
      <c r="CM17" s="364"/>
      <c r="CN17" s="364"/>
      <c r="CO17" s="364"/>
      <c r="CP17" s="364"/>
      <c r="CQ17" s="364"/>
      <c r="CR17" s="364"/>
      <c r="CS17" s="364"/>
      <c r="CT17" s="364"/>
      <c r="CU17" s="364"/>
      <c r="CV17" s="364"/>
      <c r="CW17" s="364"/>
      <c r="CX17" s="364"/>
      <c r="CY17" s="364"/>
      <c r="CZ17" s="364"/>
      <c r="DA17" s="364"/>
      <c r="DB17" s="364"/>
      <c r="DC17" s="364"/>
      <c r="DD17" s="364"/>
      <c r="DE17" s="364"/>
      <c r="DF17" s="364"/>
      <c r="DG17" s="364"/>
      <c r="DH17" s="364"/>
      <c r="DI17" s="364"/>
      <c r="DJ17" s="364"/>
      <c r="DK17" s="364"/>
      <c r="DL17" s="364"/>
      <c r="DM17" s="364"/>
      <c r="DN17" s="364"/>
      <c r="DO17" s="364"/>
      <c r="DP17" s="364"/>
      <c r="DQ17" s="364"/>
      <c r="DR17" s="364"/>
      <c r="DS17" s="364"/>
      <c r="DT17" s="364"/>
      <c r="DU17" s="364"/>
      <c r="DV17" s="364"/>
      <c r="DW17" s="364"/>
      <c r="DX17" s="364"/>
      <c r="DY17" s="364"/>
      <c r="DZ17" s="364"/>
      <c r="EA17" s="364"/>
      <c r="EB17" s="364"/>
      <c r="EC17" s="364"/>
      <c r="ED17" s="364"/>
      <c r="EE17" s="364"/>
      <c r="EF17" s="364"/>
      <c r="EG17" s="364"/>
      <c r="EH17" s="364"/>
      <c r="EI17" s="364"/>
      <c r="EJ17" s="364"/>
      <c r="EK17" s="364"/>
      <c r="EL17" s="364"/>
      <c r="EM17" s="364"/>
      <c r="EN17" s="364"/>
      <c r="EO17" s="364"/>
      <c r="EP17" s="364"/>
      <c r="EQ17" s="364"/>
      <c r="ER17" s="364"/>
      <c r="ES17" s="364"/>
      <c r="ET17" s="364"/>
      <c r="EU17" s="364"/>
      <c r="EV17" s="364"/>
      <c r="EW17" s="364"/>
      <c r="EX17" s="364"/>
      <c r="EY17" s="364"/>
      <c r="EZ17" s="364"/>
      <c r="FA17" s="364"/>
      <c r="FB17" s="364"/>
      <c r="FC17" s="364"/>
      <c r="FD17" s="364"/>
      <c r="FE17" s="364"/>
      <c r="FF17" s="364"/>
      <c r="FG17" s="364"/>
      <c r="FH17" s="364"/>
      <c r="FI17" s="364"/>
      <c r="FJ17" s="364"/>
      <c r="FK17" s="364"/>
      <c r="FL17" s="364"/>
      <c r="FM17" s="364"/>
      <c r="FN17" s="364"/>
      <c r="FO17" s="364"/>
      <c r="FP17" s="364"/>
      <c r="FQ17" s="364"/>
      <c r="FR17" s="364"/>
      <c r="FS17" s="364"/>
      <c r="FT17" s="364"/>
      <c r="FU17" s="364"/>
      <c r="FV17" s="364"/>
      <c r="FW17" s="364"/>
      <c r="FX17" s="364"/>
      <c r="FY17" s="364"/>
      <c r="FZ17" s="364"/>
      <c r="GA17" s="364"/>
      <c r="GB17" s="364"/>
      <c r="GC17" s="364"/>
      <c r="GD17" s="364"/>
      <c r="GE17" s="364"/>
      <c r="GF17" s="364"/>
      <c r="GG17" s="364"/>
      <c r="GH17" s="364"/>
      <c r="GI17" s="364"/>
      <c r="GJ17" s="364"/>
      <c r="GK17" s="364"/>
      <c r="GL17" s="364"/>
      <c r="GM17" s="364"/>
      <c r="GN17" s="364"/>
      <c r="GO17" s="364"/>
      <c r="GP17" s="364"/>
      <c r="GQ17" s="364"/>
      <c r="GR17" s="364"/>
      <c r="GS17" s="364"/>
      <c r="GT17" s="364"/>
      <c r="GU17" s="364"/>
      <c r="GV17" s="364"/>
      <c r="GW17" s="364"/>
      <c r="GX17" s="364"/>
      <c r="GY17" s="364"/>
      <c r="GZ17" s="364"/>
      <c r="HA17" s="364"/>
      <c r="HB17" s="364"/>
      <c r="HC17" s="364"/>
      <c r="HD17" s="364"/>
      <c r="HE17" s="364"/>
      <c r="HF17" s="364"/>
      <c r="HG17" s="364"/>
      <c r="HH17" s="364"/>
      <c r="HI17" s="364"/>
      <c r="HJ17" s="364"/>
      <c r="HK17" s="364"/>
      <c r="HL17" s="364"/>
      <c r="HM17" s="364"/>
      <c r="HN17" s="364"/>
      <c r="HO17" s="364"/>
      <c r="HP17" s="364"/>
      <c r="HQ17" s="364"/>
      <c r="HR17" s="364"/>
      <c r="HS17" s="364"/>
      <c r="HT17" s="364"/>
      <c r="HU17" s="364"/>
      <c r="HV17" s="364"/>
      <c r="HW17" s="364"/>
      <c r="HX17" s="364"/>
      <c r="HY17" s="364"/>
      <c r="HZ17" s="364"/>
      <c r="IA17" s="364"/>
      <c r="IB17" s="364"/>
      <c r="IC17" s="364"/>
      <c r="ID17" s="364"/>
      <c r="IE17" s="364"/>
      <c r="IF17" s="364"/>
      <c r="IG17" s="364"/>
      <c r="IH17" s="364"/>
      <c r="II17" s="364"/>
      <c r="IJ17" s="364"/>
      <c r="IK17" s="364"/>
      <c r="IL17" s="364"/>
      <c r="IM17" s="364"/>
      <c r="IN17" s="364"/>
      <c r="IO17" s="364"/>
      <c r="IP17" s="364"/>
      <c r="IQ17" s="364"/>
      <c r="IR17" s="364"/>
      <c r="IS17" s="364"/>
      <c r="IT17" s="364"/>
      <c r="IU17" s="364"/>
      <c r="IV17" s="364"/>
      <c r="IW17" s="364"/>
      <c r="IX17" s="364"/>
      <c r="IY17" s="364"/>
      <c r="IZ17" s="364"/>
      <c r="JA17" s="364"/>
      <c r="JB17" s="364"/>
      <c r="JC17" s="364"/>
      <c r="JD17" s="364"/>
      <c r="JE17" s="364"/>
      <c r="JF17" s="364"/>
      <c r="JG17" s="364"/>
      <c r="JH17" s="364"/>
      <c r="JI17" s="364"/>
      <c r="JJ17" s="364"/>
      <c r="JK17" s="364"/>
      <c r="JL17" s="364"/>
      <c r="JM17" s="364"/>
      <c r="JN17" s="364"/>
      <c r="JO17" s="364"/>
      <c r="JP17" s="364"/>
      <c r="JQ17" s="364"/>
      <c r="JR17" s="364"/>
      <c r="JS17" s="364"/>
      <c r="JT17" s="364"/>
      <c r="JU17" s="364"/>
      <c r="JV17" s="364"/>
      <c r="JW17" s="364"/>
      <c r="JX17" s="364"/>
      <c r="JY17" s="364"/>
      <c r="JZ17" s="364"/>
      <c r="KA17" s="364"/>
      <c r="KB17" s="364"/>
      <c r="KC17" s="364"/>
      <c r="KD17" s="364"/>
      <c r="KE17" s="364"/>
      <c r="KF17" s="364"/>
      <c r="KG17" s="364"/>
      <c r="KH17" s="364"/>
      <c r="KI17" s="364"/>
      <c r="KJ17" s="364"/>
      <c r="KK17" s="364"/>
      <c r="KL17" s="364"/>
      <c r="KM17" s="364"/>
      <c r="KN17" s="364"/>
      <c r="KO17" s="364"/>
      <c r="KP17" s="364"/>
      <c r="KQ17" s="364"/>
      <c r="KR17" s="364"/>
      <c r="KS17" s="364"/>
      <c r="KT17" s="364"/>
      <c r="KU17" s="364"/>
      <c r="KV17" s="364"/>
      <c r="KW17" s="364"/>
      <c r="KX17" s="364"/>
      <c r="KY17" s="364"/>
      <c r="KZ17" s="364"/>
      <c r="LA17" s="364"/>
      <c r="LB17" s="364"/>
      <c r="LC17" s="364"/>
      <c r="LD17" s="364"/>
      <c r="LE17" s="364"/>
      <c r="LF17" s="364"/>
      <c r="LG17" s="364"/>
      <c r="LH17" s="364"/>
      <c r="LI17" s="364"/>
      <c r="LJ17" s="364"/>
      <c r="LK17" s="364"/>
      <c r="LL17" s="364"/>
      <c r="LM17" s="364"/>
      <c r="LN17" s="364"/>
      <c r="LO17" s="364"/>
      <c r="LP17" s="364"/>
      <c r="LQ17" s="364"/>
      <c r="LR17" s="364"/>
      <c r="LS17" s="364"/>
      <c r="LT17" s="364"/>
      <c r="LU17" s="364"/>
      <c r="LV17" s="364"/>
      <c r="LW17" s="364"/>
      <c r="LX17" s="364"/>
      <c r="LY17" s="364"/>
      <c r="LZ17" s="364"/>
      <c r="MA17" s="364"/>
      <c r="MB17" s="364"/>
      <c r="MC17" s="364"/>
      <c r="MD17" s="364"/>
      <c r="ME17" s="364"/>
      <c r="MF17" s="364"/>
      <c r="MG17" s="364"/>
      <c r="MH17" s="364"/>
      <c r="MI17" s="364"/>
      <c r="MJ17" s="364"/>
      <c r="MK17" s="364"/>
      <c r="ML17" s="364"/>
      <c r="MM17" s="364"/>
      <c r="MN17" s="364"/>
      <c r="MO17" s="364"/>
      <c r="MP17" s="364"/>
      <c r="MQ17" s="364"/>
      <c r="MR17" s="364"/>
      <c r="MS17" s="364"/>
      <c r="MT17" s="364"/>
      <c r="MU17" s="364"/>
      <c r="MV17" s="364"/>
      <c r="MW17" s="364"/>
      <c r="MX17" s="364"/>
      <c r="MY17" s="364"/>
      <c r="MZ17" s="364"/>
      <c r="NA17" s="364"/>
      <c r="NB17" s="364"/>
      <c r="NC17" s="364"/>
      <c r="ND17" s="364"/>
      <c r="NE17" s="364"/>
      <c r="NF17" s="364"/>
      <c r="NG17" s="364"/>
      <c r="NH17" s="364"/>
      <c r="NI17" s="364"/>
      <c r="NJ17" s="364"/>
      <c r="NK17" s="364"/>
      <c r="NL17" s="364"/>
      <c r="NM17" s="364"/>
      <c r="NN17" s="364"/>
      <c r="NO17" s="364"/>
      <c r="NP17" s="364"/>
      <c r="NQ17" s="364"/>
      <c r="NR17" s="364"/>
      <c r="NS17" s="364"/>
      <c r="NT17" s="364"/>
      <c r="NU17" s="364"/>
      <c r="NV17" s="364"/>
      <c r="NW17" s="364"/>
      <c r="NX17" s="364"/>
      <c r="NY17" s="364"/>
      <c r="NZ17" s="364"/>
      <c r="OA17" s="364"/>
      <c r="OB17" s="364"/>
      <c r="OC17" s="364"/>
      <c r="OD17" s="364"/>
      <c r="OE17" s="364"/>
      <c r="OF17" s="364"/>
      <c r="OG17" s="364"/>
      <c r="OH17" s="364"/>
      <c r="OI17" s="364"/>
      <c r="OJ17" s="364"/>
      <c r="OK17" s="364"/>
      <c r="OL17" s="364"/>
      <c r="OM17" s="364"/>
      <c r="ON17" s="364"/>
      <c r="OO17" s="364"/>
      <c r="OP17" s="364"/>
      <c r="OQ17" s="364"/>
      <c r="OR17" s="364"/>
    </row>
    <row r="18" spans="1:408" ht="15">
      <c r="A18" s="365" t="s">
        <v>603</v>
      </c>
      <c r="B18" s="364">
        <f t="shared" si="7"/>
        <v>0</v>
      </c>
      <c r="C18" s="364">
        <f t="shared" si="8"/>
        <v>0</v>
      </c>
      <c r="D18" s="364">
        <f t="shared" si="9"/>
        <v>0</v>
      </c>
      <c r="E18" s="364">
        <f t="shared" si="10"/>
        <v>0</v>
      </c>
      <c r="F18" s="364">
        <f t="shared" si="11"/>
        <v>0</v>
      </c>
      <c r="G18" s="364">
        <f t="shared" si="12"/>
        <v>0.1057642188235294</v>
      </c>
      <c r="H18" s="364">
        <f t="shared" si="13"/>
        <v>1.1312448625882352</v>
      </c>
      <c r="I18" s="364">
        <f t="shared" si="14"/>
        <v>1.1380460494117646</v>
      </c>
      <c r="J18" s="364">
        <f t="shared" si="15"/>
        <v>1.4911602110588236</v>
      </c>
      <c r="K18" s="364">
        <f t="shared" si="16"/>
        <v>0.15227742023529411</v>
      </c>
      <c r="L18" s="364">
        <f t="shared" si="17"/>
        <v>0.21230653952941173</v>
      </c>
      <c r="M18" s="364">
        <f t="shared" si="18"/>
        <v>0.85017717152941141</v>
      </c>
      <c r="N18" s="364">
        <f t="shared" si="19"/>
        <v>0.63167463552941161</v>
      </c>
      <c r="O18" s="364">
        <f t="shared" si="20"/>
        <v>0.34835909458823522</v>
      </c>
      <c r="P18" s="364">
        <f t="shared" si="21"/>
        <v>0.66715031764705868</v>
      </c>
      <c r="Q18" s="364">
        <f t="shared" si="22"/>
        <v>0.39227862305882349</v>
      </c>
      <c r="R18" s="364">
        <f t="shared" si="23"/>
        <v>0.42317214964705863</v>
      </c>
      <c r="S18" s="364">
        <f t="shared" si="24"/>
        <v>0.34925247082352923</v>
      </c>
      <c r="T18" s="364">
        <f t="shared" si="25"/>
        <v>0</v>
      </c>
      <c r="U18" s="364">
        <f t="shared" si="26"/>
        <v>40.303977209176445</v>
      </c>
      <c r="V18" s="364">
        <f t="shared" si="27"/>
        <v>8.6044811637646994</v>
      </c>
      <c r="W18" s="364">
        <f t="shared" si="28"/>
        <v>3.1123787108235277</v>
      </c>
      <c r="X18" s="364">
        <f t="shared" si="29"/>
        <v>24.761182031292517</v>
      </c>
      <c r="Y18" s="364">
        <f t="shared" si="30"/>
        <v>16.481184169714286</v>
      </c>
      <c r="Z18" s="364">
        <f t="shared" si="31"/>
        <v>62.633991600000002</v>
      </c>
      <c r="AA18" s="364">
        <f t="shared" si="32"/>
        <v>50.789206800000002</v>
      </c>
      <c r="AB18" s="364">
        <f t="shared" si="33"/>
        <v>49.616048399999997</v>
      </c>
      <c r="AC18" s="364">
        <f t="shared" si="34"/>
        <v>29.907640199999996</v>
      </c>
      <c r="AD18" s="364">
        <f t="shared" si="35"/>
        <v>83.873400000000004</v>
      </c>
      <c r="AE18" s="364">
        <f t="shared" si="36"/>
        <v>174.91080000000005</v>
      </c>
      <c r="AG18" s="364"/>
      <c r="AH18" s="364"/>
      <c r="AI18" s="364"/>
      <c r="AJ18" s="364"/>
      <c r="AK18" s="364"/>
      <c r="AL18" s="364"/>
      <c r="AM18" s="364"/>
      <c r="AN18" s="364"/>
      <c r="AO18" s="364"/>
      <c r="AP18" s="364"/>
      <c r="AQ18" s="364"/>
      <c r="AR18" s="364"/>
      <c r="AS18" s="364"/>
      <c r="AT18" s="364"/>
      <c r="AU18" s="364"/>
      <c r="AV18" s="364"/>
      <c r="AW18" s="364"/>
      <c r="AX18" s="364"/>
      <c r="AY18" s="364"/>
      <c r="AZ18" s="364"/>
      <c r="BA18" s="364"/>
      <c r="BB18" s="364"/>
      <c r="BC18" s="364"/>
      <c r="BD18" s="364"/>
      <c r="BE18" s="364"/>
      <c r="BF18" s="364"/>
      <c r="BG18" s="364"/>
      <c r="BH18" s="364"/>
      <c r="BI18" s="364"/>
      <c r="BJ18" s="364"/>
      <c r="BK18" s="364"/>
      <c r="BL18" s="364"/>
      <c r="BM18" s="364"/>
      <c r="BN18" s="364"/>
      <c r="BO18" s="364"/>
      <c r="BP18" s="364"/>
      <c r="BQ18" s="364"/>
      <c r="BR18" s="364"/>
      <c r="BS18" s="364"/>
      <c r="BT18" s="364"/>
      <c r="BU18" s="364"/>
      <c r="BV18" s="364"/>
      <c r="BW18" s="364"/>
      <c r="BX18" s="364"/>
      <c r="BY18" s="364"/>
      <c r="BZ18" s="364"/>
      <c r="CA18" s="364"/>
      <c r="CB18" s="364"/>
      <c r="CC18" s="364"/>
      <c r="CD18" s="364"/>
      <c r="CE18" s="364"/>
      <c r="CF18" s="364"/>
      <c r="CG18" s="364"/>
      <c r="CH18" s="364"/>
      <c r="CI18" s="364"/>
      <c r="CJ18" s="364"/>
      <c r="CK18" s="364"/>
      <c r="CL18" s="364"/>
      <c r="CM18" s="364"/>
      <c r="CN18" s="364"/>
      <c r="CO18" s="364">
        <v>2.7665844705882345</v>
      </c>
      <c r="CP18" s="364">
        <v>8.9913995294117637</v>
      </c>
      <c r="CQ18" s="364">
        <v>16.196046588235291</v>
      </c>
      <c r="CR18" s="364">
        <v>6.9740983529411746</v>
      </c>
      <c r="CS18" s="364">
        <v>7.319921411764704</v>
      </c>
      <c r="CT18" s="364">
        <v>8.3862091764705866</v>
      </c>
      <c r="CU18" s="364">
        <v>10.317054588235292</v>
      </c>
      <c r="CV18" s="364">
        <v>19.62545858823529</v>
      </c>
      <c r="CW18" s="364">
        <v>7.2911028235294104</v>
      </c>
      <c r="CX18" s="364">
        <v>8.2709348235294105</v>
      </c>
      <c r="CY18" s="364">
        <v>2.4783985882352937</v>
      </c>
      <c r="CZ18" s="364">
        <v>7.1470098823529398</v>
      </c>
      <c r="DA18" s="364">
        <v>6.8588239999999994</v>
      </c>
      <c r="DB18" s="364">
        <v>5.1873458823529406</v>
      </c>
      <c r="DC18" s="364">
        <v>3.285319058823529</v>
      </c>
      <c r="DD18" s="364"/>
      <c r="DE18" s="364">
        <v>7.5792887058823517</v>
      </c>
      <c r="DF18" s="364">
        <v>211.55725623529409</v>
      </c>
      <c r="DG18" s="364">
        <v>104.20801505882352</v>
      </c>
      <c r="DH18" s="364">
        <v>292.01875458823525</v>
      </c>
      <c r="DI18" s="364">
        <v>105.38957717647057</v>
      </c>
      <c r="DJ18" s="364">
        <v>158.67514682352939</v>
      </c>
      <c r="DK18" s="364">
        <v>127.95453176470586</v>
      </c>
      <c r="DL18" s="364">
        <v>108.53080329411763</v>
      </c>
      <c r="DM18" s="364">
        <v>71.498917411764694</v>
      </c>
      <c r="DN18" s="364">
        <v>6.7435496470588223</v>
      </c>
      <c r="DO18" s="364">
        <v>182.36402635294112</v>
      </c>
      <c r="DP18" s="364">
        <v>11.70034682352941</v>
      </c>
      <c r="DQ18" s="364">
        <v>9.7983199999999986</v>
      </c>
      <c r="DR18" s="364">
        <v>17.002967058823526</v>
      </c>
      <c r="DS18" s="364">
        <v>399.48327011764701</v>
      </c>
      <c r="DT18" s="364">
        <v>10.951063529411762</v>
      </c>
      <c r="DU18" s="364">
        <v>412.91273223529402</v>
      </c>
      <c r="DV18" s="364">
        <v>6.3112708235294104</v>
      </c>
      <c r="DW18" s="364">
        <v>7.377558588235293</v>
      </c>
      <c r="DX18" s="364">
        <v>1.9020268235294113</v>
      </c>
      <c r="DY18" s="364">
        <v>6.2824522352941168</v>
      </c>
      <c r="DZ18" s="364">
        <v>685.24839105882347</v>
      </c>
      <c r="EA18" s="364">
        <v>7.2046470588235278</v>
      </c>
      <c r="EB18" s="364">
        <v>16.743599764705881</v>
      </c>
      <c r="EC18" s="364">
        <v>5.0144343529411755</v>
      </c>
      <c r="ED18" s="364">
        <v>4.7838856470588231</v>
      </c>
      <c r="EE18" s="364">
        <v>164.9864176470588</v>
      </c>
      <c r="EF18" s="364">
        <v>164.26595294117644</v>
      </c>
      <c r="EG18" s="364">
        <v>166.8596258823529</v>
      </c>
      <c r="EH18" s="364">
        <v>254.95805011764702</v>
      </c>
      <c r="EI18" s="364">
        <v>5.5043503529411755</v>
      </c>
      <c r="EJ18" s="364">
        <v>9.3084039999999977</v>
      </c>
      <c r="EK18" s="364">
        <v>3.3141376470588231</v>
      </c>
      <c r="EL18" s="364">
        <v>14.524568470588232</v>
      </c>
      <c r="EM18" s="364">
        <v>22.65141035294117</v>
      </c>
      <c r="EN18" s="364">
        <v>10.201780235294116</v>
      </c>
      <c r="EO18" s="364">
        <v>27.348840235294116</v>
      </c>
      <c r="EP18" s="364">
        <v>13.285369176470587</v>
      </c>
      <c r="EQ18" s="364">
        <v>3.256500470588235</v>
      </c>
      <c r="ER18" s="364">
        <v>1.2103807058823528</v>
      </c>
      <c r="ES18" s="364">
        <v>7.0893727058823517</v>
      </c>
      <c r="ET18" s="364">
        <v>13.919378117647055</v>
      </c>
      <c r="EU18" s="364">
        <v>7.9539303529411756</v>
      </c>
      <c r="EV18" s="364">
        <v>27.521751764705879</v>
      </c>
      <c r="EW18" s="364">
        <v>13.487099294117645</v>
      </c>
      <c r="EX18" s="364">
        <v>8.6455764705882334</v>
      </c>
      <c r="EY18" s="364">
        <v>20.691746352941173</v>
      </c>
      <c r="EZ18" s="364">
        <v>32.276818823529403</v>
      </c>
      <c r="FA18" s="364">
        <v>29.625508705882346</v>
      </c>
      <c r="FB18" s="364">
        <v>15.475581882352939</v>
      </c>
      <c r="FC18" s="364">
        <v>17.031785647058822</v>
      </c>
      <c r="FD18" s="364">
        <v>23.74651670588235</v>
      </c>
      <c r="FE18" s="364">
        <v>9.221948235294116</v>
      </c>
      <c r="FF18" s="364">
        <v>12.132625647058822</v>
      </c>
      <c r="FG18" s="364">
        <v>12.622541647058821</v>
      </c>
      <c r="FH18" s="364">
        <v>17.348790117647056</v>
      </c>
      <c r="FI18" s="364">
        <v>28.415127999999992</v>
      </c>
      <c r="FJ18" s="364">
        <v>422.04822470588226</v>
      </c>
      <c r="FK18" s="364">
        <v>10.605240470588232</v>
      </c>
      <c r="FL18" s="364">
        <v>214.4679336470588</v>
      </c>
      <c r="FM18" s="364">
        <v>23.170144941176467</v>
      </c>
      <c r="FN18" s="364">
        <v>13.487099294117645</v>
      </c>
      <c r="FO18" s="364">
        <v>14.928028705882349</v>
      </c>
      <c r="FP18" s="364">
        <v>7.5504701176470572</v>
      </c>
      <c r="FQ18" s="364">
        <v>24.697530117647055</v>
      </c>
      <c r="FR18" s="364">
        <v>16.685962588235292</v>
      </c>
      <c r="FS18" s="364">
        <v>51.268268470588225</v>
      </c>
      <c r="FT18" s="364">
        <v>22.85314047058823</v>
      </c>
      <c r="FU18" s="364">
        <v>38.645726823529401</v>
      </c>
      <c r="FV18" s="364">
        <v>31.988632941176466</v>
      </c>
      <c r="FW18" s="364">
        <v>63.602624235294101</v>
      </c>
      <c r="FX18" s="364">
        <v>60.374942352941169</v>
      </c>
      <c r="FY18" s="364">
        <v>94.784336705882325</v>
      </c>
      <c r="FZ18" s="364">
        <v>71.066638588235278</v>
      </c>
      <c r="GA18" s="364">
        <v>30.576522117647052</v>
      </c>
      <c r="GB18" s="364">
        <v>44.668811764705872</v>
      </c>
      <c r="GC18" s="364">
        <v>50.749533882352928</v>
      </c>
      <c r="GD18" s="364">
        <v>46.945480235294113</v>
      </c>
      <c r="GE18" s="364">
        <v>36.686062823529404</v>
      </c>
      <c r="GF18" s="364">
        <v>61.585323058823512</v>
      </c>
      <c r="GG18" s="364">
        <v>19.827188705882349</v>
      </c>
      <c r="GH18" s="364">
        <v>25.129808941176467</v>
      </c>
      <c r="GI18" s="364">
        <v>32.161544470588225</v>
      </c>
      <c r="GJ18" s="364">
        <v>39.42382870588235</v>
      </c>
      <c r="GK18" s="364">
        <v>41.412311294117636</v>
      </c>
      <c r="GL18" s="364">
        <v>28.18457929411764</v>
      </c>
      <c r="GM18" s="364">
        <v>21.498666823529405</v>
      </c>
      <c r="GN18" s="364">
        <v>20.979932235294115</v>
      </c>
      <c r="GO18" s="364">
        <v>25.043353176470585</v>
      </c>
      <c r="GP18" s="364">
        <v>34.063571294117644</v>
      </c>
      <c r="GQ18" s="364">
        <v>26.369008235294114</v>
      </c>
      <c r="GR18" s="364">
        <v>34.265301411764703</v>
      </c>
      <c r="GS18" s="364">
        <v>45.274002117647051</v>
      </c>
      <c r="GT18" s="364">
        <v>33.487199529411761</v>
      </c>
      <c r="GU18" s="364">
        <v>72.709298117647052</v>
      </c>
      <c r="GV18" s="364">
        <v>39.510284470588225</v>
      </c>
      <c r="GW18" s="364">
        <v>37.63707623529411</v>
      </c>
      <c r="GX18" s="364">
        <v>34.841673176470586</v>
      </c>
      <c r="GY18" s="364">
        <v>36.282602588235292</v>
      </c>
      <c r="GZ18" s="364">
        <v>56.859074588235288</v>
      </c>
      <c r="HA18" s="364">
        <v>33.804203999999991</v>
      </c>
      <c r="HB18" s="364">
        <v>183.57440705882351</v>
      </c>
      <c r="HC18" s="364">
        <v>48.040586588235286</v>
      </c>
      <c r="HD18" s="364">
        <v>45.129909176470576</v>
      </c>
      <c r="HE18" s="364">
        <v>27.11829152941176</v>
      </c>
      <c r="HF18" s="364">
        <v>36.887792941176464</v>
      </c>
      <c r="HG18" s="364">
        <v>23.458330823529408</v>
      </c>
      <c r="HH18" s="364">
        <v>13.083639058823527</v>
      </c>
      <c r="HI18" s="364">
        <v>27.348840235294116</v>
      </c>
      <c r="HJ18" s="364">
        <v>30.979982352941171</v>
      </c>
      <c r="HK18" s="364">
        <v>28.760951058823522</v>
      </c>
      <c r="HL18" s="364">
        <v>31.268168235294112</v>
      </c>
      <c r="HM18" s="364">
        <v>31.066438117647053</v>
      </c>
      <c r="HN18" s="364">
        <v>56.570888705882346</v>
      </c>
      <c r="HO18" s="364">
        <v>47.08957317647058</v>
      </c>
      <c r="HP18" s="364">
        <v>38.645726823529401</v>
      </c>
      <c r="HQ18" s="364">
        <v>41.758134352941198</v>
      </c>
      <c r="HR18" s="364">
        <v>37.060704470588199</v>
      </c>
      <c r="HS18" s="364">
        <v>50.835989647058803</v>
      </c>
      <c r="HT18" s="364">
        <v>77.032086352941107</v>
      </c>
      <c r="HU18" s="364">
        <v>92.651761176470501</v>
      </c>
      <c r="HV18" s="364">
        <v>110.432830117647</v>
      </c>
      <c r="HW18" s="364">
        <v>6.4553637647058801</v>
      </c>
      <c r="HX18" s="364">
        <v>1.61384094117647</v>
      </c>
      <c r="HY18" s="364">
        <v>3.19886329411765</v>
      </c>
      <c r="HZ18" s="364">
        <v>1.0662877647058799</v>
      </c>
      <c r="IA18" s="364">
        <v>0.51873458823529395</v>
      </c>
      <c r="IB18" s="364">
        <v>0.54755317647058799</v>
      </c>
      <c r="IC18" s="364">
        <v>19.481365647058801</v>
      </c>
      <c r="ID18" s="364">
        <v>22.132675764705901</v>
      </c>
      <c r="IE18" s="364">
        <v>47.810037882352901</v>
      </c>
      <c r="IF18" s="364">
        <v>30.432429176470599</v>
      </c>
      <c r="IG18" s="364">
        <v>19.942463058823499</v>
      </c>
      <c r="IH18" s="364">
        <v>23.861791058823499</v>
      </c>
      <c r="II18" s="364">
        <v>30.8358894117647</v>
      </c>
      <c r="IJ18" s="364">
        <v>23.977065411764698</v>
      </c>
      <c r="IK18" s="364">
        <v>35.302770588235298</v>
      </c>
      <c r="IL18" s="364">
        <v>34.495850117647002</v>
      </c>
      <c r="IM18" s="364">
        <v>34.611124470588202</v>
      </c>
      <c r="IN18" s="364">
        <v>26.3690082352941</v>
      </c>
      <c r="IO18" s="364"/>
      <c r="IP18" s="364"/>
      <c r="IQ18" s="364"/>
      <c r="IR18" s="364"/>
      <c r="IS18" s="364"/>
      <c r="IT18" s="364"/>
      <c r="IU18" s="364"/>
      <c r="IV18" s="364"/>
      <c r="IW18" s="364"/>
      <c r="IX18" s="364"/>
      <c r="IY18" s="364"/>
      <c r="IZ18" s="364"/>
      <c r="JA18" s="364"/>
      <c r="JB18" s="364"/>
      <c r="JC18" s="364">
        <v>5355.4158889411729</v>
      </c>
      <c r="JD18" s="364">
        <v>5598.61595505882</v>
      </c>
      <c r="JE18" s="364"/>
      <c r="JF18" s="364">
        <v>6644.3848849411725</v>
      </c>
      <c r="JG18" s="364">
        <v>2169.0598621176455</v>
      </c>
      <c r="JH18" s="364">
        <v>4459.4747992941147</v>
      </c>
      <c r="JI18" s="364">
        <v>4549.6193432941154</v>
      </c>
      <c r="JJ18" s="364">
        <v>5770.7782011764666</v>
      </c>
      <c r="JK18" s="364">
        <v>5756.6282743529373</v>
      </c>
      <c r="JL18" s="364"/>
      <c r="JM18" s="364">
        <v>6401.3000931764664</v>
      </c>
      <c r="JN18" s="364"/>
      <c r="JO18" s="364">
        <v>0.4034602352941174</v>
      </c>
      <c r="JP18" s="364"/>
      <c r="JQ18" s="364"/>
      <c r="JR18" s="364"/>
      <c r="JS18" s="364">
        <v>0.4034602352941174</v>
      </c>
      <c r="JT18" s="364">
        <v>0.69164611764705841</v>
      </c>
      <c r="JU18" s="364"/>
      <c r="JV18" s="364"/>
      <c r="JW18" s="364">
        <v>2201.682503999999</v>
      </c>
      <c r="JX18" s="364"/>
      <c r="JY18" s="364"/>
      <c r="JZ18" s="364">
        <v>0.1152743529411764</v>
      </c>
      <c r="KA18" s="364"/>
      <c r="KB18" s="364">
        <v>5.7637176470588199E-2</v>
      </c>
      <c r="KC18" s="364">
        <v>3106.8167232941159</v>
      </c>
      <c r="KD18" s="364"/>
      <c r="KE18" s="364">
        <v>5.2449830588235242</v>
      </c>
      <c r="KF18" s="364">
        <v>0.14409294117647051</v>
      </c>
      <c r="KG18" s="364"/>
      <c r="KH18" s="364"/>
      <c r="KI18" s="364"/>
      <c r="KJ18" s="364"/>
      <c r="KK18" s="364"/>
      <c r="KL18" s="364">
        <v>0.11997931972789115</v>
      </c>
      <c r="KM18" s="364">
        <v>2870.5352193197282</v>
      </c>
      <c r="KN18" s="364">
        <v>4.9191521088435373</v>
      </c>
      <c r="KO18" s="364"/>
      <c r="KP18" s="364"/>
      <c r="KQ18" s="364"/>
      <c r="KR18" s="364"/>
      <c r="KS18" s="364">
        <v>2729.5295238095237</v>
      </c>
      <c r="KT18" s="364">
        <v>2768.3128389115641</v>
      </c>
      <c r="KU18" s="364">
        <v>5961.2924800000001</v>
      </c>
      <c r="KV18" s="364">
        <v>10426.472837823128</v>
      </c>
      <c r="KW18" s="364"/>
      <c r="KX18" s="364"/>
      <c r="KY18" s="364"/>
      <c r="KZ18" s="364"/>
      <c r="LA18" s="364"/>
      <c r="LB18" s="364"/>
      <c r="LC18" s="364"/>
      <c r="LD18" s="364"/>
      <c r="LE18" s="364"/>
      <c r="LF18" s="364">
        <v>2099.5500154285714</v>
      </c>
      <c r="LG18" s="364">
        <v>3023.4816000000001</v>
      </c>
      <c r="LH18" s="364">
        <v>11358.152554285713</v>
      </c>
      <c r="LI18" s="364">
        <v>4501.5303000000004</v>
      </c>
      <c r="LJ18" s="364">
        <v>3000.5169000000001</v>
      </c>
      <c r="LK18" s="364">
        <v>6519.1154999999999</v>
      </c>
      <c r="LL18" s="364">
        <v>3265.8305999999998</v>
      </c>
      <c r="LM18" s="364">
        <v>893.61479999999995</v>
      </c>
      <c r="LN18" s="364">
        <v>2970.0731999999998</v>
      </c>
      <c r="LO18" s="364"/>
      <c r="LP18" s="364">
        <v>2979.6633000000002</v>
      </c>
      <c r="LQ18" s="364">
        <v>6051.9489000000003</v>
      </c>
      <c r="LR18" s="364">
        <v>8993.7900000000009</v>
      </c>
      <c r="LS18" s="364">
        <v>9000.8870999999999</v>
      </c>
      <c r="LT18" s="364">
        <v>14457.021000000001</v>
      </c>
      <c r="LU18" s="364">
        <v>2854.6185</v>
      </c>
      <c r="LV18" s="364">
        <v>4.4999999999999997E-3</v>
      </c>
      <c r="LW18" s="364">
        <v>5999.1950999999999</v>
      </c>
      <c r="LX18" s="364">
        <v>9898.1576999999997</v>
      </c>
      <c r="LY18" s="364">
        <v>3859.5794999999998</v>
      </c>
      <c r="LZ18" s="364">
        <v>1500</v>
      </c>
      <c r="MA18" s="364">
        <v>2687.2244999999998</v>
      </c>
      <c r="MB18" s="364">
        <v>3146.9553000000001</v>
      </c>
      <c r="MC18" s="364">
        <v>5794.2791999999999</v>
      </c>
      <c r="MD18" s="364">
        <v>2992.0092</v>
      </c>
      <c r="ME18" s="364">
        <v>6058.8833999999997</v>
      </c>
      <c r="MF18" s="364">
        <v>5998.2999</v>
      </c>
      <c r="MG18" s="364">
        <v>2992.3598999999999</v>
      </c>
      <c r="MH18" s="364">
        <v>2850.5603999999998</v>
      </c>
      <c r="MI18" s="364">
        <v>5958.69</v>
      </c>
      <c r="MJ18" s="364">
        <v>11886.947399999999</v>
      </c>
      <c r="MK18" s="364">
        <v>4771.6098000000002</v>
      </c>
      <c r="ML18" s="364">
        <v>4109.2509</v>
      </c>
      <c r="MM18" s="364"/>
      <c r="MN18" s="364"/>
      <c r="MO18" s="364"/>
      <c r="MP18" s="364">
        <v>5697.7686000000003</v>
      </c>
      <c r="MQ18" s="364">
        <v>8684.5151999999998</v>
      </c>
      <c r="MR18" s="364">
        <v>2664.3462</v>
      </c>
      <c r="MS18" s="364">
        <v>3.3E-3</v>
      </c>
      <c r="MT18" s="364"/>
      <c r="MU18" s="364">
        <v>2939.9139</v>
      </c>
      <c r="MV18" s="364">
        <v>8993.3904000000002</v>
      </c>
      <c r="MW18" s="364"/>
      <c r="MX18" s="364">
        <v>6360.5240999999996</v>
      </c>
      <c r="MY18" s="364">
        <v>0.59850000000000003</v>
      </c>
      <c r="MZ18" s="364"/>
      <c r="NA18" s="364"/>
      <c r="NB18" s="364">
        <v>0.21</v>
      </c>
      <c r="NC18" s="364">
        <v>8984.4</v>
      </c>
      <c r="ND18" s="364">
        <v>2628.6</v>
      </c>
      <c r="NE18" s="364">
        <v>8255.1</v>
      </c>
      <c r="NF18" s="364"/>
      <c r="NG18" s="364">
        <v>12267</v>
      </c>
      <c r="NH18" s="364">
        <v>9376.2000000000007</v>
      </c>
      <c r="NI18" s="364" t="s">
        <v>221</v>
      </c>
      <c r="NJ18" s="364">
        <v>2968.5</v>
      </c>
      <c r="NK18" s="364"/>
      <c r="NL18" s="364">
        <v>8692.7999999999993</v>
      </c>
      <c r="NM18" s="364">
        <v>10479</v>
      </c>
      <c r="NN18" s="364">
        <v>4777.5</v>
      </c>
      <c r="NO18" s="364">
        <v>15963</v>
      </c>
      <c r="NP18" s="364">
        <v>11094.3</v>
      </c>
      <c r="NQ18" s="364">
        <v>19265.7</v>
      </c>
      <c r="NR18" s="364">
        <v>14866.5</v>
      </c>
      <c r="NS18" s="364">
        <v>12847.8</v>
      </c>
      <c r="NT18" s="364">
        <v>12766.8</v>
      </c>
      <c r="NU18" s="364">
        <v>13242.3</v>
      </c>
      <c r="NV18" s="364">
        <v>24822.3</v>
      </c>
      <c r="NW18" s="364">
        <v>9971.1</v>
      </c>
      <c r="NX18" s="364">
        <v>13036.5</v>
      </c>
      <c r="NY18" s="364">
        <v>17627.7</v>
      </c>
      <c r="NZ18" s="364">
        <v>14344.2</v>
      </c>
      <c r="OA18" s="364">
        <v>7475.7</v>
      </c>
      <c r="OB18" s="364">
        <v>14644.2</v>
      </c>
      <c r="OC18" s="364">
        <v>15023.1</v>
      </c>
      <c r="OD18" s="364">
        <v>20498.099999999999</v>
      </c>
      <c r="OE18" s="364">
        <v>2998.5</v>
      </c>
      <c r="OF18" s="364"/>
      <c r="OG18" s="364"/>
      <c r="OH18" s="364"/>
      <c r="OI18" s="364"/>
      <c r="OJ18" s="364"/>
      <c r="OK18" s="364"/>
      <c r="OL18" s="364"/>
      <c r="OM18" s="364"/>
      <c r="ON18" s="364"/>
      <c r="OO18" s="364"/>
      <c r="OP18" s="364"/>
      <c r="OQ18" s="364"/>
      <c r="OR18" s="364"/>
    </row>
    <row r="19" spans="1:408" ht="15">
      <c r="A19" s="363" t="s">
        <v>604</v>
      </c>
      <c r="B19" s="364">
        <f t="shared" si="7"/>
        <v>0</v>
      </c>
      <c r="C19" s="364">
        <f t="shared" si="8"/>
        <v>0</v>
      </c>
      <c r="D19" s="364">
        <f t="shared" si="9"/>
        <v>0</v>
      </c>
      <c r="E19" s="364">
        <f t="shared" si="10"/>
        <v>0</v>
      </c>
      <c r="F19" s="364">
        <f t="shared" si="11"/>
        <v>0</v>
      </c>
      <c r="G19" s="364">
        <f t="shared" si="12"/>
        <v>0</v>
      </c>
      <c r="H19" s="364">
        <f t="shared" si="13"/>
        <v>0</v>
      </c>
      <c r="I19" s="364">
        <f t="shared" si="14"/>
        <v>0</v>
      </c>
      <c r="J19" s="364">
        <f t="shared" si="15"/>
        <v>0</v>
      </c>
      <c r="K19" s="364">
        <f t="shared" si="16"/>
        <v>0</v>
      </c>
      <c r="L19" s="364">
        <f t="shared" si="17"/>
        <v>0</v>
      </c>
      <c r="M19" s="364">
        <f t="shared" si="18"/>
        <v>0</v>
      </c>
      <c r="N19" s="364">
        <f t="shared" si="19"/>
        <v>0</v>
      </c>
      <c r="O19" s="364">
        <f t="shared" si="20"/>
        <v>0</v>
      </c>
      <c r="P19" s="364">
        <f t="shared" si="21"/>
        <v>0</v>
      </c>
      <c r="Q19" s="364">
        <f t="shared" si="22"/>
        <v>0</v>
      </c>
      <c r="R19" s="364">
        <f t="shared" si="23"/>
        <v>0</v>
      </c>
      <c r="S19" s="364">
        <f t="shared" si="24"/>
        <v>0</v>
      </c>
      <c r="T19" s="364">
        <f t="shared" si="25"/>
        <v>0</v>
      </c>
      <c r="U19" s="364">
        <f t="shared" si="26"/>
        <v>0</v>
      </c>
      <c r="V19" s="364">
        <f t="shared" si="27"/>
        <v>0</v>
      </c>
      <c r="W19" s="364">
        <f t="shared" si="28"/>
        <v>0</v>
      </c>
      <c r="X19" s="364">
        <f t="shared" si="29"/>
        <v>0</v>
      </c>
      <c r="Y19" s="364">
        <f t="shared" si="30"/>
        <v>0</v>
      </c>
      <c r="Z19" s="364">
        <f t="shared" si="31"/>
        <v>0</v>
      </c>
      <c r="AA19" s="364">
        <f t="shared" si="32"/>
        <v>0</v>
      </c>
      <c r="AB19" s="364">
        <f t="shared" si="33"/>
        <v>0</v>
      </c>
      <c r="AC19" s="364">
        <f t="shared" si="34"/>
        <v>0</v>
      </c>
      <c r="AD19" s="364">
        <f t="shared" si="35"/>
        <v>0</v>
      </c>
      <c r="AE19" s="364">
        <f t="shared" si="36"/>
        <v>0</v>
      </c>
      <c r="AG19" s="364"/>
      <c r="AH19" s="364"/>
      <c r="AI19" s="364"/>
      <c r="AJ19" s="364"/>
      <c r="AK19" s="364"/>
      <c r="AL19" s="364"/>
      <c r="AM19" s="364"/>
      <c r="AN19" s="364"/>
      <c r="AO19" s="364"/>
      <c r="AP19" s="364"/>
      <c r="AQ19" s="364"/>
      <c r="AR19" s="364"/>
      <c r="AS19" s="364"/>
      <c r="AT19" s="364"/>
      <c r="AU19" s="364"/>
      <c r="AV19" s="364"/>
      <c r="AW19" s="364"/>
      <c r="AX19" s="364"/>
      <c r="AY19" s="364"/>
      <c r="AZ19" s="364"/>
      <c r="BA19" s="364"/>
      <c r="BB19" s="364"/>
      <c r="BC19" s="364"/>
      <c r="BD19" s="364"/>
      <c r="BE19" s="364"/>
      <c r="BF19" s="364"/>
      <c r="BG19" s="364"/>
      <c r="BH19" s="364"/>
      <c r="BI19" s="364"/>
      <c r="BJ19" s="364"/>
      <c r="BK19" s="364"/>
      <c r="BL19" s="364"/>
      <c r="BM19" s="364"/>
      <c r="BN19" s="364"/>
      <c r="BO19" s="364"/>
      <c r="BP19" s="364"/>
      <c r="BQ19" s="364"/>
      <c r="BR19" s="364"/>
      <c r="BS19" s="364"/>
      <c r="BT19" s="364"/>
      <c r="BU19" s="364"/>
      <c r="BV19" s="364"/>
      <c r="BW19" s="364"/>
      <c r="BX19" s="364"/>
      <c r="BY19" s="364"/>
      <c r="BZ19" s="364"/>
      <c r="CA19" s="364"/>
      <c r="CB19" s="364"/>
      <c r="CC19" s="364"/>
      <c r="CD19" s="364"/>
      <c r="CE19" s="364"/>
      <c r="CF19" s="364"/>
      <c r="CG19" s="364"/>
      <c r="CH19" s="364"/>
      <c r="CI19" s="364"/>
      <c r="CJ19" s="364"/>
      <c r="CK19" s="364"/>
      <c r="CL19" s="364"/>
      <c r="CM19" s="364"/>
      <c r="CN19" s="364"/>
      <c r="CO19" s="364"/>
      <c r="CP19" s="364"/>
      <c r="CQ19" s="364"/>
      <c r="CR19" s="364"/>
      <c r="CS19" s="364"/>
      <c r="CT19" s="364"/>
      <c r="CU19" s="364"/>
      <c r="CV19" s="364"/>
      <c r="CW19" s="364"/>
      <c r="CX19" s="364"/>
      <c r="CY19" s="364"/>
      <c r="CZ19" s="364"/>
      <c r="DA19" s="364"/>
      <c r="DB19" s="364"/>
      <c r="DC19" s="364"/>
      <c r="DD19" s="364"/>
      <c r="DE19" s="364"/>
      <c r="DF19" s="364"/>
      <c r="DG19" s="364"/>
      <c r="DH19" s="364"/>
      <c r="DI19" s="364"/>
      <c r="DJ19" s="364"/>
      <c r="DK19" s="364"/>
      <c r="DL19" s="364"/>
      <c r="DM19" s="364"/>
      <c r="DN19" s="364"/>
      <c r="DO19" s="364"/>
      <c r="DP19" s="364"/>
      <c r="DQ19" s="364"/>
      <c r="DR19" s="364"/>
      <c r="DS19" s="364"/>
      <c r="DT19" s="364"/>
      <c r="DU19" s="364"/>
      <c r="DV19" s="364"/>
      <c r="DW19" s="364"/>
      <c r="DX19" s="364"/>
      <c r="DY19" s="364"/>
      <c r="DZ19" s="364"/>
      <c r="EA19" s="364"/>
      <c r="EB19" s="364"/>
      <c r="EC19" s="364"/>
      <c r="ED19" s="364"/>
      <c r="EE19" s="364"/>
      <c r="EF19" s="364"/>
      <c r="EG19" s="364"/>
      <c r="EH19" s="364"/>
      <c r="EI19" s="364"/>
      <c r="EJ19" s="364"/>
      <c r="EK19" s="364"/>
      <c r="EL19" s="364"/>
      <c r="EM19" s="364"/>
      <c r="EN19" s="364"/>
      <c r="EO19" s="364"/>
      <c r="EP19" s="364"/>
      <c r="EQ19" s="364"/>
      <c r="ER19" s="364"/>
      <c r="ES19" s="364"/>
      <c r="ET19" s="364"/>
      <c r="EU19" s="364"/>
      <c r="EV19" s="364"/>
      <c r="EW19" s="364"/>
      <c r="EX19" s="364"/>
      <c r="EY19" s="364"/>
      <c r="EZ19" s="364"/>
      <c r="FA19" s="364"/>
      <c r="FB19" s="364"/>
      <c r="FC19" s="364"/>
      <c r="FD19" s="364"/>
      <c r="FE19" s="364"/>
      <c r="FF19" s="364"/>
      <c r="FG19" s="364"/>
      <c r="FH19" s="364"/>
      <c r="FI19" s="364"/>
      <c r="FJ19" s="364"/>
      <c r="FK19" s="364"/>
      <c r="FL19" s="364"/>
      <c r="FM19" s="364"/>
      <c r="FN19" s="364"/>
      <c r="FO19" s="364"/>
      <c r="FP19" s="364"/>
      <c r="FQ19" s="364"/>
      <c r="FR19" s="364"/>
      <c r="FS19" s="364"/>
      <c r="FT19" s="364"/>
      <c r="FU19" s="364"/>
      <c r="FV19" s="364"/>
      <c r="FW19" s="364"/>
      <c r="FX19" s="364"/>
      <c r="FY19" s="364"/>
      <c r="FZ19" s="364"/>
      <c r="GA19" s="364"/>
      <c r="GB19" s="364"/>
      <c r="GC19" s="364"/>
      <c r="GD19" s="364"/>
      <c r="GE19" s="364"/>
      <c r="GF19" s="364"/>
      <c r="GG19" s="364"/>
      <c r="GH19" s="364"/>
      <c r="GI19" s="364"/>
      <c r="GJ19" s="364"/>
      <c r="GK19" s="364"/>
      <c r="GL19" s="364"/>
      <c r="GM19" s="364"/>
      <c r="GN19" s="364"/>
      <c r="GO19" s="364"/>
      <c r="GP19" s="364"/>
      <c r="GQ19" s="364"/>
      <c r="GR19" s="364"/>
      <c r="GS19" s="364"/>
      <c r="GT19" s="364"/>
      <c r="GU19" s="364"/>
      <c r="GV19" s="364"/>
      <c r="GW19" s="364"/>
      <c r="GX19" s="364"/>
      <c r="GY19" s="364"/>
      <c r="GZ19" s="364"/>
      <c r="HA19" s="364"/>
      <c r="HB19" s="364"/>
      <c r="HC19" s="364"/>
      <c r="HD19" s="364"/>
      <c r="HE19" s="364"/>
      <c r="HF19" s="364"/>
      <c r="HG19" s="364"/>
      <c r="HH19" s="364"/>
      <c r="HI19" s="364"/>
      <c r="HJ19" s="364"/>
      <c r="HK19" s="364"/>
      <c r="HL19" s="364"/>
      <c r="HM19" s="364"/>
      <c r="HN19" s="364"/>
      <c r="HO19" s="364"/>
      <c r="HP19" s="364"/>
      <c r="HQ19" s="364"/>
      <c r="HR19" s="364"/>
      <c r="HS19" s="364"/>
      <c r="HT19" s="364"/>
      <c r="HU19" s="364"/>
      <c r="HV19" s="364"/>
      <c r="HW19" s="364"/>
      <c r="HX19" s="364"/>
      <c r="HY19" s="364"/>
      <c r="HZ19" s="364"/>
      <c r="IA19" s="364"/>
      <c r="IB19" s="364"/>
      <c r="IC19" s="364"/>
      <c r="ID19" s="364"/>
      <c r="IE19" s="364"/>
      <c r="IF19" s="364"/>
      <c r="IG19" s="364"/>
      <c r="IH19" s="364"/>
      <c r="II19" s="364"/>
      <c r="IJ19" s="364"/>
      <c r="IK19" s="364"/>
      <c r="IL19" s="364"/>
      <c r="IM19" s="364"/>
      <c r="IN19" s="364"/>
      <c r="IO19" s="364"/>
      <c r="IP19" s="364"/>
      <c r="IQ19" s="364"/>
      <c r="IR19" s="364"/>
      <c r="IS19" s="364"/>
      <c r="IT19" s="364"/>
      <c r="IU19" s="364"/>
      <c r="IV19" s="364"/>
      <c r="IW19" s="364"/>
      <c r="IX19" s="364"/>
      <c r="IY19" s="364"/>
      <c r="IZ19" s="364"/>
      <c r="JA19" s="364"/>
      <c r="JB19" s="364"/>
      <c r="JC19" s="364"/>
      <c r="JD19" s="364"/>
      <c r="JE19" s="364"/>
      <c r="JF19" s="364"/>
      <c r="JG19" s="364"/>
      <c r="JH19" s="364"/>
      <c r="JI19" s="364"/>
      <c r="JJ19" s="364"/>
      <c r="JK19" s="364"/>
      <c r="JL19" s="364"/>
      <c r="JM19" s="364"/>
      <c r="JN19" s="364"/>
      <c r="JO19" s="364"/>
      <c r="JP19" s="364"/>
      <c r="JQ19" s="364"/>
      <c r="JR19" s="364"/>
      <c r="JS19" s="364"/>
      <c r="JT19" s="364"/>
      <c r="JU19" s="364"/>
      <c r="JV19" s="364"/>
      <c r="JW19" s="364"/>
      <c r="JX19" s="364"/>
      <c r="JY19" s="364"/>
      <c r="JZ19" s="364"/>
      <c r="KA19" s="364"/>
      <c r="KB19" s="364"/>
      <c r="KC19" s="364"/>
      <c r="KD19" s="364"/>
      <c r="KE19" s="364"/>
      <c r="KF19" s="364"/>
      <c r="KG19" s="364"/>
      <c r="KH19" s="364"/>
      <c r="KI19" s="364"/>
      <c r="KJ19" s="364"/>
      <c r="KK19" s="364"/>
      <c r="KL19" s="364"/>
      <c r="KM19" s="364"/>
      <c r="KN19" s="364"/>
      <c r="KO19" s="364"/>
      <c r="KP19" s="364"/>
      <c r="KQ19" s="364"/>
      <c r="KR19" s="364"/>
      <c r="KS19" s="364"/>
      <c r="KT19" s="364"/>
      <c r="KU19" s="364"/>
      <c r="KV19" s="364"/>
      <c r="KW19" s="364"/>
      <c r="KX19" s="364"/>
      <c r="KY19" s="364"/>
      <c r="KZ19" s="364"/>
      <c r="LA19" s="364"/>
      <c r="LB19" s="364"/>
      <c r="LC19" s="364"/>
      <c r="LD19" s="364"/>
      <c r="LE19" s="364"/>
      <c r="LF19" s="364"/>
      <c r="LG19" s="364"/>
      <c r="LH19" s="364"/>
      <c r="LI19" s="364"/>
      <c r="LJ19" s="364"/>
      <c r="LK19" s="364"/>
      <c r="LL19" s="364"/>
      <c r="LM19" s="364"/>
      <c r="LN19" s="364"/>
      <c r="LO19" s="364"/>
      <c r="LP19" s="364"/>
      <c r="LQ19" s="364"/>
      <c r="LR19" s="364"/>
      <c r="LS19" s="364"/>
      <c r="LT19" s="364"/>
      <c r="LU19" s="364"/>
      <c r="LV19" s="364"/>
      <c r="LW19" s="364"/>
      <c r="LX19" s="364"/>
      <c r="LY19" s="364"/>
      <c r="LZ19" s="364"/>
      <c r="MA19" s="364"/>
      <c r="MB19" s="364"/>
      <c r="MC19" s="364"/>
      <c r="MD19" s="364"/>
      <c r="ME19" s="364"/>
      <c r="MF19" s="364"/>
      <c r="MG19" s="364"/>
      <c r="MH19" s="364"/>
      <c r="MI19" s="364"/>
      <c r="MJ19" s="364"/>
      <c r="MK19" s="364"/>
      <c r="ML19" s="364"/>
      <c r="MM19" s="364"/>
      <c r="MN19" s="364"/>
      <c r="MO19" s="364"/>
      <c r="MP19" s="364"/>
      <c r="MQ19" s="364"/>
      <c r="MR19" s="364"/>
      <c r="MS19" s="364"/>
      <c r="MT19" s="364"/>
      <c r="MU19" s="364"/>
      <c r="MV19" s="364"/>
      <c r="MW19" s="364"/>
      <c r="MX19" s="364"/>
      <c r="MY19" s="364"/>
      <c r="MZ19" s="364"/>
      <c r="NA19" s="364"/>
      <c r="NB19" s="364"/>
      <c r="NC19" s="364"/>
      <c r="ND19" s="364"/>
      <c r="NE19" s="364"/>
      <c r="NF19" s="364"/>
      <c r="NG19" s="364"/>
      <c r="NH19" s="364"/>
      <c r="NI19" s="364"/>
      <c r="NJ19" s="364"/>
      <c r="NK19" s="364"/>
      <c r="NL19" s="364"/>
      <c r="NM19" s="364"/>
      <c r="NN19" s="364"/>
      <c r="NO19" s="364"/>
      <c r="NP19" s="364"/>
      <c r="NQ19" s="364"/>
      <c r="NR19" s="364"/>
      <c r="NS19" s="364"/>
      <c r="NT19" s="364"/>
      <c r="NU19" s="364"/>
      <c r="NV19" s="364"/>
      <c r="NW19" s="364"/>
      <c r="NX19" s="364"/>
      <c r="NY19" s="364"/>
      <c r="NZ19" s="364"/>
      <c r="OA19" s="364"/>
      <c r="OB19" s="364"/>
      <c r="OC19" s="364"/>
      <c r="OD19" s="364"/>
      <c r="OE19" s="364"/>
      <c r="OF19" s="364"/>
      <c r="OG19" s="364"/>
      <c r="OH19" s="364"/>
      <c r="OI19" s="364"/>
      <c r="OJ19" s="364"/>
      <c r="OK19" s="364"/>
      <c r="OL19" s="364"/>
      <c r="OM19" s="364"/>
      <c r="ON19" s="364"/>
      <c r="OO19" s="364"/>
      <c r="OP19" s="364"/>
      <c r="OQ19" s="364"/>
      <c r="OR19" s="364"/>
    </row>
    <row r="20" spans="1:408" ht="15">
      <c r="A20" s="365" t="s">
        <v>605</v>
      </c>
      <c r="B20" s="364">
        <f t="shared" si="7"/>
        <v>0</v>
      </c>
      <c r="C20" s="364">
        <f t="shared" si="8"/>
        <v>0</v>
      </c>
      <c r="D20" s="364">
        <f t="shared" si="9"/>
        <v>0</v>
      </c>
      <c r="E20" s="364">
        <f t="shared" si="10"/>
        <v>0</v>
      </c>
      <c r="F20" s="364">
        <f t="shared" si="11"/>
        <v>0</v>
      </c>
      <c r="G20" s="364">
        <f t="shared" si="12"/>
        <v>0</v>
      </c>
      <c r="H20" s="364">
        <f t="shared" si="13"/>
        <v>0</v>
      </c>
      <c r="I20" s="364">
        <f t="shared" si="14"/>
        <v>0</v>
      </c>
      <c r="J20" s="364">
        <f t="shared" si="15"/>
        <v>0</v>
      </c>
      <c r="K20" s="364">
        <f t="shared" si="16"/>
        <v>0</v>
      </c>
      <c r="L20" s="364">
        <f t="shared" si="17"/>
        <v>0</v>
      </c>
      <c r="M20" s="364">
        <f t="shared" si="18"/>
        <v>0</v>
      </c>
      <c r="N20" s="364">
        <f t="shared" si="19"/>
        <v>0</v>
      </c>
      <c r="O20" s="364">
        <f t="shared" si="20"/>
        <v>0</v>
      </c>
      <c r="P20" s="364">
        <f t="shared" si="21"/>
        <v>0</v>
      </c>
      <c r="Q20" s="364">
        <f t="shared" si="22"/>
        <v>0</v>
      </c>
      <c r="R20" s="364">
        <f t="shared" si="23"/>
        <v>0</v>
      </c>
      <c r="S20" s="364">
        <f t="shared" si="24"/>
        <v>0</v>
      </c>
      <c r="T20" s="364">
        <f t="shared" si="25"/>
        <v>0</v>
      </c>
      <c r="U20" s="364">
        <f t="shared" si="26"/>
        <v>0</v>
      </c>
      <c r="V20" s="364">
        <f t="shared" si="27"/>
        <v>0</v>
      </c>
      <c r="W20" s="364">
        <f t="shared" si="28"/>
        <v>0</v>
      </c>
      <c r="X20" s="364">
        <f t="shared" si="29"/>
        <v>0</v>
      </c>
      <c r="Y20" s="364">
        <f t="shared" si="30"/>
        <v>0</v>
      </c>
      <c r="Z20" s="364">
        <f t="shared" si="31"/>
        <v>0</v>
      </c>
      <c r="AA20" s="364">
        <f t="shared" si="32"/>
        <v>0</v>
      </c>
      <c r="AB20" s="364">
        <f t="shared" si="33"/>
        <v>0</v>
      </c>
      <c r="AC20" s="364">
        <f t="shared" si="34"/>
        <v>0</v>
      </c>
      <c r="AD20" s="364">
        <f t="shared" si="35"/>
        <v>0</v>
      </c>
      <c r="AE20" s="364">
        <f t="shared" si="36"/>
        <v>0</v>
      </c>
      <c r="AG20" s="364"/>
      <c r="AH20" s="364"/>
      <c r="AI20" s="364"/>
      <c r="AJ20" s="364"/>
      <c r="AK20" s="364"/>
      <c r="AL20" s="364"/>
      <c r="AM20" s="364"/>
      <c r="AN20" s="364"/>
      <c r="AO20" s="364"/>
      <c r="AP20" s="364"/>
      <c r="AQ20" s="364"/>
      <c r="AR20" s="364"/>
      <c r="AS20" s="364"/>
      <c r="AT20" s="364"/>
      <c r="AU20" s="364"/>
      <c r="AV20" s="364"/>
      <c r="AW20" s="364"/>
      <c r="AX20" s="364"/>
      <c r="AY20" s="364"/>
      <c r="AZ20" s="364"/>
      <c r="BA20" s="364"/>
      <c r="BB20" s="364"/>
      <c r="BC20" s="364"/>
      <c r="BD20" s="364"/>
      <c r="BE20" s="364"/>
      <c r="BF20" s="364"/>
      <c r="BG20" s="364"/>
      <c r="BH20" s="364"/>
      <c r="BI20" s="364"/>
      <c r="BJ20" s="364"/>
      <c r="BK20" s="364"/>
      <c r="BL20" s="364"/>
      <c r="BM20" s="364"/>
      <c r="BN20" s="364"/>
      <c r="BO20" s="364"/>
      <c r="BP20" s="364"/>
      <c r="BQ20" s="364"/>
      <c r="BR20" s="364"/>
      <c r="BS20" s="364"/>
      <c r="BT20" s="364"/>
      <c r="BU20" s="364"/>
      <c r="BV20" s="364"/>
      <c r="BW20" s="364"/>
      <c r="BX20" s="364"/>
      <c r="BY20" s="364"/>
      <c r="BZ20" s="364"/>
      <c r="CA20" s="364"/>
      <c r="CB20" s="364"/>
      <c r="CC20" s="364"/>
      <c r="CD20" s="364"/>
      <c r="CE20" s="364"/>
      <c r="CF20" s="364"/>
      <c r="CG20" s="364"/>
      <c r="CH20" s="364"/>
      <c r="CI20" s="364"/>
      <c r="CJ20" s="364"/>
      <c r="CK20" s="364"/>
      <c r="CL20" s="364"/>
      <c r="CM20" s="364"/>
      <c r="CN20" s="364"/>
      <c r="CO20" s="364"/>
      <c r="CP20" s="364"/>
      <c r="CQ20" s="364"/>
      <c r="CR20" s="364"/>
      <c r="CS20" s="364"/>
      <c r="CT20" s="364"/>
      <c r="CU20" s="364"/>
      <c r="CV20" s="364"/>
      <c r="CW20" s="364"/>
      <c r="CX20" s="364"/>
      <c r="CY20" s="364"/>
      <c r="CZ20" s="364"/>
      <c r="DA20" s="364"/>
      <c r="DB20" s="364"/>
      <c r="DC20" s="364"/>
      <c r="DD20" s="364"/>
      <c r="DE20" s="364"/>
      <c r="DF20" s="364"/>
      <c r="DG20" s="364"/>
      <c r="DH20" s="364"/>
      <c r="DI20" s="364"/>
      <c r="DJ20" s="364"/>
      <c r="DK20" s="364"/>
      <c r="DL20" s="364"/>
      <c r="DM20" s="364"/>
      <c r="DN20" s="364"/>
      <c r="DO20" s="364"/>
      <c r="DP20" s="364"/>
      <c r="DQ20" s="364"/>
      <c r="DR20" s="364"/>
      <c r="DS20" s="364"/>
      <c r="DT20" s="364"/>
      <c r="DU20" s="364"/>
      <c r="DV20" s="364"/>
      <c r="DW20" s="364"/>
      <c r="DX20" s="364"/>
      <c r="DY20" s="364"/>
      <c r="DZ20" s="364"/>
      <c r="EA20" s="364"/>
      <c r="EB20" s="364"/>
      <c r="EC20" s="364"/>
      <c r="ED20" s="364"/>
      <c r="EE20" s="364"/>
      <c r="EF20" s="364"/>
      <c r="EG20" s="364"/>
      <c r="EH20" s="364"/>
      <c r="EI20" s="364"/>
      <c r="EJ20" s="364"/>
      <c r="EK20" s="364"/>
      <c r="EL20" s="364"/>
      <c r="EM20" s="364"/>
      <c r="EN20" s="364"/>
      <c r="EO20" s="364"/>
      <c r="EP20" s="364"/>
      <c r="EQ20" s="364"/>
      <c r="ER20" s="364"/>
      <c r="ES20" s="364"/>
      <c r="ET20" s="364"/>
      <c r="EU20" s="364"/>
      <c r="EV20" s="364"/>
      <c r="EW20" s="364"/>
      <c r="EX20" s="364"/>
      <c r="EY20" s="364"/>
      <c r="EZ20" s="364"/>
      <c r="FA20" s="364"/>
      <c r="FB20" s="364"/>
      <c r="FC20" s="364"/>
      <c r="FD20" s="364"/>
      <c r="FE20" s="364"/>
      <c r="FF20" s="364"/>
      <c r="FG20" s="364"/>
      <c r="FH20" s="364"/>
      <c r="FI20" s="364"/>
      <c r="FJ20" s="364"/>
      <c r="FK20" s="364"/>
      <c r="FL20" s="364"/>
      <c r="FM20" s="364"/>
      <c r="FN20" s="364"/>
      <c r="FO20" s="364"/>
      <c r="FP20" s="364"/>
      <c r="FQ20" s="364"/>
      <c r="FR20" s="364"/>
      <c r="FS20" s="364"/>
      <c r="FT20" s="364"/>
      <c r="FU20" s="364"/>
      <c r="FV20" s="364"/>
      <c r="FW20" s="364"/>
      <c r="FX20" s="364"/>
      <c r="FY20" s="364"/>
      <c r="FZ20" s="364"/>
      <c r="GA20" s="364"/>
      <c r="GB20" s="364"/>
      <c r="GC20" s="364"/>
      <c r="GD20" s="364"/>
      <c r="GE20" s="364"/>
      <c r="GF20" s="364"/>
      <c r="GG20" s="364"/>
      <c r="GH20" s="364"/>
      <c r="GI20" s="364"/>
      <c r="GJ20" s="364"/>
      <c r="GK20" s="364"/>
      <c r="GL20" s="364"/>
      <c r="GM20" s="364"/>
      <c r="GN20" s="364"/>
      <c r="GO20" s="364"/>
      <c r="GP20" s="364"/>
      <c r="GQ20" s="364"/>
      <c r="GR20" s="364"/>
      <c r="GS20" s="364"/>
      <c r="GT20" s="364"/>
      <c r="GU20" s="364"/>
      <c r="GV20" s="364"/>
      <c r="GW20" s="364"/>
      <c r="GX20" s="364"/>
      <c r="GY20" s="364"/>
      <c r="GZ20" s="364"/>
      <c r="HA20" s="364"/>
      <c r="HB20" s="364"/>
      <c r="HC20" s="364"/>
      <c r="HD20" s="364"/>
      <c r="HE20" s="364"/>
      <c r="HF20" s="364"/>
      <c r="HG20" s="364"/>
      <c r="HH20" s="364"/>
      <c r="HI20" s="364"/>
      <c r="HJ20" s="364"/>
      <c r="HK20" s="364"/>
      <c r="HL20" s="364"/>
      <c r="HM20" s="364"/>
      <c r="HN20" s="364"/>
      <c r="HO20" s="364"/>
      <c r="HP20" s="364"/>
      <c r="HQ20" s="364"/>
      <c r="HR20" s="364"/>
      <c r="HS20" s="364"/>
      <c r="HT20" s="364"/>
      <c r="HU20" s="364"/>
      <c r="HV20" s="364"/>
      <c r="HW20" s="364"/>
      <c r="HX20" s="364"/>
      <c r="HY20" s="364"/>
      <c r="HZ20" s="364"/>
      <c r="IA20" s="364"/>
      <c r="IB20" s="364"/>
      <c r="IC20" s="364"/>
      <c r="ID20" s="364"/>
      <c r="IE20" s="364"/>
      <c r="IF20" s="364"/>
      <c r="IG20" s="364"/>
      <c r="IH20" s="364"/>
      <c r="II20" s="364"/>
      <c r="IJ20" s="364"/>
      <c r="IK20" s="364"/>
      <c r="IL20" s="364"/>
      <c r="IM20" s="364"/>
      <c r="IN20" s="364"/>
      <c r="IO20" s="364"/>
      <c r="IP20" s="364"/>
      <c r="IQ20" s="364"/>
      <c r="IR20" s="364"/>
      <c r="IS20" s="364"/>
      <c r="IT20" s="364"/>
      <c r="IU20" s="364"/>
      <c r="IV20" s="364"/>
      <c r="IW20" s="364"/>
      <c r="IX20" s="364"/>
      <c r="IY20" s="364"/>
      <c r="IZ20" s="364"/>
      <c r="JA20" s="364"/>
      <c r="JB20" s="364"/>
      <c r="JC20" s="364"/>
      <c r="JD20" s="364"/>
      <c r="JE20" s="364"/>
      <c r="JF20" s="364"/>
      <c r="JG20" s="364"/>
      <c r="JH20" s="364"/>
      <c r="JI20" s="364"/>
      <c r="JJ20" s="364"/>
      <c r="JK20" s="364"/>
      <c r="JL20" s="364"/>
      <c r="JM20" s="364"/>
      <c r="JN20" s="364"/>
      <c r="JO20" s="364"/>
      <c r="JP20" s="364"/>
      <c r="JQ20" s="364"/>
      <c r="JR20" s="364"/>
      <c r="JS20" s="364"/>
      <c r="JT20" s="364"/>
      <c r="JU20" s="364"/>
      <c r="JV20" s="364"/>
      <c r="JW20" s="364"/>
      <c r="JX20" s="364"/>
      <c r="JY20" s="364"/>
      <c r="JZ20" s="364"/>
      <c r="KA20" s="364"/>
      <c r="KB20" s="364"/>
      <c r="KC20" s="364"/>
      <c r="KD20" s="364"/>
      <c r="KE20" s="364"/>
      <c r="KF20" s="364"/>
      <c r="KG20" s="364"/>
      <c r="KH20" s="364"/>
      <c r="KI20" s="364"/>
      <c r="KJ20" s="364"/>
      <c r="KK20" s="364"/>
      <c r="KL20" s="364"/>
      <c r="KM20" s="364"/>
      <c r="KN20" s="364"/>
      <c r="KO20" s="364"/>
      <c r="KP20" s="364"/>
      <c r="KQ20" s="364"/>
      <c r="KR20" s="364"/>
      <c r="KS20" s="364"/>
      <c r="KT20" s="364"/>
      <c r="KU20" s="364"/>
      <c r="KV20" s="364"/>
      <c r="KW20" s="364"/>
      <c r="KX20" s="364"/>
      <c r="KY20" s="364"/>
      <c r="KZ20" s="364"/>
      <c r="LA20" s="364"/>
      <c r="LB20" s="364"/>
      <c r="LC20" s="364"/>
      <c r="LD20" s="364"/>
      <c r="LE20" s="364"/>
      <c r="LF20" s="364"/>
      <c r="LG20" s="364"/>
      <c r="LH20" s="364"/>
      <c r="LI20" s="364"/>
      <c r="LJ20" s="364"/>
      <c r="LK20" s="364"/>
      <c r="LL20" s="364"/>
      <c r="LM20" s="364"/>
      <c r="LN20" s="364"/>
      <c r="LO20" s="364"/>
      <c r="LP20" s="364"/>
      <c r="LQ20" s="364"/>
      <c r="LR20" s="364"/>
      <c r="LS20" s="364"/>
      <c r="LT20" s="364"/>
      <c r="LU20" s="364"/>
      <c r="LV20" s="364"/>
      <c r="LW20" s="364"/>
      <c r="LX20" s="364"/>
      <c r="LY20" s="364"/>
      <c r="LZ20" s="364"/>
      <c r="MA20" s="364"/>
      <c r="MB20" s="364"/>
      <c r="MC20" s="364"/>
      <c r="MD20" s="364"/>
      <c r="ME20" s="364"/>
      <c r="MF20" s="364"/>
      <c r="MG20" s="364"/>
      <c r="MH20" s="364"/>
      <c r="MI20" s="364"/>
      <c r="MJ20" s="364"/>
      <c r="MK20" s="364"/>
      <c r="ML20" s="364"/>
      <c r="MM20" s="364"/>
      <c r="MN20" s="364"/>
      <c r="MO20" s="364"/>
      <c r="MP20" s="364"/>
      <c r="MQ20" s="364"/>
      <c r="MR20" s="364"/>
      <c r="MS20" s="364"/>
      <c r="MT20" s="364"/>
      <c r="MU20" s="364"/>
      <c r="MV20" s="364"/>
      <c r="MW20" s="364"/>
      <c r="MX20" s="364"/>
      <c r="MY20" s="364"/>
      <c r="MZ20" s="364"/>
      <c r="NA20" s="364"/>
      <c r="NB20" s="364"/>
      <c r="NC20" s="364"/>
      <c r="ND20" s="364"/>
      <c r="NE20" s="364"/>
      <c r="NF20" s="364"/>
      <c r="NG20" s="364"/>
      <c r="NH20" s="364"/>
      <c r="NI20" s="364"/>
      <c r="NJ20" s="364"/>
      <c r="NK20" s="364"/>
      <c r="NL20" s="364"/>
      <c r="NM20" s="364"/>
      <c r="NN20" s="364"/>
      <c r="NO20" s="364"/>
      <c r="NP20" s="364"/>
      <c r="NQ20" s="364"/>
      <c r="NR20" s="364"/>
      <c r="NS20" s="364"/>
      <c r="NT20" s="364"/>
      <c r="NU20" s="364"/>
      <c r="NV20" s="364"/>
      <c r="NW20" s="364"/>
      <c r="NX20" s="364"/>
      <c r="NY20" s="364"/>
      <c r="NZ20" s="364"/>
      <c r="OA20" s="364"/>
      <c r="OB20" s="364"/>
      <c r="OC20" s="364"/>
      <c r="OD20" s="364"/>
      <c r="OE20" s="364"/>
      <c r="OF20" s="364"/>
      <c r="OG20" s="364"/>
      <c r="OH20" s="364"/>
      <c r="OI20" s="364"/>
      <c r="OJ20" s="364"/>
      <c r="OK20" s="364"/>
      <c r="OL20" s="364"/>
      <c r="OM20" s="364"/>
      <c r="ON20" s="364"/>
      <c r="OO20" s="364"/>
      <c r="OP20" s="364"/>
      <c r="OQ20" s="364"/>
      <c r="OR20" s="364"/>
    </row>
    <row r="21" spans="1:408" ht="15">
      <c r="A21" s="363" t="s">
        <v>606</v>
      </c>
      <c r="B21" s="364">
        <f t="shared" si="7"/>
        <v>0</v>
      </c>
      <c r="C21" s="364">
        <f t="shared" si="8"/>
        <v>0</v>
      </c>
      <c r="D21" s="364">
        <f t="shared" si="9"/>
        <v>0</v>
      </c>
      <c r="E21" s="364">
        <f t="shared" si="10"/>
        <v>0</v>
      </c>
      <c r="F21" s="364">
        <f t="shared" si="11"/>
        <v>0</v>
      </c>
      <c r="G21" s="364">
        <f t="shared" si="12"/>
        <v>0</v>
      </c>
      <c r="H21" s="364">
        <f t="shared" si="13"/>
        <v>0</v>
      </c>
      <c r="I21" s="364">
        <f t="shared" si="14"/>
        <v>0</v>
      </c>
      <c r="J21" s="364">
        <f t="shared" si="15"/>
        <v>0</v>
      </c>
      <c r="K21" s="364">
        <f t="shared" si="16"/>
        <v>0</v>
      </c>
      <c r="L21" s="364">
        <f t="shared" si="17"/>
        <v>0</v>
      </c>
      <c r="M21" s="364">
        <f t="shared" si="18"/>
        <v>1.7291152941176468E-4</v>
      </c>
      <c r="N21" s="364">
        <f t="shared" si="19"/>
        <v>2.5936729411764705E-4</v>
      </c>
      <c r="O21" s="364">
        <f t="shared" si="20"/>
        <v>0</v>
      </c>
      <c r="P21" s="364">
        <f t="shared" si="21"/>
        <v>0</v>
      </c>
      <c r="Q21" s="364">
        <f t="shared" si="22"/>
        <v>0</v>
      </c>
      <c r="R21" s="364">
        <f t="shared" si="23"/>
        <v>0</v>
      </c>
      <c r="S21" s="364">
        <f t="shared" si="24"/>
        <v>0</v>
      </c>
      <c r="T21" s="364">
        <f t="shared" si="25"/>
        <v>0</v>
      </c>
      <c r="U21" s="364">
        <f t="shared" si="26"/>
        <v>0</v>
      </c>
      <c r="V21" s="364">
        <f t="shared" si="27"/>
        <v>0</v>
      </c>
      <c r="W21" s="364">
        <f t="shared" si="28"/>
        <v>0</v>
      </c>
      <c r="X21" s="364">
        <f t="shared" si="29"/>
        <v>0</v>
      </c>
      <c r="Y21" s="364">
        <f t="shared" si="30"/>
        <v>0</v>
      </c>
      <c r="Z21" s="364">
        <f t="shared" si="31"/>
        <v>0</v>
      </c>
      <c r="AA21" s="364">
        <f t="shared" si="32"/>
        <v>0</v>
      </c>
      <c r="AB21" s="364">
        <f t="shared" si="33"/>
        <v>0</v>
      </c>
      <c r="AC21" s="364">
        <f t="shared" si="34"/>
        <v>0</v>
      </c>
      <c r="AD21" s="364">
        <f t="shared" si="35"/>
        <v>0</v>
      </c>
      <c r="AE21" s="364">
        <f t="shared" si="36"/>
        <v>0</v>
      </c>
      <c r="AG21" s="364"/>
      <c r="AH21" s="364"/>
      <c r="AI21" s="364"/>
      <c r="AJ21" s="364"/>
      <c r="AK21" s="364"/>
      <c r="AL21" s="364"/>
      <c r="AM21" s="364"/>
      <c r="AN21" s="364"/>
      <c r="AO21" s="364"/>
      <c r="AP21" s="364"/>
      <c r="AQ21" s="364"/>
      <c r="AR21" s="364"/>
      <c r="AS21" s="364"/>
      <c r="AT21" s="364"/>
      <c r="AU21" s="364"/>
      <c r="AV21" s="364"/>
      <c r="AW21" s="364"/>
      <c r="AX21" s="364"/>
      <c r="AY21" s="364"/>
      <c r="AZ21" s="364"/>
      <c r="BA21" s="364"/>
      <c r="BB21" s="364"/>
      <c r="BC21" s="364"/>
      <c r="BD21" s="364"/>
      <c r="BE21" s="364"/>
      <c r="BF21" s="364"/>
      <c r="BG21" s="364"/>
      <c r="BH21" s="364"/>
      <c r="BI21" s="364"/>
      <c r="BJ21" s="364"/>
      <c r="BK21" s="364"/>
      <c r="BL21" s="364"/>
      <c r="BM21" s="364"/>
      <c r="BN21" s="364"/>
      <c r="BO21" s="364"/>
      <c r="BP21" s="364"/>
      <c r="BQ21" s="364"/>
      <c r="BR21" s="364"/>
      <c r="BS21" s="364"/>
      <c r="BT21" s="364"/>
      <c r="BU21" s="364"/>
      <c r="BV21" s="364"/>
      <c r="BW21" s="364"/>
      <c r="BX21" s="364"/>
      <c r="BY21" s="364"/>
      <c r="BZ21" s="364"/>
      <c r="CA21" s="364"/>
      <c r="CB21" s="364"/>
      <c r="CC21" s="364"/>
      <c r="CD21" s="364"/>
      <c r="CE21" s="364"/>
      <c r="CF21" s="364"/>
      <c r="CG21" s="364"/>
      <c r="CH21" s="364"/>
      <c r="CI21" s="364"/>
      <c r="CJ21" s="364"/>
      <c r="CK21" s="364"/>
      <c r="CL21" s="364"/>
      <c r="CM21" s="364"/>
      <c r="CN21" s="364"/>
      <c r="CO21" s="364"/>
      <c r="CP21" s="364"/>
      <c r="CQ21" s="364"/>
      <c r="CR21" s="364"/>
      <c r="CS21" s="364"/>
      <c r="CT21" s="364"/>
      <c r="CU21" s="364"/>
      <c r="CV21" s="364"/>
      <c r="CW21" s="364"/>
      <c r="CX21" s="364"/>
      <c r="CY21" s="364"/>
      <c r="CZ21" s="364"/>
      <c r="DA21" s="364"/>
      <c r="DB21" s="364"/>
      <c r="DC21" s="364"/>
      <c r="DD21" s="364"/>
      <c r="DE21" s="364"/>
      <c r="DF21" s="364"/>
      <c r="DG21" s="364"/>
      <c r="DH21" s="364"/>
      <c r="DI21" s="364"/>
      <c r="DJ21" s="364"/>
      <c r="DK21" s="364"/>
      <c r="DL21" s="364"/>
      <c r="DM21" s="364"/>
      <c r="DN21" s="364"/>
      <c r="DO21" s="364"/>
      <c r="DP21" s="364"/>
      <c r="DQ21" s="364"/>
      <c r="DR21" s="364"/>
      <c r="DS21" s="364"/>
      <c r="DT21" s="364"/>
      <c r="DU21" s="364"/>
      <c r="DV21" s="364"/>
      <c r="DW21" s="364"/>
      <c r="DX21" s="364"/>
      <c r="DY21" s="364"/>
      <c r="DZ21" s="364"/>
      <c r="EA21" s="364"/>
      <c r="EB21" s="364"/>
      <c r="EC21" s="364"/>
      <c r="ED21" s="364"/>
      <c r="EE21" s="364"/>
      <c r="EF21" s="364"/>
      <c r="EG21" s="364"/>
      <c r="EH21" s="364"/>
      <c r="EI21" s="364"/>
      <c r="EJ21" s="364"/>
      <c r="EK21" s="364"/>
      <c r="EL21" s="364"/>
      <c r="EM21" s="364"/>
      <c r="EN21" s="364"/>
      <c r="EO21" s="364"/>
      <c r="EP21" s="364"/>
      <c r="EQ21" s="364"/>
      <c r="ER21" s="364"/>
      <c r="ES21" s="364"/>
      <c r="ET21" s="364"/>
      <c r="EU21" s="364"/>
      <c r="EV21" s="364"/>
      <c r="EW21" s="364"/>
      <c r="EX21" s="364"/>
      <c r="EY21" s="364"/>
      <c r="EZ21" s="364"/>
      <c r="FA21" s="364"/>
      <c r="FB21" s="364"/>
      <c r="FC21" s="364"/>
      <c r="FD21" s="364"/>
      <c r="FE21" s="364"/>
      <c r="FF21" s="364"/>
      <c r="FG21" s="364"/>
      <c r="FH21" s="364"/>
      <c r="FI21" s="364"/>
      <c r="FJ21" s="364"/>
      <c r="FK21" s="364"/>
      <c r="FL21" s="364"/>
      <c r="FM21" s="364"/>
      <c r="FN21" s="364">
        <v>5.7637176470588226E-2</v>
      </c>
      <c r="FO21" s="364"/>
      <c r="FP21" s="364">
        <v>0.11527435294117645</v>
      </c>
      <c r="FQ21" s="364"/>
      <c r="FR21" s="364"/>
      <c r="FS21" s="364"/>
      <c r="FT21" s="364"/>
      <c r="FU21" s="364"/>
      <c r="FV21" s="364"/>
      <c r="FW21" s="364"/>
      <c r="FX21" s="364"/>
      <c r="FY21" s="364"/>
      <c r="FZ21" s="364">
        <v>0.14409294117647056</v>
      </c>
      <c r="GA21" s="364"/>
      <c r="GB21" s="364">
        <v>0.11527435294117645</v>
      </c>
      <c r="GC21" s="364"/>
      <c r="GD21" s="364"/>
      <c r="GE21" s="364"/>
      <c r="GF21" s="364"/>
      <c r="GG21" s="364"/>
      <c r="GH21" s="364"/>
      <c r="GI21" s="364"/>
      <c r="GJ21" s="364"/>
      <c r="GK21" s="364"/>
      <c r="GL21" s="364"/>
      <c r="GM21" s="364"/>
      <c r="GN21" s="364"/>
      <c r="GO21" s="364"/>
      <c r="GP21" s="364"/>
      <c r="GQ21" s="364"/>
      <c r="GR21" s="364"/>
      <c r="GS21" s="364"/>
      <c r="GT21" s="364"/>
      <c r="GU21" s="364"/>
      <c r="GV21" s="364"/>
      <c r="GW21" s="364"/>
      <c r="GX21" s="364"/>
      <c r="GY21" s="364"/>
      <c r="GZ21" s="364"/>
      <c r="HA21" s="364"/>
      <c r="HB21" s="364"/>
      <c r="HC21" s="364"/>
      <c r="HD21" s="364"/>
      <c r="HE21" s="364"/>
      <c r="HF21" s="364"/>
      <c r="HG21" s="364"/>
      <c r="HH21" s="364"/>
      <c r="HI21" s="364"/>
      <c r="HJ21" s="364"/>
      <c r="HK21" s="364"/>
      <c r="HL21" s="364"/>
      <c r="HM21" s="364"/>
      <c r="HN21" s="364"/>
      <c r="HO21" s="364"/>
      <c r="HP21" s="364"/>
      <c r="HQ21" s="364"/>
      <c r="HR21" s="364"/>
      <c r="HS21" s="364"/>
      <c r="HT21" s="364"/>
      <c r="HU21" s="364"/>
      <c r="HV21" s="364"/>
      <c r="HW21" s="364"/>
      <c r="HX21" s="364"/>
      <c r="HY21" s="364"/>
      <c r="HZ21" s="364"/>
      <c r="IA21" s="364"/>
      <c r="IB21" s="364"/>
      <c r="IC21" s="364"/>
      <c r="ID21" s="364"/>
      <c r="IE21" s="364"/>
      <c r="IF21" s="364"/>
      <c r="IG21" s="364"/>
      <c r="IH21" s="364"/>
      <c r="II21" s="364"/>
      <c r="IJ21" s="364"/>
      <c r="IK21" s="364"/>
      <c r="IL21" s="364"/>
      <c r="IM21" s="364"/>
      <c r="IN21" s="364"/>
      <c r="IO21" s="364"/>
      <c r="IP21" s="364"/>
      <c r="IQ21" s="364"/>
      <c r="IR21" s="364"/>
      <c r="IS21" s="364"/>
      <c r="IT21" s="364"/>
      <c r="IU21" s="364"/>
      <c r="IV21" s="364"/>
      <c r="IW21" s="364"/>
      <c r="IX21" s="364"/>
      <c r="IY21" s="364"/>
      <c r="IZ21" s="364"/>
      <c r="JA21" s="364"/>
      <c r="JB21" s="364"/>
      <c r="JC21" s="364"/>
      <c r="JD21" s="364"/>
      <c r="JE21" s="364"/>
      <c r="JF21" s="364"/>
      <c r="JG21" s="364"/>
      <c r="JH21" s="364"/>
      <c r="JI21" s="364"/>
      <c r="JJ21" s="364"/>
      <c r="JK21" s="364"/>
      <c r="JL21" s="364"/>
      <c r="JM21" s="364"/>
      <c r="JN21" s="364"/>
      <c r="JO21" s="364"/>
      <c r="JP21" s="364"/>
      <c r="JQ21" s="364"/>
      <c r="JR21" s="364"/>
      <c r="JS21" s="364"/>
      <c r="JT21" s="364"/>
      <c r="JU21" s="364"/>
      <c r="JV21" s="364"/>
      <c r="JW21" s="364"/>
      <c r="JX21" s="364"/>
      <c r="JY21" s="364"/>
      <c r="JZ21" s="364"/>
      <c r="KA21" s="364"/>
      <c r="KB21" s="364"/>
      <c r="KC21" s="364"/>
      <c r="KD21" s="364"/>
      <c r="KE21" s="364"/>
      <c r="KF21" s="364"/>
      <c r="KG21" s="364"/>
      <c r="KH21" s="364"/>
      <c r="KI21" s="364"/>
      <c r="KJ21" s="364"/>
      <c r="KK21" s="364"/>
      <c r="KL21" s="364"/>
      <c r="KM21" s="364"/>
      <c r="KN21" s="364"/>
      <c r="KO21" s="364"/>
      <c r="KP21" s="364"/>
      <c r="KQ21" s="364"/>
      <c r="KR21" s="364"/>
      <c r="KS21" s="364"/>
      <c r="KT21" s="364"/>
      <c r="KU21" s="364"/>
      <c r="KV21" s="364"/>
      <c r="KW21" s="364"/>
      <c r="KX21" s="364"/>
      <c r="KY21" s="364"/>
      <c r="KZ21" s="364"/>
      <c r="LA21" s="364"/>
      <c r="LB21" s="364"/>
      <c r="LC21" s="364"/>
      <c r="LD21" s="364"/>
      <c r="LE21" s="364"/>
      <c r="LF21" s="364"/>
      <c r="LG21" s="364"/>
      <c r="LH21" s="364"/>
      <c r="LI21" s="364"/>
      <c r="LJ21" s="364"/>
      <c r="LK21" s="364"/>
      <c r="LL21" s="364"/>
      <c r="LM21" s="364"/>
      <c r="LN21" s="364"/>
      <c r="LO21" s="364"/>
      <c r="LP21" s="364"/>
      <c r="LQ21" s="364"/>
      <c r="LR21" s="364"/>
      <c r="LS21" s="364"/>
      <c r="LT21" s="364"/>
      <c r="LU21" s="364"/>
      <c r="LV21" s="364"/>
      <c r="LW21" s="364"/>
      <c r="LX21" s="364"/>
      <c r="LY21" s="364"/>
      <c r="LZ21" s="364"/>
      <c r="MA21" s="364"/>
      <c r="MB21" s="364"/>
      <c r="MC21" s="364"/>
      <c r="MD21" s="364"/>
      <c r="ME21" s="364"/>
      <c r="MF21" s="364"/>
      <c r="MG21" s="364"/>
      <c r="MH21" s="364"/>
      <c r="MI21" s="364"/>
      <c r="MJ21" s="364"/>
      <c r="MK21" s="364"/>
      <c r="ML21" s="364"/>
      <c r="MM21" s="364"/>
      <c r="MN21" s="364"/>
      <c r="MO21" s="364"/>
      <c r="MP21" s="364"/>
      <c r="MQ21" s="364"/>
      <c r="MR21" s="364"/>
      <c r="MS21" s="364"/>
      <c r="MT21" s="364"/>
      <c r="MU21" s="364"/>
      <c r="MV21" s="364"/>
      <c r="MW21" s="364"/>
      <c r="MX21" s="364"/>
      <c r="MY21" s="364"/>
      <c r="MZ21" s="364"/>
      <c r="NA21" s="364"/>
      <c r="NB21" s="364"/>
      <c r="NC21" s="364"/>
      <c r="ND21" s="364"/>
      <c r="NE21" s="364"/>
      <c r="NF21" s="364"/>
      <c r="NG21" s="364"/>
      <c r="NH21" s="364"/>
      <c r="NI21" s="364"/>
      <c r="NJ21" s="364"/>
      <c r="NK21" s="364"/>
      <c r="NL21" s="364"/>
      <c r="NM21" s="364"/>
      <c r="NN21" s="364"/>
      <c r="NO21" s="364"/>
      <c r="NP21" s="364"/>
      <c r="NQ21" s="364"/>
      <c r="NR21" s="364"/>
      <c r="NS21" s="364"/>
      <c r="NT21" s="364"/>
      <c r="NU21" s="364"/>
      <c r="NV21" s="364"/>
      <c r="NW21" s="364"/>
      <c r="NX21" s="364"/>
      <c r="NY21" s="364"/>
      <c r="NZ21" s="364"/>
      <c r="OA21" s="364"/>
      <c r="OB21" s="364"/>
      <c r="OC21" s="364"/>
      <c r="OD21" s="364"/>
      <c r="OE21" s="364"/>
      <c r="OF21" s="364"/>
      <c r="OG21" s="364"/>
      <c r="OH21" s="364"/>
      <c r="OI21" s="364"/>
      <c r="OJ21" s="364"/>
      <c r="OK21" s="364"/>
      <c r="OL21" s="364"/>
      <c r="OM21" s="364"/>
      <c r="ON21" s="364"/>
      <c r="OO21" s="364"/>
      <c r="OP21" s="364"/>
      <c r="OQ21" s="364"/>
      <c r="OR21" s="364"/>
    </row>
    <row r="22" spans="1:408" ht="15">
      <c r="A22" s="365" t="s">
        <v>417</v>
      </c>
      <c r="B22" s="364">
        <f t="shared" si="7"/>
        <v>0</v>
      </c>
      <c r="C22" s="364">
        <f t="shared" si="8"/>
        <v>0</v>
      </c>
      <c r="D22" s="364">
        <f t="shared" si="9"/>
        <v>0</v>
      </c>
      <c r="E22" s="364">
        <f t="shared" si="10"/>
        <v>0</v>
      </c>
      <c r="F22" s="364">
        <f t="shared" si="11"/>
        <v>0</v>
      </c>
      <c r="G22" s="364">
        <f t="shared" si="12"/>
        <v>1.7002967058823528E-3</v>
      </c>
      <c r="H22" s="364">
        <f t="shared" si="13"/>
        <v>0</v>
      </c>
      <c r="I22" s="364">
        <f t="shared" si="14"/>
        <v>0</v>
      </c>
      <c r="J22" s="364">
        <f t="shared" si="15"/>
        <v>2.8818588235294114E-4</v>
      </c>
      <c r="K22" s="364">
        <f t="shared" si="16"/>
        <v>0</v>
      </c>
      <c r="L22" s="364">
        <f t="shared" si="17"/>
        <v>0</v>
      </c>
      <c r="M22" s="364">
        <f t="shared" si="18"/>
        <v>2.3919428235294115E-3</v>
      </c>
      <c r="N22" s="364">
        <f t="shared" si="19"/>
        <v>3.2853190588235284E-2</v>
      </c>
      <c r="O22" s="364">
        <f t="shared" si="20"/>
        <v>7.273811670588233E-2</v>
      </c>
      <c r="P22" s="364">
        <f t="shared" si="21"/>
        <v>1.6801236941176467E-2</v>
      </c>
      <c r="Q22" s="364">
        <f t="shared" si="22"/>
        <v>0</v>
      </c>
      <c r="R22" s="364">
        <f t="shared" si="23"/>
        <v>6.2536336470588186E-3</v>
      </c>
      <c r="S22" s="364">
        <f t="shared" si="24"/>
        <v>8.5014835294117564E-3</v>
      </c>
      <c r="T22" s="364">
        <f t="shared" si="25"/>
        <v>0</v>
      </c>
      <c r="U22" s="364">
        <f t="shared" si="26"/>
        <v>0</v>
      </c>
      <c r="V22" s="364">
        <f t="shared" si="27"/>
        <v>0</v>
      </c>
      <c r="W22" s="364">
        <f t="shared" si="28"/>
        <v>7.2046470588235244E-4</v>
      </c>
      <c r="X22" s="364">
        <f t="shared" si="29"/>
        <v>0</v>
      </c>
      <c r="Y22" s="364">
        <f t="shared" si="30"/>
        <v>0</v>
      </c>
      <c r="Z22" s="364">
        <f t="shared" si="31"/>
        <v>0</v>
      </c>
      <c r="AA22" s="364">
        <f t="shared" si="32"/>
        <v>0</v>
      </c>
      <c r="AB22" s="364">
        <f t="shared" si="33"/>
        <v>4.4999999999999996E-5</v>
      </c>
      <c r="AC22" s="364">
        <f t="shared" si="34"/>
        <v>3.3672215999999997</v>
      </c>
      <c r="AD22" s="364">
        <f t="shared" si="35"/>
        <v>14.113199999999999</v>
      </c>
      <c r="AE22" s="364">
        <f t="shared" si="36"/>
        <v>44.258400000000002</v>
      </c>
      <c r="AG22" s="364"/>
      <c r="AH22" s="364"/>
      <c r="AI22" s="364"/>
      <c r="AJ22" s="364"/>
      <c r="AK22" s="364"/>
      <c r="AL22" s="364"/>
      <c r="AM22" s="364"/>
      <c r="AN22" s="364"/>
      <c r="AO22" s="364"/>
      <c r="AP22" s="364"/>
      <c r="AQ22" s="364"/>
      <c r="AR22" s="364"/>
      <c r="AS22" s="364"/>
      <c r="AT22" s="364"/>
      <c r="AU22" s="364"/>
      <c r="AV22" s="364"/>
      <c r="AW22" s="364"/>
      <c r="AX22" s="364"/>
      <c r="AY22" s="364"/>
      <c r="AZ22" s="364"/>
      <c r="BA22" s="364"/>
      <c r="BB22" s="364"/>
      <c r="BC22" s="364"/>
      <c r="BD22" s="364"/>
      <c r="BE22" s="364"/>
      <c r="BF22" s="364"/>
      <c r="BG22" s="364"/>
      <c r="BH22" s="364"/>
      <c r="BI22" s="364"/>
      <c r="BJ22" s="364"/>
      <c r="BK22" s="364"/>
      <c r="BL22" s="364"/>
      <c r="BM22" s="364"/>
      <c r="BN22" s="364"/>
      <c r="BO22" s="364"/>
      <c r="BP22" s="364"/>
      <c r="BQ22" s="364"/>
      <c r="BR22" s="364"/>
      <c r="BS22" s="364"/>
      <c r="BT22" s="364"/>
      <c r="BU22" s="364"/>
      <c r="BV22" s="364"/>
      <c r="BW22" s="364"/>
      <c r="BX22" s="364"/>
      <c r="BY22" s="364"/>
      <c r="BZ22" s="364"/>
      <c r="CA22" s="364"/>
      <c r="CB22" s="364"/>
      <c r="CC22" s="364"/>
      <c r="CD22" s="364"/>
      <c r="CE22" s="364"/>
      <c r="CF22" s="364"/>
      <c r="CG22" s="364"/>
      <c r="CH22" s="364"/>
      <c r="CI22" s="364"/>
      <c r="CJ22" s="364"/>
      <c r="CK22" s="364"/>
      <c r="CL22" s="364"/>
      <c r="CM22" s="364"/>
      <c r="CN22" s="364"/>
      <c r="CO22" s="364"/>
      <c r="CP22" s="364"/>
      <c r="CQ22" s="364"/>
      <c r="CR22" s="364"/>
      <c r="CS22" s="364"/>
      <c r="CT22" s="364"/>
      <c r="CU22" s="364"/>
      <c r="CV22" s="364">
        <v>0.34582305882352932</v>
      </c>
      <c r="CW22" s="364"/>
      <c r="CX22" s="364">
        <v>0.77810188235294109</v>
      </c>
      <c r="CY22" s="364"/>
      <c r="CZ22" s="364">
        <v>0.57637176470588225</v>
      </c>
      <c r="DA22" s="364"/>
      <c r="DB22" s="364"/>
      <c r="DC22" s="364"/>
      <c r="DD22" s="364"/>
      <c r="DE22" s="364"/>
      <c r="DF22" s="364"/>
      <c r="DG22" s="364"/>
      <c r="DH22" s="364"/>
      <c r="DI22" s="364"/>
      <c r="DJ22" s="364"/>
      <c r="DK22" s="364"/>
      <c r="DL22" s="364"/>
      <c r="DM22" s="364"/>
      <c r="DN22" s="364"/>
      <c r="DO22" s="364"/>
      <c r="DP22" s="364"/>
      <c r="DQ22" s="364"/>
      <c r="DR22" s="364"/>
      <c r="DS22" s="364"/>
      <c r="DT22" s="364"/>
      <c r="DU22" s="364"/>
      <c r="DV22" s="364"/>
      <c r="DW22" s="364"/>
      <c r="DX22" s="364"/>
      <c r="DY22" s="364"/>
      <c r="DZ22" s="364"/>
      <c r="EA22" s="364"/>
      <c r="EB22" s="364"/>
      <c r="EC22" s="364"/>
      <c r="ED22" s="364">
        <v>0.28818588235294113</v>
      </c>
      <c r="EE22" s="364"/>
      <c r="EF22" s="364"/>
      <c r="EG22" s="364"/>
      <c r="EH22" s="364"/>
      <c r="EI22" s="364"/>
      <c r="EJ22" s="364"/>
      <c r="EK22" s="364"/>
      <c r="EL22" s="364"/>
      <c r="EM22" s="364"/>
      <c r="EN22" s="364"/>
      <c r="EO22" s="364"/>
      <c r="EP22" s="364"/>
      <c r="EQ22" s="364"/>
      <c r="ER22" s="364"/>
      <c r="ES22" s="364"/>
      <c r="ET22" s="364"/>
      <c r="EU22" s="364"/>
      <c r="EV22" s="364"/>
      <c r="EW22" s="364"/>
      <c r="EX22" s="364"/>
      <c r="EY22" s="364"/>
      <c r="EZ22" s="364"/>
      <c r="FA22" s="364"/>
      <c r="FB22" s="364"/>
      <c r="FC22" s="364"/>
      <c r="FD22" s="364"/>
      <c r="FE22" s="364"/>
      <c r="FF22" s="364"/>
      <c r="FG22" s="364"/>
      <c r="FH22" s="364"/>
      <c r="FI22" s="364">
        <v>2.3919428235294116</v>
      </c>
      <c r="FJ22" s="364"/>
      <c r="FK22" s="364"/>
      <c r="FL22" s="364"/>
      <c r="FM22" s="364"/>
      <c r="FN22" s="364"/>
      <c r="FO22" s="364"/>
      <c r="FP22" s="364"/>
      <c r="FQ22" s="364"/>
      <c r="FR22" s="364"/>
      <c r="FS22" s="364"/>
      <c r="FT22" s="364"/>
      <c r="FU22" s="364"/>
      <c r="FV22" s="364"/>
      <c r="FW22" s="364"/>
      <c r="FX22" s="364"/>
      <c r="FY22" s="364"/>
      <c r="FZ22" s="364"/>
      <c r="GA22" s="364"/>
      <c r="GB22" s="364"/>
      <c r="GC22" s="364">
        <v>8.7608508235294096</v>
      </c>
      <c r="GD22" s="364">
        <v>6.5706381176470581</v>
      </c>
      <c r="GE22" s="364">
        <v>13.141276235294116</v>
      </c>
      <c r="GF22" s="364">
        <v>4.3804254117647048</v>
      </c>
      <c r="GG22" s="364">
        <v>11.469798117647056</v>
      </c>
      <c r="GH22" s="364"/>
      <c r="GI22" s="364">
        <v>4.3804254117647048</v>
      </c>
      <c r="GJ22" s="364"/>
      <c r="GK22" s="364">
        <v>11.49861670588235</v>
      </c>
      <c r="GL22" s="364"/>
      <c r="GM22" s="364">
        <v>6.3689079999999993</v>
      </c>
      <c r="GN22" s="364">
        <v>4.3804254117647048</v>
      </c>
      <c r="GO22" s="364">
        <v>9.1931296470588215</v>
      </c>
      <c r="GP22" s="364">
        <v>11.383342352941174</v>
      </c>
      <c r="GQ22" s="364">
        <v>14.063471058823525</v>
      </c>
      <c r="GR22" s="364"/>
      <c r="GS22" s="364">
        <v>4.0346023529411754</v>
      </c>
      <c r="GT22" s="364"/>
      <c r="GU22" s="364">
        <v>0.86455764705882343</v>
      </c>
      <c r="GV22" s="364">
        <v>0.43227882352941172</v>
      </c>
      <c r="GW22" s="364"/>
      <c r="GX22" s="364">
        <v>11.469798117647056</v>
      </c>
      <c r="GY22" s="364"/>
      <c r="GZ22" s="364"/>
      <c r="HA22" s="364"/>
      <c r="HB22" s="364"/>
      <c r="HC22" s="364"/>
      <c r="HD22" s="364"/>
      <c r="HE22" s="364"/>
      <c r="HF22" s="364"/>
      <c r="HG22" s="364"/>
      <c r="HH22" s="364"/>
      <c r="HI22" s="364"/>
      <c r="HJ22" s="364"/>
      <c r="HK22" s="364"/>
      <c r="HL22" s="364"/>
      <c r="HM22" s="364"/>
      <c r="HN22" s="364"/>
      <c r="HO22" s="364"/>
      <c r="HP22" s="364"/>
      <c r="HQ22" s="364"/>
      <c r="HR22" s="364"/>
      <c r="HS22" s="364">
        <v>0.201730117647059</v>
      </c>
      <c r="HT22" s="364">
        <v>6.05190352941176</v>
      </c>
      <c r="HU22" s="364"/>
      <c r="HV22" s="364"/>
      <c r="HW22" s="364"/>
      <c r="HX22" s="364"/>
      <c r="HY22" s="364"/>
      <c r="HZ22" s="364"/>
      <c r="IA22" s="364"/>
      <c r="IB22" s="364"/>
      <c r="IC22" s="364"/>
      <c r="ID22" s="364"/>
      <c r="IE22" s="364"/>
      <c r="IF22" s="364"/>
      <c r="IG22" s="364">
        <v>4.1498767058823498</v>
      </c>
      <c r="IH22" s="364"/>
      <c r="II22" s="364"/>
      <c r="IJ22" s="364">
        <v>2.9683145882352902</v>
      </c>
      <c r="IK22" s="364">
        <v>0.11527435294117599</v>
      </c>
      <c r="IL22" s="364"/>
      <c r="IM22" s="364">
        <v>0.317004470588235</v>
      </c>
      <c r="IN22" s="364">
        <v>0.951013411764705</v>
      </c>
      <c r="IO22" s="364"/>
      <c r="IP22" s="364"/>
      <c r="IQ22" s="364"/>
      <c r="IR22" s="364"/>
      <c r="IS22" s="364"/>
      <c r="IT22" s="364"/>
      <c r="IU22" s="364"/>
      <c r="IV22" s="364"/>
      <c r="IW22" s="364"/>
      <c r="IX22" s="364"/>
      <c r="IY22" s="364"/>
      <c r="IZ22" s="364"/>
      <c r="JA22" s="364"/>
      <c r="JB22" s="364"/>
      <c r="JC22" s="364"/>
      <c r="JD22" s="364"/>
      <c r="JE22" s="364"/>
      <c r="JF22" s="364"/>
      <c r="JG22" s="364"/>
      <c r="JH22" s="364"/>
      <c r="JI22" s="364"/>
      <c r="JJ22" s="364"/>
      <c r="JK22" s="364"/>
      <c r="JL22" s="364"/>
      <c r="JM22" s="364"/>
      <c r="JN22" s="364"/>
      <c r="JO22" s="364"/>
      <c r="JP22" s="364"/>
      <c r="JQ22" s="364"/>
      <c r="JR22" s="364"/>
      <c r="JS22" s="364"/>
      <c r="JT22" s="364"/>
      <c r="JU22" s="364"/>
      <c r="JV22" s="364"/>
      <c r="JW22" s="364"/>
      <c r="JX22" s="364"/>
      <c r="JY22" s="364"/>
      <c r="JZ22" s="364"/>
      <c r="KA22" s="364"/>
      <c r="KB22" s="364"/>
      <c r="KC22" s="364"/>
      <c r="KD22" s="364"/>
      <c r="KE22" s="364"/>
      <c r="KF22" s="364"/>
      <c r="KG22" s="364"/>
      <c r="KH22" s="364">
        <v>0.72046470588235245</v>
      </c>
      <c r="KI22" s="364"/>
      <c r="KJ22" s="364"/>
      <c r="KK22" s="364"/>
      <c r="KL22" s="364"/>
      <c r="KM22" s="364"/>
      <c r="KN22" s="364"/>
      <c r="KO22" s="364"/>
      <c r="KP22" s="364"/>
      <c r="KQ22" s="364"/>
      <c r="KR22" s="364"/>
      <c r="KS22" s="364"/>
      <c r="KT22" s="364"/>
      <c r="KU22" s="364"/>
      <c r="KV22" s="364"/>
      <c r="KW22" s="364"/>
      <c r="KX22" s="364"/>
      <c r="KY22" s="364"/>
      <c r="KZ22" s="364"/>
      <c r="LA22" s="364"/>
      <c r="LB22" s="364"/>
      <c r="LC22" s="364"/>
      <c r="LD22" s="364"/>
      <c r="LE22" s="364"/>
      <c r="LF22" s="364"/>
      <c r="LG22" s="364"/>
      <c r="LH22" s="364"/>
      <c r="LI22" s="364"/>
      <c r="LJ22" s="364"/>
      <c r="LK22" s="364"/>
      <c r="LL22" s="364"/>
      <c r="LM22" s="364"/>
      <c r="LN22" s="364"/>
      <c r="LO22" s="364"/>
      <c r="LP22" s="364"/>
      <c r="LQ22" s="364"/>
      <c r="LR22" s="364"/>
      <c r="LS22" s="364"/>
      <c r="LT22" s="364"/>
      <c r="LU22" s="364"/>
      <c r="LV22" s="364"/>
      <c r="LW22" s="364"/>
      <c r="LX22" s="364"/>
      <c r="LY22" s="364"/>
      <c r="LZ22" s="364"/>
      <c r="MA22" s="364"/>
      <c r="MB22" s="364"/>
      <c r="MC22" s="364"/>
      <c r="MD22" s="364"/>
      <c r="ME22" s="364"/>
      <c r="MF22" s="364"/>
      <c r="MG22" s="364">
        <v>4.4999999999999998E-2</v>
      </c>
      <c r="MH22" s="364"/>
      <c r="MI22" s="364"/>
      <c r="MJ22" s="364"/>
      <c r="MK22" s="364"/>
      <c r="ML22" s="364"/>
      <c r="MM22" s="364"/>
      <c r="MN22" s="364"/>
      <c r="MO22" s="364"/>
      <c r="MP22" s="364"/>
      <c r="MQ22" s="364"/>
      <c r="MR22" s="364"/>
      <c r="MS22" s="364"/>
      <c r="MT22" s="364"/>
      <c r="MU22" s="364"/>
      <c r="MV22" s="364"/>
      <c r="MW22" s="364"/>
      <c r="MX22" s="364">
        <v>2.1600000000000001E-2</v>
      </c>
      <c r="MY22" s="364"/>
      <c r="MZ22" s="364"/>
      <c r="NA22" s="364"/>
      <c r="NB22" s="364"/>
      <c r="NC22" s="364"/>
      <c r="ND22" s="364">
        <v>3367.2</v>
      </c>
      <c r="NE22" s="364"/>
      <c r="NF22" s="364"/>
      <c r="NG22" s="364">
        <v>3293.7</v>
      </c>
      <c r="NH22" s="364">
        <v>1650.9</v>
      </c>
      <c r="NI22" s="364">
        <v>1639.8</v>
      </c>
      <c r="NJ22" s="364"/>
      <c r="NK22" s="364"/>
      <c r="NL22" s="364"/>
      <c r="NM22" s="364"/>
      <c r="NN22" s="364"/>
      <c r="NO22" s="364">
        <v>6350.4</v>
      </c>
      <c r="NP22" s="364">
        <v>1178.4000000000001</v>
      </c>
      <c r="NQ22" s="364">
        <v>2927.7</v>
      </c>
      <c r="NR22" s="364">
        <v>5955.3</v>
      </c>
      <c r="NS22" s="364">
        <v>2850.3</v>
      </c>
      <c r="NT22" s="364">
        <v>3819.6</v>
      </c>
      <c r="NU22" s="364">
        <v>4863.6000000000004</v>
      </c>
      <c r="NV22" s="364"/>
      <c r="NW22" s="364">
        <v>2312.6999999999998</v>
      </c>
      <c r="NX22" s="364"/>
      <c r="NY22" s="364">
        <v>7499.7</v>
      </c>
      <c r="NZ22" s="364">
        <v>4212.6000000000004</v>
      </c>
      <c r="OA22" s="364">
        <v>4569</v>
      </c>
      <c r="OB22" s="364">
        <v>5247.9</v>
      </c>
      <c r="OC22" s="364">
        <v>6005.4</v>
      </c>
      <c r="OD22" s="364">
        <v>3003.3</v>
      </c>
      <c r="OE22" s="364">
        <v>8995.2000000000007</v>
      </c>
      <c r="OF22" s="364"/>
      <c r="OG22" s="364"/>
      <c r="OH22" s="364"/>
      <c r="OI22" s="364"/>
      <c r="OJ22" s="364"/>
      <c r="OK22" s="364"/>
      <c r="OL22" s="364"/>
      <c r="OM22" s="364"/>
      <c r="ON22" s="364"/>
      <c r="OO22" s="364"/>
      <c r="OP22" s="364"/>
      <c r="OQ22" s="364"/>
      <c r="OR22" s="364"/>
    </row>
    <row r="23" spans="1:408" ht="15">
      <c r="A23" s="365" t="s">
        <v>607</v>
      </c>
      <c r="B23" s="364">
        <f t="shared" si="7"/>
        <v>0</v>
      </c>
      <c r="C23" s="364">
        <f t="shared" si="8"/>
        <v>0</v>
      </c>
      <c r="D23" s="364">
        <f t="shared" si="9"/>
        <v>0</v>
      </c>
      <c r="E23" s="364">
        <f t="shared" si="10"/>
        <v>0</v>
      </c>
      <c r="F23" s="364">
        <f t="shared" si="11"/>
        <v>0</v>
      </c>
      <c r="G23" s="364">
        <f t="shared" si="12"/>
        <v>0</v>
      </c>
      <c r="H23" s="364">
        <f t="shared" si="13"/>
        <v>0</v>
      </c>
      <c r="I23" s="364">
        <f t="shared" si="14"/>
        <v>0</v>
      </c>
      <c r="J23" s="364">
        <f t="shared" si="15"/>
        <v>0</v>
      </c>
      <c r="K23" s="364">
        <f t="shared" si="16"/>
        <v>0</v>
      </c>
      <c r="L23" s="364">
        <f t="shared" si="17"/>
        <v>0</v>
      </c>
      <c r="M23" s="364">
        <f t="shared" si="18"/>
        <v>0</v>
      </c>
      <c r="N23" s="364">
        <f t="shared" si="19"/>
        <v>0</v>
      </c>
      <c r="O23" s="364">
        <f t="shared" si="20"/>
        <v>0</v>
      </c>
      <c r="P23" s="364">
        <f t="shared" si="21"/>
        <v>0</v>
      </c>
      <c r="Q23" s="364">
        <f t="shared" si="22"/>
        <v>0</v>
      </c>
      <c r="R23" s="364">
        <f t="shared" si="23"/>
        <v>0</v>
      </c>
      <c r="S23" s="364">
        <f t="shared" si="24"/>
        <v>0</v>
      </c>
      <c r="T23" s="364">
        <f t="shared" si="25"/>
        <v>0</v>
      </c>
      <c r="U23" s="364">
        <f t="shared" si="26"/>
        <v>0</v>
      </c>
      <c r="V23" s="364">
        <f t="shared" si="27"/>
        <v>0</v>
      </c>
      <c r="W23" s="364">
        <f t="shared" si="28"/>
        <v>0</v>
      </c>
      <c r="X23" s="364">
        <f t="shared" si="29"/>
        <v>0</v>
      </c>
      <c r="Y23" s="364">
        <f t="shared" si="30"/>
        <v>0</v>
      </c>
      <c r="Z23" s="364">
        <f t="shared" si="31"/>
        <v>0</v>
      </c>
      <c r="AA23" s="364">
        <f t="shared" si="32"/>
        <v>0</v>
      </c>
      <c r="AB23" s="364">
        <f t="shared" si="33"/>
        <v>0</v>
      </c>
      <c r="AC23" s="364">
        <f t="shared" si="34"/>
        <v>0</v>
      </c>
      <c r="AD23" s="364">
        <f t="shared" si="35"/>
        <v>0</v>
      </c>
      <c r="AE23" s="364">
        <f t="shared" si="36"/>
        <v>0</v>
      </c>
      <c r="AG23" s="364"/>
      <c r="AH23" s="364"/>
      <c r="AI23" s="364"/>
      <c r="AJ23" s="364"/>
      <c r="AK23" s="364"/>
      <c r="AL23" s="364"/>
      <c r="AM23" s="364"/>
      <c r="AN23" s="364"/>
      <c r="AO23" s="364"/>
      <c r="AP23" s="364"/>
      <c r="AQ23" s="364"/>
      <c r="AR23" s="364"/>
      <c r="AS23" s="364"/>
      <c r="AT23" s="364"/>
      <c r="AU23" s="364"/>
      <c r="AV23" s="364"/>
      <c r="AW23" s="364"/>
      <c r="AX23" s="364"/>
      <c r="AY23" s="364"/>
      <c r="AZ23" s="364"/>
      <c r="BA23" s="364"/>
      <c r="BB23" s="364"/>
      <c r="BC23" s="364"/>
      <c r="BD23" s="364"/>
      <c r="BE23" s="364"/>
      <c r="BF23" s="364"/>
      <c r="BG23" s="364"/>
      <c r="BH23" s="364"/>
      <c r="BI23" s="364"/>
      <c r="BJ23" s="364"/>
      <c r="BK23" s="364"/>
      <c r="BL23" s="364"/>
      <c r="BM23" s="364"/>
      <c r="BN23" s="364"/>
      <c r="BO23" s="364"/>
      <c r="BP23" s="364"/>
      <c r="BQ23" s="364"/>
      <c r="BR23" s="364"/>
      <c r="BS23" s="364"/>
      <c r="BT23" s="364"/>
      <c r="BU23" s="364"/>
      <c r="BV23" s="364"/>
      <c r="BW23" s="364"/>
      <c r="BX23" s="364"/>
      <c r="BY23" s="364"/>
      <c r="BZ23" s="364"/>
      <c r="CA23" s="364"/>
      <c r="CB23" s="364"/>
      <c r="CC23" s="364"/>
      <c r="CD23" s="364"/>
      <c r="CE23" s="364"/>
      <c r="CF23" s="364"/>
      <c r="CG23" s="364"/>
      <c r="CH23" s="364"/>
      <c r="CI23" s="364"/>
      <c r="CJ23" s="364"/>
      <c r="CK23" s="364"/>
      <c r="CL23" s="364"/>
      <c r="CM23" s="364"/>
      <c r="CN23" s="364"/>
      <c r="CO23" s="364"/>
      <c r="CP23" s="364"/>
      <c r="CQ23" s="364"/>
      <c r="CR23" s="364"/>
      <c r="CS23" s="364"/>
      <c r="CT23" s="364"/>
      <c r="CU23" s="364"/>
      <c r="CV23" s="364"/>
      <c r="CW23" s="364"/>
      <c r="CX23" s="364"/>
      <c r="CY23" s="364"/>
      <c r="CZ23" s="364"/>
      <c r="DA23" s="364"/>
      <c r="DB23" s="364"/>
      <c r="DC23" s="364"/>
      <c r="DD23" s="364"/>
      <c r="DE23" s="364"/>
      <c r="DF23" s="364"/>
      <c r="DG23" s="364"/>
      <c r="DH23" s="364"/>
      <c r="DI23" s="364"/>
      <c r="DJ23" s="364"/>
      <c r="DK23" s="364"/>
      <c r="DL23" s="364"/>
      <c r="DM23" s="364"/>
      <c r="DN23" s="364"/>
      <c r="DO23" s="364"/>
      <c r="DP23" s="364"/>
      <c r="DQ23" s="364"/>
      <c r="DR23" s="364"/>
      <c r="DS23" s="364"/>
      <c r="DT23" s="364"/>
      <c r="DU23" s="364"/>
      <c r="DV23" s="364"/>
      <c r="DW23" s="364"/>
      <c r="DX23" s="364"/>
      <c r="DY23" s="364"/>
      <c r="DZ23" s="364"/>
      <c r="EA23" s="364"/>
      <c r="EB23" s="364"/>
      <c r="EC23" s="364"/>
      <c r="ED23" s="364"/>
      <c r="EE23" s="364"/>
      <c r="EF23" s="364"/>
      <c r="EG23" s="364"/>
      <c r="EH23" s="364"/>
      <c r="EI23" s="364"/>
      <c r="EJ23" s="364"/>
      <c r="EK23" s="364"/>
      <c r="EL23" s="364"/>
      <c r="EM23" s="364"/>
      <c r="EN23" s="364"/>
      <c r="EO23" s="364"/>
      <c r="EP23" s="364"/>
      <c r="EQ23" s="364"/>
      <c r="ER23" s="364"/>
      <c r="ES23" s="364"/>
      <c r="ET23" s="364"/>
      <c r="EU23" s="364"/>
      <c r="EV23" s="364"/>
      <c r="EW23" s="364"/>
      <c r="EX23" s="364"/>
      <c r="EY23" s="364"/>
      <c r="EZ23" s="364"/>
      <c r="FA23" s="364"/>
      <c r="FB23" s="364"/>
      <c r="FC23" s="364"/>
      <c r="FD23" s="364"/>
      <c r="FE23" s="364"/>
      <c r="FF23" s="364"/>
      <c r="FG23" s="364"/>
      <c r="FH23" s="364"/>
      <c r="FI23" s="364"/>
      <c r="FJ23" s="364"/>
      <c r="FK23" s="364"/>
      <c r="FL23" s="364"/>
      <c r="FM23" s="364"/>
      <c r="FN23" s="364"/>
      <c r="FO23" s="364"/>
      <c r="FP23" s="364"/>
      <c r="FQ23" s="364"/>
      <c r="FR23" s="364"/>
      <c r="FS23" s="364"/>
      <c r="FT23" s="364"/>
      <c r="FU23" s="364"/>
      <c r="FV23" s="364"/>
      <c r="FW23" s="364"/>
      <c r="FX23" s="364"/>
      <c r="FY23" s="364"/>
      <c r="FZ23" s="364"/>
      <c r="GA23" s="364"/>
      <c r="GB23" s="364"/>
      <c r="GC23" s="364"/>
      <c r="GD23" s="364"/>
      <c r="GE23" s="364"/>
      <c r="GF23" s="364"/>
      <c r="GG23" s="364"/>
      <c r="GH23" s="364"/>
      <c r="GI23" s="364"/>
      <c r="GJ23" s="364"/>
      <c r="GK23" s="364"/>
      <c r="GL23" s="364"/>
      <c r="GM23" s="364"/>
      <c r="GN23" s="364"/>
      <c r="GO23" s="364"/>
      <c r="GP23" s="364"/>
      <c r="GQ23" s="364"/>
      <c r="GR23" s="364"/>
      <c r="GS23" s="364"/>
      <c r="GT23" s="364"/>
      <c r="GU23" s="364"/>
      <c r="GV23" s="364"/>
      <c r="GW23" s="364"/>
      <c r="GX23" s="364"/>
      <c r="GY23" s="364"/>
      <c r="GZ23" s="364"/>
      <c r="HA23" s="364"/>
      <c r="HB23" s="364"/>
      <c r="HC23" s="364"/>
      <c r="HD23" s="364"/>
      <c r="HE23" s="364"/>
      <c r="HF23" s="364"/>
      <c r="HG23" s="364"/>
      <c r="HH23" s="364"/>
      <c r="HI23" s="364"/>
      <c r="HJ23" s="364"/>
      <c r="HK23" s="364"/>
      <c r="HL23" s="364"/>
      <c r="HM23" s="364"/>
      <c r="HN23" s="364"/>
      <c r="HO23" s="364"/>
      <c r="HP23" s="364"/>
      <c r="HQ23" s="364"/>
      <c r="HR23" s="364"/>
      <c r="HS23" s="364"/>
      <c r="HT23" s="364"/>
      <c r="HU23" s="364"/>
      <c r="HV23" s="364"/>
      <c r="HW23" s="364"/>
      <c r="HX23" s="364"/>
      <c r="HY23" s="364"/>
      <c r="HZ23" s="364"/>
      <c r="IA23" s="364"/>
      <c r="IB23" s="364"/>
      <c r="IC23" s="364"/>
      <c r="ID23" s="364"/>
      <c r="IE23" s="364"/>
      <c r="IF23" s="364"/>
      <c r="IG23" s="364"/>
      <c r="IH23" s="364"/>
      <c r="II23" s="364"/>
      <c r="IJ23" s="364"/>
      <c r="IK23" s="364"/>
      <c r="IL23" s="364"/>
      <c r="IM23" s="364"/>
      <c r="IN23" s="364"/>
      <c r="IO23" s="364"/>
      <c r="IP23" s="364"/>
      <c r="IQ23" s="364"/>
      <c r="IR23" s="364"/>
      <c r="IS23" s="364"/>
      <c r="IT23" s="364"/>
      <c r="IU23" s="364"/>
      <c r="IV23" s="364"/>
      <c r="IW23" s="364"/>
      <c r="IX23" s="364"/>
      <c r="IY23" s="364"/>
      <c r="IZ23" s="364"/>
      <c r="JA23" s="364"/>
      <c r="JB23" s="364"/>
      <c r="JC23" s="364"/>
      <c r="JD23" s="364"/>
      <c r="JE23" s="364"/>
      <c r="JF23" s="364"/>
      <c r="JG23" s="364"/>
      <c r="JH23" s="364"/>
      <c r="JI23" s="364"/>
      <c r="JJ23" s="364"/>
      <c r="JK23" s="364"/>
      <c r="JL23" s="364"/>
      <c r="JM23" s="364"/>
      <c r="JN23" s="364"/>
      <c r="JO23" s="364"/>
      <c r="JP23" s="364"/>
      <c r="JQ23" s="364"/>
      <c r="JR23" s="364"/>
      <c r="JS23" s="364"/>
      <c r="JT23" s="364"/>
      <c r="JU23" s="364"/>
      <c r="JV23" s="364"/>
      <c r="JW23" s="364"/>
      <c r="JX23" s="364"/>
      <c r="JY23" s="364"/>
      <c r="JZ23" s="364"/>
      <c r="KA23" s="364"/>
      <c r="KB23" s="364"/>
      <c r="KC23" s="364"/>
      <c r="KD23" s="364"/>
      <c r="KE23" s="364"/>
      <c r="KF23" s="364"/>
      <c r="KG23" s="364"/>
      <c r="KH23" s="364"/>
      <c r="KI23" s="364"/>
      <c r="KJ23" s="364"/>
      <c r="KK23" s="364"/>
      <c r="KL23" s="364"/>
      <c r="KM23" s="364"/>
      <c r="KN23" s="364"/>
      <c r="KO23" s="364"/>
      <c r="KP23" s="364"/>
      <c r="KQ23" s="364"/>
      <c r="KR23" s="364"/>
      <c r="KS23" s="364"/>
      <c r="KT23" s="364"/>
      <c r="KU23" s="364"/>
      <c r="KV23" s="364"/>
      <c r="KW23" s="364"/>
      <c r="KX23" s="364"/>
      <c r="KY23" s="364"/>
      <c r="KZ23" s="364"/>
      <c r="LA23" s="364"/>
      <c r="LB23" s="364"/>
      <c r="LC23" s="364"/>
      <c r="LD23" s="364"/>
      <c r="LE23" s="364"/>
      <c r="LF23" s="364"/>
      <c r="LG23" s="364"/>
      <c r="LH23" s="364"/>
      <c r="LI23" s="364"/>
      <c r="LJ23" s="364"/>
      <c r="LK23" s="364"/>
      <c r="LL23" s="364"/>
      <c r="LM23" s="364"/>
      <c r="LN23" s="364"/>
      <c r="LO23" s="364"/>
      <c r="LP23" s="364"/>
      <c r="LQ23" s="364"/>
      <c r="LR23" s="364"/>
      <c r="LS23" s="364"/>
      <c r="LT23" s="364"/>
      <c r="LU23" s="364"/>
      <c r="LV23" s="364"/>
      <c r="LW23" s="364"/>
      <c r="LX23" s="364"/>
      <c r="LY23" s="364"/>
      <c r="LZ23" s="364"/>
      <c r="MA23" s="364"/>
      <c r="MB23" s="364"/>
      <c r="MC23" s="364"/>
      <c r="MD23" s="364"/>
      <c r="ME23" s="364"/>
      <c r="MF23" s="364"/>
      <c r="MG23" s="364"/>
      <c r="MH23" s="364"/>
      <c r="MI23" s="364"/>
      <c r="MJ23" s="364"/>
      <c r="MK23" s="364"/>
      <c r="ML23" s="364"/>
      <c r="MM23" s="364"/>
      <c r="MN23" s="364"/>
      <c r="MO23" s="364"/>
      <c r="MP23" s="364"/>
      <c r="MQ23" s="364"/>
      <c r="MR23" s="364"/>
      <c r="MS23" s="364"/>
      <c r="MT23" s="364"/>
      <c r="MU23" s="364"/>
      <c r="MV23" s="364"/>
      <c r="MW23" s="364"/>
      <c r="MX23" s="364"/>
      <c r="MY23" s="364"/>
      <c r="MZ23" s="364"/>
      <c r="NA23" s="364"/>
      <c r="NB23" s="364"/>
      <c r="NC23" s="364"/>
      <c r="ND23" s="364"/>
      <c r="NE23" s="364"/>
      <c r="NF23" s="364"/>
      <c r="NG23" s="364"/>
      <c r="NH23" s="364"/>
      <c r="NI23" s="364"/>
      <c r="NJ23" s="364"/>
      <c r="NK23" s="364"/>
      <c r="NL23" s="364"/>
      <c r="NM23" s="364"/>
      <c r="NN23" s="364"/>
      <c r="NO23" s="364"/>
      <c r="NP23" s="364"/>
      <c r="NQ23" s="364"/>
      <c r="NR23" s="364"/>
      <c r="NS23" s="364"/>
      <c r="NT23" s="364"/>
      <c r="NU23" s="364"/>
      <c r="NV23" s="364"/>
      <c r="NW23" s="364"/>
      <c r="NX23" s="364"/>
      <c r="NY23" s="364"/>
      <c r="NZ23" s="364"/>
      <c r="OA23" s="364"/>
      <c r="OB23" s="364"/>
      <c r="OC23" s="364"/>
      <c r="OD23" s="364"/>
      <c r="OE23" s="364"/>
      <c r="OF23" s="364"/>
      <c r="OG23" s="364"/>
      <c r="OH23" s="364"/>
      <c r="OI23" s="364"/>
      <c r="OJ23" s="364"/>
      <c r="OK23" s="364"/>
      <c r="OL23" s="364"/>
      <c r="OM23" s="364"/>
      <c r="ON23" s="364"/>
      <c r="OO23" s="364"/>
      <c r="OP23" s="364"/>
      <c r="OQ23" s="364"/>
      <c r="OR23" s="364"/>
    </row>
    <row r="24" spans="1:408" ht="15">
      <c r="A24" s="365" t="s">
        <v>608</v>
      </c>
      <c r="B24" s="364">
        <f t="shared" si="7"/>
        <v>0</v>
      </c>
      <c r="C24" s="364">
        <f t="shared" si="8"/>
        <v>0</v>
      </c>
      <c r="D24" s="364">
        <f t="shared" si="9"/>
        <v>0</v>
      </c>
      <c r="E24" s="364">
        <f t="shared" si="10"/>
        <v>0</v>
      </c>
      <c r="F24" s="364">
        <f t="shared" si="11"/>
        <v>0</v>
      </c>
      <c r="G24" s="364">
        <f t="shared" si="12"/>
        <v>0</v>
      </c>
      <c r="H24" s="364">
        <f t="shared" si="13"/>
        <v>0</v>
      </c>
      <c r="I24" s="364">
        <f t="shared" si="14"/>
        <v>0</v>
      </c>
      <c r="J24" s="364">
        <f t="shared" si="15"/>
        <v>0</v>
      </c>
      <c r="K24" s="364">
        <f t="shared" si="16"/>
        <v>0</v>
      </c>
      <c r="L24" s="364">
        <f t="shared" si="17"/>
        <v>0</v>
      </c>
      <c r="M24" s="364">
        <f t="shared" si="18"/>
        <v>0</v>
      </c>
      <c r="N24" s="364">
        <f t="shared" si="19"/>
        <v>0</v>
      </c>
      <c r="O24" s="364">
        <f t="shared" si="20"/>
        <v>0</v>
      </c>
      <c r="P24" s="364">
        <f t="shared" si="21"/>
        <v>0</v>
      </c>
      <c r="Q24" s="364">
        <f t="shared" si="22"/>
        <v>0</v>
      </c>
      <c r="R24" s="364">
        <f t="shared" si="23"/>
        <v>0</v>
      </c>
      <c r="S24" s="364">
        <f t="shared" si="24"/>
        <v>0</v>
      </c>
      <c r="T24" s="364">
        <f t="shared" si="25"/>
        <v>0</v>
      </c>
      <c r="U24" s="364">
        <f t="shared" si="26"/>
        <v>0</v>
      </c>
      <c r="V24" s="364">
        <f t="shared" si="27"/>
        <v>0</v>
      </c>
      <c r="W24" s="364">
        <f t="shared" si="28"/>
        <v>0</v>
      </c>
      <c r="X24" s="364">
        <f t="shared" si="29"/>
        <v>0</v>
      </c>
      <c r="Y24" s="364">
        <f t="shared" si="30"/>
        <v>0</v>
      </c>
      <c r="Z24" s="364">
        <f t="shared" si="31"/>
        <v>0</v>
      </c>
      <c r="AA24" s="364">
        <f t="shared" si="32"/>
        <v>0</v>
      </c>
      <c r="AB24" s="364">
        <f t="shared" si="33"/>
        <v>0</v>
      </c>
      <c r="AC24" s="364">
        <f t="shared" si="34"/>
        <v>0</v>
      </c>
      <c r="AD24" s="364">
        <f t="shared" si="35"/>
        <v>0</v>
      </c>
      <c r="AE24" s="364">
        <f t="shared" si="36"/>
        <v>0</v>
      </c>
      <c r="AG24" s="364"/>
      <c r="AH24" s="364"/>
      <c r="AI24" s="364"/>
      <c r="AJ24" s="364"/>
      <c r="AK24" s="364"/>
      <c r="AL24" s="364"/>
      <c r="AM24" s="364"/>
      <c r="AN24" s="364"/>
      <c r="AO24" s="364"/>
      <c r="AP24" s="364"/>
      <c r="AQ24" s="364"/>
      <c r="AR24" s="364"/>
      <c r="AS24" s="364"/>
      <c r="AT24" s="364"/>
      <c r="AU24" s="364"/>
      <c r="AV24" s="364"/>
      <c r="AW24" s="364"/>
      <c r="AX24" s="364"/>
      <c r="AY24" s="364"/>
      <c r="AZ24" s="364"/>
      <c r="BA24" s="364"/>
      <c r="BB24" s="364"/>
      <c r="BC24" s="364"/>
      <c r="BD24" s="364"/>
      <c r="BE24" s="364"/>
      <c r="BF24" s="364"/>
      <c r="BG24" s="364"/>
      <c r="BH24" s="364"/>
      <c r="BI24" s="364"/>
      <c r="BJ24" s="364"/>
      <c r="BK24" s="364"/>
      <c r="BL24" s="364"/>
      <c r="BM24" s="364"/>
      <c r="BN24" s="364"/>
      <c r="BO24" s="364"/>
      <c r="BP24" s="364"/>
      <c r="BQ24" s="364"/>
      <c r="BR24" s="364"/>
      <c r="BS24" s="364"/>
      <c r="BT24" s="364"/>
      <c r="BU24" s="364"/>
      <c r="BV24" s="364"/>
      <c r="BW24" s="364"/>
      <c r="BX24" s="364"/>
      <c r="BY24" s="364"/>
      <c r="BZ24" s="364"/>
      <c r="CA24" s="364"/>
      <c r="CB24" s="364"/>
      <c r="CC24" s="364"/>
      <c r="CD24" s="364"/>
      <c r="CE24" s="364"/>
      <c r="CF24" s="364"/>
      <c r="CG24" s="364"/>
      <c r="CH24" s="364"/>
      <c r="CI24" s="364"/>
      <c r="CJ24" s="364"/>
      <c r="CK24" s="364"/>
      <c r="CL24" s="364"/>
      <c r="CM24" s="364"/>
      <c r="CN24" s="364"/>
      <c r="CO24" s="364"/>
      <c r="CP24" s="364"/>
      <c r="CQ24" s="364"/>
      <c r="CR24" s="364"/>
      <c r="CS24" s="364"/>
      <c r="CT24" s="364"/>
      <c r="CU24" s="364"/>
      <c r="CV24" s="364"/>
      <c r="CW24" s="364"/>
      <c r="CX24" s="364"/>
      <c r="CY24" s="364"/>
      <c r="CZ24" s="364"/>
      <c r="DA24" s="364"/>
      <c r="DB24" s="364"/>
      <c r="DC24" s="364"/>
      <c r="DD24" s="364"/>
      <c r="DE24" s="364"/>
      <c r="DF24" s="364"/>
      <c r="DG24" s="364"/>
      <c r="DH24" s="364"/>
      <c r="DI24" s="364"/>
      <c r="DJ24" s="364"/>
      <c r="DK24" s="364"/>
      <c r="DL24" s="364"/>
      <c r="DM24" s="364"/>
      <c r="DN24" s="364"/>
      <c r="DO24" s="364"/>
      <c r="DP24" s="364"/>
      <c r="DQ24" s="364"/>
      <c r="DR24" s="364"/>
      <c r="DS24" s="364"/>
      <c r="DT24" s="364"/>
      <c r="DU24" s="364"/>
      <c r="DV24" s="364"/>
      <c r="DW24" s="364"/>
      <c r="DX24" s="364"/>
      <c r="DY24" s="364"/>
      <c r="DZ24" s="364"/>
      <c r="EA24" s="364"/>
      <c r="EB24" s="364"/>
      <c r="EC24" s="364"/>
      <c r="ED24" s="364"/>
      <c r="EE24" s="364"/>
      <c r="EF24" s="364"/>
      <c r="EG24" s="364"/>
      <c r="EH24" s="364"/>
      <c r="EI24" s="364"/>
      <c r="EJ24" s="364"/>
      <c r="EK24" s="364"/>
      <c r="EL24" s="364"/>
      <c r="EM24" s="364"/>
      <c r="EN24" s="364"/>
      <c r="EO24" s="364"/>
      <c r="EP24" s="364"/>
      <c r="EQ24" s="364"/>
      <c r="ER24" s="364"/>
      <c r="ES24" s="364"/>
      <c r="ET24" s="364"/>
      <c r="EU24" s="364"/>
      <c r="EV24" s="364"/>
      <c r="EW24" s="364"/>
      <c r="EX24" s="364"/>
      <c r="EY24" s="364"/>
      <c r="EZ24" s="364"/>
      <c r="FA24" s="364"/>
      <c r="FB24" s="364"/>
      <c r="FC24" s="364"/>
      <c r="FD24" s="364"/>
      <c r="FE24" s="364"/>
      <c r="FF24" s="364"/>
      <c r="FG24" s="364"/>
      <c r="FH24" s="364"/>
      <c r="FI24" s="364"/>
      <c r="FJ24" s="364"/>
      <c r="FK24" s="364"/>
      <c r="FL24" s="364"/>
      <c r="FM24" s="364"/>
      <c r="FN24" s="364"/>
      <c r="FO24" s="364"/>
      <c r="FP24" s="364"/>
      <c r="FQ24" s="364"/>
      <c r="FR24" s="364"/>
      <c r="FS24" s="364"/>
      <c r="FT24" s="364"/>
      <c r="FU24" s="364"/>
      <c r="FV24" s="364"/>
      <c r="FW24" s="364"/>
      <c r="FX24" s="364"/>
      <c r="FY24" s="364"/>
      <c r="FZ24" s="364"/>
      <c r="GA24" s="364"/>
      <c r="GB24" s="364"/>
      <c r="GC24" s="364"/>
      <c r="GD24" s="364"/>
      <c r="GE24" s="364"/>
      <c r="GF24" s="364"/>
      <c r="GG24" s="364"/>
      <c r="GH24" s="364"/>
      <c r="GI24" s="364"/>
      <c r="GJ24" s="364"/>
      <c r="GK24" s="364"/>
      <c r="GL24" s="364"/>
      <c r="GM24" s="364"/>
      <c r="GN24" s="364"/>
      <c r="GO24" s="364"/>
      <c r="GP24" s="364"/>
      <c r="GQ24" s="364"/>
      <c r="GR24" s="364"/>
      <c r="GS24" s="364"/>
      <c r="GT24" s="364"/>
      <c r="GU24" s="364"/>
      <c r="GV24" s="364"/>
      <c r="GW24" s="364"/>
      <c r="GX24" s="364"/>
      <c r="GY24" s="364"/>
      <c r="GZ24" s="364"/>
      <c r="HA24" s="364"/>
      <c r="HB24" s="364"/>
      <c r="HC24" s="364"/>
      <c r="HD24" s="364"/>
      <c r="HE24" s="364"/>
      <c r="HF24" s="364"/>
      <c r="HG24" s="364"/>
      <c r="HH24" s="364"/>
      <c r="HI24" s="364"/>
      <c r="HJ24" s="364"/>
      <c r="HK24" s="364"/>
      <c r="HL24" s="364"/>
      <c r="HM24" s="364"/>
      <c r="HN24" s="364"/>
      <c r="HO24" s="364"/>
      <c r="HP24" s="364"/>
      <c r="HQ24" s="364"/>
      <c r="HR24" s="364"/>
      <c r="HS24" s="364"/>
      <c r="HT24" s="364"/>
      <c r="HU24" s="364"/>
      <c r="HV24" s="364"/>
      <c r="HW24" s="364"/>
      <c r="HX24" s="364"/>
      <c r="HY24" s="364"/>
      <c r="HZ24" s="364"/>
      <c r="IA24" s="364"/>
      <c r="IB24" s="364"/>
      <c r="IC24" s="364"/>
      <c r="ID24" s="364"/>
      <c r="IE24" s="364"/>
      <c r="IF24" s="364"/>
      <c r="IG24" s="364"/>
      <c r="IH24" s="364"/>
      <c r="II24" s="364"/>
      <c r="IJ24" s="364"/>
      <c r="IK24" s="364"/>
      <c r="IL24" s="364"/>
      <c r="IM24" s="364"/>
      <c r="IN24" s="364"/>
      <c r="IO24" s="364"/>
      <c r="IP24" s="364"/>
      <c r="IQ24" s="364"/>
      <c r="IR24" s="364"/>
      <c r="IS24" s="364"/>
      <c r="IT24" s="364"/>
      <c r="IU24" s="364"/>
      <c r="IV24" s="364"/>
      <c r="IW24" s="364"/>
      <c r="IX24" s="364"/>
      <c r="IY24" s="364"/>
      <c r="IZ24" s="364"/>
      <c r="JA24" s="364"/>
      <c r="JB24" s="364"/>
      <c r="JC24" s="364"/>
      <c r="JD24" s="364"/>
      <c r="JE24" s="364"/>
      <c r="JF24" s="364"/>
      <c r="JG24" s="364"/>
      <c r="JH24" s="364"/>
      <c r="JI24" s="364"/>
      <c r="JJ24" s="364"/>
      <c r="JK24" s="364"/>
      <c r="JL24" s="364"/>
      <c r="JM24" s="364"/>
      <c r="JN24" s="364"/>
      <c r="JO24" s="364"/>
      <c r="JP24" s="364"/>
      <c r="JQ24" s="364"/>
      <c r="JR24" s="364"/>
      <c r="JS24" s="364"/>
      <c r="JT24" s="364"/>
      <c r="JU24" s="364"/>
      <c r="JV24" s="364"/>
      <c r="JW24" s="364"/>
      <c r="JX24" s="364"/>
      <c r="JY24" s="364"/>
      <c r="JZ24" s="364"/>
      <c r="KA24" s="364"/>
      <c r="KB24" s="364"/>
      <c r="KC24" s="364"/>
      <c r="KD24" s="364"/>
      <c r="KE24" s="364"/>
      <c r="KF24" s="364"/>
      <c r="KG24" s="364"/>
      <c r="KH24" s="364"/>
      <c r="KI24" s="364"/>
      <c r="KJ24" s="364"/>
      <c r="KK24" s="364"/>
      <c r="KL24" s="364"/>
      <c r="KM24" s="364"/>
      <c r="KN24" s="364"/>
      <c r="KO24" s="364"/>
      <c r="KP24" s="364"/>
      <c r="KQ24" s="364"/>
      <c r="KR24" s="364"/>
      <c r="KS24" s="364"/>
      <c r="KT24" s="364"/>
      <c r="KU24" s="364"/>
      <c r="KV24" s="364"/>
      <c r="KW24" s="364"/>
      <c r="KX24" s="364"/>
      <c r="KY24" s="364"/>
      <c r="KZ24" s="364"/>
      <c r="LA24" s="364"/>
      <c r="LB24" s="364"/>
      <c r="LC24" s="364"/>
      <c r="LD24" s="364"/>
      <c r="LE24" s="364"/>
      <c r="LF24" s="364"/>
      <c r="LG24" s="364"/>
      <c r="LH24" s="364"/>
      <c r="LI24" s="364"/>
      <c r="LJ24" s="364"/>
      <c r="LK24" s="364"/>
      <c r="LL24" s="364"/>
      <c r="LM24" s="364"/>
      <c r="LN24" s="364"/>
      <c r="LO24" s="364"/>
      <c r="LP24" s="364"/>
      <c r="LQ24" s="364"/>
      <c r="LR24" s="364"/>
      <c r="LS24" s="364"/>
      <c r="LT24" s="364"/>
      <c r="LU24" s="364"/>
      <c r="LV24" s="364"/>
      <c r="LW24" s="364"/>
      <c r="LX24" s="364"/>
      <c r="LY24" s="364"/>
      <c r="LZ24" s="364"/>
      <c r="MA24" s="364"/>
      <c r="MB24" s="364"/>
      <c r="MC24" s="364"/>
      <c r="MD24" s="364"/>
      <c r="ME24" s="364"/>
      <c r="MF24" s="364"/>
      <c r="MG24" s="364"/>
      <c r="MH24" s="364"/>
      <c r="MI24" s="364"/>
      <c r="MJ24" s="364"/>
      <c r="MK24" s="364"/>
      <c r="ML24" s="364"/>
      <c r="MM24" s="364"/>
      <c r="MN24" s="364"/>
      <c r="MO24" s="364"/>
      <c r="MP24" s="364"/>
      <c r="MQ24" s="364"/>
      <c r="MR24" s="364"/>
      <c r="MS24" s="364"/>
      <c r="MT24" s="364"/>
      <c r="MU24" s="364"/>
      <c r="MV24" s="364"/>
      <c r="MW24" s="364"/>
      <c r="MX24" s="364"/>
      <c r="MY24" s="364"/>
      <c r="MZ24" s="364"/>
      <c r="NA24" s="364"/>
      <c r="NB24" s="364"/>
      <c r="NC24" s="364"/>
      <c r="ND24" s="364"/>
      <c r="NE24" s="364"/>
      <c r="NF24" s="364"/>
      <c r="NG24" s="364"/>
      <c r="NH24" s="364"/>
      <c r="NI24" s="364"/>
      <c r="NJ24" s="364"/>
      <c r="NK24" s="364"/>
      <c r="NL24" s="364"/>
      <c r="NM24" s="364"/>
      <c r="NN24" s="364"/>
      <c r="NO24" s="364"/>
      <c r="NP24" s="364"/>
      <c r="NQ24" s="364"/>
      <c r="NR24" s="364"/>
      <c r="NS24" s="364"/>
      <c r="NT24" s="364"/>
      <c r="NU24" s="364"/>
      <c r="NV24" s="364"/>
      <c r="NW24" s="364"/>
      <c r="NX24" s="364"/>
      <c r="NY24" s="364"/>
      <c r="NZ24" s="364"/>
      <c r="OA24" s="364"/>
      <c r="OB24" s="364"/>
      <c r="OC24" s="364"/>
      <c r="OD24" s="364"/>
      <c r="OE24" s="364"/>
      <c r="OF24" s="364"/>
      <c r="OG24" s="364"/>
      <c r="OH24" s="364"/>
      <c r="OI24" s="364"/>
      <c r="OJ24" s="364"/>
      <c r="OK24" s="364"/>
      <c r="OL24" s="364"/>
      <c r="OM24" s="364"/>
      <c r="ON24" s="364"/>
      <c r="OO24" s="364"/>
      <c r="OP24" s="364"/>
      <c r="OQ24" s="364"/>
      <c r="OR24" s="364"/>
    </row>
    <row r="25" spans="1:408" ht="15">
      <c r="A25" s="365" t="s">
        <v>609</v>
      </c>
      <c r="B25" s="364">
        <f t="shared" si="7"/>
        <v>0</v>
      </c>
      <c r="C25" s="364">
        <f t="shared" si="8"/>
        <v>0</v>
      </c>
      <c r="D25" s="364">
        <f t="shared" si="9"/>
        <v>0</v>
      </c>
      <c r="E25" s="364">
        <f t="shared" si="10"/>
        <v>0</v>
      </c>
      <c r="F25" s="364">
        <f t="shared" si="11"/>
        <v>0</v>
      </c>
      <c r="G25" s="364">
        <f t="shared" si="12"/>
        <v>0</v>
      </c>
      <c r="H25" s="364">
        <f t="shared" si="13"/>
        <v>0</v>
      </c>
      <c r="I25" s="364">
        <f t="shared" si="14"/>
        <v>0</v>
      </c>
      <c r="J25" s="364">
        <f t="shared" si="15"/>
        <v>0</v>
      </c>
      <c r="K25" s="364">
        <f t="shared" si="16"/>
        <v>0</v>
      </c>
      <c r="L25" s="364">
        <f t="shared" si="17"/>
        <v>0</v>
      </c>
      <c r="M25" s="364">
        <f t="shared" si="18"/>
        <v>0</v>
      </c>
      <c r="N25" s="364">
        <f t="shared" si="19"/>
        <v>0</v>
      </c>
      <c r="O25" s="364">
        <f t="shared" si="20"/>
        <v>0</v>
      </c>
      <c r="P25" s="364">
        <f t="shared" si="21"/>
        <v>0</v>
      </c>
      <c r="Q25" s="364">
        <f t="shared" si="22"/>
        <v>0</v>
      </c>
      <c r="R25" s="364">
        <f t="shared" si="23"/>
        <v>0</v>
      </c>
      <c r="S25" s="364">
        <f t="shared" si="24"/>
        <v>0</v>
      </c>
      <c r="T25" s="364">
        <f t="shared" si="25"/>
        <v>0</v>
      </c>
      <c r="U25" s="364">
        <f t="shared" si="26"/>
        <v>0</v>
      </c>
      <c r="V25" s="364">
        <f t="shared" si="27"/>
        <v>0</v>
      </c>
      <c r="W25" s="364">
        <f t="shared" si="28"/>
        <v>0</v>
      </c>
      <c r="X25" s="364">
        <f t="shared" si="29"/>
        <v>0</v>
      </c>
      <c r="Y25" s="364">
        <f t="shared" si="30"/>
        <v>0</v>
      </c>
      <c r="Z25" s="364">
        <f t="shared" si="31"/>
        <v>0</v>
      </c>
      <c r="AA25" s="364">
        <f t="shared" si="32"/>
        <v>0</v>
      </c>
      <c r="AB25" s="364">
        <f t="shared" si="33"/>
        <v>0</v>
      </c>
      <c r="AC25" s="364">
        <f t="shared" si="34"/>
        <v>0</v>
      </c>
      <c r="AD25" s="364">
        <f t="shared" si="35"/>
        <v>0</v>
      </c>
      <c r="AE25" s="364">
        <f t="shared" si="36"/>
        <v>0</v>
      </c>
      <c r="AG25" s="364"/>
      <c r="AH25" s="364"/>
      <c r="AI25" s="364"/>
      <c r="AJ25" s="364"/>
      <c r="AK25" s="364"/>
      <c r="AL25" s="364"/>
      <c r="AM25" s="364"/>
      <c r="AN25" s="364"/>
      <c r="AO25" s="364"/>
      <c r="AP25" s="364"/>
      <c r="AQ25" s="364"/>
      <c r="AR25" s="364"/>
      <c r="AS25" s="364"/>
      <c r="AT25" s="364"/>
      <c r="AU25" s="364"/>
      <c r="AV25" s="364"/>
      <c r="AW25" s="364"/>
      <c r="AX25" s="364"/>
      <c r="AY25" s="364"/>
      <c r="AZ25" s="364"/>
      <c r="BA25" s="364"/>
      <c r="BB25" s="364"/>
      <c r="BC25" s="364"/>
      <c r="BD25" s="364"/>
      <c r="BE25" s="364"/>
      <c r="BF25" s="364"/>
      <c r="BG25" s="364"/>
      <c r="BH25" s="364"/>
      <c r="BI25" s="364"/>
      <c r="BJ25" s="364"/>
      <c r="BK25" s="364"/>
      <c r="BL25" s="364"/>
      <c r="BM25" s="364"/>
      <c r="BN25" s="364"/>
      <c r="BO25" s="364"/>
      <c r="BP25" s="364"/>
      <c r="BQ25" s="364"/>
      <c r="BR25" s="364"/>
      <c r="BS25" s="364"/>
      <c r="BT25" s="364"/>
      <c r="BU25" s="364"/>
      <c r="BV25" s="364"/>
      <c r="BW25" s="364"/>
      <c r="BX25" s="364"/>
      <c r="BY25" s="364"/>
      <c r="BZ25" s="364"/>
      <c r="CA25" s="364"/>
      <c r="CB25" s="364"/>
      <c r="CC25" s="364"/>
      <c r="CD25" s="364"/>
      <c r="CE25" s="364"/>
      <c r="CF25" s="364"/>
      <c r="CG25" s="364"/>
      <c r="CH25" s="364"/>
      <c r="CI25" s="364"/>
      <c r="CJ25" s="364"/>
      <c r="CK25" s="364"/>
      <c r="CL25" s="364"/>
      <c r="CM25" s="364"/>
      <c r="CN25" s="364"/>
      <c r="CO25" s="364"/>
      <c r="CP25" s="364"/>
      <c r="CQ25" s="364"/>
      <c r="CR25" s="364"/>
      <c r="CS25" s="364"/>
      <c r="CT25" s="364"/>
      <c r="CU25" s="364"/>
      <c r="CV25" s="364"/>
      <c r="CW25" s="364"/>
      <c r="CX25" s="364"/>
      <c r="CY25" s="364"/>
      <c r="CZ25" s="364"/>
      <c r="DA25" s="364"/>
      <c r="DB25" s="364"/>
      <c r="DC25" s="364"/>
      <c r="DD25" s="364"/>
      <c r="DE25" s="364"/>
      <c r="DF25" s="364"/>
      <c r="DG25" s="364"/>
      <c r="DH25" s="364"/>
      <c r="DI25" s="364"/>
      <c r="DJ25" s="364"/>
      <c r="DK25" s="364"/>
      <c r="DL25" s="364"/>
      <c r="DM25" s="364"/>
      <c r="DN25" s="364"/>
      <c r="DO25" s="364"/>
      <c r="DP25" s="364"/>
      <c r="DQ25" s="364"/>
      <c r="DR25" s="364"/>
      <c r="DS25" s="364"/>
      <c r="DT25" s="364"/>
      <c r="DU25" s="364"/>
      <c r="DV25" s="364"/>
      <c r="DW25" s="364"/>
      <c r="DX25" s="364"/>
      <c r="DY25" s="364"/>
      <c r="DZ25" s="364"/>
      <c r="EA25" s="364"/>
      <c r="EB25" s="364"/>
      <c r="EC25" s="364"/>
      <c r="ED25" s="364"/>
      <c r="EE25" s="364"/>
      <c r="EF25" s="364"/>
      <c r="EG25" s="364"/>
      <c r="EH25" s="364"/>
      <c r="EI25" s="364"/>
      <c r="EJ25" s="364"/>
      <c r="EK25" s="364"/>
      <c r="EL25" s="364"/>
      <c r="EM25" s="364"/>
      <c r="EN25" s="364"/>
      <c r="EO25" s="364"/>
      <c r="EP25" s="364"/>
      <c r="EQ25" s="364"/>
      <c r="ER25" s="364"/>
      <c r="ES25" s="364"/>
      <c r="ET25" s="364"/>
      <c r="EU25" s="364"/>
      <c r="EV25" s="364"/>
      <c r="EW25" s="364"/>
      <c r="EX25" s="364"/>
      <c r="EY25" s="364"/>
      <c r="EZ25" s="364"/>
      <c r="FA25" s="364"/>
      <c r="FB25" s="364"/>
      <c r="FC25" s="364"/>
      <c r="FD25" s="364"/>
      <c r="FE25" s="364"/>
      <c r="FF25" s="364"/>
      <c r="FG25" s="364"/>
      <c r="FH25" s="364"/>
      <c r="FI25" s="364"/>
      <c r="FJ25" s="364"/>
      <c r="FK25" s="364"/>
      <c r="FL25" s="364"/>
      <c r="FM25" s="364"/>
      <c r="FN25" s="364"/>
      <c r="FO25" s="364"/>
      <c r="FP25" s="364"/>
      <c r="FQ25" s="364"/>
      <c r="FR25" s="364"/>
      <c r="FS25" s="364"/>
      <c r="FT25" s="364"/>
      <c r="FU25" s="364"/>
      <c r="FV25" s="364"/>
      <c r="FW25" s="364"/>
      <c r="FX25" s="364"/>
      <c r="FY25" s="364"/>
      <c r="FZ25" s="364"/>
      <c r="GA25" s="364"/>
      <c r="GB25" s="364"/>
      <c r="GC25" s="364"/>
      <c r="GD25" s="364"/>
      <c r="GE25" s="364"/>
      <c r="GF25" s="364"/>
      <c r="GG25" s="364"/>
      <c r="GH25" s="364"/>
      <c r="GI25" s="364"/>
      <c r="GJ25" s="364"/>
      <c r="GK25" s="364"/>
      <c r="GL25" s="364"/>
      <c r="GM25" s="364"/>
      <c r="GN25" s="364"/>
      <c r="GO25" s="364"/>
      <c r="GP25" s="364"/>
      <c r="GQ25" s="364"/>
      <c r="GR25" s="364"/>
      <c r="GS25" s="364"/>
      <c r="GT25" s="364"/>
      <c r="GU25" s="364"/>
      <c r="GV25" s="364"/>
      <c r="GW25" s="364"/>
      <c r="GX25" s="364"/>
      <c r="GY25" s="364"/>
      <c r="GZ25" s="364"/>
      <c r="HA25" s="364"/>
      <c r="HB25" s="364"/>
      <c r="HC25" s="364"/>
      <c r="HD25" s="364"/>
      <c r="HE25" s="364"/>
      <c r="HF25" s="364"/>
      <c r="HG25" s="364"/>
      <c r="HH25" s="364"/>
      <c r="HI25" s="364"/>
      <c r="HJ25" s="364"/>
      <c r="HK25" s="364"/>
      <c r="HL25" s="364"/>
      <c r="HM25" s="364"/>
      <c r="HN25" s="364"/>
      <c r="HO25" s="364"/>
      <c r="HP25" s="364"/>
      <c r="HQ25" s="364"/>
      <c r="HR25" s="364"/>
      <c r="HS25" s="364"/>
      <c r="HT25" s="364"/>
      <c r="HU25" s="364"/>
      <c r="HV25" s="364"/>
      <c r="HW25" s="364"/>
      <c r="HX25" s="364"/>
      <c r="HY25" s="364"/>
      <c r="HZ25" s="364"/>
      <c r="IA25" s="364"/>
      <c r="IB25" s="364"/>
      <c r="IC25" s="364"/>
      <c r="ID25" s="364"/>
      <c r="IE25" s="364"/>
      <c r="IF25" s="364"/>
      <c r="IG25" s="364"/>
      <c r="IH25" s="364"/>
      <c r="II25" s="364"/>
      <c r="IJ25" s="364"/>
      <c r="IK25" s="364"/>
      <c r="IL25" s="364"/>
      <c r="IM25" s="364"/>
      <c r="IN25" s="364"/>
      <c r="IO25" s="364"/>
      <c r="IP25" s="364"/>
      <c r="IQ25" s="364"/>
      <c r="IR25" s="364"/>
      <c r="IS25" s="364"/>
      <c r="IT25" s="364"/>
      <c r="IU25" s="364"/>
      <c r="IV25" s="364"/>
      <c r="IW25" s="364"/>
      <c r="IX25" s="364"/>
      <c r="IY25" s="364"/>
      <c r="IZ25" s="364"/>
      <c r="JA25" s="364"/>
      <c r="JB25" s="364"/>
      <c r="JC25" s="364"/>
      <c r="JD25" s="364"/>
      <c r="JE25" s="364"/>
      <c r="JF25" s="364"/>
      <c r="JG25" s="364"/>
      <c r="JH25" s="364"/>
      <c r="JI25" s="364"/>
      <c r="JJ25" s="364"/>
      <c r="JK25" s="364"/>
      <c r="JL25" s="364"/>
      <c r="JM25" s="364"/>
      <c r="JN25" s="364"/>
      <c r="JO25" s="364"/>
      <c r="JP25" s="364"/>
      <c r="JQ25" s="364"/>
      <c r="JR25" s="364"/>
      <c r="JS25" s="364"/>
      <c r="JT25" s="364"/>
      <c r="JU25" s="364"/>
      <c r="JV25" s="364"/>
      <c r="JW25" s="364"/>
      <c r="JX25" s="364"/>
      <c r="JY25" s="364"/>
      <c r="JZ25" s="364"/>
      <c r="KA25" s="364"/>
      <c r="KB25" s="364"/>
      <c r="KC25" s="364"/>
      <c r="KD25" s="364"/>
      <c r="KE25" s="364"/>
      <c r="KF25" s="364"/>
      <c r="KG25" s="364"/>
      <c r="KH25" s="364"/>
      <c r="KI25" s="364"/>
      <c r="KJ25" s="364"/>
      <c r="KK25" s="364"/>
      <c r="KL25" s="364"/>
      <c r="KM25" s="364"/>
      <c r="KN25" s="364"/>
      <c r="KO25" s="364"/>
      <c r="KP25" s="364"/>
      <c r="KQ25" s="364"/>
      <c r="KR25" s="364"/>
      <c r="KS25" s="364"/>
      <c r="KT25" s="364"/>
      <c r="KU25" s="364"/>
      <c r="KV25" s="364"/>
      <c r="KW25" s="364"/>
      <c r="KX25" s="364"/>
      <c r="KY25" s="364"/>
      <c r="KZ25" s="364"/>
      <c r="LA25" s="364"/>
      <c r="LB25" s="364"/>
      <c r="LC25" s="364"/>
      <c r="LD25" s="364"/>
      <c r="LE25" s="364"/>
      <c r="LF25" s="364"/>
      <c r="LG25" s="364"/>
      <c r="LH25" s="364"/>
      <c r="LI25" s="364"/>
      <c r="LJ25" s="364"/>
      <c r="LK25" s="364"/>
      <c r="LL25" s="364"/>
      <c r="LM25" s="364"/>
      <c r="LN25" s="364"/>
      <c r="LO25" s="364"/>
      <c r="LP25" s="364"/>
      <c r="LQ25" s="364"/>
      <c r="LR25" s="364"/>
      <c r="LS25" s="364"/>
      <c r="LT25" s="364"/>
      <c r="LU25" s="364"/>
      <c r="LV25" s="364"/>
      <c r="LW25" s="364"/>
      <c r="LX25" s="364"/>
      <c r="LY25" s="364"/>
      <c r="LZ25" s="364"/>
      <c r="MA25" s="364"/>
      <c r="MB25" s="364"/>
      <c r="MC25" s="364"/>
      <c r="MD25" s="364"/>
      <c r="ME25" s="364"/>
      <c r="MF25" s="364"/>
      <c r="MG25" s="364"/>
      <c r="MH25" s="364"/>
      <c r="MI25" s="364"/>
      <c r="MJ25" s="364"/>
      <c r="MK25" s="364"/>
      <c r="ML25" s="364"/>
      <c r="MM25" s="364"/>
      <c r="MN25" s="364"/>
      <c r="MO25" s="364"/>
      <c r="MP25" s="364"/>
      <c r="MQ25" s="364"/>
      <c r="MR25" s="364"/>
      <c r="MS25" s="364"/>
      <c r="MT25" s="364"/>
      <c r="MU25" s="364"/>
      <c r="MV25" s="364"/>
      <c r="MW25" s="364"/>
      <c r="MX25" s="364"/>
      <c r="MY25" s="364"/>
      <c r="MZ25" s="364"/>
      <c r="NA25" s="364"/>
      <c r="NB25" s="364"/>
      <c r="NC25" s="364"/>
      <c r="ND25" s="364"/>
      <c r="NE25" s="364"/>
      <c r="NF25" s="364"/>
      <c r="NG25" s="364"/>
      <c r="NH25" s="364"/>
      <c r="NI25" s="364"/>
      <c r="NJ25" s="364"/>
      <c r="NK25" s="364"/>
      <c r="NL25" s="364"/>
      <c r="NM25" s="364"/>
      <c r="NN25" s="364"/>
      <c r="NO25" s="364"/>
      <c r="NP25" s="364"/>
      <c r="NQ25" s="364"/>
      <c r="NR25" s="364"/>
      <c r="NS25" s="364"/>
      <c r="NT25" s="364"/>
      <c r="NU25" s="364"/>
      <c r="NV25" s="364"/>
      <c r="NW25" s="364"/>
      <c r="NX25" s="364"/>
      <c r="NY25" s="364"/>
      <c r="NZ25" s="364"/>
      <c r="OA25" s="364"/>
      <c r="OB25" s="364"/>
      <c r="OC25" s="364"/>
      <c r="OD25" s="364"/>
      <c r="OE25" s="364"/>
      <c r="OF25" s="364"/>
      <c r="OG25" s="364"/>
      <c r="OH25" s="364"/>
      <c r="OI25" s="364"/>
      <c r="OJ25" s="364"/>
      <c r="OK25" s="364"/>
      <c r="OL25" s="364"/>
      <c r="OM25" s="364"/>
      <c r="ON25" s="364"/>
      <c r="OO25" s="364"/>
      <c r="OP25" s="364"/>
      <c r="OQ25" s="364"/>
      <c r="OR25" s="364"/>
    </row>
    <row r="26" spans="1:408" ht="15">
      <c r="A26" s="363" t="s">
        <v>610</v>
      </c>
      <c r="B26" s="364">
        <f t="shared" si="7"/>
        <v>0</v>
      </c>
      <c r="C26" s="364">
        <f t="shared" si="8"/>
        <v>0</v>
      </c>
      <c r="D26" s="364">
        <f t="shared" si="9"/>
        <v>0</v>
      </c>
      <c r="E26" s="364">
        <f t="shared" si="10"/>
        <v>0</v>
      </c>
      <c r="F26" s="364">
        <f t="shared" si="11"/>
        <v>0</v>
      </c>
      <c r="G26" s="364">
        <f t="shared" si="12"/>
        <v>0</v>
      </c>
      <c r="H26" s="364">
        <f t="shared" si="13"/>
        <v>0</v>
      </c>
      <c r="I26" s="364">
        <f t="shared" si="14"/>
        <v>0</v>
      </c>
      <c r="J26" s="364">
        <f t="shared" si="15"/>
        <v>0</v>
      </c>
      <c r="K26" s="364">
        <f t="shared" si="16"/>
        <v>0</v>
      </c>
      <c r="L26" s="364">
        <f t="shared" si="17"/>
        <v>0</v>
      </c>
      <c r="M26" s="364">
        <f t="shared" si="18"/>
        <v>0</v>
      </c>
      <c r="N26" s="364">
        <f t="shared" si="19"/>
        <v>0</v>
      </c>
      <c r="O26" s="364">
        <f t="shared" si="20"/>
        <v>0</v>
      </c>
      <c r="P26" s="364">
        <f t="shared" si="21"/>
        <v>0</v>
      </c>
      <c r="Q26" s="364">
        <f t="shared" si="22"/>
        <v>0</v>
      </c>
      <c r="R26" s="364">
        <f t="shared" si="23"/>
        <v>0</v>
      </c>
      <c r="S26" s="364">
        <f t="shared" si="24"/>
        <v>0</v>
      </c>
      <c r="T26" s="364">
        <f t="shared" si="25"/>
        <v>0</v>
      </c>
      <c r="U26" s="364">
        <f t="shared" si="26"/>
        <v>0</v>
      </c>
      <c r="V26" s="364">
        <f t="shared" si="27"/>
        <v>0</v>
      </c>
      <c r="W26" s="364">
        <f t="shared" si="28"/>
        <v>0</v>
      </c>
      <c r="X26" s="364">
        <f t="shared" si="29"/>
        <v>0</v>
      </c>
      <c r="Y26" s="364">
        <f t="shared" si="30"/>
        <v>0</v>
      </c>
      <c r="Z26" s="364">
        <f t="shared" si="31"/>
        <v>0</v>
      </c>
      <c r="AA26" s="364">
        <f t="shared" si="32"/>
        <v>0</v>
      </c>
      <c r="AB26" s="364">
        <f t="shared" si="33"/>
        <v>0</v>
      </c>
      <c r="AC26" s="364">
        <f t="shared" si="34"/>
        <v>0</v>
      </c>
      <c r="AD26" s="364">
        <f t="shared" si="35"/>
        <v>0</v>
      </c>
      <c r="AE26" s="364">
        <f t="shared" si="36"/>
        <v>0</v>
      </c>
      <c r="AG26" s="364"/>
      <c r="AH26" s="364"/>
      <c r="AI26" s="364"/>
      <c r="AJ26" s="364"/>
      <c r="AK26" s="364"/>
      <c r="AL26" s="364"/>
      <c r="AM26" s="364"/>
      <c r="AN26" s="364"/>
      <c r="AO26" s="364"/>
      <c r="AP26" s="364"/>
      <c r="AQ26" s="364"/>
      <c r="AR26" s="364"/>
      <c r="AS26" s="364"/>
      <c r="AT26" s="364"/>
      <c r="AU26" s="364"/>
      <c r="AV26" s="364"/>
      <c r="AW26" s="364"/>
      <c r="AX26" s="364"/>
      <c r="AY26" s="364"/>
      <c r="AZ26" s="364"/>
      <c r="BA26" s="364"/>
      <c r="BB26" s="364"/>
      <c r="BC26" s="364"/>
      <c r="BD26" s="364"/>
      <c r="BE26" s="364"/>
      <c r="BF26" s="364"/>
      <c r="BG26" s="364"/>
      <c r="BH26" s="364"/>
      <c r="BI26" s="364"/>
      <c r="BJ26" s="364"/>
      <c r="BK26" s="364"/>
      <c r="BL26" s="364"/>
      <c r="BM26" s="364"/>
      <c r="BN26" s="364"/>
      <c r="BO26" s="364"/>
      <c r="BP26" s="364"/>
      <c r="BQ26" s="364"/>
      <c r="BR26" s="364"/>
      <c r="BS26" s="364"/>
      <c r="BT26" s="364"/>
      <c r="BU26" s="364"/>
      <c r="BV26" s="364"/>
      <c r="BW26" s="364"/>
      <c r="BX26" s="364"/>
      <c r="BY26" s="364"/>
      <c r="BZ26" s="364"/>
      <c r="CA26" s="364"/>
      <c r="CB26" s="364"/>
      <c r="CC26" s="364"/>
      <c r="CD26" s="364"/>
      <c r="CE26" s="364"/>
      <c r="CF26" s="364"/>
      <c r="CG26" s="364"/>
      <c r="CH26" s="364"/>
      <c r="CI26" s="364"/>
      <c r="CJ26" s="364"/>
      <c r="CK26" s="364"/>
      <c r="CL26" s="364"/>
      <c r="CM26" s="364"/>
      <c r="CN26" s="364"/>
      <c r="CO26" s="364"/>
      <c r="CP26" s="364"/>
      <c r="CQ26" s="364"/>
      <c r="CR26" s="364"/>
      <c r="CS26" s="364"/>
      <c r="CT26" s="364"/>
      <c r="CU26" s="364"/>
      <c r="CV26" s="364"/>
      <c r="CW26" s="364"/>
      <c r="CX26" s="364"/>
      <c r="CY26" s="364"/>
      <c r="CZ26" s="364"/>
      <c r="DA26" s="364"/>
      <c r="DB26" s="364"/>
      <c r="DC26" s="364"/>
      <c r="DD26" s="364"/>
      <c r="DE26" s="364"/>
      <c r="DF26" s="364"/>
      <c r="DG26" s="364"/>
      <c r="DH26" s="364"/>
      <c r="DI26" s="364"/>
      <c r="DJ26" s="364"/>
      <c r="DK26" s="364"/>
      <c r="DL26" s="364"/>
      <c r="DM26" s="364"/>
      <c r="DN26" s="364"/>
      <c r="DO26" s="364"/>
      <c r="DP26" s="364"/>
      <c r="DQ26" s="364"/>
      <c r="DR26" s="364"/>
      <c r="DS26" s="364"/>
      <c r="DT26" s="364"/>
      <c r="DU26" s="364"/>
      <c r="DV26" s="364"/>
      <c r="DW26" s="364"/>
      <c r="DX26" s="364"/>
      <c r="DY26" s="364"/>
      <c r="DZ26" s="364"/>
      <c r="EA26" s="364"/>
      <c r="EB26" s="364"/>
      <c r="EC26" s="364"/>
      <c r="ED26" s="364"/>
      <c r="EE26" s="364"/>
      <c r="EF26" s="364"/>
      <c r="EG26" s="364"/>
      <c r="EH26" s="364"/>
      <c r="EI26" s="364"/>
      <c r="EJ26" s="364"/>
      <c r="EK26" s="364"/>
      <c r="EL26" s="364"/>
      <c r="EM26" s="364"/>
      <c r="EN26" s="364"/>
      <c r="EO26" s="364"/>
      <c r="EP26" s="364"/>
      <c r="EQ26" s="364"/>
      <c r="ER26" s="364"/>
      <c r="ES26" s="364"/>
      <c r="ET26" s="364"/>
      <c r="EU26" s="364"/>
      <c r="EV26" s="364"/>
      <c r="EW26" s="364"/>
      <c r="EX26" s="364"/>
      <c r="EY26" s="364"/>
      <c r="EZ26" s="364"/>
      <c r="FA26" s="364"/>
      <c r="FB26" s="364"/>
      <c r="FC26" s="364"/>
      <c r="FD26" s="364"/>
      <c r="FE26" s="364"/>
      <c r="FF26" s="364"/>
      <c r="FG26" s="364"/>
      <c r="FH26" s="364"/>
      <c r="FI26" s="364"/>
      <c r="FJ26" s="364"/>
      <c r="FK26" s="364"/>
      <c r="FL26" s="364"/>
      <c r="FM26" s="364"/>
      <c r="FN26" s="364"/>
      <c r="FO26" s="364"/>
      <c r="FP26" s="364"/>
      <c r="FQ26" s="364"/>
      <c r="FR26" s="364"/>
      <c r="FS26" s="364"/>
      <c r="FT26" s="364"/>
      <c r="FU26" s="364"/>
      <c r="FV26" s="364"/>
      <c r="FW26" s="364"/>
      <c r="FX26" s="364"/>
      <c r="FY26" s="364"/>
      <c r="FZ26" s="364"/>
      <c r="GA26" s="364"/>
      <c r="GB26" s="364"/>
      <c r="GC26" s="364"/>
      <c r="GD26" s="364"/>
      <c r="GE26" s="364"/>
      <c r="GF26" s="364"/>
      <c r="GG26" s="364"/>
      <c r="GH26" s="364"/>
      <c r="GI26" s="364"/>
      <c r="GJ26" s="364"/>
      <c r="GK26" s="364"/>
      <c r="GL26" s="364"/>
      <c r="GM26" s="364"/>
      <c r="GN26" s="364"/>
      <c r="GO26" s="364"/>
      <c r="GP26" s="364"/>
      <c r="GQ26" s="364"/>
      <c r="GR26" s="364"/>
      <c r="GS26" s="364"/>
      <c r="GT26" s="364"/>
      <c r="GU26" s="364"/>
      <c r="GV26" s="364"/>
      <c r="GW26" s="364"/>
      <c r="GX26" s="364"/>
      <c r="GY26" s="364"/>
      <c r="GZ26" s="364"/>
      <c r="HA26" s="364"/>
      <c r="HB26" s="364"/>
      <c r="HC26" s="364"/>
      <c r="HD26" s="364"/>
      <c r="HE26" s="364"/>
      <c r="HF26" s="364"/>
      <c r="HG26" s="364"/>
      <c r="HH26" s="364"/>
      <c r="HI26" s="364"/>
      <c r="HJ26" s="364"/>
      <c r="HK26" s="364"/>
      <c r="HL26" s="364"/>
      <c r="HM26" s="364"/>
      <c r="HN26" s="364"/>
      <c r="HO26" s="364"/>
      <c r="HP26" s="364"/>
      <c r="HQ26" s="364"/>
      <c r="HR26" s="364"/>
      <c r="HS26" s="364"/>
      <c r="HT26" s="364"/>
      <c r="HU26" s="364"/>
      <c r="HV26" s="364"/>
      <c r="HW26" s="364"/>
      <c r="HX26" s="364"/>
      <c r="HY26" s="364"/>
      <c r="HZ26" s="364"/>
      <c r="IA26" s="364"/>
      <c r="IB26" s="364"/>
      <c r="IC26" s="364"/>
      <c r="ID26" s="364"/>
      <c r="IE26" s="364"/>
      <c r="IF26" s="364"/>
      <c r="IG26" s="364"/>
      <c r="IH26" s="364"/>
      <c r="II26" s="364"/>
      <c r="IJ26" s="364"/>
      <c r="IK26" s="364"/>
      <c r="IL26" s="364"/>
      <c r="IM26" s="364"/>
      <c r="IN26" s="364"/>
      <c r="IO26" s="364"/>
      <c r="IP26" s="364"/>
      <c r="IQ26" s="364"/>
      <c r="IR26" s="364"/>
      <c r="IS26" s="364"/>
      <c r="IT26" s="364"/>
      <c r="IU26" s="364"/>
      <c r="IV26" s="364"/>
      <c r="IW26" s="364"/>
      <c r="IX26" s="364"/>
      <c r="IY26" s="364"/>
      <c r="IZ26" s="364"/>
      <c r="JA26" s="364"/>
      <c r="JB26" s="364"/>
      <c r="JC26" s="364"/>
      <c r="JD26" s="364"/>
      <c r="JE26" s="364"/>
      <c r="JF26" s="364"/>
      <c r="JG26" s="364"/>
      <c r="JH26" s="364"/>
      <c r="JI26" s="364"/>
      <c r="JJ26" s="364"/>
      <c r="JK26" s="364"/>
      <c r="JL26" s="364"/>
      <c r="JM26" s="364"/>
      <c r="JN26" s="364"/>
      <c r="JO26" s="364"/>
      <c r="JP26" s="364"/>
      <c r="JQ26" s="364"/>
      <c r="JR26" s="364"/>
      <c r="JS26" s="364"/>
      <c r="JT26" s="364"/>
      <c r="JU26" s="364"/>
      <c r="JV26" s="364"/>
      <c r="JW26" s="364"/>
      <c r="JX26" s="364"/>
      <c r="JY26" s="364"/>
      <c r="JZ26" s="364"/>
      <c r="KA26" s="364"/>
      <c r="KB26" s="364"/>
      <c r="KC26" s="364"/>
      <c r="KD26" s="364"/>
      <c r="KE26" s="364"/>
      <c r="KF26" s="364"/>
      <c r="KG26" s="364"/>
      <c r="KH26" s="364"/>
      <c r="KI26" s="364"/>
      <c r="KJ26" s="364"/>
      <c r="KK26" s="364"/>
      <c r="KL26" s="364"/>
      <c r="KM26" s="364"/>
      <c r="KN26" s="364"/>
      <c r="KO26" s="364"/>
      <c r="KP26" s="364"/>
      <c r="KQ26" s="364"/>
      <c r="KR26" s="364"/>
      <c r="KS26" s="364"/>
      <c r="KT26" s="364"/>
      <c r="KU26" s="364"/>
      <c r="KV26" s="364"/>
      <c r="KW26" s="364"/>
      <c r="KX26" s="364"/>
      <c r="KY26" s="364"/>
      <c r="KZ26" s="364"/>
      <c r="LA26" s="364"/>
      <c r="LB26" s="364"/>
      <c r="LC26" s="364"/>
      <c r="LD26" s="364"/>
      <c r="LE26" s="364"/>
      <c r="LF26" s="364"/>
      <c r="LG26" s="364"/>
      <c r="LH26" s="364"/>
      <c r="LI26" s="364"/>
      <c r="LJ26" s="364"/>
      <c r="LK26" s="364"/>
      <c r="LL26" s="364"/>
      <c r="LM26" s="364"/>
      <c r="LN26" s="364"/>
      <c r="LO26" s="364"/>
      <c r="LP26" s="364"/>
      <c r="LQ26" s="364"/>
      <c r="LR26" s="364"/>
      <c r="LS26" s="364"/>
      <c r="LT26" s="364"/>
      <c r="LU26" s="364"/>
      <c r="LV26" s="364"/>
      <c r="LW26" s="364"/>
      <c r="LX26" s="364"/>
      <c r="LY26" s="364"/>
      <c r="LZ26" s="364"/>
      <c r="MA26" s="364"/>
      <c r="MB26" s="364"/>
      <c r="MC26" s="364"/>
      <c r="MD26" s="364"/>
      <c r="ME26" s="364"/>
      <c r="MF26" s="364"/>
      <c r="MG26" s="364"/>
      <c r="MH26" s="364"/>
      <c r="MI26" s="364"/>
      <c r="MJ26" s="364"/>
      <c r="MK26" s="364"/>
      <c r="ML26" s="364"/>
      <c r="MM26" s="364"/>
      <c r="MN26" s="364"/>
      <c r="MO26" s="364"/>
      <c r="MP26" s="364"/>
      <c r="MQ26" s="364"/>
      <c r="MR26" s="364"/>
      <c r="MS26" s="364"/>
      <c r="MT26" s="364"/>
      <c r="MU26" s="364"/>
      <c r="MV26" s="364"/>
      <c r="MW26" s="364"/>
      <c r="MX26" s="364"/>
      <c r="MY26" s="364"/>
      <c r="MZ26" s="364"/>
      <c r="NA26" s="364"/>
      <c r="NB26" s="364"/>
      <c r="NC26" s="364"/>
      <c r="ND26" s="364"/>
      <c r="NE26" s="364"/>
      <c r="NF26" s="364"/>
      <c r="NG26" s="364"/>
      <c r="NH26" s="364"/>
      <c r="NI26" s="364"/>
      <c r="NJ26" s="364"/>
      <c r="NK26" s="364"/>
      <c r="NL26" s="364"/>
      <c r="NM26" s="364"/>
      <c r="NN26" s="364"/>
      <c r="NO26" s="364"/>
      <c r="NP26" s="364"/>
      <c r="NQ26" s="364"/>
      <c r="NR26" s="364"/>
      <c r="NS26" s="364"/>
      <c r="NT26" s="364"/>
      <c r="NU26" s="364"/>
      <c r="NV26" s="364"/>
      <c r="NW26" s="364"/>
      <c r="NX26" s="364"/>
      <c r="NY26" s="364"/>
      <c r="NZ26" s="364"/>
      <c r="OA26" s="364"/>
      <c r="OB26" s="364"/>
      <c r="OC26" s="364"/>
      <c r="OD26" s="364"/>
      <c r="OE26" s="364"/>
      <c r="OF26" s="364"/>
      <c r="OG26" s="364"/>
      <c r="OH26" s="364"/>
      <c r="OI26" s="364"/>
      <c r="OJ26" s="364"/>
      <c r="OK26" s="364"/>
      <c r="OL26" s="364"/>
      <c r="OM26" s="364"/>
      <c r="ON26" s="364"/>
      <c r="OO26" s="364"/>
      <c r="OP26" s="364"/>
      <c r="OQ26" s="364"/>
      <c r="OR26" s="364"/>
    </row>
    <row r="27" spans="1:408" ht="15">
      <c r="A27" s="363" t="s">
        <v>416</v>
      </c>
      <c r="B27" s="364">
        <f t="shared" si="7"/>
        <v>0</v>
      </c>
      <c r="C27" s="364">
        <f t="shared" si="8"/>
        <v>0</v>
      </c>
      <c r="D27" s="364">
        <f t="shared" si="9"/>
        <v>0</v>
      </c>
      <c r="E27" s="364">
        <f t="shared" si="10"/>
        <v>0</v>
      </c>
      <c r="F27" s="364">
        <f t="shared" si="11"/>
        <v>0</v>
      </c>
      <c r="G27" s="364">
        <f t="shared" si="12"/>
        <v>0.34121208470588227</v>
      </c>
      <c r="H27" s="364">
        <f t="shared" si="13"/>
        <v>0.2431136103529411</v>
      </c>
      <c r="I27" s="364">
        <f t="shared" si="14"/>
        <v>0.31469898352941172</v>
      </c>
      <c r="J27" s="364">
        <f t="shared" si="15"/>
        <v>0.48562203035294105</v>
      </c>
      <c r="K27" s="364">
        <f t="shared" si="16"/>
        <v>0.64758249623529396</v>
      </c>
      <c r="L27" s="364">
        <f t="shared" si="17"/>
        <v>1.0331752068235291</v>
      </c>
      <c r="M27" s="364">
        <f t="shared" si="18"/>
        <v>1.2189110080000001</v>
      </c>
      <c r="N27" s="364">
        <f t="shared" si="19"/>
        <v>1.3101794769411763</v>
      </c>
      <c r="O27" s="364">
        <f t="shared" si="20"/>
        <v>0.92801617835294103</v>
      </c>
      <c r="P27" s="364">
        <f t="shared" si="21"/>
        <v>1.0143278501176469</v>
      </c>
      <c r="Q27" s="364">
        <f t="shared" si="22"/>
        <v>0.68000340799999981</v>
      </c>
      <c r="R27" s="364">
        <f t="shared" si="23"/>
        <v>0.46011757976470558</v>
      </c>
      <c r="S27" s="364">
        <f t="shared" si="24"/>
        <v>6.08345988352941</v>
      </c>
      <c r="T27" s="364">
        <f t="shared" si="25"/>
        <v>2.6479383428235277</v>
      </c>
      <c r="U27" s="364">
        <f t="shared" si="26"/>
        <v>11.108297746823522</v>
      </c>
      <c r="V27" s="364">
        <f t="shared" si="27"/>
        <v>1.383292235294117E-2</v>
      </c>
      <c r="W27" s="364">
        <f t="shared" si="28"/>
        <v>3.227681882352939E-3</v>
      </c>
      <c r="X27" s="364">
        <f t="shared" si="29"/>
        <v>5.1591107482993207E-3</v>
      </c>
      <c r="Y27" s="364">
        <f t="shared" si="30"/>
        <v>9.53836457142857E-3</v>
      </c>
      <c r="Z27" s="364">
        <f t="shared" si="31"/>
        <v>4.5299999999999993E-3</v>
      </c>
      <c r="AA27" s="364">
        <f t="shared" si="32"/>
        <v>4.7999999999999996E-4</v>
      </c>
      <c r="AB27" s="364">
        <f t="shared" si="33"/>
        <v>2.9549999999999997E-3</v>
      </c>
      <c r="AC27" s="364">
        <f t="shared" si="34"/>
        <v>4.1174999999999996E-3</v>
      </c>
      <c r="AD27" s="364">
        <f t="shared" si="35"/>
        <v>4.1999999999999989E-3</v>
      </c>
      <c r="AE27" s="364">
        <f t="shared" si="36"/>
        <v>1.5677999999999999</v>
      </c>
      <c r="AG27" s="364"/>
      <c r="AH27" s="364"/>
      <c r="AI27" s="364"/>
      <c r="AJ27" s="364"/>
      <c r="AK27" s="364"/>
      <c r="AL27" s="364"/>
      <c r="AM27" s="364"/>
      <c r="AN27" s="364"/>
      <c r="AO27" s="364"/>
      <c r="AP27" s="364"/>
      <c r="AQ27" s="364"/>
      <c r="AR27" s="364"/>
      <c r="AS27" s="364"/>
      <c r="AT27" s="364"/>
      <c r="AU27" s="364"/>
      <c r="AV27" s="364"/>
      <c r="AW27" s="364"/>
      <c r="AX27" s="364"/>
      <c r="AY27" s="364"/>
      <c r="AZ27" s="364"/>
      <c r="BA27" s="364"/>
      <c r="BB27" s="364"/>
      <c r="BC27" s="364"/>
      <c r="BD27" s="364"/>
      <c r="BE27" s="364"/>
      <c r="BF27" s="364"/>
      <c r="BG27" s="364"/>
      <c r="BH27" s="364"/>
      <c r="BI27" s="364"/>
      <c r="BJ27" s="364"/>
      <c r="BK27" s="364"/>
      <c r="BL27" s="364"/>
      <c r="BM27" s="364"/>
      <c r="BN27" s="364"/>
      <c r="BO27" s="364"/>
      <c r="BP27" s="364"/>
      <c r="BQ27" s="364"/>
      <c r="BR27" s="364"/>
      <c r="BS27" s="364"/>
      <c r="BT27" s="364"/>
      <c r="BU27" s="364"/>
      <c r="BV27" s="364"/>
      <c r="BW27" s="364"/>
      <c r="BX27" s="364"/>
      <c r="BY27" s="364"/>
      <c r="BZ27" s="364"/>
      <c r="CA27" s="364"/>
      <c r="CB27" s="364"/>
      <c r="CC27" s="364"/>
      <c r="CD27" s="364"/>
      <c r="CE27" s="364"/>
      <c r="CF27" s="364"/>
      <c r="CG27" s="364"/>
      <c r="CH27" s="364"/>
      <c r="CI27" s="364"/>
      <c r="CJ27" s="364"/>
      <c r="CK27" s="364"/>
      <c r="CL27" s="364"/>
      <c r="CM27" s="364"/>
      <c r="CN27" s="364"/>
      <c r="CO27" s="364">
        <v>48.905144235294102</v>
      </c>
      <c r="CP27" s="364">
        <v>52.363374823529398</v>
      </c>
      <c r="CQ27" s="364">
        <v>24.005883999999995</v>
      </c>
      <c r="CR27" s="364">
        <v>9.7118642352941169</v>
      </c>
      <c r="CS27" s="364">
        <v>12.593723058823528</v>
      </c>
      <c r="CT27" s="364">
        <v>10.662877647058822</v>
      </c>
      <c r="CU27" s="364">
        <v>26.455463999999996</v>
      </c>
      <c r="CV27" s="364">
        <v>35.677412235294113</v>
      </c>
      <c r="CW27" s="364">
        <v>22.075038588235287</v>
      </c>
      <c r="CX27" s="364">
        <v>18.55917082352941</v>
      </c>
      <c r="CY27" s="364">
        <v>33.544836705882346</v>
      </c>
      <c r="CZ27" s="364">
        <v>46.657294352941172</v>
      </c>
      <c r="DA27" s="364">
        <v>17.175878588235292</v>
      </c>
      <c r="DB27" s="364">
        <v>25.50445058823529</v>
      </c>
      <c r="DC27" s="364">
        <v>33.256650823529405</v>
      </c>
      <c r="DD27" s="364">
        <v>39.279735764705876</v>
      </c>
      <c r="DE27" s="364">
        <v>38.530452470588223</v>
      </c>
      <c r="DF27" s="364">
        <v>18.35744070588235</v>
      </c>
      <c r="DG27" s="364">
        <v>13.112457647058822</v>
      </c>
      <c r="DH27" s="364">
        <v>24.553437176470585</v>
      </c>
      <c r="DI27" s="364">
        <v>5.5331689411764691</v>
      </c>
      <c r="DJ27" s="364">
        <v>11.412160941176468</v>
      </c>
      <c r="DK27" s="364">
        <v>6.6570938823529406</v>
      </c>
      <c r="DL27" s="364">
        <v>9.7406828235294096</v>
      </c>
      <c r="DM27" s="364">
        <v>21.095206588235293</v>
      </c>
      <c r="DN27" s="364">
        <v>10.374691764705881</v>
      </c>
      <c r="DO27" s="364">
        <v>18.818538117647055</v>
      </c>
      <c r="DP27" s="364">
        <v>34.784035999999993</v>
      </c>
      <c r="DQ27" s="364">
        <v>16.282502352941172</v>
      </c>
      <c r="DR27" s="364">
        <v>18.904993882352937</v>
      </c>
      <c r="DS27" s="364">
        <v>24.985715999999996</v>
      </c>
      <c r="DT27" s="364">
        <v>56.74380023529411</v>
      </c>
      <c r="DU27" s="364">
        <v>26.167278117647054</v>
      </c>
      <c r="DV27" s="364">
        <v>31.38344258823529</v>
      </c>
      <c r="DW27" s="364">
        <v>42.882059294117646</v>
      </c>
      <c r="DX27" s="364">
        <v>12.276718588235292</v>
      </c>
      <c r="DY27" s="364">
        <v>26.916561411764704</v>
      </c>
      <c r="DZ27" s="364">
        <v>35.245133411764698</v>
      </c>
      <c r="EA27" s="364">
        <v>37.521801882352932</v>
      </c>
      <c r="EB27" s="364">
        <v>17.060604235294115</v>
      </c>
      <c r="EC27" s="364">
        <v>52.766835058823517</v>
      </c>
      <c r="ED27" s="364">
        <v>56.570888705882346</v>
      </c>
      <c r="EE27" s="364">
        <v>43.804254117647048</v>
      </c>
      <c r="EF27" s="364">
        <v>38.645726823529401</v>
      </c>
      <c r="EG27" s="364">
        <v>76.311621647058814</v>
      </c>
      <c r="EH27" s="364">
        <v>40.835939529411753</v>
      </c>
      <c r="EI27" s="364">
        <v>36.916611529411753</v>
      </c>
      <c r="EJ27" s="364">
        <v>23.026051999999996</v>
      </c>
      <c r="EK27" s="364">
        <v>53.112658117647051</v>
      </c>
      <c r="EL27" s="364">
        <v>42.824422117647046</v>
      </c>
      <c r="EM27" s="364">
        <v>68.905244470588215</v>
      </c>
      <c r="EN27" s="364">
        <v>67.550770823529405</v>
      </c>
      <c r="EO27" s="364">
        <v>35.562137882352935</v>
      </c>
      <c r="EP27" s="364">
        <v>66.801487529411759</v>
      </c>
      <c r="EQ27" s="364">
        <v>69.654527764705861</v>
      </c>
      <c r="ER27" s="364">
        <v>61.153044235294104</v>
      </c>
      <c r="ES27" s="364">
        <v>57.896543764705875</v>
      </c>
      <c r="ET27" s="364">
        <v>55.64869388235293</v>
      </c>
      <c r="EU27" s="364">
        <v>45.47573223529411</v>
      </c>
      <c r="EV27" s="364">
        <v>22.9972334117647</v>
      </c>
      <c r="EW27" s="364">
        <v>86.109941647058818</v>
      </c>
      <c r="EX27" s="364">
        <v>69.135793176470571</v>
      </c>
      <c r="EY27" s="364">
        <v>96.88809364705881</v>
      </c>
      <c r="EZ27" s="364">
        <v>106.16767905882351</v>
      </c>
      <c r="FA27" s="364">
        <v>43.170245176470587</v>
      </c>
      <c r="FB27" s="364">
        <v>92.536486823529401</v>
      </c>
      <c r="FC27" s="364">
        <v>77.752551058823514</v>
      </c>
      <c r="FD27" s="364">
        <v>78.127192705882351</v>
      </c>
      <c r="FE27" s="364">
        <v>44.207714352941167</v>
      </c>
      <c r="FF27" s="364">
        <v>107.81033858823528</v>
      </c>
      <c r="FG27" s="364">
        <v>150.34657482352941</v>
      </c>
      <c r="FH27" s="364">
        <v>80.922595764705875</v>
      </c>
      <c r="FI27" s="364">
        <v>80.461498352941163</v>
      </c>
      <c r="FJ27" s="364">
        <v>101.75843505882352</v>
      </c>
      <c r="FK27" s="364">
        <v>100.17341270588234</v>
      </c>
      <c r="FL27" s="364">
        <v>108.09852447058822</v>
      </c>
      <c r="FM27" s="364">
        <v>83.545087294117621</v>
      </c>
      <c r="FN27" s="364">
        <v>118.18503035294117</v>
      </c>
      <c r="FO27" s="364">
        <v>90.461548470588212</v>
      </c>
      <c r="FP27" s="364">
        <v>140.63471058823527</v>
      </c>
      <c r="FQ27" s="364">
        <v>113.57405623529411</v>
      </c>
      <c r="FR27" s="364">
        <v>59.222198823529403</v>
      </c>
      <c r="FS27" s="364">
        <v>139.30905552941172</v>
      </c>
      <c r="FT27" s="364">
        <v>83.487450117647043</v>
      </c>
      <c r="FU27" s="364">
        <v>147.55117176470586</v>
      </c>
      <c r="FV27" s="364">
        <v>66.830306117647055</v>
      </c>
      <c r="FW27" s="364">
        <v>89.539353647058803</v>
      </c>
      <c r="FX27" s="364">
        <v>58.444096941176461</v>
      </c>
      <c r="FY27" s="364">
        <v>103.7180990588235</v>
      </c>
      <c r="FZ27" s="364">
        <v>75.47588258823528</v>
      </c>
      <c r="GA27" s="364">
        <v>122.04672117647057</v>
      </c>
      <c r="GB27" s="364">
        <v>144.38112705882349</v>
      </c>
      <c r="GC27" s="364">
        <v>131.96031552941173</v>
      </c>
      <c r="GD27" s="364">
        <v>171.21123270588234</v>
      </c>
      <c r="GE27" s="364">
        <v>117.75275152941175</v>
      </c>
      <c r="GF27" s="364">
        <v>81.268418823529402</v>
      </c>
      <c r="GG27" s="364">
        <v>140.72116635294117</v>
      </c>
      <c r="GH27" s="364">
        <v>147.03243717647055</v>
      </c>
      <c r="GI27" s="364">
        <v>122.53663717647056</v>
      </c>
      <c r="GJ27" s="364">
        <v>39.25091717647058</v>
      </c>
      <c r="GK27" s="364">
        <v>62.910978117647048</v>
      </c>
      <c r="GL27" s="364">
        <v>71.441280235294101</v>
      </c>
      <c r="GM27" s="364">
        <v>30.547703529411759</v>
      </c>
      <c r="GN27" s="364">
        <v>34.207664235294111</v>
      </c>
      <c r="GO27" s="364">
        <v>96.859275058823513</v>
      </c>
      <c r="GP27" s="364">
        <v>78.50183435294116</v>
      </c>
      <c r="GQ27" s="364">
        <v>89.539353647058803</v>
      </c>
      <c r="GR27" s="364">
        <v>14.466931294117645</v>
      </c>
      <c r="GS27" s="364">
        <v>61.614141647058815</v>
      </c>
      <c r="GT27" s="364">
        <v>87.666145411764688</v>
      </c>
      <c r="GU27" s="364">
        <v>40.490116470588227</v>
      </c>
      <c r="GV27" s="364">
        <v>46.542019999999994</v>
      </c>
      <c r="GW27" s="364">
        <v>97.20509811764704</v>
      </c>
      <c r="GX27" s="364">
        <v>123.71819929411762</v>
      </c>
      <c r="GY27" s="364">
        <v>118.04093741176469</v>
      </c>
      <c r="GZ27" s="364">
        <v>151.7586856470588</v>
      </c>
      <c r="HA27" s="364">
        <v>59.971482117647049</v>
      </c>
      <c r="HB27" s="364">
        <v>83.199264235294095</v>
      </c>
      <c r="HC27" s="364">
        <v>87.320322352941162</v>
      </c>
      <c r="HD27" s="364">
        <v>56.801437411764695</v>
      </c>
      <c r="HE27" s="364">
        <v>60.346123764705872</v>
      </c>
      <c r="HF27" s="364">
        <v>49.164511529411755</v>
      </c>
      <c r="HG27" s="364">
        <v>40.288386352941174</v>
      </c>
      <c r="HH27" s="364">
        <v>61.268318588235282</v>
      </c>
      <c r="HI27" s="364">
        <v>59.04928729411764</v>
      </c>
      <c r="HJ27" s="364">
        <v>49.193330117647044</v>
      </c>
      <c r="HK27" s="364">
        <v>55.101140705882337</v>
      </c>
      <c r="HL27" s="364">
        <v>56.74380023529411</v>
      </c>
      <c r="HM27" s="364">
        <v>75.619975529411747</v>
      </c>
      <c r="HN27" s="364">
        <v>63.199163999999989</v>
      </c>
      <c r="HO27" s="364">
        <v>73.083939764705875</v>
      </c>
      <c r="HP27" s="364">
        <v>36.945430117647049</v>
      </c>
      <c r="HQ27" s="364">
        <v>78.415378588235299</v>
      </c>
      <c r="HR27" s="364">
        <v>55.331689411764671</v>
      </c>
      <c r="HS27" s="364">
        <v>30.8935265882353</v>
      </c>
      <c r="HT27" s="364">
        <v>100.34632423529401</v>
      </c>
      <c r="HU27" s="364">
        <v>95.158978352941105</v>
      </c>
      <c r="HV27" s="364">
        <v>99.971682588235197</v>
      </c>
      <c r="HW27" s="364"/>
      <c r="HX27" s="364"/>
      <c r="HY27" s="364"/>
      <c r="HZ27" s="364"/>
      <c r="IA27" s="364"/>
      <c r="IB27" s="364"/>
      <c r="IC27" s="364"/>
      <c r="ID27" s="364"/>
      <c r="IE27" s="364"/>
      <c r="IF27" s="364"/>
      <c r="IG27" s="364"/>
      <c r="IH27" s="364"/>
      <c r="II27" s="364"/>
      <c r="IJ27" s="364"/>
      <c r="IK27" s="364"/>
      <c r="IL27" s="364"/>
      <c r="IM27" s="364">
        <v>1152.6858922352901</v>
      </c>
      <c r="IN27" s="364">
        <v>4930.7739912941197</v>
      </c>
      <c r="IO27" s="364"/>
      <c r="IP27" s="364"/>
      <c r="IQ27" s="364"/>
      <c r="IR27" s="364"/>
      <c r="IS27" s="364">
        <v>1900.4129825882342</v>
      </c>
      <c r="IT27" s="364">
        <v>747.52536023529365</v>
      </c>
      <c r="IU27" s="364"/>
      <c r="IV27" s="364"/>
      <c r="IW27" s="364"/>
      <c r="IX27" s="364"/>
      <c r="IY27" s="364"/>
      <c r="IZ27" s="364"/>
      <c r="JA27" s="364"/>
      <c r="JB27" s="364"/>
      <c r="JC27" s="364"/>
      <c r="JD27" s="364">
        <v>1428.8256047058815</v>
      </c>
      <c r="JE27" s="364">
        <v>1578.0770731764694</v>
      </c>
      <c r="JF27" s="364">
        <v>2041.0476931764695</v>
      </c>
      <c r="JG27" s="364"/>
      <c r="JH27" s="364">
        <v>1437.9610971764698</v>
      </c>
      <c r="JI27" s="364"/>
      <c r="JJ27" s="364">
        <v>1157.440959294117</v>
      </c>
      <c r="JK27" s="364"/>
      <c r="JL27" s="364">
        <v>3464.9453192941155</v>
      </c>
      <c r="JM27" s="364"/>
      <c r="JN27" s="364">
        <v>0.60519035294117607</v>
      </c>
      <c r="JO27" s="364">
        <v>0.4034602352941174</v>
      </c>
      <c r="JP27" s="364"/>
      <c r="JQ27" s="364"/>
      <c r="JR27" s="364">
        <v>0.80692047058823479</v>
      </c>
      <c r="JS27" s="364">
        <v>1.0086505882352936</v>
      </c>
      <c r="JT27" s="364">
        <v>4.380425411764703</v>
      </c>
      <c r="JU27" s="364"/>
      <c r="JV27" s="364">
        <v>6.224815058823526</v>
      </c>
      <c r="JW27" s="364"/>
      <c r="JX27" s="364">
        <v>0.4034602352941174</v>
      </c>
      <c r="JY27" s="364"/>
      <c r="JZ27" s="364"/>
      <c r="KA27" s="364"/>
      <c r="KB27" s="364">
        <v>0.4034602352941174</v>
      </c>
      <c r="KC27" s="364">
        <v>1.6138409411764696</v>
      </c>
      <c r="KD27" s="364">
        <v>0.80692047058823479</v>
      </c>
      <c r="KE27" s="364">
        <v>0.4034602352941174</v>
      </c>
      <c r="KF27" s="364"/>
      <c r="KG27" s="364"/>
      <c r="KH27" s="364"/>
      <c r="KI27" s="364"/>
      <c r="KJ27" s="364"/>
      <c r="KK27" s="364"/>
      <c r="KL27" s="364"/>
      <c r="KM27" s="364"/>
      <c r="KN27" s="364"/>
      <c r="KO27" s="364"/>
      <c r="KP27" s="364">
        <v>0.71987591836734688</v>
      </c>
      <c r="KQ27" s="364">
        <v>1.8896742857142859</v>
      </c>
      <c r="KR27" s="364"/>
      <c r="KS27" s="364">
        <v>0.41992761904761905</v>
      </c>
      <c r="KT27" s="364">
        <v>0.8398552380952381</v>
      </c>
      <c r="KU27" s="364">
        <v>0.65988625850340132</v>
      </c>
      <c r="KV27" s="364">
        <v>0.62989142857142866</v>
      </c>
      <c r="KW27" s="364"/>
      <c r="KX27" s="364">
        <v>0.44992285714285712</v>
      </c>
      <c r="KY27" s="364"/>
      <c r="KZ27" s="364">
        <v>0.41992799999999997</v>
      </c>
      <c r="LA27" s="364">
        <v>0.6298919999999999</v>
      </c>
      <c r="LB27" s="364"/>
      <c r="LC27" s="364"/>
      <c r="LD27" s="364"/>
      <c r="LE27" s="364"/>
      <c r="LF27" s="364">
        <v>0.41992799999999997</v>
      </c>
      <c r="LG27" s="364">
        <v>3.539393142857143</v>
      </c>
      <c r="LH27" s="364">
        <v>4.0793005714285711</v>
      </c>
      <c r="LI27" s="364">
        <v>2.88</v>
      </c>
      <c r="LJ27" s="364">
        <v>1.65</v>
      </c>
      <c r="LK27" s="364"/>
      <c r="LL27" s="364"/>
      <c r="LM27" s="364"/>
      <c r="LN27" s="364"/>
      <c r="LO27" s="364"/>
      <c r="LP27" s="364"/>
      <c r="LQ27" s="364"/>
      <c r="LR27" s="364"/>
      <c r="LS27" s="364"/>
      <c r="LT27" s="364"/>
      <c r="LU27" s="364"/>
      <c r="LV27" s="364"/>
      <c r="LW27" s="364"/>
      <c r="LX27" s="364"/>
      <c r="LY27" s="364"/>
      <c r="LZ27" s="364">
        <v>0.48</v>
      </c>
      <c r="MA27" s="364"/>
      <c r="MB27" s="364"/>
      <c r="MC27" s="364"/>
      <c r="MD27" s="364"/>
      <c r="ME27" s="364"/>
      <c r="MF27" s="364"/>
      <c r="MG27" s="364"/>
      <c r="MH27" s="364">
        <v>0.24</v>
      </c>
      <c r="MI27" s="364">
        <v>0.48</v>
      </c>
      <c r="MJ27" s="364">
        <v>0.48</v>
      </c>
      <c r="MK27" s="364"/>
      <c r="ML27" s="364">
        <v>0.315</v>
      </c>
      <c r="MM27" s="364"/>
      <c r="MN27" s="364"/>
      <c r="MO27" s="364"/>
      <c r="MP27" s="364">
        <v>0.72</v>
      </c>
      <c r="MQ27" s="364">
        <v>0.24</v>
      </c>
      <c r="MR27" s="364">
        <v>0.48</v>
      </c>
      <c r="MS27" s="364">
        <v>0.24</v>
      </c>
      <c r="MT27" s="364">
        <v>0.50249999999999995</v>
      </c>
      <c r="MU27" s="364">
        <v>1.7849999999999999</v>
      </c>
      <c r="MV27" s="364">
        <v>0.21</v>
      </c>
      <c r="MW27" s="364">
        <v>0.45</v>
      </c>
      <c r="MX27" s="364"/>
      <c r="MY27" s="364"/>
      <c r="MZ27" s="364">
        <v>0.63</v>
      </c>
      <c r="NA27" s="364"/>
      <c r="NB27" s="364"/>
      <c r="NC27" s="364">
        <v>0.3</v>
      </c>
      <c r="ND27" s="364"/>
      <c r="NE27" s="364">
        <v>0.3</v>
      </c>
      <c r="NF27" s="364">
        <v>0.3</v>
      </c>
      <c r="NG27" s="364">
        <v>0.6</v>
      </c>
      <c r="NH27" s="364">
        <v>0.3</v>
      </c>
      <c r="NI27" s="364">
        <v>0.6</v>
      </c>
      <c r="NJ27" s="364">
        <v>0.3</v>
      </c>
      <c r="NK27" s="364">
        <v>0.3</v>
      </c>
      <c r="NL27" s="364"/>
      <c r="NM27" s="364"/>
      <c r="NN27" s="364">
        <v>0.3</v>
      </c>
      <c r="NO27" s="364">
        <v>0.9</v>
      </c>
      <c r="NP27" s="364">
        <v>0.3</v>
      </c>
      <c r="NQ27" s="364">
        <v>0.3</v>
      </c>
      <c r="NR27" s="364"/>
      <c r="NS27" s="364">
        <v>1566.3</v>
      </c>
      <c r="NT27" s="364"/>
      <c r="NU27" s="364">
        <v>0.9</v>
      </c>
      <c r="NV27" s="364">
        <v>0.3</v>
      </c>
      <c r="NW27" s="364"/>
      <c r="NX27" s="364"/>
      <c r="NY27" s="364"/>
      <c r="NZ27" s="364"/>
      <c r="OA27" s="364"/>
      <c r="OB27" s="364"/>
      <c r="OC27" s="364"/>
      <c r="OD27" s="364"/>
      <c r="OE27" s="364"/>
      <c r="OF27" s="364"/>
      <c r="OG27" s="364"/>
      <c r="OH27" s="364"/>
      <c r="OI27" s="364"/>
      <c r="OJ27" s="364"/>
      <c r="OK27" s="364"/>
      <c r="OL27" s="364"/>
      <c r="OM27" s="364"/>
      <c r="ON27" s="364"/>
      <c r="OO27" s="364"/>
      <c r="OP27" s="364"/>
      <c r="OQ27" s="364"/>
      <c r="OR27" s="364"/>
    </row>
    <row r="28" spans="1:408" ht="15">
      <c r="A28" s="363" t="s">
        <v>415</v>
      </c>
      <c r="B28" s="364">
        <f t="shared" si="7"/>
        <v>0</v>
      </c>
      <c r="C28" s="364">
        <f t="shared" si="8"/>
        <v>0</v>
      </c>
      <c r="D28" s="364">
        <f t="shared" si="9"/>
        <v>0</v>
      </c>
      <c r="E28" s="364">
        <f t="shared" si="10"/>
        <v>0</v>
      </c>
      <c r="F28" s="364">
        <f t="shared" si="11"/>
        <v>0</v>
      </c>
      <c r="G28" s="364">
        <f t="shared" si="12"/>
        <v>0</v>
      </c>
      <c r="H28" s="364">
        <f t="shared" si="13"/>
        <v>0</v>
      </c>
      <c r="I28" s="364">
        <f t="shared" si="14"/>
        <v>0</v>
      </c>
      <c r="J28" s="364">
        <f t="shared" si="15"/>
        <v>0</v>
      </c>
      <c r="K28" s="364">
        <f t="shared" si="16"/>
        <v>0</v>
      </c>
      <c r="L28" s="364">
        <f t="shared" si="17"/>
        <v>0</v>
      </c>
      <c r="M28" s="364">
        <f t="shared" si="18"/>
        <v>0</v>
      </c>
      <c r="N28" s="364">
        <f t="shared" si="19"/>
        <v>0</v>
      </c>
      <c r="O28" s="364">
        <f t="shared" si="20"/>
        <v>0</v>
      </c>
      <c r="P28" s="364">
        <f t="shared" si="21"/>
        <v>0</v>
      </c>
      <c r="Q28" s="364">
        <f t="shared" si="22"/>
        <v>0</v>
      </c>
      <c r="R28" s="364">
        <f t="shared" si="23"/>
        <v>0</v>
      </c>
      <c r="S28" s="364">
        <f t="shared" si="24"/>
        <v>0</v>
      </c>
      <c r="T28" s="364">
        <f t="shared" si="25"/>
        <v>0</v>
      </c>
      <c r="U28" s="364">
        <f t="shared" si="26"/>
        <v>0</v>
      </c>
      <c r="V28" s="364">
        <f t="shared" si="27"/>
        <v>0</v>
      </c>
      <c r="W28" s="364">
        <f t="shared" si="28"/>
        <v>2.88185882352941E-5</v>
      </c>
      <c r="X28" s="364">
        <f t="shared" si="29"/>
        <v>0</v>
      </c>
      <c r="Y28" s="364">
        <f t="shared" si="30"/>
        <v>0</v>
      </c>
      <c r="Z28" s="364">
        <f t="shared" si="31"/>
        <v>0</v>
      </c>
      <c r="AA28" s="364">
        <f t="shared" si="32"/>
        <v>0</v>
      </c>
      <c r="AB28" s="364">
        <f t="shared" si="33"/>
        <v>0</v>
      </c>
      <c r="AC28" s="364">
        <f t="shared" si="34"/>
        <v>0</v>
      </c>
      <c r="AD28" s="364">
        <f t="shared" si="35"/>
        <v>0</v>
      </c>
      <c r="AE28" s="364">
        <f t="shared" si="36"/>
        <v>0</v>
      </c>
      <c r="AG28" s="364"/>
      <c r="AH28" s="364"/>
      <c r="AI28" s="364"/>
      <c r="AJ28" s="364"/>
      <c r="AK28" s="364"/>
      <c r="AL28" s="364"/>
      <c r="AM28" s="364"/>
      <c r="AN28" s="364"/>
      <c r="AO28" s="364"/>
      <c r="AP28" s="364"/>
      <c r="AQ28" s="364"/>
      <c r="AR28" s="364"/>
      <c r="AS28" s="364"/>
      <c r="AT28" s="364"/>
      <c r="AU28" s="364"/>
      <c r="AV28" s="364"/>
      <c r="AW28" s="364"/>
      <c r="AX28" s="364"/>
      <c r="AY28" s="364"/>
      <c r="AZ28" s="364"/>
      <c r="BA28" s="364"/>
      <c r="BB28" s="364"/>
      <c r="BC28" s="364"/>
      <c r="BD28" s="364"/>
      <c r="BE28" s="364"/>
      <c r="BF28" s="364"/>
      <c r="BG28" s="364"/>
      <c r="BH28" s="364"/>
      <c r="BI28" s="364"/>
      <c r="BJ28" s="364"/>
      <c r="BK28" s="364"/>
      <c r="BL28" s="364"/>
      <c r="BM28" s="364"/>
      <c r="BN28" s="364"/>
      <c r="BO28" s="364"/>
      <c r="BP28" s="364"/>
      <c r="BQ28" s="364"/>
      <c r="BR28" s="364"/>
      <c r="BS28" s="364"/>
      <c r="BT28" s="364"/>
      <c r="BU28" s="364"/>
      <c r="BV28" s="364"/>
      <c r="BW28" s="364"/>
      <c r="BX28" s="364"/>
      <c r="BY28" s="364"/>
      <c r="BZ28" s="364"/>
      <c r="CA28" s="364"/>
      <c r="CB28" s="364"/>
      <c r="CC28" s="364"/>
      <c r="CD28" s="364"/>
      <c r="CE28" s="364"/>
      <c r="CF28" s="364"/>
      <c r="CG28" s="364"/>
      <c r="CH28" s="364"/>
      <c r="CI28" s="364"/>
      <c r="CJ28" s="364"/>
      <c r="CK28" s="364"/>
      <c r="CL28" s="364"/>
      <c r="CM28" s="364"/>
      <c r="CN28" s="364"/>
      <c r="CO28" s="364"/>
      <c r="CP28" s="364"/>
      <c r="CQ28" s="364"/>
      <c r="CR28" s="364"/>
      <c r="CS28" s="364"/>
      <c r="CT28" s="364"/>
      <c r="CU28" s="364"/>
      <c r="CV28" s="364"/>
      <c r="CW28" s="364"/>
      <c r="CX28" s="364"/>
      <c r="CY28" s="364"/>
      <c r="CZ28" s="364"/>
      <c r="DA28" s="364"/>
      <c r="DB28" s="364"/>
      <c r="DC28" s="364"/>
      <c r="DD28" s="364"/>
      <c r="DE28" s="364"/>
      <c r="DF28" s="364"/>
      <c r="DG28" s="364"/>
      <c r="DH28" s="364"/>
      <c r="DI28" s="364"/>
      <c r="DJ28" s="364"/>
      <c r="DK28" s="364"/>
      <c r="DL28" s="364"/>
      <c r="DM28" s="364"/>
      <c r="DN28" s="364"/>
      <c r="DO28" s="364"/>
      <c r="DP28" s="364"/>
      <c r="DQ28" s="364"/>
      <c r="DR28" s="364"/>
      <c r="DS28" s="364"/>
      <c r="DT28" s="364"/>
      <c r="DU28" s="364"/>
      <c r="DV28" s="364"/>
      <c r="DW28" s="364"/>
      <c r="DX28" s="364"/>
      <c r="DY28" s="364"/>
      <c r="DZ28" s="364"/>
      <c r="EA28" s="364"/>
      <c r="EB28" s="364"/>
      <c r="EC28" s="364"/>
      <c r="ED28" s="364"/>
      <c r="EE28" s="364"/>
      <c r="EF28" s="364"/>
      <c r="EG28" s="364"/>
      <c r="EH28" s="364"/>
      <c r="EI28" s="364"/>
      <c r="EJ28" s="364"/>
      <c r="EK28" s="364"/>
      <c r="EL28" s="364"/>
      <c r="EM28" s="364"/>
      <c r="EN28" s="364"/>
      <c r="EO28" s="364"/>
      <c r="EP28" s="364"/>
      <c r="EQ28" s="364"/>
      <c r="ER28" s="364"/>
      <c r="ES28" s="364"/>
      <c r="ET28" s="364"/>
      <c r="EU28" s="364"/>
      <c r="EV28" s="364"/>
      <c r="EW28" s="364"/>
      <c r="EX28" s="364"/>
      <c r="EY28" s="364"/>
      <c r="EZ28" s="364"/>
      <c r="FA28" s="364"/>
      <c r="FB28" s="364"/>
      <c r="FC28" s="364"/>
      <c r="FD28" s="364"/>
      <c r="FE28" s="364"/>
      <c r="FF28" s="364"/>
      <c r="FG28" s="364"/>
      <c r="FH28" s="364"/>
      <c r="FI28" s="364"/>
      <c r="FJ28" s="364"/>
      <c r="FK28" s="364"/>
      <c r="FL28" s="364"/>
      <c r="FM28" s="364"/>
      <c r="FN28" s="364"/>
      <c r="FO28" s="364"/>
      <c r="FP28" s="364"/>
      <c r="FQ28" s="364"/>
      <c r="FR28" s="364"/>
      <c r="FS28" s="364"/>
      <c r="FT28" s="364"/>
      <c r="FU28" s="364"/>
      <c r="FV28" s="364"/>
      <c r="FW28" s="364"/>
      <c r="FX28" s="364"/>
      <c r="FY28" s="364"/>
      <c r="FZ28" s="364"/>
      <c r="GA28" s="364"/>
      <c r="GB28" s="364"/>
      <c r="GC28" s="364"/>
      <c r="GD28" s="364"/>
      <c r="GE28" s="364"/>
      <c r="GF28" s="364"/>
      <c r="GG28" s="364"/>
      <c r="GH28" s="364"/>
      <c r="GI28" s="364"/>
      <c r="GJ28" s="364"/>
      <c r="GK28" s="364"/>
      <c r="GL28" s="364"/>
      <c r="GM28" s="364"/>
      <c r="GN28" s="364"/>
      <c r="GO28" s="364"/>
      <c r="GP28" s="364"/>
      <c r="GQ28" s="364"/>
      <c r="GR28" s="364"/>
      <c r="GS28" s="364"/>
      <c r="GT28" s="364"/>
      <c r="GU28" s="364"/>
      <c r="GV28" s="364"/>
      <c r="GW28" s="364"/>
      <c r="GX28" s="364"/>
      <c r="GY28" s="364"/>
      <c r="GZ28" s="364"/>
      <c r="HA28" s="364"/>
      <c r="HB28" s="364"/>
      <c r="HC28" s="364"/>
      <c r="HD28" s="364"/>
      <c r="HE28" s="364"/>
      <c r="HF28" s="364"/>
      <c r="HG28" s="364"/>
      <c r="HH28" s="364"/>
      <c r="HI28" s="364"/>
      <c r="HJ28" s="364"/>
      <c r="HK28" s="364"/>
      <c r="HL28" s="364"/>
      <c r="HM28" s="364"/>
      <c r="HN28" s="364"/>
      <c r="HO28" s="364"/>
      <c r="HP28" s="364"/>
      <c r="HQ28" s="364"/>
      <c r="HR28" s="364"/>
      <c r="HS28" s="364"/>
      <c r="HT28" s="364"/>
      <c r="HU28" s="364"/>
      <c r="HV28" s="364"/>
      <c r="HW28" s="364"/>
      <c r="HX28" s="364"/>
      <c r="HY28" s="364"/>
      <c r="HZ28" s="364"/>
      <c r="IA28" s="364"/>
      <c r="IB28" s="364"/>
      <c r="IC28" s="364"/>
      <c r="ID28" s="364"/>
      <c r="IE28" s="364"/>
      <c r="IF28" s="364"/>
      <c r="IG28" s="364"/>
      <c r="IH28" s="364"/>
      <c r="II28" s="364"/>
      <c r="IJ28" s="364"/>
      <c r="IK28" s="364"/>
      <c r="IL28" s="364"/>
      <c r="IM28" s="364"/>
      <c r="IN28" s="364"/>
      <c r="IO28" s="364"/>
      <c r="IP28" s="364"/>
      <c r="IQ28" s="364"/>
      <c r="IR28" s="364"/>
      <c r="IS28" s="364"/>
      <c r="IT28" s="364"/>
      <c r="IU28" s="364"/>
      <c r="IV28" s="364"/>
      <c r="IW28" s="364"/>
      <c r="IX28" s="364"/>
      <c r="IY28" s="364"/>
      <c r="IZ28" s="364"/>
      <c r="JA28" s="364"/>
      <c r="JB28" s="364"/>
      <c r="JC28" s="364"/>
      <c r="JD28" s="364"/>
      <c r="JE28" s="364"/>
      <c r="JF28" s="364"/>
      <c r="JG28" s="364"/>
      <c r="JH28" s="364"/>
      <c r="JI28" s="364"/>
      <c r="JJ28" s="364"/>
      <c r="JK28" s="364"/>
      <c r="JL28" s="364"/>
      <c r="JM28" s="364"/>
      <c r="JN28" s="364"/>
      <c r="JO28" s="364"/>
      <c r="JP28" s="364"/>
      <c r="JQ28" s="364"/>
      <c r="JR28" s="364"/>
      <c r="JS28" s="364"/>
      <c r="JT28" s="364"/>
      <c r="JU28" s="364"/>
      <c r="JV28" s="364"/>
      <c r="JW28" s="364"/>
      <c r="JX28" s="364"/>
      <c r="JY28" s="364"/>
      <c r="JZ28" s="364"/>
      <c r="KA28" s="364"/>
      <c r="KB28" s="364"/>
      <c r="KC28" s="364"/>
      <c r="KD28" s="364"/>
      <c r="KE28" s="364"/>
      <c r="KF28" s="364"/>
      <c r="KG28" s="364"/>
      <c r="KH28" s="364"/>
      <c r="KI28" s="364">
        <v>2.8818588235294099E-2</v>
      </c>
      <c r="KJ28" s="364"/>
      <c r="KK28" s="364"/>
      <c r="KL28" s="364"/>
      <c r="KM28" s="364"/>
      <c r="KN28" s="364"/>
      <c r="KO28" s="364"/>
      <c r="KP28" s="364"/>
      <c r="KQ28" s="364"/>
      <c r="KR28" s="364"/>
      <c r="KS28" s="364"/>
      <c r="KT28" s="364"/>
      <c r="KU28" s="364"/>
      <c r="KV28" s="364"/>
      <c r="KW28" s="364"/>
      <c r="KX28" s="364"/>
      <c r="KY28" s="364"/>
      <c r="KZ28" s="364"/>
      <c r="LA28" s="364"/>
      <c r="LB28" s="364"/>
      <c r="LC28" s="364"/>
      <c r="LD28" s="364"/>
      <c r="LE28" s="364"/>
      <c r="LF28" s="364"/>
      <c r="LG28" s="364"/>
      <c r="LH28" s="364"/>
      <c r="LI28" s="364"/>
      <c r="LJ28" s="364"/>
      <c r="LK28" s="364"/>
      <c r="LL28" s="364"/>
      <c r="LM28" s="364"/>
      <c r="LN28" s="364"/>
      <c r="LO28" s="364"/>
      <c r="LP28" s="364"/>
      <c r="LQ28" s="364"/>
      <c r="LR28" s="364"/>
      <c r="LS28" s="364"/>
      <c r="LT28" s="364"/>
      <c r="LU28" s="364"/>
      <c r="LV28" s="364"/>
      <c r="LW28" s="364"/>
      <c r="LX28" s="364"/>
      <c r="LY28" s="364"/>
      <c r="LZ28" s="364"/>
      <c r="MA28" s="364"/>
      <c r="MB28" s="364"/>
      <c r="MC28" s="364"/>
      <c r="MD28" s="364"/>
      <c r="ME28" s="364"/>
      <c r="MF28" s="364"/>
      <c r="MG28" s="364"/>
      <c r="MH28" s="364"/>
      <c r="MI28" s="364"/>
      <c r="MJ28" s="364"/>
      <c r="MK28" s="364"/>
      <c r="ML28" s="364"/>
      <c r="MM28" s="364"/>
      <c r="MN28" s="364"/>
      <c r="MO28" s="364"/>
      <c r="MP28" s="364"/>
      <c r="MQ28" s="364"/>
      <c r="MR28" s="364"/>
      <c r="MS28" s="364"/>
      <c r="MT28" s="364"/>
      <c r="MU28" s="364"/>
      <c r="MV28" s="364"/>
      <c r="MW28" s="364"/>
      <c r="MX28" s="364"/>
      <c r="MY28" s="364"/>
      <c r="MZ28" s="364"/>
      <c r="NA28" s="364"/>
      <c r="NB28" s="364"/>
      <c r="NC28" s="364"/>
      <c r="ND28" s="364"/>
      <c r="NE28" s="364"/>
      <c r="NF28" s="364"/>
      <c r="NG28" s="364"/>
      <c r="NH28" s="364"/>
      <c r="NI28" s="364"/>
      <c r="NJ28" s="364"/>
      <c r="NK28" s="364"/>
      <c r="NL28" s="364"/>
      <c r="NM28" s="364"/>
      <c r="NN28" s="364"/>
      <c r="NO28" s="364"/>
      <c r="NP28" s="364"/>
      <c r="NQ28" s="364"/>
      <c r="NR28" s="364"/>
      <c r="NS28" s="364"/>
      <c r="NT28" s="364"/>
      <c r="NU28" s="364"/>
      <c r="NV28" s="364"/>
      <c r="NW28" s="364"/>
      <c r="NX28" s="364"/>
      <c r="NY28" s="364"/>
      <c r="NZ28" s="364"/>
      <c r="OA28" s="364"/>
      <c r="OB28" s="364"/>
      <c r="OC28" s="364"/>
      <c r="OD28" s="364"/>
      <c r="OE28" s="364"/>
      <c r="OF28" s="364"/>
      <c r="OG28" s="364"/>
      <c r="OH28" s="364"/>
      <c r="OI28" s="364"/>
      <c r="OJ28" s="364"/>
      <c r="OK28" s="364"/>
      <c r="OL28" s="364"/>
      <c r="OM28" s="364"/>
      <c r="ON28" s="364"/>
      <c r="OO28" s="364"/>
      <c r="OP28" s="364"/>
      <c r="OQ28" s="364"/>
      <c r="OR28" s="364"/>
    </row>
    <row r="29" spans="1:408" ht="15">
      <c r="A29" s="363" t="s">
        <v>434</v>
      </c>
      <c r="B29" s="364">
        <f t="shared" si="7"/>
        <v>0</v>
      </c>
      <c r="C29" s="364">
        <f t="shared" si="8"/>
        <v>0</v>
      </c>
      <c r="D29" s="364">
        <f t="shared" si="9"/>
        <v>0</v>
      </c>
      <c r="E29" s="364">
        <f t="shared" si="10"/>
        <v>0</v>
      </c>
      <c r="F29" s="364">
        <f t="shared" si="11"/>
        <v>0</v>
      </c>
      <c r="G29" s="364">
        <f t="shared" si="12"/>
        <v>0</v>
      </c>
      <c r="H29" s="364">
        <f t="shared" si="13"/>
        <v>0</v>
      </c>
      <c r="I29" s="364">
        <f t="shared" si="14"/>
        <v>0</v>
      </c>
      <c r="J29" s="364">
        <f t="shared" si="15"/>
        <v>0</v>
      </c>
      <c r="K29" s="364">
        <f t="shared" si="16"/>
        <v>0</v>
      </c>
      <c r="L29" s="364">
        <f t="shared" si="17"/>
        <v>0</v>
      </c>
      <c r="M29" s="364">
        <f t="shared" si="18"/>
        <v>0</v>
      </c>
      <c r="N29" s="364">
        <f t="shared" si="19"/>
        <v>0</v>
      </c>
      <c r="O29" s="364">
        <f t="shared" si="20"/>
        <v>0</v>
      </c>
      <c r="P29" s="364">
        <f t="shared" si="21"/>
        <v>6.2536336470588221E-3</v>
      </c>
      <c r="Q29" s="364">
        <f t="shared" si="22"/>
        <v>0</v>
      </c>
      <c r="R29" s="364">
        <f t="shared" si="23"/>
        <v>0</v>
      </c>
      <c r="S29" s="364">
        <f t="shared" si="24"/>
        <v>0</v>
      </c>
      <c r="T29" s="364">
        <f t="shared" si="25"/>
        <v>0</v>
      </c>
      <c r="U29" s="364">
        <f t="shared" si="26"/>
        <v>0</v>
      </c>
      <c r="V29" s="364">
        <f t="shared" si="27"/>
        <v>0</v>
      </c>
      <c r="W29" s="364">
        <f t="shared" si="28"/>
        <v>0</v>
      </c>
      <c r="X29" s="364">
        <f t="shared" si="29"/>
        <v>0</v>
      </c>
      <c r="Y29" s="364">
        <f t="shared" si="30"/>
        <v>0</v>
      </c>
      <c r="Z29" s="364">
        <f t="shared" si="31"/>
        <v>0</v>
      </c>
      <c r="AA29" s="364">
        <f t="shared" si="32"/>
        <v>0</v>
      </c>
      <c r="AB29" s="364">
        <f t="shared" si="33"/>
        <v>0</v>
      </c>
      <c r="AC29" s="364">
        <f t="shared" si="34"/>
        <v>0</v>
      </c>
      <c r="AD29" s="364">
        <f t="shared" si="35"/>
        <v>0</v>
      </c>
      <c r="AE29" s="364">
        <f t="shared" si="36"/>
        <v>0</v>
      </c>
      <c r="AG29" s="364"/>
      <c r="AH29" s="364"/>
      <c r="AI29" s="364"/>
      <c r="AJ29" s="364"/>
      <c r="AK29" s="364"/>
      <c r="AL29" s="364"/>
      <c r="AM29" s="364"/>
      <c r="AN29" s="364"/>
      <c r="AO29" s="364"/>
      <c r="AP29" s="364"/>
      <c r="AQ29" s="364"/>
      <c r="AR29" s="364"/>
      <c r="AS29" s="364"/>
      <c r="AT29" s="364"/>
      <c r="AU29" s="364"/>
      <c r="AV29" s="364"/>
      <c r="AW29" s="364"/>
      <c r="AX29" s="364"/>
      <c r="AY29" s="364"/>
      <c r="AZ29" s="364"/>
      <c r="BA29" s="364"/>
      <c r="BB29" s="364"/>
      <c r="BC29" s="364"/>
      <c r="BD29" s="364"/>
      <c r="BE29" s="364"/>
      <c r="BF29" s="364"/>
      <c r="BG29" s="364"/>
      <c r="BH29" s="364"/>
      <c r="BI29" s="364"/>
      <c r="BJ29" s="364"/>
      <c r="BK29" s="364"/>
      <c r="BL29" s="364"/>
      <c r="BM29" s="364"/>
      <c r="BN29" s="364"/>
      <c r="BO29" s="364"/>
      <c r="BP29" s="364"/>
      <c r="BQ29" s="364"/>
      <c r="BR29" s="364"/>
      <c r="BS29" s="364"/>
      <c r="BT29" s="364"/>
      <c r="BU29" s="364"/>
      <c r="BV29" s="364"/>
      <c r="BW29" s="364"/>
      <c r="BX29" s="364"/>
      <c r="BY29" s="364"/>
      <c r="BZ29" s="364"/>
      <c r="CA29" s="364"/>
      <c r="CB29" s="364"/>
      <c r="CC29" s="364"/>
      <c r="CD29" s="364"/>
      <c r="CE29" s="364"/>
      <c r="CF29" s="364"/>
      <c r="CG29" s="364"/>
      <c r="CH29" s="364"/>
      <c r="CI29" s="364"/>
      <c r="CJ29" s="364"/>
      <c r="CK29" s="364"/>
      <c r="CL29" s="364"/>
      <c r="CM29" s="364"/>
      <c r="CN29" s="364"/>
      <c r="CO29" s="364"/>
      <c r="CP29" s="364"/>
      <c r="CQ29" s="364"/>
      <c r="CR29" s="364"/>
      <c r="CS29" s="364"/>
      <c r="CT29" s="364"/>
      <c r="CU29" s="364"/>
      <c r="CV29" s="364"/>
      <c r="CW29" s="364"/>
      <c r="CX29" s="364"/>
      <c r="CY29" s="364"/>
      <c r="CZ29" s="364"/>
      <c r="DA29" s="364"/>
      <c r="DB29" s="364"/>
      <c r="DC29" s="364"/>
      <c r="DD29" s="364"/>
      <c r="DE29" s="364"/>
      <c r="DF29" s="364"/>
      <c r="DG29" s="364"/>
      <c r="DH29" s="364"/>
      <c r="DI29" s="364"/>
      <c r="DJ29" s="364"/>
      <c r="DK29" s="364"/>
      <c r="DL29" s="364"/>
      <c r="DM29" s="364"/>
      <c r="DN29" s="364"/>
      <c r="DO29" s="364"/>
      <c r="DP29" s="364"/>
      <c r="DQ29" s="364"/>
      <c r="DR29" s="364"/>
      <c r="DS29" s="364"/>
      <c r="DT29" s="364"/>
      <c r="DU29" s="364"/>
      <c r="DV29" s="364"/>
      <c r="DW29" s="364"/>
      <c r="DX29" s="364"/>
      <c r="DY29" s="364"/>
      <c r="DZ29" s="364"/>
      <c r="EA29" s="364"/>
      <c r="EB29" s="364"/>
      <c r="EC29" s="364"/>
      <c r="ED29" s="364"/>
      <c r="EE29" s="364"/>
      <c r="EF29" s="364"/>
      <c r="EG29" s="364"/>
      <c r="EH29" s="364"/>
      <c r="EI29" s="364"/>
      <c r="EJ29" s="364"/>
      <c r="EK29" s="364"/>
      <c r="EL29" s="364"/>
      <c r="EM29" s="364"/>
      <c r="EN29" s="364"/>
      <c r="EO29" s="364"/>
      <c r="EP29" s="364"/>
      <c r="EQ29" s="364"/>
      <c r="ER29" s="364"/>
      <c r="ES29" s="364"/>
      <c r="ET29" s="364"/>
      <c r="EU29" s="364"/>
      <c r="EV29" s="364"/>
      <c r="EW29" s="364"/>
      <c r="EX29" s="364"/>
      <c r="EY29" s="364"/>
      <c r="EZ29" s="364"/>
      <c r="FA29" s="364"/>
      <c r="FB29" s="364"/>
      <c r="FC29" s="364"/>
      <c r="FD29" s="364"/>
      <c r="FE29" s="364"/>
      <c r="FF29" s="364"/>
      <c r="FG29" s="364"/>
      <c r="FH29" s="364"/>
      <c r="FI29" s="364"/>
      <c r="FJ29" s="364"/>
      <c r="FK29" s="364"/>
      <c r="FL29" s="364"/>
      <c r="FM29" s="364"/>
      <c r="FN29" s="364"/>
      <c r="FO29" s="364"/>
      <c r="FP29" s="364"/>
      <c r="FQ29" s="364"/>
      <c r="FR29" s="364"/>
      <c r="FS29" s="364"/>
      <c r="FT29" s="364"/>
      <c r="FU29" s="364"/>
      <c r="FV29" s="364"/>
      <c r="FW29" s="364"/>
      <c r="FX29" s="364"/>
      <c r="FY29" s="364"/>
      <c r="FZ29" s="364"/>
      <c r="GA29" s="364"/>
      <c r="GB29" s="364"/>
      <c r="GC29" s="364"/>
      <c r="GD29" s="364"/>
      <c r="GE29" s="364"/>
      <c r="GF29" s="364"/>
      <c r="GG29" s="364"/>
      <c r="GH29" s="364"/>
      <c r="GI29" s="364"/>
      <c r="GJ29" s="364"/>
      <c r="GK29" s="364"/>
      <c r="GL29" s="364"/>
      <c r="GM29" s="364"/>
      <c r="GN29" s="364"/>
      <c r="GO29" s="364"/>
      <c r="GP29" s="364"/>
      <c r="GQ29" s="364"/>
      <c r="GR29" s="364"/>
      <c r="GS29" s="364"/>
      <c r="GT29" s="364"/>
      <c r="GU29" s="364"/>
      <c r="GV29" s="364"/>
      <c r="GW29" s="364">
        <v>2.334305647058823</v>
      </c>
      <c r="GX29" s="364"/>
      <c r="GY29" s="364"/>
      <c r="GZ29" s="364"/>
      <c r="HA29" s="364">
        <v>3.9193279999999993</v>
      </c>
      <c r="HB29" s="364"/>
      <c r="HC29" s="364"/>
      <c r="HD29" s="364"/>
      <c r="HE29" s="364"/>
      <c r="HF29" s="364"/>
      <c r="HG29" s="364"/>
      <c r="HH29" s="364"/>
      <c r="HI29" s="364"/>
      <c r="HJ29" s="364"/>
      <c r="HK29" s="364"/>
      <c r="HL29" s="364"/>
      <c r="HM29" s="364"/>
      <c r="HN29" s="364"/>
      <c r="HO29" s="364"/>
      <c r="HP29" s="364"/>
      <c r="HQ29" s="364"/>
      <c r="HR29" s="364"/>
      <c r="HS29" s="364"/>
      <c r="HT29" s="364"/>
      <c r="HU29" s="364"/>
      <c r="HV29" s="364"/>
      <c r="HW29" s="364"/>
      <c r="HX29" s="364"/>
      <c r="HY29" s="364"/>
      <c r="HZ29" s="364"/>
      <c r="IA29" s="364"/>
      <c r="IB29" s="364"/>
      <c r="IC29" s="364"/>
      <c r="ID29" s="364"/>
      <c r="IE29" s="364"/>
      <c r="IF29" s="364"/>
      <c r="IG29" s="364"/>
      <c r="IH29" s="364"/>
      <c r="II29" s="364"/>
      <c r="IJ29" s="364"/>
      <c r="IK29" s="364"/>
      <c r="IL29" s="364"/>
      <c r="IM29" s="364"/>
      <c r="IN29" s="364"/>
      <c r="IO29" s="364"/>
      <c r="IP29" s="364"/>
      <c r="IQ29" s="364"/>
      <c r="IR29" s="364"/>
      <c r="IS29" s="364"/>
      <c r="IT29" s="364"/>
      <c r="IU29" s="364"/>
      <c r="IV29" s="364"/>
      <c r="IW29" s="364"/>
      <c r="IX29" s="364"/>
      <c r="IY29" s="364"/>
      <c r="IZ29" s="364"/>
      <c r="JA29" s="364"/>
      <c r="JB29" s="364"/>
      <c r="JC29" s="364"/>
      <c r="JD29" s="364"/>
      <c r="JE29" s="364"/>
      <c r="JF29" s="364"/>
      <c r="JG29" s="364"/>
      <c r="JH29" s="364"/>
      <c r="JI29" s="364"/>
      <c r="JJ29" s="364"/>
      <c r="JK29" s="364"/>
      <c r="JL29" s="364"/>
      <c r="JM29" s="364"/>
      <c r="JN29" s="364"/>
      <c r="JO29" s="364"/>
      <c r="JP29" s="364"/>
      <c r="JQ29" s="364"/>
      <c r="JR29" s="364"/>
      <c r="JS29" s="364"/>
      <c r="JT29" s="364"/>
      <c r="JU29" s="364"/>
      <c r="JV29" s="364"/>
      <c r="JW29" s="364"/>
      <c r="JX29" s="364"/>
      <c r="JY29" s="364"/>
      <c r="JZ29" s="364"/>
      <c r="KA29" s="364"/>
      <c r="KB29" s="364"/>
      <c r="KC29" s="364"/>
      <c r="KD29" s="364"/>
      <c r="KE29" s="364"/>
      <c r="KF29" s="364"/>
      <c r="KG29" s="364"/>
      <c r="KH29" s="364"/>
      <c r="KI29" s="364"/>
      <c r="KJ29" s="364"/>
      <c r="KK29" s="364"/>
      <c r="KL29" s="364"/>
      <c r="KM29" s="364"/>
      <c r="KN29" s="364"/>
      <c r="KO29" s="364"/>
      <c r="KP29" s="364"/>
      <c r="KQ29" s="364"/>
      <c r="KR29" s="364"/>
      <c r="KS29" s="364"/>
      <c r="KT29" s="364"/>
      <c r="KU29" s="364"/>
      <c r="KV29" s="364"/>
      <c r="KW29" s="364"/>
      <c r="KX29" s="364"/>
      <c r="KY29" s="364"/>
      <c r="KZ29" s="364"/>
      <c r="LA29" s="364"/>
      <c r="LB29" s="364"/>
      <c r="LC29" s="364"/>
      <c r="LD29" s="364"/>
      <c r="LE29" s="364"/>
      <c r="LF29" s="364"/>
      <c r="LG29" s="364"/>
      <c r="LH29" s="364"/>
      <c r="LI29" s="364"/>
      <c r="LJ29" s="364"/>
      <c r="LK29" s="364"/>
      <c r="LL29" s="364"/>
      <c r="LM29" s="364"/>
      <c r="LN29" s="364"/>
      <c r="LO29" s="364"/>
      <c r="LP29" s="364"/>
      <c r="LQ29" s="364"/>
      <c r="LR29" s="364"/>
      <c r="LS29" s="364"/>
      <c r="LT29" s="364"/>
      <c r="LU29" s="364"/>
      <c r="LV29" s="364"/>
      <c r="LW29" s="364"/>
      <c r="LX29" s="364"/>
      <c r="LY29" s="364"/>
      <c r="LZ29" s="364"/>
      <c r="MA29" s="364"/>
      <c r="MB29" s="364"/>
      <c r="MC29" s="364"/>
      <c r="MD29" s="364"/>
      <c r="ME29" s="364"/>
      <c r="MF29" s="364"/>
      <c r="MG29" s="364"/>
      <c r="MH29" s="364"/>
      <c r="MI29" s="364"/>
      <c r="MJ29" s="364"/>
      <c r="MK29" s="364"/>
      <c r="ML29" s="364"/>
      <c r="MM29" s="364"/>
      <c r="MN29" s="364"/>
      <c r="MO29" s="364"/>
      <c r="MP29" s="364"/>
      <c r="MQ29" s="364"/>
      <c r="MR29" s="364"/>
      <c r="MS29" s="364"/>
      <c r="MT29" s="364"/>
      <c r="MU29" s="364"/>
      <c r="MV29" s="364"/>
      <c r="MW29" s="364"/>
      <c r="MX29" s="364"/>
      <c r="MY29" s="364"/>
      <c r="MZ29" s="364"/>
      <c r="NA29" s="364"/>
      <c r="NB29" s="364"/>
      <c r="NC29" s="364"/>
      <c r="ND29" s="364"/>
      <c r="NE29" s="364"/>
      <c r="NF29" s="364"/>
      <c r="NG29" s="364"/>
      <c r="NH29" s="364"/>
      <c r="NI29" s="364"/>
      <c r="NJ29" s="364"/>
      <c r="NK29" s="364"/>
      <c r="NL29" s="364"/>
      <c r="NM29" s="364"/>
      <c r="NN29" s="364"/>
      <c r="NO29" s="364"/>
      <c r="NP29" s="364"/>
      <c r="NQ29" s="364"/>
      <c r="NR29" s="364"/>
      <c r="NS29" s="364"/>
      <c r="NT29" s="364"/>
      <c r="NU29" s="364"/>
      <c r="NV29" s="364"/>
      <c r="NW29" s="364"/>
      <c r="NX29" s="364"/>
      <c r="NY29" s="364"/>
      <c r="NZ29" s="364"/>
      <c r="OA29" s="364"/>
      <c r="OB29" s="364"/>
      <c r="OC29" s="364"/>
      <c r="OD29" s="364"/>
      <c r="OE29" s="364"/>
      <c r="OF29" s="364"/>
      <c r="OG29" s="364"/>
      <c r="OH29" s="364"/>
      <c r="OI29" s="364"/>
      <c r="OJ29" s="364"/>
      <c r="OK29" s="364"/>
      <c r="OL29" s="364"/>
      <c r="OM29" s="364"/>
      <c r="ON29" s="364"/>
      <c r="OO29" s="364"/>
      <c r="OP29" s="364"/>
      <c r="OQ29" s="364"/>
      <c r="OR29" s="364"/>
    </row>
    <row r="30" spans="1:408" ht="15">
      <c r="A30" s="365" t="s">
        <v>433</v>
      </c>
      <c r="B30" s="364">
        <f t="shared" si="7"/>
        <v>0</v>
      </c>
      <c r="C30" s="364">
        <f t="shared" si="8"/>
        <v>0</v>
      </c>
      <c r="D30" s="364">
        <f t="shared" si="9"/>
        <v>0</v>
      </c>
      <c r="E30" s="364">
        <f t="shared" si="10"/>
        <v>0</v>
      </c>
      <c r="F30" s="364">
        <f t="shared" si="11"/>
        <v>0</v>
      </c>
      <c r="G30" s="364">
        <f t="shared" si="12"/>
        <v>0</v>
      </c>
      <c r="H30" s="364">
        <f t="shared" si="13"/>
        <v>0</v>
      </c>
      <c r="I30" s="364">
        <f t="shared" si="14"/>
        <v>0</v>
      </c>
      <c r="J30" s="364">
        <f t="shared" si="15"/>
        <v>0</v>
      </c>
      <c r="K30" s="364">
        <f t="shared" si="16"/>
        <v>0</v>
      </c>
      <c r="L30" s="364">
        <f t="shared" si="17"/>
        <v>0</v>
      </c>
      <c r="M30" s="364">
        <f t="shared" si="18"/>
        <v>0</v>
      </c>
      <c r="N30" s="364">
        <f t="shared" si="19"/>
        <v>0</v>
      </c>
      <c r="O30" s="364">
        <f t="shared" si="20"/>
        <v>0</v>
      </c>
      <c r="P30" s="364">
        <f t="shared" si="21"/>
        <v>0</v>
      </c>
      <c r="Q30" s="364">
        <f t="shared" si="22"/>
        <v>0</v>
      </c>
      <c r="R30" s="364">
        <f t="shared" si="23"/>
        <v>0</v>
      </c>
      <c r="S30" s="364">
        <f t="shared" si="24"/>
        <v>0</v>
      </c>
      <c r="T30" s="364">
        <f t="shared" si="25"/>
        <v>0</v>
      </c>
      <c r="U30" s="364">
        <f t="shared" si="26"/>
        <v>0</v>
      </c>
      <c r="V30" s="364">
        <f t="shared" si="27"/>
        <v>0</v>
      </c>
      <c r="W30" s="364">
        <f t="shared" si="28"/>
        <v>0</v>
      </c>
      <c r="X30" s="364">
        <f t="shared" si="29"/>
        <v>0</v>
      </c>
      <c r="Y30" s="364">
        <f t="shared" si="30"/>
        <v>0</v>
      </c>
      <c r="Z30" s="364">
        <f t="shared" si="31"/>
        <v>0</v>
      </c>
      <c r="AA30" s="364">
        <f t="shared" si="32"/>
        <v>0</v>
      </c>
      <c r="AB30" s="364">
        <f t="shared" si="33"/>
        <v>0</v>
      </c>
      <c r="AC30" s="364">
        <f t="shared" si="34"/>
        <v>0</v>
      </c>
      <c r="AD30" s="364">
        <f t="shared" si="35"/>
        <v>0</v>
      </c>
      <c r="AE30" s="364">
        <f t="shared" si="36"/>
        <v>0</v>
      </c>
      <c r="AG30" s="364"/>
      <c r="AH30" s="364"/>
      <c r="AI30" s="364"/>
      <c r="AJ30" s="364"/>
      <c r="AK30" s="364"/>
      <c r="AL30" s="364"/>
      <c r="AM30" s="364"/>
      <c r="AN30" s="364"/>
      <c r="AO30" s="364"/>
      <c r="AP30" s="364"/>
      <c r="AQ30" s="364"/>
      <c r="AR30" s="364"/>
      <c r="AS30" s="364"/>
      <c r="AT30" s="364"/>
      <c r="AU30" s="364"/>
      <c r="AV30" s="364"/>
      <c r="AW30" s="364"/>
      <c r="AX30" s="364"/>
      <c r="AY30" s="364"/>
      <c r="AZ30" s="364"/>
      <c r="BA30" s="364"/>
      <c r="BB30" s="364"/>
      <c r="BC30" s="364"/>
      <c r="BD30" s="364"/>
      <c r="BE30" s="364"/>
      <c r="BF30" s="364"/>
      <c r="BG30" s="364"/>
      <c r="BH30" s="364"/>
      <c r="BI30" s="364"/>
      <c r="BJ30" s="364"/>
      <c r="BK30" s="364"/>
      <c r="BL30" s="364"/>
      <c r="BM30" s="364"/>
      <c r="BN30" s="364"/>
      <c r="BO30" s="364"/>
      <c r="BP30" s="364"/>
      <c r="BQ30" s="364"/>
      <c r="BR30" s="364"/>
      <c r="BS30" s="364"/>
      <c r="BT30" s="364"/>
      <c r="BU30" s="364"/>
      <c r="BV30" s="364"/>
      <c r="BW30" s="364"/>
      <c r="BX30" s="364"/>
      <c r="BY30" s="364"/>
      <c r="BZ30" s="364"/>
      <c r="CA30" s="364"/>
      <c r="CB30" s="364"/>
      <c r="CC30" s="364"/>
      <c r="CD30" s="364"/>
      <c r="CE30" s="364"/>
      <c r="CF30" s="364"/>
      <c r="CG30" s="364"/>
      <c r="CH30" s="364"/>
      <c r="CI30" s="364"/>
      <c r="CJ30" s="364"/>
      <c r="CK30" s="364"/>
      <c r="CL30" s="364"/>
      <c r="CM30" s="364"/>
      <c r="CN30" s="364"/>
      <c r="CO30" s="364"/>
      <c r="CP30" s="364"/>
      <c r="CQ30" s="364"/>
      <c r="CR30" s="364"/>
      <c r="CS30" s="364"/>
      <c r="CT30" s="364"/>
      <c r="CU30" s="364"/>
      <c r="CV30" s="364"/>
      <c r="CW30" s="364"/>
      <c r="CX30" s="364"/>
      <c r="CY30" s="364"/>
      <c r="CZ30" s="364"/>
      <c r="DA30" s="364"/>
      <c r="DB30" s="364"/>
      <c r="DC30" s="364"/>
      <c r="DD30" s="364"/>
      <c r="DE30" s="364"/>
      <c r="DF30" s="364"/>
      <c r="DG30" s="364"/>
      <c r="DH30" s="364"/>
      <c r="DI30" s="364"/>
      <c r="DJ30" s="364"/>
      <c r="DK30" s="364"/>
      <c r="DL30" s="364"/>
      <c r="DM30" s="364"/>
      <c r="DN30" s="364"/>
      <c r="DO30" s="364"/>
      <c r="DP30" s="364"/>
      <c r="DQ30" s="364"/>
      <c r="DR30" s="364"/>
      <c r="DS30" s="364"/>
      <c r="DT30" s="364"/>
      <c r="DU30" s="364"/>
      <c r="DV30" s="364"/>
      <c r="DW30" s="364"/>
      <c r="DX30" s="364"/>
      <c r="DY30" s="364"/>
      <c r="DZ30" s="364"/>
      <c r="EA30" s="364"/>
      <c r="EB30" s="364"/>
      <c r="EC30" s="364"/>
      <c r="ED30" s="364"/>
      <c r="EE30" s="364"/>
      <c r="EF30" s="364"/>
      <c r="EG30" s="364"/>
      <c r="EH30" s="364"/>
      <c r="EI30" s="364"/>
      <c r="EJ30" s="364"/>
      <c r="EK30" s="364"/>
      <c r="EL30" s="364"/>
      <c r="EM30" s="364"/>
      <c r="EN30" s="364"/>
      <c r="EO30" s="364"/>
      <c r="EP30" s="364"/>
      <c r="EQ30" s="364"/>
      <c r="ER30" s="364"/>
      <c r="ES30" s="364"/>
      <c r="ET30" s="364"/>
      <c r="EU30" s="364"/>
      <c r="EV30" s="364"/>
      <c r="EW30" s="364"/>
      <c r="EX30" s="364"/>
      <c r="EY30" s="364"/>
      <c r="EZ30" s="364"/>
      <c r="FA30" s="364"/>
      <c r="FB30" s="364"/>
      <c r="FC30" s="364"/>
      <c r="FD30" s="364"/>
      <c r="FE30" s="364"/>
      <c r="FF30" s="364"/>
      <c r="FG30" s="364"/>
      <c r="FH30" s="364"/>
      <c r="FI30" s="364"/>
      <c r="FJ30" s="364"/>
      <c r="FK30" s="364"/>
      <c r="FL30" s="364"/>
      <c r="FM30" s="364"/>
      <c r="FN30" s="364"/>
      <c r="FO30" s="364"/>
      <c r="FP30" s="364"/>
      <c r="FQ30" s="364"/>
      <c r="FR30" s="364"/>
      <c r="FS30" s="364"/>
      <c r="FT30" s="364"/>
      <c r="FU30" s="364"/>
      <c r="FV30" s="364"/>
      <c r="FW30" s="364"/>
      <c r="FX30" s="364"/>
      <c r="FY30" s="364"/>
      <c r="FZ30" s="364"/>
      <c r="GA30" s="364"/>
      <c r="GB30" s="364"/>
      <c r="GC30" s="364"/>
      <c r="GD30" s="364"/>
      <c r="GE30" s="364"/>
      <c r="GF30" s="364"/>
      <c r="GG30" s="364"/>
      <c r="GH30" s="364"/>
      <c r="GI30" s="364"/>
      <c r="GJ30" s="364"/>
      <c r="GK30" s="364"/>
      <c r="GL30" s="364"/>
      <c r="GM30" s="364"/>
      <c r="GN30" s="364"/>
      <c r="GO30" s="364"/>
      <c r="GP30" s="364"/>
      <c r="GQ30" s="364"/>
      <c r="GR30" s="364"/>
      <c r="GS30" s="364"/>
      <c r="GT30" s="364"/>
      <c r="GU30" s="364"/>
      <c r="GV30" s="364"/>
      <c r="GW30" s="364"/>
      <c r="GX30" s="364"/>
      <c r="GY30" s="364"/>
      <c r="GZ30" s="364"/>
      <c r="HA30" s="364"/>
      <c r="HB30" s="364"/>
      <c r="HC30" s="364"/>
      <c r="HD30" s="364"/>
      <c r="HE30" s="364"/>
      <c r="HF30" s="364"/>
      <c r="HG30" s="364"/>
      <c r="HH30" s="364"/>
      <c r="HI30" s="364"/>
      <c r="HJ30" s="364"/>
      <c r="HK30" s="364"/>
      <c r="HL30" s="364"/>
      <c r="HM30" s="364"/>
      <c r="HN30" s="364"/>
      <c r="HO30" s="364"/>
      <c r="HP30" s="364"/>
      <c r="HQ30" s="364"/>
      <c r="HR30" s="364"/>
      <c r="HS30" s="364"/>
      <c r="HT30" s="364"/>
      <c r="HU30" s="364"/>
      <c r="HV30" s="364"/>
      <c r="HW30" s="364"/>
      <c r="HX30" s="364"/>
      <c r="HY30" s="364"/>
      <c r="HZ30" s="364"/>
      <c r="IA30" s="364"/>
      <c r="IB30" s="364"/>
      <c r="IC30" s="364"/>
      <c r="ID30" s="364"/>
      <c r="IE30" s="364"/>
      <c r="IF30" s="364"/>
      <c r="IG30" s="364"/>
      <c r="IH30" s="364"/>
      <c r="II30" s="364"/>
      <c r="IJ30" s="364"/>
      <c r="IK30" s="364"/>
      <c r="IL30" s="364"/>
      <c r="IM30" s="364"/>
      <c r="IN30" s="364"/>
      <c r="IO30" s="364"/>
      <c r="IP30" s="364"/>
      <c r="IQ30" s="364"/>
      <c r="IR30" s="364"/>
      <c r="IS30" s="364"/>
      <c r="IT30" s="364"/>
      <c r="IU30" s="364"/>
      <c r="IV30" s="364"/>
      <c r="IW30" s="364"/>
      <c r="IX30" s="364"/>
      <c r="IY30" s="364"/>
      <c r="IZ30" s="364"/>
      <c r="JA30" s="364"/>
      <c r="JB30" s="364"/>
      <c r="JC30" s="364"/>
      <c r="JD30" s="364"/>
      <c r="JE30" s="364"/>
      <c r="JF30" s="364"/>
      <c r="JG30" s="364"/>
      <c r="JH30" s="364"/>
      <c r="JI30" s="364"/>
      <c r="JJ30" s="364"/>
      <c r="JK30" s="364"/>
      <c r="JL30" s="364"/>
      <c r="JM30" s="364"/>
      <c r="JN30" s="364"/>
      <c r="JO30" s="364"/>
      <c r="JP30" s="364"/>
      <c r="JQ30" s="364"/>
      <c r="JR30" s="364"/>
      <c r="JS30" s="364"/>
      <c r="JT30" s="364"/>
      <c r="JU30" s="364"/>
      <c r="JV30" s="364"/>
      <c r="JW30" s="364"/>
      <c r="JX30" s="364"/>
      <c r="JY30" s="364"/>
      <c r="JZ30" s="364"/>
      <c r="KA30" s="364"/>
      <c r="KB30" s="364"/>
      <c r="KC30" s="364"/>
      <c r="KD30" s="364"/>
      <c r="KE30" s="364"/>
      <c r="KF30" s="364"/>
      <c r="KG30" s="364"/>
      <c r="KH30" s="364"/>
      <c r="KI30" s="364"/>
      <c r="KJ30" s="364"/>
      <c r="KK30" s="364"/>
      <c r="KL30" s="364"/>
      <c r="KM30" s="364"/>
      <c r="KN30" s="364"/>
      <c r="KO30" s="364"/>
      <c r="KP30" s="364"/>
      <c r="KQ30" s="364"/>
      <c r="KR30" s="364"/>
      <c r="KS30" s="364"/>
      <c r="KT30" s="364"/>
      <c r="KU30" s="364"/>
      <c r="KV30" s="364"/>
      <c r="KW30" s="364"/>
      <c r="KX30" s="364"/>
      <c r="KY30" s="364"/>
      <c r="KZ30" s="364"/>
      <c r="LA30" s="364"/>
      <c r="LB30" s="364"/>
      <c r="LC30" s="364"/>
      <c r="LD30" s="364"/>
      <c r="LE30" s="364"/>
      <c r="LF30" s="364"/>
      <c r="LG30" s="364"/>
      <c r="LH30" s="364"/>
      <c r="LI30" s="364"/>
      <c r="LJ30" s="364"/>
      <c r="LK30" s="364"/>
      <c r="LL30" s="364"/>
      <c r="LM30" s="364"/>
      <c r="LN30" s="364"/>
      <c r="LO30" s="364"/>
      <c r="LP30" s="364"/>
      <c r="LQ30" s="364"/>
      <c r="LR30" s="364"/>
      <c r="LS30" s="364"/>
      <c r="LT30" s="364"/>
      <c r="LU30" s="364"/>
      <c r="LV30" s="364"/>
      <c r="LW30" s="364"/>
      <c r="LX30" s="364"/>
      <c r="LY30" s="364"/>
      <c r="LZ30" s="364"/>
      <c r="MA30" s="364"/>
      <c r="MB30" s="364"/>
      <c r="MC30" s="364"/>
      <c r="MD30" s="364"/>
      <c r="ME30" s="364"/>
      <c r="MF30" s="364"/>
      <c r="MG30" s="364"/>
      <c r="MH30" s="364"/>
      <c r="MI30" s="364"/>
      <c r="MJ30" s="364"/>
      <c r="MK30" s="364"/>
      <c r="ML30" s="364"/>
      <c r="MM30" s="364"/>
      <c r="MN30" s="364"/>
      <c r="MO30" s="364"/>
      <c r="MP30" s="364"/>
      <c r="MQ30" s="364"/>
      <c r="MR30" s="364"/>
      <c r="MS30" s="364"/>
      <c r="MT30" s="364"/>
      <c r="MU30" s="364"/>
      <c r="MV30" s="364"/>
      <c r="MW30" s="364"/>
      <c r="MX30" s="364"/>
      <c r="MY30" s="364"/>
      <c r="MZ30" s="364"/>
      <c r="NA30" s="364"/>
      <c r="NB30" s="364"/>
      <c r="NC30" s="364"/>
      <c r="ND30" s="364"/>
      <c r="NE30" s="364"/>
      <c r="NF30" s="364"/>
      <c r="NG30" s="364"/>
      <c r="NH30" s="364"/>
      <c r="NI30" s="364"/>
      <c r="NJ30" s="364"/>
      <c r="NK30" s="364"/>
      <c r="NL30" s="364"/>
      <c r="NM30" s="364"/>
      <c r="NN30" s="364"/>
      <c r="NO30" s="364"/>
      <c r="NP30" s="364"/>
      <c r="NQ30" s="364"/>
      <c r="NR30" s="364"/>
      <c r="NS30" s="364"/>
      <c r="NT30" s="364"/>
      <c r="NU30" s="364"/>
      <c r="NV30" s="364"/>
      <c r="NW30" s="364"/>
      <c r="NX30" s="364"/>
      <c r="NY30" s="364"/>
      <c r="NZ30" s="364"/>
      <c r="OA30" s="364"/>
      <c r="OB30" s="364"/>
      <c r="OC30" s="364"/>
      <c r="OD30" s="364"/>
      <c r="OE30" s="364"/>
      <c r="OF30" s="364"/>
      <c r="OG30" s="364"/>
      <c r="OH30" s="364"/>
      <c r="OI30" s="364"/>
      <c r="OJ30" s="364"/>
      <c r="OK30" s="364"/>
      <c r="OL30" s="364"/>
      <c r="OM30" s="364"/>
      <c r="ON30" s="364"/>
      <c r="OO30" s="364"/>
      <c r="OP30" s="364"/>
      <c r="OQ30" s="364"/>
      <c r="OR30" s="364"/>
    </row>
    <row r="31" spans="1:408" ht="15">
      <c r="A31" s="365" t="s">
        <v>611</v>
      </c>
      <c r="B31" s="364">
        <f t="shared" si="7"/>
        <v>0</v>
      </c>
      <c r="C31" s="364">
        <f t="shared" si="8"/>
        <v>0</v>
      </c>
      <c r="D31" s="364">
        <f t="shared" si="9"/>
        <v>0</v>
      </c>
      <c r="E31" s="364">
        <f t="shared" si="10"/>
        <v>0</v>
      </c>
      <c r="F31" s="364">
        <f t="shared" si="11"/>
        <v>0</v>
      </c>
      <c r="G31" s="364">
        <f t="shared" si="12"/>
        <v>0</v>
      </c>
      <c r="H31" s="364">
        <f t="shared" si="13"/>
        <v>0</v>
      </c>
      <c r="I31" s="364">
        <f t="shared" si="14"/>
        <v>0</v>
      </c>
      <c r="J31" s="364">
        <f t="shared" si="15"/>
        <v>0</v>
      </c>
      <c r="K31" s="364">
        <f t="shared" si="16"/>
        <v>0</v>
      </c>
      <c r="L31" s="364">
        <f t="shared" si="17"/>
        <v>0</v>
      </c>
      <c r="M31" s="364">
        <f t="shared" si="18"/>
        <v>0</v>
      </c>
      <c r="N31" s="364">
        <f t="shared" si="19"/>
        <v>0</v>
      </c>
      <c r="O31" s="364">
        <f t="shared" si="20"/>
        <v>0</v>
      </c>
      <c r="P31" s="364">
        <f t="shared" si="21"/>
        <v>0</v>
      </c>
      <c r="Q31" s="364">
        <f t="shared" si="22"/>
        <v>0</v>
      </c>
      <c r="R31" s="364">
        <f t="shared" si="23"/>
        <v>0</v>
      </c>
      <c r="S31" s="364">
        <f t="shared" si="24"/>
        <v>0</v>
      </c>
      <c r="T31" s="364">
        <f t="shared" si="25"/>
        <v>0</v>
      </c>
      <c r="U31" s="364">
        <f t="shared" si="26"/>
        <v>0</v>
      </c>
      <c r="V31" s="364">
        <f t="shared" si="27"/>
        <v>0</v>
      </c>
      <c r="W31" s="364">
        <f t="shared" si="28"/>
        <v>0</v>
      </c>
      <c r="X31" s="364">
        <f t="shared" si="29"/>
        <v>0</v>
      </c>
      <c r="Y31" s="364">
        <f t="shared" si="30"/>
        <v>0</v>
      </c>
      <c r="Z31" s="364">
        <f t="shared" si="31"/>
        <v>0</v>
      </c>
      <c r="AA31" s="364">
        <f t="shared" si="32"/>
        <v>0</v>
      </c>
      <c r="AB31" s="364">
        <f t="shared" si="33"/>
        <v>0</v>
      </c>
      <c r="AC31" s="364">
        <f t="shared" si="34"/>
        <v>0</v>
      </c>
      <c r="AD31" s="364">
        <f t="shared" si="35"/>
        <v>0</v>
      </c>
      <c r="AE31" s="364">
        <f t="shared" si="36"/>
        <v>0</v>
      </c>
      <c r="AG31" s="364"/>
      <c r="AH31" s="364"/>
      <c r="AI31" s="364"/>
      <c r="AJ31" s="364"/>
      <c r="AK31" s="364"/>
      <c r="AL31" s="364"/>
      <c r="AM31" s="364"/>
      <c r="AN31" s="364"/>
      <c r="AO31" s="364"/>
      <c r="AP31" s="364"/>
      <c r="AQ31" s="364"/>
      <c r="AR31" s="364"/>
      <c r="AS31" s="364"/>
      <c r="AT31" s="364"/>
      <c r="AU31" s="364"/>
      <c r="AV31" s="364"/>
      <c r="AW31" s="364"/>
      <c r="AX31" s="364"/>
      <c r="AY31" s="364"/>
      <c r="AZ31" s="364"/>
      <c r="BA31" s="364"/>
      <c r="BB31" s="364"/>
      <c r="BC31" s="364"/>
      <c r="BD31" s="364"/>
      <c r="BE31" s="364"/>
      <c r="BF31" s="364"/>
      <c r="BG31" s="364"/>
      <c r="BH31" s="364"/>
      <c r="BI31" s="364"/>
      <c r="BJ31" s="364"/>
      <c r="BK31" s="364"/>
      <c r="BL31" s="364"/>
      <c r="BM31" s="364"/>
      <c r="BN31" s="364"/>
      <c r="BO31" s="364"/>
      <c r="BP31" s="364"/>
      <c r="BQ31" s="364"/>
      <c r="BR31" s="364"/>
      <c r="BS31" s="364"/>
      <c r="BT31" s="364"/>
      <c r="BU31" s="364"/>
      <c r="BV31" s="364"/>
      <c r="BW31" s="364"/>
      <c r="BX31" s="364"/>
      <c r="BY31" s="364"/>
      <c r="BZ31" s="364"/>
      <c r="CA31" s="364"/>
      <c r="CB31" s="364"/>
      <c r="CC31" s="364"/>
      <c r="CD31" s="364"/>
      <c r="CE31" s="364"/>
      <c r="CF31" s="364"/>
      <c r="CG31" s="364"/>
      <c r="CH31" s="364"/>
      <c r="CI31" s="364"/>
      <c r="CJ31" s="364"/>
      <c r="CK31" s="364"/>
      <c r="CL31" s="364"/>
      <c r="CM31" s="364"/>
      <c r="CN31" s="364"/>
      <c r="CO31" s="364"/>
      <c r="CP31" s="364"/>
      <c r="CQ31" s="364"/>
      <c r="CR31" s="364"/>
      <c r="CS31" s="364"/>
      <c r="CT31" s="364"/>
      <c r="CU31" s="364"/>
      <c r="CV31" s="364"/>
      <c r="CW31" s="364"/>
      <c r="CX31" s="364"/>
      <c r="CY31" s="364"/>
      <c r="CZ31" s="364"/>
      <c r="DA31" s="364"/>
      <c r="DB31" s="364"/>
      <c r="DC31" s="364"/>
      <c r="DD31" s="364"/>
      <c r="DE31" s="364"/>
      <c r="DF31" s="364"/>
      <c r="DG31" s="364"/>
      <c r="DH31" s="364"/>
      <c r="DI31" s="364"/>
      <c r="DJ31" s="364"/>
      <c r="DK31" s="364"/>
      <c r="DL31" s="364"/>
      <c r="DM31" s="364"/>
      <c r="DN31" s="364"/>
      <c r="DO31" s="364"/>
      <c r="DP31" s="364"/>
      <c r="DQ31" s="364"/>
      <c r="DR31" s="364"/>
      <c r="DS31" s="364"/>
      <c r="DT31" s="364"/>
      <c r="DU31" s="364"/>
      <c r="DV31" s="364"/>
      <c r="DW31" s="364"/>
      <c r="DX31" s="364"/>
      <c r="DY31" s="364"/>
      <c r="DZ31" s="364"/>
      <c r="EA31" s="364"/>
      <c r="EB31" s="364"/>
      <c r="EC31" s="364"/>
      <c r="ED31" s="364"/>
      <c r="EE31" s="364"/>
      <c r="EF31" s="364"/>
      <c r="EG31" s="364"/>
      <c r="EH31" s="364"/>
      <c r="EI31" s="364"/>
      <c r="EJ31" s="364"/>
      <c r="EK31" s="364"/>
      <c r="EL31" s="364"/>
      <c r="EM31" s="364"/>
      <c r="EN31" s="364"/>
      <c r="EO31" s="364"/>
      <c r="EP31" s="364"/>
      <c r="EQ31" s="364"/>
      <c r="ER31" s="364"/>
      <c r="ES31" s="364"/>
      <c r="ET31" s="364"/>
      <c r="EU31" s="364"/>
      <c r="EV31" s="364"/>
      <c r="EW31" s="364"/>
      <c r="EX31" s="364"/>
      <c r="EY31" s="364"/>
      <c r="EZ31" s="364"/>
      <c r="FA31" s="364"/>
      <c r="FB31" s="364"/>
      <c r="FC31" s="364"/>
      <c r="FD31" s="364"/>
      <c r="FE31" s="364"/>
      <c r="FF31" s="364"/>
      <c r="FG31" s="364"/>
      <c r="FH31" s="364"/>
      <c r="FI31" s="364"/>
      <c r="FJ31" s="364"/>
      <c r="FK31" s="364"/>
      <c r="FL31" s="364"/>
      <c r="FM31" s="364"/>
      <c r="FN31" s="364"/>
      <c r="FO31" s="364"/>
      <c r="FP31" s="364"/>
      <c r="FQ31" s="364"/>
      <c r="FR31" s="364"/>
      <c r="FS31" s="364"/>
      <c r="FT31" s="364"/>
      <c r="FU31" s="364"/>
      <c r="FV31" s="364"/>
      <c r="FW31" s="364"/>
      <c r="FX31" s="364"/>
      <c r="FY31" s="364"/>
      <c r="FZ31" s="364"/>
      <c r="GA31" s="364"/>
      <c r="GB31" s="364"/>
      <c r="GC31" s="364"/>
      <c r="GD31" s="364"/>
      <c r="GE31" s="364"/>
      <c r="GF31" s="364"/>
      <c r="GG31" s="364"/>
      <c r="GH31" s="364"/>
      <c r="GI31" s="364"/>
      <c r="GJ31" s="364"/>
      <c r="GK31" s="364"/>
      <c r="GL31" s="364"/>
      <c r="GM31" s="364"/>
      <c r="GN31" s="364"/>
      <c r="GO31" s="364"/>
      <c r="GP31" s="364"/>
      <c r="GQ31" s="364"/>
      <c r="GR31" s="364"/>
      <c r="GS31" s="364"/>
      <c r="GT31" s="364"/>
      <c r="GU31" s="364"/>
      <c r="GV31" s="364"/>
      <c r="GW31" s="364"/>
      <c r="GX31" s="364"/>
      <c r="GY31" s="364"/>
      <c r="GZ31" s="364"/>
      <c r="HA31" s="364"/>
      <c r="HB31" s="364"/>
      <c r="HC31" s="364"/>
      <c r="HD31" s="364"/>
      <c r="HE31" s="364"/>
      <c r="HF31" s="364"/>
      <c r="HG31" s="364"/>
      <c r="HH31" s="364"/>
      <c r="HI31" s="364"/>
      <c r="HJ31" s="364"/>
      <c r="HK31" s="364"/>
      <c r="HL31" s="364"/>
      <c r="HM31" s="364"/>
      <c r="HN31" s="364"/>
      <c r="HO31" s="364"/>
      <c r="HP31" s="364"/>
      <c r="HQ31" s="364"/>
      <c r="HR31" s="364"/>
      <c r="HS31" s="364"/>
      <c r="HT31" s="364"/>
      <c r="HU31" s="364"/>
      <c r="HV31" s="364"/>
      <c r="HW31" s="364"/>
      <c r="HX31" s="364"/>
      <c r="HY31" s="364"/>
      <c r="HZ31" s="364"/>
      <c r="IA31" s="364"/>
      <c r="IB31" s="364"/>
      <c r="IC31" s="364"/>
      <c r="ID31" s="364"/>
      <c r="IE31" s="364"/>
      <c r="IF31" s="364"/>
      <c r="IG31" s="364"/>
      <c r="IH31" s="364"/>
      <c r="II31" s="364"/>
      <c r="IJ31" s="364"/>
      <c r="IK31" s="364"/>
      <c r="IL31" s="364"/>
      <c r="IM31" s="364"/>
      <c r="IN31" s="364"/>
      <c r="IO31" s="364"/>
      <c r="IP31" s="364"/>
      <c r="IQ31" s="364"/>
      <c r="IR31" s="364"/>
      <c r="IS31" s="364"/>
      <c r="IT31" s="364"/>
      <c r="IU31" s="364"/>
      <c r="IV31" s="364"/>
      <c r="IW31" s="364"/>
      <c r="IX31" s="364"/>
      <c r="IY31" s="364"/>
      <c r="IZ31" s="364"/>
      <c r="JA31" s="364"/>
      <c r="JB31" s="364"/>
      <c r="JC31" s="364"/>
      <c r="JD31" s="364"/>
      <c r="JE31" s="364"/>
      <c r="JF31" s="364"/>
      <c r="JG31" s="364"/>
      <c r="JH31" s="364"/>
      <c r="JI31" s="364"/>
      <c r="JJ31" s="364"/>
      <c r="JK31" s="364"/>
      <c r="JL31" s="364"/>
      <c r="JM31" s="364"/>
      <c r="JN31" s="364"/>
      <c r="JO31" s="364"/>
      <c r="JP31" s="364"/>
      <c r="JQ31" s="364"/>
      <c r="JR31" s="364"/>
      <c r="JS31" s="364"/>
      <c r="JT31" s="364"/>
      <c r="JU31" s="364"/>
      <c r="JV31" s="364"/>
      <c r="JW31" s="364"/>
      <c r="JX31" s="364"/>
      <c r="JY31" s="364"/>
      <c r="JZ31" s="364"/>
      <c r="KA31" s="364"/>
      <c r="KB31" s="364"/>
      <c r="KC31" s="364"/>
      <c r="KD31" s="364"/>
      <c r="KE31" s="364"/>
      <c r="KF31" s="364"/>
      <c r="KG31" s="364"/>
      <c r="KH31" s="364"/>
      <c r="KI31" s="364"/>
      <c r="KJ31" s="364"/>
      <c r="KK31" s="364"/>
      <c r="KL31" s="364"/>
      <c r="KM31" s="364"/>
      <c r="KN31" s="364"/>
      <c r="KO31" s="364"/>
      <c r="KP31" s="364"/>
      <c r="KQ31" s="364"/>
      <c r="KR31" s="364"/>
      <c r="KS31" s="364"/>
      <c r="KT31" s="364"/>
      <c r="KU31" s="364"/>
      <c r="KV31" s="364"/>
      <c r="KW31" s="364"/>
      <c r="KX31" s="364"/>
      <c r="KY31" s="364"/>
      <c r="KZ31" s="364"/>
      <c r="LA31" s="364"/>
      <c r="LB31" s="364"/>
      <c r="LC31" s="364"/>
      <c r="LD31" s="364"/>
      <c r="LE31" s="364"/>
      <c r="LF31" s="364"/>
      <c r="LG31" s="364"/>
      <c r="LH31" s="364"/>
      <c r="LI31" s="364"/>
      <c r="LJ31" s="364"/>
      <c r="LK31" s="364"/>
      <c r="LL31" s="364"/>
      <c r="LM31" s="364"/>
      <c r="LN31" s="364"/>
      <c r="LO31" s="364"/>
      <c r="LP31" s="364"/>
      <c r="LQ31" s="364"/>
      <c r="LR31" s="364"/>
      <c r="LS31" s="364"/>
      <c r="LT31" s="364"/>
      <c r="LU31" s="364"/>
      <c r="LV31" s="364"/>
      <c r="LW31" s="364"/>
      <c r="LX31" s="364"/>
      <c r="LY31" s="364"/>
      <c r="LZ31" s="364"/>
      <c r="MA31" s="364"/>
      <c r="MB31" s="364"/>
      <c r="MC31" s="364"/>
      <c r="MD31" s="364"/>
      <c r="ME31" s="364"/>
      <c r="MF31" s="364"/>
      <c r="MG31" s="364"/>
      <c r="MH31" s="364"/>
      <c r="MI31" s="364"/>
      <c r="MJ31" s="364"/>
      <c r="MK31" s="364"/>
      <c r="ML31" s="364"/>
      <c r="MM31" s="364"/>
      <c r="MN31" s="364"/>
      <c r="MO31" s="364"/>
      <c r="MP31" s="364"/>
      <c r="MQ31" s="364"/>
      <c r="MR31" s="364"/>
      <c r="MS31" s="364"/>
      <c r="MT31" s="364"/>
      <c r="MU31" s="364"/>
      <c r="MV31" s="364"/>
      <c r="MW31" s="364"/>
      <c r="MX31" s="364"/>
      <c r="MY31" s="364"/>
      <c r="MZ31" s="364"/>
      <c r="NA31" s="364"/>
      <c r="NB31" s="364"/>
      <c r="NC31" s="364"/>
      <c r="ND31" s="364"/>
      <c r="NE31" s="364"/>
      <c r="NF31" s="364"/>
      <c r="NG31" s="364"/>
      <c r="NH31" s="364"/>
      <c r="NI31" s="364"/>
      <c r="NJ31" s="364"/>
      <c r="NK31" s="364"/>
      <c r="NL31" s="364"/>
      <c r="NM31" s="364"/>
      <c r="NN31" s="364"/>
      <c r="NO31" s="364"/>
      <c r="NP31" s="364"/>
      <c r="NQ31" s="364"/>
      <c r="NR31" s="364"/>
      <c r="NS31" s="364"/>
      <c r="NT31" s="364"/>
      <c r="NU31" s="364"/>
      <c r="NV31" s="364"/>
      <c r="NW31" s="364"/>
      <c r="NX31" s="364"/>
      <c r="NY31" s="364"/>
      <c r="NZ31" s="364"/>
      <c r="OA31" s="364"/>
      <c r="OB31" s="364"/>
      <c r="OC31" s="364"/>
      <c r="OD31" s="364"/>
      <c r="OE31" s="364"/>
      <c r="OF31" s="364"/>
      <c r="OG31" s="364"/>
      <c r="OH31" s="364"/>
      <c r="OI31" s="364"/>
      <c r="OJ31" s="364"/>
      <c r="OK31" s="364"/>
      <c r="OL31" s="364"/>
      <c r="OM31" s="364"/>
      <c r="ON31" s="364"/>
      <c r="OO31" s="364"/>
      <c r="OP31" s="364"/>
      <c r="OQ31" s="364"/>
      <c r="OR31" s="364"/>
    </row>
    <row r="32" spans="1:408" ht="15">
      <c r="A32" s="365" t="s">
        <v>612</v>
      </c>
      <c r="B32" s="364">
        <f t="shared" si="7"/>
        <v>0</v>
      </c>
      <c r="C32" s="364">
        <f t="shared" si="8"/>
        <v>0</v>
      </c>
      <c r="D32" s="364">
        <f t="shared" si="9"/>
        <v>0</v>
      </c>
      <c r="E32" s="364">
        <f t="shared" si="10"/>
        <v>0</v>
      </c>
      <c r="F32" s="364">
        <f t="shared" si="11"/>
        <v>0</v>
      </c>
      <c r="G32" s="364">
        <f t="shared" si="12"/>
        <v>0</v>
      </c>
      <c r="H32" s="364">
        <f t="shared" si="13"/>
        <v>0</v>
      </c>
      <c r="I32" s="364">
        <f t="shared" si="14"/>
        <v>0</v>
      </c>
      <c r="J32" s="364">
        <f t="shared" si="15"/>
        <v>0</v>
      </c>
      <c r="K32" s="364">
        <f t="shared" si="16"/>
        <v>0</v>
      </c>
      <c r="L32" s="364">
        <f t="shared" si="17"/>
        <v>0</v>
      </c>
      <c r="M32" s="364">
        <f t="shared" si="18"/>
        <v>0</v>
      </c>
      <c r="N32" s="364">
        <f t="shared" si="19"/>
        <v>0</v>
      </c>
      <c r="O32" s="364">
        <f t="shared" si="20"/>
        <v>0</v>
      </c>
      <c r="P32" s="364">
        <f t="shared" si="21"/>
        <v>0</v>
      </c>
      <c r="Q32" s="364">
        <f t="shared" si="22"/>
        <v>0</v>
      </c>
      <c r="R32" s="364">
        <f t="shared" si="23"/>
        <v>0</v>
      </c>
      <c r="S32" s="364">
        <f t="shared" si="24"/>
        <v>0</v>
      </c>
      <c r="T32" s="364">
        <f t="shared" si="25"/>
        <v>0</v>
      </c>
      <c r="U32" s="364">
        <f t="shared" si="26"/>
        <v>0</v>
      </c>
      <c r="V32" s="364">
        <f t="shared" si="27"/>
        <v>0</v>
      </c>
      <c r="W32" s="364">
        <f t="shared" si="28"/>
        <v>0</v>
      </c>
      <c r="X32" s="364">
        <f t="shared" si="29"/>
        <v>0</v>
      </c>
      <c r="Y32" s="364">
        <f t="shared" si="30"/>
        <v>0</v>
      </c>
      <c r="Z32" s="364">
        <f t="shared" si="31"/>
        <v>0</v>
      </c>
      <c r="AA32" s="364">
        <f t="shared" si="32"/>
        <v>0</v>
      </c>
      <c r="AB32" s="364">
        <f t="shared" si="33"/>
        <v>0</v>
      </c>
      <c r="AC32" s="364">
        <f t="shared" si="34"/>
        <v>0</v>
      </c>
      <c r="AD32" s="364">
        <f t="shared" si="35"/>
        <v>0</v>
      </c>
      <c r="AE32" s="364">
        <f t="shared" si="36"/>
        <v>0</v>
      </c>
      <c r="AG32" s="364"/>
      <c r="AH32" s="364"/>
      <c r="AI32" s="364"/>
      <c r="AJ32" s="364"/>
      <c r="AK32" s="364"/>
      <c r="AL32" s="364"/>
      <c r="AM32" s="364"/>
      <c r="AN32" s="364"/>
      <c r="AO32" s="364"/>
      <c r="AP32" s="364"/>
      <c r="AQ32" s="364"/>
      <c r="AR32" s="364"/>
      <c r="AS32" s="364"/>
      <c r="AT32" s="364"/>
      <c r="AU32" s="364"/>
      <c r="AV32" s="364"/>
      <c r="AW32" s="364"/>
      <c r="AX32" s="364"/>
      <c r="AY32" s="364"/>
      <c r="AZ32" s="364"/>
      <c r="BA32" s="364"/>
      <c r="BB32" s="364"/>
      <c r="BC32" s="364"/>
      <c r="BD32" s="364"/>
      <c r="BE32" s="364"/>
      <c r="BF32" s="364"/>
      <c r="BG32" s="364"/>
      <c r="BH32" s="364"/>
      <c r="BI32" s="364"/>
      <c r="BJ32" s="364"/>
      <c r="BK32" s="364"/>
      <c r="BL32" s="364"/>
      <c r="BM32" s="364"/>
      <c r="BN32" s="364"/>
      <c r="BO32" s="364"/>
      <c r="BP32" s="364"/>
      <c r="BQ32" s="364"/>
      <c r="BR32" s="364"/>
      <c r="BS32" s="364"/>
      <c r="BT32" s="364"/>
      <c r="BU32" s="364"/>
      <c r="BV32" s="364"/>
      <c r="BW32" s="364"/>
      <c r="BX32" s="364"/>
      <c r="BY32" s="364"/>
      <c r="BZ32" s="364"/>
      <c r="CA32" s="364"/>
      <c r="CB32" s="364"/>
      <c r="CC32" s="364"/>
      <c r="CD32" s="364"/>
      <c r="CE32" s="364"/>
      <c r="CF32" s="364"/>
      <c r="CG32" s="364"/>
      <c r="CH32" s="364"/>
      <c r="CI32" s="364"/>
      <c r="CJ32" s="364"/>
      <c r="CK32" s="364"/>
      <c r="CL32" s="364"/>
      <c r="CM32" s="364"/>
      <c r="CN32" s="364"/>
      <c r="CO32" s="364"/>
      <c r="CP32" s="364"/>
      <c r="CQ32" s="364"/>
      <c r="CR32" s="364"/>
      <c r="CS32" s="364"/>
      <c r="CT32" s="364"/>
      <c r="CU32" s="364"/>
      <c r="CV32" s="364"/>
      <c r="CW32" s="364"/>
      <c r="CX32" s="364"/>
      <c r="CY32" s="364"/>
      <c r="CZ32" s="364"/>
      <c r="DA32" s="364"/>
      <c r="DB32" s="364"/>
      <c r="DC32" s="364"/>
      <c r="DD32" s="364"/>
      <c r="DE32" s="364"/>
      <c r="DF32" s="364"/>
      <c r="DG32" s="364"/>
      <c r="DH32" s="364"/>
      <c r="DI32" s="364"/>
      <c r="DJ32" s="364"/>
      <c r="DK32" s="364"/>
      <c r="DL32" s="364"/>
      <c r="DM32" s="364"/>
      <c r="DN32" s="364"/>
      <c r="DO32" s="364"/>
      <c r="DP32" s="364"/>
      <c r="DQ32" s="364"/>
      <c r="DR32" s="364"/>
      <c r="DS32" s="364"/>
      <c r="DT32" s="364"/>
      <c r="DU32" s="364"/>
      <c r="DV32" s="364"/>
      <c r="DW32" s="364"/>
      <c r="DX32" s="364"/>
      <c r="DY32" s="364"/>
      <c r="DZ32" s="364"/>
      <c r="EA32" s="364"/>
      <c r="EB32" s="364"/>
      <c r="EC32" s="364"/>
      <c r="ED32" s="364"/>
      <c r="EE32" s="364"/>
      <c r="EF32" s="364"/>
      <c r="EG32" s="364"/>
      <c r="EH32" s="364"/>
      <c r="EI32" s="364"/>
      <c r="EJ32" s="364"/>
      <c r="EK32" s="364"/>
      <c r="EL32" s="364"/>
      <c r="EM32" s="364"/>
      <c r="EN32" s="364"/>
      <c r="EO32" s="364"/>
      <c r="EP32" s="364"/>
      <c r="EQ32" s="364"/>
      <c r="ER32" s="364"/>
      <c r="ES32" s="364"/>
      <c r="ET32" s="364"/>
      <c r="EU32" s="364"/>
      <c r="EV32" s="364"/>
      <c r="EW32" s="364"/>
      <c r="EX32" s="364"/>
      <c r="EY32" s="364"/>
      <c r="EZ32" s="364"/>
      <c r="FA32" s="364"/>
      <c r="FB32" s="364"/>
      <c r="FC32" s="364"/>
      <c r="FD32" s="364"/>
      <c r="FE32" s="364"/>
      <c r="FF32" s="364"/>
      <c r="FG32" s="364"/>
      <c r="FH32" s="364"/>
      <c r="FI32" s="364"/>
      <c r="FJ32" s="364"/>
      <c r="FK32" s="364"/>
      <c r="FL32" s="364"/>
      <c r="FM32" s="364"/>
      <c r="FN32" s="364"/>
      <c r="FO32" s="364"/>
      <c r="FP32" s="364"/>
      <c r="FQ32" s="364"/>
      <c r="FR32" s="364"/>
      <c r="FS32" s="364"/>
      <c r="FT32" s="364"/>
      <c r="FU32" s="364"/>
      <c r="FV32" s="364"/>
      <c r="FW32" s="364"/>
      <c r="FX32" s="364"/>
      <c r="FY32" s="364"/>
      <c r="FZ32" s="364"/>
      <c r="GA32" s="364"/>
      <c r="GB32" s="364"/>
      <c r="GC32" s="364"/>
      <c r="GD32" s="364"/>
      <c r="GE32" s="364"/>
      <c r="GF32" s="364"/>
      <c r="GG32" s="364"/>
      <c r="GH32" s="364"/>
      <c r="GI32" s="364"/>
      <c r="GJ32" s="364"/>
      <c r="GK32" s="364"/>
      <c r="GL32" s="364"/>
      <c r="GM32" s="364"/>
      <c r="GN32" s="364"/>
      <c r="GO32" s="364"/>
      <c r="GP32" s="364"/>
      <c r="GQ32" s="364"/>
      <c r="GR32" s="364"/>
      <c r="GS32" s="364"/>
      <c r="GT32" s="364"/>
      <c r="GU32" s="364"/>
      <c r="GV32" s="364"/>
      <c r="GW32" s="364"/>
      <c r="GX32" s="364"/>
      <c r="GY32" s="364"/>
      <c r="GZ32" s="364"/>
      <c r="HA32" s="364"/>
      <c r="HB32" s="364"/>
      <c r="HC32" s="364"/>
      <c r="HD32" s="364"/>
      <c r="HE32" s="364"/>
      <c r="HF32" s="364"/>
      <c r="HG32" s="364"/>
      <c r="HH32" s="364"/>
      <c r="HI32" s="364"/>
      <c r="HJ32" s="364"/>
      <c r="HK32" s="364"/>
      <c r="HL32" s="364"/>
      <c r="HM32" s="364"/>
      <c r="HN32" s="364"/>
      <c r="HO32" s="364"/>
      <c r="HP32" s="364"/>
      <c r="HQ32" s="364"/>
      <c r="HR32" s="364"/>
      <c r="HS32" s="364"/>
      <c r="HT32" s="364"/>
      <c r="HU32" s="364"/>
      <c r="HV32" s="364"/>
      <c r="HW32" s="364"/>
      <c r="HX32" s="364"/>
      <c r="HY32" s="364"/>
      <c r="HZ32" s="364"/>
      <c r="IA32" s="364"/>
      <c r="IB32" s="364"/>
      <c r="IC32" s="364"/>
      <c r="ID32" s="364"/>
      <c r="IE32" s="364"/>
      <c r="IF32" s="364"/>
      <c r="IG32" s="364"/>
      <c r="IH32" s="364"/>
      <c r="II32" s="364"/>
      <c r="IJ32" s="364"/>
      <c r="IK32" s="364"/>
      <c r="IL32" s="364"/>
      <c r="IM32" s="364"/>
      <c r="IN32" s="364"/>
      <c r="IO32" s="364"/>
      <c r="IP32" s="364"/>
      <c r="IQ32" s="364"/>
      <c r="IR32" s="364"/>
      <c r="IS32" s="364"/>
      <c r="IT32" s="364"/>
      <c r="IU32" s="364"/>
      <c r="IV32" s="364"/>
      <c r="IW32" s="364"/>
      <c r="IX32" s="364"/>
      <c r="IY32" s="364"/>
      <c r="IZ32" s="364"/>
      <c r="JA32" s="364"/>
      <c r="JB32" s="364"/>
      <c r="JC32" s="364"/>
      <c r="JD32" s="364"/>
      <c r="JE32" s="364"/>
      <c r="JF32" s="364"/>
      <c r="JG32" s="364"/>
      <c r="JH32" s="364"/>
      <c r="JI32" s="364"/>
      <c r="JJ32" s="364"/>
      <c r="JK32" s="364"/>
      <c r="JL32" s="364"/>
      <c r="JM32" s="364"/>
      <c r="JN32" s="364"/>
      <c r="JO32" s="364"/>
      <c r="JP32" s="364"/>
      <c r="JQ32" s="364"/>
      <c r="JR32" s="364"/>
      <c r="JS32" s="364"/>
      <c r="JT32" s="364"/>
      <c r="JU32" s="364"/>
      <c r="JV32" s="364"/>
      <c r="JW32" s="364"/>
      <c r="JX32" s="364"/>
      <c r="JY32" s="364"/>
      <c r="JZ32" s="364"/>
      <c r="KA32" s="364"/>
      <c r="KB32" s="364"/>
      <c r="KC32" s="364"/>
      <c r="KD32" s="364"/>
      <c r="KE32" s="364"/>
      <c r="KF32" s="364"/>
      <c r="KG32" s="364"/>
      <c r="KH32" s="364"/>
      <c r="KI32" s="364"/>
      <c r="KJ32" s="364"/>
      <c r="KK32" s="364"/>
      <c r="KL32" s="364"/>
      <c r="KM32" s="364"/>
      <c r="KN32" s="364"/>
      <c r="KO32" s="364"/>
      <c r="KP32" s="364"/>
      <c r="KQ32" s="364"/>
      <c r="KR32" s="364"/>
      <c r="KS32" s="364"/>
      <c r="KT32" s="364"/>
      <c r="KU32" s="364"/>
      <c r="KV32" s="364"/>
      <c r="KW32" s="364"/>
      <c r="KX32" s="364"/>
      <c r="KY32" s="364"/>
      <c r="KZ32" s="364"/>
      <c r="LA32" s="364"/>
      <c r="LB32" s="364"/>
      <c r="LC32" s="364"/>
      <c r="LD32" s="364"/>
      <c r="LE32" s="364"/>
      <c r="LF32" s="364"/>
      <c r="LG32" s="364"/>
      <c r="LH32" s="364"/>
      <c r="LI32" s="364"/>
      <c r="LJ32" s="364"/>
      <c r="LK32" s="364"/>
      <c r="LL32" s="364"/>
      <c r="LM32" s="364"/>
      <c r="LN32" s="364"/>
      <c r="LO32" s="364"/>
      <c r="LP32" s="364"/>
      <c r="LQ32" s="364"/>
      <c r="LR32" s="364"/>
      <c r="LS32" s="364"/>
      <c r="LT32" s="364"/>
      <c r="LU32" s="364"/>
      <c r="LV32" s="364"/>
      <c r="LW32" s="364"/>
      <c r="LX32" s="364"/>
      <c r="LY32" s="364"/>
      <c r="LZ32" s="364"/>
      <c r="MA32" s="364"/>
      <c r="MB32" s="364"/>
      <c r="MC32" s="364"/>
      <c r="MD32" s="364"/>
      <c r="ME32" s="364"/>
      <c r="MF32" s="364"/>
      <c r="MG32" s="364"/>
      <c r="MH32" s="364"/>
      <c r="MI32" s="364"/>
      <c r="MJ32" s="364"/>
      <c r="MK32" s="364"/>
      <c r="ML32" s="364"/>
      <c r="MM32" s="364"/>
      <c r="MN32" s="364"/>
      <c r="MO32" s="364"/>
      <c r="MP32" s="364"/>
      <c r="MQ32" s="364"/>
      <c r="MR32" s="364"/>
      <c r="MS32" s="364"/>
      <c r="MT32" s="364"/>
      <c r="MU32" s="364"/>
      <c r="MV32" s="364"/>
      <c r="MW32" s="364"/>
      <c r="MX32" s="364"/>
      <c r="MY32" s="364"/>
      <c r="MZ32" s="364"/>
      <c r="NA32" s="364"/>
      <c r="NB32" s="364"/>
      <c r="NC32" s="364"/>
      <c r="ND32" s="364"/>
      <c r="NE32" s="364"/>
      <c r="NF32" s="364"/>
      <c r="NG32" s="364"/>
      <c r="NH32" s="364"/>
      <c r="NI32" s="364"/>
      <c r="NJ32" s="364"/>
      <c r="NK32" s="364"/>
      <c r="NL32" s="364"/>
      <c r="NM32" s="364"/>
      <c r="NN32" s="364"/>
      <c r="NO32" s="364"/>
      <c r="NP32" s="364"/>
      <c r="NQ32" s="364"/>
      <c r="NR32" s="364"/>
      <c r="NS32" s="364"/>
      <c r="NT32" s="364"/>
      <c r="NU32" s="364"/>
      <c r="NV32" s="364"/>
      <c r="NW32" s="364"/>
      <c r="NX32" s="364"/>
      <c r="NY32" s="364"/>
      <c r="NZ32" s="364"/>
      <c r="OA32" s="364"/>
      <c r="OB32" s="364"/>
      <c r="OC32" s="364"/>
      <c r="OD32" s="364"/>
      <c r="OE32" s="364"/>
      <c r="OF32" s="364"/>
      <c r="OG32" s="364"/>
      <c r="OH32" s="364"/>
      <c r="OI32" s="364"/>
      <c r="OJ32" s="364"/>
      <c r="OK32" s="364"/>
      <c r="OL32" s="364"/>
      <c r="OM32" s="364"/>
      <c r="ON32" s="364"/>
      <c r="OO32" s="364"/>
      <c r="OP32" s="364"/>
      <c r="OQ32" s="364"/>
      <c r="OR32" s="364"/>
    </row>
    <row r="33" spans="1:408" ht="15">
      <c r="A33" s="365" t="s">
        <v>414</v>
      </c>
      <c r="B33" s="364">
        <f t="shared" si="7"/>
        <v>0</v>
      </c>
      <c r="C33" s="364">
        <f t="shared" si="8"/>
        <v>0</v>
      </c>
      <c r="D33" s="364">
        <f t="shared" si="9"/>
        <v>0</v>
      </c>
      <c r="E33" s="364">
        <f t="shared" si="10"/>
        <v>0</v>
      </c>
      <c r="F33" s="364">
        <f t="shared" si="11"/>
        <v>0</v>
      </c>
      <c r="G33" s="364">
        <f t="shared" si="12"/>
        <v>1.325655058823529E-3</v>
      </c>
      <c r="H33" s="364">
        <f t="shared" si="13"/>
        <v>4.3227882352941173E-4</v>
      </c>
      <c r="I33" s="364">
        <f t="shared" si="14"/>
        <v>2.8818588235294111E-3</v>
      </c>
      <c r="J33" s="364">
        <f t="shared" si="15"/>
        <v>3.1988632941176466E-3</v>
      </c>
      <c r="K33" s="364">
        <f t="shared" si="16"/>
        <v>8.5014835294117633E-3</v>
      </c>
      <c r="L33" s="364">
        <f t="shared" si="17"/>
        <v>3.9481465882352934E-3</v>
      </c>
      <c r="M33" s="364">
        <f t="shared" si="18"/>
        <v>0</v>
      </c>
      <c r="N33" s="364">
        <f t="shared" si="19"/>
        <v>5.9366291764705878E-3</v>
      </c>
      <c r="O33" s="364">
        <f t="shared" si="20"/>
        <v>3.6887792941176461E-3</v>
      </c>
      <c r="P33" s="364">
        <f t="shared" si="21"/>
        <v>1.4697479999999999E-3</v>
      </c>
      <c r="Q33" s="364">
        <f t="shared" si="22"/>
        <v>1.2391992941176468E-2</v>
      </c>
      <c r="R33" s="364">
        <f t="shared" si="23"/>
        <v>1.6541869647058813E-2</v>
      </c>
      <c r="S33" s="364">
        <f t="shared" si="24"/>
        <v>0.72403821082352882</v>
      </c>
      <c r="T33" s="364">
        <f t="shared" si="25"/>
        <v>0</v>
      </c>
      <c r="U33" s="364">
        <f t="shared" si="26"/>
        <v>2.8209939651764691</v>
      </c>
      <c r="V33" s="364">
        <f t="shared" si="27"/>
        <v>0</v>
      </c>
      <c r="W33" s="364">
        <f t="shared" si="28"/>
        <v>2.88185882352941E-5</v>
      </c>
      <c r="X33" s="364">
        <f t="shared" si="29"/>
        <v>4.7991727891156459E-4</v>
      </c>
      <c r="Y33" s="364">
        <f t="shared" si="30"/>
        <v>0</v>
      </c>
      <c r="Z33" s="364">
        <f t="shared" si="31"/>
        <v>4.8278112000000002</v>
      </c>
      <c r="AA33" s="364">
        <f t="shared" si="32"/>
        <v>9.601116900000001</v>
      </c>
      <c r="AB33" s="364">
        <f t="shared" si="33"/>
        <v>7.2259938000000004</v>
      </c>
      <c r="AC33" s="364">
        <f t="shared" si="34"/>
        <v>26.990658300000003</v>
      </c>
      <c r="AD33" s="364">
        <f t="shared" si="35"/>
        <v>26.0121</v>
      </c>
      <c r="AE33" s="364">
        <f t="shared" si="36"/>
        <v>100.64130000000002</v>
      </c>
      <c r="AG33" s="364"/>
      <c r="AH33" s="364"/>
      <c r="AI33" s="364"/>
      <c r="AJ33" s="364"/>
      <c r="AK33" s="364"/>
      <c r="AL33" s="364"/>
      <c r="AM33" s="364"/>
      <c r="AN33" s="364"/>
      <c r="AO33" s="364"/>
      <c r="AP33" s="364"/>
      <c r="AQ33" s="364"/>
      <c r="AR33" s="364"/>
      <c r="AS33" s="364"/>
      <c r="AT33" s="364"/>
      <c r="AU33" s="364"/>
      <c r="AV33" s="364"/>
      <c r="AW33" s="364"/>
      <c r="AX33" s="364"/>
      <c r="AY33" s="364"/>
      <c r="AZ33" s="364"/>
      <c r="BA33" s="364"/>
      <c r="BB33" s="364"/>
      <c r="BC33" s="364"/>
      <c r="BD33" s="364"/>
      <c r="BE33" s="364"/>
      <c r="BF33" s="364"/>
      <c r="BG33" s="364"/>
      <c r="BH33" s="364"/>
      <c r="BI33" s="364"/>
      <c r="BJ33" s="364"/>
      <c r="BK33" s="364"/>
      <c r="BL33" s="364"/>
      <c r="BM33" s="364"/>
      <c r="BN33" s="364"/>
      <c r="BO33" s="364"/>
      <c r="BP33" s="364"/>
      <c r="BQ33" s="364"/>
      <c r="BR33" s="364"/>
      <c r="BS33" s="364"/>
      <c r="BT33" s="364"/>
      <c r="BU33" s="364"/>
      <c r="BV33" s="364"/>
      <c r="BW33" s="364"/>
      <c r="BX33" s="364"/>
      <c r="BY33" s="364"/>
      <c r="BZ33" s="364"/>
      <c r="CA33" s="364"/>
      <c r="CB33" s="364"/>
      <c r="CC33" s="364"/>
      <c r="CD33" s="364"/>
      <c r="CE33" s="364"/>
      <c r="CF33" s="364"/>
      <c r="CG33" s="364"/>
      <c r="CH33" s="364"/>
      <c r="CI33" s="364"/>
      <c r="CJ33" s="364"/>
      <c r="CK33" s="364"/>
      <c r="CL33" s="364"/>
      <c r="CM33" s="364"/>
      <c r="CN33" s="364"/>
      <c r="CO33" s="364"/>
      <c r="CP33" s="364"/>
      <c r="CQ33" s="364"/>
      <c r="CR33" s="364"/>
      <c r="CS33" s="364"/>
      <c r="CT33" s="364">
        <v>1.325655058823529</v>
      </c>
      <c r="CU33" s="364"/>
      <c r="CV33" s="364"/>
      <c r="CW33" s="364"/>
      <c r="CX33" s="364"/>
      <c r="CY33" s="364"/>
      <c r="CZ33" s="364"/>
      <c r="DA33" s="364"/>
      <c r="DB33" s="364"/>
      <c r="DC33" s="364"/>
      <c r="DD33" s="364"/>
      <c r="DE33" s="364"/>
      <c r="DF33" s="364"/>
      <c r="DG33" s="364"/>
      <c r="DH33" s="364"/>
      <c r="DI33" s="364"/>
      <c r="DJ33" s="364">
        <v>0.43227882352941172</v>
      </c>
      <c r="DK33" s="364"/>
      <c r="DL33" s="364"/>
      <c r="DM33" s="364"/>
      <c r="DN33" s="364"/>
      <c r="DO33" s="364"/>
      <c r="DP33" s="364"/>
      <c r="DQ33" s="364">
        <v>2.8818588235294111</v>
      </c>
      <c r="DR33" s="364"/>
      <c r="DS33" s="364"/>
      <c r="DT33" s="364"/>
      <c r="DU33" s="364"/>
      <c r="DV33" s="364"/>
      <c r="DW33" s="364"/>
      <c r="DX33" s="364"/>
      <c r="DY33" s="364"/>
      <c r="DZ33" s="364"/>
      <c r="EA33" s="364"/>
      <c r="EB33" s="364"/>
      <c r="EC33" s="364"/>
      <c r="ED33" s="364"/>
      <c r="EE33" s="364">
        <v>0.72046470588235278</v>
      </c>
      <c r="EF33" s="364">
        <v>2.4783985882352937</v>
      </c>
      <c r="EG33" s="364"/>
      <c r="EH33" s="364"/>
      <c r="EI33" s="364"/>
      <c r="EJ33" s="364"/>
      <c r="EK33" s="364"/>
      <c r="EL33" s="364"/>
      <c r="EM33" s="364">
        <v>1.2680178823529411</v>
      </c>
      <c r="EN33" s="364">
        <v>0.92219482352941162</v>
      </c>
      <c r="EO33" s="364"/>
      <c r="EP33" s="364"/>
      <c r="EQ33" s="364">
        <v>4.3804254117647048</v>
      </c>
      <c r="ER33" s="364"/>
      <c r="ES33" s="364"/>
      <c r="ET33" s="364"/>
      <c r="EU33" s="364"/>
      <c r="EV33" s="364">
        <v>1.9308454117647056</v>
      </c>
      <c r="EW33" s="364"/>
      <c r="EX33" s="364"/>
      <c r="EY33" s="364"/>
      <c r="EZ33" s="364">
        <v>1.325655058823529</v>
      </c>
      <c r="FA33" s="364">
        <v>2.6224915294117643</v>
      </c>
      <c r="FB33" s="364"/>
      <c r="FC33" s="364"/>
      <c r="FD33" s="364"/>
      <c r="FE33" s="364"/>
      <c r="FF33" s="364"/>
      <c r="FG33" s="364"/>
      <c r="FH33" s="364"/>
      <c r="FI33" s="364"/>
      <c r="FJ33" s="364"/>
      <c r="FK33" s="364"/>
      <c r="FL33" s="364"/>
      <c r="FM33" s="364"/>
      <c r="FN33" s="364"/>
      <c r="FO33" s="364"/>
      <c r="FP33" s="364"/>
      <c r="FQ33" s="364"/>
      <c r="FR33" s="364"/>
      <c r="FS33" s="364"/>
      <c r="FT33" s="364"/>
      <c r="FU33" s="364"/>
      <c r="FV33" s="364"/>
      <c r="FW33" s="364"/>
      <c r="FX33" s="364"/>
      <c r="FY33" s="364"/>
      <c r="FZ33" s="364">
        <v>5.1297087058823525</v>
      </c>
      <c r="GA33" s="364"/>
      <c r="GB33" s="364"/>
      <c r="GC33" s="364"/>
      <c r="GD33" s="364"/>
      <c r="GE33" s="364">
        <v>0.40346023529411756</v>
      </c>
      <c r="GF33" s="364">
        <v>0.40346023529411756</v>
      </c>
      <c r="GG33" s="364"/>
      <c r="GH33" s="364"/>
      <c r="GI33" s="364"/>
      <c r="GJ33" s="364">
        <v>0.40346023529411756</v>
      </c>
      <c r="GK33" s="364">
        <v>1.0374691764705881</v>
      </c>
      <c r="GL33" s="364">
        <v>0.20173011764705878</v>
      </c>
      <c r="GM33" s="364">
        <v>0.83573905882352928</v>
      </c>
      <c r="GN33" s="364">
        <v>0.20173011764705878</v>
      </c>
      <c r="GO33" s="364">
        <v>0.40346023529411756</v>
      </c>
      <c r="GP33" s="364">
        <v>0.20173011764705878</v>
      </c>
      <c r="GQ33" s="364">
        <v>0.20173011764705878</v>
      </c>
      <c r="GR33" s="364">
        <v>0.20173011764705878</v>
      </c>
      <c r="GS33" s="364"/>
      <c r="GT33" s="364"/>
      <c r="GU33" s="364">
        <v>0.63400894117647055</v>
      </c>
      <c r="GV33" s="364">
        <v>0.83573905882352928</v>
      </c>
      <c r="GW33" s="364"/>
      <c r="GX33" s="364"/>
      <c r="GY33" s="364"/>
      <c r="GZ33" s="364"/>
      <c r="HA33" s="364"/>
      <c r="HB33" s="364"/>
      <c r="HC33" s="364"/>
      <c r="HD33" s="364"/>
      <c r="HE33" s="364"/>
      <c r="HF33" s="364"/>
      <c r="HG33" s="364"/>
      <c r="HH33" s="364"/>
      <c r="HI33" s="364"/>
      <c r="HJ33" s="364"/>
      <c r="HK33" s="364"/>
      <c r="HL33" s="364"/>
      <c r="HM33" s="364">
        <v>0.6051903529411764</v>
      </c>
      <c r="HN33" s="364">
        <v>2.9971331764705877</v>
      </c>
      <c r="HO33" s="364">
        <v>5.3890759999999984</v>
      </c>
      <c r="HP33" s="364">
        <v>3.4005934117647056</v>
      </c>
      <c r="HQ33" s="364"/>
      <c r="HR33" s="364">
        <v>4.4380625882352902</v>
      </c>
      <c r="HS33" s="364">
        <v>4.3804254117647003</v>
      </c>
      <c r="HT33" s="364">
        <v>8.6455764705882301E-2</v>
      </c>
      <c r="HU33" s="364">
        <v>6.3689080000000002</v>
      </c>
      <c r="HV33" s="364">
        <v>1.26801788235294</v>
      </c>
      <c r="HW33" s="364"/>
      <c r="HX33" s="364"/>
      <c r="HY33" s="364"/>
      <c r="HZ33" s="364"/>
      <c r="IA33" s="364"/>
      <c r="IB33" s="364"/>
      <c r="IC33" s="364">
        <v>1.90202682352941</v>
      </c>
      <c r="ID33" s="364">
        <v>3.1700447058823502</v>
      </c>
      <c r="IE33" s="364"/>
      <c r="IF33" s="364"/>
      <c r="IG33" s="364"/>
      <c r="IH33" s="364"/>
      <c r="II33" s="364"/>
      <c r="IJ33" s="364"/>
      <c r="IK33" s="364"/>
      <c r="IL33" s="364"/>
      <c r="IM33" s="364"/>
      <c r="IN33" s="364">
        <v>718.96613929411706</v>
      </c>
      <c r="IO33" s="364"/>
      <c r="IP33" s="364"/>
      <c r="IQ33" s="364"/>
      <c r="IR33" s="364"/>
      <c r="IS33" s="364"/>
      <c r="IT33" s="364"/>
      <c r="IU33" s="364"/>
      <c r="IV33" s="364"/>
      <c r="IW33" s="364"/>
      <c r="IX33" s="364"/>
      <c r="IY33" s="364"/>
      <c r="IZ33" s="364"/>
      <c r="JA33" s="364"/>
      <c r="JB33" s="364"/>
      <c r="JC33" s="364"/>
      <c r="JD33" s="364"/>
      <c r="JE33" s="364"/>
      <c r="JF33" s="364"/>
      <c r="JG33" s="364"/>
      <c r="JH33" s="364">
        <v>1440.929411764705</v>
      </c>
      <c r="JI33" s="364"/>
      <c r="JJ33" s="364"/>
      <c r="JK33" s="364">
        <v>1380.0645534117639</v>
      </c>
      <c r="JL33" s="364"/>
      <c r="JM33" s="364"/>
      <c r="JN33" s="364"/>
      <c r="JO33" s="364"/>
      <c r="JP33" s="364"/>
      <c r="JQ33" s="364"/>
      <c r="JR33" s="364"/>
      <c r="JS33" s="364"/>
      <c r="JT33" s="364"/>
      <c r="JU33" s="364"/>
      <c r="JV33" s="364"/>
      <c r="JW33" s="364"/>
      <c r="JX33" s="364"/>
      <c r="JY33" s="364"/>
      <c r="JZ33" s="364"/>
      <c r="KA33" s="364"/>
      <c r="KB33" s="364"/>
      <c r="KC33" s="364">
        <v>2.8818588235294099E-2</v>
      </c>
      <c r="KD33" s="364"/>
      <c r="KE33" s="364"/>
      <c r="KF33" s="364"/>
      <c r="KG33" s="364"/>
      <c r="KH33" s="364"/>
      <c r="KI33" s="364"/>
      <c r="KJ33" s="364"/>
      <c r="KK33" s="364"/>
      <c r="KL33" s="364"/>
      <c r="KM33" s="364"/>
      <c r="KN33" s="364"/>
      <c r="KO33" s="364"/>
      <c r="KP33" s="364">
        <v>0.4799172789115646</v>
      </c>
      <c r="KQ33" s="364"/>
      <c r="KR33" s="364"/>
      <c r="KS33" s="364"/>
      <c r="KT33" s="364"/>
      <c r="KU33" s="364"/>
      <c r="KV33" s="364"/>
      <c r="KW33" s="364"/>
      <c r="KX33" s="364"/>
      <c r="KY33" s="364"/>
      <c r="KZ33" s="364"/>
      <c r="LA33" s="364"/>
      <c r="LB33" s="364"/>
      <c r="LC33" s="364"/>
      <c r="LD33" s="364"/>
      <c r="LE33" s="364"/>
      <c r="LF33" s="364"/>
      <c r="LG33" s="364"/>
      <c r="LH33" s="364"/>
      <c r="LI33" s="364"/>
      <c r="LJ33" s="364"/>
      <c r="LK33" s="364"/>
      <c r="LL33" s="364"/>
      <c r="LM33" s="364"/>
      <c r="LN33" s="364"/>
      <c r="LO33" s="364"/>
      <c r="LP33" s="364"/>
      <c r="LQ33" s="364"/>
      <c r="LR33" s="364"/>
      <c r="LS33" s="364">
        <v>2421.1296000000002</v>
      </c>
      <c r="LT33" s="364">
        <v>2406.6815999999999</v>
      </c>
      <c r="LU33" s="364"/>
      <c r="LV33" s="364">
        <v>4804.8716999999997</v>
      </c>
      <c r="LW33" s="364"/>
      <c r="LX33" s="364">
        <v>2384.0046000000002</v>
      </c>
      <c r="LY33" s="364"/>
      <c r="LZ33" s="364"/>
      <c r="MA33" s="364"/>
      <c r="MB33" s="364"/>
      <c r="MC33" s="364"/>
      <c r="MD33" s="364"/>
      <c r="ME33" s="364"/>
      <c r="MF33" s="364">
        <v>2412.2406000000001</v>
      </c>
      <c r="MG33" s="364"/>
      <c r="MH33" s="364">
        <v>2419.6628999999998</v>
      </c>
      <c r="MI33" s="364"/>
      <c r="MJ33" s="364">
        <v>2413.1273999999999</v>
      </c>
      <c r="MK33" s="364"/>
      <c r="ML33" s="364">
        <v>2393.2035000000001</v>
      </c>
      <c r="MM33" s="364"/>
      <c r="MN33" s="364"/>
      <c r="MO33" s="364"/>
      <c r="MP33" s="364"/>
      <c r="MQ33" s="364"/>
      <c r="MR33" s="364"/>
      <c r="MS33" s="364"/>
      <c r="MT33" s="364"/>
      <c r="MU33" s="364"/>
      <c r="MV33" s="364">
        <v>2277.9285</v>
      </c>
      <c r="MW33" s="364"/>
      <c r="MX33" s="364"/>
      <c r="MY33" s="364"/>
      <c r="MZ33" s="364"/>
      <c r="NA33" s="364">
        <v>5411.1543000000001</v>
      </c>
      <c r="NB33" s="364">
        <v>5401.9754999999996</v>
      </c>
      <c r="NC33" s="364">
        <v>5417.1</v>
      </c>
      <c r="ND33" s="364">
        <v>8482.5</v>
      </c>
      <c r="NE33" s="364">
        <v>4494.3</v>
      </c>
      <c r="NF33" s="364"/>
      <c r="NG33" s="364">
        <v>8562.9</v>
      </c>
      <c r="NH33" s="364">
        <v>3052.8</v>
      </c>
      <c r="NI33" s="364">
        <v>4510.5</v>
      </c>
      <c r="NJ33" s="364"/>
      <c r="NK33" s="364"/>
      <c r="NL33" s="364"/>
      <c r="NM33" s="364"/>
      <c r="NN33" s="364">
        <v>2395.8000000000002</v>
      </c>
      <c r="NO33" s="364"/>
      <c r="NP33" s="364">
        <v>2995.8</v>
      </c>
      <c r="NQ33" s="364">
        <v>6288.3</v>
      </c>
      <c r="NR33" s="364">
        <v>4761</v>
      </c>
      <c r="NS33" s="364">
        <v>9191.1</v>
      </c>
      <c r="NT33" s="364">
        <v>8358.2999999999993</v>
      </c>
      <c r="NU33" s="364">
        <v>5781.9</v>
      </c>
      <c r="NV33" s="364"/>
      <c r="NW33" s="364">
        <v>5880.9</v>
      </c>
      <c r="NX33" s="364">
        <v>6609.3</v>
      </c>
      <c r="NY33" s="364">
        <v>13083.9</v>
      </c>
      <c r="NZ33" s="364">
        <v>16083.9</v>
      </c>
      <c r="OA33" s="364">
        <v>11210.1</v>
      </c>
      <c r="OB33" s="364">
        <v>13392.6</v>
      </c>
      <c r="OC33" s="364">
        <v>12810</v>
      </c>
      <c r="OD33" s="364">
        <v>16787.400000000001</v>
      </c>
      <c r="OE33" s="364">
        <v>4478.1000000000004</v>
      </c>
      <c r="OF33" s="364"/>
      <c r="OG33" s="364"/>
      <c r="OH33" s="364"/>
      <c r="OI33" s="364"/>
      <c r="OJ33" s="364"/>
      <c r="OK33" s="364"/>
      <c r="OL33" s="364"/>
      <c r="OM33" s="364"/>
      <c r="ON33" s="364"/>
      <c r="OO33" s="364"/>
      <c r="OP33" s="364"/>
      <c r="OQ33" s="364"/>
      <c r="OR33" s="364"/>
    </row>
    <row r="34" spans="1:408" ht="15">
      <c r="A34" s="363" t="s">
        <v>424</v>
      </c>
      <c r="B34" s="364">
        <f t="shared" si="7"/>
        <v>0</v>
      </c>
      <c r="C34" s="364">
        <f t="shared" si="8"/>
        <v>0</v>
      </c>
      <c r="D34" s="364">
        <f t="shared" si="9"/>
        <v>0</v>
      </c>
      <c r="E34" s="364">
        <f t="shared" si="10"/>
        <v>0</v>
      </c>
      <c r="F34" s="364">
        <f t="shared" si="11"/>
        <v>0</v>
      </c>
      <c r="G34" s="364">
        <f t="shared" si="12"/>
        <v>1.6426595294117645E-3</v>
      </c>
      <c r="H34" s="364">
        <f t="shared" si="13"/>
        <v>0</v>
      </c>
      <c r="I34" s="364">
        <f t="shared" si="14"/>
        <v>0</v>
      </c>
      <c r="J34" s="364">
        <f t="shared" si="15"/>
        <v>0</v>
      </c>
      <c r="K34" s="364">
        <f t="shared" si="16"/>
        <v>0</v>
      </c>
      <c r="L34" s="364">
        <f t="shared" si="17"/>
        <v>0</v>
      </c>
      <c r="M34" s="364">
        <f t="shared" si="18"/>
        <v>0</v>
      </c>
      <c r="N34" s="364">
        <f t="shared" si="19"/>
        <v>0.27458350870588233</v>
      </c>
      <c r="O34" s="364">
        <f t="shared" si="20"/>
        <v>0.34616888188235284</v>
      </c>
      <c r="P34" s="364">
        <f t="shared" si="21"/>
        <v>0.26994371599999994</v>
      </c>
      <c r="Q34" s="364">
        <f t="shared" si="22"/>
        <v>0.12394874799999998</v>
      </c>
      <c r="R34" s="364">
        <f t="shared" si="23"/>
        <v>8.170069764705877E-2</v>
      </c>
      <c r="S34" s="364">
        <f t="shared" si="24"/>
        <v>3.5446863529411746E-2</v>
      </c>
      <c r="T34" s="364">
        <f t="shared" si="25"/>
        <v>0</v>
      </c>
      <c r="U34" s="364">
        <f t="shared" si="26"/>
        <v>0</v>
      </c>
      <c r="V34" s="364">
        <f t="shared" si="27"/>
        <v>0</v>
      </c>
      <c r="W34" s="364">
        <f t="shared" si="28"/>
        <v>0</v>
      </c>
      <c r="X34" s="364">
        <f t="shared" si="29"/>
        <v>0</v>
      </c>
      <c r="Y34" s="364">
        <f t="shared" si="30"/>
        <v>0</v>
      </c>
      <c r="Z34" s="364">
        <f t="shared" si="31"/>
        <v>0</v>
      </c>
      <c r="AA34" s="364">
        <f t="shared" si="32"/>
        <v>2.9999999999999999E-7</v>
      </c>
      <c r="AB34" s="364">
        <f t="shared" si="33"/>
        <v>5.9999999999999997E-7</v>
      </c>
      <c r="AC34" s="364">
        <f t="shared" si="34"/>
        <v>2.6997273000000006</v>
      </c>
      <c r="AD34" s="364">
        <f t="shared" si="35"/>
        <v>2.9999999999999999E-7</v>
      </c>
      <c r="AE34" s="364">
        <f t="shared" si="36"/>
        <v>0</v>
      </c>
      <c r="AG34" s="364"/>
      <c r="AH34" s="364"/>
      <c r="AI34" s="364"/>
      <c r="AJ34" s="364"/>
      <c r="AK34" s="364"/>
      <c r="AL34" s="364"/>
      <c r="AM34" s="364"/>
      <c r="AN34" s="364"/>
      <c r="AO34" s="364"/>
      <c r="AP34" s="364"/>
      <c r="AQ34" s="364"/>
      <c r="AR34" s="364"/>
      <c r="AS34" s="364"/>
      <c r="AT34" s="364"/>
      <c r="AU34" s="364"/>
      <c r="AV34" s="364"/>
      <c r="AW34" s="364"/>
      <c r="AX34" s="364"/>
      <c r="AY34" s="364"/>
      <c r="AZ34" s="364"/>
      <c r="BA34" s="364"/>
      <c r="BB34" s="364"/>
      <c r="BC34" s="364"/>
      <c r="BD34" s="364"/>
      <c r="BE34" s="364"/>
      <c r="BF34" s="364"/>
      <c r="BG34" s="364"/>
      <c r="BH34" s="364"/>
      <c r="BI34" s="364"/>
      <c r="BJ34" s="364"/>
      <c r="BK34" s="364"/>
      <c r="BL34" s="364"/>
      <c r="BM34" s="364"/>
      <c r="BN34" s="364"/>
      <c r="BO34" s="364"/>
      <c r="BP34" s="364"/>
      <c r="BQ34" s="364"/>
      <c r="BR34" s="364"/>
      <c r="BS34" s="364"/>
      <c r="BT34" s="364"/>
      <c r="BU34" s="364"/>
      <c r="BV34" s="364"/>
      <c r="BW34" s="364"/>
      <c r="BX34" s="364"/>
      <c r="BY34" s="364"/>
      <c r="BZ34" s="364"/>
      <c r="CA34" s="364"/>
      <c r="CB34" s="364"/>
      <c r="CC34" s="364"/>
      <c r="CD34" s="364"/>
      <c r="CE34" s="364"/>
      <c r="CF34" s="364"/>
      <c r="CG34" s="364"/>
      <c r="CH34" s="364"/>
      <c r="CI34" s="364"/>
      <c r="CJ34" s="364"/>
      <c r="CK34" s="364"/>
      <c r="CL34" s="364"/>
      <c r="CM34" s="364"/>
      <c r="CN34" s="364"/>
      <c r="CO34" s="364"/>
      <c r="CP34" s="364"/>
      <c r="CQ34" s="364"/>
      <c r="CR34" s="364"/>
      <c r="CS34" s="364"/>
      <c r="CT34" s="364">
        <v>1.6426595294117645</v>
      </c>
      <c r="CU34" s="364"/>
      <c r="CV34" s="364"/>
      <c r="CW34" s="364"/>
      <c r="CX34" s="364"/>
      <c r="CY34" s="364"/>
      <c r="CZ34" s="364"/>
      <c r="DA34" s="364"/>
      <c r="DB34" s="364"/>
      <c r="DC34" s="364"/>
      <c r="DD34" s="364"/>
      <c r="DE34" s="364"/>
      <c r="DF34" s="364"/>
      <c r="DG34" s="364"/>
      <c r="DH34" s="364"/>
      <c r="DI34" s="364"/>
      <c r="DJ34" s="364"/>
      <c r="DK34" s="364"/>
      <c r="DL34" s="364"/>
      <c r="DM34" s="364"/>
      <c r="DN34" s="364"/>
      <c r="DO34" s="364"/>
      <c r="DP34" s="364"/>
      <c r="DQ34" s="364"/>
      <c r="DR34" s="364"/>
      <c r="DS34" s="364"/>
      <c r="DT34" s="364"/>
      <c r="DU34" s="364"/>
      <c r="DV34" s="364"/>
      <c r="DW34" s="364"/>
      <c r="DX34" s="364"/>
      <c r="DY34" s="364"/>
      <c r="DZ34" s="364"/>
      <c r="EA34" s="364"/>
      <c r="EB34" s="364"/>
      <c r="EC34" s="364"/>
      <c r="ED34" s="364"/>
      <c r="EE34" s="364"/>
      <c r="EF34" s="364"/>
      <c r="EG34" s="364"/>
      <c r="EH34" s="364"/>
      <c r="EI34" s="364"/>
      <c r="EJ34" s="364"/>
      <c r="EK34" s="364"/>
      <c r="EL34" s="364"/>
      <c r="EM34" s="364"/>
      <c r="EN34" s="364"/>
      <c r="EO34" s="364"/>
      <c r="EP34" s="364"/>
      <c r="EQ34" s="364"/>
      <c r="ER34" s="364"/>
      <c r="ES34" s="364"/>
      <c r="ET34" s="364"/>
      <c r="EU34" s="364"/>
      <c r="EV34" s="364"/>
      <c r="EW34" s="364"/>
      <c r="EX34" s="364"/>
      <c r="EY34" s="364"/>
      <c r="EZ34" s="364"/>
      <c r="FA34" s="364"/>
      <c r="FB34" s="364"/>
      <c r="FC34" s="364"/>
      <c r="FD34" s="364"/>
      <c r="FE34" s="364"/>
      <c r="FF34" s="364"/>
      <c r="FG34" s="364"/>
      <c r="FH34" s="364"/>
      <c r="FI34" s="364"/>
      <c r="FJ34" s="364"/>
      <c r="FK34" s="364"/>
      <c r="FL34" s="364"/>
      <c r="FM34" s="364"/>
      <c r="FN34" s="364"/>
      <c r="FO34" s="364"/>
      <c r="FP34" s="364"/>
      <c r="FQ34" s="364"/>
      <c r="FR34" s="364"/>
      <c r="FS34" s="364"/>
      <c r="FT34" s="364"/>
      <c r="FU34" s="364"/>
      <c r="FV34" s="364"/>
      <c r="FW34" s="364">
        <v>17.291152941176467</v>
      </c>
      <c r="FX34" s="364">
        <v>45.129909176470576</v>
      </c>
      <c r="FY34" s="364">
        <v>10.201780235294116</v>
      </c>
      <c r="FZ34" s="364">
        <v>20.403560470588232</v>
      </c>
      <c r="GA34" s="364">
        <v>20.461197647058821</v>
      </c>
      <c r="GB34" s="364">
        <v>25.590906352941172</v>
      </c>
      <c r="GC34" s="364">
        <v>40.66302799999999</v>
      </c>
      <c r="GD34" s="364">
        <v>43.948347058823522</v>
      </c>
      <c r="GE34" s="364">
        <v>25.417994823529408</v>
      </c>
      <c r="GF34" s="364">
        <v>25.475631999999997</v>
      </c>
      <c r="GG34" s="364">
        <v>30.028968941176466</v>
      </c>
      <c r="GH34" s="364">
        <v>15.27385176470588</v>
      </c>
      <c r="GI34" s="364">
        <v>50.893626823529402</v>
      </c>
      <c r="GJ34" s="364">
        <v>28.760951058823522</v>
      </c>
      <c r="GK34" s="364">
        <v>10.08650588235294</v>
      </c>
      <c r="GL34" s="364">
        <v>35.619775058823521</v>
      </c>
      <c r="GM34" s="364">
        <v>25.273901882352938</v>
      </c>
      <c r="GN34" s="364">
        <v>30.374791999999996</v>
      </c>
      <c r="GO34" s="364">
        <v>35.33158917647058</v>
      </c>
      <c r="GP34" s="364">
        <v>13.400643529411763</v>
      </c>
      <c r="GQ34" s="364">
        <v>40.634209411764701</v>
      </c>
      <c r="GR34" s="364">
        <v>30.49006635294117</v>
      </c>
      <c r="GS34" s="364">
        <v>10.172961647058822</v>
      </c>
      <c r="GT34" s="364">
        <v>29.856057411764699</v>
      </c>
      <c r="GU34" s="364">
        <v>15.187395999999998</v>
      </c>
      <c r="GV34" s="364">
        <v>35.129859058823527</v>
      </c>
      <c r="GW34" s="364">
        <v>25.216264705882349</v>
      </c>
      <c r="GX34" s="364">
        <v>15.245033176470585</v>
      </c>
      <c r="GY34" s="364">
        <v>45.129909176470576</v>
      </c>
      <c r="GZ34" s="364">
        <v>15.100940235294114</v>
      </c>
      <c r="HA34" s="364">
        <v>18.299803529411761</v>
      </c>
      <c r="HB34" s="364">
        <v>20.259467529411761</v>
      </c>
      <c r="HC34" s="364">
        <v>20.288286117647058</v>
      </c>
      <c r="HD34" s="364">
        <v>20.057737411764702</v>
      </c>
      <c r="HE34" s="364">
        <v>5.1297087058823525</v>
      </c>
      <c r="HF34" s="364">
        <v>9.6542270588235279</v>
      </c>
      <c r="HG34" s="364">
        <v>8.4438463529411756</v>
      </c>
      <c r="HH34" s="364">
        <v>8.4726649411764683</v>
      </c>
      <c r="HI34" s="364">
        <v>5.0144343529411755</v>
      </c>
      <c r="HJ34" s="364">
        <v>5.0720715294117644</v>
      </c>
      <c r="HK34" s="364">
        <v>18.21334776470588</v>
      </c>
      <c r="HL34" s="364">
        <v>17.953980470588231</v>
      </c>
      <c r="HM34" s="364">
        <v>10.317054588235292</v>
      </c>
      <c r="HN34" s="364">
        <v>4.9856157647058819</v>
      </c>
      <c r="HO34" s="364">
        <v>10.08650588235294</v>
      </c>
      <c r="HP34" s="364">
        <v>20.605290588235292</v>
      </c>
      <c r="HQ34" s="364">
        <v>12.881908941176462</v>
      </c>
      <c r="HR34" s="364">
        <v>15.187395999999991</v>
      </c>
      <c r="HS34" s="364">
        <v>5.3314388235294103</v>
      </c>
      <c r="HT34" s="364">
        <v>5.1008901176470562</v>
      </c>
      <c r="HU34" s="364">
        <v>10.115324470588229</v>
      </c>
      <c r="HV34" s="364">
        <v>15.590856235294108</v>
      </c>
      <c r="HW34" s="364">
        <v>4.9856157647058801</v>
      </c>
      <c r="HX34" s="364">
        <v>7.49283294117647</v>
      </c>
      <c r="HY34" s="364"/>
      <c r="HZ34" s="364"/>
      <c r="IA34" s="364">
        <v>5.0144343529411701</v>
      </c>
      <c r="IB34" s="364"/>
      <c r="IC34" s="364">
        <v>9.1643110588235199</v>
      </c>
      <c r="ID34" s="364">
        <v>4.9856157647058801</v>
      </c>
      <c r="IE34" s="364"/>
      <c r="IF34" s="364"/>
      <c r="IG34" s="364"/>
      <c r="IH34" s="364"/>
      <c r="II34" s="364"/>
      <c r="IJ34" s="364"/>
      <c r="IK34" s="364"/>
      <c r="IL34" s="364">
        <v>5.1873458823529397</v>
      </c>
      <c r="IM34" s="364">
        <v>16.109590823529402</v>
      </c>
      <c r="IN34" s="364"/>
      <c r="IO34" s="364"/>
      <c r="IP34" s="364"/>
      <c r="IQ34" s="364"/>
      <c r="IR34" s="364"/>
      <c r="IS34" s="364"/>
      <c r="IT34" s="364"/>
      <c r="IU34" s="364"/>
      <c r="IV34" s="364"/>
      <c r="IW34" s="364"/>
      <c r="IX34" s="364"/>
      <c r="IY34" s="364"/>
      <c r="IZ34" s="364"/>
      <c r="JA34" s="364"/>
      <c r="JB34" s="364"/>
      <c r="JC34" s="364"/>
      <c r="JD34" s="364"/>
      <c r="JE34" s="364"/>
      <c r="JF34" s="364"/>
      <c r="JG34" s="364"/>
      <c r="JH34" s="364"/>
      <c r="JI34" s="364"/>
      <c r="JJ34" s="364"/>
      <c r="JK34" s="364"/>
      <c r="JL34" s="364"/>
      <c r="JM34" s="364"/>
      <c r="JN34" s="364"/>
      <c r="JO34" s="364"/>
      <c r="JP34" s="364"/>
      <c r="JQ34" s="364"/>
      <c r="JR34" s="364"/>
      <c r="JS34" s="364"/>
      <c r="JT34" s="364"/>
      <c r="JU34" s="364"/>
      <c r="JV34" s="364"/>
      <c r="JW34" s="364"/>
      <c r="JX34" s="364"/>
      <c r="JY34" s="364"/>
      <c r="JZ34" s="364"/>
      <c r="KA34" s="364"/>
      <c r="KB34" s="364"/>
      <c r="KC34" s="364"/>
      <c r="KD34" s="364"/>
      <c r="KE34" s="364"/>
      <c r="KF34" s="364"/>
      <c r="KG34" s="364"/>
      <c r="KH34" s="364"/>
      <c r="KI34" s="364"/>
      <c r="KJ34" s="364"/>
      <c r="KK34" s="364"/>
      <c r="KL34" s="364"/>
      <c r="KM34" s="364"/>
      <c r="KN34" s="364"/>
      <c r="KO34" s="364"/>
      <c r="KP34" s="364"/>
      <c r="KQ34" s="364"/>
      <c r="KR34" s="364"/>
      <c r="KS34" s="364"/>
      <c r="KT34" s="364"/>
      <c r="KU34" s="364"/>
      <c r="KV34" s="364"/>
      <c r="KW34" s="364"/>
      <c r="KX34" s="364"/>
      <c r="KY34" s="364"/>
      <c r="KZ34" s="364"/>
      <c r="LA34" s="364"/>
      <c r="LB34" s="364"/>
      <c r="LC34" s="364"/>
      <c r="LD34" s="364"/>
      <c r="LE34" s="364"/>
      <c r="LF34" s="364"/>
      <c r="LG34" s="364"/>
      <c r="LH34" s="364"/>
      <c r="LI34" s="364"/>
      <c r="LJ34" s="364"/>
      <c r="LK34" s="364"/>
      <c r="LL34" s="364"/>
      <c r="LM34" s="364"/>
      <c r="LN34" s="364"/>
      <c r="LO34" s="364"/>
      <c r="LP34" s="364"/>
      <c r="LQ34" s="364"/>
      <c r="LR34" s="364"/>
      <c r="LS34" s="364"/>
      <c r="LT34" s="364"/>
      <c r="LU34" s="364"/>
      <c r="LV34" s="364"/>
      <c r="LW34" s="364">
        <v>2.9999999999999997E-4</v>
      </c>
      <c r="LX34" s="364"/>
      <c r="LY34" s="364"/>
      <c r="LZ34" s="364"/>
      <c r="MA34" s="364"/>
      <c r="MB34" s="364"/>
      <c r="MC34" s="364"/>
      <c r="MD34" s="364"/>
      <c r="ME34" s="364"/>
      <c r="MF34" s="364"/>
      <c r="MG34" s="364"/>
      <c r="MH34" s="364"/>
      <c r="MI34" s="364"/>
      <c r="MJ34" s="364"/>
      <c r="MK34" s="364"/>
      <c r="ML34" s="364">
        <v>5.9999999999999995E-4</v>
      </c>
      <c r="MM34" s="364"/>
      <c r="MN34" s="364"/>
      <c r="MO34" s="364"/>
      <c r="MP34" s="364"/>
      <c r="MQ34" s="364"/>
      <c r="MR34" s="364"/>
      <c r="MS34" s="364"/>
      <c r="MT34" s="364">
        <v>2.9999999999999997E-4</v>
      </c>
      <c r="MU34" s="364"/>
      <c r="MV34" s="364"/>
      <c r="MW34" s="364">
        <v>2699.7267000000002</v>
      </c>
      <c r="MX34" s="364"/>
      <c r="MY34" s="364"/>
      <c r="MZ34" s="364"/>
      <c r="NA34" s="364"/>
      <c r="NB34" s="364"/>
      <c r="NC34" s="364">
        <v>2.9999999999999997E-4</v>
      </c>
      <c r="ND34" s="364"/>
      <c r="NE34" s="364"/>
      <c r="NF34" s="364"/>
      <c r="NG34" s="364"/>
      <c r="NH34" s="364"/>
      <c r="NI34" s="364"/>
      <c r="NJ34" s="364"/>
      <c r="NK34" s="364">
        <v>2.9999999999999997E-4</v>
      </c>
      <c r="NL34" s="364"/>
      <c r="NM34" s="364"/>
      <c r="NN34" s="364"/>
      <c r="NO34" s="364"/>
      <c r="NP34" s="364"/>
      <c r="NQ34" s="364"/>
      <c r="NR34" s="364"/>
      <c r="NS34" s="364"/>
      <c r="NT34" s="364"/>
      <c r="NU34" s="364"/>
      <c r="NV34" s="364"/>
      <c r="NW34" s="364"/>
      <c r="NX34" s="364"/>
      <c r="NY34" s="364"/>
      <c r="NZ34" s="364"/>
      <c r="OA34" s="364"/>
      <c r="OB34" s="364"/>
      <c r="OC34" s="364"/>
      <c r="OD34" s="364"/>
      <c r="OE34" s="364"/>
      <c r="OF34" s="364"/>
      <c r="OG34" s="364"/>
      <c r="OH34" s="364"/>
      <c r="OI34" s="364"/>
      <c r="OJ34" s="364"/>
      <c r="OK34" s="364"/>
      <c r="OL34" s="364"/>
      <c r="OM34" s="364"/>
      <c r="ON34" s="364"/>
      <c r="OO34" s="364"/>
      <c r="OP34" s="364"/>
      <c r="OQ34" s="364"/>
      <c r="OR34" s="364"/>
    </row>
    <row r="35" spans="1:408" ht="15">
      <c r="A35" s="363" t="s">
        <v>613</v>
      </c>
      <c r="B35" s="364">
        <f t="shared" si="7"/>
        <v>0</v>
      </c>
      <c r="C35" s="364">
        <f t="shared" si="8"/>
        <v>0</v>
      </c>
      <c r="D35" s="364">
        <f t="shared" si="9"/>
        <v>0</v>
      </c>
      <c r="E35" s="364">
        <f t="shared" si="10"/>
        <v>0</v>
      </c>
      <c r="F35" s="364">
        <f t="shared" si="11"/>
        <v>0</v>
      </c>
      <c r="G35" s="364">
        <f t="shared" si="12"/>
        <v>0.10366046188235292</v>
      </c>
      <c r="H35" s="364">
        <f t="shared" si="13"/>
        <v>0.84954316258823515</v>
      </c>
      <c r="I35" s="364">
        <f t="shared" si="14"/>
        <v>7.5764068470588211E-2</v>
      </c>
      <c r="J35" s="364">
        <f t="shared" si="15"/>
        <v>0.38784056047058824</v>
      </c>
      <c r="K35" s="364">
        <f t="shared" si="16"/>
        <v>1.1729165411764704E-2</v>
      </c>
      <c r="L35" s="364">
        <f t="shared" si="17"/>
        <v>3.1700447058823522E-2</v>
      </c>
      <c r="M35" s="364">
        <f t="shared" si="18"/>
        <v>1.1527435294117646E-4</v>
      </c>
      <c r="N35" s="364">
        <f t="shared" si="19"/>
        <v>8.5591207058823525E-3</v>
      </c>
      <c r="O35" s="364">
        <f t="shared" si="20"/>
        <v>8.9049437647058822E-3</v>
      </c>
      <c r="P35" s="364">
        <f t="shared" si="21"/>
        <v>2.8818588235294114E-4</v>
      </c>
      <c r="Q35" s="364">
        <f t="shared" si="22"/>
        <v>1.1527435294117646E-3</v>
      </c>
      <c r="R35" s="364">
        <f t="shared" si="23"/>
        <v>1.1902076941176461E-2</v>
      </c>
      <c r="S35" s="364">
        <f t="shared" si="24"/>
        <v>3.1501310614117619</v>
      </c>
      <c r="T35" s="364">
        <f t="shared" si="25"/>
        <v>1.1700058637647051</v>
      </c>
      <c r="U35" s="364">
        <f t="shared" si="26"/>
        <v>1.168939575999999</v>
      </c>
      <c r="V35" s="364">
        <f t="shared" si="27"/>
        <v>7.7810188235294072E-4</v>
      </c>
      <c r="W35" s="364">
        <f t="shared" si="28"/>
        <v>1.4409294117647052E-4</v>
      </c>
      <c r="X35" s="364">
        <f t="shared" si="29"/>
        <v>0</v>
      </c>
      <c r="Y35" s="364">
        <f t="shared" si="30"/>
        <v>7.1987657142857139E-4</v>
      </c>
      <c r="Z35" s="364">
        <f t="shared" si="31"/>
        <v>6.2399999999999999E-3</v>
      </c>
      <c r="AA35" s="364">
        <f t="shared" si="32"/>
        <v>2.4318E-3</v>
      </c>
      <c r="AB35" s="364">
        <f t="shared" si="33"/>
        <v>2.3400000000000002E-4</v>
      </c>
      <c r="AC35" s="364">
        <f t="shared" si="34"/>
        <v>0</v>
      </c>
      <c r="AD35" s="364">
        <f t="shared" si="35"/>
        <v>0</v>
      </c>
      <c r="AE35" s="364">
        <f t="shared" si="36"/>
        <v>0</v>
      </c>
      <c r="AG35" s="364"/>
      <c r="AH35" s="364"/>
      <c r="AI35" s="364"/>
      <c r="AJ35" s="364"/>
      <c r="AK35" s="364"/>
      <c r="AL35" s="364"/>
      <c r="AM35" s="364"/>
      <c r="AN35" s="364"/>
      <c r="AO35" s="364"/>
      <c r="AP35" s="364"/>
      <c r="AQ35" s="364"/>
      <c r="AR35" s="364"/>
      <c r="AS35" s="364"/>
      <c r="AT35" s="364"/>
      <c r="AU35" s="364"/>
      <c r="AV35" s="364"/>
      <c r="AW35" s="364"/>
      <c r="AX35" s="364"/>
      <c r="AY35" s="364"/>
      <c r="AZ35" s="364"/>
      <c r="BA35" s="364"/>
      <c r="BB35" s="364"/>
      <c r="BC35" s="364"/>
      <c r="BD35" s="364"/>
      <c r="BE35" s="364"/>
      <c r="BF35" s="364"/>
      <c r="BG35" s="364"/>
      <c r="BH35" s="364"/>
      <c r="BI35" s="364"/>
      <c r="BJ35" s="364"/>
      <c r="BK35" s="364"/>
      <c r="BL35" s="364"/>
      <c r="BM35" s="364"/>
      <c r="BN35" s="364"/>
      <c r="BO35" s="364"/>
      <c r="BP35" s="364"/>
      <c r="BQ35" s="364"/>
      <c r="BR35" s="364"/>
      <c r="BS35" s="364"/>
      <c r="BT35" s="364"/>
      <c r="BU35" s="364"/>
      <c r="BV35" s="364"/>
      <c r="BW35" s="364"/>
      <c r="BX35" s="364"/>
      <c r="BY35" s="364"/>
      <c r="BZ35" s="364"/>
      <c r="CA35" s="364"/>
      <c r="CB35" s="364"/>
      <c r="CC35" s="364"/>
      <c r="CD35" s="364"/>
      <c r="CE35" s="364"/>
      <c r="CF35" s="364"/>
      <c r="CG35" s="364"/>
      <c r="CH35" s="364"/>
      <c r="CI35" s="364"/>
      <c r="CJ35" s="364"/>
      <c r="CK35" s="364"/>
      <c r="CL35" s="364"/>
      <c r="CM35" s="364"/>
      <c r="CN35" s="364"/>
      <c r="CO35" s="364">
        <v>0.74928329411764694</v>
      </c>
      <c r="CP35" s="364">
        <v>12.507267294117645</v>
      </c>
      <c r="CQ35" s="364">
        <v>6.1959964705882342</v>
      </c>
      <c r="CR35" s="364">
        <v>6.9740983529411746</v>
      </c>
      <c r="CS35" s="364">
        <v>12.420811529411763</v>
      </c>
      <c r="CT35" s="364">
        <v>0.5475531764705881</v>
      </c>
      <c r="CU35" s="364">
        <v>8.242116235294116</v>
      </c>
      <c r="CV35" s="364">
        <v>13.861740941176469</v>
      </c>
      <c r="CW35" s="364">
        <v>10.144143058823529</v>
      </c>
      <c r="CX35" s="364">
        <v>7.1758284705882334</v>
      </c>
      <c r="CY35" s="364">
        <v>7.8962931764705866</v>
      </c>
      <c r="CZ35" s="364">
        <v>16.945329882352937</v>
      </c>
      <c r="DA35" s="364">
        <v>4.2651510588235286</v>
      </c>
      <c r="DB35" s="364">
        <v>14.034652470588233</v>
      </c>
      <c r="DC35" s="364">
        <v>11.873258352941175</v>
      </c>
      <c r="DD35" s="364">
        <v>11.786802588235291</v>
      </c>
      <c r="DE35" s="364">
        <v>5.5619875294117636</v>
      </c>
      <c r="DF35" s="364">
        <v>13.371824941176468</v>
      </c>
      <c r="DG35" s="364">
        <v>5.100890117647058</v>
      </c>
      <c r="DH35" s="364">
        <v>736.63193388235277</v>
      </c>
      <c r="DI35" s="364">
        <v>16.167227999999998</v>
      </c>
      <c r="DJ35" s="364">
        <v>11.585072470588234</v>
      </c>
      <c r="DK35" s="364">
        <v>7.5216515294117636</v>
      </c>
      <c r="DL35" s="364">
        <v>11.642709647058821</v>
      </c>
      <c r="DM35" s="364">
        <v>4.3804254117647048</v>
      </c>
      <c r="DN35" s="364"/>
      <c r="DO35" s="364">
        <v>12.68017882352941</v>
      </c>
      <c r="DP35" s="364">
        <v>8.4150277647058811</v>
      </c>
      <c r="DQ35" s="364">
        <v>14.29401976470588</v>
      </c>
      <c r="DR35" s="364">
        <v>5.1297087058823525</v>
      </c>
      <c r="DS35" s="364">
        <v>5.3026202352941159</v>
      </c>
      <c r="DT35" s="364">
        <v>0.74928329411764694</v>
      </c>
      <c r="DU35" s="364">
        <v>3.3141376470588231</v>
      </c>
      <c r="DV35" s="364">
        <v>2.334305647058823</v>
      </c>
      <c r="DW35" s="364">
        <v>14.582205647058821</v>
      </c>
      <c r="DX35" s="364">
        <v>4.5821555294117644</v>
      </c>
      <c r="DY35" s="364">
        <v>5.7348990588235278</v>
      </c>
      <c r="DZ35" s="364">
        <v>0.20173011764705878</v>
      </c>
      <c r="EA35" s="364">
        <v>2.7377658823529405</v>
      </c>
      <c r="EB35" s="364">
        <v>2.0749383529411762</v>
      </c>
      <c r="EC35" s="364">
        <v>7.0029169411764691</v>
      </c>
      <c r="ED35" s="364">
        <v>6.9452797647058819</v>
      </c>
      <c r="EE35" s="364">
        <v>2.3919428235294116</v>
      </c>
      <c r="EF35" s="364"/>
      <c r="EG35" s="364">
        <v>3.4582305882352937</v>
      </c>
      <c r="EH35" s="364">
        <v>1.815571058823529</v>
      </c>
      <c r="EI35" s="364">
        <v>352.94125011764703</v>
      </c>
      <c r="EJ35" s="364">
        <v>2.5360357647058822</v>
      </c>
      <c r="EK35" s="364"/>
      <c r="EL35" s="364"/>
      <c r="EM35" s="364"/>
      <c r="EN35" s="364"/>
      <c r="EO35" s="364"/>
      <c r="EP35" s="364"/>
      <c r="EQ35" s="364"/>
      <c r="ER35" s="364">
        <v>2.0173011764705877</v>
      </c>
      <c r="ES35" s="364">
        <v>3.8040536470588227</v>
      </c>
      <c r="ET35" s="364"/>
      <c r="EU35" s="364">
        <v>5.6196247058823516</v>
      </c>
      <c r="EV35" s="364">
        <v>0.28818588235294113</v>
      </c>
      <c r="EW35" s="364"/>
      <c r="EX35" s="364">
        <v>0.28818588235294113</v>
      </c>
      <c r="EY35" s="364">
        <v>0.28818588235294113</v>
      </c>
      <c r="EZ35" s="364"/>
      <c r="FA35" s="364"/>
      <c r="FB35" s="364">
        <v>28.242216470588229</v>
      </c>
      <c r="FC35" s="364"/>
      <c r="FD35" s="364"/>
      <c r="FE35" s="364"/>
      <c r="FF35" s="364">
        <v>2.8818588235294111</v>
      </c>
      <c r="FG35" s="364"/>
      <c r="FH35" s="364"/>
      <c r="FI35" s="364"/>
      <c r="FJ35" s="364"/>
      <c r="FK35" s="364"/>
      <c r="FL35" s="364"/>
      <c r="FM35" s="364"/>
      <c r="FN35" s="364"/>
      <c r="FO35" s="364"/>
      <c r="FP35" s="364"/>
      <c r="FQ35" s="364">
        <v>0.11527435294117645</v>
      </c>
      <c r="FR35" s="364"/>
      <c r="FS35" s="364"/>
      <c r="FT35" s="364"/>
      <c r="FU35" s="364"/>
      <c r="FV35" s="364"/>
      <c r="FW35" s="364"/>
      <c r="FX35" s="364"/>
      <c r="FY35" s="364"/>
      <c r="FZ35" s="364">
        <v>0.66282752941176448</v>
      </c>
      <c r="GA35" s="364"/>
      <c r="GB35" s="364">
        <v>4.1498767058823525</v>
      </c>
      <c r="GC35" s="364"/>
      <c r="GD35" s="364"/>
      <c r="GE35" s="364">
        <v>0.28818588235294113</v>
      </c>
      <c r="GF35" s="364">
        <v>3.4582305882352937</v>
      </c>
      <c r="GG35" s="364"/>
      <c r="GH35" s="364"/>
      <c r="GI35" s="364">
        <v>6.455363764705881</v>
      </c>
      <c r="GJ35" s="364"/>
      <c r="GK35" s="364">
        <v>0.28818588235294113</v>
      </c>
      <c r="GL35" s="364">
        <v>0.72046470588235278</v>
      </c>
      <c r="GM35" s="364">
        <v>1.2391992941176468</v>
      </c>
      <c r="GN35" s="364"/>
      <c r="GO35" s="364">
        <v>0.20173011764705878</v>
      </c>
      <c r="GP35" s="364"/>
      <c r="GQ35" s="364"/>
      <c r="GR35" s="364"/>
      <c r="GS35" s="364"/>
      <c r="GT35" s="364"/>
      <c r="GU35" s="364"/>
      <c r="GV35" s="364"/>
      <c r="GW35" s="364"/>
      <c r="GX35" s="364"/>
      <c r="GY35" s="364"/>
      <c r="GZ35" s="364"/>
      <c r="HA35" s="364"/>
      <c r="HB35" s="364">
        <v>0.28818588235294113</v>
      </c>
      <c r="HC35" s="364"/>
      <c r="HD35" s="364"/>
      <c r="HE35" s="364"/>
      <c r="HF35" s="364">
        <v>0.57637176470588225</v>
      </c>
      <c r="HG35" s="364"/>
      <c r="HH35" s="364">
        <v>0.57637176470588225</v>
      </c>
      <c r="HI35" s="364"/>
      <c r="HJ35" s="364"/>
      <c r="HK35" s="364"/>
      <c r="HL35" s="364"/>
      <c r="HM35" s="364"/>
      <c r="HN35" s="364"/>
      <c r="HO35" s="364"/>
      <c r="HP35" s="364"/>
      <c r="HQ35" s="364"/>
      <c r="HR35" s="364"/>
      <c r="HS35" s="364"/>
      <c r="HT35" s="364">
        <v>1.0374691764705899</v>
      </c>
      <c r="HU35" s="364">
        <v>5.07207152941176</v>
      </c>
      <c r="HV35" s="364">
        <v>5.7925362352941097</v>
      </c>
      <c r="HW35" s="364"/>
      <c r="HX35" s="364"/>
      <c r="HY35" s="364"/>
      <c r="HZ35" s="364"/>
      <c r="IA35" s="364"/>
      <c r="IB35" s="364"/>
      <c r="IC35" s="364">
        <v>5.7637176470588199E-2</v>
      </c>
      <c r="ID35" s="364"/>
      <c r="IE35" s="364"/>
      <c r="IF35" s="364">
        <v>0.86455764705882299</v>
      </c>
      <c r="IG35" s="364"/>
      <c r="IH35" s="364">
        <v>1.7002967058823499</v>
      </c>
      <c r="II35" s="364"/>
      <c r="IJ35" s="364"/>
      <c r="IK35" s="364"/>
      <c r="IL35" s="364">
        <v>1152.9740781176499</v>
      </c>
      <c r="IM35" s="364"/>
      <c r="IN35" s="364">
        <v>1994.5344917647001</v>
      </c>
      <c r="IO35" s="364"/>
      <c r="IP35" s="364">
        <v>1170.0058637647051</v>
      </c>
      <c r="IQ35" s="364"/>
      <c r="IR35" s="364"/>
      <c r="IS35" s="364"/>
      <c r="IT35" s="364"/>
      <c r="IU35" s="364"/>
      <c r="IV35" s="364"/>
      <c r="IW35" s="364"/>
      <c r="IX35" s="364"/>
      <c r="IY35" s="364"/>
      <c r="IZ35" s="364"/>
      <c r="JA35" s="364"/>
      <c r="JB35" s="364"/>
      <c r="JC35" s="364"/>
      <c r="JD35" s="364"/>
      <c r="JE35" s="364"/>
      <c r="JF35" s="364"/>
      <c r="JG35" s="364"/>
      <c r="JH35" s="364">
        <v>1168.9395759999991</v>
      </c>
      <c r="JI35" s="364"/>
      <c r="JJ35" s="364"/>
      <c r="JK35" s="364"/>
      <c r="JL35" s="364"/>
      <c r="JM35" s="364">
        <v>0.1729115294117646</v>
      </c>
      <c r="JN35" s="364"/>
      <c r="JO35" s="364"/>
      <c r="JP35" s="364"/>
      <c r="JQ35" s="364"/>
      <c r="JR35" s="364"/>
      <c r="JS35" s="364"/>
      <c r="JT35" s="364"/>
      <c r="JU35" s="364">
        <v>0.28818588235294101</v>
      </c>
      <c r="JV35" s="364">
        <v>8.6455764705882301E-2</v>
      </c>
      <c r="JW35" s="364"/>
      <c r="JX35" s="364">
        <v>0.23054870588235279</v>
      </c>
      <c r="JY35" s="364"/>
      <c r="JZ35" s="364"/>
      <c r="KA35" s="364"/>
      <c r="KB35" s="364"/>
      <c r="KC35" s="364">
        <v>0.14409294117647051</v>
      </c>
      <c r="KD35" s="364"/>
      <c r="KE35" s="364"/>
      <c r="KF35" s="364"/>
      <c r="KG35" s="364"/>
      <c r="KH35" s="364"/>
      <c r="KI35" s="364"/>
      <c r="KJ35" s="364"/>
      <c r="KK35" s="364"/>
      <c r="KL35" s="364"/>
      <c r="KM35" s="364"/>
      <c r="KN35" s="364"/>
      <c r="KO35" s="364"/>
      <c r="KP35" s="364"/>
      <c r="KQ35" s="364"/>
      <c r="KR35" s="364"/>
      <c r="KS35" s="364"/>
      <c r="KT35" s="364"/>
      <c r="KU35" s="364"/>
      <c r="KV35" s="364"/>
      <c r="KW35" s="364"/>
      <c r="KX35" s="364"/>
      <c r="KY35" s="364"/>
      <c r="KZ35" s="364"/>
      <c r="LA35" s="364"/>
      <c r="LB35" s="364"/>
      <c r="LC35" s="364"/>
      <c r="LD35" s="364"/>
      <c r="LE35" s="364"/>
      <c r="LF35" s="364">
        <v>0.71987657142857142</v>
      </c>
      <c r="LG35" s="364"/>
      <c r="LH35" s="364"/>
      <c r="LI35" s="364"/>
      <c r="LJ35" s="364"/>
      <c r="LK35" s="364"/>
      <c r="LL35" s="364"/>
      <c r="LM35" s="364"/>
      <c r="LN35" s="364">
        <v>1.92</v>
      </c>
      <c r="LO35" s="364">
        <v>2.16</v>
      </c>
      <c r="LP35" s="364"/>
      <c r="LQ35" s="364">
        <v>2.16</v>
      </c>
      <c r="LR35" s="364"/>
      <c r="LS35" s="364"/>
      <c r="LT35" s="364"/>
      <c r="LU35" s="364"/>
      <c r="LV35" s="364">
        <v>1.8E-3</v>
      </c>
      <c r="LW35" s="364"/>
      <c r="LX35" s="364"/>
      <c r="LY35" s="364"/>
      <c r="LZ35" s="364"/>
      <c r="MA35" s="364"/>
      <c r="MB35" s="364"/>
      <c r="MC35" s="364">
        <v>0.27</v>
      </c>
      <c r="MD35" s="364">
        <v>2.16</v>
      </c>
      <c r="ME35" s="364"/>
      <c r="MF35" s="364"/>
      <c r="MG35" s="364"/>
      <c r="MH35" s="364"/>
      <c r="MI35" s="364"/>
      <c r="MJ35" s="364"/>
      <c r="MK35" s="364"/>
      <c r="ML35" s="364">
        <v>0.23400000000000001</v>
      </c>
      <c r="MM35" s="364"/>
      <c r="MN35" s="364"/>
      <c r="MO35" s="364"/>
      <c r="MP35" s="364"/>
      <c r="MQ35" s="364"/>
      <c r="MR35" s="364"/>
      <c r="MS35" s="364"/>
      <c r="MT35" s="364"/>
      <c r="MU35" s="364"/>
      <c r="MV35" s="364"/>
      <c r="MW35" s="364"/>
      <c r="MX35" s="364"/>
      <c r="MY35" s="364"/>
      <c r="MZ35" s="364"/>
      <c r="NA35" s="364"/>
      <c r="NB35" s="364"/>
      <c r="NC35" s="364"/>
      <c r="ND35" s="364"/>
      <c r="NE35" s="364"/>
      <c r="NF35" s="364"/>
      <c r="NG35" s="364"/>
      <c r="NH35" s="364"/>
      <c r="NI35" s="364"/>
      <c r="NJ35" s="364"/>
      <c r="NK35" s="364"/>
      <c r="NL35" s="364"/>
      <c r="NM35" s="364"/>
      <c r="NN35" s="364"/>
      <c r="NO35" s="364"/>
      <c r="NP35" s="364"/>
      <c r="NQ35" s="364"/>
      <c r="NR35" s="364"/>
      <c r="NS35" s="364"/>
      <c r="NT35" s="364"/>
      <c r="NU35" s="364"/>
      <c r="NV35" s="364"/>
      <c r="NW35" s="364"/>
      <c r="NX35" s="364"/>
      <c r="NY35" s="364"/>
      <c r="NZ35" s="364"/>
      <c r="OA35" s="364"/>
      <c r="OB35" s="364"/>
      <c r="OC35" s="364"/>
      <c r="OD35" s="364"/>
      <c r="OE35" s="364"/>
      <c r="OF35" s="364"/>
      <c r="OG35" s="364"/>
      <c r="OH35" s="364"/>
      <c r="OI35" s="364"/>
      <c r="OJ35" s="364"/>
      <c r="OK35" s="364"/>
      <c r="OL35" s="364"/>
      <c r="OM35" s="364"/>
      <c r="ON35" s="364"/>
      <c r="OO35" s="364"/>
      <c r="OP35" s="364"/>
      <c r="OQ35" s="364"/>
      <c r="OR35" s="364"/>
    </row>
    <row r="36" spans="1:408" ht="15">
      <c r="A36" s="363"/>
      <c r="B36" s="364"/>
      <c r="C36" s="364"/>
      <c r="D36" s="364"/>
      <c r="E36" s="364"/>
      <c r="F36" s="364"/>
      <c r="G36" s="364"/>
      <c r="H36" s="364"/>
      <c r="I36" s="364"/>
      <c r="J36" s="364"/>
      <c r="K36" s="364"/>
      <c r="L36" s="364"/>
      <c r="M36" s="364"/>
      <c r="N36" s="364"/>
      <c r="O36" s="364"/>
      <c r="P36" s="364"/>
      <c r="Q36" s="364"/>
      <c r="R36" s="364"/>
      <c r="S36" s="364"/>
      <c r="T36" s="364"/>
      <c r="U36" s="364"/>
      <c r="V36" s="364"/>
      <c r="W36" s="364"/>
      <c r="X36" s="364"/>
      <c r="Y36" s="364"/>
      <c r="Z36" s="364"/>
      <c r="AA36" s="364"/>
      <c r="AB36" s="364"/>
      <c r="AC36" s="364"/>
      <c r="AD36" s="364"/>
      <c r="AE36" s="364"/>
      <c r="AG36" s="364"/>
      <c r="AH36" s="364"/>
      <c r="AI36" s="364"/>
      <c r="AJ36" s="364"/>
      <c r="AK36" s="364"/>
      <c r="AL36" s="364"/>
      <c r="AM36" s="364"/>
      <c r="AN36" s="364"/>
      <c r="AO36" s="364"/>
      <c r="AP36" s="364"/>
      <c r="AQ36" s="364"/>
      <c r="AR36" s="364"/>
      <c r="AS36" s="364"/>
      <c r="AT36" s="364"/>
      <c r="AU36" s="364"/>
      <c r="AV36" s="364"/>
      <c r="AW36" s="364"/>
      <c r="AX36" s="364"/>
      <c r="AY36" s="364"/>
      <c r="AZ36" s="364"/>
      <c r="BA36" s="364"/>
      <c r="BB36" s="364"/>
      <c r="BC36" s="364"/>
      <c r="BD36" s="364"/>
      <c r="BE36" s="364"/>
      <c r="BF36" s="364"/>
      <c r="BG36" s="364"/>
      <c r="BH36" s="364"/>
      <c r="BI36" s="364"/>
      <c r="BJ36" s="364"/>
      <c r="BK36" s="364"/>
      <c r="BL36" s="364"/>
      <c r="BM36" s="364"/>
      <c r="BN36" s="364"/>
      <c r="BO36" s="364"/>
      <c r="BP36" s="364"/>
      <c r="BQ36" s="364"/>
      <c r="BR36" s="364"/>
      <c r="BS36" s="364"/>
      <c r="BT36" s="364"/>
      <c r="BU36" s="364"/>
      <c r="BV36" s="364"/>
      <c r="BW36" s="364"/>
      <c r="BX36" s="364"/>
      <c r="BY36" s="364"/>
      <c r="BZ36" s="364"/>
      <c r="CA36" s="364"/>
      <c r="CB36" s="364"/>
      <c r="CC36" s="364"/>
      <c r="CD36" s="364"/>
      <c r="CE36" s="364"/>
      <c r="CF36" s="364"/>
      <c r="CG36" s="364"/>
      <c r="CH36" s="364"/>
      <c r="CI36" s="364"/>
      <c r="CJ36" s="364"/>
      <c r="CK36" s="364"/>
      <c r="CL36" s="364"/>
      <c r="CM36" s="364"/>
      <c r="CN36" s="364"/>
      <c r="CO36" s="364"/>
      <c r="CP36" s="364"/>
      <c r="CQ36" s="364"/>
      <c r="CR36" s="364"/>
      <c r="CS36" s="364"/>
      <c r="CT36" s="364"/>
      <c r="CU36" s="364"/>
      <c r="CV36" s="364"/>
      <c r="CW36" s="364"/>
      <c r="CX36" s="364"/>
      <c r="CY36" s="364"/>
      <c r="CZ36" s="364"/>
      <c r="DA36" s="364"/>
      <c r="DB36" s="364"/>
      <c r="DC36" s="364"/>
      <c r="DD36" s="364"/>
      <c r="DE36" s="364"/>
      <c r="DF36" s="364"/>
      <c r="DG36" s="364"/>
      <c r="DH36" s="364"/>
      <c r="DI36" s="364"/>
      <c r="DJ36" s="364"/>
      <c r="DK36" s="364"/>
      <c r="DL36" s="364"/>
      <c r="DM36" s="364"/>
      <c r="DN36" s="364"/>
      <c r="DO36" s="364"/>
      <c r="DP36" s="364"/>
      <c r="DQ36" s="364"/>
      <c r="DR36" s="364"/>
      <c r="DS36" s="364"/>
      <c r="DT36" s="364"/>
      <c r="DU36" s="364"/>
      <c r="DV36" s="364"/>
      <c r="DW36" s="364"/>
      <c r="DX36" s="364"/>
      <c r="DY36" s="364"/>
      <c r="DZ36" s="364"/>
      <c r="EA36" s="364"/>
      <c r="EB36" s="364"/>
      <c r="EC36" s="364"/>
      <c r="ED36" s="364"/>
      <c r="EE36" s="364"/>
      <c r="EF36" s="364"/>
      <c r="EG36" s="364"/>
      <c r="EH36" s="364"/>
      <c r="EI36" s="364"/>
      <c r="EJ36" s="364"/>
      <c r="EK36" s="364"/>
      <c r="EL36" s="364"/>
      <c r="EM36" s="364"/>
      <c r="EN36" s="364"/>
      <c r="EO36" s="364"/>
      <c r="EP36" s="364"/>
      <c r="EQ36" s="364"/>
      <c r="ER36" s="364"/>
      <c r="ES36" s="364"/>
      <c r="ET36" s="364"/>
      <c r="EU36" s="364"/>
      <c r="EV36" s="364"/>
      <c r="EW36" s="364"/>
      <c r="EX36" s="364"/>
      <c r="EY36" s="364"/>
      <c r="EZ36" s="364"/>
      <c r="FA36" s="364"/>
      <c r="FB36" s="364"/>
      <c r="FC36" s="364"/>
      <c r="FD36" s="364"/>
      <c r="FE36" s="364"/>
      <c r="FF36" s="364"/>
      <c r="FG36" s="364"/>
      <c r="FH36" s="364"/>
      <c r="FI36" s="364"/>
      <c r="FJ36" s="364"/>
      <c r="FK36" s="364"/>
      <c r="FL36" s="364"/>
      <c r="FM36" s="364"/>
      <c r="FN36" s="364"/>
      <c r="FO36" s="364"/>
      <c r="FP36" s="364"/>
      <c r="FQ36" s="364"/>
      <c r="FR36" s="364"/>
      <c r="FS36" s="364"/>
      <c r="FT36" s="364"/>
      <c r="FU36" s="364"/>
      <c r="FV36" s="364"/>
      <c r="FW36" s="364"/>
      <c r="FX36" s="364"/>
      <c r="FY36" s="364"/>
      <c r="FZ36" s="364"/>
      <c r="GA36" s="364"/>
      <c r="GB36" s="364"/>
      <c r="GC36" s="364"/>
      <c r="GD36" s="364"/>
      <c r="GE36" s="364"/>
      <c r="GF36" s="364"/>
      <c r="GG36" s="364"/>
      <c r="GH36" s="364"/>
      <c r="GI36" s="364"/>
      <c r="GJ36" s="364"/>
      <c r="GK36" s="364"/>
      <c r="GL36" s="364"/>
      <c r="GM36" s="364"/>
      <c r="GN36" s="364"/>
      <c r="GO36" s="364"/>
      <c r="GP36" s="364"/>
      <c r="GQ36" s="364"/>
      <c r="GR36" s="364"/>
      <c r="GS36" s="364"/>
      <c r="GT36" s="364"/>
      <c r="GU36" s="364"/>
      <c r="GV36" s="364"/>
      <c r="GW36" s="364"/>
      <c r="GX36" s="364"/>
      <c r="GY36" s="364"/>
      <c r="GZ36" s="364"/>
      <c r="HA36" s="364"/>
      <c r="HB36" s="364"/>
      <c r="HC36" s="364"/>
      <c r="HD36" s="364"/>
      <c r="HE36" s="364"/>
      <c r="HF36" s="364"/>
      <c r="HG36" s="364"/>
      <c r="HH36" s="364"/>
      <c r="HI36" s="364"/>
      <c r="HJ36" s="364"/>
      <c r="HK36" s="364"/>
      <c r="HL36" s="364"/>
      <c r="HM36" s="364"/>
      <c r="HN36" s="364"/>
      <c r="HO36" s="364"/>
      <c r="HP36" s="364"/>
      <c r="HQ36" s="364"/>
      <c r="HR36" s="364"/>
      <c r="HS36" s="364"/>
      <c r="HT36" s="364"/>
      <c r="HU36" s="364"/>
      <c r="HV36" s="364"/>
      <c r="HW36" s="364"/>
      <c r="HX36" s="364"/>
      <c r="HY36" s="364"/>
      <c r="HZ36" s="364"/>
      <c r="IA36" s="364"/>
      <c r="IB36" s="364"/>
      <c r="IC36" s="364"/>
      <c r="ID36" s="364"/>
      <c r="IE36" s="364"/>
      <c r="IF36" s="364"/>
      <c r="IG36" s="364"/>
      <c r="IH36" s="364"/>
      <c r="II36" s="364"/>
      <c r="IJ36" s="364"/>
      <c r="IK36" s="364"/>
      <c r="IL36" s="364"/>
      <c r="IM36" s="364"/>
      <c r="IN36" s="364"/>
      <c r="IO36" s="364"/>
      <c r="IP36" s="364"/>
      <c r="IQ36" s="364"/>
      <c r="IR36" s="364"/>
      <c r="IS36" s="364"/>
      <c r="IT36" s="364"/>
      <c r="IU36" s="364"/>
      <c r="IV36" s="364"/>
      <c r="IW36" s="364"/>
      <c r="IX36" s="364"/>
      <c r="IY36" s="364"/>
      <c r="IZ36" s="364"/>
      <c r="JA36" s="364"/>
      <c r="JB36" s="364"/>
      <c r="JC36" s="364"/>
      <c r="JD36" s="364"/>
      <c r="JE36" s="364"/>
      <c r="JF36" s="364"/>
      <c r="JG36" s="364"/>
      <c r="JH36" s="364"/>
      <c r="JI36" s="364"/>
      <c r="JJ36" s="364"/>
      <c r="JK36" s="364"/>
      <c r="JL36" s="364"/>
      <c r="JM36" s="364"/>
      <c r="JN36" s="364"/>
      <c r="JO36" s="364"/>
      <c r="JP36" s="364"/>
      <c r="JQ36" s="364"/>
      <c r="JR36" s="364"/>
      <c r="JS36" s="364"/>
      <c r="JT36" s="364"/>
      <c r="JU36" s="364"/>
      <c r="JV36" s="364"/>
      <c r="JW36" s="364"/>
      <c r="JX36" s="364"/>
      <c r="JY36" s="364"/>
      <c r="JZ36" s="364"/>
      <c r="KA36" s="364"/>
      <c r="KB36" s="364"/>
      <c r="KC36" s="364"/>
      <c r="KD36" s="364"/>
      <c r="KE36" s="364"/>
      <c r="KF36" s="364"/>
      <c r="KG36" s="364"/>
      <c r="KH36" s="364"/>
      <c r="KI36" s="364"/>
      <c r="KJ36" s="364"/>
      <c r="KK36" s="364"/>
      <c r="KL36" s="364"/>
      <c r="KM36" s="364"/>
      <c r="KN36" s="364"/>
      <c r="KO36" s="364"/>
      <c r="KP36" s="364"/>
      <c r="KQ36" s="364"/>
      <c r="KR36" s="364"/>
      <c r="KS36" s="364"/>
      <c r="KT36" s="364"/>
      <c r="KU36" s="364"/>
      <c r="KV36" s="364"/>
      <c r="KW36" s="364"/>
      <c r="KX36" s="364"/>
      <c r="KY36" s="364"/>
      <c r="KZ36" s="364"/>
      <c r="LA36" s="364"/>
      <c r="LB36" s="364"/>
      <c r="LC36" s="364"/>
      <c r="LD36" s="364"/>
      <c r="LE36" s="364"/>
      <c r="LF36" s="364"/>
      <c r="LG36" s="364"/>
      <c r="LH36" s="364"/>
      <c r="LI36" s="364"/>
      <c r="LJ36" s="364"/>
      <c r="LK36" s="364"/>
      <c r="LL36" s="364"/>
      <c r="LM36" s="364"/>
      <c r="LN36" s="364"/>
      <c r="LO36" s="364"/>
      <c r="LP36" s="364"/>
      <c r="LQ36" s="364"/>
      <c r="LR36" s="364"/>
      <c r="LS36" s="364"/>
      <c r="LT36" s="364"/>
      <c r="LU36" s="364"/>
      <c r="LV36" s="364"/>
      <c r="LW36" s="364"/>
      <c r="LX36" s="364"/>
      <c r="LY36" s="364"/>
      <c r="LZ36" s="364"/>
      <c r="MA36" s="364"/>
      <c r="MB36" s="364"/>
      <c r="MC36" s="364"/>
      <c r="MD36" s="364"/>
      <c r="ME36" s="364"/>
      <c r="MF36" s="364"/>
      <c r="MG36" s="364"/>
      <c r="MH36" s="364"/>
      <c r="MI36" s="364"/>
      <c r="MJ36" s="364"/>
      <c r="MK36" s="364"/>
      <c r="ML36" s="364"/>
      <c r="MM36" s="364"/>
      <c r="MN36" s="364"/>
      <c r="MO36" s="364"/>
      <c r="MP36" s="364"/>
      <c r="MQ36" s="364"/>
      <c r="MR36" s="364"/>
      <c r="MS36" s="364"/>
      <c r="MT36" s="364"/>
      <c r="MU36" s="364"/>
      <c r="MV36" s="364"/>
      <c r="MW36" s="364"/>
      <c r="MX36" s="364"/>
      <c r="MY36" s="364"/>
      <c r="MZ36" s="364"/>
      <c r="NA36" s="364"/>
      <c r="NB36" s="364"/>
      <c r="NC36" s="364"/>
      <c r="ND36" s="364"/>
      <c r="NE36" s="364"/>
      <c r="NF36" s="364"/>
      <c r="NG36" s="364"/>
      <c r="NH36" s="364"/>
      <c r="NI36" s="364"/>
      <c r="NJ36" s="364"/>
      <c r="NK36" s="364"/>
      <c r="NL36" s="364"/>
      <c r="NM36" s="364"/>
      <c r="NN36" s="364"/>
      <c r="NO36" s="364"/>
      <c r="NP36" s="364"/>
      <c r="NQ36" s="364"/>
      <c r="NR36" s="364"/>
      <c r="NS36" s="364"/>
      <c r="NT36" s="364"/>
      <c r="NU36" s="364"/>
      <c r="NV36" s="364"/>
      <c r="NW36" s="364"/>
      <c r="NX36" s="364"/>
      <c r="NY36" s="364"/>
      <c r="NZ36" s="364"/>
      <c r="OA36" s="364"/>
      <c r="OB36" s="364"/>
      <c r="OC36" s="364"/>
      <c r="OD36" s="364"/>
      <c r="OE36" s="364"/>
      <c r="OF36" s="364"/>
      <c r="OG36" s="364"/>
      <c r="OH36" s="364"/>
      <c r="OI36" s="364"/>
      <c r="OJ36" s="364"/>
      <c r="OK36" s="364"/>
      <c r="OL36" s="364"/>
      <c r="OM36" s="364"/>
      <c r="ON36" s="364"/>
      <c r="OO36" s="364"/>
      <c r="OP36" s="364"/>
      <c r="OQ36" s="364"/>
      <c r="OR36" s="364"/>
    </row>
    <row r="37" spans="1:408" ht="15">
      <c r="A37" s="363" t="s">
        <v>614</v>
      </c>
      <c r="B37" s="364">
        <f t="shared" ref="B37:AE37" si="37">SUM(B38:B57)</f>
        <v>0</v>
      </c>
      <c r="C37" s="364">
        <f t="shared" si="37"/>
        <v>0</v>
      </c>
      <c r="D37" s="364">
        <f t="shared" si="37"/>
        <v>0</v>
      </c>
      <c r="E37" s="364">
        <f t="shared" si="37"/>
        <v>0</v>
      </c>
      <c r="F37" s="364">
        <f t="shared" si="37"/>
        <v>0</v>
      </c>
      <c r="G37" s="364">
        <f t="shared" si="37"/>
        <v>5.6772618823529401E-2</v>
      </c>
      <c r="H37" s="364">
        <f t="shared" si="37"/>
        <v>0.16247920047058817</v>
      </c>
      <c r="I37" s="364">
        <f t="shared" si="37"/>
        <v>0.1548422745882353</v>
      </c>
      <c r="J37" s="364">
        <f t="shared" si="37"/>
        <v>0.18781073952941174</v>
      </c>
      <c r="K37" s="364">
        <f t="shared" si="37"/>
        <v>0.15005838894117646</v>
      </c>
      <c r="L37" s="364">
        <f t="shared" si="37"/>
        <v>7.6628626117647022E-2</v>
      </c>
      <c r="M37" s="364">
        <f t="shared" si="37"/>
        <v>0.10700341811764703</v>
      </c>
      <c r="N37" s="364">
        <f t="shared" si="37"/>
        <v>0.11902076941176468</v>
      </c>
      <c r="O37" s="364">
        <f t="shared" si="37"/>
        <v>0.31784020964705872</v>
      </c>
      <c r="P37" s="364">
        <f t="shared" si="37"/>
        <v>0.28077950517647055</v>
      </c>
      <c r="Q37" s="364">
        <f t="shared" si="37"/>
        <v>0.26052003764705878</v>
      </c>
      <c r="R37" s="364">
        <f t="shared" si="37"/>
        <v>0.16392012988235288</v>
      </c>
      <c r="S37" s="364">
        <f t="shared" si="37"/>
        <v>8.1844790588235253E-2</v>
      </c>
      <c r="T37" s="364">
        <f t="shared" si="37"/>
        <v>4.1793869402352923</v>
      </c>
      <c r="U37" s="364">
        <f t="shared" si="37"/>
        <v>8.3497536623529367</v>
      </c>
      <c r="V37" s="364">
        <f t="shared" si="37"/>
        <v>1.0659419416470579</v>
      </c>
      <c r="W37" s="364">
        <f t="shared" si="37"/>
        <v>1.2391992941176463E-3</v>
      </c>
      <c r="X37" s="364">
        <f t="shared" si="37"/>
        <v>0</v>
      </c>
      <c r="Y37" s="364">
        <f t="shared" si="37"/>
        <v>1.7996914285714285E-3</v>
      </c>
      <c r="Z37" s="364">
        <f t="shared" si="37"/>
        <v>0</v>
      </c>
      <c r="AA37" s="364">
        <f t="shared" si="37"/>
        <v>0</v>
      </c>
      <c r="AB37" s="364">
        <f t="shared" si="37"/>
        <v>0</v>
      </c>
      <c r="AC37" s="364">
        <f t="shared" si="37"/>
        <v>0</v>
      </c>
      <c r="AD37" s="364">
        <f t="shared" si="37"/>
        <v>1.1999999999999999E-3</v>
      </c>
      <c r="AE37" s="364">
        <f t="shared" si="37"/>
        <v>0</v>
      </c>
      <c r="AG37" s="364">
        <f t="shared" ref="AG37:CR37" si="38">SUM(AG38:AG57)</f>
        <v>0</v>
      </c>
      <c r="AH37" s="364">
        <f t="shared" si="38"/>
        <v>0</v>
      </c>
      <c r="AI37" s="364">
        <f t="shared" si="38"/>
        <v>0</v>
      </c>
      <c r="AJ37" s="364">
        <f t="shared" si="38"/>
        <v>0</v>
      </c>
      <c r="AK37" s="364">
        <f t="shared" si="38"/>
        <v>0</v>
      </c>
      <c r="AL37" s="364">
        <f t="shared" si="38"/>
        <v>0</v>
      </c>
      <c r="AM37" s="364">
        <f t="shared" si="38"/>
        <v>0</v>
      </c>
      <c r="AN37" s="364">
        <f t="shared" si="38"/>
        <v>0</v>
      </c>
      <c r="AO37" s="364">
        <f t="shared" si="38"/>
        <v>0</v>
      </c>
      <c r="AP37" s="364">
        <f t="shared" si="38"/>
        <v>0</v>
      </c>
      <c r="AQ37" s="364">
        <f t="shared" si="38"/>
        <v>0</v>
      </c>
      <c r="AR37" s="364">
        <f t="shared" si="38"/>
        <v>0</v>
      </c>
      <c r="AS37" s="364">
        <f t="shared" si="38"/>
        <v>0</v>
      </c>
      <c r="AT37" s="364">
        <f t="shared" si="38"/>
        <v>0</v>
      </c>
      <c r="AU37" s="364">
        <f t="shared" si="38"/>
        <v>0</v>
      </c>
      <c r="AV37" s="364">
        <f t="shared" si="38"/>
        <v>0</v>
      </c>
      <c r="AW37" s="364">
        <f t="shared" si="38"/>
        <v>0</v>
      </c>
      <c r="AX37" s="364">
        <f t="shared" si="38"/>
        <v>0</v>
      </c>
      <c r="AY37" s="364">
        <f t="shared" si="38"/>
        <v>0</v>
      </c>
      <c r="AZ37" s="364">
        <f t="shared" si="38"/>
        <v>0</v>
      </c>
      <c r="BA37" s="364">
        <f t="shared" si="38"/>
        <v>0</v>
      </c>
      <c r="BB37" s="364">
        <f t="shared" si="38"/>
        <v>0</v>
      </c>
      <c r="BC37" s="364">
        <f t="shared" si="38"/>
        <v>0</v>
      </c>
      <c r="BD37" s="364">
        <f t="shared" si="38"/>
        <v>0</v>
      </c>
      <c r="BE37" s="364">
        <f t="shared" si="38"/>
        <v>0</v>
      </c>
      <c r="BF37" s="364">
        <f t="shared" si="38"/>
        <v>0</v>
      </c>
      <c r="BG37" s="364">
        <f t="shared" si="38"/>
        <v>0</v>
      </c>
      <c r="BH37" s="364">
        <f t="shared" si="38"/>
        <v>0</v>
      </c>
      <c r="BI37" s="364">
        <f t="shared" si="38"/>
        <v>0</v>
      </c>
      <c r="BJ37" s="364">
        <f t="shared" si="38"/>
        <v>0</v>
      </c>
      <c r="BK37" s="364">
        <f t="shared" si="38"/>
        <v>0</v>
      </c>
      <c r="BL37" s="364">
        <f t="shared" si="38"/>
        <v>0</v>
      </c>
      <c r="BM37" s="364">
        <f t="shared" si="38"/>
        <v>0</v>
      </c>
      <c r="BN37" s="364">
        <f t="shared" si="38"/>
        <v>0</v>
      </c>
      <c r="BO37" s="364">
        <f t="shared" si="38"/>
        <v>0</v>
      </c>
      <c r="BP37" s="364">
        <f t="shared" si="38"/>
        <v>0</v>
      </c>
      <c r="BQ37" s="364">
        <f t="shared" si="38"/>
        <v>0</v>
      </c>
      <c r="BR37" s="364">
        <f t="shared" si="38"/>
        <v>0</v>
      </c>
      <c r="BS37" s="364">
        <f t="shared" si="38"/>
        <v>0</v>
      </c>
      <c r="BT37" s="364">
        <f t="shared" si="38"/>
        <v>0</v>
      </c>
      <c r="BU37" s="364">
        <f t="shared" si="38"/>
        <v>0</v>
      </c>
      <c r="BV37" s="364">
        <f t="shared" si="38"/>
        <v>0</v>
      </c>
      <c r="BW37" s="364">
        <f t="shared" si="38"/>
        <v>0</v>
      </c>
      <c r="BX37" s="364">
        <f t="shared" si="38"/>
        <v>0</v>
      </c>
      <c r="BY37" s="364">
        <f t="shared" si="38"/>
        <v>0</v>
      </c>
      <c r="BZ37" s="364">
        <f t="shared" si="38"/>
        <v>0</v>
      </c>
      <c r="CA37" s="364">
        <f t="shared" si="38"/>
        <v>0</v>
      </c>
      <c r="CB37" s="364">
        <f t="shared" si="38"/>
        <v>0</v>
      </c>
      <c r="CC37" s="364">
        <f t="shared" si="38"/>
        <v>0</v>
      </c>
      <c r="CD37" s="364">
        <f t="shared" si="38"/>
        <v>0</v>
      </c>
      <c r="CE37" s="364">
        <f t="shared" si="38"/>
        <v>0</v>
      </c>
      <c r="CF37" s="364">
        <f t="shared" si="38"/>
        <v>0</v>
      </c>
      <c r="CG37" s="364">
        <f t="shared" si="38"/>
        <v>0</v>
      </c>
      <c r="CH37" s="364">
        <f t="shared" si="38"/>
        <v>0</v>
      </c>
      <c r="CI37" s="364">
        <f t="shared" si="38"/>
        <v>0</v>
      </c>
      <c r="CJ37" s="364">
        <f t="shared" si="38"/>
        <v>0</v>
      </c>
      <c r="CK37" s="364">
        <f t="shared" si="38"/>
        <v>0</v>
      </c>
      <c r="CL37" s="364">
        <f t="shared" si="38"/>
        <v>0</v>
      </c>
      <c r="CM37" s="364">
        <f t="shared" si="38"/>
        <v>0</v>
      </c>
      <c r="CN37" s="364">
        <f t="shared" si="38"/>
        <v>0</v>
      </c>
      <c r="CO37" s="364">
        <f t="shared" si="38"/>
        <v>0</v>
      </c>
      <c r="CP37" s="364">
        <f t="shared" si="38"/>
        <v>8.6455764705882329E-2</v>
      </c>
      <c r="CQ37" s="364">
        <f t="shared" si="38"/>
        <v>1.7579338823529407</v>
      </c>
      <c r="CR37" s="364">
        <f t="shared" si="38"/>
        <v>0</v>
      </c>
      <c r="CS37" s="364">
        <f t="shared" ref="CS37:FD37" si="39">SUM(CS38:CS57)</f>
        <v>2.5072171764705877</v>
      </c>
      <c r="CT37" s="364">
        <f t="shared" si="39"/>
        <v>1.0374691764705881</v>
      </c>
      <c r="CU37" s="364">
        <f t="shared" si="39"/>
        <v>4.0057837647058818</v>
      </c>
      <c r="CV37" s="364">
        <f t="shared" si="39"/>
        <v>0</v>
      </c>
      <c r="CW37" s="364">
        <f t="shared" si="39"/>
        <v>0.23054870588235291</v>
      </c>
      <c r="CX37" s="364">
        <f t="shared" si="39"/>
        <v>10.345873176470587</v>
      </c>
      <c r="CY37" s="364">
        <f t="shared" si="39"/>
        <v>12.82427176470588</v>
      </c>
      <c r="CZ37" s="364">
        <f t="shared" si="39"/>
        <v>23.977065411764702</v>
      </c>
      <c r="DA37" s="364">
        <f t="shared" si="39"/>
        <v>22.449680235294114</v>
      </c>
      <c r="DB37" s="364">
        <f t="shared" si="39"/>
        <v>17.80988752941176</v>
      </c>
      <c r="DC37" s="364">
        <f t="shared" si="39"/>
        <v>14.466931294117645</v>
      </c>
      <c r="DD37" s="364">
        <f t="shared" si="39"/>
        <v>16.368958117647054</v>
      </c>
      <c r="DE37" s="364">
        <f t="shared" si="39"/>
        <v>10.806970588235291</v>
      </c>
      <c r="DF37" s="364">
        <f t="shared" si="39"/>
        <v>14.236382588235291</v>
      </c>
      <c r="DG37" s="364">
        <f t="shared" si="39"/>
        <v>15.014484470588233</v>
      </c>
      <c r="DH37" s="364">
        <f t="shared" si="39"/>
        <v>0</v>
      </c>
      <c r="DI37" s="364">
        <f t="shared" si="39"/>
        <v>9.6254084705882335</v>
      </c>
      <c r="DJ37" s="364">
        <f t="shared" si="39"/>
        <v>12.795453176470586</v>
      </c>
      <c r="DK37" s="364">
        <f t="shared" si="39"/>
        <v>9.6254084705882335</v>
      </c>
      <c r="DL37" s="364">
        <f t="shared" si="39"/>
        <v>19.279635529411763</v>
      </c>
      <c r="DM37" s="364">
        <f t="shared" si="39"/>
        <v>12.997183294117646</v>
      </c>
      <c r="DN37" s="364">
        <f t="shared" si="39"/>
        <v>5.3602574117647057</v>
      </c>
      <c r="DO37" s="364">
        <f t="shared" si="39"/>
        <v>11.095156470588233</v>
      </c>
      <c r="DP37" s="364">
        <f t="shared" si="39"/>
        <v>15.014484470588233</v>
      </c>
      <c r="DQ37" s="364">
        <f t="shared" si="39"/>
        <v>12.82427176470588</v>
      </c>
      <c r="DR37" s="364">
        <f t="shared" si="39"/>
        <v>5.3602574117647057</v>
      </c>
      <c r="DS37" s="364">
        <f t="shared" si="39"/>
        <v>36.455514117647056</v>
      </c>
      <c r="DT37" s="364">
        <f t="shared" si="39"/>
        <v>11.268067999999998</v>
      </c>
      <c r="DU37" s="364">
        <f t="shared" si="39"/>
        <v>3.5158677647058814</v>
      </c>
      <c r="DV37" s="364">
        <f t="shared" si="39"/>
        <v>21.469848235294116</v>
      </c>
      <c r="DW37" s="364">
        <f t="shared" si="39"/>
        <v>15.100940235294114</v>
      </c>
      <c r="DX37" s="364">
        <f t="shared" si="39"/>
        <v>4.3804254117647048</v>
      </c>
      <c r="DY37" s="364">
        <f t="shared" si="39"/>
        <v>25.994366588235291</v>
      </c>
      <c r="DZ37" s="364">
        <f t="shared" si="39"/>
        <v>9.7406828235294096</v>
      </c>
      <c r="EA37" s="364">
        <f t="shared" si="39"/>
        <v>13.141276235294116</v>
      </c>
      <c r="EB37" s="364">
        <f t="shared" si="39"/>
        <v>12.103807058823527</v>
      </c>
      <c r="EC37" s="364">
        <f t="shared" si="39"/>
        <v>12.132625647058822</v>
      </c>
      <c r="ED37" s="364">
        <f t="shared" si="39"/>
        <v>2.9683145882352937</v>
      </c>
      <c r="EE37" s="364">
        <f t="shared" si="39"/>
        <v>18.242166352941172</v>
      </c>
      <c r="EF37" s="364">
        <f t="shared" si="39"/>
        <v>20.749383529411762</v>
      </c>
      <c r="EG37" s="364">
        <f t="shared" si="39"/>
        <v>15.734949176470586</v>
      </c>
      <c r="EH37" s="364">
        <f t="shared" si="39"/>
        <v>11.671528235294115</v>
      </c>
      <c r="EI37" s="364">
        <f t="shared" si="39"/>
        <v>33.71774823529411</v>
      </c>
      <c r="EJ37" s="364">
        <f t="shared" si="39"/>
        <v>11.613891058823526</v>
      </c>
      <c r="EK37" s="364">
        <f t="shared" si="39"/>
        <v>4.3804254117647048</v>
      </c>
      <c r="EL37" s="364">
        <f t="shared" si="39"/>
        <v>10.374691764705881</v>
      </c>
      <c r="EM37" s="364">
        <f t="shared" si="39"/>
        <v>14.005833882352938</v>
      </c>
      <c r="EN37" s="364">
        <f t="shared" si="39"/>
        <v>7.5792887058823517</v>
      </c>
      <c r="EO37" s="364">
        <f t="shared" si="39"/>
        <v>9.2507668235294105</v>
      </c>
      <c r="EP37" s="364">
        <f t="shared" si="39"/>
        <v>10.259417411764705</v>
      </c>
      <c r="EQ37" s="364">
        <f t="shared" si="39"/>
        <v>18.386259294117643</v>
      </c>
      <c r="ER37" s="364">
        <f t="shared" si="39"/>
        <v>21.556303999999994</v>
      </c>
      <c r="ES37" s="364">
        <f t="shared" si="39"/>
        <v>4.3804254117647048</v>
      </c>
      <c r="ET37" s="364">
        <f t="shared" si="39"/>
        <v>18.55917082352941</v>
      </c>
      <c r="EU37" s="364">
        <f t="shared" si="39"/>
        <v>16.657143999999995</v>
      </c>
      <c r="EV37" s="364">
        <f t="shared" si="39"/>
        <v>14.668661411764703</v>
      </c>
      <c r="EW37" s="364">
        <f t="shared" si="39"/>
        <v>7.9827489411764692</v>
      </c>
      <c r="EX37" s="364">
        <f t="shared" si="39"/>
        <v>8.0980232941176453</v>
      </c>
      <c r="EY37" s="364">
        <f t="shared" si="39"/>
        <v>5.7925362352941168</v>
      </c>
      <c r="EZ37" s="364">
        <f t="shared" si="39"/>
        <v>8.0692047058823508</v>
      </c>
      <c r="FA37" s="364">
        <f t="shared" si="39"/>
        <v>3.8905094117647052</v>
      </c>
      <c r="FB37" s="364">
        <f t="shared" si="39"/>
        <v>8.5879392941176462</v>
      </c>
      <c r="FC37" s="364">
        <f t="shared" si="39"/>
        <v>7.867474588235293</v>
      </c>
      <c r="FD37" s="364">
        <f t="shared" si="39"/>
        <v>5.7060804705882342</v>
      </c>
      <c r="FE37" s="364">
        <f t="shared" ref="FE37:HP37" si="40">SUM(FE38:FE57)</f>
        <v>1.7002967058823528</v>
      </c>
      <c r="FF37" s="364">
        <f t="shared" si="40"/>
        <v>16.743599764705881</v>
      </c>
      <c r="FG37" s="364">
        <f t="shared" si="40"/>
        <v>0</v>
      </c>
      <c r="FH37" s="364">
        <f t="shared" si="40"/>
        <v>2.1902127058823524</v>
      </c>
      <c r="FI37" s="364">
        <f t="shared" si="40"/>
        <v>3.2276818823529405</v>
      </c>
      <c r="FJ37" s="364">
        <f t="shared" si="40"/>
        <v>9.279585411764705</v>
      </c>
      <c r="FK37" s="364">
        <f t="shared" si="40"/>
        <v>6.5706381176470581</v>
      </c>
      <c r="FL37" s="364">
        <f t="shared" si="40"/>
        <v>12.334355764705879</v>
      </c>
      <c r="FM37" s="364">
        <f t="shared" si="40"/>
        <v>15.331488941176469</v>
      </c>
      <c r="FN37" s="364">
        <f t="shared" si="40"/>
        <v>3.4294119999999997</v>
      </c>
      <c r="FO37" s="364">
        <f t="shared" si="40"/>
        <v>6.5706381176470581</v>
      </c>
      <c r="FP37" s="364">
        <f t="shared" si="40"/>
        <v>8.8761251764705875</v>
      </c>
      <c r="FQ37" s="364">
        <f t="shared" si="40"/>
        <v>10.951063529411762</v>
      </c>
      <c r="FR37" s="364">
        <f t="shared" si="40"/>
        <v>20.028918823529409</v>
      </c>
      <c r="FS37" s="364">
        <f t="shared" si="40"/>
        <v>6.0230849411764691</v>
      </c>
      <c r="FT37" s="364">
        <f t="shared" si="40"/>
        <v>4.3804254117647048</v>
      </c>
      <c r="FU37" s="364">
        <f t="shared" si="40"/>
        <v>2.4207614117647056</v>
      </c>
      <c r="FV37" s="364">
        <f t="shared" si="40"/>
        <v>8.7608508235294096</v>
      </c>
      <c r="FW37" s="364">
        <f t="shared" si="40"/>
        <v>8.7608508235294096</v>
      </c>
      <c r="FX37" s="364">
        <f t="shared" si="40"/>
        <v>10.951063529411762</v>
      </c>
      <c r="FY37" s="364">
        <f t="shared" si="40"/>
        <v>10.951063529411762</v>
      </c>
      <c r="FZ37" s="364">
        <f t="shared" si="40"/>
        <v>21.902127058823524</v>
      </c>
      <c r="GA37" s="364">
        <f t="shared" si="40"/>
        <v>2.1902127058823524</v>
      </c>
      <c r="GB37" s="364">
        <f t="shared" si="40"/>
        <v>17.521701647058819</v>
      </c>
      <c r="GC37" s="364">
        <f t="shared" si="40"/>
        <v>2.1902127058823524</v>
      </c>
      <c r="GD37" s="364">
        <f t="shared" si="40"/>
        <v>13.832922352941175</v>
      </c>
      <c r="GE37" s="364">
        <f t="shared" si="40"/>
        <v>4.3804254117647048</v>
      </c>
      <c r="GF37" s="364">
        <f t="shared" si="40"/>
        <v>15.158577411764703</v>
      </c>
      <c r="GG37" s="364">
        <f t="shared" si="40"/>
        <v>4.4956997647058818</v>
      </c>
      <c r="GH37" s="364">
        <f t="shared" si="40"/>
        <v>14.985665882352938</v>
      </c>
      <c r="GI37" s="364">
        <f t="shared" si="40"/>
        <v>39.337372941176461</v>
      </c>
      <c r="GJ37" s="364">
        <f t="shared" si="40"/>
        <v>23.717698117647053</v>
      </c>
      <c r="GK37" s="364">
        <f t="shared" si="40"/>
        <v>11.613891058823526</v>
      </c>
      <c r="GL37" s="364">
        <f t="shared" si="40"/>
        <v>19.020268235294115</v>
      </c>
      <c r="GM37" s="364">
        <f t="shared" si="40"/>
        <v>81.700697647058803</v>
      </c>
      <c r="GN37" s="364">
        <f t="shared" si="40"/>
        <v>14.668661411764703</v>
      </c>
      <c r="GO37" s="364">
        <f t="shared" si="40"/>
        <v>27.66584470588235</v>
      </c>
      <c r="GP37" s="364">
        <f t="shared" si="40"/>
        <v>19.539002823529408</v>
      </c>
      <c r="GQ37" s="364">
        <f t="shared" si="40"/>
        <v>37.809987764705873</v>
      </c>
      <c r="GR37" s="364">
        <f t="shared" si="40"/>
        <v>23.285419294117641</v>
      </c>
      <c r="GS37" s="364">
        <f t="shared" si="40"/>
        <v>26.224915294117643</v>
      </c>
      <c r="GT37" s="364">
        <f t="shared" si="40"/>
        <v>35.879142352941173</v>
      </c>
      <c r="GU37" s="364">
        <f t="shared" si="40"/>
        <v>26.974198588235289</v>
      </c>
      <c r="GV37" s="364">
        <f t="shared" si="40"/>
        <v>14.899210117647057</v>
      </c>
      <c r="GW37" s="364">
        <f t="shared" si="40"/>
        <v>31.268168235294112</v>
      </c>
      <c r="GX37" s="364">
        <f t="shared" si="40"/>
        <v>4.3804254117647048</v>
      </c>
      <c r="GY37" s="364">
        <f t="shared" si="40"/>
        <v>28.386309411764699</v>
      </c>
      <c r="GZ37" s="364">
        <f t="shared" si="40"/>
        <v>8.0692047058823508</v>
      </c>
      <c r="HA37" s="364">
        <f t="shared" si="40"/>
        <v>40.720665176470582</v>
      </c>
      <c r="HB37" s="364">
        <f t="shared" si="40"/>
        <v>27.550570352941168</v>
      </c>
      <c r="HC37" s="364">
        <f t="shared" si="40"/>
        <v>13.832922352941175</v>
      </c>
      <c r="HD37" s="364">
        <f t="shared" si="40"/>
        <v>22.593773176470584</v>
      </c>
      <c r="HE37" s="364">
        <f t="shared" si="40"/>
        <v>14.611024235294115</v>
      </c>
      <c r="HF37" s="364">
        <f t="shared" si="40"/>
        <v>19.020268235294115</v>
      </c>
      <c r="HG37" s="364">
        <f t="shared" si="40"/>
        <v>5.9366291764705874</v>
      </c>
      <c r="HH37" s="364">
        <f t="shared" si="40"/>
        <v>8.7608508235294096</v>
      </c>
      <c r="HI37" s="364">
        <f t="shared" si="40"/>
        <v>14.063471058823525</v>
      </c>
      <c r="HJ37" s="364">
        <f t="shared" si="40"/>
        <v>16.974148470588233</v>
      </c>
      <c r="HK37" s="364">
        <f t="shared" si="40"/>
        <v>32.046270117647055</v>
      </c>
      <c r="HL37" s="364">
        <f t="shared" si="40"/>
        <v>27.492933176470583</v>
      </c>
      <c r="HM37" s="364">
        <f t="shared" si="40"/>
        <v>18.55917082352941</v>
      </c>
      <c r="HN37" s="364">
        <f t="shared" si="40"/>
        <v>33.141376470588227</v>
      </c>
      <c r="HO37" s="364">
        <f t="shared" si="40"/>
        <v>18.55917082352941</v>
      </c>
      <c r="HP37" s="364">
        <f t="shared" si="40"/>
        <v>51.354724235294107</v>
      </c>
      <c r="HQ37" s="364">
        <f t="shared" ref="HQ37:KB37" si="41">SUM(HQ38:HQ57)</f>
        <v>13.141276235294109</v>
      </c>
      <c r="HR37" s="364">
        <f t="shared" si="41"/>
        <v>19.308454117647045</v>
      </c>
      <c r="HS37" s="364">
        <f t="shared" si="41"/>
        <v>28.011667764705866</v>
      </c>
      <c r="HT37" s="364">
        <f t="shared" si="41"/>
        <v>38.357540941176445</v>
      </c>
      <c r="HU37" s="364">
        <f t="shared" si="41"/>
        <v>29.39495999999998</v>
      </c>
      <c r="HV37" s="364">
        <f t="shared" si="41"/>
        <v>33.343106588235301</v>
      </c>
      <c r="HW37" s="364">
        <f t="shared" si="41"/>
        <v>0</v>
      </c>
      <c r="HX37" s="364">
        <f t="shared" si="41"/>
        <v>0</v>
      </c>
      <c r="HY37" s="364">
        <f t="shared" si="41"/>
        <v>0</v>
      </c>
      <c r="HZ37" s="364">
        <f t="shared" si="41"/>
        <v>0</v>
      </c>
      <c r="IA37" s="364">
        <f t="shared" si="41"/>
        <v>0</v>
      </c>
      <c r="IB37" s="364">
        <f t="shared" si="41"/>
        <v>2.3631242352941202</v>
      </c>
      <c r="IC37" s="364">
        <f t="shared" si="41"/>
        <v>6.7435496470588197</v>
      </c>
      <c r="ID37" s="364">
        <f t="shared" si="41"/>
        <v>3.6023235294117599</v>
      </c>
      <c r="IE37" s="364">
        <f t="shared" si="41"/>
        <v>8.3285719999999905</v>
      </c>
      <c r="IF37" s="364">
        <f t="shared" si="41"/>
        <v>0</v>
      </c>
      <c r="IG37" s="364">
        <f t="shared" si="41"/>
        <v>11.4409795294118</v>
      </c>
      <c r="IH37" s="364">
        <f t="shared" si="41"/>
        <v>5.7637176470588196</v>
      </c>
      <c r="II37" s="364">
        <f t="shared" si="41"/>
        <v>3.4005934117646999</v>
      </c>
      <c r="IJ37" s="364">
        <f t="shared" si="41"/>
        <v>13.688829411764701</v>
      </c>
      <c r="IK37" s="364">
        <f t="shared" si="41"/>
        <v>2.6224915294117599</v>
      </c>
      <c r="IL37" s="364">
        <f t="shared" si="41"/>
        <v>9.7983199999999897</v>
      </c>
      <c r="IM37" s="364">
        <f t="shared" si="41"/>
        <v>15.043303058823501</v>
      </c>
      <c r="IN37" s="364">
        <f t="shared" si="41"/>
        <v>1.4121108235294109</v>
      </c>
      <c r="IO37" s="364">
        <f t="shared" si="41"/>
        <v>2.1902127058823515</v>
      </c>
      <c r="IP37" s="364">
        <f t="shared" si="41"/>
        <v>1.8732082352941164</v>
      </c>
      <c r="IQ37" s="364">
        <f t="shared" si="41"/>
        <v>0</v>
      </c>
      <c r="IR37" s="364">
        <f t="shared" si="41"/>
        <v>0</v>
      </c>
      <c r="IS37" s="364">
        <f t="shared" si="41"/>
        <v>0</v>
      </c>
      <c r="IT37" s="364">
        <f t="shared" si="41"/>
        <v>1149.4582103529403</v>
      </c>
      <c r="IU37" s="364">
        <f t="shared" si="41"/>
        <v>0</v>
      </c>
      <c r="IV37" s="364">
        <f t="shared" si="41"/>
        <v>0</v>
      </c>
      <c r="IW37" s="364">
        <f t="shared" si="41"/>
        <v>1444.0994564705875</v>
      </c>
      <c r="IX37" s="364">
        <f t="shared" si="41"/>
        <v>0</v>
      </c>
      <c r="IY37" s="364">
        <f t="shared" si="41"/>
        <v>0</v>
      </c>
      <c r="IZ37" s="364">
        <f t="shared" si="41"/>
        <v>1581.7658524705871</v>
      </c>
      <c r="JA37" s="364">
        <f t="shared" si="41"/>
        <v>0</v>
      </c>
      <c r="JB37" s="364">
        <f t="shared" si="41"/>
        <v>0</v>
      </c>
      <c r="JC37" s="364">
        <f t="shared" si="41"/>
        <v>2.9971331764705864</v>
      </c>
      <c r="JD37" s="364">
        <f t="shared" si="41"/>
        <v>0</v>
      </c>
      <c r="JE37" s="364">
        <f t="shared" si="41"/>
        <v>0</v>
      </c>
      <c r="JF37" s="364">
        <f t="shared" si="41"/>
        <v>0</v>
      </c>
      <c r="JG37" s="364">
        <f t="shared" si="41"/>
        <v>1297.5569352941168</v>
      </c>
      <c r="JH37" s="364">
        <f t="shared" si="41"/>
        <v>1512.3418734117638</v>
      </c>
      <c r="JI37" s="364">
        <f t="shared" si="41"/>
        <v>0</v>
      </c>
      <c r="JJ37" s="364">
        <f t="shared" si="41"/>
        <v>2009.0014230588224</v>
      </c>
      <c r="JK37" s="364">
        <f t="shared" si="41"/>
        <v>3527.3951999999981</v>
      </c>
      <c r="JL37" s="364">
        <f t="shared" si="41"/>
        <v>0.46109741176470559</v>
      </c>
      <c r="JM37" s="364">
        <f t="shared" si="41"/>
        <v>1044.1262703529405</v>
      </c>
      <c r="JN37" s="364">
        <f t="shared" si="41"/>
        <v>0.46109741176470559</v>
      </c>
      <c r="JO37" s="364">
        <f t="shared" si="41"/>
        <v>0</v>
      </c>
      <c r="JP37" s="364">
        <f t="shared" si="41"/>
        <v>0</v>
      </c>
      <c r="JQ37" s="364">
        <f t="shared" si="41"/>
        <v>0</v>
      </c>
      <c r="JR37" s="364">
        <f t="shared" si="41"/>
        <v>0</v>
      </c>
      <c r="JS37" s="364">
        <f t="shared" si="41"/>
        <v>0.48991599999999969</v>
      </c>
      <c r="JT37" s="364">
        <f t="shared" si="41"/>
        <v>0</v>
      </c>
      <c r="JU37" s="364">
        <f t="shared" si="41"/>
        <v>7.0317355294117601</v>
      </c>
      <c r="JV37" s="364">
        <f t="shared" si="41"/>
        <v>0</v>
      </c>
      <c r="JW37" s="364">
        <f t="shared" si="41"/>
        <v>13.832922352941168</v>
      </c>
      <c r="JX37" s="364">
        <f t="shared" si="41"/>
        <v>0</v>
      </c>
      <c r="JY37" s="364">
        <f t="shared" si="41"/>
        <v>0</v>
      </c>
      <c r="JZ37" s="364">
        <f t="shared" si="41"/>
        <v>0</v>
      </c>
      <c r="KA37" s="364">
        <f t="shared" si="41"/>
        <v>0</v>
      </c>
      <c r="KB37" s="364">
        <f t="shared" si="41"/>
        <v>0</v>
      </c>
      <c r="KC37" s="364">
        <f t="shared" ref="KC37:MN37" si="42">SUM(KC38:KC57)</f>
        <v>0.43227882352941149</v>
      </c>
      <c r="KD37" s="364">
        <f t="shared" si="42"/>
        <v>0.43227882352941149</v>
      </c>
      <c r="KE37" s="364">
        <f t="shared" si="42"/>
        <v>0</v>
      </c>
      <c r="KF37" s="364">
        <f t="shared" si="42"/>
        <v>0.3746416470588233</v>
      </c>
      <c r="KG37" s="364">
        <f t="shared" si="42"/>
        <v>0</v>
      </c>
      <c r="KH37" s="364">
        <f t="shared" si="42"/>
        <v>0</v>
      </c>
      <c r="KI37" s="364">
        <f t="shared" si="42"/>
        <v>0</v>
      </c>
      <c r="KJ37" s="364">
        <f t="shared" si="42"/>
        <v>0</v>
      </c>
      <c r="KK37" s="364">
        <f t="shared" si="42"/>
        <v>0</v>
      </c>
      <c r="KL37" s="364">
        <f t="shared" si="42"/>
        <v>0</v>
      </c>
      <c r="KM37" s="364">
        <f t="shared" si="42"/>
        <v>0</v>
      </c>
      <c r="KN37" s="364">
        <f t="shared" si="42"/>
        <v>0</v>
      </c>
      <c r="KO37" s="364">
        <f t="shared" si="42"/>
        <v>0</v>
      </c>
      <c r="KP37" s="364">
        <f t="shared" si="42"/>
        <v>0</v>
      </c>
      <c r="KQ37" s="364">
        <f t="shared" si="42"/>
        <v>0</v>
      </c>
      <c r="KR37" s="364">
        <f t="shared" si="42"/>
        <v>0</v>
      </c>
      <c r="KS37" s="364">
        <f t="shared" si="42"/>
        <v>0</v>
      </c>
      <c r="KT37" s="364">
        <f t="shared" si="42"/>
        <v>0</v>
      </c>
      <c r="KU37" s="364">
        <f t="shared" si="42"/>
        <v>0</v>
      </c>
      <c r="KV37" s="364">
        <f t="shared" si="42"/>
        <v>0</v>
      </c>
      <c r="KW37" s="364">
        <f t="shared" si="42"/>
        <v>0</v>
      </c>
      <c r="KX37" s="364">
        <f t="shared" si="42"/>
        <v>0</v>
      </c>
      <c r="KY37" s="364">
        <f t="shared" si="42"/>
        <v>0</v>
      </c>
      <c r="KZ37" s="364">
        <f t="shared" si="42"/>
        <v>0</v>
      </c>
      <c r="LA37" s="364">
        <f t="shared" si="42"/>
        <v>0</v>
      </c>
      <c r="LB37" s="364">
        <f t="shared" si="42"/>
        <v>0</v>
      </c>
      <c r="LC37" s="364">
        <f t="shared" si="42"/>
        <v>0</v>
      </c>
      <c r="LD37" s="364">
        <f t="shared" si="42"/>
        <v>0</v>
      </c>
      <c r="LE37" s="364">
        <f t="shared" si="42"/>
        <v>0</v>
      </c>
      <c r="LF37" s="364">
        <f t="shared" si="42"/>
        <v>1.7996914285714285</v>
      </c>
      <c r="LG37" s="364">
        <f t="shared" si="42"/>
        <v>0</v>
      </c>
      <c r="LH37" s="364">
        <f t="shared" si="42"/>
        <v>0</v>
      </c>
      <c r="LI37" s="364">
        <f t="shared" si="42"/>
        <v>0</v>
      </c>
      <c r="LJ37" s="364">
        <f t="shared" si="42"/>
        <v>0</v>
      </c>
      <c r="LK37" s="364">
        <f t="shared" si="42"/>
        <v>0</v>
      </c>
      <c r="LL37" s="364">
        <f t="shared" si="42"/>
        <v>0</v>
      </c>
      <c r="LM37" s="364">
        <f t="shared" si="42"/>
        <v>0</v>
      </c>
      <c r="LN37" s="364">
        <f t="shared" si="42"/>
        <v>0</v>
      </c>
      <c r="LO37" s="364">
        <f t="shared" si="42"/>
        <v>0</v>
      </c>
      <c r="LP37" s="364">
        <f t="shared" si="42"/>
        <v>0</v>
      </c>
      <c r="LQ37" s="364">
        <f t="shared" si="42"/>
        <v>0</v>
      </c>
      <c r="LR37" s="364">
        <f t="shared" si="42"/>
        <v>0</v>
      </c>
      <c r="LS37" s="364">
        <f t="shared" si="42"/>
        <v>0</v>
      </c>
      <c r="LT37" s="364">
        <f t="shared" si="42"/>
        <v>0</v>
      </c>
      <c r="LU37" s="364">
        <f t="shared" si="42"/>
        <v>0</v>
      </c>
      <c r="LV37" s="364">
        <f t="shared" si="42"/>
        <v>0</v>
      </c>
      <c r="LW37" s="364">
        <f t="shared" si="42"/>
        <v>0</v>
      </c>
      <c r="LX37" s="364">
        <f t="shared" si="42"/>
        <v>0</v>
      </c>
      <c r="LY37" s="364">
        <f t="shared" si="42"/>
        <v>0</v>
      </c>
      <c r="LZ37" s="364">
        <f t="shared" si="42"/>
        <v>0</v>
      </c>
      <c r="MA37" s="364">
        <f t="shared" si="42"/>
        <v>0</v>
      </c>
      <c r="MB37" s="364">
        <f t="shared" si="42"/>
        <v>0</v>
      </c>
      <c r="MC37" s="364">
        <f t="shared" si="42"/>
        <v>0</v>
      </c>
      <c r="MD37" s="364">
        <f t="shared" si="42"/>
        <v>0</v>
      </c>
      <c r="ME37" s="364">
        <f t="shared" si="42"/>
        <v>0</v>
      </c>
      <c r="MF37" s="364">
        <f t="shared" si="42"/>
        <v>0</v>
      </c>
      <c r="MG37" s="364">
        <f t="shared" si="42"/>
        <v>0</v>
      </c>
      <c r="MH37" s="364">
        <f t="shared" si="42"/>
        <v>0</v>
      </c>
      <c r="MI37" s="364">
        <f t="shared" si="42"/>
        <v>0</v>
      </c>
      <c r="MJ37" s="364">
        <f t="shared" si="42"/>
        <v>0</v>
      </c>
      <c r="MK37" s="364">
        <f t="shared" si="42"/>
        <v>0</v>
      </c>
      <c r="ML37" s="364">
        <f t="shared" si="42"/>
        <v>0</v>
      </c>
      <c r="MM37" s="364">
        <f t="shared" si="42"/>
        <v>0</v>
      </c>
      <c r="MN37" s="364">
        <f t="shared" si="42"/>
        <v>0</v>
      </c>
      <c r="MO37" s="364">
        <f t="shared" ref="MO37:OR37" si="43">SUM(MO38:MO57)</f>
        <v>0</v>
      </c>
      <c r="MP37" s="364">
        <f t="shared" si="43"/>
        <v>0</v>
      </c>
      <c r="MQ37" s="364">
        <f t="shared" si="43"/>
        <v>0</v>
      </c>
      <c r="MR37" s="364">
        <f t="shared" si="43"/>
        <v>0</v>
      </c>
      <c r="MS37" s="364">
        <f t="shared" si="43"/>
        <v>0</v>
      </c>
      <c r="MT37" s="364">
        <f t="shared" si="43"/>
        <v>0</v>
      </c>
      <c r="MU37" s="364">
        <f t="shared" si="43"/>
        <v>0</v>
      </c>
      <c r="MV37" s="364">
        <f t="shared" si="43"/>
        <v>0</v>
      </c>
      <c r="MW37" s="364">
        <f t="shared" si="43"/>
        <v>0</v>
      </c>
      <c r="MX37" s="364">
        <f t="shared" si="43"/>
        <v>0</v>
      </c>
      <c r="MY37" s="364">
        <f t="shared" si="43"/>
        <v>0</v>
      </c>
      <c r="MZ37" s="364">
        <f t="shared" si="43"/>
        <v>0</v>
      </c>
      <c r="NA37" s="364">
        <f t="shared" si="43"/>
        <v>0</v>
      </c>
      <c r="NB37" s="364">
        <f t="shared" si="43"/>
        <v>0</v>
      </c>
      <c r="NC37" s="364">
        <f t="shared" si="43"/>
        <v>0</v>
      </c>
      <c r="ND37" s="364">
        <f t="shared" si="43"/>
        <v>0</v>
      </c>
      <c r="NE37" s="364">
        <f t="shared" si="43"/>
        <v>0</v>
      </c>
      <c r="NF37" s="364">
        <f t="shared" si="43"/>
        <v>0</v>
      </c>
      <c r="NG37" s="364">
        <f t="shared" si="43"/>
        <v>0</v>
      </c>
      <c r="NH37" s="364">
        <f t="shared" si="43"/>
        <v>0.3</v>
      </c>
      <c r="NI37" s="364">
        <f t="shared" si="43"/>
        <v>0</v>
      </c>
      <c r="NJ37" s="364">
        <f t="shared" si="43"/>
        <v>0.9</v>
      </c>
      <c r="NK37" s="364">
        <f t="shared" si="43"/>
        <v>0</v>
      </c>
      <c r="NL37" s="364">
        <f t="shared" si="43"/>
        <v>0</v>
      </c>
      <c r="NM37" s="364">
        <f t="shared" si="43"/>
        <v>0</v>
      </c>
      <c r="NN37" s="364">
        <f t="shared" si="43"/>
        <v>0</v>
      </c>
      <c r="NO37" s="364">
        <f t="shared" si="43"/>
        <v>0</v>
      </c>
      <c r="NP37" s="364">
        <f t="shared" si="43"/>
        <v>0</v>
      </c>
      <c r="NQ37" s="364">
        <f t="shared" si="43"/>
        <v>0</v>
      </c>
      <c r="NR37" s="364">
        <f t="shared" si="43"/>
        <v>0</v>
      </c>
      <c r="NS37" s="364">
        <f t="shared" si="43"/>
        <v>0</v>
      </c>
      <c r="NT37" s="364">
        <f t="shared" si="43"/>
        <v>0</v>
      </c>
      <c r="NU37" s="364">
        <f t="shared" si="43"/>
        <v>0</v>
      </c>
      <c r="NV37" s="364">
        <f t="shared" si="43"/>
        <v>0</v>
      </c>
      <c r="NW37" s="364">
        <f t="shared" si="43"/>
        <v>0</v>
      </c>
      <c r="NX37" s="364">
        <f t="shared" si="43"/>
        <v>0</v>
      </c>
      <c r="NY37" s="364">
        <f t="shared" si="43"/>
        <v>0</v>
      </c>
      <c r="NZ37" s="364">
        <f t="shared" si="43"/>
        <v>0</v>
      </c>
      <c r="OA37" s="364">
        <f t="shared" si="43"/>
        <v>0</v>
      </c>
      <c r="OB37" s="364">
        <f t="shared" si="43"/>
        <v>0</v>
      </c>
      <c r="OC37" s="364">
        <f t="shared" si="43"/>
        <v>0</v>
      </c>
      <c r="OD37" s="364">
        <f t="shared" si="43"/>
        <v>0</v>
      </c>
      <c r="OE37" s="364">
        <f t="shared" si="43"/>
        <v>0</v>
      </c>
      <c r="OF37" s="364">
        <f t="shared" si="43"/>
        <v>0</v>
      </c>
      <c r="OG37" s="364">
        <f t="shared" si="43"/>
        <v>0</v>
      </c>
      <c r="OH37" s="364">
        <f t="shared" si="43"/>
        <v>0</v>
      </c>
      <c r="OI37" s="364">
        <f t="shared" si="43"/>
        <v>0</v>
      </c>
      <c r="OJ37" s="364">
        <f t="shared" si="43"/>
        <v>0</v>
      </c>
      <c r="OK37" s="364">
        <f t="shared" si="43"/>
        <v>0</v>
      </c>
      <c r="OL37" s="364">
        <f t="shared" si="43"/>
        <v>0</v>
      </c>
      <c r="OM37" s="364">
        <f t="shared" si="43"/>
        <v>0</v>
      </c>
      <c r="ON37" s="364">
        <f t="shared" si="43"/>
        <v>0</v>
      </c>
      <c r="OO37" s="364">
        <f t="shared" si="43"/>
        <v>0</v>
      </c>
      <c r="OP37" s="364">
        <f t="shared" si="43"/>
        <v>0</v>
      </c>
      <c r="OQ37" s="364">
        <f t="shared" si="43"/>
        <v>0</v>
      </c>
      <c r="OR37" s="364">
        <f t="shared" si="43"/>
        <v>0</v>
      </c>
    </row>
    <row r="38" spans="1:408" ht="15">
      <c r="A38" s="365" t="s">
        <v>615</v>
      </c>
      <c r="B38" s="364">
        <f t="shared" ref="B38:B57" si="44">SUM(AG38:AR38)/1000</f>
        <v>0</v>
      </c>
      <c r="C38" s="364">
        <f t="shared" ref="C38:C57" si="45">SUM(AS38:BD38)/1000</f>
        <v>0</v>
      </c>
      <c r="D38" s="364">
        <f t="shared" ref="D38:D57" si="46">SUM(BE38:BP38)/1000</f>
        <v>0</v>
      </c>
      <c r="E38" s="364">
        <f t="shared" ref="E38:E57" si="47">SUM(BQ38:CB38)/1000</f>
        <v>0</v>
      </c>
      <c r="F38" s="364">
        <f t="shared" ref="F38:F57" si="48">SUM(CC38:CN38)/1000</f>
        <v>0</v>
      </c>
      <c r="G38" s="364">
        <f t="shared" ref="G38:G57" si="49">SUM(CO38:CZ38)/1000</f>
        <v>0</v>
      </c>
      <c r="H38" s="364">
        <f t="shared" ref="H38:H57" si="50">SUM(DA38:DL38)/1000</f>
        <v>0</v>
      </c>
      <c r="I38" s="364">
        <f t="shared" ref="I38:I57" si="51">SUM(DM38:DX38)/1000</f>
        <v>0</v>
      </c>
      <c r="J38" s="364">
        <f t="shared" ref="J38:J57" si="52">SUM(DY38:EJ38)/1000</f>
        <v>0</v>
      </c>
      <c r="K38" s="364">
        <f t="shared" ref="K38:K57" si="53">SUM(EK38:EV38)/1000</f>
        <v>0</v>
      </c>
      <c r="L38" s="364">
        <f t="shared" ref="L38:L57" si="54">SUM(EW38:FH38)/1000</f>
        <v>0</v>
      </c>
      <c r="M38" s="364">
        <f t="shared" ref="M38:M57" si="55">SUM(FI38:FT38)/1000</f>
        <v>0</v>
      </c>
      <c r="N38" s="364">
        <f t="shared" ref="N38:N57" si="56">SUM(FU38:GF38)/1000</f>
        <v>0</v>
      </c>
      <c r="O38" s="364">
        <f t="shared" ref="O38:O57" si="57">SUM(GG38:GR38)/1000</f>
        <v>0</v>
      </c>
      <c r="P38" s="364">
        <f t="shared" ref="P38:P57" si="58">SUM(GS38:HD38)/1000</f>
        <v>0</v>
      </c>
      <c r="Q38" s="364">
        <f t="shared" ref="Q38:Q57" si="59">SUM(HE38:HP38)/1000</f>
        <v>0</v>
      </c>
      <c r="R38" s="364">
        <f t="shared" ref="R38:R57" si="60">SUM(HQ38:IB38)/1000</f>
        <v>0</v>
      </c>
      <c r="S38" s="364">
        <f t="shared" ref="S38:S57" si="61">SUM(IC38:IN38)/1000</f>
        <v>0</v>
      </c>
      <c r="T38" s="364">
        <f t="shared" ref="T38:T57" si="62">SUM(IO38:IZ38)/1000</f>
        <v>0</v>
      </c>
      <c r="U38" s="364">
        <f t="shared" ref="U38:U57" si="63">SUM(JA38:JL38)/1000</f>
        <v>0</v>
      </c>
      <c r="V38" s="364">
        <f t="shared" ref="V38:V57" si="64">SUM(JM38:JX38)/1000</f>
        <v>0</v>
      </c>
      <c r="W38" s="364">
        <f t="shared" ref="W38:W57" si="65">SUM(JY38:KJ38)/1000</f>
        <v>0</v>
      </c>
      <c r="X38" s="364">
        <f t="shared" ref="X38:X57" si="66">SUM(KK38:KV38)/1000</f>
        <v>0</v>
      </c>
      <c r="Y38" s="364">
        <f t="shared" ref="Y38:Y57" si="67">SUM(KW38:LH38)/1000</f>
        <v>0</v>
      </c>
      <c r="Z38" s="364">
        <f t="shared" ref="Z38:Z57" si="68">SUM(LI38:LT38)/1000</f>
        <v>0</v>
      </c>
      <c r="AA38" s="364">
        <f t="shared" ref="AA38:AA57" si="69">SUM(LU38:MF38)/1000</f>
        <v>0</v>
      </c>
      <c r="AB38" s="364">
        <f t="shared" ref="AB38:AB57" si="70">SUM(MG38:MR38)/1000</f>
        <v>0</v>
      </c>
      <c r="AC38" s="364">
        <f t="shared" ref="AC38:AC57" si="71">SUM(MS38:ND38)/1000</f>
        <v>0</v>
      </c>
      <c r="AD38" s="364">
        <f t="shared" ref="AD38:AD57" si="72">SUM(NE38:NP38)/1000</f>
        <v>0</v>
      </c>
      <c r="AE38" s="364">
        <f t="shared" ref="AE38:AE57" si="73">SUM(NQ38:OB38)/1000</f>
        <v>0</v>
      </c>
      <c r="AG38" s="364"/>
      <c r="AH38" s="364"/>
      <c r="AI38" s="364"/>
      <c r="AJ38" s="364"/>
      <c r="AK38" s="364"/>
      <c r="AL38" s="364"/>
      <c r="AM38" s="364"/>
      <c r="AN38" s="364"/>
      <c r="AO38" s="364"/>
      <c r="AP38" s="364"/>
      <c r="AQ38" s="364"/>
      <c r="AR38" s="364"/>
      <c r="AS38" s="364"/>
      <c r="AT38" s="364"/>
      <c r="AU38" s="364"/>
      <c r="AV38" s="364"/>
      <c r="AW38" s="364"/>
      <c r="AX38" s="364"/>
      <c r="AY38" s="364"/>
      <c r="AZ38" s="364"/>
      <c r="BA38" s="364"/>
      <c r="BB38" s="364"/>
      <c r="BC38" s="364"/>
      <c r="BD38" s="364"/>
      <c r="BE38" s="364"/>
      <c r="BF38" s="364"/>
      <c r="BG38" s="364"/>
      <c r="BH38" s="364"/>
      <c r="BI38" s="364"/>
      <c r="BJ38" s="364"/>
      <c r="BK38" s="364"/>
      <c r="BL38" s="364"/>
      <c r="BM38" s="364"/>
      <c r="BN38" s="364"/>
      <c r="BO38" s="364"/>
      <c r="BP38" s="364"/>
      <c r="BQ38" s="364"/>
      <c r="BR38" s="364"/>
      <c r="BS38" s="364"/>
      <c r="BT38" s="364"/>
      <c r="BU38" s="364"/>
      <c r="BV38" s="364"/>
      <c r="BW38" s="364"/>
      <c r="BX38" s="364"/>
      <c r="BY38" s="364"/>
      <c r="BZ38" s="364"/>
      <c r="CA38" s="364"/>
      <c r="CB38" s="364"/>
      <c r="CC38" s="364"/>
      <c r="CD38" s="364"/>
      <c r="CE38" s="364"/>
      <c r="CF38" s="364"/>
      <c r="CG38" s="364"/>
      <c r="CH38" s="364"/>
      <c r="CI38" s="364"/>
      <c r="CJ38" s="364"/>
      <c r="CK38" s="364"/>
      <c r="CL38" s="364"/>
      <c r="CM38" s="364"/>
      <c r="CN38" s="364"/>
      <c r="CO38" s="364"/>
      <c r="CP38" s="364"/>
      <c r="CQ38" s="364"/>
      <c r="CR38" s="364"/>
      <c r="CS38" s="364"/>
      <c r="CT38" s="364"/>
      <c r="CU38" s="364"/>
      <c r="CV38" s="364"/>
      <c r="CW38" s="364"/>
      <c r="CX38" s="364"/>
      <c r="CY38" s="364"/>
      <c r="CZ38" s="364"/>
      <c r="DA38" s="364"/>
      <c r="DB38" s="364"/>
      <c r="DC38" s="364"/>
      <c r="DD38" s="364"/>
      <c r="DE38" s="364"/>
      <c r="DF38" s="364"/>
      <c r="DG38" s="364"/>
      <c r="DH38" s="364"/>
      <c r="DI38" s="364"/>
      <c r="DJ38" s="364"/>
      <c r="DK38" s="364"/>
      <c r="DL38" s="364"/>
      <c r="DM38" s="364"/>
      <c r="DN38" s="364"/>
      <c r="DO38" s="364"/>
      <c r="DP38" s="364"/>
      <c r="DQ38" s="364"/>
      <c r="DR38" s="364"/>
      <c r="DS38" s="364"/>
      <c r="DT38" s="364"/>
      <c r="DU38" s="364"/>
      <c r="DV38" s="364"/>
      <c r="DW38" s="364"/>
      <c r="DX38" s="364"/>
      <c r="DY38" s="364"/>
      <c r="DZ38" s="364"/>
      <c r="EA38" s="364"/>
      <c r="EB38" s="364"/>
      <c r="EC38" s="364"/>
      <c r="ED38" s="364"/>
      <c r="EE38" s="364"/>
      <c r="EF38" s="364"/>
      <c r="EG38" s="364"/>
      <c r="EH38" s="364"/>
      <c r="EI38" s="364"/>
      <c r="EJ38" s="364"/>
      <c r="EK38" s="364"/>
      <c r="EL38" s="364"/>
      <c r="EM38" s="364"/>
      <c r="EN38" s="364"/>
      <c r="EO38" s="364"/>
      <c r="EP38" s="364"/>
      <c r="EQ38" s="364"/>
      <c r="ER38" s="364"/>
      <c r="ES38" s="364"/>
      <c r="ET38" s="364"/>
      <c r="EU38" s="364"/>
      <c r="EV38" s="364"/>
      <c r="EW38" s="364"/>
      <c r="EX38" s="364"/>
      <c r="EY38" s="364"/>
      <c r="EZ38" s="364"/>
      <c r="FA38" s="364"/>
      <c r="FB38" s="364"/>
      <c r="FC38" s="364"/>
      <c r="FD38" s="364"/>
      <c r="FE38" s="364"/>
      <c r="FF38" s="364"/>
      <c r="FG38" s="364"/>
      <c r="FH38" s="364"/>
      <c r="FI38" s="364"/>
      <c r="FJ38" s="364"/>
      <c r="FK38" s="364"/>
      <c r="FL38" s="364"/>
      <c r="FM38" s="364"/>
      <c r="FN38" s="364"/>
      <c r="FO38" s="364"/>
      <c r="FP38" s="364"/>
      <c r="FQ38" s="364"/>
      <c r="FR38" s="364"/>
      <c r="FS38" s="364"/>
      <c r="FT38" s="364"/>
      <c r="FU38" s="364"/>
      <c r="FV38" s="364"/>
      <c r="FW38" s="364"/>
      <c r="FX38" s="364"/>
      <c r="FY38" s="364"/>
      <c r="FZ38" s="364"/>
      <c r="GA38" s="364"/>
      <c r="GB38" s="364"/>
      <c r="GC38" s="364"/>
      <c r="GD38" s="364"/>
      <c r="GE38" s="364"/>
      <c r="GF38" s="364"/>
      <c r="GG38" s="364"/>
      <c r="GH38" s="364"/>
      <c r="GI38" s="364"/>
      <c r="GJ38" s="364"/>
      <c r="GK38" s="364"/>
      <c r="GL38" s="364"/>
      <c r="GM38" s="364"/>
      <c r="GN38" s="364"/>
      <c r="GO38" s="364"/>
      <c r="GP38" s="364"/>
      <c r="GQ38" s="364"/>
      <c r="GR38" s="364"/>
      <c r="GS38" s="364"/>
      <c r="GT38" s="364"/>
      <c r="GU38" s="364"/>
      <c r="GV38" s="364"/>
      <c r="GW38" s="364"/>
      <c r="GX38" s="364"/>
      <c r="GY38" s="364"/>
      <c r="GZ38" s="364"/>
      <c r="HA38" s="364"/>
      <c r="HB38" s="364"/>
      <c r="HC38" s="364"/>
      <c r="HD38" s="364"/>
      <c r="HE38" s="364"/>
      <c r="HF38" s="364"/>
      <c r="HG38" s="364"/>
      <c r="HH38" s="364"/>
      <c r="HI38" s="364"/>
      <c r="HJ38" s="364"/>
      <c r="HK38" s="364"/>
      <c r="HL38" s="364"/>
      <c r="HM38" s="364"/>
      <c r="HN38" s="364"/>
      <c r="HO38" s="364"/>
      <c r="HP38" s="364"/>
      <c r="HQ38" s="364"/>
      <c r="HR38" s="364"/>
      <c r="HS38" s="364"/>
      <c r="HT38" s="364"/>
      <c r="HU38" s="364"/>
      <c r="HV38" s="364"/>
      <c r="HW38" s="364"/>
      <c r="HX38" s="364"/>
      <c r="HY38" s="364"/>
      <c r="HZ38" s="364"/>
      <c r="IA38" s="364"/>
      <c r="IB38" s="364"/>
      <c r="IC38" s="364"/>
      <c r="ID38" s="364"/>
      <c r="IE38" s="364"/>
      <c r="IF38" s="364"/>
      <c r="IG38" s="364"/>
      <c r="IH38" s="364"/>
      <c r="II38" s="364"/>
      <c r="IJ38" s="364"/>
      <c r="IK38" s="364"/>
      <c r="IL38" s="364"/>
      <c r="IM38" s="364"/>
      <c r="IN38" s="364"/>
      <c r="IO38" s="364"/>
      <c r="IP38" s="364"/>
      <c r="IQ38" s="364"/>
      <c r="IR38" s="364"/>
      <c r="IS38" s="364"/>
      <c r="IT38" s="364"/>
      <c r="IU38" s="364"/>
      <c r="IV38" s="364"/>
      <c r="IW38" s="364"/>
      <c r="IX38" s="364"/>
      <c r="IY38" s="364"/>
      <c r="IZ38" s="364"/>
      <c r="JA38" s="364"/>
      <c r="JB38" s="364"/>
      <c r="JC38" s="364"/>
      <c r="JD38" s="364"/>
      <c r="JE38" s="364"/>
      <c r="JF38" s="364"/>
      <c r="JG38" s="364"/>
      <c r="JH38" s="364"/>
      <c r="JI38" s="364"/>
      <c r="JJ38" s="364"/>
      <c r="JK38" s="364"/>
      <c r="JL38" s="364"/>
      <c r="JM38" s="364"/>
      <c r="JN38" s="364"/>
      <c r="JO38" s="364"/>
      <c r="JP38" s="364"/>
      <c r="JQ38" s="364"/>
      <c r="JR38" s="364"/>
      <c r="JS38" s="364"/>
      <c r="JT38" s="364"/>
      <c r="JU38" s="364"/>
      <c r="JV38" s="364"/>
      <c r="JW38" s="364"/>
      <c r="JX38" s="364"/>
      <c r="JY38" s="364"/>
      <c r="JZ38" s="364"/>
      <c r="KA38" s="364"/>
      <c r="KB38" s="364"/>
      <c r="KC38" s="364"/>
      <c r="KD38" s="364"/>
      <c r="KE38" s="364"/>
      <c r="KF38" s="364"/>
      <c r="KG38" s="364"/>
      <c r="KH38" s="364"/>
      <c r="KI38" s="364"/>
      <c r="KJ38" s="364"/>
      <c r="KK38" s="364"/>
      <c r="KL38" s="364"/>
      <c r="KM38" s="364"/>
      <c r="KN38" s="364"/>
      <c r="KO38" s="364"/>
      <c r="KP38" s="364"/>
      <c r="KQ38" s="364"/>
      <c r="KR38" s="364"/>
      <c r="KS38" s="364"/>
      <c r="KT38" s="364"/>
      <c r="KU38" s="364"/>
      <c r="KV38" s="364"/>
      <c r="KW38" s="364"/>
      <c r="KX38" s="364"/>
      <c r="KY38" s="364"/>
      <c r="KZ38" s="364"/>
      <c r="LA38" s="364"/>
      <c r="LB38" s="364"/>
      <c r="LC38" s="364"/>
      <c r="LD38" s="364"/>
      <c r="LE38" s="364"/>
      <c r="LF38" s="364"/>
      <c r="LG38" s="364"/>
      <c r="LH38" s="364"/>
      <c r="LI38" s="364"/>
      <c r="LJ38" s="364"/>
      <c r="LK38" s="364"/>
      <c r="LL38" s="364"/>
      <c r="LM38" s="364"/>
      <c r="LN38" s="364"/>
      <c r="LO38" s="364"/>
      <c r="LP38" s="364"/>
      <c r="LQ38" s="364"/>
      <c r="LR38" s="364"/>
      <c r="LS38" s="364"/>
      <c r="LT38" s="364"/>
      <c r="LU38" s="364"/>
      <c r="LV38" s="364"/>
      <c r="LW38" s="364"/>
      <c r="LX38" s="364"/>
      <c r="LY38" s="364"/>
      <c r="LZ38" s="364"/>
      <c r="MA38" s="364"/>
      <c r="MB38" s="364"/>
      <c r="MC38" s="364"/>
      <c r="MD38" s="364"/>
      <c r="ME38" s="364"/>
      <c r="MF38" s="364"/>
      <c r="MG38" s="364"/>
      <c r="MH38" s="364"/>
      <c r="MI38" s="364"/>
      <c r="MJ38" s="364"/>
      <c r="MK38" s="364"/>
      <c r="ML38" s="364"/>
      <c r="MM38" s="364"/>
      <c r="MN38" s="364"/>
      <c r="MO38" s="364"/>
      <c r="MP38" s="364"/>
      <c r="MQ38" s="364"/>
      <c r="MR38" s="364"/>
      <c r="MS38" s="364"/>
      <c r="MT38" s="364"/>
      <c r="MU38" s="364"/>
      <c r="MV38" s="364"/>
      <c r="MW38" s="364"/>
      <c r="MX38" s="364"/>
      <c r="MY38" s="364"/>
      <c r="MZ38" s="364"/>
      <c r="NA38" s="364"/>
      <c r="NB38" s="364"/>
      <c r="NC38" s="364"/>
      <c r="ND38" s="364"/>
      <c r="NE38" s="364"/>
      <c r="NF38" s="364"/>
      <c r="NG38" s="364"/>
      <c r="NH38" s="364"/>
      <c r="NI38" s="364"/>
      <c r="NJ38" s="364"/>
      <c r="NK38" s="364"/>
      <c r="NL38" s="364"/>
      <c r="NM38" s="364"/>
      <c r="NN38" s="364"/>
      <c r="NO38" s="364"/>
      <c r="NP38" s="364"/>
      <c r="NQ38" s="364"/>
      <c r="NR38" s="364"/>
      <c r="NS38" s="364"/>
      <c r="NT38" s="364"/>
      <c r="NU38" s="364"/>
      <c r="NV38" s="364"/>
      <c r="NW38" s="364"/>
      <c r="NX38" s="364"/>
      <c r="NY38" s="364"/>
      <c r="NZ38" s="364"/>
      <c r="OA38" s="364"/>
      <c r="OB38" s="364"/>
      <c r="OC38" s="364"/>
      <c r="OD38" s="364"/>
      <c r="OE38" s="364"/>
      <c r="OF38" s="364"/>
      <c r="OG38" s="364"/>
      <c r="OH38" s="364"/>
      <c r="OI38" s="364"/>
      <c r="OJ38" s="364"/>
      <c r="OK38" s="364"/>
      <c r="OL38" s="364"/>
      <c r="OM38" s="364"/>
      <c r="ON38" s="364"/>
      <c r="OO38" s="364"/>
      <c r="OP38" s="364"/>
      <c r="OQ38" s="364"/>
      <c r="OR38" s="364"/>
    </row>
    <row r="39" spans="1:408" ht="15">
      <c r="A39" s="363" t="s">
        <v>616</v>
      </c>
      <c r="B39" s="364">
        <f t="shared" si="44"/>
        <v>0</v>
      </c>
      <c r="C39" s="364">
        <f t="shared" si="45"/>
        <v>0</v>
      </c>
      <c r="D39" s="364">
        <f t="shared" si="46"/>
        <v>0</v>
      </c>
      <c r="E39" s="364">
        <f t="shared" si="47"/>
        <v>0</v>
      </c>
      <c r="F39" s="364">
        <f t="shared" si="48"/>
        <v>0</v>
      </c>
      <c r="G39" s="364">
        <f t="shared" si="49"/>
        <v>0</v>
      </c>
      <c r="H39" s="364">
        <f t="shared" si="50"/>
        <v>0</v>
      </c>
      <c r="I39" s="364">
        <f t="shared" si="51"/>
        <v>0</v>
      </c>
      <c r="J39" s="364">
        <f t="shared" si="52"/>
        <v>0</v>
      </c>
      <c r="K39" s="364">
        <f t="shared" si="53"/>
        <v>0</v>
      </c>
      <c r="L39" s="364">
        <f t="shared" si="54"/>
        <v>0</v>
      </c>
      <c r="M39" s="364">
        <f t="shared" si="55"/>
        <v>0</v>
      </c>
      <c r="N39" s="364">
        <f t="shared" si="56"/>
        <v>0</v>
      </c>
      <c r="O39" s="364">
        <f t="shared" si="57"/>
        <v>0</v>
      </c>
      <c r="P39" s="364">
        <f t="shared" si="58"/>
        <v>0</v>
      </c>
      <c r="Q39" s="364">
        <f t="shared" si="59"/>
        <v>0</v>
      </c>
      <c r="R39" s="364">
        <f t="shared" si="60"/>
        <v>0</v>
      </c>
      <c r="S39" s="364">
        <f t="shared" si="61"/>
        <v>0</v>
      </c>
      <c r="T39" s="364">
        <f t="shared" si="62"/>
        <v>0</v>
      </c>
      <c r="U39" s="364">
        <f t="shared" si="63"/>
        <v>0</v>
      </c>
      <c r="V39" s="364">
        <f t="shared" si="64"/>
        <v>0</v>
      </c>
      <c r="W39" s="364">
        <f t="shared" si="65"/>
        <v>0</v>
      </c>
      <c r="X39" s="364">
        <f t="shared" si="66"/>
        <v>0</v>
      </c>
      <c r="Y39" s="364">
        <f t="shared" si="67"/>
        <v>0</v>
      </c>
      <c r="Z39" s="364">
        <f t="shared" si="68"/>
        <v>0</v>
      </c>
      <c r="AA39" s="364">
        <f t="shared" si="69"/>
        <v>0</v>
      </c>
      <c r="AB39" s="364">
        <f t="shared" si="70"/>
        <v>0</v>
      </c>
      <c r="AC39" s="364">
        <f t="shared" si="71"/>
        <v>0</v>
      </c>
      <c r="AD39" s="364">
        <f t="shared" si="72"/>
        <v>0</v>
      </c>
      <c r="AE39" s="364">
        <f t="shared" si="73"/>
        <v>0</v>
      </c>
      <c r="AG39" s="364"/>
      <c r="AH39" s="364"/>
      <c r="AI39" s="364"/>
      <c r="AJ39" s="364"/>
      <c r="AK39" s="364"/>
      <c r="AL39" s="364"/>
      <c r="AM39" s="364"/>
      <c r="AN39" s="364"/>
      <c r="AO39" s="364"/>
      <c r="AP39" s="364"/>
      <c r="AQ39" s="364"/>
      <c r="AR39" s="364"/>
      <c r="AS39" s="364"/>
      <c r="AT39" s="364"/>
      <c r="AU39" s="364"/>
      <c r="AV39" s="364"/>
      <c r="AW39" s="364"/>
      <c r="AX39" s="364"/>
      <c r="AY39" s="364"/>
      <c r="AZ39" s="364"/>
      <c r="BA39" s="364"/>
      <c r="BB39" s="364"/>
      <c r="BC39" s="364"/>
      <c r="BD39" s="364"/>
      <c r="BE39" s="364"/>
      <c r="BF39" s="364"/>
      <c r="BG39" s="364"/>
      <c r="BH39" s="364"/>
      <c r="BI39" s="364"/>
      <c r="BJ39" s="364"/>
      <c r="BK39" s="364"/>
      <c r="BL39" s="364"/>
      <c r="BM39" s="364"/>
      <c r="BN39" s="364"/>
      <c r="BO39" s="364"/>
      <c r="BP39" s="364"/>
      <c r="BQ39" s="364"/>
      <c r="BR39" s="364"/>
      <c r="BS39" s="364"/>
      <c r="BT39" s="364"/>
      <c r="BU39" s="364"/>
      <c r="BV39" s="364"/>
      <c r="BW39" s="364"/>
      <c r="BX39" s="364"/>
      <c r="BY39" s="364"/>
      <c r="BZ39" s="364"/>
      <c r="CA39" s="364"/>
      <c r="CB39" s="364"/>
      <c r="CC39" s="364"/>
      <c r="CD39" s="364"/>
      <c r="CE39" s="364"/>
      <c r="CF39" s="364"/>
      <c r="CG39" s="364"/>
      <c r="CH39" s="364"/>
      <c r="CI39" s="364"/>
      <c r="CJ39" s="364"/>
      <c r="CK39" s="364"/>
      <c r="CL39" s="364"/>
      <c r="CM39" s="364"/>
      <c r="CN39" s="364"/>
      <c r="CO39" s="364"/>
      <c r="CP39" s="364"/>
      <c r="CQ39" s="364"/>
      <c r="CR39" s="364"/>
      <c r="CS39" s="364"/>
      <c r="CT39" s="364"/>
      <c r="CU39" s="364"/>
      <c r="CV39" s="364"/>
      <c r="CW39" s="364"/>
      <c r="CX39" s="364"/>
      <c r="CY39" s="364"/>
      <c r="CZ39" s="364"/>
      <c r="DA39" s="364"/>
      <c r="DB39" s="364"/>
      <c r="DC39" s="364"/>
      <c r="DD39" s="364"/>
      <c r="DE39" s="364"/>
      <c r="DF39" s="364"/>
      <c r="DG39" s="364"/>
      <c r="DH39" s="364"/>
      <c r="DI39" s="364"/>
      <c r="DJ39" s="364"/>
      <c r="DK39" s="364"/>
      <c r="DL39" s="364"/>
      <c r="DM39" s="364"/>
      <c r="DN39" s="364"/>
      <c r="DO39" s="364"/>
      <c r="DP39" s="364"/>
      <c r="DQ39" s="364"/>
      <c r="DR39" s="364"/>
      <c r="DS39" s="364"/>
      <c r="DT39" s="364"/>
      <c r="DU39" s="364"/>
      <c r="DV39" s="364"/>
      <c r="DW39" s="364"/>
      <c r="DX39" s="364"/>
      <c r="DY39" s="364"/>
      <c r="DZ39" s="364"/>
      <c r="EA39" s="364"/>
      <c r="EB39" s="364"/>
      <c r="EC39" s="364"/>
      <c r="ED39" s="364"/>
      <c r="EE39" s="364"/>
      <c r="EF39" s="364"/>
      <c r="EG39" s="364"/>
      <c r="EH39" s="364"/>
      <c r="EI39" s="364"/>
      <c r="EJ39" s="364"/>
      <c r="EK39" s="364"/>
      <c r="EL39" s="364"/>
      <c r="EM39" s="364"/>
      <c r="EN39" s="364"/>
      <c r="EO39" s="364"/>
      <c r="EP39" s="364"/>
      <c r="EQ39" s="364"/>
      <c r="ER39" s="364"/>
      <c r="ES39" s="364"/>
      <c r="ET39" s="364"/>
      <c r="EU39" s="364"/>
      <c r="EV39" s="364"/>
      <c r="EW39" s="364"/>
      <c r="EX39" s="364"/>
      <c r="EY39" s="364"/>
      <c r="EZ39" s="364"/>
      <c r="FA39" s="364"/>
      <c r="FB39" s="364"/>
      <c r="FC39" s="364"/>
      <c r="FD39" s="364"/>
      <c r="FE39" s="364"/>
      <c r="FF39" s="364"/>
      <c r="FG39" s="364"/>
      <c r="FH39" s="364"/>
      <c r="FI39" s="364"/>
      <c r="FJ39" s="364"/>
      <c r="FK39" s="364"/>
      <c r="FL39" s="364"/>
      <c r="FM39" s="364"/>
      <c r="FN39" s="364"/>
      <c r="FO39" s="364"/>
      <c r="FP39" s="364"/>
      <c r="FQ39" s="364"/>
      <c r="FR39" s="364"/>
      <c r="FS39" s="364"/>
      <c r="FT39" s="364"/>
      <c r="FU39" s="364"/>
      <c r="FV39" s="364"/>
      <c r="FW39" s="364"/>
      <c r="FX39" s="364"/>
      <c r="FY39" s="364"/>
      <c r="FZ39" s="364"/>
      <c r="GA39" s="364"/>
      <c r="GB39" s="364"/>
      <c r="GC39" s="364"/>
      <c r="GD39" s="364"/>
      <c r="GE39" s="364"/>
      <c r="GF39" s="364"/>
      <c r="GG39" s="364"/>
      <c r="GH39" s="364"/>
      <c r="GI39" s="364"/>
      <c r="GJ39" s="364"/>
      <c r="GK39" s="364"/>
      <c r="GL39" s="364"/>
      <c r="GM39" s="364"/>
      <c r="GN39" s="364"/>
      <c r="GO39" s="364"/>
      <c r="GP39" s="364"/>
      <c r="GQ39" s="364"/>
      <c r="GR39" s="364"/>
      <c r="GS39" s="364"/>
      <c r="GT39" s="364"/>
      <c r="GU39" s="364"/>
      <c r="GV39" s="364"/>
      <c r="GW39" s="364"/>
      <c r="GX39" s="364"/>
      <c r="GY39" s="364"/>
      <c r="GZ39" s="364"/>
      <c r="HA39" s="364"/>
      <c r="HB39" s="364"/>
      <c r="HC39" s="364"/>
      <c r="HD39" s="364"/>
      <c r="HE39" s="364"/>
      <c r="HF39" s="364"/>
      <c r="HG39" s="364"/>
      <c r="HH39" s="364"/>
      <c r="HI39" s="364"/>
      <c r="HJ39" s="364"/>
      <c r="HK39" s="364"/>
      <c r="HL39" s="364"/>
      <c r="HM39" s="364"/>
      <c r="HN39" s="364"/>
      <c r="HO39" s="364"/>
      <c r="HP39" s="364"/>
      <c r="HQ39" s="364"/>
      <c r="HR39" s="364"/>
      <c r="HS39" s="364"/>
      <c r="HT39" s="364"/>
      <c r="HU39" s="364"/>
      <c r="HV39" s="364"/>
      <c r="HW39" s="364"/>
      <c r="HX39" s="364"/>
      <c r="HY39" s="364"/>
      <c r="HZ39" s="364"/>
      <c r="IA39" s="364"/>
      <c r="IB39" s="364"/>
      <c r="IC39" s="364"/>
      <c r="ID39" s="364"/>
      <c r="IE39" s="364"/>
      <c r="IF39" s="364"/>
      <c r="IG39" s="364"/>
      <c r="IH39" s="364"/>
      <c r="II39" s="364"/>
      <c r="IJ39" s="364"/>
      <c r="IK39" s="364"/>
      <c r="IL39" s="364"/>
      <c r="IM39" s="364"/>
      <c r="IN39" s="364"/>
      <c r="IO39" s="364"/>
      <c r="IP39" s="364"/>
      <c r="IQ39" s="364"/>
      <c r="IR39" s="364"/>
      <c r="IS39" s="364"/>
      <c r="IT39" s="364"/>
      <c r="IU39" s="364"/>
      <c r="IV39" s="364"/>
      <c r="IW39" s="364"/>
      <c r="IX39" s="364"/>
      <c r="IY39" s="364"/>
      <c r="IZ39" s="364"/>
      <c r="JA39" s="364"/>
      <c r="JB39" s="364"/>
      <c r="JC39" s="364"/>
      <c r="JD39" s="364"/>
      <c r="JE39" s="364"/>
      <c r="JF39" s="364"/>
      <c r="JG39" s="364"/>
      <c r="JH39" s="364"/>
      <c r="JI39" s="364"/>
      <c r="JJ39" s="364"/>
      <c r="JK39" s="364"/>
      <c r="JL39" s="364"/>
      <c r="JM39" s="364"/>
      <c r="JN39" s="364"/>
      <c r="JO39" s="364"/>
      <c r="JP39" s="364"/>
      <c r="JQ39" s="364"/>
      <c r="JR39" s="364"/>
      <c r="JS39" s="364"/>
      <c r="JT39" s="364"/>
      <c r="JU39" s="364"/>
      <c r="JV39" s="364"/>
      <c r="JW39" s="364"/>
      <c r="JX39" s="364"/>
      <c r="JY39" s="364"/>
      <c r="JZ39" s="364"/>
      <c r="KA39" s="364"/>
      <c r="KB39" s="364"/>
      <c r="KC39" s="364"/>
      <c r="KD39" s="364"/>
      <c r="KE39" s="364"/>
      <c r="KF39" s="364"/>
      <c r="KG39" s="364"/>
      <c r="KH39" s="364"/>
      <c r="KI39" s="364"/>
      <c r="KJ39" s="364"/>
      <c r="KK39" s="364"/>
      <c r="KL39" s="364"/>
      <c r="KM39" s="364"/>
      <c r="KN39" s="364"/>
      <c r="KO39" s="364"/>
      <c r="KP39" s="364"/>
      <c r="KQ39" s="364"/>
      <c r="KR39" s="364"/>
      <c r="KS39" s="364"/>
      <c r="KT39" s="364"/>
      <c r="KU39" s="364"/>
      <c r="KV39" s="364"/>
      <c r="KW39" s="364"/>
      <c r="KX39" s="364"/>
      <c r="KY39" s="364"/>
      <c r="KZ39" s="364"/>
      <c r="LA39" s="364"/>
      <c r="LB39" s="364"/>
      <c r="LC39" s="364"/>
      <c r="LD39" s="364"/>
      <c r="LE39" s="364"/>
      <c r="LF39" s="364"/>
      <c r="LG39" s="364"/>
      <c r="LH39" s="364"/>
      <c r="LI39" s="364"/>
      <c r="LJ39" s="364"/>
      <c r="LK39" s="364"/>
      <c r="LL39" s="364"/>
      <c r="LM39" s="364"/>
      <c r="LN39" s="364"/>
      <c r="LO39" s="364"/>
      <c r="LP39" s="364"/>
      <c r="LQ39" s="364"/>
      <c r="LR39" s="364"/>
      <c r="LS39" s="364"/>
      <c r="LT39" s="364"/>
      <c r="LU39" s="364"/>
      <c r="LV39" s="364"/>
      <c r="LW39" s="364"/>
      <c r="LX39" s="364"/>
      <c r="LY39" s="364"/>
      <c r="LZ39" s="364"/>
      <c r="MA39" s="364"/>
      <c r="MB39" s="364"/>
      <c r="MC39" s="364"/>
      <c r="MD39" s="364"/>
      <c r="ME39" s="364"/>
      <c r="MF39" s="364"/>
      <c r="MG39" s="364"/>
      <c r="MH39" s="364"/>
      <c r="MI39" s="364"/>
      <c r="MJ39" s="364"/>
      <c r="MK39" s="364"/>
      <c r="ML39" s="364"/>
      <c r="MM39" s="364"/>
      <c r="MN39" s="364"/>
      <c r="MO39" s="364"/>
      <c r="MP39" s="364"/>
      <c r="MQ39" s="364"/>
      <c r="MR39" s="364"/>
      <c r="MS39" s="364"/>
      <c r="MT39" s="364"/>
      <c r="MU39" s="364"/>
      <c r="MV39" s="364"/>
      <c r="MW39" s="364"/>
      <c r="MX39" s="364"/>
      <c r="MY39" s="364"/>
      <c r="MZ39" s="364"/>
      <c r="NA39" s="364"/>
      <c r="NB39" s="364"/>
      <c r="NC39" s="364"/>
      <c r="ND39" s="364"/>
      <c r="NE39" s="364"/>
      <c r="NF39" s="364"/>
      <c r="NG39" s="364"/>
      <c r="NH39" s="364"/>
      <c r="NI39" s="364"/>
      <c r="NJ39" s="364"/>
      <c r="NK39" s="364"/>
      <c r="NL39" s="364"/>
      <c r="NM39" s="364"/>
      <c r="NN39" s="364"/>
      <c r="NO39" s="364"/>
      <c r="NP39" s="364"/>
      <c r="NQ39" s="364"/>
      <c r="NR39" s="364"/>
      <c r="NS39" s="364"/>
      <c r="NT39" s="364"/>
      <c r="NU39" s="364"/>
      <c r="NV39" s="364"/>
      <c r="NW39" s="364"/>
      <c r="NX39" s="364"/>
      <c r="NY39" s="364"/>
      <c r="NZ39" s="364"/>
      <c r="OA39" s="364"/>
      <c r="OB39" s="364"/>
      <c r="OC39" s="364"/>
      <c r="OD39" s="364"/>
      <c r="OE39" s="364"/>
      <c r="OF39" s="364"/>
      <c r="OG39" s="364"/>
      <c r="OH39" s="364"/>
      <c r="OI39" s="364"/>
      <c r="OJ39" s="364"/>
      <c r="OK39" s="364"/>
      <c r="OL39" s="364"/>
      <c r="OM39" s="364"/>
      <c r="ON39" s="364"/>
      <c r="OO39" s="364"/>
      <c r="OP39" s="364"/>
      <c r="OQ39" s="364"/>
      <c r="OR39" s="364"/>
    </row>
    <row r="40" spans="1:408" ht="15">
      <c r="A40" s="363" t="s">
        <v>617</v>
      </c>
      <c r="B40" s="364">
        <f t="shared" si="44"/>
        <v>0</v>
      </c>
      <c r="C40" s="364">
        <f t="shared" si="45"/>
        <v>0</v>
      </c>
      <c r="D40" s="364">
        <f t="shared" si="46"/>
        <v>0</v>
      </c>
      <c r="E40" s="364">
        <f t="shared" si="47"/>
        <v>0</v>
      </c>
      <c r="F40" s="364">
        <f t="shared" si="48"/>
        <v>0</v>
      </c>
      <c r="G40" s="364">
        <f t="shared" si="49"/>
        <v>0</v>
      </c>
      <c r="H40" s="364">
        <f t="shared" si="50"/>
        <v>0</v>
      </c>
      <c r="I40" s="364">
        <f t="shared" si="51"/>
        <v>0</v>
      </c>
      <c r="J40" s="364">
        <f t="shared" si="52"/>
        <v>0</v>
      </c>
      <c r="K40" s="364">
        <f t="shared" si="53"/>
        <v>0</v>
      </c>
      <c r="L40" s="364">
        <f t="shared" si="54"/>
        <v>0</v>
      </c>
      <c r="M40" s="364">
        <f t="shared" si="55"/>
        <v>0</v>
      </c>
      <c r="N40" s="364">
        <f t="shared" si="56"/>
        <v>0</v>
      </c>
      <c r="O40" s="364">
        <f t="shared" si="57"/>
        <v>0</v>
      </c>
      <c r="P40" s="364">
        <f t="shared" si="58"/>
        <v>0</v>
      </c>
      <c r="Q40" s="364">
        <f t="shared" si="59"/>
        <v>0</v>
      </c>
      <c r="R40" s="364">
        <f t="shared" si="60"/>
        <v>0</v>
      </c>
      <c r="S40" s="364">
        <f t="shared" si="61"/>
        <v>0</v>
      </c>
      <c r="T40" s="364">
        <f t="shared" si="62"/>
        <v>0</v>
      </c>
      <c r="U40" s="364">
        <f t="shared" si="63"/>
        <v>0</v>
      </c>
      <c r="V40" s="364">
        <f t="shared" si="64"/>
        <v>0</v>
      </c>
      <c r="W40" s="364">
        <f t="shared" si="65"/>
        <v>0</v>
      </c>
      <c r="X40" s="364">
        <f t="shared" si="66"/>
        <v>0</v>
      </c>
      <c r="Y40" s="364">
        <f t="shared" si="67"/>
        <v>0</v>
      </c>
      <c r="Z40" s="364">
        <f t="shared" si="68"/>
        <v>0</v>
      </c>
      <c r="AA40" s="364">
        <f t="shared" si="69"/>
        <v>0</v>
      </c>
      <c r="AB40" s="364">
        <f t="shared" si="70"/>
        <v>0</v>
      </c>
      <c r="AC40" s="364">
        <f t="shared" si="71"/>
        <v>0</v>
      </c>
      <c r="AD40" s="364">
        <f t="shared" si="72"/>
        <v>0</v>
      </c>
      <c r="AE40" s="364">
        <f t="shared" si="73"/>
        <v>0</v>
      </c>
      <c r="AG40" s="364"/>
      <c r="AH40" s="364"/>
      <c r="AI40" s="364"/>
      <c r="AJ40" s="364"/>
      <c r="AK40" s="364"/>
      <c r="AL40" s="364"/>
      <c r="AM40" s="364"/>
      <c r="AN40" s="364"/>
      <c r="AO40" s="364"/>
      <c r="AP40" s="364"/>
      <c r="AQ40" s="364"/>
      <c r="AR40" s="364"/>
      <c r="AS40" s="364"/>
      <c r="AT40" s="364"/>
      <c r="AU40" s="364"/>
      <c r="AV40" s="364"/>
      <c r="AW40" s="364"/>
      <c r="AX40" s="364"/>
      <c r="AY40" s="364"/>
      <c r="AZ40" s="364"/>
      <c r="BA40" s="364"/>
      <c r="BB40" s="364"/>
      <c r="BC40" s="364"/>
      <c r="BD40" s="364"/>
      <c r="BE40" s="364"/>
      <c r="BF40" s="364"/>
      <c r="BG40" s="364"/>
      <c r="BH40" s="364"/>
      <c r="BI40" s="364"/>
      <c r="BJ40" s="364"/>
      <c r="BK40" s="364"/>
      <c r="BL40" s="364"/>
      <c r="BM40" s="364"/>
      <c r="BN40" s="364"/>
      <c r="BO40" s="364"/>
      <c r="BP40" s="364"/>
      <c r="BQ40" s="364"/>
      <c r="BR40" s="364"/>
      <c r="BS40" s="364"/>
      <c r="BT40" s="364"/>
      <c r="BU40" s="364"/>
      <c r="BV40" s="364"/>
      <c r="BW40" s="364"/>
      <c r="BX40" s="364"/>
      <c r="BY40" s="364"/>
      <c r="BZ40" s="364"/>
      <c r="CA40" s="364"/>
      <c r="CB40" s="364"/>
      <c r="CC40" s="364"/>
      <c r="CD40" s="364"/>
      <c r="CE40" s="364"/>
      <c r="CF40" s="364"/>
      <c r="CG40" s="364"/>
      <c r="CH40" s="364"/>
      <c r="CI40" s="364"/>
      <c r="CJ40" s="364"/>
      <c r="CK40" s="364"/>
      <c r="CL40" s="364"/>
      <c r="CM40" s="364"/>
      <c r="CN40" s="364"/>
      <c r="CO40" s="364"/>
      <c r="CP40" s="364"/>
      <c r="CQ40" s="364"/>
      <c r="CR40" s="364"/>
      <c r="CS40" s="364"/>
      <c r="CT40" s="364"/>
      <c r="CU40" s="364"/>
      <c r="CV40" s="364"/>
      <c r="CW40" s="364"/>
      <c r="CX40" s="364"/>
      <c r="CY40" s="364"/>
      <c r="CZ40" s="364"/>
      <c r="DA40" s="364"/>
      <c r="DB40" s="364"/>
      <c r="DC40" s="364"/>
      <c r="DD40" s="364"/>
      <c r="DE40" s="364"/>
      <c r="DF40" s="364"/>
      <c r="DG40" s="364"/>
      <c r="DH40" s="364"/>
      <c r="DI40" s="364"/>
      <c r="DJ40" s="364"/>
      <c r="DK40" s="364"/>
      <c r="DL40" s="364"/>
      <c r="DM40" s="364"/>
      <c r="DN40" s="364"/>
      <c r="DO40" s="364"/>
      <c r="DP40" s="364"/>
      <c r="DQ40" s="364"/>
      <c r="DR40" s="364"/>
      <c r="DS40" s="364"/>
      <c r="DT40" s="364"/>
      <c r="DU40" s="364"/>
      <c r="DV40" s="364"/>
      <c r="DW40" s="364"/>
      <c r="DX40" s="364"/>
      <c r="DY40" s="364"/>
      <c r="DZ40" s="364"/>
      <c r="EA40" s="364"/>
      <c r="EB40" s="364"/>
      <c r="EC40" s="364"/>
      <c r="ED40" s="364"/>
      <c r="EE40" s="364"/>
      <c r="EF40" s="364"/>
      <c r="EG40" s="364"/>
      <c r="EH40" s="364"/>
      <c r="EI40" s="364"/>
      <c r="EJ40" s="364"/>
      <c r="EK40" s="364"/>
      <c r="EL40" s="364"/>
      <c r="EM40" s="364"/>
      <c r="EN40" s="364"/>
      <c r="EO40" s="364"/>
      <c r="EP40" s="364"/>
      <c r="EQ40" s="364"/>
      <c r="ER40" s="364"/>
      <c r="ES40" s="364"/>
      <c r="ET40" s="364"/>
      <c r="EU40" s="364"/>
      <c r="EV40" s="364"/>
      <c r="EW40" s="364"/>
      <c r="EX40" s="364"/>
      <c r="EY40" s="364"/>
      <c r="EZ40" s="364"/>
      <c r="FA40" s="364"/>
      <c r="FB40" s="364"/>
      <c r="FC40" s="364"/>
      <c r="FD40" s="364"/>
      <c r="FE40" s="364"/>
      <c r="FF40" s="364"/>
      <c r="FG40" s="364"/>
      <c r="FH40" s="364"/>
      <c r="FI40" s="364"/>
      <c r="FJ40" s="364"/>
      <c r="FK40" s="364"/>
      <c r="FL40" s="364"/>
      <c r="FM40" s="364"/>
      <c r="FN40" s="364"/>
      <c r="FO40" s="364"/>
      <c r="FP40" s="364"/>
      <c r="FQ40" s="364"/>
      <c r="FR40" s="364"/>
      <c r="FS40" s="364"/>
      <c r="FT40" s="364"/>
      <c r="FU40" s="364"/>
      <c r="FV40" s="364"/>
      <c r="FW40" s="364"/>
      <c r="FX40" s="364"/>
      <c r="FY40" s="364"/>
      <c r="FZ40" s="364"/>
      <c r="GA40" s="364"/>
      <c r="GB40" s="364"/>
      <c r="GC40" s="364"/>
      <c r="GD40" s="364"/>
      <c r="GE40" s="364"/>
      <c r="GF40" s="364"/>
      <c r="GG40" s="364"/>
      <c r="GH40" s="364"/>
      <c r="GI40" s="364"/>
      <c r="GJ40" s="364"/>
      <c r="GK40" s="364"/>
      <c r="GL40" s="364"/>
      <c r="GM40" s="364"/>
      <c r="GN40" s="364"/>
      <c r="GO40" s="364"/>
      <c r="GP40" s="364"/>
      <c r="GQ40" s="364"/>
      <c r="GR40" s="364"/>
      <c r="GS40" s="364"/>
      <c r="GT40" s="364"/>
      <c r="GU40" s="364"/>
      <c r="GV40" s="364"/>
      <c r="GW40" s="364"/>
      <c r="GX40" s="364"/>
      <c r="GY40" s="364"/>
      <c r="GZ40" s="364"/>
      <c r="HA40" s="364"/>
      <c r="HB40" s="364"/>
      <c r="HC40" s="364"/>
      <c r="HD40" s="364"/>
      <c r="HE40" s="364"/>
      <c r="HF40" s="364"/>
      <c r="HG40" s="364"/>
      <c r="HH40" s="364"/>
      <c r="HI40" s="364"/>
      <c r="HJ40" s="364"/>
      <c r="HK40" s="364"/>
      <c r="HL40" s="364"/>
      <c r="HM40" s="364"/>
      <c r="HN40" s="364"/>
      <c r="HO40" s="364"/>
      <c r="HP40" s="364"/>
      <c r="HQ40" s="364"/>
      <c r="HR40" s="364"/>
      <c r="HS40" s="364"/>
      <c r="HT40" s="364"/>
      <c r="HU40" s="364"/>
      <c r="HV40" s="364"/>
      <c r="HW40" s="364"/>
      <c r="HX40" s="364"/>
      <c r="HY40" s="364"/>
      <c r="HZ40" s="364"/>
      <c r="IA40" s="364"/>
      <c r="IB40" s="364"/>
      <c r="IC40" s="364"/>
      <c r="ID40" s="364"/>
      <c r="IE40" s="364"/>
      <c r="IF40" s="364"/>
      <c r="IG40" s="364"/>
      <c r="IH40" s="364"/>
      <c r="II40" s="364"/>
      <c r="IJ40" s="364"/>
      <c r="IK40" s="364"/>
      <c r="IL40" s="364"/>
      <c r="IM40" s="364"/>
      <c r="IN40" s="364"/>
      <c r="IO40" s="364"/>
      <c r="IP40" s="364"/>
      <c r="IQ40" s="364"/>
      <c r="IR40" s="364"/>
      <c r="IS40" s="364"/>
      <c r="IT40" s="364"/>
      <c r="IU40" s="364"/>
      <c r="IV40" s="364"/>
      <c r="IW40" s="364"/>
      <c r="IX40" s="364"/>
      <c r="IY40" s="364"/>
      <c r="IZ40" s="364"/>
      <c r="JA40" s="364"/>
      <c r="JB40" s="364"/>
      <c r="JC40" s="364"/>
      <c r="JD40" s="364"/>
      <c r="JE40" s="364"/>
      <c r="JF40" s="364"/>
      <c r="JG40" s="364"/>
      <c r="JH40" s="364"/>
      <c r="JI40" s="364"/>
      <c r="JJ40" s="364"/>
      <c r="JK40" s="364"/>
      <c r="JL40" s="364"/>
      <c r="JM40" s="364"/>
      <c r="JN40" s="364"/>
      <c r="JO40" s="364"/>
      <c r="JP40" s="364"/>
      <c r="JQ40" s="364"/>
      <c r="JR40" s="364"/>
      <c r="JS40" s="364"/>
      <c r="JT40" s="364"/>
      <c r="JU40" s="364"/>
      <c r="JV40" s="364"/>
      <c r="JW40" s="364"/>
      <c r="JX40" s="364"/>
      <c r="JY40" s="364"/>
      <c r="JZ40" s="364"/>
      <c r="KA40" s="364"/>
      <c r="KB40" s="364"/>
      <c r="KC40" s="364"/>
      <c r="KD40" s="364"/>
      <c r="KE40" s="364"/>
      <c r="KF40" s="364"/>
      <c r="KG40" s="364"/>
      <c r="KH40" s="364"/>
      <c r="KI40" s="364"/>
      <c r="KJ40" s="364"/>
      <c r="KK40" s="364"/>
      <c r="KL40" s="364"/>
      <c r="KM40" s="364"/>
      <c r="KN40" s="364"/>
      <c r="KO40" s="364"/>
      <c r="KP40" s="364"/>
      <c r="KQ40" s="364"/>
      <c r="KR40" s="364"/>
      <c r="KS40" s="364"/>
      <c r="KT40" s="364"/>
      <c r="KU40" s="364"/>
      <c r="KV40" s="364"/>
      <c r="KW40" s="364"/>
      <c r="KX40" s="364"/>
      <c r="KY40" s="364"/>
      <c r="KZ40" s="364"/>
      <c r="LA40" s="364"/>
      <c r="LB40" s="364"/>
      <c r="LC40" s="364"/>
      <c r="LD40" s="364"/>
      <c r="LE40" s="364"/>
      <c r="LF40" s="364"/>
      <c r="LG40" s="364"/>
      <c r="LH40" s="364"/>
      <c r="LI40" s="364"/>
      <c r="LJ40" s="364"/>
      <c r="LK40" s="364"/>
      <c r="LL40" s="364"/>
      <c r="LM40" s="364"/>
      <c r="LN40" s="364"/>
      <c r="LO40" s="364"/>
      <c r="LP40" s="364"/>
      <c r="LQ40" s="364"/>
      <c r="LR40" s="364"/>
      <c r="LS40" s="364"/>
      <c r="LT40" s="364"/>
      <c r="LU40" s="364"/>
      <c r="LV40" s="364"/>
      <c r="LW40" s="364"/>
      <c r="LX40" s="364"/>
      <c r="LY40" s="364"/>
      <c r="LZ40" s="364"/>
      <c r="MA40" s="364"/>
      <c r="MB40" s="364"/>
      <c r="MC40" s="364"/>
      <c r="MD40" s="364"/>
      <c r="ME40" s="364"/>
      <c r="MF40" s="364"/>
      <c r="MG40" s="364"/>
      <c r="MH40" s="364"/>
      <c r="MI40" s="364"/>
      <c r="MJ40" s="364"/>
      <c r="MK40" s="364"/>
      <c r="ML40" s="364"/>
      <c r="MM40" s="364"/>
      <c r="MN40" s="364"/>
      <c r="MO40" s="364"/>
      <c r="MP40" s="364"/>
      <c r="MQ40" s="364"/>
      <c r="MR40" s="364"/>
      <c r="MS40" s="364"/>
      <c r="MT40" s="364"/>
      <c r="MU40" s="364"/>
      <c r="MV40" s="364"/>
      <c r="MW40" s="364"/>
      <c r="MX40" s="364"/>
      <c r="MY40" s="364"/>
      <c r="MZ40" s="364"/>
      <c r="NA40" s="364"/>
      <c r="NB40" s="364"/>
      <c r="NC40" s="364"/>
      <c r="ND40" s="364"/>
      <c r="NE40" s="364"/>
      <c r="NF40" s="364"/>
      <c r="NG40" s="364"/>
      <c r="NH40" s="364"/>
      <c r="NI40" s="364"/>
      <c r="NJ40" s="364"/>
      <c r="NK40" s="364"/>
      <c r="NL40" s="364"/>
      <c r="NM40" s="364"/>
      <c r="NN40" s="364"/>
      <c r="NO40" s="364"/>
      <c r="NP40" s="364"/>
      <c r="NQ40" s="364"/>
      <c r="NR40" s="364"/>
      <c r="NS40" s="364"/>
      <c r="NT40" s="364"/>
      <c r="NU40" s="364"/>
      <c r="NV40" s="364"/>
      <c r="NW40" s="364"/>
      <c r="NX40" s="364"/>
      <c r="NY40" s="364"/>
      <c r="NZ40" s="364"/>
      <c r="OA40" s="364"/>
      <c r="OB40" s="364"/>
      <c r="OC40" s="364"/>
      <c r="OD40" s="364"/>
      <c r="OE40" s="364"/>
      <c r="OF40" s="364"/>
      <c r="OG40" s="364"/>
      <c r="OH40" s="364"/>
      <c r="OI40" s="364"/>
      <c r="OJ40" s="364"/>
      <c r="OK40" s="364"/>
      <c r="OL40" s="364"/>
      <c r="OM40" s="364"/>
      <c r="ON40" s="364"/>
      <c r="OO40" s="364"/>
      <c r="OP40" s="364"/>
      <c r="OQ40" s="364"/>
      <c r="OR40" s="364"/>
    </row>
    <row r="41" spans="1:408" ht="15">
      <c r="A41" s="365" t="s">
        <v>618</v>
      </c>
      <c r="B41" s="364">
        <f t="shared" si="44"/>
        <v>0</v>
      </c>
      <c r="C41" s="364">
        <f t="shared" si="45"/>
        <v>0</v>
      </c>
      <c r="D41" s="364">
        <f t="shared" si="46"/>
        <v>0</v>
      </c>
      <c r="E41" s="364">
        <f t="shared" si="47"/>
        <v>0</v>
      </c>
      <c r="F41" s="364">
        <f t="shared" si="48"/>
        <v>0</v>
      </c>
      <c r="G41" s="364">
        <f t="shared" si="49"/>
        <v>0</v>
      </c>
      <c r="H41" s="364">
        <f t="shared" si="50"/>
        <v>0</v>
      </c>
      <c r="I41" s="364">
        <f t="shared" si="51"/>
        <v>0</v>
      </c>
      <c r="J41" s="364">
        <f t="shared" si="52"/>
        <v>0</v>
      </c>
      <c r="K41" s="364">
        <f t="shared" si="53"/>
        <v>0</v>
      </c>
      <c r="L41" s="364">
        <f t="shared" si="54"/>
        <v>0</v>
      </c>
      <c r="M41" s="364">
        <f t="shared" si="55"/>
        <v>0</v>
      </c>
      <c r="N41" s="364">
        <f t="shared" si="56"/>
        <v>0</v>
      </c>
      <c r="O41" s="364">
        <f t="shared" si="57"/>
        <v>0</v>
      </c>
      <c r="P41" s="364">
        <f t="shared" si="58"/>
        <v>0</v>
      </c>
      <c r="Q41" s="364">
        <f t="shared" si="59"/>
        <v>0</v>
      </c>
      <c r="R41" s="364">
        <f t="shared" si="60"/>
        <v>0</v>
      </c>
      <c r="S41" s="364">
        <f t="shared" si="61"/>
        <v>0</v>
      </c>
      <c r="T41" s="364">
        <f t="shared" si="62"/>
        <v>0</v>
      </c>
      <c r="U41" s="364">
        <f t="shared" si="63"/>
        <v>0</v>
      </c>
      <c r="V41" s="364">
        <f t="shared" si="64"/>
        <v>0</v>
      </c>
      <c r="W41" s="364">
        <f t="shared" si="65"/>
        <v>0</v>
      </c>
      <c r="X41" s="364">
        <f t="shared" si="66"/>
        <v>0</v>
      </c>
      <c r="Y41" s="364">
        <f t="shared" si="67"/>
        <v>0</v>
      </c>
      <c r="Z41" s="364">
        <f t="shared" si="68"/>
        <v>0</v>
      </c>
      <c r="AA41" s="364">
        <f t="shared" si="69"/>
        <v>0</v>
      </c>
      <c r="AB41" s="364">
        <f t="shared" si="70"/>
        <v>0</v>
      </c>
      <c r="AC41" s="364">
        <f t="shared" si="71"/>
        <v>0</v>
      </c>
      <c r="AD41" s="364">
        <f t="shared" si="72"/>
        <v>0</v>
      </c>
      <c r="AE41" s="364">
        <f t="shared" si="73"/>
        <v>0</v>
      </c>
      <c r="AG41" s="364"/>
      <c r="AH41" s="364"/>
      <c r="AI41" s="364"/>
      <c r="AJ41" s="364"/>
      <c r="AK41" s="364"/>
      <c r="AL41" s="364"/>
      <c r="AM41" s="364"/>
      <c r="AN41" s="364"/>
      <c r="AO41" s="364"/>
      <c r="AP41" s="364"/>
      <c r="AQ41" s="364"/>
      <c r="AR41" s="364"/>
      <c r="AS41" s="364"/>
      <c r="AT41" s="364"/>
      <c r="AU41" s="364"/>
      <c r="AV41" s="364"/>
      <c r="AW41" s="364"/>
      <c r="AX41" s="364"/>
      <c r="AY41" s="364"/>
      <c r="AZ41" s="364"/>
      <c r="BA41" s="364"/>
      <c r="BB41" s="364"/>
      <c r="BC41" s="364"/>
      <c r="BD41" s="364"/>
      <c r="BE41" s="364"/>
      <c r="BF41" s="364"/>
      <c r="BG41" s="364"/>
      <c r="BH41" s="364"/>
      <c r="BI41" s="364"/>
      <c r="BJ41" s="364"/>
      <c r="BK41" s="364"/>
      <c r="BL41" s="364"/>
      <c r="BM41" s="364"/>
      <c r="BN41" s="364"/>
      <c r="BO41" s="364"/>
      <c r="BP41" s="364"/>
      <c r="BQ41" s="364"/>
      <c r="BR41" s="364"/>
      <c r="BS41" s="364"/>
      <c r="BT41" s="364"/>
      <c r="BU41" s="364"/>
      <c r="BV41" s="364"/>
      <c r="BW41" s="364"/>
      <c r="BX41" s="364"/>
      <c r="BY41" s="364"/>
      <c r="BZ41" s="364"/>
      <c r="CA41" s="364"/>
      <c r="CB41" s="364"/>
      <c r="CC41" s="364"/>
      <c r="CD41" s="364"/>
      <c r="CE41" s="364"/>
      <c r="CF41" s="364"/>
      <c r="CG41" s="364"/>
      <c r="CH41" s="364"/>
      <c r="CI41" s="364"/>
      <c r="CJ41" s="364"/>
      <c r="CK41" s="364"/>
      <c r="CL41" s="364"/>
      <c r="CM41" s="364"/>
      <c r="CN41" s="364"/>
      <c r="CO41" s="364"/>
      <c r="CP41" s="364"/>
      <c r="CQ41" s="364"/>
      <c r="CR41" s="364"/>
      <c r="CS41" s="364"/>
      <c r="CT41" s="364"/>
      <c r="CU41" s="364"/>
      <c r="CV41" s="364"/>
      <c r="CW41" s="364"/>
      <c r="CX41" s="364"/>
      <c r="CY41" s="364"/>
      <c r="CZ41" s="364"/>
      <c r="DA41" s="364"/>
      <c r="DB41" s="364"/>
      <c r="DC41" s="364"/>
      <c r="DD41" s="364"/>
      <c r="DE41" s="364"/>
      <c r="DF41" s="364"/>
      <c r="DG41" s="364"/>
      <c r="DH41" s="364"/>
      <c r="DI41" s="364"/>
      <c r="DJ41" s="364"/>
      <c r="DK41" s="364"/>
      <c r="DL41" s="364"/>
      <c r="DM41" s="364"/>
      <c r="DN41" s="364"/>
      <c r="DO41" s="364"/>
      <c r="DP41" s="364"/>
      <c r="DQ41" s="364"/>
      <c r="DR41" s="364"/>
      <c r="DS41" s="364"/>
      <c r="DT41" s="364"/>
      <c r="DU41" s="364"/>
      <c r="DV41" s="364"/>
      <c r="DW41" s="364"/>
      <c r="DX41" s="364"/>
      <c r="DY41" s="364"/>
      <c r="DZ41" s="364"/>
      <c r="EA41" s="364"/>
      <c r="EB41" s="364"/>
      <c r="EC41" s="364"/>
      <c r="ED41" s="364"/>
      <c r="EE41" s="364"/>
      <c r="EF41" s="364"/>
      <c r="EG41" s="364"/>
      <c r="EH41" s="364"/>
      <c r="EI41" s="364"/>
      <c r="EJ41" s="364"/>
      <c r="EK41" s="364"/>
      <c r="EL41" s="364"/>
      <c r="EM41" s="364"/>
      <c r="EN41" s="364"/>
      <c r="EO41" s="364"/>
      <c r="EP41" s="364"/>
      <c r="EQ41" s="364"/>
      <c r="ER41" s="364"/>
      <c r="ES41" s="364"/>
      <c r="ET41" s="364"/>
      <c r="EU41" s="364"/>
      <c r="EV41" s="364"/>
      <c r="EW41" s="364"/>
      <c r="EX41" s="364"/>
      <c r="EY41" s="364"/>
      <c r="EZ41" s="364"/>
      <c r="FA41" s="364"/>
      <c r="FB41" s="364"/>
      <c r="FC41" s="364"/>
      <c r="FD41" s="364"/>
      <c r="FE41" s="364"/>
      <c r="FF41" s="364"/>
      <c r="FG41" s="364"/>
      <c r="FH41" s="364"/>
      <c r="FI41" s="364"/>
      <c r="FJ41" s="364"/>
      <c r="FK41" s="364"/>
      <c r="FL41" s="364"/>
      <c r="FM41" s="364"/>
      <c r="FN41" s="364"/>
      <c r="FO41" s="364"/>
      <c r="FP41" s="364"/>
      <c r="FQ41" s="364"/>
      <c r="FR41" s="364"/>
      <c r="FS41" s="364"/>
      <c r="FT41" s="364"/>
      <c r="FU41" s="364"/>
      <c r="FV41" s="364"/>
      <c r="FW41" s="364"/>
      <c r="FX41" s="364"/>
      <c r="FY41" s="364"/>
      <c r="FZ41" s="364"/>
      <c r="GA41" s="364"/>
      <c r="GB41" s="364"/>
      <c r="GC41" s="364"/>
      <c r="GD41" s="364"/>
      <c r="GE41" s="364"/>
      <c r="GF41" s="364"/>
      <c r="GG41" s="364"/>
      <c r="GH41" s="364"/>
      <c r="GI41" s="364"/>
      <c r="GJ41" s="364"/>
      <c r="GK41" s="364"/>
      <c r="GL41" s="364"/>
      <c r="GM41" s="364"/>
      <c r="GN41" s="364"/>
      <c r="GO41" s="364"/>
      <c r="GP41" s="364"/>
      <c r="GQ41" s="364"/>
      <c r="GR41" s="364"/>
      <c r="GS41" s="364"/>
      <c r="GT41" s="364"/>
      <c r="GU41" s="364"/>
      <c r="GV41" s="364"/>
      <c r="GW41" s="364"/>
      <c r="GX41" s="364"/>
      <c r="GY41" s="364"/>
      <c r="GZ41" s="364"/>
      <c r="HA41" s="364"/>
      <c r="HB41" s="364"/>
      <c r="HC41" s="364"/>
      <c r="HD41" s="364"/>
      <c r="HE41" s="364"/>
      <c r="HF41" s="364"/>
      <c r="HG41" s="364"/>
      <c r="HH41" s="364"/>
      <c r="HI41" s="364"/>
      <c r="HJ41" s="364"/>
      <c r="HK41" s="364"/>
      <c r="HL41" s="364"/>
      <c r="HM41" s="364"/>
      <c r="HN41" s="364"/>
      <c r="HO41" s="364"/>
      <c r="HP41" s="364"/>
      <c r="HQ41" s="364"/>
      <c r="HR41" s="364"/>
      <c r="HS41" s="364"/>
      <c r="HT41" s="364"/>
      <c r="HU41" s="364"/>
      <c r="HV41" s="364"/>
      <c r="HW41" s="364"/>
      <c r="HX41" s="364"/>
      <c r="HY41" s="364"/>
      <c r="HZ41" s="364"/>
      <c r="IA41" s="364"/>
      <c r="IB41" s="364"/>
      <c r="IC41" s="364"/>
      <c r="ID41" s="364"/>
      <c r="IE41" s="364"/>
      <c r="IF41" s="364"/>
      <c r="IG41" s="364"/>
      <c r="IH41" s="364"/>
      <c r="II41" s="364"/>
      <c r="IJ41" s="364"/>
      <c r="IK41" s="364"/>
      <c r="IL41" s="364"/>
      <c r="IM41" s="364"/>
      <c r="IN41" s="364"/>
      <c r="IO41" s="364"/>
      <c r="IP41" s="364"/>
      <c r="IQ41" s="364"/>
      <c r="IR41" s="364"/>
      <c r="IS41" s="364"/>
      <c r="IT41" s="364"/>
      <c r="IU41" s="364"/>
      <c r="IV41" s="364"/>
      <c r="IW41" s="364"/>
      <c r="IX41" s="364"/>
      <c r="IY41" s="364"/>
      <c r="IZ41" s="364"/>
      <c r="JA41" s="364"/>
      <c r="JB41" s="364"/>
      <c r="JC41" s="364"/>
      <c r="JD41" s="364"/>
      <c r="JE41" s="364"/>
      <c r="JF41" s="364"/>
      <c r="JG41" s="364"/>
      <c r="JH41" s="364"/>
      <c r="JI41" s="364"/>
      <c r="JJ41" s="364"/>
      <c r="JK41" s="364"/>
      <c r="JL41" s="364"/>
      <c r="JM41" s="364"/>
      <c r="JN41" s="364"/>
      <c r="JO41" s="364"/>
      <c r="JP41" s="364"/>
      <c r="JQ41" s="364"/>
      <c r="JR41" s="364"/>
      <c r="JS41" s="364"/>
      <c r="JT41" s="364"/>
      <c r="JU41" s="364"/>
      <c r="JV41" s="364"/>
      <c r="JW41" s="364"/>
      <c r="JX41" s="364"/>
      <c r="JY41" s="364"/>
      <c r="JZ41" s="364"/>
      <c r="KA41" s="364"/>
      <c r="KB41" s="364"/>
      <c r="KC41" s="364"/>
      <c r="KD41" s="364"/>
      <c r="KE41" s="364"/>
      <c r="KF41" s="364"/>
      <c r="KG41" s="364"/>
      <c r="KH41" s="364"/>
      <c r="KI41" s="364"/>
      <c r="KJ41" s="364"/>
      <c r="KK41" s="364"/>
      <c r="KL41" s="364"/>
      <c r="KM41" s="364"/>
      <c r="KN41" s="364"/>
      <c r="KO41" s="364"/>
      <c r="KP41" s="364"/>
      <c r="KQ41" s="364"/>
      <c r="KR41" s="364"/>
      <c r="KS41" s="364"/>
      <c r="KT41" s="364"/>
      <c r="KU41" s="364"/>
      <c r="KV41" s="364"/>
      <c r="KW41" s="364"/>
      <c r="KX41" s="364"/>
      <c r="KY41" s="364"/>
      <c r="KZ41" s="364"/>
      <c r="LA41" s="364"/>
      <c r="LB41" s="364"/>
      <c r="LC41" s="364"/>
      <c r="LD41" s="364"/>
      <c r="LE41" s="364"/>
      <c r="LF41" s="364"/>
      <c r="LG41" s="364"/>
      <c r="LH41" s="364"/>
      <c r="LI41" s="364"/>
      <c r="LJ41" s="364"/>
      <c r="LK41" s="364"/>
      <c r="LL41" s="364"/>
      <c r="LM41" s="364"/>
      <c r="LN41" s="364"/>
      <c r="LO41" s="364"/>
      <c r="LP41" s="364"/>
      <c r="LQ41" s="364"/>
      <c r="LR41" s="364"/>
      <c r="LS41" s="364"/>
      <c r="LT41" s="364"/>
      <c r="LU41" s="364"/>
      <c r="LV41" s="364"/>
      <c r="LW41" s="364"/>
      <c r="LX41" s="364"/>
      <c r="LY41" s="364"/>
      <c r="LZ41" s="364"/>
      <c r="MA41" s="364"/>
      <c r="MB41" s="364"/>
      <c r="MC41" s="364"/>
      <c r="MD41" s="364"/>
      <c r="ME41" s="364"/>
      <c r="MF41" s="364"/>
      <c r="MG41" s="364"/>
      <c r="MH41" s="364"/>
      <c r="MI41" s="364"/>
      <c r="MJ41" s="364"/>
      <c r="MK41" s="364"/>
      <c r="ML41" s="364"/>
      <c r="MM41" s="364"/>
      <c r="MN41" s="364"/>
      <c r="MO41" s="364"/>
      <c r="MP41" s="364"/>
      <c r="MQ41" s="364"/>
      <c r="MR41" s="364"/>
      <c r="MS41" s="364"/>
      <c r="MT41" s="364"/>
      <c r="MU41" s="364"/>
      <c r="MV41" s="364"/>
      <c r="MW41" s="364"/>
      <c r="MX41" s="364"/>
      <c r="MY41" s="364"/>
      <c r="MZ41" s="364"/>
      <c r="NA41" s="364"/>
      <c r="NB41" s="364"/>
      <c r="NC41" s="364"/>
      <c r="ND41" s="364"/>
      <c r="NE41" s="364"/>
      <c r="NF41" s="364"/>
      <c r="NG41" s="364"/>
      <c r="NH41" s="364"/>
      <c r="NI41" s="364"/>
      <c r="NJ41" s="364"/>
      <c r="NK41" s="364"/>
      <c r="NL41" s="364"/>
      <c r="NM41" s="364"/>
      <c r="NN41" s="364"/>
      <c r="NO41" s="364"/>
      <c r="NP41" s="364"/>
      <c r="NQ41" s="364"/>
      <c r="NR41" s="364"/>
      <c r="NS41" s="364"/>
      <c r="NT41" s="364"/>
      <c r="NU41" s="364"/>
      <c r="NV41" s="364"/>
      <c r="NW41" s="364"/>
      <c r="NX41" s="364"/>
      <c r="NY41" s="364"/>
      <c r="NZ41" s="364"/>
      <c r="OA41" s="364"/>
      <c r="OB41" s="364"/>
      <c r="OC41" s="364"/>
      <c r="OD41" s="364"/>
      <c r="OE41" s="364"/>
      <c r="OF41" s="364"/>
      <c r="OG41" s="364"/>
      <c r="OH41" s="364"/>
      <c r="OI41" s="364"/>
      <c r="OJ41" s="364"/>
      <c r="OK41" s="364"/>
      <c r="OL41" s="364"/>
      <c r="OM41" s="364"/>
      <c r="ON41" s="364"/>
      <c r="OO41" s="364"/>
      <c r="OP41" s="364"/>
      <c r="OQ41" s="364"/>
      <c r="OR41" s="364"/>
    </row>
    <row r="42" spans="1:408" ht="15">
      <c r="A42" s="363" t="s">
        <v>619</v>
      </c>
      <c r="B42" s="364">
        <f t="shared" si="44"/>
        <v>0</v>
      </c>
      <c r="C42" s="364">
        <f t="shared" si="45"/>
        <v>0</v>
      </c>
      <c r="D42" s="364">
        <f t="shared" si="46"/>
        <v>0</v>
      </c>
      <c r="E42" s="364">
        <f t="shared" si="47"/>
        <v>0</v>
      </c>
      <c r="F42" s="364">
        <f t="shared" si="48"/>
        <v>0</v>
      </c>
      <c r="G42" s="364">
        <f t="shared" si="49"/>
        <v>0</v>
      </c>
      <c r="H42" s="364">
        <f t="shared" si="50"/>
        <v>0</v>
      </c>
      <c r="I42" s="364">
        <f t="shared" si="51"/>
        <v>0</v>
      </c>
      <c r="J42" s="364">
        <f t="shared" si="52"/>
        <v>0</v>
      </c>
      <c r="K42" s="364">
        <f t="shared" si="53"/>
        <v>0</v>
      </c>
      <c r="L42" s="364">
        <f t="shared" si="54"/>
        <v>0</v>
      </c>
      <c r="M42" s="364">
        <f t="shared" si="55"/>
        <v>0</v>
      </c>
      <c r="N42" s="364">
        <f t="shared" si="56"/>
        <v>0</v>
      </c>
      <c r="O42" s="364">
        <f t="shared" si="57"/>
        <v>0</v>
      </c>
      <c r="P42" s="364">
        <f t="shared" si="58"/>
        <v>0</v>
      </c>
      <c r="Q42" s="364">
        <f t="shared" si="59"/>
        <v>0</v>
      </c>
      <c r="R42" s="364">
        <f t="shared" si="60"/>
        <v>0</v>
      </c>
      <c r="S42" s="364">
        <f t="shared" si="61"/>
        <v>0</v>
      </c>
      <c r="T42" s="364">
        <f t="shared" si="62"/>
        <v>0</v>
      </c>
      <c r="U42" s="364">
        <f t="shared" si="63"/>
        <v>0</v>
      </c>
      <c r="V42" s="364">
        <f t="shared" si="64"/>
        <v>0</v>
      </c>
      <c r="W42" s="364">
        <f t="shared" si="65"/>
        <v>0</v>
      </c>
      <c r="X42" s="364">
        <f t="shared" si="66"/>
        <v>0</v>
      </c>
      <c r="Y42" s="364">
        <f t="shared" si="67"/>
        <v>0</v>
      </c>
      <c r="Z42" s="364">
        <f t="shared" si="68"/>
        <v>0</v>
      </c>
      <c r="AA42" s="364">
        <f t="shared" si="69"/>
        <v>0</v>
      </c>
      <c r="AB42" s="364">
        <f t="shared" si="70"/>
        <v>0</v>
      </c>
      <c r="AC42" s="364">
        <f t="shared" si="71"/>
        <v>0</v>
      </c>
      <c r="AD42" s="364">
        <f t="shared" si="72"/>
        <v>0</v>
      </c>
      <c r="AE42" s="364">
        <f t="shared" si="73"/>
        <v>0</v>
      </c>
      <c r="AG42" s="364"/>
      <c r="AH42" s="364"/>
      <c r="AI42" s="364"/>
      <c r="AJ42" s="364"/>
      <c r="AK42" s="364"/>
      <c r="AL42" s="364"/>
      <c r="AM42" s="364"/>
      <c r="AN42" s="364"/>
      <c r="AO42" s="364"/>
      <c r="AP42" s="364"/>
      <c r="AQ42" s="364"/>
      <c r="AR42" s="364"/>
      <c r="AS42" s="364"/>
      <c r="AT42" s="364"/>
      <c r="AU42" s="364"/>
      <c r="AV42" s="364"/>
      <c r="AW42" s="364"/>
      <c r="AX42" s="364"/>
      <c r="AY42" s="364"/>
      <c r="AZ42" s="364"/>
      <c r="BA42" s="364"/>
      <c r="BB42" s="364"/>
      <c r="BC42" s="364"/>
      <c r="BD42" s="364"/>
      <c r="BE42" s="364"/>
      <c r="BF42" s="364"/>
      <c r="BG42" s="364"/>
      <c r="BH42" s="364"/>
      <c r="BI42" s="364"/>
      <c r="BJ42" s="364"/>
      <c r="BK42" s="364"/>
      <c r="BL42" s="364"/>
      <c r="BM42" s="364"/>
      <c r="BN42" s="364"/>
      <c r="BO42" s="364"/>
      <c r="BP42" s="364"/>
      <c r="BQ42" s="364"/>
      <c r="BR42" s="364"/>
      <c r="BS42" s="364"/>
      <c r="BT42" s="364"/>
      <c r="BU42" s="364"/>
      <c r="BV42" s="364"/>
      <c r="BW42" s="364"/>
      <c r="BX42" s="364"/>
      <c r="BY42" s="364"/>
      <c r="BZ42" s="364"/>
      <c r="CA42" s="364"/>
      <c r="CB42" s="364"/>
      <c r="CC42" s="364"/>
      <c r="CD42" s="364"/>
      <c r="CE42" s="364"/>
      <c r="CF42" s="364"/>
      <c r="CG42" s="364"/>
      <c r="CH42" s="364"/>
      <c r="CI42" s="364"/>
      <c r="CJ42" s="364"/>
      <c r="CK42" s="364"/>
      <c r="CL42" s="364"/>
      <c r="CM42" s="364"/>
      <c r="CN42" s="364"/>
      <c r="CO42" s="364"/>
      <c r="CP42" s="364"/>
      <c r="CQ42" s="364"/>
      <c r="CR42" s="364"/>
      <c r="CS42" s="364"/>
      <c r="CT42" s="364"/>
      <c r="CU42" s="364"/>
      <c r="CV42" s="364"/>
      <c r="CW42" s="364"/>
      <c r="CX42" s="364"/>
      <c r="CY42" s="364"/>
      <c r="CZ42" s="364"/>
      <c r="DA42" s="364"/>
      <c r="DB42" s="364"/>
      <c r="DC42" s="364"/>
      <c r="DD42" s="364"/>
      <c r="DE42" s="364"/>
      <c r="DF42" s="364"/>
      <c r="DG42" s="364"/>
      <c r="DH42" s="364"/>
      <c r="DI42" s="364"/>
      <c r="DJ42" s="364"/>
      <c r="DK42" s="364"/>
      <c r="DL42" s="364"/>
      <c r="DM42" s="364"/>
      <c r="DN42" s="364"/>
      <c r="DO42" s="364"/>
      <c r="DP42" s="364"/>
      <c r="DQ42" s="364"/>
      <c r="DR42" s="364"/>
      <c r="DS42" s="364"/>
      <c r="DT42" s="364"/>
      <c r="DU42" s="364"/>
      <c r="DV42" s="364"/>
      <c r="DW42" s="364"/>
      <c r="DX42" s="364"/>
      <c r="DY42" s="364"/>
      <c r="DZ42" s="364"/>
      <c r="EA42" s="364"/>
      <c r="EB42" s="364"/>
      <c r="EC42" s="364"/>
      <c r="ED42" s="364"/>
      <c r="EE42" s="364"/>
      <c r="EF42" s="364"/>
      <c r="EG42" s="364"/>
      <c r="EH42" s="364"/>
      <c r="EI42" s="364"/>
      <c r="EJ42" s="364"/>
      <c r="EK42" s="364"/>
      <c r="EL42" s="364"/>
      <c r="EM42" s="364"/>
      <c r="EN42" s="364"/>
      <c r="EO42" s="364"/>
      <c r="EP42" s="364"/>
      <c r="EQ42" s="364"/>
      <c r="ER42" s="364"/>
      <c r="ES42" s="364"/>
      <c r="ET42" s="364"/>
      <c r="EU42" s="364"/>
      <c r="EV42" s="364"/>
      <c r="EW42" s="364"/>
      <c r="EX42" s="364"/>
      <c r="EY42" s="364"/>
      <c r="EZ42" s="364"/>
      <c r="FA42" s="364"/>
      <c r="FB42" s="364"/>
      <c r="FC42" s="364"/>
      <c r="FD42" s="364"/>
      <c r="FE42" s="364"/>
      <c r="FF42" s="364"/>
      <c r="FG42" s="364"/>
      <c r="FH42" s="364"/>
      <c r="FI42" s="364"/>
      <c r="FJ42" s="364"/>
      <c r="FK42" s="364"/>
      <c r="FL42" s="364"/>
      <c r="FM42" s="364"/>
      <c r="FN42" s="364"/>
      <c r="FO42" s="364"/>
      <c r="FP42" s="364"/>
      <c r="FQ42" s="364"/>
      <c r="FR42" s="364"/>
      <c r="FS42" s="364"/>
      <c r="FT42" s="364"/>
      <c r="FU42" s="364"/>
      <c r="FV42" s="364"/>
      <c r="FW42" s="364"/>
      <c r="FX42" s="364"/>
      <c r="FY42" s="364"/>
      <c r="FZ42" s="364"/>
      <c r="GA42" s="364"/>
      <c r="GB42" s="364"/>
      <c r="GC42" s="364"/>
      <c r="GD42" s="364"/>
      <c r="GE42" s="364"/>
      <c r="GF42" s="364"/>
      <c r="GG42" s="364"/>
      <c r="GH42" s="364"/>
      <c r="GI42" s="364"/>
      <c r="GJ42" s="364"/>
      <c r="GK42" s="364"/>
      <c r="GL42" s="364"/>
      <c r="GM42" s="364"/>
      <c r="GN42" s="364"/>
      <c r="GO42" s="364"/>
      <c r="GP42" s="364"/>
      <c r="GQ42" s="364"/>
      <c r="GR42" s="364"/>
      <c r="GS42" s="364"/>
      <c r="GT42" s="364"/>
      <c r="GU42" s="364"/>
      <c r="GV42" s="364"/>
      <c r="GW42" s="364"/>
      <c r="GX42" s="364"/>
      <c r="GY42" s="364"/>
      <c r="GZ42" s="364"/>
      <c r="HA42" s="364"/>
      <c r="HB42" s="364"/>
      <c r="HC42" s="364"/>
      <c r="HD42" s="364"/>
      <c r="HE42" s="364"/>
      <c r="HF42" s="364"/>
      <c r="HG42" s="364"/>
      <c r="HH42" s="364"/>
      <c r="HI42" s="364"/>
      <c r="HJ42" s="364"/>
      <c r="HK42" s="364"/>
      <c r="HL42" s="364"/>
      <c r="HM42" s="364"/>
      <c r="HN42" s="364"/>
      <c r="HO42" s="364"/>
      <c r="HP42" s="364"/>
      <c r="HQ42" s="364"/>
      <c r="HR42" s="364"/>
      <c r="HS42" s="364"/>
      <c r="HT42" s="364"/>
      <c r="HU42" s="364"/>
      <c r="HV42" s="364"/>
      <c r="HW42" s="364"/>
      <c r="HX42" s="364"/>
      <c r="HY42" s="364"/>
      <c r="HZ42" s="364"/>
      <c r="IA42" s="364"/>
      <c r="IB42" s="364"/>
      <c r="IC42" s="364"/>
      <c r="ID42" s="364"/>
      <c r="IE42" s="364"/>
      <c r="IF42" s="364"/>
      <c r="IG42" s="364"/>
      <c r="IH42" s="364"/>
      <c r="II42" s="364"/>
      <c r="IJ42" s="364"/>
      <c r="IK42" s="364"/>
      <c r="IL42" s="364"/>
      <c r="IM42" s="364"/>
      <c r="IN42" s="364"/>
      <c r="IO42" s="364"/>
      <c r="IP42" s="364"/>
      <c r="IQ42" s="364"/>
      <c r="IR42" s="364"/>
      <c r="IS42" s="364"/>
      <c r="IT42" s="364"/>
      <c r="IU42" s="364"/>
      <c r="IV42" s="364"/>
      <c r="IW42" s="364"/>
      <c r="IX42" s="364"/>
      <c r="IY42" s="364"/>
      <c r="IZ42" s="364"/>
      <c r="JA42" s="364"/>
      <c r="JB42" s="364"/>
      <c r="JC42" s="364"/>
      <c r="JD42" s="364"/>
      <c r="JE42" s="364"/>
      <c r="JF42" s="364"/>
      <c r="JG42" s="364"/>
      <c r="JH42" s="364"/>
      <c r="JI42" s="364"/>
      <c r="JJ42" s="364"/>
      <c r="JK42" s="364"/>
      <c r="JL42" s="364"/>
      <c r="JM42" s="364"/>
      <c r="JN42" s="364"/>
      <c r="JO42" s="364"/>
      <c r="JP42" s="364"/>
      <c r="JQ42" s="364"/>
      <c r="JR42" s="364"/>
      <c r="JS42" s="364"/>
      <c r="JT42" s="364"/>
      <c r="JU42" s="364"/>
      <c r="JV42" s="364"/>
      <c r="JW42" s="364"/>
      <c r="JX42" s="364"/>
      <c r="JY42" s="364"/>
      <c r="JZ42" s="364"/>
      <c r="KA42" s="364"/>
      <c r="KB42" s="364"/>
      <c r="KC42" s="364"/>
      <c r="KD42" s="364"/>
      <c r="KE42" s="364"/>
      <c r="KF42" s="364"/>
      <c r="KG42" s="364"/>
      <c r="KH42" s="364"/>
      <c r="KI42" s="364"/>
      <c r="KJ42" s="364"/>
      <c r="KK42" s="364"/>
      <c r="KL42" s="364"/>
      <c r="KM42" s="364"/>
      <c r="KN42" s="364"/>
      <c r="KO42" s="364"/>
      <c r="KP42" s="364"/>
      <c r="KQ42" s="364"/>
      <c r="KR42" s="364"/>
      <c r="KS42" s="364"/>
      <c r="KT42" s="364"/>
      <c r="KU42" s="364"/>
      <c r="KV42" s="364"/>
      <c r="KW42" s="364"/>
      <c r="KX42" s="364"/>
      <c r="KY42" s="364"/>
      <c r="KZ42" s="364"/>
      <c r="LA42" s="364"/>
      <c r="LB42" s="364"/>
      <c r="LC42" s="364"/>
      <c r="LD42" s="364"/>
      <c r="LE42" s="364"/>
      <c r="LF42" s="364"/>
      <c r="LG42" s="364"/>
      <c r="LH42" s="364"/>
      <c r="LI42" s="364"/>
      <c r="LJ42" s="364"/>
      <c r="LK42" s="364"/>
      <c r="LL42" s="364"/>
      <c r="LM42" s="364"/>
      <c r="LN42" s="364"/>
      <c r="LO42" s="364"/>
      <c r="LP42" s="364"/>
      <c r="LQ42" s="364"/>
      <c r="LR42" s="364"/>
      <c r="LS42" s="364"/>
      <c r="LT42" s="364"/>
      <c r="LU42" s="364"/>
      <c r="LV42" s="364"/>
      <c r="LW42" s="364"/>
      <c r="LX42" s="364"/>
      <c r="LY42" s="364"/>
      <c r="LZ42" s="364"/>
      <c r="MA42" s="364"/>
      <c r="MB42" s="364"/>
      <c r="MC42" s="364"/>
      <c r="MD42" s="364"/>
      <c r="ME42" s="364"/>
      <c r="MF42" s="364"/>
      <c r="MG42" s="364"/>
      <c r="MH42" s="364"/>
      <c r="MI42" s="364"/>
      <c r="MJ42" s="364"/>
      <c r="MK42" s="364"/>
      <c r="ML42" s="364"/>
      <c r="MM42" s="364"/>
      <c r="MN42" s="364"/>
      <c r="MO42" s="364"/>
      <c r="MP42" s="364"/>
      <c r="MQ42" s="364"/>
      <c r="MR42" s="364"/>
      <c r="MS42" s="364"/>
      <c r="MT42" s="364"/>
      <c r="MU42" s="364"/>
      <c r="MV42" s="364"/>
      <c r="MW42" s="364"/>
      <c r="MX42" s="364"/>
      <c r="MY42" s="364"/>
      <c r="MZ42" s="364"/>
      <c r="NA42" s="364"/>
      <c r="NB42" s="364"/>
      <c r="NC42" s="364"/>
      <c r="ND42" s="364"/>
      <c r="NE42" s="364"/>
      <c r="NF42" s="364"/>
      <c r="NG42" s="364"/>
      <c r="NH42" s="364"/>
      <c r="NI42" s="364"/>
      <c r="NJ42" s="364"/>
      <c r="NK42" s="364"/>
      <c r="NL42" s="364"/>
      <c r="NM42" s="364"/>
      <c r="NN42" s="364"/>
      <c r="NO42" s="364"/>
      <c r="NP42" s="364"/>
      <c r="NQ42" s="364"/>
      <c r="NR42" s="364"/>
      <c r="NS42" s="364"/>
      <c r="NT42" s="364"/>
      <c r="NU42" s="364"/>
      <c r="NV42" s="364"/>
      <c r="NW42" s="364"/>
      <c r="NX42" s="364"/>
      <c r="NY42" s="364"/>
      <c r="NZ42" s="364"/>
      <c r="OA42" s="364"/>
      <c r="OB42" s="364"/>
      <c r="OC42" s="364"/>
      <c r="OD42" s="364"/>
      <c r="OE42" s="364"/>
      <c r="OF42" s="364"/>
      <c r="OG42" s="364"/>
      <c r="OH42" s="364"/>
      <c r="OI42" s="364"/>
      <c r="OJ42" s="364"/>
      <c r="OK42" s="364"/>
      <c r="OL42" s="364"/>
      <c r="OM42" s="364"/>
      <c r="ON42" s="364"/>
      <c r="OO42" s="364"/>
      <c r="OP42" s="364"/>
      <c r="OQ42" s="364"/>
      <c r="OR42" s="364"/>
    </row>
    <row r="43" spans="1:408" ht="15">
      <c r="A43" s="363" t="s">
        <v>620</v>
      </c>
      <c r="B43" s="364">
        <f t="shared" si="44"/>
        <v>0</v>
      </c>
      <c r="C43" s="364">
        <f t="shared" si="45"/>
        <v>0</v>
      </c>
      <c r="D43" s="364">
        <f t="shared" si="46"/>
        <v>0</v>
      </c>
      <c r="E43" s="364">
        <f t="shared" si="47"/>
        <v>0</v>
      </c>
      <c r="F43" s="364">
        <f t="shared" si="48"/>
        <v>0</v>
      </c>
      <c r="G43" s="364">
        <f t="shared" si="49"/>
        <v>0</v>
      </c>
      <c r="H43" s="364">
        <f t="shared" si="50"/>
        <v>0</v>
      </c>
      <c r="I43" s="364">
        <f t="shared" si="51"/>
        <v>0</v>
      </c>
      <c r="J43" s="364">
        <f t="shared" si="52"/>
        <v>0</v>
      </c>
      <c r="K43" s="364">
        <f t="shared" si="53"/>
        <v>0</v>
      </c>
      <c r="L43" s="364">
        <f t="shared" si="54"/>
        <v>0</v>
      </c>
      <c r="M43" s="364">
        <f t="shared" si="55"/>
        <v>0</v>
      </c>
      <c r="N43" s="364">
        <f t="shared" si="56"/>
        <v>0</v>
      </c>
      <c r="O43" s="364">
        <f t="shared" si="57"/>
        <v>0</v>
      </c>
      <c r="P43" s="364">
        <f t="shared" si="58"/>
        <v>0</v>
      </c>
      <c r="Q43" s="364">
        <f t="shared" si="59"/>
        <v>0</v>
      </c>
      <c r="R43" s="364">
        <f t="shared" si="60"/>
        <v>0</v>
      </c>
      <c r="S43" s="364">
        <f t="shared" si="61"/>
        <v>0</v>
      </c>
      <c r="T43" s="364">
        <f t="shared" si="62"/>
        <v>0</v>
      </c>
      <c r="U43" s="364">
        <f t="shared" si="63"/>
        <v>0</v>
      </c>
      <c r="V43" s="364">
        <f t="shared" si="64"/>
        <v>0</v>
      </c>
      <c r="W43" s="364">
        <f t="shared" si="65"/>
        <v>0</v>
      </c>
      <c r="X43" s="364">
        <f t="shared" si="66"/>
        <v>0</v>
      </c>
      <c r="Y43" s="364">
        <f t="shared" si="67"/>
        <v>0</v>
      </c>
      <c r="Z43" s="364">
        <f t="shared" si="68"/>
        <v>0</v>
      </c>
      <c r="AA43" s="364">
        <f t="shared" si="69"/>
        <v>0</v>
      </c>
      <c r="AB43" s="364">
        <f t="shared" si="70"/>
        <v>0</v>
      </c>
      <c r="AC43" s="364">
        <f t="shared" si="71"/>
        <v>0</v>
      </c>
      <c r="AD43" s="364">
        <f t="shared" si="72"/>
        <v>0</v>
      </c>
      <c r="AE43" s="364">
        <f t="shared" si="73"/>
        <v>0</v>
      </c>
      <c r="AG43" s="364"/>
      <c r="AH43" s="364"/>
      <c r="AI43" s="364"/>
      <c r="AJ43" s="364"/>
      <c r="AK43" s="364"/>
      <c r="AL43" s="364"/>
      <c r="AM43" s="364"/>
      <c r="AN43" s="364"/>
      <c r="AO43" s="364"/>
      <c r="AP43" s="364"/>
      <c r="AQ43" s="364"/>
      <c r="AR43" s="364"/>
      <c r="AS43" s="364"/>
      <c r="AT43" s="364"/>
      <c r="AU43" s="364"/>
      <c r="AV43" s="364"/>
      <c r="AW43" s="364"/>
      <c r="AX43" s="364"/>
      <c r="AY43" s="364"/>
      <c r="AZ43" s="364"/>
      <c r="BA43" s="364"/>
      <c r="BB43" s="364"/>
      <c r="BC43" s="364"/>
      <c r="BD43" s="364"/>
      <c r="BE43" s="364"/>
      <c r="BF43" s="364"/>
      <c r="BG43" s="364"/>
      <c r="BH43" s="364"/>
      <c r="BI43" s="364"/>
      <c r="BJ43" s="364"/>
      <c r="BK43" s="364"/>
      <c r="BL43" s="364"/>
      <c r="BM43" s="364"/>
      <c r="BN43" s="364"/>
      <c r="BO43" s="364"/>
      <c r="BP43" s="364"/>
      <c r="BQ43" s="364"/>
      <c r="BR43" s="364"/>
      <c r="BS43" s="364"/>
      <c r="BT43" s="364"/>
      <c r="BU43" s="364"/>
      <c r="BV43" s="364"/>
      <c r="BW43" s="364"/>
      <c r="BX43" s="364"/>
      <c r="BY43" s="364"/>
      <c r="BZ43" s="364"/>
      <c r="CA43" s="364"/>
      <c r="CB43" s="364"/>
      <c r="CC43" s="364"/>
      <c r="CD43" s="364"/>
      <c r="CE43" s="364"/>
      <c r="CF43" s="364"/>
      <c r="CG43" s="364"/>
      <c r="CH43" s="364"/>
      <c r="CI43" s="364"/>
      <c r="CJ43" s="364"/>
      <c r="CK43" s="364"/>
      <c r="CL43" s="364"/>
      <c r="CM43" s="364"/>
      <c r="CN43" s="364"/>
      <c r="CO43" s="364"/>
      <c r="CP43" s="364"/>
      <c r="CQ43" s="364"/>
      <c r="CR43" s="364"/>
      <c r="CS43" s="364"/>
      <c r="CT43" s="364"/>
      <c r="CU43" s="364"/>
      <c r="CV43" s="364"/>
      <c r="CW43" s="364"/>
      <c r="CX43" s="364"/>
      <c r="CY43" s="364"/>
      <c r="CZ43" s="364"/>
      <c r="DA43" s="364"/>
      <c r="DB43" s="364"/>
      <c r="DC43" s="364"/>
      <c r="DD43" s="364"/>
      <c r="DE43" s="364"/>
      <c r="DF43" s="364"/>
      <c r="DG43" s="364"/>
      <c r="DH43" s="364"/>
      <c r="DI43" s="364"/>
      <c r="DJ43" s="364"/>
      <c r="DK43" s="364"/>
      <c r="DL43" s="364"/>
      <c r="DM43" s="364"/>
      <c r="DN43" s="364"/>
      <c r="DO43" s="364"/>
      <c r="DP43" s="364"/>
      <c r="DQ43" s="364"/>
      <c r="DR43" s="364"/>
      <c r="DS43" s="364"/>
      <c r="DT43" s="364"/>
      <c r="DU43" s="364"/>
      <c r="DV43" s="364"/>
      <c r="DW43" s="364"/>
      <c r="DX43" s="364"/>
      <c r="DY43" s="364"/>
      <c r="DZ43" s="364"/>
      <c r="EA43" s="364"/>
      <c r="EB43" s="364"/>
      <c r="EC43" s="364"/>
      <c r="ED43" s="364"/>
      <c r="EE43" s="364"/>
      <c r="EF43" s="364"/>
      <c r="EG43" s="364"/>
      <c r="EH43" s="364"/>
      <c r="EI43" s="364"/>
      <c r="EJ43" s="364"/>
      <c r="EK43" s="364"/>
      <c r="EL43" s="364"/>
      <c r="EM43" s="364"/>
      <c r="EN43" s="364"/>
      <c r="EO43" s="364"/>
      <c r="EP43" s="364"/>
      <c r="EQ43" s="364"/>
      <c r="ER43" s="364"/>
      <c r="ES43" s="364"/>
      <c r="ET43" s="364"/>
      <c r="EU43" s="364"/>
      <c r="EV43" s="364"/>
      <c r="EW43" s="364"/>
      <c r="EX43" s="364"/>
      <c r="EY43" s="364"/>
      <c r="EZ43" s="364"/>
      <c r="FA43" s="364"/>
      <c r="FB43" s="364"/>
      <c r="FC43" s="364"/>
      <c r="FD43" s="364"/>
      <c r="FE43" s="364"/>
      <c r="FF43" s="364"/>
      <c r="FG43" s="364"/>
      <c r="FH43" s="364"/>
      <c r="FI43" s="364"/>
      <c r="FJ43" s="364"/>
      <c r="FK43" s="364"/>
      <c r="FL43" s="364"/>
      <c r="FM43" s="364"/>
      <c r="FN43" s="364"/>
      <c r="FO43" s="364"/>
      <c r="FP43" s="364"/>
      <c r="FQ43" s="364"/>
      <c r="FR43" s="364"/>
      <c r="FS43" s="364"/>
      <c r="FT43" s="364"/>
      <c r="FU43" s="364"/>
      <c r="FV43" s="364"/>
      <c r="FW43" s="364"/>
      <c r="FX43" s="364"/>
      <c r="FY43" s="364"/>
      <c r="FZ43" s="364"/>
      <c r="GA43" s="364"/>
      <c r="GB43" s="364"/>
      <c r="GC43" s="364"/>
      <c r="GD43" s="364"/>
      <c r="GE43" s="364"/>
      <c r="GF43" s="364"/>
      <c r="GG43" s="364"/>
      <c r="GH43" s="364"/>
      <c r="GI43" s="364"/>
      <c r="GJ43" s="364"/>
      <c r="GK43" s="364"/>
      <c r="GL43" s="364"/>
      <c r="GM43" s="364"/>
      <c r="GN43" s="364"/>
      <c r="GO43" s="364"/>
      <c r="GP43" s="364"/>
      <c r="GQ43" s="364"/>
      <c r="GR43" s="364"/>
      <c r="GS43" s="364"/>
      <c r="GT43" s="364"/>
      <c r="GU43" s="364"/>
      <c r="GV43" s="364"/>
      <c r="GW43" s="364"/>
      <c r="GX43" s="364"/>
      <c r="GY43" s="364"/>
      <c r="GZ43" s="364"/>
      <c r="HA43" s="364"/>
      <c r="HB43" s="364"/>
      <c r="HC43" s="364"/>
      <c r="HD43" s="364"/>
      <c r="HE43" s="364"/>
      <c r="HF43" s="364"/>
      <c r="HG43" s="364"/>
      <c r="HH43" s="364"/>
      <c r="HI43" s="364"/>
      <c r="HJ43" s="364"/>
      <c r="HK43" s="364"/>
      <c r="HL43" s="364"/>
      <c r="HM43" s="364"/>
      <c r="HN43" s="364"/>
      <c r="HO43" s="364"/>
      <c r="HP43" s="364"/>
      <c r="HQ43" s="364"/>
      <c r="HR43" s="364"/>
      <c r="HS43" s="364"/>
      <c r="HT43" s="364"/>
      <c r="HU43" s="364"/>
      <c r="HV43" s="364"/>
      <c r="HW43" s="364"/>
      <c r="HX43" s="364"/>
      <c r="HY43" s="364"/>
      <c r="HZ43" s="364"/>
      <c r="IA43" s="364"/>
      <c r="IB43" s="364"/>
      <c r="IC43" s="364"/>
      <c r="ID43" s="364"/>
      <c r="IE43" s="364"/>
      <c r="IF43" s="364"/>
      <c r="IG43" s="364"/>
      <c r="IH43" s="364"/>
      <c r="II43" s="364"/>
      <c r="IJ43" s="364"/>
      <c r="IK43" s="364"/>
      <c r="IL43" s="364"/>
      <c r="IM43" s="364"/>
      <c r="IN43" s="364"/>
      <c r="IO43" s="364"/>
      <c r="IP43" s="364"/>
      <c r="IQ43" s="364"/>
      <c r="IR43" s="364"/>
      <c r="IS43" s="364"/>
      <c r="IT43" s="364"/>
      <c r="IU43" s="364"/>
      <c r="IV43" s="364"/>
      <c r="IW43" s="364"/>
      <c r="IX43" s="364"/>
      <c r="IY43" s="364"/>
      <c r="IZ43" s="364"/>
      <c r="JA43" s="364"/>
      <c r="JB43" s="364"/>
      <c r="JC43" s="364"/>
      <c r="JD43" s="364"/>
      <c r="JE43" s="364"/>
      <c r="JF43" s="364"/>
      <c r="JG43" s="364"/>
      <c r="JH43" s="364"/>
      <c r="JI43" s="364"/>
      <c r="JJ43" s="364"/>
      <c r="JK43" s="364"/>
      <c r="JL43" s="364"/>
      <c r="JM43" s="364"/>
      <c r="JN43" s="364"/>
      <c r="JO43" s="364"/>
      <c r="JP43" s="364"/>
      <c r="JQ43" s="364"/>
      <c r="JR43" s="364"/>
      <c r="JS43" s="364"/>
      <c r="JT43" s="364"/>
      <c r="JU43" s="364"/>
      <c r="JV43" s="364"/>
      <c r="JW43" s="364"/>
      <c r="JX43" s="364"/>
      <c r="JY43" s="364"/>
      <c r="JZ43" s="364"/>
      <c r="KA43" s="364"/>
      <c r="KB43" s="364"/>
      <c r="KC43" s="364"/>
      <c r="KD43" s="364"/>
      <c r="KE43" s="364"/>
      <c r="KF43" s="364"/>
      <c r="KG43" s="364"/>
      <c r="KH43" s="364"/>
      <c r="KI43" s="364"/>
      <c r="KJ43" s="364"/>
      <c r="KK43" s="364"/>
      <c r="KL43" s="364"/>
      <c r="KM43" s="364"/>
      <c r="KN43" s="364"/>
      <c r="KO43" s="364"/>
      <c r="KP43" s="364"/>
      <c r="KQ43" s="364"/>
      <c r="KR43" s="364"/>
      <c r="KS43" s="364"/>
      <c r="KT43" s="364"/>
      <c r="KU43" s="364"/>
      <c r="KV43" s="364"/>
      <c r="KW43" s="364"/>
      <c r="KX43" s="364"/>
      <c r="KY43" s="364"/>
      <c r="KZ43" s="364"/>
      <c r="LA43" s="364"/>
      <c r="LB43" s="364"/>
      <c r="LC43" s="364"/>
      <c r="LD43" s="364"/>
      <c r="LE43" s="364"/>
      <c r="LF43" s="364"/>
      <c r="LG43" s="364"/>
      <c r="LH43" s="364"/>
      <c r="LI43" s="364"/>
      <c r="LJ43" s="364"/>
      <c r="LK43" s="364"/>
      <c r="LL43" s="364"/>
      <c r="LM43" s="364"/>
      <c r="LN43" s="364"/>
      <c r="LO43" s="364"/>
      <c r="LP43" s="364"/>
      <c r="LQ43" s="364"/>
      <c r="LR43" s="364"/>
      <c r="LS43" s="364"/>
      <c r="LT43" s="364"/>
      <c r="LU43" s="364"/>
      <c r="LV43" s="364"/>
      <c r="LW43" s="364"/>
      <c r="LX43" s="364"/>
      <c r="LY43" s="364"/>
      <c r="LZ43" s="364"/>
      <c r="MA43" s="364"/>
      <c r="MB43" s="364"/>
      <c r="MC43" s="364"/>
      <c r="MD43" s="364"/>
      <c r="ME43" s="364"/>
      <c r="MF43" s="364"/>
      <c r="MG43" s="364"/>
      <c r="MH43" s="364"/>
      <c r="MI43" s="364"/>
      <c r="MJ43" s="364"/>
      <c r="MK43" s="364"/>
      <c r="ML43" s="364"/>
      <c r="MM43" s="364"/>
      <c r="MN43" s="364"/>
      <c r="MO43" s="364"/>
      <c r="MP43" s="364"/>
      <c r="MQ43" s="364"/>
      <c r="MR43" s="364"/>
      <c r="MS43" s="364"/>
      <c r="MT43" s="364"/>
      <c r="MU43" s="364"/>
      <c r="MV43" s="364"/>
      <c r="MW43" s="364"/>
      <c r="MX43" s="364"/>
      <c r="MY43" s="364"/>
      <c r="MZ43" s="364"/>
      <c r="NA43" s="364"/>
      <c r="NB43" s="364"/>
      <c r="NC43" s="364"/>
      <c r="ND43" s="364"/>
      <c r="NE43" s="364"/>
      <c r="NF43" s="364"/>
      <c r="NG43" s="364"/>
      <c r="NH43" s="364"/>
      <c r="NI43" s="364"/>
      <c r="NJ43" s="364"/>
      <c r="NK43" s="364"/>
      <c r="NL43" s="364"/>
      <c r="NM43" s="364"/>
      <c r="NN43" s="364"/>
      <c r="NO43" s="364"/>
      <c r="NP43" s="364"/>
      <c r="NQ43" s="364"/>
      <c r="NR43" s="364"/>
      <c r="NS43" s="364"/>
      <c r="NT43" s="364"/>
      <c r="NU43" s="364"/>
      <c r="NV43" s="364"/>
      <c r="NW43" s="364"/>
      <c r="NX43" s="364"/>
      <c r="NY43" s="364"/>
      <c r="NZ43" s="364"/>
      <c r="OA43" s="364"/>
      <c r="OB43" s="364"/>
      <c r="OC43" s="364"/>
      <c r="OD43" s="364"/>
      <c r="OE43" s="364"/>
      <c r="OF43" s="364"/>
      <c r="OG43" s="364"/>
      <c r="OH43" s="364"/>
      <c r="OI43" s="364"/>
      <c r="OJ43" s="364"/>
      <c r="OK43" s="364"/>
      <c r="OL43" s="364"/>
      <c r="OM43" s="364"/>
      <c r="ON43" s="364"/>
      <c r="OO43" s="364"/>
      <c r="OP43" s="364"/>
      <c r="OQ43" s="364"/>
      <c r="OR43" s="364"/>
    </row>
    <row r="44" spans="1:408" ht="15">
      <c r="A44" s="363" t="s">
        <v>621</v>
      </c>
      <c r="B44" s="364">
        <f t="shared" si="44"/>
        <v>0</v>
      </c>
      <c r="C44" s="364">
        <f t="shared" si="45"/>
        <v>0</v>
      </c>
      <c r="D44" s="364">
        <f t="shared" si="46"/>
        <v>0</v>
      </c>
      <c r="E44" s="364">
        <f t="shared" si="47"/>
        <v>0</v>
      </c>
      <c r="F44" s="364">
        <f t="shared" si="48"/>
        <v>0</v>
      </c>
      <c r="G44" s="364">
        <f t="shared" si="49"/>
        <v>0</v>
      </c>
      <c r="H44" s="364">
        <f t="shared" si="50"/>
        <v>0</v>
      </c>
      <c r="I44" s="364">
        <f t="shared" si="51"/>
        <v>0</v>
      </c>
      <c r="J44" s="364">
        <f t="shared" si="52"/>
        <v>0</v>
      </c>
      <c r="K44" s="364">
        <f t="shared" si="53"/>
        <v>0</v>
      </c>
      <c r="L44" s="364">
        <f t="shared" si="54"/>
        <v>0</v>
      </c>
      <c r="M44" s="364">
        <f t="shared" si="55"/>
        <v>0</v>
      </c>
      <c r="N44" s="364">
        <f t="shared" si="56"/>
        <v>0</v>
      </c>
      <c r="O44" s="364">
        <f t="shared" si="57"/>
        <v>0</v>
      </c>
      <c r="P44" s="364">
        <f t="shared" si="58"/>
        <v>0</v>
      </c>
      <c r="Q44" s="364">
        <f t="shared" si="59"/>
        <v>0</v>
      </c>
      <c r="R44" s="364">
        <f t="shared" si="60"/>
        <v>0</v>
      </c>
      <c r="S44" s="364">
        <f t="shared" si="61"/>
        <v>0</v>
      </c>
      <c r="T44" s="364">
        <f t="shared" si="62"/>
        <v>0</v>
      </c>
      <c r="U44" s="364">
        <f t="shared" si="63"/>
        <v>0</v>
      </c>
      <c r="V44" s="364">
        <f t="shared" si="64"/>
        <v>0</v>
      </c>
      <c r="W44" s="364">
        <f t="shared" si="65"/>
        <v>0</v>
      </c>
      <c r="X44" s="364">
        <f t="shared" si="66"/>
        <v>0</v>
      </c>
      <c r="Y44" s="364">
        <f t="shared" si="67"/>
        <v>0</v>
      </c>
      <c r="Z44" s="364">
        <f t="shared" si="68"/>
        <v>0</v>
      </c>
      <c r="AA44" s="364">
        <f t="shared" si="69"/>
        <v>0</v>
      </c>
      <c r="AB44" s="364">
        <f t="shared" si="70"/>
        <v>0</v>
      </c>
      <c r="AC44" s="364">
        <f t="shared" si="71"/>
        <v>0</v>
      </c>
      <c r="AD44" s="364">
        <f t="shared" si="72"/>
        <v>0</v>
      </c>
      <c r="AE44" s="364">
        <f t="shared" si="73"/>
        <v>0</v>
      </c>
      <c r="AG44" s="364"/>
      <c r="AH44" s="364"/>
      <c r="AI44" s="364"/>
      <c r="AJ44" s="364"/>
      <c r="AK44" s="364"/>
      <c r="AL44" s="364"/>
      <c r="AM44" s="364"/>
      <c r="AN44" s="364"/>
      <c r="AO44" s="364"/>
      <c r="AP44" s="364"/>
      <c r="AQ44" s="364"/>
      <c r="AR44" s="364"/>
      <c r="AS44" s="364"/>
      <c r="AT44" s="364"/>
      <c r="AU44" s="364"/>
      <c r="AV44" s="364"/>
      <c r="AW44" s="364"/>
      <c r="AX44" s="364"/>
      <c r="AY44" s="364"/>
      <c r="AZ44" s="364"/>
      <c r="BA44" s="364"/>
      <c r="BB44" s="364"/>
      <c r="BC44" s="364"/>
      <c r="BD44" s="364"/>
      <c r="BE44" s="364"/>
      <c r="BF44" s="364"/>
      <c r="BG44" s="364"/>
      <c r="BH44" s="364"/>
      <c r="BI44" s="364"/>
      <c r="BJ44" s="364"/>
      <c r="BK44" s="364"/>
      <c r="BL44" s="364"/>
      <c r="BM44" s="364"/>
      <c r="BN44" s="364"/>
      <c r="BO44" s="364"/>
      <c r="BP44" s="364"/>
      <c r="BQ44" s="364"/>
      <c r="BR44" s="364"/>
      <c r="BS44" s="364"/>
      <c r="BT44" s="364"/>
      <c r="BU44" s="364"/>
      <c r="BV44" s="364"/>
      <c r="BW44" s="364"/>
      <c r="BX44" s="364"/>
      <c r="BY44" s="364"/>
      <c r="BZ44" s="364"/>
      <c r="CA44" s="364"/>
      <c r="CB44" s="364"/>
      <c r="CC44" s="364"/>
      <c r="CD44" s="364"/>
      <c r="CE44" s="364"/>
      <c r="CF44" s="364"/>
      <c r="CG44" s="364"/>
      <c r="CH44" s="364"/>
      <c r="CI44" s="364"/>
      <c r="CJ44" s="364"/>
      <c r="CK44" s="364"/>
      <c r="CL44" s="364"/>
      <c r="CM44" s="364"/>
      <c r="CN44" s="364"/>
      <c r="CO44" s="364"/>
      <c r="CP44" s="364"/>
      <c r="CQ44" s="364"/>
      <c r="CR44" s="364"/>
      <c r="CS44" s="364"/>
      <c r="CT44" s="364"/>
      <c r="CU44" s="364"/>
      <c r="CV44" s="364"/>
      <c r="CW44" s="364"/>
      <c r="CX44" s="364"/>
      <c r="CY44" s="364"/>
      <c r="CZ44" s="364"/>
      <c r="DA44" s="364"/>
      <c r="DB44" s="364"/>
      <c r="DC44" s="364"/>
      <c r="DD44" s="364"/>
      <c r="DE44" s="364"/>
      <c r="DF44" s="364"/>
      <c r="DG44" s="364"/>
      <c r="DH44" s="364"/>
      <c r="DI44" s="364"/>
      <c r="DJ44" s="364"/>
      <c r="DK44" s="364"/>
      <c r="DL44" s="364"/>
      <c r="DM44" s="364"/>
      <c r="DN44" s="364"/>
      <c r="DO44" s="364"/>
      <c r="DP44" s="364"/>
      <c r="DQ44" s="364"/>
      <c r="DR44" s="364"/>
      <c r="DS44" s="364"/>
      <c r="DT44" s="364"/>
      <c r="DU44" s="364"/>
      <c r="DV44" s="364"/>
      <c r="DW44" s="364"/>
      <c r="DX44" s="364"/>
      <c r="DY44" s="364"/>
      <c r="DZ44" s="364"/>
      <c r="EA44" s="364"/>
      <c r="EB44" s="364"/>
      <c r="EC44" s="364"/>
      <c r="ED44" s="364"/>
      <c r="EE44" s="364"/>
      <c r="EF44" s="364"/>
      <c r="EG44" s="364"/>
      <c r="EH44" s="364"/>
      <c r="EI44" s="364"/>
      <c r="EJ44" s="364"/>
      <c r="EK44" s="364"/>
      <c r="EL44" s="364"/>
      <c r="EM44" s="364"/>
      <c r="EN44" s="364"/>
      <c r="EO44" s="364"/>
      <c r="EP44" s="364"/>
      <c r="EQ44" s="364"/>
      <c r="ER44" s="364"/>
      <c r="ES44" s="364"/>
      <c r="ET44" s="364"/>
      <c r="EU44" s="364"/>
      <c r="EV44" s="364"/>
      <c r="EW44" s="364"/>
      <c r="EX44" s="364"/>
      <c r="EY44" s="364"/>
      <c r="EZ44" s="364"/>
      <c r="FA44" s="364"/>
      <c r="FB44" s="364"/>
      <c r="FC44" s="364"/>
      <c r="FD44" s="364"/>
      <c r="FE44" s="364"/>
      <c r="FF44" s="364"/>
      <c r="FG44" s="364"/>
      <c r="FH44" s="364"/>
      <c r="FI44" s="364"/>
      <c r="FJ44" s="364"/>
      <c r="FK44" s="364"/>
      <c r="FL44" s="364"/>
      <c r="FM44" s="364"/>
      <c r="FN44" s="364"/>
      <c r="FO44" s="364"/>
      <c r="FP44" s="364"/>
      <c r="FQ44" s="364"/>
      <c r="FR44" s="364"/>
      <c r="FS44" s="364"/>
      <c r="FT44" s="364"/>
      <c r="FU44" s="364"/>
      <c r="FV44" s="364"/>
      <c r="FW44" s="364"/>
      <c r="FX44" s="364"/>
      <c r="FY44" s="364"/>
      <c r="FZ44" s="364"/>
      <c r="GA44" s="364"/>
      <c r="GB44" s="364"/>
      <c r="GC44" s="364"/>
      <c r="GD44" s="364"/>
      <c r="GE44" s="364"/>
      <c r="GF44" s="364"/>
      <c r="GG44" s="364"/>
      <c r="GH44" s="364"/>
      <c r="GI44" s="364"/>
      <c r="GJ44" s="364"/>
      <c r="GK44" s="364"/>
      <c r="GL44" s="364"/>
      <c r="GM44" s="364"/>
      <c r="GN44" s="364"/>
      <c r="GO44" s="364"/>
      <c r="GP44" s="364"/>
      <c r="GQ44" s="364"/>
      <c r="GR44" s="364"/>
      <c r="GS44" s="364"/>
      <c r="GT44" s="364"/>
      <c r="GU44" s="364"/>
      <c r="GV44" s="364"/>
      <c r="GW44" s="364"/>
      <c r="GX44" s="364"/>
      <c r="GY44" s="364"/>
      <c r="GZ44" s="364"/>
      <c r="HA44" s="364"/>
      <c r="HB44" s="364"/>
      <c r="HC44" s="364"/>
      <c r="HD44" s="364"/>
      <c r="HE44" s="364"/>
      <c r="HF44" s="364"/>
      <c r="HG44" s="364"/>
      <c r="HH44" s="364"/>
      <c r="HI44" s="364"/>
      <c r="HJ44" s="364"/>
      <c r="HK44" s="364"/>
      <c r="HL44" s="364"/>
      <c r="HM44" s="364"/>
      <c r="HN44" s="364"/>
      <c r="HO44" s="364"/>
      <c r="HP44" s="364"/>
      <c r="HQ44" s="364"/>
      <c r="HR44" s="364"/>
      <c r="HS44" s="364"/>
      <c r="HT44" s="364"/>
      <c r="HU44" s="364"/>
      <c r="HV44" s="364"/>
      <c r="HW44" s="364"/>
      <c r="HX44" s="364"/>
      <c r="HY44" s="364"/>
      <c r="HZ44" s="364"/>
      <c r="IA44" s="364"/>
      <c r="IB44" s="364"/>
      <c r="IC44" s="364"/>
      <c r="ID44" s="364"/>
      <c r="IE44" s="364"/>
      <c r="IF44" s="364"/>
      <c r="IG44" s="364"/>
      <c r="IH44" s="364"/>
      <c r="II44" s="364"/>
      <c r="IJ44" s="364"/>
      <c r="IK44" s="364"/>
      <c r="IL44" s="364"/>
      <c r="IM44" s="364"/>
      <c r="IN44" s="364"/>
      <c r="IO44" s="364"/>
      <c r="IP44" s="364"/>
      <c r="IQ44" s="364"/>
      <c r="IR44" s="364"/>
      <c r="IS44" s="364"/>
      <c r="IT44" s="364"/>
      <c r="IU44" s="364"/>
      <c r="IV44" s="364"/>
      <c r="IW44" s="364"/>
      <c r="IX44" s="364"/>
      <c r="IY44" s="364"/>
      <c r="IZ44" s="364"/>
      <c r="JA44" s="364"/>
      <c r="JB44" s="364"/>
      <c r="JC44" s="364"/>
      <c r="JD44" s="364"/>
      <c r="JE44" s="364"/>
      <c r="JF44" s="364"/>
      <c r="JG44" s="364"/>
      <c r="JH44" s="364"/>
      <c r="JI44" s="364"/>
      <c r="JJ44" s="364"/>
      <c r="JK44" s="364"/>
      <c r="JL44" s="364"/>
      <c r="JM44" s="364"/>
      <c r="JN44" s="364"/>
      <c r="JO44" s="364"/>
      <c r="JP44" s="364"/>
      <c r="JQ44" s="364"/>
      <c r="JR44" s="364"/>
      <c r="JS44" s="364"/>
      <c r="JT44" s="364"/>
      <c r="JU44" s="364"/>
      <c r="JV44" s="364"/>
      <c r="JW44" s="364"/>
      <c r="JX44" s="364"/>
      <c r="JY44" s="364"/>
      <c r="JZ44" s="364"/>
      <c r="KA44" s="364"/>
      <c r="KB44" s="364"/>
      <c r="KC44" s="364"/>
      <c r="KD44" s="364"/>
      <c r="KE44" s="364"/>
      <c r="KF44" s="364"/>
      <c r="KG44" s="364"/>
      <c r="KH44" s="364"/>
      <c r="KI44" s="364"/>
      <c r="KJ44" s="364"/>
      <c r="KK44" s="364"/>
      <c r="KL44" s="364"/>
      <c r="KM44" s="364"/>
      <c r="KN44" s="364"/>
      <c r="KO44" s="364"/>
      <c r="KP44" s="364"/>
      <c r="KQ44" s="364"/>
      <c r="KR44" s="364"/>
      <c r="KS44" s="364"/>
      <c r="KT44" s="364"/>
      <c r="KU44" s="364"/>
      <c r="KV44" s="364"/>
      <c r="KW44" s="364"/>
      <c r="KX44" s="364"/>
      <c r="KY44" s="364"/>
      <c r="KZ44" s="364"/>
      <c r="LA44" s="364"/>
      <c r="LB44" s="364"/>
      <c r="LC44" s="364"/>
      <c r="LD44" s="364"/>
      <c r="LE44" s="364"/>
      <c r="LF44" s="364"/>
      <c r="LG44" s="364"/>
      <c r="LH44" s="364"/>
      <c r="LI44" s="364"/>
      <c r="LJ44" s="364"/>
      <c r="LK44" s="364"/>
      <c r="LL44" s="364"/>
      <c r="LM44" s="364"/>
      <c r="LN44" s="364"/>
      <c r="LO44" s="364"/>
      <c r="LP44" s="364"/>
      <c r="LQ44" s="364"/>
      <c r="LR44" s="364"/>
      <c r="LS44" s="364"/>
      <c r="LT44" s="364"/>
      <c r="LU44" s="364"/>
      <c r="LV44" s="364"/>
      <c r="LW44" s="364"/>
      <c r="LX44" s="364"/>
      <c r="LY44" s="364"/>
      <c r="LZ44" s="364"/>
      <c r="MA44" s="364"/>
      <c r="MB44" s="364"/>
      <c r="MC44" s="364"/>
      <c r="MD44" s="364"/>
      <c r="ME44" s="364"/>
      <c r="MF44" s="364"/>
      <c r="MG44" s="364"/>
      <c r="MH44" s="364"/>
      <c r="MI44" s="364"/>
      <c r="MJ44" s="364"/>
      <c r="MK44" s="364"/>
      <c r="ML44" s="364"/>
      <c r="MM44" s="364"/>
      <c r="MN44" s="364"/>
      <c r="MO44" s="364"/>
      <c r="MP44" s="364"/>
      <c r="MQ44" s="364"/>
      <c r="MR44" s="364"/>
      <c r="MS44" s="364"/>
      <c r="MT44" s="364"/>
      <c r="MU44" s="364"/>
      <c r="MV44" s="364"/>
      <c r="MW44" s="364"/>
      <c r="MX44" s="364"/>
      <c r="MY44" s="364"/>
      <c r="MZ44" s="364"/>
      <c r="NA44" s="364"/>
      <c r="NB44" s="364"/>
      <c r="NC44" s="364"/>
      <c r="ND44" s="364"/>
      <c r="NE44" s="364"/>
      <c r="NF44" s="364"/>
      <c r="NG44" s="364"/>
      <c r="NH44" s="364"/>
      <c r="NI44" s="364"/>
      <c r="NJ44" s="364"/>
      <c r="NK44" s="364"/>
      <c r="NL44" s="364"/>
      <c r="NM44" s="364"/>
      <c r="NN44" s="364"/>
      <c r="NO44" s="364"/>
      <c r="NP44" s="364"/>
      <c r="NQ44" s="364"/>
      <c r="NR44" s="364"/>
      <c r="NS44" s="364"/>
      <c r="NT44" s="364"/>
      <c r="NU44" s="364"/>
      <c r="NV44" s="364"/>
      <c r="NW44" s="364"/>
      <c r="NX44" s="364"/>
      <c r="NY44" s="364"/>
      <c r="NZ44" s="364"/>
      <c r="OA44" s="364"/>
      <c r="OB44" s="364"/>
      <c r="OC44" s="364"/>
      <c r="OD44" s="364"/>
      <c r="OE44" s="364"/>
      <c r="OF44" s="364"/>
      <c r="OG44" s="364"/>
      <c r="OH44" s="364"/>
      <c r="OI44" s="364"/>
      <c r="OJ44" s="364"/>
      <c r="OK44" s="364"/>
      <c r="OL44" s="364"/>
      <c r="OM44" s="364"/>
      <c r="ON44" s="364"/>
      <c r="OO44" s="364"/>
      <c r="OP44" s="364"/>
      <c r="OQ44" s="364"/>
      <c r="OR44" s="364"/>
    </row>
    <row r="45" spans="1:408" ht="15">
      <c r="A45" s="363" t="s">
        <v>622</v>
      </c>
      <c r="B45" s="364">
        <f t="shared" si="44"/>
        <v>0</v>
      </c>
      <c r="C45" s="364">
        <f t="shared" si="45"/>
        <v>0</v>
      </c>
      <c r="D45" s="364">
        <f t="shared" si="46"/>
        <v>0</v>
      </c>
      <c r="E45" s="364">
        <f t="shared" si="47"/>
        <v>0</v>
      </c>
      <c r="F45" s="364">
        <f t="shared" si="48"/>
        <v>0</v>
      </c>
      <c r="G45" s="364">
        <f t="shared" si="49"/>
        <v>0</v>
      </c>
      <c r="H45" s="364">
        <f t="shared" si="50"/>
        <v>0</v>
      </c>
      <c r="I45" s="364">
        <f t="shared" si="51"/>
        <v>0</v>
      </c>
      <c r="J45" s="364">
        <f t="shared" si="52"/>
        <v>0</v>
      </c>
      <c r="K45" s="364">
        <f t="shared" si="53"/>
        <v>0</v>
      </c>
      <c r="L45" s="364">
        <f t="shared" si="54"/>
        <v>0</v>
      </c>
      <c r="M45" s="364">
        <f t="shared" si="55"/>
        <v>0</v>
      </c>
      <c r="N45" s="364">
        <f t="shared" si="56"/>
        <v>0</v>
      </c>
      <c r="O45" s="364">
        <f t="shared" si="57"/>
        <v>0</v>
      </c>
      <c r="P45" s="364">
        <f t="shared" si="58"/>
        <v>0</v>
      </c>
      <c r="Q45" s="364">
        <f t="shared" si="59"/>
        <v>0</v>
      </c>
      <c r="R45" s="364">
        <f t="shared" si="60"/>
        <v>0</v>
      </c>
      <c r="S45" s="364">
        <f t="shared" si="61"/>
        <v>0</v>
      </c>
      <c r="T45" s="364">
        <f t="shared" si="62"/>
        <v>0</v>
      </c>
      <c r="U45" s="364">
        <f t="shared" si="63"/>
        <v>0</v>
      </c>
      <c r="V45" s="364">
        <f t="shared" si="64"/>
        <v>0</v>
      </c>
      <c r="W45" s="364">
        <f t="shared" si="65"/>
        <v>0</v>
      </c>
      <c r="X45" s="364">
        <f t="shared" si="66"/>
        <v>0</v>
      </c>
      <c r="Y45" s="364">
        <f t="shared" si="67"/>
        <v>0</v>
      </c>
      <c r="Z45" s="364">
        <f t="shared" si="68"/>
        <v>0</v>
      </c>
      <c r="AA45" s="364">
        <f t="shared" si="69"/>
        <v>0</v>
      </c>
      <c r="AB45" s="364">
        <f t="shared" si="70"/>
        <v>0</v>
      </c>
      <c r="AC45" s="364">
        <f t="shared" si="71"/>
        <v>0</v>
      </c>
      <c r="AD45" s="364">
        <f t="shared" si="72"/>
        <v>0</v>
      </c>
      <c r="AE45" s="364">
        <f t="shared" si="73"/>
        <v>0</v>
      </c>
      <c r="AG45" s="364"/>
      <c r="AH45" s="364"/>
      <c r="AI45" s="364"/>
      <c r="AJ45" s="364"/>
      <c r="AK45" s="364"/>
      <c r="AL45" s="364"/>
      <c r="AM45" s="364"/>
      <c r="AN45" s="364"/>
      <c r="AO45" s="364"/>
      <c r="AP45" s="364"/>
      <c r="AQ45" s="364"/>
      <c r="AR45" s="364"/>
      <c r="AS45" s="364"/>
      <c r="AT45" s="364"/>
      <c r="AU45" s="364"/>
      <c r="AV45" s="364"/>
      <c r="AW45" s="364"/>
      <c r="AX45" s="364"/>
      <c r="AY45" s="364"/>
      <c r="AZ45" s="364"/>
      <c r="BA45" s="364"/>
      <c r="BB45" s="364"/>
      <c r="BC45" s="364"/>
      <c r="BD45" s="364"/>
      <c r="BE45" s="364"/>
      <c r="BF45" s="364"/>
      <c r="BG45" s="364"/>
      <c r="BH45" s="364"/>
      <c r="BI45" s="364"/>
      <c r="BJ45" s="364"/>
      <c r="BK45" s="364"/>
      <c r="BL45" s="364"/>
      <c r="BM45" s="364"/>
      <c r="BN45" s="364"/>
      <c r="BO45" s="364"/>
      <c r="BP45" s="364"/>
      <c r="BQ45" s="364"/>
      <c r="BR45" s="364"/>
      <c r="BS45" s="364"/>
      <c r="BT45" s="364"/>
      <c r="BU45" s="364"/>
      <c r="BV45" s="364"/>
      <c r="BW45" s="364"/>
      <c r="BX45" s="364"/>
      <c r="BY45" s="364"/>
      <c r="BZ45" s="364"/>
      <c r="CA45" s="364"/>
      <c r="CB45" s="364"/>
      <c r="CC45" s="364"/>
      <c r="CD45" s="364"/>
      <c r="CE45" s="364"/>
      <c r="CF45" s="364"/>
      <c r="CG45" s="364"/>
      <c r="CH45" s="364"/>
      <c r="CI45" s="364"/>
      <c r="CJ45" s="364"/>
      <c r="CK45" s="364"/>
      <c r="CL45" s="364"/>
      <c r="CM45" s="364"/>
      <c r="CN45" s="364"/>
      <c r="CO45" s="364"/>
      <c r="CP45" s="364"/>
      <c r="CQ45" s="364"/>
      <c r="CR45" s="364"/>
      <c r="CS45" s="364"/>
      <c r="CT45" s="364"/>
      <c r="CU45" s="364"/>
      <c r="CV45" s="364"/>
      <c r="CW45" s="364"/>
      <c r="CX45" s="364"/>
      <c r="CY45" s="364"/>
      <c r="CZ45" s="364"/>
      <c r="DA45" s="364"/>
      <c r="DB45" s="364"/>
      <c r="DC45" s="364"/>
      <c r="DD45" s="364"/>
      <c r="DE45" s="364"/>
      <c r="DF45" s="364"/>
      <c r="DG45" s="364"/>
      <c r="DH45" s="364"/>
      <c r="DI45" s="364"/>
      <c r="DJ45" s="364"/>
      <c r="DK45" s="364"/>
      <c r="DL45" s="364"/>
      <c r="DM45" s="364"/>
      <c r="DN45" s="364"/>
      <c r="DO45" s="364"/>
      <c r="DP45" s="364"/>
      <c r="DQ45" s="364"/>
      <c r="DR45" s="364"/>
      <c r="DS45" s="364"/>
      <c r="DT45" s="364"/>
      <c r="DU45" s="364"/>
      <c r="DV45" s="364"/>
      <c r="DW45" s="364"/>
      <c r="DX45" s="364"/>
      <c r="DY45" s="364"/>
      <c r="DZ45" s="364"/>
      <c r="EA45" s="364"/>
      <c r="EB45" s="364"/>
      <c r="EC45" s="364"/>
      <c r="ED45" s="364"/>
      <c r="EE45" s="364"/>
      <c r="EF45" s="364"/>
      <c r="EG45" s="364"/>
      <c r="EH45" s="364"/>
      <c r="EI45" s="364"/>
      <c r="EJ45" s="364"/>
      <c r="EK45" s="364"/>
      <c r="EL45" s="364"/>
      <c r="EM45" s="364"/>
      <c r="EN45" s="364"/>
      <c r="EO45" s="364"/>
      <c r="EP45" s="364"/>
      <c r="EQ45" s="364"/>
      <c r="ER45" s="364"/>
      <c r="ES45" s="364"/>
      <c r="ET45" s="364"/>
      <c r="EU45" s="364"/>
      <c r="EV45" s="364"/>
      <c r="EW45" s="364"/>
      <c r="EX45" s="364"/>
      <c r="EY45" s="364"/>
      <c r="EZ45" s="364"/>
      <c r="FA45" s="364"/>
      <c r="FB45" s="364"/>
      <c r="FC45" s="364"/>
      <c r="FD45" s="364"/>
      <c r="FE45" s="364"/>
      <c r="FF45" s="364"/>
      <c r="FG45" s="364"/>
      <c r="FH45" s="364"/>
      <c r="FI45" s="364"/>
      <c r="FJ45" s="364"/>
      <c r="FK45" s="364"/>
      <c r="FL45" s="364"/>
      <c r="FM45" s="364"/>
      <c r="FN45" s="364"/>
      <c r="FO45" s="364"/>
      <c r="FP45" s="364"/>
      <c r="FQ45" s="364"/>
      <c r="FR45" s="364"/>
      <c r="FS45" s="364"/>
      <c r="FT45" s="364"/>
      <c r="FU45" s="364"/>
      <c r="FV45" s="364"/>
      <c r="FW45" s="364"/>
      <c r="FX45" s="364"/>
      <c r="FY45" s="364"/>
      <c r="FZ45" s="364"/>
      <c r="GA45" s="364"/>
      <c r="GB45" s="364"/>
      <c r="GC45" s="364"/>
      <c r="GD45" s="364"/>
      <c r="GE45" s="364"/>
      <c r="GF45" s="364"/>
      <c r="GG45" s="364"/>
      <c r="GH45" s="364"/>
      <c r="GI45" s="364"/>
      <c r="GJ45" s="364"/>
      <c r="GK45" s="364"/>
      <c r="GL45" s="364"/>
      <c r="GM45" s="364"/>
      <c r="GN45" s="364"/>
      <c r="GO45" s="364"/>
      <c r="GP45" s="364"/>
      <c r="GQ45" s="364"/>
      <c r="GR45" s="364"/>
      <c r="GS45" s="364"/>
      <c r="GT45" s="364"/>
      <c r="GU45" s="364"/>
      <c r="GV45" s="364"/>
      <c r="GW45" s="364"/>
      <c r="GX45" s="364"/>
      <c r="GY45" s="364"/>
      <c r="GZ45" s="364"/>
      <c r="HA45" s="364"/>
      <c r="HB45" s="364"/>
      <c r="HC45" s="364"/>
      <c r="HD45" s="364"/>
      <c r="HE45" s="364"/>
      <c r="HF45" s="364"/>
      <c r="HG45" s="364"/>
      <c r="HH45" s="364"/>
      <c r="HI45" s="364"/>
      <c r="HJ45" s="364"/>
      <c r="HK45" s="364"/>
      <c r="HL45" s="364"/>
      <c r="HM45" s="364"/>
      <c r="HN45" s="364"/>
      <c r="HO45" s="364"/>
      <c r="HP45" s="364"/>
      <c r="HQ45" s="364"/>
      <c r="HR45" s="364"/>
      <c r="HS45" s="364"/>
      <c r="HT45" s="364"/>
      <c r="HU45" s="364"/>
      <c r="HV45" s="364"/>
      <c r="HW45" s="364"/>
      <c r="HX45" s="364"/>
      <c r="HY45" s="364"/>
      <c r="HZ45" s="364"/>
      <c r="IA45" s="364"/>
      <c r="IB45" s="364"/>
      <c r="IC45" s="364"/>
      <c r="ID45" s="364"/>
      <c r="IE45" s="364"/>
      <c r="IF45" s="364"/>
      <c r="IG45" s="364"/>
      <c r="IH45" s="364"/>
      <c r="II45" s="364"/>
      <c r="IJ45" s="364"/>
      <c r="IK45" s="364"/>
      <c r="IL45" s="364"/>
      <c r="IM45" s="364"/>
      <c r="IN45" s="364"/>
      <c r="IO45" s="364"/>
      <c r="IP45" s="364"/>
      <c r="IQ45" s="364"/>
      <c r="IR45" s="364"/>
      <c r="IS45" s="364"/>
      <c r="IT45" s="364"/>
      <c r="IU45" s="364"/>
      <c r="IV45" s="364"/>
      <c r="IW45" s="364"/>
      <c r="IX45" s="364"/>
      <c r="IY45" s="364"/>
      <c r="IZ45" s="364"/>
      <c r="JA45" s="364"/>
      <c r="JB45" s="364"/>
      <c r="JC45" s="364"/>
      <c r="JD45" s="364"/>
      <c r="JE45" s="364"/>
      <c r="JF45" s="364"/>
      <c r="JG45" s="364"/>
      <c r="JH45" s="364"/>
      <c r="JI45" s="364"/>
      <c r="JJ45" s="364"/>
      <c r="JK45" s="364"/>
      <c r="JL45" s="364"/>
      <c r="JM45" s="364"/>
      <c r="JN45" s="364"/>
      <c r="JO45" s="364"/>
      <c r="JP45" s="364"/>
      <c r="JQ45" s="364"/>
      <c r="JR45" s="364"/>
      <c r="JS45" s="364"/>
      <c r="JT45" s="364"/>
      <c r="JU45" s="364"/>
      <c r="JV45" s="364"/>
      <c r="JW45" s="364"/>
      <c r="JX45" s="364"/>
      <c r="JY45" s="364"/>
      <c r="JZ45" s="364"/>
      <c r="KA45" s="364"/>
      <c r="KB45" s="364"/>
      <c r="KC45" s="364"/>
      <c r="KD45" s="364"/>
      <c r="KE45" s="364"/>
      <c r="KF45" s="364"/>
      <c r="KG45" s="364"/>
      <c r="KH45" s="364"/>
      <c r="KI45" s="364"/>
      <c r="KJ45" s="364"/>
      <c r="KK45" s="364"/>
      <c r="KL45" s="364"/>
      <c r="KM45" s="364"/>
      <c r="KN45" s="364"/>
      <c r="KO45" s="364"/>
      <c r="KP45" s="364"/>
      <c r="KQ45" s="364"/>
      <c r="KR45" s="364"/>
      <c r="KS45" s="364"/>
      <c r="KT45" s="364"/>
      <c r="KU45" s="364"/>
      <c r="KV45" s="364"/>
      <c r="KW45" s="364"/>
      <c r="KX45" s="364"/>
      <c r="KY45" s="364"/>
      <c r="KZ45" s="364"/>
      <c r="LA45" s="364"/>
      <c r="LB45" s="364"/>
      <c r="LC45" s="364"/>
      <c r="LD45" s="364"/>
      <c r="LE45" s="364"/>
      <c r="LF45" s="364"/>
      <c r="LG45" s="364"/>
      <c r="LH45" s="364"/>
      <c r="LI45" s="364"/>
      <c r="LJ45" s="364"/>
      <c r="LK45" s="364"/>
      <c r="LL45" s="364"/>
      <c r="LM45" s="364"/>
      <c r="LN45" s="364"/>
      <c r="LO45" s="364"/>
      <c r="LP45" s="364"/>
      <c r="LQ45" s="364"/>
      <c r="LR45" s="364"/>
      <c r="LS45" s="364"/>
      <c r="LT45" s="364"/>
      <c r="LU45" s="364"/>
      <c r="LV45" s="364"/>
      <c r="LW45" s="364"/>
      <c r="LX45" s="364"/>
      <c r="LY45" s="364"/>
      <c r="LZ45" s="364"/>
      <c r="MA45" s="364"/>
      <c r="MB45" s="364"/>
      <c r="MC45" s="364"/>
      <c r="MD45" s="364"/>
      <c r="ME45" s="364"/>
      <c r="MF45" s="364"/>
      <c r="MG45" s="364"/>
      <c r="MH45" s="364"/>
      <c r="MI45" s="364"/>
      <c r="MJ45" s="364"/>
      <c r="MK45" s="364"/>
      <c r="ML45" s="364"/>
      <c r="MM45" s="364"/>
      <c r="MN45" s="364"/>
      <c r="MO45" s="364"/>
      <c r="MP45" s="364"/>
      <c r="MQ45" s="364"/>
      <c r="MR45" s="364"/>
      <c r="MS45" s="364"/>
      <c r="MT45" s="364"/>
      <c r="MU45" s="364"/>
      <c r="MV45" s="364"/>
      <c r="MW45" s="364"/>
      <c r="MX45" s="364"/>
      <c r="MY45" s="364"/>
      <c r="MZ45" s="364"/>
      <c r="NA45" s="364"/>
      <c r="NB45" s="364"/>
      <c r="NC45" s="364"/>
      <c r="ND45" s="364"/>
      <c r="NE45" s="364"/>
      <c r="NF45" s="364"/>
      <c r="NG45" s="364"/>
      <c r="NH45" s="364"/>
      <c r="NI45" s="364"/>
      <c r="NJ45" s="364"/>
      <c r="NK45" s="364"/>
      <c r="NL45" s="364"/>
      <c r="NM45" s="364"/>
      <c r="NN45" s="364"/>
      <c r="NO45" s="364"/>
      <c r="NP45" s="364"/>
      <c r="NQ45" s="364"/>
      <c r="NR45" s="364"/>
      <c r="NS45" s="364"/>
      <c r="NT45" s="364"/>
      <c r="NU45" s="364"/>
      <c r="NV45" s="364"/>
      <c r="NW45" s="364"/>
      <c r="NX45" s="364"/>
      <c r="NY45" s="364"/>
      <c r="NZ45" s="364"/>
      <c r="OA45" s="364"/>
      <c r="OB45" s="364"/>
      <c r="OC45" s="364"/>
      <c r="OD45" s="364"/>
      <c r="OE45" s="364"/>
      <c r="OF45" s="364"/>
      <c r="OG45" s="364"/>
      <c r="OH45" s="364"/>
      <c r="OI45" s="364"/>
      <c r="OJ45" s="364"/>
      <c r="OK45" s="364"/>
      <c r="OL45" s="364"/>
      <c r="OM45" s="364"/>
      <c r="ON45" s="364"/>
      <c r="OO45" s="364"/>
      <c r="OP45" s="364"/>
      <c r="OQ45" s="364"/>
      <c r="OR45" s="364"/>
    </row>
    <row r="46" spans="1:408" ht="15">
      <c r="A46" s="363" t="s">
        <v>623</v>
      </c>
      <c r="B46" s="364">
        <f t="shared" si="44"/>
        <v>0</v>
      </c>
      <c r="C46" s="364">
        <f t="shared" si="45"/>
        <v>0</v>
      </c>
      <c r="D46" s="364">
        <f t="shared" si="46"/>
        <v>0</v>
      </c>
      <c r="E46" s="364">
        <f t="shared" si="47"/>
        <v>0</v>
      </c>
      <c r="F46" s="364">
        <f t="shared" si="48"/>
        <v>0</v>
      </c>
      <c r="G46" s="364">
        <f t="shared" si="49"/>
        <v>0</v>
      </c>
      <c r="H46" s="364">
        <f t="shared" si="50"/>
        <v>0</v>
      </c>
      <c r="I46" s="364">
        <f t="shared" si="51"/>
        <v>0</v>
      </c>
      <c r="J46" s="364">
        <f t="shared" si="52"/>
        <v>0</v>
      </c>
      <c r="K46" s="364">
        <f t="shared" si="53"/>
        <v>0</v>
      </c>
      <c r="L46" s="364">
        <f t="shared" si="54"/>
        <v>0</v>
      </c>
      <c r="M46" s="364">
        <f t="shared" si="55"/>
        <v>0</v>
      </c>
      <c r="N46" s="364">
        <f t="shared" si="56"/>
        <v>0</v>
      </c>
      <c r="O46" s="364">
        <f t="shared" si="57"/>
        <v>0</v>
      </c>
      <c r="P46" s="364">
        <f t="shared" si="58"/>
        <v>0</v>
      </c>
      <c r="Q46" s="364">
        <f t="shared" si="59"/>
        <v>0</v>
      </c>
      <c r="R46" s="364">
        <f t="shared" si="60"/>
        <v>0</v>
      </c>
      <c r="S46" s="364">
        <f t="shared" si="61"/>
        <v>0</v>
      </c>
      <c r="T46" s="364">
        <f t="shared" si="62"/>
        <v>0</v>
      </c>
      <c r="U46" s="364">
        <f t="shared" si="63"/>
        <v>0</v>
      </c>
      <c r="V46" s="364">
        <f t="shared" si="64"/>
        <v>0</v>
      </c>
      <c r="W46" s="364">
        <f t="shared" si="65"/>
        <v>0</v>
      </c>
      <c r="X46" s="364">
        <f t="shared" si="66"/>
        <v>0</v>
      </c>
      <c r="Y46" s="364">
        <f t="shared" si="67"/>
        <v>0</v>
      </c>
      <c r="Z46" s="364">
        <f t="shared" si="68"/>
        <v>0</v>
      </c>
      <c r="AA46" s="364">
        <f t="shared" si="69"/>
        <v>0</v>
      </c>
      <c r="AB46" s="364">
        <f t="shared" si="70"/>
        <v>0</v>
      </c>
      <c r="AC46" s="364">
        <f t="shared" si="71"/>
        <v>0</v>
      </c>
      <c r="AD46" s="364">
        <f t="shared" si="72"/>
        <v>0</v>
      </c>
      <c r="AE46" s="364">
        <f t="shared" si="73"/>
        <v>0</v>
      </c>
      <c r="AG46" s="364"/>
      <c r="AH46" s="364"/>
      <c r="AI46" s="364"/>
      <c r="AJ46" s="364"/>
      <c r="AK46" s="364"/>
      <c r="AL46" s="364"/>
      <c r="AM46" s="364"/>
      <c r="AN46" s="364"/>
      <c r="AO46" s="364"/>
      <c r="AP46" s="364"/>
      <c r="AQ46" s="364"/>
      <c r="AR46" s="364"/>
      <c r="AS46" s="364"/>
      <c r="AT46" s="364"/>
      <c r="AU46" s="364"/>
      <c r="AV46" s="364"/>
      <c r="AW46" s="364"/>
      <c r="AX46" s="364"/>
      <c r="AY46" s="364"/>
      <c r="AZ46" s="364"/>
      <c r="BA46" s="364"/>
      <c r="BB46" s="364"/>
      <c r="BC46" s="364"/>
      <c r="BD46" s="364"/>
      <c r="BE46" s="364"/>
      <c r="BF46" s="364"/>
      <c r="BG46" s="364"/>
      <c r="BH46" s="364"/>
      <c r="BI46" s="364"/>
      <c r="BJ46" s="364"/>
      <c r="BK46" s="364"/>
      <c r="BL46" s="364"/>
      <c r="BM46" s="364"/>
      <c r="BN46" s="364"/>
      <c r="BO46" s="364"/>
      <c r="BP46" s="364"/>
      <c r="BQ46" s="364"/>
      <c r="BR46" s="364"/>
      <c r="BS46" s="364"/>
      <c r="BT46" s="364"/>
      <c r="BU46" s="364"/>
      <c r="BV46" s="364"/>
      <c r="BW46" s="364"/>
      <c r="BX46" s="364"/>
      <c r="BY46" s="364"/>
      <c r="BZ46" s="364"/>
      <c r="CA46" s="364"/>
      <c r="CB46" s="364"/>
      <c r="CC46" s="364"/>
      <c r="CD46" s="364"/>
      <c r="CE46" s="364"/>
      <c r="CF46" s="364"/>
      <c r="CG46" s="364"/>
      <c r="CH46" s="364"/>
      <c r="CI46" s="364"/>
      <c r="CJ46" s="364"/>
      <c r="CK46" s="364"/>
      <c r="CL46" s="364"/>
      <c r="CM46" s="364"/>
      <c r="CN46" s="364"/>
      <c r="CO46" s="364"/>
      <c r="CP46" s="364"/>
      <c r="CQ46" s="364"/>
      <c r="CR46" s="364"/>
      <c r="CS46" s="364"/>
      <c r="CT46" s="364"/>
      <c r="CU46" s="364"/>
      <c r="CV46" s="364"/>
      <c r="CW46" s="364"/>
      <c r="CX46" s="364"/>
      <c r="CY46" s="364"/>
      <c r="CZ46" s="364"/>
      <c r="DA46" s="364"/>
      <c r="DB46" s="364"/>
      <c r="DC46" s="364"/>
      <c r="DD46" s="364"/>
      <c r="DE46" s="364"/>
      <c r="DF46" s="364"/>
      <c r="DG46" s="364"/>
      <c r="DH46" s="364"/>
      <c r="DI46" s="364"/>
      <c r="DJ46" s="364"/>
      <c r="DK46" s="364"/>
      <c r="DL46" s="364"/>
      <c r="DM46" s="364"/>
      <c r="DN46" s="364"/>
      <c r="DO46" s="364"/>
      <c r="DP46" s="364"/>
      <c r="DQ46" s="364"/>
      <c r="DR46" s="364"/>
      <c r="DS46" s="364"/>
      <c r="DT46" s="364"/>
      <c r="DU46" s="364"/>
      <c r="DV46" s="364"/>
      <c r="DW46" s="364"/>
      <c r="DX46" s="364"/>
      <c r="DY46" s="364"/>
      <c r="DZ46" s="364"/>
      <c r="EA46" s="364"/>
      <c r="EB46" s="364"/>
      <c r="EC46" s="364"/>
      <c r="ED46" s="364"/>
      <c r="EE46" s="364"/>
      <c r="EF46" s="364"/>
      <c r="EG46" s="364"/>
      <c r="EH46" s="364"/>
      <c r="EI46" s="364"/>
      <c r="EJ46" s="364"/>
      <c r="EK46" s="364"/>
      <c r="EL46" s="364"/>
      <c r="EM46" s="364"/>
      <c r="EN46" s="364"/>
      <c r="EO46" s="364"/>
      <c r="EP46" s="364"/>
      <c r="EQ46" s="364"/>
      <c r="ER46" s="364"/>
      <c r="ES46" s="364"/>
      <c r="ET46" s="364"/>
      <c r="EU46" s="364"/>
      <c r="EV46" s="364"/>
      <c r="EW46" s="364"/>
      <c r="EX46" s="364"/>
      <c r="EY46" s="364"/>
      <c r="EZ46" s="364"/>
      <c r="FA46" s="364"/>
      <c r="FB46" s="364"/>
      <c r="FC46" s="364"/>
      <c r="FD46" s="364"/>
      <c r="FE46" s="364"/>
      <c r="FF46" s="364"/>
      <c r="FG46" s="364"/>
      <c r="FH46" s="364"/>
      <c r="FI46" s="364"/>
      <c r="FJ46" s="364"/>
      <c r="FK46" s="364"/>
      <c r="FL46" s="364"/>
      <c r="FM46" s="364"/>
      <c r="FN46" s="364"/>
      <c r="FO46" s="364"/>
      <c r="FP46" s="364"/>
      <c r="FQ46" s="364"/>
      <c r="FR46" s="364"/>
      <c r="FS46" s="364"/>
      <c r="FT46" s="364"/>
      <c r="FU46" s="364"/>
      <c r="FV46" s="364"/>
      <c r="FW46" s="364"/>
      <c r="FX46" s="364"/>
      <c r="FY46" s="364"/>
      <c r="FZ46" s="364"/>
      <c r="GA46" s="364"/>
      <c r="GB46" s="364"/>
      <c r="GC46" s="364"/>
      <c r="GD46" s="364"/>
      <c r="GE46" s="364"/>
      <c r="GF46" s="364"/>
      <c r="GG46" s="364"/>
      <c r="GH46" s="364"/>
      <c r="GI46" s="364"/>
      <c r="GJ46" s="364"/>
      <c r="GK46" s="364"/>
      <c r="GL46" s="364"/>
      <c r="GM46" s="364"/>
      <c r="GN46" s="364"/>
      <c r="GO46" s="364"/>
      <c r="GP46" s="364"/>
      <c r="GQ46" s="364"/>
      <c r="GR46" s="364"/>
      <c r="GS46" s="364"/>
      <c r="GT46" s="364"/>
      <c r="GU46" s="364"/>
      <c r="GV46" s="364"/>
      <c r="GW46" s="364"/>
      <c r="GX46" s="364"/>
      <c r="GY46" s="364"/>
      <c r="GZ46" s="364"/>
      <c r="HA46" s="364"/>
      <c r="HB46" s="364"/>
      <c r="HC46" s="364"/>
      <c r="HD46" s="364"/>
      <c r="HE46" s="364"/>
      <c r="HF46" s="364"/>
      <c r="HG46" s="364"/>
      <c r="HH46" s="364"/>
      <c r="HI46" s="364"/>
      <c r="HJ46" s="364"/>
      <c r="HK46" s="364"/>
      <c r="HL46" s="364"/>
      <c r="HM46" s="364"/>
      <c r="HN46" s="364"/>
      <c r="HO46" s="364"/>
      <c r="HP46" s="364"/>
      <c r="HQ46" s="364"/>
      <c r="HR46" s="364"/>
      <c r="HS46" s="364"/>
      <c r="HT46" s="364"/>
      <c r="HU46" s="364"/>
      <c r="HV46" s="364"/>
      <c r="HW46" s="364"/>
      <c r="HX46" s="364"/>
      <c r="HY46" s="364"/>
      <c r="HZ46" s="364"/>
      <c r="IA46" s="364"/>
      <c r="IB46" s="364"/>
      <c r="IC46" s="364"/>
      <c r="ID46" s="364"/>
      <c r="IE46" s="364"/>
      <c r="IF46" s="364"/>
      <c r="IG46" s="364"/>
      <c r="IH46" s="364"/>
      <c r="II46" s="364"/>
      <c r="IJ46" s="364"/>
      <c r="IK46" s="364"/>
      <c r="IL46" s="364"/>
      <c r="IM46" s="364"/>
      <c r="IN46" s="364"/>
      <c r="IO46" s="364"/>
      <c r="IP46" s="364"/>
      <c r="IQ46" s="364"/>
      <c r="IR46" s="364"/>
      <c r="IS46" s="364"/>
      <c r="IT46" s="364"/>
      <c r="IU46" s="364"/>
      <c r="IV46" s="364"/>
      <c r="IW46" s="364"/>
      <c r="IX46" s="364"/>
      <c r="IY46" s="364"/>
      <c r="IZ46" s="364"/>
      <c r="JA46" s="364"/>
      <c r="JB46" s="364"/>
      <c r="JC46" s="364"/>
      <c r="JD46" s="364"/>
      <c r="JE46" s="364"/>
      <c r="JF46" s="364"/>
      <c r="JG46" s="364"/>
      <c r="JH46" s="364"/>
      <c r="JI46" s="364"/>
      <c r="JJ46" s="364"/>
      <c r="JK46" s="364"/>
      <c r="JL46" s="364"/>
      <c r="JM46" s="364"/>
      <c r="JN46" s="364"/>
      <c r="JO46" s="364"/>
      <c r="JP46" s="364"/>
      <c r="JQ46" s="364"/>
      <c r="JR46" s="364"/>
      <c r="JS46" s="364"/>
      <c r="JT46" s="364"/>
      <c r="JU46" s="364"/>
      <c r="JV46" s="364"/>
      <c r="JW46" s="364"/>
      <c r="JX46" s="364"/>
      <c r="JY46" s="364"/>
      <c r="JZ46" s="364"/>
      <c r="KA46" s="364"/>
      <c r="KB46" s="364"/>
      <c r="KC46" s="364"/>
      <c r="KD46" s="364"/>
      <c r="KE46" s="364"/>
      <c r="KF46" s="364"/>
      <c r="KG46" s="364"/>
      <c r="KH46" s="364"/>
      <c r="KI46" s="364"/>
      <c r="KJ46" s="364"/>
      <c r="KK46" s="364"/>
      <c r="KL46" s="364"/>
      <c r="KM46" s="364"/>
      <c r="KN46" s="364"/>
      <c r="KO46" s="364"/>
      <c r="KP46" s="364"/>
      <c r="KQ46" s="364"/>
      <c r="KR46" s="364"/>
      <c r="KS46" s="364"/>
      <c r="KT46" s="364"/>
      <c r="KU46" s="364"/>
      <c r="KV46" s="364"/>
      <c r="KW46" s="364"/>
      <c r="KX46" s="364"/>
      <c r="KY46" s="364"/>
      <c r="KZ46" s="364"/>
      <c r="LA46" s="364"/>
      <c r="LB46" s="364"/>
      <c r="LC46" s="364"/>
      <c r="LD46" s="364"/>
      <c r="LE46" s="364"/>
      <c r="LF46" s="364"/>
      <c r="LG46" s="364"/>
      <c r="LH46" s="364"/>
      <c r="LI46" s="364"/>
      <c r="LJ46" s="364"/>
      <c r="LK46" s="364"/>
      <c r="LL46" s="364"/>
      <c r="LM46" s="364"/>
      <c r="LN46" s="364"/>
      <c r="LO46" s="364"/>
      <c r="LP46" s="364"/>
      <c r="LQ46" s="364"/>
      <c r="LR46" s="364"/>
      <c r="LS46" s="364"/>
      <c r="LT46" s="364"/>
      <c r="LU46" s="364"/>
      <c r="LV46" s="364"/>
      <c r="LW46" s="364"/>
      <c r="LX46" s="364"/>
      <c r="LY46" s="364"/>
      <c r="LZ46" s="364"/>
      <c r="MA46" s="364"/>
      <c r="MB46" s="364"/>
      <c r="MC46" s="364"/>
      <c r="MD46" s="364"/>
      <c r="ME46" s="364"/>
      <c r="MF46" s="364"/>
      <c r="MG46" s="364"/>
      <c r="MH46" s="364"/>
      <c r="MI46" s="364"/>
      <c r="MJ46" s="364"/>
      <c r="MK46" s="364"/>
      <c r="ML46" s="364"/>
      <c r="MM46" s="364"/>
      <c r="MN46" s="364"/>
      <c r="MO46" s="364"/>
      <c r="MP46" s="364"/>
      <c r="MQ46" s="364"/>
      <c r="MR46" s="364"/>
      <c r="MS46" s="364"/>
      <c r="MT46" s="364"/>
      <c r="MU46" s="364"/>
      <c r="MV46" s="364"/>
      <c r="MW46" s="364"/>
      <c r="MX46" s="364"/>
      <c r="MY46" s="364"/>
      <c r="MZ46" s="364"/>
      <c r="NA46" s="364"/>
      <c r="NB46" s="364"/>
      <c r="NC46" s="364"/>
      <c r="ND46" s="364"/>
      <c r="NE46" s="364"/>
      <c r="NF46" s="364"/>
      <c r="NG46" s="364"/>
      <c r="NH46" s="364"/>
      <c r="NI46" s="364"/>
      <c r="NJ46" s="364"/>
      <c r="NK46" s="364"/>
      <c r="NL46" s="364"/>
      <c r="NM46" s="364"/>
      <c r="NN46" s="364"/>
      <c r="NO46" s="364"/>
      <c r="NP46" s="364"/>
      <c r="NQ46" s="364"/>
      <c r="NR46" s="364"/>
      <c r="NS46" s="364"/>
      <c r="NT46" s="364"/>
      <c r="NU46" s="364"/>
      <c r="NV46" s="364"/>
      <c r="NW46" s="364"/>
      <c r="NX46" s="364"/>
      <c r="NY46" s="364"/>
      <c r="NZ46" s="364"/>
      <c r="OA46" s="364"/>
      <c r="OB46" s="364"/>
      <c r="OC46" s="364"/>
      <c r="OD46" s="364"/>
      <c r="OE46" s="364"/>
      <c r="OF46" s="364"/>
      <c r="OG46" s="364"/>
      <c r="OH46" s="364"/>
      <c r="OI46" s="364"/>
      <c r="OJ46" s="364"/>
      <c r="OK46" s="364"/>
      <c r="OL46" s="364"/>
      <c r="OM46" s="364"/>
      <c r="ON46" s="364"/>
      <c r="OO46" s="364"/>
      <c r="OP46" s="364"/>
      <c r="OQ46" s="364"/>
      <c r="OR46" s="364"/>
    </row>
    <row r="47" spans="1:408" ht="15">
      <c r="A47" s="365" t="s">
        <v>624</v>
      </c>
      <c r="B47" s="364">
        <f t="shared" si="44"/>
        <v>0</v>
      </c>
      <c r="C47" s="364">
        <f t="shared" si="45"/>
        <v>0</v>
      </c>
      <c r="D47" s="364">
        <f t="shared" si="46"/>
        <v>0</v>
      </c>
      <c r="E47" s="364">
        <f t="shared" si="47"/>
        <v>0</v>
      </c>
      <c r="F47" s="364">
        <f t="shared" si="48"/>
        <v>0</v>
      </c>
      <c r="G47" s="364">
        <f t="shared" si="49"/>
        <v>0</v>
      </c>
      <c r="H47" s="364">
        <f t="shared" si="50"/>
        <v>0</v>
      </c>
      <c r="I47" s="364">
        <f t="shared" si="51"/>
        <v>0</v>
      </c>
      <c r="J47" s="364">
        <f t="shared" si="52"/>
        <v>0</v>
      </c>
      <c r="K47" s="364">
        <f t="shared" si="53"/>
        <v>0</v>
      </c>
      <c r="L47" s="364">
        <f t="shared" si="54"/>
        <v>0</v>
      </c>
      <c r="M47" s="364">
        <f t="shared" si="55"/>
        <v>0</v>
      </c>
      <c r="N47" s="364">
        <f t="shared" si="56"/>
        <v>0</v>
      </c>
      <c r="O47" s="364">
        <f t="shared" si="57"/>
        <v>0</v>
      </c>
      <c r="P47" s="364">
        <f t="shared" si="58"/>
        <v>0</v>
      </c>
      <c r="Q47" s="364">
        <f t="shared" si="59"/>
        <v>0</v>
      </c>
      <c r="R47" s="364">
        <f t="shared" si="60"/>
        <v>0</v>
      </c>
      <c r="S47" s="364">
        <f t="shared" si="61"/>
        <v>0</v>
      </c>
      <c r="T47" s="364">
        <f t="shared" si="62"/>
        <v>0</v>
      </c>
      <c r="U47" s="364">
        <f t="shared" si="63"/>
        <v>0</v>
      </c>
      <c r="V47" s="364">
        <f t="shared" si="64"/>
        <v>0</v>
      </c>
      <c r="W47" s="364">
        <f t="shared" si="65"/>
        <v>0</v>
      </c>
      <c r="X47" s="364">
        <f t="shared" si="66"/>
        <v>0</v>
      </c>
      <c r="Y47" s="364">
        <f t="shared" si="67"/>
        <v>0</v>
      </c>
      <c r="Z47" s="364">
        <f t="shared" si="68"/>
        <v>0</v>
      </c>
      <c r="AA47" s="364">
        <f t="shared" si="69"/>
        <v>0</v>
      </c>
      <c r="AB47" s="364">
        <f t="shared" si="70"/>
        <v>0</v>
      </c>
      <c r="AC47" s="364">
        <f t="shared" si="71"/>
        <v>0</v>
      </c>
      <c r="AD47" s="364">
        <f t="shared" si="72"/>
        <v>0</v>
      </c>
      <c r="AE47" s="364">
        <f t="shared" si="73"/>
        <v>0</v>
      </c>
      <c r="AG47" s="364"/>
      <c r="AH47" s="364"/>
      <c r="AI47" s="364"/>
      <c r="AJ47" s="364"/>
      <c r="AK47" s="364"/>
      <c r="AL47" s="364"/>
      <c r="AM47" s="364"/>
      <c r="AN47" s="364"/>
      <c r="AO47" s="364"/>
      <c r="AP47" s="364"/>
      <c r="AQ47" s="364"/>
      <c r="AR47" s="364"/>
      <c r="AS47" s="364"/>
      <c r="AT47" s="364"/>
      <c r="AU47" s="364"/>
      <c r="AV47" s="364"/>
      <c r="AW47" s="364"/>
      <c r="AX47" s="364"/>
      <c r="AY47" s="364"/>
      <c r="AZ47" s="364"/>
      <c r="BA47" s="364"/>
      <c r="BB47" s="364"/>
      <c r="BC47" s="364"/>
      <c r="BD47" s="364"/>
      <c r="BE47" s="364"/>
      <c r="BF47" s="364"/>
      <c r="BG47" s="364"/>
      <c r="BH47" s="364"/>
      <c r="BI47" s="364"/>
      <c r="BJ47" s="364"/>
      <c r="BK47" s="364"/>
      <c r="BL47" s="364"/>
      <c r="BM47" s="364"/>
      <c r="BN47" s="364"/>
      <c r="BO47" s="364"/>
      <c r="BP47" s="364"/>
      <c r="BQ47" s="364"/>
      <c r="BR47" s="364"/>
      <c r="BS47" s="364"/>
      <c r="BT47" s="364"/>
      <c r="BU47" s="364"/>
      <c r="BV47" s="364"/>
      <c r="BW47" s="364"/>
      <c r="BX47" s="364"/>
      <c r="BY47" s="364"/>
      <c r="BZ47" s="364"/>
      <c r="CA47" s="364"/>
      <c r="CB47" s="364"/>
      <c r="CC47" s="364"/>
      <c r="CD47" s="364"/>
      <c r="CE47" s="364"/>
      <c r="CF47" s="364"/>
      <c r="CG47" s="364"/>
      <c r="CH47" s="364"/>
      <c r="CI47" s="364"/>
      <c r="CJ47" s="364"/>
      <c r="CK47" s="364"/>
      <c r="CL47" s="364"/>
      <c r="CM47" s="364"/>
      <c r="CN47" s="364"/>
      <c r="CO47" s="364"/>
      <c r="CP47" s="364"/>
      <c r="CQ47" s="364"/>
      <c r="CR47" s="364"/>
      <c r="CS47" s="364"/>
      <c r="CT47" s="364"/>
      <c r="CU47" s="364"/>
      <c r="CV47" s="364"/>
      <c r="CW47" s="364"/>
      <c r="CX47" s="364"/>
      <c r="CY47" s="364"/>
      <c r="CZ47" s="364"/>
      <c r="DA47" s="364"/>
      <c r="DB47" s="364"/>
      <c r="DC47" s="364"/>
      <c r="DD47" s="364"/>
      <c r="DE47" s="364"/>
      <c r="DF47" s="364"/>
      <c r="DG47" s="364"/>
      <c r="DH47" s="364"/>
      <c r="DI47" s="364"/>
      <c r="DJ47" s="364"/>
      <c r="DK47" s="364"/>
      <c r="DL47" s="364"/>
      <c r="DM47" s="364"/>
      <c r="DN47" s="364"/>
      <c r="DO47" s="364"/>
      <c r="DP47" s="364"/>
      <c r="DQ47" s="364"/>
      <c r="DR47" s="364"/>
      <c r="DS47" s="364"/>
      <c r="DT47" s="364"/>
      <c r="DU47" s="364"/>
      <c r="DV47" s="364"/>
      <c r="DW47" s="364"/>
      <c r="DX47" s="364"/>
      <c r="DY47" s="364"/>
      <c r="DZ47" s="364"/>
      <c r="EA47" s="364"/>
      <c r="EB47" s="364"/>
      <c r="EC47" s="364"/>
      <c r="ED47" s="364"/>
      <c r="EE47" s="364"/>
      <c r="EF47" s="364"/>
      <c r="EG47" s="364"/>
      <c r="EH47" s="364"/>
      <c r="EI47" s="364"/>
      <c r="EJ47" s="364"/>
      <c r="EK47" s="364"/>
      <c r="EL47" s="364"/>
      <c r="EM47" s="364"/>
      <c r="EN47" s="364"/>
      <c r="EO47" s="364"/>
      <c r="EP47" s="364"/>
      <c r="EQ47" s="364"/>
      <c r="ER47" s="364"/>
      <c r="ES47" s="364"/>
      <c r="ET47" s="364"/>
      <c r="EU47" s="364"/>
      <c r="EV47" s="364"/>
      <c r="EW47" s="364"/>
      <c r="EX47" s="364"/>
      <c r="EY47" s="364"/>
      <c r="EZ47" s="364"/>
      <c r="FA47" s="364"/>
      <c r="FB47" s="364"/>
      <c r="FC47" s="364"/>
      <c r="FD47" s="364"/>
      <c r="FE47" s="364"/>
      <c r="FF47" s="364"/>
      <c r="FG47" s="364"/>
      <c r="FH47" s="364"/>
      <c r="FI47" s="364"/>
      <c r="FJ47" s="364"/>
      <c r="FK47" s="364"/>
      <c r="FL47" s="364"/>
      <c r="FM47" s="364"/>
      <c r="FN47" s="364"/>
      <c r="FO47" s="364"/>
      <c r="FP47" s="364"/>
      <c r="FQ47" s="364"/>
      <c r="FR47" s="364"/>
      <c r="FS47" s="364"/>
      <c r="FT47" s="364"/>
      <c r="FU47" s="364"/>
      <c r="FV47" s="364"/>
      <c r="FW47" s="364"/>
      <c r="FX47" s="364"/>
      <c r="FY47" s="364"/>
      <c r="FZ47" s="364"/>
      <c r="GA47" s="364"/>
      <c r="GB47" s="364"/>
      <c r="GC47" s="364"/>
      <c r="GD47" s="364"/>
      <c r="GE47" s="364"/>
      <c r="GF47" s="364"/>
      <c r="GG47" s="364"/>
      <c r="GH47" s="364"/>
      <c r="GI47" s="364"/>
      <c r="GJ47" s="364"/>
      <c r="GK47" s="364"/>
      <c r="GL47" s="364"/>
      <c r="GM47" s="364"/>
      <c r="GN47" s="364"/>
      <c r="GO47" s="364"/>
      <c r="GP47" s="364"/>
      <c r="GQ47" s="364"/>
      <c r="GR47" s="364"/>
      <c r="GS47" s="364"/>
      <c r="GT47" s="364"/>
      <c r="GU47" s="364"/>
      <c r="GV47" s="364"/>
      <c r="GW47" s="364"/>
      <c r="GX47" s="364"/>
      <c r="GY47" s="364"/>
      <c r="GZ47" s="364"/>
      <c r="HA47" s="364"/>
      <c r="HB47" s="364"/>
      <c r="HC47" s="364"/>
      <c r="HD47" s="364"/>
      <c r="HE47" s="364"/>
      <c r="HF47" s="364"/>
      <c r="HG47" s="364"/>
      <c r="HH47" s="364"/>
      <c r="HI47" s="364"/>
      <c r="HJ47" s="364"/>
      <c r="HK47" s="364"/>
      <c r="HL47" s="364"/>
      <c r="HM47" s="364"/>
      <c r="HN47" s="364"/>
      <c r="HO47" s="364"/>
      <c r="HP47" s="364"/>
      <c r="HQ47" s="364"/>
      <c r="HR47" s="364"/>
      <c r="HS47" s="364"/>
      <c r="HT47" s="364"/>
      <c r="HU47" s="364"/>
      <c r="HV47" s="364"/>
      <c r="HW47" s="364"/>
      <c r="HX47" s="364"/>
      <c r="HY47" s="364"/>
      <c r="HZ47" s="364"/>
      <c r="IA47" s="364"/>
      <c r="IB47" s="364"/>
      <c r="IC47" s="364"/>
      <c r="ID47" s="364"/>
      <c r="IE47" s="364"/>
      <c r="IF47" s="364"/>
      <c r="IG47" s="364"/>
      <c r="IH47" s="364"/>
      <c r="II47" s="364"/>
      <c r="IJ47" s="364"/>
      <c r="IK47" s="364"/>
      <c r="IL47" s="364"/>
      <c r="IM47" s="364"/>
      <c r="IN47" s="364"/>
      <c r="IO47" s="364"/>
      <c r="IP47" s="364"/>
      <c r="IQ47" s="364"/>
      <c r="IR47" s="364"/>
      <c r="IS47" s="364"/>
      <c r="IT47" s="364"/>
      <c r="IU47" s="364"/>
      <c r="IV47" s="364"/>
      <c r="IW47" s="364"/>
      <c r="IX47" s="364"/>
      <c r="IY47" s="364"/>
      <c r="IZ47" s="364"/>
      <c r="JA47" s="364"/>
      <c r="JB47" s="364"/>
      <c r="JC47" s="364"/>
      <c r="JD47" s="364"/>
      <c r="JE47" s="364"/>
      <c r="JF47" s="364"/>
      <c r="JG47" s="364"/>
      <c r="JH47" s="364"/>
      <c r="JI47" s="364"/>
      <c r="JJ47" s="364"/>
      <c r="JK47" s="364"/>
      <c r="JL47" s="364"/>
      <c r="JM47" s="364"/>
      <c r="JN47" s="364"/>
      <c r="JO47" s="364"/>
      <c r="JP47" s="364"/>
      <c r="JQ47" s="364"/>
      <c r="JR47" s="364"/>
      <c r="JS47" s="364"/>
      <c r="JT47" s="364"/>
      <c r="JU47" s="364"/>
      <c r="JV47" s="364"/>
      <c r="JW47" s="364"/>
      <c r="JX47" s="364"/>
      <c r="JY47" s="364"/>
      <c r="JZ47" s="364"/>
      <c r="KA47" s="364"/>
      <c r="KB47" s="364"/>
      <c r="KC47" s="364"/>
      <c r="KD47" s="364"/>
      <c r="KE47" s="364"/>
      <c r="KF47" s="364"/>
      <c r="KG47" s="364"/>
      <c r="KH47" s="364"/>
      <c r="KI47" s="364"/>
      <c r="KJ47" s="364"/>
      <c r="KK47" s="364"/>
      <c r="KL47" s="364"/>
      <c r="KM47" s="364"/>
      <c r="KN47" s="364"/>
      <c r="KO47" s="364"/>
      <c r="KP47" s="364"/>
      <c r="KQ47" s="364"/>
      <c r="KR47" s="364"/>
      <c r="KS47" s="364"/>
      <c r="KT47" s="364"/>
      <c r="KU47" s="364"/>
      <c r="KV47" s="364"/>
      <c r="KW47" s="364"/>
      <c r="KX47" s="364"/>
      <c r="KY47" s="364"/>
      <c r="KZ47" s="364"/>
      <c r="LA47" s="364"/>
      <c r="LB47" s="364"/>
      <c r="LC47" s="364"/>
      <c r="LD47" s="364"/>
      <c r="LE47" s="364"/>
      <c r="LF47" s="364"/>
      <c r="LG47" s="364"/>
      <c r="LH47" s="364"/>
      <c r="LI47" s="364"/>
      <c r="LJ47" s="364"/>
      <c r="LK47" s="364"/>
      <c r="LL47" s="364"/>
      <c r="LM47" s="364"/>
      <c r="LN47" s="364"/>
      <c r="LO47" s="364"/>
      <c r="LP47" s="364"/>
      <c r="LQ47" s="364"/>
      <c r="LR47" s="364"/>
      <c r="LS47" s="364"/>
      <c r="LT47" s="364"/>
      <c r="LU47" s="364"/>
      <c r="LV47" s="364"/>
      <c r="LW47" s="364"/>
      <c r="LX47" s="364"/>
      <c r="LY47" s="364"/>
      <c r="LZ47" s="364"/>
      <c r="MA47" s="364"/>
      <c r="MB47" s="364"/>
      <c r="MC47" s="364"/>
      <c r="MD47" s="364"/>
      <c r="ME47" s="364"/>
      <c r="MF47" s="364"/>
      <c r="MG47" s="364"/>
      <c r="MH47" s="364"/>
      <c r="MI47" s="364"/>
      <c r="MJ47" s="364"/>
      <c r="MK47" s="364"/>
      <c r="ML47" s="364"/>
      <c r="MM47" s="364"/>
      <c r="MN47" s="364"/>
      <c r="MO47" s="364"/>
      <c r="MP47" s="364"/>
      <c r="MQ47" s="364"/>
      <c r="MR47" s="364"/>
      <c r="MS47" s="364"/>
      <c r="MT47" s="364"/>
      <c r="MU47" s="364"/>
      <c r="MV47" s="364"/>
      <c r="MW47" s="364"/>
      <c r="MX47" s="364"/>
      <c r="MY47" s="364"/>
      <c r="MZ47" s="364"/>
      <c r="NA47" s="364"/>
      <c r="NB47" s="364"/>
      <c r="NC47" s="364"/>
      <c r="ND47" s="364"/>
      <c r="NE47" s="364"/>
      <c r="NF47" s="364"/>
      <c r="NG47" s="364"/>
      <c r="NH47" s="364"/>
      <c r="NI47" s="364"/>
      <c r="NJ47" s="364"/>
      <c r="NK47" s="364"/>
      <c r="NL47" s="364"/>
      <c r="NM47" s="364"/>
      <c r="NN47" s="364"/>
      <c r="NO47" s="364"/>
      <c r="NP47" s="364"/>
      <c r="NQ47" s="364"/>
      <c r="NR47" s="364"/>
      <c r="NS47" s="364"/>
      <c r="NT47" s="364"/>
      <c r="NU47" s="364"/>
      <c r="NV47" s="364"/>
      <c r="NW47" s="364"/>
      <c r="NX47" s="364"/>
      <c r="NY47" s="364"/>
      <c r="NZ47" s="364"/>
      <c r="OA47" s="364"/>
      <c r="OB47" s="364"/>
      <c r="OC47" s="364"/>
      <c r="OD47" s="364"/>
      <c r="OE47" s="364"/>
      <c r="OF47" s="364"/>
      <c r="OG47" s="364"/>
      <c r="OH47" s="364"/>
      <c r="OI47" s="364"/>
      <c r="OJ47" s="364"/>
      <c r="OK47" s="364"/>
      <c r="OL47" s="364"/>
      <c r="OM47" s="364"/>
      <c r="ON47" s="364"/>
      <c r="OO47" s="364"/>
      <c r="OP47" s="364"/>
      <c r="OQ47" s="364"/>
      <c r="OR47" s="364"/>
    </row>
    <row r="48" spans="1:408" ht="15">
      <c r="A48" s="363" t="s">
        <v>625</v>
      </c>
      <c r="B48" s="364">
        <f t="shared" si="44"/>
        <v>0</v>
      </c>
      <c r="C48" s="364">
        <f t="shared" si="45"/>
        <v>0</v>
      </c>
      <c r="D48" s="364">
        <f t="shared" si="46"/>
        <v>0</v>
      </c>
      <c r="E48" s="364">
        <f t="shared" si="47"/>
        <v>0</v>
      </c>
      <c r="F48" s="364">
        <f t="shared" si="48"/>
        <v>0</v>
      </c>
      <c r="G48" s="364">
        <f t="shared" si="49"/>
        <v>0</v>
      </c>
      <c r="H48" s="364">
        <f t="shared" si="50"/>
        <v>0</v>
      </c>
      <c r="I48" s="364">
        <f t="shared" si="51"/>
        <v>0</v>
      </c>
      <c r="J48" s="364">
        <f t="shared" si="52"/>
        <v>0</v>
      </c>
      <c r="K48" s="364">
        <f t="shared" si="53"/>
        <v>0</v>
      </c>
      <c r="L48" s="364">
        <f t="shared" si="54"/>
        <v>0</v>
      </c>
      <c r="M48" s="364">
        <f t="shared" si="55"/>
        <v>0</v>
      </c>
      <c r="N48" s="364">
        <f t="shared" si="56"/>
        <v>0</v>
      </c>
      <c r="O48" s="364">
        <f t="shared" si="57"/>
        <v>0</v>
      </c>
      <c r="P48" s="364">
        <f t="shared" si="58"/>
        <v>0</v>
      </c>
      <c r="Q48" s="364">
        <f t="shared" si="59"/>
        <v>0</v>
      </c>
      <c r="R48" s="364">
        <f t="shared" si="60"/>
        <v>0</v>
      </c>
      <c r="S48" s="364">
        <f t="shared" si="61"/>
        <v>0</v>
      </c>
      <c r="T48" s="364">
        <f t="shared" si="62"/>
        <v>0</v>
      </c>
      <c r="U48" s="364">
        <f t="shared" si="63"/>
        <v>0</v>
      </c>
      <c r="V48" s="364">
        <f t="shared" si="64"/>
        <v>0</v>
      </c>
      <c r="W48" s="364">
        <f t="shared" si="65"/>
        <v>0</v>
      </c>
      <c r="X48" s="364">
        <f t="shared" si="66"/>
        <v>0</v>
      </c>
      <c r="Y48" s="364">
        <f t="shared" si="67"/>
        <v>0</v>
      </c>
      <c r="Z48" s="364">
        <f t="shared" si="68"/>
        <v>0</v>
      </c>
      <c r="AA48" s="364">
        <f t="shared" si="69"/>
        <v>0</v>
      </c>
      <c r="AB48" s="364">
        <f t="shared" si="70"/>
        <v>0</v>
      </c>
      <c r="AC48" s="364">
        <f t="shared" si="71"/>
        <v>0</v>
      </c>
      <c r="AD48" s="364">
        <f t="shared" si="72"/>
        <v>0</v>
      </c>
      <c r="AE48" s="364">
        <f t="shared" si="73"/>
        <v>0</v>
      </c>
      <c r="AG48" s="364"/>
      <c r="AH48" s="364"/>
      <c r="AI48" s="364"/>
      <c r="AJ48" s="364"/>
      <c r="AK48" s="364"/>
      <c r="AL48" s="364"/>
      <c r="AM48" s="364"/>
      <c r="AN48" s="364"/>
      <c r="AO48" s="364"/>
      <c r="AP48" s="364"/>
      <c r="AQ48" s="364"/>
      <c r="AR48" s="364"/>
      <c r="AS48" s="364"/>
      <c r="AT48" s="364"/>
      <c r="AU48" s="364"/>
      <c r="AV48" s="364"/>
      <c r="AW48" s="364"/>
      <c r="AX48" s="364"/>
      <c r="AY48" s="364"/>
      <c r="AZ48" s="364"/>
      <c r="BA48" s="364"/>
      <c r="BB48" s="364"/>
      <c r="BC48" s="364"/>
      <c r="BD48" s="364"/>
      <c r="BE48" s="364"/>
      <c r="BF48" s="364"/>
      <c r="BG48" s="364"/>
      <c r="BH48" s="364"/>
      <c r="BI48" s="364"/>
      <c r="BJ48" s="364"/>
      <c r="BK48" s="364"/>
      <c r="BL48" s="364"/>
      <c r="BM48" s="364"/>
      <c r="BN48" s="364"/>
      <c r="BO48" s="364"/>
      <c r="BP48" s="364"/>
      <c r="BQ48" s="364"/>
      <c r="BR48" s="364"/>
      <c r="BS48" s="364"/>
      <c r="BT48" s="364"/>
      <c r="BU48" s="364"/>
      <c r="BV48" s="364"/>
      <c r="BW48" s="364"/>
      <c r="BX48" s="364"/>
      <c r="BY48" s="364"/>
      <c r="BZ48" s="364"/>
      <c r="CA48" s="364"/>
      <c r="CB48" s="364"/>
      <c r="CC48" s="364"/>
      <c r="CD48" s="364"/>
      <c r="CE48" s="364"/>
      <c r="CF48" s="364"/>
      <c r="CG48" s="364"/>
      <c r="CH48" s="364"/>
      <c r="CI48" s="364"/>
      <c r="CJ48" s="364"/>
      <c r="CK48" s="364"/>
      <c r="CL48" s="364"/>
      <c r="CM48" s="364"/>
      <c r="CN48" s="364"/>
      <c r="CO48" s="364"/>
      <c r="CP48" s="364"/>
      <c r="CQ48" s="364"/>
      <c r="CR48" s="364"/>
      <c r="CS48" s="364"/>
      <c r="CT48" s="364"/>
      <c r="CU48" s="364"/>
      <c r="CV48" s="364"/>
      <c r="CW48" s="364"/>
      <c r="CX48" s="364"/>
      <c r="CY48" s="364"/>
      <c r="CZ48" s="364"/>
      <c r="DA48" s="364"/>
      <c r="DB48" s="364"/>
      <c r="DC48" s="364"/>
      <c r="DD48" s="364"/>
      <c r="DE48" s="364"/>
      <c r="DF48" s="364"/>
      <c r="DG48" s="364"/>
      <c r="DH48" s="364"/>
      <c r="DI48" s="364"/>
      <c r="DJ48" s="364"/>
      <c r="DK48" s="364"/>
      <c r="DL48" s="364"/>
      <c r="DM48" s="364"/>
      <c r="DN48" s="364"/>
      <c r="DO48" s="364"/>
      <c r="DP48" s="364"/>
      <c r="DQ48" s="364"/>
      <c r="DR48" s="364"/>
      <c r="DS48" s="364"/>
      <c r="DT48" s="364"/>
      <c r="DU48" s="364"/>
      <c r="DV48" s="364"/>
      <c r="DW48" s="364"/>
      <c r="DX48" s="364"/>
      <c r="DY48" s="364"/>
      <c r="DZ48" s="364"/>
      <c r="EA48" s="364"/>
      <c r="EB48" s="364"/>
      <c r="EC48" s="364"/>
      <c r="ED48" s="364"/>
      <c r="EE48" s="364"/>
      <c r="EF48" s="364"/>
      <c r="EG48" s="364"/>
      <c r="EH48" s="364"/>
      <c r="EI48" s="364"/>
      <c r="EJ48" s="364"/>
      <c r="EK48" s="364"/>
      <c r="EL48" s="364"/>
      <c r="EM48" s="364"/>
      <c r="EN48" s="364"/>
      <c r="EO48" s="364"/>
      <c r="EP48" s="364"/>
      <c r="EQ48" s="364"/>
      <c r="ER48" s="364"/>
      <c r="ES48" s="364"/>
      <c r="ET48" s="364"/>
      <c r="EU48" s="364"/>
      <c r="EV48" s="364"/>
      <c r="EW48" s="364"/>
      <c r="EX48" s="364"/>
      <c r="EY48" s="364"/>
      <c r="EZ48" s="364"/>
      <c r="FA48" s="364"/>
      <c r="FB48" s="364"/>
      <c r="FC48" s="364"/>
      <c r="FD48" s="364"/>
      <c r="FE48" s="364"/>
      <c r="FF48" s="364"/>
      <c r="FG48" s="364"/>
      <c r="FH48" s="364"/>
      <c r="FI48" s="364"/>
      <c r="FJ48" s="364"/>
      <c r="FK48" s="364"/>
      <c r="FL48" s="364"/>
      <c r="FM48" s="364"/>
      <c r="FN48" s="364"/>
      <c r="FO48" s="364"/>
      <c r="FP48" s="364"/>
      <c r="FQ48" s="364"/>
      <c r="FR48" s="364"/>
      <c r="FS48" s="364"/>
      <c r="FT48" s="364"/>
      <c r="FU48" s="364"/>
      <c r="FV48" s="364"/>
      <c r="FW48" s="364"/>
      <c r="FX48" s="364"/>
      <c r="FY48" s="364"/>
      <c r="FZ48" s="364"/>
      <c r="GA48" s="364"/>
      <c r="GB48" s="364"/>
      <c r="GC48" s="364"/>
      <c r="GD48" s="364"/>
      <c r="GE48" s="364"/>
      <c r="GF48" s="364"/>
      <c r="GG48" s="364"/>
      <c r="GH48" s="364"/>
      <c r="GI48" s="364"/>
      <c r="GJ48" s="364"/>
      <c r="GK48" s="364"/>
      <c r="GL48" s="364"/>
      <c r="GM48" s="364"/>
      <c r="GN48" s="364"/>
      <c r="GO48" s="364"/>
      <c r="GP48" s="364"/>
      <c r="GQ48" s="364"/>
      <c r="GR48" s="364"/>
      <c r="GS48" s="364"/>
      <c r="GT48" s="364"/>
      <c r="GU48" s="364"/>
      <c r="GV48" s="364"/>
      <c r="GW48" s="364"/>
      <c r="GX48" s="364"/>
      <c r="GY48" s="364"/>
      <c r="GZ48" s="364"/>
      <c r="HA48" s="364"/>
      <c r="HB48" s="364"/>
      <c r="HC48" s="364"/>
      <c r="HD48" s="364"/>
      <c r="HE48" s="364"/>
      <c r="HF48" s="364"/>
      <c r="HG48" s="364"/>
      <c r="HH48" s="364"/>
      <c r="HI48" s="364"/>
      <c r="HJ48" s="364"/>
      <c r="HK48" s="364"/>
      <c r="HL48" s="364"/>
      <c r="HM48" s="364"/>
      <c r="HN48" s="364"/>
      <c r="HO48" s="364"/>
      <c r="HP48" s="364"/>
      <c r="HQ48" s="364"/>
      <c r="HR48" s="364"/>
      <c r="HS48" s="364"/>
      <c r="HT48" s="364"/>
      <c r="HU48" s="364"/>
      <c r="HV48" s="364"/>
      <c r="HW48" s="364"/>
      <c r="HX48" s="364"/>
      <c r="HY48" s="364"/>
      <c r="HZ48" s="364"/>
      <c r="IA48" s="364"/>
      <c r="IB48" s="364"/>
      <c r="IC48" s="364"/>
      <c r="ID48" s="364"/>
      <c r="IE48" s="364"/>
      <c r="IF48" s="364"/>
      <c r="IG48" s="364"/>
      <c r="IH48" s="364"/>
      <c r="II48" s="364"/>
      <c r="IJ48" s="364"/>
      <c r="IK48" s="364"/>
      <c r="IL48" s="364"/>
      <c r="IM48" s="364"/>
      <c r="IN48" s="364"/>
      <c r="IO48" s="364"/>
      <c r="IP48" s="364"/>
      <c r="IQ48" s="364"/>
      <c r="IR48" s="364"/>
      <c r="IS48" s="364"/>
      <c r="IT48" s="364"/>
      <c r="IU48" s="364"/>
      <c r="IV48" s="364"/>
      <c r="IW48" s="364"/>
      <c r="IX48" s="364"/>
      <c r="IY48" s="364"/>
      <c r="IZ48" s="364"/>
      <c r="JA48" s="364"/>
      <c r="JB48" s="364"/>
      <c r="JC48" s="364"/>
      <c r="JD48" s="364"/>
      <c r="JE48" s="364"/>
      <c r="JF48" s="364"/>
      <c r="JG48" s="364"/>
      <c r="JH48" s="364"/>
      <c r="JI48" s="364"/>
      <c r="JJ48" s="364"/>
      <c r="JK48" s="364"/>
      <c r="JL48" s="364"/>
      <c r="JM48" s="364"/>
      <c r="JN48" s="364"/>
      <c r="JO48" s="364"/>
      <c r="JP48" s="364"/>
      <c r="JQ48" s="364"/>
      <c r="JR48" s="364"/>
      <c r="JS48" s="364"/>
      <c r="JT48" s="364"/>
      <c r="JU48" s="364"/>
      <c r="JV48" s="364"/>
      <c r="JW48" s="364"/>
      <c r="JX48" s="364"/>
      <c r="JY48" s="364"/>
      <c r="JZ48" s="364"/>
      <c r="KA48" s="364"/>
      <c r="KB48" s="364"/>
      <c r="KC48" s="364"/>
      <c r="KD48" s="364"/>
      <c r="KE48" s="364"/>
      <c r="KF48" s="364"/>
      <c r="KG48" s="364"/>
      <c r="KH48" s="364"/>
      <c r="KI48" s="364"/>
      <c r="KJ48" s="364"/>
      <c r="KK48" s="364"/>
      <c r="KL48" s="364"/>
      <c r="KM48" s="364"/>
      <c r="KN48" s="364"/>
      <c r="KO48" s="364"/>
      <c r="KP48" s="364"/>
      <c r="KQ48" s="364"/>
      <c r="KR48" s="364"/>
      <c r="KS48" s="364"/>
      <c r="KT48" s="364"/>
      <c r="KU48" s="364"/>
      <c r="KV48" s="364"/>
      <c r="KW48" s="364"/>
      <c r="KX48" s="364"/>
      <c r="KY48" s="364"/>
      <c r="KZ48" s="364"/>
      <c r="LA48" s="364"/>
      <c r="LB48" s="364"/>
      <c r="LC48" s="364"/>
      <c r="LD48" s="364"/>
      <c r="LE48" s="364"/>
      <c r="LF48" s="364"/>
      <c r="LG48" s="364"/>
      <c r="LH48" s="364"/>
      <c r="LI48" s="364"/>
      <c r="LJ48" s="364"/>
      <c r="LK48" s="364"/>
      <c r="LL48" s="364"/>
      <c r="LM48" s="364"/>
      <c r="LN48" s="364"/>
      <c r="LO48" s="364"/>
      <c r="LP48" s="364"/>
      <c r="LQ48" s="364"/>
      <c r="LR48" s="364"/>
      <c r="LS48" s="364"/>
      <c r="LT48" s="364"/>
      <c r="LU48" s="364"/>
      <c r="LV48" s="364"/>
      <c r="LW48" s="364"/>
      <c r="LX48" s="364"/>
      <c r="LY48" s="364"/>
      <c r="LZ48" s="364"/>
      <c r="MA48" s="364"/>
      <c r="MB48" s="364"/>
      <c r="MC48" s="364"/>
      <c r="MD48" s="364"/>
      <c r="ME48" s="364"/>
      <c r="MF48" s="364"/>
      <c r="MG48" s="364"/>
      <c r="MH48" s="364"/>
      <c r="MI48" s="364"/>
      <c r="MJ48" s="364"/>
      <c r="MK48" s="364"/>
      <c r="ML48" s="364"/>
      <c r="MM48" s="364"/>
      <c r="MN48" s="364"/>
      <c r="MO48" s="364"/>
      <c r="MP48" s="364"/>
      <c r="MQ48" s="364"/>
      <c r="MR48" s="364"/>
      <c r="MS48" s="364"/>
      <c r="MT48" s="364"/>
      <c r="MU48" s="364"/>
      <c r="MV48" s="364"/>
      <c r="MW48" s="364"/>
      <c r="MX48" s="364"/>
      <c r="MY48" s="364"/>
      <c r="MZ48" s="364"/>
      <c r="NA48" s="364"/>
      <c r="NB48" s="364"/>
      <c r="NC48" s="364"/>
      <c r="ND48" s="364"/>
      <c r="NE48" s="364"/>
      <c r="NF48" s="364"/>
      <c r="NG48" s="364"/>
      <c r="NH48" s="364"/>
      <c r="NI48" s="364"/>
      <c r="NJ48" s="364"/>
      <c r="NK48" s="364"/>
      <c r="NL48" s="364"/>
      <c r="NM48" s="364"/>
      <c r="NN48" s="364"/>
      <c r="NO48" s="364"/>
      <c r="NP48" s="364"/>
      <c r="NQ48" s="364"/>
      <c r="NR48" s="364"/>
      <c r="NS48" s="364"/>
      <c r="NT48" s="364"/>
      <c r="NU48" s="364"/>
      <c r="NV48" s="364"/>
      <c r="NW48" s="364"/>
      <c r="NX48" s="364"/>
      <c r="NY48" s="364"/>
      <c r="NZ48" s="364"/>
      <c r="OA48" s="364"/>
      <c r="OB48" s="364"/>
      <c r="OC48" s="364"/>
      <c r="OD48" s="364"/>
      <c r="OE48" s="364"/>
      <c r="OF48" s="364"/>
      <c r="OG48" s="364"/>
      <c r="OH48" s="364"/>
      <c r="OI48" s="364"/>
      <c r="OJ48" s="364"/>
      <c r="OK48" s="364"/>
      <c r="OL48" s="364"/>
      <c r="OM48" s="364"/>
      <c r="ON48" s="364"/>
      <c r="OO48" s="364"/>
      <c r="OP48" s="364"/>
      <c r="OQ48" s="364"/>
      <c r="OR48" s="364"/>
    </row>
    <row r="49" spans="1:408" ht="15">
      <c r="A49" s="363" t="s">
        <v>626</v>
      </c>
      <c r="B49" s="364">
        <f t="shared" si="44"/>
        <v>0</v>
      </c>
      <c r="C49" s="364">
        <f t="shared" si="45"/>
        <v>0</v>
      </c>
      <c r="D49" s="364">
        <f t="shared" si="46"/>
        <v>0</v>
      </c>
      <c r="E49" s="364">
        <f t="shared" si="47"/>
        <v>0</v>
      </c>
      <c r="F49" s="364">
        <f t="shared" si="48"/>
        <v>0</v>
      </c>
      <c r="G49" s="364">
        <f t="shared" si="49"/>
        <v>0</v>
      </c>
      <c r="H49" s="364">
        <f t="shared" si="50"/>
        <v>0</v>
      </c>
      <c r="I49" s="364">
        <f t="shared" si="51"/>
        <v>0</v>
      </c>
      <c r="J49" s="364">
        <f t="shared" si="52"/>
        <v>0</v>
      </c>
      <c r="K49" s="364">
        <f t="shared" si="53"/>
        <v>0</v>
      </c>
      <c r="L49" s="364">
        <f t="shared" si="54"/>
        <v>0</v>
      </c>
      <c r="M49" s="364">
        <f t="shared" si="55"/>
        <v>0</v>
      </c>
      <c r="N49" s="364">
        <f t="shared" si="56"/>
        <v>0</v>
      </c>
      <c r="O49" s="364">
        <f t="shared" si="57"/>
        <v>0</v>
      </c>
      <c r="P49" s="364">
        <f t="shared" si="58"/>
        <v>0</v>
      </c>
      <c r="Q49" s="364">
        <f t="shared" si="59"/>
        <v>0</v>
      </c>
      <c r="R49" s="364">
        <f t="shared" si="60"/>
        <v>0</v>
      </c>
      <c r="S49" s="364">
        <f t="shared" si="61"/>
        <v>0</v>
      </c>
      <c r="T49" s="364">
        <f t="shared" si="62"/>
        <v>0</v>
      </c>
      <c r="U49" s="364">
        <f t="shared" si="63"/>
        <v>0</v>
      </c>
      <c r="V49" s="364">
        <f t="shared" si="64"/>
        <v>0</v>
      </c>
      <c r="W49" s="364">
        <f t="shared" si="65"/>
        <v>0</v>
      </c>
      <c r="X49" s="364">
        <f t="shared" si="66"/>
        <v>0</v>
      </c>
      <c r="Y49" s="364">
        <f t="shared" si="67"/>
        <v>0</v>
      </c>
      <c r="Z49" s="364">
        <f t="shared" si="68"/>
        <v>0</v>
      </c>
      <c r="AA49" s="364">
        <f t="shared" si="69"/>
        <v>0</v>
      </c>
      <c r="AB49" s="364">
        <f t="shared" si="70"/>
        <v>0</v>
      </c>
      <c r="AC49" s="364">
        <f t="shared" si="71"/>
        <v>0</v>
      </c>
      <c r="AD49" s="364">
        <f t="shared" si="72"/>
        <v>0</v>
      </c>
      <c r="AE49" s="364">
        <f t="shared" si="73"/>
        <v>0</v>
      </c>
      <c r="AG49" s="364"/>
      <c r="AH49" s="364"/>
      <c r="AI49" s="364"/>
      <c r="AJ49" s="364"/>
      <c r="AK49" s="364"/>
      <c r="AL49" s="364"/>
      <c r="AM49" s="364"/>
      <c r="AN49" s="364"/>
      <c r="AO49" s="364"/>
      <c r="AP49" s="364"/>
      <c r="AQ49" s="364"/>
      <c r="AR49" s="364"/>
      <c r="AS49" s="364"/>
      <c r="AT49" s="364"/>
      <c r="AU49" s="364"/>
      <c r="AV49" s="364"/>
      <c r="AW49" s="364"/>
      <c r="AX49" s="364"/>
      <c r="AY49" s="364"/>
      <c r="AZ49" s="364"/>
      <c r="BA49" s="364"/>
      <c r="BB49" s="364"/>
      <c r="BC49" s="364"/>
      <c r="BD49" s="364"/>
      <c r="BE49" s="364"/>
      <c r="BF49" s="364"/>
      <c r="BG49" s="364"/>
      <c r="BH49" s="364"/>
      <c r="BI49" s="364"/>
      <c r="BJ49" s="364"/>
      <c r="BK49" s="364"/>
      <c r="BL49" s="364"/>
      <c r="BM49" s="364"/>
      <c r="BN49" s="364"/>
      <c r="BO49" s="364"/>
      <c r="BP49" s="364"/>
      <c r="BQ49" s="364"/>
      <c r="BR49" s="364"/>
      <c r="BS49" s="364"/>
      <c r="BT49" s="364"/>
      <c r="BU49" s="364"/>
      <c r="BV49" s="364"/>
      <c r="BW49" s="364"/>
      <c r="BX49" s="364"/>
      <c r="BY49" s="364"/>
      <c r="BZ49" s="364"/>
      <c r="CA49" s="364"/>
      <c r="CB49" s="364"/>
      <c r="CC49" s="364"/>
      <c r="CD49" s="364"/>
      <c r="CE49" s="364"/>
      <c r="CF49" s="364"/>
      <c r="CG49" s="364"/>
      <c r="CH49" s="364"/>
      <c r="CI49" s="364"/>
      <c r="CJ49" s="364"/>
      <c r="CK49" s="364"/>
      <c r="CL49" s="364"/>
      <c r="CM49" s="364"/>
      <c r="CN49" s="364"/>
      <c r="CO49" s="364"/>
      <c r="CP49" s="364"/>
      <c r="CQ49" s="364"/>
      <c r="CR49" s="364"/>
      <c r="CS49" s="364"/>
      <c r="CT49" s="364"/>
      <c r="CU49" s="364"/>
      <c r="CV49" s="364"/>
      <c r="CW49" s="364"/>
      <c r="CX49" s="364"/>
      <c r="CY49" s="364"/>
      <c r="CZ49" s="364"/>
      <c r="DA49" s="364"/>
      <c r="DB49" s="364"/>
      <c r="DC49" s="364"/>
      <c r="DD49" s="364"/>
      <c r="DE49" s="364"/>
      <c r="DF49" s="364"/>
      <c r="DG49" s="364"/>
      <c r="DH49" s="364"/>
      <c r="DI49" s="364"/>
      <c r="DJ49" s="364"/>
      <c r="DK49" s="364"/>
      <c r="DL49" s="364"/>
      <c r="DM49" s="364"/>
      <c r="DN49" s="364"/>
      <c r="DO49" s="364"/>
      <c r="DP49" s="364"/>
      <c r="DQ49" s="364"/>
      <c r="DR49" s="364"/>
      <c r="DS49" s="364"/>
      <c r="DT49" s="364"/>
      <c r="DU49" s="364"/>
      <c r="DV49" s="364"/>
      <c r="DW49" s="364"/>
      <c r="DX49" s="364"/>
      <c r="DY49" s="364"/>
      <c r="DZ49" s="364"/>
      <c r="EA49" s="364"/>
      <c r="EB49" s="364"/>
      <c r="EC49" s="364"/>
      <c r="ED49" s="364"/>
      <c r="EE49" s="364"/>
      <c r="EF49" s="364"/>
      <c r="EG49" s="364"/>
      <c r="EH49" s="364"/>
      <c r="EI49" s="364"/>
      <c r="EJ49" s="364"/>
      <c r="EK49" s="364"/>
      <c r="EL49" s="364"/>
      <c r="EM49" s="364"/>
      <c r="EN49" s="364"/>
      <c r="EO49" s="364"/>
      <c r="EP49" s="364"/>
      <c r="EQ49" s="364"/>
      <c r="ER49" s="364"/>
      <c r="ES49" s="364"/>
      <c r="ET49" s="364"/>
      <c r="EU49" s="364"/>
      <c r="EV49" s="364"/>
      <c r="EW49" s="364"/>
      <c r="EX49" s="364"/>
      <c r="EY49" s="364"/>
      <c r="EZ49" s="364"/>
      <c r="FA49" s="364"/>
      <c r="FB49" s="364"/>
      <c r="FC49" s="364"/>
      <c r="FD49" s="364"/>
      <c r="FE49" s="364"/>
      <c r="FF49" s="364"/>
      <c r="FG49" s="364"/>
      <c r="FH49" s="364"/>
      <c r="FI49" s="364"/>
      <c r="FJ49" s="364"/>
      <c r="FK49" s="364"/>
      <c r="FL49" s="364"/>
      <c r="FM49" s="364"/>
      <c r="FN49" s="364"/>
      <c r="FO49" s="364"/>
      <c r="FP49" s="364"/>
      <c r="FQ49" s="364"/>
      <c r="FR49" s="364"/>
      <c r="FS49" s="364"/>
      <c r="FT49" s="364"/>
      <c r="FU49" s="364"/>
      <c r="FV49" s="364"/>
      <c r="FW49" s="364"/>
      <c r="FX49" s="364"/>
      <c r="FY49" s="364"/>
      <c r="FZ49" s="364"/>
      <c r="GA49" s="364"/>
      <c r="GB49" s="364"/>
      <c r="GC49" s="364"/>
      <c r="GD49" s="364"/>
      <c r="GE49" s="364"/>
      <c r="GF49" s="364"/>
      <c r="GG49" s="364"/>
      <c r="GH49" s="364"/>
      <c r="GI49" s="364"/>
      <c r="GJ49" s="364"/>
      <c r="GK49" s="364"/>
      <c r="GL49" s="364"/>
      <c r="GM49" s="364"/>
      <c r="GN49" s="364"/>
      <c r="GO49" s="364"/>
      <c r="GP49" s="364"/>
      <c r="GQ49" s="364"/>
      <c r="GR49" s="364"/>
      <c r="GS49" s="364"/>
      <c r="GT49" s="364"/>
      <c r="GU49" s="364"/>
      <c r="GV49" s="364"/>
      <c r="GW49" s="364"/>
      <c r="GX49" s="364"/>
      <c r="GY49" s="364"/>
      <c r="GZ49" s="364"/>
      <c r="HA49" s="364"/>
      <c r="HB49" s="364"/>
      <c r="HC49" s="364"/>
      <c r="HD49" s="364"/>
      <c r="HE49" s="364"/>
      <c r="HF49" s="364"/>
      <c r="HG49" s="364"/>
      <c r="HH49" s="364"/>
      <c r="HI49" s="364"/>
      <c r="HJ49" s="364"/>
      <c r="HK49" s="364"/>
      <c r="HL49" s="364"/>
      <c r="HM49" s="364"/>
      <c r="HN49" s="364"/>
      <c r="HO49" s="364"/>
      <c r="HP49" s="364"/>
      <c r="HQ49" s="364"/>
      <c r="HR49" s="364"/>
      <c r="HS49" s="364"/>
      <c r="HT49" s="364"/>
      <c r="HU49" s="364"/>
      <c r="HV49" s="364"/>
      <c r="HW49" s="364"/>
      <c r="HX49" s="364"/>
      <c r="HY49" s="364"/>
      <c r="HZ49" s="364"/>
      <c r="IA49" s="364"/>
      <c r="IB49" s="364"/>
      <c r="IC49" s="364"/>
      <c r="ID49" s="364"/>
      <c r="IE49" s="364"/>
      <c r="IF49" s="364"/>
      <c r="IG49" s="364"/>
      <c r="IH49" s="364"/>
      <c r="II49" s="364"/>
      <c r="IJ49" s="364"/>
      <c r="IK49" s="364"/>
      <c r="IL49" s="364"/>
      <c r="IM49" s="364"/>
      <c r="IN49" s="364"/>
      <c r="IO49" s="364"/>
      <c r="IP49" s="364"/>
      <c r="IQ49" s="364"/>
      <c r="IR49" s="364"/>
      <c r="IS49" s="364"/>
      <c r="IT49" s="364"/>
      <c r="IU49" s="364"/>
      <c r="IV49" s="364"/>
      <c r="IW49" s="364"/>
      <c r="IX49" s="364"/>
      <c r="IY49" s="364"/>
      <c r="IZ49" s="364"/>
      <c r="JA49" s="364"/>
      <c r="JB49" s="364"/>
      <c r="JC49" s="364"/>
      <c r="JD49" s="364"/>
      <c r="JE49" s="364"/>
      <c r="JF49" s="364"/>
      <c r="JG49" s="364"/>
      <c r="JH49" s="364"/>
      <c r="JI49" s="364"/>
      <c r="JJ49" s="364"/>
      <c r="JK49" s="364"/>
      <c r="JL49" s="364"/>
      <c r="JM49" s="364"/>
      <c r="JN49" s="364"/>
      <c r="JO49" s="364"/>
      <c r="JP49" s="364"/>
      <c r="JQ49" s="364"/>
      <c r="JR49" s="364"/>
      <c r="JS49" s="364"/>
      <c r="JT49" s="364"/>
      <c r="JU49" s="364"/>
      <c r="JV49" s="364"/>
      <c r="JW49" s="364"/>
      <c r="JX49" s="364"/>
      <c r="JY49" s="364"/>
      <c r="JZ49" s="364"/>
      <c r="KA49" s="364"/>
      <c r="KB49" s="364"/>
      <c r="KC49" s="364"/>
      <c r="KD49" s="364"/>
      <c r="KE49" s="364"/>
      <c r="KF49" s="364"/>
      <c r="KG49" s="364"/>
      <c r="KH49" s="364"/>
      <c r="KI49" s="364"/>
      <c r="KJ49" s="364"/>
      <c r="KK49" s="364"/>
      <c r="KL49" s="364"/>
      <c r="KM49" s="364"/>
      <c r="KN49" s="364"/>
      <c r="KO49" s="364"/>
      <c r="KP49" s="364"/>
      <c r="KQ49" s="364"/>
      <c r="KR49" s="364"/>
      <c r="KS49" s="364"/>
      <c r="KT49" s="364"/>
      <c r="KU49" s="364"/>
      <c r="KV49" s="364"/>
      <c r="KW49" s="364"/>
      <c r="KX49" s="364"/>
      <c r="KY49" s="364"/>
      <c r="KZ49" s="364"/>
      <c r="LA49" s="364"/>
      <c r="LB49" s="364"/>
      <c r="LC49" s="364"/>
      <c r="LD49" s="364"/>
      <c r="LE49" s="364"/>
      <c r="LF49" s="364"/>
      <c r="LG49" s="364"/>
      <c r="LH49" s="364"/>
      <c r="LI49" s="364"/>
      <c r="LJ49" s="364"/>
      <c r="LK49" s="364"/>
      <c r="LL49" s="364"/>
      <c r="LM49" s="364"/>
      <c r="LN49" s="364"/>
      <c r="LO49" s="364"/>
      <c r="LP49" s="364"/>
      <c r="LQ49" s="364"/>
      <c r="LR49" s="364"/>
      <c r="LS49" s="364"/>
      <c r="LT49" s="364"/>
      <c r="LU49" s="364"/>
      <c r="LV49" s="364"/>
      <c r="LW49" s="364"/>
      <c r="LX49" s="364"/>
      <c r="LY49" s="364"/>
      <c r="LZ49" s="364"/>
      <c r="MA49" s="364"/>
      <c r="MB49" s="364"/>
      <c r="MC49" s="364"/>
      <c r="MD49" s="364"/>
      <c r="ME49" s="364"/>
      <c r="MF49" s="364"/>
      <c r="MG49" s="364"/>
      <c r="MH49" s="364"/>
      <c r="MI49" s="364"/>
      <c r="MJ49" s="364"/>
      <c r="MK49" s="364"/>
      <c r="ML49" s="364"/>
      <c r="MM49" s="364"/>
      <c r="MN49" s="364"/>
      <c r="MO49" s="364"/>
      <c r="MP49" s="364"/>
      <c r="MQ49" s="364"/>
      <c r="MR49" s="364"/>
      <c r="MS49" s="364"/>
      <c r="MT49" s="364"/>
      <c r="MU49" s="364"/>
      <c r="MV49" s="364"/>
      <c r="MW49" s="364"/>
      <c r="MX49" s="364"/>
      <c r="MY49" s="364"/>
      <c r="MZ49" s="364"/>
      <c r="NA49" s="364"/>
      <c r="NB49" s="364"/>
      <c r="NC49" s="364"/>
      <c r="ND49" s="364"/>
      <c r="NE49" s="364"/>
      <c r="NF49" s="364"/>
      <c r="NG49" s="364"/>
      <c r="NH49" s="364"/>
      <c r="NI49" s="364"/>
      <c r="NJ49" s="364"/>
      <c r="NK49" s="364"/>
      <c r="NL49" s="364"/>
      <c r="NM49" s="364"/>
      <c r="NN49" s="364"/>
      <c r="NO49" s="364"/>
      <c r="NP49" s="364"/>
      <c r="NQ49" s="364"/>
      <c r="NR49" s="364"/>
      <c r="NS49" s="364"/>
      <c r="NT49" s="364"/>
      <c r="NU49" s="364"/>
      <c r="NV49" s="364"/>
      <c r="NW49" s="364"/>
      <c r="NX49" s="364"/>
      <c r="NY49" s="364"/>
      <c r="NZ49" s="364"/>
      <c r="OA49" s="364"/>
      <c r="OB49" s="364"/>
      <c r="OC49" s="364"/>
      <c r="OD49" s="364"/>
      <c r="OE49" s="364"/>
      <c r="OF49" s="364"/>
      <c r="OG49" s="364"/>
      <c r="OH49" s="364"/>
      <c r="OI49" s="364"/>
      <c r="OJ49" s="364"/>
      <c r="OK49" s="364"/>
      <c r="OL49" s="364"/>
      <c r="OM49" s="364"/>
      <c r="ON49" s="364"/>
      <c r="OO49" s="364"/>
      <c r="OP49" s="364"/>
      <c r="OQ49" s="364"/>
      <c r="OR49" s="364"/>
    </row>
    <row r="50" spans="1:408" ht="15">
      <c r="A50" s="363" t="s">
        <v>627</v>
      </c>
      <c r="B50" s="364">
        <f t="shared" si="44"/>
        <v>0</v>
      </c>
      <c r="C50" s="364">
        <f t="shared" si="45"/>
        <v>0</v>
      </c>
      <c r="D50" s="364">
        <f t="shared" si="46"/>
        <v>0</v>
      </c>
      <c r="E50" s="364">
        <f t="shared" si="47"/>
        <v>0</v>
      </c>
      <c r="F50" s="364">
        <f t="shared" si="48"/>
        <v>0</v>
      </c>
      <c r="G50" s="364">
        <f t="shared" si="49"/>
        <v>5.6657344470588226E-2</v>
      </c>
      <c r="H50" s="364">
        <f t="shared" si="50"/>
        <v>0.16247920047058817</v>
      </c>
      <c r="I50" s="364">
        <f t="shared" si="51"/>
        <v>0.1548422745882353</v>
      </c>
      <c r="J50" s="364">
        <f t="shared" si="52"/>
        <v>0.1855628896470588</v>
      </c>
      <c r="K50" s="364">
        <f t="shared" si="53"/>
        <v>0.15005838894117646</v>
      </c>
      <c r="L50" s="364">
        <f t="shared" si="54"/>
        <v>7.5216515294117617E-2</v>
      </c>
      <c r="M50" s="364">
        <f t="shared" si="55"/>
        <v>0.10440974517647056</v>
      </c>
      <c r="N50" s="364">
        <f t="shared" si="56"/>
        <v>0.11832912329411761</v>
      </c>
      <c r="O50" s="364">
        <f t="shared" si="57"/>
        <v>0.31784020964705872</v>
      </c>
      <c r="P50" s="364">
        <f t="shared" si="58"/>
        <v>0.28077950517647055</v>
      </c>
      <c r="Q50" s="364">
        <f t="shared" si="59"/>
        <v>0.26034712611764699</v>
      </c>
      <c r="R50" s="364">
        <f t="shared" si="60"/>
        <v>0.16392012988235288</v>
      </c>
      <c r="S50" s="364">
        <f t="shared" si="61"/>
        <v>8.1844790588235253E-2</v>
      </c>
      <c r="T50" s="364">
        <f t="shared" si="62"/>
        <v>4.1793869402352923</v>
      </c>
      <c r="U50" s="364">
        <f t="shared" si="63"/>
        <v>8.3497536623529367</v>
      </c>
      <c r="V50" s="364">
        <f t="shared" si="64"/>
        <v>1.0659419416470579</v>
      </c>
      <c r="W50" s="364">
        <f t="shared" si="65"/>
        <v>1.2391992941176463E-3</v>
      </c>
      <c r="X50" s="364">
        <f t="shared" si="66"/>
        <v>0</v>
      </c>
      <c r="Y50" s="364">
        <f t="shared" si="67"/>
        <v>1.7996914285714285E-3</v>
      </c>
      <c r="Z50" s="364">
        <f t="shared" si="68"/>
        <v>0</v>
      </c>
      <c r="AA50" s="364">
        <f t="shared" si="69"/>
        <v>0</v>
      </c>
      <c r="AB50" s="364">
        <f t="shared" si="70"/>
        <v>0</v>
      </c>
      <c r="AC50" s="364">
        <f t="shared" si="71"/>
        <v>0</v>
      </c>
      <c r="AD50" s="364">
        <f t="shared" si="72"/>
        <v>0</v>
      </c>
      <c r="AE50" s="364">
        <f t="shared" si="73"/>
        <v>0</v>
      </c>
      <c r="AG50" s="364"/>
      <c r="AH50" s="364"/>
      <c r="AI50" s="364"/>
      <c r="AJ50" s="364"/>
      <c r="AK50" s="364"/>
      <c r="AL50" s="364"/>
      <c r="AM50" s="364"/>
      <c r="AN50" s="364"/>
      <c r="AO50" s="364"/>
      <c r="AP50" s="364"/>
      <c r="AQ50" s="364"/>
      <c r="AR50" s="364"/>
      <c r="AS50" s="364"/>
      <c r="AT50" s="364"/>
      <c r="AU50" s="364"/>
      <c r="AV50" s="364"/>
      <c r="AW50" s="364"/>
      <c r="AX50" s="364"/>
      <c r="AY50" s="364"/>
      <c r="AZ50" s="364"/>
      <c r="BA50" s="364"/>
      <c r="BB50" s="364"/>
      <c r="BC50" s="364"/>
      <c r="BD50" s="364"/>
      <c r="BE50" s="364"/>
      <c r="BF50" s="364"/>
      <c r="BG50" s="364"/>
      <c r="BH50" s="364"/>
      <c r="BI50" s="364"/>
      <c r="BJ50" s="364"/>
      <c r="BK50" s="364"/>
      <c r="BL50" s="364"/>
      <c r="BM50" s="364"/>
      <c r="BN50" s="364"/>
      <c r="BO50" s="364"/>
      <c r="BP50" s="364"/>
      <c r="BQ50" s="364"/>
      <c r="BR50" s="364"/>
      <c r="BS50" s="364"/>
      <c r="BT50" s="364"/>
      <c r="BU50" s="364"/>
      <c r="BV50" s="364"/>
      <c r="BW50" s="364"/>
      <c r="BX50" s="364"/>
      <c r="BY50" s="364"/>
      <c r="BZ50" s="364"/>
      <c r="CA50" s="364"/>
      <c r="CB50" s="364"/>
      <c r="CC50" s="364"/>
      <c r="CD50" s="364"/>
      <c r="CE50" s="364"/>
      <c r="CF50" s="364"/>
      <c r="CG50" s="364"/>
      <c r="CH50" s="364"/>
      <c r="CI50" s="364"/>
      <c r="CJ50" s="364"/>
      <c r="CK50" s="364"/>
      <c r="CL50" s="364"/>
      <c r="CM50" s="364"/>
      <c r="CN50" s="364"/>
      <c r="CO50" s="364"/>
      <c r="CP50" s="364"/>
      <c r="CQ50" s="364">
        <v>1.7579338823529407</v>
      </c>
      <c r="CR50" s="364"/>
      <c r="CS50" s="364">
        <v>2.4783985882352937</v>
      </c>
      <c r="CT50" s="364">
        <v>1.0374691764705881</v>
      </c>
      <c r="CU50" s="364">
        <v>4.0057837647058818</v>
      </c>
      <c r="CV50" s="364"/>
      <c r="CW50" s="364">
        <v>0.23054870588235291</v>
      </c>
      <c r="CX50" s="364">
        <v>10.345873176470587</v>
      </c>
      <c r="CY50" s="364">
        <v>12.82427176470588</v>
      </c>
      <c r="CZ50" s="364">
        <v>23.977065411764702</v>
      </c>
      <c r="DA50" s="364">
        <v>22.449680235294114</v>
      </c>
      <c r="DB50" s="364">
        <v>17.80988752941176</v>
      </c>
      <c r="DC50" s="364">
        <v>14.466931294117645</v>
      </c>
      <c r="DD50" s="364">
        <v>16.368958117647054</v>
      </c>
      <c r="DE50" s="364">
        <v>10.806970588235291</v>
      </c>
      <c r="DF50" s="364">
        <v>14.236382588235291</v>
      </c>
      <c r="DG50" s="364">
        <v>15.014484470588233</v>
      </c>
      <c r="DH50" s="364"/>
      <c r="DI50" s="364">
        <v>9.6254084705882335</v>
      </c>
      <c r="DJ50" s="364">
        <v>12.795453176470586</v>
      </c>
      <c r="DK50" s="364">
        <v>9.6254084705882335</v>
      </c>
      <c r="DL50" s="364">
        <v>19.279635529411763</v>
      </c>
      <c r="DM50" s="364">
        <v>12.997183294117646</v>
      </c>
      <c r="DN50" s="364">
        <v>5.3602574117647057</v>
      </c>
      <c r="DO50" s="364">
        <v>11.095156470588233</v>
      </c>
      <c r="DP50" s="364">
        <v>15.014484470588233</v>
      </c>
      <c r="DQ50" s="364">
        <v>12.82427176470588</v>
      </c>
      <c r="DR50" s="364">
        <v>5.3602574117647057</v>
      </c>
      <c r="DS50" s="364">
        <v>36.455514117647056</v>
      </c>
      <c r="DT50" s="364">
        <v>11.268067999999998</v>
      </c>
      <c r="DU50" s="364">
        <v>3.5158677647058814</v>
      </c>
      <c r="DV50" s="364">
        <v>21.469848235294116</v>
      </c>
      <c r="DW50" s="364">
        <v>15.100940235294114</v>
      </c>
      <c r="DX50" s="364">
        <v>4.3804254117647048</v>
      </c>
      <c r="DY50" s="364">
        <v>25.994366588235291</v>
      </c>
      <c r="DZ50" s="364">
        <v>9.7406828235294096</v>
      </c>
      <c r="EA50" s="364">
        <v>13.141276235294116</v>
      </c>
      <c r="EB50" s="364">
        <v>12.103807058823527</v>
      </c>
      <c r="EC50" s="364">
        <v>12.132625647058822</v>
      </c>
      <c r="ED50" s="364">
        <v>2.9683145882352937</v>
      </c>
      <c r="EE50" s="364">
        <v>18.242166352941172</v>
      </c>
      <c r="EF50" s="364">
        <v>18.501533647058821</v>
      </c>
      <c r="EG50" s="364">
        <v>15.734949176470586</v>
      </c>
      <c r="EH50" s="364">
        <v>11.671528235294115</v>
      </c>
      <c r="EI50" s="364">
        <v>33.71774823529411</v>
      </c>
      <c r="EJ50" s="364">
        <v>11.613891058823526</v>
      </c>
      <c r="EK50" s="364">
        <v>4.3804254117647048</v>
      </c>
      <c r="EL50" s="364">
        <v>10.374691764705881</v>
      </c>
      <c r="EM50" s="364">
        <v>14.005833882352938</v>
      </c>
      <c r="EN50" s="364">
        <v>7.5792887058823517</v>
      </c>
      <c r="EO50" s="364">
        <v>9.2507668235294105</v>
      </c>
      <c r="EP50" s="364">
        <v>10.259417411764705</v>
      </c>
      <c r="EQ50" s="364">
        <v>18.386259294117643</v>
      </c>
      <c r="ER50" s="364">
        <v>21.556303999999994</v>
      </c>
      <c r="ES50" s="364">
        <v>4.3804254117647048</v>
      </c>
      <c r="ET50" s="364">
        <v>18.55917082352941</v>
      </c>
      <c r="EU50" s="364">
        <v>16.657143999999995</v>
      </c>
      <c r="EV50" s="364">
        <v>14.668661411764703</v>
      </c>
      <c r="EW50" s="364">
        <v>7.9827489411764692</v>
      </c>
      <c r="EX50" s="364">
        <v>8.0980232941176453</v>
      </c>
      <c r="EY50" s="364">
        <v>5.7925362352941168</v>
      </c>
      <c r="EZ50" s="364">
        <v>8.0692047058823508</v>
      </c>
      <c r="FA50" s="364">
        <v>3.8905094117647052</v>
      </c>
      <c r="FB50" s="364">
        <v>8.5879392941176462</v>
      </c>
      <c r="FC50" s="364">
        <v>6.455363764705881</v>
      </c>
      <c r="FD50" s="364">
        <v>5.7060804705882342</v>
      </c>
      <c r="FE50" s="364">
        <v>1.7002967058823528</v>
      </c>
      <c r="FF50" s="364">
        <v>16.743599764705881</v>
      </c>
      <c r="FG50" s="364"/>
      <c r="FH50" s="364">
        <v>2.1902127058823524</v>
      </c>
      <c r="FI50" s="364">
        <v>3.2276818823529405</v>
      </c>
      <c r="FJ50" s="364">
        <v>9.279585411764705</v>
      </c>
      <c r="FK50" s="364">
        <v>6.5706381176470581</v>
      </c>
      <c r="FL50" s="364">
        <v>9.7406828235294096</v>
      </c>
      <c r="FM50" s="364">
        <v>15.331488941176469</v>
      </c>
      <c r="FN50" s="364">
        <v>3.4294119999999997</v>
      </c>
      <c r="FO50" s="364">
        <v>6.5706381176470581</v>
      </c>
      <c r="FP50" s="364">
        <v>8.8761251764705875</v>
      </c>
      <c r="FQ50" s="364">
        <v>10.951063529411762</v>
      </c>
      <c r="FR50" s="364">
        <v>20.028918823529409</v>
      </c>
      <c r="FS50" s="364">
        <v>6.0230849411764691</v>
      </c>
      <c r="FT50" s="364">
        <v>4.3804254117647048</v>
      </c>
      <c r="FU50" s="364">
        <v>2.4207614117647056</v>
      </c>
      <c r="FV50" s="364">
        <v>8.7608508235294096</v>
      </c>
      <c r="FW50" s="364">
        <v>8.7608508235294096</v>
      </c>
      <c r="FX50" s="364">
        <v>10.951063529411762</v>
      </c>
      <c r="FY50" s="364">
        <v>10.951063529411762</v>
      </c>
      <c r="FZ50" s="364">
        <v>21.902127058823524</v>
      </c>
      <c r="GA50" s="364">
        <v>2.1902127058823524</v>
      </c>
      <c r="GB50" s="364">
        <v>17.521701647058819</v>
      </c>
      <c r="GC50" s="364">
        <v>2.1902127058823524</v>
      </c>
      <c r="GD50" s="364">
        <v>13.141276235294116</v>
      </c>
      <c r="GE50" s="364">
        <v>4.3804254117647048</v>
      </c>
      <c r="GF50" s="364">
        <v>15.158577411764703</v>
      </c>
      <c r="GG50" s="364">
        <v>4.4956997647058818</v>
      </c>
      <c r="GH50" s="364">
        <v>14.985665882352938</v>
      </c>
      <c r="GI50" s="364">
        <v>39.337372941176461</v>
      </c>
      <c r="GJ50" s="364">
        <v>23.717698117647053</v>
      </c>
      <c r="GK50" s="364">
        <v>11.613891058823526</v>
      </c>
      <c r="GL50" s="364">
        <v>19.020268235294115</v>
      </c>
      <c r="GM50" s="364">
        <v>81.700697647058803</v>
      </c>
      <c r="GN50" s="364">
        <v>14.668661411764703</v>
      </c>
      <c r="GO50" s="364">
        <v>27.66584470588235</v>
      </c>
      <c r="GP50" s="364">
        <v>19.539002823529408</v>
      </c>
      <c r="GQ50" s="364">
        <v>37.809987764705873</v>
      </c>
      <c r="GR50" s="364">
        <v>23.285419294117641</v>
      </c>
      <c r="GS50" s="364">
        <v>26.224915294117643</v>
      </c>
      <c r="GT50" s="364">
        <v>35.879142352941173</v>
      </c>
      <c r="GU50" s="364">
        <v>26.974198588235289</v>
      </c>
      <c r="GV50" s="364">
        <v>14.899210117647057</v>
      </c>
      <c r="GW50" s="364">
        <v>31.268168235294112</v>
      </c>
      <c r="GX50" s="364">
        <v>4.3804254117647048</v>
      </c>
      <c r="GY50" s="364">
        <v>28.386309411764699</v>
      </c>
      <c r="GZ50" s="364">
        <v>8.0692047058823508</v>
      </c>
      <c r="HA50" s="364">
        <v>40.720665176470582</v>
      </c>
      <c r="HB50" s="364">
        <v>27.550570352941168</v>
      </c>
      <c r="HC50" s="364">
        <v>13.832922352941175</v>
      </c>
      <c r="HD50" s="364">
        <v>22.593773176470584</v>
      </c>
      <c r="HE50" s="364">
        <v>14.611024235294115</v>
      </c>
      <c r="HF50" s="364">
        <v>19.020268235294115</v>
      </c>
      <c r="HG50" s="364">
        <v>5.9366291764705874</v>
      </c>
      <c r="HH50" s="364">
        <v>8.7608508235294096</v>
      </c>
      <c r="HI50" s="364">
        <v>14.063471058823525</v>
      </c>
      <c r="HJ50" s="364">
        <v>16.974148470588233</v>
      </c>
      <c r="HK50" s="364">
        <v>32.046270117647055</v>
      </c>
      <c r="HL50" s="364">
        <v>27.32002164705882</v>
      </c>
      <c r="HM50" s="364">
        <v>18.55917082352941</v>
      </c>
      <c r="HN50" s="364">
        <v>33.141376470588227</v>
      </c>
      <c r="HO50" s="364">
        <v>18.55917082352941</v>
      </c>
      <c r="HP50" s="364">
        <v>51.354724235294107</v>
      </c>
      <c r="HQ50" s="364">
        <v>13.141276235294109</v>
      </c>
      <c r="HR50" s="364">
        <v>19.308454117647045</v>
      </c>
      <c r="HS50" s="364">
        <v>28.011667764705866</v>
      </c>
      <c r="HT50" s="364">
        <v>38.357540941176445</v>
      </c>
      <c r="HU50" s="364">
        <v>29.39495999999998</v>
      </c>
      <c r="HV50" s="364">
        <v>33.343106588235301</v>
      </c>
      <c r="HW50" s="364"/>
      <c r="HX50" s="364"/>
      <c r="HY50" s="364"/>
      <c r="HZ50" s="364"/>
      <c r="IA50" s="364"/>
      <c r="IB50" s="364">
        <v>2.3631242352941202</v>
      </c>
      <c r="IC50" s="364">
        <v>6.7435496470588197</v>
      </c>
      <c r="ID50" s="364">
        <v>3.6023235294117599</v>
      </c>
      <c r="IE50" s="364">
        <v>8.3285719999999905</v>
      </c>
      <c r="IF50" s="364"/>
      <c r="IG50" s="364">
        <v>11.4409795294118</v>
      </c>
      <c r="IH50" s="364">
        <v>5.7637176470588196</v>
      </c>
      <c r="II50" s="364">
        <v>3.4005934117646999</v>
      </c>
      <c r="IJ50" s="364">
        <v>13.688829411764701</v>
      </c>
      <c r="IK50" s="364">
        <v>2.6224915294117599</v>
      </c>
      <c r="IL50" s="364">
        <v>9.7983199999999897</v>
      </c>
      <c r="IM50" s="364">
        <v>15.043303058823501</v>
      </c>
      <c r="IN50" s="364">
        <v>1.4121108235294109</v>
      </c>
      <c r="IO50" s="364">
        <v>2.1902127058823515</v>
      </c>
      <c r="IP50" s="364">
        <v>1.8732082352941164</v>
      </c>
      <c r="IQ50" s="364"/>
      <c r="IR50" s="364"/>
      <c r="IS50" s="364"/>
      <c r="IT50" s="364">
        <v>1149.4582103529403</v>
      </c>
      <c r="IU50" s="364"/>
      <c r="IV50" s="364"/>
      <c r="IW50" s="364">
        <v>1444.0994564705875</v>
      </c>
      <c r="IX50" s="364"/>
      <c r="IY50" s="364"/>
      <c r="IZ50" s="364">
        <v>1581.7658524705871</v>
      </c>
      <c r="JA50" s="364"/>
      <c r="JB50" s="364"/>
      <c r="JC50" s="364">
        <v>2.9971331764705864</v>
      </c>
      <c r="JD50" s="364"/>
      <c r="JE50" s="364"/>
      <c r="JF50" s="364"/>
      <c r="JG50" s="364">
        <v>1297.5569352941168</v>
      </c>
      <c r="JH50" s="364">
        <v>1512.3418734117638</v>
      </c>
      <c r="JI50" s="364"/>
      <c r="JJ50" s="364">
        <v>2009.0014230588224</v>
      </c>
      <c r="JK50" s="364">
        <v>3527.3951999999981</v>
      </c>
      <c r="JL50" s="364">
        <v>0.46109741176470559</v>
      </c>
      <c r="JM50" s="364">
        <v>1044.1262703529405</v>
      </c>
      <c r="JN50" s="364">
        <v>0.46109741176470559</v>
      </c>
      <c r="JO50" s="364"/>
      <c r="JP50" s="364"/>
      <c r="JQ50" s="364"/>
      <c r="JR50" s="364"/>
      <c r="JS50" s="364">
        <v>0.48991599999999969</v>
      </c>
      <c r="JT50" s="364"/>
      <c r="JU50" s="364">
        <v>7.0317355294117601</v>
      </c>
      <c r="JV50" s="364"/>
      <c r="JW50" s="364">
        <v>13.832922352941168</v>
      </c>
      <c r="JX50" s="364"/>
      <c r="JY50" s="364"/>
      <c r="JZ50" s="364"/>
      <c r="KA50" s="364"/>
      <c r="KB50" s="364"/>
      <c r="KC50" s="364">
        <v>0.43227882352941149</v>
      </c>
      <c r="KD50" s="364">
        <v>0.43227882352941149</v>
      </c>
      <c r="KE50" s="364"/>
      <c r="KF50" s="364">
        <v>0.3746416470588233</v>
      </c>
      <c r="KG50" s="364"/>
      <c r="KH50" s="364"/>
      <c r="KI50" s="364"/>
      <c r="KJ50" s="364"/>
      <c r="KK50" s="364"/>
      <c r="KL50" s="364"/>
      <c r="KM50" s="364"/>
      <c r="KN50" s="364"/>
      <c r="KO50" s="364"/>
      <c r="KP50" s="364"/>
      <c r="KQ50" s="364"/>
      <c r="KR50" s="364"/>
      <c r="KS50" s="364"/>
      <c r="KT50" s="364"/>
      <c r="KU50" s="364"/>
      <c r="KV50" s="364"/>
      <c r="KW50" s="364"/>
      <c r="KX50" s="364"/>
      <c r="KY50" s="364"/>
      <c r="KZ50" s="364"/>
      <c r="LA50" s="364"/>
      <c r="LB50" s="364"/>
      <c r="LC50" s="364"/>
      <c r="LD50" s="364"/>
      <c r="LE50" s="364"/>
      <c r="LF50" s="364">
        <v>1.7996914285714285</v>
      </c>
      <c r="LG50" s="364"/>
      <c r="LH50" s="364"/>
      <c r="LI50" s="364"/>
      <c r="LJ50" s="364"/>
      <c r="LK50" s="364"/>
      <c r="LL50" s="364"/>
      <c r="LM50" s="364"/>
      <c r="LN50" s="364"/>
      <c r="LO50" s="364"/>
      <c r="LP50" s="364"/>
      <c r="LQ50" s="364"/>
      <c r="LR50" s="364"/>
      <c r="LS50" s="364"/>
      <c r="LT50" s="364"/>
      <c r="LU50" s="364"/>
      <c r="LV50" s="364"/>
      <c r="LW50" s="364"/>
      <c r="LX50" s="364"/>
      <c r="LY50" s="364"/>
      <c r="LZ50" s="364"/>
      <c r="MA50" s="364"/>
      <c r="MB50" s="364"/>
      <c r="MC50" s="364"/>
      <c r="MD50" s="364"/>
      <c r="ME50" s="364"/>
      <c r="MF50" s="364"/>
      <c r="MG50" s="364"/>
      <c r="MH50" s="364"/>
      <c r="MI50" s="364"/>
      <c r="MJ50" s="364"/>
      <c r="MK50" s="364"/>
      <c r="ML50" s="364"/>
      <c r="MM50" s="364"/>
      <c r="MN50" s="364"/>
      <c r="MO50" s="364"/>
      <c r="MP50" s="364"/>
      <c r="MQ50" s="364"/>
      <c r="MR50" s="364"/>
      <c r="MS50" s="364"/>
      <c r="MT50" s="364"/>
      <c r="MU50" s="364"/>
      <c r="MV50" s="364"/>
      <c r="MW50" s="364"/>
      <c r="MX50" s="364"/>
      <c r="MY50" s="364"/>
      <c r="MZ50" s="364"/>
      <c r="NA50" s="364"/>
      <c r="NB50" s="364"/>
      <c r="NC50" s="364"/>
      <c r="ND50" s="364"/>
      <c r="NE50" s="364"/>
      <c r="NF50" s="364"/>
      <c r="NG50" s="364"/>
      <c r="NH50" s="364"/>
      <c r="NI50" s="364"/>
      <c r="NJ50" s="364"/>
      <c r="NK50" s="364"/>
      <c r="NL50" s="364"/>
      <c r="NM50" s="364"/>
      <c r="NN50" s="364"/>
      <c r="NO50" s="364"/>
      <c r="NP50" s="364"/>
      <c r="NQ50" s="364"/>
      <c r="NR50" s="364"/>
      <c r="NS50" s="364"/>
      <c r="NT50" s="364"/>
      <c r="NU50" s="364"/>
      <c r="NV50" s="364"/>
      <c r="NW50" s="364"/>
      <c r="NX50" s="364"/>
      <c r="NY50" s="364"/>
      <c r="NZ50" s="364"/>
      <c r="OA50" s="364"/>
      <c r="OB50" s="364"/>
      <c r="OC50" s="364"/>
      <c r="OD50" s="364"/>
      <c r="OE50" s="364"/>
      <c r="OF50" s="364"/>
      <c r="OG50" s="364"/>
      <c r="OH50" s="364"/>
      <c r="OI50" s="364"/>
      <c r="OJ50" s="364"/>
      <c r="OK50" s="364"/>
      <c r="OL50" s="364"/>
      <c r="OM50" s="364"/>
      <c r="ON50" s="364"/>
      <c r="OO50" s="364"/>
      <c r="OP50" s="364"/>
      <c r="OQ50" s="364"/>
      <c r="OR50" s="364"/>
    </row>
    <row r="51" spans="1:408" ht="15">
      <c r="A51" s="363" t="s">
        <v>628</v>
      </c>
      <c r="B51" s="364">
        <f t="shared" si="44"/>
        <v>0</v>
      </c>
      <c r="C51" s="364">
        <f t="shared" si="45"/>
        <v>0</v>
      </c>
      <c r="D51" s="364">
        <f t="shared" si="46"/>
        <v>0</v>
      </c>
      <c r="E51" s="364">
        <f t="shared" si="47"/>
        <v>0</v>
      </c>
      <c r="F51" s="364">
        <f t="shared" si="48"/>
        <v>0</v>
      </c>
      <c r="G51" s="364">
        <f t="shared" si="49"/>
        <v>0</v>
      </c>
      <c r="H51" s="364">
        <f t="shared" si="50"/>
        <v>0</v>
      </c>
      <c r="I51" s="364">
        <f t="shared" si="51"/>
        <v>0</v>
      </c>
      <c r="J51" s="364">
        <f t="shared" si="52"/>
        <v>0</v>
      </c>
      <c r="K51" s="364">
        <f t="shared" si="53"/>
        <v>0</v>
      </c>
      <c r="L51" s="364">
        <f t="shared" si="54"/>
        <v>0</v>
      </c>
      <c r="M51" s="364">
        <f t="shared" si="55"/>
        <v>0</v>
      </c>
      <c r="N51" s="364">
        <f t="shared" si="56"/>
        <v>0</v>
      </c>
      <c r="O51" s="364">
        <f t="shared" si="57"/>
        <v>0</v>
      </c>
      <c r="P51" s="364">
        <f t="shared" si="58"/>
        <v>0</v>
      </c>
      <c r="Q51" s="364">
        <f t="shared" si="59"/>
        <v>0</v>
      </c>
      <c r="R51" s="364">
        <f t="shared" si="60"/>
        <v>0</v>
      </c>
      <c r="S51" s="364">
        <f t="shared" si="61"/>
        <v>0</v>
      </c>
      <c r="T51" s="364">
        <f t="shared" si="62"/>
        <v>0</v>
      </c>
      <c r="U51" s="364">
        <f t="shared" si="63"/>
        <v>0</v>
      </c>
      <c r="V51" s="364">
        <f t="shared" si="64"/>
        <v>0</v>
      </c>
      <c r="W51" s="364">
        <f t="shared" si="65"/>
        <v>0</v>
      </c>
      <c r="X51" s="364">
        <f t="shared" si="66"/>
        <v>0</v>
      </c>
      <c r="Y51" s="364">
        <f t="shared" si="67"/>
        <v>0</v>
      </c>
      <c r="Z51" s="364">
        <f t="shared" si="68"/>
        <v>0</v>
      </c>
      <c r="AA51" s="364">
        <f t="shared" si="69"/>
        <v>0</v>
      </c>
      <c r="AB51" s="364">
        <f t="shared" si="70"/>
        <v>0</v>
      </c>
      <c r="AC51" s="364">
        <f t="shared" si="71"/>
        <v>0</v>
      </c>
      <c r="AD51" s="364">
        <f t="shared" si="72"/>
        <v>0</v>
      </c>
      <c r="AE51" s="364">
        <f t="shared" si="73"/>
        <v>0</v>
      </c>
      <c r="AG51" s="364"/>
      <c r="AH51" s="364"/>
      <c r="AI51" s="364"/>
      <c r="AJ51" s="364"/>
      <c r="AK51" s="364"/>
      <c r="AL51" s="364"/>
      <c r="AM51" s="364"/>
      <c r="AN51" s="364"/>
      <c r="AO51" s="364"/>
      <c r="AP51" s="364"/>
      <c r="AQ51" s="364"/>
      <c r="AR51" s="364"/>
      <c r="AS51" s="364"/>
      <c r="AT51" s="364"/>
      <c r="AU51" s="364"/>
      <c r="AV51" s="364"/>
      <c r="AW51" s="364"/>
      <c r="AX51" s="364"/>
      <c r="AY51" s="364"/>
      <c r="AZ51" s="364"/>
      <c r="BA51" s="364"/>
      <c r="BB51" s="364"/>
      <c r="BC51" s="364"/>
      <c r="BD51" s="364"/>
      <c r="BE51" s="364"/>
      <c r="BF51" s="364"/>
      <c r="BG51" s="364"/>
      <c r="BH51" s="364"/>
      <c r="BI51" s="364"/>
      <c r="BJ51" s="364"/>
      <c r="BK51" s="364"/>
      <c r="BL51" s="364"/>
      <c r="BM51" s="364"/>
      <c r="BN51" s="364"/>
      <c r="BO51" s="364"/>
      <c r="BP51" s="364"/>
      <c r="BQ51" s="364"/>
      <c r="BR51" s="364"/>
      <c r="BS51" s="364"/>
      <c r="BT51" s="364"/>
      <c r="BU51" s="364"/>
      <c r="BV51" s="364"/>
      <c r="BW51" s="364"/>
      <c r="BX51" s="364"/>
      <c r="BY51" s="364"/>
      <c r="BZ51" s="364"/>
      <c r="CA51" s="364"/>
      <c r="CB51" s="364"/>
      <c r="CC51" s="364"/>
      <c r="CD51" s="364"/>
      <c r="CE51" s="364"/>
      <c r="CF51" s="364"/>
      <c r="CG51" s="364"/>
      <c r="CH51" s="364"/>
      <c r="CI51" s="364"/>
      <c r="CJ51" s="364"/>
      <c r="CK51" s="364"/>
      <c r="CL51" s="364"/>
      <c r="CM51" s="364"/>
      <c r="CN51" s="364"/>
      <c r="CO51" s="364"/>
      <c r="CP51" s="364"/>
      <c r="CQ51" s="364"/>
      <c r="CR51" s="364"/>
      <c r="CS51" s="364"/>
      <c r="CT51" s="364"/>
      <c r="CU51" s="364"/>
      <c r="CV51" s="364"/>
      <c r="CW51" s="364"/>
      <c r="CX51" s="364"/>
      <c r="CY51" s="364"/>
      <c r="CZ51" s="364"/>
      <c r="DA51" s="364"/>
      <c r="DB51" s="364"/>
      <c r="DC51" s="364"/>
      <c r="DD51" s="364"/>
      <c r="DE51" s="364"/>
      <c r="DF51" s="364"/>
      <c r="DG51" s="364"/>
      <c r="DH51" s="364"/>
      <c r="DI51" s="364"/>
      <c r="DJ51" s="364"/>
      <c r="DK51" s="364"/>
      <c r="DL51" s="364"/>
      <c r="DM51" s="364"/>
      <c r="DN51" s="364"/>
      <c r="DO51" s="364"/>
      <c r="DP51" s="364"/>
      <c r="DQ51" s="364"/>
      <c r="DR51" s="364"/>
      <c r="DS51" s="364"/>
      <c r="DT51" s="364"/>
      <c r="DU51" s="364"/>
      <c r="DV51" s="364"/>
      <c r="DW51" s="364"/>
      <c r="DX51" s="364"/>
      <c r="DY51" s="364"/>
      <c r="DZ51" s="364"/>
      <c r="EA51" s="364"/>
      <c r="EB51" s="364"/>
      <c r="EC51" s="364"/>
      <c r="ED51" s="364"/>
      <c r="EE51" s="364"/>
      <c r="EF51" s="364"/>
      <c r="EG51" s="364"/>
      <c r="EH51" s="364"/>
      <c r="EI51" s="364"/>
      <c r="EJ51" s="364"/>
      <c r="EK51" s="364"/>
      <c r="EL51" s="364"/>
      <c r="EM51" s="364"/>
      <c r="EN51" s="364"/>
      <c r="EO51" s="364"/>
      <c r="EP51" s="364"/>
      <c r="EQ51" s="364"/>
      <c r="ER51" s="364"/>
      <c r="ES51" s="364"/>
      <c r="ET51" s="364"/>
      <c r="EU51" s="364"/>
      <c r="EV51" s="364"/>
      <c r="EW51" s="364"/>
      <c r="EX51" s="364"/>
      <c r="EY51" s="364"/>
      <c r="EZ51" s="364"/>
      <c r="FA51" s="364"/>
      <c r="FB51" s="364"/>
      <c r="FC51" s="364"/>
      <c r="FD51" s="364"/>
      <c r="FE51" s="364"/>
      <c r="FF51" s="364"/>
      <c r="FG51" s="364"/>
      <c r="FH51" s="364"/>
      <c r="FI51" s="364"/>
      <c r="FJ51" s="364"/>
      <c r="FK51" s="364"/>
      <c r="FL51" s="364"/>
      <c r="FM51" s="364"/>
      <c r="FN51" s="364"/>
      <c r="FO51" s="364"/>
      <c r="FP51" s="364"/>
      <c r="FQ51" s="364"/>
      <c r="FR51" s="364"/>
      <c r="FS51" s="364"/>
      <c r="FT51" s="364"/>
      <c r="FU51" s="364"/>
      <c r="FV51" s="364"/>
      <c r="FW51" s="364"/>
      <c r="FX51" s="364"/>
      <c r="FY51" s="364"/>
      <c r="FZ51" s="364"/>
      <c r="GA51" s="364"/>
      <c r="GB51" s="364"/>
      <c r="GC51" s="364"/>
      <c r="GD51" s="364"/>
      <c r="GE51" s="364"/>
      <c r="GF51" s="364"/>
      <c r="GG51" s="364"/>
      <c r="GH51" s="364"/>
      <c r="GI51" s="364"/>
      <c r="GJ51" s="364"/>
      <c r="GK51" s="364"/>
      <c r="GL51" s="364"/>
      <c r="GM51" s="364"/>
      <c r="GN51" s="364"/>
      <c r="GO51" s="364"/>
      <c r="GP51" s="364"/>
      <c r="GQ51" s="364"/>
      <c r="GR51" s="364"/>
      <c r="GS51" s="364"/>
      <c r="GT51" s="364"/>
      <c r="GU51" s="364"/>
      <c r="GV51" s="364"/>
      <c r="GW51" s="364"/>
      <c r="GX51" s="364"/>
      <c r="GY51" s="364"/>
      <c r="GZ51" s="364"/>
      <c r="HA51" s="364"/>
      <c r="HB51" s="364"/>
      <c r="HC51" s="364"/>
      <c r="HD51" s="364"/>
      <c r="HE51" s="364"/>
      <c r="HF51" s="364"/>
      <c r="HG51" s="364"/>
      <c r="HH51" s="364"/>
      <c r="HI51" s="364"/>
      <c r="HJ51" s="364"/>
      <c r="HK51" s="364"/>
      <c r="HL51" s="364"/>
      <c r="HM51" s="364"/>
      <c r="HN51" s="364"/>
      <c r="HO51" s="364"/>
      <c r="HP51" s="364"/>
      <c r="HQ51" s="364"/>
      <c r="HR51" s="364"/>
      <c r="HS51" s="364"/>
      <c r="HT51" s="364"/>
      <c r="HU51" s="364"/>
      <c r="HV51" s="364"/>
      <c r="HW51" s="364"/>
      <c r="HX51" s="364"/>
      <c r="HY51" s="364"/>
      <c r="HZ51" s="364"/>
      <c r="IA51" s="364"/>
      <c r="IB51" s="364"/>
      <c r="IC51" s="364"/>
      <c r="ID51" s="364"/>
      <c r="IE51" s="364"/>
      <c r="IF51" s="364"/>
      <c r="IG51" s="364"/>
      <c r="IH51" s="364"/>
      <c r="II51" s="364"/>
      <c r="IJ51" s="364"/>
      <c r="IK51" s="364"/>
      <c r="IL51" s="364"/>
      <c r="IM51" s="364"/>
      <c r="IN51" s="364"/>
      <c r="IO51" s="364"/>
      <c r="IP51" s="364"/>
      <c r="IQ51" s="364"/>
      <c r="IR51" s="364"/>
      <c r="IS51" s="364"/>
      <c r="IT51" s="364"/>
      <c r="IU51" s="364"/>
      <c r="IV51" s="364"/>
      <c r="IW51" s="364"/>
      <c r="IX51" s="364"/>
      <c r="IY51" s="364"/>
      <c r="IZ51" s="364"/>
      <c r="JA51" s="364"/>
      <c r="JB51" s="364"/>
      <c r="JC51" s="364"/>
      <c r="JD51" s="364"/>
      <c r="JE51" s="364"/>
      <c r="JF51" s="364"/>
      <c r="JG51" s="364"/>
      <c r="JH51" s="364"/>
      <c r="JI51" s="364"/>
      <c r="JJ51" s="364"/>
      <c r="JK51" s="364"/>
      <c r="JL51" s="364"/>
      <c r="JM51" s="364"/>
      <c r="JN51" s="364"/>
      <c r="JO51" s="364"/>
      <c r="JP51" s="364"/>
      <c r="JQ51" s="364"/>
      <c r="JR51" s="364"/>
      <c r="JS51" s="364"/>
      <c r="JT51" s="364"/>
      <c r="JU51" s="364"/>
      <c r="JV51" s="364"/>
      <c r="JW51" s="364"/>
      <c r="JX51" s="364"/>
      <c r="JY51" s="364"/>
      <c r="JZ51" s="364"/>
      <c r="KA51" s="364"/>
      <c r="KB51" s="364"/>
      <c r="KC51" s="364"/>
      <c r="KD51" s="364"/>
      <c r="KE51" s="364"/>
      <c r="KF51" s="364"/>
      <c r="KG51" s="364"/>
      <c r="KH51" s="364"/>
      <c r="KI51" s="364"/>
      <c r="KJ51" s="364"/>
      <c r="KK51" s="364"/>
      <c r="KL51" s="364"/>
      <c r="KM51" s="364"/>
      <c r="KN51" s="364"/>
      <c r="KO51" s="364"/>
      <c r="KP51" s="364"/>
      <c r="KQ51" s="364"/>
      <c r="KR51" s="364"/>
      <c r="KS51" s="364"/>
      <c r="KT51" s="364"/>
      <c r="KU51" s="364"/>
      <c r="KV51" s="364"/>
      <c r="KW51" s="364"/>
      <c r="KX51" s="364"/>
      <c r="KY51" s="364"/>
      <c r="KZ51" s="364"/>
      <c r="LA51" s="364"/>
      <c r="LB51" s="364"/>
      <c r="LC51" s="364"/>
      <c r="LD51" s="364"/>
      <c r="LE51" s="364"/>
      <c r="LF51" s="364"/>
      <c r="LG51" s="364"/>
      <c r="LH51" s="364"/>
      <c r="LI51" s="364"/>
      <c r="LJ51" s="364"/>
      <c r="LK51" s="364"/>
      <c r="LL51" s="364"/>
      <c r="LM51" s="364"/>
      <c r="LN51" s="364"/>
      <c r="LO51" s="364"/>
      <c r="LP51" s="364"/>
      <c r="LQ51" s="364"/>
      <c r="LR51" s="364"/>
      <c r="LS51" s="364"/>
      <c r="LT51" s="364"/>
      <c r="LU51" s="364"/>
      <c r="LV51" s="364"/>
      <c r="LW51" s="364"/>
      <c r="LX51" s="364"/>
      <c r="LY51" s="364"/>
      <c r="LZ51" s="364"/>
      <c r="MA51" s="364"/>
      <c r="MB51" s="364"/>
      <c r="MC51" s="364"/>
      <c r="MD51" s="364"/>
      <c r="ME51" s="364"/>
      <c r="MF51" s="364"/>
      <c r="MG51" s="364"/>
      <c r="MH51" s="364"/>
      <c r="MI51" s="364"/>
      <c r="MJ51" s="364"/>
      <c r="MK51" s="364"/>
      <c r="ML51" s="364"/>
      <c r="MM51" s="364"/>
      <c r="MN51" s="364"/>
      <c r="MO51" s="364"/>
      <c r="MP51" s="364"/>
      <c r="MQ51" s="364"/>
      <c r="MR51" s="364"/>
      <c r="MS51" s="364"/>
      <c r="MT51" s="364"/>
      <c r="MU51" s="364"/>
      <c r="MV51" s="364"/>
      <c r="MW51" s="364"/>
      <c r="MX51" s="364"/>
      <c r="MY51" s="364"/>
      <c r="MZ51" s="364"/>
      <c r="NA51" s="364"/>
      <c r="NB51" s="364"/>
      <c r="NC51" s="364"/>
      <c r="ND51" s="364"/>
      <c r="NE51" s="364"/>
      <c r="NF51" s="364"/>
      <c r="NG51" s="364"/>
      <c r="NH51" s="364"/>
      <c r="NI51" s="364"/>
      <c r="NJ51" s="364"/>
      <c r="NK51" s="364"/>
      <c r="NL51" s="364"/>
      <c r="NM51" s="364"/>
      <c r="NN51" s="364"/>
      <c r="NO51" s="364"/>
      <c r="NP51" s="364"/>
      <c r="NQ51" s="364"/>
      <c r="NR51" s="364"/>
      <c r="NS51" s="364"/>
      <c r="NT51" s="364"/>
      <c r="NU51" s="364"/>
      <c r="NV51" s="364"/>
      <c r="NW51" s="364"/>
      <c r="NX51" s="364"/>
      <c r="NY51" s="364"/>
      <c r="NZ51" s="364"/>
      <c r="OA51" s="364"/>
      <c r="OB51" s="364"/>
      <c r="OC51" s="364"/>
      <c r="OD51" s="364"/>
      <c r="OE51" s="364"/>
      <c r="OF51" s="364"/>
      <c r="OG51" s="364"/>
      <c r="OH51" s="364"/>
      <c r="OI51" s="364"/>
      <c r="OJ51" s="364"/>
      <c r="OK51" s="364"/>
      <c r="OL51" s="364"/>
      <c r="OM51" s="364"/>
      <c r="ON51" s="364"/>
      <c r="OO51" s="364"/>
      <c r="OP51" s="364"/>
      <c r="OQ51" s="364"/>
      <c r="OR51" s="364"/>
    </row>
    <row r="52" spans="1:408" ht="15">
      <c r="A52" s="363" t="s">
        <v>629</v>
      </c>
      <c r="B52" s="364">
        <f t="shared" si="44"/>
        <v>0</v>
      </c>
      <c r="C52" s="364">
        <f t="shared" si="45"/>
        <v>0</v>
      </c>
      <c r="D52" s="364">
        <f t="shared" si="46"/>
        <v>0</v>
      </c>
      <c r="E52" s="364">
        <f t="shared" si="47"/>
        <v>0</v>
      </c>
      <c r="F52" s="364">
        <f t="shared" si="48"/>
        <v>0</v>
      </c>
      <c r="G52" s="364">
        <f t="shared" si="49"/>
        <v>0</v>
      </c>
      <c r="H52" s="364">
        <f t="shared" si="50"/>
        <v>0</v>
      </c>
      <c r="I52" s="364">
        <f t="shared" si="51"/>
        <v>0</v>
      </c>
      <c r="J52" s="364">
        <f t="shared" si="52"/>
        <v>0</v>
      </c>
      <c r="K52" s="364">
        <f t="shared" si="53"/>
        <v>0</v>
      </c>
      <c r="L52" s="364">
        <f t="shared" si="54"/>
        <v>0</v>
      </c>
      <c r="M52" s="364">
        <f t="shared" si="55"/>
        <v>0</v>
      </c>
      <c r="N52" s="364">
        <f t="shared" si="56"/>
        <v>0</v>
      </c>
      <c r="O52" s="364">
        <f t="shared" si="57"/>
        <v>0</v>
      </c>
      <c r="P52" s="364">
        <f t="shared" si="58"/>
        <v>0</v>
      </c>
      <c r="Q52" s="364">
        <f t="shared" si="59"/>
        <v>0</v>
      </c>
      <c r="R52" s="364">
        <f t="shared" si="60"/>
        <v>0</v>
      </c>
      <c r="S52" s="364">
        <f t="shared" si="61"/>
        <v>0</v>
      </c>
      <c r="T52" s="364">
        <f t="shared" si="62"/>
        <v>0</v>
      </c>
      <c r="U52" s="364">
        <f t="shared" si="63"/>
        <v>0</v>
      </c>
      <c r="V52" s="364">
        <f t="shared" si="64"/>
        <v>0</v>
      </c>
      <c r="W52" s="364">
        <f t="shared" si="65"/>
        <v>0</v>
      </c>
      <c r="X52" s="364">
        <f t="shared" si="66"/>
        <v>0</v>
      </c>
      <c r="Y52" s="364">
        <f t="shared" si="67"/>
        <v>0</v>
      </c>
      <c r="Z52" s="364">
        <f t="shared" si="68"/>
        <v>0</v>
      </c>
      <c r="AA52" s="364">
        <f t="shared" si="69"/>
        <v>0</v>
      </c>
      <c r="AB52" s="364">
        <f t="shared" si="70"/>
        <v>0</v>
      </c>
      <c r="AC52" s="364">
        <f t="shared" si="71"/>
        <v>0</v>
      </c>
      <c r="AD52" s="364">
        <f t="shared" si="72"/>
        <v>0</v>
      </c>
      <c r="AE52" s="364">
        <f t="shared" si="73"/>
        <v>0</v>
      </c>
      <c r="AG52" s="364"/>
      <c r="AH52" s="364"/>
      <c r="AI52" s="364"/>
      <c r="AJ52" s="364"/>
      <c r="AK52" s="364"/>
      <c r="AL52" s="364"/>
      <c r="AM52" s="364"/>
      <c r="AN52" s="364"/>
      <c r="AO52" s="364"/>
      <c r="AP52" s="364"/>
      <c r="AQ52" s="364"/>
      <c r="AR52" s="364"/>
      <c r="AS52" s="364"/>
      <c r="AT52" s="364"/>
      <c r="AU52" s="364"/>
      <c r="AV52" s="364"/>
      <c r="AW52" s="364"/>
      <c r="AX52" s="364"/>
      <c r="AY52" s="364"/>
      <c r="AZ52" s="364"/>
      <c r="BA52" s="364"/>
      <c r="BB52" s="364"/>
      <c r="BC52" s="364"/>
      <c r="BD52" s="364"/>
      <c r="BE52" s="364"/>
      <c r="BF52" s="364"/>
      <c r="BG52" s="364"/>
      <c r="BH52" s="364"/>
      <c r="BI52" s="364"/>
      <c r="BJ52" s="364"/>
      <c r="BK52" s="364"/>
      <c r="BL52" s="364"/>
      <c r="BM52" s="364"/>
      <c r="BN52" s="364"/>
      <c r="BO52" s="364"/>
      <c r="BP52" s="364"/>
      <c r="BQ52" s="364"/>
      <c r="BR52" s="364"/>
      <c r="BS52" s="364"/>
      <c r="BT52" s="364"/>
      <c r="BU52" s="364"/>
      <c r="BV52" s="364"/>
      <c r="BW52" s="364"/>
      <c r="BX52" s="364"/>
      <c r="BY52" s="364"/>
      <c r="BZ52" s="364"/>
      <c r="CA52" s="364"/>
      <c r="CB52" s="364"/>
      <c r="CC52" s="364"/>
      <c r="CD52" s="364"/>
      <c r="CE52" s="364"/>
      <c r="CF52" s="364"/>
      <c r="CG52" s="364"/>
      <c r="CH52" s="364"/>
      <c r="CI52" s="364"/>
      <c r="CJ52" s="364"/>
      <c r="CK52" s="364"/>
      <c r="CL52" s="364"/>
      <c r="CM52" s="364"/>
      <c r="CN52" s="364"/>
      <c r="CO52" s="364"/>
      <c r="CP52" s="364"/>
      <c r="CQ52" s="364"/>
      <c r="CR52" s="364"/>
      <c r="CS52" s="364"/>
      <c r="CT52" s="364"/>
      <c r="CU52" s="364"/>
      <c r="CV52" s="364"/>
      <c r="CW52" s="364"/>
      <c r="CX52" s="364"/>
      <c r="CY52" s="364"/>
      <c r="CZ52" s="364"/>
      <c r="DA52" s="364"/>
      <c r="DB52" s="364"/>
      <c r="DC52" s="364"/>
      <c r="DD52" s="364"/>
      <c r="DE52" s="364"/>
      <c r="DF52" s="364"/>
      <c r="DG52" s="364"/>
      <c r="DH52" s="364"/>
      <c r="DI52" s="364"/>
      <c r="DJ52" s="364"/>
      <c r="DK52" s="364"/>
      <c r="DL52" s="364"/>
      <c r="DM52" s="364"/>
      <c r="DN52" s="364"/>
      <c r="DO52" s="364"/>
      <c r="DP52" s="364"/>
      <c r="DQ52" s="364"/>
      <c r="DR52" s="364"/>
      <c r="DS52" s="364"/>
      <c r="DT52" s="364"/>
      <c r="DU52" s="364"/>
      <c r="DV52" s="364"/>
      <c r="DW52" s="364"/>
      <c r="DX52" s="364"/>
      <c r="DY52" s="364"/>
      <c r="DZ52" s="364"/>
      <c r="EA52" s="364"/>
      <c r="EB52" s="364"/>
      <c r="EC52" s="364"/>
      <c r="ED52" s="364"/>
      <c r="EE52" s="364"/>
      <c r="EF52" s="364"/>
      <c r="EG52" s="364"/>
      <c r="EH52" s="364"/>
      <c r="EI52" s="364"/>
      <c r="EJ52" s="364"/>
      <c r="EK52" s="364"/>
      <c r="EL52" s="364"/>
      <c r="EM52" s="364"/>
      <c r="EN52" s="364"/>
      <c r="EO52" s="364"/>
      <c r="EP52" s="364"/>
      <c r="EQ52" s="364"/>
      <c r="ER52" s="364"/>
      <c r="ES52" s="364"/>
      <c r="ET52" s="364"/>
      <c r="EU52" s="364"/>
      <c r="EV52" s="364"/>
      <c r="EW52" s="364"/>
      <c r="EX52" s="364"/>
      <c r="EY52" s="364"/>
      <c r="EZ52" s="364"/>
      <c r="FA52" s="364"/>
      <c r="FB52" s="364"/>
      <c r="FC52" s="364"/>
      <c r="FD52" s="364"/>
      <c r="FE52" s="364"/>
      <c r="FF52" s="364"/>
      <c r="FG52" s="364"/>
      <c r="FH52" s="364"/>
      <c r="FI52" s="364"/>
      <c r="FJ52" s="364"/>
      <c r="FK52" s="364"/>
      <c r="FL52" s="364"/>
      <c r="FM52" s="364"/>
      <c r="FN52" s="364"/>
      <c r="FO52" s="364"/>
      <c r="FP52" s="364"/>
      <c r="FQ52" s="364"/>
      <c r="FR52" s="364"/>
      <c r="FS52" s="364"/>
      <c r="FT52" s="364"/>
      <c r="FU52" s="364"/>
      <c r="FV52" s="364"/>
      <c r="FW52" s="364"/>
      <c r="FX52" s="364"/>
      <c r="FY52" s="364"/>
      <c r="FZ52" s="364"/>
      <c r="GA52" s="364"/>
      <c r="GB52" s="364"/>
      <c r="GC52" s="364"/>
      <c r="GD52" s="364"/>
      <c r="GE52" s="364"/>
      <c r="GF52" s="364"/>
      <c r="GG52" s="364"/>
      <c r="GH52" s="364"/>
      <c r="GI52" s="364"/>
      <c r="GJ52" s="364"/>
      <c r="GK52" s="364"/>
      <c r="GL52" s="364"/>
      <c r="GM52" s="364"/>
      <c r="GN52" s="364"/>
      <c r="GO52" s="364"/>
      <c r="GP52" s="364"/>
      <c r="GQ52" s="364"/>
      <c r="GR52" s="364"/>
      <c r="GS52" s="364"/>
      <c r="GT52" s="364"/>
      <c r="GU52" s="364"/>
      <c r="GV52" s="364"/>
      <c r="GW52" s="364"/>
      <c r="GX52" s="364"/>
      <c r="GY52" s="364"/>
      <c r="GZ52" s="364"/>
      <c r="HA52" s="364"/>
      <c r="HB52" s="364"/>
      <c r="HC52" s="364"/>
      <c r="HD52" s="364"/>
      <c r="HE52" s="364"/>
      <c r="HF52" s="364"/>
      <c r="HG52" s="364"/>
      <c r="HH52" s="364"/>
      <c r="HI52" s="364"/>
      <c r="HJ52" s="364"/>
      <c r="HK52" s="364"/>
      <c r="HL52" s="364"/>
      <c r="HM52" s="364"/>
      <c r="HN52" s="364"/>
      <c r="HO52" s="364"/>
      <c r="HP52" s="364"/>
      <c r="HQ52" s="364"/>
      <c r="HR52" s="364"/>
      <c r="HS52" s="364"/>
      <c r="HT52" s="364"/>
      <c r="HU52" s="364"/>
      <c r="HV52" s="364"/>
      <c r="HW52" s="364"/>
      <c r="HX52" s="364"/>
      <c r="HY52" s="364"/>
      <c r="HZ52" s="364"/>
      <c r="IA52" s="364"/>
      <c r="IB52" s="364"/>
      <c r="IC52" s="364"/>
      <c r="ID52" s="364"/>
      <c r="IE52" s="364"/>
      <c r="IF52" s="364"/>
      <c r="IG52" s="364"/>
      <c r="IH52" s="364"/>
      <c r="II52" s="364"/>
      <c r="IJ52" s="364"/>
      <c r="IK52" s="364"/>
      <c r="IL52" s="364"/>
      <c r="IM52" s="364"/>
      <c r="IN52" s="364"/>
      <c r="IO52" s="364"/>
      <c r="IP52" s="364"/>
      <c r="IQ52" s="364"/>
      <c r="IR52" s="364"/>
      <c r="IS52" s="364"/>
      <c r="IT52" s="364"/>
      <c r="IU52" s="364"/>
      <c r="IV52" s="364"/>
      <c r="IW52" s="364"/>
      <c r="IX52" s="364"/>
      <c r="IY52" s="364"/>
      <c r="IZ52" s="364"/>
      <c r="JA52" s="364"/>
      <c r="JB52" s="364"/>
      <c r="JC52" s="364"/>
      <c r="JD52" s="364"/>
      <c r="JE52" s="364"/>
      <c r="JF52" s="364"/>
      <c r="JG52" s="364"/>
      <c r="JH52" s="364"/>
      <c r="JI52" s="364"/>
      <c r="JJ52" s="364"/>
      <c r="JK52" s="364"/>
      <c r="JL52" s="364"/>
      <c r="JM52" s="364"/>
      <c r="JN52" s="364"/>
      <c r="JO52" s="364"/>
      <c r="JP52" s="364"/>
      <c r="JQ52" s="364"/>
      <c r="JR52" s="364"/>
      <c r="JS52" s="364"/>
      <c r="JT52" s="364"/>
      <c r="JU52" s="364"/>
      <c r="JV52" s="364"/>
      <c r="JW52" s="364"/>
      <c r="JX52" s="364"/>
      <c r="JY52" s="364"/>
      <c r="JZ52" s="364"/>
      <c r="KA52" s="364"/>
      <c r="KB52" s="364"/>
      <c r="KC52" s="364"/>
      <c r="KD52" s="364"/>
      <c r="KE52" s="364"/>
      <c r="KF52" s="364"/>
      <c r="KG52" s="364"/>
      <c r="KH52" s="364"/>
      <c r="KI52" s="364"/>
      <c r="KJ52" s="364"/>
      <c r="KK52" s="364"/>
      <c r="KL52" s="364"/>
      <c r="KM52" s="364"/>
      <c r="KN52" s="364"/>
      <c r="KO52" s="364"/>
      <c r="KP52" s="364"/>
      <c r="KQ52" s="364"/>
      <c r="KR52" s="364"/>
      <c r="KS52" s="364"/>
      <c r="KT52" s="364"/>
      <c r="KU52" s="364"/>
      <c r="KV52" s="364"/>
      <c r="KW52" s="364"/>
      <c r="KX52" s="364"/>
      <c r="KY52" s="364"/>
      <c r="KZ52" s="364"/>
      <c r="LA52" s="364"/>
      <c r="LB52" s="364"/>
      <c r="LC52" s="364"/>
      <c r="LD52" s="364"/>
      <c r="LE52" s="364"/>
      <c r="LF52" s="364"/>
      <c r="LG52" s="364"/>
      <c r="LH52" s="364"/>
      <c r="LI52" s="364"/>
      <c r="LJ52" s="364"/>
      <c r="LK52" s="364"/>
      <c r="LL52" s="364"/>
      <c r="LM52" s="364"/>
      <c r="LN52" s="364"/>
      <c r="LO52" s="364"/>
      <c r="LP52" s="364"/>
      <c r="LQ52" s="364"/>
      <c r="LR52" s="364"/>
      <c r="LS52" s="364"/>
      <c r="LT52" s="364"/>
      <c r="LU52" s="364"/>
      <c r="LV52" s="364"/>
      <c r="LW52" s="364"/>
      <c r="LX52" s="364"/>
      <c r="LY52" s="364"/>
      <c r="LZ52" s="364"/>
      <c r="MA52" s="364"/>
      <c r="MB52" s="364"/>
      <c r="MC52" s="364"/>
      <c r="MD52" s="364"/>
      <c r="ME52" s="364"/>
      <c r="MF52" s="364"/>
      <c r="MG52" s="364"/>
      <c r="MH52" s="364"/>
      <c r="MI52" s="364"/>
      <c r="MJ52" s="364"/>
      <c r="MK52" s="364"/>
      <c r="ML52" s="364"/>
      <c r="MM52" s="364"/>
      <c r="MN52" s="364"/>
      <c r="MO52" s="364"/>
      <c r="MP52" s="364"/>
      <c r="MQ52" s="364"/>
      <c r="MR52" s="364"/>
      <c r="MS52" s="364"/>
      <c r="MT52" s="364"/>
      <c r="MU52" s="364"/>
      <c r="MV52" s="364"/>
      <c r="MW52" s="364"/>
      <c r="MX52" s="364"/>
      <c r="MY52" s="364"/>
      <c r="MZ52" s="364"/>
      <c r="NA52" s="364"/>
      <c r="NB52" s="364"/>
      <c r="NC52" s="364"/>
      <c r="ND52" s="364"/>
      <c r="NE52" s="364"/>
      <c r="NF52" s="364"/>
      <c r="NG52" s="364"/>
      <c r="NH52" s="364"/>
      <c r="NI52" s="364"/>
      <c r="NJ52" s="364"/>
      <c r="NK52" s="364"/>
      <c r="NL52" s="364"/>
      <c r="NM52" s="364"/>
      <c r="NN52" s="364"/>
      <c r="NO52" s="364"/>
      <c r="NP52" s="364"/>
      <c r="NQ52" s="364"/>
      <c r="NR52" s="364"/>
      <c r="NS52" s="364"/>
      <c r="NT52" s="364"/>
      <c r="NU52" s="364"/>
      <c r="NV52" s="364"/>
      <c r="NW52" s="364"/>
      <c r="NX52" s="364"/>
      <c r="NY52" s="364"/>
      <c r="NZ52" s="364"/>
      <c r="OA52" s="364"/>
      <c r="OB52" s="364"/>
      <c r="OC52" s="364"/>
      <c r="OD52" s="364"/>
      <c r="OE52" s="364"/>
      <c r="OF52" s="364"/>
      <c r="OG52" s="364"/>
      <c r="OH52" s="364"/>
      <c r="OI52" s="364"/>
      <c r="OJ52" s="364"/>
      <c r="OK52" s="364"/>
      <c r="OL52" s="364"/>
      <c r="OM52" s="364"/>
      <c r="ON52" s="364"/>
      <c r="OO52" s="364"/>
      <c r="OP52" s="364"/>
      <c r="OQ52" s="364"/>
      <c r="OR52" s="364"/>
    </row>
    <row r="53" spans="1:408" ht="15">
      <c r="A53" s="363" t="s">
        <v>630</v>
      </c>
      <c r="B53" s="364">
        <f t="shared" si="44"/>
        <v>0</v>
      </c>
      <c r="C53" s="364">
        <f t="shared" si="45"/>
        <v>0</v>
      </c>
      <c r="D53" s="364">
        <f t="shared" si="46"/>
        <v>0</v>
      </c>
      <c r="E53" s="364">
        <f t="shared" si="47"/>
        <v>0</v>
      </c>
      <c r="F53" s="364">
        <f t="shared" si="48"/>
        <v>0</v>
      </c>
      <c r="G53" s="364">
        <f t="shared" si="49"/>
        <v>0</v>
      </c>
      <c r="H53" s="364">
        <f t="shared" si="50"/>
        <v>0</v>
      </c>
      <c r="I53" s="364">
        <f t="shared" si="51"/>
        <v>0</v>
      </c>
      <c r="J53" s="364">
        <f t="shared" si="52"/>
        <v>0</v>
      </c>
      <c r="K53" s="364">
        <f t="shared" si="53"/>
        <v>0</v>
      </c>
      <c r="L53" s="364">
        <f t="shared" si="54"/>
        <v>0</v>
      </c>
      <c r="M53" s="364">
        <f t="shared" si="55"/>
        <v>0</v>
      </c>
      <c r="N53" s="364">
        <f t="shared" si="56"/>
        <v>0</v>
      </c>
      <c r="O53" s="364">
        <f t="shared" si="57"/>
        <v>0</v>
      </c>
      <c r="P53" s="364">
        <f t="shared" si="58"/>
        <v>0</v>
      </c>
      <c r="Q53" s="364">
        <f t="shared" si="59"/>
        <v>0</v>
      </c>
      <c r="R53" s="364">
        <f t="shared" si="60"/>
        <v>0</v>
      </c>
      <c r="S53" s="364">
        <f t="shared" si="61"/>
        <v>0</v>
      </c>
      <c r="T53" s="364">
        <f t="shared" si="62"/>
        <v>0</v>
      </c>
      <c r="U53" s="364">
        <f t="shared" si="63"/>
        <v>0</v>
      </c>
      <c r="V53" s="364">
        <f t="shared" si="64"/>
        <v>0</v>
      </c>
      <c r="W53" s="364">
        <f t="shared" si="65"/>
        <v>0</v>
      </c>
      <c r="X53" s="364">
        <f t="shared" si="66"/>
        <v>0</v>
      </c>
      <c r="Y53" s="364">
        <f t="shared" si="67"/>
        <v>0</v>
      </c>
      <c r="Z53" s="364">
        <f t="shared" si="68"/>
        <v>0</v>
      </c>
      <c r="AA53" s="364">
        <f t="shared" si="69"/>
        <v>0</v>
      </c>
      <c r="AB53" s="364">
        <f t="shared" si="70"/>
        <v>0</v>
      </c>
      <c r="AC53" s="364">
        <f t="shared" si="71"/>
        <v>0</v>
      </c>
      <c r="AD53" s="364">
        <f t="shared" si="72"/>
        <v>0</v>
      </c>
      <c r="AE53" s="364">
        <f t="shared" si="73"/>
        <v>0</v>
      </c>
      <c r="AG53" s="364"/>
      <c r="AH53" s="364"/>
      <c r="AI53" s="364"/>
      <c r="AJ53" s="364"/>
      <c r="AK53" s="364"/>
      <c r="AL53" s="364"/>
      <c r="AM53" s="364"/>
      <c r="AN53" s="364"/>
      <c r="AO53" s="364"/>
      <c r="AP53" s="364"/>
      <c r="AQ53" s="364"/>
      <c r="AR53" s="364"/>
      <c r="AS53" s="364"/>
      <c r="AT53" s="364"/>
      <c r="AU53" s="364"/>
      <c r="AV53" s="364"/>
      <c r="AW53" s="364"/>
      <c r="AX53" s="364"/>
      <c r="AY53" s="364"/>
      <c r="AZ53" s="364"/>
      <c r="BA53" s="364"/>
      <c r="BB53" s="364"/>
      <c r="BC53" s="364"/>
      <c r="BD53" s="364"/>
      <c r="BE53" s="364"/>
      <c r="BF53" s="364"/>
      <c r="BG53" s="364"/>
      <c r="BH53" s="364"/>
      <c r="BI53" s="364"/>
      <c r="BJ53" s="364"/>
      <c r="BK53" s="364"/>
      <c r="BL53" s="364"/>
      <c r="BM53" s="364"/>
      <c r="BN53" s="364"/>
      <c r="BO53" s="364"/>
      <c r="BP53" s="364"/>
      <c r="BQ53" s="364"/>
      <c r="BR53" s="364"/>
      <c r="BS53" s="364"/>
      <c r="BT53" s="364"/>
      <c r="BU53" s="364"/>
      <c r="BV53" s="364"/>
      <c r="BW53" s="364"/>
      <c r="BX53" s="364"/>
      <c r="BY53" s="364"/>
      <c r="BZ53" s="364"/>
      <c r="CA53" s="364"/>
      <c r="CB53" s="364"/>
      <c r="CC53" s="364"/>
      <c r="CD53" s="364"/>
      <c r="CE53" s="364"/>
      <c r="CF53" s="364"/>
      <c r="CG53" s="364"/>
      <c r="CH53" s="364"/>
      <c r="CI53" s="364"/>
      <c r="CJ53" s="364"/>
      <c r="CK53" s="364"/>
      <c r="CL53" s="364"/>
      <c r="CM53" s="364"/>
      <c r="CN53" s="364"/>
      <c r="CO53" s="364"/>
      <c r="CP53" s="364"/>
      <c r="CQ53" s="364"/>
      <c r="CR53" s="364"/>
      <c r="CS53" s="364"/>
      <c r="CT53" s="364"/>
      <c r="CU53" s="364"/>
      <c r="CV53" s="364"/>
      <c r="CW53" s="364"/>
      <c r="CX53" s="364"/>
      <c r="CY53" s="364"/>
      <c r="CZ53" s="364"/>
      <c r="DA53" s="364"/>
      <c r="DB53" s="364"/>
      <c r="DC53" s="364"/>
      <c r="DD53" s="364"/>
      <c r="DE53" s="364"/>
      <c r="DF53" s="364"/>
      <c r="DG53" s="364"/>
      <c r="DH53" s="364"/>
      <c r="DI53" s="364"/>
      <c r="DJ53" s="364"/>
      <c r="DK53" s="364"/>
      <c r="DL53" s="364"/>
      <c r="DM53" s="364"/>
      <c r="DN53" s="364"/>
      <c r="DO53" s="364"/>
      <c r="DP53" s="364"/>
      <c r="DQ53" s="364"/>
      <c r="DR53" s="364"/>
      <c r="DS53" s="364"/>
      <c r="DT53" s="364"/>
      <c r="DU53" s="364"/>
      <c r="DV53" s="364"/>
      <c r="DW53" s="364"/>
      <c r="DX53" s="364"/>
      <c r="DY53" s="364"/>
      <c r="DZ53" s="364"/>
      <c r="EA53" s="364"/>
      <c r="EB53" s="364"/>
      <c r="EC53" s="364"/>
      <c r="ED53" s="364"/>
      <c r="EE53" s="364"/>
      <c r="EF53" s="364"/>
      <c r="EG53" s="364"/>
      <c r="EH53" s="364"/>
      <c r="EI53" s="364"/>
      <c r="EJ53" s="364"/>
      <c r="EK53" s="364"/>
      <c r="EL53" s="364"/>
      <c r="EM53" s="364"/>
      <c r="EN53" s="364"/>
      <c r="EO53" s="364"/>
      <c r="EP53" s="364"/>
      <c r="EQ53" s="364"/>
      <c r="ER53" s="364"/>
      <c r="ES53" s="364"/>
      <c r="ET53" s="364"/>
      <c r="EU53" s="364"/>
      <c r="EV53" s="364"/>
      <c r="EW53" s="364"/>
      <c r="EX53" s="364"/>
      <c r="EY53" s="364"/>
      <c r="EZ53" s="364"/>
      <c r="FA53" s="364"/>
      <c r="FB53" s="364"/>
      <c r="FC53" s="364"/>
      <c r="FD53" s="364"/>
      <c r="FE53" s="364"/>
      <c r="FF53" s="364"/>
      <c r="FG53" s="364"/>
      <c r="FH53" s="364"/>
      <c r="FI53" s="364"/>
      <c r="FJ53" s="364"/>
      <c r="FK53" s="364"/>
      <c r="FL53" s="364"/>
      <c r="FM53" s="364"/>
      <c r="FN53" s="364"/>
      <c r="FO53" s="364"/>
      <c r="FP53" s="364"/>
      <c r="FQ53" s="364"/>
      <c r="FR53" s="364"/>
      <c r="FS53" s="364"/>
      <c r="FT53" s="364"/>
      <c r="FU53" s="364"/>
      <c r="FV53" s="364"/>
      <c r="FW53" s="364"/>
      <c r="FX53" s="364"/>
      <c r="FY53" s="364"/>
      <c r="FZ53" s="364"/>
      <c r="GA53" s="364"/>
      <c r="GB53" s="364"/>
      <c r="GC53" s="364"/>
      <c r="GD53" s="364"/>
      <c r="GE53" s="364"/>
      <c r="GF53" s="364"/>
      <c r="GG53" s="364"/>
      <c r="GH53" s="364"/>
      <c r="GI53" s="364"/>
      <c r="GJ53" s="364"/>
      <c r="GK53" s="364"/>
      <c r="GL53" s="364"/>
      <c r="GM53" s="364"/>
      <c r="GN53" s="364"/>
      <c r="GO53" s="364"/>
      <c r="GP53" s="364"/>
      <c r="GQ53" s="364"/>
      <c r="GR53" s="364"/>
      <c r="GS53" s="364"/>
      <c r="GT53" s="364"/>
      <c r="GU53" s="364"/>
      <c r="GV53" s="364"/>
      <c r="GW53" s="364"/>
      <c r="GX53" s="364"/>
      <c r="GY53" s="364"/>
      <c r="GZ53" s="364"/>
      <c r="HA53" s="364"/>
      <c r="HB53" s="364"/>
      <c r="HC53" s="364"/>
      <c r="HD53" s="364"/>
      <c r="HE53" s="364"/>
      <c r="HF53" s="364"/>
      <c r="HG53" s="364"/>
      <c r="HH53" s="364"/>
      <c r="HI53" s="364"/>
      <c r="HJ53" s="364"/>
      <c r="HK53" s="364"/>
      <c r="HL53" s="364"/>
      <c r="HM53" s="364"/>
      <c r="HN53" s="364"/>
      <c r="HO53" s="364"/>
      <c r="HP53" s="364"/>
      <c r="HQ53" s="364"/>
      <c r="HR53" s="364"/>
      <c r="HS53" s="364"/>
      <c r="HT53" s="364"/>
      <c r="HU53" s="364"/>
      <c r="HV53" s="364"/>
      <c r="HW53" s="364"/>
      <c r="HX53" s="364"/>
      <c r="HY53" s="364"/>
      <c r="HZ53" s="364"/>
      <c r="IA53" s="364"/>
      <c r="IB53" s="364"/>
      <c r="IC53" s="364"/>
      <c r="ID53" s="364"/>
      <c r="IE53" s="364"/>
      <c r="IF53" s="364"/>
      <c r="IG53" s="364"/>
      <c r="IH53" s="364"/>
      <c r="II53" s="364"/>
      <c r="IJ53" s="364"/>
      <c r="IK53" s="364"/>
      <c r="IL53" s="364"/>
      <c r="IM53" s="364"/>
      <c r="IN53" s="364"/>
      <c r="IO53" s="364"/>
      <c r="IP53" s="364"/>
      <c r="IQ53" s="364"/>
      <c r="IR53" s="364"/>
      <c r="IS53" s="364"/>
      <c r="IT53" s="364"/>
      <c r="IU53" s="364"/>
      <c r="IV53" s="364"/>
      <c r="IW53" s="364"/>
      <c r="IX53" s="364"/>
      <c r="IY53" s="364"/>
      <c r="IZ53" s="364"/>
      <c r="JA53" s="364"/>
      <c r="JB53" s="364"/>
      <c r="JC53" s="364"/>
      <c r="JD53" s="364"/>
      <c r="JE53" s="364"/>
      <c r="JF53" s="364"/>
      <c r="JG53" s="364"/>
      <c r="JH53" s="364"/>
      <c r="JI53" s="364"/>
      <c r="JJ53" s="364"/>
      <c r="JK53" s="364"/>
      <c r="JL53" s="364"/>
      <c r="JM53" s="364"/>
      <c r="JN53" s="364"/>
      <c r="JO53" s="364"/>
      <c r="JP53" s="364"/>
      <c r="JQ53" s="364"/>
      <c r="JR53" s="364"/>
      <c r="JS53" s="364"/>
      <c r="JT53" s="364"/>
      <c r="JU53" s="364"/>
      <c r="JV53" s="364"/>
      <c r="JW53" s="364"/>
      <c r="JX53" s="364"/>
      <c r="JY53" s="364"/>
      <c r="JZ53" s="364"/>
      <c r="KA53" s="364"/>
      <c r="KB53" s="364"/>
      <c r="KC53" s="364"/>
      <c r="KD53" s="364"/>
      <c r="KE53" s="364"/>
      <c r="KF53" s="364"/>
      <c r="KG53" s="364"/>
      <c r="KH53" s="364"/>
      <c r="KI53" s="364"/>
      <c r="KJ53" s="364"/>
      <c r="KK53" s="364"/>
      <c r="KL53" s="364"/>
      <c r="KM53" s="364"/>
      <c r="KN53" s="364"/>
      <c r="KO53" s="364"/>
      <c r="KP53" s="364"/>
      <c r="KQ53" s="364"/>
      <c r="KR53" s="364"/>
      <c r="KS53" s="364"/>
      <c r="KT53" s="364"/>
      <c r="KU53" s="364"/>
      <c r="KV53" s="364"/>
      <c r="KW53" s="364"/>
      <c r="KX53" s="364"/>
      <c r="KY53" s="364"/>
      <c r="KZ53" s="364"/>
      <c r="LA53" s="364"/>
      <c r="LB53" s="364"/>
      <c r="LC53" s="364"/>
      <c r="LD53" s="364"/>
      <c r="LE53" s="364"/>
      <c r="LF53" s="364"/>
      <c r="LG53" s="364"/>
      <c r="LH53" s="364"/>
      <c r="LI53" s="364"/>
      <c r="LJ53" s="364"/>
      <c r="LK53" s="364"/>
      <c r="LL53" s="364"/>
      <c r="LM53" s="364"/>
      <c r="LN53" s="364"/>
      <c r="LO53" s="364"/>
      <c r="LP53" s="364"/>
      <c r="LQ53" s="364"/>
      <c r="LR53" s="364"/>
      <c r="LS53" s="364"/>
      <c r="LT53" s="364"/>
      <c r="LU53" s="364"/>
      <c r="LV53" s="364"/>
      <c r="LW53" s="364"/>
      <c r="LX53" s="364"/>
      <c r="LY53" s="364"/>
      <c r="LZ53" s="364"/>
      <c r="MA53" s="364"/>
      <c r="MB53" s="364"/>
      <c r="MC53" s="364"/>
      <c r="MD53" s="364"/>
      <c r="ME53" s="364"/>
      <c r="MF53" s="364"/>
      <c r="MG53" s="364"/>
      <c r="MH53" s="364"/>
      <c r="MI53" s="364"/>
      <c r="MJ53" s="364"/>
      <c r="MK53" s="364"/>
      <c r="ML53" s="364"/>
      <c r="MM53" s="364"/>
      <c r="MN53" s="364"/>
      <c r="MO53" s="364"/>
      <c r="MP53" s="364"/>
      <c r="MQ53" s="364"/>
      <c r="MR53" s="364"/>
      <c r="MS53" s="364"/>
      <c r="MT53" s="364"/>
      <c r="MU53" s="364"/>
      <c r="MV53" s="364"/>
      <c r="MW53" s="364"/>
      <c r="MX53" s="364"/>
      <c r="MY53" s="364"/>
      <c r="MZ53" s="364"/>
      <c r="NA53" s="364"/>
      <c r="NB53" s="364"/>
      <c r="NC53" s="364"/>
      <c r="ND53" s="364"/>
      <c r="NE53" s="364"/>
      <c r="NF53" s="364"/>
      <c r="NG53" s="364"/>
      <c r="NH53" s="364"/>
      <c r="NI53" s="364"/>
      <c r="NJ53" s="364"/>
      <c r="NK53" s="364"/>
      <c r="NL53" s="364"/>
      <c r="NM53" s="364"/>
      <c r="NN53" s="364"/>
      <c r="NO53" s="364"/>
      <c r="NP53" s="364"/>
      <c r="NQ53" s="364"/>
      <c r="NR53" s="364"/>
      <c r="NS53" s="364"/>
      <c r="NT53" s="364"/>
      <c r="NU53" s="364"/>
      <c r="NV53" s="364"/>
      <c r="NW53" s="364"/>
      <c r="NX53" s="364"/>
      <c r="NY53" s="364"/>
      <c r="NZ53" s="364"/>
      <c r="OA53" s="364"/>
      <c r="OB53" s="364"/>
      <c r="OC53" s="364"/>
      <c r="OD53" s="364"/>
      <c r="OE53" s="364"/>
      <c r="OF53" s="364"/>
      <c r="OG53" s="364"/>
      <c r="OH53" s="364"/>
      <c r="OI53" s="364"/>
      <c r="OJ53" s="364"/>
      <c r="OK53" s="364"/>
      <c r="OL53" s="364"/>
      <c r="OM53" s="364"/>
      <c r="ON53" s="364"/>
      <c r="OO53" s="364"/>
      <c r="OP53" s="364"/>
      <c r="OQ53" s="364"/>
      <c r="OR53" s="364"/>
    </row>
    <row r="54" spans="1:408" ht="15">
      <c r="A54" s="363" t="s">
        <v>631</v>
      </c>
      <c r="B54" s="364">
        <f t="shared" si="44"/>
        <v>0</v>
      </c>
      <c r="C54" s="364">
        <f t="shared" si="45"/>
        <v>0</v>
      </c>
      <c r="D54" s="364">
        <f t="shared" si="46"/>
        <v>0</v>
      </c>
      <c r="E54" s="364">
        <f t="shared" si="47"/>
        <v>0</v>
      </c>
      <c r="F54" s="364">
        <f t="shared" si="48"/>
        <v>0</v>
      </c>
      <c r="G54" s="364">
        <f t="shared" si="49"/>
        <v>0</v>
      </c>
      <c r="H54" s="364">
        <f t="shared" si="50"/>
        <v>0</v>
      </c>
      <c r="I54" s="364">
        <f t="shared" si="51"/>
        <v>0</v>
      </c>
      <c r="J54" s="364">
        <f t="shared" si="52"/>
        <v>0</v>
      </c>
      <c r="K54" s="364">
        <f t="shared" si="53"/>
        <v>0</v>
      </c>
      <c r="L54" s="364">
        <f t="shared" si="54"/>
        <v>0</v>
      </c>
      <c r="M54" s="364">
        <f t="shared" si="55"/>
        <v>0</v>
      </c>
      <c r="N54" s="364">
        <f t="shared" si="56"/>
        <v>0</v>
      </c>
      <c r="O54" s="364">
        <f t="shared" si="57"/>
        <v>0</v>
      </c>
      <c r="P54" s="364">
        <f t="shared" si="58"/>
        <v>0</v>
      </c>
      <c r="Q54" s="364">
        <f t="shared" si="59"/>
        <v>0</v>
      </c>
      <c r="R54" s="364">
        <f t="shared" si="60"/>
        <v>0</v>
      </c>
      <c r="S54" s="364">
        <f t="shared" si="61"/>
        <v>0</v>
      </c>
      <c r="T54" s="364">
        <f t="shared" si="62"/>
        <v>0</v>
      </c>
      <c r="U54" s="364">
        <f t="shared" si="63"/>
        <v>0</v>
      </c>
      <c r="V54" s="364">
        <f t="shared" si="64"/>
        <v>0</v>
      </c>
      <c r="W54" s="364">
        <f t="shared" si="65"/>
        <v>0</v>
      </c>
      <c r="X54" s="364">
        <f t="shared" si="66"/>
        <v>0</v>
      </c>
      <c r="Y54" s="364">
        <f t="shared" si="67"/>
        <v>0</v>
      </c>
      <c r="Z54" s="364">
        <f t="shared" si="68"/>
        <v>0</v>
      </c>
      <c r="AA54" s="364">
        <f t="shared" si="69"/>
        <v>0</v>
      </c>
      <c r="AB54" s="364">
        <f t="shared" si="70"/>
        <v>0</v>
      </c>
      <c r="AC54" s="364">
        <f t="shared" si="71"/>
        <v>0</v>
      </c>
      <c r="AD54" s="364">
        <f t="shared" si="72"/>
        <v>0</v>
      </c>
      <c r="AE54" s="364">
        <f t="shared" si="73"/>
        <v>0</v>
      </c>
      <c r="AG54" s="364"/>
      <c r="AH54" s="364"/>
      <c r="AI54" s="364"/>
      <c r="AJ54" s="364"/>
      <c r="AK54" s="364"/>
      <c r="AL54" s="364"/>
      <c r="AM54" s="364"/>
      <c r="AN54" s="364"/>
      <c r="AO54" s="364"/>
      <c r="AP54" s="364"/>
      <c r="AQ54" s="364"/>
      <c r="AR54" s="364"/>
      <c r="AS54" s="364"/>
      <c r="AT54" s="364"/>
      <c r="AU54" s="364"/>
      <c r="AV54" s="364"/>
      <c r="AW54" s="364"/>
      <c r="AX54" s="364"/>
      <c r="AY54" s="364"/>
      <c r="AZ54" s="364"/>
      <c r="BA54" s="364"/>
      <c r="BB54" s="364"/>
      <c r="BC54" s="364"/>
      <c r="BD54" s="364"/>
      <c r="BE54" s="364"/>
      <c r="BF54" s="364"/>
      <c r="BG54" s="364"/>
      <c r="BH54" s="364"/>
      <c r="BI54" s="364"/>
      <c r="BJ54" s="364"/>
      <c r="BK54" s="364"/>
      <c r="BL54" s="364"/>
      <c r="BM54" s="364"/>
      <c r="BN54" s="364"/>
      <c r="BO54" s="364"/>
      <c r="BP54" s="364"/>
      <c r="BQ54" s="364"/>
      <c r="BR54" s="364"/>
      <c r="BS54" s="364"/>
      <c r="BT54" s="364"/>
      <c r="BU54" s="364"/>
      <c r="BV54" s="364"/>
      <c r="BW54" s="364"/>
      <c r="BX54" s="364"/>
      <c r="BY54" s="364"/>
      <c r="BZ54" s="364"/>
      <c r="CA54" s="364"/>
      <c r="CB54" s="364"/>
      <c r="CC54" s="364"/>
      <c r="CD54" s="364"/>
      <c r="CE54" s="364"/>
      <c r="CF54" s="364"/>
      <c r="CG54" s="364"/>
      <c r="CH54" s="364"/>
      <c r="CI54" s="364"/>
      <c r="CJ54" s="364"/>
      <c r="CK54" s="364"/>
      <c r="CL54" s="364"/>
      <c r="CM54" s="364"/>
      <c r="CN54" s="364"/>
      <c r="CO54" s="364"/>
      <c r="CP54" s="364"/>
      <c r="CQ54" s="364"/>
      <c r="CR54" s="364"/>
      <c r="CS54" s="364"/>
      <c r="CT54" s="364"/>
      <c r="CU54" s="364"/>
      <c r="CV54" s="364"/>
      <c r="CW54" s="364"/>
      <c r="CX54" s="364"/>
      <c r="CY54" s="364"/>
      <c r="CZ54" s="364"/>
      <c r="DA54" s="364"/>
      <c r="DB54" s="364"/>
      <c r="DC54" s="364"/>
      <c r="DD54" s="364"/>
      <c r="DE54" s="364"/>
      <c r="DF54" s="364"/>
      <c r="DG54" s="364"/>
      <c r="DH54" s="364"/>
      <c r="DI54" s="364"/>
      <c r="DJ54" s="364"/>
      <c r="DK54" s="364"/>
      <c r="DL54" s="364"/>
      <c r="DM54" s="364"/>
      <c r="DN54" s="364"/>
      <c r="DO54" s="364"/>
      <c r="DP54" s="364"/>
      <c r="DQ54" s="364"/>
      <c r="DR54" s="364"/>
      <c r="DS54" s="364"/>
      <c r="DT54" s="364"/>
      <c r="DU54" s="364"/>
      <c r="DV54" s="364"/>
      <c r="DW54" s="364"/>
      <c r="DX54" s="364"/>
      <c r="DY54" s="364"/>
      <c r="DZ54" s="364"/>
      <c r="EA54" s="364"/>
      <c r="EB54" s="364"/>
      <c r="EC54" s="364"/>
      <c r="ED54" s="364"/>
      <c r="EE54" s="364"/>
      <c r="EF54" s="364"/>
      <c r="EG54" s="364"/>
      <c r="EH54" s="364"/>
      <c r="EI54" s="364"/>
      <c r="EJ54" s="364"/>
      <c r="EK54" s="364"/>
      <c r="EL54" s="364"/>
      <c r="EM54" s="364"/>
      <c r="EN54" s="364"/>
      <c r="EO54" s="364"/>
      <c r="EP54" s="364"/>
      <c r="EQ54" s="364"/>
      <c r="ER54" s="364"/>
      <c r="ES54" s="364"/>
      <c r="ET54" s="364"/>
      <c r="EU54" s="364"/>
      <c r="EV54" s="364"/>
      <c r="EW54" s="364"/>
      <c r="EX54" s="364"/>
      <c r="EY54" s="364"/>
      <c r="EZ54" s="364"/>
      <c r="FA54" s="364"/>
      <c r="FB54" s="364"/>
      <c r="FC54" s="364"/>
      <c r="FD54" s="364"/>
      <c r="FE54" s="364"/>
      <c r="FF54" s="364"/>
      <c r="FG54" s="364"/>
      <c r="FH54" s="364"/>
      <c r="FI54" s="364"/>
      <c r="FJ54" s="364"/>
      <c r="FK54" s="364"/>
      <c r="FL54" s="364"/>
      <c r="FM54" s="364"/>
      <c r="FN54" s="364"/>
      <c r="FO54" s="364"/>
      <c r="FP54" s="364"/>
      <c r="FQ54" s="364"/>
      <c r="FR54" s="364"/>
      <c r="FS54" s="364"/>
      <c r="FT54" s="364"/>
      <c r="FU54" s="364"/>
      <c r="FV54" s="364"/>
      <c r="FW54" s="364"/>
      <c r="FX54" s="364"/>
      <c r="FY54" s="364"/>
      <c r="FZ54" s="364"/>
      <c r="GA54" s="364"/>
      <c r="GB54" s="364"/>
      <c r="GC54" s="364"/>
      <c r="GD54" s="364"/>
      <c r="GE54" s="364"/>
      <c r="GF54" s="364"/>
      <c r="GG54" s="364"/>
      <c r="GH54" s="364"/>
      <c r="GI54" s="364"/>
      <c r="GJ54" s="364"/>
      <c r="GK54" s="364"/>
      <c r="GL54" s="364"/>
      <c r="GM54" s="364"/>
      <c r="GN54" s="364"/>
      <c r="GO54" s="364"/>
      <c r="GP54" s="364"/>
      <c r="GQ54" s="364"/>
      <c r="GR54" s="364"/>
      <c r="GS54" s="364"/>
      <c r="GT54" s="364"/>
      <c r="GU54" s="364"/>
      <c r="GV54" s="364"/>
      <c r="GW54" s="364"/>
      <c r="GX54" s="364"/>
      <c r="GY54" s="364"/>
      <c r="GZ54" s="364"/>
      <c r="HA54" s="364"/>
      <c r="HB54" s="364"/>
      <c r="HC54" s="364"/>
      <c r="HD54" s="364"/>
      <c r="HE54" s="364"/>
      <c r="HF54" s="364"/>
      <c r="HG54" s="364"/>
      <c r="HH54" s="364"/>
      <c r="HI54" s="364"/>
      <c r="HJ54" s="364"/>
      <c r="HK54" s="364"/>
      <c r="HL54" s="364"/>
      <c r="HM54" s="364"/>
      <c r="HN54" s="364"/>
      <c r="HO54" s="364"/>
      <c r="HP54" s="364"/>
      <c r="HQ54" s="364"/>
      <c r="HR54" s="364"/>
      <c r="HS54" s="364"/>
      <c r="HT54" s="364"/>
      <c r="HU54" s="364"/>
      <c r="HV54" s="364"/>
      <c r="HW54" s="364"/>
      <c r="HX54" s="364"/>
      <c r="HY54" s="364"/>
      <c r="HZ54" s="364"/>
      <c r="IA54" s="364"/>
      <c r="IB54" s="364"/>
      <c r="IC54" s="364"/>
      <c r="ID54" s="364"/>
      <c r="IE54" s="364"/>
      <c r="IF54" s="364"/>
      <c r="IG54" s="364"/>
      <c r="IH54" s="364"/>
      <c r="II54" s="364"/>
      <c r="IJ54" s="364"/>
      <c r="IK54" s="364"/>
      <c r="IL54" s="364"/>
      <c r="IM54" s="364"/>
      <c r="IN54" s="364"/>
      <c r="IO54" s="364"/>
      <c r="IP54" s="364"/>
      <c r="IQ54" s="364"/>
      <c r="IR54" s="364"/>
      <c r="IS54" s="364"/>
      <c r="IT54" s="364"/>
      <c r="IU54" s="364"/>
      <c r="IV54" s="364"/>
      <c r="IW54" s="364"/>
      <c r="IX54" s="364"/>
      <c r="IY54" s="364"/>
      <c r="IZ54" s="364"/>
      <c r="JA54" s="364"/>
      <c r="JB54" s="364"/>
      <c r="JC54" s="364"/>
      <c r="JD54" s="364"/>
      <c r="JE54" s="364"/>
      <c r="JF54" s="364"/>
      <c r="JG54" s="364"/>
      <c r="JH54" s="364"/>
      <c r="JI54" s="364"/>
      <c r="JJ54" s="364"/>
      <c r="JK54" s="364"/>
      <c r="JL54" s="364"/>
      <c r="JM54" s="364"/>
      <c r="JN54" s="364"/>
      <c r="JO54" s="364"/>
      <c r="JP54" s="364"/>
      <c r="JQ54" s="364"/>
      <c r="JR54" s="364"/>
      <c r="JS54" s="364"/>
      <c r="JT54" s="364"/>
      <c r="JU54" s="364"/>
      <c r="JV54" s="364"/>
      <c r="JW54" s="364"/>
      <c r="JX54" s="364"/>
      <c r="JY54" s="364"/>
      <c r="JZ54" s="364"/>
      <c r="KA54" s="364"/>
      <c r="KB54" s="364"/>
      <c r="KC54" s="364"/>
      <c r="KD54" s="364"/>
      <c r="KE54" s="364"/>
      <c r="KF54" s="364"/>
      <c r="KG54" s="364"/>
      <c r="KH54" s="364"/>
      <c r="KI54" s="364"/>
      <c r="KJ54" s="364"/>
      <c r="KK54" s="364"/>
      <c r="KL54" s="364"/>
      <c r="KM54" s="364"/>
      <c r="KN54" s="364"/>
      <c r="KO54" s="364"/>
      <c r="KP54" s="364"/>
      <c r="KQ54" s="364"/>
      <c r="KR54" s="364"/>
      <c r="KS54" s="364"/>
      <c r="KT54" s="364"/>
      <c r="KU54" s="364"/>
      <c r="KV54" s="364"/>
      <c r="KW54" s="364"/>
      <c r="KX54" s="364"/>
      <c r="KY54" s="364"/>
      <c r="KZ54" s="364"/>
      <c r="LA54" s="364"/>
      <c r="LB54" s="364"/>
      <c r="LC54" s="364"/>
      <c r="LD54" s="364"/>
      <c r="LE54" s="364"/>
      <c r="LF54" s="364"/>
      <c r="LG54" s="364"/>
      <c r="LH54" s="364"/>
      <c r="LI54" s="364"/>
      <c r="LJ54" s="364"/>
      <c r="LK54" s="364"/>
      <c r="LL54" s="364"/>
      <c r="LM54" s="364"/>
      <c r="LN54" s="364"/>
      <c r="LO54" s="364"/>
      <c r="LP54" s="364"/>
      <c r="LQ54" s="364"/>
      <c r="LR54" s="364"/>
      <c r="LS54" s="364"/>
      <c r="LT54" s="364"/>
      <c r="LU54" s="364"/>
      <c r="LV54" s="364"/>
      <c r="LW54" s="364"/>
      <c r="LX54" s="364"/>
      <c r="LY54" s="364"/>
      <c r="LZ54" s="364"/>
      <c r="MA54" s="364"/>
      <c r="MB54" s="364"/>
      <c r="MC54" s="364"/>
      <c r="MD54" s="364"/>
      <c r="ME54" s="364"/>
      <c r="MF54" s="364"/>
      <c r="MG54" s="364"/>
      <c r="MH54" s="364"/>
      <c r="MI54" s="364"/>
      <c r="MJ54" s="364"/>
      <c r="MK54" s="364"/>
      <c r="ML54" s="364"/>
      <c r="MM54" s="364"/>
      <c r="MN54" s="364"/>
      <c r="MO54" s="364"/>
      <c r="MP54" s="364"/>
      <c r="MQ54" s="364"/>
      <c r="MR54" s="364"/>
      <c r="MS54" s="364"/>
      <c r="MT54" s="364"/>
      <c r="MU54" s="364"/>
      <c r="MV54" s="364"/>
      <c r="MW54" s="364"/>
      <c r="MX54" s="364"/>
      <c r="MY54" s="364"/>
      <c r="MZ54" s="364"/>
      <c r="NA54" s="364"/>
      <c r="NB54" s="364"/>
      <c r="NC54" s="364"/>
      <c r="ND54" s="364"/>
      <c r="NE54" s="364"/>
      <c r="NF54" s="364"/>
      <c r="NG54" s="364"/>
      <c r="NH54" s="364"/>
      <c r="NI54" s="364"/>
      <c r="NJ54" s="364"/>
      <c r="NK54" s="364"/>
      <c r="NL54" s="364"/>
      <c r="NM54" s="364"/>
      <c r="NN54" s="364"/>
      <c r="NO54" s="364"/>
      <c r="NP54" s="364"/>
      <c r="NQ54" s="364"/>
      <c r="NR54" s="364"/>
      <c r="NS54" s="364"/>
      <c r="NT54" s="364"/>
      <c r="NU54" s="364"/>
      <c r="NV54" s="364"/>
      <c r="NW54" s="364"/>
      <c r="NX54" s="364"/>
      <c r="NY54" s="364"/>
      <c r="NZ54" s="364"/>
      <c r="OA54" s="364"/>
      <c r="OB54" s="364"/>
      <c r="OC54" s="364"/>
      <c r="OD54" s="364"/>
      <c r="OE54" s="364"/>
      <c r="OF54" s="364"/>
      <c r="OG54" s="364"/>
      <c r="OH54" s="364"/>
      <c r="OI54" s="364"/>
      <c r="OJ54" s="364"/>
      <c r="OK54" s="364"/>
      <c r="OL54" s="364"/>
      <c r="OM54" s="364"/>
      <c r="ON54" s="364"/>
      <c r="OO54" s="364"/>
      <c r="OP54" s="364"/>
      <c r="OQ54" s="364"/>
      <c r="OR54" s="364"/>
    </row>
    <row r="55" spans="1:408" ht="15">
      <c r="A55" s="363" t="s">
        <v>632</v>
      </c>
      <c r="B55" s="364">
        <f t="shared" si="44"/>
        <v>0</v>
      </c>
      <c r="C55" s="364">
        <f t="shared" si="45"/>
        <v>0</v>
      </c>
      <c r="D55" s="364">
        <f t="shared" si="46"/>
        <v>0</v>
      </c>
      <c r="E55" s="364">
        <f t="shared" si="47"/>
        <v>0</v>
      </c>
      <c r="F55" s="364">
        <f t="shared" si="48"/>
        <v>0</v>
      </c>
      <c r="G55" s="364">
        <f t="shared" si="49"/>
        <v>1.1527435294117644E-4</v>
      </c>
      <c r="H55" s="364">
        <f t="shared" si="50"/>
        <v>0</v>
      </c>
      <c r="I55" s="364">
        <f t="shared" si="51"/>
        <v>0</v>
      </c>
      <c r="J55" s="364">
        <f t="shared" si="52"/>
        <v>2.2478498823529408E-3</v>
      </c>
      <c r="K55" s="364">
        <f t="shared" si="53"/>
        <v>0</v>
      </c>
      <c r="L55" s="364">
        <f t="shared" si="54"/>
        <v>1.4121108235294116E-3</v>
      </c>
      <c r="M55" s="364">
        <f t="shared" si="55"/>
        <v>2.5936729411764701E-3</v>
      </c>
      <c r="N55" s="364">
        <f t="shared" si="56"/>
        <v>6.9164611764705862E-4</v>
      </c>
      <c r="O55" s="364">
        <f t="shared" si="57"/>
        <v>0</v>
      </c>
      <c r="P55" s="364">
        <f t="shared" si="58"/>
        <v>0</v>
      </c>
      <c r="Q55" s="364">
        <f t="shared" si="59"/>
        <v>1.7291152941176466E-4</v>
      </c>
      <c r="R55" s="364">
        <f t="shared" si="60"/>
        <v>0</v>
      </c>
      <c r="S55" s="364">
        <f t="shared" si="61"/>
        <v>0</v>
      </c>
      <c r="T55" s="364">
        <f t="shared" si="62"/>
        <v>0</v>
      </c>
      <c r="U55" s="364">
        <f t="shared" si="63"/>
        <v>0</v>
      </c>
      <c r="V55" s="364">
        <f t="shared" si="64"/>
        <v>0</v>
      </c>
      <c r="W55" s="364">
        <f t="shared" si="65"/>
        <v>0</v>
      </c>
      <c r="X55" s="364">
        <f t="shared" si="66"/>
        <v>0</v>
      </c>
      <c r="Y55" s="364">
        <f t="shared" si="67"/>
        <v>0</v>
      </c>
      <c r="Z55" s="364">
        <f t="shared" si="68"/>
        <v>0</v>
      </c>
      <c r="AA55" s="364">
        <f t="shared" si="69"/>
        <v>0</v>
      </c>
      <c r="AB55" s="364">
        <f t="shared" si="70"/>
        <v>0</v>
      </c>
      <c r="AC55" s="364">
        <f t="shared" si="71"/>
        <v>0</v>
      </c>
      <c r="AD55" s="364">
        <f t="shared" si="72"/>
        <v>1.1999999999999999E-3</v>
      </c>
      <c r="AE55" s="364">
        <f t="shared" si="73"/>
        <v>0</v>
      </c>
      <c r="AG55" s="364"/>
      <c r="AH55" s="364"/>
      <c r="AI55" s="364"/>
      <c r="AJ55" s="364"/>
      <c r="AK55" s="364"/>
      <c r="AL55" s="364"/>
      <c r="AM55" s="364"/>
      <c r="AN55" s="364"/>
      <c r="AO55" s="364"/>
      <c r="AP55" s="364"/>
      <c r="AQ55" s="364"/>
      <c r="AR55" s="364"/>
      <c r="AS55" s="364"/>
      <c r="AT55" s="364"/>
      <c r="AU55" s="364"/>
      <c r="AV55" s="364"/>
      <c r="AW55" s="364"/>
      <c r="AX55" s="364"/>
      <c r="AY55" s="364"/>
      <c r="AZ55" s="364"/>
      <c r="BA55" s="364"/>
      <c r="BB55" s="364"/>
      <c r="BC55" s="364"/>
      <c r="BD55" s="364"/>
      <c r="BE55" s="364"/>
      <c r="BF55" s="364"/>
      <c r="BG55" s="364"/>
      <c r="BH55" s="364"/>
      <c r="BI55" s="364"/>
      <c r="BJ55" s="364"/>
      <c r="BK55" s="364"/>
      <c r="BL55" s="364"/>
      <c r="BM55" s="364"/>
      <c r="BN55" s="364"/>
      <c r="BO55" s="364"/>
      <c r="BP55" s="364"/>
      <c r="BQ55" s="364"/>
      <c r="BR55" s="364"/>
      <c r="BS55" s="364"/>
      <c r="BT55" s="364"/>
      <c r="BU55" s="364"/>
      <c r="BV55" s="364"/>
      <c r="BW55" s="364"/>
      <c r="BX55" s="364"/>
      <c r="BY55" s="364"/>
      <c r="BZ55" s="364"/>
      <c r="CA55" s="364"/>
      <c r="CB55" s="364"/>
      <c r="CC55" s="364"/>
      <c r="CD55" s="364"/>
      <c r="CE55" s="364"/>
      <c r="CF55" s="364"/>
      <c r="CG55" s="364"/>
      <c r="CH55" s="364"/>
      <c r="CI55" s="364"/>
      <c r="CJ55" s="364"/>
      <c r="CK55" s="364"/>
      <c r="CL55" s="364"/>
      <c r="CM55" s="364"/>
      <c r="CN55" s="364"/>
      <c r="CO55" s="364"/>
      <c r="CP55" s="364">
        <v>8.6455764705882329E-2</v>
      </c>
      <c r="CQ55" s="364"/>
      <c r="CR55" s="364"/>
      <c r="CS55" s="364">
        <v>2.8818588235294113E-2</v>
      </c>
      <c r="CT55" s="364"/>
      <c r="CU55" s="364"/>
      <c r="CV55" s="364"/>
      <c r="CW55" s="364"/>
      <c r="CX55" s="364"/>
      <c r="CY55" s="364"/>
      <c r="CZ55" s="364"/>
      <c r="DA55" s="364"/>
      <c r="DB55" s="364"/>
      <c r="DC55" s="364"/>
      <c r="DD55" s="364"/>
      <c r="DE55" s="364"/>
      <c r="DF55" s="364"/>
      <c r="DG55" s="364"/>
      <c r="DH55" s="364"/>
      <c r="DI55" s="364"/>
      <c r="DJ55" s="364"/>
      <c r="DK55" s="364"/>
      <c r="DL55" s="364"/>
      <c r="DM55" s="364"/>
      <c r="DN55" s="364"/>
      <c r="DO55" s="364"/>
      <c r="DP55" s="364"/>
      <c r="DQ55" s="364"/>
      <c r="DR55" s="364"/>
      <c r="DS55" s="364"/>
      <c r="DT55" s="364"/>
      <c r="DU55" s="364"/>
      <c r="DV55" s="364"/>
      <c r="DW55" s="364"/>
      <c r="DX55" s="364"/>
      <c r="DY55" s="364"/>
      <c r="DZ55" s="364"/>
      <c r="EA55" s="364"/>
      <c r="EB55" s="364"/>
      <c r="EC55" s="364"/>
      <c r="ED55" s="364"/>
      <c r="EE55" s="364"/>
      <c r="EF55" s="364">
        <v>2.2478498823529409</v>
      </c>
      <c r="EG55" s="364"/>
      <c r="EH55" s="364"/>
      <c r="EI55" s="364"/>
      <c r="EJ55" s="364"/>
      <c r="EK55" s="364"/>
      <c r="EL55" s="364"/>
      <c r="EM55" s="364"/>
      <c r="EN55" s="364"/>
      <c r="EO55" s="364"/>
      <c r="EP55" s="364"/>
      <c r="EQ55" s="364"/>
      <c r="ER55" s="364"/>
      <c r="ES55" s="364"/>
      <c r="ET55" s="364"/>
      <c r="EU55" s="364"/>
      <c r="EV55" s="364"/>
      <c r="EW55" s="364"/>
      <c r="EX55" s="364"/>
      <c r="EY55" s="364"/>
      <c r="EZ55" s="364"/>
      <c r="FA55" s="364"/>
      <c r="FB55" s="364"/>
      <c r="FC55" s="364">
        <v>1.4121108235294115</v>
      </c>
      <c r="FD55" s="364"/>
      <c r="FE55" s="364"/>
      <c r="FF55" s="364"/>
      <c r="FG55" s="364"/>
      <c r="FH55" s="364"/>
      <c r="FI55" s="364"/>
      <c r="FJ55" s="364"/>
      <c r="FK55" s="364"/>
      <c r="FL55" s="364">
        <v>2.5936729411764703</v>
      </c>
      <c r="FM55" s="364"/>
      <c r="FN55" s="364"/>
      <c r="FO55" s="364"/>
      <c r="FP55" s="364"/>
      <c r="FQ55" s="364"/>
      <c r="FR55" s="364"/>
      <c r="FS55" s="364"/>
      <c r="FT55" s="364"/>
      <c r="FU55" s="364"/>
      <c r="FV55" s="364"/>
      <c r="FW55" s="364"/>
      <c r="FX55" s="364"/>
      <c r="FY55" s="364"/>
      <c r="FZ55" s="364"/>
      <c r="GA55" s="364"/>
      <c r="GB55" s="364"/>
      <c r="GC55" s="364"/>
      <c r="GD55" s="364">
        <v>0.69164611764705863</v>
      </c>
      <c r="GE55" s="364"/>
      <c r="GF55" s="364"/>
      <c r="GG55" s="364"/>
      <c r="GH55" s="364"/>
      <c r="GI55" s="364"/>
      <c r="GJ55" s="364"/>
      <c r="GK55" s="364"/>
      <c r="GL55" s="364"/>
      <c r="GM55" s="364"/>
      <c r="GN55" s="364"/>
      <c r="GO55" s="364"/>
      <c r="GP55" s="364"/>
      <c r="GQ55" s="364"/>
      <c r="GR55" s="364"/>
      <c r="GS55" s="364"/>
      <c r="GT55" s="364"/>
      <c r="GU55" s="364"/>
      <c r="GV55" s="364"/>
      <c r="GW55" s="364"/>
      <c r="GX55" s="364"/>
      <c r="GY55" s="364"/>
      <c r="GZ55" s="364"/>
      <c r="HA55" s="364"/>
      <c r="HB55" s="364"/>
      <c r="HC55" s="364"/>
      <c r="HD55" s="364"/>
      <c r="HE55" s="364"/>
      <c r="HF55" s="364"/>
      <c r="HG55" s="364"/>
      <c r="HH55" s="364"/>
      <c r="HI55" s="364"/>
      <c r="HJ55" s="364"/>
      <c r="HK55" s="364"/>
      <c r="HL55" s="364">
        <v>0.17291152941176466</v>
      </c>
      <c r="HM55" s="364"/>
      <c r="HN55" s="364"/>
      <c r="HO55" s="364"/>
      <c r="HP55" s="364"/>
      <c r="HQ55" s="364"/>
      <c r="HR55" s="364"/>
      <c r="HS55" s="364"/>
      <c r="HT55" s="364"/>
      <c r="HU55" s="364"/>
      <c r="HV55" s="364"/>
      <c r="HW55" s="364"/>
      <c r="HX55" s="364"/>
      <c r="HY55" s="364"/>
      <c r="HZ55" s="364"/>
      <c r="IA55" s="364"/>
      <c r="IB55" s="364"/>
      <c r="IC55" s="364"/>
      <c r="ID55" s="364"/>
      <c r="IE55" s="364"/>
      <c r="IF55" s="364"/>
      <c r="IG55" s="364"/>
      <c r="IH55" s="364"/>
      <c r="II55" s="364"/>
      <c r="IJ55" s="364"/>
      <c r="IK55" s="364"/>
      <c r="IL55" s="364"/>
      <c r="IM55" s="364"/>
      <c r="IN55" s="364"/>
      <c r="IO55" s="364"/>
      <c r="IP55" s="364"/>
      <c r="IQ55" s="364"/>
      <c r="IR55" s="364"/>
      <c r="IS55" s="364"/>
      <c r="IT55" s="364"/>
      <c r="IU55" s="364"/>
      <c r="IV55" s="364"/>
      <c r="IW55" s="364"/>
      <c r="IX55" s="364"/>
      <c r="IY55" s="364"/>
      <c r="IZ55" s="364"/>
      <c r="JA55" s="364"/>
      <c r="JB55" s="364"/>
      <c r="JC55" s="364"/>
      <c r="JD55" s="364"/>
      <c r="JE55" s="364"/>
      <c r="JF55" s="364"/>
      <c r="JG55" s="364"/>
      <c r="JH55" s="364"/>
      <c r="JI55" s="364"/>
      <c r="JJ55" s="364"/>
      <c r="JK55" s="364"/>
      <c r="JL55" s="364"/>
      <c r="JM55" s="364"/>
      <c r="JN55" s="364"/>
      <c r="JO55" s="364"/>
      <c r="JP55" s="364"/>
      <c r="JQ55" s="364"/>
      <c r="JR55" s="364"/>
      <c r="JS55" s="364"/>
      <c r="JT55" s="364"/>
      <c r="JU55" s="364"/>
      <c r="JV55" s="364"/>
      <c r="JW55" s="364"/>
      <c r="JX55" s="364"/>
      <c r="JY55" s="364"/>
      <c r="JZ55" s="364"/>
      <c r="KA55" s="364"/>
      <c r="KB55" s="364"/>
      <c r="KC55" s="364"/>
      <c r="KD55" s="364"/>
      <c r="KE55" s="364"/>
      <c r="KF55" s="364"/>
      <c r="KG55" s="364"/>
      <c r="KH55" s="364"/>
      <c r="KI55" s="364"/>
      <c r="KJ55" s="364"/>
      <c r="KK55" s="364"/>
      <c r="KL55" s="364"/>
      <c r="KM55" s="364"/>
      <c r="KN55" s="364"/>
      <c r="KO55" s="364"/>
      <c r="KP55" s="364"/>
      <c r="KQ55" s="364"/>
      <c r="KR55" s="364"/>
      <c r="KS55" s="364"/>
      <c r="KT55" s="364"/>
      <c r="KU55" s="364"/>
      <c r="KV55" s="364"/>
      <c r="KW55" s="364"/>
      <c r="KX55" s="364"/>
      <c r="KY55" s="364"/>
      <c r="KZ55" s="364"/>
      <c r="LA55" s="364"/>
      <c r="LB55" s="364"/>
      <c r="LC55" s="364"/>
      <c r="LD55" s="364"/>
      <c r="LE55" s="364"/>
      <c r="LF55" s="364"/>
      <c r="LG55" s="364"/>
      <c r="LH55" s="364"/>
      <c r="LI55" s="364"/>
      <c r="LJ55" s="364"/>
      <c r="LK55" s="364"/>
      <c r="LL55" s="364"/>
      <c r="LM55" s="364"/>
      <c r="LN55" s="364"/>
      <c r="LO55" s="364"/>
      <c r="LP55" s="364"/>
      <c r="LQ55" s="364"/>
      <c r="LR55" s="364"/>
      <c r="LS55" s="364"/>
      <c r="LT55" s="364"/>
      <c r="LU55" s="364"/>
      <c r="LV55" s="364"/>
      <c r="LW55" s="364"/>
      <c r="LX55" s="364"/>
      <c r="LY55" s="364"/>
      <c r="LZ55" s="364"/>
      <c r="MA55" s="364"/>
      <c r="MB55" s="364"/>
      <c r="MC55" s="364"/>
      <c r="MD55" s="364"/>
      <c r="ME55" s="364"/>
      <c r="MF55" s="364"/>
      <c r="MG55" s="364"/>
      <c r="MH55" s="364"/>
      <c r="MI55" s="364"/>
      <c r="MJ55" s="364"/>
      <c r="MK55" s="364"/>
      <c r="ML55" s="364"/>
      <c r="MM55" s="364"/>
      <c r="MN55" s="364"/>
      <c r="MO55" s="364"/>
      <c r="MP55" s="364"/>
      <c r="MQ55" s="364"/>
      <c r="MR55" s="364"/>
      <c r="MS55" s="364"/>
      <c r="MT55" s="364"/>
      <c r="MU55" s="364"/>
      <c r="MV55" s="364"/>
      <c r="MW55" s="364"/>
      <c r="MX55" s="364"/>
      <c r="MY55" s="364"/>
      <c r="MZ55" s="364"/>
      <c r="NA55" s="364"/>
      <c r="NB55" s="364"/>
      <c r="NC55" s="364"/>
      <c r="ND55" s="364"/>
      <c r="NE55" s="364"/>
      <c r="NF55" s="364"/>
      <c r="NG55" s="364"/>
      <c r="NH55" s="364">
        <v>0.3</v>
      </c>
      <c r="NI55" s="364"/>
      <c r="NJ55" s="364">
        <v>0.9</v>
      </c>
      <c r="NK55" s="364"/>
      <c r="NL55" s="364"/>
      <c r="NM55" s="364"/>
      <c r="NN55" s="364"/>
      <c r="NO55" s="364"/>
      <c r="NP55" s="364"/>
      <c r="NQ55" s="364"/>
      <c r="NR55" s="364"/>
      <c r="NS55" s="364"/>
      <c r="NT55" s="364"/>
      <c r="NU55" s="364"/>
      <c r="NV55" s="364"/>
      <c r="NW55" s="364"/>
      <c r="NX55" s="364"/>
      <c r="NY55" s="364"/>
      <c r="NZ55" s="364"/>
      <c r="OA55" s="364"/>
      <c r="OB55" s="364"/>
      <c r="OC55" s="364"/>
      <c r="OD55" s="364"/>
      <c r="OE55" s="364"/>
      <c r="OF55" s="364"/>
      <c r="OG55" s="364"/>
      <c r="OH55" s="364"/>
      <c r="OI55" s="364"/>
      <c r="OJ55" s="364"/>
      <c r="OK55" s="364"/>
      <c r="OL55" s="364"/>
      <c r="OM55" s="364"/>
      <c r="ON55" s="364"/>
      <c r="OO55" s="364"/>
      <c r="OP55" s="364"/>
      <c r="OQ55" s="364"/>
      <c r="OR55" s="364"/>
    </row>
    <row r="56" spans="1:408" ht="15">
      <c r="A56" s="363" t="s">
        <v>633</v>
      </c>
      <c r="B56" s="364">
        <f t="shared" si="44"/>
        <v>0</v>
      </c>
      <c r="C56" s="364">
        <f t="shared" si="45"/>
        <v>0</v>
      </c>
      <c r="D56" s="364">
        <f t="shared" si="46"/>
        <v>0</v>
      </c>
      <c r="E56" s="364">
        <f t="shared" si="47"/>
        <v>0</v>
      </c>
      <c r="F56" s="364">
        <f t="shared" si="48"/>
        <v>0</v>
      </c>
      <c r="G56" s="364">
        <f t="shared" si="49"/>
        <v>0</v>
      </c>
      <c r="H56" s="364">
        <f t="shared" si="50"/>
        <v>0</v>
      </c>
      <c r="I56" s="364">
        <f t="shared" si="51"/>
        <v>0</v>
      </c>
      <c r="J56" s="364">
        <f t="shared" si="52"/>
        <v>0</v>
      </c>
      <c r="K56" s="364">
        <f t="shared" si="53"/>
        <v>0</v>
      </c>
      <c r="L56" s="364">
        <f t="shared" si="54"/>
        <v>0</v>
      </c>
      <c r="M56" s="364">
        <f t="shared" si="55"/>
        <v>0</v>
      </c>
      <c r="N56" s="364">
        <f t="shared" si="56"/>
        <v>0</v>
      </c>
      <c r="O56" s="364">
        <f t="shared" si="57"/>
        <v>0</v>
      </c>
      <c r="P56" s="364">
        <f t="shared" si="58"/>
        <v>0</v>
      </c>
      <c r="Q56" s="364">
        <f t="shared" si="59"/>
        <v>0</v>
      </c>
      <c r="R56" s="364">
        <f t="shared" si="60"/>
        <v>0</v>
      </c>
      <c r="S56" s="364">
        <f t="shared" si="61"/>
        <v>0</v>
      </c>
      <c r="T56" s="364">
        <f t="shared" si="62"/>
        <v>0</v>
      </c>
      <c r="U56" s="364">
        <f t="shared" si="63"/>
        <v>0</v>
      </c>
      <c r="V56" s="364">
        <f t="shared" si="64"/>
        <v>0</v>
      </c>
      <c r="W56" s="364">
        <f t="shared" si="65"/>
        <v>0</v>
      </c>
      <c r="X56" s="364">
        <f t="shared" si="66"/>
        <v>0</v>
      </c>
      <c r="Y56" s="364">
        <f t="shared" si="67"/>
        <v>0</v>
      </c>
      <c r="Z56" s="364">
        <f t="shared" si="68"/>
        <v>0</v>
      </c>
      <c r="AA56" s="364">
        <f t="shared" si="69"/>
        <v>0</v>
      </c>
      <c r="AB56" s="364">
        <f t="shared" si="70"/>
        <v>0</v>
      </c>
      <c r="AC56" s="364">
        <f t="shared" si="71"/>
        <v>0</v>
      </c>
      <c r="AD56" s="364">
        <f t="shared" si="72"/>
        <v>0</v>
      </c>
      <c r="AE56" s="364">
        <f t="shared" si="73"/>
        <v>0</v>
      </c>
      <c r="AG56" s="364"/>
      <c r="AH56" s="364"/>
      <c r="AI56" s="364"/>
      <c r="AJ56" s="364"/>
      <c r="AK56" s="364"/>
      <c r="AL56" s="364"/>
      <c r="AM56" s="364"/>
      <c r="AN56" s="364"/>
      <c r="AO56" s="364"/>
      <c r="AP56" s="364"/>
      <c r="AQ56" s="364"/>
      <c r="AR56" s="364"/>
      <c r="AS56" s="364"/>
      <c r="AT56" s="364"/>
      <c r="AU56" s="364"/>
      <c r="AV56" s="364"/>
      <c r="AW56" s="364"/>
      <c r="AX56" s="364"/>
      <c r="AY56" s="364"/>
      <c r="AZ56" s="364"/>
      <c r="BA56" s="364"/>
      <c r="BB56" s="364"/>
      <c r="BC56" s="364"/>
      <c r="BD56" s="364"/>
      <c r="BE56" s="364"/>
      <c r="BF56" s="364"/>
      <c r="BG56" s="364"/>
      <c r="BH56" s="364"/>
      <c r="BI56" s="364"/>
      <c r="BJ56" s="364"/>
      <c r="BK56" s="364"/>
      <c r="BL56" s="364"/>
      <c r="BM56" s="364"/>
      <c r="BN56" s="364"/>
      <c r="BO56" s="364"/>
      <c r="BP56" s="364"/>
      <c r="BQ56" s="364"/>
      <c r="BR56" s="364"/>
      <c r="BS56" s="364"/>
      <c r="BT56" s="364"/>
      <c r="BU56" s="364"/>
      <c r="BV56" s="364"/>
      <c r="BW56" s="364"/>
      <c r="BX56" s="364"/>
      <c r="BY56" s="364"/>
      <c r="BZ56" s="364"/>
      <c r="CA56" s="364"/>
      <c r="CB56" s="364"/>
      <c r="CC56" s="364"/>
      <c r="CD56" s="364"/>
      <c r="CE56" s="364"/>
      <c r="CF56" s="364"/>
      <c r="CG56" s="364"/>
      <c r="CH56" s="364"/>
      <c r="CI56" s="364"/>
      <c r="CJ56" s="364"/>
      <c r="CK56" s="364"/>
      <c r="CL56" s="364"/>
      <c r="CM56" s="364"/>
      <c r="CN56" s="364"/>
      <c r="CO56" s="364"/>
      <c r="CP56" s="364"/>
      <c r="CQ56" s="364"/>
      <c r="CR56" s="364"/>
      <c r="CS56" s="364"/>
      <c r="CT56" s="364"/>
      <c r="CU56" s="364"/>
      <c r="CV56" s="364"/>
      <c r="CW56" s="364"/>
      <c r="CX56" s="364"/>
      <c r="CY56" s="364"/>
      <c r="CZ56" s="364"/>
      <c r="DA56" s="364"/>
      <c r="DB56" s="364"/>
      <c r="DC56" s="364"/>
      <c r="DD56" s="364"/>
      <c r="DE56" s="364"/>
      <c r="DF56" s="364"/>
      <c r="DG56" s="364"/>
      <c r="DH56" s="364"/>
      <c r="DI56" s="364"/>
      <c r="DJ56" s="364"/>
      <c r="DK56" s="364"/>
      <c r="DL56" s="364"/>
      <c r="DM56" s="364"/>
      <c r="DN56" s="364"/>
      <c r="DO56" s="364"/>
      <c r="DP56" s="364"/>
      <c r="DQ56" s="364"/>
      <c r="DR56" s="364"/>
      <c r="DS56" s="364"/>
      <c r="DT56" s="364"/>
      <c r="DU56" s="364"/>
      <c r="DV56" s="364"/>
      <c r="DW56" s="364"/>
      <c r="DX56" s="364"/>
      <c r="DY56" s="364"/>
      <c r="DZ56" s="364"/>
      <c r="EA56" s="364"/>
      <c r="EB56" s="364"/>
      <c r="EC56" s="364"/>
      <c r="ED56" s="364"/>
      <c r="EE56" s="364"/>
      <c r="EF56" s="364"/>
      <c r="EG56" s="364"/>
      <c r="EH56" s="364"/>
      <c r="EI56" s="364"/>
      <c r="EJ56" s="364"/>
      <c r="EK56" s="364"/>
      <c r="EL56" s="364"/>
      <c r="EM56" s="364"/>
      <c r="EN56" s="364"/>
      <c r="EO56" s="364"/>
      <c r="EP56" s="364"/>
      <c r="EQ56" s="364"/>
      <c r="ER56" s="364"/>
      <c r="ES56" s="364"/>
      <c r="ET56" s="364"/>
      <c r="EU56" s="364"/>
      <c r="EV56" s="364"/>
      <c r="EW56" s="364"/>
      <c r="EX56" s="364"/>
      <c r="EY56" s="364"/>
      <c r="EZ56" s="364"/>
      <c r="FA56" s="364"/>
      <c r="FB56" s="364"/>
      <c r="FC56" s="364"/>
      <c r="FD56" s="364"/>
      <c r="FE56" s="364"/>
      <c r="FF56" s="364"/>
      <c r="FG56" s="364"/>
      <c r="FH56" s="364"/>
      <c r="FI56" s="364"/>
      <c r="FJ56" s="364"/>
      <c r="FK56" s="364"/>
      <c r="FL56" s="364"/>
      <c r="FM56" s="364"/>
      <c r="FN56" s="364"/>
      <c r="FO56" s="364"/>
      <c r="FP56" s="364"/>
      <c r="FQ56" s="364"/>
      <c r="FR56" s="364"/>
      <c r="FS56" s="364"/>
      <c r="FT56" s="364"/>
      <c r="FU56" s="364"/>
      <c r="FV56" s="364"/>
      <c r="FW56" s="364"/>
      <c r="FX56" s="364"/>
      <c r="FY56" s="364"/>
      <c r="FZ56" s="364"/>
      <c r="GA56" s="364"/>
      <c r="GB56" s="364"/>
      <c r="GC56" s="364"/>
      <c r="GD56" s="364"/>
      <c r="GE56" s="364"/>
      <c r="GF56" s="364"/>
      <c r="GG56" s="364"/>
      <c r="GH56" s="364"/>
      <c r="GI56" s="364"/>
      <c r="GJ56" s="364"/>
      <c r="GK56" s="364"/>
      <c r="GL56" s="364"/>
      <c r="GM56" s="364"/>
      <c r="GN56" s="364"/>
      <c r="GO56" s="364"/>
      <c r="GP56" s="364"/>
      <c r="GQ56" s="364"/>
      <c r="GR56" s="364"/>
      <c r="GS56" s="364"/>
      <c r="GT56" s="364"/>
      <c r="GU56" s="364"/>
      <c r="GV56" s="364"/>
      <c r="GW56" s="364"/>
      <c r="GX56" s="364"/>
      <c r="GY56" s="364"/>
      <c r="GZ56" s="364"/>
      <c r="HA56" s="364"/>
      <c r="HB56" s="364"/>
      <c r="HC56" s="364"/>
      <c r="HD56" s="364"/>
      <c r="HE56" s="364"/>
      <c r="HF56" s="364"/>
      <c r="HG56" s="364"/>
      <c r="HH56" s="364"/>
      <c r="HI56" s="364"/>
      <c r="HJ56" s="364"/>
      <c r="HK56" s="364"/>
      <c r="HL56" s="364"/>
      <c r="HM56" s="364"/>
      <c r="HN56" s="364"/>
      <c r="HO56" s="364"/>
      <c r="HP56" s="364"/>
      <c r="HQ56" s="364"/>
      <c r="HR56" s="364"/>
      <c r="HS56" s="364"/>
      <c r="HT56" s="364"/>
      <c r="HU56" s="364"/>
      <c r="HV56" s="364"/>
      <c r="HW56" s="364"/>
      <c r="HX56" s="364"/>
      <c r="HY56" s="364"/>
      <c r="HZ56" s="364"/>
      <c r="IA56" s="364"/>
      <c r="IB56" s="364"/>
      <c r="IC56" s="364"/>
      <c r="ID56" s="364"/>
      <c r="IE56" s="364"/>
      <c r="IF56" s="364"/>
      <c r="IG56" s="364"/>
      <c r="IH56" s="364"/>
      <c r="II56" s="364"/>
      <c r="IJ56" s="364"/>
      <c r="IK56" s="364"/>
      <c r="IL56" s="364"/>
      <c r="IM56" s="364"/>
      <c r="IN56" s="364"/>
      <c r="IO56" s="364"/>
      <c r="IP56" s="364"/>
      <c r="IQ56" s="364"/>
      <c r="IR56" s="364"/>
      <c r="IS56" s="364"/>
      <c r="IT56" s="364"/>
      <c r="IU56" s="364"/>
      <c r="IV56" s="364"/>
      <c r="IW56" s="364"/>
      <c r="IX56" s="364"/>
      <c r="IY56" s="364"/>
      <c r="IZ56" s="364"/>
      <c r="JA56" s="364"/>
      <c r="JB56" s="364"/>
      <c r="JC56" s="364"/>
      <c r="JD56" s="364"/>
      <c r="JE56" s="364"/>
      <c r="JF56" s="364"/>
      <c r="JG56" s="364"/>
      <c r="JH56" s="364"/>
      <c r="JI56" s="364"/>
      <c r="JJ56" s="364"/>
      <c r="JK56" s="364"/>
      <c r="JL56" s="364"/>
      <c r="JM56" s="364"/>
      <c r="JN56" s="364"/>
      <c r="JO56" s="364"/>
      <c r="JP56" s="364"/>
      <c r="JQ56" s="364"/>
      <c r="JR56" s="364"/>
      <c r="JS56" s="364"/>
      <c r="JT56" s="364"/>
      <c r="JU56" s="364"/>
      <c r="JV56" s="364"/>
      <c r="JW56" s="364"/>
      <c r="JX56" s="364"/>
      <c r="JY56" s="364"/>
      <c r="JZ56" s="364"/>
      <c r="KA56" s="364"/>
      <c r="KB56" s="364"/>
      <c r="KC56" s="364"/>
      <c r="KD56" s="364"/>
      <c r="KE56" s="364"/>
      <c r="KF56" s="364"/>
      <c r="KG56" s="364"/>
      <c r="KH56" s="364"/>
      <c r="KI56" s="364"/>
      <c r="KJ56" s="364"/>
      <c r="KK56" s="364"/>
      <c r="KL56" s="364"/>
      <c r="KM56" s="364"/>
      <c r="KN56" s="364"/>
      <c r="KO56" s="364"/>
      <c r="KP56" s="364"/>
      <c r="KQ56" s="364"/>
      <c r="KR56" s="364"/>
      <c r="KS56" s="364"/>
      <c r="KT56" s="364"/>
      <c r="KU56" s="364"/>
      <c r="KV56" s="364"/>
      <c r="KW56" s="364"/>
      <c r="KX56" s="364"/>
      <c r="KY56" s="364"/>
      <c r="KZ56" s="364"/>
      <c r="LA56" s="364"/>
      <c r="LB56" s="364"/>
      <c r="LC56" s="364"/>
      <c r="LD56" s="364"/>
      <c r="LE56" s="364"/>
      <c r="LF56" s="364"/>
      <c r="LG56" s="364"/>
      <c r="LH56" s="364"/>
      <c r="LI56" s="364"/>
      <c r="LJ56" s="364"/>
      <c r="LK56" s="364"/>
      <c r="LL56" s="364"/>
      <c r="LM56" s="364"/>
      <c r="LN56" s="364"/>
      <c r="LO56" s="364"/>
      <c r="LP56" s="364"/>
      <c r="LQ56" s="364"/>
      <c r="LR56" s="364"/>
      <c r="LS56" s="364"/>
      <c r="LT56" s="364"/>
      <c r="LU56" s="364"/>
      <c r="LV56" s="364"/>
      <c r="LW56" s="364"/>
      <c r="LX56" s="364"/>
      <c r="LY56" s="364"/>
      <c r="LZ56" s="364"/>
      <c r="MA56" s="364"/>
      <c r="MB56" s="364"/>
      <c r="MC56" s="364"/>
      <c r="MD56" s="364"/>
      <c r="ME56" s="364"/>
      <c r="MF56" s="364"/>
      <c r="MG56" s="364"/>
      <c r="MH56" s="364"/>
      <c r="MI56" s="364"/>
      <c r="MJ56" s="364"/>
      <c r="MK56" s="364"/>
      <c r="ML56" s="364"/>
      <c r="MM56" s="364"/>
      <c r="MN56" s="364"/>
      <c r="MO56" s="364"/>
      <c r="MP56" s="364"/>
      <c r="MQ56" s="364"/>
      <c r="MR56" s="364"/>
      <c r="MS56" s="364"/>
      <c r="MT56" s="364"/>
      <c r="MU56" s="364"/>
      <c r="MV56" s="364"/>
      <c r="MW56" s="364"/>
      <c r="MX56" s="364"/>
      <c r="MY56" s="364"/>
      <c r="MZ56" s="364"/>
      <c r="NA56" s="364"/>
      <c r="NB56" s="364"/>
      <c r="NC56" s="364"/>
      <c r="ND56" s="364"/>
      <c r="NE56" s="364"/>
      <c r="NF56" s="364"/>
      <c r="NG56" s="364"/>
      <c r="NH56" s="364"/>
      <c r="NI56" s="364"/>
      <c r="NJ56" s="364"/>
      <c r="NK56" s="364"/>
      <c r="NL56" s="364"/>
      <c r="NM56" s="364"/>
      <c r="NN56" s="364"/>
      <c r="NO56" s="364"/>
      <c r="NP56" s="364"/>
      <c r="NQ56" s="364"/>
      <c r="NR56" s="364"/>
      <c r="NS56" s="364"/>
      <c r="NT56" s="364"/>
      <c r="NU56" s="364"/>
      <c r="NV56" s="364"/>
      <c r="NW56" s="364"/>
      <c r="NX56" s="364"/>
      <c r="NY56" s="364"/>
      <c r="NZ56" s="364"/>
      <c r="OA56" s="364"/>
      <c r="OB56" s="364"/>
      <c r="OC56" s="364"/>
      <c r="OD56" s="364"/>
      <c r="OE56" s="364"/>
      <c r="OF56" s="364"/>
      <c r="OG56" s="364"/>
      <c r="OH56" s="364"/>
      <c r="OI56" s="364"/>
      <c r="OJ56" s="364"/>
      <c r="OK56" s="364"/>
      <c r="OL56" s="364"/>
      <c r="OM56" s="364"/>
      <c r="ON56" s="364"/>
      <c r="OO56" s="364"/>
      <c r="OP56" s="364"/>
      <c r="OQ56" s="364"/>
      <c r="OR56" s="364"/>
    </row>
    <row r="57" spans="1:408" ht="15">
      <c r="A57" s="365" t="s">
        <v>634</v>
      </c>
      <c r="B57" s="364">
        <f t="shared" si="44"/>
        <v>0</v>
      </c>
      <c r="C57" s="364">
        <f t="shared" si="45"/>
        <v>0</v>
      </c>
      <c r="D57" s="364">
        <f t="shared" si="46"/>
        <v>0</v>
      </c>
      <c r="E57" s="364">
        <f t="shared" si="47"/>
        <v>0</v>
      </c>
      <c r="F57" s="364">
        <f t="shared" si="48"/>
        <v>0</v>
      </c>
      <c r="G57" s="364">
        <f t="shared" si="49"/>
        <v>0</v>
      </c>
      <c r="H57" s="364">
        <f t="shared" si="50"/>
        <v>0</v>
      </c>
      <c r="I57" s="364">
        <f t="shared" si="51"/>
        <v>0</v>
      </c>
      <c r="J57" s="364">
        <f t="shared" si="52"/>
        <v>0</v>
      </c>
      <c r="K57" s="364">
        <f t="shared" si="53"/>
        <v>0</v>
      </c>
      <c r="L57" s="364">
        <f t="shared" si="54"/>
        <v>0</v>
      </c>
      <c r="M57" s="364">
        <f t="shared" si="55"/>
        <v>0</v>
      </c>
      <c r="N57" s="364">
        <f t="shared" si="56"/>
        <v>0</v>
      </c>
      <c r="O57" s="364">
        <f t="shared" si="57"/>
        <v>0</v>
      </c>
      <c r="P57" s="364">
        <f t="shared" si="58"/>
        <v>0</v>
      </c>
      <c r="Q57" s="364">
        <f t="shared" si="59"/>
        <v>0</v>
      </c>
      <c r="R57" s="364">
        <f t="shared" si="60"/>
        <v>0</v>
      </c>
      <c r="S57" s="364">
        <f t="shared" si="61"/>
        <v>0</v>
      </c>
      <c r="T57" s="364">
        <f t="shared" si="62"/>
        <v>0</v>
      </c>
      <c r="U57" s="364">
        <f t="shared" si="63"/>
        <v>0</v>
      </c>
      <c r="V57" s="364">
        <f t="shared" si="64"/>
        <v>0</v>
      </c>
      <c r="W57" s="364">
        <f t="shared" si="65"/>
        <v>0</v>
      </c>
      <c r="X57" s="364">
        <f t="shared" si="66"/>
        <v>0</v>
      </c>
      <c r="Y57" s="364">
        <f t="shared" si="67"/>
        <v>0</v>
      </c>
      <c r="Z57" s="364">
        <f t="shared" si="68"/>
        <v>0</v>
      </c>
      <c r="AA57" s="364">
        <f t="shared" si="69"/>
        <v>0</v>
      </c>
      <c r="AB57" s="364">
        <f t="shared" si="70"/>
        <v>0</v>
      </c>
      <c r="AC57" s="364">
        <f t="shared" si="71"/>
        <v>0</v>
      </c>
      <c r="AD57" s="364">
        <f t="shared" si="72"/>
        <v>0</v>
      </c>
      <c r="AE57" s="364">
        <f t="shared" si="73"/>
        <v>0</v>
      </c>
      <c r="AG57" s="364"/>
      <c r="AH57" s="364"/>
      <c r="AI57" s="364"/>
      <c r="AJ57" s="364"/>
      <c r="AK57" s="364"/>
      <c r="AL57" s="364"/>
      <c r="AM57" s="364"/>
      <c r="AN57" s="364"/>
      <c r="AO57" s="364"/>
      <c r="AP57" s="364"/>
      <c r="AQ57" s="364"/>
      <c r="AR57" s="364"/>
      <c r="AS57" s="364"/>
      <c r="AT57" s="364"/>
      <c r="AU57" s="364"/>
      <c r="AV57" s="364"/>
      <c r="AW57" s="364"/>
      <c r="AX57" s="364"/>
      <c r="AY57" s="364"/>
      <c r="AZ57" s="364"/>
      <c r="BA57" s="364"/>
      <c r="BB57" s="364"/>
      <c r="BC57" s="364"/>
      <c r="BD57" s="364"/>
      <c r="BE57" s="364"/>
      <c r="BF57" s="364"/>
      <c r="BG57" s="364"/>
      <c r="BH57" s="364"/>
      <c r="BI57" s="364"/>
      <c r="BJ57" s="364"/>
      <c r="BK57" s="364"/>
      <c r="BL57" s="364"/>
      <c r="BM57" s="364"/>
      <c r="BN57" s="364"/>
      <c r="BO57" s="364"/>
      <c r="BP57" s="364"/>
      <c r="BQ57" s="364"/>
      <c r="BR57" s="364"/>
      <c r="BS57" s="364"/>
      <c r="BT57" s="364"/>
      <c r="BU57" s="364"/>
      <c r="BV57" s="364"/>
      <c r="BW57" s="364"/>
      <c r="BX57" s="364"/>
      <c r="BY57" s="364"/>
      <c r="BZ57" s="364"/>
      <c r="CA57" s="364"/>
      <c r="CB57" s="364"/>
      <c r="CC57" s="364"/>
      <c r="CD57" s="364"/>
      <c r="CE57" s="364"/>
      <c r="CF57" s="364"/>
      <c r="CG57" s="364"/>
      <c r="CH57" s="364"/>
      <c r="CI57" s="364"/>
      <c r="CJ57" s="364"/>
      <c r="CK57" s="364"/>
      <c r="CL57" s="364"/>
      <c r="CM57" s="364"/>
      <c r="CN57" s="364"/>
      <c r="CO57" s="364"/>
      <c r="CP57" s="364"/>
      <c r="CQ57" s="364"/>
      <c r="CR57" s="364"/>
      <c r="CS57" s="364"/>
      <c r="CT57" s="364"/>
      <c r="CU57" s="364"/>
      <c r="CV57" s="364"/>
      <c r="CW57" s="364"/>
      <c r="CX57" s="364"/>
      <c r="CY57" s="364"/>
      <c r="CZ57" s="364"/>
      <c r="DA57" s="364"/>
      <c r="DB57" s="364"/>
      <c r="DC57" s="364"/>
      <c r="DD57" s="364"/>
      <c r="DE57" s="364"/>
      <c r="DF57" s="364"/>
      <c r="DG57" s="364"/>
      <c r="DH57" s="364"/>
      <c r="DI57" s="364"/>
      <c r="DJ57" s="364"/>
      <c r="DK57" s="364"/>
      <c r="DL57" s="364"/>
      <c r="DM57" s="364"/>
      <c r="DN57" s="364"/>
      <c r="DO57" s="364"/>
      <c r="DP57" s="364"/>
      <c r="DQ57" s="364"/>
      <c r="DR57" s="364"/>
      <c r="DS57" s="364"/>
      <c r="DT57" s="364"/>
      <c r="DU57" s="364"/>
      <c r="DV57" s="364"/>
      <c r="DW57" s="364"/>
      <c r="DX57" s="364"/>
      <c r="DY57" s="364"/>
      <c r="DZ57" s="364"/>
      <c r="EA57" s="364"/>
      <c r="EB57" s="364"/>
      <c r="EC57" s="364"/>
      <c r="ED57" s="364"/>
      <c r="EE57" s="364"/>
      <c r="EF57" s="364"/>
      <c r="EG57" s="364"/>
      <c r="EH57" s="364"/>
      <c r="EI57" s="364"/>
      <c r="EJ57" s="364"/>
      <c r="EK57" s="364"/>
      <c r="EL57" s="364"/>
      <c r="EM57" s="364"/>
      <c r="EN57" s="364"/>
      <c r="EO57" s="364"/>
      <c r="EP57" s="364"/>
      <c r="EQ57" s="364"/>
      <c r="ER57" s="364"/>
      <c r="ES57" s="364"/>
      <c r="ET57" s="364"/>
      <c r="EU57" s="364"/>
      <c r="EV57" s="364"/>
      <c r="EW57" s="364"/>
      <c r="EX57" s="364"/>
      <c r="EY57" s="364"/>
      <c r="EZ57" s="364"/>
      <c r="FA57" s="364"/>
      <c r="FB57" s="364"/>
      <c r="FC57" s="364"/>
      <c r="FD57" s="364"/>
      <c r="FE57" s="364"/>
      <c r="FF57" s="364"/>
      <c r="FG57" s="364"/>
      <c r="FH57" s="364"/>
      <c r="FI57" s="364"/>
      <c r="FJ57" s="364"/>
      <c r="FK57" s="364"/>
      <c r="FL57" s="364"/>
      <c r="FM57" s="364"/>
      <c r="FN57" s="364"/>
      <c r="FO57" s="364"/>
      <c r="FP57" s="364"/>
      <c r="FQ57" s="364"/>
      <c r="FR57" s="364"/>
      <c r="FS57" s="364"/>
      <c r="FT57" s="364"/>
      <c r="FU57" s="364"/>
      <c r="FV57" s="364"/>
      <c r="FW57" s="364"/>
      <c r="FX57" s="364"/>
      <c r="FY57" s="364"/>
      <c r="FZ57" s="364"/>
      <c r="GA57" s="364"/>
      <c r="GB57" s="364"/>
      <c r="GC57" s="364"/>
      <c r="GD57" s="364"/>
      <c r="GE57" s="364"/>
      <c r="GF57" s="364"/>
      <c r="GG57" s="364"/>
      <c r="GH57" s="364"/>
      <c r="GI57" s="364"/>
      <c r="GJ57" s="364"/>
      <c r="GK57" s="364"/>
      <c r="GL57" s="364"/>
      <c r="GM57" s="364"/>
      <c r="GN57" s="364"/>
      <c r="GO57" s="364"/>
      <c r="GP57" s="364"/>
      <c r="GQ57" s="364"/>
      <c r="GR57" s="364"/>
      <c r="GS57" s="364"/>
      <c r="GT57" s="364"/>
      <c r="GU57" s="364"/>
      <c r="GV57" s="364"/>
      <c r="GW57" s="364"/>
      <c r="GX57" s="364"/>
      <c r="GY57" s="364"/>
      <c r="GZ57" s="364"/>
      <c r="HA57" s="364"/>
      <c r="HB57" s="364"/>
      <c r="HC57" s="364"/>
      <c r="HD57" s="364"/>
      <c r="HE57" s="364"/>
      <c r="HF57" s="364"/>
      <c r="HG57" s="364"/>
      <c r="HH57" s="364"/>
      <c r="HI57" s="364"/>
      <c r="HJ57" s="364"/>
      <c r="HK57" s="364"/>
      <c r="HL57" s="364"/>
      <c r="HM57" s="364"/>
      <c r="HN57" s="364"/>
      <c r="HO57" s="364"/>
      <c r="HP57" s="364"/>
      <c r="HQ57" s="364"/>
      <c r="HR57" s="364"/>
      <c r="HS57" s="364"/>
      <c r="HT57" s="364"/>
      <c r="HU57" s="364"/>
      <c r="HV57" s="364"/>
      <c r="HW57" s="364"/>
      <c r="HX57" s="364"/>
      <c r="HY57" s="364"/>
      <c r="HZ57" s="364"/>
      <c r="IA57" s="364"/>
      <c r="IB57" s="364"/>
      <c r="IC57" s="364"/>
      <c r="ID57" s="364"/>
      <c r="IE57" s="364"/>
      <c r="IF57" s="364"/>
      <c r="IG57" s="364"/>
      <c r="IH57" s="364"/>
      <c r="II57" s="364"/>
      <c r="IJ57" s="364"/>
      <c r="IK57" s="364"/>
      <c r="IL57" s="364"/>
      <c r="IM57" s="364"/>
      <c r="IN57" s="364"/>
      <c r="IO57" s="364"/>
      <c r="IP57" s="364"/>
      <c r="IQ57" s="364"/>
      <c r="IR57" s="364"/>
      <c r="IS57" s="364"/>
      <c r="IT57" s="364"/>
      <c r="IU57" s="364"/>
      <c r="IV57" s="364"/>
      <c r="IW57" s="364"/>
      <c r="IX57" s="364"/>
      <c r="IY57" s="364"/>
      <c r="IZ57" s="364"/>
      <c r="JA57" s="364"/>
      <c r="JB57" s="364"/>
      <c r="JC57" s="364"/>
      <c r="JD57" s="364"/>
      <c r="JE57" s="364"/>
      <c r="JF57" s="364"/>
      <c r="JG57" s="364"/>
      <c r="JH57" s="364"/>
      <c r="JI57" s="364"/>
      <c r="JJ57" s="364"/>
      <c r="JK57" s="364"/>
      <c r="JL57" s="364"/>
      <c r="JM57" s="364"/>
      <c r="JN57" s="364"/>
      <c r="JO57" s="364"/>
      <c r="JP57" s="364"/>
      <c r="JQ57" s="364"/>
      <c r="JR57" s="364"/>
      <c r="JS57" s="364"/>
      <c r="JT57" s="364"/>
      <c r="JU57" s="364"/>
      <c r="JV57" s="364"/>
      <c r="JW57" s="364"/>
      <c r="JX57" s="364"/>
      <c r="JY57" s="364"/>
      <c r="JZ57" s="364"/>
      <c r="KA57" s="364"/>
      <c r="KB57" s="364"/>
      <c r="KC57" s="364"/>
      <c r="KD57" s="364"/>
      <c r="KE57" s="364"/>
      <c r="KF57" s="364"/>
      <c r="KG57" s="364"/>
      <c r="KH57" s="364"/>
      <c r="KI57" s="364"/>
      <c r="KJ57" s="364"/>
      <c r="KK57" s="364"/>
      <c r="KL57" s="364"/>
      <c r="KM57" s="364"/>
      <c r="KN57" s="364"/>
      <c r="KO57" s="364"/>
      <c r="KP57" s="364"/>
      <c r="KQ57" s="364"/>
      <c r="KR57" s="364"/>
      <c r="KS57" s="364"/>
      <c r="KT57" s="364"/>
      <c r="KU57" s="364"/>
      <c r="KV57" s="364"/>
      <c r="KW57" s="364"/>
      <c r="KX57" s="364"/>
      <c r="KY57" s="364"/>
      <c r="KZ57" s="364"/>
      <c r="LA57" s="364"/>
      <c r="LB57" s="364"/>
      <c r="LC57" s="364"/>
      <c r="LD57" s="364"/>
      <c r="LE57" s="364"/>
      <c r="LF57" s="364"/>
      <c r="LG57" s="364"/>
      <c r="LH57" s="364"/>
      <c r="LI57" s="364"/>
      <c r="LJ57" s="364"/>
      <c r="LK57" s="364"/>
      <c r="LL57" s="364"/>
      <c r="LM57" s="364"/>
      <c r="LN57" s="364"/>
      <c r="LO57" s="364"/>
      <c r="LP57" s="364"/>
      <c r="LQ57" s="364"/>
      <c r="LR57" s="364"/>
      <c r="LS57" s="364"/>
      <c r="LT57" s="364"/>
      <c r="LU57" s="364"/>
      <c r="LV57" s="364"/>
      <c r="LW57" s="364"/>
      <c r="LX57" s="364"/>
      <c r="LY57" s="364"/>
      <c r="LZ57" s="364"/>
      <c r="MA57" s="364"/>
      <c r="MB57" s="364"/>
      <c r="MC57" s="364"/>
      <c r="MD57" s="364"/>
      <c r="ME57" s="364"/>
      <c r="MF57" s="364"/>
      <c r="MG57" s="364"/>
      <c r="MH57" s="364"/>
      <c r="MI57" s="364"/>
      <c r="MJ57" s="364"/>
      <c r="MK57" s="364"/>
      <c r="ML57" s="364"/>
      <c r="MM57" s="364"/>
      <c r="MN57" s="364"/>
      <c r="MO57" s="364"/>
      <c r="MP57" s="364"/>
      <c r="MQ57" s="364"/>
      <c r="MR57" s="364"/>
      <c r="MS57" s="364"/>
      <c r="MT57" s="364"/>
      <c r="MU57" s="364"/>
      <c r="MV57" s="364"/>
      <c r="MW57" s="364"/>
      <c r="MX57" s="364"/>
      <c r="MY57" s="364"/>
      <c r="MZ57" s="364"/>
      <c r="NA57" s="364"/>
      <c r="NB57" s="364"/>
      <c r="NC57" s="364"/>
      <c r="ND57" s="364"/>
      <c r="NE57" s="364"/>
      <c r="NF57" s="364"/>
      <c r="NG57" s="364"/>
      <c r="NH57" s="364"/>
      <c r="NI57" s="364"/>
      <c r="NJ57" s="364"/>
      <c r="NK57" s="364"/>
      <c r="NL57" s="364"/>
      <c r="NM57" s="364"/>
      <c r="NN57" s="364"/>
      <c r="NO57" s="364"/>
      <c r="NP57" s="364"/>
      <c r="NQ57" s="364"/>
      <c r="NR57" s="364"/>
      <c r="NS57" s="364"/>
      <c r="NT57" s="364"/>
      <c r="NU57" s="364"/>
      <c r="NV57" s="364"/>
      <c r="NW57" s="364"/>
      <c r="NX57" s="364"/>
      <c r="NY57" s="364"/>
      <c r="NZ57" s="364"/>
      <c r="OA57" s="364"/>
      <c r="OB57" s="364"/>
      <c r="OC57" s="364"/>
      <c r="OD57" s="364"/>
      <c r="OE57" s="364"/>
      <c r="OF57" s="364"/>
      <c r="OG57" s="364"/>
      <c r="OH57" s="364"/>
      <c r="OI57" s="364"/>
      <c r="OJ57" s="364"/>
      <c r="OK57" s="364"/>
      <c r="OL57" s="364"/>
      <c r="OM57" s="364"/>
      <c r="ON57" s="364"/>
      <c r="OO57" s="364"/>
      <c r="OP57" s="364"/>
      <c r="OQ57" s="364"/>
      <c r="OR57" s="364"/>
    </row>
    <row r="58" spans="1:408" ht="15">
      <c r="A58" s="365"/>
      <c r="B58" s="364"/>
      <c r="C58" s="364"/>
      <c r="D58" s="364"/>
      <c r="E58" s="364"/>
      <c r="F58" s="364"/>
      <c r="G58" s="364"/>
      <c r="H58" s="364"/>
      <c r="I58" s="364"/>
      <c r="J58" s="364"/>
      <c r="K58" s="364"/>
      <c r="L58" s="364"/>
      <c r="M58" s="364"/>
      <c r="N58" s="364"/>
      <c r="O58" s="364"/>
      <c r="P58" s="364"/>
      <c r="Q58" s="364"/>
      <c r="R58" s="364"/>
      <c r="S58" s="364"/>
      <c r="T58" s="364"/>
      <c r="U58" s="364"/>
      <c r="V58" s="364"/>
      <c r="W58" s="364"/>
      <c r="X58" s="364"/>
      <c r="Y58" s="364"/>
      <c r="Z58" s="364"/>
      <c r="AA58" s="364"/>
      <c r="AB58" s="364"/>
      <c r="AC58" s="364"/>
      <c r="AD58" s="364"/>
      <c r="AE58" s="364"/>
      <c r="AG58" s="364"/>
      <c r="AH58" s="364"/>
      <c r="AI58" s="364"/>
      <c r="AJ58" s="364"/>
      <c r="AK58" s="364"/>
      <c r="AL58" s="364"/>
      <c r="AM58" s="364"/>
      <c r="AN58" s="364"/>
      <c r="AO58" s="364"/>
      <c r="AP58" s="364"/>
      <c r="AQ58" s="364"/>
      <c r="AR58" s="364"/>
      <c r="AS58" s="364"/>
      <c r="AT58" s="364"/>
      <c r="AU58" s="364"/>
      <c r="AV58" s="364"/>
      <c r="AW58" s="364"/>
      <c r="AX58" s="364"/>
      <c r="AY58" s="364"/>
      <c r="AZ58" s="364"/>
      <c r="BA58" s="364"/>
      <c r="BB58" s="364"/>
      <c r="BC58" s="364"/>
      <c r="BD58" s="364"/>
      <c r="BE58" s="364"/>
      <c r="BF58" s="364"/>
      <c r="BG58" s="364"/>
      <c r="BH58" s="364"/>
      <c r="BI58" s="364"/>
      <c r="BJ58" s="364"/>
      <c r="BK58" s="364"/>
      <c r="BL58" s="364"/>
      <c r="BM58" s="364"/>
      <c r="BN58" s="364"/>
      <c r="BO58" s="364"/>
      <c r="BP58" s="364"/>
      <c r="BQ58" s="364"/>
      <c r="BR58" s="364"/>
      <c r="BS58" s="364"/>
      <c r="BT58" s="364"/>
      <c r="BU58" s="364"/>
      <c r="BV58" s="364"/>
      <c r="BW58" s="364"/>
      <c r="BX58" s="364"/>
      <c r="BY58" s="364"/>
      <c r="BZ58" s="364"/>
      <c r="CA58" s="364"/>
      <c r="CB58" s="364"/>
      <c r="CC58" s="364"/>
      <c r="CD58" s="364"/>
      <c r="CE58" s="364"/>
      <c r="CF58" s="364"/>
      <c r="CG58" s="364"/>
      <c r="CH58" s="364"/>
      <c r="CI58" s="364"/>
      <c r="CJ58" s="364"/>
      <c r="CK58" s="364"/>
      <c r="CL58" s="364"/>
      <c r="CM58" s="364"/>
      <c r="CN58" s="364"/>
      <c r="CO58" s="364"/>
      <c r="CP58" s="364"/>
      <c r="CQ58" s="364"/>
      <c r="CR58" s="364"/>
      <c r="CS58" s="364"/>
      <c r="CT58" s="364"/>
      <c r="CU58" s="364"/>
      <c r="CV58" s="364"/>
      <c r="CW58" s="364"/>
      <c r="CX58" s="364"/>
      <c r="CY58" s="364"/>
      <c r="CZ58" s="364"/>
      <c r="DA58" s="364"/>
      <c r="DB58" s="364"/>
      <c r="DC58" s="364"/>
      <c r="DD58" s="364"/>
      <c r="DE58" s="364"/>
      <c r="DF58" s="364"/>
      <c r="DG58" s="364"/>
      <c r="DH58" s="364"/>
      <c r="DI58" s="364"/>
      <c r="DJ58" s="364"/>
      <c r="DK58" s="364"/>
      <c r="DL58" s="364"/>
      <c r="DM58" s="364"/>
      <c r="DN58" s="364"/>
      <c r="DO58" s="364"/>
      <c r="DP58" s="364"/>
      <c r="DQ58" s="364"/>
      <c r="DR58" s="364"/>
      <c r="DS58" s="364"/>
      <c r="DT58" s="364"/>
      <c r="DU58" s="364"/>
      <c r="DV58" s="364"/>
      <c r="DW58" s="364"/>
      <c r="DX58" s="364"/>
      <c r="DY58" s="364"/>
      <c r="DZ58" s="364"/>
      <c r="EA58" s="364"/>
      <c r="EB58" s="364"/>
      <c r="EC58" s="364"/>
      <c r="ED58" s="364"/>
      <c r="EE58" s="364"/>
      <c r="EF58" s="364"/>
      <c r="EG58" s="364"/>
      <c r="EH58" s="364"/>
      <c r="EI58" s="364"/>
      <c r="EJ58" s="364"/>
      <c r="EK58" s="364"/>
      <c r="EL58" s="364"/>
      <c r="EM58" s="364"/>
      <c r="EN58" s="364"/>
      <c r="EO58" s="364"/>
      <c r="EP58" s="364"/>
      <c r="EQ58" s="364"/>
      <c r="ER58" s="364"/>
      <c r="ES58" s="364"/>
      <c r="ET58" s="364"/>
      <c r="EU58" s="364"/>
      <c r="EV58" s="364"/>
      <c r="EW58" s="364"/>
      <c r="EX58" s="364"/>
      <c r="EY58" s="364"/>
      <c r="EZ58" s="364"/>
      <c r="FA58" s="364"/>
      <c r="FB58" s="364"/>
      <c r="FC58" s="364"/>
      <c r="FD58" s="364"/>
      <c r="FE58" s="364"/>
      <c r="FF58" s="364"/>
      <c r="FG58" s="364"/>
      <c r="FH58" s="364"/>
      <c r="FI58" s="364"/>
      <c r="FJ58" s="364"/>
      <c r="FK58" s="364"/>
      <c r="FL58" s="364"/>
      <c r="FM58" s="364"/>
      <c r="FN58" s="364"/>
      <c r="FO58" s="364"/>
      <c r="FP58" s="364"/>
      <c r="FQ58" s="364"/>
      <c r="FR58" s="364"/>
      <c r="FS58" s="364"/>
      <c r="FT58" s="364"/>
      <c r="FU58" s="364"/>
      <c r="FV58" s="364"/>
      <c r="FW58" s="364"/>
      <c r="FX58" s="364"/>
      <c r="FY58" s="364"/>
      <c r="FZ58" s="364"/>
      <c r="GA58" s="364"/>
      <c r="GB58" s="364"/>
      <c r="GC58" s="364"/>
      <c r="GD58" s="364"/>
      <c r="GE58" s="364"/>
      <c r="GF58" s="364"/>
      <c r="GG58" s="364"/>
      <c r="GH58" s="364"/>
      <c r="GI58" s="364"/>
      <c r="GJ58" s="364"/>
      <c r="GK58" s="364"/>
      <c r="GL58" s="364"/>
      <c r="GM58" s="364"/>
      <c r="GN58" s="364"/>
      <c r="GO58" s="364"/>
      <c r="GP58" s="364"/>
      <c r="GQ58" s="364"/>
      <c r="GR58" s="364"/>
      <c r="GS58" s="364"/>
      <c r="GT58" s="364"/>
      <c r="GU58" s="364"/>
      <c r="GV58" s="364"/>
      <c r="GW58" s="364"/>
      <c r="GX58" s="364"/>
      <c r="GY58" s="364"/>
      <c r="GZ58" s="364"/>
      <c r="HA58" s="364"/>
      <c r="HB58" s="364"/>
      <c r="HC58" s="364"/>
      <c r="HD58" s="364"/>
      <c r="HE58" s="364"/>
      <c r="HF58" s="364"/>
      <c r="HG58" s="364"/>
      <c r="HH58" s="364"/>
      <c r="HI58" s="364"/>
      <c r="HJ58" s="364"/>
      <c r="HK58" s="364"/>
      <c r="HL58" s="364"/>
      <c r="HM58" s="364"/>
      <c r="HN58" s="364"/>
      <c r="HO58" s="364"/>
      <c r="HP58" s="364"/>
      <c r="HQ58" s="364"/>
      <c r="HR58" s="364"/>
      <c r="HS58" s="364"/>
      <c r="HT58" s="364"/>
      <c r="HU58" s="364"/>
      <c r="HV58" s="364"/>
      <c r="HW58" s="364"/>
      <c r="HX58" s="364"/>
      <c r="HY58" s="364"/>
      <c r="HZ58" s="364"/>
      <c r="IA58" s="364"/>
      <c r="IB58" s="364"/>
      <c r="IC58" s="364"/>
      <c r="ID58" s="364"/>
      <c r="IE58" s="364"/>
      <c r="IF58" s="364"/>
      <c r="IG58" s="364"/>
      <c r="IH58" s="364"/>
      <c r="II58" s="364"/>
      <c r="IJ58" s="364"/>
      <c r="IK58" s="364"/>
      <c r="IL58" s="364"/>
      <c r="IM58" s="364"/>
      <c r="IN58" s="364"/>
      <c r="IO58" s="364"/>
      <c r="IP58" s="364"/>
      <c r="IQ58" s="364"/>
      <c r="IR58" s="364"/>
      <c r="IS58" s="364"/>
      <c r="IT58" s="364"/>
      <c r="IU58" s="364"/>
      <c r="IV58" s="364"/>
      <c r="IW58" s="364"/>
      <c r="IX58" s="364"/>
      <c r="IY58" s="364"/>
      <c r="IZ58" s="364"/>
      <c r="JA58" s="364"/>
      <c r="JB58" s="364"/>
      <c r="JC58" s="364"/>
      <c r="JD58" s="364"/>
      <c r="JE58" s="364"/>
      <c r="JF58" s="364"/>
      <c r="JG58" s="364"/>
      <c r="JH58" s="364"/>
      <c r="JI58" s="364"/>
      <c r="JJ58" s="364"/>
      <c r="JK58" s="364"/>
      <c r="JL58" s="364"/>
      <c r="JM58" s="364"/>
      <c r="JN58" s="364"/>
      <c r="JO58" s="364"/>
      <c r="JP58" s="364"/>
      <c r="JQ58" s="364"/>
      <c r="JR58" s="364"/>
      <c r="JS58" s="364"/>
      <c r="JT58" s="364"/>
      <c r="JU58" s="364"/>
      <c r="JV58" s="364"/>
      <c r="JW58" s="364"/>
      <c r="JX58" s="364"/>
      <c r="JY58" s="364"/>
      <c r="JZ58" s="364"/>
      <c r="KA58" s="364"/>
      <c r="KB58" s="364"/>
      <c r="KC58" s="364"/>
      <c r="KD58" s="364"/>
      <c r="KE58" s="364"/>
      <c r="KF58" s="364"/>
      <c r="KG58" s="364"/>
      <c r="KH58" s="364"/>
      <c r="KI58" s="364"/>
      <c r="KJ58" s="364"/>
      <c r="KK58" s="364"/>
      <c r="KL58" s="364"/>
      <c r="KM58" s="364"/>
      <c r="KN58" s="364"/>
      <c r="KO58" s="364"/>
      <c r="KP58" s="364"/>
      <c r="KQ58" s="364"/>
      <c r="KR58" s="364"/>
      <c r="KS58" s="364"/>
      <c r="KT58" s="364"/>
      <c r="KU58" s="364"/>
      <c r="KV58" s="364"/>
      <c r="KW58" s="364"/>
      <c r="KX58" s="364"/>
      <c r="KY58" s="364"/>
      <c r="KZ58" s="364"/>
      <c r="LA58" s="364"/>
      <c r="LB58" s="364"/>
      <c r="LC58" s="364"/>
      <c r="LD58" s="364"/>
      <c r="LE58" s="364"/>
      <c r="LF58" s="364"/>
      <c r="LG58" s="364"/>
      <c r="LH58" s="364"/>
      <c r="LI58" s="364"/>
      <c r="LJ58" s="364"/>
      <c r="LK58" s="364"/>
      <c r="LL58" s="364"/>
      <c r="LM58" s="364"/>
      <c r="LN58" s="364"/>
      <c r="LO58" s="364"/>
      <c r="LP58" s="364"/>
      <c r="LQ58" s="364"/>
      <c r="LR58" s="364"/>
      <c r="LS58" s="364"/>
      <c r="LT58" s="364"/>
      <c r="LU58" s="364"/>
      <c r="LV58" s="364"/>
      <c r="LW58" s="364"/>
      <c r="LX58" s="364"/>
      <c r="LY58" s="364"/>
      <c r="LZ58" s="364"/>
      <c r="MA58" s="364"/>
      <c r="MB58" s="364"/>
      <c r="MC58" s="364"/>
      <c r="MD58" s="364"/>
      <c r="ME58" s="364"/>
      <c r="MF58" s="364"/>
      <c r="MG58" s="364"/>
      <c r="MH58" s="364"/>
      <c r="MI58" s="364"/>
      <c r="MJ58" s="364"/>
      <c r="MK58" s="364"/>
      <c r="ML58" s="364"/>
      <c r="MM58" s="364"/>
      <c r="MN58" s="364"/>
      <c r="MO58" s="364"/>
      <c r="MP58" s="364"/>
      <c r="MQ58" s="364"/>
      <c r="MR58" s="364"/>
      <c r="MS58" s="364"/>
      <c r="MT58" s="364"/>
      <c r="MU58" s="364"/>
      <c r="MV58" s="364"/>
      <c r="MW58" s="364"/>
      <c r="MX58" s="364"/>
      <c r="MY58" s="364"/>
      <c r="MZ58" s="364"/>
      <c r="NA58" s="364"/>
      <c r="NB58" s="364"/>
      <c r="NC58" s="364"/>
      <c r="ND58" s="364"/>
      <c r="NE58" s="364"/>
      <c r="NF58" s="364"/>
      <c r="NG58" s="364"/>
      <c r="NH58" s="364"/>
      <c r="NI58" s="364"/>
      <c r="NJ58" s="364"/>
      <c r="NK58" s="364"/>
      <c r="NL58" s="364"/>
      <c r="NM58" s="364"/>
      <c r="NN58" s="364"/>
      <c r="NO58" s="364"/>
      <c r="NP58" s="364"/>
      <c r="NQ58" s="364"/>
      <c r="NR58" s="364"/>
      <c r="NS58" s="364"/>
      <c r="NT58" s="364"/>
      <c r="NU58" s="364"/>
      <c r="NV58" s="364"/>
      <c r="NW58" s="364"/>
      <c r="NX58" s="364"/>
      <c r="NY58" s="364"/>
      <c r="NZ58" s="364"/>
      <c r="OA58" s="364"/>
      <c r="OB58" s="364"/>
      <c r="OC58" s="364"/>
      <c r="OD58" s="364"/>
      <c r="OE58" s="364"/>
      <c r="OF58" s="364"/>
      <c r="OG58" s="364"/>
      <c r="OH58" s="364"/>
      <c r="OI58" s="364"/>
      <c r="OJ58" s="364"/>
      <c r="OK58" s="364"/>
      <c r="OL58" s="364"/>
      <c r="OM58" s="364"/>
      <c r="ON58" s="364"/>
      <c r="OO58" s="364"/>
      <c r="OP58" s="364"/>
      <c r="OQ58" s="364"/>
      <c r="OR58" s="364"/>
    </row>
    <row r="59" spans="1:408" ht="15">
      <c r="A59" s="363" t="s">
        <v>635</v>
      </c>
      <c r="B59" s="364">
        <f t="shared" ref="B59:AE59" si="74">SUM(B60:B72)</f>
        <v>0</v>
      </c>
      <c r="C59" s="364">
        <f t="shared" si="74"/>
        <v>0</v>
      </c>
      <c r="D59" s="364">
        <f t="shared" si="74"/>
        <v>0</v>
      </c>
      <c r="E59" s="364">
        <f t="shared" si="74"/>
        <v>0</v>
      </c>
      <c r="F59" s="364">
        <f t="shared" si="74"/>
        <v>0</v>
      </c>
      <c r="G59" s="364">
        <f t="shared" si="74"/>
        <v>0</v>
      </c>
      <c r="H59" s="364">
        <f t="shared" si="74"/>
        <v>1.4409294117647055E-3</v>
      </c>
      <c r="I59" s="364">
        <f t="shared" si="74"/>
        <v>0</v>
      </c>
      <c r="J59" s="364">
        <f t="shared" si="74"/>
        <v>0</v>
      </c>
      <c r="K59" s="364">
        <f t="shared" si="74"/>
        <v>0</v>
      </c>
      <c r="L59" s="364">
        <f t="shared" si="74"/>
        <v>0</v>
      </c>
      <c r="M59" s="364">
        <f t="shared" si="74"/>
        <v>0</v>
      </c>
      <c r="N59" s="364">
        <f t="shared" si="74"/>
        <v>0</v>
      </c>
      <c r="O59" s="364">
        <f t="shared" si="74"/>
        <v>0</v>
      </c>
      <c r="P59" s="364">
        <f t="shared" si="74"/>
        <v>0</v>
      </c>
      <c r="Q59" s="364">
        <f t="shared" si="74"/>
        <v>0</v>
      </c>
      <c r="R59" s="364">
        <f t="shared" si="74"/>
        <v>0</v>
      </c>
      <c r="S59" s="364">
        <f t="shared" si="74"/>
        <v>0</v>
      </c>
      <c r="T59" s="364">
        <f t="shared" si="74"/>
        <v>0</v>
      </c>
      <c r="U59" s="364">
        <f t="shared" si="74"/>
        <v>0</v>
      </c>
      <c r="V59" s="364">
        <f t="shared" si="74"/>
        <v>0</v>
      </c>
      <c r="W59" s="364">
        <f t="shared" si="74"/>
        <v>0</v>
      </c>
      <c r="X59" s="364">
        <f t="shared" si="74"/>
        <v>0</v>
      </c>
      <c r="Y59" s="364">
        <f t="shared" si="74"/>
        <v>0</v>
      </c>
      <c r="Z59" s="364">
        <f t="shared" si="74"/>
        <v>0</v>
      </c>
      <c r="AA59" s="364">
        <f t="shared" si="74"/>
        <v>0</v>
      </c>
      <c r="AB59" s="364">
        <f t="shared" si="74"/>
        <v>0</v>
      </c>
      <c r="AC59" s="364">
        <f t="shared" si="74"/>
        <v>0</v>
      </c>
      <c r="AD59" s="364">
        <f t="shared" si="74"/>
        <v>0</v>
      </c>
      <c r="AE59" s="364">
        <f t="shared" si="74"/>
        <v>0</v>
      </c>
      <c r="AG59" s="364">
        <f t="shared" ref="AG59:CR59" si="75">SUM(AG60:AG72)</f>
        <v>0</v>
      </c>
      <c r="AH59" s="364">
        <f t="shared" si="75"/>
        <v>0</v>
      </c>
      <c r="AI59" s="364">
        <f t="shared" si="75"/>
        <v>0</v>
      </c>
      <c r="AJ59" s="364">
        <f t="shared" si="75"/>
        <v>0</v>
      </c>
      <c r="AK59" s="364">
        <f t="shared" si="75"/>
        <v>0</v>
      </c>
      <c r="AL59" s="364">
        <f t="shared" si="75"/>
        <v>0</v>
      </c>
      <c r="AM59" s="364">
        <f t="shared" si="75"/>
        <v>0</v>
      </c>
      <c r="AN59" s="364">
        <f t="shared" si="75"/>
        <v>0</v>
      </c>
      <c r="AO59" s="364">
        <f t="shared" si="75"/>
        <v>0</v>
      </c>
      <c r="AP59" s="364">
        <f t="shared" si="75"/>
        <v>0</v>
      </c>
      <c r="AQ59" s="364">
        <f t="shared" si="75"/>
        <v>0</v>
      </c>
      <c r="AR59" s="364">
        <f t="shared" si="75"/>
        <v>0</v>
      </c>
      <c r="AS59" s="364">
        <f t="shared" si="75"/>
        <v>0</v>
      </c>
      <c r="AT59" s="364">
        <f t="shared" si="75"/>
        <v>0</v>
      </c>
      <c r="AU59" s="364">
        <f t="shared" si="75"/>
        <v>0</v>
      </c>
      <c r="AV59" s="364">
        <f t="shared" si="75"/>
        <v>0</v>
      </c>
      <c r="AW59" s="364">
        <f t="shared" si="75"/>
        <v>0</v>
      </c>
      <c r="AX59" s="364">
        <f t="shared" si="75"/>
        <v>0</v>
      </c>
      <c r="AY59" s="364">
        <f t="shared" si="75"/>
        <v>0</v>
      </c>
      <c r="AZ59" s="364">
        <f t="shared" si="75"/>
        <v>0</v>
      </c>
      <c r="BA59" s="364">
        <f t="shared" si="75"/>
        <v>0</v>
      </c>
      <c r="BB59" s="364">
        <f t="shared" si="75"/>
        <v>0</v>
      </c>
      <c r="BC59" s="364">
        <f t="shared" si="75"/>
        <v>0</v>
      </c>
      <c r="BD59" s="364">
        <f t="shared" si="75"/>
        <v>0</v>
      </c>
      <c r="BE59" s="364">
        <f t="shared" si="75"/>
        <v>0</v>
      </c>
      <c r="BF59" s="364">
        <f t="shared" si="75"/>
        <v>0</v>
      </c>
      <c r="BG59" s="364">
        <f t="shared" si="75"/>
        <v>0</v>
      </c>
      <c r="BH59" s="364">
        <f t="shared" si="75"/>
        <v>0</v>
      </c>
      <c r="BI59" s="364">
        <f t="shared" si="75"/>
        <v>0</v>
      </c>
      <c r="BJ59" s="364">
        <f t="shared" si="75"/>
        <v>0</v>
      </c>
      <c r="BK59" s="364">
        <f t="shared" si="75"/>
        <v>0</v>
      </c>
      <c r="BL59" s="364">
        <f t="shared" si="75"/>
        <v>0</v>
      </c>
      <c r="BM59" s="364">
        <f t="shared" si="75"/>
        <v>0</v>
      </c>
      <c r="BN59" s="364">
        <f t="shared" si="75"/>
        <v>0</v>
      </c>
      <c r="BO59" s="364">
        <f t="shared" si="75"/>
        <v>0</v>
      </c>
      <c r="BP59" s="364">
        <f t="shared" si="75"/>
        <v>0</v>
      </c>
      <c r="BQ59" s="364">
        <f t="shared" si="75"/>
        <v>0</v>
      </c>
      <c r="BR59" s="364">
        <f t="shared" si="75"/>
        <v>0</v>
      </c>
      <c r="BS59" s="364">
        <f t="shared" si="75"/>
        <v>0</v>
      </c>
      <c r="BT59" s="364">
        <f t="shared" si="75"/>
        <v>0</v>
      </c>
      <c r="BU59" s="364">
        <f t="shared" si="75"/>
        <v>0</v>
      </c>
      <c r="BV59" s="364">
        <f t="shared" si="75"/>
        <v>0</v>
      </c>
      <c r="BW59" s="364">
        <f t="shared" si="75"/>
        <v>0</v>
      </c>
      <c r="BX59" s="364">
        <f t="shared" si="75"/>
        <v>0</v>
      </c>
      <c r="BY59" s="364">
        <f t="shared" si="75"/>
        <v>0</v>
      </c>
      <c r="BZ59" s="364">
        <f t="shared" si="75"/>
        <v>0</v>
      </c>
      <c r="CA59" s="364">
        <f t="shared" si="75"/>
        <v>0</v>
      </c>
      <c r="CB59" s="364">
        <f t="shared" si="75"/>
        <v>0</v>
      </c>
      <c r="CC59" s="364">
        <f t="shared" si="75"/>
        <v>0</v>
      </c>
      <c r="CD59" s="364">
        <f t="shared" si="75"/>
        <v>0</v>
      </c>
      <c r="CE59" s="364">
        <f t="shared" si="75"/>
        <v>0</v>
      </c>
      <c r="CF59" s="364">
        <f t="shared" si="75"/>
        <v>0</v>
      </c>
      <c r="CG59" s="364">
        <f t="shared" si="75"/>
        <v>0</v>
      </c>
      <c r="CH59" s="364">
        <f t="shared" si="75"/>
        <v>0</v>
      </c>
      <c r="CI59" s="364">
        <f t="shared" si="75"/>
        <v>0</v>
      </c>
      <c r="CJ59" s="364">
        <f t="shared" si="75"/>
        <v>0</v>
      </c>
      <c r="CK59" s="364">
        <f t="shared" si="75"/>
        <v>0</v>
      </c>
      <c r="CL59" s="364">
        <f t="shared" si="75"/>
        <v>0</v>
      </c>
      <c r="CM59" s="364">
        <f t="shared" si="75"/>
        <v>0</v>
      </c>
      <c r="CN59" s="364">
        <f t="shared" si="75"/>
        <v>0</v>
      </c>
      <c r="CO59" s="364">
        <f t="shared" si="75"/>
        <v>0</v>
      </c>
      <c r="CP59" s="364">
        <f t="shared" si="75"/>
        <v>0</v>
      </c>
      <c r="CQ59" s="364">
        <f t="shared" si="75"/>
        <v>0</v>
      </c>
      <c r="CR59" s="364">
        <f t="shared" si="75"/>
        <v>0</v>
      </c>
      <c r="CS59" s="364">
        <f t="shared" ref="CS59:FD59" si="76">SUM(CS60:CS72)</f>
        <v>0</v>
      </c>
      <c r="CT59" s="364">
        <f t="shared" si="76"/>
        <v>0</v>
      </c>
      <c r="CU59" s="364">
        <f t="shared" si="76"/>
        <v>0</v>
      </c>
      <c r="CV59" s="364">
        <f t="shared" si="76"/>
        <v>0</v>
      </c>
      <c r="CW59" s="364">
        <f t="shared" si="76"/>
        <v>0</v>
      </c>
      <c r="CX59" s="364">
        <f t="shared" si="76"/>
        <v>0</v>
      </c>
      <c r="CY59" s="364">
        <f t="shared" si="76"/>
        <v>0</v>
      </c>
      <c r="CZ59" s="364">
        <f t="shared" si="76"/>
        <v>0</v>
      </c>
      <c r="DA59" s="364">
        <f t="shared" si="76"/>
        <v>0</v>
      </c>
      <c r="DB59" s="364">
        <f t="shared" si="76"/>
        <v>0</v>
      </c>
      <c r="DC59" s="364">
        <f t="shared" si="76"/>
        <v>0</v>
      </c>
      <c r="DD59" s="364">
        <f t="shared" si="76"/>
        <v>0</v>
      </c>
      <c r="DE59" s="364">
        <f t="shared" si="76"/>
        <v>0</v>
      </c>
      <c r="DF59" s="364">
        <f t="shared" si="76"/>
        <v>0</v>
      </c>
      <c r="DG59" s="364">
        <f t="shared" si="76"/>
        <v>0</v>
      </c>
      <c r="DH59" s="364">
        <f t="shared" si="76"/>
        <v>0</v>
      </c>
      <c r="DI59" s="364">
        <f t="shared" si="76"/>
        <v>0</v>
      </c>
      <c r="DJ59" s="364">
        <f t="shared" si="76"/>
        <v>0</v>
      </c>
      <c r="DK59" s="364">
        <f t="shared" si="76"/>
        <v>1.4409294117647056</v>
      </c>
      <c r="DL59" s="364">
        <f t="shared" si="76"/>
        <v>0</v>
      </c>
      <c r="DM59" s="364">
        <f t="shared" si="76"/>
        <v>0</v>
      </c>
      <c r="DN59" s="364">
        <f t="shared" si="76"/>
        <v>0</v>
      </c>
      <c r="DO59" s="364">
        <f t="shared" si="76"/>
        <v>0</v>
      </c>
      <c r="DP59" s="364">
        <f t="shared" si="76"/>
        <v>0</v>
      </c>
      <c r="DQ59" s="364">
        <f t="shared" si="76"/>
        <v>0</v>
      </c>
      <c r="DR59" s="364">
        <f t="shared" si="76"/>
        <v>0</v>
      </c>
      <c r="DS59" s="364">
        <f t="shared" si="76"/>
        <v>0</v>
      </c>
      <c r="DT59" s="364">
        <f t="shared" si="76"/>
        <v>0</v>
      </c>
      <c r="DU59" s="364">
        <f t="shared" si="76"/>
        <v>0</v>
      </c>
      <c r="DV59" s="364">
        <f t="shared" si="76"/>
        <v>0</v>
      </c>
      <c r="DW59" s="364">
        <f t="shared" si="76"/>
        <v>0</v>
      </c>
      <c r="DX59" s="364">
        <f t="shared" si="76"/>
        <v>0</v>
      </c>
      <c r="DY59" s="364">
        <f t="shared" si="76"/>
        <v>0</v>
      </c>
      <c r="DZ59" s="364">
        <f t="shared" si="76"/>
        <v>0</v>
      </c>
      <c r="EA59" s="364">
        <f t="shared" si="76"/>
        <v>0</v>
      </c>
      <c r="EB59" s="364">
        <f t="shared" si="76"/>
        <v>0</v>
      </c>
      <c r="EC59" s="364">
        <f t="shared" si="76"/>
        <v>0</v>
      </c>
      <c r="ED59" s="364">
        <f t="shared" si="76"/>
        <v>0</v>
      </c>
      <c r="EE59" s="364">
        <f t="shared" si="76"/>
        <v>0</v>
      </c>
      <c r="EF59" s="364">
        <f t="shared" si="76"/>
        <v>0</v>
      </c>
      <c r="EG59" s="364">
        <f t="shared" si="76"/>
        <v>0</v>
      </c>
      <c r="EH59" s="364">
        <f t="shared" si="76"/>
        <v>0</v>
      </c>
      <c r="EI59" s="364">
        <f t="shared" si="76"/>
        <v>0</v>
      </c>
      <c r="EJ59" s="364">
        <f t="shared" si="76"/>
        <v>0</v>
      </c>
      <c r="EK59" s="364">
        <f t="shared" si="76"/>
        <v>0</v>
      </c>
      <c r="EL59" s="364">
        <f t="shared" si="76"/>
        <v>0</v>
      </c>
      <c r="EM59" s="364">
        <f t="shared" si="76"/>
        <v>0</v>
      </c>
      <c r="EN59" s="364">
        <f t="shared" si="76"/>
        <v>0</v>
      </c>
      <c r="EO59" s="364">
        <f t="shared" si="76"/>
        <v>0</v>
      </c>
      <c r="EP59" s="364">
        <f t="shared" si="76"/>
        <v>0</v>
      </c>
      <c r="EQ59" s="364">
        <f t="shared" si="76"/>
        <v>0</v>
      </c>
      <c r="ER59" s="364">
        <f t="shared" si="76"/>
        <v>0</v>
      </c>
      <c r="ES59" s="364">
        <f t="shared" si="76"/>
        <v>0</v>
      </c>
      <c r="ET59" s="364">
        <f t="shared" si="76"/>
        <v>0</v>
      </c>
      <c r="EU59" s="364">
        <f t="shared" si="76"/>
        <v>0</v>
      </c>
      <c r="EV59" s="364">
        <f t="shared" si="76"/>
        <v>0</v>
      </c>
      <c r="EW59" s="364">
        <f t="shared" si="76"/>
        <v>0</v>
      </c>
      <c r="EX59" s="364">
        <f t="shared" si="76"/>
        <v>0</v>
      </c>
      <c r="EY59" s="364">
        <f t="shared" si="76"/>
        <v>0</v>
      </c>
      <c r="EZ59" s="364">
        <f t="shared" si="76"/>
        <v>0</v>
      </c>
      <c r="FA59" s="364">
        <f t="shared" si="76"/>
        <v>0</v>
      </c>
      <c r="FB59" s="364">
        <f t="shared" si="76"/>
        <v>0</v>
      </c>
      <c r="FC59" s="364">
        <f t="shared" si="76"/>
        <v>0</v>
      </c>
      <c r="FD59" s="364">
        <f t="shared" si="76"/>
        <v>0</v>
      </c>
      <c r="FE59" s="364">
        <f t="shared" ref="FE59:HP59" si="77">SUM(FE60:FE72)</f>
        <v>0</v>
      </c>
      <c r="FF59" s="364">
        <f t="shared" si="77"/>
        <v>0</v>
      </c>
      <c r="FG59" s="364">
        <f t="shared" si="77"/>
        <v>0</v>
      </c>
      <c r="FH59" s="364">
        <f t="shared" si="77"/>
        <v>0</v>
      </c>
      <c r="FI59" s="364">
        <f t="shared" si="77"/>
        <v>0</v>
      </c>
      <c r="FJ59" s="364">
        <f t="shared" si="77"/>
        <v>0</v>
      </c>
      <c r="FK59" s="364">
        <f t="shared" si="77"/>
        <v>0</v>
      </c>
      <c r="FL59" s="364">
        <f t="shared" si="77"/>
        <v>0</v>
      </c>
      <c r="FM59" s="364">
        <f t="shared" si="77"/>
        <v>0</v>
      </c>
      <c r="FN59" s="364">
        <f t="shared" si="77"/>
        <v>0</v>
      </c>
      <c r="FO59" s="364">
        <f t="shared" si="77"/>
        <v>0</v>
      </c>
      <c r="FP59" s="364">
        <f t="shared" si="77"/>
        <v>0</v>
      </c>
      <c r="FQ59" s="364">
        <f t="shared" si="77"/>
        <v>0</v>
      </c>
      <c r="FR59" s="364">
        <f t="shared" si="77"/>
        <v>0</v>
      </c>
      <c r="FS59" s="364">
        <f t="shared" si="77"/>
        <v>0</v>
      </c>
      <c r="FT59" s="364">
        <f t="shared" si="77"/>
        <v>0</v>
      </c>
      <c r="FU59" s="364">
        <f t="shared" si="77"/>
        <v>0</v>
      </c>
      <c r="FV59" s="364">
        <f t="shared" si="77"/>
        <v>0</v>
      </c>
      <c r="FW59" s="364">
        <f t="shared" si="77"/>
        <v>0</v>
      </c>
      <c r="FX59" s="364">
        <f t="shared" si="77"/>
        <v>0</v>
      </c>
      <c r="FY59" s="364">
        <f t="shared" si="77"/>
        <v>0</v>
      </c>
      <c r="FZ59" s="364">
        <f t="shared" si="77"/>
        <v>0</v>
      </c>
      <c r="GA59" s="364">
        <f t="shared" si="77"/>
        <v>0</v>
      </c>
      <c r="GB59" s="364">
        <f t="shared" si="77"/>
        <v>0</v>
      </c>
      <c r="GC59" s="364">
        <f t="shared" si="77"/>
        <v>0</v>
      </c>
      <c r="GD59" s="364">
        <f t="shared" si="77"/>
        <v>0</v>
      </c>
      <c r="GE59" s="364">
        <f t="shared" si="77"/>
        <v>0</v>
      </c>
      <c r="GF59" s="364">
        <f t="shared" si="77"/>
        <v>0</v>
      </c>
      <c r="GG59" s="364">
        <f t="shared" si="77"/>
        <v>0</v>
      </c>
      <c r="GH59" s="364">
        <f t="shared" si="77"/>
        <v>0</v>
      </c>
      <c r="GI59" s="364">
        <f t="shared" si="77"/>
        <v>0</v>
      </c>
      <c r="GJ59" s="364">
        <f t="shared" si="77"/>
        <v>0</v>
      </c>
      <c r="GK59" s="364">
        <f t="shared" si="77"/>
        <v>0</v>
      </c>
      <c r="GL59" s="364">
        <f t="shared" si="77"/>
        <v>0</v>
      </c>
      <c r="GM59" s="364">
        <f t="shared" si="77"/>
        <v>0</v>
      </c>
      <c r="GN59" s="364">
        <f t="shared" si="77"/>
        <v>0</v>
      </c>
      <c r="GO59" s="364">
        <f t="shared" si="77"/>
        <v>0</v>
      </c>
      <c r="GP59" s="364">
        <f t="shared" si="77"/>
        <v>0</v>
      </c>
      <c r="GQ59" s="364">
        <f t="shared" si="77"/>
        <v>0</v>
      </c>
      <c r="GR59" s="364">
        <f t="shared" si="77"/>
        <v>0</v>
      </c>
      <c r="GS59" s="364">
        <f t="shared" si="77"/>
        <v>0</v>
      </c>
      <c r="GT59" s="364">
        <f t="shared" si="77"/>
        <v>0</v>
      </c>
      <c r="GU59" s="364">
        <f t="shared" si="77"/>
        <v>0</v>
      </c>
      <c r="GV59" s="364">
        <f t="shared" si="77"/>
        <v>0</v>
      </c>
      <c r="GW59" s="364">
        <f t="shared" si="77"/>
        <v>0</v>
      </c>
      <c r="GX59" s="364">
        <f t="shared" si="77"/>
        <v>0</v>
      </c>
      <c r="GY59" s="364">
        <f t="shared" si="77"/>
        <v>0</v>
      </c>
      <c r="GZ59" s="364">
        <f t="shared" si="77"/>
        <v>0</v>
      </c>
      <c r="HA59" s="364">
        <f t="shared" si="77"/>
        <v>0</v>
      </c>
      <c r="HB59" s="364">
        <f t="shared" si="77"/>
        <v>0</v>
      </c>
      <c r="HC59" s="364">
        <f t="shared" si="77"/>
        <v>0</v>
      </c>
      <c r="HD59" s="364">
        <f t="shared" si="77"/>
        <v>0</v>
      </c>
      <c r="HE59" s="364">
        <f t="shared" si="77"/>
        <v>0</v>
      </c>
      <c r="HF59" s="364">
        <f t="shared" si="77"/>
        <v>0</v>
      </c>
      <c r="HG59" s="364">
        <f t="shared" si="77"/>
        <v>0</v>
      </c>
      <c r="HH59" s="364">
        <f t="shared" si="77"/>
        <v>0</v>
      </c>
      <c r="HI59" s="364">
        <f t="shared" si="77"/>
        <v>0</v>
      </c>
      <c r="HJ59" s="364">
        <f t="shared" si="77"/>
        <v>0</v>
      </c>
      <c r="HK59" s="364">
        <f t="shared" si="77"/>
        <v>0</v>
      </c>
      <c r="HL59" s="364">
        <f t="shared" si="77"/>
        <v>0</v>
      </c>
      <c r="HM59" s="364">
        <f t="shared" si="77"/>
        <v>0</v>
      </c>
      <c r="HN59" s="364">
        <f t="shared" si="77"/>
        <v>0</v>
      </c>
      <c r="HO59" s="364">
        <f t="shared" si="77"/>
        <v>0</v>
      </c>
      <c r="HP59" s="364">
        <f t="shared" si="77"/>
        <v>0</v>
      </c>
      <c r="HQ59" s="364">
        <f t="shared" ref="HQ59:KB59" si="78">SUM(HQ60:HQ72)</f>
        <v>0</v>
      </c>
      <c r="HR59" s="364">
        <f t="shared" si="78"/>
        <v>0</v>
      </c>
      <c r="HS59" s="364">
        <f t="shared" si="78"/>
        <v>0</v>
      </c>
      <c r="HT59" s="364">
        <f t="shared" si="78"/>
        <v>0</v>
      </c>
      <c r="HU59" s="364">
        <f t="shared" si="78"/>
        <v>0</v>
      </c>
      <c r="HV59" s="364">
        <f t="shared" si="78"/>
        <v>0</v>
      </c>
      <c r="HW59" s="364">
        <f t="shared" si="78"/>
        <v>0</v>
      </c>
      <c r="HX59" s="364">
        <f t="shared" si="78"/>
        <v>0</v>
      </c>
      <c r="HY59" s="364">
        <f t="shared" si="78"/>
        <v>0</v>
      </c>
      <c r="HZ59" s="364">
        <f t="shared" si="78"/>
        <v>0</v>
      </c>
      <c r="IA59" s="364">
        <f t="shared" si="78"/>
        <v>0</v>
      </c>
      <c r="IB59" s="364">
        <f t="shared" si="78"/>
        <v>0</v>
      </c>
      <c r="IC59" s="364">
        <f t="shared" si="78"/>
        <v>0</v>
      </c>
      <c r="ID59" s="364">
        <f t="shared" si="78"/>
        <v>0</v>
      </c>
      <c r="IE59" s="364">
        <f t="shared" si="78"/>
        <v>0</v>
      </c>
      <c r="IF59" s="364">
        <f t="shared" si="78"/>
        <v>0</v>
      </c>
      <c r="IG59" s="364">
        <f t="shared" si="78"/>
        <v>0</v>
      </c>
      <c r="IH59" s="364">
        <f t="shared" si="78"/>
        <v>0</v>
      </c>
      <c r="II59" s="364">
        <f t="shared" si="78"/>
        <v>0</v>
      </c>
      <c r="IJ59" s="364">
        <f t="shared" si="78"/>
        <v>0</v>
      </c>
      <c r="IK59" s="364">
        <f t="shared" si="78"/>
        <v>0</v>
      </c>
      <c r="IL59" s="364">
        <f t="shared" si="78"/>
        <v>0</v>
      </c>
      <c r="IM59" s="364">
        <f t="shared" si="78"/>
        <v>0</v>
      </c>
      <c r="IN59" s="364">
        <f t="shared" si="78"/>
        <v>0</v>
      </c>
      <c r="IO59" s="364">
        <f t="shared" si="78"/>
        <v>0</v>
      </c>
      <c r="IP59" s="364">
        <f t="shared" si="78"/>
        <v>0</v>
      </c>
      <c r="IQ59" s="364">
        <f t="shared" si="78"/>
        <v>0</v>
      </c>
      <c r="IR59" s="364">
        <f t="shared" si="78"/>
        <v>0</v>
      </c>
      <c r="IS59" s="364">
        <f t="shared" si="78"/>
        <v>0</v>
      </c>
      <c r="IT59" s="364">
        <f t="shared" si="78"/>
        <v>0</v>
      </c>
      <c r="IU59" s="364">
        <f t="shared" si="78"/>
        <v>0</v>
      </c>
      <c r="IV59" s="364">
        <f t="shared" si="78"/>
        <v>0</v>
      </c>
      <c r="IW59" s="364">
        <f t="shared" si="78"/>
        <v>0</v>
      </c>
      <c r="IX59" s="364">
        <f t="shared" si="78"/>
        <v>0</v>
      </c>
      <c r="IY59" s="364">
        <f t="shared" si="78"/>
        <v>0</v>
      </c>
      <c r="IZ59" s="364">
        <f t="shared" si="78"/>
        <v>0</v>
      </c>
      <c r="JA59" s="364">
        <f t="shared" si="78"/>
        <v>0</v>
      </c>
      <c r="JB59" s="364">
        <f t="shared" si="78"/>
        <v>0</v>
      </c>
      <c r="JC59" s="364">
        <f t="shared" si="78"/>
        <v>0</v>
      </c>
      <c r="JD59" s="364">
        <f t="shared" si="78"/>
        <v>0</v>
      </c>
      <c r="JE59" s="364">
        <f t="shared" si="78"/>
        <v>0</v>
      </c>
      <c r="JF59" s="364">
        <f t="shared" si="78"/>
        <v>0</v>
      </c>
      <c r="JG59" s="364">
        <f t="shared" si="78"/>
        <v>0</v>
      </c>
      <c r="JH59" s="364">
        <f t="shared" si="78"/>
        <v>0</v>
      </c>
      <c r="JI59" s="364">
        <f t="shared" si="78"/>
        <v>0</v>
      </c>
      <c r="JJ59" s="364">
        <f t="shared" si="78"/>
        <v>0</v>
      </c>
      <c r="JK59" s="364">
        <f t="shared" si="78"/>
        <v>0</v>
      </c>
      <c r="JL59" s="364">
        <f t="shared" si="78"/>
        <v>0</v>
      </c>
      <c r="JM59" s="364">
        <f t="shared" si="78"/>
        <v>0</v>
      </c>
      <c r="JN59" s="364">
        <f t="shared" si="78"/>
        <v>0</v>
      </c>
      <c r="JO59" s="364">
        <f t="shared" si="78"/>
        <v>0</v>
      </c>
      <c r="JP59" s="364">
        <f t="shared" si="78"/>
        <v>0</v>
      </c>
      <c r="JQ59" s="364">
        <f t="shared" si="78"/>
        <v>0</v>
      </c>
      <c r="JR59" s="364">
        <f t="shared" si="78"/>
        <v>0</v>
      </c>
      <c r="JS59" s="364">
        <f t="shared" si="78"/>
        <v>0</v>
      </c>
      <c r="JT59" s="364">
        <f t="shared" si="78"/>
        <v>0</v>
      </c>
      <c r="JU59" s="364">
        <f t="shared" si="78"/>
        <v>0</v>
      </c>
      <c r="JV59" s="364">
        <f t="shared" si="78"/>
        <v>0</v>
      </c>
      <c r="JW59" s="364">
        <f t="shared" si="78"/>
        <v>0</v>
      </c>
      <c r="JX59" s="364">
        <f t="shared" si="78"/>
        <v>0</v>
      </c>
      <c r="JY59" s="364">
        <f t="shared" si="78"/>
        <v>0</v>
      </c>
      <c r="JZ59" s="364">
        <f t="shared" si="78"/>
        <v>0</v>
      </c>
      <c r="KA59" s="364">
        <f t="shared" si="78"/>
        <v>0</v>
      </c>
      <c r="KB59" s="364">
        <f t="shared" si="78"/>
        <v>0</v>
      </c>
      <c r="KC59" s="364">
        <f t="shared" ref="KC59:MN59" si="79">SUM(KC60:KC72)</f>
        <v>0</v>
      </c>
      <c r="KD59" s="364">
        <f t="shared" si="79"/>
        <v>0</v>
      </c>
      <c r="KE59" s="364">
        <f t="shared" si="79"/>
        <v>0</v>
      </c>
      <c r="KF59" s="364">
        <f t="shared" si="79"/>
        <v>0</v>
      </c>
      <c r="KG59" s="364">
        <f t="shared" si="79"/>
        <v>0</v>
      </c>
      <c r="KH59" s="364">
        <f t="shared" si="79"/>
        <v>0</v>
      </c>
      <c r="KI59" s="364">
        <f t="shared" si="79"/>
        <v>0</v>
      </c>
      <c r="KJ59" s="364">
        <f t="shared" si="79"/>
        <v>0</v>
      </c>
      <c r="KK59" s="364">
        <f t="shared" si="79"/>
        <v>0</v>
      </c>
      <c r="KL59" s="364">
        <f t="shared" si="79"/>
        <v>0</v>
      </c>
      <c r="KM59" s="364">
        <f t="shared" si="79"/>
        <v>0</v>
      </c>
      <c r="KN59" s="364">
        <f t="shared" si="79"/>
        <v>0</v>
      </c>
      <c r="KO59" s="364">
        <f t="shared" si="79"/>
        <v>0</v>
      </c>
      <c r="KP59" s="364">
        <f t="shared" si="79"/>
        <v>0</v>
      </c>
      <c r="KQ59" s="364">
        <f t="shared" si="79"/>
        <v>0</v>
      </c>
      <c r="KR59" s="364">
        <f t="shared" si="79"/>
        <v>0</v>
      </c>
      <c r="KS59" s="364">
        <f t="shared" si="79"/>
        <v>0</v>
      </c>
      <c r="KT59" s="364">
        <f t="shared" si="79"/>
        <v>0</v>
      </c>
      <c r="KU59" s="364">
        <f t="shared" si="79"/>
        <v>0</v>
      </c>
      <c r="KV59" s="364">
        <f t="shared" si="79"/>
        <v>0</v>
      </c>
      <c r="KW59" s="364">
        <f t="shared" si="79"/>
        <v>0</v>
      </c>
      <c r="KX59" s="364">
        <f t="shared" si="79"/>
        <v>0</v>
      </c>
      <c r="KY59" s="364">
        <f t="shared" si="79"/>
        <v>0</v>
      </c>
      <c r="KZ59" s="364">
        <f t="shared" si="79"/>
        <v>0</v>
      </c>
      <c r="LA59" s="364">
        <f t="shared" si="79"/>
        <v>0</v>
      </c>
      <c r="LB59" s="364">
        <f t="shared" si="79"/>
        <v>0</v>
      </c>
      <c r="LC59" s="364">
        <f t="shared" si="79"/>
        <v>0</v>
      </c>
      <c r="LD59" s="364">
        <f t="shared" si="79"/>
        <v>0</v>
      </c>
      <c r="LE59" s="364">
        <f t="shared" si="79"/>
        <v>0</v>
      </c>
      <c r="LF59" s="364">
        <f t="shared" si="79"/>
        <v>0</v>
      </c>
      <c r="LG59" s="364">
        <f t="shared" si="79"/>
        <v>0</v>
      </c>
      <c r="LH59" s="364">
        <f t="shared" si="79"/>
        <v>0</v>
      </c>
      <c r="LI59" s="364">
        <f t="shared" si="79"/>
        <v>0</v>
      </c>
      <c r="LJ59" s="364">
        <f t="shared" si="79"/>
        <v>0</v>
      </c>
      <c r="LK59" s="364">
        <f t="shared" si="79"/>
        <v>0</v>
      </c>
      <c r="LL59" s="364">
        <f t="shared" si="79"/>
        <v>0</v>
      </c>
      <c r="LM59" s="364">
        <f t="shared" si="79"/>
        <v>0</v>
      </c>
      <c r="LN59" s="364">
        <f t="shared" si="79"/>
        <v>0</v>
      </c>
      <c r="LO59" s="364">
        <f t="shared" si="79"/>
        <v>0</v>
      </c>
      <c r="LP59" s="364">
        <f t="shared" si="79"/>
        <v>0</v>
      </c>
      <c r="LQ59" s="364">
        <f t="shared" si="79"/>
        <v>0</v>
      </c>
      <c r="LR59" s="364">
        <f t="shared" si="79"/>
        <v>0</v>
      </c>
      <c r="LS59" s="364">
        <f t="shared" si="79"/>
        <v>0</v>
      </c>
      <c r="LT59" s="364">
        <f t="shared" si="79"/>
        <v>0</v>
      </c>
      <c r="LU59" s="364">
        <f t="shared" si="79"/>
        <v>0</v>
      </c>
      <c r="LV59" s="364">
        <f t="shared" si="79"/>
        <v>0</v>
      </c>
      <c r="LW59" s="364">
        <f t="shared" si="79"/>
        <v>0</v>
      </c>
      <c r="LX59" s="364">
        <f t="shared" si="79"/>
        <v>0</v>
      </c>
      <c r="LY59" s="364">
        <f t="shared" si="79"/>
        <v>0</v>
      </c>
      <c r="LZ59" s="364">
        <f t="shared" si="79"/>
        <v>0</v>
      </c>
      <c r="MA59" s="364">
        <f t="shared" si="79"/>
        <v>0</v>
      </c>
      <c r="MB59" s="364">
        <f t="shared" si="79"/>
        <v>0</v>
      </c>
      <c r="MC59" s="364">
        <f t="shared" si="79"/>
        <v>0</v>
      </c>
      <c r="MD59" s="364">
        <f t="shared" si="79"/>
        <v>0</v>
      </c>
      <c r="ME59" s="364">
        <f t="shared" si="79"/>
        <v>0</v>
      </c>
      <c r="MF59" s="364">
        <f t="shared" si="79"/>
        <v>0</v>
      </c>
      <c r="MG59" s="364">
        <f t="shared" si="79"/>
        <v>0</v>
      </c>
      <c r="MH59" s="364">
        <f t="shared" si="79"/>
        <v>0</v>
      </c>
      <c r="MI59" s="364">
        <f t="shared" si="79"/>
        <v>0</v>
      </c>
      <c r="MJ59" s="364">
        <f t="shared" si="79"/>
        <v>0</v>
      </c>
      <c r="MK59" s="364">
        <f t="shared" si="79"/>
        <v>0</v>
      </c>
      <c r="ML59" s="364">
        <f t="shared" si="79"/>
        <v>0</v>
      </c>
      <c r="MM59" s="364">
        <f t="shared" si="79"/>
        <v>0</v>
      </c>
      <c r="MN59" s="364">
        <f t="shared" si="79"/>
        <v>0</v>
      </c>
      <c r="MO59" s="364">
        <f t="shared" ref="MO59:OR59" si="80">SUM(MO60:MO72)</f>
        <v>0</v>
      </c>
      <c r="MP59" s="364">
        <f t="shared" si="80"/>
        <v>0</v>
      </c>
      <c r="MQ59" s="364">
        <f t="shared" si="80"/>
        <v>0</v>
      </c>
      <c r="MR59" s="364">
        <f t="shared" si="80"/>
        <v>0</v>
      </c>
      <c r="MS59" s="364">
        <f t="shared" si="80"/>
        <v>0</v>
      </c>
      <c r="MT59" s="364">
        <f t="shared" si="80"/>
        <v>0</v>
      </c>
      <c r="MU59" s="364">
        <f t="shared" si="80"/>
        <v>0</v>
      </c>
      <c r="MV59" s="364">
        <f t="shared" si="80"/>
        <v>0</v>
      </c>
      <c r="MW59" s="364">
        <f t="shared" si="80"/>
        <v>0</v>
      </c>
      <c r="MX59" s="364">
        <f t="shared" si="80"/>
        <v>0</v>
      </c>
      <c r="MY59" s="364">
        <f t="shared" si="80"/>
        <v>0</v>
      </c>
      <c r="MZ59" s="364">
        <f t="shared" si="80"/>
        <v>0</v>
      </c>
      <c r="NA59" s="364">
        <f t="shared" si="80"/>
        <v>0</v>
      </c>
      <c r="NB59" s="364">
        <f t="shared" si="80"/>
        <v>0</v>
      </c>
      <c r="NC59" s="364">
        <f t="shared" si="80"/>
        <v>0</v>
      </c>
      <c r="ND59" s="364">
        <f t="shared" si="80"/>
        <v>0</v>
      </c>
      <c r="NE59" s="364">
        <f t="shared" si="80"/>
        <v>0</v>
      </c>
      <c r="NF59" s="364">
        <f t="shared" si="80"/>
        <v>0</v>
      </c>
      <c r="NG59" s="364">
        <f t="shared" si="80"/>
        <v>0</v>
      </c>
      <c r="NH59" s="364">
        <f t="shared" si="80"/>
        <v>0</v>
      </c>
      <c r="NI59" s="364">
        <f t="shared" si="80"/>
        <v>0</v>
      </c>
      <c r="NJ59" s="364">
        <f t="shared" si="80"/>
        <v>0</v>
      </c>
      <c r="NK59" s="364">
        <f t="shared" si="80"/>
        <v>0</v>
      </c>
      <c r="NL59" s="364">
        <f t="shared" si="80"/>
        <v>0</v>
      </c>
      <c r="NM59" s="364">
        <f t="shared" si="80"/>
        <v>0</v>
      </c>
      <c r="NN59" s="364">
        <f t="shared" si="80"/>
        <v>0</v>
      </c>
      <c r="NO59" s="364">
        <f t="shared" si="80"/>
        <v>0</v>
      </c>
      <c r="NP59" s="364">
        <f t="shared" si="80"/>
        <v>0</v>
      </c>
      <c r="NQ59" s="364">
        <f t="shared" si="80"/>
        <v>0</v>
      </c>
      <c r="NR59" s="364">
        <f t="shared" si="80"/>
        <v>0</v>
      </c>
      <c r="NS59" s="364">
        <f t="shared" si="80"/>
        <v>0</v>
      </c>
      <c r="NT59" s="364">
        <f t="shared" si="80"/>
        <v>0</v>
      </c>
      <c r="NU59" s="364">
        <f t="shared" si="80"/>
        <v>0</v>
      </c>
      <c r="NV59" s="364">
        <f t="shared" si="80"/>
        <v>0</v>
      </c>
      <c r="NW59" s="364">
        <f t="shared" si="80"/>
        <v>0</v>
      </c>
      <c r="NX59" s="364">
        <f t="shared" si="80"/>
        <v>0</v>
      </c>
      <c r="NY59" s="364">
        <f t="shared" si="80"/>
        <v>0</v>
      </c>
      <c r="NZ59" s="364">
        <f t="shared" si="80"/>
        <v>0</v>
      </c>
      <c r="OA59" s="364">
        <f t="shared" si="80"/>
        <v>0</v>
      </c>
      <c r="OB59" s="364">
        <f t="shared" si="80"/>
        <v>0</v>
      </c>
      <c r="OC59" s="364">
        <f t="shared" si="80"/>
        <v>0</v>
      </c>
      <c r="OD59" s="364">
        <f t="shared" si="80"/>
        <v>0</v>
      </c>
      <c r="OE59" s="364">
        <f t="shared" si="80"/>
        <v>0</v>
      </c>
      <c r="OF59" s="364">
        <f t="shared" si="80"/>
        <v>0</v>
      </c>
      <c r="OG59" s="364">
        <f t="shared" si="80"/>
        <v>0</v>
      </c>
      <c r="OH59" s="364">
        <f t="shared" si="80"/>
        <v>0</v>
      </c>
      <c r="OI59" s="364">
        <f t="shared" si="80"/>
        <v>0</v>
      </c>
      <c r="OJ59" s="364">
        <f t="shared" si="80"/>
        <v>0</v>
      </c>
      <c r="OK59" s="364">
        <f t="shared" si="80"/>
        <v>0</v>
      </c>
      <c r="OL59" s="364">
        <f t="shared" si="80"/>
        <v>0</v>
      </c>
      <c r="OM59" s="364">
        <f t="shared" si="80"/>
        <v>0</v>
      </c>
      <c r="ON59" s="364">
        <f t="shared" si="80"/>
        <v>0</v>
      </c>
      <c r="OO59" s="364">
        <f t="shared" si="80"/>
        <v>0</v>
      </c>
      <c r="OP59" s="364">
        <f t="shared" si="80"/>
        <v>0</v>
      </c>
      <c r="OQ59" s="364">
        <f t="shared" si="80"/>
        <v>0</v>
      </c>
      <c r="OR59" s="364">
        <f t="shared" si="80"/>
        <v>0</v>
      </c>
    </row>
    <row r="60" spans="1:408" ht="15">
      <c r="A60" s="365" t="s">
        <v>636</v>
      </c>
      <c r="B60" s="364">
        <f t="shared" ref="B60:B72" si="81">SUM(AG60:AR60)/1000</f>
        <v>0</v>
      </c>
      <c r="C60" s="364">
        <f t="shared" ref="C60:C72" si="82">SUM(AS60:BD60)/1000</f>
        <v>0</v>
      </c>
      <c r="D60" s="364">
        <f t="shared" ref="D60:D72" si="83">SUM(BE60:BP60)/1000</f>
        <v>0</v>
      </c>
      <c r="E60" s="364">
        <f t="shared" ref="E60:E72" si="84">SUM(BQ60:CB60)/1000</f>
        <v>0</v>
      </c>
      <c r="F60" s="364">
        <f t="shared" ref="F60:F72" si="85">SUM(CC60:CN60)/1000</f>
        <v>0</v>
      </c>
      <c r="G60" s="364">
        <f t="shared" ref="G60:G72" si="86">SUM(CO60:CZ60)/1000</f>
        <v>0</v>
      </c>
      <c r="H60" s="364">
        <f t="shared" ref="H60:H72" si="87">SUM(DA60:DL60)/1000</f>
        <v>0</v>
      </c>
      <c r="I60" s="364">
        <f t="shared" ref="I60:I72" si="88">SUM(DM60:DX60)/1000</f>
        <v>0</v>
      </c>
      <c r="J60" s="364">
        <f t="shared" ref="J60:J72" si="89">SUM(DY60:EJ60)/1000</f>
        <v>0</v>
      </c>
      <c r="K60" s="364">
        <f t="shared" ref="K60:K72" si="90">SUM(EK60:EV60)/1000</f>
        <v>0</v>
      </c>
      <c r="L60" s="364">
        <f t="shared" ref="L60:L72" si="91">SUM(EW60:FH60)/1000</f>
        <v>0</v>
      </c>
      <c r="M60" s="364">
        <f t="shared" ref="M60:M72" si="92">SUM(FI60:FT60)/1000</f>
        <v>0</v>
      </c>
      <c r="N60" s="364">
        <f t="shared" ref="N60:N72" si="93">SUM(FU60:GF60)/1000</f>
        <v>0</v>
      </c>
      <c r="O60" s="364">
        <f t="shared" ref="O60:O72" si="94">SUM(GG60:GR60)/1000</f>
        <v>0</v>
      </c>
      <c r="P60" s="364">
        <f t="shared" ref="P60:P72" si="95">SUM(GS60:HD60)/1000</f>
        <v>0</v>
      </c>
      <c r="Q60" s="364">
        <f t="shared" ref="Q60:Q72" si="96">SUM(HE60:HP60)/1000</f>
        <v>0</v>
      </c>
      <c r="R60" s="364">
        <f t="shared" ref="R60:R72" si="97">SUM(HQ60:IB60)/1000</f>
        <v>0</v>
      </c>
      <c r="S60" s="364">
        <f t="shared" ref="S60:S72" si="98">SUM(IC60:IN60)/1000</f>
        <v>0</v>
      </c>
      <c r="T60" s="364">
        <f t="shared" ref="T60:T72" si="99">SUM(IO60:IZ60)/1000</f>
        <v>0</v>
      </c>
      <c r="U60" s="364">
        <f t="shared" ref="U60:U72" si="100">SUM(JA60:JL60)/1000</f>
        <v>0</v>
      </c>
      <c r="V60" s="364">
        <f t="shared" ref="V60:V72" si="101">SUM(JM60:JX60)/1000</f>
        <v>0</v>
      </c>
      <c r="W60" s="364">
        <f t="shared" ref="W60:W72" si="102">SUM(JY60:KJ60)/1000</f>
        <v>0</v>
      </c>
      <c r="X60" s="364">
        <f t="shared" ref="X60:X72" si="103">SUM(KK60:KV60)/1000</f>
        <v>0</v>
      </c>
      <c r="Y60" s="364">
        <f t="shared" ref="Y60:Y72" si="104">SUM(KW60:LH60)/1000</f>
        <v>0</v>
      </c>
      <c r="Z60" s="364">
        <f t="shared" ref="Z60:Z72" si="105">SUM(LI60:LT60)/1000</f>
        <v>0</v>
      </c>
      <c r="AA60" s="364">
        <f t="shared" ref="AA60:AA72" si="106">SUM(LU60:MF60)/1000</f>
        <v>0</v>
      </c>
      <c r="AB60" s="364">
        <f t="shared" ref="AB60:AB72" si="107">SUM(MG60:MR60)/1000</f>
        <v>0</v>
      </c>
      <c r="AC60" s="364">
        <f t="shared" ref="AC60:AC72" si="108">SUM(MS60:ND60)/1000</f>
        <v>0</v>
      </c>
      <c r="AD60" s="364">
        <f t="shared" ref="AD60:AD72" si="109">SUM(NE60:NP60)/1000</f>
        <v>0</v>
      </c>
      <c r="AE60" s="364">
        <f t="shared" ref="AE60:AE72" si="110">SUM(NQ60:OB60)/1000</f>
        <v>0</v>
      </c>
      <c r="AG60" s="364"/>
      <c r="AH60" s="364"/>
      <c r="AI60" s="364"/>
      <c r="AJ60" s="364"/>
      <c r="AK60" s="364"/>
      <c r="AL60" s="364"/>
      <c r="AM60" s="364"/>
      <c r="AN60" s="364"/>
      <c r="AO60" s="364"/>
      <c r="AP60" s="364"/>
      <c r="AQ60" s="364"/>
      <c r="AR60" s="364"/>
      <c r="AS60" s="364"/>
      <c r="AT60" s="364"/>
      <c r="AU60" s="364"/>
      <c r="AV60" s="364"/>
      <c r="AW60" s="364"/>
      <c r="AX60" s="364"/>
      <c r="AY60" s="364"/>
      <c r="AZ60" s="364"/>
      <c r="BA60" s="364"/>
      <c r="BB60" s="364"/>
      <c r="BC60" s="364"/>
      <c r="BD60" s="364"/>
      <c r="BE60" s="364"/>
      <c r="BF60" s="364"/>
      <c r="BG60" s="364"/>
      <c r="BH60" s="364"/>
      <c r="BI60" s="364"/>
      <c r="BJ60" s="364"/>
      <c r="BK60" s="364"/>
      <c r="BL60" s="364"/>
      <c r="BM60" s="364"/>
      <c r="BN60" s="364"/>
      <c r="BO60" s="364"/>
      <c r="BP60" s="364"/>
      <c r="BQ60" s="364"/>
      <c r="BR60" s="364"/>
      <c r="BS60" s="364"/>
      <c r="BT60" s="364"/>
      <c r="BU60" s="364"/>
      <c r="BV60" s="364"/>
      <c r="BW60" s="364"/>
      <c r="BX60" s="364"/>
      <c r="BY60" s="364"/>
      <c r="BZ60" s="364"/>
      <c r="CA60" s="364"/>
      <c r="CB60" s="364"/>
      <c r="CC60" s="364"/>
      <c r="CD60" s="364"/>
      <c r="CE60" s="364"/>
      <c r="CF60" s="364"/>
      <c r="CG60" s="364"/>
      <c r="CH60" s="364"/>
      <c r="CI60" s="364"/>
      <c r="CJ60" s="364"/>
      <c r="CK60" s="364"/>
      <c r="CL60" s="364"/>
      <c r="CM60" s="364"/>
      <c r="CN60" s="364"/>
      <c r="CO60" s="364"/>
      <c r="CP60" s="364"/>
      <c r="CQ60" s="364"/>
      <c r="CR60" s="364"/>
      <c r="CS60" s="364"/>
      <c r="CT60" s="364"/>
      <c r="CU60" s="364"/>
      <c r="CV60" s="364"/>
      <c r="CW60" s="364"/>
      <c r="CX60" s="364"/>
      <c r="CY60" s="364"/>
      <c r="CZ60" s="364"/>
      <c r="DA60" s="364"/>
      <c r="DB60" s="364"/>
      <c r="DC60" s="364"/>
      <c r="DD60" s="364"/>
      <c r="DE60" s="364"/>
      <c r="DF60" s="364"/>
      <c r="DG60" s="364"/>
      <c r="DH60" s="364"/>
      <c r="DI60" s="364"/>
      <c r="DJ60" s="364"/>
      <c r="DK60" s="364"/>
      <c r="DL60" s="364"/>
      <c r="DM60" s="364"/>
      <c r="DN60" s="364"/>
      <c r="DO60" s="364"/>
      <c r="DP60" s="364"/>
      <c r="DQ60" s="364"/>
      <c r="DR60" s="364"/>
      <c r="DS60" s="364"/>
      <c r="DT60" s="364"/>
      <c r="DU60" s="364"/>
      <c r="DV60" s="364"/>
      <c r="DW60" s="364"/>
      <c r="DX60" s="364"/>
      <c r="DY60" s="364"/>
      <c r="DZ60" s="364"/>
      <c r="EA60" s="364"/>
      <c r="EB60" s="364"/>
      <c r="EC60" s="364"/>
      <c r="ED60" s="364"/>
      <c r="EE60" s="364"/>
      <c r="EF60" s="364"/>
      <c r="EG60" s="364"/>
      <c r="EH60" s="364"/>
      <c r="EI60" s="364"/>
      <c r="EJ60" s="364"/>
      <c r="EK60" s="364"/>
      <c r="EL60" s="364"/>
      <c r="EM60" s="364"/>
      <c r="EN60" s="364"/>
      <c r="EO60" s="364"/>
      <c r="EP60" s="364"/>
      <c r="EQ60" s="364"/>
      <c r="ER60" s="364"/>
      <c r="ES60" s="364"/>
      <c r="ET60" s="364"/>
      <c r="EU60" s="364"/>
      <c r="EV60" s="364"/>
      <c r="EW60" s="364"/>
      <c r="EX60" s="364"/>
      <c r="EY60" s="364"/>
      <c r="EZ60" s="364"/>
      <c r="FA60" s="364"/>
      <c r="FB60" s="364"/>
      <c r="FC60" s="364"/>
      <c r="FD60" s="364"/>
      <c r="FE60" s="364"/>
      <c r="FF60" s="364"/>
      <c r="FG60" s="364"/>
      <c r="FH60" s="364"/>
      <c r="FI60" s="364"/>
      <c r="FJ60" s="364"/>
      <c r="FK60" s="364"/>
      <c r="FL60" s="364"/>
      <c r="FM60" s="364"/>
      <c r="FN60" s="364"/>
      <c r="FO60" s="364"/>
      <c r="FP60" s="364"/>
      <c r="FQ60" s="364"/>
      <c r="FR60" s="364"/>
      <c r="FS60" s="364"/>
      <c r="FT60" s="364"/>
      <c r="FU60" s="364"/>
      <c r="FV60" s="364"/>
      <c r="FW60" s="364"/>
      <c r="FX60" s="364"/>
      <c r="FY60" s="364"/>
      <c r="FZ60" s="364"/>
      <c r="GA60" s="364"/>
      <c r="GB60" s="364"/>
      <c r="GC60" s="364"/>
      <c r="GD60" s="364"/>
      <c r="GE60" s="364"/>
      <c r="GF60" s="364"/>
      <c r="GG60" s="364"/>
      <c r="GH60" s="364"/>
      <c r="GI60" s="364"/>
      <c r="GJ60" s="364"/>
      <c r="GK60" s="364"/>
      <c r="GL60" s="364"/>
      <c r="GM60" s="364"/>
      <c r="GN60" s="364"/>
      <c r="GO60" s="364"/>
      <c r="GP60" s="364"/>
      <c r="GQ60" s="364"/>
      <c r="GR60" s="364"/>
      <c r="GS60" s="364"/>
      <c r="GT60" s="364"/>
      <c r="GU60" s="364"/>
      <c r="GV60" s="364"/>
      <c r="GW60" s="364"/>
      <c r="GX60" s="364"/>
      <c r="GY60" s="364"/>
      <c r="GZ60" s="364"/>
      <c r="HA60" s="364"/>
      <c r="HB60" s="364"/>
      <c r="HC60" s="364"/>
      <c r="HD60" s="364"/>
      <c r="HE60" s="364"/>
      <c r="HF60" s="364"/>
      <c r="HG60" s="364"/>
      <c r="HH60" s="364"/>
      <c r="HI60" s="364"/>
      <c r="HJ60" s="364"/>
      <c r="HK60" s="364"/>
      <c r="HL60" s="364"/>
      <c r="HM60" s="364"/>
      <c r="HN60" s="364"/>
      <c r="HO60" s="364"/>
      <c r="HP60" s="364"/>
      <c r="HQ60" s="364"/>
      <c r="HR60" s="364"/>
      <c r="HS60" s="364"/>
      <c r="HT60" s="364"/>
      <c r="HU60" s="364"/>
      <c r="HV60" s="364"/>
      <c r="HW60" s="364"/>
      <c r="HX60" s="364"/>
      <c r="HY60" s="364"/>
      <c r="HZ60" s="364"/>
      <c r="IA60" s="364"/>
      <c r="IB60" s="364"/>
      <c r="IC60" s="364"/>
      <c r="ID60" s="364"/>
      <c r="IE60" s="364"/>
      <c r="IF60" s="364"/>
      <c r="IG60" s="364"/>
      <c r="IH60" s="364"/>
      <c r="II60" s="364"/>
      <c r="IJ60" s="364"/>
      <c r="IK60" s="364"/>
      <c r="IL60" s="364"/>
      <c r="IM60" s="364"/>
      <c r="IN60" s="364"/>
      <c r="IO60" s="364"/>
      <c r="IP60" s="364"/>
      <c r="IQ60" s="364"/>
      <c r="IR60" s="364"/>
      <c r="IS60" s="364"/>
      <c r="IT60" s="364"/>
      <c r="IU60" s="364"/>
      <c r="IV60" s="364"/>
      <c r="IW60" s="364"/>
      <c r="IX60" s="364"/>
      <c r="IY60" s="364"/>
      <c r="IZ60" s="364"/>
      <c r="JA60" s="364"/>
      <c r="JB60" s="364"/>
      <c r="JC60" s="364"/>
      <c r="JD60" s="364"/>
      <c r="JE60" s="364"/>
      <c r="JF60" s="364"/>
      <c r="JG60" s="364"/>
      <c r="JH60" s="364"/>
      <c r="JI60" s="364"/>
      <c r="JJ60" s="364"/>
      <c r="JK60" s="364"/>
      <c r="JL60" s="364"/>
      <c r="JM60" s="364"/>
      <c r="JN60" s="364"/>
      <c r="JO60" s="364"/>
      <c r="JP60" s="364"/>
      <c r="JQ60" s="364"/>
      <c r="JR60" s="364"/>
      <c r="JS60" s="364"/>
      <c r="JT60" s="364"/>
      <c r="JU60" s="364"/>
      <c r="JV60" s="364"/>
      <c r="JW60" s="364"/>
      <c r="JX60" s="364"/>
      <c r="JY60" s="364"/>
      <c r="JZ60" s="364"/>
      <c r="KA60" s="364"/>
      <c r="KB60" s="364"/>
      <c r="KC60" s="364"/>
      <c r="KD60" s="364"/>
      <c r="KE60" s="364"/>
      <c r="KF60" s="364"/>
      <c r="KG60" s="364"/>
      <c r="KH60" s="364"/>
      <c r="KI60" s="364"/>
      <c r="KJ60" s="364"/>
      <c r="KK60" s="364"/>
      <c r="KL60" s="364"/>
      <c r="KM60" s="364"/>
      <c r="KN60" s="364"/>
      <c r="KO60" s="364"/>
      <c r="KP60" s="364"/>
      <c r="KQ60" s="364"/>
      <c r="KR60" s="364"/>
      <c r="KS60" s="364"/>
      <c r="KT60" s="364"/>
      <c r="KU60" s="364"/>
      <c r="KV60" s="364"/>
      <c r="KW60" s="364"/>
      <c r="KX60" s="364"/>
      <c r="KY60" s="364"/>
      <c r="KZ60" s="364"/>
      <c r="LA60" s="364"/>
      <c r="LB60" s="364"/>
      <c r="LC60" s="364"/>
      <c r="LD60" s="364"/>
      <c r="LE60" s="364"/>
      <c r="LF60" s="364"/>
      <c r="LG60" s="364"/>
      <c r="LH60" s="364"/>
      <c r="LI60" s="364"/>
      <c r="LJ60" s="364"/>
      <c r="LK60" s="364"/>
      <c r="LL60" s="364"/>
      <c r="LM60" s="364"/>
      <c r="LN60" s="364"/>
      <c r="LO60" s="364"/>
      <c r="LP60" s="364"/>
      <c r="LQ60" s="364"/>
      <c r="LR60" s="364"/>
      <c r="LS60" s="364"/>
      <c r="LT60" s="364"/>
      <c r="LU60" s="364"/>
      <c r="LV60" s="364"/>
      <c r="LW60" s="364"/>
      <c r="LX60" s="364"/>
      <c r="LY60" s="364"/>
      <c r="LZ60" s="364"/>
      <c r="MA60" s="364"/>
      <c r="MB60" s="364"/>
      <c r="MC60" s="364"/>
      <c r="MD60" s="364"/>
      <c r="ME60" s="364"/>
      <c r="MF60" s="364"/>
      <c r="MG60" s="364"/>
      <c r="MH60" s="364"/>
      <c r="MI60" s="364"/>
      <c r="MJ60" s="364"/>
      <c r="MK60" s="364"/>
      <c r="ML60" s="364"/>
      <c r="MM60" s="364"/>
      <c r="MN60" s="364"/>
      <c r="MO60" s="364"/>
      <c r="MP60" s="364"/>
      <c r="MQ60" s="364"/>
      <c r="MR60" s="364"/>
      <c r="MS60" s="364"/>
      <c r="MT60" s="364"/>
      <c r="MU60" s="364"/>
      <c r="MV60" s="364"/>
      <c r="MW60" s="364"/>
      <c r="MX60" s="364"/>
      <c r="MY60" s="364"/>
      <c r="MZ60" s="364"/>
      <c r="NA60" s="364"/>
      <c r="NB60" s="364"/>
      <c r="NC60" s="364"/>
      <c r="ND60" s="364"/>
      <c r="NE60" s="364"/>
      <c r="NF60" s="364"/>
      <c r="NG60" s="364"/>
      <c r="NH60" s="364"/>
      <c r="NI60" s="364"/>
      <c r="NJ60" s="364"/>
      <c r="NK60" s="364"/>
      <c r="NL60" s="364"/>
      <c r="NM60" s="364"/>
      <c r="NN60" s="364"/>
      <c r="NO60" s="364"/>
      <c r="NP60" s="364"/>
      <c r="NQ60" s="364"/>
      <c r="NR60" s="364"/>
      <c r="NS60" s="364"/>
      <c r="NT60" s="364"/>
      <c r="NU60" s="364"/>
      <c r="NV60" s="364"/>
      <c r="NW60" s="364"/>
      <c r="NX60" s="364"/>
      <c r="NY60" s="364"/>
      <c r="NZ60" s="364"/>
      <c r="OA60" s="364"/>
      <c r="OB60" s="364"/>
      <c r="OC60" s="364"/>
      <c r="OD60" s="364"/>
      <c r="OE60" s="364"/>
      <c r="OF60" s="364"/>
      <c r="OG60" s="364"/>
      <c r="OH60" s="364"/>
      <c r="OI60" s="364"/>
      <c r="OJ60" s="364"/>
      <c r="OK60" s="364"/>
      <c r="OL60" s="364"/>
      <c r="OM60" s="364"/>
      <c r="ON60" s="364"/>
      <c r="OO60" s="364"/>
      <c r="OP60" s="364"/>
      <c r="OQ60" s="364"/>
      <c r="OR60" s="364"/>
    </row>
    <row r="61" spans="1:408" ht="15">
      <c r="A61" s="365" t="s">
        <v>637</v>
      </c>
      <c r="B61" s="364">
        <f t="shared" si="81"/>
        <v>0</v>
      </c>
      <c r="C61" s="364">
        <f t="shared" si="82"/>
        <v>0</v>
      </c>
      <c r="D61" s="364">
        <f t="shared" si="83"/>
        <v>0</v>
      </c>
      <c r="E61" s="364">
        <f t="shared" si="84"/>
        <v>0</v>
      </c>
      <c r="F61" s="364">
        <f t="shared" si="85"/>
        <v>0</v>
      </c>
      <c r="G61" s="364">
        <f t="shared" si="86"/>
        <v>0</v>
      </c>
      <c r="H61" s="364">
        <f t="shared" si="87"/>
        <v>0</v>
      </c>
      <c r="I61" s="364">
        <f t="shared" si="88"/>
        <v>0</v>
      </c>
      <c r="J61" s="364">
        <f t="shared" si="89"/>
        <v>0</v>
      </c>
      <c r="K61" s="364">
        <f t="shared" si="90"/>
        <v>0</v>
      </c>
      <c r="L61" s="364">
        <f t="shared" si="91"/>
        <v>0</v>
      </c>
      <c r="M61" s="364">
        <f t="shared" si="92"/>
        <v>0</v>
      </c>
      <c r="N61" s="364">
        <f t="shared" si="93"/>
        <v>0</v>
      </c>
      <c r="O61" s="364">
        <f t="shared" si="94"/>
        <v>0</v>
      </c>
      <c r="P61" s="364">
        <f t="shared" si="95"/>
        <v>0</v>
      </c>
      <c r="Q61" s="364">
        <f t="shared" si="96"/>
        <v>0</v>
      </c>
      <c r="R61" s="364">
        <f t="shared" si="97"/>
        <v>0</v>
      </c>
      <c r="S61" s="364">
        <f t="shared" si="98"/>
        <v>0</v>
      </c>
      <c r="T61" s="364">
        <f t="shared" si="99"/>
        <v>0</v>
      </c>
      <c r="U61" s="364">
        <f t="shared" si="100"/>
        <v>0</v>
      </c>
      <c r="V61" s="364">
        <f t="shared" si="101"/>
        <v>0</v>
      </c>
      <c r="W61" s="364">
        <f t="shared" si="102"/>
        <v>0</v>
      </c>
      <c r="X61" s="364">
        <f t="shared" si="103"/>
        <v>0</v>
      </c>
      <c r="Y61" s="364">
        <f t="shared" si="104"/>
        <v>0</v>
      </c>
      <c r="Z61" s="364">
        <f t="shared" si="105"/>
        <v>0</v>
      </c>
      <c r="AA61" s="364">
        <f t="shared" si="106"/>
        <v>0</v>
      </c>
      <c r="AB61" s="364">
        <f t="shared" si="107"/>
        <v>0</v>
      </c>
      <c r="AC61" s="364">
        <f t="shared" si="108"/>
        <v>0</v>
      </c>
      <c r="AD61" s="364">
        <f t="shared" si="109"/>
        <v>0</v>
      </c>
      <c r="AE61" s="364">
        <f t="shared" si="110"/>
        <v>0</v>
      </c>
      <c r="AG61" s="364"/>
      <c r="AH61" s="364"/>
      <c r="AI61" s="364"/>
      <c r="AJ61" s="364"/>
      <c r="AK61" s="364"/>
      <c r="AL61" s="364"/>
      <c r="AM61" s="364"/>
      <c r="AN61" s="364"/>
      <c r="AO61" s="364"/>
      <c r="AP61" s="364"/>
      <c r="AQ61" s="364"/>
      <c r="AR61" s="364"/>
      <c r="AS61" s="364"/>
      <c r="AT61" s="364"/>
      <c r="AU61" s="364"/>
      <c r="AV61" s="364"/>
      <c r="AW61" s="364"/>
      <c r="AX61" s="364"/>
      <c r="AY61" s="364"/>
      <c r="AZ61" s="364"/>
      <c r="BA61" s="364"/>
      <c r="BB61" s="364"/>
      <c r="BC61" s="364"/>
      <c r="BD61" s="364"/>
      <c r="BE61" s="364"/>
      <c r="BF61" s="364"/>
      <c r="BG61" s="364"/>
      <c r="BH61" s="364"/>
      <c r="BI61" s="364"/>
      <c r="BJ61" s="364"/>
      <c r="BK61" s="364"/>
      <c r="BL61" s="364"/>
      <c r="BM61" s="364"/>
      <c r="BN61" s="364"/>
      <c r="BO61" s="364"/>
      <c r="BP61" s="364"/>
      <c r="BQ61" s="364"/>
      <c r="BR61" s="364"/>
      <c r="BS61" s="364"/>
      <c r="BT61" s="364"/>
      <c r="BU61" s="364"/>
      <c r="BV61" s="364"/>
      <c r="BW61" s="364"/>
      <c r="BX61" s="364"/>
      <c r="BY61" s="364"/>
      <c r="BZ61" s="364"/>
      <c r="CA61" s="364"/>
      <c r="CB61" s="364"/>
      <c r="CC61" s="364"/>
      <c r="CD61" s="364"/>
      <c r="CE61" s="364"/>
      <c r="CF61" s="364"/>
      <c r="CG61" s="364"/>
      <c r="CH61" s="364"/>
      <c r="CI61" s="364"/>
      <c r="CJ61" s="364"/>
      <c r="CK61" s="364"/>
      <c r="CL61" s="364"/>
      <c r="CM61" s="364"/>
      <c r="CN61" s="364"/>
      <c r="CO61" s="364"/>
      <c r="CP61" s="364"/>
      <c r="CQ61" s="364"/>
      <c r="CR61" s="364"/>
      <c r="CS61" s="364"/>
      <c r="CT61" s="364"/>
      <c r="CU61" s="364"/>
      <c r="CV61" s="364"/>
      <c r="CW61" s="364"/>
      <c r="CX61" s="364"/>
      <c r="CY61" s="364"/>
      <c r="CZ61" s="364"/>
      <c r="DA61" s="364"/>
      <c r="DB61" s="364"/>
      <c r="DC61" s="364"/>
      <c r="DD61" s="364"/>
      <c r="DE61" s="364"/>
      <c r="DF61" s="364"/>
      <c r="DG61" s="364"/>
      <c r="DH61" s="364"/>
      <c r="DI61" s="364"/>
      <c r="DJ61" s="364"/>
      <c r="DK61" s="364"/>
      <c r="DL61" s="364"/>
      <c r="DM61" s="364"/>
      <c r="DN61" s="364"/>
      <c r="DO61" s="364"/>
      <c r="DP61" s="364"/>
      <c r="DQ61" s="364"/>
      <c r="DR61" s="364"/>
      <c r="DS61" s="364"/>
      <c r="DT61" s="364"/>
      <c r="DU61" s="364"/>
      <c r="DV61" s="364"/>
      <c r="DW61" s="364"/>
      <c r="DX61" s="364"/>
      <c r="DY61" s="364"/>
      <c r="DZ61" s="364"/>
      <c r="EA61" s="364"/>
      <c r="EB61" s="364"/>
      <c r="EC61" s="364"/>
      <c r="ED61" s="364"/>
      <c r="EE61" s="364"/>
      <c r="EF61" s="364"/>
      <c r="EG61" s="364"/>
      <c r="EH61" s="364"/>
      <c r="EI61" s="364"/>
      <c r="EJ61" s="364"/>
      <c r="EK61" s="364"/>
      <c r="EL61" s="364"/>
      <c r="EM61" s="364"/>
      <c r="EN61" s="364"/>
      <c r="EO61" s="364"/>
      <c r="EP61" s="364"/>
      <c r="EQ61" s="364"/>
      <c r="ER61" s="364"/>
      <c r="ES61" s="364"/>
      <c r="ET61" s="364"/>
      <c r="EU61" s="364"/>
      <c r="EV61" s="364"/>
      <c r="EW61" s="364"/>
      <c r="EX61" s="364"/>
      <c r="EY61" s="364"/>
      <c r="EZ61" s="364"/>
      <c r="FA61" s="364"/>
      <c r="FB61" s="364"/>
      <c r="FC61" s="364"/>
      <c r="FD61" s="364"/>
      <c r="FE61" s="364"/>
      <c r="FF61" s="364"/>
      <c r="FG61" s="364"/>
      <c r="FH61" s="364"/>
      <c r="FI61" s="364"/>
      <c r="FJ61" s="364"/>
      <c r="FK61" s="364"/>
      <c r="FL61" s="364"/>
      <c r="FM61" s="364"/>
      <c r="FN61" s="364"/>
      <c r="FO61" s="364"/>
      <c r="FP61" s="364"/>
      <c r="FQ61" s="364"/>
      <c r="FR61" s="364"/>
      <c r="FS61" s="364"/>
      <c r="FT61" s="364"/>
      <c r="FU61" s="364"/>
      <c r="FV61" s="364"/>
      <c r="FW61" s="364"/>
      <c r="FX61" s="364"/>
      <c r="FY61" s="364"/>
      <c r="FZ61" s="364"/>
      <c r="GA61" s="364"/>
      <c r="GB61" s="364"/>
      <c r="GC61" s="364"/>
      <c r="GD61" s="364"/>
      <c r="GE61" s="364"/>
      <c r="GF61" s="364"/>
      <c r="GG61" s="364"/>
      <c r="GH61" s="364"/>
      <c r="GI61" s="364"/>
      <c r="GJ61" s="364"/>
      <c r="GK61" s="364"/>
      <c r="GL61" s="364"/>
      <c r="GM61" s="364"/>
      <c r="GN61" s="364"/>
      <c r="GO61" s="364"/>
      <c r="GP61" s="364"/>
      <c r="GQ61" s="364"/>
      <c r="GR61" s="364"/>
      <c r="GS61" s="364"/>
      <c r="GT61" s="364"/>
      <c r="GU61" s="364"/>
      <c r="GV61" s="364"/>
      <c r="GW61" s="364"/>
      <c r="GX61" s="364"/>
      <c r="GY61" s="364"/>
      <c r="GZ61" s="364"/>
      <c r="HA61" s="364"/>
      <c r="HB61" s="364"/>
      <c r="HC61" s="364"/>
      <c r="HD61" s="364"/>
      <c r="HE61" s="364"/>
      <c r="HF61" s="364"/>
      <c r="HG61" s="364"/>
      <c r="HH61" s="364"/>
      <c r="HI61" s="364"/>
      <c r="HJ61" s="364"/>
      <c r="HK61" s="364"/>
      <c r="HL61" s="364"/>
      <c r="HM61" s="364"/>
      <c r="HN61" s="364"/>
      <c r="HO61" s="364"/>
      <c r="HP61" s="364"/>
      <c r="HQ61" s="364"/>
      <c r="HR61" s="364"/>
      <c r="HS61" s="364"/>
      <c r="HT61" s="364"/>
      <c r="HU61" s="364"/>
      <c r="HV61" s="364"/>
      <c r="HW61" s="364"/>
      <c r="HX61" s="364"/>
      <c r="HY61" s="364"/>
      <c r="HZ61" s="364"/>
      <c r="IA61" s="364"/>
      <c r="IB61" s="364"/>
      <c r="IC61" s="364"/>
      <c r="ID61" s="364"/>
      <c r="IE61" s="364"/>
      <c r="IF61" s="364"/>
      <c r="IG61" s="364"/>
      <c r="IH61" s="364"/>
      <c r="II61" s="364"/>
      <c r="IJ61" s="364"/>
      <c r="IK61" s="364"/>
      <c r="IL61" s="364"/>
      <c r="IM61" s="364"/>
      <c r="IN61" s="364"/>
      <c r="IO61" s="364"/>
      <c r="IP61" s="364"/>
      <c r="IQ61" s="364"/>
      <c r="IR61" s="364"/>
      <c r="IS61" s="364"/>
      <c r="IT61" s="364"/>
      <c r="IU61" s="364"/>
      <c r="IV61" s="364"/>
      <c r="IW61" s="364"/>
      <c r="IX61" s="364"/>
      <c r="IY61" s="364"/>
      <c r="IZ61" s="364"/>
      <c r="JA61" s="364"/>
      <c r="JB61" s="364"/>
      <c r="JC61" s="364"/>
      <c r="JD61" s="364"/>
      <c r="JE61" s="364"/>
      <c r="JF61" s="364"/>
      <c r="JG61" s="364"/>
      <c r="JH61" s="364"/>
      <c r="JI61" s="364"/>
      <c r="JJ61" s="364"/>
      <c r="JK61" s="364"/>
      <c r="JL61" s="364"/>
      <c r="JM61" s="364"/>
      <c r="JN61" s="364"/>
      <c r="JO61" s="364"/>
      <c r="JP61" s="364"/>
      <c r="JQ61" s="364"/>
      <c r="JR61" s="364"/>
      <c r="JS61" s="364"/>
      <c r="JT61" s="364"/>
      <c r="JU61" s="364"/>
      <c r="JV61" s="364"/>
      <c r="JW61" s="364"/>
      <c r="JX61" s="364"/>
      <c r="JY61" s="364"/>
      <c r="JZ61" s="364"/>
      <c r="KA61" s="364"/>
      <c r="KB61" s="364"/>
      <c r="KC61" s="364"/>
      <c r="KD61" s="364"/>
      <c r="KE61" s="364"/>
      <c r="KF61" s="364"/>
      <c r="KG61" s="364"/>
      <c r="KH61" s="364"/>
      <c r="KI61" s="364"/>
      <c r="KJ61" s="364"/>
      <c r="KK61" s="364"/>
      <c r="KL61" s="364"/>
      <c r="KM61" s="364"/>
      <c r="KN61" s="364"/>
      <c r="KO61" s="364"/>
      <c r="KP61" s="364"/>
      <c r="KQ61" s="364"/>
      <c r="KR61" s="364"/>
      <c r="KS61" s="364"/>
      <c r="KT61" s="364"/>
      <c r="KU61" s="364"/>
      <c r="KV61" s="364"/>
      <c r="KW61" s="364"/>
      <c r="KX61" s="364"/>
      <c r="KY61" s="364"/>
      <c r="KZ61" s="364"/>
      <c r="LA61" s="364"/>
      <c r="LB61" s="364"/>
      <c r="LC61" s="364"/>
      <c r="LD61" s="364"/>
      <c r="LE61" s="364"/>
      <c r="LF61" s="364"/>
      <c r="LG61" s="364"/>
      <c r="LH61" s="364"/>
      <c r="LI61" s="364"/>
      <c r="LJ61" s="364"/>
      <c r="LK61" s="364"/>
      <c r="LL61" s="364"/>
      <c r="LM61" s="364"/>
      <c r="LN61" s="364"/>
      <c r="LO61" s="364"/>
      <c r="LP61" s="364"/>
      <c r="LQ61" s="364"/>
      <c r="LR61" s="364"/>
      <c r="LS61" s="364"/>
      <c r="LT61" s="364"/>
      <c r="LU61" s="364"/>
      <c r="LV61" s="364"/>
      <c r="LW61" s="364"/>
      <c r="LX61" s="364"/>
      <c r="LY61" s="364"/>
      <c r="LZ61" s="364"/>
      <c r="MA61" s="364"/>
      <c r="MB61" s="364"/>
      <c r="MC61" s="364"/>
      <c r="MD61" s="364"/>
      <c r="ME61" s="364"/>
      <c r="MF61" s="364"/>
      <c r="MG61" s="364"/>
      <c r="MH61" s="364"/>
      <c r="MI61" s="364"/>
      <c r="MJ61" s="364"/>
      <c r="MK61" s="364"/>
      <c r="ML61" s="364"/>
      <c r="MM61" s="364"/>
      <c r="MN61" s="364"/>
      <c r="MO61" s="364"/>
      <c r="MP61" s="364"/>
      <c r="MQ61" s="364"/>
      <c r="MR61" s="364"/>
      <c r="MS61" s="364"/>
      <c r="MT61" s="364"/>
      <c r="MU61" s="364"/>
      <c r="MV61" s="364"/>
      <c r="MW61" s="364"/>
      <c r="MX61" s="364"/>
      <c r="MY61" s="364"/>
      <c r="MZ61" s="364"/>
      <c r="NA61" s="364"/>
      <c r="NB61" s="364"/>
      <c r="NC61" s="364"/>
      <c r="ND61" s="364"/>
      <c r="NE61" s="364"/>
      <c r="NF61" s="364"/>
      <c r="NG61" s="364"/>
      <c r="NH61" s="364"/>
      <c r="NI61" s="364"/>
      <c r="NJ61" s="364"/>
      <c r="NK61" s="364"/>
      <c r="NL61" s="364"/>
      <c r="NM61" s="364"/>
      <c r="NN61" s="364"/>
      <c r="NO61" s="364"/>
      <c r="NP61" s="364"/>
      <c r="NQ61" s="364"/>
      <c r="NR61" s="364"/>
      <c r="NS61" s="364"/>
      <c r="NT61" s="364"/>
      <c r="NU61" s="364"/>
      <c r="NV61" s="364"/>
      <c r="NW61" s="364"/>
      <c r="NX61" s="364"/>
      <c r="NY61" s="364"/>
      <c r="NZ61" s="364"/>
      <c r="OA61" s="364"/>
      <c r="OB61" s="364"/>
      <c r="OC61" s="364"/>
      <c r="OD61" s="364"/>
      <c r="OE61" s="364"/>
      <c r="OF61" s="364"/>
      <c r="OG61" s="364"/>
      <c r="OH61" s="364"/>
      <c r="OI61" s="364"/>
      <c r="OJ61" s="364"/>
      <c r="OK61" s="364"/>
      <c r="OL61" s="364"/>
      <c r="OM61" s="364"/>
      <c r="ON61" s="364"/>
      <c r="OO61" s="364"/>
      <c r="OP61" s="364"/>
      <c r="OQ61" s="364"/>
      <c r="OR61" s="364"/>
    </row>
    <row r="62" spans="1:408" ht="15">
      <c r="A62" s="363" t="s">
        <v>638</v>
      </c>
      <c r="B62" s="364">
        <f t="shared" si="81"/>
        <v>0</v>
      </c>
      <c r="C62" s="364">
        <f t="shared" si="82"/>
        <v>0</v>
      </c>
      <c r="D62" s="364">
        <f t="shared" si="83"/>
        <v>0</v>
      </c>
      <c r="E62" s="364">
        <f t="shared" si="84"/>
        <v>0</v>
      </c>
      <c r="F62" s="364">
        <f t="shared" si="85"/>
        <v>0</v>
      </c>
      <c r="G62" s="364">
        <f t="shared" si="86"/>
        <v>0</v>
      </c>
      <c r="H62" s="364">
        <f t="shared" si="87"/>
        <v>0</v>
      </c>
      <c r="I62" s="364">
        <f t="shared" si="88"/>
        <v>0</v>
      </c>
      <c r="J62" s="364">
        <f t="shared" si="89"/>
        <v>0</v>
      </c>
      <c r="K62" s="364">
        <f t="shared" si="90"/>
        <v>0</v>
      </c>
      <c r="L62" s="364">
        <f t="shared" si="91"/>
        <v>0</v>
      </c>
      <c r="M62" s="364">
        <f t="shared" si="92"/>
        <v>0</v>
      </c>
      <c r="N62" s="364">
        <f t="shared" si="93"/>
        <v>0</v>
      </c>
      <c r="O62" s="364">
        <f t="shared" si="94"/>
        <v>0</v>
      </c>
      <c r="P62" s="364">
        <f t="shared" si="95"/>
        <v>0</v>
      </c>
      <c r="Q62" s="364">
        <f t="shared" si="96"/>
        <v>0</v>
      </c>
      <c r="R62" s="364">
        <f t="shared" si="97"/>
        <v>0</v>
      </c>
      <c r="S62" s="364">
        <f t="shared" si="98"/>
        <v>0</v>
      </c>
      <c r="T62" s="364">
        <f t="shared" si="99"/>
        <v>0</v>
      </c>
      <c r="U62" s="364">
        <f t="shared" si="100"/>
        <v>0</v>
      </c>
      <c r="V62" s="364">
        <f t="shared" si="101"/>
        <v>0</v>
      </c>
      <c r="W62" s="364">
        <f t="shared" si="102"/>
        <v>0</v>
      </c>
      <c r="X62" s="364">
        <f t="shared" si="103"/>
        <v>0</v>
      </c>
      <c r="Y62" s="364">
        <f t="shared" si="104"/>
        <v>0</v>
      </c>
      <c r="Z62" s="364">
        <f t="shared" si="105"/>
        <v>0</v>
      </c>
      <c r="AA62" s="364">
        <f t="shared" si="106"/>
        <v>0</v>
      </c>
      <c r="AB62" s="364">
        <f t="shared" si="107"/>
        <v>0</v>
      </c>
      <c r="AC62" s="364">
        <f t="shared" si="108"/>
        <v>0</v>
      </c>
      <c r="AD62" s="364">
        <f t="shared" si="109"/>
        <v>0</v>
      </c>
      <c r="AE62" s="364">
        <f t="shared" si="110"/>
        <v>0</v>
      </c>
      <c r="AG62" s="364"/>
      <c r="AH62" s="364"/>
      <c r="AI62" s="364"/>
      <c r="AJ62" s="364"/>
      <c r="AK62" s="364"/>
      <c r="AL62" s="364"/>
      <c r="AM62" s="364"/>
      <c r="AN62" s="364"/>
      <c r="AO62" s="364"/>
      <c r="AP62" s="364"/>
      <c r="AQ62" s="364"/>
      <c r="AR62" s="364"/>
      <c r="AS62" s="364"/>
      <c r="AT62" s="364"/>
      <c r="AU62" s="364"/>
      <c r="AV62" s="364"/>
      <c r="AW62" s="364"/>
      <c r="AX62" s="364"/>
      <c r="AY62" s="364"/>
      <c r="AZ62" s="364"/>
      <c r="BA62" s="364"/>
      <c r="BB62" s="364"/>
      <c r="BC62" s="364"/>
      <c r="BD62" s="364"/>
      <c r="BE62" s="364"/>
      <c r="BF62" s="364"/>
      <c r="BG62" s="364"/>
      <c r="BH62" s="364"/>
      <c r="BI62" s="364"/>
      <c r="BJ62" s="364"/>
      <c r="BK62" s="364"/>
      <c r="BL62" s="364"/>
      <c r="BM62" s="364"/>
      <c r="BN62" s="364"/>
      <c r="BO62" s="364"/>
      <c r="BP62" s="364"/>
      <c r="BQ62" s="364"/>
      <c r="BR62" s="364"/>
      <c r="BS62" s="364"/>
      <c r="BT62" s="364"/>
      <c r="BU62" s="364"/>
      <c r="BV62" s="364"/>
      <c r="BW62" s="364"/>
      <c r="BX62" s="364"/>
      <c r="BY62" s="364"/>
      <c r="BZ62" s="364"/>
      <c r="CA62" s="364"/>
      <c r="CB62" s="364"/>
      <c r="CC62" s="364"/>
      <c r="CD62" s="364"/>
      <c r="CE62" s="364"/>
      <c r="CF62" s="364"/>
      <c r="CG62" s="364"/>
      <c r="CH62" s="364"/>
      <c r="CI62" s="364"/>
      <c r="CJ62" s="364"/>
      <c r="CK62" s="364"/>
      <c r="CL62" s="364"/>
      <c r="CM62" s="364"/>
      <c r="CN62" s="364"/>
      <c r="CO62" s="364"/>
      <c r="CP62" s="364"/>
      <c r="CQ62" s="364"/>
      <c r="CR62" s="364"/>
      <c r="CS62" s="364"/>
      <c r="CT62" s="364"/>
      <c r="CU62" s="364"/>
      <c r="CV62" s="364"/>
      <c r="CW62" s="364"/>
      <c r="CX62" s="364"/>
      <c r="CY62" s="364"/>
      <c r="CZ62" s="364"/>
      <c r="DA62" s="364"/>
      <c r="DB62" s="364"/>
      <c r="DC62" s="364"/>
      <c r="DD62" s="364"/>
      <c r="DE62" s="364"/>
      <c r="DF62" s="364"/>
      <c r="DG62" s="364"/>
      <c r="DH62" s="364"/>
      <c r="DI62" s="364"/>
      <c r="DJ62" s="364"/>
      <c r="DK62" s="364"/>
      <c r="DL62" s="364"/>
      <c r="DM62" s="364"/>
      <c r="DN62" s="364"/>
      <c r="DO62" s="364"/>
      <c r="DP62" s="364"/>
      <c r="DQ62" s="364"/>
      <c r="DR62" s="364"/>
      <c r="DS62" s="364"/>
      <c r="DT62" s="364"/>
      <c r="DU62" s="364"/>
      <c r="DV62" s="364"/>
      <c r="DW62" s="364"/>
      <c r="DX62" s="364"/>
      <c r="DY62" s="364"/>
      <c r="DZ62" s="364"/>
      <c r="EA62" s="364"/>
      <c r="EB62" s="364"/>
      <c r="EC62" s="364"/>
      <c r="ED62" s="364"/>
      <c r="EE62" s="364"/>
      <c r="EF62" s="364"/>
      <c r="EG62" s="364"/>
      <c r="EH62" s="364"/>
      <c r="EI62" s="364"/>
      <c r="EJ62" s="364"/>
      <c r="EK62" s="364"/>
      <c r="EL62" s="364"/>
      <c r="EM62" s="364"/>
      <c r="EN62" s="364"/>
      <c r="EO62" s="364"/>
      <c r="EP62" s="364"/>
      <c r="EQ62" s="364"/>
      <c r="ER62" s="364"/>
      <c r="ES62" s="364"/>
      <c r="ET62" s="364"/>
      <c r="EU62" s="364"/>
      <c r="EV62" s="364"/>
      <c r="EW62" s="364"/>
      <c r="EX62" s="364"/>
      <c r="EY62" s="364"/>
      <c r="EZ62" s="364"/>
      <c r="FA62" s="364"/>
      <c r="FB62" s="364"/>
      <c r="FC62" s="364"/>
      <c r="FD62" s="364"/>
      <c r="FE62" s="364"/>
      <c r="FF62" s="364"/>
      <c r="FG62" s="364"/>
      <c r="FH62" s="364"/>
      <c r="FI62" s="364"/>
      <c r="FJ62" s="364"/>
      <c r="FK62" s="364"/>
      <c r="FL62" s="364"/>
      <c r="FM62" s="364"/>
      <c r="FN62" s="364"/>
      <c r="FO62" s="364"/>
      <c r="FP62" s="364"/>
      <c r="FQ62" s="364"/>
      <c r="FR62" s="364"/>
      <c r="FS62" s="364"/>
      <c r="FT62" s="364"/>
      <c r="FU62" s="364"/>
      <c r="FV62" s="364"/>
      <c r="FW62" s="364"/>
      <c r="FX62" s="364"/>
      <c r="FY62" s="364"/>
      <c r="FZ62" s="364"/>
      <c r="GA62" s="364"/>
      <c r="GB62" s="364"/>
      <c r="GC62" s="364"/>
      <c r="GD62" s="364"/>
      <c r="GE62" s="364"/>
      <c r="GF62" s="364"/>
      <c r="GG62" s="364"/>
      <c r="GH62" s="364"/>
      <c r="GI62" s="364"/>
      <c r="GJ62" s="364"/>
      <c r="GK62" s="364"/>
      <c r="GL62" s="364"/>
      <c r="GM62" s="364"/>
      <c r="GN62" s="364"/>
      <c r="GO62" s="364"/>
      <c r="GP62" s="364"/>
      <c r="GQ62" s="364"/>
      <c r="GR62" s="364"/>
      <c r="GS62" s="364"/>
      <c r="GT62" s="364"/>
      <c r="GU62" s="364"/>
      <c r="GV62" s="364"/>
      <c r="GW62" s="364"/>
      <c r="GX62" s="364"/>
      <c r="GY62" s="364"/>
      <c r="GZ62" s="364"/>
      <c r="HA62" s="364"/>
      <c r="HB62" s="364"/>
      <c r="HC62" s="364"/>
      <c r="HD62" s="364"/>
      <c r="HE62" s="364"/>
      <c r="HF62" s="364"/>
      <c r="HG62" s="364"/>
      <c r="HH62" s="364"/>
      <c r="HI62" s="364"/>
      <c r="HJ62" s="364"/>
      <c r="HK62" s="364"/>
      <c r="HL62" s="364"/>
      <c r="HM62" s="364"/>
      <c r="HN62" s="364"/>
      <c r="HO62" s="364"/>
      <c r="HP62" s="364"/>
      <c r="HQ62" s="364"/>
      <c r="HR62" s="364"/>
      <c r="HS62" s="364"/>
      <c r="HT62" s="364"/>
      <c r="HU62" s="364"/>
      <c r="HV62" s="364"/>
      <c r="HW62" s="364"/>
      <c r="HX62" s="364"/>
      <c r="HY62" s="364"/>
      <c r="HZ62" s="364"/>
      <c r="IA62" s="364"/>
      <c r="IB62" s="364"/>
      <c r="IC62" s="364"/>
      <c r="ID62" s="364"/>
      <c r="IE62" s="364"/>
      <c r="IF62" s="364"/>
      <c r="IG62" s="364"/>
      <c r="IH62" s="364"/>
      <c r="II62" s="364"/>
      <c r="IJ62" s="364"/>
      <c r="IK62" s="364"/>
      <c r="IL62" s="364"/>
      <c r="IM62" s="364"/>
      <c r="IN62" s="364"/>
      <c r="IO62" s="364"/>
      <c r="IP62" s="364"/>
      <c r="IQ62" s="364"/>
      <c r="IR62" s="364"/>
      <c r="IS62" s="364"/>
      <c r="IT62" s="364"/>
      <c r="IU62" s="364"/>
      <c r="IV62" s="364"/>
      <c r="IW62" s="364"/>
      <c r="IX62" s="364"/>
      <c r="IY62" s="364"/>
      <c r="IZ62" s="364"/>
      <c r="JA62" s="364"/>
      <c r="JB62" s="364"/>
      <c r="JC62" s="364"/>
      <c r="JD62" s="364"/>
      <c r="JE62" s="364"/>
      <c r="JF62" s="364"/>
      <c r="JG62" s="364"/>
      <c r="JH62" s="364"/>
      <c r="JI62" s="364"/>
      <c r="JJ62" s="364"/>
      <c r="JK62" s="364"/>
      <c r="JL62" s="364"/>
      <c r="JM62" s="364"/>
      <c r="JN62" s="364"/>
      <c r="JO62" s="364"/>
      <c r="JP62" s="364"/>
      <c r="JQ62" s="364"/>
      <c r="JR62" s="364"/>
      <c r="JS62" s="364"/>
      <c r="JT62" s="364"/>
      <c r="JU62" s="364"/>
      <c r="JV62" s="364"/>
      <c r="JW62" s="364"/>
      <c r="JX62" s="364"/>
      <c r="JY62" s="364"/>
      <c r="JZ62" s="364"/>
      <c r="KA62" s="364"/>
      <c r="KB62" s="364"/>
      <c r="KC62" s="364"/>
      <c r="KD62" s="364"/>
      <c r="KE62" s="364"/>
      <c r="KF62" s="364"/>
      <c r="KG62" s="364"/>
      <c r="KH62" s="364"/>
      <c r="KI62" s="364"/>
      <c r="KJ62" s="364"/>
      <c r="KK62" s="364"/>
      <c r="KL62" s="364"/>
      <c r="KM62" s="364"/>
      <c r="KN62" s="364"/>
      <c r="KO62" s="364"/>
      <c r="KP62" s="364"/>
      <c r="KQ62" s="364"/>
      <c r="KR62" s="364"/>
      <c r="KS62" s="364"/>
      <c r="KT62" s="364"/>
      <c r="KU62" s="364"/>
      <c r="KV62" s="364"/>
      <c r="KW62" s="364"/>
      <c r="KX62" s="364"/>
      <c r="KY62" s="364"/>
      <c r="KZ62" s="364"/>
      <c r="LA62" s="364"/>
      <c r="LB62" s="364"/>
      <c r="LC62" s="364"/>
      <c r="LD62" s="364"/>
      <c r="LE62" s="364"/>
      <c r="LF62" s="364"/>
      <c r="LG62" s="364"/>
      <c r="LH62" s="364"/>
      <c r="LI62" s="364"/>
      <c r="LJ62" s="364"/>
      <c r="LK62" s="364"/>
      <c r="LL62" s="364"/>
      <c r="LM62" s="364"/>
      <c r="LN62" s="364"/>
      <c r="LO62" s="364"/>
      <c r="LP62" s="364"/>
      <c r="LQ62" s="364"/>
      <c r="LR62" s="364"/>
      <c r="LS62" s="364"/>
      <c r="LT62" s="364"/>
      <c r="LU62" s="364"/>
      <c r="LV62" s="364"/>
      <c r="LW62" s="364"/>
      <c r="LX62" s="364"/>
      <c r="LY62" s="364"/>
      <c r="LZ62" s="364"/>
      <c r="MA62" s="364"/>
      <c r="MB62" s="364"/>
      <c r="MC62" s="364"/>
      <c r="MD62" s="364"/>
      <c r="ME62" s="364"/>
      <c r="MF62" s="364"/>
      <c r="MG62" s="364"/>
      <c r="MH62" s="364"/>
      <c r="MI62" s="364"/>
      <c r="MJ62" s="364"/>
      <c r="MK62" s="364"/>
      <c r="ML62" s="364"/>
      <c r="MM62" s="364"/>
      <c r="MN62" s="364"/>
      <c r="MO62" s="364"/>
      <c r="MP62" s="364"/>
      <c r="MQ62" s="364"/>
      <c r="MR62" s="364"/>
      <c r="MS62" s="364"/>
      <c r="MT62" s="364"/>
      <c r="MU62" s="364"/>
      <c r="MV62" s="364"/>
      <c r="MW62" s="364"/>
      <c r="MX62" s="364"/>
      <c r="MY62" s="364"/>
      <c r="MZ62" s="364"/>
      <c r="NA62" s="364"/>
      <c r="NB62" s="364"/>
      <c r="NC62" s="364"/>
      <c r="ND62" s="364"/>
      <c r="NE62" s="364"/>
      <c r="NF62" s="364"/>
      <c r="NG62" s="364"/>
      <c r="NH62" s="364"/>
      <c r="NI62" s="364"/>
      <c r="NJ62" s="364"/>
      <c r="NK62" s="364"/>
      <c r="NL62" s="364"/>
      <c r="NM62" s="364"/>
      <c r="NN62" s="364"/>
      <c r="NO62" s="364"/>
      <c r="NP62" s="364"/>
      <c r="NQ62" s="364"/>
      <c r="NR62" s="364"/>
      <c r="NS62" s="364"/>
      <c r="NT62" s="364"/>
      <c r="NU62" s="364"/>
      <c r="NV62" s="364"/>
      <c r="NW62" s="364"/>
      <c r="NX62" s="364"/>
      <c r="NY62" s="364"/>
      <c r="NZ62" s="364"/>
      <c r="OA62" s="364"/>
      <c r="OB62" s="364"/>
      <c r="OC62" s="364"/>
      <c r="OD62" s="364"/>
      <c r="OE62" s="364"/>
      <c r="OF62" s="364"/>
      <c r="OG62" s="364"/>
      <c r="OH62" s="364"/>
      <c r="OI62" s="364"/>
      <c r="OJ62" s="364"/>
      <c r="OK62" s="364"/>
      <c r="OL62" s="364"/>
      <c r="OM62" s="364"/>
      <c r="ON62" s="364"/>
      <c r="OO62" s="364"/>
      <c r="OP62" s="364"/>
      <c r="OQ62" s="364"/>
      <c r="OR62" s="364"/>
    </row>
    <row r="63" spans="1:408" ht="15">
      <c r="A63" s="365" t="s">
        <v>639</v>
      </c>
      <c r="B63" s="364">
        <f t="shared" si="81"/>
        <v>0</v>
      </c>
      <c r="C63" s="364">
        <f t="shared" si="82"/>
        <v>0</v>
      </c>
      <c r="D63" s="364">
        <f t="shared" si="83"/>
        <v>0</v>
      </c>
      <c r="E63" s="364">
        <f t="shared" si="84"/>
        <v>0</v>
      </c>
      <c r="F63" s="364">
        <f t="shared" si="85"/>
        <v>0</v>
      </c>
      <c r="G63" s="364">
        <f t="shared" si="86"/>
        <v>0</v>
      </c>
      <c r="H63" s="364">
        <f t="shared" si="87"/>
        <v>1.4409294117647055E-3</v>
      </c>
      <c r="I63" s="364">
        <f t="shared" si="88"/>
        <v>0</v>
      </c>
      <c r="J63" s="364">
        <f t="shared" si="89"/>
        <v>0</v>
      </c>
      <c r="K63" s="364">
        <f t="shared" si="90"/>
        <v>0</v>
      </c>
      <c r="L63" s="364">
        <f t="shared" si="91"/>
        <v>0</v>
      </c>
      <c r="M63" s="364">
        <f t="shared" si="92"/>
        <v>0</v>
      </c>
      <c r="N63" s="364">
        <f t="shared" si="93"/>
        <v>0</v>
      </c>
      <c r="O63" s="364">
        <f t="shared" si="94"/>
        <v>0</v>
      </c>
      <c r="P63" s="364">
        <f t="shared" si="95"/>
        <v>0</v>
      </c>
      <c r="Q63" s="364">
        <f t="shared" si="96"/>
        <v>0</v>
      </c>
      <c r="R63" s="364">
        <f t="shared" si="97"/>
        <v>0</v>
      </c>
      <c r="S63" s="364">
        <f t="shared" si="98"/>
        <v>0</v>
      </c>
      <c r="T63" s="364">
        <f t="shared" si="99"/>
        <v>0</v>
      </c>
      <c r="U63" s="364">
        <f t="shared" si="100"/>
        <v>0</v>
      </c>
      <c r="V63" s="364">
        <f t="shared" si="101"/>
        <v>0</v>
      </c>
      <c r="W63" s="364">
        <f t="shared" si="102"/>
        <v>0</v>
      </c>
      <c r="X63" s="364">
        <f t="shared" si="103"/>
        <v>0</v>
      </c>
      <c r="Y63" s="364">
        <f t="shared" si="104"/>
        <v>0</v>
      </c>
      <c r="Z63" s="364">
        <f t="shared" si="105"/>
        <v>0</v>
      </c>
      <c r="AA63" s="364">
        <f t="shared" si="106"/>
        <v>0</v>
      </c>
      <c r="AB63" s="364">
        <f t="shared" si="107"/>
        <v>0</v>
      </c>
      <c r="AC63" s="364">
        <f t="shared" si="108"/>
        <v>0</v>
      </c>
      <c r="AD63" s="364">
        <f t="shared" si="109"/>
        <v>0</v>
      </c>
      <c r="AE63" s="364">
        <f t="shared" si="110"/>
        <v>0</v>
      </c>
      <c r="AG63" s="364"/>
      <c r="AH63" s="364"/>
      <c r="AI63" s="364"/>
      <c r="AJ63" s="364"/>
      <c r="AK63" s="364"/>
      <c r="AL63" s="364"/>
      <c r="AM63" s="364"/>
      <c r="AN63" s="364"/>
      <c r="AO63" s="364"/>
      <c r="AP63" s="364"/>
      <c r="AQ63" s="364"/>
      <c r="AR63" s="364"/>
      <c r="AS63" s="364"/>
      <c r="AT63" s="364"/>
      <c r="AU63" s="364"/>
      <c r="AV63" s="364"/>
      <c r="AW63" s="364"/>
      <c r="AX63" s="364"/>
      <c r="AY63" s="364"/>
      <c r="AZ63" s="364"/>
      <c r="BA63" s="364"/>
      <c r="BB63" s="364"/>
      <c r="BC63" s="364"/>
      <c r="BD63" s="364"/>
      <c r="BE63" s="364"/>
      <c r="BF63" s="364"/>
      <c r="BG63" s="364"/>
      <c r="BH63" s="364"/>
      <c r="BI63" s="364"/>
      <c r="BJ63" s="364"/>
      <c r="BK63" s="364"/>
      <c r="BL63" s="364"/>
      <c r="BM63" s="364"/>
      <c r="BN63" s="364"/>
      <c r="BO63" s="364"/>
      <c r="BP63" s="364"/>
      <c r="BQ63" s="364"/>
      <c r="BR63" s="364"/>
      <c r="BS63" s="364"/>
      <c r="BT63" s="364"/>
      <c r="BU63" s="364"/>
      <c r="BV63" s="364"/>
      <c r="BW63" s="364"/>
      <c r="BX63" s="364"/>
      <c r="BY63" s="364"/>
      <c r="BZ63" s="364"/>
      <c r="CA63" s="364"/>
      <c r="CB63" s="364"/>
      <c r="CC63" s="364"/>
      <c r="CD63" s="364"/>
      <c r="CE63" s="364"/>
      <c r="CF63" s="364"/>
      <c r="CG63" s="364"/>
      <c r="CH63" s="364"/>
      <c r="CI63" s="364"/>
      <c r="CJ63" s="364"/>
      <c r="CK63" s="364"/>
      <c r="CL63" s="364"/>
      <c r="CM63" s="364"/>
      <c r="CN63" s="364"/>
      <c r="CO63" s="364"/>
      <c r="CP63" s="364"/>
      <c r="CQ63" s="364"/>
      <c r="CR63" s="364"/>
      <c r="CS63" s="364"/>
      <c r="CT63" s="364"/>
      <c r="CU63" s="364"/>
      <c r="CV63" s="364"/>
      <c r="CW63" s="364"/>
      <c r="CX63" s="364"/>
      <c r="CY63" s="364"/>
      <c r="CZ63" s="364"/>
      <c r="DA63" s="364"/>
      <c r="DB63" s="364"/>
      <c r="DC63" s="364"/>
      <c r="DD63" s="364"/>
      <c r="DE63" s="364"/>
      <c r="DF63" s="364"/>
      <c r="DG63" s="364"/>
      <c r="DH63" s="364"/>
      <c r="DI63" s="364"/>
      <c r="DJ63" s="364"/>
      <c r="DK63" s="364">
        <v>1.4409294117647056</v>
      </c>
      <c r="DL63" s="364"/>
      <c r="DM63" s="364"/>
      <c r="DN63" s="364"/>
      <c r="DO63" s="364"/>
      <c r="DP63" s="364"/>
      <c r="DQ63" s="364"/>
      <c r="DR63" s="364"/>
      <c r="DS63" s="364"/>
      <c r="DT63" s="364"/>
      <c r="DU63" s="364"/>
      <c r="DV63" s="364"/>
      <c r="DW63" s="364"/>
      <c r="DX63" s="364"/>
      <c r="DY63" s="364"/>
      <c r="DZ63" s="364"/>
      <c r="EA63" s="364"/>
      <c r="EB63" s="364"/>
      <c r="EC63" s="364"/>
      <c r="ED63" s="364"/>
      <c r="EE63" s="364"/>
      <c r="EF63" s="364"/>
      <c r="EG63" s="364"/>
      <c r="EH63" s="364"/>
      <c r="EI63" s="364"/>
      <c r="EJ63" s="364"/>
      <c r="EK63" s="364"/>
      <c r="EL63" s="364"/>
      <c r="EM63" s="364"/>
      <c r="EN63" s="364"/>
      <c r="EO63" s="364"/>
      <c r="EP63" s="364"/>
      <c r="EQ63" s="364"/>
      <c r="ER63" s="364"/>
      <c r="ES63" s="364"/>
      <c r="ET63" s="364"/>
      <c r="EU63" s="364"/>
      <c r="EV63" s="364"/>
      <c r="EW63" s="364"/>
      <c r="EX63" s="364"/>
      <c r="EY63" s="364"/>
      <c r="EZ63" s="364"/>
      <c r="FA63" s="364"/>
      <c r="FB63" s="364"/>
      <c r="FC63" s="364"/>
      <c r="FD63" s="364"/>
      <c r="FE63" s="364"/>
      <c r="FF63" s="364"/>
      <c r="FG63" s="364"/>
      <c r="FH63" s="364"/>
      <c r="FI63" s="364"/>
      <c r="FJ63" s="364"/>
      <c r="FK63" s="364"/>
      <c r="FL63" s="364"/>
      <c r="FM63" s="364"/>
      <c r="FN63" s="364"/>
      <c r="FO63" s="364"/>
      <c r="FP63" s="364"/>
      <c r="FQ63" s="364"/>
      <c r="FR63" s="364"/>
      <c r="FS63" s="364"/>
      <c r="FT63" s="364"/>
      <c r="FU63" s="364"/>
      <c r="FV63" s="364"/>
      <c r="FW63" s="364"/>
      <c r="FX63" s="364"/>
      <c r="FY63" s="364"/>
      <c r="FZ63" s="364"/>
      <c r="GA63" s="364"/>
      <c r="GB63" s="364"/>
      <c r="GC63" s="364"/>
      <c r="GD63" s="364"/>
      <c r="GE63" s="364"/>
      <c r="GF63" s="364"/>
      <c r="GG63" s="364"/>
      <c r="GH63" s="364"/>
      <c r="GI63" s="364"/>
      <c r="GJ63" s="364"/>
      <c r="GK63" s="364"/>
      <c r="GL63" s="364"/>
      <c r="GM63" s="364"/>
      <c r="GN63" s="364"/>
      <c r="GO63" s="364"/>
      <c r="GP63" s="364"/>
      <c r="GQ63" s="364"/>
      <c r="GR63" s="364"/>
      <c r="GS63" s="364"/>
      <c r="GT63" s="364"/>
      <c r="GU63" s="364"/>
      <c r="GV63" s="364"/>
      <c r="GW63" s="364"/>
      <c r="GX63" s="364"/>
      <c r="GY63" s="364"/>
      <c r="GZ63" s="364"/>
      <c r="HA63" s="364"/>
      <c r="HB63" s="364"/>
      <c r="HC63" s="364"/>
      <c r="HD63" s="364"/>
      <c r="HE63" s="364"/>
      <c r="HF63" s="364"/>
      <c r="HG63" s="364"/>
      <c r="HH63" s="364"/>
      <c r="HI63" s="364"/>
      <c r="HJ63" s="364"/>
      <c r="HK63" s="364"/>
      <c r="HL63" s="364"/>
      <c r="HM63" s="364"/>
      <c r="HN63" s="364"/>
      <c r="HO63" s="364"/>
      <c r="HP63" s="364"/>
      <c r="HQ63" s="364"/>
      <c r="HR63" s="364"/>
      <c r="HS63" s="364"/>
      <c r="HT63" s="364"/>
      <c r="HU63" s="364"/>
      <c r="HV63" s="364"/>
      <c r="HW63" s="364"/>
      <c r="HX63" s="364"/>
      <c r="HY63" s="364"/>
      <c r="HZ63" s="364"/>
      <c r="IA63" s="364"/>
      <c r="IB63" s="364"/>
      <c r="IC63" s="364"/>
      <c r="ID63" s="364"/>
      <c r="IE63" s="364"/>
      <c r="IF63" s="364"/>
      <c r="IG63" s="364"/>
      <c r="IH63" s="364"/>
      <c r="II63" s="364"/>
      <c r="IJ63" s="364"/>
      <c r="IK63" s="364"/>
      <c r="IL63" s="364"/>
      <c r="IM63" s="364"/>
      <c r="IN63" s="364"/>
      <c r="IO63" s="364"/>
      <c r="IP63" s="364"/>
      <c r="IQ63" s="364"/>
      <c r="IR63" s="364"/>
      <c r="IS63" s="364"/>
      <c r="IT63" s="364"/>
      <c r="IU63" s="364"/>
      <c r="IV63" s="364"/>
      <c r="IW63" s="364"/>
      <c r="IX63" s="364"/>
      <c r="IY63" s="364"/>
      <c r="IZ63" s="364"/>
      <c r="JA63" s="364"/>
      <c r="JB63" s="364"/>
      <c r="JC63" s="364"/>
      <c r="JD63" s="364"/>
      <c r="JE63" s="364"/>
      <c r="JF63" s="364"/>
      <c r="JG63" s="364"/>
      <c r="JH63" s="364"/>
      <c r="JI63" s="364"/>
      <c r="JJ63" s="364"/>
      <c r="JK63" s="364"/>
      <c r="JL63" s="364"/>
      <c r="JM63" s="364"/>
      <c r="JN63" s="364"/>
      <c r="JO63" s="364"/>
      <c r="JP63" s="364"/>
      <c r="JQ63" s="364"/>
      <c r="JR63" s="364"/>
      <c r="JS63" s="364"/>
      <c r="JT63" s="364"/>
      <c r="JU63" s="364"/>
      <c r="JV63" s="364"/>
      <c r="JW63" s="364"/>
      <c r="JX63" s="364"/>
      <c r="JY63" s="364"/>
      <c r="JZ63" s="364"/>
      <c r="KA63" s="364"/>
      <c r="KB63" s="364"/>
      <c r="KC63" s="364"/>
      <c r="KD63" s="364"/>
      <c r="KE63" s="364"/>
      <c r="KF63" s="364"/>
      <c r="KG63" s="364"/>
      <c r="KH63" s="364"/>
      <c r="KI63" s="364"/>
      <c r="KJ63" s="364"/>
      <c r="KK63" s="364"/>
      <c r="KL63" s="364"/>
      <c r="KM63" s="364"/>
      <c r="KN63" s="364"/>
      <c r="KO63" s="364"/>
      <c r="KP63" s="364"/>
      <c r="KQ63" s="364"/>
      <c r="KR63" s="364"/>
      <c r="KS63" s="364"/>
      <c r="KT63" s="364"/>
      <c r="KU63" s="364"/>
      <c r="KV63" s="364"/>
      <c r="KW63" s="364"/>
      <c r="KX63" s="364"/>
      <c r="KY63" s="364"/>
      <c r="KZ63" s="364"/>
      <c r="LA63" s="364"/>
      <c r="LB63" s="364"/>
      <c r="LC63" s="364"/>
      <c r="LD63" s="364"/>
      <c r="LE63" s="364"/>
      <c r="LF63" s="364"/>
      <c r="LG63" s="364"/>
      <c r="LH63" s="364"/>
      <c r="LI63" s="364"/>
      <c r="LJ63" s="364"/>
      <c r="LK63" s="364"/>
      <c r="LL63" s="364"/>
      <c r="LM63" s="364"/>
      <c r="LN63" s="364"/>
      <c r="LO63" s="364"/>
      <c r="LP63" s="364"/>
      <c r="LQ63" s="364"/>
      <c r="LR63" s="364"/>
      <c r="LS63" s="364"/>
      <c r="LT63" s="364"/>
      <c r="LU63" s="364"/>
      <c r="LV63" s="364"/>
      <c r="LW63" s="364"/>
      <c r="LX63" s="364"/>
      <c r="LY63" s="364"/>
      <c r="LZ63" s="364"/>
      <c r="MA63" s="364"/>
      <c r="MB63" s="364"/>
      <c r="MC63" s="364"/>
      <c r="MD63" s="364"/>
      <c r="ME63" s="364"/>
      <c r="MF63" s="364"/>
      <c r="MG63" s="364"/>
      <c r="MH63" s="364"/>
      <c r="MI63" s="364"/>
      <c r="MJ63" s="364"/>
      <c r="MK63" s="364"/>
      <c r="ML63" s="364"/>
      <c r="MM63" s="364"/>
      <c r="MN63" s="364"/>
      <c r="MO63" s="364"/>
      <c r="MP63" s="364"/>
      <c r="MQ63" s="364"/>
      <c r="MR63" s="364"/>
      <c r="MS63" s="364"/>
      <c r="MT63" s="364"/>
      <c r="MU63" s="364"/>
      <c r="MV63" s="364"/>
      <c r="MW63" s="364"/>
      <c r="MX63" s="364"/>
      <c r="MY63" s="364"/>
      <c r="MZ63" s="364"/>
      <c r="NA63" s="364"/>
      <c r="NB63" s="364"/>
      <c r="NC63" s="364"/>
      <c r="ND63" s="364"/>
      <c r="NE63" s="364"/>
      <c r="NF63" s="364"/>
      <c r="NG63" s="364"/>
      <c r="NH63" s="364"/>
      <c r="NI63" s="364"/>
      <c r="NJ63" s="364"/>
      <c r="NK63" s="364"/>
      <c r="NL63" s="364"/>
      <c r="NM63" s="364"/>
      <c r="NN63" s="364"/>
      <c r="NO63" s="364"/>
      <c r="NP63" s="364"/>
      <c r="NQ63" s="364"/>
      <c r="NR63" s="364"/>
      <c r="NS63" s="364"/>
      <c r="NT63" s="364"/>
      <c r="NU63" s="364"/>
      <c r="NV63" s="364"/>
      <c r="NW63" s="364"/>
      <c r="NX63" s="364"/>
      <c r="NY63" s="364"/>
      <c r="NZ63" s="364"/>
      <c r="OA63" s="364"/>
      <c r="OB63" s="364"/>
      <c r="OC63" s="364"/>
      <c r="OD63" s="364"/>
      <c r="OE63" s="364"/>
      <c r="OF63" s="364"/>
      <c r="OG63" s="364"/>
      <c r="OH63" s="364"/>
      <c r="OI63" s="364"/>
      <c r="OJ63" s="364"/>
      <c r="OK63" s="364"/>
      <c r="OL63" s="364"/>
      <c r="OM63" s="364"/>
      <c r="ON63" s="364"/>
      <c r="OO63" s="364"/>
      <c r="OP63" s="364"/>
      <c r="OQ63" s="364"/>
      <c r="OR63" s="364"/>
    </row>
    <row r="64" spans="1:408" ht="15">
      <c r="A64" s="365" t="s">
        <v>640</v>
      </c>
      <c r="B64" s="364">
        <f t="shared" si="81"/>
        <v>0</v>
      </c>
      <c r="C64" s="364">
        <f t="shared" si="82"/>
        <v>0</v>
      </c>
      <c r="D64" s="364">
        <f t="shared" si="83"/>
        <v>0</v>
      </c>
      <c r="E64" s="364">
        <f t="shared" si="84"/>
        <v>0</v>
      </c>
      <c r="F64" s="364">
        <f t="shared" si="85"/>
        <v>0</v>
      </c>
      <c r="G64" s="364">
        <f t="shared" si="86"/>
        <v>0</v>
      </c>
      <c r="H64" s="364">
        <f t="shared" si="87"/>
        <v>0</v>
      </c>
      <c r="I64" s="364">
        <f t="shared" si="88"/>
        <v>0</v>
      </c>
      <c r="J64" s="364">
        <f t="shared" si="89"/>
        <v>0</v>
      </c>
      <c r="K64" s="364">
        <f t="shared" si="90"/>
        <v>0</v>
      </c>
      <c r="L64" s="364">
        <f t="shared" si="91"/>
        <v>0</v>
      </c>
      <c r="M64" s="364">
        <f t="shared" si="92"/>
        <v>0</v>
      </c>
      <c r="N64" s="364">
        <f t="shared" si="93"/>
        <v>0</v>
      </c>
      <c r="O64" s="364">
        <f t="shared" si="94"/>
        <v>0</v>
      </c>
      <c r="P64" s="364">
        <f t="shared" si="95"/>
        <v>0</v>
      </c>
      <c r="Q64" s="364">
        <f t="shared" si="96"/>
        <v>0</v>
      </c>
      <c r="R64" s="364">
        <f t="shared" si="97"/>
        <v>0</v>
      </c>
      <c r="S64" s="364">
        <f t="shared" si="98"/>
        <v>0</v>
      </c>
      <c r="T64" s="364">
        <f t="shared" si="99"/>
        <v>0</v>
      </c>
      <c r="U64" s="364">
        <f t="shared" si="100"/>
        <v>0</v>
      </c>
      <c r="V64" s="364">
        <f t="shared" si="101"/>
        <v>0</v>
      </c>
      <c r="W64" s="364">
        <f t="shared" si="102"/>
        <v>0</v>
      </c>
      <c r="X64" s="364">
        <f t="shared" si="103"/>
        <v>0</v>
      </c>
      <c r="Y64" s="364">
        <f t="shared" si="104"/>
        <v>0</v>
      </c>
      <c r="Z64" s="364">
        <f t="shared" si="105"/>
        <v>0</v>
      </c>
      <c r="AA64" s="364">
        <f t="shared" si="106"/>
        <v>0</v>
      </c>
      <c r="AB64" s="364">
        <f t="shared" si="107"/>
        <v>0</v>
      </c>
      <c r="AC64" s="364">
        <f t="shared" si="108"/>
        <v>0</v>
      </c>
      <c r="AD64" s="364">
        <f t="shared" si="109"/>
        <v>0</v>
      </c>
      <c r="AE64" s="364">
        <f t="shared" si="110"/>
        <v>0</v>
      </c>
      <c r="AG64" s="364"/>
      <c r="AH64" s="364"/>
      <c r="AI64" s="364"/>
      <c r="AJ64" s="364"/>
      <c r="AK64" s="364"/>
      <c r="AL64" s="364"/>
      <c r="AM64" s="364"/>
      <c r="AN64" s="364"/>
      <c r="AO64" s="364"/>
      <c r="AP64" s="364"/>
      <c r="AQ64" s="364"/>
      <c r="AR64" s="364"/>
      <c r="AS64" s="364"/>
      <c r="AT64" s="364"/>
      <c r="AU64" s="364"/>
      <c r="AV64" s="364"/>
      <c r="AW64" s="364"/>
      <c r="AX64" s="364"/>
      <c r="AY64" s="364"/>
      <c r="AZ64" s="364"/>
      <c r="BA64" s="364"/>
      <c r="BB64" s="364"/>
      <c r="BC64" s="364"/>
      <c r="BD64" s="364"/>
      <c r="BE64" s="364"/>
      <c r="BF64" s="364"/>
      <c r="BG64" s="364"/>
      <c r="BH64" s="364"/>
      <c r="BI64" s="364"/>
      <c r="BJ64" s="364"/>
      <c r="BK64" s="364"/>
      <c r="BL64" s="364"/>
      <c r="BM64" s="364"/>
      <c r="BN64" s="364"/>
      <c r="BO64" s="364"/>
      <c r="BP64" s="364"/>
      <c r="BQ64" s="364"/>
      <c r="BR64" s="364"/>
      <c r="BS64" s="364"/>
      <c r="BT64" s="364"/>
      <c r="BU64" s="364"/>
      <c r="BV64" s="364"/>
      <c r="BW64" s="364"/>
      <c r="BX64" s="364"/>
      <c r="BY64" s="364"/>
      <c r="BZ64" s="364"/>
      <c r="CA64" s="364"/>
      <c r="CB64" s="364"/>
      <c r="CC64" s="364"/>
      <c r="CD64" s="364"/>
      <c r="CE64" s="364"/>
      <c r="CF64" s="364"/>
      <c r="CG64" s="364"/>
      <c r="CH64" s="364"/>
      <c r="CI64" s="364"/>
      <c r="CJ64" s="364"/>
      <c r="CK64" s="364"/>
      <c r="CL64" s="364"/>
      <c r="CM64" s="364"/>
      <c r="CN64" s="364"/>
      <c r="CO64" s="364"/>
      <c r="CP64" s="364"/>
      <c r="CQ64" s="364"/>
      <c r="CR64" s="364"/>
      <c r="CS64" s="364"/>
      <c r="CT64" s="364"/>
      <c r="CU64" s="364"/>
      <c r="CV64" s="364"/>
      <c r="CW64" s="364"/>
      <c r="CX64" s="364"/>
      <c r="CY64" s="364"/>
      <c r="CZ64" s="364"/>
      <c r="DA64" s="364"/>
      <c r="DB64" s="364"/>
      <c r="DC64" s="364"/>
      <c r="DD64" s="364"/>
      <c r="DE64" s="364"/>
      <c r="DF64" s="364"/>
      <c r="DG64" s="364"/>
      <c r="DH64" s="364"/>
      <c r="DI64" s="364"/>
      <c r="DJ64" s="364"/>
      <c r="DK64" s="364"/>
      <c r="DL64" s="364"/>
      <c r="DM64" s="364"/>
      <c r="DN64" s="364"/>
      <c r="DO64" s="364"/>
      <c r="DP64" s="364"/>
      <c r="DQ64" s="364"/>
      <c r="DR64" s="364"/>
      <c r="DS64" s="364"/>
      <c r="DT64" s="364"/>
      <c r="DU64" s="364"/>
      <c r="DV64" s="364"/>
      <c r="DW64" s="364"/>
      <c r="DX64" s="364"/>
      <c r="DY64" s="364"/>
      <c r="DZ64" s="364"/>
      <c r="EA64" s="364"/>
      <c r="EB64" s="364"/>
      <c r="EC64" s="364"/>
      <c r="ED64" s="364"/>
      <c r="EE64" s="364"/>
      <c r="EF64" s="364"/>
      <c r="EG64" s="364"/>
      <c r="EH64" s="364"/>
      <c r="EI64" s="364"/>
      <c r="EJ64" s="364"/>
      <c r="EK64" s="364"/>
      <c r="EL64" s="364"/>
      <c r="EM64" s="364"/>
      <c r="EN64" s="364"/>
      <c r="EO64" s="364"/>
      <c r="EP64" s="364"/>
      <c r="EQ64" s="364"/>
      <c r="ER64" s="364"/>
      <c r="ES64" s="364"/>
      <c r="ET64" s="364"/>
      <c r="EU64" s="364"/>
      <c r="EV64" s="364"/>
      <c r="EW64" s="364"/>
      <c r="EX64" s="364"/>
      <c r="EY64" s="364"/>
      <c r="EZ64" s="364"/>
      <c r="FA64" s="364"/>
      <c r="FB64" s="364"/>
      <c r="FC64" s="364"/>
      <c r="FD64" s="364"/>
      <c r="FE64" s="364"/>
      <c r="FF64" s="364"/>
      <c r="FG64" s="364"/>
      <c r="FH64" s="364"/>
      <c r="FI64" s="364"/>
      <c r="FJ64" s="364"/>
      <c r="FK64" s="364"/>
      <c r="FL64" s="364"/>
      <c r="FM64" s="364"/>
      <c r="FN64" s="364"/>
      <c r="FO64" s="364"/>
      <c r="FP64" s="364"/>
      <c r="FQ64" s="364"/>
      <c r="FR64" s="364"/>
      <c r="FS64" s="364"/>
      <c r="FT64" s="364"/>
      <c r="FU64" s="364"/>
      <c r="FV64" s="364"/>
      <c r="FW64" s="364"/>
      <c r="FX64" s="364"/>
      <c r="FY64" s="364"/>
      <c r="FZ64" s="364"/>
      <c r="GA64" s="364"/>
      <c r="GB64" s="364"/>
      <c r="GC64" s="364"/>
      <c r="GD64" s="364"/>
      <c r="GE64" s="364"/>
      <c r="GF64" s="364"/>
      <c r="GG64" s="364"/>
      <c r="GH64" s="364"/>
      <c r="GI64" s="364"/>
      <c r="GJ64" s="364"/>
      <c r="GK64" s="364"/>
      <c r="GL64" s="364"/>
      <c r="GM64" s="364"/>
      <c r="GN64" s="364"/>
      <c r="GO64" s="364"/>
      <c r="GP64" s="364"/>
      <c r="GQ64" s="364"/>
      <c r="GR64" s="364"/>
      <c r="GS64" s="364"/>
      <c r="GT64" s="364"/>
      <c r="GU64" s="364"/>
      <c r="GV64" s="364"/>
      <c r="GW64" s="364"/>
      <c r="GX64" s="364"/>
      <c r="GY64" s="364"/>
      <c r="GZ64" s="364"/>
      <c r="HA64" s="364"/>
      <c r="HB64" s="364"/>
      <c r="HC64" s="364"/>
      <c r="HD64" s="364"/>
      <c r="HE64" s="364"/>
      <c r="HF64" s="364"/>
      <c r="HG64" s="364"/>
      <c r="HH64" s="364"/>
      <c r="HI64" s="364"/>
      <c r="HJ64" s="364"/>
      <c r="HK64" s="364"/>
      <c r="HL64" s="364"/>
      <c r="HM64" s="364"/>
      <c r="HN64" s="364"/>
      <c r="HO64" s="364"/>
      <c r="HP64" s="364"/>
      <c r="HQ64" s="364"/>
      <c r="HR64" s="364"/>
      <c r="HS64" s="364"/>
      <c r="HT64" s="364"/>
      <c r="HU64" s="364"/>
      <c r="HV64" s="364"/>
      <c r="HW64" s="364"/>
      <c r="HX64" s="364"/>
      <c r="HY64" s="364"/>
      <c r="HZ64" s="364"/>
      <c r="IA64" s="364"/>
      <c r="IB64" s="364"/>
      <c r="IC64" s="364"/>
      <c r="ID64" s="364"/>
      <c r="IE64" s="364"/>
      <c r="IF64" s="364"/>
      <c r="IG64" s="364"/>
      <c r="IH64" s="364"/>
      <c r="II64" s="364"/>
      <c r="IJ64" s="364"/>
      <c r="IK64" s="364"/>
      <c r="IL64" s="364"/>
      <c r="IM64" s="364"/>
      <c r="IN64" s="364"/>
      <c r="IO64" s="364"/>
      <c r="IP64" s="364"/>
      <c r="IQ64" s="364"/>
      <c r="IR64" s="364"/>
      <c r="IS64" s="364"/>
      <c r="IT64" s="364"/>
      <c r="IU64" s="364"/>
      <c r="IV64" s="364"/>
      <c r="IW64" s="364"/>
      <c r="IX64" s="364"/>
      <c r="IY64" s="364"/>
      <c r="IZ64" s="364"/>
      <c r="JA64" s="364"/>
      <c r="JB64" s="364"/>
      <c r="JC64" s="364"/>
      <c r="JD64" s="364"/>
      <c r="JE64" s="364"/>
      <c r="JF64" s="364"/>
      <c r="JG64" s="364"/>
      <c r="JH64" s="364"/>
      <c r="JI64" s="364"/>
      <c r="JJ64" s="364"/>
      <c r="JK64" s="364"/>
      <c r="JL64" s="364"/>
      <c r="JM64" s="364"/>
      <c r="JN64" s="364"/>
      <c r="JO64" s="364"/>
      <c r="JP64" s="364"/>
      <c r="JQ64" s="364"/>
      <c r="JR64" s="364"/>
      <c r="JS64" s="364"/>
      <c r="JT64" s="364"/>
      <c r="JU64" s="364"/>
      <c r="JV64" s="364"/>
      <c r="JW64" s="364"/>
      <c r="JX64" s="364"/>
      <c r="JY64" s="364"/>
      <c r="JZ64" s="364"/>
      <c r="KA64" s="364"/>
      <c r="KB64" s="364"/>
      <c r="KC64" s="364"/>
      <c r="KD64" s="364"/>
      <c r="KE64" s="364"/>
      <c r="KF64" s="364"/>
      <c r="KG64" s="364"/>
      <c r="KH64" s="364"/>
      <c r="KI64" s="364"/>
      <c r="KJ64" s="364"/>
      <c r="KK64" s="364"/>
      <c r="KL64" s="364"/>
      <c r="KM64" s="364"/>
      <c r="KN64" s="364"/>
      <c r="KO64" s="364"/>
      <c r="KP64" s="364"/>
      <c r="KQ64" s="364"/>
      <c r="KR64" s="364"/>
      <c r="KS64" s="364"/>
      <c r="KT64" s="364"/>
      <c r="KU64" s="364"/>
      <c r="KV64" s="364"/>
      <c r="KW64" s="364"/>
      <c r="KX64" s="364"/>
      <c r="KY64" s="364"/>
      <c r="KZ64" s="364"/>
      <c r="LA64" s="364"/>
      <c r="LB64" s="364"/>
      <c r="LC64" s="364"/>
      <c r="LD64" s="364"/>
      <c r="LE64" s="364"/>
      <c r="LF64" s="364"/>
      <c r="LG64" s="364"/>
      <c r="LH64" s="364"/>
      <c r="LI64" s="364"/>
      <c r="LJ64" s="364"/>
      <c r="LK64" s="364"/>
      <c r="LL64" s="364"/>
      <c r="LM64" s="364"/>
      <c r="LN64" s="364"/>
      <c r="LO64" s="364"/>
      <c r="LP64" s="364"/>
      <c r="LQ64" s="364"/>
      <c r="LR64" s="364"/>
      <c r="LS64" s="364"/>
      <c r="LT64" s="364"/>
      <c r="LU64" s="364"/>
      <c r="LV64" s="364"/>
      <c r="LW64" s="364"/>
      <c r="LX64" s="364"/>
      <c r="LY64" s="364"/>
      <c r="LZ64" s="364"/>
      <c r="MA64" s="364"/>
      <c r="MB64" s="364"/>
      <c r="MC64" s="364"/>
      <c r="MD64" s="364"/>
      <c r="ME64" s="364"/>
      <c r="MF64" s="364"/>
      <c r="MG64" s="364"/>
      <c r="MH64" s="364"/>
      <c r="MI64" s="364"/>
      <c r="MJ64" s="364"/>
      <c r="MK64" s="364"/>
      <c r="ML64" s="364"/>
      <c r="MM64" s="364"/>
      <c r="MN64" s="364"/>
      <c r="MO64" s="364"/>
      <c r="MP64" s="364"/>
      <c r="MQ64" s="364"/>
      <c r="MR64" s="364"/>
      <c r="MS64" s="364"/>
      <c r="MT64" s="364"/>
      <c r="MU64" s="364"/>
      <c r="MV64" s="364"/>
      <c r="MW64" s="364"/>
      <c r="MX64" s="364"/>
      <c r="MY64" s="364"/>
      <c r="MZ64" s="364"/>
      <c r="NA64" s="364"/>
      <c r="NB64" s="364"/>
      <c r="NC64" s="364"/>
      <c r="ND64" s="364"/>
      <c r="NE64" s="364"/>
      <c r="NF64" s="364"/>
      <c r="NG64" s="364"/>
      <c r="NH64" s="364"/>
      <c r="NI64" s="364"/>
      <c r="NJ64" s="364"/>
      <c r="NK64" s="364"/>
      <c r="NL64" s="364"/>
      <c r="NM64" s="364"/>
      <c r="NN64" s="364"/>
      <c r="NO64" s="364"/>
      <c r="NP64" s="364"/>
      <c r="NQ64" s="364"/>
      <c r="NR64" s="364"/>
      <c r="NS64" s="364"/>
      <c r="NT64" s="364"/>
      <c r="NU64" s="364"/>
      <c r="NV64" s="364"/>
      <c r="NW64" s="364"/>
      <c r="NX64" s="364"/>
      <c r="NY64" s="364"/>
      <c r="NZ64" s="364"/>
      <c r="OA64" s="364"/>
      <c r="OB64" s="364"/>
      <c r="OC64" s="364"/>
      <c r="OD64" s="364"/>
      <c r="OE64" s="364"/>
      <c r="OF64" s="364"/>
      <c r="OG64" s="364"/>
      <c r="OH64" s="364"/>
      <c r="OI64" s="364"/>
      <c r="OJ64" s="364"/>
      <c r="OK64" s="364"/>
      <c r="OL64" s="364"/>
      <c r="OM64" s="364"/>
      <c r="ON64" s="364"/>
      <c r="OO64" s="364"/>
      <c r="OP64" s="364"/>
      <c r="OQ64" s="364"/>
      <c r="OR64" s="364"/>
    </row>
    <row r="65" spans="1:408" ht="15">
      <c r="A65" s="365" t="s">
        <v>641</v>
      </c>
      <c r="B65" s="364">
        <f t="shared" si="81"/>
        <v>0</v>
      </c>
      <c r="C65" s="364">
        <f t="shared" si="82"/>
        <v>0</v>
      </c>
      <c r="D65" s="364">
        <f t="shared" si="83"/>
        <v>0</v>
      </c>
      <c r="E65" s="364">
        <f t="shared" si="84"/>
        <v>0</v>
      </c>
      <c r="F65" s="364">
        <f t="shared" si="85"/>
        <v>0</v>
      </c>
      <c r="G65" s="364">
        <f t="shared" si="86"/>
        <v>0</v>
      </c>
      <c r="H65" s="364">
        <f t="shared" si="87"/>
        <v>0</v>
      </c>
      <c r="I65" s="364">
        <f t="shared" si="88"/>
        <v>0</v>
      </c>
      <c r="J65" s="364">
        <f t="shared" si="89"/>
        <v>0</v>
      </c>
      <c r="K65" s="364">
        <f t="shared" si="90"/>
        <v>0</v>
      </c>
      <c r="L65" s="364">
        <f t="shared" si="91"/>
        <v>0</v>
      </c>
      <c r="M65" s="364">
        <f t="shared" si="92"/>
        <v>0</v>
      </c>
      <c r="N65" s="364">
        <f t="shared" si="93"/>
        <v>0</v>
      </c>
      <c r="O65" s="364">
        <f t="shared" si="94"/>
        <v>0</v>
      </c>
      <c r="P65" s="364">
        <f t="shared" si="95"/>
        <v>0</v>
      </c>
      <c r="Q65" s="364">
        <f t="shared" si="96"/>
        <v>0</v>
      </c>
      <c r="R65" s="364">
        <f t="shared" si="97"/>
        <v>0</v>
      </c>
      <c r="S65" s="364">
        <f t="shared" si="98"/>
        <v>0</v>
      </c>
      <c r="T65" s="364">
        <f t="shared" si="99"/>
        <v>0</v>
      </c>
      <c r="U65" s="364">
        <f t="shared" si="100"/>
        <v>0</v>
      </c>
      <c r="V65" s="364">
        <f t="shared" si="101"/>
        <v>0</v>
      </c>
      <c r="W65" s="364">
        <f t="shared" si="102"/>
        <v>0</v>
      </c>
      <c r="X65" s="364">
        <f t="shared" si="103"/>
        <v>0</v>
      </c>
      <c r="Y65" s="364">
        <f t="shared" si="104"/>
        <v>0</v>
      </c>
      <c r="Z65" s="364">
        <f t="shared" si="105"/>
        <v>0</v>
      </c>
      <c r="AA65" s="364">
        <f t="shared" si="106"/>
        <v>0</v>
      </c>
      <c r="AB65" s="364">
        <f t="shared" si="107"/>
        <v>0</v>
      </c>
      <c r="AC65" s="364">
        <f t="shared" si="108"/>
        <v>0</v>
      </c>
      <c r="AD65" s="364">
        <f t="shared" si="109"/>
        <v>0</v>
      </c>
      <c r="AE65" s="364">
        <f t="shared" si="110"/>
        <v>0</v>
      </c>
      <c r="AG65" s="364"/>
      <c r="AH65" s="364"/>
      <c r="AI65" s="364"/>
      <c r="AJ65" s="364"/>
      <c r="AK65" s="364"/>
      <c r="AL65" s="364"/>
      <c r="AM65" s="364"/>
      <c r="AN65" s="364"/>
      <c r="AO65" s="364"/>
      <c r="AP65" s="364"/>
      <c r="AQ65" s="364"/>
      <c r="AR65" s="364"/>
      <c r="AS65" s="364"/>
      <c r="AT65" s="364"/>
      <c r="AU65" s="364"/>
      <c r="AV65" s="364"/>
      <c r="AW65" s="364"/>
      <c r="AX65" s="364"/>
      <c r="AY65" s="364"/>
      <c r="AZ65" s="364"/>
      <c r="BA65" s="364"/>
      <c r="BB65" s="364"/>
      <c r="BC65" s="364"/>
      <c r="BD65" s="364"/>
      <c r="BE65" s="364"/>
      <c r="BF65" s="364"/>
      <c r="BG65" s="364"/>
      <c r="BH65" s="364"/>
      <c r="BI65" s="364"/>
      <c r="BJ65" s="364"/>
      <c r="BK65" s="364"/>
      <c r="BL65" s="364"/>
      <c r="BM65" s="364"/>
      <c r="BN65" s="364"/>
      <c r="BO65" s="364"/>
      <c r="BP65" s="364"/>
      <c r="BQ65" s="364"/>
      <c r="BR65" s="364"/>
      <c r="BS65" s="364"/>
      <c r="BT65" s="364"/>
      <c r="BU65" s="364"/>
      <c r="BV65" s="364"/>
      <c r="BW65" s="364"/>
      <c r="BX65" s="364"/>
      <c r="BY65" s="364"/>
      <c r="BZ65" s="364"/>
      <c r="CA65" s="364"/>
      <c r="CB65" s="364"/>
      <c r="CC65" s="364"/>
      <c r="CD65" s="364"/>
      <c r="CE65" s="364"/>
      <c r="CF65" s="364"/>
      <c r="CG65" s="364"/>
      <c r="CH65" s="364"/>
      <c r="CI65" s="364"/>
      <c r="CJ65" s="364"/>
      <c r="CK65" s="364"/>
      <c r="CL65" s="364"/>
      <c r="CM65" s="364"/>
      <c r="CN65" s="364"/>
      <c r="CO65" s="364"/>
      <c r="CP65" s="364"/>
      <c r="CQ65" s="364"/>
      <c r="CR65" s="364"/>
      <c r="CS65" s="364"/>
      <c r="CT65" s="364"/>
      <c r="CU65" s="364"/>
      <c r="CV65" s="364"/>
      <c r="CW65" s="364"/>
      <c r="CX65" s="364"/>
      <c r="CY65" s="364"/>
      <c r="CZ65" s="364"/>
      <c r="DA65" s="364"/>
      <c r="DB65" s="364"/>
      <c r="DC65" s="364"/>
      <c r="DD65" s="364"/>
      <c r="DE65" s="364"/>
      <c r="DF65" s="364"/>
      <c r="DG65" s="364"/>
      <c r="DH65" s="364"/>
      <c r="DI65" s="364"/>
      <c r="DJ65" s="364"/>
      <c r="DK65" s="364"/>
      <c r="DL65" s="364"/>
      <c r="DM65" s="364"/>
      <c r="DN65" s="364"/>
      <c r="DO65" s="364"/>
      <c r="DP65" s="364"/>
      <c r="DQ65" s="364"/>
      <c r="DR65" s="364"/>
      <c r="DS65" s="364"/>
      <c r="DT65" s="364"/>
      <c r="DU65" s="364"/>
      <c r="DV65" s="364"/>
      <c r="DW65" s="364"/>
      <c r="DX65" s="364"/>
      <c r="DY65" s="364"/>
      <c r="DZ65" s="364"/>
      <c r="EA65" s="364"/>
      <c r="EB65" s="364"/>
      <c r="EC65" s="364"/>
      <c r="ED65" s="364"/>
      <c r="EE65" s="364"/>
      <c r="EF65" s="364"/>
      <c r="EG65" s="364"/>
      <c r="EH65" s="364"/>
      <c r="EI65" s="364"/>
      <c r="EJ65" s="364"/>
      <c r="EK65" s="364"/>
      <c r="EL65" s="364"/>
      <c r="EM65" s="364"/>
      <c r="EN65" s="364"/>
      <c r="EO65" s="364"/>
      <c r="EP65" s="364"/>
      <c r="EQ65" s="364"/>
      <c r="ER65" s="364"/>
      <c r="ES65" s="364"/>
      <c r="ET65" s="364"/>
      <c r="EU65" s="364"/>
      <c r="EV65" s="364"/>
      <c r="EW65" s="364"/>
      <c r="EX65" s="364"/>
      <c r="EY65" s="364"/>
      <c r="EZ65" s="364"/>
      <c r="FA65" s="364"/>
      <c r="FB65" s="364"/>
      <c r="FC65" s="364"/>
      <c r="FD65" s="364"/>
      <c r="FE65" s="364"/>
      <c r="FF65" s="364"/>
      <c r="FG65" s="364"/>
      <c r="FH65" s="364"/>
      <c r="FI65" s="364"/>
      <c r="FJ65" s="364"/>
      <c r="FK65" s="364"/>
      <c r="FL65" s="364"/>
      <c r="FM65" s="364"/>
      <c r="FN65" s="364"/>
      <c r="FO65" s="364"/>
      <c r="FP65" s="364"/>
      <c r="FQ65" s="364"/>
      <c r="FR65" s="364"/>
      <c r="FS65" s="364"/>
      <c r="FT65" s="364"/>
      <c r="FU65" s="364"/>
      <c r="FV65" s="364"/>
      <c r="FW65" s="364"/>
      <c r="FX65" s="364"/>
      <c r="FY65" s="364"/>
      <c r="FZ65" s="364"/>
      <c r="GA65" s="364"/>
      <c r="GB65" s="364"/>
      <c r="GC65" s="364"/>
      <c r="GD65" s="364"/>
      <c r="GE65" s="364"/>
      <c r="GF65" s="364"/>
      <c r="GG65" s="364"/>
      <c r="GH65" s="364"/>
      <c r="GI65" s="364"/>
      <c r="GJ65" s="364"/>
      <c r="GK65" s="364"/>
      <c r="GL65" s="364"/>
      <c r="GM65" s="364"/>
      <c r="GN65" s="364"/>
      <c r="GO65" s="364"/>
      <c r="GP65" s="364"/>
      <c r="GQ65" s="364"/>
      <c r="GR65" s="364"/>
      <c r="GS65" s="364"/>
      <c r="GT65" s="364"/>
      <c r="GU65" s="364"/>
      <c r="GV65" s="364"/>
      <c r="GW65" s="364"/>
      <c r="GX65" s="364"/>
      <c r="GY65" s="364"/>
      <c r="GZ65" s="364"/>
      <c r="HA65" s="364"/>
      <c r="HB65" s="364"/>
      <c r="HC65" s="364"/>
      <c r="HD65" s="364"/>
      <c r="HE65" s="364"/>
      <c r="HF65" s="364"/>
      <c r="HG65" s="364"/>
      <c r="HH65" s="364"/>
      <c r="HI65" s="364"/>
      <c r="HJ65" s="364"/>
      <c r="HK65" s="364"/>
      <c r="HL65" s="364"/>
      <c r="HM65" s="364"/>
      <c r="HN65" s="364"/>
      <c r="HO65" s="364"/>
      <c r="HP65" s="364"/>
      <c r="HQ65" s="364"/>
      <c r="HR65" s="364"/>
      <c r="HS65" s="364"/>
      <c r="HT65" s="364"/>
      <c r="HU65" s="364"/>
      <c r="HV65" s="364"/>
      <c r="HW65" s="364"/>
      <c r="HX65" s="364"/>
      <c r="HY65" s="364"/>
      <c r="HZ65" s="364"/>
      <c r="IA65" s="364"/>
      <c r="IB65" s="364"/>
      <c r="IC65" s="364"/>
      <c r="ID65" s="364"/>
      <c r="IE65" s="364"/>
      <c r="IF65" s="364"/>
      <c r="IG65" s="364"/>
      <c r="IH65" s="364"/>
      <c r="II65" s="364"/>
      <c r="IJ65" s="364"/>
      <c r="IK65" s="364"/>
      <c r="IL65" s="364"/>
      <c r="IM65" s="364"/>
      <c r="IN65" s="364"/>
      <c r="IO65" s="364"/>
      <c r="IP65" s="364"/>
      <c r="IQ65" s="364"/>
      <c r="IR65" s="364"/>
      <c r="IS65" s="364"/>
      <c r="IT65" s="364"/>
      <c r="IU65" s="364"/>
      <c r="IV65" s="364"/>
      <c r="IW65" s="364"/>
      <c r="IX65" s="364"/>
      <c r="IY65" s="364"/>
      <c r="IZ65" s="364"/>
      <c r="JA65" s="364"/>
      <c r="JB65" s="364"/>
      <c r="JC65" s="364"/>
      <c r="JD65" s="364"/>
      <c r="JE65" s="364"/>
      <c r="JF65" s="364"/>
      <c r="JG65" s="364"/>
      <c r="JH65" s="364"/>
      <c r="JI65" s="364"/>
      <c r="JJ65" s="364"/>
      <c r="JK65" s="364"/>
      <c r="JL65" s="364"/>
      <c r="JM65" s="364"/>
      <c r="JN65" s="364"/>
      <c r="JO65" s="364"/>
      <c r="JP65" s="364"/>
      <c r="JQ65" s="364"/>
      <c r="JR65" s="364"/>
      <c r="JS65" s="364"/>
      <c r="JT65" s="364"/>
      <c r="JU65" s="364"/>
      <c r="JV65" s="364"/>
      <c r="JW65" s="364"/>
      <c r="JX65" s="364"/>
      <c r="JY65" s="364"/>
      <c r="JZ65" s="364"/>
      <c r="KA65" s="364"/>
      <c r="KB65" s="364"/>
      <c r="KC65" s="364"/>
      <c r="KD65" s="364"/>
      <c r="KE65" s="364"/>
      <c r="KF65" s="364"/>
      <c r="KG65" s="364"/>
      <c r="KH65" s="364"/>
      <c r="KI65" s="364"/>
      <c r="KJ65" s="364"/>
      <c r="KK65" s="364"/>
      <c r="KL65" s="364"/>
      <c r="KM65" s="364"/>
      <c r="KN65" s="364"/>
      <c r="KO65" s="364"/>
      <c r="KP65" s="364"/>
      <c r="KQ65" s="364"/>
      <c r="KR65" s="364"/>
      <c r="KS65" s="364"/>
      <c r="KT65" s="364"/>
      <c r="KU65" s="364"/>
      <c r="KV65" s="364"/>
      <c r="KW65" s="364"/>
      <c r="KX65" s="364"/>
      <c r="KY65" s="364"/>
      <c r="KZ65" s="364"/>
      <c r="LA65" s="364"/>
      <c r="LB65" s="364"/>
      <c r="LC65" s="364"/>
      <c r="LD65" s="364"/>
      <c r="LE65" s="364"/>
      <c r="LF65" s="364"/>
      <c r="LG65" s="364"/>
      <c r="LH65" s="364"/>
      <c r="LI65" s="364"/>
      <c r="LJ65" s="364"/>
      <c r="LK65" s="364"/>
      <c r="LL65" s="364"/>
      <c r="LM65" s="364"/>
      <c r="LN65" s="364"/>
      <c r="LO65" s="364"/>
      <c r="LP65" s="364"/>
      <c r="LQ65" s="364"/>
      <c r="LR65" s="364"/>
      <c r="LS65" s="364"/>
      <c r="LT65" s="364"/>
      <c r="LU65" s="364"/>
      <c r="LV65" s="364"/>
      <c r="LW65" s="364"/>
      <c r="LX65" s="364"/>
      <c r="LY65" s="364"/>
      <c r="LZ65" s="364"/>
      <c r="MA65" s="364"/>
      <c r="MB65" s="364"/>
      <c r="MC65" s="364"/>
      <c r="MD65" s="364"/>
      <c r="ME65" s="364"/>
      <c r="MF65" s="364"/>
      <c r="MG65" s="364"/>
      <c r="MH65" s="364"/>
      <c r="MI65" s="364"/>
      <c r="MJ65" s="364"/>
      <c r="MK65" s="364"/>
      <c r="ML65" s="364"/>
      <c r="MM65" s="364"/>
      <c r="MN65" s="364"/>
      <c r="MO65" s="364"/>
      <c r="MP65" s="364"/>
      <c r="MQ65" s="364"/>
      <c r="MR65" s="364"/>
      <c r="MS65" s="364"/>
      <c r="MT65" s="364"/>
      <c r="MU65" s="364"/>
      <c r="MV65" s="364"/>
      <c r="MW65" s="364"/>
      <c r="MX65" s="364"/>
      <c r="MY65" s="364"/>
      <c r="MZ65" s="364"/>
      <c r="NA65" s="364"/>
      <c r="NB65" s="364"/>
      <c r="NC65" s="364"/>
      <c r="ND65" s="364"/>
      <c r="NE65" s="364"/>
      <c r="NF65" s="364"/>
      <c r="NG65" s="364"/>
      <c r="NH65" s="364"/>
      <c r="NI65" s="364"/>
      <c r="NJ65" s="364"/>
      <c r="NK65" s="364"/>
      <c r="NL65" s="364"/>
      <c r="NM65" s="364"/>
      <c r="NN65" s="364"/>
      <c r="NO65" s="364"/>
      <c r="NP65" s="364"/>
      <c r="NQ65" s="364"/>
      <c r="NR65" s="364"/>
      <c r="NS65" s="364"/>
      <c r="NT65" s="364"/>
      <c r="NU65" s="364"/>
      <c r="NV65" s="364"/>
      <c r="NW65" s="364"/>
      <c r="NX65" s="364"/>
      <c r="NY65" s="364"/>
      <c r="NZ65" s="364"/>
      <c r="OA65" s="364"/>
      <c r="OB65" s="364"/>
      <c r="OC65" s="364"/>
      <c r="OD65" s="364"/>
      <c r="OE65" s="364"/>
      <c r="OF65" s="364"/>
      <c r="OG65" s="364"/>
      <c r="OH65" s="364"/>
      <c r="OI65" s="364"/>
      <c r="OJ65" s="364"/>
      <c r="OK65" s="364"/>
      <c r="OL65" s="364"/>
      <c r="OM65" s="364"/>
      <c r="ON65" s="364"/>
      <c r="OO65" s="364"/>
      <c r="OP65" s="364"/>
      <c r="OQ65" s="364"/>
      <c r="OR65" s="364"/>
    </row>
    <row r="66" spans="1:408" ht="15">
      <c r="A66" s="365" t="s">
        <v>642</v>
      </c>
      <c r="B66" s="364">
        <f t="shared" si="81"/>
        <v>0</v>
      </c>
      <c r="C66" s="364">
        <f t="shared" si="82"/>
        <v>0</v>
      </c>
      <c r="D66" s="364">
        <f t="shared" si="83"/>
        <v>0</v>
      </c>
      <c r="E66" s="364">
        <f t="shared" si="84"/>
        <v>0</v>
      </c>
      <c r="F66" s="364">
        <f t="shared" si="85"/>
        <v>0</v>
      </c>
      <c r="G66" s="364">
        <f t="shared" si="86"/>
        <v>0</v>
      </c>
      <c r="H66" s="364">
        <f t="shared" si="87"/>
        <v>0</v>
      </c>
      <c r="I66" s="364">
        <f t="shared" si="88"/>
        <v>0</v>
      </c>
      <c r="J66" s="364">
        <f t="shared" si="89"/>
        <v>0</v>
      </c>
      <c r="K66" s="364">
        <f t="shared" si="90"/>
        <v>0</v>
      </c>
      <c r="L66" s="364">
        <f t="shared" si="91"/>
        <v>0</v>
      </c>
      <c r="M66" s="364">
        <f t="shared" si="92"/>
        <v>0</v>
      </c>
      <c r="N66" s="364">
        <f t="shared" si="93"/>
        <v>0</v>
      </c>
      <c r="O66" s="364">
        <f t="shared" si="94"/>
        <v>0</v>
      </c>
      <c r="P66" s="364">
        <f t="shared" si="95"/>
        <v>0</v>
      </c>
      <c r="Q66" s="364">
        <f t="shared" si="96"/>
        <v>0</v>
      </c>
      <c r="R66" s="364">
        <f t="shared" si="97"/>
        <v>0</v>
      </c>
      <c r="S66" s="364">
        <f t="shared" si="98"/>
        <v>0</v>
      </c>
      <c r="T66" s="364">
        <f t="shared" si="99"/>
        <v>0</v>
      </c>
      <c r="U66" s="364">
        <f t="shared" si="100"/>
        <v>0</v>
      </c>
      <c r="V66" s="364">
        <f t="shared" si="101"/>
        <v>0</v>
      </c>
      <c r="W66" s="364">
        <f t="shared" si="102"/>
        <v>0</v>
      </c>
      <c r="X66" s="364">
        <f t="shared" si="103"/>
        <v>0</v>
      </c>
      <c r="Y66" s="364">
        <f t="shared" si="104"/>
        <v>0</v>
      </c>
      <c r="Z66" s="364">
        <f t="shared" si="105"/>
        <v>0</v>
      </c>
      <c r="AA66" s="364">
        <f t="shared" si="106"/>
        <v>0</v>
      </c>
      <c r="AB66" s="364">
        <f t="shared" si="107"/>
        <v>0</v>
      </c>
      <c r="AC66" s="364">
        <f t="shared" si="108"/>
        <v>0</v>
      </c>
      <c r="AD66" s="364">
        <f t="shared" si="109"/>
        <v>0</v>
      </c>
      <c r="AE66" s="364">
        <f t="shared" si="110"/>
        <v>0</v>
      </c>
      <c r="AG66" s="364"/>
      <c r="AH66" s="364"/>
      <c r="AI66" s="364"/>
      <c r="AJ66" s="364"/>
      <c r="AK66" s="364"/>
      <c r="AL66" s="364"/>
      <c r="AM66" s="364"/>
      <c r="AN66" s="364"/>
      <c r="AO66" s="364"/>
      <c r="AP66" s="364"/>
      <c r="AQ66" s="364"/>
      <c r="AR66" s="364"/>
      <c r="AS66" s="364"/>
      <c r="AT66" s="364"/>
      <c r="AU66" s="364"/>
      <c r="AV66" s="364"/>
      <c r="AW66" s="364"/>
      <c r="AX66" s="364"/>
      <c r="AY66" s="364"/>
      <c r="AZ66" s="364"/>
      <c r="BA66" s="364"/>
      <c r="BB66" s="364"/>
      <c r="BC66" s="364"/>
      <c r="BD66" s="364"/>
      <c r="BE66" s="364"/>
      <c r="BF66" s="364"/>
      <c r="BG66" s="364"/>
      <c r="BH66" s="364"/>
      <c r="BI66" s="364"/>
      <c r="BJ66" s="364"/>
      <c r="BK66" s="364"/>
      <c r="BL66" s="364"/>
      <c r="BM66" s="364"/>
      <c r="BN66" s="364"/>
      <c r="BO66" s="364"/>
      <c r="BP66" s="364"/>
      <c r="BQ66" s="364"/>
      <c r="BR66" s="364"/>
      <c r="BS66" s="364"/>
      <c r="BT66" s="364"/>
      <c r="BU66" s="364"/>
      <c r="BV66" s="364"/>
      <c r="BW66" s="364"/>
      <c r="BX66" s="364"/>
      <c r="BY66" s="364"/>
      <c r="BZ66" s="364"/>
      <c r="CA66" s="364"/>
      <c r="CB66" s="364"/>
      <c r="CC66" s="364"/>
      <c r="CD66" s="364"/>
      <c r="CE66" s="364"/>
      <c r="CF66" s="364"/>
      <c r="CG66" s="364"/>
      <c r="CH66" s="364"/>
      <c r="CI66" s="364"/>
      <c r="CJ66" s="364"/>
      <c r="CK66" s="364"/>
      <c r="CL66" s="364"/>
      <c r="CM66" s="364"/>
      <c r="CN66" s="364"/>
      <c r="CO66" s="364"/>
      <c r="CP66" s="364"/>
      <c r="CQ66" s="364"/>
      <c r="CR66" s="364"/>
      <c r="CS66" s="364"/>
      <c r="CT66" s="364"/>
      <c r="CU66" s="364"/>
      <c r="CV66" s="364"/>
      <c r="CW66" s="364"/>
      <c r="CX66" s="364"/>
      <c r="CY66" s="364"/>
      <c r="CZ66" s="364"/>
      <c r="DA66" s="364"/>
      <c r="DB66" s="364"/>
      <c r="DC66" s="364"/>
      <c r="DD66" s="364"/>
      <c r="DE66" s="364"/>
      <c r="DF66" s="364"/>
      <c r="DG66" s="364"/>
      <c r="DH66" s="364"/>
      <c r="DI66" s="364"/>
      <c r="DJ66" s="364"/>
      <c r="DK66" s="364"/>
      <c r="DL66" s="364"/>
      <c r="DM66" s="364"/>
      <c r="DN66" s="364"/>
      <c r="DO66" s="364"/>
      <c r="DP66" s="364"/>
      <c r="DQ66" s="364"/>
      <c r="DR66" s="364"/>
      <c r="DS66" s="364"/>
      <c r="DT66" s="364"/>
      <c r="DU66" s="364"/>
      <c r="DV66" s="364"/>
      <c r="DW66" s="364"/>
      <c r="DX66" s="364"/>
      <c r="DY66" s="364"/>
      <c r="DZ66" s="364"/>
      <c r="EA66" s="364"/>
      <c r="EB66" s="364"/>
      <c r="EC66" s="364"/>
      <c r="ED66" s="364"/>
      <c r="EE66" s="364"/>
      <c r="EF66" s="364"/>
      <c r="EG66" s="364"/>
      <c r="EH66" s="364"/>
      <c r="EI66" s="364"/>
      <c r="EJ66" s="364"/>
      <c r="EK66" s="364"/>
      <c r="EL66" s="364"/>
      <c r="EM66" s="364"/>
      <c r="EN66" s="364"/>
      <c r="EO66" s="364"/>
      <c r="EP66" s="364"/>
      <c r="EQ66" s="364"/>
      <c r="ER66" s="364"/>
      <c r="ES66" s="364"/>
      <c r="ET66" s="364"/>
      <c r="EU66" s="364"/>
      <c r="EV66" s="364"/>
      <c r="EW66" s="364"/>
      <c r="EX66" s="364"/>
      <c r="EY66" s="364"/>
      <c r="EZ66" s="364"/>
      <c r="FA66" s="364"/>
      <c r="FB66" s="364"/>
      <c r="FC66" s="364"/>
      <c r="FD66" s="364"/>
      <c r="FE66" s="364"/>
      <c r="FF66" s="364"/>
      <c r="FG66" s="364"/>
      <c r="FH66" s="364"/>
      <c r="FI66" s="364"/>
      <c r="FJ66" s="364"/>
      <c r="FK66" s="364"/>
      <c r="FL66" s="364"/>
      <c r="FM66" s="364"/>
      <c r="FN66" s="364"/>
      <c r="FO66" s="364"/>
      <c r="FP66" s="364"/>
      <c r="FQ66" s="364"/>
      <c r="FR66" s="364"/>
      <c r="FS66" s="364"/>
      <c r="FT66" s="364"/>
      <c r="FU66" s="364"/>
      <c r="FV66" s="364"/>
      <c r="FW66" s="364"/>
      <c r="FX66" s="364"/>
      <c r="FY66" s="364"/>
      <c r="FZ66" s="364"/>
      <c r="GA66" s="364"/>
      <c r="GB66" s="364"/>
      <c r="GC66" s="364"/>
      <c r="GD66" s="364"/>
      <c r="GE66" s="364"/>
      <c r="GF66" s="364"/>
      <c r="GG66" s="364"/>
      <c r="GH66" s="364"/>
      <c r="GI66" s="364"/>
      <c r="GJ66" s="364"/>
      <c r="GK66" s="364"/>
      <c r="GL66" s="364"/>
      <c r="GM66" s="364"/>
      <c r="GN66" s="364"/>
      <c r="GO66" s="364"/>
      <c r="GP66" s="364"/>
      <c r="GQ66" s="364"/>
      <c r="GR66" s="364"/>
      <c r="GS66" s="364"/>
      <c r="GT66" s="364"/>
      <c r="GU66" s="364"/>
      <c r="GV66" s="364"/>
      <c r="GW66" s="364"/>
      <c r="GX66" s="364"/>
      <c r="GY66" s="364"/>
      <c r="GZ66" s="364"/>
      <c r="HA66" s="364"/>
      <c r="HB66" s="364"/>
      <c r="HC66" s="364"/>
      <c r="HD66" s="364"/>
      <c r="HE66" s="364"/>
      <c r="HF66" s="364"/>
      <c r="HG66" s="364"/>
      <c r="HH66" s="364"/>
      <c r="HI66" s="364"/>
      <c r="HJ66" s="364"/>
      <c r="HK66" s="364"/>
      <c r="HL66" s="364"/>
      <c r="HM66" s="364"/>
      <c r="HN66" s="364"/>
      <c r="HO66" s="364"/>
      <c r="HP66" s="364"/>
      <c r="HQ66" s="364"/>
      <c r="HR66" s="364"/>
      <c r="HS66" s="364"/>
      <c r="HT66" s="364"/>
      <c r="HU66" s="364"/>
      <c r="HV66" s="364"/>
      <c r="HW66" s="364"/>
      <c r="HX66" s="364"/>
      <c r="HY66" s="364"/>
      <c r="HZ66" s="364"/>
      <c r="IA66" s="364"/>
      <c r="IB66" s="364"/>
      <c r="IC66" s="364"/>
      <c r="ID66" s="364"/>
      <c r="IE66" s="364"/>
      <c r="IF66" s="364"/>
      <c r="IG66" s="364"/>
      <c r="IH66" s="364"/>
      <c r="II66" s="364"/>
      <c r="IJ66" s="364"/>
      <c r="IK66" s="364"/>
      <c r="IL66" s="364"/>
      <c r="IM66" s="364"/>
      <c r="IN66" s="364"/>
      <c r="IO66" s="364"/>
      <c r="IP66" s="364"/>
      <c r="IQ66" s="364"/>
      <c r="IR66" s="364"/>
      <c r="IS66" s="364"/>
      <c r="IT66" s="364"/>
      <c r="IU66" s="364"/>
      <c r="IV66" s="364"/>
      <c r="IW66" s="364"/>
      <c r="IX66" s="364"/>
      <c r="IY66" s="364"/>
      <c r="IZ66" s="364"/>
      <c r="JA66" s="364"/>
      <c r="JB66" s="364"/>
      <c r="JC66" s="364"/>
      <c r="JD66" s="364"/>
      <c r="JE66" s="364"/>
      <c r="JF66" s="364"/>
      <c r="JG66" s="364"/>
      <c r="JH66" s="364"/>
      <c r="JI66" s="364"/>
      <c r="JJ66" s="364"/>
      <c r="JK66" s="364"/>
      <c r="JL66" s="364"/>
      <c r="JM66" s="364"/>
      <c r="JN66" s="364"/>
      <c r="JO66" s="364"/>
      <c r="JP66" s="364"/>
      <c r="JQ66" s="364"/>
      <c r="JR66" s="364"/>
      <c r="JS66" s="364"/>
      <c r="JT66" s="364"/>
      <c r="JU66" s="364"/>
      <c r="JV66" s="364"/>
      <c r="JW66" s="364"/>
      <c r="JX66" s="364"/>
      <c r="JY66" s="364"/>
      <c r="JZ66" s="364"/>
      <c r="KA66" s="364"/>
      <c r="KB66" s="364"/>
      <c r="KC66" s="364"/>
      <c r="KD66" s="364"/>
      <c r="KE66" s="364"/>
      <c r="KF66" s="364"/>
      <c r="KG66" s="364"/>
      <c r="KH66" s="364"/>
      <c r="KI66" s="364"/>
      <c r="KJ66" s="364"/>
      <c r="KK66" s="364"/>
      <c r="KL66" s="364"/>
      <c r="KM66" s="364"/>
      <c r="KN66" s="364"/>
      <c r="KO66" s="364"/>
      <c r="KP66" s="364"/>
      <c r="KQ66" s="364"/>
      <c r="KR66" s="364"/>
      <c r="KS66" s="364"/>
      <c r="KT66" s="364"/>
      <c r="KU66" s="364"/>
      <c r="KV66" s="364"/>
      <c r="KW66" s="364"/>
      <c r="KX66" s="364"/>
      <c r="KY66" s="364"/>
      <c r="KZ66" s="364"/>
      <c r="LA66" s="364"/>
      <c r="LB66" s="364"/>
      <c r="LC66" s="364"/>
      <c r="LD66" s="364"/>
      <c r="LE66" s="364"/>
      <c r="LF66" s="364"/>
      <c r="LG66" s="364"/>
      <c r="LH66" s="364"/>
      <c r="LI66" s="364"/>
      <c r="LJ66" s="364"/>
      <c r="LK66" s="364"/>
      <c r="LL66" s="364"/>
      <c r="LM66" s="364"/>
      <c r="LN66" s="364"/>
      <c r="LO66" s="364"/>
      <c r="LP66" s="364"/>
      <c r="LQ66" s="364"/>
      <c r="LR66" s="364"/>
      <c r="LS66" s="364"/>
      <c r="LT66" s="364"/>
      <c r="LU66" s="364"/>
      <c r="LV66" s="364"/>
      <c r="LW66" s="364"/>
      <c r="LX66" s="364"/>
      <c r="LY66" s="364"/>
      <c r="LZ66" s="364"/>
      <c r="MA66" s="364"/>
      <c r="MB66" s="364"/>
      <c r="MC66" s="364"/>
      <c r="MD66" s="364"/>
      <c r="ME66" s="364"/>
      <c r="MF66" s="364"/>
      <c r="MG66" s="364"/>
      <c r="MH66" s="364"/>
      <c r="MI66" s="364"/>
      <c r="MJ66" s="364"/>
      <c r="MK66" s="364"/>
      <c r="ML66" s="364"/>
      <c r="MM66" s="364"/>
      <c r="MN66" s="364"/>
      <c r="MO66" s="364"/>
      <c r="MP66" s="364"/>
      <c r="MQ66" s="364"/>
      <c r="MR66" s="364"/>
      <c r="MS66" s="364"/>
      <c r="MT66" s="364"/>
      <c r="MU66" s="364"/>
      <c r="MV66" s="364"/>
      <c r="MW66" s="364"/>
      <c r="MX66" s="364"/>
      <c r="MY66" s="364"/>
      <c r="MZ66" s="364"/>
      <c r="NA66" s="364"/>
      <c r="NB66" s="364"/>
      <c r="NC66" s="364"/>
      <c r="ND66" s="364"/>
      <c r="NE66" s="364"/>
      <c r="NF66" s="364"/>
      <c r="NG66" s="364"/>
      <c r="NH66" s="364"/>
      <c r="NI66" s="364"/>
      <c r="NJ66" s="364"/>
      <c r="NK66" s="364"/>
      <c r="NL66" s="364"/>
      <c r="NM66" s="364"/>
      <c r="NN66" s="364"/>
      <c r="NO66" s="364"/>
      <c r="NP66" s="364"/>
      <c r="NQ66" s="364"/>
      <c r="NR66" s="364"/>
      <c r="NS66" s="364"/>
      <c r="NT66" s="364"/>
      <c r="NU66" s="364"/>
      <c r="NV66" s="364"/>
      <c r="NW66" s="364"/>
      <c r="NX66" s="364"/>
      <c r="NY66" s="364"/>
      <c r="NZ66" s="364"/>
      <c r="OA66" s="364"/>
      <c r="OB66" s="364"/>
      <c r="OC66" s="364"/>
      <c r="OD66" s="364"/>
      <c r="OE66" s="364"/>
      <c r="OF66" s="364"/>
      <c r="OG66" s="364"/>
      <c r="OH66" s="364"/>
      <c r="OI66" s="364"/>
      <c r="OJ66" s="364"/>
      <c r="OK66" s="364"/>
      <c r="OL66" s="364"/>
      <c r="OM66" s="364"/>
      <c r="ON66" s="364"/>
      <c r="OO66" s="364"/>
      <c r="OP66" s="364"/>
      <c r="OQ66" s="364"/>
      <c r="OR66" s="364"/>
    </row>
    <row r="67" spans="1:408" ht="15">
      <c r="A67" s="365" t="s">
        <v>643</v>
      </c>
      <c r="B67" s="364">
        <f t="shared" si="81"/>
        <v>0</v>
      </c>
      <c r="C67" s="364">
        <f t="shared" si="82"/>
        <v>0</v>
      </c>
      <c r="D67" s="364">
        <f t="shared" si="83"/>
        <v>0</v>
      </c>
      <c r="E67" s="364">
        <f t="shared" si="84"/>
        <v>0</v>
      </c>
      <c r="F67" s="364">
        <f t="shared" si="85"/>
        <v>0</v>
      </c>
      <c r="G67" s="364">
        <f t="shared" si="86"/>
        <v>0</v>
      </c>
      <c r="H67" s="364">
        <f t="shared" si="87"/>
        <v>0</v>
      </c>
      <c r="I67" s="364">
        <f t="shared" si="88"/>
        <v>0</v>
      </c>
      <c r="J67" s="364">
        <f t="shared" si="89"/>
        <v>0</v>
      </c>
      <c r="K67" s="364">
        <f t="shared" si="90"/>
        <v>0</v>
      </c>
      <c r="L67" s="364">
        <f t="shared" si="91"/>
        <v>0</v>
      </c>
      <c r="M67" s="364">
        <f t="shared" si="92"/>
        <v>0</v>
      </c>
      <c r="N67" s="364">
        <f t="shared" si="93"/>
        <v>0</v>
      </c>
      <c r="O67" s="364">
        <f t="shared" si="94"/>
        <v>0</v>
      </c>
      <c r="P67" s="364">
        <f t="shared" si="95"/>
        <v>0</v>
      </c>
      <c r="Q67" s="364">
        <f t="shared" si="96"/>
        <v>0</v>
      </c>
      <c r="R67" s="364">
        <f t="shared" si="97"/>
        <v>0</v>
      </c>
      <c r="S67" s="364">
        <f t="shared" si="98"/>
        <v>0</v>
      </c>
      <c r="T67" s="364">
        <f t="shared" si="99"/>
        <v>0</v>
      </c>
      <c r="U67" s="364">
        <f t="shared" si="100"/>
        <v>0</v>
      </c>
      <c r="V67" s="364">
        <f t="shared" si="101"/>
        <v>0</v>
      </c>
      <c r="W67" s="364">
        <f t="shared" si="102"/>
        <v>0</v>
      </c>
      <c r="X67" s="364">
        <f t="shared" si="103"/>
        <v>0</v>
      </c>
      <c r="Y67" s="364">
        <f t="shared" si="104"/>
        <v>0</v>
      </c>
      <c r="Z67" s="364">
        <f t="shared" si="105"/>
        <v>0</v>
      </c>
      <c r="AA67" s="364">
        <f t="shared" si="106"/>
        <v>0</v>
      </c>
      <c r="AB67" s="364">
        <f t="shared" si="107"/>
        <v>0</v>
      </c>
      <c r="AC67" s="364">
        <f t="shared" si="108"/>
        <v>0</v>
      </c>
      <c r="AD67" s="364">
        <f t="shared" si="109"/>
        <v>0</v>
      </c>
      <c r="AE67" s="364">
        <f t="shared" si="110"/>
        <v>0</v>
      </c>
      <c r="AG67" s="364"/>
      <c r="AH67" s="364"/>
      <c r="AI67" s="364"/>
      <c r="AJ67" s="364"/>
      <c r="AK67" s="364"/>
      <c r="AL67" s="364"/>
      <c r="AM67" s="364"/>
      <c r="AN67" s="364"/>
      <c r="AO67" s="364"/>
      <c r="AP67" s="364"/>
      <c r="AQ67" s="364"/>
      <c r="AR67" s="364"/>
      <c r="AS67" s="364"/>
      <c r="AT67" s="364"/>
      <c r="AU67" s="364"/>
      <c r="AV67" s="364"/>
      <c r="AW67" s="364"/>
      <c r="AX67" s="364"/>
      <c r="AY67" s="364"/>
      <c r="AZ67" s="364"/>
      <c r="BA67" s="364"/>
      <c r="BB67" s="364"/>
      <c r="BC67" s="364"/>
      <c r="BD67" s="364"/>
      <c r="BE67" s="364"/>
      <c r="BF67" s="364"/>
      <c r="BG67" s="364"/>
      <c r="BH67" s="364"/>
      <c r="BI67" s="364"/>
      <c r="BJ67" s="364"/>
      <c r="BK67" s="364"/>
      <c r="BL67" s="364"/>
      <c r="BM67" s="364"/>
      <c r="BN67" s="364"/>
      <c r="BO67" s="364"/>
      <c r="BP67" s="364"/>
      <c r="BQ67" s="364"/>
      <c r="BR67" s="364"/>
      <c r="BS67" s="364"/>
      <c r="BT67" s="364"/>
      <c r="BU67" s="364"/>
      <c r="BV67" s="364"/>
      <c r="BW67" s="364"/>
      <c r="BX67" s="364"/>
      <c r="BY67" s="364"/>
      <c r="BZ67" s="364"/>
      <c r="CA67" s="364"/>
      <c r="CB67" s="364"/>
      <c r="CC67" s="364"/>
      <c r="CD67" s="364"/>
      <c r="CE67" s="364"/>
      <c r="CF67" s="364"/>
      <c r="CG67" s="364"/>
      <c r="CH67" s="364"/>
      <c r="CI67" s="364"/>
      <c r="CJ67" s="364"/>
      <c r="CK67" s="364"/>
      <c r="CL67" s="364"/>
      <c r="CM67" s="364"/>
      <c r="CN67" s="364"/>
      <c r="CO67" s="364"/>
      <c r="CP67" s="364"/>
      <c r="CQ67" s="364"/>
      <c r="CR67" s="364"/>
      <c r="CS67" s="364"/>
      <c r="CT67" s="364"/>
      <c r="CU67" s="364"/>
      <c r="CV67" s="364"/>
      <c r="CW67" s="364"/>
      <c r="CX67" s="364"/>
      <c r="CY67" s="364"/>
      <c r="CZ67" s="364"/>
      <c r="DA67" s="364"/>
      <c r="DB67" s="364"/>
      <c r="DC67" s="364"/>
      <c r="DD67" s="364"/>
      <c r="DE67" s="364"/>
      <c r="DF67" s="364"/>
      <c r="DG67" s="364"/>
      <c r="DH67" s="364"/>
      <c r="DI67" s="364"/>
      <c r="DJ67" s="364"/>
      <c r="DK67" s="364"/>
      <c r="DL67" s="364"/>
      <c r="DM67" s="364"/>
      <c r="DN67" s="364"/>
      <c r="DO67" s="364"/>
      <c r="DP67" s="364"/>
      <c r="DQ67" s="364"/>
      <c r="DR67" s="364"/>
      <c r="DS67" s="364"/>
      <c r="DT67" s="364"/>
      <c r="DU67" s="364"/>
      <c r="DV67" s="364"/>
      <c r="DW67" s="364"/>
      <c r="DX67" s="364"/>
      <c r="DY67" s="364"/>
      <c r="DZ67" s="364"/>
      <c r="EA67" s="364"/>
      <c r="EB67" s="364"/>
      <c r="EC67" s="364"/>
      <c r="ED67" s="364"/>
      <c r="EE67" s="364"/>
      <c r="EF67" s="364"/>
      <c r="EG67" s="364"/>
      <c r="EH67" s="364"/>
      <c r="EI67" s="364"/>
      <c r="EJ67" s="364"/>
      <c r="EK67" s="364"/>
      <c r="EL67" s="364"/>
      <c r="EM67" s="364"/>
      <c r="EN67" s="364"/>
      <c r="EO67" s="364"/>
      <c r="EP67" s="364"/>
      <c r="EQ67" s="364"/>
      <c r="ER67" s="364"/>
      <c r="ES67" s="364"/>
      <c r="ET67" s="364"/>
      <c r="EU67" s="364"/>
      <c r="EV67" s="364"/>
      <c r="EW67" s="364"/>
      <c r="EX67" s="364"/>
      <c r="EY67" s="364"/>
      <c r="EZ67" s="364"/>
      <c r="FA67" s="364"/>
      <c r="FB67" s="364"/>
      <c r="FC67" s="364"/>
      <c r="FD67" s="364"/>
      <c r="FE67" s="364"/>
      <c r="FF67" s="364"/>
      <c r="FG67" s="364"/>
      <c r="FH67" s="364"/>
      <c r="FI67" s="364"/>
      <c r="FJ67" s="364"/>
      <c r="FK67" s="364"/>
      <c r="FL67" s="364"/>
      <c r="FM67" s="364"/>
      <c r="FN67" s="364"/>
      <c r="FO67" s="364"/>
      <c r="FP67" s="364"/>
      <c r="FQ67" s="364"/>
      <c r="FR67" s="364"/>
      <c r="FS67" s="364"/>
      <c r="FT67" s="364"/>
      <c r="FU67" s="364"/>
      <c r="FV67" s="364"/>
      <c r="FW67" s="364"/>
      <c r="FX67" s="364"/>
      <c r="FY67" s="364"/>
      <c r="FZ67" s="364"/>
      <c r="GA67" s="364"/>
      <c r="GB67" s="364"/>
      <c r="GC67" s="364"/>
      <c r="GD67" s="364"/>
      <c r="GE67" s="364"/>
      <c r="GF67" s="364"/>
      <c r="GG67" s="364"/>
      <c r="GH67" s="364"/>
      <c r="GI67" s="364"/>
      <c r="GJ67" s="364"/>
      <c r="GK67" s="364"/>
      <c r="GL67" s="364"/>
      <c r="GM67" s="364"/>
      <c r="GN67" s="364"/>
      <c r="GO67" s="364"/>
      <c r="GP67" s="364"/>
      <c r="GQ67" s="364"/>
      <c r="GR67" s="364"/>
      <c r="GS67" s="364"/>
      <c r="GT67" s="364"/>
      <c r="GU67" s="364"/>
      <c r="GV67" s="364"/>
      <c r="GW67" s="364"/>
      <c r="GX67" s="364"/>
      <c r="GY67" s="364"/>
      <c r="GZ67" s="364"/>
      <c r="HA67" s="364"/>
      <c r="HB67" s="364"/>
      <c r="HC67" s="364"/>
      <c r="HD67" s="364"/>
      <c r="HE67" s="364"/>
      <c r="HF67" s="364"/>
      <c r="HG67" s="364"/>
      <c r="HH67" s="364"/>
      <c r="HI67" s="364"/>
      <c r="HJ67" s="364"/>
      <c r="HK67" s="364"/>
      <c r="HL67" s="364"/>
      <c r="HM67" s="364"/>
      <c r="HN67" s="364"/>
      <c r="HO67" s="364"/>
      <c r="HP67" s="364"/>
      <c r="HQ67" s="364"/>
      <c r="HR67" s="364"/>
      <c r="HS67" s="364"/>
      <c r="HT67" s="364"/>
      <c r="HU67" s="364"/>
      <c r="HV67" s="364"/>
      <c r="HW67" s="364"/>
      <c r="HX67" s="364"/>
      <c r="HY67" s="364"/>
      <c r="HZ67" s="364"/>
      <c r="IA67" s="364"/>
      <c r="IB67" s="364"/>
      <c r="IC67" s="364"/>
      <c r="ID67" s="364"/>
      <c r="IE67" s="364"/>
      <c r="IF67" s="364"/>
      <c r="IG67" s="364"/>
      <c r="IH67" s="364"/>
      <c r="II67" s="364"/>
      <c r="IJ67" s="364"/>
      <c r="IK67" s="364"/>
      <c r="IL67" s="364"/>
      <c r="IM67" s="364"/>
      <c r="IN67" s="364"/>
      <c r="IO67" s="364"/>
      <c r="IP67" s="364"/>
      <c r="IQ67" s="364"/>
      <c r="IR67" s="364"/>
      <c r="IS67" s="364"/>
      <c r="IT67" s="364"/>
      <c r="IU67" s="364"/>
      <c r="IV67" s="364"/>
      <c r="IW67" s="364"/>
      <c r="IX67" s="364"/>
      <c r="IY67" s="364"/>
      <c r="IZ67" s="364"/>
      <c r="JA67" s="364"/>
      <c r="JB67" s="364"/>
      <c r="JC67" s="364"/>
      <c r="JD67" s="364"/>
      <c r="JE67" s="364"/>
      <c r="JF67" s="364"/>
      <c r="JG67" s="364"/>
      <c r="JH67" s="364"/>
      <c r="JI67" s="364"/>
      <c r="JJ67" s="364"/>
      <c r="JK67" s="364"/>
      <c r="JL67" s="364"/>
      <c r="JM67" s="364"/>
      <c r="JN67" s="364"/>
      <c r="JO67" s="364"/>
      <c r="JP67" s="364"/>
      <c r="JQ67" s="364"/>
      <c r="JR67" s="364"/>
      <c r="JS67" s="364"/>
      <c r="JT67" s="364"/>
      <c r="JU67" s="364"/>
      <c r="JV67" s="364"/>
      <c r="JW67" s="364"/>
      <c r="JX67" s="364"/>
      <c r="JY67" s="364"/>
      <c r="JZ67" s="364"/>
      <c r="KA67" s="364"/>
      <c r="KB67" s="364"/>
      <c r="KC67" s="364"/>
      <c r="KD67" s="364"/>
      <c r="KE67" s="364"/>
      <c r="KF67" s="364"/>
      <c r="KG67" s="364"/>
      <c r="KH67" s="364"/>
      <c r="KI67" s="364"/>
      <c r="KJ67" s="364"/>
      <c r="KK67" s="364"/>
      <c r="KL67" s="364"/>
      <c r="KM67" s="364"/>
      <c r="KN67" s="364"/>
      <c r="KO67" s="364"/>
      <c r="KP67" s="364"/>
      <c r="KQ67" s="364"/>
      <c r="KR67" s="364"/>
      <c r="KS67" s="364"/>
      <c r="KT67" s="364"/>
      <c r="KU67" s="364"/>
      <c r="KV67" s="364"/>
      <c r="KW67" s="364"/>
      <c r="KX67" s="364"/>
      <c r="KY67" s="364"/>
      <c r="KZ67" s="364"/>
      <c r="LA67" s="364"/>
      <c r="LB67" s="364"/>
      <c r="LC67" s="364"/>
      <c r="LD67" s="364"/>
      <c r="LE67" s="364"/>
      <c r="LF67" s="364"/>
      <c r="LG67" s="364"/>
      <c r="LH67" s="364"/>
      <c r="LI67" s="364"/>
      <c r="LJ67" s="364"/>
      <c r="LK67" s="364"/>
      <c r="LL67" s="364"/>
      <c r="LM67" s="364"/>
      <c r="LN67" s="364"/>
      <c r="LO67" s="364"/>
      <c r="LP67" s="364"/>
      <c r="LQ67" s="364"/>
      <c r="LR67" s="364"/>
      <c r="LS67" s="364"/>
      <c r="LT67" s="364"/>
      <c r="LU67" s="364"/>
      <c r="LV67" s="364"/>
      <c r="LW67" s="364"/>
      <c r="LX67" s="364"/>
      <c r="LY67" s="364"/>
      <c r="LZ67" s="364"/>
      <c r="MA67" s="364"/>
      <c r="MB67" s="364"/>
      <c r="MC67" s="364"/>
      <c r="MD67" s="364"/>
      <c r="ME67" s="364"/>
      <c r="MF67" s="364"/>
      <c r="MG67" s="364"/>
      <c r="MH67" s="364"/>
      <c r="MI67" s="364"/>
      <c r="MJ67" s="364"/>
      <c r="MK67" s="364"/>
      <c r="ML67" s="364"/>
      <c r="MM67" s="364"/>
      <c r="MN67" s="364"/>
      <c r="MO67" s="364"/>
      <c r="MP67" s="364"/>
      <c r="MQ67" s="364"/>
      <c r="MR67" s="364"/>
      <c r="MS67" s="364"/>
      <c r="MT67" s="364"/>
      <c r="MU67" s="364"/>
      <c r="MV67" s="364"/>
      <c r="MW67" s="364"/>
      <c r="MX67" s="364"/>
      <c r="MY67" s="364"/>
      <c r="MZ67" s="364"/>
      <c r="NA67" s="364"/>
      <c r="NB67" s="364"/>
      <c r="NC67" s="364"/>
      <c r="ND67" s="364"/>
      <c r="NE67" s="364"/>
      <c r="NF67" s="364"/>
      <c r="NG67" s="364"/>
      <c r="NH67" s="364"/>
      <c r="NI67" s="364"/>
      <c r="NJ67" s="364"/>
      <c r="NK67" s="364"/>
      <c r="NL67" s="364"/>
      <c r="NM67" s="364"/>
      <c r="NN67" s="364"/>
      <c r="NO67" s="364"/>
      <c r="NP67" s="364"/>
      <c r="NQ67" s="364"/>
      <c r="NR67" s="364"/>
      <c r="NS67" s="364"/>
      <c r="NT67" s="364"/>
      <c r="NU67" s="364"/>
      <c r="NV67" s="364"/>
      <c r="NW67" s="364"/>
      <c r="NX67" s="364"/>
      <c r="NY67" s="364"/>
      <c r="NZ67" s="364"/>
      <c r="OA67" s="364"/>
      <c r="OB67" s="364"/>
      <c r="OC67" s="364"/>
      <c r="OD67" s="364"/>
      <c r="OE67" s="364"/>
      <c r="OF67" s="364"/>
      <c r="OG67" s="364"/>
      <c r="OH67" s="364"/>
      <c r="OI67" s="364"/>
      <c r="OJ67" s="364"/>
      <c r="OK67" s="364"/>
      <c r="OL67" s="364"/>
      <c r="OM67" s="364"/>
      <c r="ON67" s="364"/>
      <c r="OO67" s="364"/>
      <c r="OP67" s="364"/>
      <c r="OQ67" s="364"/>
      <c r="OR67" s="364"/>
    </row>
    <row r="68" spans="1:408" ht="15">
      <c r="A68" s="363" t="s">
        <v>644</v>
      </c>
      <c r="B68" s="364">
        <f t="shared" si="81"/>
        <v>0</v>
      </c>
      <c r="C68" s="364">
        <f t="shared" si="82"/>
        <v>0</v>
      </c>
      <c r="D68" s="364">
        <f t="shared" si="83"/>
        <v>0</v>
      </c>
      <c r="E68" s="364">
        <f t="shared" si="84"/>
        <v>0</v>
      </c>
      <c r="F68" s="364">
        <f t="shared" si="85"/>
        <v>0</v>
      </c>
      <c r="G68" s="364">
        <f t="shared" si="86"/>
        <v>0</v>
      </c>
      <c r="H68" s="364">
        <f t="shared" si="87"/>
        <v>0</v>
      </c>
      <c r="I68" s="364">
        <f t="shared" si="88"/>
        <v>0</v>
      </c>
      <c r="J68" s="364">
        <f t="shared" si="89"/>
        <v>0</v>
      </c>
      <c r="K68" s="364">
        <f t="shared" si="90"/>
        <v>0</v>
      </c>
      <c r="L68" s="364">
        <f t="shared" si="91"/>
        <v>0</v>
      </c>
      <c r="M68" s="364">
        <f t="shared" si="92"/>
        <v>0</v>
      </c>
      <c r="N68" s="364">
        <f t="shared" si="93"/>
        <v>0</v>
      </c>
      <c r="O68" s="364">
        <f t="shared" si="94"/>
        <v>0</v>
      </c>
      <c r="P68" s="364">
        <f t="shared" si="95"/>
        <v>0</v>
      </c>
      <c r="Q68" s="364">
        <f t="shared" si="96"/>
        <v>0</v>
      </c>
      <c r="R68" s="364">
        <f t="shared" si="97"/>
        <v>0</v>
      </c>
      <c r="S68" s="364">
        <f t="shared" si="98"/>
        <v>0</v>
      </c>
      <c r="T68" s="364">
        <f t="shared" si="99"/>
        <v>0</v>
      </c>
      <c r="U68" s="364">
        <f t="shared" si="100"/>
        <v>0</v>
      </c>
      <c r="V68" s="364">
        <f t="shared" si="101"/>
        <v>0</v>
      </c>
      <c r="W68" s="364">
        <f t="shared" si="102"/>
        <v>0</v>
      </c>
      <c r="X68" s="364">
        <f t="shared" si="103"/>
        <v>0</v>
      </c>
      <c r="Y68" s="364">
        <f t="shared" si="104"/>
        <v>0</v>
      </c>
      <c r="Z68" s="364">
        <f t="shared" si="105"/>
        <v>0</v>
      </c>
      <c r="AA68" s="364">
        <f t="shared" si="106"/>
        <v>0</v>
      </c>
      <c r="AB68" s="364">
        <f t="shared" si="107"/>
        <v>0</v>
      </c>
      <c r="AC68" s="364">
        <f t="shared" si="108"/>
        <v>0</v>
      </c>
      <c r="AD68" s="364">
        <f t="shared" si="109"/>
        <v>0</v>
      </c>
      <c r="AE68" s="364">
        <f t="shared" si="110"/>
        <v>0</v>
      </c>
      <c r="AG68" s="364"/>
      <c r="AH68" s="364"/>
      <c r="AI68" s="364"/>
      <c r="AJ68" s="364"/>
      <c r="AK68" s="364"/>
      <c r="AL68" s="364"/>
      <c r="AM68" s="364"/>
      <c r="AN68" s="364"/>
      <c r="AO68" s="364"/>
      <c r="AP68" s="364"/>
      <c r="AQ68" s="364"/>
      <c r="AR68" s="364"/>
      <c r="AS68" s="364"/>
      <c r="AT68" s="364"/>
      <c r="AU68" s="364"/>
      <c r="AV68" s="364"/>
      <c r="AW68" s="364"/>
      <c r="AX68" s="364"/>
      <c r="AY68" s="364"/>
      <c r="AZ68" s="364"/>
      <c r="BA68" s="364"/>
      <c r="BB68" s="364"/>
      <c r="BC68" s="364"/>
      <c r="BD68" s="364"/>
      <c r="BE68" s="364"/>
      <c r="BF68" s="364"/>
      <c r="BG68" s="364"/>
      <c r="BH68" s="364"/>
      <c r="BI68" s="364"/>
      <c r="BJ68" s="364"/>
      <c r="BK68" s="364"/>
      <c r="BL68" s="364"/>
      <c r="BM68" s="364"/>
      <c r="BN68" s="364"/>
      <c r="BO68" s="364"/>
      <c r="BP68" s="364"/>
      <c r="BQ68" s="364"/>
      <c r="BR68" s="364"/>
      <c r="BS68" s="364"/>
      <c r="BT68" s="364"/>
      <c r="BU68" s="364"/>
      <c r="BV68" s="364"/>
      <c r="BW68" s="364"/>
      <c r="BX68" s="364"/>
      <c r="BY68" s="364"/>
      <c r="BZ68" s="364"/>
      <c r="CA68" s="364"/>
      <c r="CB68" s="364"/>
      <c r="CC68" s="364"/>
      <c r="CD68" s="364"/>
      <c r="CE68" s="364"/>
      <c r="CF68" s="364"/>
      <c r="CG68" s="364"/>
      <c r="CH68" s="364"/>
      <c r="CI68" s="364"/>
      <c r="CJ68" s="364"/>
      <c r="CK68" s="364"/>
      <c r="CL68" s="364"/>
      <c r="CM68" s="364"/>
      <c r="CN68" s="364"/>
      <c r="CO68" s="364"/>
      <c r="CP68" s="364"/>
      <c r="CQ68" s="364"/>
      <c r="CR68" s="364"/>
      <c r="CS68" s="364"/>
      <c r="CT68" s="364"/>
      <c r="CU68" s="364"/>
      <c r="CV68" s="364"/>
      <c r="CW68" s="364"/>
      <c r="CX68" s="364"/>
      <c r="CY68" s="364"/>
      <c r="CZ68" s="364"/>
      <c r="DA68" s="364"/>
      <c r="DB68" s="364"/>
      <c r="DC68" s="364"/>
      <c r="DD68" s="364"/>
      <c r="DE68" s="364"/>
      <c r="DF68" s="364"/>
      <c r="DG68" s="364"/>
      <c r="DH68" s="364"/>
      <c r="DI68" s="364"/>
      <c r="DJ68" s="364"/>
      <c r="DK68" s="364"/>
      <c r="DL68" s="364"/>
      <c r="DM68" s="364"/>
      <c r="DN68" s="364"/>
      <c r="DO68" s="364"/>
      <c r="DP68" s="364"/>
      <c r="DQ68" s="364"/>
      <c r="DR68" s="364"/>
      <c r="DS68" s="364"/>
      <c r="DT68" s="364"/>
      <c r="DU68" s="364"/>
      <c r="DV68" s="364"/>
      <c r="DW68" s="364"/>
      <c r="DX68" s="364"/>
      <c r="DY68" s="364"/>
      <c r="DZ68" s="364"/>
      <c r="EA68" s="364"/>
      <c r="EB68" s="364"/>
      <c r="EC68" s="364"/>
      <c r="ED68" s="364"/>
      <c r="EE68" s="364"/>
      <c r="EF68" s="364"/>
      <c r="EG68" s="364"/>
      <c r="EH68" s="364"/>
      <c r="EI68" s="364"/>
      <c r="EJ68" s="364"/>
      <c r="EK68" s="364"/>
      <c r="EL68" s="364"/>
      <c r="EM68" s="364"/>
      <c r="EN68" s="364"/>
      <c r="EO68" s="364"/>
      <c r="EP68" s="364"/>
      <c r="EQ68" s="364"/>
      <c r="ER68" s="364"/>
      <c r="ES68" s="364"/>
      <c r="ET68" s="364"/>
      <c r="EU68" s="364"/>
      <c r="EV68" s="364"/>
      <c r="EW68" s="364"/>
      <c r="EX68" s="364"/>
      <c r="EY68" s="364"/>
      <c r="EZ68" s="364"/>
      <c r="FA68" s="364"/>
      <c r="FB68" s="364"/>
      <c r="FC68" s="364"/>
      <c r="FD68" s="364"/>
      <c r="FE68" s="364"/>
      <c r="FF68" s="364"/>
      <c r="FG68" s="364"/>
      <c r="FH68" s="364"/>
      <c r="FI68" s="364"/>
      <c r="FJ68" s="364"/>
      <c r="FK68" s="364"/>
      <c r="FL68" s="364"/>
      <c r="FM68" s="364"/>
      <c r="FN68" s="364"/>
      <c r="FO68" s="364"/>
      <c r="FP68" s="364"/>
      <c r="FQ68" s="364"/>
      <c r="FR68" s="364"/>
      <c r="FS68" s="364"/>
      <c r="FT68" s="364"/>
      <c r="FU68" s="364"/>
      <c r="FV68" s="364"/>
      <c r="FW68" s="364"/>
      <c r="FX68" s="364"/>
      <c r="FY68" s="364"/>
      <c r="FZ68" s="364"/>
      <c r="GA68" s="364"/>
      <c r="GB68" s="364"/>
      <c r="GC68" s="364"/>
      <c r="GD68" s="364"/>
      <c r="GE68" s="364"/>
      <c r="GF68" s="364"/>
      <c r="GG68" s="364"/>
      <c r="GH68" s="364"/>
      <c r="GI68" s="364"/>
      <c r="GJ68" s="364"/>
      <c r="GK68" s="364"/>
      <c r="GL68" s="364"/>
      <c r="GM68" s="364"/>
      <c r="GN68" s="364"/>
      <c r="GO68" s="364"/>
      <c r="GP68" s="364"/>
      <c r="GQ68" s="364"/>
      <c r="GR68" s="364"/>
      <c r="GS68" s="364"/>
      <c r="GT68" s="364"/>
      <c r="GU68" s="364"/>
      <c r="GV68" s="364"/>
      <c r="GW68" s="364"/>
      <c r="GX68" s="364"/>
      <c r="GY68" s="364"/>
      <c r="GZ68" s="364"/>
      <c r="HA68" s="364"/>
      <c r="HB68" s="364"/>
      <c r="HC68" s="364"/>
      <c r="HD68" s="364"/>
      <c r="HE68" s="364"/>
      <c r="HF68" s="364"/>
      <c r="HG68" s="364"/>
      <c r="HH68" s="364"/>
      <c r="HI68" s="364"/>
      <c r="HJ68" s="364"/>
      <c r="HK68" s="364"/>
      <c r="HL68" s="364"/>
      <c r="HM68" s="364"/>
      <c r="HN68" s="364"/>
      <c r="HO68" s="364"/>
      <c r="HP68" s="364"/>
      <c r="HQ68" s="364"/>
      <c r="HR68" s="364"/>
      <c r="HS68" s="364"/>
      <c r="HT68" s="364"/>
      <c r="HU68" s="364"/>
      <c r="HV68" s="364"/>
      <c r="HW68" s="364"/>
      <c r="HX68" s="364"/>
      <c r="HY68" s="364"/>
      <c r="HZ68" s="364"/>
      <c r="IA68" s="364"/>
      <c r="IB68" s="364"/>
      <c r="IC68" s="364"/>
      <c r="ID68" s="364"/>
      <c r="IE68" s="364"/>
      <c r="IF68" s="364"/>
      <c r="IG68" s="364"/>
      <c r="IH68" s="364"/>
      <c r="II68" s="364"/>
      <c r="IJ68" s="364"/>
      <c r="IK68" s="364"/>
      <c r="IL68" s="364"/>
      <c r="IM68" s="364"/>
      <c r="IN68" s="364"/>
      <c r="IO68" s="364"/>
      <c r="IP68" s="364"/>
      <c r="IQ68" s="364"/>
      <c r="IR68" s="364"/>
      <c r="IS68" s="364"/>
      <c r="IT68" s="364"/>
      <c r="IU68" s="364"/>
      <c r="IV68" s="364"/>
      <c r="IW68" s="364"/>
      <c r="IX68" s="364"/>
      <c r="IY68" s="364"/>
      <c r="IZ68" s="364"/>
      <c r="JA68" s="364"/>
      <c r="JB68" s="364"/>
      <c r="JC68" s="364"/>
      <c r="JD68" s="364"/>
      <c r="JE68" s="364"/>
      <c r="JF68" s="364"/>
      <c r="JG68" s="364"/>
      <c r="JH68" s="364"/>
      <c r="JI68" s="364"/>
      <c r="JJ68" s="364"/>
      <c r="JK68" s="364"/>
      <c r="JL68" s="364"/>
      <c r="JM68" s="364"/>
      <c r="JN68" s="364"/>
      <c r="JO68" s="364"/>
      <c r="JP68" s="364"/>
      <c r="JQ68" s="364"/>
      <c r="JR68" s="364"/>
      <c r="JS68" s="364"/>
      <c r="JT68" s="364"/>
      <c r="JU68" s="364"/>
      <c r="JV68" s="364"/>
      <c r="JW68" s="364"/>
      <c r="JX68" s="364"/>
      <c r="JY68" s="364"/>
      <c r="JZ68" s="364"/>
      <c r="KA68" s="364"/>
      <c r="KB68" s="364"/>
      <c r="KC68" s="364"/>
      <c r="KD68" s="364"/>
      <c r="KE68" s="364"/>
      <c r="KF68" s="364"/>
      <c r="KG68" s="364"/>
      <c r="KH68" s="364"/>
      <c r="KI68" s="364"/>
      <c r="KJ68" s="364"/>
      <c r="KK68" s="364"/>
      <c r="KL68" s="364"/>
      <c r="KM68" s="364"/>
      <c r="KN68" s="364"/>
      <c r="KO68" s="364"/>
      <c r="KP68" s="364"/>
      <c r="KQ68" s="364"/>
      <c r="KR68" s="364"/>
      <c r="KS68" s="364"/>
      <c r="KT68" s="364"/>
      <c r="KU68" s="364"/>
      <c r="KV68" s="364"/>
      <c r="KW68" s="364"/>
      <c r="KX68" s="364"/>
      <c r="KY68" s="364"/>
      <c r="KZ68" s="364"/>
      <c r="LA68" s="364"/>
      <c r="LB68" s="364"/>
      <c r="LC68" s="364"/>
      <c r="LD68" s="364"/>
      <c r="LE68" s="364"/>
      <c r="LF68" s="364"/>
      <c r="LG68" s="364"/>
      <c r="LH68" s="364"/>
      <c r="LI68" s="364"/>
      <c r="LJ68" s="364"/>
      <c r="LK68" s="364"/>
      <c r="LL68" s="364"/>
      <c r="LM68" s="364"/>
      <c r="LN68" s="364"/>
      <c r="LO68" s="364"/>
      <c r="LP68" s="364"/>
      <c r="LQ68" s="364"/>
      <c r="LR68" s="364"/>
      <c r="LS68" s="364"/>
      <c r="LT68" s="364"/>
      <c r="LU68" s="364"/>
      <c r="LV68" s="364"/>
      <c r="LW68" s="364"/>
      <c r="LX68" s="364"/>
      <c r="LY68" s="364"/>
      <c r="LZ68" s="364"/>
      <c r="MA68" s="364"/>
      <c r="MB68" s="364"/>
      <c r="MC68" s="364"/>
      <c r="MD68" s="364"/>
      <c r="ME68" s="364"/>
      <c r="MF68" s="364"/>
      <c r="MG68" s="364"/>
      <c r="MH68" s="364"/>
      <c r="MI68" s="364"/>
      <c r="MJ68" s="364"/>
      <c r="MK68" s="364"/>
      <c r="ML68" s="364"/>
      <c r="MM68" s="364"/>
      <c r="MN68" s="364"/>
      <c r="MO68" s="364"/>
      <c r="MP68" s="364"/>
      <c r="MQ68" s="364"/>
      <c r="MR68" s="364"/>
      <c r="MS68" s="364"/>
      <c r="MT68" s="364"/>
      <c r="MU68" s="364"/>
      <c r="MV68" s="364"/>
      <c r="MW68" s="364"/>
      <c r="MX68" s="364"/>
      <c r="MY68" s="364"/>
      <c r="MZ68" s="364"/>
      <c r="NA68" s="364"/>
      <c r="NB68" s="364"/>
      <c r="NC68" s="364"/>
      <c r="ND68" s="364"/>
      <c r="NE68" s="364"/>
      <c r="NF68" s="364"/>
      <c r="NG68" s="364"/>
      <c r="NH68" s="364"/>
      <c r="NI68" s="364"/>
      <c r="NJ68" s="364"/>
      <c r="NK68" s="364"/>
      <c r="NL68" s="364"/>
      <c r="NM68" s="364"/>
      <c r="NN68" s="364"/>
      <c r="NO68" s="364"/>
      <c r="NP68" s="364"/>
      <c r="NQ68" s="364"/>
      <c r="NR68" s="364"/>
      <c r="NS68" s="364"/>
      <c r="NT68" s="364"/>
      <c r="NU68" s="364"/>
      <c r="NV68" s="364"/>
      <c r="NW68" s="364"/>
      <c r="NX68" s="364"/>
      <c r="NY68" s="364"/>
      <c r="NZ68" s="364"/>
      <c r="OA68" s="364"/>
      <c r="OB68" s="364"/>
      <c r="OC68" s="364"/>
      <c r="OD68" s="364"/>
      <c r="OE68" s="364"/>
      <c r="OF68" s="364"/>
      <c r="OG68" s="364"/>
      <c r="OH68" s="364"/>
      <c r="OI68" s="364"/>
      <c r="OJ68" s="364"/>
      <c r="OK68" s="364"/>
      <c r="OL68" s="364"/>
      <c r="OM68" s="364"/>
      <c r="ON68" s="364"/>
      <c r="OO68" s="364"/>
      <c r="OP68" s="364"/>
      <c r="OQ68" s="364"/>
      <c r="OR68" s="364"/>
    </row>
    <row r="69" spans="1:408" ht="15">
      <c r="A69" s="365" t="s">
        <v>645</v>
      </c>
      <c r="B69" s="364">
        <f t="shared" si="81"/>
        <v>0</v>
      </c>
      <c r="C69" s="364">
        <f t="shared" si="82"/>
        <v>0</v>
      </c>
      <c r="D69" s="364">
        <f t="shared" si="83"/>
        <v>0</v>
      </c>
      <c r="E69" s="364">
        <f t="shared" si="84"/>
        <v>0</v>
      </c>
      <c r="F69" s="364">
        <f t="shared" si="85"/>
        <v>0</v>
      </c>
      <c r="G69" s="364">
        <f t="shared" si="86"/>
        <v>0</v>
      </c>
      <c r="H69" s="364">
        <f t="shared" si="87"/>
        <v>0</v>
      </c>
      <c r="I69" s="364">
        <f t="shared" si="88"/>
        <v>0</v>
      </c>
      <c r="J69" s="364">
        <f t="shared" si="89"/>
        <v>0</v>
      </c>
      <c r="K69" s="364">
        <f t="shared" si="90"/>
        <v>0</v>
      </c>
      <c r="L69" s="364">
        <f t="shared" si="91"/>
        <v>0</v>
      </c>
      <c r="M69" s="364">
        <f t="shared" si="92"/>
        <v>0</v>
      </c>
      <c r="N69" s="364">
        <f t="shared" si="93"/>
        <v>0</v>
      </c>
      <c r="O69" s="364">
        <f t="shared" si="94"/>
        <v>0</v>
      </c>
      <c r="P69" s="364">
        <f t="shared" si="95"/>
        <v>0</v>
      </c>
      <c r="Q69" s="364">
        <f t="shared" si="96"/>
        <v>0</v>
      </c>
      <c r="R69" s="364">
        <f t="shared" si="97"/>
        <v>0</v>
      </c>
      <c r="S69" s="364">
        <f t="shared" si="98"/>
        <v>0</v>
      </c>
      <c r="T69" s="364">
        <f t="shared" si="99"/>
        <v>0</v>
      </c>
      <c r="U69" s="364">
        <f t="shared" si="100"/>
        <v>0</v>
      </c>
      <c r="V69" s="364">
        <f t="shared" si="101"/>
        <v>0</v>
      </c>
      <c r="W69" s="364">
        <f t="shared" si="102"/>
        <v>0</v>
      </c>
      <c r="X69" s="364">
        <f t="shared" si="103"/>
        <v>0</v>
      </c>
      <c r="Y69" s="364">
        <f t="shared" si="104"/>
        <v>0</v>
      </c>
      <c r="Z69" s="364">
        <f t="shared" si="105"/>
        <v>0</v>
      </c>
      <c r="AA69" s="364">
        <f t="shared" si="106"/>
        <v>0</v>
      </c>
      <c r="AB69" s="364">
        <f t="shared" si="107"/>
        <v>0</v>
      </c>
      <c r="AC69" s="364">
        <f t="shared" si="108"/>
        <v>0</v>
      </c>
      <c r="AD69" s="364">
        <f t="shared" si="109"/>
        <v>0</v>
      </c>
      <c r="AE69" s="364">
        <f t="shared" si="110"/>
        <v>0</v>
      </c>
      <c r="AG69" s="364"/>
      <c r="AH69" s="364"/>
      <c r="AI69" s="364"/>
      <c r="AJ69" s="364"/>
      <c r="AK69" s="364"/>
      <c r="AL69" s="364"/>
      <c r="AM69" s="364"/>
      <c r="AN69" s="364"/>
      <c r="AO69" s="364"/>
      <c r="AP69" s="364"/>
      <c r="AQ69" s="364"/>
      <c r="AR69" s="364"/>
      <c r="AS69" s="364"/>
      <c r="AT69" s="364"/>
      <c r="AU69" s="364"/>
      <c r="AV69" s="364"/>
      <c r="AW69" s="364"/>
      <c r="AX69" s="364"/>
      <c r="AY69" s="364"/>
      <c r="AZ69" s="364"/>
      <c r="BA69" s="364"/>
      <c r="BB69" s="364"/>
      <c r="BC69" s="364"/>
      <c r="BD69" s="364"/>
      <c r="BE69" s="364"/>
      <c r="BF69" s="364"/>
      <c r="BG69" s="364"/>
      <c r="BH69" s="364"/>
      <c r="BI69" s="364"/>
      <c r="BJ69" s="364"/>
      <c r="BK69" s="364"/>
      <c r="BL69" s="364"/>
      <c r="BM69" s="364"/>
      <c r="BN69" s="364"/>
      <c r="BO69" s="364"/>
      <c r="BP69" s="364"/>
      <c r="BQ69" s="364"/>
      <c r="BR69" s="364"/>
      <c r="BS69" s="364"/>
      <c r="BT69" s="364"/>
      <c r="BU69" s="364"/>
      <c r="BV69" s="364"/>
      <c r="BW69" s="364"/>
      <c r="BX69" s="364"/>
      <c r="BY69" s="364"/>
      <c r="BZ69" s="364"/>
      <c r="CA69" s="364"/>
      <c r="CB69" s="364"/>
      <c r="CC69" s="364"/>
      <c r="CD69" s="364"/>
      <c r="CE69" s="364"/>
      <c r="CF69" s="364"/>
      <c r="CG69" s="364"/>
      <c r="CH69" s="364"/>
      <c r="CI69" s="364"/>
      <c r="CJ69" s="364"/>
      <c r="CK69" s="364"/>
      <c r="CL69" s="364"/>
      <c r="CM69" s="364"/>
      <c r="CN69" s="364"/>
      <c r="CO69" s="364"/>
      <c r="CP69" s="364"/>
      <c r="CQ69" s="364"/>
      <c r="CR69" s="364"/>
      <c r="CS69" s="364"/>
      <c r="CT69" s="364"/>
      <c r="CU69" s="364"/>
      <c r="CV69" s="364"/>
      <c r="CW69" s="364"/>
      <c r="CX69" s="364"/>
      <c r="CY69" s="364"/>
      <c r="CZ69" s="364"/>
      <c r="DA69" s="364"/>
      <c r="DB69" s="364"/>
      <c r="DC69" s="364"/>
      <c r="DD69" s="364"/>
      <c r="DE69" s="364"/>
      <c r="DF69" s="364"/>
      <c r="DG69" s="364"/>
      <c r="DH69" s="364"/>
      <c r="DI69" s="364"/>
      <c r="DJ69" s="364"/>
      <c r="DK69" s="364"/>
      <c r="DL69" s="364"/>
      <c r="DM69" s="364"/>
      <c r="DN69" s="364"/>
      <c r="DO69" s="364"/>
      <c r="DP69" s="364"/>
      <c r="DQ69" s="364"/>
      <c r="DR69" s="364"/>
      <c r="DS69" s="364"/>
      <c r="DT69" s="364"/>
      <c r="DU69" s="364"/>
      <c r="DV69" s="364"/>
      <c r="DW69" s="364"/>
      <c r="DX69" s="364"/>
      <c r="DY69" s="364"/>
      <c r="DZ69" s="364"/>
      <c r="EA69" s="364"/>
      <c r="EB69" s="364"/>
      <c r="EC69" s="364"/>
      <c r="ED69" s="364"/>
      <c r="EE69" s="364"/>
      <c r="EF69" s="364"/>
      <c r="EG69" s="364"/>
      <c r="EH69" s="364"/>
      <c r="EI69" s="364"/>
      <c r="EJ69" s="364"/>
      <c r="EK69" s="364"/>
      <c r="EL69" s="364"/>
      <c r="EM69" s="364"/>
      <c r="EN69" s="364"/>
      <c r="EO69" s="364"/>
      <c r="EP69" s="364"/>
      <c r="EQ69" s="364"/>
      <c r="ER69" s="364"/>
      <c r="ES69" s="364"/>
      <c r="ET69" s="364"/>
      <c r="EU69" s="364"/>
      <c r="EV69" s="364"/>
      <c r="EW69" s="364"/>
      <c r="EX69" s="364"/>
      <c r="EY69" s="364"/>
      <c r="EZ69" s="364"/>
      <c r="FA69" s="364"/>
      <c r="FB69" s="364"/>
      <c r="FC69" s="364"/>
      <c r="FD69" s="364"/>
      <c r="FE69" s="364"/>
      <c r="FF69" s="364"/>
      <c r="FG69" s="364"/>
      <c r="FH69" s="364"/>
      <c r="FI69" s="364"/>
      <c r="FJ69" s="364"/>
      <c r="FK69" s="364"/>
      <c r="FL69" s="364"/>
      <c r="FM69" s="364"/>
      <c r="FN69" s="364"/>
      <c r="FO69" s="364"/>
      <c r="FP69" s="364"/>
      <c r="FQ69" s="364"/>
      <c r="FR69" s="364"/>
      <c r="FS69" s="364"/>
      <c r="FT69" s="364"/>
      <c r="FU69" s="364"/>
      <c r="FV69" s="364"/>
      <c r="FW69" s="364"/>
      <c r="FX69" s="364"/>
      <c r="FY69" s="364"/>
      <c r="FZ69" s="364"/>
      <c r="GA69" s="364"/>
      <c r="GB69" s="364"/>
      <c r="GC69" s="364"/>
      <c r="GD69" s="364"/>
      <c r="GE69" s="364"/>
      <c r="GF69" s="364"/>
      <c r="GG69" s="364"/>
      <c r="GH69" s="364"/>
      <c r="GI69" s="364"/>
      <c r="GJ69" s="364"/>
      <c r="GK69" s="364"/>
      <c r="GL69" s="364"/>
      <c r="GM69" s="364"/>
      <c r="GN69" s="364"/>
      <c r="GO69" s="364"/>
      <c r="GP69" s="364"/>
      <c r="GQ69" s="364"/>
      <c r="GR69" s="364"/>
      <c r="GS69" s="364"/>
      <c r="GT69" s="364"/>
      <c r="GU69" s="364"/>
      <c r="GV69" s="364"/>
      <c r="GW69" s="364"/>
      <c r="GX69" s="364"/>
      <c r="GY69" s="364"/>
      <c r="GZ69" s="364"/>
      <c r="HA69" s="364"/>
      <c r="HB69" s="364"/>
      <c r="HC69" s="364"/>
      <c r="HD69" s="364"/>
      <c r="HE69" s="364"/>
      <c r="HF69" s="364"/>
      <c r="HG69" s="364"/>
      <c r="HH69" s="364"/>
      <c r="HI69" s="364"/>
      <c r="HJ69" s="364"/>
      <c r="HK69" s="364"/>
      <c r="HL69" s="364"/>
      <c r="HM69" s="364"/>
      <c r="HN69" s="364"/>
      <c r="HO69" s="364"/>
      <c r="HP69" s="364"/>
      <c r="HQ69" s="364"/>
      <c r="HR69" s="364"/>
      <c r="HS69" s="364"/>
      <c r="HT69" s="364"/>
      <c r="HU69" s="364"/>
      <c r="HV69" s="364"/>
      <c r="HW69" s="364"/>
      <c r="HX69" s="364"/>
      <c r="HY69" s="364"/>
      <c r="HZ69" s="364"/>
      <c r="IA69" s="364"/>
      <c r="IB69" s="364"/>
      <c r="IC69" s="364"/>
      <c r="ID69" s="364"/>
      <c r="IE69" s="364"/>
      <c r="IF69" s="364"/>
      <c r="IG69" s="364"/>
      <c r="IH69" s="364"/>
      <c r="II69" s="364"/>
      <c r="IJ69" s="364"/>
      <c r="IK69" s="364"/>
      <c r="IL69" s="364"/>
      <c r="IM69" s="364"/>
      <c r="IN69" s="364"/>
      <c r="IO69" s="364"/>
      <c r="IP69" s="364"/>
      <c r="IQ69" s="364"/>
      <c r="IR69" s="364"/>
      <c r="IS69" s="364"/>
      <c r="IT69" s="364"/>
      <c r="IU69" s="364"/>
      <c r="IV69" s="364"/>
      <c r="IW69" s="364"/>
      <c r="IX69" s="364"/>
      <c r="IY69" s="364"/>
      <c r="IZ69" s="364"/>
      <c r="JA69" s="364"/>
      <c r="JB69" s="364"/>
      <c r="JC69" s="364"/>
      <c r="JD69" s="364"/>
      <c r="JE69" s="364"/>
      <c r="JF69" s="364"/>
      <c r="JG69" s="364"/>
      <c r="JH69" s="364"/>
      <c r="JI69" s="364"/>
      <c r="JJ69" s="364"/>
      <c r="JK69" s="364"/>
      <c r="JL69" s="364"/>
      <c r="JM69" s="364"/>
      <c r="JN69" s="364"/>
      <c r="JO69" s="364"/>
      <c r="JP69" s="364"/>
      <c r="JQ69" s="364"/>
      <c r="JR69" s="364"/>
      <c r="JS69" s="364"/>
      <c r="JT69" s="364"/>
      <c r="JU69" s="364"/>
      <c r="JV69" s="364"/>
      <c r="JW69" s="364"/>
      <c r="JX69" s="364"/>
      <c r="JY69" s="364"/>
      <c r="JZ69" s="364"/>
      <c r="KA69" s="364"/>
      <c r="KB69" s="364"/>
      <c r="KC69" s="364"/>
      <c r="KD69" s="364"/>
      <c r="KE69" s="364"/>
      <c r="KF69" s="364"/>
      <c r="KG69" s="364"/>
      <c r="KH69" s="364"/>
      <c r="KI69" s="364"/>
      <c r="KJ69" s="364"/>
      <c r="KK69" s="364"/>
      <c r="KL69" s="364"/>
      <c r="KM69" s="364"/>
      <c r="KN69" s="364"/>
      <c r="KO69" s="364"/>
      <c r="KP69" s="364"/>
      <c r="KQ69" s="364"/>
      <c r="KR69" s="364"/>
      <c r="KS69" s="364"/>
      <c r="KT69" s="364"/>
      <c r="KU69" s="364"/>
      <c r="KV69" s="364"/>
      <c r="KW69" s="364"/>
      <c r="KX69" s="364"/>
      <c r="KY69" s="364"/>
      <c r="KZ69" s="364"/>
      <c r="LA69" s="364"/>
      <c r="LB69" s="364"/>
      <c r="LC69" s="364"/>
      <c r="LD69" s="364"/>
      <c r="LE69" s="364"/>
      <c r="LF69" s="364"/>
      <c r="LG69" s="364"/>
      <c r="LH69" s="364"/>
      <c r="LI69" s="364"/>
      <c r="LJ69" s="364"/>
      <c r="LK69" s="364"/>
      <c r="LL69" s="364"/>
      <c r="LM69" s="364"/>
      <c r="LN69" s="364"/>
      <c r="LO69" s="364"/>
      <c r="LP69" s="364"/>
      <c r="LQ69" s="364"/>
      <c r="LR69" s="364"/>
      <c r="LS69" s="364"/>
      <c r="LT69" s="364"/>
      <c r="LU69" s="364"/>
      <c r="LV69" s="364"/>
      <c r="LW69" s="364"/>
      <c r="LX69" s="364"/>
      <c r="LY69" s="364"/>
      <c r="LZ69" s="364"/>
      <c r="MA69" s="364"/>
      <c r="MB69" s="364"/>
      <c r="MC69" s="364"/>
      <c r="MD69" s="364"/>
      <c r="ME69" s="364"/>
      <c r="MF69" s="364"/>
      <c r="MG69" s="364"/>
      <c r="MH69" s="364"/>
      <c r="MI69" s="364"/>
      <c r="MJ69" s="364"/>
      <c r="MK69" s="364"/>
      <c r="ML69" s="364"/>
      <c r="MM69" s="364"/>
      <c r="MN69" s="364"/>
      <c r="MO69" s="364"/>
      <c r="MP69" s="364"/>
      <c r="MQ69" s="364"/>
      <c r="MR69" s="364"/>
      <c r="MS69" s="364"/>
      <c r="MT69" s="364"/>
      <c r="MU69" s="364"/>
      <c r="MV69" s="364"/>
      <c r="MW69" s="364"/>
      <c r="MX69" s="364"/>
      <c r="MY69" s="364"/>
      <c r="MZ69" s="364"/>
      <c r="NA69" s="364"/>
      <c r="NB69" s="364"/>
      <c r="NC69" s="364"/>
      <c r="ND69" s="364"/>
      <c r="NE69" s="364"/>
      <c r="NF69" s="364"/>
      <c r="NG69" s="364"/>
      <c r="NH69" s="364"/>
      <c r="NI69" s="364"/>
      <c r="NJ69" s="364"/>
      <c r="NK69" s="364"/>
      <c r="NL69" s="364"/>
      <c r="NM69" s="364"/>
      <c r="NN69" s="364"/>
      <c r="NO69" s="364"/>
      <c r="NP69" s="364"/>
      <c r="NQ69" s="364"/>
      <c r="NR69" s="364"/>
      <c r="NS69" s="364"/>
      <c r="NT69" s="364"/>
      <c r="NU69" s="364"/>
      <c r="NV69" s="364"/>
      <c r="NW69" s="364"/>
      <c r="NX69" s="364"/>
      <c r="NY69" s="364"/>
      <c r="NZ69" s="364"/>
      <c r="OA69" s="364"/>
      <c r="OB69" s="364"/>
      <c r="OC69" s="364"/>
      <c r="OD69" s="364"/>
      <c r="OE69" s="364"/>
      <c r="OF69" s="364"/>
      <c r="OG69" s="364"/>
      <c r="OH69" s="364"/>
      <c r="OI69" s="364"/>
      <c r="OJ69" s="364"/>
      <c r="OK69" s="364"/>
      <c r="OL69" s="364"/>
      <c r="OM69" s="364"/>
      <c r="ON69" s="364"/>
      <c r="OO69" s="364"/>
      <c r="OP69" s="364"/>
      <c r="OQ69" s="364"/>
      <c r="OR69" s="364"/>
    </row>
    <row r="70" spans="1:408" ht="15">
      <c r="A70" s="365" t="s">
        <v>646</v>
      </c>
      <c r="B70" s="364">
        <f t="shared" si="81"/>
        <v>0</v>
      </c>
      <c r="C70" s="364">
        <f t="shared" si="82"/>
        <v>0</v>
      </c>
      <c r="D70" s="364">
        <f t="shared" si="83"/>
        <v>0</v>
      </c>
      <c r="E70" s="364">
        <f t="shared" si="84"/>
        <v>0</v>
      </c>
      <c r="F70" s="364">
        <f t="shared" si="85"/>
        <v>0</v>
      </c>
      <c r="G70" s="364">
        <f t="shared" si="86"/>
        <v>0</v>
      </c>
      <c r="H70" s="364">
        <f t="shared" si="87"/>
        <v>0</v>
      </c>
      <c r="I70" s="364">
        <f t="shared" si="88"/>
        <v>0</v>
      </c>
      <c r="J70" s="364">
        <f t="shared" si="89"/>
        <v>0</v>
      </c>
      <c r="K70" s="364">
        <f t="shared" si="90"/>
        <v>0</v>
      </c>
      <c r="L70" s="364">
        <f t="shared" si="91"/>
        <v>0</v>
      </c>
      <c r="M70" s="364">
        <f t="shared" si="92"/>
        <v>0</v>
      </c>
      <c r="N70" s="364">
        <f t="shared" si="93"/>
        <v>0</v>
      </c>
      <c r="O70" s="364">
        <f t="shared" si="94"/>
        <v>0</v>
      </c>
      <c r="P70" s="364">
        <f t="shared" si="95"/>
        <v>0</v>
      </c>
      <c r="Q70" s="364">
        <f t="shared" si="96"/>
        <v>0</v>
      </c>
      <c r="R70" s="364">
        <f t="shared" si="97"/>
        <v>0</v>
      </c>
      <c r="S70" s="364">
        <f t="shared" si="98"/>
        <v>0</v>
      </c>
      <c r="T70" s="364">
        <f t="shared" si="99"/>
        <v>0</v>
      </c>
      <c r="U70" s="364">
        <f t="shared" si="100"/>
        <v>0</v>
      </c>
      <c r="V70" s="364">
        <f t="shared" si="101"/>
        <v>0</v>
      </c>
      <c r="W70" s="364">
        <f t="shared" si="102"/>
        <v>0</v>
      </c>
      <c r="X70" s="364">
        <f t="shared" si="103"/>
        <v>0</v>
      </c>
      <c r="Y70" s="364">
        <f t="shared" si="104"/>
        <v>0</v>
      </c>
      <c r="Z70" s="364">
        <f t="shared" si="105"/>
        <v>0</v>
      </c>
      <c r="AA70" s="364">
        <f t="shared" si="106"/>
        <v>0</v>
      </c>
      <c r="AB70" s="364">
        <f t="shared" si="107"/>
        <v>0</v>
      </c>
      <c r="AC70" s="364">
        <f t="shared" si="108"/>
        <v>0</v>
      </c>
      <c r="AD70" s="364">
        <f t="shared" si="109"/>
        <v>0</v>
      </c>
      <c r="AE70" s="364">
        <f t="shared" si="110"/>
        <v>0</v>
      </c>
      <c r="AG70" s="364"/>
      <c r="AH70" s="364"/>
      <c r="AI70" s="364"/>
      <c r="AJ70" s="364"/>
      <c r="AK70" s="364"/>
      <c r="AL70" s="364"/>
      <c r="AM70" s="364"/>
      <c r="AN70" s="364"/>
      <c r="AO70" s="364"/>
      <c r="AP70" s="364"/>
      <c r="AQ70" s="364"/>
      <c r="AR70" s="364"/>
      <c r="AS70" s="364"/>
      <c r="AT70" s="364"/>
      <c r="AU70" s="364"/>
      <c r="AV70" s="364"/>
      <c r="AW70" s="364"/>
      <c r="AX70" s="364"/>
      <c r="AY70" s="364"/>
      <c r="AZ70" s="364"/>
      <c r="BA70" s="364"/>
      <c r="BB70" s="364"/>
      <c r="BC70" s="364"/>
      <c r="BD70" s="364"/>
      <c r="BE70" s="364"/>
      <c r="BF70" s="364"/>
      <c r="BG70" s="364"/>
      <c r="BH70" s="364"/>
      <c r="BI70" s="364"/>
      <c r="BJ70" s="364"/>
      <c r="BK70" s="364"/>
      <c r="BL70" s="364"/>
      <c r="BM70" s="364"/>
      <c r="BN70" s="364"/>
      <c r="BO70" s="364"/>
      <c r="BP70" s="364"/>
      <c r="BQ70" s="364"/>
      <c r="BR70" s="364"/>
      <c r="BS70" s="364"/>
      <c r="BT70" s="364"/>
      <c r="BU70" s="364"/>
      <c r="BV70" s="364"/>
      <c r="BW70" s="364"/>
      <c r="BX70" s="364"/>
      <c r="BY70" s="364"/>
      <c r="BZ70" s="364"/>
      <c r="CA70" s="364"/>
      <c r="CB70" s="364"/>
      <c r="CC70" s="364"/>
      <c r="CD70" s="364"/>
      <c r="CE70" s="364"/>
      <c r="CF70" s="364"/>
      <c r="CG70" s="364"/>
      <c r="CH70" s="364"/>
      <c r="CI70" s="364"/>
      <c r="CJ70" s="364"/>
      <c r="CK70" s="364"/>
      <c r="CL70" s="364"/>
      <c r="CM70" s="364"/>
      <c r="CN70" s="364"/>
      <c r="CO70" s="364"/>
      <c r="CP70" s="364"/>
      <c r="CQ70" s="364"/>
      <c r="CR70" s="364"/>
      <c r="CS70" s="364"/>
      <c r="CT70" s="364"/>
      <c r="CU70" s="364"/>
      <c r="CV70" s="364"/>
      <c r="CW70" s="364"/>
      <c r="CX70" s="364"/>
      <c r="CY70" s="364"/>
      <c r="CZ70" s="364"/>
      <c r="DA70" s="364"/>
      <c r="DB70" s="364"/>
      <c r="DC70" s="364"/>
      <c r="DD70" s="364"/>
      <c r="DE70" s="364"/>
      <c r="DF70" s="364"/>
      <c r="DG70" s="364"/>
      <c r="DH70" s="364"/>
      <c r="DI70" s="364"/>
      <c r="DJ70" s="364"/>
      <c r="DK70" s="364"/>
      <c r="DL70" s="364"/>
      <c r="DM70" s="364"/>
      <c r="DN70" s="364"/>
      <c r="DO70" s="364"/>
      <c r="DP70" s="364"/>
      <c r="DQ70" s="364"/>
      <c r="DR70" s="364"/>
      <c r="DS70" s="364"/>
      <c r="DT70" s="364"/>
      <c r="DU70" s="364"/>
      <c r="DV70" s="364"/>
      <c r="DW70" s="364"/>
      <c r="DX70" s="364"/>
      <c r="DY70" s="364"/>
      <c r="DZ70" s="364"/>
      <c r="EA70" s="364"/>
      <c r="EB70" s="364"/>
      <c r="EC70" s="364"/>
      <c r="ED70" s="364"/>
      <c r="EE70" s="364"/>
      <c r="EF70" s="364"/>
      <c r="EG70" s="364"/>
      <c r="EH70" s="364"/>
      <c r="EI70" s="364"/>
      <c r="EJ70" s="364"/>
      <c r="EK70" s="364"/>
      <c r="EL70" s="364"/>
      <c r="EM70" s="364"/>
      <c r="EN70" s="364"/>
      <c r="EO70" s="364"/>
      <c r="EP70" s="364"/>
      <c r="EQ70" s="364"/>
      <c r="ER70" s="364"/>
      <c r="ES70" s="364"/>
      <c r="ET70" s="364"/>
      <c r="EU70" s="364"/>
      <c r="EV70" s="364"/>
      <c r="EW70" s="364"/>
      <c r="EX70" s="364"/>
      <c r="EY70" s="364"/>
      <c r="EZ70" s="364"/>
      <c r="FA70" s="364"/>
      <c r="FB70" s="364"/>
      <c r="FC70" s="364"/>
      <c r="FD70" s="364"/>
      <c r="FE70" s="364"/>
      <c r="FF70" s="364"/>
      <c r="FG70" s="364"/>
      <c r="FH70" s="364"/>
      <c r="FI70" s="364"/>
      <c r="FJ70" s="364"/>
      <c r="FK70" s="364"/>
      <c r="FL70" s="364"/>
      <c r="FM70" s="364"/>
      <c r="FN70" s="364"/>
      <c r="FO70" s="364"/>
      <c r="FP70" s="364"/>
      <c r="FQ70" s="364"/>
      <c r="FR70" s="364"/>
      <c r="FS70" s="364"/>
      <c r="FT70" s="364"/>
      <c r="FU70" s="364"/>
      <c r="FV70" s="364"/>
      <c r="FW70" s="364"/>
      <c r="FX70" s="364"/>
      <c r="FY70" s="364"/>
      <c r="FZ70" s="364"/>
      <c r="GA70" s="364"/>
      <c r="GB70" s="364"/>
      <c r="GC70" s="364"/>
      <c r="GD70" s="364"/>
      <c r="GE70" s="364"/>
      <c r="GF70" s="364"/>
      <c r="GG70" s="364"/>
      <c r="GH70" s="364"/>
      <c r="GI70" s="364"/>
      <c r="GJ70" s="364"/>
      <c r="GK70" s="364"/>
      <c r="GL70" s="364"/>
      <c r="GM70" s="364"/>
      <c r="GN70" s="364"/>
      <c r="GO70" s="364"/>
      <c r="GP70" s="364"/>
      <c r="GQ70" s="364"/>
      <c r="GR70" s="364"/>
      <c r="GS70" s="364"/>
      <c r="GT70" s="364"/>
      <c r="GU70" s="364"/>
      <c r="GV70" s="364"/>
      <c r="GW70" s="364"/>
      <c r="GX70" s="364"/>
      <c r="GY70" s="364"/>
      <c r="GZ70" s="364"/>
      <c r="HA70" s="364"/>
      <c r="HB70" s="364"/>
      <c r="HC70" s="364"/>
      <c r="HD70" s="364"/>
      <c r="HE70" s="364"/>
      <c r="HF70" s="364"/>
      <c r="HG70" s="364"/>
      <c r="HH70" s="364"/>
      <c r="HI70" s="364"/>
      <c r="HJ70" s="364"/>
      <c r="HK70" s="364"/>
      <c r="HL70" s="364"/>
      <c r="HM70" s="364"/>
      <c r="HN70" s="364"/>
      <c r="HO70" s="364"/>
      <c r="HP70" s="364"/>
      <c r="HQ70" s="364"/>
      <c r="HR70" s="364"/>
      <c r="HS70" s="364"/>
      <c r="HT70" s="364"/>
      <c r="HU70" s="364"/>
      <c r="HV70" s="364"/>
      <c r="HW70" s="364"/>
      <c r="HX70" s="364"/>
      <c r="HY70" s="364"/>
      <c r="HZ70" s="364"/>
      <c r="IA70" s="364"/>
      <c r="IB70" s="364"/>
      <c r="IC70" s="364"/>
      <c r="ID70" s="364"/>
      <c r="IE70" s="364"/>
      <c r="IF70" s="364"/>
      <c r="IG70" s="364"/>
      <c r="IH70" s="364"/>
      <c r="II70" s="364"/>
      <c r="IJ70" s="364"/>
      <c r="IK70" s="364"/>
      <c r="IL70" s="364"/>
      <c r="IM70" s="364"/>
      <c r="IN70" s="364"/>
      <c r="IO70" s="364"/>
      <c r="IP70" s="364"/>
      <c r="IQ70" s="364"/>
      <c r="IR70" s="364"/>
      <c r="IS70" s="364"/>
      <c r="IT70" s="364"/>
      <c r="IU70" s="364"/>
      <c r="IV70" s="364"/>
      <c r="IW70" s="364"/>
      <c r="IX70" s="364"/>
      <c r="IY70" s="364"/>
      <c r="IZ70" s="364"/>
      <c r="JA70" s="364"/>
      <c r="JB70" s="364"/>
      <c r="JC70" s="364"/>
      <c r="JD70" s="364"/>
      <c r="JE70" s="364"/>
      <c r="JF70" s="364"/>
      <c r="JG70" s="364"/>
      <c r="JH70" s="364"/>
      <c r="JI70" s="364"/>
      <c r="JJ70" s="364"/>
      <c r="JK70" s="364"/>
      <c r="JL70" s="364"/>
      <c r="JM70" s="364"/>
      <c r="JN70" s="364"/>
      <c r="JO70" s="364"/>
      <c r="JP70" s="364"/>
      <c r="JQ70" s="364"/>
      <c r="JR70" s="364"/>
      <c r="JS70" s="364"/>
      <c r="JT70" s="364"/>
      <c r="JU70" s="364"/>
      <c r="JV70" s="364"/>
      <c r="JW70" s="364"/>
      <c r="JX70" s="364"/>
      <c r="JY70" s="364"/>
      <c r="JZ70" s="364"/>
      <c r="KA70" s="364"/>
      <c r="KB70" s="364"/>
      <c r="KC70" s="364"/>
      <c r="KD70" s="364"/>
      <c r="KE70" s="364"/>
      <c r="KF70" s="364"/>
      <c r="KG70" s="364"/>
      <c r="KH70" s="364"/>
      <c r="KI70" s="364"/>
      <c r="KJ70" s="364"/>
      <c r="KK70" s="364"/>
      <c r="KL70" s="364"/>
      <c r="KM70" s="364"/>
      <c r="KN70" s="364"/>
      <c r="KO70" s="364"/>
      <c r="KP70" s="364"/>
      <c r="KQ70" s="364"/>
      <c r="KR70" s="364"/>
      <c r="KS70" s="364"/>
      <c r="KT70" s="364"/>
      <c r="KU70" s="364"/>
      <c r="KV70" s="364"/>
      <c r="KW70" s="364"/>
      <c r="KX70" s="364"/>
      <c r="KY70" s="364"/>
      <c r="KZ70" s="364"/>
      <c r="LA70" s="364"/>
      <c r="LB70" s="364"/>
      <c r="LC70" s="364"/>
      <c r="LD70" s="364"/>
      <c r="LE70" s="364"/>
      <c r="LF70" s="364"/>
      <c r="LG70" s="364"/>
      <c r="LH70" s="364"/>
      <c r="LI70" s="364"/>
      <c r="LJ70" s="364"/>
      <c r="LK70" s="364"/>
      <c r="LL70" s="364"/>
      <c r="LM70" s="364"/>
      <c r="LN70" s="364"/>
      <c r="LO70" s="364"/>
      <c r="LP70" s="364"/>
      <c r="LQ70" s="364"/>
      <c r="LR70" s="364"/>
      <c r="LS70" s="364"/>
      <c r="LT70" s="364"/>
      <c r="LU70" s="364"/>
      <c r="LV70" s="364"/>
      <c r="LW70" s="364"/>
      <c r="LX70" s="364"/>
      <c r="LY70" s="364"/>
      <c r="LZ70" s="364"/>
      <c r="MA70" s="364"/>
      <c r="MB70" s="364"/>
      <c r="MC70" s="364"/>
      <c r="MD70" s="364"/>
      <c r="ME70" s="364"/>
      <c r="MF70" s="364"/>
      <c r="MG70" s="364"/>
      <c r="MH70" s="364"/>
      <c r="MI70" s="364"/>
      <c r="MJ70" s="364"/>
      <c r="MK70" s="364"/>
      <c r="ML70" s="364"/>
      <c r="MM70" s="364"/>
      <c r="MN70" s="364"/>
      <c r="MO70" s="364"/>
      <c r="MP70" s="364"/>
      <c r="MQ70" s="364"/>
      <c r="MR70" s="364"/>
      <c r="MS70" s="364"/>
      <c r="MT70" s="364"/>
      <c r="MU70" s="364"/>
      <c r="MV70" s="364"/>
      <c r="MW70" s="364"/>
      <c r="MX70" s="364"/>
      <c r="MY70" s="364"/>
      <c r="MZ70" s="364"/>
      <c r="NA70" s="364"/>
      <c r="NB70" s="364"/>
      <c r="NC70" s="364"/>
      <c r="ND70" s="364"/>
      <c r="NE70" s="364"/>
      <c r="NF70" s="364"/>
      <c r="NG70" s="364"/>
      <c r="NH70" s="364"/>
      <c r="NI70" s="364"/>
      <c r="NJ70" s="364"/>
      <c r="NK70" s="364"/>
      <c r="NL70" s="364"/>
      <c r="NM70" s="364"/>
      <c r="NN70" s="364"/>
      <c r="NO70" s="364"/>
      <c r="NP70" s="364"/>
      <c r="NQ70" s="364"/>
      <c r="NR70" s="364"/>
      <c r="NS70" s="364"/>
      <c r="NT70" s="364"/>
      <c r="NU70" s="364"/>
      <c r="NV70" s="364"/>
      <c r="NW70" s="364"/>
      <c r="NX70" s="364"/>
      <c r="NY70" s="364"/>
      <c r="NZ70" s="364"/>
      <c r="OA70" s="364"/>
      <c r="OB70" s="364"/>
      <c r="OC70" s="364"/>
      <c r="OD70" s="364"/>
      <c r="OE70" s="364"/>
      <c r="OF70" s="364"/>
      <c r="OG70" s="364"/>
      <c r="OH70" s="364"/>
      <c r="OI70" s="364"/>
      <c r="OJ70" s="364"/>
      <c r="OK70" s="364"/>
      <c r="OL70" s="364"/>
      <c r="OM70" s="364"/>
      <c r="ON70" s="364"/>
      <c r="OO70" s="364"/>
      <c r="OP70" s="364"/>
      <c r="OQ70" s="364"/>
      <c r="OR70" s="364"/>
    </row>
    <row r="71" spans="1:408" ht="15">
      <c r="A71" s="365" t="s">
        <v>647</v>
      </c>
      <c r="B71" s="364">
        <f t="shared" si="81"/>
        <v>0</v>
      </c>
      <c r="C71" s="364">
        <f t="shared" si="82"/>
        <v>0</v>
      </c>
      <c r="D71" s="364">
        <f t="shared" si="83"/>
        <v>0</v>
      </c>
      <c r="E71" s="364">
        <f t="shared" si="84"/>
        <v>0</v>
      </c>
      <c r="F71" s="364">
        <f t="shared" si="85"/>
        <v>0</v>
      </c>
      <c r="G71" s="364">
        <f t="shared" si="86"/>
        <v>0</v>
      </c>
      <c r="H71" s="364">
        <f t="shared" si="87"/>
        <v>0</v>
      </c>
      <c r="I71" s="364">
        <f t="shared" si="88"/>
        <v>0</v>
      </c>
      <c r="J71" s="364">
        <f t="shared" si="89"/>
        <v>0</v>
      </c>
      <c r="K71" s="364">
        <f t="shared" si="90"/>
        <v>0</v>
      </c>
      <c r="L71" s="364">
        <f t="shared" si="91"/>
        <v>0</v>
      </c>
      <c r="M71" s="364">
        <f t="shared" si="92"/>
        <v>0</v>
      </c>
      <c r="N71" s="364">
        <f t="shared" si="93"/>
        <v>0</v>
      </c>
      <c r="O71" s="364">
        <f t="shared" si="94"/>
        <v>0</v>
      </c>
      <c r="P71" s="364">
        <f t="shared" si="95"/>
        <v>0</v>
      </c>
      <c r="Q71" s="364">
        <f t="shared" si="96"/>
        <v>0</v>
      </c>
      <c r="R71" s="364">
        <f t="shared" si="97"/>
        <v>0</v>
      </c>
      <c r="S71" s="364">
        <f t="shared" si="98"/>
        <v>0</v>
      </c>
      <c r="T71" s="364">
        <f t="shared" si="99"/>
        <v>0</v>
      </c>
      <c r="U71" s="364">
        <f t="shared" si="100"/>
        <v>0</v>
      </c>
      <c r="V71" s="364">
        <f t="shared" si="101"/>
        <v>0</v>
      </c>
      <c r="W71" s="364">
        <f t="shared" si="102"/>
        <v>0</v>
      </c>
      <c r="X71" s="364">
        <f t="shared" si="103"/>
        <v>0</v>
      </c>
      <c r="Y71" s="364">
        <f t="shared" si="104"/>
        <v>0</v>
      </c>
      <c r="Z71" s="364">
        <f t="shared" si="105"/>
        <v>0</v>
      </c>
      <c r="AA71" s="364">
        <f t="shared" si="106"/>
        <v>0</v>
      </c>
      <c r="AB71" s="364">
        <f t="shared" si="107"/>
        <v>0</v>
      </c>
      <c r="AC71" s="364">
        <f t="shared" si="108"/>
        <v>0</v>
      </c>
      <c r="AD71" s="364">
        <f t="shared" si="109"/>
        <v>0</v>
      </c>
      <c r="AE71" s="364">
        <f t="shared" si="110"/>
        <v>0</v>
      </c>
      <c r="AG71" s="364"/>
      <c r="AH71" s="364"/>
      <c r="AI71" s="364"/>
      <c r="AJ71" s="364"/>
      <c r="AK71" s="364"/>
      <c r="AL71" s="364"/>
      <c r="AM71" s="364"/>
      <c r="AN71" s="364"/>
      <c r="AO71" s="364"/>
      <c r="AP71" s="364"/>
      <c r="AQ71" s="364"/>
      <c r="AR71" s="364"/>
      <c r="AS71" s="364"/>
      <c r="AT71" s="364"/>
      <c r="AU71" s="364"/>
      <c r="AV71" s="364"/>
      <c r="AW71" s="364"/>
      <c r="AX71" s="364"/>
      <c r="AY71" s="364"/>
      <c r="AZ71" s="364"/>
      <c r="BA71" s="364"/>
      <c r="BB71" s="364"/>
      <c r="BC71" s="364"/>
      <c r="BD71" s="364"/>
      <c r="BE71" s="364"/>
      <c r="BF71" s="364"/>
      <c r="BG71" s="364"/>
      <c r="BH71" s="364"/>
      <c r="BI71" s="364"/>
      <c r="BJ71" s="364"/>
      <c r="BK71" s="364"/>
      <c r="BL71" s="364"/>
      <c r="BM71" s="364"/>
      <c r="BN71" s="364"/>
      <c r="BO71" s="364"/>
      <c r="BP71" s="364"/>
      <c r="BQ71" s="364"/>
      <c r="BR71" s="364"/>
      <c r="BS71" s="364"/>
      <c r="BT71" s="364"/>
      <c r="BU71" s="364"/>
      <c r="BV71" s="364"/>
      <c r="BW71" s="364"/>
      <c r="BX71" s="364"/>
      <c r="BY71" s="364"/>
      <c r="BZ71" s="364"/>
      <c r="CA71" s="364"/>
      <c r="CB71" s="364"/>
      <c r="CC71" s="364"/>
      <c r="CD71" s="364"/>
      <c r="CE71" s="364"/>
      <c r="CF71" s="364"/>
      <c r="CG71" s="364"/>
      <c r="CH71" s="364"/>
      <c r="CI71" s="364"/>
      <c r="CJ71" s="364"/>
      <c r="CK71" s="364"/>
      <c r="CL71" s="364"/>
      <c r="CM71" s="364"/>
      <c r="CN71" s="364"/>
      <c r="CO71" s="364"/>
      <c r="CP71" s="364"/>
      <c r="CQ71" s="364"/>
      <c r="CR71" s="364"/>
      <c r="CS71" s="364"/>
      <c r="CT71" s="364"/>
      <c r="CU71" s="364"/>
      <c r="CV71" s="364"/>
      <c r="CW71" s="364"/>
      <c r="CX71" s="364"/>
      <c r="CY71" s="364"/>
      <c r="CZ71" s="364"/>
      <c r="DA71" s="364"/>
      <c r="DB71" s="364"/>
      <c r="DC71" s="364"/>
      <c r="DD71" s="364"/>
      <c r="DE71" s="364"/>
      <c r="DF71" s="364"/>
      <c r="DG71" s="364"/>
      <c r="DH71" s="364"/>
      <c r="DI71" s="364"/>
      <c r="DJ71" s="364"/>
      <c r="DK71" s="364"/>
      <c r="DL71" s="364"/>
      <c r="DM71" s="364"/>
      <c r="DN71" s="364"/>
      <c r="DO71" s="364"/>
      <c r="DP71" s="364"/>
      <c r="DQ71" s="364"/>
      <c r="DR71" s="364"/>
      <c r="DS71" s="364"/>
      <c r="DT71" s="364"/>
      <c r="DU71" s="364"/>
      <c r="DV71" s="364"/>
      <c r="DW71" s="364"/>
      <c r="DX71" s="364"/>
      <c r="DY71" s="364"/>
      <c r="DZ71" s="364"/>
      <c r="EA71" s="364"/>
      <c r="EB71" s="364"/>
      <c r="EC71" s="364"/>
      <c r="ED71" s="364"/>
      <c r="EE71" s="364"/>
      <c r="EF71" s="364"/>
      <c r="EG71" s="364"/>
      <c r="EH71" s="364"/>
      <c r="EI71" s="364"/>
      <c r="EJ71" s="364"/>
      <c r="EK71" s="364"/>
      <c r="EL71" s="364"/>
      <c r="EM71" s="364"/>
      <c r="EN71" s="364"/>
      <c r="EO71" s="364"/>
      <c r="EP71" s="364"/>
      <c r="EQ71" s="364"/>
      <c r="ER71" s="364"/>
      <c r="ES71" s="364"/>
      <c r="ET71" s="364"/>
      <c r="EU71" s="364"/>
      <c r="EV71" s="364"/>
      <c r="EW71" s="364"/>
      <c r="EX71" s="364"/>
      <c r="EY71" s="364"/>
      <c r="EZ71" s="364"/>
      <c r="FA71" s="364"/>
      <c r="FB71" s="364"/>
      <c r="FC71" s="364"/>
      <c r="FD71" s="364"/>
      <c r="FE71" s="364"/>
      <c r="FF71" s="364"/>
      <c r="FG71" s="364"/>
      <c r="FH71" s="364"/>
      <c r="FI71" s="364"/>
      <c r="FJ71" s="364"/>
      <c r="FK71" s="364"/>
      <c r="FL71" s="364"/>
      <c r="FM71" s="364"/>
      <c r="FN71" s="364"/>
      <c r="FO71" s="364"/>
      <c r="FP71" s="364"/>
      <c r="FQ71" s="364"/>
      <c r="FR71" s="364"/>
      <c r="FS71" s="364"/>
      <c r="FT71" s="364"/>
      <c r="FU71" s="364"/>
      <c r="FV71" s="364"/>
      <c r="FW71" s="364"/>
      <c r="FX71" s="364"/>
      <c r="FY71" s="364"/>
      <c r="FZ71" s="364"/>
      <c r="GA71" s="364"/>
      <c r="GB71" s="364"/>
      <c r="GC71" s="364"/>
      <c r="GD71" s="364"/>
      <c r="GE71" s="364"/>
      <c r="GF71" s="364"/>
      <c r="GG71" s="364"/>
      <c r="GH71" s="364"/>
      <c r="GI71" s="364"/>
      <c r="GJ71" s="364"/>
      <c r="GK71" s="364"/>
      <c r="GL71" s="364"/>
      <c r="GM71" s="364"/>
      <c r="GN71" s="364"/>
      <c r="GO71" s="364"/>
      <c r="GP71" s="364"/>
      <c r="GQ71" s="364"/>
      <c r="GR71" s="364"/>
      <c r="GS71" s="364"/>
      <c r="GT71" s="364"/>
      <c r="GU71" s="364"/>
      <c r="GV71" s="364"/>
      <c r="GW71" s="364"/>
      <c r="GX71" s="364"/>
      <c r="GY71" s="364"/>
      <c r="GZ71" s="364"/>
      <c r="HA71" s="364"/>
      <c r="HB71" s="364"/>
      <c r="HC71" s="364"/>
      <c r="HD71" s="364"/>
      <c r="HE71" s="364"/>
      <c r="HF71" s="364"/>
      <c r="HG71" s="364"/>
      <c r="HH71" s="364"/>
      <c r="HI71" s="364"/>
      <c r="HJ71" s="364"/>
      <c r="HK71" s="364"/>
      <c r="HL71" s="364"/>
      <c r="HM71" s="364"/>
      <c r="HN71" s="364"/>
      <c r="HO71" s="364"/>
      <c r="HP71" s="364"/>
      <c r="HQ71" s="364"/>
      <c r="HR71" s="364"/>
      <c r="HS71" s="364"/>
      <c r="HT71" s="364"/>
      <c r="HU71" s="364"/>
      <c r="HV71" s="364"/>
      <c r="HW71" s="364"/>
      <c r="HX71" s="364"/>
      <c r="HY71" s="364"/>
      <c r="HZ71" s="364"/>
      <c r="IA71" s="364"/>
      <c r="IB71" s="364"/>
      <c r="IC71" s="364"/>
      <c r="ID71" s="364"/>
      <c r="IE71" s="364"/>
      <c r="IF71" s="364"/>
      <c r="IG71" s="364"/>
      <c r="IH71" s="364"/>
      <c r="II71" s="364"/>
      <c r="IJ71" s="364"/>
      <c r="IK71" s="364"/>
      <c r="IL71" s="364"/>
      <c r="IM71" s="364"/>
      <c r="IN71" s="364"/>
      <c r="IO71" s="364"/>
      <c r="IP71" s="364"/>
      <c r="IQ71" s="364"/>
      <c r="IR71" s="364"/>
      <c r="IS71" s="364"/>
      <c r="IT71" s="364"/>
      <c r="IU71" s="364"/>
      <c r="IV71" s="364"/>
      <c r="IW71" s="364"/>
      <c r="IX71" s="364"/>
      <c r="IY71" s="364"/>
      <c r="IZ71" s="364"/>
      <c r="JA71" s="364"/>
      <c r="JB71" s="364"/>
      <c r="JC71" s="364"/>
      <c r="JD71" s="364"/>
      <c r="JE71" s="364"/>
      <c r="JF71" s="364"/>
      <c r="JG71" s="364"/>
      <c r="JH71" s="364"/>
      <c r="JI71" s="364"/>
      <c r="JJ71" s="364"/>
      <c r="JK71" s="364"/>
      <c r="JL71" s="364"/>
      <c r="JM71" s="364"/>
      <c r="JN71" s="364"/>
      <c r="JO71" s="364"/>
      <c r="JP71" s="364"/>
      <c r="JQ71" s="364"/>
      <c r="JR71" s="364"/>
      <c r="JS71" s="364"/>
      <c r="JT71" s="364"/>
      <c r="JU71" s="364"/>
      <c r="JV71" s="364"/>
      <c r="JW71" s="364"/>
      <c r="JX71" s="364"/>
      <c r="JY71" s="364"/>
      <c r="JZ71" s="364"/>
      <c r="KA71" s="364"/>
      <c r="KB71" s="364"/>
      <c r="KC71" s="364"/>
      <c r="KD71" s="364"/>
      <c r="KE71" s="364"/>
      <c r="KF71" s="364"/>
      <c r="KG71" s="364"/>
      <c r="KH71" s="364"/>
      <c r="KI71" s="364"/>
      <c r="KJ71" s="364"/>
      <c r="KK71" s="364"/>
      <c r="KL71" s="364"/>
      <c r="KM71" s="364"/>
      <c r="KN71" s="364"/>
      <c r="KO71" s="364"/>
      <c r="KP71" s="364"/>
      <c r="KQ71" s="364"/>
      <c r="KR71" s="364"/>
      <c r="KS71" s="364"/>
      <c r="KT71" s="364"/>
      <c r="KU71" s="364"/>
      <c r="KV71" s="364"/>
      <c r="KW71" s="364"/>
      <c r="KX71" s="364"/>
      <c r="KY71" s="364"/>
      <c r="KZ71" s="364"/>
      <c r="LA71" s="364"/>
      <c r="LB71" s="364"/>
      <c r="LC71" s="364"/>
      <c r="LD71" s="364"/>
      <c r="LE71" s="364"/>
      <c r="LF71" s="364"/>
      <c r="LG71" s="364"/>
      <c r="LH71" s="364"/>
      <c r="LI71" s="364"/>
      <c r="LJ71" s="364"/>
      <c r="LK71" s="364"/>
      <c r="LL71" s="364"/>
      <c r="LM71" s="364"/>
      <c r="LN71" s="364"/>
      <c r="LO71" s="364"/>
      <c r="LP71" s="364"/>
      <c r="LQ71" s="364"/>
      <c r="LR71" s="364"/>
      <c r="LS71" s="364"/>
      <c r="LT71" s="364"/>
      <c r="LU71" s="364"/>
      <c r="LV71" s="364"/>
      <c r="LW71" s="364"/>
      <c r="LX71" s="364"/>
      <c r="LY71" s="364"/>
      <c r="LZ71" s="364"/>
      <c r="MA71" s="364"/>
      <c r="MB71" s="364"/>
      <c r="MC71" s="364"/>
      <c r="MD71" s="364"/>
      <c r="ME71" s="364"/>
      <c r="MF71" s="364"/>
      <c r="MG71" s="364"/>
      <c r="MH71" s="364"/>
      <c r="MI71" s="364"/>
      <c r="MJ71" s="364"/>
      <c r="MK71" s="364"/>
      <c r="ML71" s="364"/>
      <c r="MM71" s="364"/>
      <c r="MN71" s="364"/>
      <c r="MO71" s="364"/>
      <c r="MP71" s="364"/>
      <c r="MQ71" s="364"/>
      <c r="MR71" s="364"/>
      <c r="MS71" s="364"/>
      <c r="MT71" s="364"/>
      <c r="MU71" s="364"/>
      <c r="MV71" s="364"/>
      <c r="MW71" s="364"/>
      <c r="MX71" s="364"/>
      <c r="MY71" s="364"/>
      <c r="MZ71" s="364"/>
      <c r="NA71" s="364"/>
      <c r="NB71" s="364"/>
      <c r="NC71" s="364"/>
      <c r="ND71" s="364"/>
      <c r="NE71" s="364"/>
      <c r="NF71" s="364"/>
      <c r="NG71" s="364"/>
      <c r="NH71" s="364"/>
      <c r="NI71" s="364"/>
      <c r="NJ71" s="364"/>
      <c r="NK71" s="364"/>
      <c r="NL71" s="364"/>
      <c r="NM71" s="364"/>
      <c r="NN71" s="364"/>
      <c r="NO71" s="364"/>
      <c r="NP71" s="364"/>
      <c r="NQ71" s="364"/>
      <c r="NR71" s="364"/>
      <c r="NS71" s="364"/>
      <c r="NT71" s="364"/>
      <c r="NU71" s="364"/>
      <c r="NV71" s="364"/>
      <c r="NW71" s="364"/>
      <c r="NX71" s="364"/>
      <c r="NY71" s="364"/>
      <c r="NZ71" s="364"/>
      <c r="OA71" s="364"/>
      <c r="OB71" s="364"/>
      <c r="OC71" s="364"/>
      <c r="OD71" s="364"/>
      <c r="OE71" s="364"/>
      <c r="OF71" s="364"/>
      <c r="OG71" s="364"/>
      <c r="OH71" s="364"/>
      <c r="OI71" s="364"/>
      <c r="OJ71" s="364"/>
      <c r="OK71" s="364"/>
      <c r="OL71" s="364"/>
      <c r="OM71" s="364"/>
      <c r="ON71" s="364"/>
      <c r="OO71" s="364"/>
      <c r="OP71" s="364"/>
      <c r="OQ71" s="364"/>
      <c r="OR71" s="364"/>
    </row>
    <row r="72" spans="1:408" ht="15">
      <c r="A72" s="365" t="s">
        <v>648</v>
      </c>
      <c r="B72" s="364">
        <f t="shared" si="81"/>
        <v>0</v>
      </c>
      <c r="C72" s="364">
        <f t="shared" si="82"/>
        <v>0</v>
      </c>
      <c r="D72" s="364">
        <f t="shared" si="83"/>
        <v>0</v>
      </c>
      <c r="E72" s="364">
        <f t="shared" si="84"/>
        <v>0</v>
      </c>
      <c r="F72" s="364">
        <f t="shared" si="85"/>
        <v>0</v>
      </c>
      <c r="G72" s="364">
        <f t="shared" si="86"/>
        <v>0</v>
      </c>
      <c r="H72" s="364">
        <f t="shared" si="87"/>
        <v>0</v>
      </c>
      <c r="I72" s="364">
        <f t="shared" si="88"/>
        <v>0</v>
      </c>
      <c r="J72" s="364">
        <f t="shared" si="89"/>
        <v>0</v>
      </c>
      <c r="K72" s="364">
        <f t="shared" si="90"/>
        <v>0</v>
      </c>
      <c r="L72" s="364">
        <f t="shared" si="91"/>
        <v>0</v>
      </c>
      <c r="M72" s="364">
        <f t="shared" si="92"/>
        <v>0</v>
      </c>
      <c r="N72" s="364">
        <f t="shared" si="93"/>
        <v>0</v>
      </c>
      <c r="O72" s="364">
        <f t="shared" si="94"/>
        <v>0</v>
      </c>
      <c r="P72" s="364">
        <f t="shared" si="95"/>
        <v>0</v>
      </c>
      <c r="Q72" s="364">
        <f t="shared" si="96"/>
        <v>0</v>
      </c>
      <c r="R72" s="364">
        <f t="shared" si="97"/>
        <v>0</v>
      </c>
      <c r="S72" s="364">
        <f t="shared" si="98"/>
        <v>0</v>
      </c>
      <c r="T72" s="364">
        <f t="shared" si="99"/>
        <v>0</v>
      </c>
      <c r="U72" s="364">
        <f t="shared" si="100"/>
        <v>0</v>
      </c>
      <c r="V72" s="364">
        <f t="shared" si="101"/>
        <v>0</v>
      </c>
      <c r="W72" s="364">
        <f t="shared" si="102"/>
        <v>0</v>
      </c>
      <c r="X72" s="364">
        <f t="shared" si="103"/>
        <v>0</v>
      </c>
      <c r="Y72" s="364">
        <f t="shared" si="104"/>
        <v>0</v>
      </c>
      <c r="Z72" s="364">
        <f t="shared" si="105"/>
        <v>0</v>
      </c>
      <c r="AA72" s="364">
        <f t="shared" si="106"/>
        <v>0</v>
      </c>
      <c r="AB72" s="364">
        <f t="shared" si="107"/>
        <v>0</v>
      </c>
      <c r="AC72" s="364">
        <f t="shared" si="108"/>
        <v>0</v>
      </c>
      <c r="AD72" s="364">
        <f t="shared" si="109"/>
        <v>0</v>
      </c>
      <c r="AE72" s="364">
        <f t="shared" si="110"/>
        <v>0</v>
      </c>
      <c r="AG72" s="364"/>
      <c r="AH72" s="364"/>
      <c r="AI72" s="364"/>
      <c r="AJ72" s="364"/>
      <c r="AK72" s="364"/>
      <c r="AL72" s="364"/>
      <c r="AM72" s="364"/>
      <c r="AN72" s="364"/>
      <c r="AO72" s="364"/>
      <c r="AP72" s="364"/>
      <c r="AQ72" s="364"/>
      <c r="AR72" s="364"/>
      <c r="AS72" s="364"/>
      <c r="AT72" s="364"/>
      <c r="AU72" s="364"/>
      <c r="AV72" s="364"/>
      <c r="AW72" s="364"/>
      <c r="AX72" s="364"/>
      <c r="AY72" s="364"/>
      <c r="AZ72" s="364"/>
      <c r="BA72" s="364"/>
      <c r="BB72" s="364"/>
      <c r="BC72" s="364"/>
      <c r="BD72" s="364"/>
      <c r="BE72" s="364"/>
      <c r="BF72" s="364"/>
      <c r="BG72" s="364"/>
      <c r="BH72" s="364"/>
      <c r="BI72" s="364"/>
      <c r="BJ72" s="364"/>
      <c r="BK72" s="364"/>
      <c r="BL72" s="364"/>
      <c r="BM72" s="364"/>
      <c r="BN72" s="364"/>
      <c r="BO72" s="364"/>
      <c r="BP72" s="364"/>
      <c r="BQ72" s="364"/>
      <c r="BR72" s="364"/>
      <c r="BS72" s="364"/>
      <c r="BT72" s="364"/>
      <c r="BU72" s="364"/>
      <c r="BV72" s="364"/>
      <c r="BW72" s="364"/>
      <c r="BX72" s="364"/>
      <c r="BY72" s="364"/>
      <c r="BZ72" s="364"/>
      <c r="CA72" s="364"/>
      <c r="CB72" s="364"/>
      <c r="CC72" s="364"/>
      <c r="CD72" s="364"/>
      <c r="CE72" s="364"/>
      <c r="CF72" s="364"/>
      <c r="CG72" s="364"/>
      <c r="CH72" s="364"/>
      <c r="CI72" s="364"/>
      <c r="CJ72" s="364"/>
      <c r="CK72" s="364"/>
      <c r="CL72" s="364"/>
      <c r="CM72" s="364"/>
      <c r="CN72" s="364"/>
      <c r="CO72" s="364"/>
      <c r="CP72" s="364"/>
      <c r="CQ72" s="364"/>
      <c r="CR72" s="364"/>
      <c r="CS72" s="364"/>
      <c r="CT72" s="364"/>
      <c r="CU72" s="364"/>
      <c r="CV72" s="364"/>
      <c r="CW72" s="364"/>
      <c r="CX72" s="364"/>
      <c r="CY72" s="364"/>
      <c r="CZ72" s="364"/>
      <c r="DA72" s="364"/>
      <c r="DB72" s="364"/>
      <c r="DC72" s="364"/>
      <c r="DD72" s="364"/>
      <c r="DE72" s="364"/>
      <c r="DF72" s="364"/>
      <c r="DG72" s="364"/>
      <c r="DH72" s="364"/>
      <c r="DI72" s="364"/>
      <c r="DJ72" s="364"/>
      <c r="DK72" s="364"/>
      <c r="DL72" s="364"/>
      <c r="DM72" s="364"/>
      <c r="DN72" s="364"/>
      <c r="DO72" s="364"/>
      <c r="DP72" s="364"/>
      <c r="DQ72" s="364"/>
      <c r="DR72" s="364"/>
      <c r="DS72" s="364"/>
      <c r="DT72" s="364"/>
      <c r="DU72" s="364"/>
      <c r="DV72" s="364"/>
      <c r="DW72" s="364"/>
      <c r="DX72" s="364"/>
      <c r="DY72" s="364"/>
      <c r="DZ72" s="364"/>
      <c r="EA72" s="364"/>
      <c r="EB72" s="364"/>
      <c r="EC72" s="364"/>
      <c r="ED72" s="364"/>
      <c r="EE72" s="364"/>
      <c r="EF72" s="364"/>
      <c r="EG72" s="364"/>
      <c r="EH72" s="364"/>
      <c r="EI72" s="364"/>
      <c r="EJ72" s="364"/>
      <c r="EK72" s="364"/>
      <c r="EL72" s="364"/>
      <c r="EM72" s="364"/>
      <c r="EN72" s="364"/>
      <c r="EO72" s="364"/>
      <c r="EP72" s="364"/>
      <c r="EQ72" s="364"/>
      <c r="ER72" s="364"/>
      <c r="ES72" s="364"/>
      <c r="ET72" s="364"/>
      <c r="EU72" s="364"/>
      <c r="EV72" s="364"/>
      <c r="EW72" s="364"/>
      <c r="EX72" s="364"/>
      <c r="EY72" s="364"/>
      <c r="EZ72" s="364"/>
      <c r="FA72" s="364"/>
      <c r="FB72" s="364"/>
      <c r="FC72" s="364"/>
      <c r="FD72" s="364"/>
      <c r="FE72" s="364"/>
      <c r="FF72" s="364"/>
      <c r="FG72" s="364"/>
      <c r="FH72" s="364"/>
      <c r="FI72" s="364"/>
      <c r="FJ72" s="364"/>
      <c r="FK72" s="364"/>
      <c r="FL72" s="364"/>
      <c r="FM72" s="364"/>
      <c r="FN72" s="364"/>
      <c r="FO72" s="364"/>
      <c r="FP72" s="364"/>
      <c r="FQ72" s="364"/>
      <c r="FR72" s="364"/>
      <c r="FS72" s="364"/>
      <c r="FT72" s="364"/>
      <c r="FU72" s="364"/>
      <c r="FV72" s="364"/>
      <c r="FW72" s="364"/>
      <c r="FX72" s="364"/>
      <c r="FY72" s="364"/>
      <c r="FZ72" s="364"/>
      <c r="GA72" s="364"/>
      <c r="GB72" s="364"/>
      <c r="GC72" s="364"/>
      <c r="GD72" s="364"/>
      <c r="GE72" s="364"/>
      <c r="GF72" s="364"/>
      <c r="GG72" s="364"/>
      <c r="GH72" s="364"/>
      <c r="GI72" s="364"/>
      <c r="GJ72" s="364"/>
      <c r="GK72" s="364"/>
      <c r="GL72" s="364"/>
      <c r="GM72" s="364"/>
      <c r="GN72" s="364"/>
      <c r="GO72" s="364"/>
      <c r="GP72" s="364"/>
      <c r="GQ72" s="364"/>
      <c r="GR72" s="364"/>
      <c r="GS72" s="364"/>
      <c r="GT72" s="364"/>
      <c r="GU72" s="364"/>
      <c r="GV72" s="364"/>
      <c r="GW72" s="364"/>
      <c r="GX72" s="364"/>
      <c r="GY72" s="364"/>
      <c r="GZ72" s="364"/>
      <c r="HA72" s="364"/>
      <c r="HB72" s="364"/>
      <c r="HC72" s="364"/>
      <c r="HD72" s="364"/>
      <c r="HE72" s="364"/>
      <c r="HF72" s="364"/>
      <c r="HG72" s="364"/>
      <c r="HH72" s="364"/>
      <c r="HI72" s="364"/>
      <c r="HJ72" s="364"/>
      <c r="HK72" s="364"/>
      <c r="HL72" s="364"/>
      <c r="HM72" s="364"/>
      <c r="HN72" s="364"/>
      <c r="HO72" s="364"/>
      <c r="HP72" s="364"/>
      <c r="HQ72" s="364"/>
      <c r="HR72" s="364"/>
      <c r="HS72" s="364"/>
      <c r="HT72" s="364"/>
      <c r="HU72" s="364"/>
      <c r="HV72" s="364"/>
      <c r="HW72" s="364"/>
      <c r="HX72" s="364"/>
      <c r="HY72" s="364"/>
      <c r="HZ72" s="364"/>
      <c r="IA72" s="364"/>
      <c r="IB72" s="364"/>
      <c r="IC72" s="364"/>
      <c r="ID72" s="364"/>
      <c r="IE72" s="364"/>
      <c r="IF72" s="364"/>
      <c r="IG72" s="364"/>
      <c r="IH72" s="364"/>
      <c r="II72" s="364"/>
      <c r="IJ72" s="364"/>
      <c r="IK72" s="364"/>
      <c r="IL72" s="364"/>
      <c r="IM72" s="364"/>
      <c r="IN72" s="364"/>
      <c r="IO72" s="364"/>
      <c r="IP72" s="364"/>
      <c r="IQ72" s="364"/>
      <c r="IR72" s="364"/>
      <c r="IS72" s="364"/>
      <c r="IT72" s="364"/>
      <c r="IU72" s="364"/>
      <c r="IV72" s="364"/>
      <c r="IW72" s="364"/>
      <c r="IX72" s="364"/>
      <c r="IY72" s="364"/>
      <c r="IZ72" s="364"/>
      <c r="JA72" s="364"/>
      <c r="JB72" s="364"/>
      <c r="JC72" s="364"/>
      <c r="JD72" s="364"/>
      <c r="JE72" s="364"/>
      <c r="JF72" s="364"/>
      <c r="JG72" s="364"/>
      <c r="JH72" s="364"/>
      <c r="JI72" s="364"/>
      <c r="JJ72" s="364"/>
      <c r="JK72" s="364"/>
      <c r="JL72" s="364"/>
      <c r="JM72" s="364"/>
      <c r="JN72" s="364"/>
      <c r="JO72" s="364"/>
      <c r="JP72" s="364"/>
      <c r="JQ72" s="364"/>
      <c r="JR72" s="364"/>
      <c r="JS72" s="364"/>
      <c r="JT72" s="364"/>
      <c r="JU72" s="364"/>
      <c r="JV72" s="364"/>
      <c r="JW72" s="364"/>
      <c r="JX72" s="364"/>
      <c r="JY72" s="364"/>
      <c r="JZ72" s="364"/>
      <c r="KA72" s="364"/>
      <c r="KB72" s="364"/>
      <c r="KC72" s="364"/>
      <c r="KD72" s="364"/>
      <c r="KE72" s="364"/>
      <c r="KF72" s="364"/>
      <c r="KG72" s="364"/>
      <c r="KH72" s="364"/>
      <c r="KI72" s="364"/>
      <c r="KJ72" s="364"/>
      <c r="KK72" s="364"/>
      <c r="KL72" s="364"/>
      <c r="KM72" s="364"/>
      <c r="KN72" s="364"/>
      <c r="KO72" s="364"/>
      <c r="KP72" s="364"/>
      <c r="KQ72" s="364"/>
      <c r="KR72" s="364"/>
      <c r="KS72" s="364"/>
      <c r="KT72" s="364"/>
      <c r="KU72" s="364"/>
      <c r="KV72" s="364"/>
      <c r="KW72" s="364"/>
      <c r="KX72" s="364"/>
      <c r="KY72" s="364"/>
      <c r="KZ72" s="364"/>
      <c r="LA72" s="364"/>
      <c r="LB72" s="364"/>
      <c r="LC72" s="364"/>
      <c r="LD72" s="364"/>
      <c r="LE72" s="364"/>
      <c r="LF72" s="364"/>
      <c r="LG72" s="364"/>
      <c r="LH72" s="364"/>
      <c r="LI72" s="364"/>
      <c r="LJ72" s="364"/>
      <c r="LK72" s="364"/>
      <c r="LL72" s="364"/>
      <c r="LM72" s="364"/>
      <c r="LN72" s="364"/>
      <c r="LO72" s="364"/>
      <c r="LP72" s="364"/>
      <c r="LQ72" s="364"/>
      <c r="LR72" s="364"/>
      <c r="LS72" s="364"/>
      <c r="LT72" s="364"/>
      <c r="LU72" s="364"/>
      <c r="LV72" s="364"/>
      <c r="LW72" s="364"/>
      <c r="LX72" s="364"/>
      <c r="LY72" s="364"/>
      <c r="LZ72" s="364"/>
      <c r="MA72" s="364"/>
      <c r="MB72" s="364"/>
      <c r="MC72" s="364"/>
      <c r="MD72" s="364"/>
      <c r="ME72" s="364"/>
      <c r="MF72" s="364"/>
      <c r="MG72" s="364"/>
      <c r="MH72" s="364"/>
      <c r="MI72" s="364"/>
      <c r="MJ72" s="364"/>
      <c r="MK72" s="364"/>
      <c r="ML72" s="364"/>
      <c r="MM72" s="364"/>
      <c r="MN72" s="364"/>
      <c r="MO72" s="364"/>
      <c r="MP72" s="364"/>
      <c r="MQ72" s="364"/>
      <c r="MR72" s="364"/>
      <c r="MS72" s="364"/>
      <c r="MT72" s="364"/>
      <c r="MU72" s="364"/>
      <c r="MV72" s="364"/>
      <c r="MW72" s="364"/>
      <c r="MX72" s="364"/>
      <c r="MY72" s="364"/>
      <c r="MZ72" s="364"/>
      <c r="NA72" s="364"/>
      <c r="NB72" s="364"/>
      <c r="NC72" s="364"/>
      <c r="ND72" s="364"/>
      <c r="NE72" s="364"/>
      <c r="NF72" s="364"/>
      <c r="NG72" s="364"/>
      <c r="NH72" s="364"/>
      <c r="NI72" s="364"/>
      <c r="NJ72" s="364"/>
      <c r="NK72" s="364"/>
      <c r="NL72" s="364"/>
      <c r="NM72" s="364"/>
      <c r="NN72" s="364"/>
      <c r="NO72" s="364"/>
      <c r="NP72" s="364"/>
      <c r="NQ72" s="364"/>
      <c r="NR72" s="364"/>
      <c r="NS72" s="364"/>
      <c r="NT72" s="364"/>
      <c r="NU72" s="364"/>
      <c r="NV72" s="364"/>
      <c r="NW72" s="364"/>
      <c r="NX72" s="364"/>
      <c r="NY72" s="364"/>
      <c r="NZ72" s="364"/>
      <c r="OA72" s="364"/>
      <c r="OB72" s="364"/>
      <c r="OC72" s="364"/>
      <c r="OD72" s="364"/>
      <c r="OE72" s="364"/>
      <c r="OF72" s="364"/>
      <c r="OG72" s="364"/>
      <c r="OH72" s="364"/>
      <c r="OI72" s="364"/>
      <c r="OJ72" s="364"/>
      <c r="OK72" s="364"/>
      <c r="OL72" s="364"/>
      <c r="OM72" s="364"/>
      <c r="ON72" s="364"/>
      <c r="OO72" s="364"/>
      <c r="OP72" s="364"/>
      <c r="OQ72" s="364"/>
      <c r="OR72" s="364"/>
    </row>
    <row r="73" spans="1:408" ht="15">
      <c r="A73" s="365"/>
      <c r="B73" s="364"/>
      <c r="C73" s="364"/>
      <c r="D73" s="364"/>
      <c r="E73" s="364"/>
      <c r="F73" s="364"/>
      <c r="G73" s="364"/>
      <c r="H73" s="364"/>
      <c r="I73" s="364"/>
      <c r="J73" s="364"/>
      <c r="K73" s="364"/>
      <c r="L73" s="364"/>
      <c r="M73" s="364"/>
      <c r="N73" s="364"/>
      <c r="O73" s="364"/>
      <c r="P73" s="364"/>
      <c r="Q73" s="364"/>
      <c r="R73" s="364"/>
      <c r="S73" s="364"/>
      <c r="T73" s="364"/>
      <c r="U73" s="364"/>
      <c r="V73" s="364"/>
      <c r="W73" s="364"/>
      <c r="X73" s="364"/>
      <c r="Y73" s="364"/>
      <c r="Z73" s="364"/>
      <c r="AA73" s="364"/>
      <c r="AB73" s="364"/>
      <c r="AC73" s="364"/>
      <c r="AD73" s="364"/>
      <c r="AE73" s="364"/>
      <c r="AG73" s="364"/>
      <c r="AH73" s="364"/>
      <c r="AI73" s="364"/>
      <c r="AJ73" s="364"/>
      <c r="AK73" s="364"/>
      <c r="AL73" s="364"/>
      <c r="AM73" s="364"/>
      <c r="AN73" s="364"/>
      <c r="AO73" s="364"/>
      <c r="AP73" s="364"/>
      <c r="AQ73" s="364"/>
      <c r="AR73" s="364"/>
      <c r="AS73" s="364"/>
      <c r="AT73" s="364"/>
      <c r="AU73" s="364"/>
      <c r="AV73" s="364"/>
      <c r="AW73" s="364"/>
      <c r="AX73" s="364"/>
      <c r="AY73" s="364"/>
      <c r="AZ73" s="364"/>
      <c r="BA73" s="364"/>
      <c r="BB73" s="364"/>
      <c r="BC73" s="364"/>
      <c r="BD73" s="364"/>
      <c r="BE73" s="364"/>
      <c r="BF73" s="364"/>
      <c r="BG73" s="364"/>
      <c r="BH73" s="364"/>
      <c r="BI73" s="364"/>
      <c r="BJ73" s="364"/>
      <c r="BK73" s="364"/>
      <c r="BL73" s="364"/>
      <c r="BM73" s="364"/>
      <c r="BN73" s="364"/>
      <c r="BO73" s="364"/>
      <c r="BP73" s="364"/>
      <c r="BQ73" s="364"/>
      <c r="BR73" s="364"/>
      <c r="BS73" s="364"/>
      <c r="BT73" s="364"/>
      <c r="BU73" s="364"/>
      <c r="BV73" s="364"/>
      <c r="BW73" s="364"/>
      <c r="BX73" s="364"/>
      <c r="BY73" s="364"/>
      <c r="BZ73" s="364"/>
      <c r="CA73" s="364"/>
      <c r="CB73" s="364"/>
      <c r="CC73" s="364"/>
      <c r="CD73" s="364"/>
      <c r="CE73" s="364"/>
      <c r="CF73" s="364"/>
      <c r="CG73" s="364"/>
      <c r="CH73" s="364"/>
      <c r="CI73" s="364"/>
      <c r="CJ73" s="364"/>
      <c r="CK73" s="364"/>
      <c r="CL73" s="364"/>
      <c r="CM73" s="364"/>
      <c r="CN73" s="364"/>
      <c r="CO73" s="364"/>
      <c r="CP73" s="364"/>
      <c r="CQ73" s="364"/>
      <c r="CR73" s="364"/>
      <c r="CS73" s="364"/>
      <c r="CT73" s="364"/>
      <c r="CU73" s="364"/>
      <c r="CV73" s="364"/>
      <c r="CW73" s="364"/>
      <c r="CX73" s="364"/>
      <c r="CY73" s="364"/>
      <c r="CZ73" s="364"/>
      <c r="DA73" s="364"/>
      <c r="DB73" s="364"/>
      <c r="DC73" s="364"/>
      <c r="DD73" s="364"/>
      <c r="DE73" s="364"/>
      <c r="DF73" s="364"/>
      <c r="DG73" s="364"/>
      <c r="DH73" s="364"/>
      <c r="DI73" s="364"/>
      <c r="DJ73" s="364"/>
      <c r="DK73" s="364"/>
      <c r="DL73" s="364"/>
      <c r="DM73" s="364"/>
      <c r="DN73" s="364"/>
      <c r="DO73" s="364"/>
      <c r="DP73" s="364"/>
      <c r="DQ73" s="364"/>
      <c r="DR73" s="364"/>
      <c r="DS73" s="364"/>
      <c r="DT73" s="364"/>
      <c r="DU73" s="364"/>
      <c r="DV73" s="364"/>
      <c r="DW73" s="364"/>
      <c r="DX73" s="364"/>
      <c r="DY73" s="364"/>
      <c r="DZ73" s="364"/>
      <c r="EA73" s="364"/>
      <c r="EB73" s="364"/>
      <c r="EC73" s="364"/>
      <c r="ED73" s="364"/>
      <c r="EE73" s="364"/>
      <c r="EF73" s="364"/>
      <c r="EG73" s="364"/>
      <c r="EH73" s="364"/>
      <c r="EI73" s="364"/>
      <c r="EJ73" s="364"/>
      <c r="EK73" s="364"/>
      <c r="EL73" s="364"/>
      <c r="EM73" s="364"/>
      <c r="EN73" s="364"/>
      <c r="EO73" s="364"/>
      <c r="EP73" s="364"/>
      <c r="EQ73" s="364"/>
      <c r="ER73" s="364"/>
      <c r="ES73" s="364"/>
      <c r="ET73" s="364"/>
      <c r="EU73" s="364"/>
      <c r="EV73" s="364"/>
      <c r="EW73" s="364"/>
      <c r="EX73" s="364"/>
      <c r="EY73" s="364"/>
      <c r="EZ73" s="364"/>
      <c r="FA73" s="364"/>
      <c r="FB73" s="364"/>
      <c r="FC73" s="364"/>
      <c r="FD73" s="364"/>
      <c r="FE73" s="364"/>
      <c r="FF73" s="364"/>
      <c r="FG73" s="364"/>
      <c r="FH73" s="364"/>
      <c r="FI73" s="364"/>
      <c r="FJ73" s="364"/>
      <c r="FK73" s="364"/>
      <c r="FL73" s="364"/>
      <c r="FM73" s="364"/>
      <c r="FN73" s="364"/>
      <c r="FO73" s="364"/>
      <c r="FP73" s="364"/>
      <c r="FQ73" s="364"/>
      <c r="FR73" s="364"/>
      <c r="FS73" s="364"/>
      <c r="FT73" s="364"/>
      <c r="FU73" s="364"/>
      <c r="FV73" s="364"/>
      <c r="FW73" s="364"/>
      <c r="FX73" s="364"/>
      <c r="FY73" s="364"/>
      <c r="FZ73" s="364"/>
      <c r="GA73" s="364"/>
      <c r="GB73" s="364"/>
      <c r="GC73" s="364"/>
      <c r="GD73" s="364"/>
      <c r="GE73" s="364"/>
      <c r="GF73" s="364"/>
      <c r="GG73" s="364"/>
      <c r="GH73" s="364"/>
      <c r="GI73" s="364"/>
      <c r="GJ73" s="364"/>
      <c r="GK73" s="364"/>
      <c r="GL73" s="364"/>
      <c r="GM73" s="364"/>
      <c r="GN73" s="364"/>
      <c r="GO73" s="364"/>
      <c r="GP73" s="364"/>
      <c r="GQ73" s="364"/>
      <c r="GR73" s="364"/>
      <c r="GS73" s="364"/>
      <c r="GT73" s="364"/>
      <c r="GU73" s="364"/>
      <c r="GV73" s="364"/>
      <c r="GW73" s="364"/>
      <c r="GX73" s="364"/>
      <c r="GY73" s="364"/>
      <c r="GZ73" s="364"/>
      <c r="HA73" s="364"/>
      <c r="HB73" s="364"/>
      <c r="HC73" s="364"/>
      <c r="HD73" s="364"/>
      <c r="HE73" s="364"/>
      <c r="HF73" s="364"/>
      <c r="HG73" s="364"/>
      <c r="HH73" s="364"/>
      <c r="HI73" s="364"/>
      <c r="HJ73" s="364"/>
      <c r="HK73" s="364"/>
      <c r="HL73" s="364"/>
      <c r="HM73" s="364"/>
      <c r="HN73" s="364"/>
      <c r="HO73" s="364"/>
      <c r="HP73" s="364"/>
      <c r="HQ73" s="364"/>
      <c r="HR73" s="364"/>
      <c r="HS73" s="364"/>
      <c r="HT73" s="364"/>
      <c r="HU73" s="364"/>
      <c r="HV73" s="364"/>
      <c r="HW73" s="364"/>
      <c r="HX73" s="364"/>
      <c r="HY73" s="364"/>
      <c r="HZ73" s="364"/>
      <c r="IA73" s="364"/>
      <c r="IB73" s="364"/>
      <c r="IC73" s="364"/>
      <c r="ID73" s="364"/>
      <c r="IE73" s="364"/>
      <c r="IF73" s="364"/>
      <c r="IG73" s="364"/>
      <c r="IH73" s="364"/>
      <c r="II73" s="364"/>
      <c r="IJ73" s="364"/>
      <c r="IK73" s="364"/>
      <c r="IL73" s="364"/>
      <c r="IM73" s="364"/>
      <c r="IN73" s="364"/>
      <c r="IO73" s="364"/>
      <c r="IP73" s="364"/>
      <c r="IQ73" s="364"/>
      <c r="IR73" s="364"/>
      <c r="IS73" s="364"/>
      <c r="IT73" s="364"/>
      <c r="IU73" s="364"/>
      <c r="IV73" s="364"/>
      <c r="IW73" s="364"/>
      <c r="IX73" s="364"/>
      <c r="IY73" s="364"/>
      <c r="IZ73" s="364"/>
      <c r="JA73" s="364"/>
      <c r="JB73" s="364"/>
      <c r="JC73" s="364"/>
      <c r="JD73" s="364"/>
      <c r="JE73" s="364"/>
      <c r="JF73" s="364"/>
      <c r="JG73" s="364"/>
      <c r="JH73" s="364"/>
      <c r="JI73" s="364"/>
      <c r="JJ73" s="364"/>
      <c r="JK73" s="364"/>
      <c r="JL73" s="364"/>
      <c r="JM73" s="364"/>
      <c r="JN73" s="364"/>
      <c r="JO73" s="364"/>
      <c r="JP73" s="364"/>
      <c r="JQ73" s="364"/>
      <c r="JR73" s="364"/>
      <c r="JS73" s="364"/>
      <c r="JT73" s="364"/>
      <c r="JU73" s="364"/>
      <c r="JV73" s="364"/>
      <c r="JW73" s="364"/>
      <c r="JX73" s="364"/>
      <c r="JY73" s="364"/>
      <c r="JZ73" s="364"/>
      <c r="KA73" s="364"/>
      <c r="KB73" s="364"/>
      <c r="KC73" s="364"/>
      <c r="KD73" s="364"/>
      <c r="KE73" s="364"/>
      <c r="KF73" s="364"/>
      <c r="KG73" s="364"/>
      <c r="KH73" s="364"/>
      <c r="KI73" s="364"/>
      <c r="KJ73" s="364"/>
      <c r="KK73" s="364"/>
      <c r="KL73" s="364"/>
      <c r="KM73" s="364"/>
      <c r="KN73" s="364"/>
      <c r="KO73" s="364"/>
      <c r="KP73" s="364"/>
      <c r="KQ73" s="364"/>
      <c r="KR73" s="364"/>
      <c r="KS73" s="364"/>
      <c r="KT73" s="364"/>
      <c r="KU73" s="364"/>
      <c r="KV73" s="364"/>
      <c r="KW73" s="364"/>
      <c r="KX73" s="364"/>
      <c r="KY73" s="364"/>
      <c r="KZ73" s="364"/>
      <c r="LA73" s="364"/>
      <c r="LB73" s="364"/>
      <c r="LC73" s="364"/>
      <c r="LD73" s="364"/>
      <c r="LE73" s="364"/>
      <c r="LF73" s="364"/>
      <c r="LG73" s="364"/>
      <c r="LH73" s="364"/>
      <c r="LI73" s="364"/>
      <c r="LJ73" s="364"/>
      <c r="LK73" s="364"/>
      <c r="LL73" s="364"/>
      <c r="LM73" s="364"/>
      <c r="LN73" s="364"/>
      <c r="LO73" s="364"/>
      <c r="LP73" s="364"/>
      <c r="LQ73" s="364"/>
      <c r="LR73" s="364"/>
      <c r="LS73" s="364"/>
      <c r="LT73" s="364"/>
      <c r="LU73" s="364"/>
      <c r="LV73" s="364"/>
      <c r="LW73" s="364"/>
      <c r="LX73" s="364"/>
      <c r="LY73" s="364"/>
      <c r="LZ73" s="364"/>
      <c r="MA73" s="364"/>
      <c r="MB73" s="364"/>
      <c r="MC73" s="364"/>
      <c r="MD73" s="364"/>
      <c r="ME73" s="364"/>
      <c r="MF73" s="364"/>
      <c r="MG73" s="364"/>
      <c r="MH73" s="364"/>
      <c r="MI73" s="364"/>
      <c r="MJ73" s="364"/>
      <c r="MK73" s="364"/>
      <c r="ML73" s="364"/>
      <c r="MM73" s="364"/>
      <c r="MN73" s="364"/>
      <c r="MO73" s="364"/>
      <c r="MP73" s="364"/>
      <c r="MQ73" s="364"/>
      <c r="MR73" s="364"/>
      <c r="MS73" s="364"/>
      <c r="MT73" s="364"/>
      <c r="MU73" s="364"/>
      <c r="MV73" s="364"/>
      <c r="MW73" s="364"/>
      <c r="MX73" s="364"/>
      <c r="MY73" s="364"/>
      <c r="MZ73" s="364"/>
      <c r="NA73" s="364"/>
      <c r="NB73" s="364"/>
      <c r="NC73" s="364"/>
      <c r="ND73" s="364"/>
      <c r="NE73" s="364"/>
      <c r="NF73" s="364"/>
      <c r="NG73" s="364"/>
      <c r="NH73" s="364"/>
      <c r="NI73" s="364"/>
      <c r="NJ73" s="364"/>
      <c r="NK73" s="364"/>
      <c r="NL73" s="364"/>
      <c r="NM73" s="364"/>
      <c r="NN73" s="364"/>
      <c r="NO73" s="364"/>
      <c r="NP73" s="364"/>
      <c r="NQ73" s="364"/>
      <c r="NR73" s="364"/>
      <c r="NS73" s="364"/>
      <c r="NT73" s="364"/>
      <c r="NU73" s="364"/>
      <c r="NV73" s="364"/>
      <c r="NW73" s="364"/>
      <c r="NX73" s="364"/>
      <c r="NY73" s="364"/>
      <c r="NZ73" s="364"/>
      <c r="OA73" s="364"/>
      <c r="OB73" s="364"/>
      <c r="OC73" s="364"/>
      <c r="OD73" s="364"/>
      <c r="OE73" s="364"/>
      <c r="OF73" s="364"/>
      <c r="OG73" s="364"/>
      <c r="OH73" s="364"/>
      <c r="OI73" s="364"/>
      <c r="OJ73" s="364"/>
      <c r="OK73" s="364"/>
      <c r="OL73" s="364"/>
      <c r="OM73" s="364"/>
      <c r="ON73" s="364"/>
      <c r="OO73" s="364"/>
      <c r="OP73" s="364"/>
      <c r="OQ73" s="364"/>
      <c r="OR73" s="364"/>
    </row>
    <row r="74" spans="1:408" ht="15">
      <c r="A74" s="363" t="s">
        <v>649</v>
      </c>
      <c r="B74" s="364">
        <f t="shared" ref="B74:AE74" si="111">SUM(B75:B162)</f>
        <v>0</v>
      </c>
      <c r="C74" s="364">
        <f t="shared" si="111"/>
        <v>0</v>
      </c>
      <c r="D74" s="364">
        <f t="shared" si="111"/>
        <v>0</v>
      </c>
      <c r="E74" s="364">
        <f t="shared" si="111"/>
        <v>0</v>
      </c>
      <c r="F74" s="364">
        <f t="shared" si="111"/>
        <v>0</v>
      </c>
      <c r="G74" s="364">
        <f t="shared" si="111"/>
        <v>6.8758846042352921</v>
      </c>
      <c r="H74" s="364">
        <f t="shared" si="111"/>
        <v>7.4234665992941169</v>
      </c>
      <c r="I74" s="364">
        <f t="shared" si="111"/>
        <v>1.1597464463529412</v>
      </c>
      <c r="J74" s="364">
        <f t="shared" si="111"/>
        <v>2.8825504696470583</v>
      </c>
      <c r="K74" s="364">
        <f t="shared" si="111"/>
        <v>2.5292922150588231</v>
      </c>
      <c r="L74" s="364">
        <f t="shared" si="111"/>
        <v>1.6070685729411762</v>
      </c>
      <c r="M74" s="364">
        <f t="shared" si="111"/>
        <v>4.9448086437647056</v>
      </c>
      <c r="N74" s="364">
        <f t="shared" si="111"/>
        <v>24.187412287294116</v>
      </c>
      <c r="O74" s="364">
        <f t="shared" si="111"/>
        <v>102.62578810894118</v>
      </c>
      <c r="P74" s="364">
        <f t="shared" si="111"/>
        <v>130.72549666070586</v>
      </c>
      <c r="Q74" s="364">
        <f t="shared" si="111"/>
        <v>31.565633703058815</v>
      </c>
      <c r="R74" s="364">
        <f t="shared" si="111"/>
        <v>1.1421671075294106</v>
      </c>
      <c r="S74" s="364">
        <f t="shared" si="111"/>
        <v>2.40762013552941</v>
      </c>
      <c r="T74" s="364">
        <f t="shared" si="111"/>
        <v>4.6790148044705857</v>
      </c>
      <c r="U74" s="364">
        <f t="shared" si="111"/>
        <v>93.539143145411714</v>
      </c>
      <c r="V74" s="364">
        <f t="shared" si="111"/>
        <v>58.140694844235263</v>
      </c>
      <c r="W74" s="364">
        <f t="shared" si="111"/>
        <v>89.799614317411724</v>
      </c>
      <c r="X74" s="364">
        <f t="shared" si="111"/>
        <v>134.30023129959181</v>
      </c>
      <c r="Y74" s="364">
        <f t="shared" si="111"/>
        <v>4.7089226177142853</v>
      </c>
      <c r="Z74" s="364">
        <f t="shared" si="111"/>
        <v>7.1982324000000002</v>
      </c>
      <c r="AA74" s="364">
        <f t="shared" si="111"/>
        <v>20.2058274</v>
      </c>
      <c r="AB74" s="364">
        <f t="shared" si="111"/>
        <v>26.920563600000001</v>
      </c>
      <c r="AC74" s="364">
        <f t="shared" si="111"/>
        <v>23.726042399999997</v>
      </c>
      <c r="AD74" s="364">
        <f t="shared" si="111"/>
        <v>14.2623</v>
      </c>
      <c r="AE74" s="364">
        <f t="shared" si="111"/>
        <v>36.567</v>
      </c>
      <c r="AG74" s="364">
        <f t="shared" ref="AG74:CR74" si="112">SUM(AG75:AG162)</f>
        <v>0</v>
      </c>
      <c r="AH74" s="364">
        <f t="shared" si="112"/>
        <v>0</v>
      </c>
      <c r="AI74" s="364">
        <f t="shared" si="112"/>
        <v>0</v>
      </c>
      <c r="AJ74" s="364">
        <f t="shared" si="112"/>
        <v>0</v>
      </c>
      <c r="AK74" s="364">
        <f t="shared" si="112"/>
        <v>0</v>
      </c>
      <c r="AL74" s="364">
        <f t="shared" si="112"/>
        <v>0</v>
      </c>
      <c r="AM74" s="364">
        <f t="shared" si="112"/>
        <v>0</v>
      </c>
      <c r="AN74" s="364">
        <f t="shared" si="112"/>
        <v>0</v>
      </c>
      <c r="AO74" s="364">
        <f t="shared" si="112"/>
        <v>0</v>
      </c>
      <c r="AP74" s="364">
        <f t="shared" si="112"/>
        <v>0</v>
      </c>
      <c r="AQ74" s="364">
        <f t="shared" si="112"/>
        <v>0</v>
      </c>
      <c r="AR74" s="364">
        <f t="shared" si="112"/>
        <v>0</v>
      </c>
      <c r="AS74" s="364">
        <f t="shared" si="112"/>
        <v>0</v>
      </c>
      <c r="AT74" s="364">
        <f t="shared" si="112"/>
        <v>0</v>
      </c>
      <c r="AU74" s="364">
        <f t="shared" si="112"/>
        <v>0</v>
      </c>
      <c r="AV74" s="364">
        <f t="shared" si="112"/>
        <v>0</v>
      </c>
      <c r="AW74" s="364">
        <f t="shared" si="112"/>
        <v>0</v>
      </c>
      <c r="AX74" s="364">
        <f t="shared" si="112"/>
        <v>0</v>
      </c>
      <c r="AY74" s="364">
        <f t="shared" si="112"/>
        <v>0</v>
      </c>
      <c r="AZ74" s="364">
        <f t="shared" si="112"/>
        <v>0</v>
      </c>
      <c r="BA74" s="364">
        <f t="shared" si="112"/>
        <v>0</v>
      </c>
      <c r="BB74" s="364">
        <f t="shared" si="112"/>
        <v>0</v>
      </c>
      <c r="BC74" s="364">
        <f t="shared" si="112"/>
        <v>0</v>
      </c>
      <c r="BD74" s="364">
        <f t="shared" si="112"/>
        <v>0</v>
      </c>
      <c r="BE74" s="364">
        <f t="shared" si="112"/>
        <v>0</v>
      </c>
      <c r="BF74" s="364">
        <f t="shared" si="112"/>
        <v>0</v>
      </c>
      <c r="BG74" s="364">
        <f t="shared" si="112"/>
        <v>0</v>
      </c>
      <c r="BH74" s="364">
        <f t="shared" si="112"/>
        <v>0</v>
      </c>
      <c r="BI74" s="364">
        <f t="shared" si="112"/>
        <v>0</v>
      </c>
      <c r="BJ74" s="364">
        <f t="shared" si="112"/>
        <v>0</v>
      </c>
      <c r="BK74" s="364">
        <f t="shared" si="112"/>
        <v>0</v>
      </c>
      <c r="BL74" s="364">
        <f t="shared" si="112"/>
        <v>0</v>
      </c>
      <c r="BM74" s="364">
        <f t="shared" si="112"/>
        <v>0</v>
      </c>
      <c r="BN74" s="364">
        <f t="shared" si="112"/>
        <v>0</v>
      </c>
      <c r="BO74" s="364">
        <f t="shared" si="112"/>
        <v>0</v>
      </c>
      <c r="BP74" s="364">
        <f t="shared" si="112"/>
        <v>0</v>
      </c>
      <c r="BQ74" s="364">
        <f t="shared" si="112"/>
        <v>0</v>
      </c>
      <c r="BR74" s="364">
        <f t="shared" si="112"/>
        <v>0</v>
      </c>
      <c r="BS74" s="364">
        <f t="shared" si="112"/>
        <v>0</v>
      </c>
      <c r="BT74" s="364">
        <f t="shared" si="112"/>
        <v>0</v>
      </c>
      <c r="BU74" s="364">
        <f t="shared" si="112"/>
        <v>0</v>
      </c>
      <c r="BV74" s="364">
        <f t="shared" si="112"/>
        <v>0</v>
      </c>
      <c r="BW74" s="364">
        <f t="shared" si="112"/>
        <v>0</v>
      </c>
      <c r="BX74" s="364">
        <f t="shared" si="112"/>
        <v>0</v>
      </c>
      <c r="BY74" s="364">
        <f t="shared" si="112"/>
        <v>0</v>
      </c>
      <c r="BZ74" s="364">
        <f t="shared" si="112"/>
        <v>0</v>
      </c>
      <c r="CA74" s="364">
        <f t="shared" si="112"/>
        <v>0</v>
      </c>
      <c r="CB74" s="364">
        <f t="shared" si="112"/>
        <v>0</v>
      </c>
      <c r="CC74" s="364">
        <f t="shared" si="112"/>
        <v>0</v>
      </c>
      <c r="CD74" s="364">
        <f t="shared" si="112"/>
        <v>0</v>
      </c>
      <c r="CE74" s="364">
        <f t="shared" si="112"/>
        <v>0</v>
      </c>
      <c r="CF74" s="364">
        <f t="shared" si="112"/>
        <v>0</v>
      </c>
      <c r="CG74" s="364">
        <f t="shared" si="112"/>
        <v>0</v>
      </c>
      <c r="CH74" s="364">
        <f t="shared" si="112"/>
        <v>0</v>
      </c>
      <c r="CI74" s="364">
        <f t="shared" si="112"/>
        <v>0</v>
      </c>
      <c r="CJ74" s="364">
        <f t="shared" si="112"/>
        <v>0</v>
      </c>
      <c r="CK74" s="364">
        <f t="shared" si="112"/>
        <v>0</v>
      </c>
      <c r="CL74" s="364">
        <f t="shared" si="112"/>
        <v>0</v>
      </c>
      <c r="CM74" s="364">
        <f t="shared" si="112"/>
        <v>0</v>
      </c>
      <c r="CN74" s="364">
        <f t="shared" si="112"/>
        <v>0</v>
      </c>
      <c r="CO74" s="364">
        <f t="shared" si="112"/>
        <v>948.50619458823508</v>
      </c>
      <c r="CP74" s="364">
        <f t="shared" si="112"/>
        <v>524.26775717647047</v>
      </c>
      <c r="CQ74" s="364">
        <f t="shared" si="112"/>
        <v>208.12784423529408</v>
      </c>
      <c r="CR74" s="364">
        <f t="shared" si="112"/>
        <v>21.124025176470582</v>
      </c>
      <c r="CS74" s="364">
        <f t="shared" ref="CS74:FD74" si="113">SUM(CS75:CS162)</f>
        <v>905.0189449411763</v>
      </c>
      <c r="CT74" s="364">
        <f t="shared" si="113"/>
        <v>985.65335482352918</v>
      </c>
      <c r="CU74" s="364">
        <f t="shared" si="113"/>
        <v>844.96100705882338</v>
      </c>
      <c r="CV74" s="364">
        <f t="shared" si="113"/>
        <v>1296.548284705882</v>
      </c>
      <c r="CW74" s="364">
        <f t="shared" si="113"/>
        <v>13.371824941176468</v>
      </c>
      <c r="CX74" s="364">
        <f t="shared" si="113"/>
        <v>811.87726776470572</v>
      </c>
      <c r="CY74" s="364">
        <f t="shared" si="113"/>
        <v>164.64059458823527</v>
      </c>
      <c r="CZ74" s="364">
        <f t="shared" si="113"/>
        <v>151.78750423529411</v>
      </c>
      <c r="DA74" s="364">
        <f t="shared" si="113"/>
        <v>674.41260188235287</v>
      </c>
      <c r="DB74" s="364">
        <f t="shared" si="113"/>
        <v>1087.4117898823529</v>
      </c>
      <c r="DC74" s="364">
        <f t="shared" si="113"/>
        <v>1196.7783322352939</v>
      </c>
      <c r="DD74" s="364">
        <f t="shared" si="113"/>
        <v>5.6484432941176452</v>
      </c>
      <c r="DE74" s="364">
        <f t="shared" si="113"/>
        <v>1280.8997912941174</v>
      </c>
      <c r="DF74" s="364">
        <f t="shared" si="113"/>
        <v>316.68746611764698</v>
      </c>
      <c r="DG74" s="364">
        <f t="shared" si="113"/>
        <v>1550.8146887058822</v>
      </c>
      <c r="DH74" s="364">
        <f t="shared" si="113"/>
        <v>983.26141199999984</v>
      </c>
      <c r="DI74" s="364">
        <f t="shared" si="113"/>
        <v>5.8213548235294104</v>
      </c>
      <c r="DJ74" s="364">
        <f t="shared" si="113"/>
        <v>304.41074752941171</v>
      </c>
      <c r="DK74" s="364">
        <f t="shared" si="113"/>
        <v>8.2997534117647049</v>
      </c>
      <c r="DL74" s="364">
        <f t="shared" si="113"/>
        <v>9.0202181176470564</v>
      </c>
      <c r="DM74" s="364">
        <f t="shared" si="113"/>
        <v>8.6455764705882329E-2</v>
      </c>
      <c r="DN74" s="364">
        <f t="shared" si="113"/>
        <v>6.4265451764705874</v>
      </c>
      <c r="DO74" s="364">
        <f t="shared" si="113"/>
        <v>22.363224470588229</v>
      </c>
      <c r="DP74" s="364">
        <f t="shared" si="113"/>
        <v>5.8789919999999984</v>
      </c>
      <c r="DQ74" s="364">
        <f t="shared" si="113"/>
        <v>6.0519035294117636</v>
      </c>
      <c r="DR74" s="364">
        <f t="shared" si="113"/>
        <v>23.861791058823528</v>
      </c>
      <c r="DS74" s="364">
        <f t="shared" si="113"/>
        <v>5.8213548235294104</v>
      </c>
      <c r="DT74" s="364">
        <f t="shared" si="113"/>
        <v>1.3544736470588234</v>
      </c>
      <c r="DU74" s="364">
        <f t="shared" si="113"/>
        <v>5.475531764705881</v>
      </c>
      <c r="DV74" s="364">
        <f t="shared" si="113"/>
        <v>409.33922729411762</v>
      </c>
      <c r="DW74" s="364">
        <f t="shared" si="113"/>
        <v>672.68348658823516</v>
      </c>
      <c r="DX74" s="364">
        <f t="shared" si="113"/>
        <v>0.40346023529411756</v>
      </c>
      <c r="DY74" s="364">
        <f t="shared" si="113"/>
        <v>5.9942663529411746</v>
      </c>
      <c r="DZ74" s="364">
        <f t="shared" si="113"/>
        <v>404.81470894117638</v>
      </c>
      <c r="EA74" s="364">
        <f t="shared" si="113"/>
        <v>587.58219552941159</v>
      </c>
      <c r="EB74" s="364">
        <f t="shared" si="113"/>
        <v>10.835789176470588</v>
      </c>
      <c r="EC74" s="364">
        <f t="shared" si="113"/>
        <v>545.85287976470579</v>
      </c>
      <c r="ED74" s="364">
        <f t="shared" si="113"/>
        <v>322.42236517647052</v>
      </c>
      <c r="EE74" s="364">
        <f t="shared" si="113"/>
        <v>631.78990988235284</v>
      </c>
      <c r="EF74" s="364">
        <f t="shared" si="113"/>
        <v>16.714781176470584</v>
      </c>
      <c r="EG74" s="364">
        <f t="shared" si="113"/>
        <v>2.8818588235294113E-2</v>
      </c>
      <c r="EH74" s="364">
        <f t="shared" si="113"/>
        <v>15.907860705882349</v>
      </c>
      <c r="EI74" s="364">
        <f t="shared" si="113"/>
        <v>0.5475531764705881</v>
      </c>
      <c r="EJ74" s="364">
        <f t="shared" si="113"/>
        <v>340.05934117647058</v>
      </c>
      <c r="EK74" s="364">
        <f t="shared" si="113"/>
        <v>501.73162117647047</v>
      </c>
      <c r="EL74" s="364">
        <f t="shared" si="113"/>
        <v>10.115324470588234</v>
      </c>
      <c r="EM74" s="364">
        <f t="shared" si="113"/>
        <v>25.100990352941171</v>
      </c>
      <c r="EN74" s="364">
        <f t="shared" si="113"/>
        <v>24.755167294117641</v>
      </c>
      <c r="EO74" s="364">
        <f t="shared" si="113"/>
        <v>33.487199529411761</v>
      </c>
      <c r="EP74" s="364">
        <f t="shared" si="113"/>
        <v>31.23934964705882</v>
      </c>
      <c r="EQ74" s="364">
        <f t="shared" si="113"/>
        <v>33.314287999999991</v>
      </c>
      <c r="ER74" s="364">
        <f t="shared" si="113"/>
        <v>270.11662752941174</v>
      </c>
      <c r="ES74" s="364">
        <f t="shared" si="113"/>
        <v>497.49528870588227</v>
      </c>
      <c r="ET74" s="364">
        <f t="shared" si="113"/>
        <v>5.7637176470588223</v>
      </c>
      <c r="EU74" s="364">
        <f t="shared" si="113"/>
        <v>1086.6625065882351</v>
      </c>
      <c r="EV74" s="364">
        <f t="shared" si="113"/>
        <v>9.5101341176470573</v>
      </c>
      <c r="EW74" s="364">
        <f t="shared" si="113"/>
        <v>287.86887788235288</v>
      </c>
      <c r="EX74" s="364">
        <f t="shared" si="113"/>
        <v>303.22918541176466</v>
      </c>
      <c r="EY74" s="364">
        <f t="shared" si="113"/>
        <v>7.0317355294117636</v>
      </c>
      <c r="EZ74" s="364">
        <f t="shared" si="113"/>
        <v>412.42281623529408</v>
      </c>
      <c r="FA74" s="364">
        <f t="shared" si="113"/>
        <v>22.449680235294117</v>
      </c>
      <c r="FB74" s="364">
        <f t="shared" si="113"/>
        <v>11.613891058823526</v>
      </c>
      <c r="FC74" s="364">
        <f t="shared" si="113"/>
        <v>32.82437199999999</v>
      </c>
      <c r="FD74" s="364">
        <f t="shared" si="113"/>
        <v>1.1527435294117645</v>
      </c>
      <c r="FE74" s="364">
        <f t="shared" ref="FE74:HP74" si="114">SUM(FE75:FE162)</f>
        <v>267.11949435294116</v>
      </c>
      <c r="FF74" s="364">
        <f t="shared" si="114"/>
        <v>234.23748517647056</v>
      </c>
      <c r="FG74" s="364">
        <f t="shared" si="114"/>
        <v>13.054820470588233</v>
      </c>
      <c r="FH74" s="364">
        <f t="shared" si="114"/>
        <v>14.063471058823527</v>
      </c>
      <c r="FI74" s="364">
        <f t="shared" si="114"/>
        <v>447.81204258823522</v>
      </c>
      <c r="FJ74" s="364">
        <f t="shared" si="114"/>
        <v>781.61775011764701</v>
      </c>
      <c r="FK74" s="364">
        <f t="shared" si="114"/>
        <v>339.13714635294116</v>
      </c>
      <c r="FL74" s="364">
        <f t="shared" si="114"/>
        <v>293.51732117647055</v>
      </c>
      <c r="FM74" s="364">
        <f t="shared" si="114"/>
        <v>61.988783294117638</v>
      </c>
      <c r="FN74" s="364">
        <f t="shared" si="114"/>
        <v>637.38071599999989</v>
      </c>
      <c r="FO74" s="364">
        <f t="shared" si="114"/>
        <v>220.11637694117644</v>
      </c>
      <c r="FP74" s="364">
        <f t="shared" si="114"/>
        <v>1329.372656705882</v>
      </c>
      <c r="FQ74" s="364">
        <f t="shared" si="114"/>
        <v>234.43921529411762</v>
      </c>
      <c r="FR74" s="364">
        <f t="shared" si="114"/>
        <v>45.129909176470584</v>
      </c>
      <c r="FS74" s="364">
        <f t="shared" si="114"/>
        <v>393.28727364705878</v>
      </c>
      <c r="FT74" s="364">
        <f t="shared" si="114"/>
        <v>161.00945247058823</v>
      </c>
      <c r="FU74" s="364">
        <f t="shared" si="114"/>
        <v>432.3652792941175</v>
      </c>
      <c r="FV74" s="364">
        <f t="shared" si="114"/>
        <v>270.4912691764705</v>
      </c>
      <c r="FW74" s="364">
        <f t="shared" si="114"/>
        <v>844.93218847058802</v>
      </c>
      <c r="FX74" s="364">
        <f t="shared" si="114"/>
        <v>20.518834823529406</v>
      </c>
      <c r="FY74" s="364">
        <f t="shared" si="114"/>
        <v>633.20202070588232</v>
      </c>
      <c r="FZ74" s="364">
        <f t="shared" si="114"/>
        <v>3506.2711748235288</v>
      </c>
      <c r="GA74" s="364">
        <f t="shared" si="114"/>
        <v>532.79805929411759</v>
      </c>
      <c r="GB74" s="364">
        <f t="shared" si="114"/>
        <v>2724.2499644705877</v>
      </c>
      <c r="GC74" s="364">
        <f t="shared" si="114"/>
        <v>2646.3821390588228</v>
      </c>
      <c r="GD74" s="364">
        <f t="shared" si="114"/>
        <v>985.99917788235291</v>
      </c>
      <c r="GE74" s="364">
        <f t="shared" si="114"/>
        <v>6884.5013621176467</v>
      </c>
      <c r="GF74" s="364">
        <f t="shared" si="114"/>
        <v>4705.7008171764701</v>
      </c>
      <c r="GG74" s="364">
        <f t="shared" si="114"/>
        <v>6594.7592759999989</v>
      </c>
      <c r="GH74" s="364">
        <f t="shared" si="114"/>
        <v>5103.9737065882346</v>
      </c>
      <c r="GI74" s="364">
        <f t="shared" si="114"/>
        <v>3089.6120261176466</v>
      </c>
      <c r="GJ74" s="364">
        <f t="shared" si="114"/>
        <v>5989.3095557647048</v>
      </c>
      <c r="GK74" s="364">
        <f t="shared" si="114"/>
        <v>2750.5901541176468</v>
      </c>
      <c r="GL74" s="364">
        <f t="shared" si="114"/>
        <v>13357.213916941175</v>
      </c>
      <c r="GM74" s="364">
        <f t="shared" si="114"/>
        <v>7277.0105338823523</v>
      </c>
      <c r="GN74" s="364">
        <f t="shared" si="114"/>
        <v>14660.563388470586</v>
      </c>
      <c r="GO74" s="364">
        <f t="shared" si="114"/>
        <v>11352.333551999998</v>
      </c>
      <c r="GP74" s="364">
        <f t="shared" si="114"/>
        <v>13023.869306823528</v>
      </c>
      <c r="GQ74" s="364">
        <f t="shared" si="114"/>
        <v>4573.6252272941174</v>
      </c>
      <c r="GR74" s="364">
        <f t="shared" si="114"/>
        <v>14852.927464941175</v>
      </c>
      <c r="GS74" s="364">
        <f t="shared" si="114"/>
        <v>9569.6445023529413</v>
      </c>
      <c r="GT74" s="364">
        <f t="shared" si="114"/>
        <v>22125.557573411756</v>
      </c>
      <c r="GU74" s="364">
        <f t="shared" si="114"/>
        <v>3031.0238362352939</v>
      </c>
      <c r="GV74" s="364">
        <f t="shared" si="114"/>
        <v>15187.626548705881</v>
      </c>
      <c r="GW74" s="364">
        <f t="shared" si="114"/>
        <v>7325.3969435294093</v>
      </c>
      <c r="GX74" s="364">
        <f t="shared" si="114"/>
        <v>7159.142507999999</v>
      </c>
      <c r="GY74" s="364">
        <f t="shared" si="114"/>
        <v>12502.022311058821</v>
      </c>
      <c r="GZ74" s="364">
        <f t="shared" si="114"/>
        <v>20158.458377647054</v>
      </c>
      <c r="HA74" s="364">
        <f t="shared" si="114"/>
        <v>5570.2584642352922</v>
      </c>
      <c r="HB74" s="364">
        <f t="shared" si="114"/>
        <v>13836.553495058819</v>
      </c>
      <c r="HC74" s="364">
        <f t="shared" si="114"/>
        <v>11529.596688235291</v>
      </c>
      <c r="HD74" s="364">
        <f t="shared" si="114"/>
        <v>2730.2154122352936</v>
      </c>
      <c r="HE74" s="364">
        <f t="shared" si="114"/>
        <v>3869.8176654117638</v>
      </c>
      <c r="HF74" s="364">
        <f t="shared" si="114"/>
        <v>4588.4668002352937</v>
      </c>
      <c r="HG74" s="364">
        <f t="shared" si="114"/>
        <v>2965.6056409411758</v>
      </c>
      <c r="HH74" s="364">
        <f t="shared" si="114"/>
        <v>98.127292941176449</v>
      </c>
      <c r="HI74" s="364">
        <f t="shared" si="114"/>
        <v>3988.9537091764705</v>
      </c>
      <c r="HJ74" s="364">
        <f t="shared" si="114"/>
        <v>3341.7746731764696</v>
      </c>
      <c r="HK74" s="364">
        <f t="shared" si="114"/>
        <v>170.92304682352935</v>
      </c>
      <c r="HL74" s="364">
        <f t="shared" si="114"/>
        <v>1232.5710188235291</v>
      </c>
      <c r="HM74" s="364">
        <f t="shared" si="114"/>
        <v>2815.1437917647049</v>
      </c>
      <c r="HN74" s="364">
        <f t="shared" si="114"/>
        <v>2246.1495856470588</v>
      </c>
      <c r="HO74" s="364">
        <f t="shared" si="114"/>
        <v>1079.6884082352938</v>
      </c>
      <c r="HP74" s="364">
        <f t="shared" si="114"/>
        <v>5168.4120698823526</v>
      </c>
      <c r="HQ74" s="364">
        <f t="shared" ref="HQ74:KB74" si="115">SUM(HQ75:HQ162)</f>
        <v>563.83567882352895</v>
      </c>
      <c r="HR74" s="364">
        <f t="shared" si="115"/>
        <v>22.593773176470577</v>
      </c>
      <c r="HS74" s="364">
        <f t="shared" si="115"/>
        <v>97.118642352941094</v>
      </c>
      <c r="HT74" s="364">
        <f t="shared" si="115"/>
        <v>146.19669811764669</v>
      </c>
      <c r="HU74" s="364">
        <f t="shared" si="115"/>
        <v>226.39882917647026</v>
      </c>
      <c r="HV74" s="364">
        <f t="shared" si="115"/>
        <v>72.766935294117658</v>
      </c>
      <c r="HW74" s="364">
        <f t="shared" si="115"/>
        <v>0</v>
      </c>
      <c r="HX74" s="364">
        <f t="shared" si="115"/>
        <v>0</v>
      </c>
      <c r="HY74" s="364">
        <f t="shared" si="115"/>
        <v>3.31413764705882</v>
      </c>
      <c r="HZ74" s="364">
        <f t="shared" si="115"/>
        <v>3.31413764705882</v>
      </c>
      <c r="IA74" s="364">
        <f t="shared" si="115"/>
        <v>3.31413764705882</v>
      </c>
      <c r="IB74" s="364">
        <f t="shared" si="115"/>
        <v>3.31413764705882</v>
      </c>
      <c r="IC74" s="364">
        <f t="shared" si="115"/>
        <v>219.79937247058805</v>
      </c>
      <c r="ID74" s="364">
        <f t="shared" si="115"/>
        <v>64.178995999999998</v>
      </c>
      <c r="IE74" s="364">
        <f t="shared" si="115"/>
        <v>333.3446101176466</v>
      </c>
      <c r="IF74" s="364">
        <f t="shared" si="115"/>
        <v>85.101291058823506</v>
      </c>
      <c r="IG74" s="364">
        <f t="shared" si="115"/>
        <v>101.47024917647053</v>
      </c>
      <c r="IH74" s="364">
        <f t="shared" si="115"/>
        <v>339.77115529411748</v>
      </c>
      <c r="II74" s="364">
        <f t="shared" si="115"/>
        <v>114.75561835294151</v>
      </c>
      <c r="IJ74" s="364">
        <f t="shared" si="115"/>
        <v>180.49081811764711</v>
      </c>
      <c r="IK74" s="364">
        <f t="shared" si="115"/>
        <v>314.5548905882352</v>
      </c>
      <c r="IL74" s="364">
        <f t="shared" si="115"/>
        <v>297.58074211764665</v>
      </c>
      <c r="IM74" s="364">
        <f t="shared" si="115"/>
        <v>274.52587152941157</v>
      </c>
      <c r="IN74" s="364">
        <f t="shared" si="115"/>
        <v>82.046520705882287</v>
      </c>
      <c r="IO74" s="364">
        <f t="shared" si="115"/>
        <v>0</v>
      </c>
      <c r="IP74" s="364">
        <f t="shared" si="115"/>
        <v>0</v>
      </c>
      <c r="IQ74" s="364">
        <f t="shared" si="115"/>
        <v>0</v>
      </c>
      <c r="IR74" s="364">
        <f t="shared" si="115"/>
        <v>0</v>
      </c>
      <c r="IS74" s="364">
        <f t="shared" si="115"/>
        <v>0</v>
      </c>
      <c r="IT74" s="364">
        <f t="shared" si="115"/>
        <v>0</v>
      </c>
      <c r="IU74" s="364">
        <f t="shared" si="115"/>
        <v>4679.0148044705857</v>
      </c>
      <c r="IV74" s="364">
        <f t="shared" si="115"/>
        <v>0</v>
      </c>
      <c r="IW74" s="364">
        <f t="shared" si="115"/>
        <v>0</v>
      </c>
      <c r="IX74" s="364">
        <f t="shared" si="115"/>
        <v>0</v>
      </c>
      <c r="IY74" s="364">
        <f t="shared" si="115"/>
        <v>0</v>
      </c>
      <c r="IZ74" s="364">
        <f t="shared" si="115"/>
        <v>0</v>
      </c>
      <c r="JA74" s="364">
        <f t="shared" si="115"/>
        <v>0</v>
      </c>
      <c r="JB74" s="364">
        <f t="shared" si="115"/>
        <v>0</v>
      </c>
      <c r="JC74" s="364">
        <f t="shared" si="115"/>
        <v>2830.2735505882333</v>
      </c>
      <c r="JD74" s="364">
        <f t="shared" si="115"/>
        <v>4501.3770265882331</v>
      </c>
      <c r="JE74" s="364">
        <f t="shared" si="115"/>
        <v>10723.511956705875</v>
      </c>
      <c r="JF74" s="364">
        <f t="shared" si="115"/>
        <v>12017.985303058815</v>
      </c>
      <c r="JG74" s="364">
        <f t="shared" si="115"/>
        <v>8235.2862298823475</v>
      </c>
      <c r="JH74" s="364">
        <f t="shared" si="115"/>
        <v>7742.9494684705842</v>
      </c>
      <c r="JI74" s="364">
        <f t="shared" si="115"/>
        <v>6618.3040625882313</v>
      </c>
      <c r="JJ74" s="364">
        <f t="shared" si="115"/>
        <v>15085.032374588225</v>
      </c>
      <c r="JK74" s="364">
        <f t="shared" si="115"/>
        <v>5572.7944999999972</v>
      </c>
      <c r="JL74" s="364">
        <f t="shared" si="115"/>
        <v>20211.628672941162</v>
      </c>
      <c r="JM74" s="364">
        <f t="shared" si="115"/>
        <v>1.3256550588235285</v>
      </c>
      <c r="JN74" s="364">
        <f t="shared" si="115"/>
        <v>3455.5216409411742</v>
      </c>
      <c r="JO74" s="364">
        <f t="shared" si="115"/>
        <v>0</v>
      </c>
      <c r="JP74" s="364">
        <f t="shared" si="115"/>
        <v>1431.6210077647052</v>
      </c>
      <c r="JQ74" s="364">
        <f t="shared" si="115"/>
        <v>0</v>
      </c>
      <c r="JR74" s="364">
        <f t="shared" si="115"/>
        <v>4324.574987764704</v>
      </c>
      <c r="JS74" s="364">
        <f t="shared" si="115"/>
        <v>8403.0392319999955</v>
      </c>
      <c r="JT74" s="364">
        <f t="shared" si="115"/>
        <v>11571.643008470581</v>
      </c>
      <c r="JU74" s="364">
        <f t="shared" si="115"/>
        <v>4512.8468247058809</v>
      </c>
      <c r="JV74" s="364">
        <f t="shared" si="115"/>
        <v>10679.967069882348</v>
      </c>
      <c r="JW74" s="364">
        <f t="shared" si="115"/>
        <v>13725.169651529404</v>
      </c>
      <c r="JX74" s="364">
        <f t="shared" si="115"/>
        <v>34.985766117647039</v>
      </c>
      <c r="JY74" s="364">
        <f t="shared" si="115"/>
        <v>41.959864470588208</v>
      </c>
      <c r="JZ74" s="364">
        <f t="shared" si="115"/>
        <v>8676.2682670588183</v>
      </c>
      <c r="KA74" s="364">
        <f t="shared" si="115"/>
        <v>10862.734556470581</v>
      </c>
      <c r="KB74" s="364">
        <f t="shared" si="115"/>
        <v>5227.086715529409</v>
      </c>
      <c r="KC74" s="364">
        <f t="shared" ref="KC74:MN74" si="116">SUM(KC75:KC162)</f>
        <v>5929.3380736470554</v>
      </c>
      <c r="KD74" s="364">
        <f t="shared" si="116"/>
        <v>13666.956103294109</v>
      </c>
      <c r="KE74" s="364">
        <f t="shared" si="116"/>
        <v>10928.008658823523</v>
      </c>
      <c r="KF74" s="364">
        <f t="shared" si="116"/>
        <v>12450.638768235285</v>
      </c>
      <c r="KG74" s="364">
        <f t="shared" si="116"/>
        <v>8644.3949084705819</v>
      </c>
      <c r="KH74" s="364">
        <f t="shared" si="116"/>
        <v>6178.5324061176425</v>
      </c>
      <c r="KI74" s="364">
        <f t="shared" si="116"/>
        <v>1188.0462999999991</v>
      </c>
      <c r="KJ74" s="364">
        <f t="shared" si="116"/>
        <v>6005.6496952941134</v>
      </c>
      <c r="KK74" s="364">
        <f t="shared" si="116"/>
        <v>0</v>
      </c>
      <c r="KL74" s="364">
        <f t="shared" si="116"/>
        <v>0</v>
      </c>
      <c r="KM74" s="364">
        <f t="shared" si="116"/>
        <v>5196.4543115646266</v>
      </c>
      <c r="KN74" s="364">
        <f t="shared" si="116"/>
        <v>13721.584874829929</v>
      </c>
      <c r="KO74" s="364">
        <f t="shared" si="116"/>
        <v>11317.949178231291</v>
      </c>
      <c r="KP74" s="364">
        <f t="shared" si="116"/>
        <v>20028.117847346937</v>
      </c>
      <c r="KQ74" s="364">
        <f t="shared" si="116"/>
        <v>12349.411389931973</v>
      </c>
      <c r="KR74" s="364">
        <f t="shared" si="116"/>
        <v>18320.36220517007</v>
      </c>
      <c r="KS74" s="364">
        <f t="shared" si="116"/>
        <v>15372.950236734694</v>
      </c>
      <c r="KT74" s="364">
        <f t="shared" si="116"/>
        <v>12413.180398367345</v>
      </c>
      <c r="KU74" s="364">
        <f t="shared" si="116"/>
        <v>18672.681477551021</v>
      </c>
      <c r="KV74" s="364">
        <f t="shared" si="116"/>
        <v>6907.5393798639452</v>
      </c>
      <c r="KW74" s="364">
        <f t="shared" si="116"/>
        <v>0</v>
      </c>
      <c r="KX74" s="364">
        <f t="shared" si="116"/>
        <v>0</v>
      </c>
      <c r="KY74" s="364">
        <f t="shared" si="116"/>
        <v>0</v>
      </c>
      <c r="KZ74" s="364">
        <f t="shared" si="116"/>
        <v>0</v>
      </c>
      <c r="LA74" s="364">
        <f t="shared" si="116"/>
        <v>2.7895217142857147</v>
      </c>
      <c r="LB74" s="364">
        <f t="shared" si="116"/>
        <v>0</v>
      </c>
      <c r="LC74" s="364">
        <f t="shared" si="116"/>
        <v>17.996914285714283</v>
      </c>
      <c r="LD74" s="364">
        <f t="shared" si="116"/>
        <v>0</v>
      </c>
      <c r="LE74" s="364">
        <f t="shared" si="116"/>
        <v>2283.4784794285711</v>
      </c>
      <c r="LF74" s="364">
        <f t="shared" si="116"/>
        <v>1201.2640337142859</v>
      </c>
      <c r="LG74" s="364">
        <f t="shared" si="116"/>
        <v>0.68988171428571421</v>
      </c>
      <c r="LH74" s="364">
        <f t="shared" si="116"/>
        <v>1202.7037868571429</v>
      </c>
      <c r="LI74" s="364">
        <f t="shared" si="116"/>
        <v>0</v>
      </c>
      <c r="LJ74" s="364">
        <f t="shared" si="116"/>
        <v>0</v>
      </c>
      <c r="LK74" s="364">
        <f t="shared" si="116"/>
        <v>1173.1845000000001</v>
      </c>
      <c r="LL74" s="364">
        <f t="shared" si="116"/>
        <v>0</v>
      </c>
      <c r="LM74" s="364">
        <f t="shared" si="116"/>
        <v>599.86710000000005</v>
      </c>
      <c r="LN74" s="364">
        <f t="shared" si="116"/>
        <v>1503.4949999999999</v>
      </c>
      <c r="LO74" s="364">
        <f t="shared" si="116"/>
        <v>6.0149999999999997</v>
      </c>
      <c r="LP74" s="364">
        <f t="shared" si="116"/>
        <v>1199.9481000000001</v>
      </c>
      <c r="LQ74" s="364">
        <f t="shared" si="116"/>
        <v>0</v>
      </c>
      <c r="LR74" s="364">
        <f t="shared" si="116"/>
        <v>1498.7121</v>
      </c>
      <c r="LS74" s="364">
        <f t="shared" si="116"/>
        <v>0</v>
      </c>
      <c r="LT74" s="364">
        <f t="shared" si="116"/>
        <v>1217.0106000000001</v>
      </c>
      <c r="LU74" s="364">
        <f t="shared" si="116"/>
        <v>1798.4034000000001</v>
      </c>
      <c r="LV74" s="364">
        <f t="shared" si="116"/>
        <v>0</v>
      </c>
      <c r="LW74" s="364">
        <f t="shared" si="116"/>
        <v>2999.8157999999999</v>
      </c>
      <c r="LX74" s="364">
        <f t="shared" si="116"/>
        <v>300.77339999999998</v>
      </c>
      <c r="LY74" s="364">
        <f t="shared" si="116"/>
        <v>1202.1551999999999</v>
      </c>
      <c r="LZ74" s="364">
        <f t="shared" si="116"/>
        <v>3623.9892</v>
      </c>
      <c r="MA74" s="364">
        <f t="shared" si="116"/>
        <v>2542.8503999999998</v>
      </c>
      <c r="MB74" s="364">
        <f t="shared" si="116"/>
        <v>1347.5528999999999</v>
      </c>
      <c r="MC74" s="364">
        <f t="shared" si="116"/>
        <v>0</v>
      </c>
      <c r="MD74" s="364">
        <f t="shared" si="116"/>
        <v>903.40380000000005</v>
      </c>
      <c r="ME74" s="364">
        <f t="shared" si="116"/>
        <v>1197.6699000000001</v>
      </c>
      <c r="MF74" s="364">
        <f t="shared" si="116"/>
        <v>4289.2133999999996</v>
      </c>
      <c r="MG74" s="364">
        <f t="shared" si="116"/>
        <v>1212.9255000000001</v>
      </c>
      <c r="MH74" s="364">
        <f t="shared" si="116"/>
        <v>2115.1392000000001</v>
      </c>
      <c r="MI74" s="364">
        <f t="shared" si="116"/>
        <v>299.77289999999999</v>
      </c>
      <c r="MJ74" s="364">
        <f t="shared" si="116"/>
        <v>1356.3819000000001</v>
      </c>
      <c r="MK74" s="364">
        <f t="shared" si="116"/>
        <v>4050.2460000000001</v>
      </c>
      <c r="ML74" s="364">
        <f t="shared" si="116"/>
        <v>1958.364</v>
      </c>
      <c r="MM74" s="364">
        <f t="shared" si="116"/>
        <v>3214.8002999999999</v>
      </c>
      <c r="MN74" s="364">
        <f t="shared" si="116"/>
        <v>0</v>
      </c>
      <c r="MO74" s="364">
        <f t="shared" ref="MO74:OR74" si="117">SUM(MO75:MO162)</f>
        <v>5596.1837999999998</v>
      </c>
      <c r="MP74" s="364">
        <f t="shared" si="117"/>
        <v>2873.7548999999999</v>
      </c>
      <c r="MQ74" s="364">
        <f t="shared" si="117"/>
        <v>4231.4313000000002</v>
      </c>
      <c r="MR74" s="364">
        <f t="shared" si="117"/>
        <v>11.563800000000001</v>
      </c>
      <c r="MS74" s="364">
        <f t="shared" si="117"/>
        <v>1194.8561999999999</v>
      </c>
      <c r="MT74" s="364">
        <f t="shared" si="117"/>
        <v>2129.0510999999997</v>
      </c>
      <c r="MU74" s="364">
        <f t="shared" si="117"/>
        <v>1505.1392999999998</v>
      </c>
      <c r="MV74" s="364">
        <f t="shared" si="117"/>
        <v>0</v>
      </c>
      <c r="MW74" s="364">
        <f t="shared" si="117"/>
        <v>1520.8530000000001</v>
      </c>
      <c r="MX74" s="364">
        <f t="shared" si="117"/>
        <v>3485.3888999999999</v>
      </c>
      <c r="MY74" s="364">
        <f t="shared" si="117"/>
        <v>3023.2449000000001</v>
      </c>
      <c r="MZ74" s="364">
        <f t="shared" si="117"/>
        <v>13.139700000000001</v>
      </c>
      <c r="NA74" s="364">
        <f t="shared" si="117"/>
        <v>2687.7794999999996</v>
      </c>
      <c r="NB74" s="364">
        <f t="shared" si="117"/>
        <v>2120.9898000000003</v>
      </c>
      <c r="NC74" s="364">
        <f t="shared" si="117"/>
        <v>3279</v>
      </c>
      <c r="ND74" s="364">
        <f t="shared" si="117"/>
        <v>2766.6000000000004</v>
      </c>
      <c r="NE74" s="364">
        <f t="shared" si="117"/>
        <v>606.9</v>
      </c>
      <c r="NF74" s="364">
        <f t="shared" si="117"/>
        <v>6</v>
      </c>
      <c r="NG74" s="364">
        <f t="shared" si="117"/>
        <v>2.1</v>
      </c>
      <c r="NH74" s="364">
        <f t="shared" si="117"/>
        <v>8.1</v>
      </c>
      <c r="NI74" s="364">
        <f t="shared" si="117"/>
        <v>4.5</v>
      </c>
      <c r="NJ74" s="364">
        <f t="shared" si="117"/>
        <v>4529.3999999999996</v>
      </c>
      <c r="NK74" s="364">
        <f t="shared" si="117"/>
        <v>1818.9</v>
      </c>
      <c r="NL74" s="364">
        <f t="shared" si="117"/>
        <v>31.2</v>
      </c>
      <c r="NM74" s="364">
        <f t="shared" si="117"/>
        <v>1219.5</v>
      </c>
      <c r="NN74" s="364">
        <f t="shared" si="117"/>
        <v>4.5</v>
      </c>
      <c r="NO74" s="364">
        <f t="shared" si="117"/>
        <v>1197.5999999999999</v>
      </c>
      <c r="NP74" s="364">
        <f t="shared" si="117"/>
        <v>4833.6000000000004</v>
      </c>
      <c r="NQ74" s="364">
        <f t="shared" si="117"/>
        <v>1277.7</v>
      </c>
      <c r="NR74" s="364">
        <f t="shared" si="117"/>
        <v>836.4</v>
      </c>
      <c r="NS74" s="364">
        <f t="shared" si="117"/>
        <v>1511.4</v>
      </c>
      <c r="NT74" s="364">
        <f t="shared" si="117"/>
        <v>5036.7000000000007</v>
      </c>
      <c r="NU74" s="364">
        <f t="shared" si="117"/>
        <v>692.7</v>
      </c>
      <c r="NV74" s="364">
        <f t="shared" si="117"/>
        <v>4319.3999999999996</v>
      </c>
      <c r="NW74" s="364">
        <f t="shared" si="117"/>
        <v>0</v>
      </c>
      <c r="NX74" s="364">
        <f t="shared" si="117"/>
        <v>7329.9</v>
      </c>
      <c r="NY74" s="364">
        <f t="shared" si="117"/>
        <v>5861.7</v>
      </c>
      <c r="NZ74" s="364">
        <f t="shared" si="117"/>
        <v>3037.2000000000003</v>
      </c>
      <c r="OA74" s="364">
        <f t="shared" si="117"/>
        <v>4554.8999999999996</v>
      </c>
      <c r="OB74" s="364">
        <f t="shared" si="117"/>
        <v>2109</v>
      </c>
      <c r="OC74" s="364">
        <f t="shared" si="117"/>
        <v>2565.6</v>
      </c>
      <c r="OD74" s="364">
        <f t="shared" si="117"/>
        <v>1518.3</v>
      </c>
      <c r="OE74" s="364">
        <f t="shared" si="117"/>
        <v>3174.9</v>
      </c>
      <c r="OF74" s="364">
        <f t="shared" si="117"/>
        <v>0</v>
      </c>
      <c r="OG74" s="364">
        <f t="shared" si="117"/>
        <v>0</v>
      </c>
      <c r="OH74" s="364">
        <f t="shared" si="117"/>
        <v>0</v>
      </c>
      <c r="OI74" s="364">
        <f t="shared" si="117"/>
        <v>0</v>
      </c>
      <c r="OJ74" s="364">
        <f t="shared" si="117"/>
        <v>0</v>
      </c>
      <c r="OK74" s="364">
        <f t="shared" si="117"/>
        <v>0</v>
      </c>
      <c r="OL74" s="364">
        <f t="shared" si="117"/>
        <v>0</v>
      </c>
      <c r="OM74" s="364">
        <f t="shared" si="117"/>
        <v>0</v>
      </c>
      <c r="ON74" s="364">
        <f t="shared" si="117"/>
        <v>0</v>
      </c>
      <c r="OO74" s="364">
        <f t="shared" si="117"/>
        <v>0</v>
      </c>
      <c r="OP74" s="364">
        <f t="shared" si="117"/>
        <v>0</v>
      </c>
      <c r="OQ74" s="364">
        <f t="shared" si="117"/>
        <v>0</v>
      </c>
      <c r="OR74" s="364">
        <f t="shared" si="117"/>
        <v>0</v>
      </c>
    </row>
    <row r="75" spans="1:408" ht="15">
      <c r="A75" s="365" t="s">
        <v>650</v>
      </c>
      <c r="B75" s="364">
        <f t="shared" ref="B75:B138" si="118">SUM(AG75:AR75)/1000</f>
        <v>0</v>
      </c>
      <c r="C75" s="364">
        <f t="shared" ref="C75:C138" si="119">SUM(AS75:BD75)/1000</f>
        <v>0</v>
      </c>
      <c r="D75" s="364">
        <f t="shared" ref="D75:D138" si="120">SUM(BE75:BP75)/1000</f>
        <v>0</v>
      </c>
      <c r="E75" s="364">
        <f t="shared" ref="E75:E138" si="121">SUM(BQ75:CB75)/1000</f>
        <v>0</v>
      </c>
      <c r="F75" s="364">
        <f t="shared" ref="F75:F138" si="122">SUM(CC75:CN75)/1000</f>
        <v>0</v>
      </c>
      <c r="G75" s="364">
        <f t="shared" ref="G75:G138" si="123">SUM(CO75:CZ75)/1000</f>
        <v>0</v>
      </c>
      <c r="H75" s="364">
        <f t="shared" ref="H75:H138" si="124">SUM(DA75:DL75)/1000</f>
        <v>0</v>
      </c>
      <c r="I75" s="364">
        <f t="shared" ref="I75:I138" si="125">SUM(DM75:DX75)/1000</f>
        <v>0</v>
      </c>
      <c r="J75" s="364">
        <f t="shared" ref="J75:J138" si="126">SUM(DY75:EJ75)/1000</f>
        <v>0</v>
      </c>
      <c r="K75" s="364">
        <f t="shared" ref="K75:K138" si="127">SUM(EK75:EV75)/1000</f>
        <v>0</v>
      </c>
      <c r="L75" s="364">
        <f t="shared" ref="L75:L138" si="128">SUM(EW75:FH75)/1000</f>
        <v>0</v>
      </c>
      <c r="M75" s="364">
        <f t="shared" ref="M75:M138" si="129">SUM(FI75:FT75)/1000</f>
        <v>0</v>
      </c>
      <c r="N75" s="364">
        <f t="shared" ref="N75:N138" si="130">SUM(FU75:GF75)/1000</f>
        <v>0</v>
      </c>
      <c r="O75" s="364">
        <f t="shared" ref="O75:O138" si="131">SUM(GG75:GR75)/1000</f>
        <v>0</v>
      </c>
      <c r="P75" s="364">
        <f t="shared" ref="P75:P138" si="132">SUM(GS75:HD75)/1000</f>
        <v>0</v>
      </c>
      <c r="Q75" s="364">
        <f t="shared" ref="Q75:Q138" si="133">SUM(HE75:HP75)/1000</f>
        <v>0</v>
      </c>
      <c r="R75" s="364">
        <f t="shared" ref="R75:R138" si="134">SUM(HQ75:IB75)/1000</f>
        <v>0</v>
      </c>
      <c r="S75" s="364">
        <f t="shared" ref="S75:S138" si="135">SUM(IC75:IN75)/1000</f>
        <v>0</v>
      </c>
      <c r="T75" s="364">
        <f t="shared" ref="T75:T138" si="136">SUM(IO75:IZ75)/1000</f>
        <v>0</v>
      </c>
      <c r="U75" s="364">
        <f t="shared" ref="U75:U138" si="137">SUM(JA75:JL75)/1000</f>
        <v>0</v>
      </c>
      <c r="V75" s="364">
        <f t="shared" ref="V75:V138" si="138">SUM(JM75:JX75)/1000</f>
        <v>0</v>
      </c>
      <c r="W75" s="364">
        <f t="shared" ref="W75:W138" si="139">SUM(JY75:KJ75)/1000</f>
        <v>0</v>
      </c>
      <c r="X75" s="364">
        <f t="shared" ref="X75:X138" si="140">SUM(KK75:KV75)/1000</f>
        <v>0</v>
      </c>
      <c r="Y75" s="364">
        <f t="shared" ref="Y75:Y138" si="141">SUM(KW75:LH75)/1000</f>
        <v>0</v>
      </c>
      <c r="Z75" s="364">
        <f t="shared" ref="Z75:Z138" si="142">SUM(LI75:LT75)/1000</f>
        <v>0</v>
      </c>
      <c r="AA75" s="364">
        <f t="shared" ref="AA75:AA138" si="143">SUM(LU75:MF75)/1000</f>
        <v>0</v>
      </c>
      <c r="AB75" s="364">
        <f t="shared" ref="AB75:AB138" si="144">SUM(MG75:MR75)/1000</f>
        <v>0</v>
      </c>
      <c r="AC75" s="364">
        <f t="shared" ref="AC75:AC138" si="145">SUM(MS75:ND75)/1000</f>
        <v>0</v>
      </c>
      <c r="AD75" s="364">
        <f t="shared" ref="AD75:AD138" si="146">SUM(NE75:NP75)/1000</f>
        <v>0</v>
      </c>
      <c r="AE75" s="364">
        <f t="shared" ref="AE75:AE138" si="147">SUM(NQ75:OB75)/1000</f>
        <v>0</v>
      </c>
      <c r="AG75" s="364"/>
      <c r="AH75" s="364"/>
      <c r="AI75" s="364"/>
      <c r="AJ75" s="364"/>
      <c r="AK75" s="364"/>
      <c r="AL75" s="364"/>
      <c r="AM75" s="364"/>
      <c r="AN75" s="364"/>
      <c r="AO75" s="364"/>
      <c r="AP75" s="364"/>
      <c r="AQ75" s="364"/>
      <c r="AR75" s="364"/>
      <c r="AS75" s="364"/>
      <c r="AT75" s="364"/>
      <c r="AU75" s="364"/>
      <c r="AV75" s="364"/>
      <c r="AW75" s="364"/>
      <c r="AX75" s="364"/>
      <c r="AY75" s="364"/>
      <c r="AZ75" s="364"/>
      <c r="BA75" s="364"/>
      <c r="BB75" s="364"/>
      <c r="BC75" s="364"/>
      <c r="BD75" s="364"/>
      <c r="BE75" s="364"/>
      <c r="BF75" s="364"/>
      <c r="BG75" s="364"/>
      <c r="BH75" s="364"/>
      <c r="BI75" s="364"/>
      <c r="BJ75" s="364"/>
      <c r="BK75" s="364"/>
      <c r="BL75" s="364"/>
      <c r="BM75" s="364"/>
      <c r="BN75" s="364"/>
      <c r="BO75" s="364"/>
      <c r="BP75" s="364"/>
      <c r="BQ75" s="364"/>
      <c r="BR75" s="364"/>
      <c r="BS75" s="364"/>
      <c r="BT75" s="364"/>
      <c r="BU75" s="364"/>
      <c r="BV75" s="364"/>
      <c r="BW75" s="364"/>
      <c r="BX75" s="364"/>
      <c r="BY75" s="364"/>
      <c r="BZ75" s="364"/>
      <c r="CA75" s="364"/>
      <c r="CB75" s="364"/>
      <c r="CC75" s="364"/>
      <c r="CD75" s="364"/>
      <c r="CE75" s="364"/>
      <c r="CF75" s="364"/>
      <c r="CG75" s="364"/>
      <c r="CH75" s="364"/>
      <c r="CI75" s="364"/>
      <c r="CJ75" s="364"/>
      <c r="CK75" s="364"/>
      <c r="CL75" s="364"/>
      <c r="CM75" s="364"/>
      <c r="CN75" s="364"/>
      <c r="CO75" s="364"/>
      <c r="CP75" s="364"/>
      <c r="CQ75" s="364"/>
      <c r="CR75" s="364"/>
      <c r="CS75" s="364"/>
      <c r="CT75" s="364"/>
      <c r="CU75" s="364"/>
      <c r="CV75" s="364"/>
      <c r="CW75" s="364"/>
      <c r="CX75" s="364"/>
      <c r="CY75" s="364"/>
      <c r="CZ75" s="364"/>
      <c r="DA75" s="364"/>
      <c r="DB75" s="364"/>
      <c r="DC75" s="364"/>
      <c r="DD75" s="364"/>
      <c r="DE75" s="364"/>
      <c r="DF75" s="364"/>
      <c r="DG75" s="364"/>
      <c r="DH75" s="364"/>
      <c r="DI75" s="364"/>
      <c r="DJ75" s="364"/>
      <c r="DK75" s="364"/>
      <c r="DL75" s="364"/>
      <c r="DM75" s="364"/>
      <c r="DN75" s="364"/>
      <c r="DO75" s="364"/>
      <c r="DP75" s="364"/>
      <c r="DQ75" s="364"/>
      <c r="DR75" s="364"/>
      <c r="DS75" s="364"/>
      <c r="DT75" s="364"/>
      <c r="DU75" s="364"/>
      <c r="DV75" s="364"/>
      <c r="DW75" s="364"/>
      <c r="DX75" s="364"/>
      <c r="DY75" s="364"/>
      <c r="DZ75" s="364"/>
      <c r="EA75" s="364"/>
      <c r="EB75" s="364"/>
      <c r="EC75" s="364"/>
      <c r="ED75" s="364"/>
      <c r="EE75" s="364"/>
      <c r="EF75" s="364"/>
      <c r="EG75" s="364"/>
      <c r="EH75" s="364"/>
      <c r="EI75" s="364"/>
      <c r="EJ75" s="364"/>
      <c r="EK75" s="364"/>
      <c r="EL75" s="364"/>
      <c r="EM75" s="364"/>
      <c r="EN75" s="364"/>
      <c r="EO75" s="364"/>
      <c r="EP75" s="364"/>
      <c r="EQ75" s="364"/>
      <c r="ER75" s="364"/>
      <c r="ES75" s="364"/>
      <c r="ET75" s="364"/>
      <c r="EU75" s="364"/>
      <c r="EV75" s="364"/>
      <c r="EW75" s="364"/>
      <c r="EX75" s="364"/>
      <c r="EY75" s="364"/>
      <c r="EZ75" s="364"/>
      <c r="FA75" s="364"/>
      <c r="FB75" s="364"/>
      <c r="FC75" s="364"/>
      <c r="FD75" s="364"/>
      <c r="FE75" s="364"/>
      <c r="FF75" s="364"/>
      <c r="FG75" s="364"/>
      <c r="FH75" s="364"/>
      <c r="FI75" s="364"/>
      <c r="FJ75" s="364"/>
      <c r="FK75" s="364"/>
      <c r="FL75" s="364"/>
      <c r="FM75" s="364"/>
      <c r="FN75" s="364"/>
      <c r="FO75" s="364"/>
      <c r="FP75" s="364"/>
      <c r="FQ75" s="364"/>
      <c r="FR75" s="364"/>
      <c r="FS75" s="364"/>
      <c r="FT75" s="364"/>
      <c r="FU75" s="364"/>
      <c r="FV75" s="364"/>
      <c r="FW75" s="364"/>
      <c r="FX75" s="364"/>
      <c r="FY75" s="364"/>
      <c r="FZ75" s="364"/>
      <c r="GA75" s="364"/>
      <c r="GB75" s="364"/>
      <c r="GC75" s="364"/>
      <c r="GD75" s="364"/>
      <c r="GE75" s="364"/>
      <c r="GF75" s="364"/>
      <c r="GG75" s="364"/>
      <c r="GH75" s="364"/>
      <c r="GI75" s="364"/>
      <c r="GJ75" s="364"/>
      <c r="GK75" s="364"/>
      <c r="GL75" s="364"/>
      <c r="GM75" s="364"/>
      <c r="GN75" s="364"/>
      <c r="GO75" s="364"/>
      <c r="GP75" s="364"/>
      <c r="GQ75" s="364"/>
      <c r="GR75" s="364"/>
      <c r="GS75" s="364"/>
      <c r="GT75" s="364"/>
      <c r="GU75" s="364"/>
      <c r="GV75" s="364"/>
      <c r="GW75" s="364"/>
      <c r="GX75" s="364"/>
      <c r="GY75" s="364"/>
      <c r="GZ75" s="364"/>
      <c r="HA75" s="364"/>
      <c r="HB75" s="364"/>
      <c r="HC75" s="364"/>
      <c r="HD75" s="364"/>
      <c r="HE75" s="364"/>
      <c r="HF75" s="364"/>
      <c r="HG75" s="364"/>
      <c r="HH75" s="364"/>
      <c r="HI75" s="364"/>
      <c r="HJ75" s="364"/>
      <c r="HK75" s="364"/>
      <c r="HL75" s="364"/>
      <c r="HM75" s="364"/>
      <c r="HN75" s="364"/>
      <c r="HO75" s="364"/>
      <c r="HP75" s="364"/>
      <c r="HQ75" s="364"/>
      <c r="HR75" s="364"/>
      <c r="HS75" s="364"/>
      <c r="HT75" s="364"/>
      <c r="HU75" s="364"/>
      <c r="HV75" s="364"/>
      <c r="HW75" s="364"/>
      <c r="HX75" s="364"/>
      <c r="HY75" s="364"/>
      <c r="HZ75" s="364"/>
      <c r="IA75" s="364"/>
      <c r="IB75" s="364"/>
      <c r="IC75" s="364"/>
      <c r="ID75" s="364"/>
      <c r="IE75" s="364"/>
      <c r="IF75" s="364"/>
      <c r="IG75" s="364"/>
      <c r="IH75" s="364"/>
      <c r="II75" s="364"/>
      <c r="IJ75" s="364"/>
      <c r="IK75" s="364"/>
      <c r="IL75" s="364"/>
      <c r="IM75" s="364"/>
      <c r="IN75" s="364"/>
      <c r="IO75" s="364"/>
      <c r="IP75" s="364"/>
      <c r="IQ75" s="364"/>
      <c r="IR75" s="364"/>
      <c r="IS75" s="364"/>
      <c r="IT75" s="364"/>
      <c r="IU75" s="364"/>
      <c r="IV75" s="364"/>
      <c r="IW75" s="364"/>
      <c r="IX75" s="364"/>
      <c r="IY75" s="364"/>
      <c r="IZ75" s="364"/>
      <c r="JA75" s="364"/>
      <c r="JB75" s="364"/>
      <c r="JC75" s="364"/>
      <c r="JD75" s="364"/>
      <c r="JE75" s="364"/>
      <c r="JF75" s="364"/>
      <c r="JG75" s="364"/>
      <c r="JH75" s="364"/>
      <c r="JI75" s="364"/>
      <c r="JJ75" s="364"/>
      <c r="JK75" s="364"/>
      <c r="JL75" s="364"/>
      <c r="JM75" s="364"/>
      <c r="JN75" s="364"/>
      <c r="JO75" s="364"/>
      <c r="JP75" s="364"/>
      <c r="JQ75" s="364"/>
      <c r="JR75" s="364"/>
      <c r="JS75" s="364"/>
      <c r="JT75" s="364"/>
      <c r="JU75" s="364"/>
      <c r="JV75" s="364"/>
      <c r="JW75" s="364"/>
      <c r="JX75" s="364"/>
      <c r="JY75" s="364"/>
      <c r="JZ75" s="364"/>
      <c r="KA75" s="364"/>
      <c r="KB75" s="364"/>
      <c r="KC75" s="364"/>
      <c r="KD75" s="364"/>
      <c r="KE75" s="364"/>
      <c r="KF75" s="364"/>
      <c r="KG75" s="364"/>
      <c r="KH75" s="364"/>
      <c r="KI75" s="364"/>
      <c r="KJ75" s="364"/>
      <c r="KK75" s="364"/>
      <c r="KL75" s="364"/>
      <c r="KM75" s="364"/>
      <c r="KN75" s="364"/>
      <c r="KO75" s="364"/>
      <c r="KP75" s="364"/>
      <c r="KQ75" s="364"/>
      <c r="KR75" s="364"/>
      <c r="KS75" s="364"/>
      <c r="KT75" s="364"/>
      <c r="KU75" s="364"/>
      <c r="KV75" s="364"/>
      <c r="KW75" s="364"/>
      <c r="KX75" s="364"/>
      <c r="KY75" s="364"/>
      <c r="KZ75" s="364"/>
      <c r="LA75" s="364"/>
      <c r="LB75" s="364"/>
      <c r="LC75" s="364"/>
      <c r="LD75" s="364"/>
      <c r="LE75" s="364"/>
      <c r="LF75" s="364"/>
      <c r="LG75" s="364"/>
      <c r="LH75" s="364"/>
      <c r="LI75" s="364"/>
      <c r="LJ75" s="364"/>
      <c r="LK75" s="364"/>
      <c r="LL75" s="364"/>
      <c r="LM75" s="364"/>
      <c r="LN75" s="364"/>
      <c r="LO75" s="364"/>
      <c r="LP75" s="364"/>
      <c r="LQ75" s="364"/>
      <c r="LR75" s="364"/>
      <c r="LS75" s="364"/>
      <c r="LT75" s="364"/>
      <c r="LU75" s="364"/>
      <c r="LV75" s="364"/>
      <c r="LW75" s="364"/>
      <c r="LX75" s="364"/>
      <c r="LY75" s="364"/>
      <c r="LZ75" s="364"/>
      <c r="MA75" s="364"/>
      <c r="MB75" s="364"/>
      <c r="MC75" s="364"/>
      <c r="MD75" s="364"/>
      <c r="ME75" s="364"/>
      <c r="MF75" s="364"/>
      <c r="MG75" s="364"/>
      <c r="MH75" s="364"/>
      <c r="MI75" s="364"/>
      <c r="MJ75" s="364"/>
      <c r="MK75" s="364"/>
      <c r="ML75" s="364"/>
      <c r="MM75" s="364"/>
      <c r="MN75" s="364"/>
      <c r="MO75" s="364"/>
      <c r="MP75" s="364"/>
      <c r="MQ75" s="364"/>
      <c r="MR75" s="364"/>
      <c r="MS75" s="364"/>
      <c r="MT75" s="364"/>
      <c r="MU75" s="364"/>
      <c r="MV75" s="364"/>
      <c r="MW75" s="364"/>
      <c r="MX75" s="364"/>
      <c r="MY75" s="364"/>
      <c r="MZ75" s="364"/>
      <c r="NA75" s="364"/>
      <c r="NB75" s="364"/>
      <c r="NC75" s="364"/>
      <c r="ND75" s="364"/>
      <c r="NE75" s="364"/>
      <c r="NF75" s="364"/>
      <c r="NG75" s="364"/>
      <c r="NH75" s="364"/>
      <c r="NI75" s="364"/>
      <c r="NJ75" s="364"/>
      <c r="NK75" s="364"/>
      <c r="NL75" s="364"/>
      <c r="NM75" s="364"/>
      <c r="NN75" s="364"/>
      <c r="NO75" s="364"/>
      <c r="NP75" s="364"/>
      <c r="NQ75" s="364"/>
      <c r="NR75" s="364"/>
      <c r="NS75" s="364"/>
      <c r="NT75" s="364"/>
      <c r="NU75" s="364"/>
      <c r="NV75" s="364"/>
      <c r="NW75" s="364"/>
      <c r="NX75" s="364"/>
      <c r="NY75" s="364"/>
      <c r="NZ75" s="364"/>
      <c r="OA75" s="364"/>
      <c r="OB75" s="364"/>
      <c r="OC75" s="364"/>
      <c r="OD75" s="364"/>
      <c r="OE75" s="364"/>
      <c r="OF75" s="364"/>
      <c r="OG75" s="364"/>
      <c r="OH75" s="364"/>
      <c r="OI75" s="364"/>
      <c r="OJ75" s="364"/>
      <c r="OK75" s="364"/>
      <c r="OL75" s="364"/>
      <c r="OM75" s="364"/>
      <c r="ON75" s="364"/>
      <c r="OO75" s="364"/>
      <c r="OP75" s="364"/>
      <c r="OQ75" s="364"/>
      <c r="OR75" s="364"/>
    </row>
    <row r="76" spans="1:408" ht="15">
      <c r="A76" s="363" t="s">
        <v>651</v>
      </c>
      <c r="B76" s="364">
        <f t="shared" si="118"/>
        <v>0</v>
      </c>
      <c r="C76" s="364">
        <f t="shared" si="119"/>
        <v>0</v>
      </c>
      <c r="D76" s="364">
        <f t="shared" si="120"/>
        <v>0</v>
      </c>
      <c r="E76" s="364">
        <f t="shared" si="121"/>
        <v>0</v>
      </c>
      <c r="F76" s="364">
        <f t="shared" si="122"/>
        <v>0</v>
      </c>
      <c r="G76" s="364">
        <f t="shared" si="123"/>
        <v>0</v>
      </c>
      <c r="H76" s="364">
        <f t="shared" si="124"/>
        <v>0</v>
      </c>
      <c r="I76" s="364">
        <f t="shared" si="125"/>
        <v>0</v>
      </c>
      <c r="J76" s="364">
        <f t="shared" si="126"/>
        <v>0</v>
      </c>
      <c r="K76" s="364">
        <f t="shared" si="127"/>
        <v>0</v>
      </c>
      <c r="L76" s="364">
        <f t="shared" si="128"/>
        <v>0</v>
      </c>
      <c r="M76" s="364">
        <f t="shared" si="129"/>
        <v>0</v>
      </c>
      <c r="N76" s="364">
        <f t="shared" si="130"/>
        <v>0</v>
      </c>
      <c r="O76" s="364">
        <f t="shared" si="131"/>
        <v>0</v>
      </c>
      <c r="P76" s="364">
        <f t="shared" si="132"/>
        <v>0</v>
      </c>
      <c r="Q76" s="364">
        <f t="shared" si="133"/>
        <v>0</v>
      </c>
      <c r="R76" s="364">
        <f t="shared" si="134"/>
        <v>0</v>
      </c>
      <c r="S76" s="364">
        <f t="shared" si="135"/>
        <v>0</v>
      </c>
      <c r="T76" s="364">
        <f t="shared" si="136"/>
        <v>0</v>
      </c>
      <c r="U76" s="364">
        <f t="shared" si="137"/>
        <v>0</v>
      </c>
      <c r="V76" s="364">
        <f t="shared" si="138"/>
        <v>0</v>
      </c>
      <c r="W76" s="364">
        <f t="shared" si="139"/>
        <v>0</v>
      </c>
      <c r="X76" s="364">
        <f t="shared" si="140"/>
        <v>0</v>
      </c>
      <c r="Y76" s="364">
        <f t="shared" si="141"/>
        <v>0</v>
      </c>
      <c r="Z76" s="364">
        <f t="shared" si="142"/>
        <v>0</v>
      </c>
      <c r="AA76" s="364">
        <f t="shared" si="143"/>
        <v>0</v>
      </c>
      <c r="AB76" s="364">
        <f t="shared" si="144"/>
        <v>0</v>
      </c>
      <c r="AC76" s="364">
        <f t="shared" si="145"/>
        <v>0</v>
      </c>
      <c r="AD76" s="364">
        <f t="shared" si="146"/>
        <v>0</v>
      </c>
      <c r="AE76" s="364">
        <f t="shared" si="147"/>
        <v>0</v>
      </c>
      <c r="AG76" s="364"/>
      <c r="AH76" s="364"/>
      <c r="AI76" s="364"/>
      <c r="AJ76" s="364"/>
      <c r="AK76" s="364"/>
      <c r="AL76" s="364"/>
      <c r="AM76" s="364"/>
      <c r="AN76" s="364"/>
      <c r="AO76" s="364"/>
      <c r="AP76" s="364"/>
      <c r="AQ76" s="364"/>
      <c r="AR76" s="364"/>
      <c r="AS76" s="364"/>
      <c r="AT76" s="364"/>
      <c r="AU76" s="364"/>
      <c r="AV76" s="364"/>
      <c r="AW76" s="364"/>
      <c r="AX76" s="364"/>
      <c r="AY76" s="364"/>
      <c r="AZ76" s="364"/>
      <c r="BA76" s="364"/>
      <c r="BB76" s="364"/>
      <c r="BC76" s="364"/>
      <c r="BD76" s="364"/>
      <c r="BE76" s="364"/>
      <c r="BF76" s="364"/>
      <c r="BG76" s="364"/>
      <c r="BH76" s="364"/>
      <c r="BI76" s="364"/>
      <c r="BJ76" s="364"/>
      <c r="BK76" s="364"/>
      <c r="BL76" s="364"/>
      <c r="BM76" s="364"/>
      <c r="BN76" s="364"/>
      <c r="BO76" s="364"/>
      <c r="BP76" s="364"/>
      <c r="BQ76" s="364"/>
      <c r="BR76" s="364"/>
      <c r="BS76" s="364"/>
      <c r="BT76" s="364"/>
      <c r="BU76" s="364"/>
      <c r="BV76" s="364"/>
      <c r="BW76" s="364"/>
      <c r="BX76" s="364"/>
      <c r="BY76" s="364"/>
      <c r="BZ76" s="364"/>
      <c r="CA76" s="364"/>
      <c r="CB76" s="364"/>
      <c r="CC76" s="364"/>
      <c r="CD76" s="364"/>
      <c r="CE76" s="364"/>
      <c r="CF76" s="364"/>
      <c r="CG76" s="364"/>
      <c r="CH76" s="364"/>
      <c r="CI76" s="364"/>
      <c r="CJ76" s="364"/>
      <c r="CK76" s="364"/>
      <c r="CL76" s="364"/>
      <c r="CM76" s="364"/>
      <c r="CN76" s="364"/>
      <c r="CO76" s="364"/>
      <c r="CP76" s="364"/>
      <c r="CQ76" s="364"/>
      <c r="CR76" s="364"/>
      <c r="CS76" s="364"/>
      <c r="CT76" s="364"/>
      <c r="CU76" s="364"/>
      <c r="CV76" s="364"/>
      <c r="CW76" s="364"/>
      <c r="CX76" s="364"/>
      <c r="CY76" s="364"/>
      <c r="CZ76" s="364"/>
      <c r="DA76" s="364"/>
      <c r="DB76" s="364"/>
      <c r="DC76" s="364"/>
      <c r="DD76" s="364"/>
      <c r="DE76" s="364"/>
      <c r="DF76" s="364"/>
      <c r="DG76" s="364"/>
      <c r="DH76" s="364"/>
      <c r="DI76" s="364"/>
      <c r="DJ76" s="364"/>
      <c r="DK76" s="364"/>
      <c r="DL76" s="364"/>
      <c r="DM76" s="364"/>
      <c r="DN76" s="364"/>
      <c r="DO76" s="364"/>
      <c r="DP76" s="364"/>
      <c r="DQ76" s="364"/>
      <c r="DR76" s="364"/>
      <c r="DS76" s="364"/>
      <c r="DT76" s="364"/>
      <c r="DU76" s="364"/>
      <c r="DV76" s="364"/>
      <c r="DW76" s="364"/>
      <c r="DX76" s="364"/>
      <c r="DY76" s="364"/>
      <c r="DZ76" s="364"/>
      <c r="EA76" s="364"/>
      <c r="EB76" s="364"/>
      <c r="EC76" s="364"/>
      <c r="ED76" s="364"/>
      <c r="EE76" s="364"/>
      <c r="EF76" s="364"/>
      <c r="EG76" s="364"/>
      <c r="EH76" s="364"/>
      <c r="EI76" s="364"/>
      <c r="EJ76" s="364"/>
      <c r="EK76" s="364"/>
      <c r="EL76" s="364"/>
      <c r="EM76" s="364"/>
      <c r="EN76" s="364"/>
      <c r="EO76" s="364"/>
      <c r="EP76" s="364"/>
      <c r="EQ76" s="364"/>
      <c r="ER76" s="364"/>
      <c r="ES76" s="364"/>
      <c r="ET76" s="364"/>
      <c r="EU76" s="364"/>
      <c r="EV76" s="364"/>
      <c r="EW76" s="364"/>
      <c r="EX76" s="364"/>
      <c r="EY76" s="364"/>
      <c r="EZ76" s="364"/>
      <c r="FA76" s="364"/>
      <c r="FB76" s="364"/>
      <c r="FC76" s="364"/>
      <c r="FD76" s="364"/>
      <c r="FE76" s="364"/>
      <c r="FF76" s="364"/>
      <c r="FG76" s="364"/>
      <c r="FH76" s="364"/>
      <c r="FI76" s="364"/>
      <c r="FJ76" s="364"/>
      <c r="FK76" s="364"/>
      <c r="FL76" s="364"/>
      <c r="FM76" s="364"/>
      <c r="FN76" s="364"/>
      <c r="FO76" s="364"/>
      <c r="FP76" s="364"/>
      <c r="FQ76" s="364"/>
      <c r="FR76" s="364"/>
      <c r="FS76" s="364"/>
      <c r="FT76" s="364"/>
      <c r="FU76" s="364"/>
      <c r="FV76" s="364"/>
      <c r="FW76" s="364"/>
      <c r="FX76" s="364"/>
      <c r="FY76" s="364"/>
      <c r="FZ76" s="364"/>
      <c r="GA76" s="364"/>
      <c r="GB76" s="364"/>
      <c r="GC76" s="364"/>
      <c r="GD76" s="364"/>
      <c r="GE76" s="364"/>
      <c r="GF76" s="364"/>
      <c r="GG76" s="364"/>
      <c r="GH76" s="364"/>
      <c r="GI76" s="364"/>
      <c r="GJ76" s="364"/>
      <c r="GK76" s="364"/>
      <c r="GL76" s="364"/>
      <c r="GM76" s="364"/>
      <c r="GN76" s="364"/>
      <c r="GO76" s="364"/>
      <c r="GP76" s="364"/>
      <c r="GQ76" s="364"/>
      <c r="GR76" s="364"/>
      <c r="GS76" s="364"/>
      <c r="GT76" s="364"/>
      <c r="GU76" s="364"/>
      <c r="GV76" s="364"/>
      <c r="GW76" s="364"/>
      <c r="GX76" s="364"/>
      <c r="GY76" s="364"/>
      <c r="GZ76" s="364"/>
      <c r="HA76" s="364"/>
      <c r="HB76" s="364"/>
      <c r="HC76" s="364"/>
      <c r="HD76" s="364"/>
      <c r="HE76" s="364"/>
      <c r="HF76" s="364"/>
      <c r="HG76" s="364"/>
      <c r="HH76" s="364"/>
      <c r="HI76" s="364"/>
      <c r="HJ76" s="364"/>
      <c r="HK76" s="364"/>
      <c r="HL76" s="364"/>
      <c r="HM76" s="364"/>
      <c r="HN76" s="364"/>
      <c r="HO76" s="364"/>
      <c r="HP76" s="364"/>
      <c r="HQ76" s="364"/>
      <c r="HR76" s="364"/>
      <c r="HS76" s="364"/>
      <c r="HT76" s="364"/>
      <c r="HU76" s="364"/>
      <c r="HV76" s="364"/>
      <c r="HW76" s="364"/>
      <c r="HX76" s="364"/>
      <c r="HY76" s="364"/>
      <c r="HZ76" s="364"/>
      <c r="IA76" s="364"/>
      <c r="IB76" s="364"/>
      <c r="IC76" s="364"/>
      <c r="ID76" s="364"/>
      <c r="IE76" s="364"/>
      <c r="IF76" s="364"/>
      <c r="IG76" s="364"/>
      <c r="IH76" s="364"/>
      <c r="II76" s="364"/>
      <c r="IJ76" s="364"/>
      <c r="IK76" s="364"/>
      <c r="IL76" s="364"/>
      <c r="IM76" s="364"/>
      <c r="IN76" s="364"/>
      <c r="IO76" s="364"/>
      <c r="IP76" s="364"/>
      <c r="IQ76" s="364"/>
      <c r="IR76" s="364"/>
      <c r="IS76" s="364"/>
      <c r="IT76" s="364"/>
      <c r="IU76" s="364"/>
      <c r="IV76" s="364"/>
      <c r="IW76" s="364"/>
      <c r="IX76" s="364"/>
      <c r="IY76" s="364"/>
      <c r="IZ76" s="364"/>
      <c r="JA76" s="364"/>
      <c r="JB76" s="364"/>
      <c r="JC76" s="364"/>
      <c r="JD76" s="364"/>
      <c r="JE76" s="364"/>
      <c r="JF76" s="364"/>
      <c r="JG76" s="364"/>
      <c r="JH76" s="364"/>
      <c r="JI76" s="364"/>
      <c r="JJ76" s="364"/>
      <c r="JK76" s="364"/>
      <c r="JL76" s="364"/>
      <c r="JM76" s="364"/>
      <c r="JN76" s="364"/>
      <c r="JO76" s="364"/>
      <c r="JP76" s="364"/>
      <c r="JQ76" s="364"/>
      <c r="JR76" s="364"/>
      <c r="JS76" s="364"/>
      <c r="JT76" s="364"/>
      <c r="JU76" s="364"/>
      <c r="JV76" s="364"/>
      <c r="JW76" s="364"/>
      <c r="JX76" s="364"/>
      <c r="JY76" s="364"/>
      <c r="JZ76" s="364"/>
      <c r="KA76" s="364"/>
      <c r="KB76" s="364"/>
      <c r="KC76" s="364"/>
      <c r="KD76" s="364"/>
      <c r="KE76" s="364"/>
      <c r="KF76" s="364"/>
      <c r="KG76" s="364"/>
      <c r="KH76" s="364"/>
      <c r="KI76" s="364"/>
      <c r="KJ76" s="364"/>
      <c r="KK76" s="364"/>
      <c r="KL76" s="364"/>
      <c r="KM76" s="364"/>
      <c r="KN76" s="364"/>
      <c r="KO76" s="364"/>
      <c r="KP76" s="364"/>
      <c r="KQ76" s="364"/>
      <c r="KR76" s="364"/>
      <c r="KS76" s="364"/>
      <c r="KT76" s="364"/>
      <c r="KU76" s="364"/>
      <c r="KV76" s="364"/>
      <c r="KW76" s="364"/>
      <c r="KX76" s="364"/>
      <c r="KY76" s="364"/>
      <c r="KZ76" s="364"/>
      <c r="LA76" s="364"/>
      <c r="LB76" s="364"/>
      <c r="LC76" s="364"/>
      <c r="LD76" s="364"/>
      <c r="LE76" s="364"/>
      <c r="LF76" s="364"/>
      <c r="LG76" s="364"/>
      <c r="LH76" s="364"/>
      <c r="LI76" s="364"/>
      <c r="LJ76" s="364"/>
      <c r="LK76" s="364"/>
      <c r="LL76" s="364"/>
      <c r="LM76" s="364"/>
      <c r="LN76" s="364"/>
      <c r="LO76" s="364"/>
      <c r="LP76" s="364"/>
      <c r="LQ76" s="364"/>
      <c r="LR76" s="364"/>
      <c r="LS76" s="364"/>
      <c r="LT76" s="364"/>
      <c r="LU76" s="364"/>
      <c r="LV76" s="364"/>
      <c r="LW76" s="364"/>
      <c r="LX76" s="364"/>
      <c r="LY76" s="364"/>
      <c r="LZ76" s="364"/>
      <c r="MA76" s="364"/>
      <c r="MB76" s="364"/>
      <c r="MC76" s="364"/>
      <c r="MD76" s="364"/>
      <c r="ME76" s="364"/>
      <c r="MF76" s="364"/>
      <c r="MG76" s="364"/>
      <c r="MH76" s="364"/>
      <c r="MI76" s="364"/>
      <c r="MJ76" s="364"/>
      <c r="MK76" s="364"/>
      <c r="ML76" s="364"/>
      <c r="MM76" s="364"/>
      <c r="MN76" s="364"/>
      <c r="MO76" s="364"/>
      <c r="MP76" s="364"/>
      <c r="MQ76" s="364"/>
      <c r="MR76" s="364"/>
      <c r="MS76" s="364"/>
      <c r="MT76" s="364"/>
      <c r="MU76" s="364"/>
      <c r="MV76" s="364"/>
      <c r="MW76" s="364"/>
      <c r="MX76" s="364"/>
      <c r="MY76" s="364"/>
      <c r="MZ76" s="364"/>
      <c r="NA76" s="364"/>
      <c r="NB76" s="364"/>
      <c r="NC76" s="364"/>
      <c r="ND76" s="364"/>
      <c r="NE76" s="364"/>
      <c r="NF76" s="364"/>
      <c r="NG76" s="364"/>
      <c r="NH76" s="364"/>
      <c r="NI76" s="364"/>
      <c r="NJ76" s="364"/>
      <c r="NK76" s="364"/>
      <c r="NL76" s="364"/>
      <c r="NM76" s="364"/>
      <c r="NN76" s="364"/>
      <c r="NO76" s="364"/>
      <c r="NP76" s="364"/>
      <c r="NQ76" s="364"/>
      <c r="NR76" s="364"/>
      <c r="NS76" s="364"/>
      <c r="NT76" s="364"/>
      <c r="NU76" s="364"/>
      <c r="NV76" s="364"/>
      <c r="NW76" s="364"/>
      <c r="NX76" s="364"/>
      <c r="NY76" s="364"/>
      <c r="NZ76" s="364"/>
      <c r="OA76" s="364"/>
      <c r="OB76" s="364"/>
      <c r="OC76" s="364"/>
      <c r="OD76" s="364"/>
      <c r="OE76" s="364"/>
      <c r="OF76" s="364"/>
      <c r="OG76" s="364"/>
      <c r="OH76" s="364"/>
      <c r="OI76" s="364"/>
      <c r="OJ76" s="364"/>
      <c r="OK76" s="364"/>
      <c r="OL76" s="364"/>
      <c r="OM76" s="364"/>
      <c r="ON76" s="364"/>
      <c r="OO76" s="364"/>
      <c r="OP76" s="364"/>
      <c r="OQ76" s="364"/>
      <c r="OR76" s="364"/>
    </row>
    <row r="77" spans="1:408" ht="15">
      <c r="A77" s="363" t="s">
        <v>652</v>
      </c>
      <c r="B77" s="364">
        <f t="shared" si="118"/>
        <v>0</v>
      </c>
      <c r="C77" s="364">
        <f t="shared" si="119"/>
        <v>0</v>
      </c>
      <c r="D77" s="364">
        <f t="shared" si="120"/>
        <v>0</v>
      </c>
      <c r="E77" s="364">
        <f t="shared" si="121"/>
        <v>0</v>
      </c>
      <c r="F77" s="364">
        <f t="shared" si="122"/>
        <v>0</v>
      </c>
      <c r="G77" s="364">
        <f t="shared" si="123"/>
        <v>0</v>
      </c>
      <c r="H77" s="364">
        <f t="shared" si="124"/>
        <v>0</v>
      </c>
      <c r="I77" s="364">
        <f t="shared" si="125"/>
        <v>0</v>
      </c>
      <c r="J77" s="364">
        <f t="shared" si="126"/>
        <v>0</v>
      </c>
      <c r="K77" s="364">
        <f t="shared" si="127"/>
        <v>0</v>
      </c>
      <c r="L77" s="364">
        <f t="shared" si="128"/>
        <v>0</v>
      </c>
      <c r="M77" s="364">
        <f t="shared" si="129"/>
        <v>0</v>
      </c>
      <c r="N77" s="364">
        <f t="shared" si="130"/>
        <v>0</v>
      </c>
      <c r="O77" s="364">
        <f t="shared" si="131"/>
        <v>0</v>
      </c>
      <c r="P77" s="364">
        <f t="shared" si="132"/>
        <v>0</v>
      </c>
      <c r="Q77" s="364">
        <f t="shared" si="133"/>
        <v>0</v>
      </c>
      <c r="R77" s="364">
        <f t="shared" si="134"/>
        <v>0</v>
      </c>
      <c r="S77" s="364">
        <f t="shared" si="135"/>
        <v>0</v>
      </c>
      <c r="T77" s="364">
        <f t="shared" si="136"/>
        <v>0</v>
      </c>
      <c r="U77" s="364">
        <f t="shared" si="137"/>
        <v>0</v>
      </c>
      <c r="V77" s="364">
        <f t="shared" si="138"/>
        <v>0</v>
      </c>
      <c r="W77" s="364">
        <f t="shared" si="139"/>
        <v>0</v>
      </c>
      <c r="X77" s="364">
        <f t="shared" si="140"/>
        <v>0</v>
      </c>
      <c r="Y77" s="364">
        <f t="shared" si="141"/>
        <v>0</v>
      </c>
      <c r="Z77" s="364">
        <f t="shared" si="142"/>
        <v>0</v>
      </c>
      <c r="AA77" s="364">
        <f t="shared" si="143"/>
        <v>0</v>
      </c>
      <c r="AB77" s="364">
        <f t="shared" si="144"/>
        <v>0</v>
      </c>
      <c r="AC77" s="364">
        <f t="shared" si="145"/>
        <v>0</v>
      </c>
      <c r="AD77" s="364">
        <f t="shared" si="146"/>
        <v>0</v>
      </c>
      <c r="AE77" s="364">
        <f t="shared" si="147"/>
        <v>0</v>
      </c>
      <c r="AG77" s="364"/>
      <c r="AH77" s="364"/>
      <c r="AI77" s="364"/>
      <c r="AJ77" s="364"/>
      <c r="AK77" s="364"/>
      <c r="AL77" s="364"/>
      <c r="AM77" s="364"/>
      <c r="AN77" s="364"/>
      <c r="AO77" s="364"/>
      <c r="AP77" s="364"/>
      <c r="AQ77" s="364"/>
      <c r="AR77" s="364"/>
      <c r="AS77" s="364"/>
      <c r="AT77" s="364"/>
      <c r="AU77" s="364"/>
      <c r="AV77" s="364"/>
      <c r="AW77" s="364"/>
      <c r="AX77" s="364"/>
      <c r="AY77" s="364"/>
      <c r="AZ77" s="364"/>
      <c r="BA77" s="364"/>
      <c r="BB77" s="364"/>
      <c r="BC77" s="364"/>
      <c r="BD77" s="364"/>
      <c r="BE77" s="364"/>
      <c r="BF77" s="364"/>
      <c r="BG77" s="364"/>
      <c r="BH77" s="364"/>
      <c r="BI77" s="364"/>
      <c r="BJ77" s="364"/>
      <c r="BK77" s="364"/>
      <c r="BL77" s="364"/>
      <c r="BM77" s="364"/>
      <c r="BN77" s="364"/>
      <c r="BO77" s="364"/>
      <c r="BP77" s="364"/>
      <c r="BQ77" s="364"/>
      <c r="BR77" s="364"/>
      <c r="BS77" s="364"/>
      <c r="BT77" s="364"/>
      <c r="BU77" s="364"/>
      <c r="BV77" s="364"/>
      <c r="BW77" s="364"/>
      <c r="BX77" s="364"/>
      <c r="BY77" s="364"/>
      <c r="BZ77" s="364"/>
      <c r="CA77" s="364"/>
      <c r="CB77" s="364"/>
      <c r="CC77" s="364"/>
      <c r="CD77" s="364"/>
      <c r="CE77" s="364"/>
      <c r="CF77" s="364"/>
      <c r="CG77" s="364"/>
      <c r="CH77" s="364"/>
      <c r="CI77" s="364"/>
      <c r="CJ77" s="364"/>
      <c r="CK77" s="364"/>
      <c r="CL77" s="364"/>
      <c r="CM77" s="364"/>
      <c r="CN77" s="364"/>
      <c r="CO77" s="364"/>
      <c r="CP77" s="364"/>
      <c r="CQ77" s="364"/>
      <c r="CR77" s="364"/>
      <c r="CS77" s="364"/>
      <c r="CT77" s="364"/>
      <c r="CU77" s="364"/>
      <c r="CV77" s="364"/>
      <c r="CW77" s="364"/>
      <c r="CX77" s="364"/>
      <c r="CY77" s="364"/>
      <c r="CZ77" s="364"/>
      <c r="DA77" s="364"/>
      <c r="DB77" s="364"/>
      <c r="DC77" s="364"/>
      <c r="DD77" s="364"/>
      <c r="DE77" s="364"/>
      <c r="DF77" s="364"/>
      <c r="DG77" s="364"/>
      <c r="DH77" s="364"/>
      <c r="DI77" s="364"/>
      <c r="DJ77" s="364"/>
      <c r="DK77" s="364"/>
      <c r="DL77" s="364"/>
      <c r="DM77" s="364"/>
      <c r="DN77" s="364"/>
      <c r="DO77" s="364"/>
      <c r="DP77" s="364"/>
      <c r="DQ77" s="364"/>
      <c r="DR77" s="364"/>
      <c r="DS77" s="364"/>
      <c r="DT77" s="364"/>
      <c r="DU77" s="364"/>
      <c r="DV77" s="364"/>
      <c r="DW77" s="364"/>
      <c r="DX77" s="364"/>
      <c r="DY77" s="364"/>
      <c r="DZ77" s="364"/>
      <c r="EA77" s="364"/>
      <c r="EB77" s="364"/>
      <c r="EC77" s="364"/>
      <c r="ED77" s="364"/>
      <c r="EE77" s="364"/>
      <c r="EF77" s="364"/>
      <c r="EG77" s="364"/>
      <c r="EH77" s="364"/>
      <c r="EI77" s="364"/>
      <c r="EJ77" s="364"/>
      <c r="EK77" s="364"/>
      <c r="EL77" s="364"/>
      <c r="EM77" s="364"/>
      <c r="EN77" s="364"/>
      <c r="EO77" s="364"/>
      <c r="EP77" s="364"/>
      <c r="EQ77" s="364"/>
      <c r="ER77" s="364"/>
      <c r="ES77" s="364"/>
      <c r="ET77" s="364"/>
      <c r="EU77" s="364"/>
      <c r="EV77" s="364"/>
      <c r="EW77" s="364"/>
      <c r="EX77" s="364"/>
      <c r="EY77" s="364"/>
      <c r="EZ77" s="364"/>
      <c r="FA77" s="364"/>
      <c r="FB77" s="364"/>
      <c r="FC77" s="364"/>
      <c r="FD77" s="364"/>
      <c r="FE77" s="364"/>
      <c r="FF77" s="364"/>
      <c r="FG77" s="364"/>
      <c r="FH77" s="364"/>
      <c r="FI77" s="364"/>
      <c r="FJ77" s="364"/>
      <c r="FK77" s="364"/>
      <c r="FL77" s="364"/>
      <c r="FM77" s="364"/>
      <c r="FN77" s="364"/>
      <c r="FO77" s="364"/>
      <c r="FP77" s="364"/>
      <c r="FQ77" s="364"/>
      <c r="FR77" s="364"/>
      <c r="FS77" s="364"/>
      <c r="FT77" s="364"/>
      <c r="FU77" s="364"/>
      <c r="FV77" s="364"/>
      <c r="FW77" s="364"/>
      <c r="FX77" s="364"/>
      <c r="FY77" s="364"/>
      <c r="FZ77" s="364"/>
      <c r="GA77" s="364"/>
      <c r="GB77" s="364"/>
      <c r="GC77" s="364"/>
      <c r="GD77" s="364"/>
      <c r="GE77" s="364"/>
      <c r="GF77" s="364"/>
      <c r="GG77" s="364"/>
      <c r="GH77" s="364"/>
      <c r="GI77" s="364"/>
      <c r="GJ77" s="364"/>
      <c r="GK77" s="364"/>
      <c r="GL77" s="364"/>
      <c r="GM77" s="364"/>
      <c r="GN77" s="364"/>
      <c r="GO77" s="364"/>
      <c r="GP77" s="364"/>
      <c r="GQ77" s="364"/>
      <c r="GR77" s="364"/>
      <c r="GS77" s="364"/>
      <c r="GT77" s="364"/>
      <c r="GU77" s="364"/>
      <c r="GV77" s="364"/>
      <c r="GW77" s="364"/>
      <c r="GX77" s="364"/>
      <c r="GY77" s="364"/>
      <c r="GZ77" s="364"/>
      <c r="HA77" s="364"/>
      <c r="HB77" s="364"/>
      <c r="HC77" s="364"/>
      <c r="HD77" s="364"/>
      <c r="HE77" s="364"/>
      <c r="HF77" s="364"/>
      <c r="HG77" s="364"/>
      <c r="HH77" s="364"/>
      <c r="HI77" s="364"/>
      <c r="HJ77" s="364"/>
      <c r="HK77" s="364"/>
      <c r="HL77" s="364"/>
      <c r="HM77" s="364"/>
      <c r="HN77" s="364"/>
      <c r="HO77" s="364"/>
      <c r="HP77" s="364"/>
      <c r="HQ77" s="364"/>
      <c r="HR77" s="364"/>
      <c r="HS77" s="364"/>
      <c r="HT77" s="364"/>
      <c r="HU77" s="364"/>
      <c r="HV77" s="364"/>
      <c r="HW77" s="364"/>
      <c r="HX77" s="364"/>
      <c r="HY77" s="364"/>
      <c r="HZ77" s="364"/>
      <c r="IA77" s="364"/>
      <c r="IB77" s="364"/>
      <c r="IC77" s="364"/>
      <c r="ID77" s="364"/>
      <c r="IE77" s="364"/>
      <c r="IF77" s="364"/>
      <c r="IG77" s="364"/>
      <c r="IH77" s="364"/>
      <c r="II77" s="364"/>
      <c r="IJ77" s="364"/>
      <c r="IK77" s="364"/>
      <c r="IL77" s="364"/>
      <c r="IM77" s="364"/>
      <c r="IN77" s="364"/>
      <c r="IO77" s="364"/>
      <c r="IP77" s="364"/>
      <c r="IQ77" s="364"/>
      <c r="IR77" s="364"/>
      <c r="IS77" s="364"/>
      <c r="IT77" s="364"/>
      <c r="IU77" s="364"/>
      <c r="IV77" s="364"/>
      <c r="IW77" s="364"/>
      <c r="IX77" s="364"/>
      <c r="IY77" s="364"/>
      <c r="IZ77" s="364"/>
      <c r="JA77" s="364"/>
      <c r="JB77" s="364"/>
      <c r="JC77" s="364"/>
      <c r="JD77" s="364"/>
      <c r="JE77" s="364"/>
      <c r="JF77" s="364"/>
      <c r="JG77" s="364"/>
      <c r="JH77" s="364"/>
      <c r="JI77" s="364"/>
      <c r="JJ77" s="364"/>
      <c r="JK77" s="364"/>
      <c r="JL77" s="364"/>
      <c r="JM77" s="364"/>
      <c r="JN77" s="364"/>
      <c r="JO77" s="364"/>
      <c r="JP77" s="364"/>
      <c r="JQ77" s="364"/>
      <c r="JR77" s="364"/>
      <c r="JS77" s="364"/>
      <c r="JT77" s="364"/>
      <c r="JU77" s="364"/>
      <c r="JV77" s="364"/>
      <c r="JW77" s="364"/>
      <c r="JX77" s="364"/>
      <c r="JY77" s="364"/>
      <c r="JZ77" s="364"/>
      <c r="KA77" s="364"/>
      <c r="KB77" s="364"/>
      <c r="KC77" s="364"/>
      <c r="KD77" s="364"/>
      <c r="KE77" s="364"/>
      <c r="KF77" s="364"/>
      <c r="KG77" s="364"/>
      <c r="KH77" s="364"/>
      <c r="KI77" s="364"/>
      <c r="KJ77" s="364"/>
      <c r="KK77" s="364"/>
      <c r="KL77" s="364"/>
      <c r="KM77" s="364"/>
      <c r="KN77" s="364"/>
      <c r="KO77" s="364"/>
      <c r="KP77" s="364"/>
      <c r="KQ77" s="364"/>
      <c r="KR77" s="364"/>
      <c r="KS77" s="364"/>
      <c r="KT77" s="364"/>
      <c r="KU77" s="364"/>
      <c r="KV77" s="364"/>
      <c r="KW77" s="364"/>
      <c r="KX77" s="364"/>
      <c r="KY77" s="364"/>
      <c r="KZ77" s="364"/>
      <c r="LA77" s="364"/>
      <c r="LB77" s="364"/>
      <c r="LC77" s="364"/>
      <c r="LD77" s="364"/>
      <c r="LE77" s="364"/>
      <c r="LF77" s="364"/>
      <c r="LG77" s="364"/>
      <c r="LH77" s="364"/>
      <c r="LI77" s="364"/>
      <c r="LJ77" s="364"/>
      <c r="LK77" s="364"/>
      <c r="LL77" s="364"/>
      <c r="LM77" s="364"/>
      <c r="LN77" s="364"/>
      <c r="LO77" s="364"/>
      <c r="LP77" s="364"/>
      <c r="LQ77" s="364"/>
      <c r="LR77" s="364"/>
      <c r="LS77" s="364"/>
      <c r="LT77" s="364"/>
      <c r="LU77" s="364"/>
      <c r="LV77" s="364"/>
      <c r="LW77" s="364"/>
      <c r="LX77" s="364"/>
      <c r="LY77" s="364"/>
      <c r="LZ77" s="364"/>
      <c r="MA77" s="364"/>
      <c r="MB77" s="364"/>
      <c r="MC77" s="364"/>
      <c r="MD77" s="364"/>
      <c r="ME77" s="364"/>
      <c r="MF77" s="364"/>
      <c r="MG77" s="364"/>
      <c r="MH77" s="364"/>
      <c r="MI77" s="364"/>
      <c r="MJ77" s="364"/>
      <c r="MK77" s="364"/>
      <c r="ML77" s="364"/>
      <c r="MM77" s="364"/>
      <c r="MN77" s="364"/>
      <c r="MO77" s="364"/>
      <c r="MP77" s="364"/>
      <c r="MQ77" s="364"/>
      <c r="MR77" s="364"/>
      <c r="MS77" s="364"/>
      <c r="MT77" s="364"/>
      <c r="MU77" s="364"/>
      <c r="MV77" s="364"/>
      <c r="MW77" s="364"/>
      <c r="MX77" s="364"/>
      <c r="MY77" s="364"/>
      <c r="MZ77" s="364"/>
      <c r="NA77" s="364"/>
      <c r="NB77" s="364"/>
      <c r="NC77" s="364"/>
      <c r="ND77" s="364"/>
      <c r="NE77" s="364"/>
      <c r="NF77" s="364"/>
      <c r="NG77" s="364"/>
      <c r="NH77" s="364"/>
      <c r="NI77" s="364"/>
      <c r="NJ77" s="364"/>
      <c r="NK77" s="364"/>
      <c r="NL77" s="364"/>
      <c r="NM77" s="364"/>
      <c r="NN77" s="364"/>
      <c r="NO77" s="364"/>
      <c r="NP77" s="364"/>
      <c r="NQ77" s="364"/>
      <c r="NR77" s="364"/>
      <c r="NS77" s="364"/>
      <c r="NT77" s="364"/>
      <c r="NU77" s="364"/>
      <c r="NV77" s="364"/>
      <c r="NW77" s="364"/>
      <c r="NX77" s="364"/>
      <c r="NY77" s="364"/>
      <c r="NZ77" s="364"/>
      <c r="OA77" s="364"/>
      <c r="OB77" s="364"/>
      <c r="OC77" s="364"/>
      <c r="OD77" s="364"/>
      <c r="OE77" s="364"/>
      <c r="OF77" s="364"/>
      <c r="OG77" s="364"/>
      <c r="OH77" s="364"/>
      <c r="OI77" s="364"/>
      <c r="OJ77" s="364"/>
      <c r="OK77" s="364"/>
      <c r="OL77" s="364"/>
      <c r="OM77" s="364"/>
      <c r="ON77" s="364"/>
      <c r="OO77" s="364"/>
      <c r="OP77" s="364"/>
      <c r="OQ77" s="364"/>
      <c r="OR77" s="364"/>
    </row>
    <row r="78" spans="1:408" ht="15">
      <c r="A78" s="363" t="s">
        <v>653</v>
      </c>
      <c r="B78" s="364">
        <f t="shared" si="118"/>
        <v>0</v>
      </c>
      <c r="C78" s="364">
        <f t="shared" si="119"/>
        <v>0</v>
      </c>
      <c r="D78" s="364">
        <f t="shared" si="120"/>
        <v>0</v>
      </c>
      <c r="E78" s="364">
        <f t="shared" si="121"/>
        <v>0</v>
      </c>
      <c r="F78" s="364">
        <f t="shared" si="122"/>
        <v>0</v>
      </c>
      <c r="G78" s="364">
        <f t="shared" si="123"/>
        <v>0</v>
      </c>
      <c r="H78" s="364">
        <f t="shared" si="124"/>
        <v>0</v>
      </c>
      <c r="I78" s="364">
        <f t="shared" si="125"/>
        <v>0</v>
      </c>
      <c r="J78" s="364">
        <f t="shared" si="126"/>
        <v>0</v>
      </c>
      <c r="K78" s="364">
        <f t="shared" si="127"/>
        <v>0</v>
      </c>
      <c r="L78" s="364">
        <f t="shared" si="128"/>
        <v>0</v>
      </c>
      <c r="M78" s="364">
        <f t="shared" si="129"/>
        <v>0</v>
      </c>
      <c r="N78" s="364">
        <f t="shared" si="130"/>
        <v>0</v>
      </c>
      <c r="O78" s="364">
        <f t="shared" si="131"/>
        <v>0</v>
      </c>
      <c r="P78" s="364">
        <f t="shared" si="132"/>
        <v>0</v>
      </c>
      <c r="Q78" s="364">
        <f t="shared" si="133"/>
        <v>0</v>
      </c>
      <c r="R78" s="364">
        <f t="shared" si="134"/>
        <v>0</v>
      </c>
      <c r="S78" s="364">
        <f t="shared" si="135"/>
        <v>0</v>
      </c>
      <c r="T78" s="364">
        <f t="shared" si="136"/>
        <v>0</v>
      </c>
      <c r="U78" s="364">
        <f t="shared" si="137"/>
        <v>0</v>
      </c>
      <c r="V78" s="364">
        <f t="shared" si="138"/>
        <v>0</v>
      </c>
      <c r="W78" s="364">
        <f t="shared" si="139"/>
        <v>0</v>
      </c>
      <c r="X78" s="364">
        <f t="shared" si="140"/>
        <v>0</v>
      </c>
      <c r="Y78" s="364">
        <f t="shared" si="141"/>
        <v>0</v>
      </c>
      <c r="Z78" s="364">
        <f t="shared" si="142"/>
        <v>0</v>
      </c>
      <c r="AA78" s="364">
        <f t="shared" si="143"/>
        <v>0</v>
      </c>
      <c r="AB78" s="364">
        <f t="shared" si="144"/>
        <v>0</v>
      </c>
      <c r="AC78" s="364">
        <f t="shared" si="145"/>
        <v>0</v>
      </c>
      <c r="AD78" s="364">
        <f t="shared" si="146"/>
        <v>0</v>
      </c>
      <c r="AE78" s="364">
        <f t="shared" si="147"/>
        <v>0</v>
      </c>
      <c r="AG78" s="364"/>
      <c r="AH78" s="364"/>
      <c r="AI78" s="364"/>
      <c r="AJ78" s="364"/>
      <c r="AK78" s="364"/>
      <c r="AL78" s="364"/>
      <c r="AM78" s="364"/>
      <c r="AN78" s="364"/>
      <c r="AO78" s="364"/>
      <c r="AP78" s="364"/>
      <c r="AQ78" s="364"/>
      <c r="AR78" s="364"/>
      <c r="AS78" s="364"/>
      <c r="AT78" s="364"/>
      <c r="AU78" s="364"/>
      <c r="AV78" s="364"/>
      <c r="AW78" s="364"/>
      <c r="AX78" s="364"/>
      <c r="AY78" s="364"/>
      <c r="AZ78" s="364"/>
      <c r="BA78" s="364"/>
      <c r="BB78" s="364"/>
      <c r="BC78" s="364"/>
      <c r="BD78" s="364"/>
      <c r="BE78" s="364"/>
      <c r="BF78" s="364"/>
      <c r="BG78" s="364"/>
      <c r="BH78" s="364"/>
      <c r="BI78" s="364"/>
      <c r="BJ78" s="364"/>
      <c r="BK78" s="364"/>
      <c r="BL78" s="364"/>
      <c r="BM78" s="364"/>
      <c r="BN78" s="364"/>
      <c r="BO78" s="364"/>
      <c r="BP78" s="364"/>
      <c r="BQ78" s="364"/>
      <c r="BR78" s="364"/>
      <c r="BS78" s="364"/>
      <c r="BT78" s="364"/>
      <c r="BU78" s="364"/>
      <c r="BV78" s="364"/>
      <c r="BW78" s="364"/>
      <c r="BX78" s="364"/>
      <c r="BY78" s="364"/>
      <c r="BZ78" s="364"/>
      <c r="CA78" s="364"/>
      <c r="CB78" s="364"/>
      <c r="CC78" s="364"/>
      <c r="CD78" s="364"/>
      <c r="CE78" s="364"/>
      <c r="CF78" s="364"/>
      <c r="CG78" s="364"/>
      <c r="CH78" s="364"/>
      <c r="CI78" s="364"/>
      <c r="CJ78" s="364"/>
      <c r="CK78" s="364"/>
      <c r="CL78" s="364"/>
      <c r="CM78" s="364"/>
      <c r="CN78" s="364"/>
      <c r="CO78" s="364"/>
      <c r="CP78" s="364"/>
      <c r="CQ78" s="364"/>
      <c r="CR78" s="364"/>
      <c r="CS78" s="364"/>
      <c r="CT78" s="364"/>
      <c r="CU78" s="364"/>
      <c r="CV78" s="364"/>
      <c r="CW78" s="364"/>
      <c r="CX78" s="364"/>
      <c r="CY78" s="364"/>
      <c r="CZ78" s="364"/>
      <c r="DA78" s="364"/>
      <c r="DB78" s="364"/>
      <c r="DC78" s="364"/>
      <c r="DD78" s="364"/>
      <c r="DE78" s="364"/>
      <c r="DF78" s="364"/>
      <c r="DG78" s="364"/>
      <c r="DH78" s="364"/>
      <c r="DI78" s="364"/>
      <c r="DJ78" s="364"/>
      <c r="DK78" s="364"/>
      <c r="DL78" s="364"/>
      <c r="DM78" s="364"/>
      <c r="DN78" s="364"/>
      <c r="DO78" s="364"/>
      <c r="DP78" s="364"/>
      <c r="DQ78" s="364"/>
      <c r="DR78" s="364"/>
      <c r="DS78" s="364"/>
      <c r="DT78" s="364"/>
      <c r="DU78" s="364"/>
      <c r="DV78" s="364"/>
      <c r="DW78" s="364"/>
      <c r="DX78" s="364"/>
      <c r="DY78" s="364"/>
      <c r="DZ78" s="364"/>
      <c r="EA78" s="364"/>
      <c r="EB78" s="364"/>
      <c r="EC78" s="364"/>
      <c r="ED78" s="364"/>
      <c r="EE78" s="364"/>
      <c r="EF78" s="364"/>
      <c r="EG78" s="364"/>
      <c r="EH78" s="364"/>
      <c r="EI78" s="364"/>
      <c r="EJ78" s="364"/>
      <c r="EK78" s="364"/>
      <c r="EL78" s="364"/>
      <c r="EM78" s="364"/>
      <c r="EN78" s="364"/>
      <c r="EO78" s="364"/>
      <c r="EP78" s="364"/>
      <c r="EQ78" s="364"/>
      <c r="ER78" s="364"/>
      <c r="ES78" s="364"/>
      <c r="ET78" s="364"/>
      <c r="EU78" s="364"/>
      <c r="EV78" s="364"/>
      <c r="EW78" s="364"/>
      <c r="EX78" s="364"/>
      <c r="EY78" s="364"/>
      <c r="EZ78" s="364"/>
      <c r="FA78" s="364"/>
      <c r="FB78" s="364"/>
      <c r="FC78" s="364"/>
      <c r="FD78" s="364"/>
      <c r="FE78" s="364"/>
      <c r="FF78" s="364"/>
      <c r="FG78" s="364"/>
      <c r="FH78" s="364"/>
      <c r="FI78" s="364"/>
      <c r="FJ78" s="364"/>
      <c r="FK78" s="364"/>
      <c r="FL78" s="364"/>
      <c r="FM78" s="364"/>
      <c r="FN78" s="364"/>
      <c r="FO78" s="364"/>
      <c r="FP78" s="364"/>
      <c r="FQ78" s="364"/>
      <c r="FR78" s="364"/>
      <c r="FS78" s="364"/>
      <c r="FT78" s="364"/>
      <c r="FU78" s="364"/>
      <c r="FV78" s="364"/>
      <c r="FW78" s="364"/>
      <c r="FX78" s="364"/>
      <c r="FY78" s="364"/>
      <c r="FZ78" s="364"/>
      <c r="GA78" s="364"/>
      <c r="GB78" s="364"/>
      <c r="GC78" s="364"/>
      <c r="GD78" s="364"/>
      <c r="GE78" s="364"/>
      <c r="GF78" s="364"/>
      <c r="GG78" s="364"/>
      <c r="GH78" s="364"/>
      <c r="GI78" s="364"/>
      <c r="GJ78" s="364"/>
      <c r="GK78" s="364"/>
      <c r="GL78" s="364"/>
      <c r="GM78" s="364"/>
      <c r="GN78" s="364"/>
      <c r="GO78" s="364"/>
      <c r="GP78" s="364"/>
      <c r="GQ78" s="364"/>
      <c r="GR78" s="364"/>
      <c r="GS78" s="364"/>
      <c r="GT78" s="364"/>
      <c r="GU78" s="364"/>
      <c r="GV78" s="364"/>
      <c r="GW78" s="364"/>
      <c r="GX78" s="364"/>
      <c r="GY78" s="364"/>
      <c r="GZ78" s="364"/>
      <c r="HA78" s="364"/>
      <c r="HB78" s="364"/>
      <c r="HC78" s="364"/>
      <c r="HD78" s="364"/>
      <c r="HE78" s="364"/>
      <c r="HF78" s="364"/>
      <c r="HG78" s="364"/>
      <c r="HH78" s="364"/>
      <c r="HI78" s="364"/>
      <c r="HJ78" s="364"/>
      <c r="HK78" s="364"/>
      <c r="HL78" s="364"/>
      <c r="HM78" s="364"/>
      <c r="HN78" s="364"/>
      <c r="HO78" s="364"/>
      <c r="HP78" s="364"/>
      <c r="HQ78" s="364"/>
      <c r="HR78" s="364"/>
      <c r="HS78" s="364"/>
      <c r="HT78" s="364"/>
      <c r="HU78" s="364"/>
      <c r="HV78" s="364"/>
      <c r="HW78" s="364"/>
      <c r="HX78" s="364"/>
      <c r="HY78" s="364"/>
      <c r="HZ78" s="364"/>
      <c r="IA78" s="364"/>
      <c r="IB78" s="364"/>
      <c r="IC78" s="364"/>
      <c r="ID78" s="364"/>
      <c r="IE78" s="364"/>
      <c r="IF78" s="364"/>
      <c r="IG78" s="364"/>
      <c r="IH78" s="364"/>
      <c r="II78" s="364"/>
      <c r="IJ78" s="364"/>
      <c r="IK78" s="364"/>
      <c r="IL78" s="364"/>
      <c r="IM78" s="364"/>
      <c r="IN78" s="364"/>
      <c r="IO78" s="364"/>
      <c r="IP78" s="364"/>
      <c r="IQ78" s="364"/>
      <c r="IR78" s="364"/>
      <c r="IS78" s="364"/>
      <c r="IT78" s="364"/>
      <c r="IU78" s="364"/>
      <c r="IV78" s="364"/>
      <c r="IW78" s="364"/>
      <c r="IX78" s="364"/>
      <c r="IY78" s="364"/>
      <c r="IZ78" s="364"/>
      <c r="JA78" s="364"/>
      <c r="JB78" s="364"/>
      <c r="JC78" s="364"/>
      <c r="JD78" s="364"/>
      <c r="JE78" s="364"/>
      <c r="JF78" s="364"/>
      <c r="JG78" s="364"/>
      <c r="JH78" s="364"/>
      <c r="JI78" s="364"/>
      <c r="JJ78" s="364"/>
      <c r="JK78" s="364"/>
      <c r="JL78" s="364"/>
      <c r="JM78" s="364"/>
      <c r="JN78" s="364"/>
      <c r="JO78" s="364"/>
      <c r="JP78" s="364"/>
      <c r="JQ78" s="364"/>
      <c r="JR78" s="364"/>
      <c r="JS78" s="364"/>
      <c r="JT78" s="364"/>
      <c r="JU78" s="364"/>
      <c r="JV78" s="364"/>
      <c r="JW78" s="364"/>
      <c r="JX78" s="364"/>
      <c r="JY78" s="364"/>
      <c r="JZ78" s="364"/>
      <c r="KA78" s="364"/>
      <c r="KB78" s="364"/>
      <c r="KC78" s="364"/>
      <c r="KD78" s="364"/>
      <c r="KE78" s="364"/>
      <c r="KF78" s="364"/>
      <c r="KG78" s="364"/>
      <c r="KH78" s="364"/>
      <c r="KI78" s="364"/>
      <c r="KJ78" s="364"/>
      <c r="KK78" s="364"/>
      <c r="KL78" s="364"/>
      <c r="KM78" s="364"/>
      <c r="KN78" s="364"/>
      <c r="KO78" s="364"/>
      <c r="KP78" s="364"/>
      <c r="KQ78" s="364"/>
      <c r="KR78" s="364"/>
      <c r="KS78" s="364"/>
      <c r="KT78" s="364"/>
      <c r="KU78" s="364"/>
      <c r="KV78" s="364"/>
      <c r="KW78" s="364"/>
      <c r="KX78" s="364"/>
      <c r="KY78" s="364"/>
      <c r="KZ78" s="364"/>
      <c r="LA78" s="364"/>
      <c r="LB78" s="364"/>
      <c r="LC78" s="364"/>
      <c r="LD78" s="364"/>
      <c r="LE78" s="364"/>
      <c r="LF78" s="364"/>
      <c r="LG78" s="364"/>
      <c r="LH78" s="364"/>
      <c r="LI78" s="364"/>
      <c r="LJ78" s="364"/>
      <c r="LK78" s="364"/>
      <c r="LL78" s="364"/>
      <c r="LM78" s="364"/>
      <c r="LN78" s="364"/>
      <c r="LO78" s="364"/>
      <c r="LP78" s="364"/>
      <c r="LQ78" s="364"/>
      <c r="LR78" s="364"/>
      <c r="LS78" s="364"/>
      <c r="LT78" s="364"/>
      <c r="LU78" s="364"/>
      <c r="LV78" s="364"/>
      <c r="LW78" s="364"/>
      <c r="LX78" s="364"/>
      <c r="LY78" s="364"/>
      <c r="LZ78" s="364"/>
      <c r="MA78" s="364"/>
      <c r="MB78" s="364"/>
      <c r="MC78" s="364"/>
      <c r="MD78" s="364"/>
      <c r="ME78" s="364"/>
      <c r="MF78" s="364"/>
      <c r="MG78" s="364"/>
      <c r="MH78" s="364"/>
      <c r="MI78" s="364"/>
      <c r="MJ78" s="364"/>
      <c r="MK78" s="364"/>
      <c r="ML78" s="364"/>
      <c r="MM78" s="364"/>
      <c r="MN78" s="364"/>
      <c r="MO78" s="364"/>
      <c r="MP78" s="364"/>
      <c r="MQ78" s="364"/>
      <c r="MR78" s="364"/>
      <c r="MS78" s="364"/>
      <c r="MT78" s="364"/>
      <c r="MU78" s="364"/>
      <c r="MV78" s="364"/>
      <c r="MW78" s="364"/>
      <c r="MX78" s="364"/>
      <c r="MY78" s="364"/>
      <c r="MZ78" s="364"/>
      <c r="NA78" s="364"/>
      <c r="NB78" s="364"/>
      <c r="NC78" s="364"/>
      <c r="ND78" s="364"/>
      <c r="NE78" s="364"/>
      <c r="NF78" s="364"/>
      <c r="NG78" s="364"/>
      <c r="NH78" s="364"/>
      <c r="NI78" s="364"/>
      <c r="NJ78" s="364"/>
      <c r="NK78" s="364"/>
      <c r="NL78" s="364"/>
      <c r="NM78" s="364"/>
      <c r="NN78" s="364"/>
      <c r="NO78" s="364"/>
      <c r="NP78" s="364"/>
      <c r="NQ78" s="364"/>
      <c r="NR78" s="364"/>
      <c r="NS78" s="364"/>
      <c r="NT78" s="364"/>
      <c r="NU78" s="364"/>
      <c r="NV78" s="364"/>
      <c r="NW78" s="364"/>
      <c r="NX78" s="364"/>
      <c r="NY78" s="364"/>
      <c r="NZ78" s="364"/>
      <c r="OA78" s="364"/>
      <c r="OB78" s="364"/>
      <c r="OC78" s="364"/>
      <c r="OD78" s="364"/>
      <c r="OE78" s="364"/>
      <c r="OF78" s="364"/>
      <c r="OG78" s="364"/>
      <c r="OH78" s="364"/>
      <c r="OI78" s="364"/>
      <c r="OJ78" s="364"/>
      <c r="OK78" s="364"/>
      <c r="OL78" s="364"/>
      <c r="OM78" s="364"/>
      <c r="ON78" s="364"/>
      <c r="OO78" s="364"/>
      <c r="OP78" s="364"/>
      <c r="OQ78" s="364"/>
      <c r="OR78" s="364"/>
    </row>
    <row r="79" spans="1:408" ht="15">
      <c r="A79" s="363" t="s">
        <v>582</v>
      </c>
      <c r="B79" s="364">
        <f t="shared" si="118"/>
        <v>0</v>
      </c>
      <c r="C79" s="364">
        <f t="shared" si="119"/>
        <v>0</v>
      </c>
      <c r="D79" s="364">
        <f t="shared" si="120"/>
        <v>0</v>
      </c>
      <c r="E79" s="364">
        <f t="shared" si="121"/>
        <v>0</v>
      </c>
      <c r="F79" s="364">
        <f t="shared" si="122"/>
        <v>0</v>
      </c>
      <c r="G79" s="364">
        <f t="shared" si="123"/>
        <v>2.2075038588235289E-2</v>
      </c>
      <c r="H79" s="364">
        <f t="shared" si="124"/>
        <v>2.417879552941176E-2</v>
      </c>
      <c r="I79" s="364">
        <f t="shared" si="125"/>
        <v>3.0691796470588228E-2</v>
      </c>
      <c r="J79" s="364">
        <f t="shared" si="126"/>
        <v>1.198853270588235E-2</v>
      </c>
      <c r="K79" s="364">
        <f t="shared" si="127"/>
        <v>0</v>
      </c>
      <c r="L79" s="364">
        <f t="shared" si="128"/>
        <v>0</v>
      </c>
      <c r="M79" s="364">
        <f t="shared" si="129"/>
        <v>0</v>
      </c>
      <c r="N79" s="364">
        <f t="shared" si="130"/>
        <v>0</v>
      </c>
      <c r="O79" s="364">
        <f t="shared" si="131"/>
        <v>1.9538714637647054</v>
      </c>
      <c r="P79" s="364">
        <f t="shared" si="132"/>
        <v>1.2899776465882351</v>
      </c>
      <c r="Q79" s="364">
        <f t="shared" si="133"/>
        <v>0</v>
      </c>
      <c r="R79" s="364">
        <f t="shared" si="134"/>
        <v>0</v>
      </c>
      <c r="S79" s="364">
        <f t="shared" si="135"/>
        <v>0</v>
      </c>
      <c r="T79" s="364">
        <f t="shared" si="136"/>
        <v>0</v>
      </c>
      <c r="U79" s="364">
        <f t="shared" si="137"/>
        <v>1.2257121948235288</v>
      </c>
      <c r="V79" s="364">
        <f t="shared" si="138"/>
        <v>0</v>
      </c>
      <c r="W79" s="364">
        <f t="shared" si="139"/>
        <v>0</v>
      </c>
      <c r="X79" s="364">
        <f t="shared" si="140"/>
        <v>2.5201656108843538</v>
      </c>
      <c r="Y79" s="364">
        <f t="shared" si="141"/>
        <v>0</v>
      </c>
      <c r="Z79" s="364">
        <f t="shared" si="142"/>
        <v>0</v>
      </c>
      <c r="AA79" s="364">
        <f t="shared" si="143"/>
        <v>0</v>
      </c>
      <c r="AB79" s="364">
        <f t="shared" si="144"/>
        <v>1.1563800000000001E-2</v>
      </c>
      <c r="AC79" s="364">
        <f t="shared" si="145"/>
        <v>1.77591E-2</v>
      </c>
      <c r="AD79" s="364">
        <f t="shared" si="146"/>
        <v>1.0200000000000001E-2</v>
      </c>
      <c r="AE79" s="364">
        <f t="shared" si="147"/>
        <v>3.5999999999999999E-3</v>
      </c>
      <c r="AG79" s="364"/>
      <c r="AH79" s="364"/>
      <c r="AI79" s="364"/>
      <c r="AJ79" s="364"/>
      <c r="AK79" s="364"/>
      <c r="AL79" s="364"/>
      <c r="AM79" s="364"/>
      <c r="AN79" s="364"/>
      <c r="AO79" s="364"/>
      <c r="AP79" s="364"/>
      <c r="AQ79" s="364"/>
      <c r="AR79" s="364"/>
      <c r="AS79" s="364"/>
      <c r="AT79" s="364"/>
      <c r="AU79" s="364"/>
      <c r="AV79" s="364"/>
      <c r="AW79" s="364"/>
      <c r="AX79" s="364"/>
      <c r="AY79" s="364"/>
      <c r="AZ79" s="364"/>
      <c r="BA79" s="364"/>
      <c r="BB79" s="364"/>
      <c r="BC79" s="364"/>
      <c r="BD79" s="364"/>
      <c r="BE79" s="364"/>
      <c r="BF79" s="364"/>
      <c r="BG79" s="364"/>
      <c r="BH79" s="364"/>
      <c r="BI79" s="364"/>
      <c r="BJ79" s="364"/>
      <c r="BK79" s="364"/>
      <c r="BL79" s="364"/>
      <c r="BM79" s="364"/>
      <c r="BN79" s="364"/>
      <c r="BO79" s="364"/>
      <c r="BP79" s="364"/>
      <c r="BQ79" s="364"/>
      <c r="BR79" s="364"/>
      <c r="BS79" s="364"/>
      <c r="BT79" s="364"/>
      <c r="BU79" s="364"/>
      <c r="BV79" s="364"/>
      <c r="BW79" s="364"/>
      <c r="BX79" s="364"/>
      <c r="BY79" s="364"/>
      <c r="BZ79" s="364"/>
      <c r="CA79" s="364"/>
      <c r="CB79" s="364"/>
      <c r="CC79" s="364"/>
      <c r="CD79" s="364"/>
      <c r="CE79" s="364"/>
      <c r="CF79" s="364"/>
      <c r="CG79" s="364"/>
      <c r="CH79" s="364"/>
      <c r="CI79" s="364"/>
      <c r="CJ79" s="364"/>
      <c r="CK79" s="364"/>
      <c r="CL79" s="364"/>
      <c r="CM79" s="364"/>
      <c r="CN79" s="364"/>
      <c r="CO79" s="364"/>
      <c r="CP79" s="364">
        <v>5.7348990588235278</v>
      </c>
      <c r="CQ79" s="364">
        <v>5.2161644705882351</v>
      </c>
      <c r="CR79" s="364">
        <v>5.5908061176470571</v>
      </c>
      <c r="CS79" s="364">
        <v>5.5331689411764691</v>
      </c>
      <c r="CT79" s="364"/>
      <c r="CU79" s="364"/>
      <c r="CV79" s="364"/>
      <c r="CW79" s="364"/>
      <c r="CX79" s="364"/>
      <c r="CY79" s="364"/>
      <c r="CZ79" s="364"/>
      <c r="DA79" s="364"/>
      <c r="DB79" s="364"/>
      <c r="DC79" s="364">
        <v>4.6686112941176461</v>
      </c>
      <c r="DD79" s="364"/>
      <c r="DE79" s="364"/>
      <c r="DF79" s="364">
        <v>13.371824941176468</v>
      </c>
      <c r="DG79" s="364">
        <v>6.1383592941176461</v>
      </c>
      <c r="DH79" s="364"/>
      <c r="DI79" s="364"/>
      <c r="DJ79" s="364"/>
      <c r="DK79" s="364"/>
      <c r="DL79" s="364"/>
      <c r="DM79" s="364"/>
      <c r="DN79" s="364">
        <v>6.3689079999999993</v>
      </c>
      <c r="DO79" s="364"/>
      <c r="DP79" s="364"/>
      <c r="DQ79" s="364">
        <v>6.0519035294117636</v>
      </c>
      <c r="DR79" s="364">
        <v>18.270984941176469</v>
      </c>
      <c r="DS79" s="364"/>
      <c r="DT79" s="364"/>
      <c r="DU79" s="364"/>
      <c r="DV79" s="364"/>
      <c r="DW79" s="364"/>
      <c r="DX79" s="364"/>
      <c r="DY79" s="364"/>
      <c r="DZ79" s="364"/>
      <c r="EA79" s="364"/>
      <c r="EB79" s="364">
        <v>6.1383592941176461</v>
      </c>
      <c r="EC79" s="364">
        <v>5.8501734117647048</v>
      </c>
      <c r="ED79" s="364"/>
      <c r="EE79" s="364"/>
      <c r="EF79" s="364"/>
      <c r="EG79" s="364"/>
      <c r="EH79" s="364"/>
      <c r="EI79" s="364"/>
      <c r="EJ79" s="364"/>
      <c r="EK79" s="364"/>
      <c r="EL79" s="364"/>
      <c r="EM79" s="364"/>
      <c r="EN79" s="364"/>
      <c r="EO79" s="364"/>
      <c r="EP79" s="364"/>
      <c r="EQ79" s="364"/>
      <c r="ER79" s="364"/>
      <c r="ES79" s="364"/>
      <c r="ET79" s="364"/>
      <c r="EU79" s="364"/>
      <c r="EV79" s="364"/>
      <c r="EW79" s="364"/>
      <c r="EX79" s="364"/>
      <c r="EY79" s="364"/>
      <c r="EZ79" s="364"/>
      <c r="FA79" s="364"/>
      <c r="FB79" s="364"/>
      <c r="FC79" s="364"/>
      <c r="FD79" s="364"/>
      <c r="FE79" s="364"/>
      <c r="FF79" s="364"/>
      <c r="FG79" s="364"/>
      <c r="FH79" s="364"/>
      <c r="FI79" s="364"/>
      <c r="FJ79" s="364"/>
      <c r="FK79" s="364"/>
      <c r="FL79" s="364"/>
      <c r="FM79" s="364"/>
      <c r="FN79" s="364"/>
      <c r="FO79" s="364"/>
      <c r="FP79" s="364"/>
      <c r="FQ79" s="364"/>
      <c r="FR79" s="364"/>
      <c r="FS79" s="364"/>
      <c r="FT79" s="364"/>
      <c r="FU79" s="364"/>
      <c r="FV79" s="364"/>
      <c r="FW79" s="364"/>
      <c r="FX79" s="364"/>
      <c r="FY79" s="364"/>
      <c r="FZ79" s="364"/>
      <c r="GA79" s="364"/>
      <c r="GB79" s="364"/>
      <c r="GC79" s="364"/>
      <c r="GD79" s="364"/>
      <c r="GE79" s="364"/>
      <c r="GF79" s="364"/>
      <c r="GG79" s="364"/>
      <c r="GH79" s="364"/>
      <c r="GI79" s="364"/>
      <c r="GJ79" s="364"/>
      <c r="GK79" s="364"/>
      <c r="GL79" s="364"/>
      <c r="GM79" s="364"/>
      <c r="GN79" s="364"/>
      <c r="GO79" s="364"/>
      <c r="GP79" s="364">
        <v>1953.8714637647054</v>
      </c>
      <c r="GQ79" s="364"/>
      <c r="GR79" s="364"/>
      <c r="GS79" s="364"/>
      <c r="GT79" s="364">
        <v>705.2196727058822</v>
      </c>
      <c r="GU79" s="364"/>
      <c r="GV79" s="364"/>
      <c r="GW79" s="364"/>
      <c r="GX79" s="364"/>
      <c r="GY79" s="364">
        <v>584.75797388235276</v>
      </c>
      <c r="GZ79" s="364"/>
      <c r="HA79" s="364"/>
      <c r="HB79" s="364"/>
      <c r="HC79" s="364"/>
      <c r="HD79" s="364"/>
      <c r="HE79" s="364"/>
      <c r="HF79" s="364"/>
      <c r="HG79" s="364"/>
      <c r="HH79" s="364"/>
      <c r="HI79" s="364"/>
      <c r="HJ79" s="364"/>
      <c r="HK79" s="364"/>
      <c r="HL79" s="364"/>
      <c r="HM79" s="364"/>
      <c r="HN79" s="364"/>
      <c r="HO79" s="364"/>
      <c r="HP79" s="364"/>
      <c r="HQ79" s="364"/>
      <c r="HR79" s="364"/>
      <c r="HS79" s="364"/>
      <c r="HT79" s="364"/>
      <c r="HU79" s="364"/>
      <c r="HV79" s="364"/>
      <c r="HW79" s="364"/>
      <c r="HX79" s="364"/>
      <c r="HY79" s="364"/>
      <c r="HZ79" s="364"/>
      <c r="IA79" s="364"/>
      <c r="IB79" s="364"/>
      <c r="IC79" s="364"/>
      <c r="ID79" s="364"/>
      <c r="IE79" s="364"/>
      <c r="IF79" s="364"/>
      <c r="IG79" s="364"/>
      <c r="IH79" s="364"/>
      <c r="II79" s="364"/>
      <c r="IJ79" s="364"/>
      <c r="IK79" s="364"/>
      <c r="IL79" s="364"/>
      <c r="IM79" s="364"/>
      <c r="IN79" s="364"/>
      <c r="IO79" s="364"/>
      <c r="IP79" s="364"/>
      <c r="IQ79" s="364"/>
      <c r="IR79" s="364"/>
      <c r="IS79" s="364"/>
      <c r="IT79" s="364"/>
      <c r="IU79" s="364"/>
      <c r="IV79" s="364"/>
      <c r="IW79" s="364"/>
      <c r="IX79" s="364"/>
      <c r="IY79" s="364"/>
      <c r="IZ79" s="364"/>
      <c r="JA79" s="364"/>
      <c r="JB79" s="364"/>
      <c r="JC79" s="364"/>
      <c r="JD79" s="364"/>
      <c r="JE79" s="364"/>
      <c r="JF79" s="364"/>
      <c r="JG79" s="364"/>
      <c r="JH79" s="364"/>
      <c r="JI79" s="364"/>
      <c r="JJ79" s="364"/>
      <c r="JK79" s="364">
        <v>1225.7121948235288</v>
      </c>
      <c r="JL79" s="364"/>
      <c r="JM79" s="364"/>
      <c r="JN79" s="364"/>
      <c r="JO79" s="364"/>
      <c r="JP79" s="364"/>
      <c r="JQ79" s="364"/>
      <c r="JR79" s="364"/>
      <c r="JS79" s="364"/>
      <c r="JT79" s="364"/>
      <c r="JU79" s="364"/>
      <c r="JV79" s="364"/>
      <c r="JW79" s="364"/>
      <c r="JX79" s="364"/>
      <c r="JY79" s="364"/>
      <c r="JZ79" s="364"/>
      <c r="KA79" s="364"/>
      <c r="KB79" s="364"/>
      <c r="KC79" s="364"/>
      <c r="KD79" s="364"/>
      <c r="KE79" s="364"/>
      <c r="KF79" s="364"/>
      <c r="KG79" s="364"/>
      <c r="KH79" s="364"/>
      <c r="KI79" s="364"/>
      <c r="KJ79" s="364"/>
      <c r="KK79" s="364"/>
      <c r="KL79" s="364"/>
      <c r="KM79" s="364"/>
      <c r="KN79" s="364">
        <v>2520.1656108843536</v>
      </c>
      <c r="KO79" s="364"/>
      <c r="KP79" s="364"/>
      <c r="KQ79" s="364"/>
      <c r="KR79" s="364"/>
      <c r="KS79" s="364"/>
      <c r="KT79" s="364"/>
      <c r="KU79" s="364"/>
      <c r="KV79" s="364"/>
      <c r="KW79" s="364"/>
      <c r="KX79" s="364"/>
      <c r="KY79" s="364"/>
      <c r="KZ79" s="364"/>
      <c r="LA79" s="364"/>
      <c r="LB79" s="364"/>
      <c r="LC79" s="364"/>
      <c r="LD79" s="364"/>
      <c r="LE79" s="364"/>
      <c r="LF79" s="364"/>
      <c r="LG79" s="364"/>
      <c r="LH79" s="364"/>
      <c r="LI79" s="364"/>
      <c r="LJ79" s="364"/>
      <c r="LK79" s="364"/>
      <c r="LL79" s="364"/>
      <c r="LM79" s="364"/>
      <c r="LN79" s="364"/>
      <c r="LO79" s="364"/>
      <c r="LP79" s="364"/>
      <c r="LQ79" s="364"/>
      <c r="LR79" s="364"/>
      <c r="LS79" s="364"/>
      <c r="LT79" s="364"/>
      <c r="LU79" s="364"/>
      <c r="LV79" s="364"/>
      <c r="LW79" s="364"/>
      <c r="LX79" s="364"/>
      <c r="LY79" s="364"/>
      <c r="LZ79" s="364"/>
      <c r="MA79" s="364"/>
      <c r="MB79" s="364"/>
      <c r="MC79" s="364"/>
      <c r="MD79" s="364"/>
      <c r="ME79" s="364"/>
      <c r="MF79" s="364"/>
      <c r="MG79" s="364"/>
      <c r="MH79" s="364"/>
      <c r="MI79" s="364"/>
      <c r="MJ79" s="364"/>
      <c r="MK79" s="364"/>
      <c r="ML79" s="364"/>
      <c r="MM79" s="364"/>
      <c r="MN79" s="364"/>
      <c r="MO79" s="364"/>
      <c r="MP79" s="364"/>
      <c r="MQ79" s="364"/>
      <c r="MR79" s="364">
        <v>11.563800000000001</v>
      </c>
      <c r="MS79" s="364"/>
      <c r="MT79" s="364">
        <v>2.3801999999999999</v>
      </c>
      <c r="MU79" s="364"/>
      <c r="MV79" s="364"/>
      <c r="MW79" s="364"/>
      <c r="MX79" s="364"/>
      <c r="MY79" s="364"/>
      <c r="MZ79" s="364">
        <v>3.0387</v>
      </c>
      <c r="NA79" s="364">
        <v>4.5401999999999996</v>
      </c>
      <c r="NB79" s="364"/>
      <c r="NC79" s="364">
        <v>7.8</v>
      </c>
      <c r="ND79" s="364" t="s">
        <v>221</v>
      </c>
      <c r="NE79" s="364">
        <v>4.5</v>
      </c>
      <c r="NF79" s="364" t="s">
        <v>221</v>
      </c>
      <c r="NG79" s="364" t="s">
        <v>221</v>
      </c>
      <c r="NH79" s="364">
        <v>3.9</v>
      </c>
      <c r="NI79" s="364"/>
      <c r="NJ79" s="364">
        <v>1.8</v>
      </c>
      <c r="NK79" s="364"/>
      <c r="NL79" s="364"/>
      <c r="NM79" s="364"/>
      <c r="NN79" s="364"/>
      <c r="NO79" s="364"/>
      <c r="NP79" s="364"/>
      <c r="NQ79" s="364"/>
      <c r="NR79" s="364"/>
      <c r="NS79" s="364"/>
      <c r="NT79" s="364">
        <v>3.6</v>
      </c>
      <c r="NU79" s="364"/>
      <c r="NV79" s="364"/>
      <c r="NW79" s="364"/>
      <c r="NX79" s="364"/>
      <c r="NY79" s="364"/>
      <c r="NZ79" s="364"/>
      <c r="OA79" s="364"/>
      <c r="OB79" s="364"/>
      <c r="OC79" s="364"/>
      <c r="OD79" s="364"/>
      <c r="OE79" s="364"/>
      <c r="OF79" s="364"/>
      <c r="OG79" s="364"/>
      <c r="OH79" s="364"/>
      <c r="OI79" s="364"/>
      <c r="OJ79" s="364"/>
      <c r="OK79" s="364"/>
      <c r="OL79" s="364"/>
      <c r="OM79" s="364"/>
      <c r="ON79" s="364"/>
      <c r="OO79" s="364"/>
      <c r="OP79" s="364"/>
      <c r="OQ79" s="364"/>
      <c r="OR79" s="364"/>
    </row>
    <row r="80" spans="1:408" ht="15">
      <c r="A80" s="363" t="s">
        <v>654</v>
      </c>
      <c r="B80" s="364">
        <f t="shared" si="118"/>
        <v>0</v>
      </c>
      <c r="C80" s="364">
        <f t="shared" si="119"/>
        <v>0</v>
      </c>
      <c r="D80" s="364">
        <f t="shared" si="120"/>
        <v>0</v>
      </c>
      <c r="E80" s="364">
        <f t="shared" si="121"/>
        <v>0</v>
      </c>
      <c r="F80" s="364">
        <f t="shared" si="122"/>
        <v>0</v>
      </c>
      <c r="G80" s="364">
        <f t="shared" si="123"/>
        <v>0</v>
      </c>
      <c r="H80" s="364">
        <f t="shared" si="124"/>
        <v>0</v>
      </c>
      <c r="I80" s="364">
        <f t="shared" si="125"/>
        <v>0</v>
      </c>
      <c r="J80" s="364">
        <f t="shared" si="126"/>
        <v>0</v>
      </c>
      <c r="K80" s="364">
        <f t="shared" si="127"/>
        <v>0</v>
      </c>
      <c r="L80" s="364">
        <f t="shared" si="128"/>
        <v>0</v>
      </c>
      <c r="M80" s="364">
        <f t="shared" si="129"/>
        <v>0</v>
      </c>
      <c r="N80" s="364">
        <f t="shared" si="130"/>
        <v>0</v>
      </c>
      <c r="O80" s="364">
        <f t="shared" si="131"/>
        <v>0</v>
      </c>
      <c r="P80" s="364">
        <f t="shared" si="132"/>
        <v>0</v>
      </c>
      <c r="Q80" s="364">
        <f t="shared" si="133"/>
        <v>0</v>
      </c>
      <c r="R80" s="364">
        <f t="shared" si="134"/>
        <v>0</v>
      </c>
      <c r="S80" s="364">
        <f t="shared" si="135"/>
        <v>0</v>
      </c>
      <c r="T80" s="364">
        <f t="shared" si="136"/>
        <v>0</v>
      </c>
      <c r="U80" s="364">
        <f t="shared" si="137"/>
        <v>0</v>
      </c>
      <c r="V80" s="364">
        <f t="shared" si="138"/>
        <v>0</v>
      </c>
      <c r="W80" s="364">
        <f t="shared" si="139"/>
        <v>0</v>
      </c>
      <c r="X80" s="364">
        <f t="shared" si="140"/>
        <v>0</v>
      </c>
      <c r="Y80" s="364">
        <f t="shared" si="141"/>
        <v>0</v>
      </c>
      <c r="Z80" s="364">
        <f t="shared" si="142"/>
        <v>0</v>
      </c>
      <c r="AA80" s="364">
        <f t="shared" si="143"/>
        <v>0</v>
      </c>
      <c r="AB80" s="364">
        <f t="shared" si="144"/>
        <v>0</v>
      </c>
      <c r="AC80" s="364">
        <f t="shared" si="145"/>
        <v>0</v>
      </c>
      <c r="AD80" s="364">
        <f t="shared" si="146"/>
        <v>0</v>
      </c>
      <c r="AE80" s="364">
        <f t="shared" si="147"/>
        <v>0</v>
      </c>
      <c r="AG80" s="364"/>
      <c r="AH80" s="364"/>
      <c r="AI80" s="364"/>
      <c r="AJ80" s="364"/>
      <c r="AK80" s="364"/>
      <c r="AL80" s="364"/>
      <c r="AM80" s="364"/>
      <c r="AN80" s="364"/>
      <c r="AO80" s="364"/>
      <c r="AP80" s="364"/>
      <c r="AQ80" s="364"/>
      <c r="AR80" s="364"/>
      <c r="AS80" s="364"/>
      <c r="AT80" s="364"/>
      <c r="AU80" s="364"/>
      <c r="AV80" s="364"/>
      <c r="AW80" s="364"/>
      <c r="AX80" s="364"/>
      <c r="AY80" s="364"/>
      <c r="AZ80" s="364"/>
      <c r="BA80" s="364"/>
      <c r="BB80" s="364"/>
      <c r="BC80" s="364"/>
      <c r="BD80" s="364"/>
      <c r="BE80" s="364"/>
      <c r="BF80" s="364"/>
      <c r="BG80" s="364"/>
      <c r="BH80" s="364"/>
      <c r="BI80" s="364"/>
      <c r="BJ80" s="364"/>
      <c r="BK80" s="364"/>
      <c r="BL80" s="364"/>
      <c r="BM80" s="364"/>
      <c r="BN80" s="364"/>
      <c r="BO80" s="364"/>
      <c r="BP80" s="364"/>
      <c r="BQ80" s="364"/>
      <c r="BR80" s="364"/>
      <c r="BS80" s="364"/>
      <c r="BT80" s="364"/>
      <c r="BU80" s="364"/>
      <c r="BV80" s="364"/>
      <c r="BW80" s="364"/>
      <c r="BX80" s="364"/>
      <c r="BY80" s="364"/>
      <c r="BZ80" s="364"/>
      <c r="CA80" s="364"/>
      <c r="CB80" s="364"/>
      <c r="CC80" s="364"/>
      <c r="CD80" s="364"/>
      <c r="CE80" s="364"/>
      <c r="CF80" s="364"/>
      <c r="CG80" s="364"/>
      <c r="CH80" s="364"/>
      <c r="CI80" s="364"/>
      <c r="CJ80" s="364"/>
      <c r="CK80" s="364"/>
      <c r="CL80" s="364"/>
      <c r="CM80" s="364"/>
      <c r="CN80" s="364"/>
      <c r="CO80" s="364"/>
      <c r="CP80" s="364"/>
      <c r="CQ80" s="364"/>
      <c r="CR80" s="364"/>
      <c r="CS80" s="364"/>
      <c r="CT80" s="364"/>
      <c r="CU80" s="364"/>
      <c r="CV80" s="364"/>
      <c r="CW80" s="364"/>
      <c r="CX80" s="364"/>
      <c r="CY80" s="364"/>
      <c r="CZ80" s="364"/>
      <c r="DA80" s="364"/>
      <c r="DB80" s="364"/>
      <c r="DC80" s="364"/>
      <c r="DD80" s="364"/>
      <c r="DE80" s="364"/>
      <c r="DF80" s="364"/>
      <c r="DG80" s="364"/>
      <c r="DH80" s="364"/>
      <c r="DI80" s="364"/>
      <c r="DJ80" s="364"/>
      <c r="DK80" s="364"/>
      <c r="DL80" s="364"/>
      <c r="DM80" s="364"/>
      <c r="DN80" s="364"/>
      <c r="DO80" s="364"/>
      <c r="DP80" s="364"/>
      <c r="DQ80" s="364"/>
      <c r="DR80" s="364"/>
      <c r="DS80" s="364"/>
      <c r="DT80" s="364"/>
      <c r="DU80" s="364"/>
      <c r="DV80" s="364"/>
      <c r="DW80" s="364"/>
      <c r="DX80" s="364"/>
      <c r="DY80" s="364"/>
      <c r="DZ80" s="364"/>
      <c r="EA80" s="364"/>
      <c r="EB80" s="364"/>
      <c r="EC80" s="364"/>
      <c r="ED80" s="364"/>
      <c r="EE80" s="364"/>
      <c r="EF80" s="364"/>
      <c r="EG80" s="364"/>
      <c r="EH80" s="364"/>
      <c r="EI80" s="364"/>
      <c r="EJ80" s="364"/>
      <c r="EK80" s="364"/>
      <c r="EL80" s="364"/>
      <c r="EM80" s="364"/>
      <c r="EN80" s="364"/>
      <c r="EO80" s="364"/>
      <c r="EP80" s="364"/>
      <c r="EQ80" s="364"/>
      <c r="ER80" s="364"/>
      <c r="ES80" s="364"/>
      <c r="ET80" s="364"/>
      <c r="EU80" s="364"/>
      <c r="EV80" s="364"/>
      <c r="EW80" s="364"/>
      <c r="EX80" s="364"/>
      <c r="EY80" s="364"/>
      <c r="EZ80" s="364"/>
      <c r="FA80" s="364"/>
      <c r="FB80" s="364"/>
      <c r="FC80" s="364"/>
      <c r="FD80" s="364"/>
      <c r="FE80" s="364"/>
      <c r="FF80" s="364"/>
      <c r="FG80" s="364"/>
      <c r="FH80" s="364"/>
      <c r="FI80" s="364"/>
      <c r="FJ80" s="364"/>
      <c r="FK80" s="364"/>
      <c r="FL80" s="364"/>
      <c r="FM80" s="364"/>
      <c r="FN80" s="364"/>
      <c r="FO80" s="364"/>
      <c r="FP80" s="364"/>
      <c r="FQ80" s="364"/>
      <c r="FR80" s="364"/>
      <c r="FS80" s="364"/>
      <c r="FT80" s="364"/>
      <c r="FU80" s="364"/>
      <c r="FV80" s="364"/>
      <c r="FW80" s="364"/>
      <c r="FX80" s="364"/>
      <c r="FY80" s="364"/>
      <c r="FZ80" s="364"/>
      <c r="GA80" s="364"/>
      <c r="GB80" s="364"/>
      <c r="GC80" s="364"/>
      <c r="GD80" s="364"/>
      <c r="GE80" s="364"/>
      <c r="GF80" s="364"/>
      <c r="GG80" s="364"/>
      <c r="GH80" s="364"/>
      <c r="GI80" s="364"/>
      <c r="GJ80" s="364"/>
      <c r="GK80" s="364"/>
      <c r="GL80" s="364"/>
      <c r="GM80" s="364"/>
      <c r="GN80" s="364"/>
      <c r="GO80" s="364"/>
      <c r="GP80" s="364"/>
      <c r="GQ80" s="364"/>
      <c r="GR80" s="364"/>
      <c r="GS80" s="364"/>
      <c r="GT80" s="364"/>
      <c r="GU80" s="364"/>
      <c r="GV80" s="364"/>
      <c r="GW80" s="364"/>
      <c r="GX80" s="364"/>
      <c r="GY80" s="364"/>
      <c r="GZ80" s="364"/>
      <c r="HA80" s="364"/>
      <c r="HB80" s="364"/>
      <c r="HC80" s="364"/>
      <c r="HD80" s="364"/>
      <c r="HE80" s="364"/>
      <c r="HF80" s="364"/>
      <c r="HG80" s="364"/>
      <c r="HH80" s="364"/>
      <c r="HI80" s="364"/>
      <c r="HJ80" s="364"/>
      <c r="HK80" s="364"/>
      <c r="HL80" s="364"/>
      <c r="HM80" s="364"/>
      <c r="HN80" s="364"/>
      <c r="HO80" s="364"/>
      <c r="HP80" s="364"/>
      <c r="HQ80" s="364"/>
      <c r="HR80" s="364"/>
      <c r="HS80" s="364"/>
      <c r="HT80" s="364"/>
      <c r="HU80" s="364"/>
      <c r="HV80" s="364"/>
      <c r="HW80" s="364"/>
      <c r="HX80" s="364"/>
      <c r="HY80" s="364"/>
      <c r="HZ80" s="364"/>
      <c r="IA80" s="364"/>
      <c r="IB80" s="364"/>
      <c r="IC80" s="364"/>
      <c r="ID80" s="364"/>
      <c r="IE80" s="364"/>
      <c r="IF80" s="364"/>
      <c r="IG80" s="364"/>
      <c r="IH80" s="364"/>
      <c r="II80" s="364"/>
      <c r="IJ80" s="364"/>
      <c r="IK80" s="364"/>
      <c r="IL80" s="364"/>
      <c r="IM80" s="364"/>
      <c r="IN80" s="364"/>
      <c r="IO80" s="364"/>
      <c r="IP80" s="364"/>
      <c r="IQ80" s="364"/>
      <c r="IR80" s="364"/>
      <c r="IS80" s="364"/>
      <c r="IT80" s="364"/>
      <c r="IU80" s="364"/>
      <c r="IV80" s="364"/>
      <c r="IW80" s="364"/>
      <c r="IX80" s="364"/>
      <c r="IY80" s="364"/>
      <c r="IZ80" s="364"/>
      <c r="JA80" s="364"/>
      <c r="JB80" s="364"/>
      <c r="JC80" s="364"/>
      <c r="JD80" s="364"/>
      <c r="JE80" s="364"/>
      <c r="JF80" s="364"/>
      <c r="JG80" s="364"/>
      <c r="JH80" s="364"/>
      <c r="JI80" s="364"/>
      <c r="JJ80" s="364"/>
      <c r="JK80" s="364"/>
      <c r="JL80" s="364"/>
      <c r="JM80" s="364"/>
      <c r="JN80" s="364"/>
      <c r="JO80" s="364"/>
      <c r="JP80" s="364"/>
      <c r="JQ80" s="364"/>
      <c r="JR80" s="364"/>
      <c r="JS80" s="364"/>
      <c r="JT80" s="364"/>
      <c r="JU80" s="364"/>
      <c r="JV80" s="364"/>
      <c r="JW80" s="364"/>
      <c r="JX80" s="364"/>
      <c r="JY80" s="364"/>
      <c r="JZ80" s="364"/>
      <c r="KA80" s="364"/>
      <c r="KB80" s="364"/>
      <c r="KC80" s="364"/>
      <c r="KD80" s="364"/>
      <c r="KE80" s="364"/>
      <c r="KF80" s="364"/>
      <c r="KG80" s="364"/>
      <c r="KH80" s="364"/>
      <c r="KI80" s="364"/>
      <c r="KJ80" s="364"/>
      <c r="KK80" s="364"/>
      <c r="KL80" s="364"/>
      <c r="KM80" s="364"/>
      <c r="KN80" s="364"/>
      <c r="KO80" s="364"/>
      <c r="KP80" s="364"/>
      <c r="KQ80" s="364"/>
      <c r="KR80" s="364"/>
      <c r="KS80" s="364"/>
      <c r="KT80" s="364"/>
      <c r="KU80" s="364"/>
      <c r="KV80" s="364"/>
      <c r="KW80" s="364"/>
      <c r="KX80" s="364"/>
      <c r="KY80" s="364"/>
      <c r="KZ80" s="364"/>
      <c r="LA80" s="364"/>
      <c r="LB80" s="364"/>
      <c r="LC80" s="364"/>
      <c r="LD80" s="364"/>
      <c r="LE80" s="364"/>
      <c r="LF80" s="364"/>
      <c r="LG80" s="364"/>
      <c r="LH80" s="364"/>
      <c r="LI80" s="364"/>
      <c r="LJ80" s="364"/>
      <c r="LK80" s="364"/>
      <c r="LL80" s="364"/>
      <c r="LM80" s="364"/>
      <c r="LN80" s="364"/>
      <c r="LO80" s="364"/>
      <c r="LP80" s="364"/>
      <c r="LQ80" s="364"/>
      <c r="LR80" s="364"/>
      <c r="LS80" s="364"/>
      <c r="LT80" s="364"/>
      <c r="LU80" s="364"/>
      <c r="LV80" s="364"/>
      <c r="LW80" s="364"/>
      <c r="LX80" s="364"/>
      <c r="LY80" s="364"/>
      <c r="LZ80" s="364"/>
      <c r="MA80" s="364"/>
      <c r="MB80" s="364"/>
      <c r="MC80" s="364"/>
      <c r="MD80" s="364"/>
      <c r="ME80" s="364"/>
      <c r="MF80" s="364"/>
      <c r="MG80" s="364"/>
      <c r="MH80" s="364"/>
      <c r="MI80" s="364"/>
      <c r="MJ80" s="364"/>
      <c r="MK80" s="364"/>
      <c r="ML80" s="364"/>
      <c r="MM80" s="364"/>
      <c r="MN80" s="364"/>
      <c r="MO80" s="364"/>
      <c r="MP80" s="364"/>
      <c r="MQ80" s="364"/>
      <c r="MR80" s="364"/>
      <c r="MS80" s="364"/>
      <c r="MT80" s="364"/>
      <c r="MU80" s="364"/>
      <c r="MV80" s="364"/>
      <c r="MW80" s="364"/>
      <c r="MX80" s="364"/>
      <c r="MY80" s="364"/>
      <c r="MZ80" s="364"/>
      <c r="NA80" s="364"/>
      <c r="NB80" s="364"/>
      <c r="NC80" s="364"/>
      <c r="ND80" s="364"/>
      <c r="NE80" s="364"/>
      <c r="NF80" s="364"/>
      <c r="NG80" s="364"/>
      <c r="NH80" s="364"/>
      <c r="NI80" s="364"/>
      <c r="NJ80" s="364"/>
      <c r="NK80" s="364"/>
      <c r="NL80" s="364"/>
      <c r="NM80" s="364"/>
      <c r="NN80" s="364"/>
      <c r="NO80" s="364"/>
      <c r="NP80" s="364"/>
      <c r="NQ80" s="364"/>
      <c r="NR80" s="364"/>
      <c r="NS80" s="364"/>
      <c r="NT80" s="364"/>
      <c r="NU80" s="364"/>
      <c r="NV80" s="364"/>
      <c r="NW80" s="364"/>
      <c r="NX80" s="364"/>
      <c r="NY80" s="364"/>
      <c r="NZ80" s="364"/>
      <c r="OA80" s="364"/>
      <c r="OB80" s="364"/>
      <c r="OC80" s="364"/>
      <c r="OD80" s="364"/>
      <c r="OE80" s="364"/>
      <c r="OF80" s="364"/>
      <c r="OG80" s="364"/>
      <c r="OH80" s="364"/>
      <c r="OI80" s="364"/>
      <c r="OJ80" s="364"/>
      <c r="OK80" s="364"/>
      <c r="OL80" s="364"/>
      <c r="OM80" s="364"/>
      <c r="ON80" s="364"/>
      <c r="OO80" s="364"/>
      <c r="OP80" s="364"/>
      <c r="OQ80" s="364"/>
      <c r="OR80" s="364"/>
    </row>
    <row r="81" spans="1:408" ht="15">
      <c r="A81" s="365" t="s">
        <v>655</v>
      </c>
      <c r="B81" s="364">
        <f t="shared" si="118"/>
        <v>0</v>
      </c>
      <c r="C81" s="364">
        <f t="shared" si="119"/>
        <v>0</v>
      </c>
      <c r="D81" s="364">
        <f t="shared" si="120"/>
        <v>0</v>
      </c>
      <c r="E81" s="364">
        <f t="shared" si="121"/>
        <v>0</v>
      </c>
      <c r="F81" s="364">
        <f t="shared" si="122"/>
        <v>0</v>
      </c>
      <c r="G81" s="364">
        <f t="shared" si="123"/>
        <v>0</v>
      </c>
      <c r="H81" s="364">
        <f t="shared" si="124"/>
        <v>0</v>
      </c>
      <c r="I81" s="364">
        <f t="shared" si="125"/>
        <v>0</v>
      </c>
      <c r="J81" s="364">
        <f t="shared" si="126"/>
        <v>0</v>
      </c>
      <c r="K81" s="364">
        <f t="shared" si="127"/>
        <v>0</v>
      </c>
      <c r="L81" s="364">
        <f t="shared" si="128"/>
        <v>0</v>
      </c>
      <c r="M81" s="364">
        <f t="shared" si="129"/>
        <v>0</v>
      </c>
      <c r="N81" s="364">
        <f t="shared" si="130"/>
        <v>0</v>
      </c>
      <c r="O81" s="364">
        <f t="shared" si="131"/>
        <v>0</v>
      </c>
      <c r="P81" s="364">
        <f t="shared" si="132"/>
        <v>0</v>
      </c>
      <c r="Q81" s="364">
        <f t="shared" si="133"/>
        <v>0</v>
      </c>
      <c r="R81" s="364">
        <f t="shared" si="134"/>
        <v>0</v>
      </c>
      <c r="S81" s="364">
        <f t="shared" si="135"/>
        <v>0</v>
      </c>
      <c r="T81" s="364">
        <f t="shared" si="136"/>
        <v>0</v>
      </c>
      <c r="U81" s="364">
        <f t="shared" si="137"/>
        <v>0</v>
      </c>
      <c r="V81" s="364">
        <f t="shared" si="138"/>
        <v>0</v>
      </c>
      <c r="W81" s="364">
        <f t="shared" si="139"/>
        <v>0</v>
      </c>
      <c r="X81" s="364">
        <f t="shared" si="140"/>
        <v>0</v>
      </c>
      <c r="Y81" s="364">
        <f t="shared" si="141"/>
        <v>0</v>
      </c>
      <c r="Z81" s="364">
        <f t="shared" si="142"/>
        <v>0</v>
      </c>
      <c r="AA81" s="364">
        <f t="shared" si="143"/>
        <v>0</v>
      </c>
      <c r="AB81" s="364">
        <f t="shared" si="144"/>
        <v>0</v>
      </c>
      <c r="AC81" s="364">
        <f t="shared" si="145"/>
        <v>0</v>
      </c>
      <c r="AD81" s="364">
        <f t="shared" si="146"/>
        <v>0</v>
      </c>
      <c r="AE81" s="364">
        <f t="shared" si="147"/>
        <v>0</v>
      </c>
      <c r="AG81" s="364"/>
      <c r="AH81" s="364"/>
      <c r="AI81" s="364"/>
      <c r="AJ81" s="364"/>
      <c r="AK81" s="364"/>
      <c r="AL81" s="364"/>
      <c r="AM81" s="364"/>
      <c r="AN81" s="364"/>
      <c r="AO81" s="364"/>
      <c r="AP81" s="364"/>
      <c r="AQ81" s="364"/>
      <c r="AR81" s="364"/>
      <c r="AS81" s="364"/>
      <c r="AT81" s="364"/>
      <c r="AU81" s="364"/>
      <c r="AV81" s="364"/>
      <c r="AW81" s="364"/>
      <c r="AX81" s="364"/>
      <c r="AY81" s="364"/>
      <c r="AZ81" s="364"/>
      <c r="BA81" s="364"/>
      <c r="BB81" s="364"/>
      <c r="BC81" s="364"/>
      <c r="BD81" s="364"/>
      <c r="BE81" s="364"/>
      <c r="BF81" s="364"/>
      <c r="BG81" s="364"/>
      <c r="BH81" s="364"/>
      <c r="BI81" s="364"/>
      <c r="BJ81" s="364"/>
      <c r="BK81" s="364"/>
      <c r="BL81" s="364"/>
      <c r="BM81" s="364"/>
      <c r="BN81" s="364"/>
      <c r="BO81" s="364"/>
      <c r="BP81" s="364"/>
      <c r="BQ81" s="364"/>
      <c r="BR81" s="364"/>
      <c r="BS81" s="364"/>
      <c r="BT81" s="364"/>
      <c r="BU81" s="364"/>
      <c r="BV81" s="364"/>
      <c r="BW81" s="364"/>
      <c r="BX81" s="364"/>
      <c r="BY81" s="364"/>
      <c r="BZ81" s="364"/>
      <c r="CA81" s="364"/>
      <c r="CB81" s="364"/>
      <c r="CC81" s="364"/>
      <c r="CD81" s="364"/>
      <c r="CE81" s="364"/>
      <c r="CF81" s="364"/>
      <c r="CG81" s="364"/>
      <c r="CH81" s="364"/>
      <c r="CI81" s="364"/>
      <c r="CJ81" s="364"/>
      <c r="CK81" s="364"/>
      <c r="CL81" s="364"/>
      <c r="CM81" s="364"/>
      <c r="CN81" s="364"/>
      <c r="CO81" s="364"/>
      <c r="CP81" s="364"/>
      <c r="CQ81" s="364"/>
      <c r="CR81" s="364"/>
      <c r="CS81" s="364"/>
      <c r="CT81" s="364"/>
      <c r="CU81" s="364"/>
      <c r="CV81" s="364"/>
      <c r="CW81" s="364"/>
      <c r="CX81" s="364"/>
      <c r="CY81" s="364"/>
      <c r="CZ81" s="364"/>
      <c r="DA81" s="364"/>
      <c r="DB81" s="364"/>
      <c r="DC81" s="364"/>
      <c r="DD81" s="364"/>
      <c r="DE81" s="364"/>
      <c r="DF81" s="364"/>
      <c r="DG81" s="364"/>
      <c r="DH81" s="364"/>
      <c r="DI81" s="364"/>
      <c r="DJ81" s="364"/>
      <c r="DK81" s="364"/>
      <c r="DL81" s="364"/>
      <c r="DM81" s="364"/>
      <c r="DN81" s="364"/>
      <c r="DO81" s="364"/>
      <c r="DP81" s="364"/>
      <c r="DQ81" s="364"/>
      <c r="DR81" s="364"/>
      <c r="DS81" s="364"/>
      <c r="DT81" s="364"/>
      <c r="DU81" s="364"/>
      <c r="DV81" s="364"/>
      <c r="DW81" s="364"/>
      <c r="DX81" s="364"/>
      <c r="DY81" s="364"/>
      <c r="DZ81" s="364"/>
      <c r="EA81" s="364"/>
      <c r="EB81" s="364"/>
      <c r="EC81" s="364"/>
      <c r="ED81" s="364"/>
      <c r="EE81" s="364"/>
      <c r="EF81" s="364"/>
      <c r="EG81" s="364"/>
      <c r="EH81" s="364"/>
      <c r="EI81" s="364"/>
      <c r="EJ81" s="364"/>
      <c r="EK81" s="364"/>
      <c r="EL81" s="364"/>
      <c r="EM81" s="364"/>
      <c r="EN81" s="364"/>
      <c r="EO81" s="364"/>
      <c r="EP81" s="364"/>
      <c r="EQ81" s="364"/>
      <c r="ER81" s="364"/>
      <c r="ES81" s="364"/>
      <c r="ET81" s="364"/>
      <c r="EU81" s="364"/>
      <c r="EV81" s="364"/>
      <c r="EW81" s="364"/>
      <c r="EX81" s="364"/>
      <c r="EY81" s="364"/>
      <c r="EZ81" s="364"/>
      <c r="FA81" s="364"/>
      <c r="FB81" s="364"/>
      <c r="FC81" s="364"/>
      <c r="FD81" s="364"/>
      <c r="FE81" s="364"/>
      <c r="FF81" s="364"/>
      <c r="FG81" s="364"/>
      <c r="FH81" s="364"/>
      <c r="FI81" s="364"/>
      <c r="FJ81" s="364"/>
      <c r="FK81" s="364"/>
      <c r="FL81" s="364"/>
      <c r="FM81" s="364"/>
      <c r="FN81" s="364"/>
      <c r="FO81" s="364"/>
      <c r="FP81" s="364"/>
      <c r="FQ81" s="364"/>
      <c r="FR81" s="364"/>
      <c r="FS81" s="364"/>
      <c r="FT81" s="364"/>
      <c r="FU81" s="364"/>
      <c r="FV81" s="364"/>
      <c r="FW81" s="364"/>
      <c r="FX81" s="364"/>
      <c r="FY81" s="364"/>
      <c r="FZ81" s="364"/>
      <c r="GA81" s="364"/>
      <c r="GB81" s="364"/>
      <c r="GC81" s="364"/>
      <c r="GD81" s="364"/>
      <c r="GE81" s="364"/>
      <c r="GF81" s="364"/>
      <c r="GG81" s="364"/>
      <c r="GH81" s="364"/>
      <c r="GI81" s="364"/>
      <c r="GJ81" s="364"/>
      <c r="GK81" s="364"/>
      <c r="GL81" s="364"/>
      <c r="GM81" s="364"/>
      <c r="GN81" s="364"/>
      <c r="GO81" s="364"/>
      <c r="GP81" s="364"/>
      <c r="GQ81" s="364"/>
      <c r="GR81" s="364"/>
      <c r="GS81" s="364"/>
      <c r="GT81" s="364"/>
      <c r="GU81" s="364"/>
      <c r="GV81" s="364"/>
      <c r="GW81" s="364"/>
      <c r="GX81" s="364"/>
      <c r="GY81" s="364"/>
      <c r="GZ81" s="364"/>
      <c r="HA81" s="364"/>
      <c r="HB81" s="364"/>
      <c r="HC81" s="364"/>
      <c r="HD81" s="364"/>
      <c r="HE81" s="364"/>
      <c r="HF81" s="364"/>
      <c r="HG81" s="364"/>
      <c r="HH81" s="364"/>
      <c r="HI81" s="364"/>
      <c r="HJ81" s="364"/>
      <c r="HK81" s="364"/>
      <c r="HL81" s="364"/>
      <c r="HM81" s="364"/>
      <c r="HN81" s="364"/>
      <c r="HO81" s="364"/>
      <c r="HP81" s="364"/>
      <c r="HQ81" s="364"/>
      <c r="HR81" s="364"/>
      <c r="HS81" s="364"/>
      <c r="HT81" s="364"/>
      <c r="HU81" s="364"/>
      <c r="HV81" s="364"/>
      <c r="HW81" s="364"/>
      <c r="HX81" s="364"/>
      <c r="HY81" s="364"/>
      <c r="HZ81" s="364"/>
      <c r="IA81" s="364"/>
      <c r="IB81" s="364"/>
      <c r="IC81" s="364"/>
      <c r="ID81" s="364"/>
      <c r="IE81" s="364"/>
      <c r="IF81" s="364"/>
      <c r="IG81" s="364"/>
      <c r="IH81" s="364"/>
      <c r="II81" s="364"/>
      <c r="IJ81" s="364"/>
      <c r="IK81" s="364"/>
      <c r="IL81" s="364"/>
      <c r="IM81" s="364"/>
      <c r="IN81" s="364"/>
      <c r="IO81" s="364"/>
      <c r="IP81" s="364"/>
      <c r="IQ81" s="364"/>
      <c r="IR81" s="364"/>
      <c r="IS81" s="364"/>
      <c r="IT81" s="364"/>
      <c r="IU81" s="364"/>
      <c r="IV81" s="364"/>
      <c r="IW81" s="364"/>
      <c r="IX81" s="364"/>
      <c r="IY81" s="364"/>
      <c r="IZ81" s="364"/>
      <c r="JA81" s="364"/>
      <c r="JB81" s="364"/>
      <c r="JC81" s="364"/>
      <c r="JD81" s="364"/>
      <c r="JE81" s="364"/>
      <c r="JF81" s="364"/>
      <c r="JG81" s="364"/>
      <c r="JH81" s="364"/>
      <c r="JI81" s="364"/>
      <c r="JJ81" s="364"/>
      <c r="JK81" s="364"/>
      <c r="JL81" s="364"/>
      <c r="JM81" s="364"/>
      <c r="JN81" s="364"/>
      <c r="JO81" s="364"/>
      <c r="JP81" s="364"/>
      <c r="JQ81" s="364"/>
      <c r="JR81" s="364"/>
      <c r="JS81" s="364"/>
      <c r="JT81" s="364"/>
      <c r="JU81" s="364"/>
      <c r="JV81" s="364"/>
      <c r="JW81" s="364"/>
      <c r="JX81" s="364"/>
      <c r="JY81" s="364"/>
      <c r="JZ81" s="364"/>
      <c r="KA81" s="364"/>
      <c r="KB81" s="364"/>
      <c r="KC81" s="364"/>
      <c r="KD81" s="364"/>
      <c r="KE81" s="364"/>
      <c r="KF81" s="364"/>
      <c r="KG81" s="364"/>
      <c r="KH81" s="364"/>
      <c r="KI81" s="364"/>
      <c r="KJ81" s="364"/>
      <c r="KK81" s="364"/>
      <c r="KL81" s="364"/>
      <c r="KM81" s="364"/>
      <c r="KN81" s="364"/>
      <c r="KO81" s="364"/>
      <c r="KP81" s="364"/>
      <c r="KQ81" s="364"/>
      <c r="KR81" s="364"/>
      <c r="KS81" s="364"/>
      <c r="KT81" s="364"/>
      <c r="KU81" s="364"/>
      <c r="KV81" s="364"/>
      <c r="KW81" s="364"/>
      <c r="KX81" s="364"/>
      <c r="KY81" s="364"/>
      <c r="KZ81" s="364"/>
      <c r="LA81" s="364"/>
      <c r="LB81" s="364"/>
      <c r="LC81" s="364"/>
      <c r="LD81" s="364"/>
      <c r="LE81" s="364"/>
      <c r="LF81" s="364"/>
      <c r="LG81" s="364"/>
      <c r="LH81" s="364"/>
      <c r="LI81" s="364"/>
      <c r="LJ81" s="364"/>
      <c r="LK81" s="364"/>
      <c r="LL81" s="364"/>
      <c r="LM81" s="364"/>
      <c r="LN81" s="364"/>
      <c r="LO81" s="364"/>
      <c r="LP81" s="364"/>
      <c r="LQ81" s="364"/>
      <c r="LR81" s="364"/>
      <c r="LS81" s="364"/>
      <c r="LT81" s="364"/>
      <c r="LU81" s="364"/>
      <c r="LV81" s="364"/>
      <c r="LW81" s="364"/>
      <c r="LX81" s="364"/>
      <c r="LY81" s="364"/>
      <c r="LZ81" s="364"/>
      <c r="MA81" s="364"/>
      <c r="MB81" s="364"/>
      <c r="MC81" s="364"/>
      <c r="MD81" s="364"/>
      <c r="ME81" s="364"/>
      <c r="MF81" s="364"/>
      <c r="MG81" s="364"/>
      <c r="MH81" s="364"/>
      <c r="MI81" s="364"/>
      <c r="MJ81" s="364"/>
      <c r="MK81" s="364"/>
      <c r="ML81" s="364"/>
      <c r="MM81" s="364"/>
      <c r="MN81" s="364"/>
      <c r="MO81" s="364"/>
      <c r="MP81" s="364"/>
      <c r="MQ81" s="364"/>
      <c r="MR81" s="364"/>
      <c r="MS81" s="364"/>
      <c r="MT81" s="364"/>
      <c r="MU81" s="364"/>
      <c r="MV81" s="364"/>
      <c r="MW81" s="364"/>
      <c r="MX81" s="364"/>
      <c r="MY81" s="364"/>
      <c r="MZ81" s="364"/>
      <c r="NA81" s="364"/>
      <c r="NB81" s="364"/>
      <c r="NC81" s="364"/>
      <c r="ND81" s="364"/>
      <c r="NE81" s="364"/>
      <c r="NF81" s="364"/>
      <c r="NG81" s="364"/>
      <c r="NH81" s="364"/>
      <c r="NI81" s="364"/>
      <c r="NJ81" s="364"/>
      <c r="NK81" s="364"/>
      <c r="NL81" s="364"/>
      <c r="NM81" s="364"/>
      <c r="NN81" s="364"/>
      <c r="NO81" s="364"/>
      <c r="NP81" s="364"/>
      <c r="NQ81" s="364"/>
      <c r="NR81" s="364"/>
      <c r="NS81" s="364"/>
      <c r="NT81" s="364"/>
      <c r="NU81" s="364"/>
      <c r="NV81" s="364"/>
      <c r="NW81" s="364"/>
      <c r="NX81" s="364"/>
      <c r="NY81" s="364"/>
      <c r="NZ81" s="364"/>
      <c r="OA81" s="364"/>
      <c r="OB81" s="364"/>
      <c r="OC81" s="364"/>
      <c r="OD81" s="364"/>
      <c r="OE81" s="364"/>
      <c r="OF81" s="364"/>
      <c r="OG81" s="364"/>
      <c r="OH81" s="364"/>
      <c r="OI81" s="364"/>
      <c r="OJ81" s="364"/>
      <c r="OK81" s="364"/>
      <c r="OL81" s="364"/>
      <c r="OM81" s="364"/>
      <c r="ON81" s="364"/>
      <c r="OO81" s="364"/>
      <c r="OP81" s="364"/>
      <c r="OQ81" s="364"/>
      <c r="OR81" s="364"/>
    </row>
    <row r="82" spans="1:408" ht="15">
      <c r="A82" s="365" t="s">
        <v>656</v>
      </c>
      <c r="B82" s="364">
        <f t="shared" si="118"/>
        <v>0</v>
      </c>
      <c r="C82" s="364">
        <f t="shared" si="119"/>
        <v>0</v>
      </c>
      <c r="D82" s="364">
        <f t="shared" si="120"/>
        <v>0</v>
      </c>
      <c r="E82" s="364">
        <f t="shared" si="121"/>
        <v>0</v>
      </c>
      <c r="F82" s="364">
        <f t="shared" si="122"/>
        <v>0</v>
      </c>
      <c r="G82" s="364">
        <f t="shared" si="123"/>
        <v>0</v>
      </c>
      <c r="H82" s="364">
        <f t="shared" si="124"/>
        <v>0</v>
      </c>
      <c r="I82" s="364">
        <f t="shared" si="125"/>
        <v>0</v>
      </c>
      <c r="J82" s="364">
        <f t="shared" si="126"/>
        <v>0</v>
      </c>
      <c r="K82" s="364">
        <f t="shared" si="127"/>
        <v>0</v>
      </c>
      <c r="L82" s="364">
        <f t="shared" si="128"/>
        <v>0</v>
      </c>
      <c r="M82" s="364">
        <f t="shared" si="129"/>
        <v>0</v>
      </c>
      <c r="N82" s="364">
        <f t="shared" si="130"/>
        <v>0</v>
      </c>
      <c r="O82" s="364">
        <f t="shared" si="131"/>
        <v>0</v>
      </c>
      <c r="P82" s="364">
        <f t="shared" si="132"/>
        <v>0</v>
      </c>
      <c r="Q82" s="364">
        <f t="shared" si="133"/>
        <v>0</v>
      </c>
      <c r="R82" s="364">
        <f t="shared" si="134"/>
        <v>0</v>
      </c>
      <c r="S82" s="364">
        <f t="shared" si="135"/>
        <v>0</v>
      </c>
      <c r="T82" s="364">
        <f t="shared" si="136"/>
        <v>0</v>
      </c>
      <c r="U82" s="364">
        <f t="shared" si="137"/>
        <v>0</v>
      </c>
      <c r="V82" s="364">
        <f t="shared" si="138"/>
        <v>0</v>
      </c>
      <c r="W82" s="364">
        <f t="shared" si="139"/>
        <v>0</v>
      </c>
      <c r="X82" s="364">
        <f t="shared" si="140"/>
        <v>0</v>
      </c>
      <c r="Y82" s="364">
        <f t="shared" si="141"/>
        <v>0</v>
      </c>
      <c r="Z82" s="364">
        <f t="shared" si="142"/>
        <v>0</v>
      </c>
      <c r="AA82" s="364">
        <f t="shared" si="143"/>
        <v>0</v>
      </c>
      <c r="AB82" s="364">
        <f t="shared" si="144"/>
        <v>0</v>
      </c>
      <c r="AC82" s="364">
        <f t="shared" si="145"/>
        <v>0</v>
      </c>
      <c r="AD82" s="364">
        <f t="shared" si="146"/>
        <v>0</v>
      </c>
      <c r="AE82" s="364">
        <f t="shared" si="147"/>
        <v>0</v>
      </c>
      <c r="AG82" s="364"/>
      <c r="AH82" s="364"/>
      <c r="AI82" s="364"/>
      <c r="AJ82" s="364"/>
      <c r="AK82" s="364"/>
      <c r="AL82" s="364"/>
      <c r="AM82" s="364"/>
      <c r="AN82" s="364"/>
      <c r="AO82" s="364"/>
      <c r="AP82" s="364"/>
      <c r="AQ82" s="364"/>
      <c r="AR82" s="364"/>
      <c r="AS82" s="364"/>
      <c r="AT82" s="364"/>
      <c r="AU82" s="364"/>
      <c r="AV82" s="364"/>
      <c r="AW82" s="364"/>
      <c r="AX82" s="364"/>
      <c r="AY82" s="364"/>
      <c r="AZ82" s="364"/>
      <c r="BA82" s="364"/>
      <c r="BB82" s="364"/>
      <c r="BC82" s="364"/>
      <c r="BD82" s="364"/>
      <c r="BE82" s="364"/>
      <c r="BF82" s="364"/>
      <c r="BG82" s="364"/>
      <c r="BH82" s="364"/>
      <c r="BI82" s="364"/>
      <c r="BJ82" s="364"/>
      <c r="BK82" s="364"/>
      <c r="BL82" s="364"/>
      <c r="BM82" s="364"/>
      <c r="BN82" s="364"/>
      <c r="BO82" s="364"/>
      <c r="BP82" s="364"/>
      <c r="BQ82" s="364"/>
      <c r="BR82" s="364"/>
      <c r="BS82" s="364"/>
      <c r="BT82" s="364"/>
      <c r="BU82" s="364"/>
      <c r="BV82" s="364"/>
      <c r="BW82" s="364"/>
      <c r="BX82" s="364"/>
      <c r="BY82" s="364"/>
      <c r="BZ82" s="364"/>
      <c r="CA82" s="364"/>
      <c r="CB82" s="364"/>
      <c r="CC82" s="364"/>
      <c r="CD82" s="364"/>
      <c r="CE82" s="364"/>
      <c r="CF82" s="364"/>
      <c r="CG82" s="364"/>
      <c r="CH82" s="364"/>
      <c r="CI82" s="364"/>
      <c r="CJ82" s="364"/>
      <c r="CK82" s="364"/>
      <c r="CL82" s="364"/>
      <c r="CM82" s="364"/>
      <c r="CN82" s="364"/>
      <c r="CO82" s="364"/>
      <c r="CP82" s="364"/>
      <c r="CQ82" s="364"/>
      <c r="CR82" s="364"/>
      <c r="CS82" s="364"/>
      <c r="CT82" s="364"/>
      <c r="CU82" s="364"/>
      <c r="CV82" s="364"/>
      <c r="CW82" s="364"/>
      <c r="CX82" s="364"/>
      <c r="CY82" s="364"/>
      <c r="CZ82" s="364"/>
      <c r="DA82" s="364"/>
      <c r="DB82" s="364"/>
      <c r="DC82" s="364"/>
      <c r="DD82" s="364"/>
      <c r="DE82" s="364"/>
      <c r="DF82" s="364"/>
      <c r="DG82" s="364"/>
      <c r="DH82" s="364"/>
      <c r="DI82" s="364"/>
      <c r="DJ82" s="364"/>
      <c r="DK82" s="364"/>
      <c r="DL82" s="364"/>
      <c r="DM82" s="364"/>
      <c r="DN82" s="364"/>
      <c r="DO82" s="364"/>
      <c r="DP82" s="364"/>
      <c r="DQ82" s="364"/>
      <c r="DR82" s="364"/>
      <c r="DS82" s="364"/>
      <c r="DT82" s="364"/>
      <c r="DU82" s="364"/>
      <c r="DV82" s="364"/>
      <c r="DW82" s="364"/>
      <c r="DX82" s="364"/>
      <c r="DY82" s="364"/>
      <c r="DZ82" s="364"/>
      <c r="EA82" s="364"/>
      <c r="EB82" s="364"/>
      <c r="EC82" s="364"/>
      <c r="ED82" s="364"/>
      <c r="EE82" s="364"/>
      <c r="EF82" s="364"/>
      <c r="EG82" s="364"/>
      <c r="EH82" s="364"/>
      <c r="EI82" s="364"/>
      <c r="EJ82" s="364"/>
      <c r="EK82" s="364"/>
      <c r="EL82" s="364"/>
      <c r="EM82" s="364"/>
      <c r="EN82" s="364"/>
      <c r="EO82" s="364"/>
      <c r="EP82" s="364"/>
      <c r="EQ82" s="364"/>
      <c r="ER82" s="364"/>
      <c r="ES82" s="364"/>
      <c r="ET82" s="364"/>
      <c r="EU82" s="364"/>
      <c r="EV82" s="364"/>
      <c r="EW82" s="364"/>
      <c r="EX82" s="364"/>
      <c r="EY82" s="364"/>
      <c r="EZ82" s="364"/>
      <c r="FA82" s="364"/>
      <c r="FB82" s="364"/>
      <c r="FC82" s="364"/>
      <c r="FD82" s="364"/>
      <c r="FE82" s="364"/>
      <c r="FF82" s="364"/>
      <c r="FG82" s="364"/>
      <c r="FH82" s="364"/>
      <c r="FI82" s="364"/>
      <c r="FJ82" s="364"/>
      <c r="FK82" s="364"/>
      <c r="FL82" s="364"/>
      <c r="FM82" s="364"/>
      <c r="FN82" s="364"/>
      <c r="FO82" s="364"/>
      <c r="FP82" s="364"/>
      <c r="FQ82" s="364"/>
      <c r="FR82" s="364"/>
      <c r="FS82" s="364"/>
      <c r="FT82" s="364"/>
      <c r="FU82" s="364"/>
      <c r="FV82" s="364"/>
      <c r="FW82" s="364"/>
      <c r="FX82" s="364"/>
      <c r="FY82" s="364"/>
      <c r="FZ82" s="364"/>
      <c r="GA82" s="364"/>
      <c r="GB82" s="364"/>
      <c r="GC82" s="364"/>
      <c r="GD82" s="364"/>
      <c r="GE82" s="364"/>
      <c r="GF82" s="364"/>
      <c r="GG82" s="364"/>
      <c r="GH82" s="364"/>
      <c r="GI82" s="364"/>
      <c r="GJ82" s="364"/>
      <c r="GK82" s="364"/>
      <c r="GL82" s="364"/>
      <c r="GM82" s="364"/>
      <c r="GN82" s="364"/>
      <c r="GO82" s="364"/>
      <c r="GP82" s="364"/>
      <c r="GQ82" s="364"/>
      <c r="GR82" s="364"/>
      <c r="GS82" s="364"/>
      <c r="GT82" s="364"/>
      <c r="GU82" s="364"/>
      <c r="GV82" s="364"/>
      <c r="GW82" s="364"/>
      <c r="GX82" s="364"/>
      <c r="GY82" s="364"/>
      <c r="GZ82" s="364"/>
      <c r="HA82" s="364"/>
      <c r="HB82" s="364"/>
      <c r="HC82" s="364"/>
      <c r="HD82" s="364"/>
      <c r="HE82" s="364"/>
      <c r="HF82" s="364"/>
      <c r="HG82" s="364"/>
      <c r="HH82" s="364"/>
      <c r="HI82" s="364"/>
      <c r="HJ82" s="364"/>
      <c r="HK82" s="364"/>
      <c r="HL82" s="364"/>
      <c r="HM82" s="364"/>
      <c r="HN82" s="364"/>
      <c r="HO82" s="364"/>
      <c r="HP82" s="364"/>
      <c r="HQ82" s="364"/>
      <c r="HR82" s="364"/>
      <c r="HS82" s="364"/>
      <c r="HT82" s="364"/>
      <c r="HU82" s="364"/>
      <c r="HV82" s="364"/>
      <c r="HW82" s="364"/>
      <c r="HX82" s="364"/>
      <c r="HY82" s="364"/>
      <c r="HZ82" s="364"/>
      <c r="IA82" s="364"/>
      <c r="IB82" s="364"/>
      <c r="IC82" s="364"/>
      <c r="ID82" s="364"/>
      <c r="IE82" s="364"/>
      <c r="IF82" s="364"/>
      <c r="IG82" s="364"/>
      <c r="IH82" s="364"/>
      <c r="II82" s="364"/>
      <c r="IJ82" s="364"/>
      <c r="IK82" s="364"/>
      <c r="IL82" s="364"/>
      <c r="IM82" s="364"/>
      <c r="IN82" s="364"/>
      <c r="IO82" s="364"/>
      <c r="IP82" s="364"/>
      <c r="IQ82" s="364"/>
      <c r="IR82" s="364"/>
      <c r="IS82" s="364"/>
      <c r="IT82" s="364"/>
      <c r="IU82" s="364"/>
      <c r="IV82" s="364"/>
      <c r="IW82" s="364"/>
      <c r="IX82" s="364"/>
      <c r="IY82" s="364"/>
      <c r="IZ82" s="364"/>
      <c r="JA82" s="364"/>
      <c r="JB82" s="364"/>
      <c r="JC82" s="364"/>
      <c r="JD82" s="364"/>
      <c r="JE82" s="364"/>
      <c r="JF82" s="364"/>
      <c r="JG82" s="364"/>
      <c r="JH82" s="364"/>
      <c r="JI82" s="364"/>
      <c r="JJ82" s="364"/>
      <c r="JK82" s="364"/>
      <c r="JL82" s="364"/>
      <c r="JM82" s="364"/>
      <c r="JN82" s="364"/>
      <c r="JO82" s="364"/>
      <c r="JP82" s="364"/>
      <c r="JQ82" s="364"/>
      <c r="JR82" s="364"/>
      <c r="JS82" s="364"/>
      <c r="JT82" s="364"/>
      <c r="JU82" s="364"/>
      <c r="JV82" s="364"/>
      <c r="JW82" s="364"/>
      <c r="JX82" s="364"/>
      <c r="JY82" s="364"/>
      <c r="JZ82" s="364"/>
      <c r="KA82" s="364"/>
      <c r="KB82" s="364"/>
      <c r="KC82" s="364"/>
      <c r="KD82" s="364"/>
      <c r="KE82" s="364"/>
      <c r="KF82" s="364"/>
      <c r="KG82" s="364"/>
      <c r="KH82" s="364"/>
      <c r="KI82" s="364"/>
      <c r="KJ82" s="364"/>
      <c r="KK82" s="364"/>
      <c r="KL82" s="364"/>
      <c r="KM82" s="364"/>
      <c r="KN82" s="364"/>
      <c r="KO82" s="364"/>
      <c r="KP82" s="364"/>
      <c r="KQ82" s="364"/>
      <c r="KR82" s="364"/>
      <c r="KS82" s="364"/>
      <c r="KT82" s="364"/>
      <c r="KU82" s="364"/>
      <c r="KV82" s="364"/>
      <c r="KW82" s="364"/>
      <c r="KX82" s="364"/>
      <c r="KY82" s="364"/>
      <c r="KZ82" s="364"/>
      <c r="LA82" s="364"/>
      <c r="LB82" s="364"/>
      <c r="LC82" s="364"/>
      <c r="LD82" s="364"/>
      <c r="LE82" s="364"/>
      <c r="LF82" s="364"/>
      <c r="LG82" s="364"/>
      <c r="LH82" s="364"/>
      <c r="LI82" s="364"/>
      <c r="LJ82" s="364"/>
      <c r="LK82" s="364"/>
      <c r="LL82" s="364"/>
      <c r="LM82" s="364"/>
      <c r="LN82" s="364"/>
      <c r="LO82" s="364"/>
      <c r="LP82" s="364"/>
      <c r="LQ82" s="364"/>
      <c r="LR82" s="364"/>
      <c r="LS82" s="364"/>
      <c r="LT82" s="364"/>
      <c r="LU82" s="364"/>
      <c r="LV82" s="364"/>
      <c r="LW82" s="364"/>
      <c r="LX82" s="364"/>
      <c r="LY82" s="364"/>
      <c r="LZ82" s="364"/>
      <c r="MA82" s="364"/>
      <c r="MB82" s="364"/>
      <c r="MC82" s="364"/>
      <c r="MD82" s="364"/>
      <c r="ME82" s="364"/>
      <c r="MF82" s="364"/>
      <c r="MG82" s="364"/>
      <c r="MH82" s="364"/>
      <c r="MI82" s="364"/>
      <c r="MJ82" s="364"/>
      <c r="MK82" s="364"/>
      <c r="ML82" s="364"/>
      <c r="MM82" s="364"/>
      <c r="MN82" s="364"/>
      <c r="MO82" s="364"/>
      <c r="MP82" s="364"/>
      <c r="MQ82" s="364"/>
      <c r="MR82" s="364"/>
      <c r="MS82" s="364"/>
      <c r="MT82" s="364"/>
      <c r="MU82" s="364"/>
      <c r="MV82" s="364"/>
      <c r="MW82" s="364"/>
      <c r="MX82" s="364"/>
      <c r="MY82" s="364"/>
      <c r="MZ82" s="364"/>
      <c r="NA82" s="364"/>
      <c r="NB82" s="364"/>
      <c r="NC82" s="364"/>
      <c r="ND82" s="364"/>
      <c r="NE82" s="364"/>
      <c r="NF82" s="364"/>
      <c r="NG82" s="364"/>
      <c r="NH82" s="364"/>
      <c r="NI82" s="364"/>
      <c r="NJ82" s="364"/>
      <c r="NK82" s="364"/>
      <c r="NL82" s="364"/>
      <c r="NM82" s="364"/>
      <c r="NN82" s="364"/>
      <c r="NO82" s="364"/>
      <c r="NP82" s="364"/>
      <c r="NQ82" s="364"/>
      <c r="NR82" s="364"/>
      <c r="NS82" s="364"/>
      <c r="NT82" s="364"/>
      <c r="NU82" s="364"/>
      <c r="NV82" s="364"/>
      <c r="NW82" s="364"/>
      <c r="NX82" s="364"/>
      <c r="NY82" s="364"/>
      <c r="NZ82" s="364"/>
      <c r="OA82" s="364"/>
      <c r="OB82" s="364"/>
      <c r="OC82" s="364"/>
      <c r="OD82" s="364"/>
      <c r="OE82" s="364"/>
      <c r="OF82" s="364"/>
      <c r="OG82" s="364"/>
      <c r="OH82" s="364"/>
      <c r="OI82" s="364"/>
      <c r="OJ82" s="364"/>
      <c r="OK82" s="364"/>
      <c r="OL82" s="364"/>
      <c r="OM82" s="364"/>
      <c r="ON82" s="364"/>
      <c r="OO82" s="364"/>
      <c r="OP82" s="364"/>
      <c r="OQ82" s="364"/>
      <c r="OR82" s="364"/>
    </row>
    <row r="83" spans="1:408" ht="15">
      <c r="A83" s="365" t="s">
        <v>657</v>
      </c>
      <c r="B83" s="364">
        <f t="shared" si="118"/>
        <v>0</v>
      </c>
      <c r="C83" s="364">
        <f t="shared" si="119"/>
        <v>0</v>
      </c>
      <c r="D83" s="364">
        <f t="shared" si="120"/>
        <v>0</v>
      </c>
      <c r="E83" s="364">
        <f t="shared" si="121"/>
        <v>0</v>
      </c>
      <c r="F83" s="364">
        <f t="shared" si="122"/>
        <v>0</v>
      </c>
      <c r="G83" s="364">
        <f t="shared" si="123"/>
        <v>0</v>
      </c>
      <c r="H83" s="364">
        <f t="shared" si="124"/>
        <v>0</v>
      </c>
      <c r="I83" s="364">
        <f t="shared" si="125"/>
        <v>0</v>
      </c>
      <c r="J83" s="364">
        <f t="shared" si="126"/>
        <v>0</v>
      </c>
      <c r="K83" s="364">
        <f t="shared" si="127"/>
        <v>0</v>
      </c>
      <c r="L83" s="364">
        <f t="shared" si="128"/>
        <v>0</v>
      </c>
      <c r="M83" s="364">
        <f t="shared" si="129"/>
        <v>0</v>
      </c>
      <c r="N83" s="364">
        <f t="shared" si="130"/>
        <v>0</v>
      </c>
      <c r="O83" s="364">
        <f t="shared" si="131"/>
        <v>0</v>
      </c>
      <c r="P83" s="364">
        <f t="shared" si="132"/>
        <v>0</v>
      </c>
      <c r="Q83" s="364">
        <f t="shared" si="133"/>
        <v>0</v>
      </c>
      <c r="R83" s="364">
        <f t="shared" si="134"/>
        <v>0</v>
      </c>
      <c r="S83" s="364">
        <f t="shared" si="135"/>
        <v>0</v>
      </c>
      <c r="T83" s="364">
        <f t="shared" si="136"/>
        <v>0</v>
      </c>
      <c r="U83" s="364">
        <f t="shared" si="137"/>
        <v>0</v>
      </c>
      <c r="V83" s="364">
        <f t="shared" si="138"/>
        <v>0</v>
      </c>
      <c r="W83" s="364">
        <f t="shared" si="139"/>
        <v>0</v>
      </c>
      <c r="X83" s="364">
        <f t="shared" si="140"/>
        <v>0</v>
      </c>
      <c r="Y83" s="364">
        <f t="shared" si="141"/>
        <v>0</v>
      </c>
      <c r="Z83" s="364">
        <f t="shared" si="142"/>
        <v>0</v>
      </c>
      <c r="AA83" s="364">
        <f t="shared" si="143"/>
        <v>0</v>
      </c>
      <c r="AB83" s="364">
        <f t="shared" si="144"/>
        <v>0</v>
      </c>
      <c r="AC83" s="364">
        <f t="shared" si="145"/>
        <v>0</v>
      </c>
      <c r="AD83" s="364">
        <f t="shared" si="146"/>
        <v>0</v>
      </c>
      <c r="AE83" s="364">
        <f t="shared" si="147"/>
        <v>0</v>
      </c>
      <c r="AG83" s="364"/>
      <c r="AH83" s="364"/>
      <c r="AI83" s="364"/>
      <c r="AJ83" s="364"/>
      <c r="AK83" s="364"/>
      <c r="AL83" s="364"/>
      <c r="AM83" s="364"/>
      <c r="AN83" s="364"/>
      <c r="AO83" s="364"/>
      <c r="AP83" s="364"/>
      <c r="AQ83" s="364"/>
      <c r="AR83" s="364"/>
      <c r="AS83" s="364"/>
      <c r="AT83" s="364"/>
      <c r="AU83" s="364"/>
      <c r="AV83" s="364"/>
      <c r="AW83" s="364"/>
      <c r="AX83" s="364"/>
      <c r="AY83" s="364"/>
      <c r="AZ83" s="364"/>
      <c r="BA83" s="364"/>
      <c r="BB83" s="364"/>
      <c r="BC83" s="364"/>
      <c r="BD83" s="364"/>
      <c r="BE83" s="364"/>
      <c r="BF83" s="364"/>
      <c r="BG83" s="364"/>
      <c r="BH83" s="364"/>
      <c r="BI83" s="364"/>
      <c r="BJ83" s="364"/>
      <c r="BK83" s="364"/>
      <c r="BL83" s="364"/>
      <c r="BM83" s="364"/>
      <c r="BN83" s="364"/>
      <c r="BO83" s="364"/>
      <c r="BP83" s="364"/>
      <c r="BQ83" s="364"/>
      <c r="BR83" s="364"/>
      <c r="BS83" s="364"/>
      <c r="BT83" s="364"/>
      <c r="BU83" s="364"/>
      <c r="BV83" s="364"/>
      <c r="BW83" s="364"/>
      <c r="BX83" s="364"/>
      <c r="BY83" s="364"/>
      <c r="BZ83" s="364"/>
      <c r="CA83" s="364"/>
      <c r="CB83" s="364"/>
      <c r="CC83" s="364"/>
      <c r="CD83" s="364"/>
      <c r="CE83" s="364"/>
      <c r="CF83" s="364"/>
      <c r="CG83" s="364"/>
      <c r="CH83" s="364"/>
      <c r="CI83" s="364"/>
      <c r="CJ83" s="364"/>
      <c r="CK83" s="364"/>
      <c r="CL83" s="364"/>
      <c r="CM83" s="364"/>
      <c r="CN83" s="364"/>
      <c r="CO83" s="364"/>
      <c r="CP83" s="364"/>
      <c r="CQ83" s="364"/>
      <c r="CR83" s="364"/>
      <c r="CS83" s="364"/>
      <c r="CT83" s="364"/>
      <c r="CU83" s="364"/>
      <c r="CV83" s="364"/>
      <c r="CW83" s="364"/>
      <c r="CX83" s="364"/>
      <c r="CY83" s="364"/>
      <c r="CZ83" s="364"/>
      <c r="DA83" s="364"/>
      <c r="DB83" s="364"/>
      <c r="DC83" s="364"/>
      <c r="DD83" s="364"/>
      <c r="DE83" s="364"/>
      <c r="DF83" s="364"/>
      <c r="DG83" s="364"/>
      <c r="DH83" s="364"/>
      <c r="DI83" s="364"/>
      <c r="DJ83" s="364"/>
      <c r="DK83" s="364"/>
      <c r="DL83" s="364"/>
      <c r="DM83" s="364"/>
      <c r="DN83" s="364"/>
      <c r="DO83" s="364"/>
      <c r="DP83" s="364"/>
      <c r="DQ83" s="364"/>
      <c r="DR83" s="364"/>
      <c r="DS83" s="364"/>
      <c r="DT83" s="364"/>
      <c r="DU83" s="364"/>
      <c r="DV83" s="364"/>
      <c r="DW83" s="364"/>
      <c r="DX83" s="364"/>
      <c r="DY83" s="364"/>
      <c r="DZ83" s="364"/>
      <c r="EA83" s="364"/>
      <c r="EB83" s="364"/>
      <c r="EC83" s="364"/>
      <c r="ED83" s="364"/>
      <c r="EE83" s="364"/>
      <c r="EF83" s="364"/>
      <c r="EG83" s="364"/>
      <c r="EH83" s="364"/>
      <c r="EI83" s="364"/>
      <c r="EJ83" s="364"/>
      <c r="EK83" s="364"/>
      <c r="EL83" s="364"/>
      <c r="EM83" s="364"/>
      <c r="EN83" s="364"/>
      <c r="EO83" s="364"/>
      <c r="EP83" s="364"/>
      <c r="EQ83" s="364"/>
      <c r="ER83" s="364"/>
      <c r="ES83" s="364"/>
      <c r="ET83" s="364"/>
      <c r="EU83" s="364"/>
      <c r="EV83" s="364"/>
      <c r="EW83" s="364"/>
      <c r="EX83" s="364"/>
      <c r="EY83" s="364"/>
      <c r="EZ83" s="364"/>
      <c r="FA83" s="364"/>
      <c r="FB83" s="364"/>
      <c r="FC83" s="364"/>
      <c r="FD83" s="364"/>
      <c r="FE83" s="364"/>
      <c r="FF83" s="364"/>
      <c r="FG83" s="364"/>
      <c r="FH83" s="364"/>
      <c r="FI83" s="364"/>
      <c r="FJ83" s="364"/>
      <c r="FK83" s="364"/>
      <c r="FL83" s="364"/>
      <c r="FM83" s="364"/>
      <c r="FN83" s="364"/>
      <c r="FO83" s="364"/>
      <c r="FP83" s="364"/>
      <c r="FQ83" s="364"/>
      <c r="FR83" s="364"/>
      <c r="FS83" s="364"/>
      <c r="FT83" s="364"/>
      <c r="FU83" s="364"/>
      <c r="FV83" s="364"/>
      <c r="FW83" s="364"/>
      <c r="FX83" s="364"/>
      <c r="FY83" s="364"/>
      <c r="FZ83" s="364"/>
      <c r="GA83" s="364"/>
      <c r="GB83" s="364"/>
      <c r="GC83" s="364"/>
      <c r="GD83" s="364"/>
      <c r="GE83" s="364"/>
      <c r="GF83" s="364"/>
      <c r="GG83" s="364"/>
      <c r="GH83" s="364"/>
      <c r="GI83" s="364"/>
      <c r="GJ83" s="364"/>
      <c r="GK83" s="364"/>
      <c r="GL83" s="364"/>
      <c r="GM83" s="364"/>
      <c r="GN83" s="364"/>
      <c r="GO83" s="364"/>
      <c r="GP83" s="364"/>
      <c r="GQ83" s="364"/>
      <c r="GR83" s="364"/>
      <c r="GS83" s="364"/>
      <c r="GT83" s="364"/>
      <c r="GU83" s="364"/>
      <c r="GV83" s="364"/>
      <c r="GW83" s="364"/>
      <c r="GX83" s="364"/>
      <c r="GY83" s="364"/>
      <c r="GZ83" s="364"/>
      <c r="HA83" s="364"/>
      <c r="HB83" s="364"/>
      <c r="HC83" s="364"/>
      <c r="HD83" s="364"/>
      <c r="HE83" s="364"/>
      <c r="HF83" s="364"/>
      <c r="HG83" s="364"/>
      <c r="HH83" s="364"/>
      <c r="HI83" s="364"/>
      <c r="HJ83" s="364"/>
      <c r="HK83" s="364"/>
      <c r="HL83" s="364"/>
      <c r="HM83" s="364"/>
      <c r="HN83" s="364"/>
      <c r="HO83" s="364"/>
      <c r="HP83" s="364"/>
      <c r="HQ83" s="364"/>
      <c r="HR83" s="364"/>
      <c r="HS83" s="364"/>
      <c r="HT83" s="364"/>
      <c r="HU83" s="364"/>
      <c r="HV83" s="364"/>
      <c r="HW83" s="364"/>
      <c r="HX83" s="364"/>
      <c r="HY83" s="364"/>
      <c r="HZ83" s="364"/>
      <c r="IA83" s="364"/>
      <c r="IB83" s="364"/>
      <c r="IC83" s="364"/>
      <c r="ID83" s="364"/>
      <c r="IE83" s="364"/>
      <c r="IF83" s="364"/>
      <c r="IG83" s="364"/>
      <c r="IH83" s="364"/>
      <c r="II83" s="364"/>
      <c r="IJ83" s="364"/>
      <c r="IK83" s="364"/>
      <c r="IL83" s="364"/>
      <c r="IM83" s="364"/>
      <c r="IN83" s="364"/>
      <c r="IO83" s="364"/>
      <c r="IP83" s="364"/>
      <c r="IQ83" s="364"/>
      <c r="IR83" s="364"/>
      <c r="IS83" s="364"/>
      <c r="IT83" s="364"/>
      <c r="IU83" s="364"/>
      <c r="IV83" s="364"/>
      <c r="IW83" s="364"/>
      <c r="IX83" s="364"/>
      <c r="IY83" s="364"/>
      <c r="IZ83" s="364"/>
      <c r="JA83" s="364"/>
      <c r="JB83" s="364"/>
      <c r="JC83" s="364"/>
      <c r="JD83" s="364"/>
      <c r="JE83" s="364"/>
      <c r="JF83" s="364"/>
      <c r="JG83" s="364"/>
      <c r="JH83" s="364"/>
      <c r="JI83" s="364"/>
      <c r="JJ83" s="364"/>
      <c r="JK83" s="364"/>
      <c r="JL83" s="364"/>
      <c r="JM83" s="364"/>
      <c r="JN83" s="364"/>
      <c r="JO83" s="364"/>
      <c r="JP83" s="364"/>
      <c r="JQ83" s="364"/>
      <c r="JR83" s="364"/>
      <c r="JS83" s="364"/>
      <c r="JT83" s="364"/>
      <c r="JU83" s="364"/>
      <c r="JV83" s="364"/>
      <c r="JW83" s="364"/>
      <c r="JX83" s="364"/>
      <c r="JY83" s="364"/>
      <c r="JZ83" s="364"/>
      <c r="KA83" s="364"/>
      <c r="KB83" s="364"/>
      <c r="KC83" s="364"/>
      <c r="KD83" s="364"/>
      <c r="KE83" s="364"/>
      <c r="KF83" s="364"/>
      <c r="KG83" s="364"/>
      <c r="KH83" s="364"/>
      <c r="KI83" s="364"/>
      <c r="KJ83" s="364"/>
      <c r="KK83" s="364"/>
      <c r="KL83" s="364"/>
      <c r="KM83" s="364"/>
      <c r="KN83" s="364"/>
      <c r="KO83" s="364"/>
      <c r="KP83" s="364"/>
      <c r="KQ83" s="364"/>
      <c r="KR83" s="364"/>
      <c r="KS83" s="364"/>
      <c r="KT83" s="364"/>
      <c r="KU83" s="364"/>
      <c r="KV83" s="364"/>
      <c r="KW83" s="364"/>
      <c r="KX83" s="364"/>
      <c r="KY83" s="364"/>
      <c r="KZ83" s="364"/>
      <c r="LA83" s="364"/>
      <c r="LB83" s="364"/>
      <c r="LC83" s="364"/>
      <c r="LD83" s="364"/>
      <c r="LE83" s="364"/>
      <c r="LF83" s="364"/>
      <c r="LG83" s="364"/>
      <c r="LH83" s="364"/>
      <c r="LI83" s="364"/>
      <c r="LJ83" s="364"/>
      <c r="LK83" s="364"/>
      <c r="LL83" s="364"/>
      <c r="LM83" s="364"/>
      <c r="LN83" s="364"/>
      <c r="LO83" s="364"/>
      <c r="LP83" s="364"/>
      <c r="LQ83" s="364"/>
      <c r="LR83" s="364"/>
      <c r="LS83" s="364"/>
      <c r="LT83" s="364"/>
      <c r="LU83" s="364"/>
      <c r="LV83" s="364"/>
      <c r="LW83" s="364"/>
      <c r="LX83" s="364"/>
      <c r="LY83" s="364"/>
      <c r="LZ83" s="364"/>
      <c r="MA83" s="364"/>
      <c r="MB83" s="364"/>
      <c r="MC83" s="364"/>
      <c r="MD83" s="364"/>
      <c r="ME83" s="364"/>
      <c r="MF83" s="364"/>
      <c r="MG83" s="364"/>
      <c r="MH83" s="364"/>
      <c r="MI83" s="364"/>
      <c r="MJ83" s="364"/>
      <c r="MK83" s="364"/>
      <c r="ML83" s="364"/>
      <c r="MM83" s="364"/>
      <c r="MN83" s="364"/>
      <c r="MO83" s="364"/>
      <c r="MP83" s="364"/>
      <c r="MQ83" s="364"/>
      <c r="MR83" s="364"/>
      <c r="MS83" s="364"/>
      <c r="MT83" s="364"/>
      <c r="MU83" s="364"/>
      <c r="MV83" s="364"/>
      <c r="MW83" s="364"/>
      <c r="MX83" s="364"/>
      <c r="MY83" s="364"/>
      <c r="MZ83" s="364"/>
      <c r="NA83" s="364"/>
      <c r="NB83" s="364"/>
      <c r="NC83" s="364"/>
      <c r="ND83" s="364"/>
      <c r="NE83" s="364"/>
      <c r="NF83" s="364"/>
      <c r="NG83" s="364"/>
      <c r="NH83" s="364"/>
      <c r="NI83" s="364"/>
      <c r="NJ83" s="364"/>
      <c r="NK83" s="364"/>
      <c r="NL83" s="364"/>
      <c r="NM83" s="364"/>
      <c r="NN83" s="364"/>
      <c r="NO83" s="364"/>
      <c r="NP83" s="364"/>
      <c r="NQ83" s="364"/>
      <c r="NR83" s="364"/>
      <c r="NS83" s="364"/>
      <c r="NT83" s="364"/>
      <c r="NU83" s="364"/>
      <c r="NV83" s="364"/>
      <c r="NW83" s="364"/>
      <c r="NX83" s="364"/>
      <c r="NY83" s="364"/>
      <c r="NZ83" s="364"/>
      <c r="OA83" s="364"/>
      <c r="OB83" s="364"/>
      <c r="OC83" s="364"/>
      <c r="OD83" s="364"/>
      <c r="OE83" s="364"/>
      <c r="OF83" s="364"/>
      <c r="OG83" s="364"/>
      <c r="OH83" s="364"/>
      <c r="OI83" s="364"/>
      <c r="OJ83" s="364"/>
      <c r="OK83" s="364"/>
      <c r="OL83" s="364"/>
      <c r="OM83" s="364"/>
      <c r="ON83" s="364"/>
      <c r="OO83" s="364"/>
      <c r="OP83" s="364"/>
      <c r="OQ83" s="364"/>
      <c r="OR83" s="364"/>
    </row>
    <row r="84" spans="1:408" ht="15">
      <c r="A84" s="363" t="s">
        <v>658</v>
      </c>
      <c r="B84" s="364">
        <f t="shared" si="118"/>
        <v>0</v>
      </c>
      <c r="C84" s="364">
        <f t="shared" si="119"/>
        <v>0</v>
      </c>
      <c r="D84" s="364">
        <f t="shared" si="120"/>
        <v>0</v>
      </c>
      <c r="E84" s="364">
        <f t="shared" si="121"/>
        <v>0</v>
      </c>
      <c r="F84" s="364">
        <f t="shared" si="122"/>
        <v>0</v>
      </c>
      <c r="G84" s="364">
        <f t="shared" si="123"/>
        <v>0</v>
      </c>
      <c r="H84" s="364">
        <f t="shared" si="124"/>
        <v>0</v>
      </c>
      <c r="I84" s="364">
        <f t="shared" si="125"/>
        <v>0</v>
      </c>
      <c r="J84" s="364">
        <f t="shared" si="126"/>
        <v>0</v>
      </c>
      <c r="K84" s="364">
        <f t="shared" si="127"/>
        <v>0</v>
      </c>
      <c r="L84" s="364">
        <f t="shared" si="128"/>
        <v>0</v>
      </c>
      <c r="M84" s="364">
        <f t="shared" si="129"/>
        <v>0</v>
      </c>
      <c r="N84" s="364">
        <f t="shared" si="130"/>
        <v>0</v>
      </c>
      <c r="O84" s="364">
        <f t="shared" si="131"/>
        <v>0</v>
      </c>
      <c r="P84" s="364">
        <f t="shared" si="132"/>
        <v>0</v>
      </c>
      <c r="Q84" s="364">
        <f t="shared" si="133"/>
        <v>0</v>
      </c>
      <c r="R84" s="364">
        <f t="shared" si="134"/>
        <v>0</v>
      </c>
      <c r="S84" s="364">
        <f t="shared" si="135"/>
        <v>0</v>
      </c>
      <c r="T84" s="364">
        <f t="shared" si="136"/>
        <v>0</v>
      </c>
      <c r="U84" s="364">
        <f t="shared" si="137"/>
        <v>0</v>
      </c>
      <c r="V84" s="364">
        <f t="shared" si="138"/>
        <v>0</v>
      </c>
      <c r="W84" s="364">
        <f t="shared" si="139"/>
        <v>0</v>
      </c>
      <c r="X84" s="364">
        <f t="shared" si="140"/>
        <v>0</v>
      </c>
      <c r="Y84" s="364">
        <f t="shared" si="141"/>
        <v>0</v>
      </c>
      <c r="Z84" s="364">
        <f t="shared" si="142"/>
        <v>0</v>
      </c>
      <c r="AA84" s="364">
        <f t="shared" si="143"/>
        <v>0</v>
      </c>
      <c r="AB84" s="364">
        <f t="shared" si="144"/>
        <v>0</v>
      </c>
      <c r="AC84" s="364">
        <f t="shared" si="145"/>
        <v>0</v>
      </c>
      <c r="AD84" s="364">
        <f t="shared" si="146"/>
        <v>0</v>
      </c>
      <c r="AE84" s="364">
        <f t="shared" si="147"/>
        <v>0</v>
      </c>
      <c r="AG84" s="364"/>
      <c r="AH84" s="364"/>
      <c r="AI84" s="364"/>
      <c r="AJ84" s="364"/>
      <c r="AK84" s="364"/>
      <c r="AL84" s="364"/>
      <c r="AM84" s="364"/>
      <c r="AN84" s="364"/>
      <c r="AO84" s="364"/>
      <c r="AP84" s="364"/>
      <c r="AQ84" s="364"/>
      <c r="AR84" s="364"/>
      <c r="AS84" s="364"/>
      <c r="AT84" s="364"/>
      <c r="AU84" s="364"/>
      <c r="AV84" s="364"/>
      <c r="AW84" s="364"/>
      <c r="AX84" s="364"/>
      <c r="AY84" s="364"/>
      <c r="AZ84" s="364"/>
      <c r="BA84" s="364"/>
      <c r="BB84" s="364"/>
      <c r="BC84" s="364"/>
      <c r="BD84" s="364"/>
      <c r="BE84" s="364"/>
      <c r="BF84" s="364"/>
      <c r="BG84" s="364"/>
      <c r="BH84" s="364"/>
      <c r="BI84" s="364"/>
      <c r="BJ84" s="364"/>
      <c r="BK84" s="364"/>
      <c r="BL84" s="364"/>
      <c r="BM84" s="364"/>
      <c r="BN84" s="364"/>
      <c r="BO84" s="364"/>
      <c r="BP84" s="364"/>
      <c r="BQ84" s="364"/>
      <c r="BR84" s="364"/>
      <c r="BS84" s="364"/>
      <c r="BT84" s="364"/>
      <c r="BU84" s="364"/>
      <c r="BV84" s="364"/>
      <c r="BW84" s="364"/>
      <c r="BX84" s="364"/>
      <c r="BY84" s="364"/>
      <c r="BZ84" s="364"/>
      <c r="CA84" s="364"/>
      <c r="CB84" s="364"/>
      <c r="CC84" s="364"/>
      <c r="CD84" s="364"/>
      <c r="CE84" s="364"/>
      <c r="CF84" s="364"/>
      <c r="CG84" s="364"/>
      <c r="CH84" s="364"/>
      <c r="CI84" s="364"/>
      <c r="CJ84" s="364"/>
      <c r="CK84" s="364"/>
      <c r="CL84" s="364"/>
      <c r="CM84" s="364"/>
      <c r="CN84" s="364"/>
      <c r="CO84" s="364"/>
      <c r="CP84" s="364"/>
      <c r="CQ84" s="364"/>
      <c r="CR84" s="364"/>
      <c r="CS84" s="364"/>
      <c r="CT84" s="364"/>
      <c r="CU84" s="364"/>
      <c r="CV84" s="364"/>
      <c r="CW84" s="364"/>
      <c r="CX84" s="364"/>
      <c r="CY84" s="364"/>
      <c r="CZ84" s="364"/>
      <c r="DA84" s="364"/>
      <c r="DB84" s="364"/>
      <c r="DC84" s="364"/>
      <c r="DD84" s="364"/>
      <c r="DE84" s="364"/>
      <c r="DF84" s="364"/>
      <c r="DG84" s="364"/>
      <c r="DH84" s="364"/>
      <c r="DI84" s="364"/>
      <c r="DJ84" s="364"/>
      <c r="DK84" s="364"/>
      <c r="DL84" s="364"/>
      <c r="DM84" s="364"/>
      <c r="DN84" s="364"/>
      <c r="DO84" s="364"/>
      <c r="DP84" s="364"/>
      <c r="DQ84" s="364"/>
      <c r="DR84" s="364"/>
      <c r="DS84" s="364"/>
      <c r="DT84" s="364"/>
      <c r="DU84" s="364"/>
      <c r="DV84" s="364"/>
      <c r="DW84" s="364"/>
      <c r="DX84" s="364"/>
      <c r="DY84" s="364"/>
      <c r="DZ84" s="364"/>
      <c r="EA84" s="364"/>
      <c r="EB84" s="364"/>
      <c r="EC84" s="364"/>
      <c r="ED84" s="364"/>
      <c r="EE84" s="364"/>
      <c r="EF84" s="364"/>
      <c r="EG84" s="364"/>
      <c r="EH84" s="364"/>
      <c r="EI84" s="364"/>
      <c r="EJ84" s="364"/>
      <c r="EK84" s="364"/>
      <c r="EL84" s="364"/>
      <c r="EM84" s="364"/>
      <c r="EN84" s="364"/>
      <c r="EO84" s="364"/>
      <c r="EP84" s="364"/>
      <c r="EQ84" s="364"/>
      <c r="ER84" s="364"/>
      <c r="ES84" s="364"/>
      <c r="ET84" s="364"/>
      <c r="EU84" s="364"/>
      <c r="EV84" s="364"/>
      <c r="EW84" s="364"/>
      <c r="EX84" s="364"/>
      <c r="EY84" s="364"/>
      <c r="EZ84" s="364"/>
      <c r="FA84" s="364"/>
      <c r="FB84" s="364"/>
      <c r="FC84" s="364"/>
      <c r="FD84" s="364"/>
      <c r="FE84" s="364"/>
      <c r="FF84" s="364"/>
      <c r="FG84" s="364"/>
      <c r="FH84" s="364"/>
      <c r="FI84" s="364"/>
      <c r="FJ84" s="364"/>
      <c r="FK84" s="364"/>
      <c r="FL84" s="364"/>
      <c r="FM84" s="364"/>
      <c r="FN84" s="364"/>
      <c r="FO84" s="364"/>
      <c r="FP84" s="364"/>
      <c r="FQ84" s="364"/>
      <c r="FR84" s="364"/>
      <c r="FS84" s="364"/>
      <c r="FT84" s="364"/>
      <c r="FU84" s="364"/>
      <c r="FV84" s="364"/>
      <c r="FW84" s="364"/>
      <c r="FX84" s="364"/>
      <c r="FY84" s="364"/>
      <c r="FZ84" s="364"/>
      <c r="GA84" s="364"/>
      <c r="GB84" s="364"/>
      <c r="GC84" s="364"/>
      <c r="GD84" s="364"/>
      <c r="GE84" s="364"/>
      <c r="GF84" s="364"/>
      <c r="GG84" s="364"/>
      <c r="GH84" s="364"/>
      <c r="GI84" s="364"/>
      <c r="GJ84" s="364"/>
      <c r="GK84" s="364"/>
      <c r="GL84" s="364"/>
      <c r="GM84" s="364"/>
      <c r="GN84" s="364"/>
      <c r="GO84" s="364"/>
      <c r="GP84" s="364"/>
      <c r="GQ84" s="364"/>
      <c r="GR84" s="364"/>
      <c r="GS84" s="364"/>
      <c r="GT84" s="364"/>
      <c r="GU84" s="364"/>
      <c r="GV84" s="364"/>
      <c r="GW84" s="364"/>
      <c r="GX84" s="364"/>
      <c r="GY84" s="364"/>
      <c r="GZ84" s="364"/>
      <c r="HA84" s="364"/>
      <c r="HB84" s="364"/>
      <c r="HC84" s="364"/>
      <c r="HD84" s="364"/>
      <c r="HE84" s="364"/>
      <c r="HF84" s="364"/>
      <c r="HG84" s="364"/>
      <c r="HH84" s="364"/>
      <c r="HI84" s="364"/>
      <c r="HJ84" s="364"/>
      <c r="HK84" s="364"/>
      <c r="HL84" s="364"/>
      <c r="HM84" s="364"/>
      <c r="HN84" s="364"/>
      <c r="HO84" s="364"/>
      <c r="HP84" s="364"/>
      <c r="HQ84" s="364"/>
      <c r="HR84" s="364"/>
      <c r="HS84" s="364"/>
      <c r="HT84" s="364"/>
      <c r="HU84" s="364"/>
      <c r="HV84" s="364"/>
      <c r="HW84" s="364"/>
      <c r="HX84" s="364"/>
      <c r="HY84" s="364"/>
      <c r="HZ84" s="364"/>
      <c r="IA84" s="364"/>
      <c r="IB84" s="364"/>
      <c r="IC84" s="364"/>
      <c r="ID84" s="364"/>
      <c r="IE84" s="364"/>
      <c r="IF84" s="364"/>
      <c r="IG84" s="364"/>
      <c r="IH84" s="364"/>
      <c r="II84" s="364"/>
      <c r="IJ84" s="364"/>
      <c r="IK84" s="364"/>
      <c r="IL84" s="364"/>
      <c r="IM84" s="364"/>
      <c r="IN84" s="364"/>
      <c r="IO84" s="364"/>
      <c r="IP84" s="364"/>
      <c r="IQ84" s="364"/>
      <c r="IR84" s="364"/>
      <c r="IS84" s="364"/>
      <c r="IT84" s="364"/>
      <c r="IU84" s="364"/>
      <c r="IV84" s="364"/>
      <c r="IW84" s="364"/>
      <c r="IX84" s="364"/>
      <c r="IY84" s="364"/>
      <c r="IZ84" s="364"/>
      <c r="JA84" s="364"/>
      <c r="JB84" s="364"/>
      <c r="JC84" s="364"/>
      <c r="JD84" s="364"/>
      <c r="JE84" s="364"/>
      <c r="JF84" s="364"/>
      <c r="JG84" s="364"/>
      <c r="JH84" s="364"/>
      <c r="JI84" s="364"/>
      <c r="JJ84" s="364"/>
      <c r="JK84" s="364"/>
      <c r="JL84" s="364"/>
      <c r="JM84" s="364"/>
      <c r="JN84" s="364"/>
      <c r="JO84" s="364"/>
      <c r="JP84" s="364"/>
      <c r="JQ84" s="364"/>
      <c r="JR84" s="364"/>
      <c r="JS84" s="364"/>
      <c r="JT84" s="364"/>
      <c r="JU84" s="364"/>
      <c r="JV84" s="364"/>
      <c r="JW84" s="364"/>
      <c r="JX84" s="364"/>
      <c r="JY84" s="364"/>
      <c r="JZ84" s="364"/>
      <c r="KA84" s="364"/>
      <c r="KB84" s="364"/>
      <c r="KC84" s="364"/>
      <c r="KD84" s="364"/>
      <c r="KE84" s="364"/>
      <c r="KF84" s="364"/>
      <c r="KG84" s="364"/>
      <c r="KH84" s="364"/>
      <c r="KI84" s="364"/>
      <c r="KJ84" s="364"/>
      <c r="KK84" s="364"/>
      <c r="KL84" s="364"/>
      <c r="KM84" s="364"/>
      <c r="KN84" s="364"/>
      <c r="KO84" s="364"/>
      <c r="KP84" s="364"/>
      <c r="KQ84" s="364"/>
      <c r="KR84" s="364"/>
      <c r="KS84" s="364"/>
      <c r="KT84" s="364"/>
      <c r="KU84" s="364"/>
      <c r="KV84" s="364"/>
      <c r="KW84" s="364"/>
      <c r="KX84" s="364"/>
      <c r="KY84" s="364"/>
      <c r="KZ84" s="364"/>
      <c r="LA84" s="364"/>
      <c r="LB84" s="364"/>
      <c r="LC84" s="364"/>
      <c r="LD84" s="364"/>
      <c r="LE84" s="364"/>
      <c r="LF84" s="364"/>
      <c r="LG84" s="364"/>
      <c r="LH84" s="364"/>
      <c r="LI84" s="364"/>
      <c r="LJ84" s="364"/>
      <c r="LK84" s="364"/>
      <c r="LL84" s="364"/>
      <c r="LM84" s="364"/>
      <c r="LN84" s="364"/>
      <c r="LO84" s="364"/>
      <c r="LP84" s="364"/>
      <c r="LQ84" s="364"/>
      <c r="LR84" s="364"/>
      <c r="LS84" s="364"/>
      <c r="LT84" s="364"/>
      <c r="LU84" s="364"/>
      <c r="LV84" s="364"/>
      <c r="LW84" s="364"/>
      <c r="LX84" s="364"/>
      <c r="LY84" s="364"/>
      <c r="LZ84" s="364"/>
      <c r="MA84" s="364"/>
      <c r="MB84" s="364"/>
      <c r="MC84" s="364"/>
      <c r="MD84" s="364"/>
      <c r="ME84" s="364"/>
      <c r="MF84" s="364"/>
      <c r="MG84" s="364"/>
      <c r="MH84" s="364"/>
      <c r="MI84" s="364"/>
      <c r="MJ84" s="364"/>
      <c r="MK84" s="364"/>
      <c r="ML84" s="364"/>
      <c r="MM84" s="364"/>
      <c r="MN84" s="364"/>
      <c r="MO84" s="364"/>
      <c r="MP84" s="364"/>
      <c r="MQ84" s="364"/>
      <c r="MR84" s="364"/>
      <c r="MS84" s="364"/>
      <c r="MT84" s="364"/>
      <c r="MU84" s="364"/>
      <c r="MV84" s="364"/>
      <c r="MW84" s="364"/>
      <c r="MX84" s="364"/>
      <c r="MY84" s="364"/>
      <c r="MZ84" s="364"/>
      <c r="NA84" s="364"/>
      <c r="NB84" s="364"/>
      <c r="NC84" s="364"/>
      <c r="ND84" s="364"/>
      <c r="NE84" s="364"/>
      <c r="NF84" s="364"/>
      <c r="NG84" s="364"/>
      <c r="NH84" s="364"/>
      <c r="NI84" s="364"/>
      <c r="NJ84" s="364"/>
      <c r="NK84" s="364"/>
      <c r="NL84" s="364"/>
      <c r="NM84" s="364"/>
      <c r="NN84" s="364"/>
      <c r="NO84" s="364"/>
      <c r="NP84" s="364"/>
      <c r="NQ84" s="364"/>
      <c r="NR84" s="364"/>
      <c r="NS84" s="364"/>
      <c r="NT84" s="364"/>
      <c r="NU84" s="364"/>
      <c r="NV84" s="364"/>
      <c r="NW84" s="364"/>
      <c r="NX84" s="364"/>
      <c r="NY84" s="364"/>
      <c r="NZ84" s="364"/>
      <c r="OA84" s="364"/>
      <c r="OB84" s="364"/>
      <c r="OC84" s="364"/>
      <c r="OD84" s="364"/>
      <c r="OE84" s="364"/>
      <c r="OF84" s="364"/>
      <c r="OG84" s="364"/>
      <c r="OH84" s="364"/>
      <c r="OI84" s="364"/>
      <c r="OJ84" s="364"/>
      <c r="OK84" s="364"/>
      <c r="OL84" s="364"/>
      <c r="OM84" s="364"/>
      <c r="ON84" s="364"/>
      <c r="OO84" s="364"/>
      <c r="OP84" s="364"/>
      <c r="OQ84" s="364"/>
      <c r="OR84" s="364"/>
    </row>
    <row r="85" spans="1:408" ht="15">
      <c r="A85" s="365" t="s">
        <v>659</v>
      </c>
      <c r="B85" s="364">
        <f t="shared" si="118"/>
        <v>0</v>
      </c>
      <c r="C85" s="364">
        <f t="shared" si="119"/>
        <v>0</v>
      </c>
      <c r="D85" s="364">
        <f t="shared" si="120"/>
        <v>0</v>
      </c>
      <c r="E85" s="364">
        <f t="shared" si="121"/>
        <v>0</v>
      </c>
      <c r="F85" s="364">
        <f t="shared" si="122"/>
        <v>0</v>
      </c>
      <c r="G85" s="364">
        <f t="shared" si="123"/>
        <v>0</v>
      </c>
      <c r="H85" s="364">
        <f t="shared" si="124"/>
        <v>0</v>
      </c>
      <c r="I85" s="364">
        <f t="shared" si="125"/>
        <v>0</v>
      </c>
      <c r="J85" s="364">
        <f t="shared" si="126"/>
        <v>0</v>
      </c>
      <c r="K85" s="364">
        <f t="shared" si="127"/>
        <v>0</v>
      </c>
      <c r="L85" s="364">
        <f t="shared" si="128"/>
        <v>0</v>
      </c>
      <c r="M85" s="364">
        <f t="shared" si="129"/>
        <v>0</v>
      </c>
      <c r="N85" s="364">
        <f t="shared" si="130"/>
        <v>0</v>
      </c>
      <c r="O85" s="364">
        <f t="shared" si="131"/>
        <v>0</v>
      </c>
      <c r="P85" s="364">
        <f t="shared" si="132"/>
        <v>0</v>
      </c>
      <c r="Q85" s="364">
        <f t="shared" si="133"/>
        <v>0</v>
      </c>
      <c r="R85" s="364">
        <f t="shared" si="134"/>
        <v>0</v>
      </c>
      <c r="S85" s="364">
        <f t="shared" si="135"/>
        <v>0</v>
      </c>
      <c r="T85" s="364">
        <f t="shared" si="136"/>
        <v>0</v>
      </c>
      <c r="U85" s="364">
        <f t="shared" si="137"/>
        <v>0</v>
      </c>
      <c r="V85" s="364">
        <f t="shared" si="138"/>
        <v>0</v>
      </c>
      <c r="W85" s="364">
        <f t="shared" si="139"/>
        <v>0</v>
      </c>
      <c r="X85" s="364">
        <f t="shared" si="140"/>
        <v>0</v>
      </c>
      <c r="Y85" s="364">
        <f t="shared" si="141"/>
        <v>0</v>
      </c>
      <c r="Z85" s="364">
        <f t="shared" si="142"/>
        <v>0</v>
      </c>
      <c r="AA85" s="364">
        <f t="shared" si="143"/>
        <v>0</v>
      </c>
      <c r="AB85" s="364">
        <f t="shared" si="144"/>
        <v>0</v>
      </c>
      <c r="AC85" s="364">
        <f t="shared" si="145"/>
        <v>0</v>
      </c>
      <c r="AD85" s="364">
        <f t="shared" si="146"/>
        <v>0</v>
      </c>
      <c r="AE85" s="364">
        <f t="shared" si="147"/>
        <v>0</v>
      </c>
      <c r="AG85" s="364"/>
      <c r="AH85" s="364"/>
      <c r="AI85" s="364"/>
      <c r="AJ85" s="364"/>
      <c r="AK85" s="364"/>
      <c r="AL85" s="364"/>
      <c r="AM85" s="364"/>
      <c r="AN85" s="364"/>
      <c r="AO85" s="364"/>
      <c r="AP85" s="364"/>
      <c r="AQ85" s="364"/>
      <c r="AR85" s="364"/>
      <c r="AS85" s="364"/>
      <c r="AT85" s="364"/>
      <c r="AU85" s="364"/>
      <c r="AV85" s="364"/>
      <c r="AW85" s="364"/>
      <c r="AX85" s="364"/>
      <c r="AY85" s="364"/>
      <c r="AZ85" s="364"/>
      <c r="BA85" s="364"/>
      <c r="BB85" s="364"/>
      <c r="BC85" s="364"/>
      <c r="BD85" s="364"/>
      <c r="BE85" s="364"/>
      <c r="BF85" s="364"/>
      <c r="BG85" s="364"/>
      <c r="BH85" s="364"/>
      <c r="BI85" s="364"/>
      <c r="BJ85" s="364"/>
      <c r="BK85" s="364"/>
      <c r="BL85" s="364"/>
      <c r="BM85" s="364"/>
      <c r="BN85" s="364"/>
      <c r="BO85" s="364"/>
      <c r="BP85" s="364"/>
      <c r="BQ85" s="364"/>
      <c r="BR85" s="364"/>
      <c r="BS85" s="364"/>
      <c r="BT85" s="364"/>
      <c r="BU85" s="364"/>
      <c r="BV85" s="364"/>
      <c r="BW85" s="364"/>
      <c r="BX85" s="364"/>
      <c r="BY85" s="364"/>
      <c r="BZ85" s="364"/>
      <c r="CA85" s="364"/>
      <c r="CB85" s="364"/>
      <c r="CC85" s="364"/>
      <c r="CD85" s="364"/>
      <c r="CE85" s="364"/>
      <c r="CF85" s="364"/>
      <c r="CG85" s="364"/>
      <c r="CH85" s="364"/>
      <c r="CI85" s="364"/>
      <c r="CJ85" s="364"/>
      <c r="CK85" s="364"/>
      <c r="CL85" s="364"/>
      <c r="CM85" s="364"/>
      <c r="CN85" s="364"/>
      <c r="CO85" s="364"/>
      <c r="CP85" s="364"/>
      <c r="CQ85" s="364"/>
      <c r="CR85" s="364"/>
      <c r="CS85" s="364"/>
      <c r="CT85" s="364"/>
      <c r="CU85" s="364"/>
      <c r="CV85" s="364"/>
      <c r="CW85" s="364"/>
      <c r="CX85" s="364"/>
      <c r="CY85" s="364"/>
      <c r="CZ85" s="364"/>
      <c r="DA85" s="364"/>
      <c r="DB85" s="364"/>
      <c r="DC85" s="364"/>
      <c r="DD85" s="364"/>
      <c r="DE85" s="364"/>
      <c r="DF85" s="364"/>
      <c r="DG85" s="364"/>
      <c r="DH85" s="364"/>
      <c r="DI85" s="364"/>
      <c r="DJ85" s="364"/>
      <c r="DK85" s="364"/>
      <c r="DL85" s="364"/>
      <c r="DM85" s="364"/>
      <c r="DN85" s="364"/>
      <c r="DO85" s="364"/>
      <c r="DP85" s="364"/>
      <c r="DQ85" s="364"/>
      <c r="DR85" s="364"/>
      <c r="DS85" s="364"/>
      <c r="DT85" s="364"/>
      <c r="DU85" s="364"/>
      <c r="DV85" s="364"/>
      <c r="DW85" s="364"/>
      <c r="DX85" s="364"/>
      <c r="DY85" s="364"/>
      <c r="DZ85" s="364"/>
      <c r="EA85" s="364"/>
      <c r="EB85" s="364"/>
      <c r="EC85" s="364"/>
      <c r="ED85" s="364"/>
      <c r="EE85" s="364"/>
      <c r="EF85" s="364"/>
      <c r="EG85" s="364"/>
      <c r="EH85" s="364"/>
      <c r="EI85" s="364"/>
      <c r="EJ85" s="364"/>
      <c r="EK85" s="364"/>
      <c r="EL85" s="364"/>
      <c r="EM85" s="364"/>
      <c r="EN85" s="364"/>
      <c r="EO85" s="364"/>
      <c r="EP85" s="364"/>
      <c r="EQ85" s="364"/>
      <c r="ER85" s="364"/>
      <c r="ES85" s="364"/>
      <c r="ET85" s="364"/>
      <c r="EU85" s="364"/>
      <c r="EV85" s="364"/>
      <c r="EW85" s="364"/>
      <c r="EX85" s="364"/>
      <c r="EY85" s="364"/>
      <c r="EZ85" s="364"/>
      <c r="FA85" s="364"/>
      <c r="FB85" s="364"/>
      <c r="FC85" s="364"/>
      <c r="FD85" s="364"/>
      <c r="FE85" s="364"/>
      <c r="FF85" s="364"/>
      <c r="FG85" s="364"/>
      <c r="FH85" s="364"/>
      <c r="FI85" s="364"/>
      <c r="FJ85" s="364"/>
      <c r="FK85" s="364"/>
      <c r="FL85" s="364"/>
      <c r="FM85" s="364"/>
      <c r="FN85" s="364"/>
      <c r="FO85" s="364"/>
      <c r="FP85" s="364"/>
      <c r="FQ85" s="364"/>
      <c r="FR85" s="364"/>
      <c r="FS85" s="364"/>
      <c r="FT85" s="364"/>
      <c r="FU85" s="364"/>
      <c r="FV85" s="364"/>
      <c r="FW85" s="364"/>
      <c r="FX85" s="364"/>
      <c r="FY85" s="364"/>
      <c r="FZ85" s="364"/>
      <c r="GA85" s="364"/>
      <c r="GB85" s="364"/>
      <c r="GC85" s="364"/>
      <c r="GD85" s="364"/>
      <c r="GE85" s="364"/>
      <c r="GF85" s="364"/>
      <c r="GG85" s="364"/>
      <c r="GH85" s="364"/>
      <c r="GI85" s="364"/>
      <c r="GJ85" s="364"/>
      <c r="GK85" s="364"/>
      <c r="GL85" s="364"/>
      <c r="GM85" s="364"/>
      <c r="GN85" s="364"/>
      <c r="GO85" s="364"/>
      <c r="GP85" s="364"/>
      <c r="GQ85" s="364"/>
      <c r="GR85" s="364"/>
      <c r="GS85" s="364"/>
      <c r="GT85" s="364"/>
      <c r="GU85" s="364"/>
      <c r="GV85" s="364"/>
      <c r="GW85" s="364"/>
      <c r="GX85" s="364"/>
      <c r="GY85" s="364"/>
      <c r="GZ85" s="364"/>
      <c r="HA85" s="364"/>
      <c r="HB85" s="364"/>
      <c r="HC85" s="364"/>
      <c r="HD85" s="364"/>
      <c r="HE85" s="364"/>
      <c r="HF85" s="364"/>
      <c r="HG85" s="364"/>
      <c r="HH85" s="364"/>
      <c r="HI85" s="364"/>
      <c r="HJ85" s="364"/>
      <c r="HK85" s="364"/>
      <c r="HL85" s="364"/>
      <c r="HM85" s="364"/>
      <c r="HN85" s="364"/>
      <c r="HO85" s="364"/>
      <c r="HP85" s="364"/>
      <c r="HQ85" s="364"/>
      <c r="HR85" s="364"/>
      <c r="HS85" s="364"/>
      <c r="HT85" s="364"/>
      <c r="HU85" s="364"/>
      <c r="HV85" s="364"/>
      <c r="HW85" s="364"/>
      <c r="HX85" s="364"/>
      <c r="HY85" s="364"/>
      <c r="HZ85" s="364"/>
      <c r="IA85" s="364"/>
      <c r="IB85" s="364"/>
      <c r="IC85" s="364"/>
      <c r="ID85" s="364"/>
      <c r="IE85" s="364"/>
      <c r="IF85" s="364"/>
      <c r="IG85" s="364"/>
      <c r="IH85" s="364"/>
      <c r="II85" s="364"/>
      <c r="IJ85" s="364"/>
      <c r="IK85" s="364"/>
      <c r="IL85" s="364"/>
      <c r="IM85" s="364"/>
      <c r="IN85" s="364"/>
      <c r="IO85" s="364"/>
      <c r="IP85" s="364"/>
      <c r="IQ85" s="364"/>
      <c r="IR85" s="364"/>
      <c r="IS85" s="364"/>
      <c r="IT85" s="364"/>
      <c r="IU85" s="364"/>
      <c r="IV85" s="364"/>
      <c r="IW85" s="364"/>
      <c r="IX85" s="364"/>
      <c r="IY85" s="364"/>
      <c r="IZ85" s="364"/>
      <c r="JA85" s="364"/>
      <c r="JB85" s="364"/>
      <c r="JC85" s="364"/>
      <c r="JD85" s="364"/>
      <c r="JE85" s="364"/>
      <c r="JF85" s="364"/>
      <c r="JG85" s="364"/>
      <c r="JH85" s="364"/>
      <c r="JI85" s="364"/>
      <c r="JJ85" s="364"/>
      <c r="JK85" s="364"/>
      <c r="JL85" s="364"/>
      <c r="JM85" s="364"/>
      <c r="JN85" s="364"/>
      <c r="JO85" s="364"/>
      <c r="JP85" s="364"/>
      <c r="JQ85" s="364"/>
      <c r="JR85" s="364"/>
      <c r="JS85" s="364"/>
      <c r="JT85" s="364"/>
      <c r="JU85" s="364"/>
      <c r="JV85" s="364"/>
      <c r="JW85" s="364"/>
      <c r="JX85" s="364"/>
      <c r="JY85" s="364"/>
      <c r="JZ85" s="364"/>
      <c r="KA85" s="364"/>
      <c r="KB85" s="364"/>
      <c r="KC85" s="364"/>
      <c r="KD85" s="364"/>
      <c r="KE85" s="364"/>
      <c r="KF85" s="364"/>
      <c r="KG85" s="364"/>
      <c r="KH85" s="364"/>
      <c r="KI85" s="364"/>
      <c r="KJ85" s="364"/>
      <c r="KK85" s="364"/>
      <c r="KL85" s="364"/>
      <c r="KM85" s="364"/>
      <c r="KN85" s="364"/>
      <c r="KO85" s="364"/>
      <c r="KP85" s="364"/>
      <c r="KQ85" s="364"/>
      <c r="KR85" s="364"/>
      <c r="KS85" s="364"/>
      <c r="KT85" s="364"/>
      <c r="KU85" s="364"/>
      <c r="KV85" s="364"/>
      <c r="KW85" s="364"/>
      <c r="KX85" s="364"/>
      <c r="KY85" s="364"/>
      <c r="KZ85" s="364"/>
      <c r="LA85" s="364"/>
      <c r="LB85" s="364"/>
      <c r="LC85" s="364"/>
      <c r="LD85" s="364"/>
      <c r="LE85" s="364"/>
      <c r="LF85" s="364"/>
      <c r="LG85" s="364"/>
      <c r="LH85" s="364"/>
      <c r="LI85" s="364"/>
      <c r="LJ85" s="364"/>
      <c r="LK85" s="364"/>
      <c r="LL85" s="364"/>
      <c r="LM85" s="364"/>
      <c r="LN85" s="364"/>
      <c r="LO85" s="364"/>
      <c r="LP85" s="364"/>
      <c r="LQ85" s="364"/>
      <c r="LR85" s="364"/>
      <c r="LS85" s="364"/>
      <c r="LT85" s="364"/>
      <c r="LU85" s="364"/>
      <c r="LV85" s="364"/>
      <c r="LW85" s="364"/>
      <c r="LX85" s="364"/>
      <c r="LY85" s="364"/>
      <c r="LZ85" s="364"/>
      <c r="MA85" s="364"/>
      <c r="MB85" s="364"/>
      <c r="MC85" s="364"/>
      <c r="MD85" s="364"/>
      <c r="ME85" s="364"/>
      <c r="MF85" s="364"/>
      <c r="MG85" s="364"/>
      <c r="MH85" s="364"/>
      <c r="MI85" s="364"/>
      <c r="MJ85" s="364"/>
      <c r="MK85" s="364"/>
      <c r="ML85" s="364"/>
      <c r="MM85" s="364"/>
      <c r="MN85" s="364"/>
      <c r="MO85" s="364"/>
      <c r="MP85" s="364"/>
      <c r="MQ85" s="364"/>
      <c r="MR85" s="364"/>
      <c r="MS85" s="364"/>
      <c r="MT85" s="364"/>
      <c r="MU85" s="364"/>
      <c r="MV85" s="364"/>
      <c r="MW85" s="364"/>
      <c r="MX85" s="364"/>
      <c r="MY85" s="364"/>
      <c r="MZ85" s="364"/>
      <c r="NA85" s="364"/>
      <c r="NB85" s="364"/>
      <c r="NC85" s="364"/>
      <c r="ND85" s="364"/>
      <c r="NE85" s="364"/>
      <c r="NF85" s="364"/>
      <c r="NG85" s="364"/>
      <c r="NH85" s="364"/>
      <c r="NI85" s="364"/>
      <c r="NJ85" s="364"/>
      <c r="NK85" s="364"/>
      <c r="NL85" s="364"/>
      <c r="NM85" s="364"/>
      <c r="NN85" s="364"/>
      <c r="NO85" s="364"/>
      <c r="NP85" s="364"/>
      <c r="NQ85" s="364"/>
      <c r="NR85" s="364"/>
      <c r="NS85" s="364"/>
      <c r="NT85" s="364"/>
      <c r="NU85" s="364"/>
      <c r="NV85" s="364"/>
      <c r="NW85" s="364"/>
      <c r="NX85" s="364"/>
      <c r="NY85" s="364"/>
      <c r="NZ85" s="364"/>
      <c r="OA85" s="364"/>
      <c r="OB85" s="364"/>
      <c r="OC85" s="364"/>
      <c r="OD85" s="364"/>
      <c r="OE85" s="364"/>
      <c r="OF85" s="364"/>
      <c r="OG85" s="364"/>
      <c r="OH85" s="364"/>
      <c r="OI85" s="364"/>
      <c r="OJ85" s="364"/>
      <c r="OK85" s="364"/>
      <c r="OL85" s="364"/>
      <c r="OM85" s="364"/>
      <c r="ON85" s="364"/>
      <c r="OO85" s="364"/>
      <c r="OP85" s="364"/>
      <c r="OQ85" s="364"/>
      <c r="OR85" s="364"/>
    </row>
    <row r="86" spans="1:408" ht="15">
      <c r="A86" s="365" t="s">
        <v>660</v>
      </c>
      <c r="B86" s="364">
        <f t="shared" si="118"/>
        <v>0</v>
      </c>
      <c r="C86" s="364">
        <f t="shared" si="119"/>
        <v>0</v>
      </c>
      <c r="D86" s="364">
        <f t="shared" si="120"/>
        <v>0</v>
      </c>
      <c r="E86" s="364">
        <f t="shared" si="121"/>
        <v>0</v>
      </c>
      <c r="F86" s="364">
        <f t="shared" si="122"/>
        <v>0</v>
      </c>
      <c r="G86" s="364">
        <f t="shared" si="123"/>
        <v>0</v>
      </c>
      <c r="H86" s="364">
        <f t="shared" si="124"/>
        <v>0</v>
      </c>
      <c r="I86" s="364">
        <f t="shared" si="125"/>
        <v>0</v>
      </c>
      <c r="J86" s="364">
        <f t="shared" si="126"/>
        <v>0</v>
      </c>
      <c r="K86" s="364">
        <f t="shared" si="127"/>
        <v>0</v>
      </c>
      <c r="L86" s="364">
        <f t="shared" si="128"/>
        <v>0</v>
      </c>
      <c r="M86" s="364">
        <f t="shared" si="129"/>
        <v>0</v>
      </c>
      <c r="N86" s="364">
        <f t="shared" si="130"/>
        <v>0</v>
      </c>
      <c r="O86" s="364">
        <f t="shared" si="131"/>
        <v>0</v>
      </c>
      <c r="P86" s="364">
        <f t="shared" si="132"/>
        <v>0</v>
      </c>
      <c r="Q86" s="364">
        <f t="shared" si="133"/>
        <v>0</v>
      </c>
      <c r="R86" s="364">
        <f t="shared" si="134"/>
        <v>0</v>
      </c>
      <c r="S86" s="364">
        <f t="shared" si="135"/>
        <v>0</v>
      </c>
      <c r="T86" s="364">
        <f t="shared" si="136"/>
        <v>0</v>
      </c>
      <c r="U86" s="364">
        <f t="shared" si="137"/>
        <v>0</v>
      </c>
      <c r="V86" s="364">
        <f t="shared" si="138"/>
        <v>0</v>
      </c>
      <c r="W86" s="364">
        <f t="shared" si="139"/>
        <v>0</v>
      </c>
      <c r="X86" s="364">
        <f t="shared" si="140"/>
        <v>0</v>
      </c>
      <c r="Y86" s="364">
        <f t="shared" si="141"/>
        <v>0</v>
      </c>
      <c r="Z86" s="364">
        <f t="shared" si="142"/>
        <v>0</v>
      </c>
      <c r="AA86" s="364">
        <f t="shared" si="143"/>
        <v>0</v>
      </c>
      <c r="AB86" s="364">
        <f t="shared" si="144"/>
        <v>0</v>
      </c>
      <c r="AC86" s="364">
        <f t="shared" si="145"/>
        <v>0</v>
      </c>
      <c r="AD86" s="364">
        <f t="shared" si="146"/>
        <v>0</v>
      </c>
      <c r="AE86" s="364">
        <f t="shared" si="147"/>
        <v>0</v>
      </c>
      <c r="AG86" s="364"/>
      <c r="AH86" s="364"/>
      <c r="AI86" s="364"/>
      <c r="AJ86" s="364"/>
      <c r="AK86" s="364"/>
      <c r="AL86" s="364"/>
      <c r="AM86" s="364"/>
      <c r="AN86" s="364"/>
      <c r="AO86" s="364"/>
      <c r="AP86" s="364"/>
      <c r="AQ86" s="364"/>
      <c r="AR86" s="364"/>
      <c r="AS86" s="364"/>
      <c r="AT86" s="364"/>
      <c r="AU86" s="364"/>
      <c r="AV86" s="364"/>
      <c r="AW86" s="364"/>
      <c r="AX86" s="364"/>
      <c r="AY86" s="364"/>
      <c r="AZ86" s="364"/>
      <c r="BA86" s="364"/>
      <c r="BB86" s="364"/>
      <c r="BC86" s="364"/>
      <c r="BD86" s="364"/>
      <c r="BE86" s="364"/>
      <c r="BF86" s="364"/>
      <c r="BG86" s="364"/>
      <c r="BH86" s="364"/>
      <c r="BI86" s="364"/>
      <c r="BJ86" s="364"/>
      <c r="BK86" s="364"/>
      <c r="BL86" s="364"/>
      <c r="BM86" s="364"/>
      <c r="BN86" s="364"/>
      <c r="BO86" s="364"/>
      <c r="BP86" s="364"/>
      <c r="BQ86" s="364"/>
      <c r="BR86" s="364"/>
      <c r="BS86" s="364"/>
      <c r="BT86" s="364"/>
      <c r="BU86" s="364"/>
      <c r="BV86" s="364"/>
      <c r="BW86" s="364"/>
      <c r="BX86" s="364"/>
      <c r="BY86" s="364"/>
      <c r="BZ86" s="364"/>
      <c r="CA86" s="364"/>
      <c r="CB86" s="364"/>
      <c r="CC86" s="364"/>
      <c r="CD86" s="364"/>
      <c r="CE86" s="364"/>
      <c r="CF86" s="364"/>
      <c r="CG86" s="364"/>
      <c r="CH86" s="364"/>
      <c r="CI86" s="364"/>
      <c r="CJ86" s="364"/>
      <c r="CK86" s="364"/>
      <c r="CL86" s="364"/>
      <c r="CM86" s="364"/>
      <c r="CN86" s="364"/>
      <c r="CO86" s="364"/>
      <c r="CP86" s="364"/>
      <c r="CQ86" s="364"/>
      <c r="CR86" s="364"/>
      <c r="CS86" s="364"/>
      <c r="CT86" s="364"/>
      <c r="CU86" s="364"/>
      <c r="CV86" s="364"/>
      <c r="CW86" s="364"/>
      <c r="CX86" s="364"/>
      <c r="CY86" s="364"/>
      <c r="CZ86" s="364"/>
      <c r="DA86" s="364"/>
      <c r="DB86" s="364"/>
      <c r="DC86" s="364"/>
      <c r="DD86" s="364"/>
      <c r="DE86" s="364"/>
      <c r="DF86" s="364"/>
      <c r="DG86" s="364"/>
      <c r="DH86" s="364"/>
      <c r="DI86" s="364"/>
      <c r="DJ86" s="364"/>
      <c r="DK86" s="364"/>
      <c r="DL86" s="364"/>
      <c r="DM86" s="364"/>
      <c r="DN86" s="364"/>
      <c r="DO86" s="364"/>
      <c r="DP86" s="364"/>
      <c r="DQ86" s="364"/>
      <c r="DR86" s="364"/>
      <c r="DS86" s="364"/>
      <c r="DT86" s="364"/>
      <c r="DU86" s="364"/>
      <c r="DV86" s="364"/>
      <c r="DW86" s="364"/>
      <c r="DX86" s="364"/>
      <c r="DY86" s="364"/>
      <c r="DZ86" s="364"/>
      <c r="EA86" s="364"/>
      <c r="EB86" s="364"/>
      <c r="EC86" s="364"/>
      <c r="ED86" s="364"/>
      <c r="EE86" s="364"/>
      <c r="EF86" s="364"/>
      <c r="EG86" s="364"/>
      <c r="EH86" s="364"/>
      <c r="EI86" s="364"/>
      <c r="EJ86" s="364"/>
      <c r="EK86" s="364"/>
      <c r="EL86" s="364"/>
      <c r="EM86" s="364"/>
      <c r="EN86" s="364"/>
      <c r="EO86" s="364"/>
      <c r="EP86" s="364"/>
      <c r="EQ86" s="364"/>
      <c r="ER86" s="364"/>
      <c r="ES86" s="364"/>
      <c r="ET86" s="364"/>
      <c r="EU86" s="364"/>
      <c r="EV86" s="364"/>
      <c r="EW86" s="364"/>
      <c r="EX86" s="364"/>
      <c r="EY86" s="364"/>
      <c r="EZ86" s="364"/>
      <c r="FA86" s="364"/>
      <c r="FB86" s="364"/>
      <c r="FC86" s="364"/>
      <c r="FD86" s="364"/>
      <c r="FE86" s="364"/>
      <c r="FF86" s="364"/>
      <c r="FG86" s="364"/>
      <c r="FH86" s="364"/>
      <c r="FI86" s="364"/>
      <c r="FJ86" s="364"/>
      <c r="FK86" s="364"/>
      <c r="FL86" s="364"/>
      <c r="FM86" s="364"/>
      <c r="FN86" s="364"/>
      <c r="FO86" s="364"/>
      <c r="FP86" s="364"/>
      <c r="FQ86" s="364"/>
      <c r="FR86" s="364"/>
      <c r="FS86" s="364"/>
      <c r="FT86" s="364"/>
      <c r="FU86" s="364"/>
      <c r="FV86" s="364"/>
      <c r="FW86" s="364"/>
      <c r="FX86" s="364"/>
      <c r="FY86" s="364"/>
      <c r="FZ86" s="364"/>
      <c r="GA86" s="364"/>
      <c r="GB86" s="364"/>
      <c r="GC86" s="364"/>
      <c r="GD86" s="364"/>
      <c r="GE86" s="364"/>
      <c r="GF86" s="364"/>
      <c r="GG86" s="364"/>
      <c r="GH86" s="364"/>
      <c r="GI86" s="364"/>
      <c r="GJ86" s="364"/>
      <c r="GK86" s="364"/>
      <c r="GL86" s="364"/>
      <c r="GM86" s="364"/>
      <c r="GN86" s="364"/>
      <c r="GO86" s="364"/>
      <c r="GP86" s="364"/>
      <c r="GQ86" s="364"/>
      <c r="GR86" s="364"/>
      <c r="GS86" s="364"/>
      <c r="GT86" s="364"/>
      <c r="GU86" s="364"/>
      <c r="GV86" s="364"/>
      <c r="GW86" s="364"/>
      <c r="GX86" s="364"/>
      <c r="GY86" s="364"/>
      <c r="GZ86" s="364"/>
      <c r="HA86" s="364"/>
      <c r="HB86" s="364"/>
      <c r="HC86" s="364"/>
      <c r="HD86" s="364"/>
      <c r="HE86" s="364"/>
      <c r="HF86" s="364"/>
      <c r="HG86" s="364"/>
      <c r="HH86" s="364"/>
      <c r="HI86" s="364"/>
      <c r="HJ86" s="364"/>
      <c r="HK86" s="364"/>
      <c r="HL86" s="364"/>
      <c r="HM86" s="364"/>
      <c r="HN86" s="364"/>
      <c r="HO86" s="364"/>
      <c r="HP86" s="364"/>
      <c r="HQ86" s="364"/>
      <c r="HR86" s="364"/>
      <c r="HS86" s="364"/>
      <c r="HT86" s="364"/>
      <c r="HU86" s="364"/>
      <c r="HV86" s="364"/>
      <c r="HW86" s="364"/>
      <c r="HX86" s="364"/>
      <c r="HY86" s="364"/>
      <c r="HZ86" s="364"/>
      <c r="IA86" s="364"/>
      <c r="IB86" s="364"/>
      <c r="IC86" s="364"/>
      <c r="ID86" s="364"/>
      <c r="IE86" s="364"/>
      <c r="IF86" s="364"/>
      <c r="IG86" s="364"/>
      <c r="IH86" s="364"/>
      <c r="II86" s="364"/>
      <c r="IJ86" s="364"/>
      <c r="IK86" s="364"/>
      <c r="IL86" s="364"/>
      <c r="IM86" s="364"/>
      <c r="IN86" s="364"/>
      <c r="IO86" s="364"/>
      <c r="IP86" s="364"/>
      <c r="IQ86" s="364"/>
      <c r="IR86" s="364"/>
      <c r="IS86" s="364"/>
      <c r="IT86" s="364"/>
      <c r="IU86" s="364"/>
      <c r="IV86" s="364"/>
      <c r="IW86" s="364"/>
      <c r="IX86" s="364"/>
      <c r="IY86" s="364"/>
      <c r="IZ86" s="364"/>
      <c r="JA86" s="364"/>
      <c r="JB86" s="364"/>
      <c r="JC86" s="364"/>
      <c r="JD86" s="364"/>
      <c r="JE86" s="364"/>
      <c r="JF86" s="364"/>
      <c r="JG86" s="364"/>
      <c r="JH86" s="364"/>
      <c r="JI86" s="364"/>
      <c r="JJ86" s="364"/>
      <c r="JK86" s="364"/>
      <c r="JL86" s="364"/>
      <c r="JM86" s="364"/>
      <c r="JN86" s="364"/>
      <c r="JO86" s="364"/>
      <c r="JP86" s="364"/>
      <c r="JQ86" s="364"/>
      <c r="JR86" s="364"/>
      <c r="JS86" s="364"/>
      <c r="JT86" s="364"/>
      <c r="JU86" s="364"/>
      <c r="JV86" s="364"/>
      <c r="JW86" s="364"/>
      <c r="JX86" s="364"/>
      <c r="JY86" s="364"/>
      <c r="JZ86" s="364"/>
      <c r="KA86" s="364"/>
      <c r="KB86" s="364"/>
      <c r="KC86" s="364"/>
      <c r="KD86" s="364"/>
      <c r="KE86" s="364"/>
      <c r="KF86" s="364"/>
      <c r="KG86" s="364"/>
      <c r="KH86" s="364"/>
      <c r="KI86" s="364"/>
      <c r="KJ86" s="364"/>
      <c r="KK86" s="364"/>
      <c r="KL86" s="364"/>
      <c r="KM86" s="364"/>
      <c r="KN86" s="364"/>
      <c r="KO86" s="364"/>
      <c r="KP86" s="364"/>
      <c r="KQ86" s="364"/>
      <c r="KR86" s="364"/>
      <c r="KS86" s="364"/>
      <c r="KT86" s="364"/>
      <c r="KU86" s="364"/>
      <c r="KV86" s="364"/>
      <c r="KW86" s="364"/>
      <c r="KX86" s="364"/>
      <c r="KY86" s="364"/>
      <c r="KZ86" s="364"/>
      <c r="LA86" s="364"/>
      <c r="LB86" s="364"/>
      <c r="LC86" s="364"/>
      <c r="LD86" s="364"/>
      <c r="LE86" s="364"/>
      <c r="LF86" s="364"/>
      <c r="LG86" s="364"/>
      <c r="LH86" s="364"/>
      <c r="LI86" s="364"/>
      <c r="LJ86" s="364"/>
      <c r="LK86" s="364"/>
      <c r="LL86" s="364"/>
      <c r="LM86" s="364"/>
      <c r="LN86" s="364"/>
      <c r="LO86" s="364"/>
      <c r="LP86" s="364"/>
      <c r="LQ86" s="364"/>
      <c r="LR86" s="364"/>
      <c r="LS86" s="364"/>
      <c r="LT86" s="364"/>
      <c r="LU86" s="364"/>
      <c r="LV86" s="364"/>
      <c r="LW86" s="364"/>
      <c r="LX86" s="364"/>
      <c r="LY86" s="364"/>
      <c r="LZ86" s="364"/>
      <c r="MA86" s="364"/>
      <c r="MB86" s="364"/>
      <c r="MC86" s="364"/>
      <c r="MD86" s="364"/>
      <c r="ME86" s="364"/>
      <c r="MF86" s="364"/>
      <c r="MG86" s="364"/>
      <c r="MH86" s="364"/>
      <c r="MI86" s="364"/>
      <c r="MJ86" s="364"/>
      <c r="MK86" s="364"/>
      <c r="ML86" s="364"/>
      <c r="MM86" s="364"/>
      <c r="MN86" s="364"/>
      <c r="MO86" s="364"/>
      <c r="MP86" s="364"/>
      <c r="MQ86" s="364"/>
      <c r="MR86" s="364"/>
      <c r="MS86" s="364"/>
      <c r="MT86" s="364"/>
      <c r="MU86" s="364"/>
      <c r="MV86" s="364"/>
      <c r="MW86" s="364"/>
      <c r="MX86" s="364"/>
      <c r="MY86" s="364"/>
      <c r="MZ86" s="364"/>
      <c r="NA86" s="364"/>
      <c r="NB86" s="364"/>
      <c r="NC86" s="364"/>
      <c r="ND86" s="364"/>
      <c r="NE86" s="364"/>
      <c r="NF86" s="364"/>
      <c r="NG86" s="364"/>
      <c r="NH86" s="364"/>
      <c r="NI86" s="364"/>
      <c r="NJ86" s="364"/>
      <c r="NK86" s="364"/>
      <c r="NL86" s="364"/>
      <c r="NM86" s="364"/>
      <c r="NN86" s="364"/>
      <c r="NO86" s="364"/>
      <c r="NP86" s="364"/>
      <c r="NQ86" s="364"/>
      <c r="NR86" s="364"/>
      <c r="NS86" s="364"/>
      <c r="NT86" s="364"/>
      <c r="NU86" s="364"/>
      <c r="NV86" s="364"/>
      <c r="NW86" s="364"/>
      <c r="NX86" s="364"/>
      <c r="NY86" s="364"/>
      <c r="NZ86" s="364"/>
      <c r="OA86" s="364"/>
      <c r="OB86" s="364"/>
      <c r="OC86" s="364"/>
      <c r="OD86" s="364"/>
      <c r="OE86" s="364"/>
      <c r="OF86" s="364"/>
      <c r="OG86" s="364"/>
      <c r="OH86" s="364"/>
      <c r="OI86" s="364"/>
      <c r="OJ86" s="364"/>
      <c r="OK86" s="364"/>
      <c r="OL86" s="364"/>
      <c r="OM86" s="364"/>
      <c r="ON86" s="364"/>
      <c r="OO86" s="364"/>
      <c r="OP86" s="364"/>
      <c r="OQ86" s="364"/>
      <c r="OR86" s="364"/>
    </row>
    <row r="87" spans="1:408" ht="15">
      <c r="A87" s="365" t="s">
        <v>661</v>
      </c>
      <c r="B87" s="364">
        <f t="shared" si="118"/>
        <v>0</v>
      </c>
      <c r="C87" s="364">
        <f t="shared" si="119"/>
        <v>0</v>
      </c>
      <c r="D87" s="364">
        <f t="shared" si="120"/>
        <v>0</v>
      </c>
      <c r="E87" s="364">
        <f t="shared" si="121"/>
        <v>0</v>
      </c>
      <c r="F87" s="364">
        <f t="shared" si="122"/>
        <v>0</v>
      </c>
      <c r="G87" s="364">
        <f t="shared" si="123"/>
        <v>0</v>
      </c>
      <c r="H87" s="364">
        <f t="shared" si="124"/>
        <v>0</v>
      </c>
      <c r="I87" s="364">
        <f t="shared" si="125"/>
        <v>0</v>
      </c>
      <c r="J87" s="364">
        <f t="shared" si="126"/>
        <v>0</v>
      </c>
      <c r="K87" s="364">
        <f t="shared" si="127"/>
        <v>0</v>
      </c>
      <c r="L87" s="364">
        <f t="shared" si="128"/>
        <v>0</v>
      </c>
      <c r="M87" s="364">
        <f t="shared" si="129"/>
        <v>0</v>
      </c>
      <c r="N87" s="364">
        <f t="shared" si="130"/>
        <v>0</v>
      </c>
      <c r="O87" s="364">
        <f t="shared" si="131"/>
        <v>0</v>
      </c>
      <c r="P87" s="364">
        <f t="shared" si="132"/>
        <v>0</v>
      </c>
      <c r="Q87" s="364">
        <f t="shared" si="133"/>
        <v>0</v>
      </c>
      <c r="R87" s="364">
        <f t="shared" si="134"/>
        <v>0</v>
      </c>
      <c r="S87" s="364">
        <f t="shared" si="135"/>
        <v>0</v>
      </c>
      <c r="T87" s="364">
        <f t="shared" si="136"/>
        <v>0</v>
      </c>
      <c r="U87" s="364">
        <f t="shared" si="137"/>
        <v>0</v>
      </c>
      <c r="V87" s="364">
        <f t="shared" si="138"/>
        <v>0</v>
      </c>
      <c r="W87" s="364">
        <f t="shared" si="139"/>
        <v>0</v>
      </c>
      <c r="X87" s="364">
        <f t="shared" si="140"/>
        <v>0</v>
      </c>
      <c r="Y87" s="364">
        <f t="shared" si="141"/>
        <v>0</v>
      </c>
      <c r="Z87" s="364">
        <f t="shared" si="142"/>
        <v>0</v>
      </c>
      <c r="AA87" s="364">
        <f t="shared" si="143"/>
        <v>0</v>
      </c>
      <c r="AB87" s="364">
        <f t="shared" si="144"/>
        <v>0</v>
      </c>
      <c r="AC87" s="364">
        <f t="shared" si="145"/>
        <v>0</v>
      </c>
      <c r="AD87" s="364">
        <f t="shared" si="146"/>
        <v>0</v>
      </c>
      <c r="AE87" s="364">
        <f t="shared" si="147"/>
        <v>0</v>
      </c>
      <c r="AG87" s="364"/>
      <c r="AH87" s="364"/>
      <c r="AI87" s="364"/>
      <c r="AJ87" s="364"/>
      <c r="AK87" s="364"/>
      <c r="AL87" s="364"/>
      <c r="AM87" s="364"/>
      <c r="AN87" s="364"/>
      <c r="AO87" s="364"/>
      <c r="AP87" s="364"/>
      <c r="AQ87" s="364"/>
      <c r="AR87" s="364"/>
      <c r="AS87" s="364"/>
      <c r="AT87" s="364"/>
      <c r="AU87" s="364"/>
      <c r="AV87" s="364"/>
      <c r="AW87" s="364"/>
      <c r="AX87" s="364"/>
      <c r="AY87" s="364"/>
      <c r="AZ87" s="364"/>
      <c r="BA87" s="364"/>
      <c r="BB87" s="364"/>
      <c r="BC87" s="364"/>
      <c r="BD87" s="364"/>
      <c r="BE87" s="364"/>
      <c r="BF87" s="364"/>
      <c r="BG87" s="364"/>
      <c r="BH87" s="364"/>
      <c r="BI87" s="364"/>
      <c r="BJ87" s="364"/>
      <c r="BK87" s="364"/>
      <c r="BL87" s="364"/>
      <c r="BM87" s="364"/>
      <c r="BN87" s="364"/>
      <c r="BO87" s="364"/>
      <c r="BP87" s="364"/>
      <c r="BQ87" s="364"/>
      <c r="BR87" s="364"/>
      <c r="BS87" s="364"/>
      <c r="BT87" s="364"/>
      <c r="BU87" s="364"/>
      <c r="BV87" s="364"/>
      <c r="BW87" s="364"/>
      <c r="BX87" s="364"/>
      <c r="BY87" s="364"/>
      <c r="BZ87" s="364"/>
      <c r="CA87" s="364"/>
      <c r="CB87" s="364"/>
      <c r="CC87" s="364"/>
      <c r="CD87" s="364"/>
      <c r="CE87" s="364"/>
      <c r="CF87" s="364"/>
      <c r="CG87" s="364"/>
      <c r="CH87" s="364"/>
      <c r="CI87" s="364"/>
      <c r="CJ87" s="364"/>
      <c r="CK87" s="364"/>
      <c r="CL87" s="364"/>
      <c r="CM87" s="364"/>
      <c r="CN87" s="364"/>
      <c r="CO87" s="364"/>
      <c r="CP87" s="364"/>
      <c r="CQ87" s="364"/>
      <c r="CR87" s="364"/>
      <c r="CS87" s="364"/>
      <c r="CT87" s="364"/>
      <c r="CU87" s="364"/>
      <c r="CV87" s="364"/>
      <c r="CW87" s="364"/>
      <c r="CX87" s="364"/>
      <c r="CY87" s="364"/>
      <c r="CZ87" s="364"/>
      <c r="DA87" s="364"/>
      <c r="DB87" s="364"/>
      <c r="DC87" s="364"/>
      <c r="DD87" s="364"/>
      <c r="DE87" s="364"/>
      <c r="DF87" s="364"/>
      <c r="DG87" s="364"/>
      <c r="DH87" s="364"/>
      <c r="DI87" s="364"/>
      <c r="DJ87" s="364"/>
      <c r="DK87" s="364"/>
      <c r="DL87" s="364"/>
      <c r="DM87" s="364"/>
      <c r="DN87" s="364"/>
      <c r="DO87" s="364"/>
      <c r="DP87" s="364"/>
      <c r="DQ87" s="364"/>
      <c r="DR87" s="364"/>
      <c r="DS87" s="364"/>
      <c r="DT87" s="364"/>
      <c r="DU87" s="364"/>
      <c r="DV87" s="364"/>
      <c r="DW87" s="364"/>
      <c r="DX87" s="364"/>
      <c r="DY87" s="364"/>
      <c r="DZ87" s="364"/>
      <c r="EA87" s="364"/>
      <c r="EB87" s="364"/>
      <c r="EC87" s="364"/>
      <c r="ED87" s="364"/>
      <c r="EE87" s="364"/>
      <c r="EF87" s="364"/>
      <c r="EG87" s="364"/>
      <c r="EH87" s="364"/>
      <c r="EI87" s="364"/>
      <c r="EJ87" s="364"/>
      <c r="EK87" s="364"/>
      <c r="EL87" s="364"/>
      <c r="EM87" s="364"/>
      <c r="EN87" s="364"/>
      <c r="EO87" s="364"/>
      <c r="EP87" s="364"/>
      <c r="EQ87" s="364"/>
      <c r="ER87" s="364"/>
      <c r="ES87" s="364"/>
      <c r="ET87" s="364"/>
      <c r="EU87" s="364"/>
      <c r="EV87" s="364"/>
      <c r="EW87" s="364"/>
      <c r="EX87" s="364"/>
      <c r="EY87" s="364"/>
      <c r="EZ87" s="364"/>
      <c r="FA87" s="364"/>
      <c r="FB87" s="364"/>
      <c r="FC87" s="364"/>
      <c r="FD87" s="364"/>
      <c r="FE87" s="364"/>
      <c r="FF87" s="364"/>
      <c r="FG87" s="364"/>
      <c r="FH87" s="364"/>
      <c r="FI87" s="364"/>
      <c r="FJ87" s="364"/>
      <c r="FK87" s="364"/>
      <c r="FL87" s="364"/>
      <c r="FM87" s="364"/>
      <c r="FN87" s="364"/>
      <c r="FO87" s="364"/>
      <c r="FP87" s="364"/>
      <c r="FQ87" s="364"/>
      <c r="FR87" s="364"/>
      <c r="FS87" s="364"/>
      <c r="FT87" s="364"/>
      <c r="FU87" s="364"/>
      <c r="FV87" s="364"/>
      <c r="FW87" s="364"/>
      <c r="FX87" s="364"/>
      <c r="FY87" s="364"/>
      <c r="FZ87" s="364"/>
      <c r="GA87" s="364"/>
      <c r="GB87" s="364"/>
      <c r="GC87" s="364"/>
      <c r="GD87" s="364"/>
      <c r="GE87" s="364"/>
      <c r="GF87" s="364"/>
      <c r="GG87" s="364"/>
      <c r="GH87" s="364"/>
      <c r="GI87" s="364"/>
      <c r="GJ87" s="364"/>
      <c r="GK87" s="364"/>
      <c r="GL87" s="364"/>
      <c r="GM87" s="364"/>
      <c r="GN87" s="364"/>
      <c r="GO87" s="364"/>
      <c r="GP87" s="364"/>
      <c r="GQ87" s="364"/>
      <c r="GR87" s="364"/>
      <c r="GS87" s="364"/>
      <c r="GT87" s="364"/>
      <c r="GU87" s="364"/>
      <c r="GV87" s="364"/>
      <c r="GW87" s="364"/>
      <c r="GX87" s="364"/>
      <c r="GY87" s="364"/>
      <c r="GZ87" s="364"/>
      <c r="HA87" s="364"/>
      <c r="HB87" s="364"/>
      <c r="HC87" s="364"/>
      <c r="HD87" s="364"/>
      <c r="HE87" s="364"/>
      <c r="HF87" s="364"/>
      <c r="HG87" s="364"/>
      <c r="HH87" s="364"/>
      <c r="HI87" s="364"/>
      <c r="HJ87" s="364"/>
      <c r="HK87" s="364"/>
      <c r="HL87" s="364"/>
      <c r="HM87" s="364"/>
      <c r="HN87" s="364"/>
      <c r="HO87" s="364"/>
      <c r="HP87" s="364"/>
      <c r="HQ87" s="364"/>
      <c r="HR87" s="364"/>
      <c r="HS87" s="364"/>
      <c r="HT87" s="364"/>
      <c r="HU87" s="364"/>
      <c r="HV87" s="364"/>
      <c r="HW87" s="364"/>
      <c r="HX87" s="364"/>
      <c r="HY87" s="364"/>
      <c r="HZ87" s="364"/>
      <c r="IA87" s="364"/>
      <c r="IB87" s="364"/>
      <c r="IC87" s="364"/>
      <c r="ID87" s="364"/>
      <c r="IE87" s="364"/>
      <c r="IF87" s="364"/>
      <c r="IG87" s="364"/>
      <c r="IH87" s="364"/>
      <c r="II87" s="364"/>
      <c r="IJ87" s="364"/>
      <c r="IK87" s="364"/>
      <c r="IL87" s="364"/>
      <c r="IM87" s="364"/>
      <c r="IN87" s="364"/>
      <c r="IO87" s="364"/>
      <c r="IP87" s="364"/>
      <c r="IQ87" s="364"/>
      <c r="IR87" s="364"/>
      <c r="IS87" s="364"/>
      <c r="IT87" s="364"/>
      <c r="IU87" s="364"/>
      <c r="IV87" s="364"/>
      <c r="IW87" s="364"/>
      <c r="IX87" s="364"/>
      <c r="IY87" s="364"/>
      <c r="IZ87" s="364"/>
      <c r="JA87" s="364"/>
      <c r="JB87" s="364"/>
      <c r="JC87" s="364"/>
      <c r="JD87" s="364"/>
      <c r="JE87" s="364"/>
      <c r="JF87" s="364"/>
      <c r="JG87" s="364"/>
      <c r="JH87" s="364"/>
      <c r="JI87" s="364"/>
      <c r="JJ87" s="364"/>
      <c r="JK87" s="364"/>
      <c r="JL87" s="364"/>
      <c r="JM87" s="364"/>
      <c r="JN87" s="364"/>
      <c r="JO87" s="364"/>
      <c r="JP87" s="364"/>
      <c r="JQ87" s="364"/>
      <c r="JR87" s="364"/>
      <c r="JS87" s="364"/>
      <c r="JT87" s="364"/>
      <c r="JU87" s="364"/>
      <c r="JV87" s="364"/>
      <c r="JW87" s="364"/>
      <c r="JX87" s="364"/>
      <c r="JY87" s="364"/>
      <c r="JZ87" s="364"/>
      <c r="KA87" s="364"/>
      <c r="KB87" s="364"/>
      <c r="KC87" s="364"/>
      <c r="KD87" s="364"/>
      <c r="KE87" s="364"/>
      <c r="KF87" s="364"/>
      <c r="KG87" s="364"/>
      <c r="KH87" s="364"/>
      <c r="KI87" s="364"/>
      <c r="KJ87" s="364"/>
      <c r="KK87" s="364"/>
      <c r="KL87" s="364"/>
      <c r="KM87" s="364"/>
      <c r="KN87" s="364"/>
      <c r="KO87" s="364"/>
      <c r="KP87" s="364"/>
      <c r="KQ87" s="364"/>
      <c r="KR87" s="364"/>
      <c r="KS87" s="364"/>
      <c r="KT87" s="364"/>
      <c r="KU87" s="364"/>
      <c r="KV87" s="364"/>
      <c r="KW87" s="364"/>
      <c r="KX87" s="364"/>
      <c r="KY87" s="364"/>
      <c r="KZ87" s="364"/>
      <c r="LA87" s="364"/>
      <c r="LB87" s="364"/>
      <c r="LC87" s="364"/>
      <c r="LD87" s="364"/>
      <c r="LE87" s="364"/>
      <c r="LF87" s="364"/>
      <c r="LG87" s="364"/>
      <c r="LH87" s="364"/>
      <c r="LI87" s="364"/>
      <c r="LJ87" s="364"/>
      <c r="LK87" s="364"/>
      <c r="LL87" s="364"/>
      <c r="LM87" s="364"/>
      <c r="LN87" s="364"/>
      <c r="LO87" s="364"/>
      <c r="LP87" s="364"/>
      <c r="LQ87" s="364"/>
      <c r="LR87" s="364"/>
      <c r="LS87" s="364"/>
      <c r="LT87" s="364"/>
      <c r="LU87" s="364"/>
      <c r="LV87" s="364"/>
      <c r="LW87" s="364"/>
      <c r="LX87" s="364"/>
      <c r="LY87" s="364"/>
      <c r="LZ87" s="364"/>
      <c r="MA87" s="364"/>
      <c r="MB87" s="364"/>
      <c r="MC87" s="364"/>
      <c r="MD87" s="364"/>
      <c r="ME87" s="364"/>
      <c r="MF87" s="364"/>
      <c r="MG87" s="364"/>
      <c r="MH87" s="364"/>
      <c r="MI87" s="364"/>
      <c r="MJ87" s="364"/>
      <c r="MK87" s="364"/>
      <c r="ML87" s="364"/>
      <c r="MM87" s="364"/>
      <c r="MN87" s="364"/>
      <c r="MO87" s="364"/>
      <c r="MP87" s="364"/>
      <c r="MQ87" s="364"/>
      <c r="MR87" s="364"/>
      <c r="MS87" s="364"/>
      <c r="MT87" s="364"/>
      <c r="MU87" s="364"/>
      <c r="MV87" s="364"/>
      <c r="MW87" s="364"/>
      <c r="MX87" s="364"/>
      <c r="MY87" s="364"/>
      <c r="MZ87" s="364"/>
      <c r="NA87" s="364"/>
      <c r="NB87" s="364"/>
      <c r="NC87" s="364"/>
      <c r="ND87" s="364"/>
      <c r="NE87" s="364"/>
      <c r="NF87" s="364"/>
      <c r="NG87" s="364"/>
      <c r="NH87" s="364"/>
      <c r="NI87" s="364"/>
      <c r="NJ87" s="364"/>
      <c r="NK87" s="364"/>
      <c r="NL87" s="364"/>
      <c r="NM87" s="364"/>
      <c r="NN87" s="364"/>
      <c r="NO87" s="364"/>
      <c r="NP87" s="364"/>
      <c r="NQ87" s="364"/>
      <c r="NR87" s="364"/>
      <c r="NS87" s="364"/>
      <c r="NT87" s="364"/>
      <c r="NU87" s="364"/>
      <c r="NV87" s="364"/>
      <c r="NW87" s="364"/>
      <c r="NX87" s="364"/>
      <c r="NY87" s="364"/>
      <c r="NZ87" s="364"/>
      <c r="OA87" s="364"/>
      <c r="OB87" s="364"/>
      <c r="OC87" s="364"/>
      <c r="OD87" s="364"/>
      <c r="OE87" s="364"/>
      <c r="OF87" s="364"/>
      <c r="OG87" s="364"/>
      <c r="OH87" s="364"/>
      <c r="OI87" s="364"/>
      <c r="OJ87" s="364"/>
      <c r="OK87" s="364"/>
      <c r="OL87" s="364"/>
      <c r="OM87" s="364"/>
      <c r="ON87" s="364"/>
      <c r="OO87" s="364"/>
      <c r="OP87" s="364"/>
      <c r="OQ87" s="364"/>
      <c r="OR87" s="364"/>
    </row>
    <row r="88" spans="1:408" ht="15">
      <c r="A88" s="363" t="s">
        <v>586</v>
      </c>
      <c r="B88" s="364">
        <f t="shared" si="118"/>
        <v>0</v>
      </c>
      <c r="C88" s="364">
        <f t="shared" si="119"/>
        <v>0</v>
      </c>
      <c r="D88" s="364">
        <f t="shared" si="120"/>
        <v>0</v>
      </c>
      <c r="E88" s="364">
        <f t="shared" si="121"/>
        <v>0</v>
      </c>
      <c r="F88" s="364">
        <f t="shared" si="122"/>
        <v>0</v>
      </c>
      <c r="G88" s="364">
        <f t="shared" si="123"/>
        <v>0</v>
      </c>
      <c r="H88" s="364">
        <f t="shared" si="124"/>
        <v>1.6974148470588233E-2</v>
      </c>
      <c r="I88" s="364">
        <f t="shared" si="125"/>
        <v>5.5908061176470573E-3</v>
      </c>
      <c r="J88" s="364">
        <f t="shared" si="126"/>
        <v>1.576376776470588E-2</v>
      </c>
      <c r="K88" s="364">
        <f t="shared" si="127"/>
        <v>1.5850223529411761E-2</v>
      </c>
      <c r="L88" s="364">
        <f t="shared" si="128"/>
        <v>2.6945379999999998E-2</v>
      </c>
      <c r="M88" s="364">
        <f t="shared" si="129"/>
        <v>2.3371875058823523E-2</v>
      </c>
      <c r="N88" s="364">
        <f t="shared" si="130"/>
        <v>3.3112557882352928E-2</v>
      </c>
      <c r="O88" s="364">
        <f t="shared" si="131"/>
        <v>2.1210480941176463E-2</v>
      </c>
      <c r="P88" s="364">
        <f t="shared" si="132"/>
        <v>4.2363324705882348E-3</v>
      </c>
      <c r="Q88" s="364">
        <f t="shared" si="133"/>
        <v>2.5936729411764701E-2</v>
      </c>
      <c r="R88" s="364">
        <f t="shared" si="134"/>
        <v>6.9193430352941135E-2</v>
      </c>
      <c r="S88" s="364">
        <f t="shared" si="135"/>
        <v>0.19014504517647027</v>
      </c>
      <c r="T88" s="364">
        <f t="shared" si="136"/>
        <v>0</v>
      </c>
      <c r="U88" s="364">
        <f t="shared" si="137"/>
        <v>2.88185882352941E-5</v>
      </c>
      <c r="V88" s="364">
        <f t="shared" si="138"/>
        <v>7.4928329411764658E-4</v>
      </c>
      <c r="W88" s="364">
        <f t="shared" si="139"/>
        <v>3.1700447058823512E-4</v>
      </c>
      <c r="X88" s="364">
        <f t="shared" si="140"/>
        <v>0</v>
      </c>
      <c r="Y88" s="364">
        <f t="shared" si="141"/>
        <v>3.7193622857142864E-3</v>
      </c>
      <c r="Z88" s="364">
        <f t="shared" si="142"/>
        <v>0</v>
      </c>
      <c r="AA88" s="364">
        <f t="shared" si="143"/>
        <v>1.4399999999999999E-3</v>
      </c>
      <c r="AB88" s="364">
        <f t="shared" si="144"/>
        <v>0</v>
      </c>
      <c r="AC88" s="364">
        <f t="shared" si="145"/>
        <v>2.9999999999999997E-4</v>
      </c>
      <c r="AD88" s="364">
        <f t="shared" si="146"/>
        <v>0</v>
      </c>
      <c r="AE88" s="364">
        <f t="shared" si="147"/>
        <v>0</v>
      </c>
      <c r="AG88" s="364"/>
      <c r="AH88" s="364"/>
      <c r="AI88" s="364"/>
      <c r="AJ88" s="364"/>
      <c r="AK88" s="364"/>
      <c r="AL88" s="364"/>
      <c r="AM88" s="364"/>
      <c r="AN88" s="364"/>
      <c r="AO88" s="364"/>
      <c r="AP88" s="364"/>
      <c r="AQ88" s="364"/>
      <c r="AR88" s="364"/>
      <c r="AS88" s="364"/>
      <c r="AT88" s="364"/>
      <c r="AU88" s="364"/>
      <c r="AV88" s="364"/>
      <c r="AW88" s="364"/>
      <c r="AX88" s="364"/>
      <c r="AY88" s="364"/>
      <c r="AZ88" s="364"/>
      <c r="BA88" s="364"/>
      <c r="BB88" s="364"/>
      <c r="BC88" s="364"/>
      <c r="BD88" s="364"/>
      <c r="BE88" s="364"/>
      <c r="BF88" s="364"/>
      <c r="BG88" s="364"/>
      <c r="BH88" s="364"/>
      <c r="BI88" s="364"/>
      <c r="BJ88" s="364"/>
      <c r="BK88" s="364"/>
      <c r="BL88" s="364"/>
      <c r="BM88" s="364"/>
      <c r="BN88" s="364"/>
      <c r="BO88" s="364"/>
      <c r="BP88" s="364"/>
      <c r="BQ88" s="364"/>
      <c r="BR88" s="364"/>
      <c r="BS88" s="364"/>
      <c r="BT88" s="364"/>
      <c r="BU88" s="364"/>
      <c r="BV88" s="364"/>
      <c r="BW88" s="364"/>
      <c r="BX88" s="364"/>
      <c r="BY88" s="364"/>
      <c r="BZ88" s="364"/>
      <c r="CA88" s="364"/>
      <c r="CB88" s="364"/>
      <c r="CC88" s="364"/>
      <c r="CD88" s="364"/>
      <c r="CE88" s="364"/>
      <c r="CF88" s="364"/>
      <c r="CG88" s="364"/>
      <c r="CH88" s="364"/>
      <c r="CI88" s="364"/>
      <c r="CJ88" s="364"/>
      <c r="CK88" s="364"/>
      <c r="CL88" s="364"/>
      <c r="CM88" s="364"/>
      <c r="CN88" s="364"/>
      <c r="CO88" s="364"/>
      <c r="CP88" s="364"/>
      <c r="CQ88" s="364"/>
      <c r="CR88" s="364"/>
      <c r="CS88" s="364"/>
      <c r="CT88" s="364"/>
      <c r="CU88" s="364"/>
      <c r="CV88" s="364"/>
      <c r="CW88" s="364"/>
      <c r="CX88" s="364"/>
      <c r="CY88" s="364"/>
      <c r="CZ88" s="364"/>
      <c r="DA88" s="364"/>
      <c r="DB88" s="364"/>
      <c r="DC88" s="364">
        <v>5.475531764705881</v>
      </c>
      <c r="DD88" s="364"/>
      <c r="DE88" s="364">
        <v>6.7147310588235287</v>
      </c>
      <c r="DF88" s="364"/>
      <c r="DG88" s="364"/>
      <c r="DH88" s="364"/>
      <c r="DI88" s="364"/>
      <c r="DJ88" s="364">
        <v>2.0749383529411762</v>
      </c>
      <c r="DK88" s="364">
        <v>2.7089472941176469</v>
      </c>
      <c r="DL88" s="364"/>
      <c r="DM88" s="364"/>
      <c r="DN88" s="364"/>
      <c r="DO88" s="364"/>
      <c r="DP88" s="364"/>
      <c r="DQ88" s="364"/>
      <c r="DR88" s="364"/>
      <c r="DS88" s="364"/>
      <c r="DT88" s="364">
        <v>0.86455764705882343</v>
      </c>
      <c r="DU88" s="364"/>
      <c r="DV88" s="364"/>
      <c r="DW88" s="364">
        <v>4.7262484705882342</v>
      </c>
      <c r="DX88" s="364"/>
      <c r="DY88" s="364"/>
      <c r="DZ88" s="364"/>
      <c r="EA88" s="364"/>
      <c r="EB88" s="364"/>
      <c r="EC88" s="364"/>
      <c r="ED88" s="364"/>
      <c r="EE88" s="364">
        <v>10.749333411764702</v>
      </c>
      <c r="EF88" s="364"/>
      <c r="EG88" s="364">
        <v>2.8818588235294113E-2</v>
      </c>
      <c r="EH88" s="364">
        <v>4.9567971764705874</v>
      </c>
      <c r="EI88" s="364"/>
      <c r="EJ88" s="364">
        <v>2.8818588235294113E-2</v>
      </c>
      <c r="EK88" s="364"/>
      <c r="EL88" s="364">
        <v>5.3602574117647057</v>
      </c>
      <c r="EM88" s="364"/>
      <c r="EN88" s="364">
        <v>2.8818588235294113E-2</v>
      </c>
      <c r="EO88" s="364"/>
      <c r="EP88" s="364">
        <v>4.9567971764705874</v>
      </c>
      <c r="EQ88" s="364"/>
      <c r="ER88" s="364"/>
      <c r="ES88" s="364">
        <v>5.475531764705881</v>
      </c>
      <c r="ET88" s="364">
        <v>2.8818588235294113E-2</v>
      </c>
      <c r="EU88" s="364"/>
      <c r="EV88" s="364"/>
      <c r="EW88" s="364">
        <v>2.8818588235294113E-2</v>
      </c>
      <c r="EX88" s="364">
        <v>5.475531764705881</v>
      </c>
      <c r="EY88" s="364">
        <v>5.475531764705881</v>
      </c>
      <c r="EZ88" s="364">
        <v>4.9567971764705874</v>
      </c>
      <c r="FA88" s="364">
        <v>5.7637176470588226E-2</v>
      </c>
      <c r="FB88" s="364"/>
      <c r="FC88" s="364"/>
      <c r="FD88" s="364"/>
      <c r="FE88" s="364">
        <v>5.475531764705881</v>
      </c>
      <c r="FF88" s="364">
        <v>5.475531764705881</v>
      </c>
      <c r="FG88" s="364"/>
      <c r="FH88" s="364"/>
      <c r="FI88" s="364"/>
      <c r="FJ88" s="364">
        <v>5.7637176470588226E-2</v>
      </c>
      <c r="FK88" s="364">
        <v>5.6484432941176461</v>
      </c>
      <c r="FL88" s="364"/>
      <c r="FM88" s="364">
        <v>2.334305647058823</v>
      </c>
      <c r="FN88" s="364"/>
      <c r="FO88" s="364">
        <v>7.5504701176470572</v>
      </c>
      <c r="FP88" s="364"/>
      <c r="FQ88" s="364"/>
      <c r="FR88" s="364">
        <v>7.7810188235294104</v>
      </c>
      <c r="FS88" s="364"/>
      <c r="FT88" s="364"/>
      <c r="FU88" s="364"/>
      <c r="FV88" s="364"/>
      <c r="FW88" s="364">
        <v>10.951063529411762</v>
      </c>
      <c r="FX88" s="364">
        <v>5.475531764705881</v>
      </c>
      <c r="FY88" s="364">
        <v>7.7522002352941159</v>
      </c>
      <c r="FZ88" s="364"/>
      <c r="GA88" s="364">
        <v>5.475531764705881</v>
      </c>
      <c r="GB88" s="364">
        <v>3.4582305882352937</v>
      </c>
      <c r="GC88" s="364"/>
      <c r="GD88" s="364"/>
      <c r="GE88" s="364"/>
      <c r="GF88" s="364"/>
      <c r="GG88" s="364">
        <v>4.8991599999999993</v>
      </c>
      <c r="GH88" s="364">
        <v>0.40346023529411756</v>
      </c>
      <c r="GI88" s="364">
        <v>0.92219482352941162</v>
      </c>
      <c r="GJ88" s="364"/>
      <c r="GK88" s="364"/>
      <c r="GL88" s="364">
        <v>0.83573905882352928</v>
      </c>
      <c r="GM88" s="364"/>
      <c r="GN88" s="364">
        <v>2.5936729411764703</v>
      </c>
      <c r="GO88" s="364">
        <v>2.6513101176470579</v>
      </c>
      <c r="GP88" s="364">
        <v>8.0692047058823508</v>
      </c>
      <c r="GQ88" s="364">
        <v>0.83573905882352928</v>
      </c>
      <c r="GR88" s="364"/>
      <c r="GS88" s="364">
        <v>0.83573905882352928</v>
      </c>
      <c r="GT88" s="364"/>
      <c r="GU88" s="364"/>
      <c r="GV88" s="364"/>
      <c r="GW88" s="364"/>
      <c r="GX88" s="364">
        <v>2.5936729411764703</v>
      </c>
      <c r="GY88" s="364"/>
      <c r="GZ88" s="364"/>
      <c r="HA88" s="364">
        <v>0.6051903529411764</v>
      </c>
      <c r="HB88" s="364"/>
      <c r="HC88" s="364"/>
      <c r="HD88" s="364">
        <v>0.20173011764705878</v>
      </c>
      <c r="HE88" s="364"/>
      <c r="HF88" s="364"/>
      <c r="HG88" s="364"/>
      <c r="HH88" s="364">
        <v>0.57637176470588225</v>
      </c>
      <c r="HI88" s="364"/>
      <c r="HJ88" s="364"/>
      <c r="HK88" s="364">
        <v>0.40346023529411756</v>
      </c>
      <c r="HL88" s="364"/>
      <c r="HM88" s="364">
        <v>9.596589882352939</v>
      </c>
      <c r="HN88" s="364">
        <v>4.3804254117647048</v>
      </c>
      <c r="HO88" s="364">
        <v>5.6196247058823516</v>
      </c>
      <c r="HP88" s="364">
        <v>5.3602574117647057</v>
      </c>
      <c r="HQ88" s="364">
        <v>13.1412762352941</v>
      </c>
      <c r="HR88" s="364">
        <v>4.3804254117647003</v>
      </c>
      <c r="HS88" s="364">
        <v>4.3804254117647003</v>
      </c>
      <c r="HT88" s="364">
        <v>1.1527435294117601</v>
      </c>
      <c r="HU88" s="364">
        <v>19.0490868235294</v>
      </c>
      <c r="HV88" s="364">
        <v>13.8329223529412</v>
      </c>
      <c r="HW88" s="364"/>
      <c r="HX88" s="364"/>
      <c r="HY88" s="364">
        <v>3.31413764705882</v>
      </c>
      <c r="HZ88" s="364">
        <v>3.31413764705882</v>
      </c>
      <c r="IA88" s="364">
        <v>3.31413764705882</v>
      </c>
      <c r="IB88" s="364">
        <v>3.31413764705882</v>
      </c>
      <c r="IC88" s="364">
        <v>11.008700705882299</v>
      </c>
      <c r="ID88" s="364">
        <v>9.7695014117647005</v>
      </c>
      <c r="IE88" s="364">
        <v>18.530352235294099</v>
      </c>
      <c r="IF88" s="364">
        <v>4.3804254117647003</v>
      </c>
      <c r="IG88" s="364">
        <v>9.7695014117647005</v>
      </c>
      <c r="IH88" s="364">
        <v>62.853340941176398</v>
      </c>
      <c r="II88" s="364">
        <v>8.9913995294117601</v>
      </c>
      <c r="IJ88" s="364">
        <v>0.89337623529411703</v>
      </c>
      <c r="IK88" s="364">
        <v>26.167278117647001</v>
      </c>
      <c r="IL88" s="364">
        <v>11.008700705882299</v>
      </c>
      <c r="IM88" s="364"/>
      <c r="IN88" s="364">
        <v>26.772468470588201</v>
      </c>
      <c r="IO88" s="364"/>
      <c r="IP88" s="364"/>
      <c r="IQ88" s="364"/>
      <c r="IR88" s="364"/>
      <c r="IS88" s="364"/>
      <c r="IT88" s="364"/>
      <c r="IU88" s="364"/>
      <c r="IV88" s="364"/>
      <c r="IW88" s="364"/>
      <c r="IX88" s="364"/>
      <c r="IY88" s="364"/>
      <c r="IZ88" s="364"/>
      <c r="JA88" s="364"/>
      <c r="JB88" s="364"/>
      <c r="JC88" s="364"/>
      <c r="JD88" s="364"/>
      <c r="JE88" s="364"/>
      <c r="JF88" s="364">
        <v>2.8818588235294099E-2</v>
      </c>
      <c r="JG88" s="364"/>
      <c r="JH88" s="364"/>
      <c r="JI88" s="364"/>
      <c r="JJ88" s="364"/>
      <c r="JK88" s="364"/>
      <c r="JL88" s="364"/>
      <c r="JM88" s="364"/>
      <c r="JN88" s="364"/>
      <c r="JO88" s="364"/>
      <c r="JP88" s="364"/>
      <c r="JQ88" s="364"/>
      <c r="JR88" s="364"/>
      <c r="JS88" s="364"/>
      <c r="JT88" s="364"/>
      <c r="JU88" s="364">
        <v>0.7492832941176466</v>
      </c>
      <c r="JV88" s="364"/>
      <c r="JW88" s="364"/>
      <c r="JX88" s="364"/>
      <c r="JY88" s="364"/>
      <c r="JZ88" s="364"/>
      <c r="KA88" s="364"/>
      <c r="KB88" s="364"/>
      <c r="KC88" s="364"/>
      <c r="KD88" s="364"/>
      <c r="KE88" s="364"/>
      <c r="KF88" s="364">
        <v>0.31700447058823511</v>
      </c>
      <c r="KG88" s="364"/>
      <c r="KH88" s="364"/>
      <c r="KI88" s="364"/>
      <c r="KJ88" s="364"/>
      <c r="KK88" s="364"/>
      <c r="KL88" s="364"/>
      <c r="KM88" s="364"/>
      <c r="KN88" s="364"/>
      <c r="KO88" s="364"/>
      <c r="KP88" s="364"/>
      <c r="KQ88" s="364"/>
      <c r="KR88" s="364"/>
      <c r="KS88" s="364"/>
      <c r="KT88" s="364"/>
      <c r="KU88" s="364"/>
      <c r="KV88" s="364"/>
      <c r="KW88" s="364"/>
      <c r="KX88" s="364"/>
      <c r="KY88" s="364"/>
      <c r="KZ88" s="364"/>
      <c r="LA88" s="364">
        <v>2.7895217142857147</v>
      </c>
      <c r="LB88" s="364"/>
      <c r="LC88" s="364"/>
      <c r="LD88" s="364"/>
      <c r="LE88" s="364">
        <v>0.23995885714285714</v>
      </c>
      <c r="LF88" s="364"/>
      <c r="LG88" s="364">
        <v>0.68988171428571421</v>
      </c>
      <c r="LH88" s="364"/>
      <c r="LI88" s="364"/>
      <c r="LJ88" s="364"/>
      <c r="LK88" s="364"/>
      <c r="LL88" s="364"/>
      <c r="LM88" s="364"/>
      <c r="LN88" s="364"/>
      <c r="LO88" s="364"/>
      <c r="LP88" s="364"/>
      <c r="LQ88" s="364"/>
      <c r="LR88" s="364"/>
      <c r="LS88" s="364"/>
      <c r="LT88" s="364"/>
      <c r="LU88" s="364">
        <v>1.44</v>
      </c>
      <c r="LV88" s="364"/>
      <c r="LW88" s="364"/>
      <c r="LX88" s="364"/>
      <c r="LY88" s="364"/>
      <c r="LZ88" s="364"/>
      <c r="MA88" s="364"/>
      <c r="MB88" s="364"/>
      <c r="MC88" s="364"/>
      <c r="MD88" s="364"/>
      <c r="ME88" s="364"/>
      <c r="MF88" s="364"/>
      <c r="MG88" s="364"/>
      <c r="MH88" s="364"/>
      <c r="MI88" s="364"/>
      <c r="MJ88" s="364"/>
      <c r="MK88" s="364"/>
      <c r="ML88" s="364"/>
      <c r="MM88" s="364"/>
      <c r="MN88" s="364"/>
      <c r="MO88" s="364"/>
      <c r="MP88" s="364"/>
      <c r="MQ88" s="364"/>
      <c r="MR88" s="364"/>
      <c r="MS88" s="364"/>
      <c r="MT88" s="364"/>
      <c r="MU88" s="364"/>
      <c r="MV88" s="364"/>
      <c r="MW88" s="364"/>
      <c r="MX88" s="364"/>
      <c r="MY88" s="364"/>
      <c r="MZ88" s="364"/>
      <c r="NA88" s="364"/>
      <c r="NB88" s="364"/>
      <c r="NC88" s="364"/>
      <c r="ND88" s="364">
        <v>0.3</v>
      </c>
      <c r="NE88" s="364"/>
      <c r="NF88" s="364"/>
      <c r="NG88" s="364"/>
      <c r="NH88" s="364"/>
      <c r="NI88" s="364"/>
      <c r="NJ88" s="364"/>
      <c r="NK88" s="364"/>
      <c r="NL88" s="364"/>
      <c r="NM88" s="364"/>
      <c r="NN88" s="364"/>
      <c r="NO88" s="364"/>
      <c r="NP88" s="364"/>
      <c r="NQ88" s="364"/>
      <c r="NR88" s="364"/>
      <c r="NS88" s="364"/>
      <c r="NT88" s="364"/>
      <c r="NU88" s="364"/>
      <c r="NV88" s="364"/>
      <c r="NW88" s="364"/>
      <c r="NX88" s="364"/>
      <c r="NY88" s="364"/>
      <c r="NZ88" s="364"/>
      <c r="OA88" s="364"/>
      <c r="OB88" s="364"/>
      <c r="OC88" s="364"/>
      <c r="OD88" s="364"/>
      <c r="OE88" s="364"/>
      <c r="OF88" s="364"/>
      <c r="OG88" s="364"/>
      <c r="OH88" s="364"/>
      <c r="OI88" s="364"/>
      <c r="OJ88" s="364"/>
      <c r="OK88" s="364"/>
      <c r="OL88" s="364"/>
      <c r="OM88" s="364"/>
      <c r="ON88" s="364"/>
      <c r="OO88" s="364"/>
      <c r="OP88" s="364"/>
      <c r="OQ88" s="364"/>
      <c r="OR88" s="364"/>
    </row>
    <row r="89" spans="1:408" ht="15">
      <c r="A89" s="363" t="s">
        <v>662</v>
      </c>
      <c r="B89" s="364">
        <f t="shared" si="118"/>
        <v>0</v>
      </c>
      <c r="C89" s="364">
        <f t="shared" si="119"/>
        <v>0</v>
      </c>
      <c r="D89" s="364">
        <f t="shared" si="120"/>
        <v>0</v>
      </c>
      <c r="E89" s="364">
        <f t="shared" si="121"/>
        <v>0</v>
      </c>
      <c r="F89" s="364">
        <f t="shared" si="122"/>
        <v>0</v>
      </c>
      <c r="G89" s="364">
        <f t="shared" si="123"/>
        <v>0</v>
      </c>
      <c r="H89" s="364">
        <f t="shared" si="124"/>
        <v>0</v>
      </c>
      <c r="I89" s="364">
        <f t="shared" si="125"/>
        <v>0</v>
      </c>
      <c r="J89" s="364">
        <f t="shared" si="126"/>
        <v>0</v>
      </c>
      <c r="K89" s="364">
        <f t="shared" si="127"/>
        <v>0</v>
      </c>
      <c r="L89" s="364">
        <f t="shared" si="128"/>
        <v>0</v>
      </c>
      <c r="M89" s="364">
        <f t="shared" si="129"/>
        <v>0</v>
      </c>
      <c r="N89" s="364">
        <f t="shared" si="130"/>
        <v>0</v>
      </c>
      <c r="O89" s="364">
        <f t="shared" si="131"/>
        <v>0</v>
      </c>
      <c r="P89" s="364">
        <f t="shared" si="132"/>
        <v>0</v>
      </c>
      <c r="Q89" s="364">
        <f t="shared" si="133"/>
        <v>0</v>
      </c>
      <c r="R89" s="364">
        <f t="shared" si="134"/>
        <v>0</v>
      </c>
      <c r="S89" s="364">
        <f t="shared" si="135"/>
        <v>0</v>
      </c>
      <c r="T89" s="364">
        <f t="shared" si="136"/>
        <v>0</v>
      </c>
      <c r="U89" s="364">
        <f t="shared" si="137"/>
        <v>0</v>
      </c>
      <c r="V89" s="364">
        <f t="shared" si="138"/>
        <v>0</v>
      </c>
      <c r="W89" s="364">
        <f t="shared" si="139"/>
        <v>0</v>
      </c>
      <c r="X89" s="364">
        <f t="shared" si="140"/>
        <v>0</v>
      </c>
      <c r="Y89" s="364">
        <f t="shared" si="141"/>
        <v>0</v>
      </c>
      <c r="Z89" s="364">
        <f t="shared" si="142"/>
        <v>0</v>
      </c>
      <c r="AA89" s="364">
        <f t="shared" si="143"/>
        <v>0</v>
      </c>
      <c r="AB89" s="364">
        <f t="shared" si="144"/>
        <v>0</v>
      </c>
      <c r="AC89" s="364">
        <f t="shared" si="145"/>
        <v>0</v>
      </c>
      <c r="AD89" s="364">
        <f t="shared" si="146"/>
        <v>0</v>
      </c>
      <c r="AE89" s="364">
        <f t="shared" si="147"/>
        <v>0</v>
      </c>
      <c r="AG89" s="364"/>
      <c r="AH89" s="364"/>
      <c r="AI89" s="364"/>
      <c r="AJ89" s="364"/>
      <c r="AK89" s="364"/>
      <c r="AL89" s="364"/>
      <c r="AM89" s="364"/>
      <c r="AN89" s="364"/>
      <c r="AO89" s="364"/>
      <c r="AP89" s="364"/>
      <c r="AQ89" s="364"/>
      <c r="AR89" s="364"/>
      <c r="AS89" s="364"/>
      <c r="AT89" s="364"/>
      <c r="AU89" s="364"/>
      <c r="AV89" s="364"/>
      <c r="AW89" s="364"/>
      <c r="AX89" s="364"/>
      <c r="AY89" s="364"/>
      <c r="AZ89" s="364"/>
      <c r="BA89" s="364"/>
      <c r="BB89" s="364"/>
      <c r="BC89" s="364"/>
      <c r="BD89" s="364"/>
      <c r="BE89" s="364"/>
      <c r="BF89" s="364"/>
      <c r="BG89" s="364"/>
      <c r="BH89" s="364"/>
      <c r="BI89" s="364"/>
      <c r="BJ89" s="364"/>
      <c r="BK89" s="364"/>
      <c r="BL89" s="364"/>
      <c r="BM89" s="364"/>
      <c r="BN89" s="364"/>
      <c r="BO89" s="364"/>
      <c r="BP89" s="364"/>
      <c r="BQ89" s="364"/>
      <c r="BR89" s="364"/>
      <c r="BS89" s="364"/>
      <c r="BT89" s="364"/>
      <c r="BU89" s="364"/>
      <c r="BV89" s="364"/>
      <c r="BW89" s="364"/>
      <c r="BX89" s="364"/>
      <c r="BY89" s="364"/>
      <c r="BZ89" s="364"/>
      <c r="CA89" s="364"/>
      <c r="CB89" s="364"/>
      <c r="CC89" s="364"/>
      <c r="CD89" s="364"/>
      <c r="CE89" s="364"/>
      <c r="CF89" s="364"/>
      <c r="CG89" s="364"/>
      <c r="CH89" s="364"/>
      <c r="CI89" s="364"/>
      <c r="CJ89" s="364"/>
      <c r="CK89" s="364"/>
      <c r="CL89" s="364"/>
      <c r="CM89" s="364"/>
      <c r="CN89" s="364"/>
      <c r="CO89" s="364"/>
      <c r="CP89" s="364"/>
      <c r="CQ89" s="364"/>
      <c r="CR89" s="364"/>
      <c r="CS89" s="364"/>
      <c r="CT89" s="364"/>
      <c r="CU89" s="364"/>
      <c r="CV89" s="364"/>
      <c r="CW89" s="364"/>
      <c r="CX89" s="364"/>
      <c r="CY89" s="364"/>
      <c r="CZ89" s="364"/>
      <c r="DA89" s="364"/>
      <c r="DB89" s="364"/>
      <c r="DC89" s="364"/>
      <c r="DD89" s="364"/>
      <c r="DE89" s="364"/>
      <c r="DF89" s="364"/>
      <c r="DG89" s="364"/>
      <c r="DH89" s="364"/>
      <c r="DI89" s="364"/>
      <c r="DJ89" s="364"/>
      <c r="DK89" s="364"/>
      <c r="DL89" s="364"/>
      <c r="DM89" s="364"/>
      <c r="DN89" s="364"/>
      <c r="DO89" s="364"/>
      <c r="DP89" s="364"/>
      <c r="DQ89" s="364"/>
      <c r="DR89" s="364"/>
      <c r="DS89" s="364"/>
      <c r="DT89" s="364"/>
      <c r="DU89" s="364"/>
      <c r="DV89" s="364"/>
      <c r="DW89" s="364"/>
      <c r="DX89" s="364"/>
      <c r="DY89" s="364"/>
      <c r="DZ89" s="364"/>
      <c r="EA89" s="364"/>
      <c r="EB89" s="364"/>
      <c r="EC89" s="364"/>
      <c r="ED89" s="364"/>
      <c r="EE89" s="364"/>
      <c r="EF89" s="364"/>
      <c r="EG89" s="364"/>
      <c r="EH89" s="364"/>
      <c r="EI89" s="364"/>
      <c r="EJ89" s="364"/>
      <c r="EK89" s="364"/>
      <c r="EL89" s="364"/>
      <c r="EM89" s="364"/>
      <c r="EN89" s="364"/>
      <c r="EO89" s="364"/>
      <c r="EP89" s="364"/>
      <c r="EQ89" s="364"/>
      <c r="ER89" s="364"/>
      <c r="ES89" s="364"/>
      <c r="ET89" s="364"/>
      <c r="EU89" s="364"/>
      <c r="EV89" s="364"/>
      <c r="EW89" s="364"/>
      <c r="EX89" s="364"/>
      <c r="EY89" s="364"/>
      <c r="EZ89" s="364"/>
      <c r="FA89" s="364"/>
      <c r="FB89" s="364"/>
      <c r="FC89" s="364"/>
      <c r="FD89" s="364"/>
      <c r="FE89" s="364"/>
      <c r="FF89" s="364"/>
      <c r="FG89" s="364"/>
      <c r="FH89" s="364"/>
      <c r="FI89" s="364"/>
      <c r="FJ89" s="364"/>
      <c r="FK89" s="364"/>
      <c r="FL89" s="364"/>
      <c r="FM89" s="364"/>
      <c r="FN89" s="364"/>
      <c r="FO89" s="364"/>
      <c r="FP89" s="364"/>
      <c r="FQ89" s="364"/>
      <c r="FR89" s="364"/>
      <c r="FS89" s="364"/>
      <c r="FT89" s="364"/>
      <c r="FU89" s="364"/>
      <c r="FV89" s="364"/>
      <c r="FW89" s="364"/>
      <c r="FX89" s="364"/>
      <c r="FY89" s="364"/>
      <c r="FZ89" s="364"/>
      <c r="GA89" s="364"/>
      <c r="GB89" s="364"/>
      <c r="GC89" s="364"/>
      <c r="GD89" s="364"/>
      <c r="GE89" s="364"/>
      <c r="GF89" s="364"/>
      <c r="GG89" s="364"/>
      <c r="GH89" s="364"/>
      <c r="GI89" s="364"/>
      <c r="GJ89" s="364"/>
      <c r="GK89" s="364"/>
      <c r="GL89" s="364"/>
      <c r="GM89" s="364"/>
      <c r="GN89" s="364"/>
      <c r="GO89" s="364"/>
      <c r="GP89" s="364"/>
      <c r="GQ89" s="364"/>
      <c r="GR89" s="364"/>
      <c r="GS89" s="364"/>
      <c r="GT89" s="364"/>
      <c r="GU89" s="364"/>
      <c r="GV89" s="364"/>
      <c r="GW89" s="364"/>
      <c r="GX89" s="364"/>
      <c r="GY89" s="364"/>
      <c r="GZ89" s="364"/>
      <c r="HA89" s="364"/>
      <c r="HB89" s="364"/>
      <c r="HC89" s="364"/>
      <c r="HD89" s="364"/>
      <c r="HE89" s="364"/>
      <c r="HF89" s="364"/>
      <c r="HG89" s="364"/>
      <c r="HH89" s="364"/>
      <c r="HI89" s="364"/>
      <c r="HJ89" s="364"/>
      <c r="HK89" s="364"/>
      <c r="HL89" s="364"/>
      <c r="HM89" s="364"/>
      <c r="HN89" s="364"/>
      <c r="HO89" s="364"/>
      <c r="HP89" s="364"/>
      <c r="HQ89" s="364"/>
      <c r="HR89" s="364"/>
      <c r="HS89" s="364"/>
      <c r="HT89" s="364"/>
      <c r="HU89" s="364"/>
      <c r="HV89" s="364"/>
      <c r="HW89" s="364"/>
      <c r="HX89" s="364"/>
      <c r="HY89" s="364"/>
      <c r="HZ89" s="364"/>
      <c r="IA89" s="364"/>
      <c r="IB89" s="364"/>
      <c r="IC89" s="364"/>
      <c r="ID89" s="364"/>
      <c r="IE89" s="364"/>
      <c r="IF89" s="364"/>
      <c r="IG89" s="364"/>
      <c r="IH89" s="364"/>
      <c r="II89" s="364"/>
      <c r="IJ89" s="364"/>
      <c r="IK89" s="364"/>
      <c r="IL89" s="364"/>
      <c r="IM89" s="364"/>
      <c r="IN89" s="364"/>
      <c r="IO89" s="364"/>
      <c r="IP89" s="364"/>
      <c r="IQ89" s="364"/>
      <c r="IR89" s="364"/>
      <c r="IS89" s="364"/>
      <c r="IT89" s="364"/>
      <c r="IU89" s="364"/>
      <c r="IV89" s="364"/>
      <c r="IW89" s="364"/>
      <c r="IX89" s="364"/>
      <c r="IY89" s="364"/>
      <c r="IZ89" s="364"/>
      <c r="JA89" s="364"/>
      <c r="JB89" s="364"/>
      <c r="JC89" s="364"/>
      <c r="JD89" s="364"/>
      <c r="JE89" s="364"/>
      <c r="JF89" s="364"/>
      <c r="JG89" s="364"/>
      <c r="JH89" s="364"/>
      <c r="JI89" s="364"/>
      <c r="JJ89" s="364"/>
      <c r="JK89" s="364"/>
      <c r="JL89" s="364"/>
      <c r="JM89" s="364"/>
      <c r="JN89" s="364"/>
      <c r="JO89" s="364"/>
      <c r="JP89" s="364"/>
      <c r="JQ89" s="364"/>
      <c r="JR89" s="364"/>
      <c r="JS89" s="364"/>
      <c r="JT89" s="364"/>
      <c r="JU89" s="364"/>
      <c r="JV89" s="364"/>
      <c r="JW89" s="364"/>
      <c r="JX89" s="364"/>
      <c r="JY89" s="364"/>
      <c r="JZ89" s="364"/>
      <c r="KA89" s="364"/>
      <c r="KB89" s="364"/>
      <c r="KC89" s="364"/>
      <c r="KD89" s="364"/>
      <c r="KE89" s="364"/>
      <c r="KF89" s="364"/>
      <c r="KG89" s="364"/>
      <c r="KH89" s="364"/>
      <c r="KI89" s="364"/>
      <c r="KJ89" s="364"/>
      <c r="KK89" s="364"/>
      <c r="KL89" s="364"/>
      <c r="KM89" s="364"/>
      <c r="KN89" s="364"/>
      <c r="KO89" s="364"/>
      <c r="KP89" s="364"/>
      <c r="KQ89" s="364"/>
      <c r="KR89" s="364"/>
      <c r="KS89" s="364"/>
      <c r="KT89" s="364"/>
      <c r="KU89" s="364"/>
      <c r="KV89" s="364"/>
      <c r="KW89" s="364"/>
      <c r="KX89" s="364"/>
      <c r="KY89" s="364"/>
      <c r="KZ89" s="364"/>
      <c r="LA89" s="364"/>
      <c r="LB89" s="364"/>
      <c r="LC89" s="364"/>
      <c r="LD89" s="364"/>
      <c r="LE89" s="364"/>
      <c r="LF89" s="364"/>
      <c r="LG89" s="364"/>
      <c r="LH89" s="364"/>
      <c r="LI89" s="364"/>
      <c r="LJ89" s="364"/>
      <c r="LK89" s="364"/>
      <c r="LL89" s="364"/>
      <c r="LM89" s="364"/>
      <c r="LN89" s="364"/>
      <c r="LO89" s="364"/>
      <c r="LP89" s="364"/>
      <c r="LQ89" s="364"/>
      <c r="LR89" s="364"/>
      <c r="LS89" s="364"/>
      <c r="LT89" s="364"/>
      <c r="LU89" s="364"/>
      <c r="LV89" s="364"/>
      <c r="LW89" s="364"/>
      <c r="LX89" s="364"/>
      <c r="LY89" s="364"/>
      <c r="LZ89" s="364"/>
      <c r="MA89" s="364"/>
      <c r="MB89" s="364"/>
      <c r="MC89" s="364"/>
      <c r="MD89" s="364"/>
      <c r="ME89" s="364"/>
      <c r="MF89" s="364"/>
      <c r="MG89" s="364"/>
      <c r="MH89" s="364"/>
      <c r="MI89" s="364"/>
      <c r="MJ89" s="364"/>
      <c r="MK89" s="364"/>
      <c r="ML89" s="364"/>
      <c r="MM89" s="364"/>
      <c r="MN89" s="364"/>
      <c r="MO89" s="364"/>
      <c r="MP89" s="364"/>
      <c r="MQ89" s="364"/>
      <c r="MR89" s="364"/>
      <c r="MS89" s="364"/>
      <c r="MT89" s="364"/>
      <c r="MU89" s="364"/>
      <c r="MV89" s="364"/>
      <c r="MW89" s="364"/>
      <c r="MX89" s="364"/>
      <c r="MY89" s="364"/>
      <c r="MZ89" s="364"/>
      <c r="NA89" s="364"/>
      <c r="NB89" s="364"/>
      <c r="NC89" s="364"/>
      <c r="ND89" s="364"/>
      <c r="NE89" s="364"/>
      <c r="NF89" s="364"/>
      <c r="NG89" s="364"/>
      <c r="NH89" s="364"/>
      <c r="NI89" s="364"/>
      <c r="NJ89" s="364"/>
      <c r="NK89" s="364"/>
      <c r="NL89" s="364"/>
      <c r="NM89" s="364"/>
      <c r="NN89" s="364"/>
      <c r="NO89" s="364"/>
      <c r="NP89" s="364"/>
      <c r="NQ89" s="364"/>
      <c r="NR89" s="364"/>
      <c r="NS89" s="364"/>
      <c r="NT89" s="364"/>
      <c r="NU89" s="364"/>
      <c r="NV89" s="364"/>
      <c r="NW89" s="364"/>
      <c r="NX89" s="364"/>
      <c r="NY89" s="364"/>
      <c r="NZ89" s="364"/>
      <c r="OA89" s="364"/>
      <c r="OB89" s="364"/>
      <c r="OC89" s="364"/>
      <c r="OD89" s="364"/>
      <c r="OE89" s="364"/>
      <c r="OF89" s="364"/>
      <c r="OG89" s="364"/>
      <c r="OH89" s="364"/>
      <c r="OI89" s="364"/>
      <c r="OJ89" s="364"/>
      <c r="OK89" s="364"/>
      <c r="OL89" s="364"/>
      <c r="OM89" s="364"/>
      <c r="ON89" s="364"/>
      <c r="OO89" s="364"/>
      <c r="OP89" s="364"/>
      <c r="OQ89" s="364"/>
      <c r="OR89" s="364"/>
    </row>
    <row r="90" spans="1:408" ht="15">
      <c r="A90" s="363" t="s">
        <v>663</v>
      </c>
      <c r="B90" s="364">
        <f t="shared" si="118"/>
        <v>0</v>
      </c>
      <c r="C90" s="364">
        <f t="shared" si="119"/>
        <v>0</v>
      </c>
      <c r="D90" s="364">
        <f t="shared" si="120"/>
        <v>0</v>
      </c>
      <c r="E90" s="364">
        <f t="shared" si="121"/>
        <v>0</v>
      </c>
      <c r="F90" s="364">
        <f t="shared" si="122"/>
        <v>0</v>
      </c>
      <c r="G90" s="364">
        <f t="shared" si="123"/>
        <v>0</v>
      </c>
      <c r="H90" s="364">
        <f t="shared" si="124"/>
        <v>0</v>
      </c>
      <c r="I90" s="364">
        <f t="shared" si="125"/>
        <v>0</v>
      </c>
      <c r="J90" s="364">
        <f t="shared" si="126"/>
        <v>0</v>
      </c>
      <c r="K90" s="364">
        <f t="shared" si="127"/>
        <v>0</v>
      </c>
      <c r="L90" s="364">
        <f t="shared" si="128"/>
        <v>0</v>
      </c>
      <c r="M90" s="364">
        <f t="shared" si="129"/>
        <v>0</v>
      </c>
      <c r="N90" s="364">
        <f t="shared" si="130"/>
        <v>0</v>
      </c>
      <c r="O90" s="364">
        <f t="shared" si="131"/>
        <v>0</v>
      </c>
      <c r="P90" s="364">
        <f t="shared" si="132"/>
        <v>0</v>
      </c>
      <c r="Q90" s="364">
        <f t="shared" si="133"/>
        <v>0</v>
      </c>
      <c r="R90" s="364">
        <f t="shared" si="134"/>
        <v>0</v>
      </c>
      <c r="S90" s="364">
        <f t="shared" si="135"/>
        <v>0</v>
      </c>
      <c r="T90" s="364">
        <f t="shared" si="136"/>
        <v>0</v>
      </c>
      <c r="U90" s="364">
        <f t="shared" si="137"/>
        <v>0</v>
      </c>
      <c r="V90" s="364">
        <f t="shared" si="138"/>
        <v>0</v>
      </c>
      <c r="W90" s="364">
        <f t="shared" si="139"/>
        <v>0</v>
      </c>
      <c r="X90" s="364">
        <f t="shared" si="140"/>
        <v>0</v>
      </c>
      <c r="Y90" s="364">
        <f t="shared" si="141"/>
        <v>0</v>
      </c>
      <c r="Z90" s="364">
        <f t="shared" si="142"/>
        <v>0</v>
      </c>
      <c r="AA90" s="364">
        <f t="shared" si="143"/>
        <v>0</v>
      </c>
      <c r="AB90" s="364">
        <f t="shared" si="144"/>
        <v>0</v>
      </c>
      <c r="AC90" s="364">
        <f t="shared" si="145"/>
        <v>0</v>
      </c>
      <c r="AD90" s="364">
        <f t="shared" si="146"/>
        <v>0</v>
      </c>
      <c r="AE90" s="364">
        <f t="shared" si="147"/>
        <v>0</v>
      </c>
      <c r="AG90" s="364"/>
      <c r="AH90" s="364"/>
      <c r="AI90" s="364"/>
      <c r="AJ90" s="364"/>
      <c r="AK90" s="364"/>
      <c r="AL90" s="364"/>
      <c r="AM90" s="364"/>
      <c r="AN90" s="364"/>
      <c r="AO90" s="364"/>
      <c r="AP90" s="364"/>
      <c r="AQ90" s="364"/>
      <c r="AR90" s="364"/>
      <c r="AS90" s="364"/>
      <c r="AT90" s="364"/>
      <c r="AU90" s="364"/>
      <c r="AV90" s="364"/>
      <c r="AW90" s="364"/>
      <c r="AX90" s="364"/>
      <c r="AY90" s="364"/>
      <c r="AZ90" s="364"/>
      <c r="BA90" s="364"/>
      <c r="BB90" s="364"/>
      <c r="BC90" s="364"/>
      <c r="BD90" s="364"/>
      <c r="BE90" s="364"/>
      <c r="BF90" s="364"/>
      <c r="BG90" s="364"/>
      <c r="BH90" s="364"/>
      <c r="BI90" s="364"/>
      <c r="BJ90" s="364"/>
      <c r="BK90" s="364"/>
      <c r="BL90" s="364"/>
      <c r="BM90" s="364"/>
      <c r="BN90" s="364"/>
      <c r="BO90" s="364"/>
      <c r="BP90" s="364"/>
      <c r="BQ90" s="364"/>
      <c r="BR90" s="364"/>
      <c r="BS90" s="364"/>
      <c r="BT90" s="364"/>
      <c r="BU90" s="364"/>
      <c r="BV90" s="364"/>
      <c r="BW90" s="364"/>
      <c r="BX90" s="364"/>
      <c r="BY90" s="364"/>
      <c r="BZ90" s="364"/>
      <c r="CA90" s="364"/>
      <c r="CB90" s="364"/>
      <c r="CC90" s="364"/>
      <c r="CD90" s="364"/>
      <c r="CE90" s="364"/>
      <c r="CF90" s="364"/>
      <c r="CG90" s="364"/>
      <c r="CH90" s="364"/>
      <c r="CI90" s="364"/>
      <c r="CJ90" s="364"/>
      <c r="CK90" s="364"/>
      <c r="CL90" s="364"/>
      <c r="CM90" s="364"/>
      <c r="CN90" s="364"/>
      <c r="CO90" s="364"/>
      <c r="CP90" s="364"/>
      <c r="CQ90" s="364"/>
      <c r="CR90" s="364"/>
      <c r="CS90" s="364"/>
      <c r="CT90" s="364"/>
      <c r="CU90" s="364"/>
      <c r="CV90" s="364"/>
      <c r="CW90" s="364"/>
      <c r="CX90" s="364"/>
      <c r="CY90" s="364"/>
      <c r="CZ90" s="364"/>
      <c r="DA90" s="364"/>
      <c r="DB90" s="364"/>
      <c r="DC90" s="364"/>
      <c r="DD90" s="364"/>
      <c r="DE90" s="364"/>
      <c r="DF90" s="364"/>
      <c r="DG90" s="364"/>
      <c r="DH90" s="364"/>
      <c r="DI90" s="364"/>
      <c r="DJ90" s="364"/>
      <c r="DK90" s="364"/>
      <c r="DL90" s="364"/>
      <c r="DM90" s="364"/>
      <c r="DN90" s="364"/>
      <c r="DO90" s="364"/>
      <c r="DP90" s="364"/>
      <c r="DQ90" s="364"/>
      <c r="DR90" s="364"/>
      <c r="DS90" s="364"/>
      <c r="DT90" s="364"/>
      <c r="DU90" s="364"/>
      <c r="DV90" s="364"/>
      <c r="DW90" s="364"/>
      <c r="DX90" s="364"/>
      <c r="DY90" s="364"/>
      <c r="DZ90" s="364"/>
      <c r="EA90" s="364"/>
      <c r="EB90" s="364"/>
      <c r="EC90" s="364"/>
      <c r="ED90" s="364"/>
      <c r="EE90" s="364"/>
      <c r="EF90" s="364"/>
      <c r="EG90" s="364"/>
      <c r="EH90" s="364"/>
      <c r="EI90" s="364"/>
      <c r="EJ90" s="364"/>
      <c r="EK90" s="364"/>
      <c r="EL90" s="364"/>
      <c r="EM90" s="364"/>
      <c r="EN90" s="364"/>
      <c r="EO90" s="364"/>
      <c r="EP90" s="364"/>
      <c r="EQ90" s="364"/>
      <c r="ER90" s="364"/>
      <c r="ES90" s="364"/>
      <c r="ET90" s="364"/>
      <c r="EU90" s="364"/>
      <c r="EV90" s="364"/>
      <c r="EW90" s="364"/>
      <c r="EX90" s="364"/>
      <c r="EY90" s="364"/>
      <c r="EZ90" s="364"/>
      <c r="FA90" s="364"/>
      <c r="FB90" s="364"/>
      <c r="FC90" s="364"/>
      <c r="FD90" s="364"/>
      <c r="FE90" s="364"/>
      <c r="FF90" s="364"/>
      <c r="FG90" s="364"/>
      <c r="FH90" s="364"/>
      <c r="FI90" s="364"/>
      <c r="FJ90" s="364"/>
      <c r="FK90" s="364"/>
      <c r="FL90" s="364"/>
      <c r="FM90" s="364"/>
      <c r="FN90" s="364"/>
      <c r="FO90" s="364"/>
      <c r="FP90" s="364"/>
      <c r="FQ90" s="364"/>
      <c r="FR90" s="364"/>
      <c r="FS90" s="364"/>
      <c r="FT90" s="364"/>
      <c r="FU90" s="364"/>
      <c r="FV90" s="364"/>
      <c r="FW90" s="364"/>
      <c r="FX90" s="364"/>
      <c r="FY90" s="364"/>
      <c r="FZ90" s="364"/>
      <c r="GA90" s="364"/>
      <c r="GB90" s="364"/>
      <c r="GC90" s="364"/>
      <c r="GD90" s="364"/>
      <c r="GE90" s="364"/>
      <c r="GF90" s="364"/>
      <c r="GG90" s="364"/>
      <c r="GH90" s="364"/>
      <c r="GI90" s="364"/>
      <c r="GJ90" s="364"/>
      <c r="GK90" s="364"/>
      <c r="GL90" s="364"/>
      <c r="GM90" s="364"/>
      <c r="GN90" s="364"/>
      <c r="GO90" s="364"/>
      <c r="GP90" s="364"/>
      <c r="GQ90" s="364"/>
      <c r="GR90" s="364"/>
      <c r="GS90" s="364"/>
      <c r="GT90" s="364"/>
      <c r="GU90" s="364"/>
      <c r="GV90" s="364"/>
      <c r="GW90" s="364"/>
      <c r="GX90" s="364"/>
      <c r="GY90" s="364"/>
      <c r="GZ90" s="364"/>
      <c r="HA90" s="364"/>
      <c r="HB90" s="364"/>
      <c r="HC90" s="364"/>
      <c r="HD90" s="364"/>
      <c r="HE90" s="364"/>
      <c r="HF90" s="364"/>
      <c r="HG90" s="364"/>
      <c r="HH90" s="364"/>
      <c r="HI90" s="364"/>
      <c r="HJ90" s="364"/>
      <c r="HK90" s="364"/>
      <c r="HL90" s="364"/>
      <c r="HM90" s="364"/>
      <c r="HN90" s="364"/>
      <c r="HO90" s="364"/>
      <c r="HP90" s="364"/>
      <c r="HQ90" s="364"/>
      <c r="HR90" s="364"/>
      <c r="HS90" s="364"/>
      <c r="HT90" s="364"/>
      <c r="HU90" s="364"/>
      <c r="HV90" s="364"/>
      <c r="HW90" s="364"/>
      <c r="HX90" s="364"/>
      <c r="HY90" s="364"/>
      <c r="HZ90" s="364"/>
      <c r="IA90" s="364"/>
      <c r="IB90" s="364"/>
      <c r="IC90" s="364"/>
      <c r="ID90" s="364"/>
      <c r="IE90" s="364"/>
      <c r="IF90" s="364"/>
      <c r="IG90" s="364"/>
      <c r="IH90" s="364"/>
      <c r="II90" s="364"/>
      <c r="IJ90" s="364"/>
      <c r="IK90" s="364"/>
      <c r="IL90" s="364"/>
      <c r="IM90" s="364"/>
      <c r="IN90" s="364"/>
      <c r="IO90" s="364"/>
      <c r="IP90" s="364"/>
      <c r="IQ90" s="364"/>
      <c r="IR90" s="364"/>
      <c r="IS90" s="364"/>
      <c r="IT90" s="364"/>
      <c r="IU90" s="364"/>
      <c r="IV90" s="364"/>
      <c r="IW90" s="364"/>
      <c r="IX90" s="364"/>
      <c r="IY90" s="364"/>
      <c r="IZ90" s="364"/>
      <c r="JA90" s="364"/>
      <c r="JB90" s="364"/>
      <c r="JC90" s="364"/>
      <c r="JD90" s="364"/>
      <c r="JE90" s="364"/>
      <c r="JF90" s="364"/>
      <c r="JG90" s="364"/>
      <c r="JH90" s="364"/>
      <c r="JI90" s="364"/>
      <c r="JJ90" s="364"/>
      <c r="JK90" s="364"/>
      <c r="JL90" s="364"/>
      <c r="JM90" s="364"/>
      <c r="JN90" s="364"/>
      <c r="JO90" s="364"/>
      <c r="JP90" s="364"/>
      <c r="JQ90" s="364"/>
      <c r="JR90" s="364"/>
      <c r="JS90" s="364"/>
      <c r="JT90" s="364"/>
      <c r="JU90" s="364"/>
      <c r="JV90" s="364"/>
      <c r="JW90" s="364"/>
      <c r="JX90" s="364"/>
      <c r="JY90" s="364"/>
      <c r="JZ90" s="364"/>
      <c r="KA90" s="364"/>
      <c r="KB90" s="364"/>
      <c r="KC90" s="364"/>
      <c r="KD90" s="364"/>
      <c r="KE90" s="364"/>
      <c r="KF90" s="364"/>
      <c r="KG90" s="364"/>
      <c r="KH90" s="364"/>
      <c r="KI90" s="364"/>
      <c r="KJ90" s="364"/>
      <c r="KK90" s="364"/>
      <c r="KL90" s="364"/>
      <c r="KM90" s="364"/>
      <c r="KN90" s="364"/>
      <c r="KO90" s="364"/>
      <c r="KP90" s="364"/>
      <c r="KQ90" s="364"/>
      <c r="KR90" s="364"/>
      <c r="KS90" s="364"/>
      <c r="KT90" s="364"/>
      <c r="KU90" s="364"/>
      <c r="KV90" s="364"/>
      <c r="KW90" s="364"/>
      <c r="KX90" s="364"/>
      <c r="KY90" s="364"/>
      <c r="KZ90" s="364"/>
      <c r="LA90" s="364"/>
      <c r="LB90" s="364"/>
      <c r="LC90" s="364"/>
      <c r="LD90" s="364"/>
      <c r="LE90" s="364"/>
      <c r="LF90" s="364"/>
      <c r="LG90" s="364"/>
      <c r="LH90" s="364"/>
      <c r="LI90" s="364"/>
      <c r="LJ90" s="364"/>
      <c r="LK90" s="364"/>
      <c r="LL90" s="364"/>
      <c r="LM90" s="364"/>
      <c r="LN90" s="364"/>
      <c r="LO90" s="364"/>
      <c r="LP90" s="364"/>
      <c r="LQ90" s="364"/>
      <c r="LR90" s="364"/>
      <c r="LS90" s="364"/>
      <c r="LT90" s="364"/>
      <c r="LU90" s="364"/>
      <c r="LV90" s="364"/>
      <c r="LW90" s="364"/>
      <c r="LX90" s="364"/>
      <c r="LY90" s="364"/>
      <c r="LZ90" s="364"/>
      <c r="MA90" s="364"/>
      <c r="MB90" s="364"/>
      <c r="MC90" s="364"/>
      <c r="MD90" s="364"/>
      <c r="ME90" s="364"/>
      <c r="MF90" s="364"/>
      <c r="MG90" s="364"/>
      <c r="MH90" s="364"/>
      <c r="MI90" s="364"/>
      <c r="MJ90" s="364"/>
      <c r="MK90" s="364"/>
      <c r="ML90" s="364"/>
      <c r="MM90" s="364"/>
      <c r="MN90" s="364"/>
      <c r="MO90" s="364"/>
      <c r="MP90" s="364"/>
      <c r="MQ90" s="364"/>
      <c r="MR90" s="364"/>
      <c r="MS90" s="364"/>
      <c r="MT90" s="364"/>
      <c r="MU90" s="364"/>
      <c r="MV90" s="364"/>
      <c r="MW90" s="364"/>
      <c r="MX90" s="364"/>
      <c r="MY90" s="364"/>
      <c r="MZ90" s="364"/>
      <c r="NA90" s="364"/>
      <c r="NB90" s="364"/>
      <c r="NC90" s="364"/>
      <c r="ND90" s="364"/>
      <c r="NE90" s="364"/>
      <c r="NF90" s="364"/>
      <c r="NG90" s="364"/>
      <c r="NH90" s="364"/>
      <c r="NI90" s="364"/>
      <c r="NJ90" s="364"/>
      <c r="NK90" s="364"/>
      <c r="NL90" s="364"/>
      <c r="NM90" s="364"/>
      <c r="NN90" s="364"/>
      <c r="NO90" s="364"/>
      <c r="NP90" s="364"/>
      <c r="NQ90" s="364"/>
      <c r="NR90" s="364"/>
      <c r="NS90" s="364"/>
      <c r="NT90" s="364"/>
      <c r="NU90" s="364"/>
      <c r="NV90" s="364"/>
      <c r="NW90" s="364"/>
      <c r="NX90" s="364"/>
      <c r="NY90" s="364"/>
      <c r="NZ90" s="364"/>
      <c r="OA90" s="364"/>
      <c r="OB90" s="364"/>
      <c r="OC90" s="364"/>
      <c r="OD90" s="364"/>
      <c r="OE90" s="364"/>
      <c r="OF90" s="364"/>
      <c r="OG90" s="364"/>
      <c r="OH90" s="364"/>
      <c r="OI90" s="364"/>
      <c r="OJ90" s="364"/>
      <c r="OK90" s="364"/>
      <c r="OL90" s="364"/>
      <c r="OM90" s="364"/>
      <c r="ON90" s="364"/>
      <c r="OO90" s="364"/>
      <c r="OP90" s="364"/>
      <c r="OQ90" s="364"/>
      <c r="OR90" s="364"/>
    </row>
    <row r="91" spans="1:408" ht="15">
      <c r="A91" s="363" t="s">
        <v>664</v>
      </c>
      <c r="B91" s="364">
        <f t="shared" si="118"/>
        <v>0</v>
      </c>
      <c r="C91" s="364">
        <f t="shared" si="119"/>
        <v>0</v>
      </c>
      <c r="D91" s="364">
        <f t="shared" si="120"/>
        <v>0</v>
      </c>
      <c r="E91" s="364">
        <f t="shared" si="121"/>
        <v>0</v>
      </c>
      <c r="F91" s="364">
        <f t="shared" si="122"/>
        <v>0</v>
      </c>
      <c r="G91" s="364">
        <f t="shared" si="123"/>
        <v>0</v>
      </c>
      <c r="H91" s="364">
        <f t="shared" si="124"/>
        <v>0</v>
      </c>
      <c r="I91" s="364">
        <f t="shared" si="125"/>
        <v>0</v>
      </c>
      <c r="J91" s="364">
        <f t="shared" si="126"/>
        <v>0</v>
      </c>
      <c r="K91" s="364">
        <f t="shared" si="127"/>
        <v>0</v>
      </c>
      <c r="L91" s="364">
        <f t="shared" si="128"/>
        <v>0</v>
      </c>
      <c r="M91" s="364">
        <f t="shared" si="129"/>
        <v>0</v>
      </c>
      <c r="N91" s="364">
        <f t="shared" si="130"/>
        <v>0</v>
      </c>
      <c r="O91" s="364">
        <f t="shared" si="131"/>
        <v>0</v>
      </c>
      <c r="P91" s="364">
        <f t="shared" si="132"/>
        <v>0</v>
      </c>
      <c r="Q91" s="364">
        <f t="shared" si="133"/>
        <v>0</v>
      </c>
      <c r="R91" s="364">
        <f t="shared" si="134"/>
        <v>0</v>
      </c>
      <c r="S91" s="364">
        <f t="shared" si="135"/>
        <v>0</v>
      </c>
      <c r="T91" s="364">
        <f t="shared" si="136"/>
        <v>0</v>
      </c>
      <c r="U91" s="364">
        <f t="shared" si="137"/>
        <v>0</v>
      </c>
      <c r="V91" s="364">
        <f t="shared" si="138"/>
        <v>0</v>
      </c>
      <c r="W91" s="364">
        <f t="shared" si="139"/>
        <v>0</v>
      </c>
      <c r="X91" s="364">
        <f t="shared" si="140"/>
        <v>0</v>
      </c>
      <c r="Y91" s="364">
        <f t="shared" si="141"/>
        <v>0</v>
      </c>
      <c r="Z91" s="364">
        <f t="shared" si="142"/>
        <v>0</v>
      </c>
      <c r="AA91" s="364">
        <f t="shared" si="143"/>
        <v>0</v>
      </c>
      <c r="AB91" s="364">
        <f t="shared" si="144"/>
        <v>0</v>
      </c>
      <c r="AC91" s="364">
        <f t="shared" si="145"/>
        <v>0</v>
      </c>
      <c r="AD91" s="364">
        <f t="shared" si="146"/>
        <v>0</v>
      </c>
      <c r="AE91" s="364">
        <f t="shared" si="147"/>
        <v>0</v>
      </c>
      <c r="AG91" s="364"/>
      <c r="AH91" s="364"/>
      <c r="AI91" s="364"/>
      <c r="AJ91" s="364"/>
      <c r="AK91" s="364"/>
      <c r="AL91" s="364"/>
      <c r="AM91" s="364"/>
      <c r="AN91" s="364"/>
      <c r="AO91" s="364"/>
      <c r="AP91" s="364"/>
      <c r="AQ91" s="364"/>
      <c r="AR91" s="364"/>
      <c r="AS91" s="364"/>
      <c r="AT91" s="364"/>
      <c r="AU91" s="364"/>
      <c r="AV91" s="364"/>
      <c r="AW91" s="364"/>
      <c r="AX91" s="364"/>
      <c r="AY91" s="364"/>
      <c r="AZ91" s="364"/>
      <c r="BA91" s="364"/>
      <c r="BB91" s="364"/>
      <c r="BC91" s="364"/>
      <c r="BD91" s="364"/>
      <c r="BE91" s="364"/>
      <c r="BF91" s="364"/>
      <c r="BG91" s="364"/>
      <c r="BH91" s="364"/>
      <c r="BI91" s="364"/>
      <c r="BJ91" s="364"/>
      <c r="BK91" s="364"/>
      <c r="BL91" s="364"/>
      <c r="BM91" s="364"/>
      <c r="BN91" s="364"/>
      <c r="BO91" s="364"/>
      <c r="BP91" s="364"/>
      <c r="BQ91" s="364"/>
      <c r="BR91" s="364"/>
      <c r="BS91" s="364"/>
      <c r="BT91" s="364"/>
      <c r="BU91" s="364"/>
      <c r="BV91" s="364"/>
      <c r="BW91" s="364"/>
      <c r="BX91" s="364"/>
      <c r="BY91" s="364"/>
      <c r="BZ91" s="364"/>
      <c r="CA91" s="364"/>
      <c r="CB91" s="364"/>
      <c r="CC91" s="364"/>
      <c r="CD91" s="364"/>
      <c r="CE91" s="364"/>
      <c r="CF91" s="364"/>
      <c r="CG91" s="364"/>
      <c r="CH91" s="364"/>
      <c r="CI91" s="364"/>
      <c r="CJ91" s="364"/>
      <c r="CK91" s="364"/>
      <c r="CL91" s="364"/>
      <c r="CM91" s="364"/>
      <c r="CN91" s="364"/>
      <c r="CO91" s="364"/>
      <c r="CP91" s="364"/>
      <c r="CQ91" s="364"/>
      <c r="CR91" s="364"/>
      <c r="CS91" s="364"/>
      <c r="CT91" s="364"/>
      <c r="CU91" s="364"/>
      <c r="CV91" s="364"/>
      <c r="CW91" s="364"/>
      <c r="CX91" s="364"/>
      <c r="CY91" s="364"/>
      <c r="CZ91" s="364"/>
      <c r="DA91" s="364"/>
      <c r="DB91" s="364"/>
      <c r="DC91" s="364"/>
      <c r="DD91" s="364"/>
      <c r="DE91" s="364"/>
      <c r="DF91" s="364"/>
      <c r="DG91" s="364"/>
      <c r="DH91" s="364"/>
      <c r="DI91" s="364"/>
      <c r="DJ91" s="364"/>
      <c r="DK91" s="364"/>
      <c r="DL91" s="364"/>
      <c r="DM91" s="364"/>
      <c r="DN91" s="364"/>
      <c r="DO91" s="364"/>
      <c r="DP91" s="364"/>
      <c r="DQ91" s="364"/>
      <c r="DR91" s="364"/>
      <c r="DS91" s="364"/>
      <c r="DT91" s="364"/>
      <c r="DU91" s="364"/>
      <c r="DV91" s="364"/>
      <c r="DW91" s="364"/>
      <c r="DX91" s="364"/>
      <c r="DY91" s="364"/>
      <c r="DZ91" s="364"/>
      <c r="EA91" s="364"/>
      <c r="EB91" s="364"/>
      <c r="EC91" s="364"/>
      <c r="ED91" s="364"/>
      <c r="EE91" s="364"/>
      <c r="EF91" s="364"/>
      <c r="EG91" s="364"/>
      <c r="EH91" s="364"/>
      <c r="EI91" s="364"/>
      <c r="EJ91" s="364"/>
      <c r="EK91" s="364"/>
      <c r="EL91" s="364"/>
      <c r="EM91" s="364"/>
      <c r="EN91" s="364"/>
      <c r="EO91" s="364"/>
      <c r="EP91" s="364"/>
      <c r="EQ91" s="364"/>
      <c r="ER91" s="364"/>
      <c r="ES91" s="364"/>
      <c r="ET91" s="364"/>
      <c r="EU91" s="364"/>
      <c r="EV91" s="364"/>
      <c r="EW91" s="364"/>
      <c r="EX91" s="364"/>
      <c r="EY91" s="364"/>
      <c r="EZ91" s="364"/>
      <c r="FA91" s="364"/>
      <c r="FB91" s="364"/>
      <c r="FC91" s="364"/>
      <c r="FD91" s="364"/>
      <c r="FE91" s="364"/>
      <c r="FF91" s="364"/>
      <c r="FG91" s="364"/>
      <c r="FH91" s="364"/>
      <c r="FI91" s="364"/>
      <c r="FJ91" s="364"/>
      <c r="FK91" s="364"/>
      <c r="FL91" s="364"/>
      <c r="FM91" s="364"/>
      <c r="FN91" s="364"/>
      <c r="FO91" s="364"/>
      <c r="FP91" s="364"/>
      <c r="FQ91" s="364"/>
      <c r="FR91" s="364"/>
      <c r="FS91" s="364"/>
      <c r="FT91" s="364"/>
      <c r="FU91" s="364"/>
      <c r="FV91" s="364"/>
      <c r="FW91" s="364"/>
      <c r="FX91" s="364"/>
      <c r="FY91" s="364"/>
      <c r="FZ91" s="364"/>
      <c r="GA91" s="364"/>
      <c r="GB91" s="364"/>
      <c r="GC91" s="364"/>
      <c r="GD91" s="364"/>
      <c r="GE91" s="364"/>
      <c r="GF91" s="364"/>
      <c r="GG91" s="364"/>
      <c r="GH91" s="364"/>
      <c r="GI91" s="364"/>
      <c r="GJ91" s="364"/>
      <c r="GK91" s="364"/>
      <c r="GL91" s="364"/>
      <c r="GM91" s="364"/>
      <c r="GN91" s="364"/>
      <c r="GO91" s="364"/>
      <c r="GP91" s="364"/>
      <c r="GQ91" s="364"/>
      <c r="GR91" s="364"/>
      <c r="GS91" s="364"/>
      <c r="GT91" s="364"/>
      <c r="GU91" s="364"/>
      <c r="GV91" s="364"/>
      <c r="GW91" s="364"/>
      <c r="GX91" s="364"/>
      <c r="GY91" s="364"/>
      <c r="GZ91" s="364"/>
      <c r="HA91" s="364"/>
      <c r="HB91" s="364"/>
      <c r="HC91" s="364"/>
      <c r="HD91" s="364"/>
      <c r="HE91" s="364"/>
      <c r="HF91" s="364"/>
      <c r="HG91" s="364"/>
      <c r="HH91" s="364"/>
      <c r="HI91" s="364"/>
      <c r="HJ91" s="364"/>
      <c r="HK91" s="364"/>
      <c r="HL91" s="364"/>
      <c r="HM91" s="364"/>
      <c r="HN91" s="364"/>
      <c r="HO91" s="364"/>
      <c r="HP91" s="364"/>
      <c r="HQ91" s="364"/>
      <c r="HR91" s="364"/>
      <c r="HS91" s="364"/>
      <c r="HT91" s="364"/>
      <c r="HU91" s="364"/>
      <c r="HV91" s="364"/>
      <c r="HW91" s="364"/>
      <c r="HX91" s="364"/>
      <c r="HY91" s="364"/>
      <c r="HZ91" s="364"/>
      <c r="IA91" s="364"/>
      <c r="IB91" s="364"/>
      <c r="IC91" s="364"/>
      <c r="ID91" s="364"/>
      <c r="IE91" s="364"/>
      <c r="IF91" s="364"/>
      <c r="IG91" s="364"/>
      <c r="IH91" s="364"/>
      <c r="II91" s="364"/>
      <c r="IJ91" s="364"/>
      <c r="IK91" s="364"/>
      <c r="IL91" s="364"/>
      <c r="IM91" s="364"/>
      <c r="IN91" s="364"/>
      <c r="IO91" s="364"/>
      <c r="IP91" s="364"/>
      <c r="IQ91" s="364"/>
      <c r="IR91" s="364"/>
      <c r="IS91" s="364"/>
      <c r="IT91" s="364"/>
      <c r="IU91" s="364"/>
      <c r="IV91" s="364"/>
      <c r="IW91" s="364"/>
      <c r="IX91" s="364"/>
      <c r="IY91" s="364"/>
      <c r="IZ91" s="364"/>
      <c r="JA91" s="364"/>
      <c r="JB91" s="364"/>
      <c r="JC91" s="364"/>
      <c r="JD91" s="364"/>
      <c r="JE91" s="364"/>
      <c r="JF91" s="364"/>
      <c r="JG91" s="364"/>
      <c r="JH91" s="364"/>
      <c r="JI91" s="364"/>
      <c r="JJ91" s="364"/>
      <c r="JK91" s="364"/>
      <c r="JL91" s="364"/>
      <c r="JM91" s="364"/>
      <c r="JN91" s="364"/>
      <c r="JO91" s="364"/>
      <c r="JP91" s="364"/>
      <c r="JQ91" s="364"/>
      <c r="JR91" s="364"/>
      <c r="JS91" s="364"/>
      <c r="JT91" s="364"/>
      <c r="JU91" s="364"/>
      <c r="JV91" s="364"/>
      <c r="JW91" s="364"/>
      <c r="JX91" s="364"/>
      <c r="JY91" s="364"/>
      <c r="JZ91" s="364"/>
      <c r="KA91" s="364"/>
      <c r="KB91" s="364"/>
      <c r="KC91" s="364"/>
      <c r="KD91" s="364"/>
      <c r="KE91" s="364"/>
      <c r="KF91" s="364"/>
      <c r="KG91" s="364"/>
      <c r="KH91" s="364"/>
      <c r="KI91" s="364"/>
      <c r="KJ91" s="364"/>
      <c r="KK91" s="364"/>
      <c r="KL91" s="364"/>
      <c r="KM91" s="364"/>
      <c r="KN91" s="364"/>
      <c r="KO91" s="364"/>
      <c r="KP91" s="364"/>
      <c r="KQ91" s="364"/>
      <c r="KR91" s="364"/>
      <c r="KS91" s="364"/>
      <c r="KT91" s="364"/>
      <c r="KU91" s="364"/>
      <c r="KV91" s="364"/>
      <c r="KW91" s="364"/>
      <c r="KX91" s="364"/>
      <c r="KY91" s="364"/>
      <c r="KZ91" s="364"/>
      <c r="LA91" s="364"/>
      <c r="LB91" s="364"/>
      <c r="LC91" s="364"/>
      <c r="LD91" s="364"/>
      <c r="LE91" s="364"/>
      <c r="LF91" s="364"/>
      <c r="LG91" s="364"/>
      <c r="LH91" s="364"/>
      <c r="LI91" s="364"/>
      <c r="LJ91" s="364"/>
      <c r="LK91" s="364"/>
      <c r="LL91" s="364"/>
      <c r="LM91" s="364"/>
      <c r="LN91" s="364"/>
      <c r="LO91" s="364"/>
      <c r="LP91" s="364"/>
      <c r="LQ91" s="364"/>
      <c r="LR91" s="364"/>
      <c r="LS91" s="364"/>
      <c r="LT91" s="364"/>
      <c r="LU91" s="364"/>
      <c r="LV91" s="364"/>
      <c r="LW91" s="364"/>
      <c r="LX91" s="364"/>
      <c r="LY91" s="364"/>
      <c r="LZ91" s="364"/>
      <c r="MA91" s="364"/>
      <c r="MB91" s="364"/>
      <c r="MC91" s="364"/>
      <c r="MD91" s="364"/>
      <c r="ME91" s="364"/>
      <c r="MF91" s="364"/>
      <c r="MG91" s="364"/>
      <c r="MH91" s="364"/>
      <c r="MI91" s="364"/>
      <c r="MJ91" s="364"/>
      <c r="MK91" s="364"/>
      <c r="ML91" s="364"/>
      <c r="MM91" s="364"/>
      <c r="MN91" s="364"/>
      <c r="MO91" s="364"/>
      <c r="MP91" s="364"/>
      <c r="MQ91" s="364"/>
      <c r="MR91" s="364"/>
      <c r="MS91" s="364"/>
      <c r="MT91" s="364"/>
      <c r="MU91" s="364"/>
      <c r="MV91" s="364"/>
      <c r="MW91" s="364"/>
      <c r="MX91" s="364"/>
      <c r="MY91" s="364"/>
      <c r="MZ91" s="364"/>
      <c r="NA91" s="364"/>
      <c r="NB91" s="364"/>
      <c r="NC91" s="364"/>
      <c r="ND91" s="364"/>
      <c r="NE91" s="364"/>
      <c r="NF91" s="364"/>
      <c r="NG91" s="364"/>
      <c r="NH91" s="364"/>
      <c r="NI91" s="364"/>
      <c r="NJ91" s="364"/>
      <c r="NK91" s="364"/>
      <c r="NL91" s="364"/>
      <c r="NM91" s="364"/>
      <c r="NN91" s="364"/>
      <c r="NO91" s="364"/>
      <c r="NP91" s="364"/>
      <c r="NQ91" s="364"/>
      <c r="NR91" s="364"/>
      <c r="NS91" s="364"/>
      <c r="NT91" s="364"/>
      <c r="NU91" s="364"/>
      <c r="NV91" s="364"/>
      <c r="NW91" s="364"/>
      <c r="NX91" s="364"/>
      <c r="NY91" s="364"/>
      <c r="NZ91" s="364"/>
      <c r="OA91" s="364"/>
      <c r="OB91" s="364"/>
      <c r="OC91" s="364"/>
      <c r="OD91" s="364"/>
      <c r="OE91" s="364"/>
      <c r="OF91" s="364"/>
      <c r="OG91" s="364"/>
      <c r="OH91" s="364"/>
      <c r="OI91" s="364"/>
      <c r="OJ91" s="364"/>
      <c r="OK91" s="364"/>
      <c r="OL91" s="364"/>
      <c r="OM91" s="364"/>
      <c r="ON91" s="364"/>
      <c r="OO91" s="364"/>
      <c r="OP91" s="364"/>
      <c r="OQ91" s="364"/>
      <c r="OR91" s="364"/>
    </row>
    <row r="92" spans="1:408" ht="15">
      <c r="A92" s="363" t="s">
        <v>665</v>
      </c>
      <c r="B92" s="364">
        <f t="shared" si="118"/>
        <v>0</v>
      </c>
      <c r="C92" s="364">
        <f t="shared" si="119"/>
        <v>0</v>
      </c>
      <c r="D92" s="364">
        <f t="shared" si="120"/>
        <v>0</v>
      </c>
      <c r="E92" s="364">
        <f t="shared" si="121"/>
        <v>0</v>
      </c>
      <c r="F92" s="364">
        <f t="shared" si="122"/>
        <v>0</v>
      </c>
      <c r="G92" s="364">
        <f t="shared" si="123"/>
        <v>0</v>
      </c>
      <c r="H92" s="364">
        <f t="shared" si="124"/>
        <v>0</v>
      </c>
      <c r="I92" s="364">
        <f t="shared" si="125"/>
        <v>0</v>
      </c>
      <c r="J92" s="364">
        <f t="shared" si="126"/>
        <v>0</v>
      </c>
      <c r="K92" s="364">
        <f t="shared" si="127"/>
        <v>0</v>
      </c>
      <c r="L92" s="364">
        <f t="shared" si="128"/>
        <v>0</v>
      </c>
      <c r="M92" s="364">
        <f t="shared" si="129"/>
        <v>0</v>
      </c>
      <c r="N92" s="364">
        <f t="shared" si="130"/>
        <v>0</v>
      </c>
      <c r="O92" s="364">
        <f t="shared" si="131"/>
        <v>0</v>
      </c>
      <c r="P92" s="364">
        <f t="shared" si="132"/>
        <v>0</v>
      </c>
      <c r="Q92" s="364">
        <f t="shared" si="133"/>
        <v>0</v>
      </c>
      <c r="R92" s="364">
        <f t="shared" si="134"/>
        <v>0</v>
      </c>
      <c r="S92" s="364">
        <f t="shared" si="135"/>
        <v>0</v>
      </c>
      <c r="T92" s="364">
        <f t="shared" si="136"/>
        <v>0</v>
      </c>
      <c r="U92" s="364">
        <f t="shared" si="137"/>
        <v>0</v>
      </c>
      <c r="V92" s="364">
        <f t="shared" si="138"/>
        <v>0</v>
      </c>
      <c r="W92" s="364">
        <f t="shared" si="139"/>
        <v>0</v>
      </c>
      <c r="X92" s="364">
        <f t="shared" si="140"/>
        <v>0</v>
      </c>
      <c r="Y92" s="364">
        <f t="shared" si="141"/>
        <v>0</v>
      </c>
      <c r="Z92" s="364">
        <f t="shared" si="142"/>
        <v>0</v>
      </c>
      <c r="AA92" s="364">
        <f t="shared" si="143"/>
        <v>0</v>
      </c>
      <c r="AB92" s="364">
        <f t="shared" si="144"/>
        <v>0</v>
      </c>
      <c r="AC92" s="364">
        <f t="shared" si="145"/>
        <v>0</v>
      </c>
      <c r="AD92" s="364">
        <f t="shared" si="146"/>
        <v>0</v>
      </c>
      <c r="AE92" s="364">
        <f t="shared" si="147"/>
        <v>0</v>
      </c>
      <c r="AG92" s="364"/>
      <c r="AH92" s="364"/>
      <c r="AI92" s="364"/>
      <c r="AJ92" s="364"/>
      <c r="AK92" s="364"/>
      <c r="AL92" s="364"/>
      <c r="AM92" s="364"/>
      <c r="AN92" s="364"/>
      <c r="AO92" s="364"/>
      <c r="AP92" s="364"/>
      <c r="AQ92" s="364"/>
      <c r="AR92" s="364"/>
      <c r="AS92" s="364"/>
      <c r="AT92" s="364"/>
      <c r="AU92" s="364"/>
      <c r="AV92" s="364"/>
      <c r="AW92" s="364"/>
      <c r="AX92" s="364"/>
      <c r="AY92" s="364"/>
      <c r="AZ92" s="364"/>
      <c r="BA92" s="364"/>
      <c r="BB92" s="364"/>
      <c r="BC92" s="364"/>
      <c r="BD92" s="364"/>
      <c r="BE92" s="364"/>
      <c r="BF92" s="364"/>
      <c r="BG92" s="364"/>
      <c r="BH92" s="364"/>
      <c r="BI92" s="364"/>
      <c r="BJ92" s="364"/>
      <c r="BK92" s="364"/>
      <c r="BL92" s="364"/>
      <c r="BM92" s="364"/>
      <c r="BN92" s="364"/>
      <c r="BO92" s="364"/>
      <c r="BP92" s="364"/>
      <c r="BQ92" s="364"/>
      <c r="BR92" s="364"/>
      <c r="BS92" s="364"/>
      <c r="BT92" s="364"/>
      <c r="BU92" s="364"/>
      <c r="BV92" s="364"/>
      <c r="BW92" s="364"/>
      <c r="BX92" s="364"/>
      <c r="BY92" s="364"/>
      <c r="BZ92" s="364"/>
      <c r="CA92" s="364"/>
      <c r="CB92" s="364"/>
      <c r="CC92" s="364"/>
      <c r="CD92" s="364"/>
      <c r="CE92" s="364"/>
      <c r="CF92" s="364"/>
      <c r="CG92" s="364"/>
      <c r="CH92" s="364"/>
      <c r="CI92" s="364"/>
      <c r="CJ92" s="364"/>
      <c r="CK92" s="364"/>
      <c r="CL92" s="364"/>
      <c r="CM92" s="364"/>
      <c r="CN92" s="364"/>
      <c r="CO92" s="364"/>
      <c r="CP92" s="364"/>
      <c r="CQ92" s="364"/>
      <c r="CR92" s="364"/>
      <c r="CS92" s="364"/>
      <c r="CT92" s="364"/>
      <c r="CU92" s="364"/>
      <c r="CV92" s="364"/>
      <c r="CW92" s="364"/>
      <c r="CX92" s="364"/>
      <c r="CY92" s="364"/>
      <c r="CZ92" s="364"/>
      <c r="DA92" s="364"/>
      <c r="DB92" s="364"/>
      <c r="DC92" s="364"/>
      <c r="DD92" s="364"/>
      <c r="DE92" s="364"/>
      <c r="DF92" s="364"/>
      <c r="DG92" s="364"/>
      <c r="DH92" s="364"/>
      <c r="DI92" s="364"/>
      <c r="DJ92" s="364"/>
      <c r="DK92" s="364"/>
      <c r="DL92" s="364"/>
      <c r="DM92" s="364"/>
      <c r="DN92" s="364"/>
      <c r="DO92" s="364"/>
      <c r="DP92" s="364"/>
      <c r="DQ92" s="364"/>
      <c r="DR92" s="364"/>
      <c r="DS92" s="364"/>
      <c r="DT92" s="364"/>
      <c r="DU92" s="364"/>
      <c r="DV92" s="364"/>
      <c r="DW92" s="364"/>
      <c r="DX92" s="364"/>
      <c r="DY92" s="364"/>
      <c r="DZ92" s="364"/>
      <c r="EA92" s="364"/>
      <c r="EB92" s="364"/>
      <c r="EC92" s="364"/>
      <c r="ED92" s="364"/>
      <c r="EE92" s="364"/>
      <c r="EF92" s="364"/>
      <c r="EG92" s="364"/>
      <c r="EH92" s="364"/>
      <c r="EI92" s="364"/>
      <c r="EJ92" s="364"/>
      <c r="EK92" s="364"/>
      <c r="EL92" s="364"/>
      <c r="EM92" s="364"/>
      <c r="EN92" s="364"/>
      <c r="EO92" s="364"/>
      <c r="EP92" s="364"/>
      <c r="EQ92" s="364"/>
      <c r="ER92" s="364"/>
      <c r="ES92" s="364"/>
      <c r="ET92" s="364"/>
      <c r="EU92" s="364"/>
      <c r="EV92" s="364"/>
      <c r="EW92" s="364"/>
      <c r="EX92" s="364"/>
      <c r="EY92" s="364"/>
      <c r="EZ92" s="364"/>
      <c r="FA92" s="364"/>
      <c r="FB92" s="364"/>
      <c r="FC92" s="364"/>
      <c r="FD92" s="364"/>
      <c r="FE92" s="364"/>
      <c r="FF92" s="364"/>
      <c r="FG92" s="364"/>
      <c r="FH92" s="364"/>
      <c r="FI92" s="364"/>
      <c r="FJ92" s="364"/>
      <c r="FK92" s="364"/>
      <c r="FL92" s="364"/>
      <c r="FM92" s="364"/>
      <c r="FN92" s="364"/>
      <c r="FO92" s="364"/>
      <c r="FP92" s="364"/>
      <c r="FQ92" s="364"/>
      <c r="FR92" s="364"/>
      <c r="FS92" s="364"/>
      <c r="FT92" s="364"/>
      <c r="FU92" s="364"/>
      <c r="FV92" s="364"/>
      <c r="FW92" s="364"/>
      <c r="FX92" s="364"/>
      <c r="FY92" s="364"/>
      <c r="FZ92" s="364"/>
      <c r="GA92" s="364"/>
      <c r="GB92" s="364"/>
      <c r="GC92" s="364"/>
      <c r="GD92" s="364"/>
      <c r="GE92" s="364"/>
      <c r="GF92" s="364"/>
      <c r="GG92" s="364"/>
      <c r="GH92" s="364"/>
      <c r="GI92" s="364"/>
      <c r="GJ92" s="364"/>
      <c r="GK92" s="364"/>
      <c r="GL92" s="364"/>
      <c r="GM92" s="364"/>
      <c r="GN92" s="364"/>
      <c r="GO92" s="364"/>
      <c r="GP92" s="364"/>
      <c r="GQ92" s="364"/>
      <c r="GR92" s="364"/>
      <c r="GS92" s="364"/>
      <c r="GT92" s="364"/>
      <c r="GU92" s="364"/>
      <c r="GV92" s="364"/>
      <c r="GW92" s="364"/>
      <c r="GX92" s="364"/>
      <c r="GY92" s="364"/>
      <c r="GZ92" s="364"/>
      <c r="HA92" s="364"/>
      <c r="HB92" s="364"/>
      <c r="HC92" s="364"/>
      <c r="HD92" s="364"/>
      <c r="HE92" s="364"/>
      <c r="HF92" s="364"/>
      <c r="HG92" s="364"/>
      <c r="HH92" s="364"/>
      <c r="HI92" s="364"/>
      <c r="HJ92" s="364"/>
      <c r="HK92" s="364"/>
      <c r="HL92" s="364"/>
      <c r="HM92" s="364"/>
      <c r="HN92" s="364"/>
      <c r="HO92" s="364"/>
      <c r="HP92" s="364"/>
      <c r="HQ92" s="364"/>
      <c r="HR92" s="364"/>
      <c r="HS92" s="364"/>
      <c r="HT92" s="364"/>
      <c r="HU92" s="364"/>
      <c r="HV92" s="364"/>
      <c r="HW92" s="364"/>
      <c r="HX92" s="364"/>
      <c r="HY92" s="364"/>
      <c r="HZ92" s="364"/>
      <c r="IA92" s="364"/>
      <c r="IB92" s="364"/>
      <c r="IC92" s="364"/>
      <c r="ID92" s="364"/>
      <c r="IE92" s="364"/>
      <c r="IF92" s="364"/>
      <c r="IG92" s="364"/>
      <c r="IH92" s="364"/>
      <c r="II92" s="364"/>
      <c r="IJ92" s="364"/>
      <c r="IK92" s="364"/>
      <c r="IL92" s="364"/>
      <c r="IM92" s="364"/>
      <c r="IN92" s="364"/>
      <c r="IO92" s="364"/>
      <c r="IP92" s="364"/>
      <c r="IQ92" s="364"/>
      <c r="IR92" s="364"/>
      <c r="IS92" s="364"/>
      <c r="IT92" s="364"/>
      <c r="IU92" s="364"/>
      <c r="IV92" s="364"/>
      <c r="IW92" s="364"/>
      <c r="IX92" s="364"/>
      <c r="IY92" s="364"/>
      <c r="IZ92" s="364"/>
      <c r="JA92" s="364"/>
      <c r="JB92" s="364"/>
      <c r="JC92" s="364"/>
      <c r="JD92" s="364"/>
      <c r="JE92" s="364"/>
      <c r="JF92" s="364"/>
      <c r="JG92" s="364"/>
      <c r="JH92" s="364"/>
      <c r="JI92" s="364"/>
      <c r="JJ92" s="364"/>
      <c r="JK92" s="364"/>
      <c r="JL92" s="364"/>
      <c r="JM92" s="364"/>
      <c r="JN92" s="364"/>
      <c r="JO92" s="364"/>
      <c r="JP92" s="364"/>
      <c r="JQ92" s="364"/>
      <c r="JR92" s="364"/>
      <c r="JS92" s="364"/>
      <c r="JT92" s="364"/>
      <c r="JU92" s="364"/>
      <c r="JV92" s="364"/>
      <c r="JW92" s="364"/>
      <c r="JX92" s="364"/>
      <c r="JY92" s="364"/>
      <c r="JZ92" s="364"/>
      <c r="KA92" s="364"/>
      <c r="KB92" s="364"/>
      <c r="KC92" s="364"/>
      <c r="KD92" s="364"/>
      <c r="KE92" s="364"/>
      <c r="KF92" s="364"/>
      <c r="KG92" s="364"/>
      <c r="KH92" s="364"/>
      <c r="KI92" s="364"/>
      <c r="KJ92" s="364"/>
      <c r="KK92" s="364"/>
      <c r="KL92" s="364"/>
      <c r="KM92" s="364"/>
      <c r="KN92" s="364"/>
      <c r="KO92" s="364"/>
      <c r="KP92" s="364"/>
      <c r="KQ92" s="364"/>
      <c r="KR92" s="364"/>
      <c r="KS92" s="364"/>
      <c r="KT92" s="364"/>
      <c r="KU92" s="364"/>
      <c r="KV92" s="364"/>
      <c r="KW92" s="364"/>
      <c r="KX92" s="364"/>
      <c r="KY92" s="364"/>
      <c r="KZ92" s="364"/>
      <c r="LA92" s="364"/>
      <c r="LB92" s="364"/>
      <c r="LC92" s="364"/>
      <c r="LD92" s="364"/>
      <c r="LE92" s="364"/>
      <c r="LF92" s="364"/>
      <c r="LG92" s="364"/>
      <c r="LH92" s="364"/>
      <c r="LI92" s="364"/>
      <c r="LJ92" s="364"/>
      <c r="LK92" s="364"/>
      <c r="LL92" s="364"/>
      <c r="LM92" s="364"/>
      <c r="LN92" s="364"/>
      <c r="LO92" s="364"/>
      <c r="LP92" s="364"/>
      <c r="LQ92" s="364"/>
      <c r="LR92" s="364"/>
      <c r="LS92" s="364"/>
      <c r="LT92" s="364"/>
      <c r="LU92" s="364"/>
      <c r="LV92" s="364"/>
      <c r="LW92" s="364"/>
      <c r="LX92" s="364"/>
      <c r="LY92" s="364"/>
      <c r="LZ92" s="364"/>
      <c r="MA92" s="364"/>
      <c r="MB92" s="364"/>
      <c r="MC92" s="364"/>
      <c r="MD92" s="364"/>
      <c r="ME92" s="364"/>
      <c r="MF92" s="364"/>
      <c r="MG92" s="364"/>
      <c r="MH92" s="364"/>
      <c r="MI92" s="364"/>
      <c r="MJ92" s="364"/>
      <c r="MK92" s="364"/>
      <c r="ML92" s="364"/>
      <c r="MM92" s="364"/>
      <c r="MN92" s="364"/>
      <c r="MO92" s="364"/>
      <c r="MP92" s="364"/>
      <c r="MQ92" s="364"/>
      <c r="MR92" s="364"/>
      <c r="MS92" s="364"/>
      <c r="MT92" s="364"/>
      <c r="MU92" s="364"/>
      <c r="MV92" s="364"/>
      <c r="MW92" s="364"/>
      <c r="MX92" s="364"/>
      <c r="MY92" s="364"/>
      <c r="MZ92" s="364"/>
      <c r="NA92" s="364"/>
      <c r="NB92" s="364"/>
      <c r="NC92" s="364"/>
      <c r="ND92" s="364"/>
      <c r="NE92" s="364"/>
      <c r="NF92" s="364"/>
      <c r="NG92" s="364"/>
      <c r="NH92" s="364"/>
      <c r="NI92" s="364"/>
      <c r="NJ92" s="364"/>
      <c r="NK92" s="364"/>
      <c r="NL92" s="364"/>
      <c r="NM92" s="364"/>
      <c r="NN92" s="364"/>
      <c r="NO92" s="364"/>
      <c r="NP92" s="364"/>
      <c r="NQ92" s="364"/>
      <c r="NR92" s="364"/>
      <c r="NS92" s="364"/>
      <c r="NT92" s="364"/>
      <c r="NU92" s="364"/>
      <c r="NV92" s="364"/>
      <c r="NW92" s="364"/>
      <c r="NX92" s="364"/>
      <c r="NY92" s="364"/>
      <c r="NZ92" s="364"/>
      <c r="OA92" s="364"/>
      <c r="OB92" s="364"/>
      <c r="OC92" s="364"/>
      <c r="OD92" s="364"/>
      <c r="OE92" s="364"/>
      <c r="OF92" s="364"/>
      <c r="OG92" s="364"/>
      <c r="OH92" s="364"/>
      <c r="OI92" s="364"/>
      <c r="OJ92" s="364"/>
      <c r="OK92" s="364"/>
      <c r="OL92" s="364"/>
      <c r="OM92" s="364"/>
      <c r="ON92" s="364"/>
      <c r="OO92" s="364"/>
      <c r="OP92" s="364"/>
      <c r="OQ92" s="364"/>
      <c r="OR92" s="364"/>
    </row>
    <row r="93" spans="1:408" ht="15">
      <c r="A93" s="363" t="s">
        <v>666</v>
      </c>
      <c r="B93" s="364">
        <f t="shared" si="118"/>
        <v>0</v>
      </c>
      <c r="C93" s="364">
        <f t="shared" si="119"/>
        <v>0</v>
      </c>
      <c r="D93" s="364">
        <f t="shared" si="120"/>
        <v>0</v>
      </c>
      <c r="E93" s="364">
        <f t="shared" si="121"/>
        <v>0</v>
      </c>
      <c r="F93" s="364">
        <f t="shared" si="122"/>
        <v>0</v>
      </c>
      <c r="G93" s="364">
        <f t="shared" si="123"/>
        <v>0</v>
      </c>
      <c r="H93" s="364">
        <f t="shared" si="124"/>
        <v>0</v>
      </c>
      <c r="I93" s="364">
        <f t="shared" si="125"/>
        <v>0</v>
      </c>
      <c r="J93" s="364">
        <f t="shared" si="126"/>
        <v>0</v>
      </c>
      <c r="K93" s="364">
        <f t="shared" si="127"/>
        <v>0</v>
      </c>
      <c r="L93" s="364">
        <f t="shared" si="128"/>
        <v>0</v>
      </c>
      <c r="M93" s="364">
        <f t="shared" si="129"/>
        <v>0</v>
      </c>
      <c r="N93" s="364">
        <f t="shared" si="130"/>
        <v>0</v>
      </c>
      <c r="O93" s="364">
        <f t="shared" si="131"/>
        <v>0</v>
      </c>
      <c r="P93" s="364">
        <f t="shared" si="132"/>
        <v>0</v>
      </c>
      <c r="Q93" s="364">
        <f t="shared" si="133"/>
        <v>0</v>
      </c>
      <c r="R93" s="364">
        <f t="shared" si="134"/>
        <v>0</v>
      </c>
      <c r="S93" s="364">
        <f t="shared" si="135"/>
        <v>0</v>
      </c>
      <c r="T93" s="364">
        <f t="shared" si="136"/>
        <v>0</v>
      </c>
      <c r="U93" s="364">
        <f t="shared" si="137"/>
        <v>0</v>
      </c>
      <c r="V93" s="364">
        <f t="shared" si="138"/>
        <v>0</v>
      </c>
      <c r="W93" s="364">
        <f t="shared" si="139"/>
        <v>0</v>
      </c>
      <c r="X93" s="364">
        <f t="shared" si="140"/>
        <v>0</v>
      </c>
      <c r="Y93" s="364">
        <f t="shared" si="141"/>
        <v>0</v>
      </c>
      <c r="Z93" s="364">
        <f t="shared" si="142"/>
        <v>0</v>
      </c>
      <c r="AA93" s="364">
        <f t="shared" si="143"/>
        <v>0</v>
      </c>
      <c r="AB93" s="364">
        <f t="shared" si="144"/>
        <v>0</v>
      </c>
      <c r="AC93" s="364">
        <f t="shared" si="145"/>
        <v>0</v>
      </c>
      <c r="AD93" s="364">
        <f t="shared" si="146"/>
        <v>0</v>
      </c>
      <c r="AE93" s="364">
        <f t="shared" si="147"/>
        <v>0</v>
      </c>
      <c r="AG93" s="364"/>
      <c r="AH93" s="364"/>
      <c r="AI93" s="364"/>
      <c r="AJ93" s="364"/>
      <c r="AK93" s="364"/>
      <c r="AL93" s="364"/>
      <c r="AM93" s="364"/>
      <c r="AN93" s="364"/>
      <c r="AO93" s="364"/>
      <c r="AP93" s="364"/>
      <c r="AQ93" s="364"/>
      <c r="AR93" s="364"/>
      <c r="AS93" s="364"/>
      <c r="AT93" s="364"/>
      <c r="AU93" s="364"/>
      <c r="AV93" s="364"/>
      <c r="AW93" s="364"/>
      <c r="AX93" s="364"/>
      <c r="AY93" s="364"/>
      <c r="AZ93" s="364"/>
      <c r="BA93" s="364"/>
      <c r="BB93" s="364"/>
      <c r="BC93" s="364"/>
      <c r="BD93" s="364"/>
      <c r="BE93" s="364"/>
      <c r="BF93" s="364"/>
      <c r="BG93" s="364"/>
      <c r="BH93" s="364"/>
      <c r="BI93" s="364"/>
      <c r="BJ93" s="364"/>
      <c r="BK93" s="364"/>
      <c r="BL93" s="364"/>
      <c r="BM93" s="364"/>
      <c r="BN93" s="364"/>
      <c r="BO93" s="364"/>
      <c r="BP93" s="364"/>
      <c r="BQ93" s="364"/>
      <c r="BR93" s="364"/>
      <c r="BS93" s="364"/>
      <c r="BT93" s="364"/>
      <c r="BU93" s="364"/>
      <c r="BV93" s="364"/>
      <c r="BW93" s="364"/>
      <c r="BX93" s="364"/>
      <c r="BY93" s="364"/>
      <c r="BZ93" s="364"/>
      <c r="CA93" s="364"/>
      <c r="CB93" s="364"/>
      <c r="CC93" s="364"/>
      <c r="CD93" s="364"/>
      <c r="CE93" s="364"/>
      <c r="CF93" s="364"/>
      <c r="CG93" s="364"/>
      <c r="CH93" s="364"/>
      <c r="CI93" s="364"/>
      <c r="CJ93" s="364"/>
      <c r="CK93" s="364"/>
      <c r="CL93" s="364"/>
      <c r="CM93" s="364"/>
      <c r="CN93" s="364"/>
      <c r="CO93" s="364"/>
      <c r="CP93" s="364"/>
      <c r="CQ93" s="364"/>
      <c r="CR93" s="364"/>
      <c r="CS93" s="364"/>
      <c r="CT93" s="364"/>
      <c r="CU93" s="364"/>
      <c r="CV93" s="364"/>
      <c r="CW93" s="364"/>
      <c r="CX93" s="364"/>
      <c r="CY93" s="364"/>
      <c r="CZ93" s="364"/>
      <c r="DA93" s="364"/>
      <c r="DB93" s="364"/>
      <c r="DC93" s="364"/>
      <c r="DD93" s="364"/>
      <c r="DE93" s="364"/>
      <c r="DF93" s="364"/>
      <c r="DG93" s="364"/>
      <c r="DH93" s="364"/>
      <c r="DI93" s="364"/>
      <c r="DJ93" s="364"/>
      <c r="DK93" s="364"/>
      <c r="DL93" s="364"/>
      <c r="DM93" s="364"/>
      <c r="DN93" s="364"/>
      <c r="DO93" s="364"/>
      <c r="DP93" s="364"/>
      <c r="DQ93" s="364"/>
      <c r="DR93" s="364"/>
      <c r="DS93" s="364"/>
      <c r="DT93" s="364"/>
      <c r="DU93" s="364"/>
      <c r="DV93" s="364"/>
      <c r="DW93" s="364"/>
      <c r="DX93" s="364"/>
      <c r="DY93" s="364"/>
      <c r="DZ93" s="364"/>
      <c r="EA93" s="364"/>
      <c r="EB93" s="364"/>
      <c r="EC93" s="364"/>
      <c r="ED93" s="364"/>
      <c r="EE93" s="364"/>
      <c r="EF93" s="364"/>
      <c r="EG93" s="364"/>
      <c r="EH93" s="364"/>
      <c r="EI93" s="364"/>
      <c r="EJ93" s="364"/>
      <c r="EK93" s="364"/>
      <c r="EL93" s="364"/>
      <c r="EM93" s="364"/>
      <c r="EN93" s="364"/>
      <c r="EO93" s="364"/>
      <c r="EP93" s="364"/>
      <c r="EQ93" s="364"/>
      <c r="ER93" s="364"/>
      <c r="ES93" s="364"/>
      <c r="ET93" s="364"/>
      <c r="EU93" s="364"/>
      <c r="EV93" s="364"/>
      <c r="EW93" s="364"/>
      <c r="EX93" s="364"/>
      <c r="EY93" s="364"/>
      <c r="EZ93" s="364"/>
      <c r="FA93" s="364"/>
      <c r="FB93" s="364"/>
      <c r="FC93" s="364"/>
      <c r="FD93" s="364"/>
      <c r="FE93" s="364"/>
      <c r="FF93" s="364"/>
      <c r="FG93" s="364"/>
      <c r="FH93" s="364"/>
      <c r="FI93" s="364"/>
      <c r="FJ93" s="364"/>
      <c r="FK93" s="364"/>
      <c r="FL93" s="364"/>
      <c r="FM93" s="364"/>
      <c r="FN93" s="364"/>
      <c r="FO93" s="364"/>
      <c r="FP93" s="364"/>
      <c r="FQ93" s="364"/>
      <c r="FR93" s="364"/>
      <c r="FS93" s="364"/>
      <c r="FT93" s="364"/>
      <c r="FU93" s="364"/>
      <c r="FV93" s="364"/>
      <c r="FW93" s="364"/>
      <c r="FX93" s="364"/>
      <c r="FY93" s="364"/>
      <c r="FZ93" s="364"/>
      <c r="GA93" s="364"/>
      <c r="GB93" s="364"/>
      <c r="GC93" s="364"/>
      <c r="GD93" s="364"/>
      <c r="GE93" s="364"/>
      <c r="GF93" s="364"/>
      <c r="GG93" s="364"/>
      <c r="GH93" s="364"/>
      <c r="GI93" s="364"/>
      <c r="GJ93" s="364"/>
      <c r="GK93" s="364"/>
      <c r="GL93" s="364"/>
      <c r="GM93" s="364"/>
      <c r="GN93" s="364"/>
      <c r="GO93" s="364"/>
      <c r="GP93" s="364"/>
      <c r="GQ93" s="364"/>
      <c r="GR93" s="364"/>
      <c r="GS93" s="364"/>
      <c r="GT93" s="364"/>
      <c r="GU93" s="364"/>
      <c r="GV93" s="364"/>
      <c r="GW93" s="364"/>
      <c r="GX93" s="364"/>
      <c r="GY93" s="364"/>
      <c r="GZ93" s="364"/>
      <c r="HA93" s="364"/>
      <c r="HB93" s="364"/>
      <c r="HC93" s="364"/>
      <c r="HD93" s="364"/>
      <c r="HE93" s="364"/>
      <c r="HF93" s="364"/>
      <c r="HG93" s="364"/>
      <c r="HH93" s="364"/>
      <c r="HI93" s="364"/>
      <c r="HJ93" s="364"/>
      <c r="HK93" s="364"/>
      <c r="HL93" s="364"/>
      <c r="HM93" s="364"/>
      <c r="HN93" s="364"/>
      <c r="HO93" s="364"/>
      <c r="HP93" s="364"/>
      <c r="HQ93" s="364"/>
      <c r="HR93" s="364"/>
      <c r="HS93" s="364"/>
      <c r="HT93" s="364"/>
      <c r="HU93" s="364"/>
      <c r="HV93" s="364"/>
      <c r="HW93" s="364"/>
      <c r="HX93" s="364"/>
      <c r="HY93" s="364"/>
      <c r="HZ93" s="364"/>
      <c r="IA93" s="364"/>
      <c r="IB93" s="364"/>
      <c r="IC93" s="364"/>
      <c r="ID93" s="364"/>
      <c r="IE93" s="364"/>
      <c r="IF93" s="364"/>
      <c r="IG93" s="364"/>
      <c r="IH93" s="364"/>
      <c r="II93" s="364"/>
      <c r="IJ93" s="364"/>
      <c r="IK93" s="364"/>
      <c r="IL93" s="364"/>
      <c r="IM93" s="364"/>
      <c r="IN93" s="364"/>
      <c r="IO93" s="364"/>
      <c r="IP93" s="364"/>
      <c r="IQ93" s="364"/>
      <c r="IR93" s="364"/>
      <c r="IS93" s="364"/>
      <c r="IT93" s="364"/>
      <c r="IU93" s="364"/>
      <c r="IV93" s="364"/>
      <c r="IW93" s="364"/>
      <c r="IX93" s="364"/>
      <c r="IY93" s="364"/>
      <c r="IZ93" s="364"/>
      <c r="JA93" s="364"/>
      <c r="JB93" s="364"/>
      <c r="JC93" s="364"/>
      <c r="JD93" s="364"/>
      <c r="JE93" s="364"/>
      <c r="JF93" s="364"/>
      <c r="JG93" s="364"/>
      <c r="JH93" s="364"/>
      <c r="JI93" s="364"/>
      <c r="JJ93" s="364"/>
      <c r="JK93" s="364"/>
      <c r="JL93" s="364"/>
      <c r="JM93" s="364"/>
      <c r="JN93" s="364"/>
      <c r="JO93" s="364"/>
      <c r="JP93" s="364"/>
      <c r="JQ93" s="364"/>
      <c r="JR93" s="364"/>
      <c r="JS93" s="364"/>
      <c r="JT93" s="364"/>
      <c r="JU93" s="364"/>
      <c r="JV93" s="364"/>
      <c r="JW93" s="364"/>
      <c r="JX93" s="364"/>
      <c r="JY93" s="364"/>
      <c r="JZ93" s="364"/>
      <c r="KA93" s="364"/>
      <c r="KB93" s="364"/>
      <c r="KC93" s="364"/>
      <c r="KD93" s="364"/>
      <c r="KE93" s="364"/>
      <c r="KF93" s="364"/>
      <c r="KG93" s="364"/>
      <c r="KH93" s="364"/>
      <c r="KI93" s="364"/>
      <c r="KJ93" s="364"/>
      <c r="KK93" s="364"/>
      <c r="KL93" s="364"/>
      <c r="KM93" s="364"/>
      <c r="KN93" s="364"/>
      <c r="KO93" s="364"/>
      <c r="KP93" s="364"/>
      <c r="KQ93" s="364"/>
      <c r="KR93" s="364"/>
      <c r="KS93" s="364"/>
      <c r="KT93" s="364"/>
      <c r="KU93" s="364"/>
      <c r="KV93" s="364"/>
      <c r="KW93" s="364"/>
      <c r="KX93" s="364"/>
      <c r="KY93" s="364"/>
      <c r="KZ93" s="364"/>
      <c r="LA93" s="364"/>
      <c r="LB93" s="364"/>
      <c r="LC93" s="364"/>
      <c r="LD93" s="364"/>
      <c r="LE93" s="364"/>
      <c r="LF93" s="364"/>
      <c r="LG93" s="364"/>
      <c r="LH93" s="364"/>
      <c r="LI93" s="364"/>
      <c r="LJ93" s="364"/>
      <c r="LK93" s="364"/>
      <c r="LL93" s="364"/>
      <c r="LM93" s="364"/>
      <c r="LN93" s="364"/>
      <c r="LO93" s="364"/>
      <c r="LP93" s="364"/>
      <c r="LQ93" s="364"/>
      <c r="LR93" s="364"/>
      <c r="LS93" s="364"/>
      <c r="LT93" s="364"/>
      <c r="LU93" s="364"/>
      <c r="LV93" s="364"/>
      <c r="LW93" s="364"/>
      <c r="LX93" s="364"/>
      <c r="LY93" s="364"/>
      <c r="LZ93" s="364"/>
      <c r="MA93" s="364"/>
      <c r="MB93" s="364"/>
      <c r="MC93" s="364"/>
      <c r="MD93" s="364"/>
      <c r="ME93" s="364"/>
      <c r="MF93" s="364"/>
      <c r="MG93" s="364"/>
      <c r="MH93" s="364"/>
      <c r="MI93" s="364"/>
      <c r="MJ93" s="364"/>
      <c r="MK93" s="364"/>
      <c r="ML93" s="364"/>
      <c r="MM93" s="364"/>
      <c r="MN93" s="364"/>
      <c r="MO93" s="364"/>
      <c r="MP93" s="364"/>
      <c r="MQ93" s="364"/>
      <c r="MR93" s="364"/>
      <c r="MS93" s="364"/>
      <c r="MT93" s="364"/>
      <c r="MU93" s="364"/>
      <c r="MV93" s="364"/>
      <c r="MW93" s="364"/>
      <c r="MX93" s="364"/>
      <c r="MY93" s="364"/>
      <c r="MZ93" s="364"/>
      <c r="NA93" s="364"/>
      <c r="NB93" s="364"/>
      <c r="NC93" s="364"/>
      <c r="ND93" s="364"/>
      <c r="NE93" s="364"/>
      <c r="NF93" s="364"/>
      <c r="NG93" s="364"/>
      <c r="NH93" s="364"/>
      <c r="NI93" s="364"/>
      <c r="NJ93" s="364"/>
      <c r="NK93" s="364"/>
      <c r="NL93" s="364"/>
      <c r="NM93" s="364"/>
      <c r="NN93" s="364"/>
      <c r="NO93" s="364"/>
      <c r="NP93" s="364"/>
      <c r="NQ93" s="364"/>
      <c r="NR93" s="364"/>
      <c r="NS93" s="364"/>
      <c r="NT93" s="364"/>
      <c r="NU93" s="364"/>
      <c r="NV93" s="364"/>
      <c r="NW93" s="364"/>
      <c r="NX93" s="364"/>
      <c r="NY93" s="364"/>
      <c r="NZ93" s="364"/>
      <c r="OA93" s="364"/>
      <c r="OB93" s="364"/>
      <c r="OC93" s="364"/>
      <c r="OD93" s="364"/>
      <c r="OE93" s="364"/>
      <c r="OF93" s="364"/>
      <c r="OG93" s="364"/>
      <c r="OH93" s="364"/>
      <c r="OI93" s="364"/>
      <c r="OJ93" s="364"/>
      <c r="OK93" s="364"/>
      <c r="OL93" s="364"/>
      <c r="OM93" s="364"/>
      <c r="ON93" s="364"/>
      <c r="OO93" s="364"/>
      <c r="OP93" s="364"/>
      <c r="OQ93" s="364"/>
      <c r="OR93" s="364"/>
    </row>
    <row r="94" spans="1:408" ht="15">
      <c r="A94" s="365" t="s">
        <v>667</v>
      </c>
      <c r="B94" s="364">
        <f t="shared" si="118"/>
        <v>0</v>
      </c>
      <c r="C94" s="364">
        <f t="shared" si="119"/>
        <v>0</v>
      </c>
      <c r="D94" s="364">
        <f t="shared" si="120"/>
        <v>0</v>
      </c>
      <c r="E94" s="364">
        <f t="shared" si="121"/>
        <v>0</v>
      </c>
      <c r="F94" s="364">
        <f t="shared" si="122"/>
        <v>0</v>
      </c>
      <c r="G94" s="364">
        <f t="shared" si="123"/>
        <v>0</v>
      </c>
      <c r="H94" s="364">
        <f t="shared" si="124"/>
        <v>0</v>
      </c>
      <c r="I94" s="364">
        <f t="shared" si="125"/>
        <v>0</v>
      </c>
      <c r="J94" s="364">
        <f t="shared" si="126"/>
        <v>0</v>
      </c>
      <c r="K94" s="364">
        <f t="shared" si="127"/>
        <v>0</v>
      </c>
      <c r="L94" s="364">
        <f t="shared" si="128"/>
        <v>0</v>
      </c>
      <c r="M94" s="364">
        <f t="shared" si="129"/>
        <v>0</v>
      </c>
      <c r="N94" s="364">
        <f t="shared" si="130"/>
        <v>0</v>
      </c>
      <c r="O94" s="364">
        <f t="shared" si="131"/>
        <v>0</v>
      </c>
      <c r="P94" s="364">
        <f t="shared" si="132"/>
        <v>0</v>
      </c>
      <c r="Q94" s="364">
        <f t="shared" si="133"/>
        <v>0</v>
      </c>
      <c r="R94" s="364">
        <f t="shared" si="134"/>
        <v>0</v>
      </c>
      <c r="S94" s="364">
        <f t="shared" si="135"/>
        <v>0</v>
      </c>
      <c r="T94" s="364">
        <f t="shared" si="136"/>
        <v>0</v>
      </c>
      <c r="U94" s="364">
        <f t="shared" si="137"/>
        <v>0</v>
      </c>
      <c r="V94" s="364">
        <f t="shared" si="138"/>
        <v>0</v>
      </c>
      <c r="W94" s="364">
        <f t="shared" si="139"/>
        <v>0</v>
      </c>
      <c r="X94" s="364">
        <f t="shared" si="140"/>
        <v>0</v>
      </c>
      <c r="Y94" s="364">
        <f t="shared" si="141"/>
        <v>0</v>
      </c>
      <c r="Z94" s="364">
        <f t="shared" si="142"/>
        <v>0</v>
      </c>
      <c r="AA94" s="364">
        <f t="shared" si="143"/>
        <v>0</v>
      </c>
      <c r="AB94" s="364">
        <f t="shared" si="144"/>
        <v>0</v>
      </c>
      <c r="AC94" s="364">
        <f t="shared" si="145"/>
        <v>0</v>
      </c>
      <c r="AD94" s="364">
        <f t="shared" si="146"/>
        <v>0</v>
      </c>
      <c r="AE94" s="364">
        <f t="shared" si="147"/>
        <v>0</v>
      </c>
      <c r="AG94" s="364"/>
      <c r="AH94" s="364"/>
      <c r="AI94" s="364"/>
      <c r="AJ94" s="364"/>
      <c r="AK94" s="364"/>
      <c r="AL94" s="364"/>
      <c r="AM94" s="364"/>
      <c r="AN94" s="364"/>
      <c r="AO94" s="364"/>
      <c r="AP94" s="364"/>
      <c r="AQ94" s="364"/>
      <c r="AR94" s="364"/>
      <c r="AS94" s="364"/>
      <c r="AT94" s="364"/>
      <c r="AU94" s="364"/>
      <c r="AV94" s="364"/>
      <c r="AW94" s="364"/>
      <c r="AX94" s="364"/>
      <c r="AY94" s="364"/>
      <c r="AZ94" s="364"/>
      <c r="BA94" s="364"/>
      <c r="BB94" s="364"/>
      <c r="BC94" s="364"/>
      <c r="BD94" s="364"/>
      <c r="BE94" s="364"/>
      <c r="BF94" s="364"/>
      <c r="BG94" s="364"/>
      <c r="BH94" s="364"/>
      <c r="BI94" s="364"/>
      <c r="BJ94" s="364"/>
      <c r="BK94" s="364"/>
      <c r="BL94" s="364"/>
      <c r="BM94" s="364"/>
      <c r="BN94" s="364"/>
      <c r="BO94" s="364"/>
      <c r="BP94" s="364"/>
      <c r="BQ94" s="364"/>
      <c r="BR94" s="364"/>
      <c r="BS94" s="364"/>
      <c r="BT94" s="364"/>
      <c r="BU94" s="364"/>
      <c r="BV94" s="364"/>
      <c r="BW94" s="364"/>
      <c r="BX94" s="364"/>
      <c r="BY94" s="364"/>
      <c r="BZ94" s="364"/>
      <c r="CA94" s="364"/>
      <c r="CB94" s="364"/>
      <c r="CC94" s="364"/>
      <c r="CD94" s="364"/>
      <c r="CE94" s="364"/>
      <c r="CF94" s="364"/>
      <c r="CG94" s="364"/>
      <c r="CH94" s="364"/>
      <c r="CI94" s="364"/>
      <c r="CJ94" s="364"/>
      <c r="CK94" s="364"/>
      <c r="CL94" s="364"/>
      <c r="CM94" s="364"/>
      <c r="CN94" s="364"/>
      <c r="CO94" s="364"/>
      <c r="CP94" s="364"/>
      <c r="CQ94" s="364"/>
      <c r="CR94" s="364"/>
      <c r="CS94" s="364"/>
      <c r="CT94" s="364"/>
      <c r="CU94" s="364"/>
      <c r="CV94" s="364"/>
      <c r="CW94" s="364"/>
      <c r="CX94" s="364"/>
      <c r="CY94" s="364"/>
      <c r="CZ94" s="364"/>
      <c r="DA94" s="364"/>
      <c r="DB94" s="364"/>
      <c r="DC94" s="364"/>
      <c r="DD94" s="364"/>
      <c r="DE94" s="364"/>
      <c r="DF94" s="364"/>
      <c r="DG94" s="364"/>
      <c r="DH94" s="364"/>
      <c r="DI94" s="364"/>
      <c r="DJ94" s="364"/>
      <c r="DK94" s="364"/>
      <c r="DL94" s="364"/>
      <c r="DM94" s="364"/>
      <c r="DN94" s="364"/>
      <c r="DO94" s="364"/>
      <c r="DP94" s="364"/>
      <c r="DQ94" s="364"/>
      <c r="DR94" s="364"/>
      <c r="DS94" s="364"/>
      <c r="DT94" s="364"/>
      <c r="DU94" s="364"/>
      <c r="DV94" s="364"/>
      <c r="DW94" s="364"/>
      <c r="DX94" s="364"/>
      <c r="DY94" s="364"/>
      <c r="DZ94" s="364"/>
      <c r="EA94" s="364"/>
      <c r="EB94" s="364"/>
      <c r="EC94" s="364"/>
      <c r="ED94" s="364"/>
      <c r="EE94" s="364"/>
      <c r="EF94" s="364"/>
      <c r="EG94" s="364"/>
      <c r="EH94" s="364"/>
      <c r="EI94" s="364"/>
      <c r="EJ94" s="364"/>
      <c r="EK94" s="364"/>
      <c r="EL94" s="364"/>
      <c r="EM94" s="364"/>
      <c r="EN94" s="364"/>
      <c r="EO94" s="364"/>
      <c r="EP94" s="364"/>
      <c r="EQ94" s="364"/>
      <c r="ER94" s="364"/>
      <c r="ES94" s="364"/>
      <c r="ET94" s="364"/>
      <c r="EU94" s="364"/>
      <c r="EV94" s="364"/>
      <c r="EW94" s="364"/>
      <c r="EX94" s="364"/>
      <c r="EY94" s="364"/>
      <c r="EZ94" s="364"/>
      <c r="FA94" s="364"/>
      <c r="FB94" s="364"/>
      <c r="FC94" s="364"/>
      <c r="FD94" s="364"/>
      <c r="FE94" s="364"/>
      <c r="FF94" s="364"/>
      <c r="FG94" s="364"/>
      <c r="FH94" s="364"/>
      <c r="FI94" s="364"/>
      <c r="FJ94" s="364"/>
      <c r="FK94" s="364"/>
      <c r="FL94" s="364"/>
      <c r="FM94" s="364"/>
      <c r="FN94" s="364"/>
      <c r="FO94" s="364"/>
      <c r="FP94" s="364"/>
      <c r="FQ94" s="364"/>
      <c r="FR94" s="364"/>
      <c r="FS94" s="364"/>
      <c r="FT94" s="364"/>
      <c r="FU94" s="364"/>
      <c r="FV94" s="364"/>
      <c r="FW94" s="364"/>
      <c r="FX94" s="364"/>
      <c r="FY94" s="364"/>
      <c r="FZ94" s="364"/>
      <c r="GA94" s="364"/>
      <c r="GB94" s="364"/>
      <c r="GC94" s="364"/>
      <c r="GD94" s="364"/>
      <c r="GE94" s="364"/>
      <c r="GF94" s="364"/>
      <c r="GG94" s="364"/>
      <c r="GH94" s="364"/>
      <c r="GI94" s="364"/>
      <c r="GJ94" s="364"/>
      <c r="GK94" s="364"/>
      <c r="GL94" s="364"/>
      <c r="GM94" s="364"/>
      <c r="GN94" s="364"/>
      <c r="GO94" s="364"/>
      <c r="GP94" s="364"/>
      <c r="GQ94" s="364"/>
      <c r="GR94" s="364"/>
      <c r="GS94" s="364"/>
      <c r="GT94" s="364"/>
      <c r="GU94" s="364"/>
      <c r="GV94" s="364"/>
      <c r="GW94" s="364"/>
      <c r="GX94" s="364"/>
      <c r="GY94" s="364"/>
      <c r="GZ94" s="364"/>
      <c r="HA94" s="364"/>
      <c r="HB94" s="364"/>
      <c r="HC94" s="364"/>
      <c r="HD94" s="364"/>
      <c r="HE94" s="364"/>
      <c r="HF94" s="364"/>
      <c r="HG94" s="364"/>
      <c r="HH94" s="364"/>
      <c r="HI94" s="364"/>
      <c r="HJ94" s="364"/>
      <c r="HK94" s="364"/>
      <c r="HL94" s="364"/>
      <c r="HM94" s="364"/>
      <c r="HN94" s="364"/>
      <c r="HO94" s="364"/>
      <c r="HP94" s="364"/>
      <c r="HQ94" s="364"/>
      <c r="HR94" s="364"/>
      <c r="HS94" s="364"/>
      <c r="HT94" s="364"/>
      <c r="HU94" s="364"/>
      <c r="HV94" s="364"/>
      <c r="HW94" s="364"/>
      <c r="HX94" s="364"/>
      <c r="HY94" s="364"/>
      <c r="HZ94" s="364"/>
      <c r="IA94" s="364"/>
      <c r="IB94" s="364"/>
      <c r="IC94" s="364"/>
      <c r="ID94" s="364"/>
      <c r="IE94" s="364"/>
      <c r="IF94" s="364"/>
      <c r="IG94" s="364"/>
      <c r="IH94" s="364"/>
      <c r="II94" s="364"/>
      <c r="IJ94" s="364"/>
      <c r="IK94" s="364"/>
      <c r="IL94" s="364"/>
      <c r="IM94" s="364"/>
      <c r="IN94" s="364"/>
      <c r="IO94" s="364"/>
      <c r="IP94" s="364"/>
      <c r="IQ94" s="364"/>
      <c r="IR94" s="364"/>
      <c r="IS94" s="364"/>
      <c r="IT94" s="364"/>
      <c r="IU94" s="364"/>
      <c r="IV94" s="364"/>
      <c r="IW94" s="364"/>
      <c r="IX94" s="364"/>
      <c r="IY94" s="364"/>
      <c r="IZ94" s="364"/>
      <c r="JA94" s="364"/>
      <c r="JB94" s="364"/>
      <c r="JC94" s="364"/>
      <c r="JD94" s="364"/>
      <c r="JE94" s="364"/>
      <c r="JF94" s="364"/>
      <c r="JG94" s="364"/>
      <c r="JH94" s="364"/>
      <c r="JI94" s="364"/>
      <c r="JJ94" s="364"/>
      <c r="JK94" s="364"/>
      <c r="JL94" s="364"/>
      <c r="JM94" s="364"/>
      <c r="JN94" s="364"/>
      <c r="JO94" s="364"/>
      <c r="JP94" s="364"/>
      <c r="JQ94" s="364"/>
      <c r="JR94" s="364"/>
      <c r="JS94" s="364"/>
      <c r="JT94" s="364"/>
      <c r="JU94" s="364"/>
      <c r="JV94" s="364"/>
      <c r="JW94" s="364"/>
      <c r="JX94" s="364"/>
      <c r="JY94" s="364"/>
      <c r="JZ94" s="364"/>
      <c r="KA94" s="364"/>
      <c r="KB94" s="364"/>
      <c r="KC94" s="364"/>
      <c r="KD94" s="364"/>
      <c r="KE94" s="364"/>
      <c r="KF94" s="364"/>
      <c r="KG94" s="364"/>
      <c r="KH94" s="364"/>
      <c r="KI94" s="364"/>
      <c r="KJ94" s="364"/>
      <c r="KK94" s="364"/>
      <c r="KL94" s="364"/>
      <c r="KM94" s="364"/>
      <c r="KN94" s="364"/>
      <c r="KO94" s="364"/>
      <c r="KP94" s="364"/>
      <c r="KQ94" s="364"/>
      <c r="KR94" s="364"/>
      <c r="KS94" s="364"/>
      <c r="KT94" s="364"/>
      <c r="KU94" s="364"/>
      <c r="KV94" s="364"/>
      <c r="KW94" s="364"/>
      <c r="KX94" s="364"/>
      <c r="KY94" s="364"/>
      <c r="KZ94" s="364"/>
      <c r="LA94" s="364"/>
      <c r="LB94" s="364"/>
      <c r="LC94" s="364"/>
      <c r="LD94" s="364"/>
      <c r="LE94" s="364"/>
      <c r="LF94" s="364"/>
      <c r="LG94" s="364"/>
      <c r="LH94" s="364"/>
      <c r="LI94" s="364"/>
      <c r="LJ94" s="364"/>
      <c r="LK94" s="364"/>
      <c r="LL94" s="364"/>
      <c r="LM94" s="364"/>
      <c r="LN94" s="364"/>
      <c r="LO94" s="364"/>
      <c r="LP94" s="364"/>
      <c r="LQ94" s="364"/>
      <c r="LR94" s="364"/>
      <c r="LS94" s="364"/>
      <c r="LT94" s="364"/>
      <c r="LU94" s="364"/>
      <c r="LV94" s="364"/>
      <c r="LW94" s="364"/>
      <c r="LX94" s="364"/>
      <c r="LY94" s="364"/>
      <c r="LZ94" s="364"/>
      <c r="MA94" s="364"/>
      <c r="MB94" s="364"/>
      <c r="MC94" s="364"/>
      <c r="MD94" s="364"/>
      <c r="ME94" s="364"/>
      <c r="MF94" s="364"/>
      <c r="MG94" s="364"/>
      <c r="MH94" s="364"/>
      <c r="MI94" s="364"/>
      <c r="MJ94" s="364"/>
      <c r="MK94" s="364"/>
      <c r="ML94" s="364"/>
      <c r="MM94" s="364"/>
      <c r="MN94" s="364"/>
      <c r="MO94" s="364"/>
      <c r="MP94" s="364"/>
      <c r="MQ94" s="364"/>
      <c r="MR94" s="364"/>
      <c r="MS94" s="364"/>
      <c r="MT94" s="364"/>
      <c r="MU94" s="364"/>
      <c r="MV94" s="364"/>
      <c r="MW94" s="364"/>
      <c r="MX94" s="364"/>
      <c r="MY94" s="364"/>
      <c r="MZ94" s="364"/>
      <c r="NA94" s="364"/>
      <c r="NB94" s="364"/>
      <c r="NC94" s="364"/>
      <c r="ND94" s="364"/>
      <c r="NE94" s="364"/>
      <c r="NF94" s="364"/>
      <c r="NG94" s="364"/>
      <c r="NH94" s="364"/>
      <c r="NI94" s="364"/>
      <c r="NJ94" s="364"/>
      <c r="NK94" s="364"/>
      <c r="NL94" s="364"/>
      <c r="NM94" s="364"/>
      <c r="NN94" s="364"/>
      <c r="NO94" s="364"/>
      <c r="NP94" s="364"/>
      <c r="NQ94" s="364"/>
      <c r="NR94" s="364"/>
      <c r="NS94" s="364"/>
      <c r="NT94" s="364"/>
      <c r="NU94" s="364"/>
      <c r="NV94" s="364"/>
      <c r="NW94" s="364"/>
      <c r="NX94" s="364"/>
      <c r="NY94" s="364"/>
      <c r="NZ94" s="364"/>
      <c r="OA94" s="364"/>
      <c r="OB94" s="364"/>
      <c r="OC94" s="364"/>
      <c r="OD94" s="364"/>
      <c r="OE94" s="364"/>
      <c r="OF94" s="364"/>
      <c r="OG94" s="364"/>
      <c r="OH94" s="364"/>
      <c r="OI94" s="364"/>
      <c r="OJ94" s="364"/>
      <c r="OK94" s="364"/>
      <c r="OL94" s="364"/>
      <c r="OM94" s="364"/>
      <c r="ON94" s="364"/>
      <c r="OO94" s="364"/>
      <c r="OP94" s="364"/>
      <c r="OQ94" s="364"/>
      <c r="OR94" s="364"/>
    </row>
    <row r="95" spans="1:408" ht="15">
      <c r="A95" s="363" t="s">
        <v>668</v>
      </c>
      <c r="B95" s="364">
        <f t="shared" si="118"/>
        <v>0</v>
      </c>
      <c r="C95" s="364">
        <f t="shared" si="119"/>
        <v>0</v>
      </c>
      <c r="D95" s="364">
        <f t="shared" si="120"/>
        <v>0</v>
      </c>
      <c r="E95" s="364">
        <f t="shared" si="121"/>
        <v>0</v>
      </c>
      <c r="F95" s="364">
        <f t="shared" si="122"/>
        <v>0</v>
      </c>
      <c r="G95" s="364">
        <f t="shared" si="123"/>
        <v>0</v>
      </c>
      <c r="H95" s="364">
        <f t="shared" si="124"/>
        <v>0</v>
      </c>
      <c r="I95" s="364">
        <f t="shared" si="125"/>
        <v>0</v>
      </c>
      <c r="J95" s="364">
        <f t="shared" si="126"/>
        <v>0</v>
      </c>
      <c r="K95" s="364">
        <f t="shared" si="127"/>
        <v>0</v>
      </c>
      <c r="L95" s="364">
        <f t="shared" si="128"/>
        <v>0</v>
      </c>
      <c r="M95" s="364">
        <f t="shared" si="129"/>
        <v>0</v>
      </c>
      <c r="N95" s="364">
        <f t="shared" si="130"/>
        <v>0</v>
      </c>
      <c r="O95" s="364">
        <f t="shared" si="131"/>
        <v>0</v>
      </c>
      <c r="P95" s="364">
        <f t="shared" si="132"/>
        <v>0</v>
      </c>
      <c r="Q95" s="364">
        <f t="shared" si="133"/>
        <v>0</v>
      </c>
      <c r="R95" s="364">
        <f t="shared" si="134"/>
        <v>0</v>
      </c>
      <c r="S95" s="364">
        <f t="shared" si="135"/>
        <v>0</v>
      </c>
      <c r="T95" s="364">
        <f t="shared" si="136"/>
        <v>0</v>
      </c>
      <c r="U95" s="364">
        <f t="shared" si="137"/>
        <v>0</v>
      </c>
      <c r="V95" s="364">
        <f t="shared" si="138"/>
        <v>0</v>
      </c>
      <c r="W95" s="364">
        <f t="shared" si="139"/>
        <v>0</v>
      </c>
      <c r="X95" s="364">
        <f t="shared" si="140"/>
        <v>0</v>
      </c>
      <c r="Y95" s="364">
        <f t="shared" si="141"/>
        <v>0</v>
      </c>
      <c r="Z95" s="364">
        <f t="shared" si="142"/>
        <v>0</v>
      </c>
      <c r="AA95" s="364">
        <f t="shared" si="143"/>
        <v>0</v>
      </c>
      <c r="AB95" s="364">
        <f t="shared" si="144"/>
        <v>0</v>
      </c>
      <c r="AC95" s="364">
        <f t="shared" si="145"/>
        <v>0</v>
      </c>
      <c r="AD95" s="364">
        <f t="shared" si="146"/>
        <v>0</v>
      </c>
      <c r="AE95" s="364">
        <f t="shared" si="147"/>
        <v>0</v>
      </c>
      <c r="AG95" s="364"/>
      <c r="AH95" s="364"/>
      <c r="AI95" s="364"/>
      <c r="AJ95" s="364"/>
      <c r="AK95" s="364"/>
      <c r="AL95" s="364"/>
      <c r="AM95" s="364"/>
      <c r="AN95" s="364"/>
      <c r="AO95" s="364"/>
      <c r="AP95" s="364"/>
      <c r="AQ95" s="364"/>
      <c r="AR95" s="364"/>
      <c r="AS95" s="364"/>
      <c r="AT95" s="364"/>
      <c r="AU95" s="364"/>
      <c r="AV95" s="364"/>
      <c r="AW95" s="364"/>
      <c r="AX95" s="364"/>
      <c r="AY95" s="364"/>
      <c r="AZ95" s="364"/>
      <c r="BA95" s="364"/>
      <c r="BB95" s="364"/>
      <c r="BC95" s="364"/>
      <c r="BD95" s="364"/>
      <c r="BE95" s="364"/>
      <c r="BF95" s="364"/>
      <c r="BG95" s="364"/>
      <c r="BH95" s="364"/>
      <c r="BI95" s="364"/>
      <c r="BJ95" s="364"/>
      <c r="BK95" s="364"/>
      <c r="BL95" s="364"/>
      <c r="BM95" s="364"/>
      <c r="BN95" s="364"/>
      <c r="BO95" s="364"/>
      <c r="BP95" s="364"/>
      <c r="BQ95" s="364"/>
      <c r="BR95" s="364"/>
      <c r="BS95" s="364"/>
      <c r="BT95" s="364"/>
      <c r="BU95" s="364"/>
      <c r="BV95" s="364"/>
      <c r="BW95" s="364"/>
      <c r="BX95" s="364"/>
      <c r="BY95" s="364"/>
      <c r="BZ95" s="364"/>
      <c r="CA95" s="364"/>
      <c r="CB95" s="364"/>
      <c r="CC95" s="364"/>
      <c r="CD95" s="364"/>
      <c r="CE95" s="364"/>
      <c r="CF95" s="364"/>
      <c r="CG95" s="364"/>
      <c r="CH95" s="364"/>
      <c r="CI95" s="364"/>
      <c r="CJ95" s="364"/>
      <c r="CK95" s="364"/>
      <c r="CL95" s="364"/>
      <c r="CM95" s="364"/>
      <c r="CN95" s="364"/>
      <c r="CO95" s="364"/>
      <c r="CP95" s="364"/>
      <c r="CQ95" s="364"/>
      <c r="CR95" s="364"/>
      <c r="CS95" s="364"/>
      <c r="CT95" s="364"/>
      <c r="CU95" s="364"/>
      <c r="CV95" s="364"/>
      <c r="CW95" s="364"/>
      <c r="CX95" s="364"/>
      <c r="CY95" s="364"/>
      <c r="CZ95" s="364"/>
      <c r="DA95" s="364"/>
      <c r="DB95" s="364"/>
      <c r="DC95" s="364"/>
      <c r="DD95" s="364"/>
      <c r="DE95" s="364"/>
      <c r="DF95" s="364"/>
      <c r="DG95" s="364"/>
      <c r="DH95" s="364"/>
      <c r="DI95" s="364"/>
      <c r="DJ95" s="364"/>
      <c r="DK95" s="364"/>
      <c r="DL95" s="364"/>
      <c r="DM95" s="364"/>
      <c r="DN95" s="364"/>
      <c r="DO95" s="364"/>
      <c r="DP95" s="364"/>
      <c r="DQ95" s="364"/>
      <c r="DR95" s="364"/>
      <c r="DS95" s="364"/>
      <c r="DT95" s="364"/>
      <c r="DU95" s="364"/>
      <c r="DV95" s="364"/>
      <c r="DW95" s="364"/>
      <c r="DX95" s="364"/>
      <c r="DY95" s="364"/>
      <c r="DZ95" s="364"/>
      <c r="EA95" s="364"/>
      <c r="EB95" s="364"/>
      <c r="EC95" s="364"/>
      <c r="ED95" s="364"/>
      <c r="EE95" s="364"/>
      <c r="EF95" s="364"/>
      <c r="EG95" s="364"/>
      <c r="EH95" s="364"/>
      <c r="EI95" s="364"/>
      <c r="EJ95" s="364"/>
      <c r="EK95" s="364"/>
      <c r="EL95" s="364"/>
      <c r="EM95" s="364"/>
      <c r="EN95" s="364"/>
      <c r="EO95" s="364"/>
      <c r="EP95" s="364"/>
      <c r="EQ95" s="364"/>
      <c r="ER95" s="364"/>
      <c r="ES95" s="364"/>
      <c r="ET95" s="364"/>
      <c r="EU95" s="364"/>
      <c r="EV95" s="364"/>
      <c r="EW95" s="364"/>
      <c r="EX95" s="364"/>
      <c r="EY95" s="364"/>
      <c r="EZ95" s="364"/>
      <c r="FA95" s="364"/>
      <c r="FB95" s="364"/>
      <c r="FC95" s="364"/>
      <c r="FD95" s="364"/>
      <c r="FE95" s="364"/>
      <c r="FF95" s="364"/>
      <c r="FG95" s="364"/>
      <c r="FH95" s="364"/>
      <c r="FI95" s="364"/>
      <c r="FJ95" s="364"/>
      <c r="FK95" s="364"/>
      <c r="FL95" s="364"/>
      <c r="FM95" s="364"/>
      <c r="FN95" s="364"/>
      <c r="FO95" s="364"/>
      <c r="FP95" s="364"/>
      <c r="FQ95" s="364"/>
      <c r="FR95" s="364"/>
      <c r="FS95" s="364"/>
      <c r="FT95" s="364"/>
      <c r="FU95" s="364"/>
      <c r="FV95" s="364"/>
      <c r="FW95" s="364"/>
      <c r="FX95" s="364"/>
      <c r="FY95" s="364"/>
      <c r="FZ95" s="364"/>
      <c r="GA95" s="364"/>
      <c r="GB95" s="364"/>
      <c r="GC95" s="364"/>
      <c r="GD95" s="364"/>
      <c r="GE95" s="364"/>
      <c r="GF95" s="364"/>
      <c r="GG95" s="364"/>
      <c r="GH95" s="364"/>
      <c r="GI95" s="364"/>
      <c r="GJ95" s="364"/>
      <c r="GK95" s="364"/>
      <c r="GL95" s="364"/>
      <c r="GM95" s="364"/>
      <c r="GN95" s="364"/>
      <c r="GO95" s="364"/>
      <c r="GP95" s="364"/>
      <c r="GQ95" s="364"/>
      <c r="GR95" s="364"/>
      <c r="GS95" s="364"/>
      <c r="GT95" s="364"/>
      <c r="GU95" s="364"/>
      <c r="GV95" s="364"/>
      <c r="GW95" s="364"/>
      <c r="GX95" s="364"/>
      <c r="GY95" s="364"/>
      <c r="GZ95" s="364"/>
      <c r="HA95" s="364"/>
      <c r="HB95" s="364"/>
      <c r="HC95" s="364"/>
      <c r="HD95" s="364"/>
      <c r="HE95" s="364"/>
      <c r="HF95" s="364"/>
      <c r="HG95" s="364"/>
      <c r="HH95" s="364"/>
      <c r="HI95" s="364"/>
      <c r="HJ95" s="364"/>
      <c r="HK95" s="364"/>
      <c r="HL95" s="364"/>
      <c r="HM95" s="364"/>
      <c r="HN95" s="364"/>
      <c r="HO95" s="364"/>
      <c r="HP95" s="364"/>
      <c r="HQ95" s="364"/>
      <c r="HR95" s="364"/>
      <c r="HS95" s="364"/>
      <c r="HT95" s="364"/>
      <c r="HU95" s="364"/>
      <c r="HV95" s="364"/>
      <c r="HW95" s="364"/>
      <c r="HX95" s="364"/>
      <c r="HY95" s="364"/>
      <c r="HZ95" s="364"/>
      <c r="IA95" s="364"/>
      <c r="IB95" s="364"/>
      <c r="IC95" s="364"/>
      <c r="ID95" s="364"/>
      <c r="IE95" s="364"/>
      <c r="IF95" s="364"/>
      <c r="IG95" s="364"/>
      <c r="IH95" s="364"/>
      <c r="II95" s="364"/>
      <c r="IJ95" s="364"/>
      <c r="IK95" s="364"/>
      <c r="IL95" s="364"/>
      <c r="IM95" s="364"/>
      <c r="IN95" s="364"/>
      <c r="IO95" s="364"/>
      <c r="IP95" s="364"/>
      <c r="IQ95" s="364"/>
      <c r="IR95" s="364"/>
      <c r="IS95" s="364"/>
      <c r="IT95" s="364"/>
      <c r="IU95" s="364"/>
      <c r="IV95" s="364"/>
      <c r="IW95" s="364"/>
      <c r="IX95" s="364"/>
      <c r="IY95" s="364"/>
      <c r="IZ95" s="364"/>
      <c r="JA95" s="364"/>
      <c r="JB95" s="364"/>
      <c r="JC95" s="364"/>
      <c r="JD95" s="364"/>
      <c r="JE95" s="364"/>
      <c r="JF95" s="364"/>
      <c r="JG95" s="364"/>
      <c r="JH95" s="364"/>
      <c r="JI95" s="364"/>
      <c r="JJ95" s="364"/>
      <c r="JK95" s="364"/>
      <c r="JL95" s="364"/>
      <c r="JM95" s="364"/>
      <c r="JN95" s="364"/>
      <c r="JO95" s="364"/>
      <c r="JP95" s="364"/>
      <c r="JQ95" s="364"/>
      <c r="JR95" s="364"/>
      <c r="JS95" s="364"/>
      <c r="JT95" s="364"/>
      <c r="JU95" s="364"/>
      <c r="JV95" s="364"/>
      <c r="JW95" s="364"/>
      <c r="JX95" s="364"/>
      <c r="JY95" s="364"/>
      <c r="JZ95" s="364"/>
      <c r="KA95" s="364"/>
      <c r="KB95" s="364"/>
      <c r="KC95" s="364"/>
      <c r="KD95" s="364"/>
      <c r="KE95" s="364"/>
      <c r="KF95" s="364"/>
      <c r="KG95" s="364"/>
      <c r="KH95" s="364"/>
      <c r="KI95" s="364"/>
      <c r="KJ95" s="364"/>
      <c r="KK95" s="364"/>
      <c r="KL95" s="364"/>
      <c r="KM95" s="364"/>
      <c r="KN95" s="364"/>
      <c r="KO95" s="364"/>
      <c r="KP95" s="364"/>
      <c r="KQ95" s="364"/>
      <c r="KR95" s="364"/>
      <c r="KS95" s="364"/>
      <c r="KT95" s="364"/>
      <c r="KU95" s="364"/>
      <c r="KV95" s="364"/>
      <c r="KW95" s="364"/>
      <c r="KX95" s="364"/>
      <c r="KY95" s="364"/>
      <c r="KZ95" s="364"/>
      <c r="LA95" s="364"/>
      <c r="LB95" s="364"/>
      <c r="LC95" s="364"/>
      <c r="LD95" s="364"/>
      <c r="LE95" s="364"/>
      <c r="LF95" s="364"/>
      <c r="LG95" s="364"/>
      <c r="LH95" s="364"/>
      <c r="LI95" s="364"/>
      <c r="LJ95" s="364"/>
      <c r="LK95" s="364"/>
      <c r="LL95" s="364"/>
      <c r="LM95" s="364"/>
      <c r="LN95" s="364"/>
      <c r="LO95" s="364"/>
      <c r="LP95" s="364"/>
      <c r="LQ95" s="364"/>
      <c r="LR95" s="364"/>
      <c r="LS95" s="364"/>
      <c r="LT95" s="364"/>
      <c r="LU95" s="364"/>
      <c r="LV95" s="364"/>
      <c r="LW95" s="364"/>
      <c r="LX95" s="364"/>
      <c r="LY95" s="364"/>
      <c r="LZ95" s="364"/>
      <c r="MA95" s="364"/>
      <c r="MB95" s="364"/>
      <c r="MC95" s="364"/>
      <c r="MD95" s="364"/>
      <c r="ME95" s="364"/>
      <c r="MF95" s="364"/>
      <c r="MG95" s="364"/>
      <c r="MH95" s="364"/>
      <c r="MI95" s="364"/>
      <c r="MJ95" s="364"/>
      <c r="MK95" s="364"/>
      <c r="ML95" s="364"/>
      <c r="MM95" s="364"/>
      <c r="MN95" s="364"/>
      <c r="MO95" s="364"/>
      <c r="MP95" s="364"/>
      <c r="MQ95" s="364"/>
      <c r="MR95" s="364"/>
      <c r="MS95" s="364"/>
      <c r="MT95" s="364"/>
      <c r="MU95" s="364"/>
      <c r="MV95" s="364"/>
      <c r="MW95" s="364"/>
      <c r="MX95" s="364"/>
      <c r="MY95" s="364"/>
      <c r="MZ95" s="364"/>
      <c r="NA95" s="364"/>
      <c r="NB95" s="364"/>
      <c r="NC95" s="364"/>
      <c r="ND95" s="364"/>
      <c r="NE95" s="364"/>
      <c r="NF95" s="364"/>
      <c r="NG95" s="364"/>
      <c r="NH95" s="364"/>
      <c r="NI95" s="364"/>
      <c r="NJ95" s="364"/>
      <c r="NK95" s="364"/>
      <c r="NL95" s="364"/>
      <c r="NM95" s="364"/>
      <c r="NN95" s="364"/>
      <c r="NO95" s="364"/>
      <c r="NP95" s="364"/>
      <c r="NQ95" s="364"/>
      <c r="NR95" s="364"/>
      <c r="NS95" s="364"/>
      <c r="NT95" s="364"/>
      <c r="NU95" s="364"/>
      <c r="NV95" s="364"/>
      <c r="NW95" s="364"/>
      <c r="NX95" s="364"/>
      <c r="NY95" s="364"/>
      <c r="NZ95" s="364"/>
      <c r="OA95" s="364"/>
      <c r="OB95" s="364"/>
      <c r="OC95" s="364"/>
      <c r="OD95" s="364"/>
      <c r="OE95" s="364"/>
      <c r="OF95" s="364"/>
      <c r="OG95" s="364"/>
      <c r="OH95" s="364"/>
      <c r="OI95" s="364"/>
      <c r="OJ95" s="364"/>
      <c r="OK95" s="364"/>
      <c r="OL95" s="364"/>
      <c r="OM95" s="364"/>
      <c r="ON95" s="364"/>
      <c r="OO95" s="364"/>
      <c r="OP95" s="364"/>
      <c r="OQ95" s="364"/>
      <c r="OR95" s="364"/>
    </row>
    <row r="96" spans="1:408" ht="15">
      <c r="A96" s="363" t="s">
        <v>669</v>
      </c>
      <c r="B96" s="364">
        <f t="shared" si="118"/>
        <v>0</v>
      </c>
      <c r="C96" s="364">
        <f t="shared" si="119"/>
        <v>0</v>
      </c>
      <c r="D96" s="364">
        <f t="shared" si="120"/>
        <v>0</v>
      </c>
      <c r="E96" s="364">
        <f t="shared" si="121"/>
        <v>0</v>
      </c>
      <c r="F96" s="364">
        <f t="shared" si="122"/>
        <v>0</v>
      </c>
      <c r="G96" s="364">
        <f t="shared" si="123"/>
        <v>0</v>
      </c>
      <c r="H96" s="364">
        <f t="shared" si="124"/>
        <v>0</v>
      </c>
      <c r="I96" s="364">
        <f t="shared" si="125"/>
        <v>0</v>
      </c>
      <c r="J96" s="364">
        <f t="shared" si="126"/>
        <v>0</v>
      </c>
      <c r="K96" s="364">
        <f t="shared" si="127"/>
        <v>0</v>
      </c>
      <c r="L96" s="364">
        <f t="shared" si="128"/>
        <v>0</v>
      </c>
      <c r="M96" s="364">
        <f t="shared" si="129"/>
        <v>0</v>
      </c>
      <c r="N96" s="364">
        <f t="shared" si="130"/>
        <v>0</v>
      </c>
      <c r="O96" s="364">
        <f t="shared" si="131"/>
        <v>0</v>
      </c>
      <c r="P96" s="364">
        <f t="shared" si="132"/>
        <v>0</v>
      </c>
      <c r="Q96" s="364">
        <f t="shared" si="133"/>
        <v>0</v>
      </c>
      <c r="R96" s="364">
        <f t="shared" si="134"/>
        <v>0</v>
      </c>
      <c r="S96" s="364">
        <f t="shared" si="135"/>
        <v>0</v>
      </c>
      <c r="T96" s="364">
        <f t="shared" si="136"/>
        <v>0</v>
      </c>
      <c r="U96" s="364">
        <f t="shared" si="137"/>
        <v>0</v>
      </c>
      <c r="V96" s="364">
        <f t="shared" si="138"/>
        <v>0</v>
      </c>
      <c r="W96" s="364">
        <f t="shared" si="139"/>
        <v>0</v>
      </c>
      <c r="X96" s="364">
        <f t="shared" si="140"/>
        <v>0</v>
      </c>
      <c r="Y96" s="364">
        <f t="shared" si="141"/>
        <v>0</v>
      </c>
      <c r="Z96" s="364">
        <f t="shared" si="142"/>
        <v>0</v>
      </c>
      <c r="AA96" s="364">
        <f t="shared" si="143"/>
        <v>0</v>
      </c>
      <c r="AB96" s="364">
        <f t="shared" si="144"/>
        <v>0</v>
      </c>
      <c r="AC96" s="364">
        <f t="shared" si="145"/>
        <v>0</v>
      </c>
      <c r="AD96" s="364">
        <f t="shared" si="146"/>
        <v>0</v>
      </c>
      <c r="AE96" s="364">
        <f t="shared" si="147"/>
        <v>0</v>
      </c>
      <c r="AG96" s="364"/>
      <c r="AH96" s="364"/>
      <c r="AI96" s="364"/>
      <c r="AJ96" s="364"/>
      <c r="AK96" s="364"/>
      <c r="AL96" s="364"/>
      <c r="AM96" s="364"/>
      <c r="AN96" s="364"/>
      <c r="AO96" s="364"/>
      <c r="AP96" s="364"/>
      <c r="AQ96" s="364"/>
      <c r="AR96" s="364"/>
      <c r="AS96" s="364"/>
      <c r="AT96" s="364"/>
      <c r="AU96" s="364"/>
      <c r="AV96" s="364"/>
      <c r="AW96" s="364"/>
      <c r="AX96" s="364"/>
      <c r="AY96" s="364"/>
      <c r="AZ96" s="364"/>
      <c r="BA96" s="364"/>
      <c r="BB96" s="364"/>
      <c r="BC96" s="364"/>
      <c r="BD96" s="364"/>
      <c r="BE96" s="364"/>
      <c r="BF96" s="364"/>
      <c r="BG96" s="364"/>
      <c r="BH96" s="364"/>
      <c r="BI96" s="364"/>
      <c r="BJ96" s="364"/>
      <c r="BK96" s="364"/>
      <c r="BL96" s="364"/>
      <c r="BM96" s="364"/>
      <c r="BN96" s="364"/>
      <c r="BO96" s="364"/>
      <c r="BP96" s="364"/>
      <c r="BQ96" s="364"/>
      <c r="BR96" s="364"/>
      <c r="BS96" s="364"/>
      <c r="BT96" s="364"/>
      <c r="BU96" s="364"/>
      <c r="BV96" s="364"/>
      <c r="BW96" s="364"/>
      <c r="BX96" s="364"/>
      <c r="BY96" s="364"/>
      <c r="BZ96" s="364"/>
      <c r="CA96" s="364"/>
      <c r="CB96" s="364"/>
      <c r="CC96" s="364"/>
      <c r="CD96" s="364"/>
      <c r="CE96" s="364"/>
      <c r="CF96" s="364"/>
      <c r="CG96" s="364"/>
      <c r="CH96" s="364"/>
      <c r="CI96" s="364"/>
      <c r="CJ96" s="364"/>
      <c r="CK96" s="364"/>
      <c r="CL96" s="364"/>
      <c r="CM96" s="364"/>
      <c r="CN96" s="364"/>
      <c r="CO96" s="364"/>
      <c r="CP96" s="364"/>
      <c r="CQ96" s="364"/>
      <c r="CR96" s="364"/>
      <c r="CS96" s="364"/>
      <c r="CT96" s="364"/>
      <c r="CU96" s="364"/>
      <c r="CV96" s="364"/>
      <c r="CW96" s="364"/>
      <c r="CX96" s="364"/>
      <c r="CY96" s="364"/>
      <c r="CZ96" s="364"/>
      <c r="DA96" s="364"/>
      <c r="DB96" s="364"/>
      <c r="DC96" s="364"/>
      <c r="DD96" s="364"/>
      <c r="DE96" s="364"/>
      <c r="DF96" s="364"/>
      <c r="DG96" s="364"/>
      <c r="DH96" s="364"/>
      <c r="DI96" s="364"/>
      <c r="DJ96" s="364"/>
      <c r="DK96" s="364"/>
      <c r="DL96" s="364"/>
      <c r="DM96" s="364"/>
      <c r="DN96" s="364"/>
      <c r="DO96" s="364"/>
      <c r="DP96" s="364"/>
      <c r="DQ96" s="364"/>
      <c r="DR96" s="364"/>
      <c r="DS96" s="364"/>
      <c r="DT96" s="364"/>
      <c r="DU96" s="364"/>
      <c r="DV96" s="364"/>
      <c r="DW96" s="364"/>
      <c r="DX96" s="364"/>
      <c r="DY96" s="364"/>
      <c r="DZ96" s="364"/>
      <c r="EA96" s="364"/>
      <c r="EB96" s="364"/>
      <c r="EC96" s="364"/>
      <c r="ED96" s="364"/>
      <c r="EE96" s="364"/>
      <c r="EF96" s="364"/>
      <c r="EG96" s="364"/>
      <c r="EH96" s="364"/>
      <c r="EI96" s="364"/>
      <c r="EJ96" s="364"/>
      <c r="EK96" s="364"/>
      <c r="EL96" s="364"/>
      <c r="EM96" s="364"/>
      <c r="EN96" s="364"/>
      <c r="EO96" s="364"/>
      <c r="EP96" s="364"/>
      <c r="EQ96" s="364"/>
      <c r="ER96" s="364"/>
      <c r="ES96" s="364"/>
      <c r="ET96" s="364"/>
      <c r="EU96" s="364"/>
      <c r="EV96" s="364"/>
      <c r="EW96" s="364"/>
      <c r="EX96" s="364"/>
      <c r="EY96" s="364"/>
      <c r="EZ96" s="364"/>
      <c r="FA96" s="364"/>
      <c r="FB96" s="364"/>
      <c r="FC96" s="364"/>
      <c r="FD96" s="364"/>
      <c r="FE96" s="364"/>
      <c r="FF96" s="364"/>
      <c r="FG96" s="364"/>
      <c r="FH96" s="364"/>
      <c r="FI96" s="364"/>
      <c r="FJ96" s="364"/>
      <c r="FK96" s="364"/>
      <c r="FL96" s="364"/>
      <c r="FM96" s="364"/>
      <c r="FN96" s="364"/>
      <c r="FO96" s="364"/>
      <c r="FP96" s="364"/>
      <c r="FQ96" s="364"/>
      <c r="FR96" s="364"/>
      <c r="FS96" s="364"/>
      <c r="FT96" s="364"/>
      <c r="FU96" s="364"/>
      <c r="FV96" s="364"/>
      <c r="FW96" s="364"/>
      <c r="FX96" s="364"/>
      <c r="FY96" s="364"/>
      <c r="FZ96" s="364"/>
      <c r="GA96" s="364"/>
      <c r="GB96" s="364"/>
      <c r="GC96" s="364"/>
      <c r="GD96" s="364"/>
      <c r="GE96" s="364"/>
      <c r="GF96" s="364"/>
      <c r="GG96" s="364"/>
      <c r="GH96" s="364"/>
      <c r="GI96" s="364"/>
      <c r="GJ96" s="364"/>
      <c r="GK96" s="364"/>
      <c r="GL96" s="364"/>
      <c r="GM96" s="364"/>
      <c r="GN96" s="364"/>
      <c r="GO96" s="364"/>
      <c r="GP96" s="364"/>
      <c r="GQ96" s="364"/>
      <c r="GR96" s="364"/>
      <c r="GS96" s="364"/>
      <c r="GT96" s="364"/>
      <c r="GU96" s="364"/>
      <c r="GV96" s="364"/>
      <c r="GW96" s="364"/>
      <c r="GX96" s="364"/>
      <c r="GY96" s="364"/>
      <c r="GZ96" s="364"/>
      <c r="HA96" s="364"/>
      <c r="HB96" s="364"/>
      <c r="HC96" s="364"/>
      <c r="HD96" s="364"/>
      <c r="HE96" s="364"/>
      <c r="HF96" s="364"/>
      <c r="HG96" s="364"/>
      <c r="HH96" s="364"/>
      <c r="HI96" s="364"/>
      <c r="HJ96" s="364"/>
      <c r="HK96" s="364"/>
      <c r="HL96" s="364"/>
      <c r="HM96" s="364"/>
      <c r="HN96" s="364"/>
      <c r="HO96" s="364"/>
      <c r="HP96" s="364"/>
      <c r="HQ96" s="364"/>
      <c r="HR96" s="364"/>
      <c r="HS96" s="364"/>
      <c r="HT96" s="364"/>
      <c r="HU96" s="364"/>
      <c r="HV96" s="364"/>
      <c r="HW96" s="364"/>
      <c r="HX96" s="364"/>
      <c r="HY96" s="364"/>
      <c r="HZ96" s="364"/>
      <c r="IA96" s="364"/>
      <c r="IB96" s="364"/>
      <c r="IC96" s="364"/>
      <c r="ID96" s="364"/>
      <c r="IE96" s="364"/>
      <c r="IF96" s="364"/>
      <c r="IG96" s="364"/>
      <c r="IH96" s="364"/>
      <c r="II96" s="364"/>
      <c r="IJ96" s="364"/>
      <c r="IK96" s="364"/>
      <c r="IL96" s="364"/>
      <c r="IM96" s="364"/>
      <c r="IN96" s="364"/>
      <c r="IO96" s="364"/>
      <c r="IP96" s="364"/>
      <c r="IQ96" s="364"/>
      <c r="IR96" s="364"/>
      <c r="IS96" s="364"/>
      <c r="IT96" s="364"/>
      <c r="IU96" s="364"/>
      <c r="IV96" s="364"/>
      <c r="IW96" s="364"/>
      <c r="IX96" s="364"/>
      <c r="IY96" s="364"/>
      <c r="IZ96" s="364"/>
      <c r="JA96" s="364"/>
      <c r="JB96" s="364"/>
      <c r="JC96" s="364"/>
      <c r="JD96" s="364"/>
      <c r="JE96" s="364"/>
      <c r="JF96" s="364"/>
      <c r="JG96" s="364"/>
      <c r="JH96" s="364"/>
      <c r="JI96" s="364"/>
      <c r="JJ96" s="364"/>
      <c r="JK96" s="364"/>
      <c r="JL96" s="364"/>
      <c r="JM96" s="364"/>
      <c r="JN96" s="364"/>
      <c r="JO96" s="364"/>
      <c r="JP96" s="364"/>
      <c r="JQ96" s="364"/>
      <c r="JR96" s="364"/>
      <c r="JS96" s="364"/>
      <c r="JT96" s="364"/>
      <c r="JU96" s="364"/>
      <c r="JV96" s="364"/>
      <c r="JW96" s="364"/>
      <c r="JX96" s="364"/>
      <c r="JY96" s="364"/>
      <c r="JZ96" s="364"/>
      <c r="KA96" s="364"/>
      <c r="KB96" s="364"/>
      <c r="KC96" s="364"/>
      <c r="KD96" s="364"/>
      <c r="KE96" s="364"/>
      <c r="KF96" s="364"/>
      <c r="KG96" s="364"/>
      <c r="KH96" s="364"/>
      <c r="KI96" s="364"/>
      <c r="KJ96" s="364"/>
      <c r="KK96" s="364"/>
      <c r="KL96" s="364"/>
      <c r="KM96" s="364"/>
      <c r="KN96" s="364"/>
      <c r="KO96" s="364"/>
      <c r="KP96" s="364"/>
      <c r="KQ96" s="364"/>
      <c r="KR96" s="364"/>
      <c r="KS96" s="364"/>
      <c r="KT96" s="364"/>
      <c r="KU96" s="364"/>
      <c r="KV96" s="364"/>
      <c r="KW96" s="364"/>
      <c r="KX96" s="364"/>
      <c r="KY96" s="364"/>
      <c r="KZ96" s="364"/>
      <c r="LA96" s="364"/>
      <c r="LB96" s="364"/>
      <c r="LC96" s="364"/>
      <c r="LD96" s="364"/>
      <c r="LE96" s="364"/>
      <c r="LF96" s="364"/>
      <c r="LG96" s="364"/>
      <c r="LH96" s="364"/>
      <c r="LI96" s="364"/>
      <c r="LJ96" s="364"/>
      <c r="LK96" s="364"/>
      <c r="LL96" s="364"/>
      <c r="LM96" s="364"/>
      <c r="LN96" s="364"/>
      <c r="LO96" s="364"/>
      <c r="LP96" s="364"/>
      <c r="LQ96" s="364"/>
      <c r="LR96" s="364"/>
      <c r="LS96" s="364"/>
      <c r="LT96" s="364"/>
      <c r="LU96" s="364"/>
      <c r="LV96" s="364"/>
      <c r="LW96" s="364"/>
      <c r="LX96" s="364"/>
      <c r="LY96" s="364"/>
      <c r="LZ96" s="364"/>
      <c r="MA96" s="364"/>
      <c r="MB96" s="364"/>
      <c r="MC96" s="364"/>
      <c r="MD96" s="364"/>
      <c r="ME96" s="364"/>
      <c r="MF96" s="364"/>
      <c r="MG96" s="364"/>
      <c r="MH96" s="364"/>
      <c r="MI96" s="364"/>
      <c r="MJ96" s="364"/>
      <c r="MK96" s="364"/>
      <c r="ML96" s="364"/>
      <c r="MM96" s="364"/>
      <c r="MN96" s="364"/>
      <c r="MO96" s="364"/>
      <c r="MP96" s="364"/>
      <c r="MQ96" s="364"/>
      <c r="MR96" s="364"/>
      <c r="MS96" s="364"/>
      <c r="MT96" s="364"/>
      <c r="MU96" s="364"/>
      <c r="MV96" s="364"/>
      <c r="MW96" s="364"/>
      <c r="MX96" s="364"/>
      <c r="MY96" s="364"/>
      <c r="MZ96" s="364"/>
      <c r="NA96" s="364"/>
      <c r="NB96" s="364"/>
      <c r="NC96" s="364"/>
      <c r="ND96" s="364"/>
      <c r="NE96" s="364"/>
      <c r="NF96" s="364"/>
      <c r="NG96" s="364"/>
      <c r="NH96" s="364"/>
      <c r="NI96" s="364"/>
      <c r="NJ96" s="364"/>
      <c r="NK96" s="364"/>
      <c r="NL96" s="364"/>
      <c r="NM96" s="364"/>
      <c r="NN96" s="364"/>
      <c r="NO96" s="364"/>
      <c r="NP96" s="364"/>
      <c r="NQ96" s="364"/>
      <c r="NR96" s="364"/>
      <c r="NS96" s="364"/>
      <c r="NT96" s="364"/>
      <c r="NU96" s="364"/>
      <c r="NV96" s="364"/>
      <c r="NW96" s="364"/>
      <c r="NX96" s="364"/>
      <c r="NY96" s="364"/>
      <c r="NZ96" s="364"/>
      <c r="OA96" s="364"/>
      <c r="OB96" s="364"/>
      <c r="OC96" s="364"/>
      <c r="OD96" s="364"/>
      <c r="OE96" s="364"/>
      <c r="OF96" s="364"/>
      <c r="OG96" s="364"/>
      <c r="OH96" s="364"/>
      <c r="OI96" s="364"/>
      <c r="OJ96" s="364"/>
      <c r="OK96" s="364"/>
      <c r="OL96" s="364"/>
      <c r="OM96" s="364"/>
      <c r="ON96" s="364"/>
      <c r="OO96" s="364"/>
      <c r="OP96" s="364"/>
      <c r="OQ96" s="364"/>
      <c r="OR96" s="364"/>
    </row>
    <row r="97" spans="1:408" ht="15">
      <c r="A97" s="363" t="s">
        <v>670</v>
      </c>
      <c r="B97" s="364">
        <f t="shared" si="118"/>
        <v>0</v>
      </c>
      <c r="C97" s="364">
        <f t="shared" si="119"/>
        <v>0</v>
      </c>
      <c r="D97" s="364">
        <f t="shared" si="120"/>
        <v>0</v>
      </c>
      <c r="E97" s="364">
        <f t="shared" si="121"/>
        <v>0</v>
      </c>
      <c r="F97" s="364">
        <f t="shared" si="122"/>
        <v>0</v>
      </c>
      <c r="G97" s="364">
        <f t="shared" si="123"/>
        <v>0</v>
      </c>
      <c r="H97" s="364">
        <f t="shared" si="124"/>
        <v>0</v>
      </c>
      <c r="I97" s="364">
        <f t="shared" si="125"/>
        <v>0</v>
      </c>
      <c r="J97" s="364">
        <f t="shared" si="126"/>
        <v>0</v>
      </c>
      <c r="K97" s="364">
        <f t="shared" si="127"/>
        <v>0</v>
      </c>
      <c r="L97" s="364">
        <f t="shared" si="128"/>
        <v>0</v>
      </c>
      <c r="M97" s="364">
        <f t="shared" si="129"/>
        <v>0</v>
      </c>
      <c r="N97" s="364">
        <f t="shared" si="130"/>
        <v>0</v>
      </c>
      <c r="O97" s="364">
        <f t="shared" si="131"/>
        <v>0</v>
      </c>
      <c r="P97" s="364">
        <f t="shared" si="132"/>
        <v>0</v>
      </c>
      <c r="Q97" s="364">
        <f t="shared" si="133"/>
        <v>0</v>
      </c>
      <c r="R97" s="364">
        <f t="shared" si="134"/>
        <v>0</v>
      </c>
      <c r="S97" s="364">
        <f t="shared" si="135"/>
        <v>0</v>
      </c>
      <c r="T97" s="364">
        <f t="shared" si="136"/>
        <v>0</v>
      </c>
      <c r="U97" s="364">
        <f t="shared" si="137"/>
        <v>0</v>
      </c>
      <c r="V97" s="364">
        <f t="shared" si="138"/>
        <v>0</v>
      </c>
      <c r="W97" s="364">
        <f t="shared" si="139"/>
        <v>0</v>
      </c>
      <c r="X97" s="364">
        <f t="shared" si="140"/>
        <v>0</v>
      </c>
      <c r="Y97" s="364">
        <f t="shared" si="141"/>
        <v>0</v>
      </c>
      <c r="Z97" s="364">
        <f t="shared" si="142"/>
        <v>0</v>
      </c>
      <c r="AA97" s="364">
        <f t="shared" si="143"/>
        <v>0</v>
      </c>
      <c r="AB97" s="364">
        <f t="shared" si="144"/>
        <v>0</v>
      </c>
      <c r="AC97" s="364">
        <f t="shared" si="145"/>
        <v>0</v>
      </c>
      <c r="AD97" s="364">
        <f t="shared" si="146"/>
        <v>0</v>
      </c>
      <c r="AE97" s="364">
        <f t="shared" si="147"/>
        <v>0</v>
      </c>
      <c r="AG97" s="364"/>
      <c r="AH97" s="364"/>
      <c r="AI97" s="364"/>
      <c r="AJ97" s="364"/>
      <c r="AK97" s="364"/>
      <c r="AL97" s="364"/>
      <c r="AM97" s="364"/>
      <c r="AN97" s="364"/>
      <c r="AO97" s="364"/>
      <c r="AP97" s="364"/>
      <c r="AQ97" s="364"/>
      <c r="AR97" s="364"/>
      <c r="AS97" s="364"/>
      <c r="AT97" s="364"/>
      <c r="AU97" s="364"/>
      <c r="AV97" s="364"/>
      <c r="AW97" s="364"/>
      <c r="AX97" s="364"/>
      <c r="AY97" s="364"/>
      <c r="AZ97" s="364"/>
      <c r="BA97" s="364"/>
      <c r="BB97" s="364"/>
      <c r="BC97" s="364"/>
      <c r="BD97" s="364"/>
      <c r="BE97" s="364"/>
      <c r="BF97" s="364"/>
      <c r="BG97" s="364"/>
      <c r="BH97" s="364"/>
      <c r="BI97" s="364"/>
      <c r="BJ97" s="364"/>
      <c r="BK97" s="364"/>
      <c r="BL97" s="364"/>
      <c r="BM97" s="364"/>
      <c r="BN97" s="364"/>
      <c r="BO97" s="364"/>
      <c r="BP97" s="364"/>
      <c r="BQ97" s="364"/>
      <c r="BR97" s="364"/>
      <c r="BS97" s="364"/>
      <c r="BT97" s="364"/>
      <c r="BU97" s="364"/>
      <c r="BV97" s="364"/>
      <c r="BW97" s="364"/>
      <c r="BX97" s="364"/>
      <c r="BY97" s="364"/>
      <c r="BZ97" s="364"/>
      <c r="CA97" s="364"/>
      <c r="CB97" s="364"/>
      <c r="CC97" s="364"/>
      <c r="CD97" s="364"/>
      <c r="CE97" s="364"/>
      <c r="CF97" s="364"/>
      <c r="CG97" s="364"/>
      <c r="CH97" s="364"/>
      <c r="CI97" s="364"/>
      <c r="CJ97" s="364"/>
      <c r="CK97" s="364"/>
      <c r="CL97" s="364"/>
      <c r="CM97" s="364"/>
      <c r="CN97" s="364"/>
      <c r="CO97" s="364"/>
      <c r="CP97" s="364"/>
      <c r="CQ97" s="364"/>
      <c r="CR97" s="364"/>
      <c r="CS97" s="364"/>
      <c r="CT97" s="364"/>
      <c r="CU97" s="364"/>
      <c r="CV97" s="364"/>
      <c r="CW97" s="364"/>
      <c r="CX97" s="364"/>
      <c r="CY97" s="364"/>
      <c r="CZ97" s="364"/>
      <c r="DA97" s="364"/>
      <c r="DB97" s="364"/>
      <c r="DC97" s="364"/>
      <c r="DD97" s="364"/>
      <c r="DE97" s="364"/>
      <c r="DF97" s="364"/>
      <c r="DG97" s="364"/>
      <c r="DH97" s="364"/>
      <c r="DI97" s="364"/>
      <c r="DJ97" s="364"/>
      <c r="DK97" s="364"/>
      <c r="DL97" s="364"/>
      <c r="DM97" s="364"/>
      <c r="DN97" s="364"/>
      <c r="DO97" s="364"/>
      <c r="DP97" s="364"/>
      <c r="DQ97" s="364"/>
      <c r="DR97" s="364"/>
      <c r="DS97" s="364"/>
      <c r="DT97" s="364"/>
      <c r="DU97" s="364"/>
      <c r="DV97" s="364"/>
      <c r="DW97" s="364"/>
      <c r="DX97" s="364"/>
      <c r="DY97" s="364"/>
      <c r="DZ97" s="364"/>
      <c r="EA97" s="364"/>
      <c r="EB97" s="364"/>
      <c r="EC97" s="364"/>
      <c r="ED97" s="364"/>
      <c r="EE97" s="364"/>
      <c r="EF97" s="364"/>
      <c r="EG97" s="364"/>
      <c r="EH97" s="364"/>
      <c r="EI97" s="364"/>
      <c r="EJ97" s="364"/>
      <c r="EK97" s="364"/>
      <c r="EL97" s="364"/>
      <c r="EM97" s="364"/>
      <c r="EN97" s="364"/>
      <c r="EO97" s="364"/>
      <c r="EP97" s="364"/>
      <c r="EQ97" s="364"/>
      <c r="ER97" s="364"/>
      <c r="ES97" s="364"/>
      <c r="ET97" s="364"/>
      <c r="EU97" s="364"/>
      <c r="EV97" s="364"/>
      <c r="EW97" s="364"/>
      <c r="EX97" s="364"/>
      <c r="EY97" s="364"/>
      <c r="EZ97" s="364"/>
      <c r="FA97" s="364"/>
      <c r="FB97" s="364"/>
      <c r="FC97" s="364"/>
      <c r="FD97" s="364"/>
      <c r="FE97" s="364"/>
      <c r="FF97" s="364"/>
      <c r="FG97" s="364"/>
      <c r="FH97" s="364"/>
      <c r="FI97" s="364"/>
      <c r="FJ97" s="364"/>
      <c r="FK97" s="364"/>
      <c r="FL97" s="364"/>
      <c r="FM97" s="364"/>
      <c r="FN97" s="364"/>
      <c r="FO97" s="364"/>
      <c r="FP97" s="364"/>
      <c r="FQ97" s="364"/>
      <c r="FR97" s="364"/>
      <c r="FS97" s="364"/>
      <c r="FT97" s="364"/>
      <c r="FU97" s="364"/>
      <c r="FV97" s="364"/>
      <c r="FW97" s="364"/>
      <c r="FX97" s="364"/>
      <c r="FY97" s="364"/>
      <c r="FZ97" s="364"/>
      <c r="GA97" s="364"/>
      <c r="GB97" s="364"/>
      <c r="GC97" s="364"/>
      <c r="GD97" s="364"/>
      <c r="GE97" s="364"/>
      <c r="GF97" s="364"/>
      <c r="GG97" s="364"/>
      <c r="GH97" s="364"/>
      <c r="GI97" s="364"/>
      <c r="GJ97" s="364"/>
      <c r="GK97" s="364"/>
      <c r="GL97" s="364"/>
      <c r="GM97" s="364"/>
      <c r="GN97" s="364"/>
      <c r="GO97" s="364"/>
      <c r="GP97" s="364"/>
      <c r="GQ97" s="364"/>
      <c r="GR97" s="364"/>
      <c r="GS97" s="364"/>
      <c r="GT97" s="364"/>
      <c r="GU97" s="364"/>
      <c r="GV97" s="364"/>
      <c r="GW97" s="364"/>
      <c r="GX97" s="364"/>
      <c r="GY97" s="364"/>
      <c r="GZ97" s="364"/>
      <c r="HA97" s="364"/>
      <c r="HB97" s="364"/>
      <c r="HC97" s="364"/>
      <c r="HD97" s="364"/>
      <c r="HE97" s="364"/>
      <c r="HF97" s="364"/>
      <c r="HG97" s="364"/>
      <c r="HH97" s="364"/>
      <c r="HI97" s="364"/>
      <c r="HJ97" s="364"/>
      <c r="HK97" s="364"/>
      <c r="HL97" s="364"/>
      <c r="HM97" s="364"/>
      <c r="HN97" s="364"/>
      <c r="HO97" s="364"/>
      <c r="HP97" s="364"/>
      <c r="HQ97" s="364"/>
      <c r="HR97" s="364"/>
      <c r="HS97" s="364"/>
      <c r="HT97" s="364"/>
      <c r="HU97" s="364"/>
      <c r="HV97" s="364"/>
      <c r="HW97" s="364"/>
      <c r="HX97" s="364"/>
      <c r="HY97" s="364"/>
      <c r="HZ97" s="364"/>
      <c r="IA97" s="364"/>
      <c r="IB97" s="364"/>
      <c r="IC97" s="364"/>
      <c r="ID97" s="364"/>
      <c r="IE97" s="364"/>
      <c r="IF97" s="364"/>
      <c r="IG97" s="364"/>
      <c r="IH97" s="364"/>
      <c r="II97" s="364"/>
      <c r="IJ97" s="364"/>
      <c r="IK97" s="364"/>
      <c r="IL97" s="364"/>
      <c r="IM97" s="364"/>
      <c r="IN97" s="364"/>
      <c r="IO97" s="364"/>
      <c r="IP97" s="364"/>
      <c r="IQ97" s="364"/>
      <c r="IR97" s="364"/>
      <c r="IS97" s="364"/>
      <c r="IT97" s="364"/>
      <c r="IU97" s="364"/>
      <c r="IV97" s="364"/>
      <c r="IW97" s="364"/>
      <c r="IX97" s="364"/>
      <c r="IY97" s="364"/>
      <c r="IZ97" s="364"/>
      <c r="JA97" s="364"/>
      <c r="JB97" s="364"/>
      <c r="JC97" s="364"/>
      <c r="JD97" s="364"/>
      <c r="JE97" s="364"/>
      <c r="JF97" s="364"/>
      <c r="JG97" s="364"/>
      <c r="JH97" s="364"/>
      <c r="JI97" s="364"/>
      <c r="JJ97" s="364"/>
      <c r="JK97" s="364"/>
      <c r="JL97" s="364"/>
      <c r="JM97" s="364"/>
      <c r="JN97" s="364"/>
      <c r="JO97" s="364"/>
      <c r="JP97" s="364"/>
      <c r="JQ97" s="364"/>
      <c r="JR97" s="364"/>
      <c r="JS97" s="364"/>
      <c r="JT97" s="364"/>
      <c r="JU97" s="364"/>
      <c r="JV97" s="364"/>
      <c r="JW97" s="364"/>
      <c r="JX97" s="364"/>
      <c r="JY97" s="364"/>
      <c r="JZ97" s="364"/>
      <c r="KA97" s="364"/>
      <c r="KB97" s="364"/>
      <c r="KC97" s="364"/>
      <c r="KD97" s="364"/>
      <c r="KE97" s="364"/>
      <c r="KF97" s="364"/>
      <c r="KG97" s="364"/>
      <c r="KH97" s="364"/>
      <c r="KI97" s="364"/>
      <c r="KJ97" s="364"/>
      <c r="KK97" s="364"/>
      <c r="KL97" s="364"/>
      <c r="KM97" s="364"/>
      <c r="KN97" s="364"/>
      <c r="KO97" s="364"/>
      <c r="KP97" s="364"/>
      <c r="KQ97" s="364"/>
      <c r="KR97" s="364"/>
      <c r="KS97" s="364"/>
      <c r="KT97" s="364"/>
      <c r="KU97" s="364"/>
      <c r="KV97" s="364"/>
      <c r="KW97" s="364"/>
      <c r="KX97" s="364"/>
      <c r="KY97" s="364"/>
      <c r="KZ97" s="364"/>
      <c r="LA97" s="364"/>
      <c r="LB97" s="364"/>
      <c r="LC97" s="364"/>
      <c r="LD97" s="364"/>
      <c r="LE97" s="364"/>
      <c r="LF97" s="364"/>
      <c r="LG97" s="364"/>
      <c r="LH97" s="364"/>
      <c r="LI97" s="364"/>
      <c r="LJ97" s="364"/>
      <c r="LK97" s="364"/>
      <c r="LL97" s="364"/>
      <c r="LM97" s="364"/>
      <c r="LN97" s="364"/>
      <c r="LO97" s="364"/>
      <c r="LP97" s="364"/>
      <c r="LQ97" s="364"/>
      <c r="LR97" s="364"/>
      <c r="LS97" s="364"/>
      <c r="LT97" s="364"/>
      <c r="LU97" s="364"/>
      <c r="LV97" s="364"/>
      <c r="LW97" s="364"/>
      <c r="LX97" s="364"/>
      <c r="LY97" s="364"/>
      <c r="LZ97" s="364"/>
      <c r="MA97" s="364"/>
      <c r="MB97" s="364"/>
      <c r="MC97" s="364"/>
      <c r="MD97" s="364"/>
      <c r="ME97" s="364"/>
      <c r="MF97" s="364"/>
      <c r="MG97" s="364"/>
      <c r="MH97" s="364"/>
      <c r="MI97" s="364"/>
      <c r="MJ97" s="364"/>
      <c r="MK97" s="364"/>
      <c r="ML97" s="364"/>
      <c r="MM97" s="364"/>
      <c r="MN97" s="364"/>
      <c r="MO97" s="364"/>
      <c r="MP97" s="364"/>
      <c r="MQ97" s="364"/>
      <c r="MR97" s="364"/>
      <c r="MS97" s="364"/>
      <c r="MT97" s="364"/>
      <c r="MU97" s="364"/>
      <c r="MV97" s="364"/>
      <c r="MW97" s="364"/>
      <c r="MX97" s="364"/>
      <c r="MY97" s="364"/>
      <c r="MZ97" s="364"/>
      <c r="NA97" s="364"/>
      <c r="NB97" s="364"/>
      <c r="NC97" s="364"/>
      <c r="ND97" s="364"/>
      <c r="NE97" s="364"/>
      <c r="NF97" s="364"/>
      <c r="NG97" s="364"/>
      <c r="NH97" s="364"/>
      <c r="NI97" s="364"/>
      <c r="NJ97" s="364"/>
      <c r="NK97" s="364"/>
      <c r="NL97" s="364"/>
      <c r="NM97" s="364"/>
      <c r="NN97" s="364"/>
      <c r="NO97" s="364"/>
      <c r="NP97" s="364"/>
      <c r="NQ97" s="364"/>
      <c r="NR97" s="364"/>
      <c r="NS97" s="364"/>
      <c r="NT97" s="364"/>
      <c r="NU97" s="364"/>
      <c r="NV97" s="364"/>
      <c r="NW97" s="364"/>
      <c r="NX97" s="364"/>
      <c r="NY97" s="364"/>
      <c r="NZ97" s="364"/>
      <c r="OA97" s="364"/>
      <c r="OB97" s="364"/>
      <c r="OC97" s="364"/>
      <c r="OD97" s="364"/>
      <c r="OE97" s="364"/>
      <c r="OF97" s="364"/>
      <c r="OG97" s="364"/>
      <c r="OH97" s="364"/>
      <c r="OI97" s="364"/>
      <c r="OJ97" s="364"/>
      <c r="OK97" s="364"/>
      <c r="OL97" s="364"/>
      <c r="OM97" s="364"/>
      <c r="ON97" s="364"/>
      <c r="OO97" s="364"/>
      <c r="OP97" s="364"/>
      <c r="OQ97" s="364"/>
      <c r="OR97" s="364"/>
    </row>
    <row r="98" spans="1:408" ht="15">
      <c r="A98" s="363" t="s">
        <v>671</v>
      </c>
      <c r="B98" s="364">
        <f t="shared" si="118"/>
        <v>0</v>
      </c>
      <c r="C98" s="364">
        <f t="shared" si="119"/>
        <v>0</v>
      </c>
      <c r="D98" s="364">
        <f t="shared" si="120"/>
        <v>0</v>
      </c>
      <c r="E98" s="364">
        <f t="shared" si="121"/>
        <v>0</v>
      </c>
      <c r="F98" s="364">
        <f t="shared" si="122"/>
        <v>0</v>
      </c>
      <c r="G98" s="364">
        <f t="shared" si="123"/>
        <v>0</v>
      </c>
      <c r="H98" s="364">
        <f t="shared" si="124"/>
        <v>0</v>
      </c>
      <c r="I98" s="364">
        <f t="shared" si="125"/>
        <v>0</v>
      </c>
      <c r="J98" s="364">
        <f t="shared" si="126"/>
        <v>0</v>
      </c>
      <c r="K98" s="364">
        <f t="shared" si="127"/>
        <v>0</v>
      </c>
      <c r="L98" s="364">
        <f t="shared" si="128"/>
        <v>0</v>
      </c>
      <c r="M98" s="364">
        <f t="shared" si="129"/>
        <v>0</v>
      </c>
      <c r="N98" s="364">
        <f t="shared" si="130"/>
        <v>0</v>
      </c>
      <c r="O98" s="364">
        <f t="shared" si="131"/>
        <v>0</v>
      </c>
      <c r="P98" s="364">
        <f t="shared" si="132"/>
        <v>0</v>
      </c>
      <c r="Q98" s="364">
        <f t="shared" si="133"/>
        <v>0</v>
      </c>
      <c r="R98" s="364">
        <f t="shared" si="134"/>
        <v>0</v>
      </c>
      <c r="S98" s="364">
        <f t="shared" si="135"/>
        <v>0</v>
      </c>
      <c r="T98" s="364">
        <f t="shared" si="136"/>
        <v>0</v>
      </c>
      <c r="U98" s="364">
        <f t="shared" si="137"/>
        <v>0</v>
      </c>
      <c r="V98" s="364">
        <f t="shared" si="138"/>
        <v>0</v>
      </c>
      <c r="W98" s="364">
        <f t="shared" si="139"/>
        <v>0</v>
      </c>
      <c r="X98" s="364">
        <f t="shared" si="140"/>
        <v>0</v>
      </c>
      <c r="Y98" s="364">
        <f t="shared" si="141"/>
        <v>0</v>
      </c>
      <c r="Z98" s="364">
        <f t="shared" si="142"/>
        <v>0</v>
      </c>
      <c r="AA98" s="364">
        <f t="shared" si="143"/>
        <v>0</v>
      </c>
      <c r="AB98" s="364">
        <f t="shared" si="144"/>
        <v>0</v>
      </c>
      <c r="AC98" s="364">
        <f t="shared" si="145"/>
        <v>0</v>
      </c>
      <c r="AD98" s="364">
        <f t="shared" si="146"/>
        <v>0</v>
      </c>
      <c r="AE98" s="364">
        <f t="shared" si="147"/>
        <v>0</v>
      </c>
      <c r="AG98" s="364"/>
      <c r="AH98" s="364"/>
      <c r="AI98" s="364"/>
      <c r="AJ98" s="364"/>
      <c r="AK98" s="364"/>
      <c r="AL98" s="364"/>
      <c r="AM98" s="364"/>
      <c r="AN98" s="364"/>
      <c r="AO98" s="364"/>
      <c r="AP98" s="364"/>
      <c r="AQ98" s="364"/>
      <c r="AR98" s="364"/>
      <c r="AS98" s="364"/>
      <c r="AT98" s="364"/>
      <c r="AU98" s="364"/>
      <c r="AV98" s="364"/>
      <c r="AW98" s="364"/>
      <c r="AX98" s="364"/>
      <c r="AY98" s="364"/>
      <c r="AZ98" s="364"/>
      <c r="BA98" s="364"/>
      <c r="BB98" s="364"/>
      <c r="BC98" s="364"/>
      <c r="BD98" s="364"/>
      <c r="BE98" s="364"/>
      <c r="BF98" s="364"/>
      <c r="BG98" s="364"/>
      <c r="BH98" s="364"/>
      <c r="BI98" s="364"/>
      <c r="BJ98" s="364"/>
      <c r="BK98" s="364"/>
      <c r="BL98" s="364"/>
      <c r="BM98" s="364"/>
      <c r="BN98" s="364"/>
      <c r="BO98" s="364"/>
      <c r="BP98" s="364"/>
      <c r="BQ98" s="364"/>
      <c r="BR98" s="364"/>
      <c r="BS98" s="364"/>
      <c r="BT98" s="364"/>
      <c r="BU98" s="364"/>
      <c r="BV98" s="364"/>
      <c r="BW98" s="364"/>
      <c r="BX98" s="364"/>
      <c r="BY98" s="364"/>
      <c r="BZ98" s="364"/>
      <c r="CA98" s="364"/>
      <c r="CB98" s="364"/>
      <c r="CC98" s="364"/>
      <c r="CD98" s="364"/>
      <c r="CE98" s="364"/>
      <c r="CF98" s="364"/>
      <c r="CG98" s="364"/>
      <c r="CH98" s="364"/>
      <c r="CI98" s="364"/>
      <c r="CJ98" s="364"/>
      <c r="CK98" s="364"/>
      <c r="CL98" s="364"/>
      <c r="CM98" s="364"/>
      <c r="CN98" s="364"/>
      <c r="CO98" s="364"/>
      <c r="CP98" s="364"/>
      <c r="CQ98" s="364"/>
      <c r="CR98" s="364"/>
      <c r="CS98" s="364"/>
      <c r="CT98" s="364"/>
      <c r="CU98" s="364"/>
      <c r="CV98" s="364"/>
      <c r="CW98" s="364"/>
      <c r="CX98" s="364"/>
      <c r="CY98" s="364"/>
      <c r="CZ98" s="364"/>
      <c r="DA98" s="364"/>
      <c r="DB98" s="364"/>
      <c r="DC98" s="364"/>
      <c r="DD98" s="364"/>
      <c r="DE98" s="364"/>
      <c r="DF98" s="364"/>
      <c r="DG98" s="364"/>
      <c r="DH98" s="364"/>
      <c r="DI98" s="364"/>
      <c r="DJ98" s="364"/>
      <c r="DK98" s="364"/>
      <c r="DL98" s="364"/>
      <c r="DM98" s="364"/>
      <c r="DN98" s="364"/>
      <c r="DO98" s="364"/>
      <c r="DP98" s="364"/>
      <c r="DQ98" s="364"/>
      <c r="DR98" s="364"/>
      <c r="DS98" s="364"/>
      <c r="DT98" s="364"/>
      <c r="DU98" s="364"/>
      <c r="DV98" s="364"/>
      <c r="DW98" s="364"/>
      <c r="DX98" s="364"/>
      <c r="DY98" s="364"/>
      <c r="DZ98" s="364"/>
      <c r="EA98" s="364"/>
      <c r="EB98" s="364"/>
      <c r="EC98" s="364"/>
      <c r="ED98" s="364"/>
      <c r="EE98" s="364"/>
      <c r="EF98" s="364"/>
      <c r="EG98" s="364"/>
      <c r="EH98" s="364"/>
      <c r="EI98" s="364"/>
      <c r="EJ98" s="364"/>
      <c r="EK98" s="364"/>
      <c r="EL98" s="364"/>
      <c r="EM98" s="364"/>
      <c r="EN98" s="364"/>
      <c r="EO98" s="364"/>
      <c r="EP98" s="364"/>
      <c r="EQ98" s="364"/>
      <c r="ER98" s="364"/>
      <c r="ES98" s="364"/>
      <c r="ET98" s="364"/>
      <c r="EU98" s="364"/>
      <c r="EV98" s="364"/>
      <c r="EW98" s="364"/>
      <c r="EX98" s="364"/>
      <c r="EY98" s="364"/>
      <c r="EZ98" s="364"/>
      <c r="FA98" s="364"/>
      <c r="FB98" s="364"/>
      <c r="FC98" s="364"/>
      <c r="FD98" s="364"/>
      <c r="FE98" s="364"/>
      <c r="FF98" s="364"/>
      <c r="FG98" s="364"/>
      <c r="FH98" s="364"/>
      <c r="FI98" s="364"/>
      <c r="FJ98" s="364"/>
      <c r="FK98" s="364"/>
      <c r="FL98" s="364"/>
      <c r="FM98" s="364"/>
      <c r="FN98" s="364"/>
      <c r="FO98" s="364"/>
      <c r="FP98" s="364"/>
      <c r="FQ98" s="364"/>
      <c r="FR98" s="364"/>
      <c r="FS98" s="364"/>
      <c r="FT98" s="364"/>
      <c r="FU98" s="364"/>
      <c r="FV98" s="364"/>
      <c r="FW98" s="364"/>
      <c r="FX98" s="364"/>
      <c r="FY98" s="364"/>
      <c r="FZ98" s="364"/>
      <c r="GA98" s="364"/>
      <c r="GB98" s="364"/>
      <c r="GC98" s="364"/>
      <c r="GD98" s="364"/>
      <c r="GE98" s="364"/>
      <c r="GF98" s="364"/>
      <c r="GG98" s="364"/>
      <c r="GH98" s="364"/>
      <c r="GI98" s="364"/>
      <c r="GJ98" s="364"/>
      <c r="GK98" s="364"/>
      <c r="GL98" s="364"/>
      <c r="GM98" s="364"/>
      <c r="GN98" s="364"/>
      <c r="GO98" s="364"/>
      <c r="GP98" s="364"/>
      <c r="GQ98" s="364"/>
      <c r="GR98" s="364"/>
      <c r="GS98" s="364"/>
      <c r="GT98" s="364"/>
      <c r="GU98" s="364"/>
      <c r="GV98" s="364"/>
      <c r="GW98" s="364"/>
      <c r="GX98" s="364"/>
      <c r="GY98" s="364"/>
      <c r="GZ98" s="364"/>
      <c r="HA98" s="364"/>
      <c r="HB98" s="364"/>
      <c r="HC98" s="364"/>
      <c r="HD98" s="364"/>
      <c r="HE98" s="364"/>
      <c r="HF98" s="364"/>
      <c r="HG98" s="364"/>
      <c r="HH98" s="364"/>
      <c r="HI98" s="364"/>
      <c r="HJ98" s="364"/>
      <c r="HK98" s="364"/>
      <c r="HL98" s="364"/>
      <c r="HM98" s="364"/>
      <c r="HN98" s="364"/>
      <c r="HO98" s="364"/>
      <c r="HP98" s="364"/>
      <c r="HQ98" s="364"/>
      <c r="HR98" s="364"/>
      <c r="HS98" s="364"/>
      <c r="HT98" s="364"/>
      <c r="HU98" s="364"/>
      <c r="HV98" s="364"/>
      <c r="HW98" s="364"/>
      <c r="HX98" s="364"/>
      <c r="HY98" s="364"/>
      <c r="HZ98" s="364"/>
      <c r="IA98" s="364"/>
      <c r="IB98" s="364"/>
      <c r="IC98" s="364"/>
      <c r="ID98" s="364"/>
      <c r="IE98" s="364"/>
      <c r="IF98" s="364"/>
      <c r="IG98" s="364"/>
      <c r="IH98" s="364"/>
      <c r="II98" s="364"/>
      <c r="IJ98" s="364"/>
      <c r="IK98" s="364"/>
      <c r="IL98" s="364"/>
      <c r="IM98" s="364"/>
      <c r="IN98" s="364"/>
      <c r="IO98" s="364"/>
      <c r="IP98" s="364"/>
      <c r="IQ98" s="364"/>
      <c r="IR98" s="364"/>
      <c r="IS98" s="364"/>
      <c r="IT98" s="364"/>
      <c r="IU98" s="364"/>
      <c r="IV98" s="364"/>
      <c r="IW98" s="364"/>
      <c r="IX98" s="364"/>
      <c r="IY98" s="364"/>
      <c r="IZ98" s="364"/>
      <c r="JA98" s="364"/>
      <c r="JB98" s="364"/>
      <c r="JC98" s="364"/>
      <c r="JD98" s="364"/>
      <c r="JE98" s="364"/>
      <c r="JF98" s="364"/>
      <c r="JG98" s="364"/>
      <c r="JH98" s="364"/>
      <c r="JI98" s="364"/>
      <c r="JJ98" s="364"/>
      <c r="JK98" s="364"/>
      <c r="JL98" s="364"/>
      <c r="JM98" s="364"/>
      <c r="JN98" s="364"/>
      <c r="JO98" s="364"/>
      <c r="JP98" s="364"/>
      <c r="JQ98" s="364"/>
      <c r="JR98" s="364"/>
      <c r="JS98" s="364"/>
      <c r="JT98" s="364"/>
      <c r="JU98" s="364"/>
      <c r="JV98" s="364"/>
      <c r="JW98" s="364"/>
      <c r="JX98" s="364"/>
      <c r="JY98" s="364"/>
      <c r="JZ98" s="364"/>
      <c r="KA98" s="364"/>
      <c r="KB98" s="364"/>
      <c r="KC98" s="364"/>
      <c r="KD98" s="364"/>
      <c r="KE98" s="364"/>
      <c r="KF98" s="364"/>
      <c r="KG98" s="364"/>
      <c r="KH98" s="364"/>
      <c r="KI98" s="364"/>
      <c r="KJ98" s="364"/>
      <c r="KK98" s="364"/>
      <c r="KL98" s="364"/>
      <c r="KM98" s="364"/>
      <c r="KN98" s="364"/>
      <c r="KO98" s="364"/>
      <c r="KP98" s="364"/>
      <c r="KQ98" s="364"/>
      <c r="KR98" s="364"/>
      <c r="KS98" s="364"/>
      <c r="KT98" s="364"/>
      <c r="KU98" s="364"/>
      <c r="KV98" s="364"/>
      <c r="KW98" s="364"/>
      <c r="KX98" s="364"/>
      <c r="KY98" s="364"/>
      <c r="KZ98" s="364"/>
      <c r="LA98" s="364"/>
      <c r="LB98" s="364"/>
      <c r="LC98" s="364"/>
      <c r="LD98" s="364"/>
      <c r="LE98" s="364"/>
      <c r="LF98" s="364"/>
      <c r="LG98" s="364"/>
      <c r="LH98" s="364"/>
      <c r="LI98" s="364"/>
      <c r="LJ98" s="364"/>
      <c r="LK98" s="364"/>
      <c r="LL98" s="364"/>
      <c r="LM98" s="364"/>
      <c r="LN98" s="364"/>
      <c r="LO98" s="364"/>
      <c r="LP98" s="364"/>
      <c r="LQ98" s="364"/>
      <c r="LR98" s="364"/>
      <c r="LS98" s="364"/>
      <c r="LT98" s="364"/>
      <c r="LU98" s="364"/>
      <c r="LV98" s="364"/>
      <c r="LW98" s="364"/>
      <c r="LX98" s="364"/>
      <c r="LY98" s="364"/>
      <c r="LZ98" s="364"/>
      <c r="MA98" s="364"/>
      <c r="MB98" s="364"/>
      <c r="MC98" s="364"/>
      <c r="MD98" s="364"/>
      <c r="ME98" s="364"/>
      <c r="MF98" s="364"/>
      <c r="MG98" s="364"/>
      <c r="MH98" s="364"/>
      <c r="MI98" s="364"/>
      <c r="MJ98" s="364"/>
      <c r="MK98" s="364"/>
      <c r="ML98" s="364"/>
      <c r="MM98" s="364"/>
      <c r="MN98" s="364"/>
      <c r="MO98" s="364"/>
      <c r="MP98" s="364"/>
      <c r="MQ98" s="364"/>
      <c r="MR98" s="364"/>
      <c r="MS98" s="364"/>
      <c r="MT98" s="364"/>
      <c r="MU98" s="364"/>
      <c r="MV98" s="364"/>
      <c r="MW98" s="364"/>
      <c r="MX98" s="364"/>
      <c r="MY98" s="364"/>
      <c r="MZ98" s="364"/>
      <c r="NA98" s="364"/>
      <c r="NB98" s="364"/>
      <c r="NC98" s="364"/>
      <c r="ND98" s="364"/>
      <c r="NE98" s="364"/>
      <c r="NF98" s="364"/>
      <c r="NG98" s="364"/>
      <c r="NH98" s="364"/>
      <c r="NI98" s="364"/>
      <c r="NJ98" s="364"/>
      <c r="NK98" s="364"/>
      <c r="NL98" s="364"/>
      <c r="NM98" s="364"/>
      <c r="NN98" s="364"/>
      <c r="NO98" s="364"/>
      <c r="NP98" s="364"/>
      <c r="NQ98" s="364"/>
      <c r="NR98" s="364"/>
      <c r="NS98" s="364"/>
      <c r="NT98" s="364"/>
      <c r="NU98" s="364"/>
      <c r="NV98" s="364"/>
      <c r="NW98" s="364"/>
      <c r="NX98" s="364"/>
      <c r="NY98" s="364"/>
      <c r="NZ98" s="364"/>
      <c r="OA98" s="364"/>
      <c r="OB98" s="364"/>
      <c r="OC98" s="364"/>
      <c r="OD98" s="364"/>
      <c r="OE98" s="364"/>
      <c r="OF98" s="364"/>
      <c r="OG98" s="364"/>
      <c r="OH98" s="364"/>
      <c r="OI98" s="364"/>
      <c r="OJ98" s="364"/>
      <c r="OK98" s="364"/>
      <c r="OL98" s="364"/>
      <c r="OM98" s="364"/>
      <c r="ON98" s="364"/>
      <c r="OO98" s="364"/>
      <c r="OP98" s="364"/>
      <c r="OQ98" s="364"/>
      <c r="OR98" s="364"/>
    </row>
    <row r="99" spans="1:408" ht="15">
      <c r="A99" s="363" t="s">
        <v>672</v>
      </c>
      <c r="B99" s="364">
        <f t="shared" si="118"/>
        <v>0</v>
      </c>
      <c r="C99" s="364">
        <f t="shared" si="119"/>
        <v>0</v>
      </c>
      <c r="D99" s="364">
        <f t="shared" si="120"/>
        <v>0</v>
      </c>
      <c r="E99" s="364">
        <f t="shared" si="121"/>
        <v>0</v>
      </c>
      <c r="F99" s="364">
        <f t="shared" si="122"/>
        <v>0</v>
      </c>
      <c r="G99" s="364">
        <f t="shared" si="123"/>
        <v>0</v>
      </c>
      <c r="H99" s="364">
        <f t="shared" si="124"/>
        <v>0</v>
      </c>
      <c r="I99" s="364">
        <f t="shared" si="125"/>
        <v>0</v>
      </c>
      <c r="J99" s="364">
        <f t="shared" si="126"/>
        <v>0</v>
      </c>
      <c r="K99" s="364">
        <f t="shared" si="127"/>
        <v>0</v>
      </c>
      <c r="L99" s="364">
        <f t="shared" si="128"/>
        <v>0</v>
      </c>
      <c r="M99" s="364">
        <f t="shared" si="129"/>
        <v>0</v>
      </c>
      <c r="N99" s="364">
        <f t="shared" si="130"/>
        <v>0</v>
      </c>
      <c r="O99" s="364">
        <f t="shared" si="131"/>
        <v>0</v>
      </c>
      <c r="P99" s="364">
        <f t="shared" si="132"/>
        <v>0</v>
      </c>
      <c r="Q99" s="364">
        <f t="shared" si="133"/>
        <v>0</v>
      </c>
      <c r="R99" s="364">
        <f t="shared" si="134"/>
        <v>0</v>
      </c>
      <c r="S99" s="364">
        <f t="shared" si="135"/>
        <v>0</v>
      </c>
      <c r="T99" s="364">
        <f t="shared" si="136"/>
        <v>0</v>
      </c>
      <c r="U99" s="364">
        <f t="shared" si="137"/>
        <v>0</v>
      </c>
      <c r="V99" s="364">
        <f t="shared" si="138"/>
        <v>0</v>
      </c>
      <c r="W99" s="364">
        <f t="shared" si="139"/>
        <v>0</v>
      </c>
      <c r="X99" s="364">
        <f t="shared" si="140"/>
        <v>0</v>
      </c>
      <c r="Y99" s="364">
        <f t="shared" si="141"/>
        <v>0</v>
      </c>
      <c r="Z99" s="364">
        <f t="shared" si="142"/>
        <v>0</v>
      </c>
      <c r="AA99" s="364">
        <f t="shared" si="143"/>
        <v>0</v>
      </c>
      <c r="AB99" s="364">
        <f t="shared" si="144"/>
        <v>0</v>
      </c>
      <c r="AC99" s="364">
        <f t="shared" si="145"/>
        <v>0</v>
      </c>
      <c r="AD99" s="364">
        <f t="shared" si="146"/>
        <v>0</v>
      </c>
      <c r="AE99" s="364">
        <f t="shared" si="147"/>
        <v>0</v>
      </c>
      <c r="AG99" s="364"/>
      <c r="AH99" s="364"/>
      <c r="AI99" s="364"/>
      <c r="AJ99" s="364"/>
      <c r="AK99" s="364"/>
      <c r="AL99" s="364"/>
      <c r="AM99" s="364"/>
      <c r="AN99" s="364"/>
      <c r="AO99" s="364"/>
      <c r="AP99" s="364"/>
      <c r="AQ99" s="364"/>
      <c r="AR99" s="364"/>
      <c r="AS99" s="364"/>
      <c r="AT99" s="364"/>
      <c r="AU99" s="364"/>
      <c r="AV99" s="364"/>
      <c r="AW99" s="364"/>
      <c r="AX99" s="364"/>
      <c r="AY99" s="364"/>
      <c r="AZ99" s="364"/>
      <c r="BA99" s="364"/>
      <c r="BB99" s="364"/>
      <c r="BC99" s="364"/>
      <c r="BD99" s="364"/>
      <c r="BE99" s="364"/>
      <c r="BF99" s="364"/>
      <c r="BG99" s="364"/>
      <c r="BH99" s="364"/>
      <c r="BI99" s="364"/>
      <c r="BJ99" s="364"/>
      <c r="BK99" s="364"/>
      <c r="BL99" s="364"/>
      <c r="BM99" s="364"/>
      <c r="BN99" s="364"/>
      <c r="BO99" s="364"/>
      <c r="BP99" s="364"/>
      <c r="BQ99" s="364"/>
      <c r="BR99" s="364"/>
      <c r="BS99" s="364"/>
      <c r="BT99" s="364"/>
      <c r="BU99" s="364"/>
      <c r="BV99" s="364"/>
      <c r="BW99" s="364"/>
      <c r="BX99" s="364"/>
      <c r="BY99" s="364"/>
      <c r="BZ99" s="364"/>
      <c r="CA99" s="364"/>
      <c r="CB99" s="364"/>
      <c r="CC99" s="364"/>
      <c r="CD99" s="364"/>
      <c r="CE99" s="364"/>
      <c r="CF99" s="364"/>
      <c r="CG99" s="364"/>
      <c r="CH99" s="364"/>
      <c r="CI99" s="364"/>
      <c r="CJ99" s="364"/>
      <c r="CK99" s="364"/>
      <c r="CL99" s="364"/>
      <c r="CM99" s="364"/>
      <c r="CN99" s="364"/>
      <c r="CO99" s="364"/>
      <c r="CP99" s="364"/>
      <c r="CQ99" s="364"/>
      <c r="CR99" s="364"/>
      <c r="CS99" s="364"/>
      <c r="CT99" s="364"/>
      <c r="CU99" s="364"/>
      <c r="CV99" s="364"/>
      <c r="CW99" s="364"/>
      <c r="CX99" s="364"/>
      <c r="CY99" s="364"/>
      <c r="CZ99" s="364"/>
      <c r="DA99" s="364"/>
      <c r="DB99" s="364"/>
      <c r="DC99" s="364"/>
      <c r="DD99" s="364"/>
      <c r="DE99" s="364"/>
      <c r="DF99" s="364"/>
      <c r="DG99" s="364"/>
      <c r="DH99" s="364"/>
      <c r="DI99" s="364"/>
      <c r="DJ99" s="364"/>
      <c r="DK99" s="364"/>
      <c r="DL99" s="364"/>
      <c r="DM99" s="364"/>
      <c r="DN99" s="364"/>
      <c r="DO99" s="364"/>
      <c r="DP99" s="364"/>
      <c r="DQ99" s="364"/>
      <c r="DR99" s="364"/>
      <c r="DS99" s="364"/>
      <c r="DT99" s="364"/>
      <c r="DU99" s="364"/>
      <c r="DV99" s="364"/>
      <c r="DW99" s="364"/>
      <c r="DX99" s="364"/>
      <c r="DY99" s="364"/>
      <c r="DZ99" s="364"/>
      <c r="EA99" s="364"/>
      <c r="EB99" s="364"/>
      <c r="EC99" s="364"/>
      <c r="ED99" s="364"/>
      <c r="EE99" s="364"/>
      <c r="EF99" s="364"/>
      <c r="EG99" s="364"/>
      <c r="EH99" s="364"/>
      <c r="EI99" s="364"/>
      <c r="EJ99" s="364"/>
      <c r="EK99" s="364"/>
      <c r="EL99" s="364"/>
      <c r="EM99" s="364"/>
      <c r="EN99" s="364"/>
      <c r="EO99" s="364"/>
      <c r="EP99" s="364"/>
      <c r="EQ99" s="364"/>
      <c r="ER99" s="364"/>
      <c r="ES99" s="364"/>
      <c r="ET99" s="364"/>
      <c r="EU99" s="364"/>
      <c r="EV99" s="364"/>
      <c r="EW99" s="364"/>
      <c r="EX99" s="364"/>
      <c r="EY99" s="364"/>
      <c r="EZ99" s="364"/>
      <c r="FA99" s="364"/>
      <c r="FB99" s="364"/>
      <c r="FC99" s="364"/>
      <c r="FD99" s="364"/>
      <c r="FE99" s="364"/>
      <c r="FF99" s="364"/>
      <c r="FG99" s="364"/>
      <c r="FH99" s="364"/>
      <c r="FI99" s="364"/>
      <c r="FJ99" s="364"/>
      <c r="FK99" s="364"/>
      <c r="FL99" s="364"/>
      <c r="FM99" s="364"/>
      <c r="FN99" s="364"/>
      <c r="FO99" s="364"/>
      <c r="FP99" s="364"/>
      <c r="FQ99" s="364"/>
      <c r="FR99" s="364"/>
      <c r="FS99" s="364"/>
      <c r="FT99" s="364"/>
      <c r="FU99" s="364"/>
      <c r="FV99" s="364"/>
      <c r="FW99" s="364"/>
      <c r="FX99" s="364"/>
      <c r="FY99" s="364"/>
      <c r="FZ99" s="364"/>
      <c r="GA99" s="364"/>
      <c r="GB99" s="364"/>
      <c r="GC99" s="364"/>
      <c r="GD99" s="364"/>
      <c r="GE99" s="364"/>
      <c r="GF99" s="364"/>
      <c r="GG99" s="364"/>
      <c r="GH99" s="364"/>
      <c r="GI99" s="364"/>
      <c r="GJ99" s="364"/>
      <c r="GK99" s="364"/>
      <c r="GL99" s="364"/>
      <c r="GM99" s="364"/>
      <c r="GN99" s="364"/>
      <c r="GO99" s="364"/>
      <c r="GP99" s="364"/>
      <c r="GQ99" s="364"/>
      <c r="GR99" s="364"/>
      <c r="GS99" s="364"/>
      <c r="GT99" s="364"/>
      <c r="GU99" s="364"/>
      <c r="GV99" s="364"/>
      <c r="GW99" s="364"/>
      <c r="GX99" s="364"/>
      <c r="GY99" s="364"/>
      <c r="GZ99" s="364"/>
      <c r="HA99" s="364"/>
      <c r="HB99" s="364"/>
      <c r="HC99" s="364"/>
      <c r="HD99" s="364"/>
      <c r="HE99" s="364"/>
      <c r="HF99" s="364"/>
      <c r="HG99" s="364"/>
      <c r="HH99" s="364"/>
      <c r="HI99" s="364"/>
      <c r="HJ99" s="364"/>
      <c r="HK99" s="364"/>
      <c r="HL99" s="364"/>
      <c r="HM99" s="364"/>
      <c r="HN99" s="364"/>
      <c r="HO99" s="364"/>
      <c r="HP99" s="364"/>
      <c r="HQ99" s="364"/>
      <c r="HR99" s="364"/>
      <c r="HS99" s="364"/>
      <c r="HT99" s="364"/>
      <c r="HU99" s="364"/>
      <c r="HV99" s="364"/>
      <c r="HW99" s="364"/>
      <c r="HX99" s="364"/>
      <c r="HY99" s="364"/>
      <c r="HZ99" s="364"/>
      <c r="IA99" s="364"/>
      <c r="IB99" s="364"/>
      <c r="IC99" s="364"/>
      <c r="ID99" s="364"/>
      <c r="IE99" s="364"/>
      <c r="IF99" s="364"/>
      <c r="IG99" s="364"/>
      <c r="IH99" s="364"/>
      <c r="II99" s="364"/>
      <c r="IJ99" s="364"/>
      <c r="IK99" s="364"/>
      <c r="IL99" s="364"/>
      <c r="IM99" s="364"/>
      <c r="IN99" s="364"/>
      <c r="IO99" s="364"/>
      <c r="IP99" s="364"/>
      <c r="IQ99" s="364"/>
      <c r="IR99" s="364"/>
      <c r="IS99" s="364"/>
      <c r="IT99" s="364"/>
      <c r="IU99" s="364"/>
      <c r="IV99" s="364"/>
      <c r="IW99" s="364"/>
      <c r="IX99" s="364"/>
      <c r="IY99" s="364"/>
      <c r="IZ99" s="364"/>
      <c r="JA99" s="364"/>
      <c r="JB99" s="364"/>
      <c r="JC99" s="364"/>
      <c r="JD99" s="364"/>
      <c r="JE99" s="364"/>
      <c r="JF99" s="364"/>
      <c r="JG99" s="364"/>
      <c r="JH99" s="364"/>
      <c r="JI99" s="364"/>
      <c r="JJ99" s="364"/>
      <c r="JK99" s="364"/>
      <c r="JL99" s="364"/>
      <c r="JM99" s="364"/>
      <c r="JN99" s="364"/>
      <c r="JO99" s="364"/>
      <c r="JP99" s="364"/>
      <c r="JQ99" s="364"/>
      <c r="JR99" s="364"/>
      <c r="JS99" s="364"/>
      <c r="JT99" s="364"/>
      <c r="JU99" s="364"/>
      <c r="JV99" s="364"/>
      <c r="JW99" s="364"/>
      <c r="JX99" s="364"/>
      <c r="JY99" s="364"/>
      <c r="JZ99" s="364"/>
      <c r="KA99" s="364"/>
      <c r="KB99" s="364"/>
      <c r="KC99" s="364"/>
      <c r="KD99" s="364"/>
      <c r="KE99" s="364"/>
      <c r="KF99" s="364"/>
      <c r="KG99" s="364"/>
      <c r="KH99" s="364"/>
      <c r="KI99" s="364"/>
      <c r="KJ99" s="364"/>
      <c r="KK99" s="364"/>
      <c r="KL99" s="364"/>
      <c r="KM99" s="364"/>
      <c r="KN99" s="364"/>
      <c r="KO99" s="364"/>
      <c r="KP99" s="364"/>
      <c r="KQ99" s="364"/>
      <c r="KR99" s="364"/>
      <c r="KS99" s="364"/>
      <c r="KT99" s="364"/>
      <c r="KU99" s="364"/>
      <c r="KV99" s="364"/>
      <c r="KW99" s="364"/>
      <c r="KX99" s="364"/>
      <c r="KY99" s="364"/>
      <c r="KZ99" s="364"/>
      <c r="LA99" s="364"/>
      <c r="LB99" s="364"/>
      <c r="LC99" s="364"/>
      <c r="LD99" s="364"/>
      <c r="LE99" s="364"/>
      <c r="LF99" s="364"/>
      <c r="LG99" s="364"/>
      <c r="LH99" s="364"/>
      <c r="LI99" s="364"/>
      <c r="LJ99" s="364"/>
      <c r="LK99" s="364"/>
      <c r="LL99" s="364"/>
      <c r="LM99" s="364"/>
      <c r="LN99" s="364"/>
      <c r="LO99" s="364"/>
      <c r="LP99" s="364"/>
      <c r="LQ99" s="364"/>
      <c r="LR99" s="364"/>
      <c r="LS99" s="364"/>
      <c r="LT99" s="364"/>
      <c r="LU99" s="364"/>
      <c r="LV99" s="364"/>
      <c r="LW99" s="364"/>
      <c r="LX99" s="364"/>
      <c r="LY99" s="364"/>
      <c r="LZ99" s="364"/>
      <c r="MA99" s="364"/>
      <c r="MB99" s="364"/>
      <c r="MC99" s="364"/>
      <c r="MD99" s="364"/>
      <c r="ME99" s="364"/>
      <c r="MF99" s="364"/>
      <c r="MG99" s="364"/>
      <c r="MH99" s="364"/>
      <c r="MI99" s="364"/>
      <c r="MJ99" s="364"/>
      <c r="MK99" s="364"/>
      <c r="ML99" s="364"/>
      <c r="MM99" s="364"/>
      <c r="MN99" s="364"/>
      <c r="MO99" s="364"/>
      <c r="MP99" s="364"/>
      <c r="MQ99" s="364"/>
      <c r="MR99" s="364"/>
      <c r="MS99" s="364"/>
      <c r="MT99" s="364"/>
      <c r="MU99" s="364"/>
      <c r="MV99" s="364"/>
      <c r="MW99" s="364"/>
      <c r="MX99" s="364"/>
      <c r="MY99" s="364"/>
      <c r="MZ99" s="364"/>
      <c r="NA99" s="364"/>
      <c r="NB99" s="364"/>
      <c r="NC99" s="364"/>
      <c r="ND99" s="364"/>
      <c r="NE99" s="364"/>
      <c r="NF99" s="364"/>
      <c r="NG99" s="364"/>
      <c r="NH99" s="364"/>
      <c r="NI99" s="364"/>
      <c r="NJ99" s="364"/>
      <c r="NK99" s="364"/>
      <c r="NL99" s="364"/>
      <c r="NM99" s="364"/>
      <c r="NN99" s="364"/>
      <c r="NO99" s="364"/>
      <c r="NP99" s="364"/>
      <c r="NQ99" s="364"/>
      <c r="NR99" s="364"/>
      <c r="NS99" s="364"/>
      <c r="NT99" s="364"/>
      <c r="NU99" s="364"/>
      <c r="NV99" s="364"/>
      <c r="NW99" s="364"/>
      <c r="NX99" s="364"/>
      <c r="NY99" s="364"/>
      <c r="NZ99" s="364"/>
      <c r="OA99" s="364"/>
      <c r="OB99" s="364"/>
      <c r="OC99" s="364"/>
      <c r="OD99" s="364"/>
      <c r="OE99" s="364"/>
      <c r="OF99" s="364"/>
      <c r="OG99" s="364"/>
      <c r="OH99" s="364"/>
      <c r="OI99" s="364"/>
      <c r="OJ99" s="364"/>
      <c r="OK99" s="364"/>
      <c r="OL99" s="364"/>
      <c r="OM99" s="364"/>
      <c r="ON99" s="364"/>
      <c r="OO99" s="364"/>
      <c r="OP99" s="364"/>
      <c r="OQ99" s="364"/>
      <c r="OR99" s="364"/>
    </row>
    <row r="100" spans="1:408" ht="15">
      <c r="A100" s="363" t="s">
        <v>673</v>
      </c>
      <c r="B100" s="364">
        <f t="shared" si="118"/>
        <v>0</v>
      </c>
      <c r="C100" s="364">
        <f t="shared" si="119"/>
        <v>0</v>
      </c>
      <c r="D100" s="364">
        <f t="shared" si="120"/>
        <v>0</v>
      </c>
      <c r="E100" s="364">
        <f t="shared" si="121"/>
        <v>0</v>
      </c>
      <c r="F100" s="364">
        <f t="shared" si="122"/>
        <v>0</v>
      </c>
      <c r="G100" s="364">
        <f t="shared" si="123"/>
        <v>0</v>
      </c>
      <c r="H100" s="364">
        <f t="shared" si="124"/>
        <v>0</v>
      </c>
      <c r="I100" s="364">
        <f t="shared" si="125"/>
        <v>0</v>
      </c>
      <c r="J100" s="364">
        <f t="shared" si="126"/>
        <v>0</v>
      </c>
      <c r="K100" s="364">
        <f t="shared" si="127"/>
        <v>0</v>
      </c>
      <c r="L100" s="364">
        <f t="shared" si="128"/>
        <v>0</v>
      </c>
      <c r="M100" s="364">
        <f t="shared" si="129"/>
        <v>0</v>
      </c>
      <c r="N100" s="364">
        <f t="shared" si="130"/>
        <v>0</v>
      </c>
      <c r="O100" s="364">
        <f t="shared" si="131"/>
        <v>0</v>
      </c>
      <c r="P100" s="364">
        <f t="shared" si="132"/>
        <v>0</v>
      </c>
      <c r="Q100" s="364">
        <f t="shared" si="133"/>
        <v>0</v>
      </c>
      <c r="R100" s="364">
        <f t="shared" si="134"/>
        <v>0</v>
      </c>
      <c r="S100" s="364">
        <f t="shared" si="135"/>
        <v>0</v>
      </c>
      <c r="T100" s="364">
        <f t="shared" si="136"/>
        <v>0</v>
      </c>
      <c r="U100" s="364">
        <f t="shared" si="137"/>
        <v>0</v>
      </c>
      <c r="V100" s="364">
        <f t="shared" si="138"/>
        <v>0</v>
      </c>
      <c r="W100" s="364">
        <f t="shared" si="139"/>
        <v>0</v>
      </c>
      <c r="X100" s="364">
        <f t="shared" si="140"/>
        <v>0</v>
      </c>
      <c r="Y100" s="364">
        <f t="shared" si="141"/>
        <v>0</v>
      </c>
      <c r="Z100" s="364">
        <f t="shared" si="142"/>
        <v>0</v>
      </c>
      <c r="AA100" s="364">
        <f t="shared" si="143"/>
        <v>0</v>
      </c>
      <c r="AB100" s="364">
        <f t="shared" si="144"/>
        <v>0</v>
      </c>
      <c r="AC100" s="364">
        <f t="shared" si="145"/>
        <v>0</v>
      </c>
      <c r="AD100" s="364">
        <f t="shared" si="146"/>
        <v>0</v>
      </c>
      <c r="AE100" s="364">
        <f t="shared" si="147"/>
        <v>0</v>
      </c>
      <c r="AG100" s="364"/>
      <c r="AH100" s="364"/>
      <c r="AI100" s="364"/>
      <c r="AJ100" s="364"/>
      <c r="AK100" s="364"/>
      <c r="AL100" s="364"/>
      <c r="AM100" s="364"/>
      <c r="AN100" s="364"/>
      <c r="AO100" s="364"/>
      <c r="AP100" s="364"/>
      <c r="AQ100" s="364"/>
      <c r="AR100" s="364"/>
      <c r="AS100" s="364"/>
      <c r="AT100" s="364"/>
      <c r="AU100" s="364"/>
      <c r="AV100" s="364"/>
      <c r="AW100" s="364"/>
      <c r="AX100" s="364"/>
      <c r="AY100" s="364"/>
      <c r="AZ100" s="364"/>
      <c r="BA100" s="364"/>
      <c r="BB100" s="364"/>
      <c r="BC100" s="364"/>
      <c r="BD100" s="364"/>
      <c r="BE100" s="364"/>
      <c r="BF100" s="364"/>
      <c r="BG100" s="364"/>
      <c r="BH100" s="364"/>
      <c r="BI100" s="364"/>
      <c r="BJ100" s="364"/>
      <c r="BK100" s="364"/>
      <c r="BL100" s="364"/>
      <c r="BM100" s="364"/>
      <c r="BN100" s="364"/>
      <c r="BO100" s="364"/>
      <c r="BP100" s="364"/>
      <c r="BQ100" s="364"/>
      <c r="BR100" s="364"/>
      <c r="BS100" s="364"/>
      <c r="BT100" s="364"/>
      <c r="BU100" s="364"/>
      <c r="BV100" s="364"/>
      <c r="BW100" s="364"/>
      <c r="BX100" s="364"/>
      <c r="BY100" s="364"/>
      <c r="BZ100" s="364"/>
      <c r="CA100" s="364"/>
      <c r="CB100" s="364"/>
      <c r="CC100" s="364"/>
      <c r="CD100" s="364"/>
      <c r="CE100" s="364"/>
      <c r="CF100" s="364"/>
      <c r="CG100" s="364"/>
      <c r="CH100" s="364"/>
      <c r="CI100" s="364"/>
      <c r="CJ100" s="364"/>
      <c r="CK100" s="364"/>
      <c r="CL100" s="364"/>
      <c r="CM100" s="364"/>
      <c r="CN100" s="364"/>
      <c r="CO100" s="364"/>
      <c r="CP100" s="364"/>
      <c r="CQ100" s="364"/>
      <c r="CR100" s="364"/>
      <c r="CS100" s="364"/>
      <c r="CT100" s="364"/>
      <c r="CU100" s="364"/>
      <c r="CV100" s="364"/>
      <c r="CW100" s="364"/>
      <c r="CX100" s="364"/>
      <c r="CY100" s="364"/>
      <c r="CZ100" s="364"/>
      <c r="DA100" s="364"/>
      <c r="DB100" s="364"/>
      <c r="DC100" s="364"/>
      <c r="DD100" s="364"/>
      <c r="DE100" s="364"/>
      <c r="DF100" s="364"/>
      <c r="DG100" s="364"/>
      <c r="DH100" s="364"/>
      <c r="DI100" s="364"/>
      <c r="DJ100" s="364"/>
      <c r="DK100" s="364"/>
      <c r="DL100" s="364"/>
      <c r="DM100" s="364"/>
      <c r="DN100" s="364"/>
      <c r="DO100" s="364"/>
      <c r="DP100" s="364"/>
      <c r="DQ100" s="364"/>
      <c r="DR100" s="364"/>
      <c r="DS100" s="364"/>
      <c r="DT100" s="364"/>
      <c r="DU100" s="364"/>
      <c r="DV100" s="364"/>
      <c r="DW100" s="364"/>
      <c r="DX100" s="364"/>
      <c r="DY100" s="364"/>
      <c r="DZ100" s="364"/>
      <c r="EA100" s="364"/>
      <c r="EB100" s="364"/>
      <c r="EC100" s="364"/>
      <c r="ED100" s="364"/>
      <c r="EE100" s="364"/>
      <c r="EF100" s="364"/>
      <c r="EG100" s="364"/>
      <c r="EH100" s="364"/>
      <c r="EI100" s="364"/>
      <c r="EJ100" s="364"/>
      <c r="EK100" s="364"/>
      <c r="EL100" s="364"/>
      <c r="EM100" s="364"/>
      <c r="EN100" s="364"/>
      <c r="EO100" s="364"/>
      <c r="EP100" s="364"/>
      <c r="EQ100" s="364"/>
      <c r="ER100" s="364"/>
      <c r="ES100" s="364"/>
      <c r="ET100" s="364"/>
      <c r="EU100" s="364"/>
      <c r="EV100" s="364"/>
      <c r="EW100" s="364"/>
      <c r="EX100" s="364"/>
      <c r="EY100" s="364"/>
      <c r="EZ100" s="364"/>
      <c r="FA100" s="364"/>
      <c r="FB100" s="364"/>
      <c r="FC100" s="364"/>
      <c r="FD100" s="364"/>
      <c r="FE100" s="364"/>
      <c r="FF100" s="364"/>
      <c r="FG100" s="364"/>
      <c r="FH100" s="364"/>
      <c r="FI100" s="364"/>
      <c r="FJ100" s="364"/>
      <c r="FK100" s="364"/>
      <c r="FL100" s="364"/>
      <c r="FM100" s="364"/>
      <c r="FN100" s="364"/>
      <c r="FO100" s="364"/>
      <c r="FP100" s="364"/>
      <c r="FQ100" s="364"/>
      <c r="FR100" s="364"/>
      <c r="FS100" s="364"/>
      <c r="FT100" s="364"/>
      <c r="FU100" s="364"/>
      <c r="FV100" s="364"/>
      <c r="FW100" s="364"/>
      <c r="FX100" s="364"/>
      <c r="FY100" s="364"/>
      <c r="FZ100" s="364"/>
      <c r="GA100" s="364"/>
      <c r="GB100" s="364"/>
      <c r="GC100" s="364"/>
      <c r="GD100" s="364"/>
      <c r="GE100" s="364"/>
      <c r="GF100" s="364"/>
      <c r="GG100" s="364"/>
      <c r="GH100" s="364"/>
      <c r="GI100" s="364"/>
      <c r="GJ100" s="364"/>
      <c r="GK100" s="364"/>
      <c r="GL100" s="364"/>
      <c r="GM100" s="364"/>
      <c r="GN100" s="364"/>
      <c r="GO100" s="364"/>
      <c r="GP100" s="364"/>
      <c r="GQ100" s="364"/>
      <c r="GR100" s="364"/>
      <c r="GS100" s="364"/>
      <c r="GT100" s="364"/>
      <c r="GU100" s="364"/>
      <c r="GV100" s="364"/>
      <c r="GW100" s="364"/>
      <c r="GX100" s="364"/>
      <c r="GY100" s="364"/>
      <c r="GZ100" s="364"/>
      <c r="HA100" s="364"/>
      <c r="HB100" s="364"/>
      <c r="HC100" s="364"/>
      <c r="HD100" s="364"/>
      <c r="HE100" s="364"/>
      <c r="HF100" s="364"/>
      <c r="HG100" s="364"/>
      <c r="HH100" s="364"/>
      <c r="HI100" s="364"/>
      <c r="HJ100" s="364"/>
      <c r="HK100" s="364"/>
      <c r="HL100" s="364"/>
      <c r="HM100" s="364"/>
      <c r="HN100" s="364"/>
      <c r="HO100" s="364"/>
      <c r="HP100" s="364"/>
      <c r="HQ100" s="364"/>
      <c r="HR100" s="364"/>
      <c r="HS100" s="364"/>
      <c r="HT100" s="364"/>
      <c r="HU100" s="364"/>
      <c r="HV100" s="364"/>
      <c r="HW100" s="364"/>
      <c r="HX100" s="364"/>
      <c r="HY100" s="364"/>
      <c r="HZ100" s="364"/>
      <c r="IA100" s="364"/>
      <c r="IB100" s="364"/>
      <c r="IC100" s="364"/>
      <c r="ID100" s="364"/>
      <c r="IE100" s="364"/>
      <c r="IF100" s="364"/>
      <c r="IG100" s="364"/>
      <c r="IH100" s="364"/>
      <c r="II100" s="364"/>
      <c r="IJ100" s="364"/>
      <c r="IK100" s="364"/>
      <c r="IL100" s="364"/>
      <c r="IM100" s="364"/>
      <c r="IN100" s="364"/>
      <c r="IO100" s="364"/>
      <c r="IP100" s="364"/>
      <c r="IQ100" s="364"/>
      <c r="IR100" s="364"/>
      <c r="IS100" s="364"/>
      <c r="IT100" s="364"/>
      <c r="IU100" s="364"/>
      <c r="IV100" s="364"/>
      <c r="IW100" s="364"/>
      <c r="IX100" s="364"/>
      <c r="IY100" s="364"/>
      <c r="IZ100" s="364"/>
      <c r="JA100" s="364"/>
      <c r="JB100" s="364"/>
      <c r="JC100" s="364"/>
      <c r="JD100" s="364"/>
      <c r="JE100" s="364"/>
      <c r="JF100" s="364"/>
      <c r="JG100" s="364"/>
      <c r="JH100" s="364"/>
      <c r="JI100" s="364"/>
      <c r="JJ100" s="364"/>
      <c r="JK100" s="364"/>
      <c r="JL100" s="364"/>
      <c r="JM100" s="364"/>
      <c r="JN100" s="364"/>
      <c r="JO100" s="364"/>
      <c r="JP100" s="364"/>
      <c r="JQ100" s="364"/>
      <c r="JR100" s="364"/>
      <c r="JS100" s="364"/>
      <c r="JT100" s="364"/>
      <c r="JU100" s="364"/>
      <c r="JV100" s="364"/>
      <c r="JW100" s="364"/>
      <c r="JX100" s="364"/>
      <c r="JY100" s="364"/>
      <c r="JZ100" s="364"/>
      <c r="KA100" s="364"/>
      <c r="KB100" s="364"/>
      <c r="KC100" s="364"/>
      <c r="KD100" s="364"/>
      <c r="KE100" s="364"/>
      <c r="KF100" s="364"/>
      <c r="KG100" s="364"/>
      <c r="KH100" s="364"/>
      <c r="KI100" s="364"/>
      <c r="KJ100" s="364"/>
      <c r="KK100" s="364"/>
      <c r="KL100" s="364"/>
      <c r="KM100" s="364"/>
      <c r="KN100" s="364"/>
      <c r="KO100" s="364"/>
      <c r="KP100" s="364"/>
      <c r="KQ100" s="364"/>
      <c r="KR100" s="364"/>
      <c r="KS100" s="364"/>
      <c r="KT100" s="364"/>
      <c r="KU100" s="364"/>
      <c r="KV100" s="364"/>
      <c r="KW100" s="364"/>
      <c r="KX100" s="364"/>
      <c r="KY100" s="364"/>
      <c r="KZ100" s="364"/>
      <c r="LA100" s="364"/>
      <c r="LB100" s="364"/>
      <c r="LC100" s="364"/>
      <c r="LD100" s="364"/>
      <c r="LE100" s="364"/>
      <c r="LF100" s="364"/>
      <c r="LG100" s="364"/>
      <c r="LH100" s="364"/>
      <c r="LI100" s="364"/>
      <c r="LJ100" s="364"/>
      <c r="LK100" s="364"/>
      <c r="LL100" s="364"/>
      <c r="LM100" s="364"/>
      <c r="LN100" s="364"/>
      <c r="LO100" s="364"/>
      <c r="LP100" s="364"/>
      <c r="LQ100" s="364"/>
      <c r="LR100" s="364"/>
      <c r="LS100" s="364"/>
      <c r="LT100" s="364"/>
      <c r="LU100" s="364"/>
      <c r="LV100" s="364"/>
      <c r="LW100" s="364"/>
      <c r="LX100" s="364"/>
      <c r="LY100" s="364"/>
      <c r="LZ100" s="364"/>
      <c r="MA100" s="364"/>
      <c r="MB100" s="364"/>
      <c r="MC100" s="364"/>
      <c r="MD100" s="364"/>
      <c r="ME100" s="364"/>
      <c r="MF100" s="364"/>
      <c r="MG100" s="364"/>
      <c r="MH100" s="364"/>
      <c r="MI100" s="364"/>
      <c r="MJ100" s="364"/>
      <c r="MK100" s="364"/>
      <c r="ML100" s="364"/>
      <c r="MM100" s="364"/>
      <c r="MN100" s="364"/>
      <c r="MO100" s="364"/>
      <c r="MP100" s="364"/>
      <c r="MQ100" s="364"/>
      <c r="MR100" s="364"/>
      <c r="MS100" s="364"/>
      <c r="MT100" s="364"/>
      <c r="MU100" s="364"/>
      <c r="MV100" s="364"/>
      <c r="MW100" s="364"/>
      <c r="MX100" s="364"/>
      <c r="MY100" s="364"/>
      <c r="MZ100" s="364"/>
      <c r="NA100" s="364"/>
      <c r="NB100" s="364"/>
      <c r="NC100" s="364"/>
      <c r="ND100" s="364"/>
      <c r="NE100" s="364"/>
      <c r="NF100" s="364"/>
      <c r="NG100" s="364"/>
      <c r="NH100" s="364"/>
      <c r="NI100" s="364"/>
      <c r="NJ100" s="364"/>
      <c r="NK100" s="364"/>
      <c r="NL100" s="364"/>
      <c r="NM100" s="364"/>
      <c r="NN100" s="364"/>
      <c r="NO100" s="364"/>
      <c r="NP100" s="364"/>
      <c r="NQ100" s="364"/>
      <c r="NR100" s="364"/>
      <c r="NS100" s="364"/>
      <c r="NT100" s="364"/>
      <c r="NU100" s="364"/>
      <c r="NV100" s="364"/>
      <c r="NW100" s="364"/>
      <c r="NX100" s="364"/>
      <c r="NY100" s="364"/>
      <c r="NZ100" s="364"/>
      <c r="OA100" s="364"/>
      <c r="OB100" s="364"/>
      <c r="OC100" s="364"/>
      <c r="OD100" s="364"/>
      <c r="OE100" s="364"/>
      <c r="OF100" s="364"/>
      <c r="OG100" s="364"/>
      <c r="OH100" s="364"/>
      <c r="OI100" s="364"/>
      <c r="OJ100" s="364"/>
      <c r="OK100" s="364"/>
      <c r="OL100" s="364"/>
      <c r="OM100" s="364"/>
      <c r="ON100" s="364"/>
      <c r="OO100" s="364"/>
      <c r="OP100" s="364"/>
      <c r="OQ100" s="364"/>
      <c r="OR100" s="364"/>
    </row>
    <row r="101" spans="1:408" ht="15">
      <c r="A101" s="363" t="s">
        <v>674</v>
      </c>
      <c r="B101" s="364">
        <f t="shared" si="118"/>
        <v>0</v>
      </c>
      <c r="C101" s="364">
        <f t="shared" si="119"/>
        <v>0</v>
      </c>
      <c r="D101" s="364">
        <f t="shared" si="120"/>
        <v>0</v>
      </c>
      <c r="E101" s="364">
        <f t="shared" si="121"/>
        <v>0</v>
      </c>
      <c r="F101" s="364">
        <f t="shared" si="122"/>
        <v>0</v>
      </c>
      <c r="G101" s="364">
        <f t="shared" si="123"/>
        <v>0</v>
      </c>
      <c r="H101" s="364">
        <f t="shared" si="124"/>
        <v>0</v>
      </c>
      <c r="I101" s="364">
        <f t="shared" si="125"/>
        <v>0</v>
      </c>
      <c r="J101" s="364">
        <f t="shared" si="126"/>
        <v>0</v>
      </c>
      <c r="K101" s="364">
        <f t="shared" si="127"/>
        <v>0</v>
      </c>
      <c r="L101" s="364">
        <f t="shared" si="128"/>
        <v>0</v>
      </c>
      <c r="M101" s="364">
        <f t="shared" si="129"/>
        <v>0</v>
      </c>
      <c r="N101" s="364">
        <f t="shared" si="130"/>
        <v>0</v>
      </c>
      <c r="O101" s="364">
        <f t="shared" si="131"/>
        <v>0</v>
      </c>
      <c r="P101" s="364">
        <f t="shared" si="132"/>
        <v>0</v>
      </c>
      <c r="Q101" s="364">
        <f t="shared" si="133"/>
        <v>0</v>
      </c>
      <c r="R101" s="364">
        <f t="shared" si="134"/>
        <v>0</v>
      </c>
      <c r="S101" s="364">
        <f t="shared" si="135"/>
        <v>0</v>
      </c>
      <c r="T101" s="364">
        <f t="shared" si="136"/>
        <v>0</v>
      </c>
      <c r="U101" s="364">
        <f t="shared" si="137"/>
        <v>0</v>
      </c>
      <c r="V101" s="364">
        <f t="shared" si="138"/>
        <v>0</v>
      </c>
      <c r="W101" s="364">
        <f t="shared" si="139"/>
        <v>0</v>
      </c>
      <c r="X101" s="364">
        <f t="shared" si="140"/>
        <v>0</v>
      </c>
      <c r="Y101" s="364">
        <f t="shared" si="141"/>
        <v>0</v>
      </c>
      <c r="Z101" s="364">
        <f t="shared" si="142"/>
        <v>0</v>
      </c>
      <c r="AA101" s="364">
        <f t="shared" si="143"/>
        <v>1.2007268999999998</v>
      </c>
      <c r="AB101" s="364">
        <f t="shared" si="144"/>
        <v>0</v>
      </c>
      <c r="AC101" s="364">
        <f t="shared" si="145"/>
        <v>0</v>
      </c>
      <c r="AD101" s="364">
        <f t="shared" si="146"/>
        <v>0</v>
      </c>
      <c r="AE101" s="364">
        <f t="shared" si="147"/>
        <v>0</v>
      </c>
      <c r="AG101" s="364"/>
      <c r="AH101" s="364"/>
      <c r="AI101" s="364"/>
      <c r="AJ101" s="364"/>
      <c r="AK101" s="364"/>
      <c r="AL101" s="364"/>
      <c r="AM101" s="364"/>
      <c r="AN101" s="364"/>
      <c r="AO101" s="364"/>
      <c r="AP101" s="364"/>
      <c r="AQ101" s="364"/>
      <c r="AR101" s="364"/>
      <c r="AS101" s="364"/>
      <c r="AT101" s="364"/>
      <c r="AU101" s="364"/>
      <c r="AV101" s="364"/>
      <c r="AW101" s="364"/>
      <c r="AX101" s="364"/>
      <c r="AY101" s="364"/>
      <c r="AZ101" s="364"/>
      <c r="BA101" s="364"/>
      <c r="BB101" s="364"/>
      <c r="BC101" s="364"/>
      <c r="BD101" s="364"/>
      <c r="BE101" s="364"/>
      <c r="BF101" s="364"/>
      <c r="BG101" s="364"/>
      <c r="BH101" s="364"/>
      <c r="BI101" s="364"/>
      <c r="BJ101" s="364"/>
      <c r="BK101" s="364"/>
      <c r="BL101" s="364"/>
      <c r="BM101" s="364"/>
      <c r="BN101" s="364"/>
      <c r="BO101" s="364"/>
      <c r="BP101" s="364"/>
      <c r="BQ101" s="364"/>
      <c r="BR101" s="364"/>
      <c r="BS101" s="364"/>
      <c r="BT101" s="364"/>
      <c r="BU101" s="364"/>
      <c r="BV101" s="364"/>
      <c r="BW101" s="364"/>
      <c r="BX101" s="364"/>
      <c r="BY101" s="364"/>
      <c r="BZ101" s="364"/>
      <c r="CA101" s="364"/>
      <c r="CB101" s="364"/>
      <c r="CC101" s="364"/>
      <c r="CD101" s="364"/>
      <c r="CE101" s="364"/>
      <c r="CF101" s="364"/>
      <c r="CG101" s="364"/>
      <c r="CH101" s="364"/>
      <c r="CI101" s="364"/>
      <c r="CJ101" s="364"/>
      <c r="CK101" s="364"/>
      <c r="CL101" s="364"/>
      <c r="CM101" s="364"/>
      <c r="CN101" s="364"/>
      <c r="CO101" s="364"/>
      <c r="CP101" s="364"/>
      <c r="CQ101" s="364"/>
      <c r="CR101" s="364"/>
      <c r="CS101" s="364"/>
      <c r="CT101" s="364"/>
      <c r="CU101" s="364"/>
      <c r="CV101" s="364"/>
      <c r="CW101" s="364"/>
      <c r="CX101" s="364"/>
      <c r="CY101" s="364"/>
      <c r="CZ101" s="364"/>
      <c r="DA101" s="364"/>
      <c r="DB101" s="364"/>
      <c r="DC101" s="364"/>
      <c r="DD101" s="364"/>
      <c r="DE101" s="364"/>
      <c r="DF101" s="364"/>
      <c r="DG101" s="364"/>
      <c r="DH101" s="364"/>
      <c r="DI101" s="364"/>
      <c r="DJ101" s="364"/>
      <c r="DK101" s="364"/>
      <c r="DL101" s="364"/>
      <c r="DM101" s="364"/>
      <c r="DN101" s="364"/>
      <c r="DO101" s="364"/>
      <c r="DP101" s="364"/>
      <c r="DQ101" s="364"/>
      <c r="DR101" s="364"/>
      <c r="DS101" s="364"/>
      <c r="DT101" s="364"/>
      <c r="DU101" s="364"/>
      <c r="DV101" s="364"/>
      <c r="DW101" s="364"/>
      <c r="DX101" s="364"/>
      <c r="DY101" s="364"/>
      <c r="DZ101" s="364"/>
      <c r="EA101" s="364"/>
      <c r="EB101" s="364"/>
      <c r="EC101" s="364"/>
      <c r="ED101" s="364"/>
      <c r="EE101" s="364"/>
      <c r="EF101" s="364"/>
      <c r="EG101" s="364"/>
      <c r="EH101" s="364"/>
      <c r="EI101" s="364"/>
      <c r="EJ101" s="364"/>
      <c r="EK101" s="364"/>
      <c r="EL101" s="364"/>
      <c r="EM101" s="364"/>
      <c r="EN101" s="364"/>
      <c r="EO101" s="364"/>
      <c r="EP101" s="364"/>
      <c r="EQ101" s="364"/>
      <c r="ER101" s="364"/>
      <c r="ES101" s="364"/>
      <c r="ET101" s="364"/>
      <c r="EU101" s="364"/>
      <c r="EV101" s="364"/>
      <c r="EW101" s="364"/>
      <c r="EX101" s="364"/>
      <c r="EY101" s="364"/>
      <c r="EZ101" s="364"/>
      <c r="FA101" s="364"/>
      <c r="FB101" s="364"/>
      <c r="FC101" s="364"/>
      <c r="FD101" s="364"/>
      <c r="FE101" s="364"/>
      <c r="FF101" s="364"/>
      <c r="FG101" s="364"/>
      <c r="FH101" s="364"/>
      <c r="FI101" s="364"/>
      <c r="FJ101" s="364"/>
      <c r="FK101" s="364"/>
      <c r="FL101" s="364"/>
      <c r="FM101" s="364"/>
      <c r="FN101" s="364"/>
      <c r="FO101" s="364"/>
      <c r="FP101" s="364"/>
      <c r="FQ101" s="364"/>
      <c r="FR101" s="364"/>
      <c r="FS101" s="364"/>
      <c r="FT101" s="364"/>
      <c r="FU101" s="364"/>
      <c r="FV101" s="364"/>
      <c r="FW101" s="364"/>
      <c r="FX101" s="364"/>
      <c r="FY101" s="364"/>
      <c r="FZ101" s="364"/>
      <c r="GA101" s="364"/>
      <c r="GB101" s="364"/>
      <c r="GC101" s="364"/>
      <c r="GD101" s="364"/>
      <c r="GE101" s="364"/>
      <c r="GF101" s="364"/>
      <c r="GG101" s="364"/>
      <c r="GH101" s="364"/>
      <c r="GI101" s="364"/>
      <c r="GJ101" s="364"/>
      <c r="GK101" s="364"/>
      <c r="GL101" s="364"/>
      <c r="GM101" s="364"/>
      <c r="GN101" s="364"/>
      <c r="GO101" s="364"/>
      <c r="GP101" s="364"/>
      <c r="GQ101" s="364"/>
      <c r="GR101" s="364"/>
      <c r="GS101" s="364"/>
      <c r="GT101" s="364"/>
      <c r="GU101" s="364"/>
      <c r="GV101" s="364"/>
      <c r="GW101" s="364"/>
      <c r="GX101" s="364"/>
      <c r="GY101" s="364"/>
      <c r="GZ101" s="364"/>
      <c r="HA101" s="364"/>
      <c r="HB101" s="364"/>
      <c r="HC101" s="364"/>
      <c r="HD101" s="364"/>
      <c r="HE101" s="364"/>
      <c r="HF101" s="364"/>
      <c r="HG101" s="364"/>
      <c r="HH101" s="364"/>
      <c r="HI101" s="364"/>
      <c r="HJ101" s="364"/>
      <c r="HK101" s="364"/>
      <c r="HL101" s="364"/>
      <c r="HM101" s="364"/>
      <c r="HN101" s="364"/>
      <c r="HO101" s="364"/>
      <c r="HP101" s="364"/>
      <c r="HQ101" s="364"/>
      <c r="HR101" s="364"/>
      <c r="HS101" s="364"/>
      <c r="HT101" s="364"/>
      <c r="HU101" s="364"/>
      <c r="HV101" s="364"/>
      <c r="HW101" s="364"/>
      <c r="HX101" s="364"/>
      <c r="HY101" s="364"/>
      <c r="HZ101" s="364"/>
      <c r="IA101" s="364"/>
      <c r="IB101" s="364"/>
      <c r="IC101" s="364"/>
      <c r="ID101" s="364"/>
      <c r="IE101" s="364"/>
      <c r="IF101" s="364"/>
      <c r="IG101" s="364"/>
      <c r="IH101" s="364"/>
      <c r="II101" s="364"/>
      <c r="IJ101" s="364"/>
      <c r="IK101" s="364"/>
      <c r="IL101" s="364"/>
      <c r="IM101" s="364"/>
      <c r="IN101" s="364"/>
      <c r="IO101" s="364"/>
      <c r="IP101" s="364"/>
      <c r="IQ101" s="364"/>
      <c r="IR101" s="364"/>
      <c r="IS101" s="364"/>
      <c r="IT101" s="364"/>
      <c r="IU101" s="364"/>
      <c r="IV101" s="364"/>
      <c r="IW101" s="364"/>
      <c r="IX101" s="364"/>
      <c r="IY101" s="364"/>
      <c r="IZ101" s="364"/>
      <c r="JA101" s="364"/>
      <c r="JB101" s="364"/>
      <c r="JC101" s="364"/>
      <c r="JD101" s="364"/>
      <c r="JE101" s="364"/>
      <c r="JF101" s="364"/>
      <c r="JG101" s="364"/>
      <c r="JH101" s="364"/>
      <c r="JI101" s="364"/>
      <c r="JJ101" s="364"/>
      <c r="JK101" s="364"/>
      <c r="JL101" s="364"/>
      <c r="JM101" s="364"/>
      <c r="JN101" s="364"/>
      <c r="JO101" s="364"/>
      <c r="JP101" s="364"/>
      <c r="JQ101" s="364"/>
      <c r="JR101" s="364"/>
      <c r="JS101" s="364"/>
      <c r="JT101" s="364"/>
      <c r="JU101" s="364"/>
      <c r="JV101" s="364"/>
      <c r="JW101" s="364"/>
      <c r="JX101" s="364"/>
      <c r="JY101" s="364"/>
      <c r="JZ101" s="364"/>
      <c r="KA101" s="364"/>
      <c r="KB101" s="364"/>
      <c r="KC101" s="364"/>
      <c r="KD101" s="364"/>
      <c r="KE101" s="364"/>
      <c r="KF101" s="364"/>
      <c r="KG101" s="364"/>
      <c r="KH101" s="364"/>
      <c r="KI101" s="364"/>
      <c r="KJ101" s="364"/>
      <c r="KK101" s="364"/>
      <c r="KL101" s="364"/>
      <c r="KM101" s="364"/>
      <c r="KN101" s="364"/>
      <c r="KO101" s="364"/>
      <c r="KP101" s="364"/>
      <c r="KQ101" s="364"/>
      <c r="KR101" s="364"/>
      <c r="KS101" s="364"/>
      <c r="KT101" s="364"/>
      <c r="KU101" s="364"/>
      <c r="KV101" s="364"/>
      <c r="KW101" s="364"/>
      <c r="KX101" s="364"/>
      <c r="KY101" s="364"/>
      <c r="KZ101" s="364"/>
      <c r="LA101" s="364"/>
      <c r="LB101" s="364"/>
      <c r="LC101" s="364"/>
      <c r="LD101" s="364"/>
      <c r="LE101" s="364"/>
      <c r="LF101" s="364"/>
      <c r="LG101" s="364"/>
      <c r="LH101" s="364"/>
      <c r="LI101" s="364"/>
      <c r="LJ101" s="364"/>
      <c r="LK101" s="364"/>
      <c r="LL101" s="364"/>
      <c r="LM101" s="364"/>
      <c r="LN101" s="364"/>
      <c r="LO101" s="364"/>
      <c r="LP101" s="364"/>
      <c r="LQ101" s="364"/>
      <c r="LR101" s="364"/>
      <c r="LS101" s="364"/>
      <c r="LT101" s="364"/>
      <c r="LU101" s="364"/>
      <c r="LV101" s="364"/>
      <c r="LW101" s="364"/>
      <c r="LX101" s="364"/>
      <c r="LY101" s="364"/>
      <c r="LZ101" s="364">
        <v>1200.7268999999999</v>
      </c>
      <c r="MA101" s="364"/>
      <c r="MB101" s="364"/>
      <c r="MC101" s="364"/>
      <c r="MD101" s="364"/>
      <c r="ME101" s="364"/>
      <c r="MF101" s="364"/>
      <c r="MG101" s="364"/>
      <c r="MH101" s="364"/>
      <c r="MI101" s="364"/>
      <c r="MJ101" s="364"/>
      <c r="MK101" s="364"/>
      <c r="ML101" s="364"/>
      <c r="MM101" s="364"/>
      <c r="MN101" s="364"/>
      <c r="MO101" s="364"/>
      <c r="MP101" s="364"/>
      <c r="MQ101" s="364"/>
      <c r="MR101" s="364"/>
      <c r="MS101" s="364"/>
      <c r="MT101" s="364"/>
      <c r="MU101" s="364"/>
      <c r="MV101" s="364"/>
      <c r="MW101" s="364"/>
      <c r="MX101" s="364"/>
      <c r="MY101" s="364"/>
      <c r="MZ101" s="364"/>
      <c r="NA101" s="364"/>
      <c r="NB101" s="364"/>
      <c r="NC101" s="364"/>
      <c r="ND101" s="364"/>
      <c r="NE101" s="364"/>
      <c r="NF101" s="364"/>
      <c r="NG101" s="364"/>
      <c r="NH101" s="364"/>
      <c r="NI101" s="364"/>
      <c r="NJ101" s="364"/>
      <c r="NK101" s="364"/>
      <c r="NL101" s="364"/>
      <c r="NM101" s="364"/>
      <c r="NN101" s="364"/>
      <c r="NO101" s="364"/>
      <c r="NP101" s="364"/>
      <c r="NQ101" s="364"/>
      <c r="NR101" s="364"/>
      <c r="NS101" s="364"/>
      <c r="NT101" s="364"/>
      <c r="NU101" s="364"/>
      <c r="NV101" s="364"/>
      <c r="NW101" s="364"/>
      <c r="NX101" s="364"/>
      <c r="NY101" s="364"/>
      <c r="NZ101" s="364"/>
      <c r="OA101" s="364"/>
      <c r="OB101" s="364"/>
      <c r="OC101" s="364"/>
      <c r="OD101" s="364"/>
      <c r="OE101" s="364"/>
      <c r="OF101" s="364"/>
      <c r="OG101" s="364"/>
      <c r="OH101" s="364"/>
      <c r="OI101" s="364"/>
      <c r="OJ101" s="364"/>
      <c r="OK101" s="364"/>
      <c r="OL101" s="364"/>
      <c r="OM101" s="364"/>
      <c r="ON101" s="364"/>
      <c r="OO101" s="364"/>
      <c r="OP101" s="364"/>
      <c r="OQ101" s="364"/>
      <c r="OR101" s="364"/>
    </row>
    <row r="102" spans="1:408" ht="15">
      <c r="A102" s="363" t="s">
        <v>675</v>
      </c>
      <c r="B102" s="364">
        <f t="shared" si="118"/>
        <v>0</v>
      </c>
      <c r="C102" s="364">
        <f t="shared" si="119"/>
        <v>0</v>
      </c>
      <c r="D102" s="364">
        <f t="shared" si="120"/>
        <v>0</v>
      </c>
      <c r="E102" s="364">
        <f t="shared" si="121"/>
        <v>0</v>
      </c>
      <c r="F102" s="364">
        <f t="shared" si="122"/>
        <v>0</v>
      </c>
      <c r="G102" s="364">
        <f t="shared" si="123"/>
        <v>0</v>
      </c>
      <c r="H102" s="364">
        <f t="shared" si="124"/>
        <v>0</v>
      </c>
      <c r="I102" s="364">
        <f t="shared" si="125"/>
        <v>0</v>
      </c>
      <c r="J102" s="364">
        <f t="shared" si="126"/>
        <v>0</v>
      </c>
      <c r="K102" s="364">
        <f t="shared" si="127"/>
        <v>0</v>
      </c>
      <c r="L102" s="364">
        <f t="shared" si="128"/>
        <v>0</v>
      </c>
      <c r="M102" s="364">
        <f t="shared" si="129"/>
        <v>0</v>
      </c>
      <c r="N102" s="364">
        <f t="shared" si="130"/>
        <v>0</v>
      </c>
      <c r="O102" s="364">
        <f t="shared" si="131"/>
        <v>0</v>
      </c>
      <c r="P102" s="364">
        <f t="shared" si="132"/>
        <v>0.51657319411764702</v>
      </c>
      <c r="Q102" s="364">
        <f t="shared" si="133"/>
        <v>5.3026202352941159E-3</v>
      </c>
      <c r="R102" s="364">
        <f t="shared" si="134"/>
        <v>2.5648543529411699E-3</v>
      </c>
      <c r="S102" s="364">
        <f t="shared" si="135"/>
        <v>3.51586776470588E-3</v>
      </c>
      <c r="T102" s="364">
        <f t="shared" si="136"/>
        <v>0</v>
      </c>
      <c r="U102" s="364">
        <f t="shared" si="137"/>
        <v>0</v>
      </c>
      <c r="V102" s="364">
        <f t="shared" si="138"/>
        <v>0</v>
      </c>
      <c r="W102" s="364">
        <f t="shared" si="139"/>
        <v>0</v>
      </c>
      <c r="X102" s="364">
        <f t="shared" si="140"/>
        <v>0</v>
      </c>
      <c r="Y102" s="364">
        <f t="shared" si="141"/>
        <v>0</v>
      </c>
      <c r="Z102" s="364">
        <f t="shared" si="142"/>
        <v>0</v>
      </c>
      <c r="AA102" s="364">
        <f t="shared" si="143"/>
        <v>0</v>
      </c>
      <c r="AB102" s="364">
        <f t="shared" si="144"/>
        <v>0</v>
      </c>
      <c r="AC102" s="364">
        <f t="shared" si="145"/>
        <v>0</v>
      </c>
      <c r="AD102" s="364">
        <f t="shared" si="146"/>
        <v>0</v>
      </c>
      <c r="AE102" s="364">
        <f t="shared" si="147"/>
        <v>0</v>
      </c>
      <c r="AG102" s="364"/>
      <c r="AH102" s="364"/>
      <c r="AI102" s="364"/>
      <c r="AJ102" s="364"/>
      <c r="AK102" s="364"/>
      <c r="AL102" s="364"/>
      <c r="AM102" s="364"/>
      <c r="AN102" s="364"/>
      <c r="AO102" s="364"/>
      <c r="AP102" s="364"/>
      <c r="AQ102" s="364"/>
      <c r="AR102" s="364"/>
      <c r="AS102" s="364"/>
      <c r="AT102" s="364"/>
      <c r="AU102" s="364"/>
      <c r="AV102" s="364"/>
      <c r="AW102" s="364"/>
      <c r="AX102" s="364"/>
      <c r="AY102" s="364"/>
      <c r="AZ102" s="364"/>
      <c r="BA102" s="364"/>
      <c r="BB102" s="364"/>
      <c r="BC102" s="364"/>
      <c r="BD102" s="364"/>
      <c r="BE102" s="364"/>
      <c r="BF102" s="364"/>
      <c r="BG102" s="364"/>
      <c r="BH102" s="364"/>
      <c r="BI102" s="364"/>
      <c r="BJ102" s="364"/>
      <c r="BK102" s="364"/>
      <c r="BL102" s="364"/>
      <c r="BM102" s="364"/>
      <c r="BN102" s="364"/>
      <c r="BO102" s="364"/>
      <c r="BP102" s="364"/>
      <c r="BQ102" s="364"/>
      <c r="BR102" s="364"/>
      <c r="BS102" s="364"/>
      <c r="BT102" s="364"/>
      <c r="BU102" s="364"/>
      <c r="BV102" s="364"/>
      <c r="BW102" s="364"/>
      <c r="BX102" s="364"/>
      <c r="BY102" s="364"/>
      <c r="BZ102" s="364"/>
      <c r="CA102" s="364"/>
      <c r="CB102" s="364"/>
      <c r="CC102" s="364"/>
      <c r="CD102" s="364"/>
      <c r="CE102" s="364"/>
      <c r="CF102" s="364"/>
      <c r="CG102" s="364"/>
      <c r="CH102" s="364"/>
      <c r="CI102" s="364"/>
      <c r="CJ102" s="364"/>
      <c r="CK102" s="364"/>
      <c r="CL102" s="364"/>
      <c r="CM102" s="364"/>
      <c r="CN102" s="364"/>
      <c r="CO102" s="364"/>
      <c r="CP102" s="364"/>
      <c r="CQ102" s="364"/>
      <c r="CR102" s="364"/>
      <c r="CS102" s="364"/>
      <c r="CT102" s="364"/>
      <c r="CU102" s="364"/>
      <c r="CV102" s="364"/>
      <c r="CW102" s="364"/>
      <c r="CX102" s="364"/>
      <c r="CY102" s="364"/>
      <c r="CZ102" s="364"/>
      <c r="DA102" s="364"/>
      <c r="DB102" s="364"/>
      <c r="DC102" s="364"/>
      <c r="DD102" s="364"/>
      <c r="DE102" s="364"/>
      <c r="DF102" s="364"/>
      <c r="DG102" s="364"/>
      <c r="DH102" s="364"/>
      <c r="DI102" s="364"/>
      <c r="DJ102" s="364"/>
      <c r="DK102" s="364"/>
      <c r="DL102" s="364"/>
      <c r="DM102" s="364"/>
      <c r="DN102" s="364"/>
      <c r="DO102" s="364"/>
      <c r="DP102" s="364"/>
      <c r="DQ102" s="364"/>
      <c r="DR102" s="364"/>
      <c r="DS102" s="364"/>
      <c r="DT102" s="364"/>
      <c r="DU102" s="364"/>
      <c r="DV102" s="364"/>
      <c r="DW102" s="364"/>
      <c r="DX102" s="364"/>
      <c r="DY102" s="364"/>
      <c r="DZ102" s="364"/>
      <c r="EA102" s="364"/>
      <c r="EB102" s="364"/>
      <c r="EC102" s="364"/>
      <c r="ED102" s="364"/>
      <c r="EE102" s="364"/>
      <c r="EF102" s="364"/>
      <c r="EG102" s="364"/>
      <c r="EH102" s="364"/>
      <c r="EI102" s="364"/>
      <c r="EJ102" s="364"/>
      <c r="EK102" s="364"/>
      <c r="EL102" s="364"/>
      <c r="EM102" s="364"/>
      <c r="EN102" s="364"/>
      <c r="EO102" s="364"/>
      <c r="EP102" s="364"/>
      <c r="EQ102" s="364"/>
      <c r="ER102" s="364"/>
      <c r="ES102" s="364"/>
      <c r="ET102" s="364"/>
      <c r="EU102" s="364"/>
      <c r="EV102" s="364"/>
      <c r="EW102" s="364"/>
      <c r="EX102" s="364"/>
      <c r="EY102" s="364"/>
      <c r="EZ102" s="364"/>
      <c r="FA102" s="364"/>
      <c r="FB102" s="364"/>
      <c r="FC102" s="364"/>
      <c r="FD102" s="364"/>
      <c r="FE102" s="364"/>
      <c r="FF102" s="364"/>
      <c r="FG102" s="364"/>
      <c r="FH102" s="364"/>
      <c r="FI102" s="364"/>
      <c r="FJ102" s="364"/>
      <c r="FK102" s="364"/>
      <c r="FL102" s="364"/>
      <c r="FM102" s="364"/>
      <c r="FN102" s="364"/>
      <c r="FO102" s="364"/>
      <c r="FP102" s="364"/>
      <c r="FQ102" s="364"/>
      <c r="FR102" s="364"/>
      <c r="FS102" s="364"/>
      <c r="FT102" s="364"/>
      <c r="FU102" s="364"/>
      <c r="FV102" s="364"/>
      <c r="FW102" s="364"/>
      <c r="FX102" s="364"/>
      <c r="FY102" s="364"/>
      <c r="FZ102" s="364"/>
      <c r="GA102" s="364"/>
      <c r="GB102" s="364"/>
      <c r="GC102" s="364"/>
      <c r="GD102" s="364"/>
      <c r="GE102" s="364"/>
      <c r="GF102" s="364"/>
      <c r="GG102" s="364"/>
      <c r="GH102" s="364"/>
      <c r="GI102" s="364"/>
      <c r="GJ102" s="364"/>
      <c r="GK102" s="364"/>
      <c r="GL102" s="364"/>
      <c r="GM102" s="364"/>
      <c r="GN102" s="364"/>
      <c r="GO102" s="364"/>
      <c r="GP102" s="364"/>
      <c r="GQ102" s="364"/>
      <c r="GR102" s="364"/>
      <c r="GS102" s="364"/>
      <c r="GT102" s="364">
        <v>2.9106774117647052</v>
      </c>
      <c r="GU102" s="364"/>
      <c r="GV102" s="364"/>
      <c r="GW102" s="364"/>
      <c r="GX102" s="364"/>
      <c r="GY102" s="364"/>
      <c r="GZ102" s="364"/>
      <c r="HA102" s="364"/>
      <c r="HB102" s="364">
        <v>513.37433082352936</v>
      </c>
      <c r="HC102" s="364">
        <v>0.28818588235294113</v>
      </c>
      <c r="HD102" s="364"/>
      <c r="HE102" s="364">
        <v>2.6513101176470579</v>
      </c>
      <c r="HF102" s="364"/>
      <c r="HG102" s="364"/>
      <c r="HH102" s="364"/>
      <c r="HI102" s="364"/>
      <c r="HJ102" s="364">
        <v>2.6513101176470579</v>
      </c>
      <c r="HK102" s="364"/>
      <c r="HL102" s="364"/>
      <c r="HM102" s="364"/>
      <c r="HN102" s="364"/>
      <c r="HO102" s="364"/>
      <c r="HP102" s="364"/>
      <c r="HQ102" s="364"/>
      <c r="HR102" s="364"/>
      <c r="HS102" s="364"/>
      <c r="HT102" s="364"/>
      <c r="HU102" s="364">
        <v>2.56485435294117</v>
      </c>
      <c r="HV102" s="364"/>
      <c r="HW102" s="364"/>
      <c r="HX102" s="364"/>
      <c r="HY102" s="364"/>
      <c r="HZ102" s="364"/>
      <c r="IA102" s="364"/>
      <c r="IB102" s="364"/>
      <c r="IC102" s="364">
        <v>0.66282752941176426</v>
      </c>
      <c r="ID102" s="364"/>
      <c r="IE102" s="364">
        <v>0.317004470588235</v>
      </c>
      <c r="IF102" s="364">
        <v>0.40346023529411701</v>
      </c>
      <c r="IG102" s="364">
        <v>0.3746416470588233</v>
      </c>
      <c r="IH102" s="364">
        <v>0.40346023529411701</v>
      </c>
      <c r="II102" s="364"/>
      <c r="IJ102" s="364"/>
      <c r="IK102" s="364">
        <v>0.60519035294117607</v>
      </c>
      <c r="IL102" s="364"/>
      <c r="IM102" s="364">
        <v>0.74928329411764705</v>
      </c>
      <c r="IN102" s="364"/>
      <c r="IO102" s="364"/>
      <c r="IP102" s="364"/>
      <c r="IQ102" s="364"/>
      <c r="IR102" s="364"/>
      <c r="IS102" s="364"/>
      <c r="IT102" s="364"/>
      <c r="IU102" s="364"/>
      <c r="IV102" s="364"/>
      <c r="IW102" s="364"/>
      <c r="IX102" s="364"/>
      <c r="IY102" s="364"/>
      <c r="IZ102" s="364"/>
      <c r="JA102" s="364"/>
      <c r="JB102" s="364"/>
      <c r="JC102" s="364"/>
      <c r="JD102" s="364"/>
      <c r="JE102" s="364"/>
      <c r="JF102" s="364"/>
      <c r="JG102" s="364"/>
      <c r="JH102" s="364"/>
      <c r="JI102" s="364"/>
      <c r="JJ102" s="364"/>
      <c r="JK102" s="364"/>
      <c r="JL102" s="364"/>
      <c r="JM102" s="364"/>
      <c r="JN102" s="364"/>
      <c r="JO102" s="364"/>
      <c r="JP102" s="364"/>
      <c r="JQ102" s="364"/>
      <c r="JR102" s="364"/>
      <c r="JS102" s="364"/>
      <c r="JT102" s="364"/>
      <c r="JU102" s="364"/>
      <c r="JV102" s="364"/>
      <c r="JW102" s="364"/>
      <c r="JX102" s="364"/>
      <c r="JY102" s="364"/>
      <c r="JZ102" s="364"/>
      <c r="KA102" s="364"/>
      <c r="KB102" s="364"/>
      <c r="KC102" s="364"/>
      <c r="KD102" s="364"/>
      <c r="KE102" s="364"/>
      <c r="KF102" s="364"/>
      <c r="KG102" s="364"/>
      <c r="KH102" s="364"/>
      <c r="KI102" s="364"/>
      <c r="KJ102" s="364"/>
      <c r="KK102" s="364"/>
      <c r="KL102" s="364"/>
      <c r="KM102" s="364"/>
      <c r="KN102" s="364"/>
      <c r="KO102" s="364"/>
      <c r="KP102" s="364"/>
      <c r="KQ102" s="364"/>
      <c r="KR102" s="364"/>
      <c r="KS102" s="364"/>
      <c r="KT102" s="364"/>
      <c r="KU102" s="364"/>
      <c r="KV102" s="364"/>
      <c r="KW102" s="364"/>
      <c r="KX102" s="364"/>
      <c r="KY102" s="364"/>
      <c r="KZ102" s="364"/>
      <c r="LA102" s="364"/>
      <c r="LB102" s="364"/>
      <c r="LC102" s="364"/>
      <c r="LD102" s="364"/>
      <c r="LE102" s="364"/>
      <c r="LF102" s="364"/>
      <c r="LG102" s="364"/>
      <c r="LH102" s="364"/>
      <c r="LI102" s="364"/>
      <c r="LJ102" s="364"/>
      <c r="LK102" s="364"/>
      <c r="LL102" s="364"/>
      <c r="LM102" s="364"/>
      <c r="LN102" s="364"/>
      <c r="LO102" s="364"/>
      <c r="LP102" s="364"/>
      <c r="LQ102" s="364"/>
      <c r="LR102" s="364"/>
      <c r="LS102" s="364"/>
      <c r="LT102" s="364"/>
      <c r="LU102" s="364"/>
      <c r="LV102" s="364"/>
      <c r="LW102" s="364"/>
      <c r="LX102" s="364"/>
      <c r="LY102" s="364"/>
      <c r="LZ102" s="364"/>
      <c r="MA102" s="364"/>
      <c r="MB102" s="364"/>
      <c r="MC102" s="364"/>
      <c r="MD102" s="364"/>
      <c r="ME102" s="364"/>
      <c r="MF102" s="364"/>
      <c r="MG102" s="364"/>
      <c r="MH102" s="364"/>
      <c r="MI102" s="364"/>
      <c r="MJ102" s="364"/>
      <c r="MK102" s="364"/>
      <c r="ML102" s="364"/>
      <c r="MM102" s="364"/>
      <c r="MN102" s="364"/>
      <c r="MO102" s="364"/>
      <c r="MP102" s="364"/>
      <c r="MQ102" s="364"/>
      <c r="MR102" s="364"/>
      <c r="MS102" s="364"/>
      <c r="MT102" s="364"/>
      <c r="MU102" s="364"/>
      <c r="MV102" s="364"/>
      <c r="MW102" s="364"/>
      <c r="MX102" s="364"/>
      <c r="MY102" s="364"/>
      <c r="MZ102" s="364"/>
      <c r="NA102" s="364"/>
      <c r="NB102" s="364"/>
      <c r="NC102" s="364"/>
      <c r="ND102" s="364"/>
      <c r="NE102" s="364"/>
      <c r="NF102" s="364"/>
      <c r="NG102" s="364"/>
      <c r="NH102" s="364"/>
      <c r="NI102" s="364"/>
      <c r="NJ102" s="364"/>
      <c r="NK102" s="364"/>
      <c r="NL102" s="364"/>
      <c r="NM102" s="364"/>
      <c r="NN102" s="364"/>
      <c r="NO102" s="364"/>
      <c r="NP102" s="364"/>
      <c r="NQ102" s="364"/>
      <c r="NR102" s="364"/>
      <c r="NS102" s="364"/>
      <c r="NT102" s="364"/>
      <c r="NU102" s="364"/>
      <c r="NV102" s="364"/>
      <c r="NW102" s="364"/>
      <c r="NX102" s="364"/>
      <c r="NY102" s="364"/>
      <c r="NZ102" s="364"/>
      <c r="OA102" s="364"/>
      <c r="OB102" s="364"/>
      <c r="OC102" s="364"/>
      <c r="OD102" s="364"/>
      <c r="OE102" s="364"/>
      <c r="OF102" s="364"/>
      <c r="OG102" s="364"/>
      <c r="OH102" s="364"/>
      <c r="OI102" s="364"/>
      <c r="OJ102" s="364"/>
      <c r="OK102" s="364"/>
      <c r="OL102" s="364"/>
      <c r="OM102" s="364"/>
      <c r="ON102" s="364"/>
      <c r="OO102" s="364"/>
      <c r="OP102" s="364"/>
      <c r="OQ102" s="364"/>
      <c r="OR102" s="364"/>
    </row>
    <row r="103" spans="1:408" ht="15">
      <c r="A103" s="365" t="s">
        <v>585</v>
      </c>
      <c r="B103" s="364">
        <f t="shared" si="118"/>
        <v>0</v>
      </c>
      <c r="C103" s="364">
        <f t="shared" si="119"/>
        <v>0</v>
      </c>
      <c r="D103" s="364">
        <f t="shared" si="120"/>
        <v>0</v>
      </c>
      <c r="E103" s="364">
        <f t="shared" si="121"/>
        <v>0</v>
      </c>
      <c r="F103" s="364">
        <f t="shared" si="122"/>
        <v>0</v>
      </c>
      <c r="G103" s="364">
        <f t="shared" si="123"/>
        <v>0</v>
      </c>
      <c r="H103" s="364">
        <f t="shared" si="124"/>
        <v>0</v>
      </c>
      <c r="I103" s="364">
        <f t="shared" si="125"/>
        <v>0</v>
      </c>
      <c r="J103" s="364">
        <f t="shared" si="126"/>
        <v>0</v>
      </c>
      <c r="K103" s="364">
        <f t="shared" si="127"/>
        <v>0</v>
      </c>
      <c r="L103" s="364">
        <f t="shared" si="128"/>
        <v>0</v>
      </c>
      <c r="M103" s="364">
        <f t="shared" si="129"/>
        <v>0</v>
      </c>
      <c r="N103" s="364">
        <f t="shared" si="130"/>
        <v>7.3669245291764689</v>
      </c>
      <c r="O103" s="364">
        <f t="shared" si="131"/>
        <v>55.847570959764703</v>
      </c>
      <c r="P103" s="364">
        <f t="shared" si="132"/>
        <v>80.721989571999998</v>
      </c>
      <c r="Q103" s="364">
        <f t="shared" si="133"/>
        <v>3.6205945143529408</v>
      </c>
      <c r="R103" s="364">
        <f t="shared" si="134"/>
        <v>3.9625558823529382E-2</v>
      </c>
      <c r="S103" s="364">
        <f t="shared" si="135"/>
        <v>1.6858874117647048E-2</v>
      </c>
      <c r="T103" s="364">
        <f t="shared" si="136"/>
        <v>0</v>
      </c>
      <c r="U103" s="364">
        <f t="shared" si="137"/>
        <v>72.794111222823489</v>
      </c>
      <c r="V103" s="364">
        <f t="shared" si="138"/>
        <v>49.268719544470564</v>
      </c>
      <c r="W103" s="364">
        <f t="shared" si="139"/>
        <v>68.251581252235255</v>
      </c>
      <c r="X103" s="364">
        <f t="shared" si="140"/>
        <v>110.88317758721087</v>
      </c>
      <c r="Y103" s="364">
        <f t="shared" si="141"/>
        <v>1.7996914285714281E-2</v>
      </c>
      <c r="Z103" s="364">
        <f t="shared" si="142"/>
        <v>0</v>
      </c>
      <c r="AA103" s="364">
        <f t="shared" si="143"/>
        <v>0</v>
      </c>
      <c r="AB103" s="364">
        <f t="shared" si="144"/>
        <v>0</v>
      </c>
      <c r="AC103" s="364">
        <f t="shared" si="145"/>
        <v>0</v>
      </c>
      <c r="AD103" s="364">
        <f t="shared" si="146"/>
        <v>0</v>
      </c>
      <c r="AE103" s="364">
        <f t="shared" si="147"/>
        <v>0</v>
      </c>
      <c r="AG103" s="364"/>
      <c r="AH103" s="364"/>
      <c r="AI103" s="364"/>
      <c r="AJ103" s="364"/>
      <c r="AK103" s="364"/>
      <c r="AL103" s="364"/>
      <c r="AM103" s="364"/>
      <c r="AN103" s="364"/>
      <c r="AO103" s="364"/>
      <c r="AP103" s="364"/>
      <c r="AQ103" s="364"/>
      <c r="AR103" s="364"/>
      <c r="AS103" s="364"/>
      <c r="AT103" s="364"/>
      <c r="AU103" s="364"/>
      <c r="AV103" s="364"/>
      <c r="AW103" s="364"/>
      <c r="AX103" s="364"/>
      <c r="AY103" s="364"/>
      <c r="AZ103" s="364"/>
      <c r="BA103" s="364"/>
      <c r="BB103" s="364"/>
      <c r="BC103" s="364"/>
      <c r="BD103" s="364"/>
      <c r="BE103" s="364"/>
      <c r="BF103" s="364"/>
      <c r="BG103" s="364"/>
      <c r="BH103" s="364"/>
      <c r="BI103" s="364"/>
      <c r="BJ103" s="364"/>
      <c r="BK103" s="364"/>
      <c r="BL103" s="364"/>
      <c r="BM103" s="364"/>
      <c r="BN103" s="364"/>
      <c r="BO103" s="364"/>
      <c r="BP103" s="364"/>
      <c r="BQ103" s="364"/>
      <c r="BR103" s="364"/>
      <c r="BS103" s="364"/>
      <c r="BT103" s="364"/>
      <c r="BU103" s="364"/>
      <c r="BV103" s="364"/>
      <c r="BW103" s="364"/>
      <c r="BX103" s="364"/>
      <c r="BY103" s="364"/>
      <c r="BZ103" s="364"/>
      <c r="CA103" s="364"/>
      <c r="CB103" s="364"/>
      <c r="CC103" s="364"/>
      <c r="CD103" s="364"/>
      <c r="CE103" s="364"/>
      <c r="CF103" s="364"/>
      <c r="CG103" s="364"/>
      <c r="CH103" s="364"/>
      <c r="CI103" s="364"/>
      <c r="CJ103" s="364"/>
      <c r="CK103" s="364"/>
      <c r="CL103" s="364"/>
      <c r="CM103" s="364"/>
      <c r="CN103" s="364"/>
      <c r="CO103" s="364"/>
      <c r="CP103" s="364"/>
      <c r="CQ103" s="364"/>
      <c r="CR103" s="364"/>
      <c r="CS103" s="364"/>
      <c r="CT103" s="364"/>
      <c r="CU103" s="364"/>
      <c r="CV103" s="364"/>
      <c r="CW103" s="364"/>
      <c r="CX103" s="364"/>
      <c r="CY103" s="364"/>
      <c r="CZ103" s="364"/>
      <c r="DA103" s="364"/>
      <c r="DB103" s="364"/>
      <c r="DC103" s="364"/>
      <c r="DD103" s="364"/>
      <c r="DE103" s="364"/>
      <c r="DF103" s="364"/>
      <c r="DG103" s="364"/>
      <c r="DH103" s="364"/>
      <c r="DI103" s="364"/>
      <c r="DJ103" s="364"/>
      <c r="DK103" s="364"/>
      <c r="DL103" s="364"/>
      <c r="DM103" s="364"/>
      <c r="DN103" s="364"/>
      <c r="DO103" s="364"/>
      <c r="DP103" s="364"/>
      <c r="DQ103" s="364"/>
      <c r="DR103" s="364"/>
      <c r="DS103" s="364"/>
      <c r="DT103" s="364"/>
      <c r="DU103" s="364"/>
      <c r="DV103" s="364"/>
      <c r="DW103" s="364"/>
      <c r="DX103" s="364"/>
      <c r="DY103" s="364"/>
      <c r="DZ103" s="364"/>
      <c r="EA103" s="364"/>
      <c r="EB103" s="364"/>
      <c r="EC103" s="364"/>
      <c r="ED103" s="364"/>
      <c r="EE103" s="364"/>
      <c r="EF103" s="364"/>
      <c r="EG103" s="364"/>
      <c r="EH103" s="364"/>
      <c r="EI103" s="364"/>
      <c r="EJ103" s="364"/>
      <c r="EK103" s="364"/>
      <c r="EL103" s="364"/>
      <c r="EM103" s="364"/>
      <c r="EN103" s="364"/>
      <c r="EO103" s="364"/>
      <c r="EP103" s="364"/>
      <c r="EQ103" s="364"/>
      <c r="ER103" s="364"/>
      <c r="ES103" s="364"/>
      <c r="ET103" s="364"/>
      <c r="EU103" s="364"/>
      <c r="EV103" s="364"/>
      <c r="EW103" s="364"/>
      <c r="EX103" s="364"/>
      <c r="EY103" s="364"/>
      <c r="EZ103" s="364"/>
      <c r="FA103" s="364"/>
      <c r="FB103" s="364"/>
      <c r="FC103" s="364"/>
      <c r="FD103" s="364"/>
      <c r="FE103" s="364"/>
      <c r="FF103" s="364"/>
      <c r="FG103" s="364"/>
      <c r="FH103" s="364"/>
      <c r="FI103" s="364"/>
      <c r="FJ103" s="364"/>
      <c r="FK103" s="364"/>
      <c r="FL103" s="364"/>
      <c r="FM103" s="364"/>
      <c r="FN103" s="364"/>
      <c r="FO103" s="364"/>
      <c r="FP103" s="364"/>
      <c r="FQ103" s="364"/>
      <c r="FR103" s="364"/>
      <c r="FS103" s="364"/>
      <c r="FT103" s="364"/>
      <c r="FU103" s="364"/>
      <c r="FV103" s="364"/>
      <c r="FW103" s="364"/>
      <c r="FX103" s="364"/>
      <c r="FY103" s="364"/>
      <c r="FZ103" s="364">
        <v>1899.5484249411761</v>
      </c>
      <c r="GA103" s="364"/>
      <c r="GB103" s="364">
        <v>1388.9406785882352</v>
      </c>
      <c r="GC103" s="364">
        <v>1493.4656981176468</v>
      </c>
      <c r="GD103" s="364"/>
      <c r="GE103" s="364">
        <v>1719.9509830588231</v>
      </c>
      <c r="GF103" s="364">
        <v>865.0187444705881</v>
      </c>
      <c r="GG103" s="364">
        <v>868.7651609411763</v>
      </c>
      <c r="GH103" s="364">
        <v>642.91388494117643</v>
      </c>
      <c r="GI103" s="364">
        <v>656.97735599999987</v>
      </c>
      <c r="GJ103" s="364">
        <v>3389.4694367058814</v>
      </c>
      <c r="GK103" s="364"/>
      <c r="GL103" s="364">
        <v>5479.6528228235284</v>
      </c>
      <c r="GM103" s="364">
        <v>3520.3922830588231</v>
      </c>
      <c r="GN103" s="364">
        <v>8928.0562724705869</v>
      </c>
      <c r="GO103" s="364">
        <v>9328.4617374117624</v>
      </c>
      <c r="GP103" s="364">
        <v>10881.005541411763</v>
      </c>
      <c r="GQ103" s="364">
        <v>4330.1081567058818</v>
      </c>
      <c r="GR103" s="364">
        <v>7821.7683072941163</v>
      </c>
      <c r="GS103" s="364">
        <v>8562.6653922352925</v>
      </c>
      <c r="GT103" s="364">
        <v>13496.811158352937</v>
      </c>
      <c r="GU103" s="364">
        <v>848.64978635294108</v>
      </c>
      <c r="GV103" s="364">
        <v>12158.735287999998</v>
      </c>
      <c r="GW103" s="364">
        <v>4.3804254117647048</v>
      </c>
      <c r="GX103" s="364">
        <v>2883.8473061176464</v>
      </c>
      <c r="GY103" s="364">
        <v>11340.80611670588</v>
      </c>
      <c r="GZ103" s="364">
        <v>15671.029547764701</v>
      </c>
      <c r="HA103" s="364">
        <v>2644.7682981176463</v>
      </c>
      <c r="HB103" s="364">
        <v>9195.9250501176448</v>
      </c>
      <c r="HC103" s="364">
        <v>3904.7457943529403</v>
      </c>
      <c r="HD103" s="364">
        <v>9.6254084705882335</v>
      </c>
      <c r="HE103" s="364">
        <v>10.403510352941176</v>
      </c>
      <c r="HF103" s="364"/>
      <c r="HG103" s="364">
        <v>5.100890117647058</v>
      </c>
      <c r="HH103" s="364">
        <v>5.2449830588235287</v>
      </c>
      <c r="HI103" s="364">
        <v>5.1873458823529406</v>
      </c>
      <c r="HJ103" s="364">
        <v>9.596589882352939</v>
      </c>
      <c r="HK103" s="364">
        <v>9.596589882352939</v>
      </c>
      <c r="HL103" s="364">
        <v>5.1873458823529406</v>
      </c>
      <c r="HM103" s="364">
        <v>9.1354924705882343</v>
      </c>
      <c r="HN103" s="364">
        <v>2105.6589679999997</v>
      </c>
      <c r="HO103" s="364">
        <v>4.3804254117647048</v>
      </c>
      <c r="HP103" s="364">
        <v>1451.1023734117646</v>
      </c>
      <c r="HQ103" s="364"/>
      <c r="HR103" s="364">
        <v>5.2161644705882297</v>
      </c>
      <c r="HS103" s="364">
        <v>5.6772618823529379</v>
      </c>
      <c r="HT103" s="364">
        <v>14.783935764705872</v>
      </c>
      <c r="HU103" s="364">
        <v>8.7896694117647005</v>
      </c>
      <c r="HV103" s="364">
        <v>5.1585272941176399</v>
      </c>
      <c r="HW103" s="364"/>
      <c r="HX103" s="364"/>
      <c r="HY103" s="364"/>
      <c r="HZ103" s="364"/>
      <c r="IA103" s="364"/>
      <c r="IB103" s="364"/>
      <c r="IC103" s="364"/>
      <c r="ID103" s="364"/>
      <c r="IE103" s="364">
        <v>5.9078105882352903</v>
      </c>
      <c r="IF103" s="364"/>
      <c r="IG103" s="364"/>
      <c r="IH103" s="364"/>
      <c r="II103" s="364"/>
      <c r="IJ103" s="364"/>
      <c r="IK103" s="364"/>
      <c r="IL103" s="364"/>
      <c r="IM103" s="364">
        <v>10.951063529411758</v>
      </c>
      <c r="IN103" s="364"/>
      <c r="IO103" s="364"/>
      <c r="IP103" s="364"/>
      <c r="IQ103" s="364"/>
      <c r="IR103" s="364"/>
      <c r="IS103" s="364"/>
      <c r="IT103" s="364"/>
      <c r="IU103" s="364"/>
      <c r="IV103" s="364"/>
      <c r="IW103" s="364"/>
      <c r="IX103" s="364"/>
      <c r="IY103" s="364"/>
      <c r="IZ103" s="364"/>
      <c r="JA103" s="364"/>
      <c r="JB103" s="364"/>
      <c r="JC103" s="364">
        <v>2830.2735505882333</v>
      </c>
      <c r="JD103" s="364">
        <v>3348.3164927058806</v>
      </c>
      <c r="JE103" s="364">
        <v>9557.1948722352881</v>
      </c>
      <c r="JF103" s="364">
        <v>10576.56597529411</v>
      </c>
      <c r="JG103" s="364">
        <v>8235.2862298823475</v>
      </c>
      <c r="JH103" s="364">
        <v>5092.0428110588209</v>
      </c>
      <c r="JI103" s="364">
        <v>6005.6496952941143</v>
      </c>
      <c r="JJ103" s="364">
        <v>11656.167927764698</v>
      </c>
      <c r="JK103" s="364"/>
      <c r="JL103" s="364">
        <v>15492.613667999989</v>
      </c>
      <c r="JM103" s="364"/>
      <c r="JN103" s="364">
        <v>3455.5216409411742</v>
      </c>
      <c r="JO103" s="364"/>
      <c r="JP103" s="364"/>
      <c r="JQ103" s="364"/>
      <c r="JR103" s="364">
        <v>4319.0706374117626</v>
      </c>
      <c r="JS103" s="364">
        <v>6929.1125367058785</v>
      </c>
      <c r="JT103" s="364">
        <v>10079.013049411758</v>
      </c>
      <c r="JU103" s="364">
        <v>4481.7515679999979</v>
      </c>
      <c r="JV103" s="364">
        <v>10648.151348470583</v>
      </c>
      <c r="JW103" s="364">
        <v>9356.0987635294059</v>
      </c>
      <c r="JX103" s="364"/>
      <c r="JY103" s="364"/>
      <c r="JZ103" s="364">
        <v>7194.5317343529368</v>
      </c>
      <c r="KA103" s="364">
        <v>9663.7083743529347</v>
      </c>
      <c r="KB103" s="364">
        <v>3746.0994661176451</v>
      </c>
      <c r="KC103" s="364">
        <v>2154.4488378823517</v>
      </c>
      <c r="KD103" s="364">
        <v>12178.504839529405</v>
      </c>
      <c r="KE103" s="364">
        <v>8271.9146555294064</v>
      </c>
      <c r="KF103" s="364">
        <v>9816.9656265882295</v>
      </c>
      <c r="KG103" s="364">
        <v>6782.1953738823486</v>
      </c>
      <c r="KH103" s="364">
        <v>4779.3611287058793</v>
      </c>
      <c r="KI103" s="364"/>
      <c r="KJ103" s="364">
        <v>3663.8512152941153</v>
      </c>
      <c r="KK103" s="364"/>
      <c r="KL103" s="364"/>
      <c r="KM103" s="364">
        <v>5196.4543115646266</v>
      </c>
      <c r="KN103" s="364">
        <v>8950.6972103401349</v>
      </c>
      <c r="KO103" s="364">
        <v>11317.949178231291</v>
      </c>
      <c r="KP103" s="364">
        <v>17933.188940408163</v>
      </c>
      <c r="KQ103" s="364">
        <v>9921.0899482993191</v>
      </c>
      <c r="KR103" s="364">
        <v>13506.311980408163</v>
      </c>
      <c r="KS103" s="364">
        <v>15372.950236734694</v>
      </c>
      <c r="KT103" s="364">
        <v>10013.863957278911</v>
      </c>
      <c r="KU103" s="364">
        <v>15820.893026938775</v>
      </c>
      <c r="KV103" s="364">
        <v>2849.7787970068025</v>
      </c>
      <c r="KW103" s="364"/>
      <c r="KX103" s="364"/>
      <c r="KY103" s="364"/>
      <c r="KZ103" s="364"/>
      <c r="LA103" s="364"/>
      <c r="LB103" s="364"/>
      <c r="LC103" s="364">
        <v>17.996914285714283</v>
      </c>
      <c r="LD103" s="364"/>
      <c r="LE103" s="364"/>
      <c r="LF103" s="364"/>
      <c r="LG103" s="364"/>
      <c r="LH103" s="364"/>
      <c r="LI103" s="364"/>
      <c r="LJ103" s="364"/>
      <c r="LK103" s="364"/>
      <c r="LL103" s="364"/>
      <c r="LM103" s="364"/>
      <c r="LN103" s="364"/>
      <c r="LO103" s="364"/>
      <c r="LP103" s="364"/>
      <c r="LQ103" s="364"/>
      <c r="LR103" s="364"/>
      <c r="LS103" s="364"/>
      <c r="LT103" s="364"/>
      <c r="LU103" s="364"/>
      <c r="LV103" s="364"/>
      <c r="LW103" s="364"/>
      <c r="LX103" s="364"/>
      <c r="LY103" s="364"/>
      <c r="LZ103" s="364"/>
      <c r="MA103" s="364"/>
      <c r="MB103" s="364"/>
      <c r="MC103" s="364"/>
      <c r="MD103" s="364"/>
      <c r="ME103" s="364"/>
      <c r="MF103" s="364"/>
      <c r="MG103" s="364"/>
      <c r="MH103" s="364"/>
      <c r="MI103" s="364"/>
      <c r="MJ103" s="364"/>
      <c r="MK103" s="364"/>
      <c r="ML103" s="364"/>
      <c r="MM103" s="364"/>
      <c r="MN103" s="364"/>
      <c r="MO103" s="364"/>
      <c r="MP103" s="364"/>
      <c r="MQ103" s="364"/>
      <c r="MR103" s="364"/>
      <c r="MS103" s="364"/>
      <c r="MT103" s="364"/>
      <c r="MU103" s="364"/>
      <c r="MV103" s="364"/>
      <c r="MW103" s="364"/>
      <c r="MX103" s="364"/>
      <c r="MY103" s="364"/>
      <c r="MZ103" s="364"/>
      <c r="NA103" s="364"/>
      <c r="NB103" s="364"/>
      <c r="NC103" s="364"/>
      <c r="ND103" s="364"/>
      <c r="NE103" s="364"/>
      <c r="NF103" s="364"/>
      <c r="NG103" s="364"/>
      <c r="NH103" s="364"/>
      <c r="NI103" s="364"/>
      <c r="NJ103" s="364"/>
      <c r="NK103" s="364"/>
      <c r="NL103" s="364"/>
      <c r="NM103" s="364"/>
      <c r="NN103" s="364"/>
      <c r="NO103" s="364"/>
      <c r="NP103" s="364"/>
      <c r="NQ103" s="364"/>
      <c r="NR103" s="364"/>
      <c r="NS103" s="364"/>
      <c r="NT103" s="364"/>
      <c r="NU103" s="364"/>
      <c r="NV103" s="364"/>
      <c r="NW103" s="364"/>
      <c r="NX103" s="364"/>
      <c r="NY103" s="364"/>
      <c r="NZ103" s="364"/>
      <c r="OA103" s="364"/>
      <c r="OB103" s="364"/>
      <c r="OC103" s="364"/>
      <c r="OD103" s="364"/>
      <c r="OE103" s="364"/>
      <c r="OF103" s="364"/>
      <c r="OG103" s="364"/>
      <c r="OH103" s="364"/>
      <c r="OI103" s="364"/>
      <c r="OJ103" s="364"/>
      <c r="OK103" s="364"/>
      <c r="OL103" s="364"/>
      <c r="OM103" s="364"/>
      <c r="ON103" s="364"/>
      <c r="OO103" s="364"/>
      <c r="OP103" s="364"/>
      <c r="OQ103" s="364"/>
      <c r="OR103" s="364"/>
    </row>
    <row r="104" spans="1:408" ht="15">
      <c r="A104" s="365" t="s">
        <v>676</v>
      </c>
      <c r="B104" s="364">
        <f t="shared" si="118"/>
        <v>0</v>
      </c>
      <c r="C104" s="364">
        <f t="shared" si="119"/>
        <v>0</v>
      </c>
      <c r="D104" s="364">
        <f t="shared" si="120"/>
        <v>0</v>
      </c>
      <c r="E104" s="364">
        <f t="shared" si="121"/>
        <v>0</v>
      </c>
      <c r="F104" s="364">
        <f t="shared" si="122"/>
        <v>0</v>
      </c>
      <c r="G104" s="364">
        <f t="shared" si="123"/>
        <v>0</v>
      </c>
      <c r="H104" s="364">
        <f t="shared" si="124"/>
        <v>0</v>
      </c>
      <c r="I104" s="364">
        <f t="shared" si="125"/>
        <v>0</v>
      </c>
      <c r="J104" s="364">
        <f t="shared" si="126"/>
        <v>0</v>
      </c>
      <c r="K104" s="364">
        <f t="shared" si="127"/>
        <v>0</v>
      </c>
      <c r="L104" s="364">
        <f t="shared" si="128"/>
        <v>0</v>
      </c>
      <c r="M104" s="364">
        <f t="shared" si="129"/>
        <v>0</v>
      </c>
      <c r="N104" s="364">
        <f t="shared" si="130"/>
        <v>0</v>
      </c>
      <c r="O104" s="364">
        <f t="shared" si="131"/>
        <v>0</v>
      </c>
      <c r="P104" s="364">
        <f t="shared" si="132"/>
        <v>0</v>
      </c>
      <c r="Q104" s="364">
        <f t="shared" si="133"/>
        <v>0</v>
      </c>
      <c r="R104" s="364">
        <f t="shared" si="134"/>
        <v>0</v>
      </c>
      <c r="S104" s="364">
        <f t="shared" si="135"/>
        <v>0</v>
      </c>
      <c r="T104" s="364">
        <f t="shared" si="136"/>
        <v>0</v>
      </c>
      <c r="U104" s="364">
        <f t="shared" si="137"/>
        <v>0</v>
      </c>
      <c r="V104" s="364">
        <f t="shared" si="138"/>
        <v>0</v>
      </c>
      <c r="W104" s="364">
        <f t="shared" si="139"/>
        <v>0</v>
      </c>
      <c r="X104" s="364">
        <f t="shared" si="140"/>
        <v>0</v>
      </c>
      <c r="Y104" s="364">
        <f t="shared" si="141"/>
        <v>0</v>
      </c>
      <c r="Z104" s="364">
        <f t="shared" si="142"/>
        <v>0</v>
      </c>
      <c r="AA104" s="364">
        <f t="shared" si="143"/>
        <v>0</v>
      </c>
      <c r="AB104" s="364">
        <f t="shared" si="144"/>
        <v>0</v>
      </c>
      <c r="AC104" s="364">
        <f t="shared" si="145"/>
        <v>0</v>
      </c>
      <c r="AD104" s="364">
        <f t="shared" si="146"/>
        <v>0</v>
      </c>
      <c r="AE104" s="364">
        <f t="shared" si="147"/>
        <v>0</v>
      </c>
      <c r="AG104" s="364"/>
      <c r="AH104" s="364"/>
      <c r="AI104" s="364"/>
      <c r="AJ104" s="364"/>
      <c r="AK104" s="364"/>
      <c r="AL104" s="364"/>
      <c r="AM104" s="364"/>
      <c r="AN104" s="364"/>
      <c r="AO104" s="364"/>
      <c r="AP104" s="364"/>
      <c r="AQ104" s="364"/>
      <c r="AR104" s="364"/>
      <c r="AS104" s="364"/>
      <c r="AT104" s="364"/>
      <c r="AU104" s="364"/>
      <c r="AV104" s="364"/>
      <c r="AW104" s="364"/>
      <c r="AX104" s="364"/>
      <c r="AY104" s="364"/>
      <c r="AZ104" s="364"/>
      <c r="BA104" s="364"/>
      <c r="BB104" s="364"/>
      <c r="BC104" s="364"/>
      <c r="BD104" s="364"/>
      <c r="BE104" s="364"/>
      <c r="BF104" s="364"/>
      <c r="BG104" s="364"/>
      <c r="BH104" s="364"/>
      <c r="BI104" s="364"/>
      <c r="BJ104" s="364"/>
      <c r="BK104" s="364"/>
      <c r="BL104" s="364"/>
      <c r="BM104" s="364"/>
      <c r="BN104" s="364"/>
      <c r="BO104" s="364"/>
      <c r="BP104" s="364"/>
      <c r="BQ104" s="364"/>
      <c r="BR104" s="364"/>
      <c r="BS104" s="364"/>
      <c r="BT104" s="364"/>
      <c r="BU104" s="364"/>
      <c r="BV104" s="364"/>
      <c r="BW104" s="364"/>
      <c r="BX104" s="364"/>
      <c r="BY104" s="364"/>
      <c r="BZ104" s="364"/>
      <c r="CA104" s="364"/>
      <c r="CB104" s="364"/>
      <c r="CC104" s="364"/>
      <c r="CD104" s="364"/>
      <c r="CE104" s="364"/>
      <c r="CF104" s="364"/>
      <c r="CG104" s="364"/>
      <c r="CH104" s="364"/>
      <c r="CI104" s="364"/>
      <c r="CJ104" s="364"/>
      <c r="CK104" s="364"/>
      <c r="CL104" s="364"/>
      <c r="CM104" s="364"/>
      <c r="CN104" s="364"/>
      <c r="CO104" s="364"/>
      <c r="CP104" s="364"/>
      <c r="CQ104" s="364"/>
      <c r="CR104" s="364"/>
      <c r="CS104" s="364"/>
      <c r="CT104" s="364"/>
      <c r="CU104" s="364"/>
      <c r="CV104" s="364"/>
      <c r="CW104" s="364"/>
      <c r="CX104" s="364"/>
      <c r="CY104" s="364"/>
      <c r="CZ104" s="364"/>
      <c r="DA104" s="364"/>
      <c r="DB104" s="364"/>
      <c r="DC104" s="364"/>
      <c r="DD104" s="364"/>
      <c r="DE104" s="364"/>
      <c r="DF104" s="364"/>
      <c r="DG104" s="364"/>
      <c r="DH104" s="364"/>
      <c r="DI104" s="364"/>
      <c r="DJ104" s="364"/>
      <c r="DK104" s="364"/>
      <c r="DL104" s="364"/>
      <c r="DM104" s="364"/>
      <c r="DN104" s="364"/>
      <c r="DO104" s="364"/>
      <c r="DP104" s="364"/>
      <c r="DQ104" s="364"/>
      <c r="DR104" s="364"/>
      <c r="DS104" s="364"/>
      <c r="DT104" s="364"/>
      <c r="DU104" s="364"/>
      <c r="DV104" s="364"/>
      <c r="DW104" s="364"/>
      <c r="DX104" s="364"/>
      <c r="DY104" s="364"/>
      <c r="DZ104" s="364"/>
      <c r="EA104" s="364"/>
      <c r="EB104" s="364"/>
      <c r="EC104" s="364"/>
      <c r="ED104" s="364"/>
      <c r="EE104" s="364"/>
      <c r="EF104" s="364"/>
      <c r="EG104" s="364"/>
      <c r="EH104" s="364"/>
      <c r="EI104" s="364"/>
      <c r="EJ104" s="364"/>
      <c r="EK104" s="364"/>
      <c r="EL104" s="364"/>
      <c r="EM104" s="364"/>
      <c r="EN104" s="364"/>
      <c r="EO104" s="364"/>
      <c r="EP104" s="364"/>
      <c r="EQ104" s="364"/>
      <c r="ER104" s="364"/>
      <c r="ES104" s="364"/>
      <c r="ET104" s="364"/>
      <c r="EU104" s="364"/>
      <c r="EV104" s="364"/>
      <c r="EW104" s="364"/>
      <c r="EX104" s="364"/>
      <c r="EY104" s="364"/>
      <c r="EZ104" s="364"/>
      <c r="FA104" s="364"/>
      <c r="FB104" s="364"/>
      <c r="FC104" s="364"/>
      <c r="FD104" s="364"/>
      <c r="FE104" s="364"/>
      <c r="FF104" s="364"/>
      <c r="FG104" s="364"/>
      <c r="FH104" s="364"/>
      <c r="FI104" s="364"/>
      <c r="FJ104" s="364"/>
      <c r="FK104" s="364"/>
      <c r="FL104" s="364"/>
      <c r="FM104" s="364"/>
      <c r="FN104" s="364"/>
      <c r="FO104" s="364"/>
      <c r="FP104" s="364"/>
      <c r="FQ104" s="364"/>
      <c r="FR104" s="364"/>
      <c r="FS104" s="364"/>
      <c r="FT104" s="364"/>
      <c r="FU104" s="364"/>
      <c r="FV104" s="364"/>
      <c r="FW104" s="364"/>
      <c r="FX104" s="364"/>
      <c r="FY104" s="364"/>
      <c r="FZ104" s="364"/>
      <c r="GA104" s="364"/>
      <c r="GB104" s="364"/>
      <c r="GC104" s="364"/>
      <c r="GD104" s="364"/>
      <c r="GE104" s="364"/>
      <c r="GF104" s="364"/>
      <c r="GG104" s="364"/>
      <c r="GH104" s="364"/>
      <c r="GI104" s="364"/>
      <c r="GJ104" s="364"/>
      <c r="GK104" s="364"/>
      <c r="GL104" s="364"/>
      <c r="GM104" s="364"/>
      <c r="GN104" s="364"/>
      <c r="GO104" s="364"/>
      <c r="GP104" s="364"/>
      <c r="GQ104" s="364"/>
      <c r="GR104" s="364"/>
      <c r="GS104" s="364"/>
      <c r="GT104" s="364"/>
      <c r="GU104" s="364"/>
      <c r="GV104" s="364"/>
      <c r="GW104" s="364"/>
      <c r="GX104" s="364"/>
      <c r="GY104" s="364"/>
      <c r="GZ104" s="364"/>
      <c r="HA104" s="364"/>
      <c r="HB104" s="364"/>
      <c r="HC104" s="364"/>
      <c r="HD104" s="364"/>
      <c r="HE104" s="364"/>
      <c r="HF104" s="364"/>
      <c r="HG104" s="364"/>
      <c r="HH104" s="364"/>
      <c r="HI104" s="364"/>
      <c r="HJ104" s="364"/>
      <c r="HK104" s="364"/>
      <c r="HL104" s="364"/>
      <c r="HM104" s="364"/>
      <c r="HN104" s="364"/>
      <c r="HO104" s="364"/>
      <c r="HP104" s="364"/>
      <c r="HQ104" s="364"/>
      <c r="HR104" s="364"/>
      <c r="HS104" s="364"/>
      <c r="HT104" s="364"/>
      <c r="HU104" s="364"/>
      <c r="HV104" s="364"/>
      <c r="HW104" s="364"/>
      <c r="HX104" s="364"/>
      <c r="HY104" s="364"/>
      <c r="HZ104" s="364"/>
      <c r="IA104" s="364"/>
      <c r="IB104" s="364"/>
      <c r="IC104" s="364"/>
      <c r="ID104" s="364"/>
      <c r="IE104" s="364"/>
      <c r="IF104" s="364"/>
      <c r="IG104" s="364"/>
      <c r="IH104" s="364"/>
      <c r="II104" s="364"/>
      <c r="IJ104" s="364"/>
      <c r="IK104" s="364"/>
      <c r="IL104" s="364"/>
      <c r="IM104" s="364"/>
      <c r="IN104" s="364"/>
      <c r="IO104" s="364"/>
      <c r="IP104" s="364"/>
      <c r="IQ104" s="364"/>
      <c r="IR104" s="364"/>
      <c r="IS104" s="364"/>
      <c r="IT104" s="364"/>
      <c r="IU104" s="364"/>
      <c r="IV104" s="364"/>
      <c r="IW104" s="364"/>
      <c r="IX104" s="364"/>
      <c r="IY104" s="364"/>
      <c r="IZ104" s="364"/>
      <c r="JA104" s="364"/>
      <c r="JB104" s="364"/>
      <c r="JC104" s="364"/>
      <c r="JD104" s="364"/>
      <c r="JE104" s="364"/>
      <c r="JF104" s="364"/>
      <c r="JG104" s="364"/>
      <c r="JH104" s="364"/>
      <c r="JI104" s="364"/>
      <c r="JJ104" s="364"/>
      <c r="JK104" s="364"/>
      <c r="JL104" s="364"/>
      <c r="JM104" s="364"/>
      <c r="JN104" s="364"/>
      <c r="JO104" s="364"/>
      <c r="JP104" s="364"/>
      <c r="JQ104" s="364"/>
      <c r="JR104" s="364"/>
      <c r="JS104" s="364"/>
      <c r="JT104" s="364"/>
      <c r="JU104" s="364"/>
      <c r="JV104" s="364"/>
      <c r="JW104" s="364"/>
      <c r="JX104" s="364"/>
      <c r="JY104" s="364"/>
      <c r="JZ104" s="364"/>
      <c r="KA104" s="364"/>
      <c r="KB104" s="364"/>
      <c r="KC104" s="364"/>
      <c r="KD104" s="364"/>
      <c r="KE104" s="364"/>
      <c r="KF104" s="364"/>
      <c r="KG104" s="364"/>
      <c r="KH104" s="364"/>
      <c r="KI104" s="364"/>
      <c r="KJ104" s="364"/>
      <c r="KK104" s="364"/>
      <c r="KL104" s="364"/>
      <c r="KM104" s="364"/>
      <c r="KN104" s="364"/>
      <c r="KO104" s="364"/>
      <c r="KP104" s="364"/>
      <c r="KQ104" s="364"/>
      <c r="KR104" s="364"/>
      <c r="KS104" s="364"/>
      <c r="KT104" s="364"/>
      <c r="KU104" s="364"/>
      <c r="KV104" s="364"/>
      <c r="KW104" s="364"/>
      <c r="KX104" s="364"/>
      <c r="KY104" s="364"/>
      <c r="KZ104" s="364"/>
      <c r="LA104" s="364"/>
      <c r="LB104" s="364"/>
      <c r="LC104" s="364"/>
      <c r="LD104" s="364"/>
      <c r="LE104" s="364"/>
      <c r="LF104" s="364"/>
      <c r="LG104" s="364"/>
      <c r="LH104" s="364"/>
      <c r="LI104" s="364"/>
      <c r="LJ104" s="364"/>
      <c r="LK104" s="364"/>
      <c r="LL104" s="364"/>
      <c r="LM104" s="364"/>
      <c r="LN104" s="364"/>
      <c r="LO104" s="364"/>
      <c r="LP104" s="364"/>
      <c r="LQ104" s="364"/>
      <c r="LR104" s="364"/>
      <c r="LS104" s="364"/>
      <c r="LT104" s="364"/>
      <c r="LU104" s="364"/>
      <c r="LV104" s="364"/>
      <c r="LW104" s="364"/>
      <c r="LX104" s="364"/>
      <c r="LY104" s="364"/>
      <c r="LZ104" s="364"/>
      <c r="MA104" s="364"/>
      <c r="MB104" s="364"/>
      <c r="MC104" s="364"/>
      <c r="MD104" s="364"/>
      <c r="ME104" s="364"/>
      <c r="MF104" s="364"/>
      <c r="MG104" s="364"/>
      <c r="MH104" s="364"/>
      <c r="MI104" s="364"/>
      <c r="MJ104" s="364"/>
      <c r="MK104" s="364"/>
      <c r="ML104" s="364"/>
      <c r="MM104" s="364"/>
      <c r="MN104" s="364"/>
      <c r="MO104" s="364"/>
      <c r="MP104" s="364"/>
      <c r="MQ104" s="364"/>
      <c r="MR104" s="364"/>
      <c r="MS104" s="364"/>
      <c r="MT104" s="364"/>
      <c r="MU104" s="364"/>
      <c r="MV104" s="364"/>
      <c r="MW104" s="364"/>
      <c r="MX104" s="364"/>
      <c r="MY104" s="364"/>
      <c r="MZ104" s="364"/>
      <c r="NA104" s="364"/>
      <c r="NB104" s="364"/>
      <c r="NC104" s="364"/>
      <c r="ND104" s="364"/>
      <c r="NE104" s="364"/>
      <c r="NF104" s="364"/>
      <c r="NG104" s="364"/>
      <c r="NH104" s="364"/>
      <c r="NI104" s="364"/>
      <c r="NJ104" s="364"/>
      <c r="NK104" s="364"/>
      <c r="NL104" s="364"/>
      <c r="NM104" s="364"/>
      <c r="NN104" s="364"/>
      <c r="NO104" s="364"/>
      <c r="NP104" s="364"/>
      <c r="NQ104" s="364"/>
      <c r="NR104" s="364"/>
      <c r="NS104" s="364"/>
      <c r="NT104" s="364"/>
      <c r="NU104" s="364"/>
      <c r="NV104" s="364"/>
      <c r="NW104" s="364"/>
      <c r="NX104" s="364"/>
      <c r="NY104" s="364"/>
      <c r="NZ104" s="364"/>
      <c r="OA104" s="364"/>
      <c r="OB104" s="364"/>
      <c r="OC104" s="364"/>
      <c r="OD104" s="364"/>
      <c r="OE104" s="364"/>
      <c r="OF104" s="364"/>
      <c r="OG104" s="364"/>
      <c r="OH104" s="364"/>
      <c r="OI104" s="364"/>
      <c r="OJ104" s="364"/>
      <c r="OK104" s="364"/>
      <c r="OL104" s="364"/>
      <c r="OM104" s="364"/>
      <c r="ON104" s="364"/>
      <c r="OO104" s="364"/>
      <c r="OP104" s="364"/>
      <c r="OQ104" s="364"/>
      <c r="OR104" s="364"/>
    </row>
    <row r="105" spans="1:408" ht="15">
      <c r="A105" s="365" t="s">
        <v>677</v>
      </c>
      <c r="B105" s="364">
        <f t="shared" si="118"/>
        <v>0</v>
      </c>
      <c r="C105" s="364">
        <f t="shared" si="119"/>
        <v>0</v>
      </c>
      <c r="D105" s="364">
        <f t="shared" si="120"/>
        <v>0</v>
      </c>
      <c r="E105" s="364">
        <f t="shared" si="121"/>
        <v>0</v>
      </c>
      <c r="F105" s="364">
        <f t="shared" si="122"/>
        <v>0</v>
      </c>
      <c r="G105" s="364">
        <f t="shared" si="123"/>
        <v>0</v>
      </c>
      <c r="H105" s="364">
        <f t="shared" si="124"/>
        <v>0</v>
      </c>
      <c r="I105" s="364">
        <f t="shared" si="125"/>
        <v>0</v>
      </c>
      <c r="J105" s="364">
        <f t="shared" si="126"/>
        <v>0</v>
      </c>
      <c r="K105" s="364">
        <f t="shared" si="127"/>
        <v>0</v>
      </c>
      <c r="L105" s="364">
        <f t="shared" si="128"/>
        <v>0</v>
      </c>
      <c r="M105" s="364">
        <f t="shared" si="129"/>
        <v>0</v>
      </c>
      <c r="N105" s="364">
        <f t="shared" si="130"/>
        <v>0</v>
      </c>
      <c r="O105" s="364">
        <f t="shared" si="131"/>
        <v>0</v>
      </c>
      <c r="P105" s="364">
        <f t="shared" si="132"/>
        <v>0</v>
      </c>
      <c r="Q105" s="364">
        <f t="shared" si="133"/>
        <v>0</v>
      </c>
      <c r="R105" s="364">
        <f t="shared" si="134"/>
        <v>0</v>
      </c>
      <c r="S105" s="364">
        <f t="shared" si="135"/>
        <v>0</v>
      </c>
      <c r="T105" s="364">
        <f t="shared" si="136"/>
        <v>0</v>
      </c>
      <c r="U105" s="364">
        <f t="shared" si="137"/>
        <v>0</v>
      </c>
      <c r="V105" s="364">
        <f t="shared" si="138"/>
        <v>0</v>
      </c>
      <c r="W105" s="364">
        <f t="shared" si="139"/>
        <v>0</v>
      </c>
      <c r="X105" s="364">
        <f t="shared" si="140"/>
        <v>0</v>
      </c>
      <c r="Y105" s="364">
        <f t="shared" si="141"/>
        <v>0</v>
      </c>
      <c r="Z105" s="364">
        <f t="shared" si="142"/>
        <v>0</v>
      </c>
      <c r="AA105" s="364">
        <f t="shared" si="143"/>
        <v>0</v>
      </c>
      <c r="AB105" s="364">
        <f t="shared" si="144"/>
        <v>0</v>
      </c>
      <c r="AC105" s="364">
        <f t="shared" si="145"/>
        <v>0</v>
      </c>
      <c r="AD105" s="364">
        <f t="shared" si="146"/>
        <v>0</v>
      </c>
      <c r="AE105" s="364">
        <f t="shared" si="147"/>
        <v>0</v>
      </c>
      <c r="AG105" s="364"/>
      <c r="AH105" s="364"/>
      <c r="AI105" s="364"/>
      <c r="AJ105" s="364"/>
      <c r="AK105" s="364"/>
      <c r="AL105" s="364"/>
      <c r="AM105" s="364"/>
      <c r="AN105" s="364"/>
      <c r="AO105" s="364"/>
      <c r="AP105" s="364"/>
      <c r="AQ105" s="364"/>
      <c r="AR105" s="364"/>
      <c r="AS105" s="364"/>
      <c r="AT105" s="364"/>
      <c r="AU105" s="364"/>
      <c r="AV105" s="364"/>
      <c r="AW105" s="364"/>
      <c r="AX105" s="364"/>
      <c r="AY105" s="364"/>
      <c r="AZ105" s="364"/>
      <c r="BA105" s="364"/>
      <c r="BB105" s="364"/>
      <c r="BC105" s="364"/>
      <c r="BD105" s="364"/>
      <c r="BE105" s="364"/>
      <c r="BF105" s="364"/>
      <c r="BG105" s="364"/>
      <c r="BH105" s="364"/>
      <c r="BI105" s="364"/>
      <c r="BJ105" s="364"/>
      <c r="BK105" s="364"/>
      <c r="BL105" s="364"/>
      <c r="BM105" s="364"/>
      <c r="BN105" s="364"/>
      <c r="BO105" s="364"/>
      <c r="BP105" s="364"/>
      <c r="BQ105" s="364"/>
      <c r="BR105" s="364"/>
      <c r="BS105" s="364"/>
      <c r="BT105" s="364"/>
      <c r="BU105" s="364"/>
      <c r="BV105" s="364"/>
      <c r="BW105" s="364"/>
      <c r="BX105" s="364"/>
      <c r="BY105" s="364"/>
      <c r="BZ105" s="364"/>
      <c r="CA105" s="364"/>
      <c r="CB105" s="364"/>
      <c r="CC105" s="364"/>
      <c r="CD105" s="364"/>
      <c r="CE105" s="364"/>
      <c r="CF105" s="364"/>
      <c r="CG105" s="364"/>
      <c r="CH105" s="364"/>
      <c r="CI105" s="364"/>
      <c r="CJ105" s="364"/>
      <c r="CK105" s="364"/>
      <c r="CL105" s="364"/>
      <c r="CM105" s="364"/>
      <c r="CN105" s="364"/>
      <c r="CO105" s="364"/>
      <c r="CP105" s="364"/>
      <c r="CQ105" s="364"/>
      <c r="CR105" s="364"/>
      <c r="CS105" s="364"/>
      <c r="CT105" s="364"/>
      <c r="CU105" s="364"/>
      <c r="CV105" s="364"/>
      <c r="CW105" s="364"/>
      <c r="CX105" s="364"/>
      <c r="CY105" s="364"/>
      <c r="CZ105" s="364"/>
      <c r="DA105" s="364"/>
      <c r="DB105" s="364"/>
      <c r="DC105" s="364"/>
      <c r="DD105" s="364"/>
      <c r="DE105" s="364"/>
      <c r="DF105" s="364"/>
      <c r="DG105" s="364"/>
      <c r="DH105" s="364"/>
      <c r="DI105" s="364"/>
      <c r="DJ105" s="364"/>
      <c r="DK105" s="364"/>
      <c r="DL105" s="364"/>
      <c r="DM105" s="364"/>
      <c r="DN105" s="364"/>
      <c r="DO105" s="364"/>
      <c r="DP105" s="364"/>
      <c r="DQ105" s="364"/>
      <c r="DR105" s="364"/>
      <c r="DS105" s="364"/>
      <c r="DT105" s="364"/>
      <c r="DU105" s="364"/>
      <c r="DV105" s="364"/>
      <c r="DW105" s="364"/>
      <c r="DX105" s="364"/>
      <c r="DY105" s="364"/>
      <c r="DZ105" s="364"/>
      <c r="EA105" s="364"/>
      <c r="EB105" s="364"/>
      <c r="EC105" s="364"/>
      <c r="ED105" s="364"/>
      <c r="EE105" s="364"/>
      <c r="EF105" s="364"/>
      <c r="EG105" s="364"/>
      <c r="EH105" s="364"/>
      <c r="EI105" s="364"/>
      <c r="EJ105" s="364"/>
      <c r="EK105" s="364"/>
      <c r="EL105" s="364"/>
      <c r="EM105" s="364"/>
      <c r="EN105" s="364"/>
      <c r="EO105" s="364"/>
      <c r="EP105" s="364"/>
      <c r="EQ105" s="364"/>
      <c r="ER105" s="364"/>
      <c r="ES105" s="364"/>
      <c r="ET105" s="364"/>
      <c r="EU105" s="364"/>
      <c r="EV105" s="364"/>
      <c r="EW105" s="364"/>
      <c r="EX105" s="364"/>
      <c r="EY105" s="364"/>
      <c r="EZ105" s="364"/>
      <c r="FA105" s="364"/>
      <c r="FB105" s="364"/>
      <c r="FC105" s="364"/>
      <c r="FD105" s="364"/>
      <c r="FE105" s="364"/>
      <c r="FF105" s="364"/>
      <c r="FG105" s="364"/>
      <c r="FH105" s="364"/>
      <c r="FI105" s="364"/>
      <c r="FJ105" s="364"/>
      <c r="FK105" s="364"/>
      <c r="FL105" s="364"/>
      <c r="FM105" s="364"/>
      <c r="FN105" s="364"/>
      <c r="FO105" s="364"/>
      <c r="FP105" s="364"/>
      <c r="FQ105" s="364"/>
      <c r="FR105" s="364"/>
      <c r="FS105" s="364"/>
      <c r="FT105" s="364"/>
      <c r="FU105" s="364"/>
      <c r="FV105" s="364"/>
      <c r="FW105" s="364"/>
      <c r="FX105" s="364"/>
      <c r="FY105" s="364"/>
      <c r="FZ105" s="364"/>
      <c r="GA105" s="364"/>
      <c r="GB105" s="364"/>
      <c r="GC105" s="364"/>
      <c r="GD105" s="364"/>
      <c r="GE105" s="364"/>
      <c r="GF105" s="364"/>
      <c r="GG105" s="364"/>
      <c r="GH105" s="364"/>
      <c r="GI105" s="364"/>
      <c r="GJ105" s="364"/>
      <c r="GK105" s="364"/>
      <c r="GL105" s="364"/>
      <c r="GM105" s="364"/>
      <c r="GN105" s="364"/>
      <c r="GO105" s="364"/>
      <c r="GP105" s="364"/>
      <c r="GQ105" s="364"/>
      <c r="GR105" s="364"/>
      <c r="GS105" s="364"/>
      <c r="GT105" s="364"/>
      <c r="GU105" s="364"/>
      <c r="GV105" s="364"/>
      <c r="GW105" s="364"/>
      <c r="GX105" s="364"/>
      <c r="GY105" s="364"/>
      <c r="GZ105" s="364"/>
      <c r="HA105" s="364"/>
      <c r="HB105" s="364"/>
      <c r="HC105" s="364"/>
      <c r="HD105" s="364"/>
      <c r="HE105" s="364"/>
      <c r="HF105" s="364"/>
      <c r="HG105" s="364"/>
      <c r="HH105" s="364"/>
      <c r="HI105" s="364"/>
      <c r="HJ105" s="364"/>
      <c r="HK105" s="364"/>
      <c r="HL105" s="364"/>
      <c r="HM105" s="364"/>
      <c r="HN105" s="364"/>
      <c r="HO105" s="364"/>
      <c r="HP105" s="364"/>
      <c r="HQ105" s="364"/>
      <c r="HR105" s="364"/>
      <c r="HS105" s="364"/>
      <c r="HT105" s="364"/>
      <c r="HU105" s="364"/>
      <c r="HV105" s="364"/>
      <c r="HW105" s="364"/>
      <c r="HX105" s="364"/>
      <c r="HY105" s="364"/>
      <c r="HZ105" s="364"/>
      <c r="IA105" s="364"/>
      <c r="IB105" s="364"/>
      <c r="IC105" s="364"/>
      <c r="ID105" s="364"/>
      <c r="IE105" s="364"/>
      <c r="IF105" s="364"/>
      <c r="IG105" s="364"/>
      <c r="IH105" s="364"/>
      <c r="II105" s="364"/>
      <c r="IJ105" s="364"/>
      <c r="IK105" s="364"/>
      <c r="IL105" s="364"/>
      <c r="IM105" s="364"/>
      <c r="IN105" s="364"/>
      <c r="IO105" s="364"/>
      <c r="IP105" s="364"/>
      <c r="IQ105" s="364"/>
      <c r="IR105" s="364"/>
      <c r="IS105" s="364"/>
      <c r="IT105" s="364"/>
      <c r="IU105" s="364"/>
      <c r="IV105" s="364"/>
      <c r="IW105" s="364"/>
      <c r="IX105" s="364"/>
      <c r="IY105" s="364"/>
      <c r="IZ105" s="364"/>
      <c r="JA105" s="364"/>
      <c r="JB105" s="364"/>
      <c r="JC105" s="364"/>
      <c r="JD105" s="364"/>
      <c r="JE105" s="364"/>
      <c r="JF105" s="364"/>
      <c r="JG105" s="364"/>
      <c r="JH105" s="364"/>
      <c r="JI105" s="364"/>
      <c r="JJ105" s="364"/>
      <c r="JK105" s="364"/>
      <c r="JL105" s="364"/>
      <c r="JM105" s="364"/>
      <c r="JN105" s="364"/>
      <c r="JO105" s="364"/>
      <c r="JP105" s="364"/>
      <c r="JQ105" s="364"/>
      <c r="JR105" s="364"/>
      <c r="JS105" s="364"/>
      <c r="JT105" s="364"/>
      <c r="JU105" s="364"/>
      <c r="JV105" s="364"/>
      <c r="JW105" s="364"/>
      <c r="JX105" s="364"/>
      <c r="JY105" s="364"/>
      <c r="JZ105" s="364"/>
      <c r="KA105" s="364"/>
      <c r="KB105" s="364"/>
      <c r="KC105" s="364"/>
      <c r="KD105" s="364"/>
      <c r="KE105" s="364"/>
      <c r="KF105" s="364"/>
      <c r="KG105" s="364"/>
      <c r="KH105" s="364"/>
      <c r="KI105" s="364"/>
      <c r="KJ105" s="364"/>
      <c r="KK105" s="364"/>
      <c r="KL105" s="364"/>
      <c r="KM105" s="364"/>
      <c r="KN105" s="364"/>
      <c r="KO105" s="364"/>
      <c r="KP105" s="364"/>
      <c r="KQ105" s="364"/>
      <c r="KR105" s="364"/>
      <c r="KS105" s="364"/>
      <c r="KT105" s="364"/>
      <c r="KU105" s="364"/>
      <c r="KV105" s="364"/>
      <c r="KW105" s="364"/>
      <c r="KX105" s="364"/>
      <c r="KY105" s="364"/>
      <c r="KZ105" s="364"/>
      <c r="LA105" s="364"/>
      <c r="LB105" s="364"/>
      <c r="LC105" s="364"/>
      <c r="LD105" s="364"/>
      <c r="LE105" s="364"/>
      <c r="LF105" s="364"/>
      <c r="LG105" s="364"/>
      <c r="LH105" s="364"/>
      <c r="LI105" s="364"/>
      <c r="LJ105" s="364"/>
      <c r="LK105" s="364"/>
      <c r="LL105" s="364"/>
      <c r="LM105" s="364"/>
      <c r="LN105" s="364"/>
      <c r="LO105" s="364"/>
      <c r="LP105" s="364"/>
      <c r="LQ105" s="364"/>
      <c r="LR105" s="364"/>
      <c r="LS105" s="364"/>
      <c r="LT105" s="364"/>
      <c r="LU105" s="364"/>
      <c r="LV105" s="364"/>
      <c r="LW105" s="364"/>
      <c r="LX105" s="364"/>
      <c r="LY105" s="364"/>
      <c r="LZ105" s="364"/>
      <c r="MA105" s="364"/>
      <c r="MB105" s="364"/>
      <c r="MC105" s="364"/>
      <c r="MD105" s="364"/>
      <c r="ME105" s="364"/>
      <c r="MF105" s="364"/>
      <c r="MG105" s="364"/>
      <c r="MH105" s="364"/>
      <c r="MI105" s="364"/>
      <c r="MJ105" s="364"/>
      <c r="MK105" s="364"/>
      <c r="ML105" s="364"/>
      <c r="MM105" s="364"/>
      <c r="MN105" s="364"/>
      <c r="MO105" s="364"/>
      <c r="MP105" s="364"/>
      <c r="MQ105" s="364"/>
      <c r="MR105" s="364"/>
      <c r="MS105" s="364"/>
      <c r="MT105" s="364"/>
      <c r="MU105" s="364"/>
      <c r="MV105" s="364"/>
      <c r="MW105" s="364"/>
      <c r="MX105" s="364"/>
      <c r="MY105" s="364"/>
      <c r="MZ105" s="364"/>
      <c r="NA105" s="364"/>
      <c r="NB105" s="364"/>
      <c r="NC105" s="364"/>
      <c r="ND105" s="364"/>
      <c r="NE105" s="364"/>
      <c r="NF105" s="364"/>
      <c r="NG105" s="364"/>
      <c r="NH105" s="364"/>
      <c r="NI105" s="364"/>
      <c r="NJ105" s="364"/>
      <c r="NK105" s="364"/>
      <c r="NL105" s="364"/>
      <c r="NM105" s="364"/>
      <c r="NN105" s="364"/>
      <c r="NO105" s="364"/>
      <c r="NP105" s="364"/>
      <c r="NQ105" s="364"/>
      <c r="NR105" s="364"/>
      <c r="NS105" s="364"/>
      <c r="NT105" s="364"/>
      <c r="NU105" s="364"/>
      <c r="NV105" s="364"/>
      <c r="NW105" s="364"/>
      <c r="NX105" s="364"/>
      <c r="NY105" s="364"/>
      <c r="NZ105" s="364"/>
      <c r="OA105" s="364"/>
      <c r="OB105" s="364"/>
      <c r="OC105" s="364"/>
      <c r="OD105" s="364"/>
      <c r="OE105" s="364"/>
      <c r="OF105" s="364"/>
      <c r="OG105" s="364"/>
      <c r="OH105" s="364"/>
      <c r="OI105" s="364"/>
      <c r="OJ105" s="364"/>
      <c r="OK105" s="364"/>
      <c r="OL105" s="364"/>
      <c r="OM105" s="364"/>
      <c r="ON105" s="364"/>
      <c r="OO105" s="364"/>
      <c r="OP105" s="364"/>
      <c r="OQ105" s="364"/>
      <c r="OR105" s="364"/>
    </row>
    <row r="106" spans="1:408" ht="15">
      <c r="A106" s="363" t="s">
        <v>678</v>
      </c>
      <c r="B106" s="364">
        <f t="shared" si="118"/>
        <v>0</v>
      </c>
      <c r="C106" s="364">
        <f t="shared" si="119"/>
        <v>0</v>
      </c>
      <c r="D106" s="364">
        <f t="shared" si="120"/>
        <v>0</v>
      </c>
      <c r="E106" s="364">
        <f t="shared" si="121"/>
        <v>0</v>
      </c>
      <c r="F106" s="364">
        <f t="shared" si="122"/>
        <v>0</v>
      </c>
      <c r="G106" s="364">
        <f t="shared" si="123"/>
        <v>0</v>
      </c>
      <c r="H106" s="364">
        <f t="shared" si="124"/>
        <v>0</v>
      </c>
      <c r="I106" s="364">
        <f t="shared" si="125"/>
        <v>0</v>
      </c>
      <c r="J106" s="364">
        <f t="shared" si="126"/>
        <v>0</v>
      </c>
      <c r="K106" s="364">
        <f t="shared" si="127"/>
        <v>0</v>
      </c>
      <c r="L106" s="364">
        <f t="shared" si="128"/>
        <v>0</v>
      </c>
      <c r="M106" s="364">
        <f t="shared" si="129"/>
        <v>0</v>
      </c>
      <c r="N106" s="364">
        <f t="shared" si="130"/>
        <v>0</v>
      </c>
      <c r="O106" s="364">
        <f t="shared" si="131"/>
        <v>0</v>
      </c>
      <c r="P106" s="364">
        <f t="shared" si="132"/>
        <v>0</v>
      </c>
      <c r="Q106" s="364">
        <f t="shared" si="133"/>
        <v>0</v>
      </c>
      <c r="R106" s="364">
        <f t="shared" si="134"/>
        <v>0</v>
      </c>
      <c r="S106" s="364">
        <f t="shared" si="135"/>
        <v>0</v>
      </c>
      <c r="T106" s="364">
        <f t="shared" si="136"/>
        <v>0</v>
      </c>
      <c r="U106" s="364">
        <f t="shared" si="137"/>
        <v>0</v>
      </c>
      <c r="V106" s="364">
        <f t="shared" si="138"/>
        <v>0</v>
      </c>
      <c r="W106" s="364">
        <f t="shared" si="139"/>
        <v>0</v>
      </c>
      <c r="X106" s="364">
        <f t="shared" si="140"/>
        <v>0</v>
      </c>
      <c r="Y106" s="364">
        <f t="shared" si="141"/>
        <v>0</v>
      </c>
      <c r="Z106" s="364">
        <f t="shared" si="142"/>
        <v>0</v>
      </c>
      <c r="AA106" s="364">
        <f t="shared" si="143"/>
        <v>0</v>
      </c>
      <c r="AB106" s="364">
        <f t="shared" si="144"/>
        <v>0</v>
      </c>
      <c r="AC106" s="364">
        <f t="shared" si="145"/>
        <v>0</v>
      </c>
      <c r="AD106" s="364">
        <f t="shared" si="146"/>
        <v>0</v>
      </c>
      <c r="AE106" s="364">
        <f t="shared" si="147"/>
        <v>0</v>
      </c>
      <c r="AG106" s="364"/>
      <c r="AH106" s="364"/>
      <c r="AI106" s="364"/>
      <c r="AJ106" s="364"/>
      <c r="AK106" s="364"/>
      <c r="AL106" s="364"/>
      <c r="AM106" s="364"/>
      <c r="AN106" s="364"/>
      <c r="AO106" s="364"/>
      <c r="AP106" s="364"/>
      <c r="AQ106" s="364"/>
      <c r="AR106" s="364"/>
      <c r="AS106" s="364"/>
      <c r="AT106" s="364"/>
      <c r="AU106" s="364"/>
      <c r="AV106" s="364"/>
      <c r="AW106" s="364"/>
      <c r="AX106" s="364"/>
      <c r="AY106" s="364"/>
      <c r="AZ106" s="364"/>
      <c r="BA106" s="364"/>
      <c r="BB106" s="364"/>
      <c r="BC106" s="364"/>
      <c r="BD106" s="364"/>
      <c r="BE106" s="364"/>
      <c r="BF106" s="364"/>
      <c r="BG106" s="364"/>
      <c r="BH106" s="364"/>
      <c r="BI106" s="364"/>
      <c r="BJ106" s="364"/>
      <c r="BK106" s="364"/>
      <c r="BL106" s="364"/>
      <c r="BM106" s="364"/>
      <c r="BN106" s="364"/>
      <c r="BO106" s="364"/>
      <c r="BP106" s="364"/>
      <c r="BQ106" s="364"/>
      <c r="BR106" s="364"/>
      <c r="BS106" s="364"/>
      <c r="BT106" s="364"/>
      <c r="BU106" s="364"/>
      <c r="BV106" s="364"/>
      <c r="BW106" s="364"/>
      <c r="BX106" s="364"/>
      <c r="BY106" s="364"/>
      <c r="BZ106" s="364"/>
      <c r="CA106" s="364"/>
      <c r="CB106" s="364"/>
      <c r="CC106" s="364"/>
      <c r="CD106" s="364"/>
      <c r="CE106" s="364"/>
      <c r="CF106" s="364"/>
      <c r="CG106" s="364"/>
      <c r="CH106" s="364"/>
      <c r="CI106" s="364"/>
      <c r="CJ106" s="364"/>
      <c r="CK106" s="364"/>
      <c r="CL106" s="364"/>
      <c r="CM106" s="364"/>
      <c r="CN106" s="364"/>
      <c r="CO106" s="364"/>
      <c r="CP106" s="364"/>
      <c r="CQ106" s="364"/>
      <c r="CR106" s="364"/>
      <c r="CS106" s="364"/>
      <c r="CT106" s="364"/>
      <c r="CU106" s="364"/>
      <c r="CV106" s="364"/>
      <c r="CW106" s="364"/>
      <c r="CX106" s="364"/>
      <c r="CY106" s="364"/>
      <c r="CZ106" s="364"/>
      <c r="DA106" s="364"/>
      <c r="DB106" s="364"/>
      <c r="DC106" s="364"/>
      <c r="DD106" s="364"/>
      <c r="DE106" s="364"/>
      <c r="DF106" s="364"/>
      <c r="DG106" s="364"/>
      <c r="DH106" s="364"/>
      <c r="DI106" s="364"/>
      <c r="DJ106" s="364"/>
      <c r="DK106" s="364"/>
      <c r="DL106" s="364"/>
      <c r="DM106" s="364"/>
      <c r="DN106" s="364"/>
      <c r="DO106" s="364"/>
      <c r="DP106" s="364"/>
      <c r="DQ106" s="364"/>
      <c r="DR106" s="364"/>
      <c r="DS106" s="364"/>
      <c r="DT106" s="364"/>
      <c r="DU106" s="364"/>
      <c r="DV106" s="364"/>
      <c r="DW106" s="364"/>
      <c r="DX106" s="364"/>
      <c r="DY106" s="364"/>
      <c r="DZ106" s="364"/>
      <c r="EA106" s="364"/>
      <c r="EB106" s="364"/>
      <c r="EC106" s="364"/>
      <c r="ED106" s="364"/>
      <c r="EE106" s="364"/>
      <c r="EF106" s="364"/>
      <c r="EG106" s="364"/>
      <c r="EH106" s="364"/>
      <c r="EI106" s="364"/>
      <c r="EJ106" s="364"/>
      <c r="EK106" s="364"/>
      <c r="EL106" s="364"/>
      <c r="EM106" s="364"/>
      <c r="EN106" s="364"/>
      <c r="EO106" s="364"/>
      <c r="EP106" s="364"/>
      <c r="EQ106" s="364"/>
      <c r="ER106" s="364"/>
      <c r="ES106" s="364"/>
      <c r="ET106" s="364"/>
      <c r="EU106" s="364"/>
      <c r="EV106" s="364"/>
      <c r="EW106" s="364"/>
      <c r="EX106" s="364"/>
      <c r="EY106" s="364"/>
      <c r="EZ106" s="364"/>
      <c r="FA106" s="364"/>
      <c r="FB106" s="364"/>
      <c r="FC106" s="364"/>
      <c r="FD106" s="364"/>
      <c r="FE106" s="364"/>
      <c r="FF106" s="364"/>
      <c r="FG106" s="364"/>
      <c r="FH106" s="364"/>
      <c r="FI106" s="364"/>
      <c r="FJ106" s="364"/>
      <c r="FK106" s="364"/>
      <c r="FL106" s="364"/>
      <c r="FM106" s="364"/>
      <c r="FN106" s="364"/>
      <c r="FO106" s="364"/>
      <c r="FP106" s="364"/>
      <c r="FQ106" s="364"/>
      <c r="FR106" s="364"/>
      <c r="FS106" s="364"/>
      <c r="FT106" s="364"/>
      <c r="FU106" s="364"/>
      <c r="FV106" s="364"/>
      <c r="FW106" s="364"/>
      <c r="FX106" s="364"/>
      <c r="FY106" s="364"/>
      <c r="FZ106" s="364"/>
      <c r="GA106" s="364"/>
      <c r="GB106" s="364"/>
      <c r="GC106" s="364"/>
      <c r="GD106" s="364"/>
      <c r="GE106" s="364"/>
      <c r="GF106" s="364"/>
      <c r="GG106" s="364"/>
      <c r="GH106" s="364"/>
      <c r="GI106" s="364"/>
      <c r="GJ106" s="364"/>
      <c r="GK106" s="364"/>
      <c r="GL106" s="364"/>
      <c r="GM106" s="364"/>
      <c r="GN106" s="364"/>
      <c r="GO106" s="364"/>
      <c r="GP106" s="364"/>
      <c r="GQ106" s="364"/>
      <c r="GR106" s="364"/>
      <c r="GS106" s="364"/>
      <c r="GT106" s="364"/>
      <c r="GU106" s="364"/>
      <c r="GV106" s="364"/>
      <c r="GW106" s="364"/>
      <c r="GX106" s="364"/>
      <c r="GY106" s="364"/>
      <c r="GZ106" s="364"/>
      <c r="HA106" s="364"/>
      <c r="HB106" s="364"/>
      <c r="HC106" s="364"/>
      <c r="HD106" s="364"/>
      <c r="HE106" s="364"/>
      <c r="HF106" s="364"/>
      <c r="HG106" s="364"/>
      <c r="HH106" s="364"/>
      <c r="HI106" s="364"/>
      <c r="HJ106" s="364"/>
      <c r="HK106" s="364"/>
      <c r="HL106" s="364"/>
      <c r="HM106" s="364"/>
      <c r="HN106" s="364"/>
      <c r="HO106" s="364"/>
      <c r="HP106" s="364"/>
      <c r="HQ106" s="364"/>
      <c r="HR106" s="364"/>
      <c r="HS106" s="364"/>
      <c r="HT106" s="364"/>
      <c r="HU106" s="364"/>
      <c r="HV106" s="364"/>
      <c r="HW106" s="364"/>
      <c r="HX106" s="364"/>
      <c r="HY106" s="364"/>
      <c r="HZ106" s="364"/>
      <c r="IA106" s="364"/>
      <c r="IB106" s="364"/>
      <c r="IC106" s="364"/>
      <c r="ID106" s="364"/>
      <c r="IE106" s="364"/>
      <c r="IF106" s="364"/>
      <c r="IG106" s="364"/>
      <c r="IH106" s="364"/>
      <c r="II106" s="364"/>
      <c r="IJ106" s="364"/>
      <c r="IK106" s="364"/>
      <c r="IL106" s="364"/>
      <c r="IM106" s="364"/>
      <c r="IN106" s="364"/>
      <c r="IO106" s="364"/>
      <c r="IP106" s="364"/>
      <c r="IQ106" s="364"/>
      <c r="IR106" s="364"/>
      <c r="IS106" s="364"/>
      <c r="IT106" s="364"/>
      <c r="IU106" s="364"/>
      <c r="IV106" s="364"/>
      <c r="IW106" s="364"/>
      <c r="IX106" s="364"/>
      <c r="IY106" s="364"/>
      <c r="IZ106" s="364"/>
      <c r="JA106" s="364"/>
      <c r="JB106" s="364"/>
      <c r="JC106" s="364"/>
      <c r="JD106" s="364"/>
      <c r="JE106" s="364"/>
      <c r="JF106" s="364"/>
      <c r="JG106" s="364"/>
      <c r="JH106" s="364"/>
      <c r="JI106" s="364"/>
      <c r="JJ106" s="364"/>
      <c r="JK106" s="364"/>
      <c r="JL106" s="364"/>
      <c r="JM106" s="364"/>
      <c r="JN106" s="364"/>
      <c r="JO106" s="364"/>
      <c r="JP106" s="364"/>
      <c r="JQ106" s="364"/>
      <c r="JR106" s="364"/>
      <c r="JS106" s="364"/>
      <c r="JT106" s="364"/>
      <c r="JU106" s="364"/>
      <c r="JV106" s="364"/>
      <c r="JW106" s="364"/>
      <c r="JX106" s="364"/>
      <c r="JY106" s="364"/>
      <c r="JZ106" s="364"/>
      <c r="KA106" s="364"/>
      <c r="KB106" s="364"/>
      <c r="KC106" s="364"/>
      <c r="KD106" s="364"/>
      <c r="KE106" s="364"/>
      <c r="KF106" s="364"/>
      <c r="KG106" s="364"/>
      <c r="KH106" s="364"/>
      <c r="KI106" s="364"/>
      <c r="KJ106" s="364"/>
      <c r="KK106" s="364"/>
      <c r="KL106" s="364"/>
      <c r="KM106" s="364"/>
      <c r="KN106" s="364"/>
      <c r="KO106" s="364"/>
      <c r="KP106" s="364"/>
      <c r="KQ106" s="364"/>
      <c r="KR106" s="364"/>
      <c r="KS106" s="364"/>
      <c r="KT106" s="364"/>
      <c r="KU106" s="364"/>
      <c r="KV106" s="364"/>
      <c r="KW106" s="364"/>
      <c r="KX106" s="364"/>
      <c r="KY106" s="364"/>
      <c r="KZ106" s="364"/>
      <c r="LA106" s="364"/>
      <c r="LB106" s="364"/>
      <c r="LC106" s="364"/>
      <c r="LD106" s="364"/>
      <c r="LE106" s="364"/>
      <c r="LF106" s="364"/>
      <c r="LG106" s="364"/>
      <c r="LH106" s="364"/>
      <c r="LI106" s="364"/>
      <c r="LJ106" s="364"/>
      <c r="LK106" s="364"/>
      <c r="LL106" s="364"/>
      <c r="LM106" s="364"/>
      <c r="LN106" s="364"/>
      <c r="LO106" s="364"/>
      <c r="LP106" s="364"/>
      <c r="LQ106" s="364"/>
      <c r="LR106" s="364"/>
      <c r="LS106" s="364"/>
      <c r="LT106" s="364"/>
      <c r="LU106" s="364"/>
      <c r="LV106" s="364"/>
      <c r="LW106" s="364"/>
      <c r="LX106" s="364"/>
      <c r="LY106" s="364"/>
      <c r="LZ106" s="364"/>
      <c r="MA106" s="364"/>
      <c r="MB106" s="364"/>
      <c r="MC106" s="364"/>
      <c r="MD106" s="364"/>
      <c r="ME106" s="364"/>
      <c r="MF106" s="364"/>
      <c r="MG106" s="364"/>
      <c r="MH106" s="364"/>
      <c r="MI106" s="364"/>
      <c r="MJ106" s="364"/>
      <c r="MK106" s="364"/>
      <c r="ML106" s="364"/>
      <c r="MM106" s="364"/>
      <c r="MN106" s="364"/>
      <c r="MO106" s="364"/>
      <c r="MP106" s="364"/>
      <c r="MQ106" s="364"/>
      <c r="MR106" s="364"/>
      <c r="MS106" s="364"/>
      <c r="MT106" s="364"/>
      <c r="MU106" s="364"/>
      <c r="MV106" s="364"/>
      <c r="MW106" s="364"/>
      <c r="MX106" s="364"/>
      <c r="MY106" s="364"/>
      <c r="MZ106" s="364"/>
      <c r="NA106" s="364"/>
      <c r="NB106" s="364"/>
      <c r="NC106" s="364"/>
      <c r="ND106" s="364"/>
      <c r="NE106" s="364"/>
      <c r="NF106" s="364"/>
      <c r="NG106" s="364"/>
      <c r="NH106" s="364"/>
      <c r="NI106" s="364"/>
      <c r="NJ106" s="364"/>
      <c r="NK106" s="364"/>
      <c r="NL106" s="364"/>
      <c r="NM106" s="364"/>
      <c r="NN106" s="364"/>
      <c r="NO106" s="364"/>
      <c r="NP106" s="364"/>
      <c r="NQ106" s="364"/>
      <c r="NR106" s="364"/>
      <c r="NS106" s="364"/>
      <c r="NT106" s="364"/>
      <c r="NU106" s="364"/>
      <c r="NV106" s="364"/>
      <c r="NW106" s="364"/>
      <c r="NX106" s="364"/>
      <c r="NY106" s="364"/>
      <c r="NZ106" s="364"/>
      <c r="OA106" s="364"/>
      <c r="OB106" s="364"/>
      <c r="OC106" s="364"/>
      <c r="OD106" s="364"/>
      <c r="OE106" s="364"/>
      <c r="OF106" s="364"/>
      <c r="OG106" s="364"/>
      <c r="OH106" s="364"/>
      <c r="OI106" s="364"/>
      <c r="OJ106" s="364"/>
      <c r="OK106" s="364"/>
      <c r="OL106" s="364"/>
      <c r="OM106" s="364"/>
      <c r="ON106" s="364"/>
      <c r="OO106" s="364"/>
      <c r="OP106" s="364"/>
      <c r="OQ106" s="364"/>
      <c r="OR106" s="364"/>
    </row>
    <row r="107" spans="1:408" ht="15">
      <c r="A107" s="365" t="s">
        <v>679</v>
      </c>
      <c r="B107" s="364">
        <f t="shared" si="118"/>
        <v>0</v>
      </c>
      <c r="C107" s="364">
        <f t="shared" si="119"/>
        <v>0</v>
      </c>
      <c r="D107" s="364">
        <f t="shared" si="120"/>
        <v>0</v>
      </c>
      <c r="E107" s="364">
        <f t="shared" si="121"/>
        <v>0</v>
      </c>
      <c r="F107" s="364">
        <f t="shared" si="122"/>
        <v>0</v>
      </c>
      <c r="G107" s="364">
        <f t="shared" si="123"/>
        <v>0</v>
      </c>
      <c r="H107" s="364">
        <f t="shared" si="124"/>
        <v>0</v>
      </c>
      <c r="I107" s="364">
        <f t="shared" si="125"/>
        <v>0</v>
      </c>
      <c r="J107" s="364">
        <f t="shared" si="126"/>
        <v>0</v>
      </c>
      <c r="K107" s="364">
        <f t="shared" si="127"/>
        <v>0</v>
      </c>
      <c r="L107" s="364">
        <f t="shared" si="128"/>
        <v>0</v>
      </c>
      <c r="M107" s="364">
        <f t="shared" si="129"/>
        <v>0</v>
      </c>
      <c r="N107" s="364">
        <f t="shared" si="130"/>
        <v>0</v>
      </c>
      <c r="O107" s="364">
        <f t="shared" si="131"/>
        <v>0</v>
      </c>
      <c r="P107" s="364">
        <f t="shared" si="132"/>
        <v>0</v>
      </c>
      <c r="Q107" s="364">
        <f t="shared" si="133"/>
        <v>0</v>
      </c>
      <c r="R107" s="364">
        <f t="shared" si="134"/>
        <v>0</v>
      </c>
      <c r="S107" s="364">
        <f t="shared" si="135"/>
        <v>0</v>
      </c>
      <c r="T107" s="364">
        <f t="shared" si="136"/>
        <v>0</v>
      </c>
      <c r="U107" s="364">
        <f t="shared" si="137"/>
        <v>0</v>
      </c>
      <c r="V107" s="364">
        <f t="shared" si="138"/>
        <v>0</v>
      </c>
      <c r="W107" s="364">
        <f t="shared" si="139"/>
        <v>0</v>
      </c>
      <c r="X107" s="364">
        <f t="shared" si="140"/>
        <v>0</v>
      </c>
      <c r="Y107" s="364">
        <f t="shared" si="141"/>
        <v>0</v>
      </c>
      <c r="Z107" s="364">
        <f t="shared" si="142"/>
        <v>0</v>
      </c>
      <c r="AA107" s="364">
        <f t="shared" si="143"/>
        <v>0</v>
      </c>
      <c r="AB107" s="364">
        <f t="shared" si="144"/>
        <v>0</v>
      </c>
      <c r="AC107" s="364">
        <f t="shared" si="145"/>
        <v>0</v>
      </c>
      <c r="AD107" s="364">
        <f t="shared" si="146"/>
        <v>0</v>
      </c>
      <c r="AE107" s="364">
        <f t="shared" si="147"/>
        <v>0</v>
      </c>
      <c r="AG107" s="364"/>
      <c r="AH107" s="364"/>
      <c r="AI107" s="364"/>
      <c r="AJ107" s="364"/>
      <c r="AK107" s="364"/>
      <c r="AL107" s="364"/>
      <c r="AM107" s="364"/>
      <c r="AN107" s="364"/>
      <c r="AO107" s="364"/>
      <c r="AP107" s="364"/>
      <c r="AQ107" s="364"/>
      <c r="AR107" s="364"/>
      <c r="AS107" s="364"/>
      <c r="AT107" s="364"/>
      <c r="AU107" s="364"/>
      <c r="AV107" s="364"/>
      <c r="AW107" s="364"/>
      <c r="AX107" s="364"/>
      <c r="AY107" s="364"/>
      <c r="AZ107" s="364"/>
      <c r="BA107" s="364"/>
      <c r="BB107" s="364"/>
      <c r="BC107" s="364"/>
      <c r="BD107" s="364"/>
      <c r="BE107" s="364"/>
      <c r="BF107" s="364"/>
      <c r="BG107" s="364"/>
      <c r="BH107" s="364"/>
      <c r="BI107" s="364"/>
      <c r="BJ107" s="364"/>
      <c r="BK107" s="364"/>
      <c r="BL107" s="364"/>
      <c r="BM107" s="364"/>
      <c r="BN107" s="364"/>
      <c r="BO107" s="364"/>
      <c r="BP107" s="364"/>
      <c r="BQ107" s="364"/>
      <c r="BR107" s="364"/>
      <c r="BS107" s="364"/>
      <c r="BT107" s="364"/>
      <c r="BU107" s="364"/>
      <c r="BV107" s="364"/>
      <c r="BW107" s="364"/>
      <c r="BX107" s="364"/>
      <c r="BY107" s="364"/>
      <c r="BZ107" s="364"/>
      <c r="CA107" s="364"/>
      <c r="CB107" s="364"/>
      <c r="CC107" s="364"/>
      <c r="CD107" s="364"/>
      <c r="CE107" s="364"/>
      <c r="CF107" s="364"/>
      <c r="CG107" s="364"/>
      <c r="CH107" s="364"/>
      <c r="CI107" s="364"/>
      <c r="CJ107" s="364"/>
      <c r="CK107" s="364"/>
      <c r="CL107" s="364"/>
      <c r="CM107" s="364"/>
      <c r="CN107" s="364"/>
      <c r="CO107" s="364"/>
      <c r="CP107" s="364"/>
      <c r="CQ107" s="364"/>
      <c r="CR107" s="364"/>
      <c r="CS107" s="364"/>
      <c r="CT107" s="364"/>
      <c r="CU107" s="364"/>
      <c r="CV107" s="364"/>
      <c r="CW107" s="364"/>
      <c r="CX107" s="364"/>
      <c r="CY107" s="364"/>
      <c r="CZ107" s="364"/>
      <c r="DA107" s="364"/>
      <c r="DB107" s="364"/>
      <c r="DC107" s="364"/>
      <c r="DD107" s="364"/>
      <c r="DE107" s="364"/>
      <c r="DF107" s="364"/>
      <c r="DG107" s="364"/>
      <c r="DH107" s="364"/>
      <c r="DI107" s="364"/>
      <c r="DJ107" s="364"/>
      <c r="DK107" s="364"/>
      <c r="DL107" s="364"/>
      <c r="DM107" s="364"/>
      <c r="DN107" s="364"/>
      <c r="DO107" s="364"/>
      <c r="DP107" s="364"/>
      <c r="DQ107" s="364"/>
      <c r="DR107" s="364"/>
      <c r="DS107" s="364"/>
      <c r="DT107" s="364"/>
      <c r="DU107" s="364"/>
      <c r="DV107" s="364"/>
      <c r="DW107" s="364"/>
      <c r="DX107" s="364"/>
      <c r="DY107" s="364"/>
      <c r="DZ107" s="364"/>
      <c r="EA107" s="364"/>
      <c r="EB107" s="364"/>
      <c r="EC107" s="364"/>
      <c r="ED107" s="364"/>
      <c r="EE107" s="364"/>
      <c r="EF107" s="364"/>
      <c r="EG107" s="364"/>
      <c r="EH107" s="364"/>
      <c r="EI107" s="364"/>
      <c r="EJ107" s="364"/>
      <c r="EK107" s="364"/>
      <c r="EL107" s="364"/>
      <c r="EM107" s="364"/>
      <c r="EN107" s="364"/>
      <c r="EO107" s="364"/>
      <c r="EP107" s="364"/>
      <c r="EQ107" s="364"/>
      <c r="ER107" s="364"/>
      <c r="ES107" s="364"/>
      <c r="ET107" s="364"/>
      <c r="EU107" s="364"/>
      <c r="EV107" s="364"/>
      <c r="EW107" s="364"/>
      <c r="EX107" s="364"/>
      <c r="EY107" s="364"/>
      <c r="EZ107" s="364"/>
      <c r="FA107" s="364"/>
      <c r="FB107" s="364"/>
      <c r="FC107" s="364"/>
      <c r="FD107" s="364"/>
      <c r="FE107" s="364"/>
      <c r="FF107" s="364"/>
      <c r="FG107" s="364"/>
      <c r="FH107" s="364"/>
      <c r="FI107" s="364"/>
      <c r="FJ107" s="364"/>
      <c r="FK107" s="364"/>
      <c r="FL107" s="364"/>
      <c r="FM107" s="364"/>
      <c r="FN107" s="364"/>
      <c r="FO107" s="364"/>
      <c r="FP107" s="364"/>
      <c r="FQ107" s="364"/>
      <c r="FR107" s="364"/>
      <c r="FS107" s="364"/>
      <c r="FT107" s="364"/>
      <c r="FU107" s="364"/>
      <c r="FV107" s="364"/>
      <c r="FW107" s="364"/>
      <c r="FX107" s="364"/>
      <c r="FY107" s="364"/>
      <c r="FZ107" s="364"/>
      <c r="GA107" s="364"/>
      <c r="GB107" s="364"/>
      <c r="GC107" s="364"/>
      <c r="GD107" s="364"/>
      <c r="GE107" s="364"/>
      <c r="GF107" s="364"/>
      <c r="GG107" s="364"/>
      <c r="GH107" s="364"/>
      <c r="GI107" s="364"/>
      <c r="GJ107" s="364"/>
      <c r="GK107" s="364"/>
      <c r="GL107" s="364"/>
      <c r="GM107" s="364"/>
      <c r="GN107" s="364"/>
      <c r="GO107" s="364"/>
      <c r="GP107" s="364"/>
      <c r="GQ107" s="364"/>
      <c r="GR107" s="364"/>
      <c r="GS107" s="364"/>
      <c r="GT107" s="364"/>
      <c r="GU107" s="364"/>
      <c r="GV107" s="364"/>
      <c r="GW107" s="364"/>
      <c r="GX107" s="364"/>
      <c r="GY107" s="364"/>
      <c r="GZ107" s="364"/>
      <c r="HA107" s="364"/>
      <c r="HB107" s="364"/>
      <c r="HC107" s="364"/>
      <c r="HD107" s="364"/>
      <c r="HE107" s="364"/>
      <c r="HF107" s="364"/>
      <c r="HG107" s="364"/>
      <c r="HH107" s="364"/>
      <c r="HI107" s="364"/>
      <c r="HJ107" s="364"/>
      <c r="HK107" s="364"/>
      <c r="HL107" s="364"/>
      <c r="HM107" s="364"/>
      <c r="HN107" s="364"/>
      <c r="HO107" s="364"/>
      <c r="HP107" s="364"/>
      <c r="HQ107" s="364"/>
      <c r="HR107" s="364"/>
      <c r="HS107" s="364"/>
      <c r="HT107" s="364"/>
      <c r="HU107" s="364"/>
      <c r="HV107" s="364"/>
      <c r="HW107" s="364"/>
      <c r="HX107" s="364"/>
      <c r="HY107" s="364"/>
      <c r="HZ107" s="364"/>
      <c r="IA107" s="364"/>
      <c r="IB107" s="364"/>
      <c r="IC107" s="364"/>
      <c r="ID107" s="364"/>
      <c r="IE107" s="364"/>
      <c r="IF107" s="364"/>
      <c r="IG107" s="364"/>
      <c r="IH107" s="364"/>
      <c r="II107" s="364"/>
      <c r="IJ107" s="364"/>
      <c r="IK107" s="364"/>
      <c r="IL107" s="364"/>
      <c r="IM107" s="364"/>
      <c r="IN107" s="364"/>
      <c r="IO107" s="364"/>
      <c r="IP107" s="364"/>
      <c r="IQ107" s="364"/>
      <c r="IR107" s="364"/>
      <c r="IS107" s="364"/>
      <c r="IT107" s="364"/>
      <c r="IU107" s="364"/>
      <c r="IV107" s="364"/>
      <c r="IW107" s="364"/>
      <c r="IX107" s="364"/>
      <c r="IY107" s="364"/>
      <c r="IZ107" s="364"/>
      <c r="JA107" s="364"/>
      <c r="JB107" s="364"/>
      <c r="JC107" s="364"/>
      <c r="JD107" s="364"/>
      <c r="JE107" s="364"/>
      <c r="JF107" s="364"/>
      <c r="JG107" s="364"/>
      <c r="JH107" s="364"/>
      <c r="JI107" s="364"/>
      <c r="JJ107" s="364"/>
      <c r="JK107" s="364"/>
      <c r="JL107" s="364"/>
      <c r="JM107" s="364"/>
      <c r="JN107" s="364"/>
      <c r="JO107" s="364"/>
      <c r="JP107" s="364"/>
      <c r="JQ107" s="364"/>
      <c r="JR107" s="364"/>
      <c r="JS107" s="364"/>
      <c r="JT107" s="364"/>
      <c r="JU107" s="364"/>
      <c r="JV107" s="364"/>
      <c r="JW107" s="364"/>
      <c r="JX107" s="364"/>
      <c r="JY107" s="364"/>
      <c r="JZ107" s="364"/>
      <c r="KA107" s="364"/>
      <c r="KB107" s="364"/>
      <c r="KC107" s="364"/>
      <c r="KD107" s="364"/>
      <c r="KE107" s="364"/>
      <c r="KF107" s="364"/>
      <c r="KG107" s="364"/>
      <c r="KH107" s="364"/>
      <c r="KI107" s="364"/>
      <c r="KJ107" s="364"/>
      <c r="KK107" s="364"/>
      <c r="KL107" s="364"/>
      <c r="KM107" s="364"/>
      <c r="KN107" s="364"/>
      <c r="KO107" s="364"/>
      <c r="KP107" s="364"/>
      <c r="KQ107" s="364"/>
      <c r="KR107" s="364"/>
      <c r="KS107" s="364"/>
      <c r="KT107" s="364"/>
      <c r="KU107" s="364"/>
      <c r="KV107" s="364"/>
      <c r="KW107" s="364"/>
      <c r="KX107" s="364"/>
      <c r="KY107" s="364"/>
      <c r="KZ107" s="364"/>
      <c r="LA107" s="364"/>
      <c r="LB107" s="364"/>
      <c r="LC107" s="364"/>
      <c r="LD107" s="364"/>
      <c r="LE107" s="364"/>
      <c r="LF107" s="364"/>
      <c r="LG107" s="364"/>
      <c r="LH107" s="364"/>
      <c r="LI107" s="364"/>
      <c r="LJ107" s="364"/>
      <c r="LK107" s="364"/>
      <c r="LL107" s="364"/>
      <c r="LM107" s="364"/>
      <c r="LN107" s="364"/>
      <c r="LO107" s="364"/>
      <c r="LP107" s="364"/>
      <c r="LQ107" s="364"/>
      <c r="LR107" s="364"/>
      <c r="LS107" s="364"/>
      <c r="LT107" s="364"/>
      <c r="LU107" s="364"/>
      <c r="LV107" s="364"/>
      <c r="LW107" s="364"/>
      <c r="LX107" s="364"/>
      <c r="LY107" s="364"/>
      <c r="LZ107" s="364"/>
      <c r="MA107" s="364"/>
      <c r="MB107" s="364"/>
      <c r="MC107" s="364"/>
      <c r="MD107" s="364"/>
      <c r="ME107" s="364"/>
      <c r="MF107" s="364"/>
      <c r="MG107" s="364"/>
      <c r="MH107" s="364"/>
      <c r="MI107" s="364"/>
      <c r="MJ107" s="364"/>
      <c r="MK107" s="364"/>
      <c r="ML107" s="364"/>
      <c r="MM107" s="364"/>
      <c r="MN107" s="364"/>
      <c r="MO107" s="364"/>
      <c r="MP107" s="364"/>
      <c r="MQ107" s="364"/>
      <c r="MR107" s="364"/>
      <c r="MS107" s="364"/>
      <c r="MT107" s="364"/>
      <c r="MU107" s="364"/>
      <c r="MV107" s="364"/>
      <c r="MW107" s="364"/>
      <c r="MX107" s="364"/>
      <c r="MY107" s="364"/>
      <c r="MZ107" s="364"/>
      <c r="NA107" s="364"/>
      <c r="NB107" s="364"/>
      <c r="NC107" s="364"/>
      <c r="ND107" s="364"/>
      <c r="NE107" s="364"/>
      <c r="NF107" s="364"/>
      <c r="NG107" s="364"/>
      <c r="NH107" s="364"/>
      <c r="NI107" s="364"/>
      <c r="NJ107" s="364"/>
      <c r="NK107" s="364"/>
      <c r="NL107" s="364"/>
      <c r="NM107" s="364"/>
      <c r="NN107" s="364"/>
      <c r="NO107" s="364"/>
      <c r="NP107" s="364"/>
      <c r="NQ107" s="364"/>
      <c r="NR107" s="364"/>
      <c r="NS107" s="364"/>
      <c r="NT107" s="364"/>
      <c r="NU107" s="364"/>
      <c r="NV107" s="364"/>
      <c r="NW107" s="364"/>
      <c r="NX107" s="364"/>
      <c r="NY107" s="364"/>
      <c r="NZ107" s="364"/>
      <c r="OA107" s="364"/>
      <c r="OB107" s="364"/>
      <c r="OC107" s="364"/>
      <c r="OD107" s="364"/>
      <c r="OE107" s="364"/>
      <c r="OF107" s="364"/>
      <c r="OG107" s="364"/>
      <c r="OH107" s="364"/>
      <c r="OI107" s="364"/>
      <c r="OJ107" s="364"/>
      <c r="OK107" s="364"/>
      <c r="OL107" s="364"/>
      <c r="OM107" s="364"/>
      <c r="ON107" s="364"/>
      <c r="OO107" s="364"/>
      <c r="OP107" s="364"/>
      <c r="OQ107" s="364"/>
      <c r="OR107" s="364"/>
    </row>
    <row r="108" spans="1:408" ht="15">
      <c r="A108" s="363" t="s">
        <v>589</v>
      </c>
      <c r="B108" s="364">
        <f t="shared" si="118"/>
        <v>0</v>
      </c>
      <c r="C108" s="364">
        <f t="shared" si="119"/>
        <v>0</v>
      </c>
      <c r="D108" s="364">
        <f t="shared" si="120"/>
        <v>0</v>
      </c>
      <c r="E108" s="364">
        <f t="shared" si="121"/>
        <v>0</v>
      </c>
      <c r="F108" s="364">
        <f t="shared" si="122"/>
        <v>0</v>
      </c>
      <c r="G108" s="364">
        <f t="shared" si="123"/>
        <v>2.2939596235294107E-2</v>
      </c>
      <c r="H108" s="364">
        <f t="shared" si="124"/>
        <v>7.7522002352941157E-3</v>
      </c>
      <c r="I108" s="364">
        <f t="shared" si="125"/>
        <v>1.7579338823529409E-3</v>
      </c>
      <c r="J108" s="364">
        <f t="shared" si="126"/>
        <v>2.115284376470588E-2</v>
      </c>
      <c r="K108" s="364">
        <f t="shared" si="127"/>
        <v>1.5245033176470588E-2</v>
      </c>
      <c r="L108" s="364">
        <f t="shared" si="128"/>
        <v>8.7608508235294119E-3</v>
      </c>
      <c r="M108" s="364">
        <f t="shared" si="129"/>
        <v>3.1124075294117642E-3</v>
      </c>
      <c r="N108" s="364">
        <f t="shared" si="130"/>
        <v>0.23870436635294115</v>
      </c>
      <c r="O108" s="364">
        <f t="shared" si="131"/>
        <v>1.1181612235294115E-2</v>
      </c>
      <c r="P108" s="364">
        <f t="shared" si="132"/>
        <v>1.1354523764705882E-2</v>
      </c>
      <c r="Q108" s="364">
        <f t="shared" si="133"/>
        <v>4.2075138823529402E-3</v>
      </c>
      <c r="R108" s="364">
        <f t="shared" si="134"/>
        <v>4.4092439999999945E-3</v>
      </c>
      <c r="S108" s="364">
        <f t="shared" si="135"/>
        <v>1.2680178823529359E-3</v>
      </c>
      <c r="T108" s="364">
        <f t="shared" si="136"/>
        <v>0</v>
      </c>
      <c r="U108" s="364">
        <f t="shared" si="137"/>
        <v>0</v>
      </c>
      <c r="V108" s="364">
        <f t="shared" si="138"/>
        <v>0</v>
      </c>
      <c r="W108" s="364">
        <f t="shared" si="139"/>
        <v>0</v>
      </c>
      <c r="X108" s="364">
        <f t="shared" si="140"/>
        <v>0</v>
      </c>
      <c r="Y108" s="364">
        <f t="shared" si="141"/>
        <v>0</v>
      </c>
      <c r="Z108" s="364">
        <f t="shared" si="142"/>
        <v>0</v>
      </c>
      <c r="AA108" s="364">
        <f t="shared" si="143"/>
        <v>0</v>
      </c>
      <c r="AB108" s="364">
        <f t="shared" si="144"/>
        <v>0</v>
      </c>
      <c r="AC108" s="364">
        <f t="shared" si="145"/>
        <v>0</v>
      </c>
      <c r="AD108" s="364">
        <f t="shared" si="146"/>
        <v>0</v>
      </c>
      <c r="AE108" s="364">
        <f t="shared" si="147"/>
        <v>0</v>
      </c>
      <c r="AG108" s="364"/>
      <c r="AH108" s="364"/>
      <c r="AI108" s="364"/>
      <c r="AJ108" s="364"/>
      <c r="AK108" s="364"/>
      <c r="AL108" s="364"/>
      <c r="AM108" s="364"/>
      <c r="AN108" s="364"/>
      <c r="AO108" s="364"/>
      <c r="AP108" s="364"/>
      <c r="AQ108" s="364"/>
      <c r="AR108" s="364"/>
      <c r="AS108" s="364"/>
      <c r="AT108" s="364"/>
      <c r="AU108" s="364"/>
      <c r="AV108" s="364"/>
      <c r="AW108" s="364"/>
      <c r="AX108" s="364"/>
      <c r="AY108" s="364"/>
      <c r="AZ108" s="364"/>
      <c r="BA108" s="364"/>
      <c r="BB108" s="364"/>
      <c r="BC108" s="364"/>
      <c r="BD108" s="364"/>
      <c r="BE108" s="364"/>
      <c r="BF108" s="364"/>
      <c r="BG108" s="364"/>
      <c r="BH108" s="364"/>
      <c r="BI108" s="364"/>
      <c r="BJ108" s="364"/>
      <c r="BK108" s="364"/>
      <c r="BL108" s="364"/>
      <c r="BM108" s="364"/>
      <c r="BN108" s="364"/>
      <c r="BO108" s="364"/>
      <c r="BP108" s="364"/>
      <c r="BQ108" s="364"/>
      <c r="BR108" s="364"/>
      <c r="BS108" s="364"/>
      <c r="BT108" s="364"/>
      <c r="BU108" s="364"/>
      <c r="BV108" s="364"/>
      <c r="BW108" s="364"/>
      <c r="BX108" s="364"/>
      <c r="BY108" s="364"/>
      <c r="BZ108" s="364"/>
      <c r="CA108" s="364"/>
      <c r="CB108" s="364"/>
      <c r="CC108" s="364"/>
      <c r="CD108" s="364"/>
      <c r="CE108" s="364"/>
      <c r="CF108" s="364"/>
      <c r="CG108" s="364"/>
      <c r="CH108" s="364"/>
      <c r="CI108" s="364"/>
      <c r="CJ108" s="364"/>
      <c r="CK108" s="364"/>
      <c r="CL108" s="364"/>
      <c r="CM108" s="364"/>
      <c r="CN108" s="364"/>
      <c r="CO108" s="364">
        <v>0.51873458823529406</v>
      </c>
      <c r="CP108" s="364"/>
      <c r="CQ108" s="364">
        <v>0.66282752941176448</v>
      </c>
      <c r="CR108" s="364">
        <v>0.14409294117647056</v>
      </c>
      <c r="CS108" s="364">
        <v>11.49861670588235</v>
      </c>
      <c r="CT108" s="364">
        <v>0.20173011764705878</v>
      </c>
      <c r="CU108" s="364">
        <v>7.5504701176470572</v>
      </c>
      <c r="CV108" s="364">
        <v>0.17291152941176466</v>
      </c>
      <c r="CW108" s="364">
        <v>1.1239249411764705</v>
      </c>
      <c r="CX108" s="364"/>
      <c r="CY108" s="364">
        <v>0.31700447058823528</v>
      </c>
      <c r="CZ108" s="364">
        <v>0.74928329411764694</v>
      </c>
      <c r="DA108" s="364">
        <v>8.6455764705882329E-2</v>
      </c>
      <c r="DB108" s="364">
        <v>1.2968364705882351</v>
      </c>
      <c r="DC108" s="364">
        <v>5.7637176470588226E-2</v>
      </c>
      <c r="DD108" s="364">
        <v>0.17291152941176466</v>
      </c>
      <c r="DE108" s="364">
        <v>2.8818588235294113E-2</v>
      </c>
      <c r="DF108" s="364">
        <v>2.0749383529411762</v>
      </c>
      <c r="DG108" s="364">
        <v>0.28818588235294113</v>
      </c>
      <c r="DH108" s="364"/>
      <c r="DI108" s="364">
        <v>0.34582305882352932</v>
      </c>
      <c r="DJ108" s="364">
        <v>3.1988632941176465</v>
      </c>
      <c r="DK108" s="364">
        <v>0.11527435294117645</v>
      </c>
      <c r="DL108" s="364">
        <v>8.6455764705882329E-2</v>
      </c>
      <c r="DM108" s="364">
        <v>8.6455764705882329E-2</v>
      </c>
      <c r="DN108" s="364">
        <v>5.7637176470588226E-2</v>
      </c>
      <c r="DO108" s="364"/>
      <c r="DP108" s="364">
        <v>0.40346023529411756</v>
      </c>
      <c r="DQ108" s="364"/>
      <c r="DR108" s="364">
        <v>0.11527435294117645</v>
      </c>
      <c r="DS108" s="364">
        <v>0.34582305882352932</v>
      </c>
      <c r="DT108" s="364"/>
      <c r="DU108" s="364"/>
      <c r="DV108" s="364">
        <v>0.34582305882352932</v>
      </c>
      <c r="DW108" s="364"/>
      <c r="DX108" s="364">
        <v>0.40346023529411756</v>
      </c>
      <c r="DY108" s="364">
        <v>0.51873458823529406</v>
      </c>
      <c r="DZ108" s="364">
        <v>0.28818588235294113</v>
      </c>
      <c r="EA108" s="364">
        <v>0.34582305882352932</v>
      </c>
      <c r="EB108" s="364">
        <v>4.6974298823529406</v>
      </c>
      <c r="EC108" s="364">
        <v>0.14409294117647056</v>
      </c>
      <c r="ED108" s="364">
        <v>5.5619875294117636</v>
      </c>
      <c r="EE108" s="364">
        <v>8.7608508235294096</v>
      </c>
      <c r="EF108" s="364">
        <v>0.28818588235294113</v>
      </c>
      <c r="EG108" s="364"/>
      <c r="EH108" s="364"/>
      <c r="EI108" s="364">
        <v>0.5475531764705881</v>
      </c>
      <c r="EJ108" s="364"/>
      <c r="EK108" s="364">
        <v>5.965447764705881</v>
      </c>
      <c r="EL108" s="364">
        <v>0.48991599999999991</v>
      </c>
      <c r="EM108" s="364"/>
      <c r="EN108" s="364">
        <v>0.86455764705882343</v>
      </c>
      <c r="EO108" s="364">
        <v>5.1873458823529406</v>
      </c>
      <c r="EP108" s="364">
        <v>0.14409294117647056</v>
      </c>
      <c r="EQ108" s="364">
        <v>0.14409294117647056</v>
      </c>
      <c r="ER108" s="364">
        <v>1.4409294117647056</v>
      </c>
      <c r="ES108" s="364">
        <v>0.31700447058823528</v>
      </c>
      <c r="ET108" s="364">
        <v>0.25936729411764703</v>
      </c>
      <c r="EU108" s="364">
        <v>0.14409294117647056</v>
      </c>
      <c r="EV108" s="364">
        <v>0.28818588235294113</v>
      </c>
      <c r="EW108" s="364">
        <v>0.14409294117647056</v>
      </c>
      <c r="EX108" s="364">
        <v>1.1527435294117645</v>
      </c>
      <c r="EY108" s="364">
        <v>1.5562037647058822</v>
      </c>
      <c r="EZ108" s="364">
        <v>1.1527435294117645</v>
      </c>
      <c r="FA108" s="364">
        <v>1.2968364705882351</v>
      </c>
      <c r="FB108" s="364"/>
      <c r="FC108" s="364">
        <v>0.14409294117647056</v>
      </c>
      <c r="FD108" s="364"/>
      <c r="FE108" s="364">
        <v>1.4697479999999996</v>
      </c>
      <c r="FF108" s="364"/>
      <c r="FG108" s="364">
        <v>1.5850223529411762</v>
      </c>
      <c r="FH108" s="364">
        <v>0.25936729411764703</v>
      </c>
      <c r="FI108" s="364"/>
      <c r="FJ108" s="364"/>
      <c r="FK108" s="364"/>
      <c r="FL108" s="364"/>
      <c r="FM108" s="364">
        <v>1.2391992941176468</v>
      </c>
      <c r="FN108" s="364">
        <v>0.14409294117647056</v>
      </c>
      <c r="FO108" s="364">
        <v>0.17291152941176466</v>
      </c>
      <c r="FP108" s="364">
        <v>5.7637176470588226E-2</v>
      </c>
      <c r="FQ108" s="364">
        <v>1.2680178823529411</v>
      </c>
      <c r="FR108" s="364">
        <v>5.7637176470588226E-2</v>
      </c>
      <c r="FS108" s="364"/>
      <c r="FT108" s="364">
        <v>0.17291152941176466</v>
      </c>
      <c r="FU108" s="364">
        <v>5.7637176470588226E-2</v>
      </c>
      <c r="FV108" s="364">
        <v>1.3832922352941173</v>
      </c>
      <c r="FW108" s="364">
        <v>0.20173011764705878</v>
      </c>
      <c r="FX108" s="364">
        <v>1.0086505882352939</v>
      </c>
      <c r="FY108" s="364">
        <v>1.1239249411764705</v>
      </c>
      <c r="FZ108" s="364"/>
      <c r="GA108" s="364">
        <v>1.2103807058823528</v>
      </c>
      <c r="GB108" s="364">
        <v>231.87436094117643</v>
      </c>
      <c r="GC108" s="364">
        <v>5.7637176470588226E-2</v>
      </c>
      <c r="GD108" s="364">
        <v>0.11527435294117645</v>
      </c>
      <c r="GE108" s="364">
        <v>1.6138409411764703</v>
      </c>
      <c r="GF108" s="364">
        <v>5.7637176470588226E-2</v>
      </c>
      <c r="GG108" s="364">
        <v>1.1239249411764705</v>
      </c>
      <c r="GH108" s="364"/>
      <c r="GI108" s="364">
        <v>1.1239249411764705</v>
      </c>
      <c r="GJ108" s="364">
        <v>5.7637176470588226E-2</v>
      </c>
      <c r="GK108" s="364">
        <v>1.4409294117647056</v>
      </c>
      <c r="GL108" s="364">
        <v>0.28818588235294113</v>
      </c>
      <c r="GM108" s="364">
        <v>1.6138409411764703</v>
      </c>
      <c r="GN108" s="364">
        <v>0.74928329411764694</v>
      </c>
      <c r="GO108" s="364">
        <v>1.4121108235294115</v>
      </c>
      <c r="GP108" s="364">
        <v>1.2680178823529411</v>
      </c>
      <c r="GQ108" s="364">
        <v>0.48991599999999991</v>
      </c>
      <c r="GR108" s="364">
        <v>1.6138409411764703</v>
      </c>
      <c r="GS108" s="364">
        <v>0.92219482352941162</v>
      </c>
      <c r="GT108" s="364">
        <v>1.1239249411764705</v>
      </c>
      <c r="GU108" s="364">
        <v>0.95101341176470566</v>
      </c>
      <c r="GV108" s="364">
        <v>1.9596639999999996</v>
      </c>
      <c r="GW108" s="364">
        <v>5.7637176470588226E-2</v>
      </c>
      <c r="GX108" s="364">
        <v>0.6051903529411764</v>
      </c>
      <c r="GY108" s="364">
        <v>0.95101341176470566</v>
      </c>
      <c r="GZ108" s="364">
        <v>0.69164611764705863</v>
      </c>
      <c r="HA108" s="364">
        <v>1.1527435294117645</v>
      </c>
      <c r="HB108" s="364">
        <v>0.66282752941176448</v>
      </c>
      <c r="HC108" s="364">
        <v>1.2391992941176468</v>
      </c>
      <c r="HD108" s="364">
        <v>1.0374691764705881</v>
      </c>
      <c r="HE108" s="364"/>
      <c r="HF108" s="364">
        <v>0.48991599999999991</v>
      </c>
      <c r="HG108" s="364">
        <v>0.28818588235294113</v>
      </c>
      <c r="HH108" s="364">
        <v>0.23054870588235291</v>
      </c>
      <c r="HI108" s="364">
        <v>0.28818588235294113</v>
      </c>
      <c r="HJ108" s="364">
        <v>1.1527435294117645</v>
      </c>
      <c r="HK108" s="364">
        <v>0.31700447058823528</v>
      </c>
      <c r="HL108" s="364">
        <v>5.7637176470588226E-2</v>
      </c>
      <c r="HM108" s="364">
        <v>0.5475531764705881</v>
      </c>
      <c r="HN108" s="364">
        <v>0.28818588235294113</v>
      </c>
      <c r="HO108" s="364">
        <v>0.34582305882352932</v>
      </c>
      <c r="HP108" s="364">
        <v>0.20173011764705878</v>
      </c>
      <c r="HQ108" s="364">
        <v>8.6455764705882301E-2</v>
      </c>
      <c r="HR108" s="364">
        <v>1.7002967058823499</v>
      </c>
      <c r="HS108" s="364">
        <v>0.23054870588235299</v>
      </c>
      <c r="HT108" s="364">
        <v>0.69164611764705797</v>
      </c>
      <c r="HU108" s="364">
        <v>0.97983199999999904</v>
      </c>
      <c r="HV108" s="364">
        <v>0.72046470588235201</v>
      </c>
      <c r="HW108" s="364"/>
      <c r="HX108" s="364"/>
      <c r="HY108" s="364"/>
      <c r="HZ108" s="364"/>
      <c r="IA108" s="364"/>
      <c r="IB108" s="364"/>
      <c r="IC108" s="364"/>
      <c r="ID108" s="364"/>
      <c r="IE108" s="364"/>
      <c r="IF108" s="364"/>
      <c r="IG108" s="364"/>
      <c r="IH108" s="364"/>
      <c r="II108" s="364">
        <v>1.1527435294117601</v>
      </c>
      <c r="IJ108" s="364"/>
      <c r="IK108" s="364"/>
      <c r="IL108" s="364"/>
      <c r="IM108" s="364">
        <v>0.11527435294117599</v>
      </c>
      <c r="IN108" s="364"/>
      <c r="IO108" s="364"/>
      <c r="IP108" s="364"/>
      <c r="IQ108" s="364"/>
      <c r="IR108" s="364"/>
      <c r="IS108" s="364"/>
      <c r="IT108" s="364"/>
      <c r="IU108" s="364"/>
      <c r="IV108" s="364"/>
      <c r="IW108" s="364"/>
      <c r="IX108" s="364"/>
      <c r="IY108" s="364"/>
      <c r="IZ108" s="364"/>
      <c r="JA108" s="364"/>
      <c r="JB108" s="364"/>
      <c r="JC108" s="364"/>
      <c r="JD108" s="364"/>
      <c r="JE108" s="364"/>
      <c r="JF108" s="364"/>
      <c r="JG108" s="364"/>
      <c r="JH108" s="364"/>
      <c r="JI108" s="364"/>
      <c r="JJ108" s="364"/>
      <c r="JK108" s="364"/>
      <c r="JL108" s="364"/>
      <c r="JM108" s="364"/>
      <c r="JN108" s="364"/>
      <c r="JO108" s="364"/>
      <c r="JP108" s="364"/>
      <c r="JQ108" s="364"/>
      <c r="JR108" s="364"/>
      <c r="JS108" s="364"/>
      <c r="JT108" s="364"/>
      <c r="JU108" s="364"/>
      <c r="JV108" s="364"/>
      <c r="JW108" s="364"/>
      <c r="JX108" s="364"/>
      <c r="JY108" s="364"/>
      <c r="JZ108" s="364"/>
      <c r="KA108" s="364"/>
      <c r="KB108" s="364"/>
      <c r="KC108" s="364"/>
      <c r="KD108" s="364"/>
      <c r="KE108" s="364"/>
      <c r="KF108" s="364"/>
      <c r="KG108" s="364"/>
      <c r="KH108" s="364"/>
      <c r="KI108" s="364"/>
      <c r="KJ108" s="364"/>
      <c r="KK108" s="364"/>
      <c r="KL108" s="364"/>
      <c r="KM108" s="364"/>
      <c r="KN108" s="364"/>
      <c r="KO108" s="364"/>
      <c r="KP108" s="364"/>
      <c r="KQ108" s="364"/>
      <c r="KR108" s="364"/>
      <c r="KS108" s="364"/>
      <c r="KT108" s="364"/>
      <c r="KU108" s="364"/>
      <c r="KV108" s="364"/>
      <c r="KW108" s="364"/>
      <c r="KX108" s="364"/>
      <c r="KY108" s="364"/>
      <c r="KZ108" s="364"/>
      <c r="LA108" s="364"/>
      <c r="LB108" s="364"/>
      <c r="LC108" s="364"/>
      <c r="LD108" s="364"/>
      <c r="LE108" s="364"/>
      <c r="LF108" s="364"/>
      <c r="LG108" s="364"/>
      <c r="LH108" s="364"/>
      <c r="LI108" s="364"/>
      <c r="LJ108" s="364"/>
      <c r="LK108" s="364"/>
      <c r="LL108" s="364"/>
      <c r="LM108" s="364"/>
      <c r="LN108" s="364"/>
      <c r="LO108" s="364"/>
      <c r="LP108" s="364"/>
      <c r="LQ108" s="364"/>
      <c r="LR108" s="364"/>
      <c r="LS108" s="364"/>
      <c r="LT108" s="364"/>
      <c r="LU108" s="364"/>
      <c r="LV108" s="364"/>
      <c r="LW108" s="364"/>
      <c r="LX108" s="364"/>
      <c r="LY108" s="364"/>
      <c r="LZ108" s="364"/>
      <c r="MA108" s="364"/>
      <c r="MB108" s="364"/>
      <c r="MC108" s="364"/>
      <c r="MD108" s="364"/>
      <c r="ME108" s="364"/>
      <c r="MF108" s="364"/>
      <c r="MG108" s="364"/>
      <c r="MH108" s="364"/>
      <c r="MI108" s="364"/>
      <c r="MJ108" s="364"/>
      <c r="MK108" s="364"/>
      <c r="ML108" s="364"/>
      <c r="MM108" s="364"/>
      <c r="MN108" s="364"/>
      <c r="MO108" s="364"/>
      <c r="MP108" s="364"/>
      <c r="MQ108" s="364"/>
      <c r="MR108" s="364"/>
      <c r="MS108" s="364"/>
      <c r="MT108" s="364"/>
      <c r="MU108" s="364"/>
      <c r="MV108" s="364"/>
      <c r="MW108" s="364"/>
      <c r="MX108" s="364"/>
      <c r="MY108" s="364"/>
      <c r="MZ108" s="364"/>
      <c r="NA108" s="364"/>
      <c r="NB108" s="364"/>
      <c r="NC108" s="364"/>
      <c r="ND108" s="364"/>
      <c r="NE108" s="364"/>
      <c r="NF108" s="364"/>
      <c r="NG108" s="364"/>
      <c r="NH108" s="364"/>
      <c r="NI108" s="364"/>
      <c r="NJ108" s="364"/>
      <c r="NK108" s="364"/>
      <c r="NL108" s="364"/>
      <c r="NM108" s="364"/>
      <c r="NN108" s="364"/>
      <c r="NO108" s="364"/>
      <c r="NP108" s="364"/>
      <c r="NQ108" s="364"/>
      <c r="NR108" s="364"/>
      <c r="NS108" s="364"/>
      <c r="NT108" s="364"/>
      <c r="NU108" s="364"/>
      <c r="NV108" s="364"/>
      <c r="NW108" s="364"/>
      <c r="NX108" s="364"/>
      <c r="NY108" s="364"/>
      <c r="NZ108" s="364"/>
      <c r="OA108" s="364"/>
      <c r="OB108" s="364"/>
      <c r="OC108" s="364"/>
      <c r="OD108" s="364"/>
      <c r="OE108" s="364"/>
      <c r="OF108" s="364"/>
      <c r="OG108" s="364"/>
      <c r="OH108" s="364"/>
      <c r="OI108" s="364"/>
      <c r="OJ108" s="364"/>
      <c r="OK108" s="364"/>
      <c r="OL108" s="364"/>
      <c r="OM108" s="364"/>
      <c r="ON108" s="364"/>
      <c r="OO108" s="364"/>
      <c r="OP108" s="364"/>
      <c r="OQ108" s="364"/>
      <c r="OR108" s="364"/>
    </row>
    <row r="109" spans="1:408" ht="15">
      <c r="A109" s="365" t="s">
        <v>680</v>
      </c>
      <c r="B109" s="364">
        <f t="shared" si="118"/>
        <v>0</v>
      </c>
      <c r="C109" s="364">
        <f t="shared" si="119"/>
        <v>0</v>
      </c>
      <c r="D109" s="364">
        <f t="shared" si="120"/>
        <v>0</v>
      </c>
      <c r="E109" s="364">
        <f t="shared" si="121"/>
        <v>0</v>
      </c>
      <c r="F109" s="364">
        <f t="shared" si="122"/>
        <v>0</v>
      </c>
      <c r="G109" s="364">
        <f t="shared" si="123"/>
        <v>0</v>
      </c>
      <c r="H109" s="364">
        <f t="shared" si="124"/>
        <v>0</v>
      </c>
      <c r="I109" s="364">
        <f t="shared" si="125"/>
        <v>0</v>
      </c>
      <c r="J109" s="364">
        <f t="shared" si="126"/>
        <v>0</v>
      </c>
      <c r="K109" s="364">
        <f t="shared" si="127"/>
        <v>0</v>
      </c>
      <c r="L109" s="364">
        <f t="shared" si="128"/>
        <v>0</v>
      </c>
      <c r="M109" s="364">
        <f t="shared" si="129"/>
        <v>0</v>
      </c>
      <c r="N109" s="364">
        <f t="shared" si="130"/>
        <v>0</v>
      </c>
      <c r="O109" s="364">
        <f t="shared" si="131"/>
        <v>0</v>
      </c>
      <c r="P109" s="364">
        <f t="shared" si="132"/>
        <v>0</v>
      </c>
      <c r="Q109" s="364">
        <f t="shared" si="133"/>
        <v>0</v>
      </c>
      <c r="R109" s="364">
        <f t="shared" si="134"/>
        <v>0</v>
      </c>
      <c r="S109" s="364">
        <f t="shared" si="135"/>
        <v>0</v>
      </c>
      <c r="T109" s="364">
        <f t="shared" si="136"/>
        <v>0</v>
      </c>
      <c r="U109" s="364">
        <f t="shared" si="137"/>
        <v>0</v>
      </c>
      <c r="V109" s="364">
        <f t="shared" si="138"/>
        <v>0</v>
      </c>
      <c r="W109" s="364">
        <f t="shared" si="139"/>
        <v>0</v>
      </c>
      <c r="X109" s="364">
        <f t="shared" si="140"/>
        <v>0</v>
      </c>
      <c r="Y109" s="364">
        <f t="shared" si="141"/>
        <v>0</v>
      </c>
      <c r="Z109" s="364">
        <f t="shared" si="142"/>
        <v>0</v>
      </c>
      <c r="AA109" s="364">
        <f t="shared" si="143"/>
        <v>0</v>
      </c>
      <c r="AB109" s="364">
        <f t="shared" si="144"/>
        <v>0</v>
      </c>
      <c r="AC109" s="364">
        <f t="shared" si="145"/>
        <v>0</v>
      </c>
      <c r="AD109" s="364">
        <f t="shared" si="146"/>
        <v>0</v>
      </c>
      <c r="AE109" s="364">
        <f t="shared" si="147"/>
        <v>0</v>
      </c>
      <c r="AG109" s="364"/>
      <c r="AH109" s="364"/>
      <c r="AI109" s="364"/>
      <c r="AJ109" s="364"/>
      <c r="AK109" s="364"/>
      <c r="AL109" s="364"/>
      <c r="AM109" s="364"/>
      <c r="AN109" s="364"/>
      <c r="AO109" s="364"/>
      <c r="AP109" s="364"/>
      <c r="AQ109" s="364"/>
      <c r="AR109" s="364"/>
      <c r="AS109" s="364"/>
      <c r="AT109" s="364"/>
      <c r="AU109" s="364"/>
      <c r="AV109" s="364"/>
      <c r="AW109" s="364"/>
      <c r="AX109" s="364"/>
      <c r="AY109" s="364"/>
      <c r="AZ109" s="364"/>
      <c r="BA109" s="364"/>
      <c r="BB109" s="364"/>
      <c r="BC109" s="364"/>
      <c r="BD109" s="364"/>
      <c r="BE109" s="364"/>
      <c r="BF109" s="364"/>
      <c r="BG109" s="364"/>
      <c r="BH109" s="364"/>
      <c r="BI109" s="364"/>
      <c r="BJ109" s="364"/>
      <c r="BK109" s="364"/>
      <c r="BL109" s="364"/>
      <c r="BM109" s="364"/>
      <c r="BN109" s="364"/>
      <c r="BO109" s="364"/>
      <c r="BP109" s="364"/>
      <c r="BQ109" s="364"/>
      <c r="BR109" s="364"/>
      <c r="BS109" s="364"/>
      <c r="BT109" s="364"/>
      <c r="BU109" s="364"/>
      <c r="BV109" s="364"/>
      <c r="BW109" s="364"/>
      <c r="BX109" s="364"/>
      <c r="BY109" s="364"/>
      <c r="BZ109" s="364"/>
      <c r="CA109" s="364"/>
      <c r="CB109" s="364"/>
      <c r="CC109" s="364"/>
      <c r="CD109" s="364"/>
      <c r="CE109" s="364"/>
      <c r="CF109" s="364"/>
      <c r="CG109" s="364"/>
      <c r="CH109" s="364"/>
      <c r="CI109" s="364"/>
      <c r="CJ109" s="364"/>
      <c r="CK109" s="364"/>
      <c r="CL109" s="364"/>
      <c r="CM109" s="364"/>
      <c r="CN109" s="364"/>
      <c r="CO109" s="364"/>
      <c r="CP109" s="364"/>
      <c r="CQ109" s="364"/>
      <c r="CR109" s="364"/>
      <c r="CS109" s="364"/>
      <c r="CT109" s="364"/>
      <c r="CU109" s="364"/>
      <c r="CV109" s="364"/>
      <c r="CW109" s="364"/>
      <c r="CX109" s="364"/>
      <c r="CY109" s="364"/>
      <c r="CZ109" s="364"/>
      <c r="DA109" s="364"/>
      <c r="DB109" s="364"/>
      <c r="DC109" s="364"/>
      <c r="DD109" s="364"/>
      <c r="DE109" s="364"/>
      <c r="DF109" s="364"/>
      <c r="DG109" s="364"/>
      <c r="DH109" s="364"/>
      <c r="DI109" s="364"/>
      <c r="DJ109" s="364"/>
      <c r="DK109" s="364"/>
      <c r="DL109" s="364"/>
      <c r="DM109" s="364"/>
      <c r="DN109" s="364"/>
      <c r="DO109" s="364"/>
      <c r="DP109" s="364"/>
      <c r="DQ109" s="364"/>
      <c r="DR109" s="364"/>
      <c r="DS109" s="364"/>
      <c r="DT109" s="364"/>
      <c r="DU109" s="364"/>
      <c r="DV109" s="364"/>
      <c r="DW109" s="364"/>
      <c r="DX109" s="364"/>
      <c r="DY109" s="364"/>
      <c r="DZ109" s="364"/>
      <c r="EA109" s="364"/>
      <c r="EB109" s="364"/>
      <c r="EC109" s="364"/>
      <c r="ED109" s="364"/>
      <c r="EE109" s="364"/>
      <c r="EF109" s="364"/>
      <c r="EG109" s="364"/>
      <c r="EH109" s="364"/>
      <c r="EI109" s="364"/>
      <c r="EJ109" s="364"/>
      <c r="EK109" s="364"/>
      <c r="EL109" s="364"/>
      <c r="EM109" s="364"/>
      <c r="EN109" s="364"/>
      <c r="EO109" s="364"/>
      <c r="EP109" s="364"/>
      <c r="EQ109" s="364"/>
      <c r="ER109" s="364"/>
      <c r="ES109" s="364"/>
      <c r="ET109" s="364"/>
      <c r="EU109" s="364"/>
      <c r="EV109" s="364"/>
      <c r="EW109" s="364"/>
      <c r="EX109" s="364"/>
      <c r="EY109" s="364"/>
      <c r="EZ109" s="364"/>
      <c r="FA109" s="364"/>
      <c r="FB109" s="364"/>
      <c r="FC109" s="364"/>
      <c r="FD109" s="364"/>
      <c r="FE109" s="364"/>
      <c r="FF109" s="364"/>
      <c r="FG109" s="364"/>
      <c r="FH109" s="364"/>
      <c r="FI109" s="364"/>
      <c r="FJ109" s="364"/>
      <c r="FK109" s="364"/>
      <c r="FL109" s="364"/>
      <c r="FM109" s="364"/>
      <c r="FN109" s="364"/>
      <c r="FO109" s="364"/>
      <c r="FP109" s="364"/>
      <c r="FQ109" s="364"/>
      <c r="FR109" s="364"/>
      <c r="FS109" s="364"/>
      <c r="FT109" s="364"/>
      <c r="FU109" s="364"/>
      <c r="FV109" s="364"/>
      <c r="FW109" s="364"/>
      <c r="FX109" s="364"/>
      <c r="FY109" s="364"/>
      <c r="FZ109" s="364"/>
      <c r="GA109" s="364"/>
      <c r="GB109" s="364"/>
      <c r="GC109" s="364"/>
      <c r="GD109" s="364"/>
      <c r="GE109" s="364"/>
      <c r="GF109" s="364"/>
      <c r="GG109" s="364"/>
      <c r="GH109" s="364"/>
      <c r="GI109" s="364"/>
      <c r="GJ109" s="364"/>
      <c r="GK109" s="364"/>
      <c r="GL109" s="364"/>
      <c r="GM109" s="364"/>
      <c r="GN109" s="364"/>
      <c r="GO109" s="364"/>
      <c r="GP109" s="364"/>
      <c r="GQ109" s="364"/>
      <c r="GR109" s="364"/>
      <c r="GS109" s="364"/>
      <c r="GT109" s="364"/>
      <c r="GU109" s="364"/>
      <c r="GV109" s="364"/>
      <c r="GW109" s="364"/>
      <c r="GX109" s="364"/>
      <c r="GY109" s="364"/>
      <c r="GZ109" s="364"/>
      <c r="HA109" s="364"/>
      <c r="HB109" s="364"/>
      <c r="HC109" s="364"/>
      <c r="HD109" s="364"/>
      <c r="HE109" s="364"/>
      <c r="HF109" s="364"/>
      <c r="HG109" s="364"/>
      <c r="HH109" s="364"/>
      <c r="HI109" s="364"/>
      <c r="HJ109" s="364"/>
      <c r="HK109" s="364"/>
      <c r="HL109" s="364"/>
      <c r="HM109" s="364"/>
      <c r="HN109" s="364"/>
      <c r="HO109" s="364"/>
      <c r="HP109" s="364"/>
      <c r="HQ109" s="364"/>
      <c r="HR109" s="364"/>
      <c r="HS109" s="364"/>
      <c r="HT109" s="364"/>
      <c r="HU109" s="364"/>
      <c r="HV109" s="364"/>
      <c r="HW109" s="364"/>
      <c r="HX109" s="364"/>
      <c r="HY109" s="364"/>
      <c r="HZ109" s="364"/>
      <c r="IA109" s="364"/>
      <c r="IB109" s="364"/>
      <c r="IC109" s="364"/>
      <c r="ID109" s="364"/>
      <c r="IE109" s="364"/>
      <c r="IF109" s="364"/>
      <c r="IG109" s="364"/>
      <c r="IH109" s="364"/>
      <c r="II109" s="364"/>
      <c r="IJ109" s="364"/>
      <c r="IK109" s="364"/>
      <c r="IL109" s="364"/>
      <c r="IM109" s="364"/>
      <c r="IN109" s="364"/>
      <c r="IO109" s="364"/>
      <c r="IP109" s="364"/>
      <c r="IQ109" s="364"/>
      <c r="IR109" s="364"/>
      <c r="IS109" s="364"/>
      <c r="IT109" s="364"/>
      <c r="IU109" s="364"/>
      <c r="IV109" s="364"/>
      <c r="IW109" s="364"/>
      <c r="IX109" s="364"/>
      <c r="IY109" s="364"/>
      <c r="IZ109" s="364"/>
      <c r="JA109" s="364"/>
      <c r="JB109" s="364"/>
      <c r="JC109" s="364"/>
      <c r="JD109" s="364"/>
      <c r="JE109" s="364"/>
      <c r="JF109" s="364"/>
      <c r="JG109" s="364"/>
      <c r="JH109" s="364"/>
      <c r="JI109" s="364"/>
      <c r="JJ109" s="364"/>
      <c r="JK109" s="364"/>
      <c r="JL109" s="364"/>
      <c r="JM109" s="364"/>
      <c r="JN109" s="364"/>
      <c r="JO109" s="364"/>
      <c r="JP109" s="364"/>
      <c r="JQ109" s="364"/>
      <c r="JR109" s="364"/>
      <c r="JS109" s="364"/>
      <c r="JT109" s="364"/>
      <c r="JU109" s="364"/>
      <c r="JV109" s="364"/>
      <c r="JW109" s="364"/>
      <c r="JX109" s="364"/>
      <c r="JY109" s="364"/>
      <c r="JZ109" s="364"/>
      <c r="KA109" s="364"/>
      <c r="KB109" s="364"/>
      <c r="KC109" s="364"/>
      <c r="KD109" s="364"/>
      <c r="KE109" s="364"/>
      <c r="KF109" s="364"/>
      <c r="KG109" s="364"/>
      <c r="KH109" s="364"/>
      <c r="KI109" s="364"/>
      <c r="KJ109" s="364"/>
      <c r="KK109" s="364"/>
      <c r="KL109" s="364"/>
      <c r="KM109" s="364"/>
      <c r="KN109" s="364"/>
      <c r="KO109" s="364"/>
      <c r="KP109" s="364"/>
      <c r="KQ109" s="364"/>
      <c r="KR109" s="364"/>
      <c r="KS109" s="364"/>
      <c r="KT109" s="364"/>
      <c r="KU109" s="364"/>
      <c r="KV109" s="364"/>
      <c r="KW109" s="364"/>
      <c r="KX109" s="364"/>
      <c r="KY109" s="364"/>
      <c r="KZ109" s="364"/>
      <c r="LA109" s="364"/>
      <c r="LB109" s="364"/>
      <c r="LC109" s="364"/>
      <c r="LD109" s="364"/>
      <c r="LE109" s="364"/>
      <c r="LF109" s="364"/>
      <c r="LG109" s="364"/>
      <c r="LH109" s="364"/>
      <c r="LI109" s="364"/>
      <c r="LJ109" s="364"/>
      <c r="LK109" s="364"/>
      <c r="LL109" s="364"/>
      <c r="LM109" s="364"/>
      <c r="LN109" s="364"/>
      <c r="LO109" s="364"/>
      <c r="LP109" s="364"/>
      <c r="LQ109" s="364"/>
      <c r="LR109" s="364"/>
      <c r="LS109" s="364"/>
      <c r="LT109" s="364"/>
      <c r="LU109" s="364"/>
      <c r="LV109" s="364"/>
      <c r="LW109" s="364"/>
      <c r="LX109" s="364"/>
      <c r="LY109" s="364"/>
      <c r="LZ109" s="364"/>
      <c r="MA109" s="364"/>
      <c r="MB109" s="364"/>
      <c r="MC109" s="364"/>
      <c r="MD109" s="364"/>
      <c r="ME109" s="364"/>
      <c r="MF109" s="364"/>
      <c r="MG109" s="364"/>
      <c r="MH109" s="364"/>
      <c r="MI109" s="364"/>
      <c r="MJ109" s="364"/>
      <c r="MK109" s="364"/>
      <c r="ML109" s="364"/>
      <c r="MM109" s="364"/>
      <c r="MN109" s="364"/>
      <c r="MO109" s="364"/>
      <c r="MP109" s="364"/>
      <c r="MQ109" s="364"/>
      <c r="MR109" s="364"/>
      <c r="MS109" s="364"/>
      <c r="MT109" s="364"/>
      <c r="MU109" s="364"/>
      <c r="MV109" s="364"/>
      <c r="MW109" s="364"/>
      <c r="MX109" s="364"/>
      <c r="MY109" s="364"/>
      <c r="MZ109" s="364"/>
      <c r="NA109" s="364"/>
      <c r="NB109" s="364"/>
      <c r="NC109" s="364"/>
      <c r="ND109" s="364"/>
      <c r="NE109" s="364"/>
      <c r="NF109" s="364"/>
      <c r="NG109" s="364"/>
      <c r="NH109" s="364"/>
      <c r="NI109" s="364"/>
      <c r="NJ109" s="364"/>
      <c r="NK109" s="364"/>
      <c r="NL109" s="364"/>
      <c r="NM109" s="364"/>
      <c r="NN109" s="364"/>
      <c r="NO109" s="364"/>
      <c r="NP109" s="364"/>
      <c r="NQ109" s="364"/>
      <c r="NR109" s="364"/>
      <c r="NS109" s="364"/>
      <c r="NT109" s="364"/>
      <c r="NU109" s="364"/>
      <c r="NV109" s="364"/>
      <c r="NW109" s="364"/>
      <c r="NX109" s="364"/>
      <c r="NY109" s="364"/>
      <c r="NZ109" s="364"/>
      <c r="OA109" s="364"/>
      <c r="OB109" s="364"/>
      <c r="OC109" s="364"/>
      <c r="OD109" s="364"/>
      <c r="OE109" s="364"/>
      <c r="OF109" s="364"/>
      <c r="OG109" s="364"/>
      <c r="OH109" s="364"/>
      <c r="OI109" s="364"/>
      <c r="OJ109" s="364"/>
      <c r="OK109" s="364"/>
      <c r="OL109" s="364"/>
      <c r="OM109" s="364"/>
      <c r="ON109" s="364"/>
      <c r="OO109" s="364"/>
      <c r="OP109" s="364"/>
      <c r="OQ109" s="364"/>
      <c r="OR109" s="364"/>
    </row>
    <row r="110" spans="1:408" ht="15">
      <c r="A110" s="365" t="s">
        <v>681</v>
      </c>
      <c r="B110" s="364">
        <f t="shared" si="118"/>
        <v>0</v>
      </c>
      <c r="C110" s="364">
        <f t="shared" si="119"/>
        <v>0</v>
      </c>
      <c r="D110" s="364">
        <f t="shared" si="120"/>
        <v>0</v>
      </c>
      <c r="E110" s="364">
        <f t="shared" si="121"/>
        <v>0</v>
      </c>
      <c r="F110" s="364">
        <f t="shared" si="122"/>
        <v>0</v>
      </c>
      <c r="G110" s="364">
        <f t="shared" si="123"/>
        <v>0</v>
      </c>
      <c r="H110" s="364">
        <f t="shared" si="124"/>
        <v>0</v>
      </c>
      <c r="I110" s="364">
        <f t="shared" si="125"/>
        <v>0</v>
      </c>
      <c r="J110" s="364">
        <f t="shared" si="126"/>
        <v>0</v>
      </c>
      <c r="K110" s="364">
        <f t="shared" si="127"/>
        <v>0</v>
      </c>
      <c r="L110" s="364">
        <f t="shared" si="128"/>
        <v>0</v>
      </c>
      <c r="M110" s="364">
        <f t="shared" si="129"/>
        <v>0</v>
      </c>
      <c r="N110" s="364">
        <f t="shared" si="130"/>
        <v>0</v>
      </c>
      <c r="O110" s="364">
        <f t="shared" si="131"/>
        <v>0</v>
      </c>
      <c r="P110" s="364">
        <f t="shared" si="132"/>
        <v>0</v>
      </c>
      <c r="Q110" s="364">
        <f t="shared" si="133"/>
        <v>0</v>
      </c>
      <c r="R110" s="364">
        <f t="shared" si="134"/>
        <v>0</v>
      </c>
      <c r="S110" s="364">
        <f t="shared" si="135"/>
        <v>0</v>
      </c>
      <c r="T110" s="364">
        <f t="shared" si="136"/>
        <v>0</v>
      </c>
      <c r="U110" s="364">
        <f t="shared" si="137"/>
        <v>0</v>
      </c>
      <c r="V110" s="364">
        <f t="shared" si="138"/>
        <v>0</v>
      </c>
      <c r="W110" s="364">
        <f t="shared" si="139"/>
        <v>0</v>
      </c>
      <c r="X110" s="364">
        <f t="shared" si="140"/>
        <v>0</v>
      </c>
      <c r="Y110" s="364">
        <f t="shared" si="141"/>
        <v>0</v>
      </c>
      <c r="Z110" s="364">
        <f t="shared" si="142"/>
        <v>0</v>
      </c>
      <c r="AA110" s="364">
        <f t="shared" si="143"/>
        <v>0</v>
      </c>
      <c r="AB110" s="364">
        <f t="shared" si="144"/>
        <v>0</v>
      </c>
      <c r="AC110" s="364">
        <f t="shared" si="145"/>
        <v>0</v>
      </c>
      <c r="AD110" s="364">
        <f t="shared" si="146"/>
        <v>0</v>
      </c>
      <c r="AE110" s="364">
        <f t="shared" si="147"/>
        <v>0</v>
      </c>
      <c r="AG110" s="364"/>
      <c r="AH110" s="364"/>
      <c r="AI110" s="364"/>
      <c r="AJ110" s="364"/>
      <c r="AK110" s="364"/>
      <c r="AL110" s="364"/>
      <c r="AM110" s="364"/>
      <c r="AN110" s="364"/>
      <c r="AO110" s="364"/>
      <c r="AP110" s="364"/>
      <c r="AQ110" s="364"/>
      <c r="AR110" s="364"/>
      <c r="AS110" s="364"/>
      <c r="AT110" s="364"/>
      <c r="AU110" s="364"/>
      <c r="AV110" s="364"/>
      <c r="AW110" s="364"/>
      <c r="AX110" s="364"/>
      <c r="AY110" s="364"/>
      <c r="AZ110" s="364"/>
      <c r="BA110" s="364"/>
      <c r="BB110" s="364"/>
      <c r="BC110" s="364"/>
      <c r="BD110" s="364"/>
      <c r="BE110" s="364"/>
      <c r="BF110" s="364"/>
      <c r="BG110" s="364"/>
      <c r="BH110" s="364"/>
      <c r="BI110" s="364"/>
      <c r="BJ110" s="364"/>
      <c r="BK110" s="364"/>
      <c r="BL110" s="364"/>
      <c r="BM110" s="364"/>
      <c r="BN110" s="364"/>
      <c r="BO110" s="364"/>
      <c r="BP110" s="364"/>
      <c r="BQ110" s="364"/>
      <c r="BR110" s="364"/>
      <c r="BS110" s="364"/>
      <c r="BT110" s="364"/>
      <c r="BU110" s="364"/>
      <c r="BV110" s="364"/>
      <c r="BW110" s="364"/>
      <c r="BX110" s="364"/>
      <c r="BY110" s="364"/>
      <c r="BZ110" s="364"/>
      <c r="CA110" s="364"/>
      <c r="CB110" s="364"/>
      <c r="CC110" s="364"/>
      <c r="CD110" s="364"/>
      <c r="CE110" s="364"/>
      <c r="CF110" s="364"/>
      <c r="CG110" s="364"/>
      <c r="CH110" s="364"/>
      <c r="CI110" s="364"/>
      <c r="CJ110" s="364"/>
      <c r="CK110" s="364"/>
      <c r="CL110" s="364"/>
      <c r="CM110" s="364"/>
      <c r="CN110" s="364"/>
      <c r="CO110" s="364"/>
      <c r="CP110" s="364"/>
      <c r="CQ110" s="364"/>
      <c r="CR110" s="364"/>
      <c r="CS110" s="364"/>
      <c r="CT110" s="364"/>
      <c r="CU110" s="364"/>
      <c r="CV110" s="364"/>
      <c r="CW110" s="364"/>
      <c r="CX110" s="364"/>
      <c r="CY110" s="364"/>
      <c r="CZ110" s="364"/>
      <c r="DA110" s="364"/>
      <c r="DB110" s="364"/>
      <c r="DC110" s="364"/>
      <c r="DD110" s="364"/>
      <c r="DE110" s="364"/>
      <c r="DF110" s="364"/>
      <c r="DG110" s="364"/>
      <c r="DH110" s="364"/>
      <c r="DI110" s="364"/>
      <c r="DJ110" s="364"/>
      <c r="DK110" s="364"/>
      <c r="DL110" s="364"/>
      <c r="DM110" s="364"/>
      <c r="DN110" s="364"/>
      <c r="DO110" s="364"/>
      <c r="DP110" s="364"/>
      <c r="DQ110" s="364"/>
      <c r="DR110" s="364"/>
      <c r="DS110" s="364"/>
      <c r="DT110" s="364"/>
      <c r="DU110" s="364"/>
      <c r="DV110" s="364"/>
      <c r="DW110" s="364"/>
      <c r="DX110" s="364"/>
      <c r="DY110" s="364"/>
      <c r="DZ110" s="364"/>
      <c r="EA110" s="364"/>
      <c r="EB110" s="364"/>
      <c r="EC110" s="364"/>
      <c r="ED110" s="364"/>
      <c r="EE110" s="364"/>
      <c r="EF110" s="364"/>
      <c r="EG110" s="364"/>
      <c r="EH110" s="364"/>
      <c r="EI110" s="364"/>
      <c r="EJ110" s="364"/>
      <c r="EK110" s="364"/>
      <c r="EL110" s="364"/>
      <c r="EM110" s="364"/>
      <c r="EN110" s="364"/>
      <c r="EO110" s="364"/>
      <c r="EP110" s="364"/>
      <c r="EQ110" s="364"/>
      <c r="ER110" s="364"/>
      <c r="ES110" s="364"/>
      <c r="ET110" s="364"/>
      <c r="EU110" s="364"/>
      <c r="EV110" s="364"/>
      <c r="EW110" s="364"/>
      <c r="EX110" s="364"/>
      <c r="EY110" s="364"/>
      <c r="EZ110" s="364"/>
      <c r="FA110" s="364"/>
      <c r="FB110" s="364"/>
      <c r="FC110" s="364"/>
      <c r="FD110" s="364"/>
      <c r="FE110" s="364"/>
      <c r="FF110" s="364"/>
      <c r="FG110" s="364"/>
      <c r="FH110" s="364"/>
      <c r="FI110" s="364"/>
      <c r="FJ110" s="364"/>
      <c r="FK110" s="364"/>
      <c r="FL110" s="364"/>
      <c r="FM110" s="364"/>
      <c r="FN110" s="364"/>
      <c r="FO110" s="364"/>
      <c r="FP110" s="364"/>
      <c r="FQ110" s="364"/>
      <c r="FR110" s="364"/>
      <c r="FS110" s="364"/>
      <c r="FT110" s="364"/>
      <c r="FU110" s="364"/>
      <c r="FV110" s="364"/>
      <c r="FW110" s="364"/>
      <c r="FX110" s="364"/>
      <c r="FY110" s="364"/>
      <c r="FZ110" s="364"/>
      <c r="GA110" s="364"/>
      <c r="GB110" s="364"/>
      <c r="GC110" s="364"/>
      <c r="GD110" s="364"/>
      <c r="GE110" s="364"/>
      <c r="GF110" s="364"/>
      <c r="GG110" s="364"/>
      <c r="GH110" s="364"/>
      <c r="GI110" s="364"/>
      <c r="GJ110" s="364"/>
      <c r="GK110" s="364"/>
      <c r="GL110" s="364"/>
      <c r="GM110" s="364"/>
      <c r="GN110" s="364"/>
      <c r="GO110" s="364"/>
      <c r="GP110" s="364"/>
      <c r="GQ110" s="364"/>
      <c r="GR110" s="364"/>
      <c r="GS110" s="364"/>
      <c r="GT110" s="364"/>
      <c r="GU110" s="364"/>
      <c r="GV110" s="364"/>
      <c r="GW110" s="364"/>
      <c r="GX110" s="364"/>
      <c r="GY110" s="364"/>
      <c r="GZ110" s="364"/>
      <c r="HA110" s="364"/>
      <c r="HB110" s="364"/>
      <c r="HC110" s="364"/>
      <c r="HD110" s="364"/>
      <c r="HE110" s="364"/>
      <c r="HF110" s="364"/>
      <c r="HG110" s="364"/>
      <c r="HH110" s="364"/>
      <c r="HI110" s="364"/>
      <c r="HJ110" s="364"/>
      <c r="HK110" s="364"/>
      <c r="HL110" s="364"/>
      <c r="HM110" s="364"/>
      <c r="HN110" s="364"/>
      <c r="HO110" s="364"/>
      <c r="HP110" s="364"/>
      <c r="HQ110" s="364"/>
      <c r="HR110" s="364"/>
      <c r="HS110" s="364"/>
      <c r="HT110" s="364"/>
      <c r="HU110" s="364"/>
      <c r="HV110" s="364"/>
      <c r="HW110" s="364"/>
      <c r="HX110" s="364"/>
      <c r="HY110" s="364"/>
      <c r="HZ110" s="364"/>
      <c r="IA110" s="364"/>
      <c r="IB110" s="364"/>
      <c r="IC110" s="364"/>
      <c r="ID110" s="364"/>
      <c r="IE110" s="364"/>
      <c r="IF110" s="364"/>
      <c r="IG110" s="364"/>
      <c r="IH110" s="364"/>
      <c r="II110" s="364"/>
      <c r="IJ110" s="364"/>
      <c r="IK110" s="364"/>
      <c r="IL110" s="364"/>
      <c r="IM110" s="364"/>
      <c r="IN110" s="364"/>
      <c r="IO110" s="364"/>
      <c r="IP110" s="364"/>
      <c r="IQ110" s="364"/>
      <c r="IR110" s="364"/>
      <c r="IS110" s="364"/>
      <c r="IT110" s="364"/>
      <c r="IU110" s="364"/>
      <c r="IV110" s="364"/>
      <c r="IW110" s="364"/>
      <c r="IX110" s="364"/>
      <c r="IY110" s="364"/>
      <c r="IZ110" s="364"/>
      <c r="JA110" s="364"/>
      <c r="JB110" s="364"/>
      <c r="JC110" s="364"/>
      <c r="JD110" s="364"/>
      <c r="JE110" s="364"/>
      <c r="JF110" s="364"/>
      <c r="JG110" s="364"/>
      <c r="JH110" s="364"/>
      <c r="JI110" s="364"/>
      <c r="JJ110" s="364"/>
      <c r="JK110" s="364"/>
      <c r="JL110" s="364"/>
      <c r="JM110" s="364"/>
      <c r="JN110" s="364"/>
      <c r="JO110" s="364"/>
      <c r="JP110" s="364"/>
      <c r="JQ110" s="364"/>
      <c r="JR110" s="364"/>
      <c r="JS110" s="364"/>
      <c r="JT110" s="364"/>
      <c r="JU110" s="364"/>
      <c r="JV110" s="364"/>
      <c r="JW110" s="364"/>
      <c r="JX110" s="364"/>
      <c r="JY110" s="364"/>
      <c r="JZ110" s="364"/>
      <c r="KA110" s="364"/>
      <c r="KB110" s="364"/>
      <c r="KC110" s="364"/>
      <c r="KD110" s="364"/>
      <c r="KE110" s="364"/>
      <c r="KF110" s="364"/>
      <c r="KG110" s="364"/>
      <c r="KH110" s="364"/>
      <c r="KI110" s="364"/>
      <c r="KJ110" s="364"/>
      <c r="KK110" s="364"/>
      <c r="KL110" s="364"/>
      <c r="KM110" s="364"/>
      <c r="KN110" s="364"/>
      <c r="KO110" s="364"/>
      <c r="KP110" s="364"/>
      <c r="KQ110" s="364"/>
      <c r="KR110" s="364"/>
      <c r="KS110" s="364"/>
      <c r="KT110" s="364"/>
      <c r="KU110" s="364"/>
      <c r="KV110" s="364"/>
      <c r="KW110" s="364"/>
      <c r="KX110" s="364"/>
      <c r="KY110" s="364"/>
      <c r="KZ110" s="364"/>
      <c r="LA110" s="364"/>
      <c r="LB110" s="364"/>
      <c r="LC110" s="364"/>
      <c r="LD110" s="364"/>
      <c r="LE110" s="364"/>
      <c r="LF110" s="364"/>
      <c r="LG110" s="364"/>
      <c r="LH110" s="364"/>
      <c r="LI110" s="364"/>
      <c r="LJ110" s="364"/>
      <c r="LK110" s="364"/>
      <c r="LL110" s="364"/>
      <c r="LM110" s="364"/>
      <c r="LN110" s="364"/>
      <c r="LO110" s="364"/>
      <c r="LP110" s="364"/>
      <c r="LQ110" s="364"/>
      <c r="LR110" s="364"/>
      <c r="LS110" s="364"/>
      <c r="LT110" s="364"/>
      <c r="LU110" s="364"/>
      <c r="LV110" s="364"/>
      <c r="LW110" s="364"/>
      <c r="LX110" s="364"/>
      <c r="LY110" s="364"/>
      <c r="LZ110" s="364"/>
      <c r="MA110" s="364"/>
      <c r="MB110" s="364"/>
      <c r="MC110" s="364"/>
      <c r="MD110" s="364"/>
      <c r="ME110" s="364"/>
      <c r="MF110" s="364"/>
      <c r="MG110" s="364"/>
      <c r="MH110" s="364"/>
      <c r="MI110" s="364"/>
      <c r="MJ110" s="364"/>
      <c r="MK110" s="364"/>
      <c r="ML110" s="364"/>
      <c r="MM110" s="364"/>
      <c r="MN110" s="364"/>
      <c r="MO110" s="364"/>
      <c r="MP110" s="364"/>
      <c r="MQ110" s="364"/>
      <c r="MR110" s="364"/>
      <c r="MS110" s="364"/>
      <c r="MT110" s="364"/>
      <c r="MU110" s="364"/>
      <c r="MV110" s="364"/>
      <c r="MW110" s="364"/>
      <c r="MX110" s="364"/>
      <c r="MY110" s="364"/>
      <c r="MZ110" s="364"/>
      <c r="NA110" s="364"/>
      <c r="NB110" s="364"/>
      <c r="NC110" s="364"/>
      <c r="ND110" s="364"/>
      <c r="NE110" s="364"/>
      <c r="NF110" s="364"/>
      <c r="NG110" s="364"/>
      <c r="NH110" s="364"/>
      <c r="NI110" s="364"/>
      <c r="NJ110" s="364"/>
      <c r="NK110" s="364"/>
      <c r="NL110" s="364"/>
      <c r="NM110" s="364"/>
      <c r="NN110" s="364"/>
      <c r="NO110" s="364"/>
      <c r="NP110" s="364"/>
      <c r="NQ110" s="364"/>
      <c r="NR110" s="364"/>
      <c r="NS110" s="364"/>
      <c r="NT110" s="364"/>
      <c r="NU110" s="364"/>
      <c r="NV110" s="364"/>
      <c r="NW110" s="364"/>
      <c r="NX110" s="364"/>
      <c r="NY110" s="364"/>
      <c r="NZ110" s="364"/>
      <c r="OA110" s="364"/>
      <c r="OB110" s="364"/>
      <c r="OC110" s="364"/>
      <c r="OD110" s="364"/>
      <c r="OE110" s="364"/>
      <c r="OF110" s="364"/>
      <c r="OG110" s="364"/>
      <c r="OH110" s="364"/>
      <c r="OI110" s="364"/>
      <c r="OJ110" s="364"/>
      <c r="OK110" s="364"/>
      <c r="OL110" s="364"/>
      <c r="OM110" s="364"/>
      <c r="ON110" s="364"/>
      <c r="OO110" s="364"/>
      <c r="OP110" s="364"/>
      <c r="OQ110" s="364"/>
      <c r="OR110" s="364"/>
    </row>
    <row r="111" spans="1:408" ht="15">
      <c r="A111" s="363" t="s">
        <v>682</v>
      </c>
      <c r="B111" s="364">
        <f t="shared" si="118"/>
        <v>0</v>
      </c>
      <c r="C111" s="364">
        <f t="shared" si="119"/>
        <v>0</v>
      </c>
      <c r="D111" s="364">
        <f t="shared" si="120"/>
        <v>0</v>
      </c>
      <c r="E111" s="364">
        <f t="shared" si="121"/>
        <v>0</v>
      </c>
      <c r="F111" s="364">
        <f t="shared" si="122"/>
        <v>0</v>
      </c>
      <c r="G111" s="364">
        <f t="shared" si="123"/>
        <v>0</v>
      </c>
      <c r="H111" s="364">
        <f t="shared" si="124"/>
        <v>0</v>
      </c>
      <c r="I111" s="364">
        <f t="shared" si="125"/>
        <v>0</v>
      </c>
      <c r="J111" s="364">
        <f t="shared" si="126"/>
        <v>0</v>
      </c>
      <c r="K111" s="364">
        <f t="shared" si="127"/>
        <v>0</v>
      </c>
      <c r="L111" s="364">
        <f t="shared" si="128"/>
        <v>0</v>
      </c>
      <c r="M111" s="364">
        <f t="shared" si="129"/>
        <v>0</v>
      </c>
      <c r="N111" s="364">
        <f t="shared" si="130"/>
        <v>0</v>
      </c>
      <c r="O111" s="364">
        <f t="shared" si="131"/>
        <v>0</v>
      </c>
      <c r="P111" s="364">
        <f t="shared" si="132"/>
        <v>0</v>
      </c>
      <c r="Q111" s="364">
        <f t="shared" si="133"/>
        <v>0</v>
      </c>
      <c r="R111" s="364">
        <f t="shared" si="134"/>
        <v>0</v>
      </c>
      <c r="S111" s="364">
        <f t="shared" si="135"/>
        <v>0</v>
      </c>
      <c r="T111" s="364">
        <f t="shared" si="136"/>
        <v>0</v>
      </c>
      <c r="U111" s="364">
        <f t="shared" si="137"/>
        <v>0</v>
      </c>
      <c r="V111" s="364">
        <f t="shared" si="138"/>
        <v>0</v>
      </c>
      <c r="W111" s="364">
        <f t="shared" si="139"/>
        <v>0</v>
      </c>
      <c r="X111" s="364">
        <f t="shared" si="140"/>
        <v>0</v>
      </c>
      <c r="Y111" s="364">
        <f t="shared" si="141"/>
        <v>0</v>
      </c>
      <c r="Z111" s="364">
        <f t="shared" si="142"/>
        <v>0</v>
      </c>
      <c r="AA111" s="364">
        <f t="shared" si="143"/>
        <v>0</v>
      </c>
      <c r="AB111" s="364">
        <f t="shared" si="144"/>
        <v>0</v>
      </c>
      <c r="AC111" s="364">
        <f t="shared" si="145"/>
        <v>0</v>
      </c>
      <c r="AD111" s="364">
        <f t="shared" si="146"/>
        <v>0</v>
      </c>
      <c r="AE111" s="364">
        <f t="shared" si="147"/>
        <v>0</v>
      </c>
      <c r="AG111" s="364"/>
      <c r="AH111" s="364"/>
      <c r="AI111" s="364"/>
      <c r="AJ111" s="364"/>
      <c r="AK111" s="364"/>
      <c r="AL111" s="364"/>
      <c r="AM111" s="364"/>
      <c r="AN111" s="364"/>
      <c r="AO111" s="364"/>
      <c r="AP111" s="364"/>
      <c r="AQ111" s="364"/>
      <c r="AR111" s="364"/>
      <c r="AS111" s="364"/>
      <c r="AT111" s="364"/>
      <c r="AU111" s="364"/>
      <c r="AV111" s="364"/>
      <c r="AW111" s="364"/>
      <c r="AX111" s="364"/>
      <c r="AY111" s="364"/>
      <c r="AZ111" s="364"/>
      <c r="BA111" s="364"/>
      <c r="BB111" s="364"/>
      <c r="BC111" s="364"/>
      <c r="BD111" s="364"/>
      <c r="BE111" s="364"/>
      <c r="BF111" s="364"/>
      <c r="BG111" s="364"/>
      <c r="BH111" s="364"/>
      <c r="BI111" s="364"/>
      <c r="BJ111" s="364"/>
      <c r="BK111" s="364"/>
      <c r="BL111" s="364"/>
      <c r="BM111" s="364"/>
      <c r="BN111" s="364"/>
      <c r="BO111" s="364"/>
      <c r="BP111" s="364"/>
      <c r="BQ111" s="364"/>
      <c r="BR111" s="364"/>
      <c r="BS111" s="364"/>
      <c r="BT111" s="364"/>
      <c r="BU111" s="364"/>
      <c r="BV111" s="364"/>
      <c r="BW111" s="364"/>
      <c r="BX111" s="364"/>
      <c r="BY111" s="364"/>
      <c r="BZ111" s="364"/>
      <c r="CA111" s="364"/>
      <c r="CB111" s="364"/>
      <c r="CC111" s="364"/>
      <c r="CD111" s="364"/>
      <c r="CE111" s="364"/>
      <c r="CF111" s="364"/>
      <c r="CG111" s="364"/>
      <c r="CH111" s="364"/>
      <c r="CI111" s="364"/>
      <c r="CJ111" s="364"/>
      <c r="CK111" s="364"/>
      <c r="CL111" s="364"/>
      <c r="CM111" s="364"/>
      <c r="CN111" s="364"/>
      <c r="CO111" s="364"/>
      <c r="CP111" s="364"/>
      <c r="CQ111" s="364"/>
      <c r="CR111" s="364"/>
      <c r="CS111" s="364"/>
      <c r="CT111" s="364"/>
      <c r="CU111" s="364"/>
      <c r="CV111" s="364"/>
      <c r="CW111" s="364"/>
      <c r="CX111" s="364"/>
      <c r="CY111" s="364"/>
      <c r="CZ111" s="364"/>
      <c r="DA111" s="364"/>
      <c r="DB111" s="364"/>
      <c r="DC111" s="364"/>
      <c r="DD111" s="364"/>
      <c r="DE111" s="364"/>
      <c r="DF111" s="364"/>
      <c r="DG111" s="364"/>
      <c r="DH111" s="364"/>
      <c r="DI111" s="364"/>
      <c r="DJ111" s="364"/>
      <c r="DK111" s="364"/>
      <c r="DL111" s="364"/>
      <c r="DM111" s="364"/>
      <c r="DN111" s="364"/>
      <c r="DO111" s="364"/>
      <c r="DP111" s="364"/>
      <c r="DQ111" s="364"/>
      <c r="DR111" s="364"/>
      <c r="DS111" s="364"/>
      <c r="DT111" s="364"/>
      <c r="DU111" s="364"/>
      <c r="DV111" s="364"/>
      <c r="DW111" s="364"/>
      <c r="DX111" s="364"/>
      <c r="DY111" s="364"/>
      <c r="DZ111" s="364"/>
      <c r="EA111" s="364"/>
      <c r="EB111" s="364"/>
      <c r="EC111" s="364"/>
      <c r="ED111" s="364"/>
      <c r="EE111" s="364"/>
      <c r="EF111" s="364"/>
      <c r="EG111" s="364"/>
      <c r="EH111" s="364"/>
      <c r="EI111" s="364"/>
      <c r="EJ111" s="364"/>
      <c r="EK111" s="364"/>
      <c r="EL111" s="364"/>
      <c r="EM111" s="364"/>
      <c r="EN111" s="364"/>
      <c r="EO111" s="364"/>
      <c r="EP111" s="364"/>
      <c r="EQ111" s="364"/>
      <c r="ER111" s="364"/>
      <c r="ES111" s="364"/>
      <c r="ET111" s="364"/>
      <c r="EU111" s="364"/>
      <c r="EV111" s="364"/>
      <c r="EW111" s="364"/>
      <c r="EX111" s="364"/>
      <c r="EY111" s="364"/>
      <c r="EZ111" s="364"/>
      <c r="FA111" s="364"/>
      <c r="FB111" s="364"/>
      <c r="FC111" s="364"/>
      <c r="FD111" s="364"/>
      <c r="FE111" s="364"/>
      <c r="FF111" s="364"/>
      <c r="FG111" s="364"/>
      <c r="FH111" s="364"/>
      <c r="FI111" s="364"/>
      <c r="FJ111" s="364"/>
      <c r="FK111" s="364"/>
      <c r="FL111" s="364"/>
      <c r="FM111" s="364"/>
      <c r="FN111" s="364"/>
      <c r="FO111" s="364"/>
      <c r="FP111" s="364"/>
      <c r="FQ111" s="364"/>
      <c r="FR111" s="364"/>
      <c r="FS111" s="364"/>
      <c r="FT111" s="364"/>
      <c r="FU111" s="364"/>
      <c r="FV111" s="364"/>
      <c r="FW111" s="364"/>
      <c r="FX111" s="364"/>
      <c r="FY111" s="364"/>
      <c r="FZ111" s="364"/>
      <c r="GA111" s="364"/>
      <c r="GB111" s="364"/>
      <c r="GC111" s="364"/>
      <c r="GD111" s="364"/>
      <c r="GE111" s="364"/>
      <c r="GF111" s="364"/>
      <c r="GG111" s="364"/>
      <c r="GH111" s="364"/>
      <c r="GI111" s="364"/>
      <c r="GJ111" s="364"/>
      <c r="GK111" s="364"/>
      <c r="GL111" s="364"/>
      <c r="GM111" s="364"/>
      <c r="GN111" s="364"/>
      <c r="GO111" s="364"/>
      <c r="GP111" s="364"/>
      <c r="GQ111" s="364"/>
      <c r="GR111" s="364"/>
      <c r="GS111" s="364"/>
      <c r="GT111" s="364"/>
      <c r="GU111" s="364"/>
      <c r="GV111" s="364"/>
      <c r="GW111" s="364"/>
      <c r="GX111" s="364"/>
      <c r="GY111" s="364"/>
      <c r="GZ111" s="364"/>
      <c r="HA111" s="364"/>
      <c r="HB111" s="364"/>
      <c r="HC111" s="364"/>
      <c r="HD111" s="364"/>
      <c r="HE111" s="364"/>
      <c r="HF111" s="364"/>
      <c r="HG111" s="364"/>
      <c r="HH111" s="364"/>
      <c r="HI111" s="364"/>
      <c r="HJ111" s="364"/>
      <c r="HK111" s="364"/>
      <c r="HL111" s="364"/>
      <c r="HM111" s="364"/>
      <c r="HN111" s="364"/>
      <c r="HO111" s="364"/>
      <c r="HP111" s="364"/>
      <c r="HQ111" s="364"/>
      <c r="HR111" s="364"/>
      <c r="HS111" s="364"/>
      <c r="HT111" s="364"/>
      <c r="HU111" s="364"/>
      <c r="HV111" s="364"/>
      <c r="HW111" s="364"/>
      <c r="HX111" s="364"/>
      <c r="HY111" s="364"/>
      <c r="HZ111" s="364"/>
      <c r="IA111" s="364"/>
      <c r="IB111" s="364"/>
      <c r="IC111" s="364"/>
      <c r="ID111" s="364"/>
      <c r="IE111" s="364"/>
      <c r="IF111" s="364"/>
      <c r="IG111" s="364"/>
      <c r="IH111" s="364"/>
      <c r="II111" s="364"/>
      <c r="IJ111" s="364"/>
      <c r="IK111" s="364"/>
      <c r="IL111" s="364"/>
      <c r="IM111" s="364"/>
      <c r="IN111" s="364"/>
      <c r="IO111" s="364"/>
      <c r="IP111" s="364"/>
      <c r="IQ111" s="364"/>
      <c r="IR111" s="364"/>
      <c r="IS111" s="364"/>
      <c r="IT111" s="364"/>
      <c r="IU111" s="364"/>
      <c r="IV111" s="364"/>
      <c r="IW111" s="364"/>
      <c r="IX111" s="364"/>
      <c r="IY111" s="364"/>
      <c r="IZ111" s="364"/>
      <c r="JA111" s="364"/>
      <c r="JB111" s="364"/>
      <c r="JC111" s="364"/>
      <c r="JD111" s="364"/>
      <c r="JE111" s="364"/>
      <c r="JF111" s="364"/>
      <c r="JG111" s="364"/>
      <c r="JH111" s="364"/>
      <c r="JI111" s="364"/>
      <c r="JJ111" s="364"/>
      <c r="JK111" s="364"/>
      <c r="JL111" s="364"/>
      <c r="JM111" s="364"/>
      <c r="JN111" s="364"/>
      <c r="JO111" s="364"/>
      <c r="JP111" s="364"/>
      <c r="JQ111" s="364"/>
      <c r="JR111" s="364"/>
      <c r="JS111" s="364"/>
      <c r="JT111" s="364"/>
      <c r="JU111" s="364"/>
      <c r="JV111" s="364"/>
      <c r="JW111" s="364"/>
      <c r="JX111" s="364"/>
      <c r="JY111" s="364"/>
      <c r="JZ111" s="364"/>
      <c r="KA111" s="364"/>
      <c r="KB111" s="364"/>
      <c r="KC111" s="364"/>
      <c r="KD111" s="364"/>
      <c r="KE111" s="364"/>
      <c r="KF111" s="364"/>
      <c r="KG111" s="364"/>
      <c r="KH111" s="364"/>
      <c r="KI111" s="364"/>
      <c r="KJ111" s="364"/>
      <c r="KK111" s="364"/>
      <c r="KL111" s="364"/>
      <c r="KM111" s="364"/>
      <c r="KN111" s="364"/>
      <c r="KO111" s="364"/>
      <c r="KP111" s="364"/>
      <c r="KQ111" s="364"/>
      <c r="KR111" s="364"/>
      <c r="KS111" s="364"/>
      <c r="KT111" s="364"/>
      <c r="KU111" s="364"/>
      <c r="KV111" s="364"/>
      <c r="KW111" s="364"/>
      <c r="KX111" s="364"/>
      <c r="KY111" s="364"/>
      <c r="KZ111" s="364"/>
      <c r="LA111" s="364"/>
      <c r="LB111" s="364"/>
      <c r="LC111" s="364"/>
      <c r="LD111" s="364"/>
      <c r="LE111" s="364"/>
      <c r="LF111" s="364"/>
      <c r="LG111" s="364"/>
      <c r="LH111" s="364"/>
      <c r="LI111" s="364"/>
      <c r="LJ111" s="364"/>
      <c r="LK111" s="364"/>
      <c r="LL111" s="364"/>
      <c r="LM111" s="364"/>
      <c r="LN111" s="364"/>
      <c r="LO111" s="364"/>
      <c r="LP111" s="364"/>
      <c r="LQ111" s="364"/>
      <c r="LR111" s="364"/>
      <c r="LS111" s="364"/>
      <c r="LT111" s="364"/>
      <c r="LU111" s="364"/>
      <c r="LV111" s="364"/>
      <c r="LW111" s="364"/>
      <c r="LX111" s="364"/>
      <c r="LY111" s="364"/>
      <c r="LZ111" s="364"/>
      <c r="MA111" s="364"/>
      <c r="MB111" s="364"/>
      <c r="MC111" s="364"/>
      <c r="MD111" s="364"/>
      <c r="ME111" s="364"/>
      <c r="MF111" s="364"/>
      <c r="MG111" s="364"/>
      <c r="MH111" s="364"/>
      <c r="MI111" s="364"/>
      <c r="MJ111" s="364"/>
      <c r="MK111" s="364"/>
      <c r="ML111" s="364"/>
      <c r="MM111" s="364"/>
      <c r="MN111" s="364"/>
      <c r="MO111" s="364"/>
      <c r="MP111" s="364"/>
      <c r="MQ111" s="364"/>
      <c r="MR111" s="364"/>
      <c r="MS111" s="364"/>
      <c r="MT111" s="364"/>
      <c r="MU111" s="364"/>
      <c r="MV111" s="364"/>
      <c r="MW111" s="364"/>
      <c r="MX111" s="364"/>
      <c r="MY111" s="364"/>
      <c r="MZ111" s="364"/>
      <c r="NA111" s="364"/>
      <c r="NB111" s="364"/>
      <c r="NC111" s="364"/>
      <c r="ND111" s="364"/>
      <c r="NE111" s="364"/>
      <c r="NF111" s="364"/>
      <c r="NG111" s="364"/>
      <c r="NH111" s="364"/>
      <c r="NI111" s="364"/>
      <c r="NJ111" s="364"/>
      <c r="NK111" s="364"/>
      <c r="NL111" s="364"/>
      <c r="NM111" s="364"/>
      <c r="NN111" s="364"/>
      <c r="NO111" s="364"/>
      <c r="NP111" s="364"/>
      <c r="NQ111" s="364"/>
      <c r="NR111" s="364"/>
      <c r="NS111" s="364"/>
      <c r="NT111" s="364"/>
      <c r="NU111" s="364"/>
      <c r="NV111" s="364"/>
      <c r="NW111" s="364"/>
      <c r="NX111" s="364"/>
      <c r="NY111" s="364"/>
      <c r="NZ111" s="364"/>
      <c r="OA111" s="364"/>
      <c r="OB111" s="364"/>
      <c r="OC111" s="364"/>
      <c r="OD111" s="364"/>
      <c r="OE111" s="364"/>
      <c r="OF111" s="364"/>
      <c r="OG111" s="364"/>
      <c r="OH111" s="364"/>
      <c r="OI111" s="364"/>
      <c r="OJ111" s="364"/>
      <c r="OK111" s="364"/>
      <c r="OL111" s="364"/>
      <c r="OM111" s="364"/>
      <c r="ON111" s="364"/>
      <c r="OO111" s="364"/>
      <c r="OP111" s="364"/>
      <c r="OQ111" s="364"/>
      <c r="OR111" s="364"/>
    </row>
    <row r="112" spans="1:408" ht="15">
      <c r="A112" s="363" t="s">
        <v>683</v>
      </c>
      <c r="B112" s="364">
        <f t="shared" si="118"/>
        <v>0</v>
      </c>
      <c r="C112" s="364">
        <f t="shared" si="119"/>
        <v>0</v>
      </c>
      <c r="D112" s="364">
        <f t="shared" si="120"/>
        <v>0</v>
      </c>
      <c r="E112" s="364">
        <f t="shared" si="121"/>
        <v>0</v>
      </c>
      <c r="F112" s="364">
        <f t="shared" si="122"/>
        <v>0</v>
      </c>
      <c r="G112" s="364">
        <f t="shared" si="123"/>
        <v>0</v>
      </c>
      <c r="H112" s="364">
        <f t="shared" si="124"/>
        <v>0</v>
      </c>
      <c r="I112" s="364">
        <f t="shared" si="125"/>
        <v>0</v>
      </c>
      <c r="J112" s="364">
        <f t="shared" si="126"/>
        <v>0</v>
      </c>
      <c r="K112" s="364">
        <f t="shared" si="127"/>
        <v>0</v>
      </c>
      <c r="L112" s="364">
        <f t="shared" si="128"/>
        <v>0</v>
      </c>
      <c r="M112" s="364">
        <f t="shared" si="129"/>
        <v>0</v>
      </c>
      <c r="N112" s="364">
        <f t="shared" si="130"/>
        <v>1.7291152941176466E-4</v>
      </c>
      <c r="O112" s="364">
        <f t="shared" si="131"/>
        <v>5.3890759999999996E-3</v>
      </c>
      <c r="P112" s="364">
        <f t="shared" si="132"/>
        <v>0</v>
      </c>
      <c r="Q112" s="364">
        <f t="shared" si="133"/>
        <v>2.8134434950588232</v>
      </c>
      <c r="R112" s="364">
        <f t="shared" si="134"/>
        <v>0</v>
      </c>
      <c r="S112" s="364">
        <f t="shared" si="135"/>
        <v>0</v>
      </c>
      <c r="T112" s="364">
        <f t="shared" si="136"/>
        <v>0</v>
      </c>
      <c r="U112" s="364">
        <f t="shared" si="137"/>
        <v>18.949633875529397</v>
      </c>
      <c r="V112" s="364">
        <f t="shared" si="138"/>
        <v>7.2271543762352897</v>
      </c>
      <c r="W112" s="364">
        <f t="shared" si="139"/>
        <v>19.670674953176459</v>
      </c>
      <c r="X112" s="364">
        <f t="shared" si="140"/>
        <v>20.895208391020411</v>
      </c>
      <c r="Y112" s="364">
        <f t="shared" si="141"/>
        <v>4.6872063411428568</v>
      </c>
      <c r="Z112" s="364">
        <f t="shared" si="142"/>
        <v>6.2923962000000007</v>
      </c>
      <c r="AA112" s="364">
        <f t="shared" si="143"/>
        <v>18.702887100000002</v>
      </c>
      <c r="AB112" s="364">
        <f t="shared" si="144"/>
        <v>26.609226899999999</v>
      </c>
      <c r="AC112" s="364">
        <f t="shared" si="145"/>
        <v>23.6306853</v>
      </c>
      <c r="AD112" s="364">
        <f t="shared" si="146"/>
        <v>14.179500000000001</v>
      </c>
      <c r="AE112" s="364">
        <f t="shared" si="147"/>
        <v>30.156900000000004</v>
      </c>
      <c r="AG112" s="364"/>
      <c r="AH112" s="364"/>
      <c r="AI112" s="364"/>
      <c r="AJ112" s="364"/>
      <c r="AK112" s="364"/>
      <c r="AL112" s="364"/>
      <c r="AM112" s="364"/>
      <c r="AN112" s="364"/>
      <c r="AO112" s="364"/>
      <c r="AP112" s="364"/>
      <c r="AQ112" s="364"/>
      <c r="AR112" s="364"/>
      <c r="AS112" s="364"/>
      <c r="AT112" s="364"/>
      <c r="AU112" s="364"/>
      <c r="AV112" s="364"/>
      <c r="AW112" s="364"/>
      <c r="AX112" s="364"/>
      <c r="AY112" s="364"/>
      <c r="AZ112" s="364"/>
      <c r="BA112" s="364"/>
      <c r="BB112" s="364"/>
      <c r="BC112" s="364"/>
      <c r="BD112" s="364"/>
      <c r="BE112" s="364"/>
      <c r="BF112" s="364"/>
      <c r="BG112" s="364"/>
      <c r="BH112" s="364"/>
      <c r="BI112" s="364"/>
      <c r="BJ112" s="364"/>
      <c r="BK112" s="364"/>
      <c r="BL112" s="364"/>
      <c r="BM112" s="364"/>
      <c r="BN112" s="364"/>
      <c r="BO112" s="364"/>
      <c r="BP112" s="364"/>
      <c r="BQ112" s="364"/>
      <c r="BR112" s="364"/>
      <c r="BS112" s="364"/>
      <c r="BT112" s="364"/>
      <c r="BU112" s="364"/>
      <c r="BV112" s="364"/>
      <c r="BW112" s="364"/>
      <c r="BX112" s="364"/>
      <c r="BY112" s="364"/>
      <c r="BZ112" s="364"/>
      <c r="CA112" s="364"/>
      <c r="CB112" s="364"/>
      <c r="CC112" s="364"/>
      <c r="CD112" s="364"/>
      <c r="CE112" s="364"/>
      <c r="CF112" s="364"/>
      <c r="CG112" s="364"/>
      <c r="CH112" s="364"/>
      <c r="CI112" s="364"/>
      <c r="CJ112" s="364"/>
      <c r="CK112" s="364"/>
      <c r="CL112" s="364"/>
      <c r="CM112" s="364"/>
      <c r="CN112" s="364"/>
      <c r="CO112" s="364"/>
      <c r="CP112" s="364"/>
      <c r="CQ112" s="364"/>
      <c r="CR112" s="364"/>
      <c r="CS112" s="364"/>
      <c r="CT112" s="364"/>
      <c r="CU112" s="364"/>
      <c r="CV112" s="364"/>
      <c r="CW112" s="364"/>
      <c r="CX112" s="364"/>
      <c r="CY112" s="364"/>
      <c r="CZ112" s="364"/>
      <c r="DA112" s="364"/>
      <c r="DB112" s="364"/>
      <c r="DC112" s="364"/>
      <c r="DD112" s="364"/>
      <c r="DE112" s="364"/>
      <c r="DF112" s="364"/>
      <c r="DG112" s="364"/>
      <c r="DH112" s="364"/>
      <c r="DI112" s="364"/>
      <c r="DJ112" s="364"/>
      <c r="DK112" s="364"/>
      <c r="DL112" s="364"/>
      <c r="DM112" s="364"/>
      <c r="DN112" s="364"/>
      <c r="DO112" s="364"/>
      <c r="DP112" s="364"/>
      <c r="DQ112" s="364"/>
      <c r="DR112" s="364"/>
      <c r="DS112" s="364"/>
      <c r="DT112" s="364"/>
      <c r="DU112" s="364"/>
      <c r="DV112" s="364"/>
      <c r="DW112" s="364"/>
      <c r="DX112" s="364"/>
      <c r="DY112" s="364"/>
      <c r="DZ112" s="364"/>
      <c r="EA112" s="364"/>
      <c r="EB112" s="364"/>
      <c r="EC112" s="364"/>
      <c r="ED112" s="364"/>
      <c r="EE112" s="364"/>
      <c r="EF112" s="364"/>
      <c r="EG112" s="364"/>
      <c r="EH112" s="364"/>
      <c r="EI112" s="364"/>
      <c r="EJ112" s="364"/>
      <c r="EK112" s="364"/>
      <c r="EL112" s="364"/>
      <c r="EM112" s="364"/>
      <c r="EN112" s="364"/>
      <c r="EO112" s="364"/>
      <c r="EP112" s="364"/>
      <c r="EQ112" s="364"/>
      <c r="ER112" s="364"/>
      <c r="ES112" s="364"/>
      <c r="ET112" s="364"/>
      <c r="EU112" s="364"/>
      <c r="EV112" s="364"/>
      <c r="EW112" s="364"/>
      <c r="EX112" s="364"/>
      <c r="EY112" s="364"/>
      <c r="EZ112" s="364"/>
      <c r="FA112" s="364"/>
      <c r="FB112" s="364"/>
      <c r="FC112" s="364"/>
      <c r="FD112" s="364"/>
      <c r="FE112" s="364"/>
      <c r="FF112" s="364"/>
      <c r="FG112" s="364"/>
      <c r="FH112" s="364"/>
      <c r="FI112" s="364"/>
      <c r="FJ112" s="364"/>
      <c r="FK112" s="364"/>
      <c r="FL112" s="364"/>
      <c r="FM112" s="364"/>
      <c r="FN112" s="364"/>
      <c r="FO112" s="364"/>
      <c r="FP112" s="364"/>
      <c r="FQ112" s="364"/>
      <c r="FR112" s="364"/>
      <c r="FS112" s="364"/>
      <c r="FT112" s="364"/>
      <c r="FU112" s="364"/>
      <c r="FV112" s="364"/>
      <c r="FW112" s="364"/>
      <c r="FX112" s="364"/>
      <c r="FY112" s="364"/>
      <c r="FZ112" s="364"/>
      <c r="GA112" s="364"/>
      <c r="GB112" s="364"/>
      <c r="GC112" s="364"/>
      <c r="GD112" s="364">
        <v>0.17291152941176466</v>
      </c>
      <c r="GE112" s="364"/>
      <c r="GF112" s="364"/>
      <c r="GG112" s="364"/>
      <c r="GH112" s="364"/>
      <c r="GI112" s="364"/>
      <c r="GJ112" s="364"/>
      <c r="GK112" s="364">
        <v>0.20173011764705878</v>
      </c>
      <c r="GL112" s="364"/>
      <c r="GM112" s="364"/>
      <c r="GN112" s="364"/>
      <c r="GO112" s="364"/>
      <c r="GP112" s="364"/>
      <c r="GQ112" s="364"/>
      <c r="GR112" s="364">
        <v>5.1873458823529406</v>
      </c>
      <c r="GS112" s="364"/>
      <c r="GT112" s="364"/>
      <c r="GU112" s="364"/>
      <c r="GV112" s="364"/>
      <c r="GW112" s="364"/>
      <c r="GX112" s="364"/>
      <c r="GY112" s="364"/>
      <c r="GZ112" s="364"/>
      <c r="HA112" s="364"/>
      <c r="HB112" s="364"/>
      <c r="HC112" s="364"/>
      <c r="HD112" s="364"/>
      <c r="HE112" s="364">
        <v>5.1873458823529406</v>
      </c>
      <c r="HF112" s="364">
        <v>10.374691764705881</v>
      </c>
      <c r="HG112" s="364"/>
      <c r="HH112" s="364">
        <v>5.1873458823529406</v>
      </c>
      <c r="HI112" s="364">
        <v>5.1873458823529406</v>
      </c>
      <c r="HJ112" s="364"/>
      <c r="HK112" s="364">
        <v>5.1873458823529406</v>
      </c>
      <c r="HL112" s="364"/>
      <c r="HM112" s="364">
        <v>10.374691764705881</v>
      </c>
      <c r="HN112" s="364">
        <v>5.1873458823529406</v>
      </c>
      <c r="HO112" s="364">
        <v>8.6455764705882334</v>
      </c>
      <c r="HP112" s="364">
        <v>2758.1118056470586</v>
      </c>
      <c r="HQ112" s="364"/>
      <c r="HR112" s="364"/>
      <c r="HS112" s="364"/>
      <c r="HT112" s="364"/>
      <c r="HU112" s="364"/>
      <c r="HV112" s="364"/>
      <c r="HW112" s="364"/>
      <c r="HX112" s="364"/>
      <c r="HY112" s="364"/>
      <c r="HZ112" s="364"/>
      <c r="IA112" s="364"/>
      <c r="IB112" s="364"/>
      <c r="IC112" s="364"/>
      <c r="ID112" s="364"/>
      <c r="IE112" s="364"/>
      <c r="IF112" s="364"/>
      <c r="IG112" s="364"/>
      <c r="IH112" s="364"/>
      <c r="II112" s="364"/>
      <c r="IJ112" s="364"/>
      <c r="IK112" s="364"/>
      <c r="IL112" s="364"/>
      <c r="IM112" s="364"/>
      <c r="IN112" s="364"/>
      <c r="IO112" s="364"/>
      <c r="IP112" s="364"/>
      <c r="IQ112" s="364"/>
      <c r="IR112" s="364"/>
      <c r="IS112" s="364"/>
      <c r="IT112" s="364"/>
      <c r="IU112" s="364"/>
      <c r="IV112" s="364"/>
      <c r="IW112" s="364"/>
      <c r="IX112" s="364"/>
      <c r="IY112" s="364"/>
      <c r="IZ112" s="364"/>
      <c r="JA112" s="364"/>
      <c r="JB112" s="364"/>
      <c r="JC112" s="364"/>
      <c r="JD112" s="364">
        <v>1153.0605338823523</v>
      </c>
      <c r="JE112" s="364">
        <v>1166.3170844705874</v>
      </c>
      <c r="JF112" s="364">
        <v>1441.3905091764698</v>
      </c>
      <c r="JG112" s="364"/>
      <c r="JH112" s="364">
        <v>2650.9066574117628</v>
      </c>
      <c r="JI112" s="364">
        <v>612.65436729411726</v>
      </c>
      <c r="JJ112" s="364">
        <v>3428.864446823527</v>
      </c>
      <c r="JK112" s="364">
        <v>4347.0823051764683</v>
      </c>
      <c r="JL112" s="364">
        <v>4149.3579712941155</v>
      </c>
      <c r="JM112" s="364">
        <v>1.3256550588235285</v>
      </c>
      <c r="JN112" s="364"/>
      <c r="JO112" s="364"/>
      <c r="JP112" s="364">
        <v>1431.6210077647052</v>
      </c>
      <c r="JQ112" s="364"/>
      <c r="JR112" s="364"/>
      <c r="JS112" s="364">
        <v>1437.7881856470578</v>
      </c>
      <c r="JT112" s="364">
        <v>1464.3301054117637</v>
      </c>
      <c r="JU112" s="364"/>
      <c r="JV112" s="364"/>
      <c r="JW112" s="364">
        <v>2892.0894223529394</v>
      </c>
      <c r="JX112" s="364"/>
      <c r="JY112" s="364"/>
      <c r="JZ112" s="364">
        <v>1436.8083536470579</v>
      </c>
      <c r="KA112" s="364">
        <v>1150.2651308235288</v>
      </c>
      <c r="KB112" s="364"/>
      <c r="KC112" s="364">
        <v>3765.1773715294094</v>
      </c>
      <c r="KD112" s="364">
        <v>1441.0446861176461</v>
      </c>
      <c r="KE112" s="364">
        <v>2600.15712352941</v>
      </c>
      <c r="KF112" s="364">
        <v>2616.2955329411748</v>
      </c>
      <c r="KG112" s="364">
        <v>1838.078376235293</v>
      </c>
      <c r="KH112" s="364">
        <v>1371.4189769411755</v>
      </c>
      <c r="KI112" s="364">
        <v>1147.0086303529404</v>
      </c>
      <c r="KJ112" s="364">
        <v>2304.4207710588221</v>
      </c>
      <c r="KK112" s="364"/>
      <c r="KL112" s="364"/>
      <c r="KM112" s="364"/>
      <c r="KN112" s="364">
        <v>2250.7220536054419</v>
      </c>
      <c r="KO112" s="364"/>
      <c r="KP112" s="364">
        <v>2094.9289069387755</v>
      </c>
      <c r="KQ112" s="364">
        <v>2428.3214416326532</v>
      </c>
      <c r="KR112" s="364">
        <v>4812.3705142857143</v>
      </c>
      <c r="KS112" s="364"/>
      <c r="KT112" s="364">
        <v>2399.3164410884356</v>
      </c>
      <c r="KU112" s="364">
        <v>2851.788450612245</v>
      </c>
      <c r="KV112" s="364">
        <v>4057.7605828571432</v>
      </c>
      <c r="KW112" s="364"/>
      <c r="KX112" s="364"/>
      <c r="KY112" s="364"/>
      <c r="KZ112" s="364"/>
      <c r="LA112" s="364"/>
      <c r="LB112" s="364"/>
      <c r="LC112" s="364"/>
      <c r="LD112" s="364"/>
      <c r="LE112" s="364">
        <v>2283.2385205714281</v>
      </c>
      <c r="LF112" s="364">
        <v>1201.2640337142859</v>
      </c>
      <c r="LG112" s="364"/>
      <c r="LH112" s="364">
        <v>1202.7037868571429</v>
      </c>
      <c r="LI112" s="364"/>
      <c r="LJ112" s="364"/>
      <c r="LK112" s="364">
        <v>1173.1845000000001</v>
      </c>
      <c r="LL112" s="364"/>
      <c r="LM112" s="364"/>
      <c r="LN112" s="364">
        <v>1503.4949999999999</v>
      </c>
      <c r="LO112" s="364"/>
      <c r="LP112" s="364">
        <v>899.99400000000003</v>
      </c>
      <c r="LQ112" s="364"/>
      <c r="LR112" s="364">
        <v>1498.7121</v>
      </c>
      <c r="LS112" s="364"/>
      <c r="LT112" s="364">
        <v>1217.0106000000001</v>
      </c>
      <c r="LU112" s="364">
        <v>1796.9634000000001</v>
      </c>
      <c r="LV112" s="364"/>
      <c r="LW112" s="364">
        <v>2999.8157999999999</v>
      </c>
      <c r="LX112" s="364"/>
      <c r="LY112" s="364">
        <v>1202.1551999999999</v>
      </c>
      <c r="LZ112" s="364">
        <v>2423.2622999999999</v>
      </c>
      <c r="MA112" s="364">
        <v>2542.8503999999998</v>
      </c>
      <c r="MB112" s="364">
        <v>1347.5528999999999</v>
      </c>
      <c r="MC112" s="364"/>
      <c r="MD112" s="364">
        <v>903.40380000000005</v>
      </c>
      <c r="ME112" s="364">
        <v>1197.6699000000001</v>
      </c>
      <c r="MF112" s="364">
        <v>4289.2133999999996</v>
      </c>
      <c r="MG112" s="364">
        <v>1212.9255000000001</v>
      </c>
      <c r="MH112" s="364">
        <v>2115.1392000000001</v>
      </c>
      <c r="MI112" s="364"/>
      <c r="MJ112" s="364">
        <v>1356.3819000000001</v>
      </c>
      <c r="MK112" s="364">
        <v>4050.2460000000001</v>
      </c>
      <c r="ML112" s="364">
        <v>1958.364</v>
      </c>
      <c r="MM112" s="364">
        <v>3214.8002999999999</v>
      </c>
      <c r="MN112" s="364"/>
      <c r="MO112" s="364">
        <v>5596.1837999999998</v>
      </c>
      <c r="MP112" s="364">
        <v>2873.7548999999999</v>
      </c>
      <c r="MQ112" s="364">
        <v>4231.4313000000002</v>
      </c>
      <c r="MR112" s="364"/>
      <c r="MS112" s="364">
        <v>1194.8561999999999</v>
      </c>
      <c r="MT112" s="364">
        <v>2122.4708999999998</v>
      </c>
      <c r="MU112" s="364">
        <v>1501.0592999999999</v>
      </c>
      <c r="MV112" s="364"/>
      <c r="MW112" s="364">
        <v>1499.3130000000001</v>
      </c>
      <c r="MX112" s="364">
        <v>3481.1889000000001</v>
      </c>
      <c r="MY112" s="364">
        <v>3011.8389000000002</v>
      </c>
      <c r="MZ112" s="364"/>
      <c r="NA112" s="364">
        <v>2679.0392999999999</v>
      </c>
      <c r="NB112" s="364">
        <v>2115.1188000000002</v>
      </c>
      <c r="NC112" s="364">
        <v>3259.5</v>
      </c>
      <c r="ND112" s="364">
        <v>2766.3</v>
      </c>
      <c r="NE112" s="364">
        <v>602.4</v>
      </c>
      <c r="NF112" s="364"/>
      <c r="NG112" s="364"/>
      <c r="NH112" s="364"/>
      <c r="NI112" s="364"/>
      <c r="NJ112" s="364">
        <v>4523.3999999999996</v>
      </c>
      <c r="NK112" s="364">
        <v>1813.2</v>
      </c>
      <c r="NL112" s="364"/>
      <c r="NM112" s="364">
        <v>1209.3</v>
      </c>
      <c r="NN112" s="364"/>
      <c r="NO112" s="364">
        <v>1197.5999999999999</v>
      </c>
      <c r="NP112" s="364">
        <v>4833.6000000000004</v>
      </c>
      <c r="NQ112" s="364">
        <v>1272</v>
      </c>
      <c r="NR112" s="364">
        <v>836.4</v>
      </c>
      <c r="NS112" s="364">
        <v>1505.4</v>
      </c>
      <c r="NT112" s="364">
        <v>5033.1000000000004</v>
      </c>
      <c r="NU112" s="364">
        <v>692.7</v>
      </c>
      <c r="NV112" s="364">
        <v>4319.3999999999996</v>
      </c>
      <c r="NW112" s="364"/>
      <c r="NX112" s="364">
        <v>7329.9</v>
      </c>
      <c r="NY112" s="364">
        <v>3727.2</v>
      </c>
      <c r="NZ112" s="364">
        <v>3023.4</v>
      </c>
      <c r="OA112" s="364">
        <v>2417.4</v>
      </c>
      <c r="OB112" s="364" t="s">
        <v>221</v>
      </c>
      <c r="OC112" s="364">
        <v>2561.1</v>
      </c>
      <c r="OD112" s="364" t="s">
        <v>221</v>
      </c>
      <c r="OE112" s="364">
        <v>3170.1</v>
      </c>
      <c r="OF112" s="364"/>
      <c r="OG112" s="364"/>
      <c r="OH112" s="364"/>
      <c r="OI112" s="364"/>
      <c r="OJ112" s="364"/>
      <c r="OK112" s="364"/>
      <c r="OL112" s="364"/>
      <c r="OM112" s="364"/>
      <c r="ON112" s="364"/>
      <c r="OO112" s="364"/>
      <c r="OP112" s="364"/>
      <c r="OQ112" s="364"/>
      <c r="OR112" s="364"/>
    </row>
    <row r="113" spans="1:408" ht="15">
      <c r="A113" s="365" t="s">
        <v>684</v>
      </c>
      <c r="B113" s="364">
        <f t="shared" si="118"/>
        <v>0</v>
      </c>
      <c r="C113" s="364">
        <f t="shared" si="119"/>
        <v>0</v>
      </c>
      <c r="D113" s="364">
        <f t="shared" si="120"/>
        <v>0</v>
      </c>
      <c r="E113" s="364">
        <f t="shared" si="121"/>
        <v>0</v>
      </c>
      <c r="F113" s="364">
        <f t="shared" si="122"/>
        <v>0</v>
      </c>
      <c r="G113" s="364">
        <f t="shared" si="123"/>
        <v>0</v>
      </c>
      <c r="H113" s="364">
        <f t="shared" si="124"/>
        <v>0</v>
      </c>
      <c r="I113" s="364">
        <f t="shared" si="125"/>
        <v>0</v>
      </c>
      <c r="J113" s="364">
        <f t="shared" si="126"/>
        <v>0</v>
      </c>
      <c r="K113" s="364">
        <f t="shared" si="127"/>
        <v>0</v>
      </c>
      <c r="L113" s="364">
        <f t="shared" si="128"/>
        <v>0</v>
      </c>
      <c r="M113" s="364">
        <f t="shared" si="129"/>
        <v>0</v>
      </c>
      <c r="N113" s="364">
        <f t="shared" si="130"/>
        <v>0</v>
      </c>
      <c r="O113" s="364">
        <f t="shared" si="131"/>
        <v>0</v>
      </c>
      <c r="P113" s="364">
        <f t="shared" si="132"/>
        <v>0</v>
      </c>
      <c r="Q113" s="364">
        <f t="shared" si="133"/>
        <v>0</v>
      </c>
      <c r="R113" s="364">
        <f t="shared" si="134"/>
        <v>0</v>
      </c>
      <c r="S113" s="364">
        <f t="shared" si="135"/>
        <v>0</v>
      </c>
      <c r="T113" s="364">
        <f t="shared" si="136"/>
        <v>0</v>
      </c>
      <c r="U113" s="364">
        <f t="shared" si="137"/>
        <v>0</v>
      </c>
      <c r="V113" s="364">
        <f t="shared" si="138"/>
        <v>0</v>
      </c>
      <c r="W113" s="364">
        <f t="shared" si="139"/>
        <v>0</v>
      </c>
      <c r="X113" s="364">
        <f t="shared" si="140"/>
        <v>0</v>
      </c>
      <c r="Y113" s="364">
        <f t="shared" si="141"/>
        <v>0</v>
      </c>
      <c r="Z113" s="364">
        <f t="shared" si="142"/>
        <v>0</v>
      </c>
      <c r="AA113" s="364">
        <f t="shared" si="143"/>
        <v>0</v>
      </c>
      <c r="AB113" s="364">
        <f t="shared" si="144"/>
        <v>0</v>
      </c>
      <c r="AC113" s="364">
        <f t="shared" si="145"/>
        <v>0</v>
      </c>
      <c r="AD113" s="364">
        <f t="shared" si="146"/>
        <v>0</v>
      </c>
      <c r="AE113" s="364">
        <f t="shared" si="147"/>
        <v>0</v>
      </c>
      <c r="AG113" s="364"/>
      <c r="AH113" s="364"/>
      <c r="AI113" s="364"/>
      <c r="AJ113" s="364"/>
      <c r="AK113" s="364"/>
      <c r="AL113" s="364"/>
      <c r="AM113" s="364"/>
      <c r="AN113" s="364"/>
      <c r="AO113" s="364"/>
      <c r="AP113" s="364"/>
      <c r="AQ113" s="364"/>
      <c r="AR113" s="364"/>
      <c r="AS113" s="364"/>
      <c r="AT113" s="364"/>
      <c r="AU113" s="364"/>
      <c r="AV113" s="364"/>
      <c r="AW113" s="364"/>
      <c r="AX113" s="364"/>
      <c r="AY113" s="364"/>
      <c r="AZ113" s="364"/>
      <c r="BA113" s="364"/>
      <c r="BB113" s="364"/>
      <c r="BC113" s="364"/>
      <c r="BD113" s="364"/>
      <c r="BE113" s="364"/>
      <c r="BF113" s="364"/>
      <c r="BG113" s="364"/>
      <c r="BH113" s="364"/>
      <c r="BI113" s="364"/>
      <c r="BJ113" s="364"/>
      <c r="BK113" s="364"/>
      <c r="BL113" s="364"/>
      <c r="BM113" s="364"/>
      <c r="BN113" s="364"/>
      <c r="BO113" s="364"/>
      <c r="BP113" s="364"/>
      <c r="BQ113" s="364"/>
      <c r="BR113" s="364"/>
      <c r="BS113" s="364"/>
      <c r="BT113" s="364"/>
      <c r="BU113" s="364"/>
      <c r="BV113" s="364"/>
      <c r="BW113" s="364"/>
      <c r="BX113" s="364"/>
      <c r="BY113" s="364"/>
      <c r="BZ113" s="364"/>
      <c r="CA113" s="364"/>
      <c r="CB113" s="364"/>
      <c r="CC113" s="364"/>
      <c r="CD113" s="364"/>
      <c r="CE113" s="364"/>
      <c r="CF113" s="364"/>
      <c r="CG113" s="364"/>
      <c r="CH113" s="364"/>
      <c r="CI113" s="364"/>
      <c r="CJ113" s="364"/>
      <c r="CK113" s="364"/>
      <c r="CL113" s="364"/>
      <c r="CM113" s="364"/>
      <c r="CN113" s="364"/>
      <c r="CO113" s="364"/>
      <c r="CP113" s="364"/>
      <c r="CQ113" s="364"/>
      <c r="CR113" s="364"/>
      <c r="CS113" s="364"/>
      <c r="CT113" s="364"/>
      <c r="CU113" s="364"/>
      <c r="CV113" s="364"/>
      <c r="CW113" s="364"/>
      <c r="CX113" s="364"/>
      <c r="CY113" s="364"/>
      <c r="CZ113" s="364"/>
      <c r="DA113" s="364"/>
      <c r="DB113" s="364"/>
      <c r="DC113" s="364"/>
      <c r="DD113" s="364"/>
      <c r="DE113" s="364"/>
      <c r="DF113" s="364"/>
      <c r="DG113" s="364"/>
      <c r="DH113" s="364"/>
      <c r="DI113" s="364"/>
      <c r="DJ113" s="364"/>
      <c r="DK113" s="364"/>
      <c r="DL113" s="364"/>
      <c r="DM113" s="364"/>
      <c r="DN113" s="364"/>
      <c r="DO113" s="364"/>
      <c r="DP113" s="364"/>
      <c r="DQ113" s="364"/>
      <c r="DR113" s="364"/>
      <c r="DS113" s="364"/>
      <c r="DT113" s="364"/>
      <c r="DU113" s="364"/>
      <c r="DV113" s="364"/>
      <c r="DW113" s="364"/>
      <c r="DX113" s="364"/>
      <c r="DY113" s="364"/>
      <c r="DZ113" s="364"/>
      <c r="EA113" s="364"/>
      <c r="EB113" s="364"/>
      <c r="EC113" s="364"/>
      <c r="ED113" s="364"/>
      <c r="EE113" s="364"/>
      <c r="EF113" s="364"/>
      <c r="EG113" s="364"/>
      <c r="EH113" s="364"/>
      <c r="EI113" s="364"/>
      <c r="EJ113" s="364"/>
      <c r="EK113" s="364"/>
      <c r="EL113" s="364"/>
      <c r="EM113" s="364"/>
      <c r="EN113" s="364"/>
      <c r="EO113" s="364"/>
      <c r="EP113" s="364"/>
      <c r="EQ113" s="364"/>
      <c r="ER113" s="364"/>
      <c r="ES113" s="364"/>
      <c r="ET113" s="364"/>
      <c r="EU113" s="364"/>
      <c r="EV113" s="364"/>
      <c r="EW113" s="364"/>
      <c r="EX113" s="364"/>
      <c r="EY113" s="364"/>
      <c r="EZ113" s="364"/>
      <c r="FA113" s="364"/>
      <c r="FB113" s="364"/>
      <c r="FC113" s="364"/>
      <c r="FD113" s="364"/>
      <c r="FE113" s="364"/>
      <c r="FF113" s="364"/>
      <c r="FG113" s="364"/>
      <c r="FH113" s="364"/>
      <c r="FI113" s="364"/>
      <c r="FJ113" s="364"/>
      <c r="FK113" s="364"/>
      <c r="FL113" s="364"/>
      <c r="FM113" s="364"/>
      <c r="FN113" s="364"/>
      <c r="FO113" s="364"/>
      <c r="FP113" s="364"/>
      <c r="FQ113" s="364"/>
      <c r="FR113" s="364"/>
      <c r="FS113" s="364"/>
      <c r="FT113" s="364"/>
      <c r="FU113" s="364"/>
      <c r="FV113" s="364"/>
      <c r="FW113" s="364"/>
      <c r="FX113" s="364"/>
      <c r="FY113" s="364"/>
      <c r="FZ113" s="364"/>
      <c r="GA113" s="364"/>
      <c r="GB113" s="364"/>
      <c r="GC113" s="364"/>
      <c r="GD113" s="364"/>
      <c r="GE113" s="364"/>
      <c r="GF113" s="364"/>
      <c r="GG113" s="364"/>
      <c r="GH113" s="364"/>
      <c r="GI113" s="364"/>
      <c r="GJ113" s="364"/>
      <c r="GK113" s="364"/>
      <c r="GL113" s="364"/>
      <c r="GM113" s="364"/>
      <c r="GN113" s="364"/>
      <c r="GO113" s="364"/>
      <c r="GP113" s="364"/>
      <c r="GQ113" s="364"/>
      <c r="GR113" s="364"/>
      <c r="GS113" s="364"/>
      <c r="GT113" s="364"/>
      <c r="GU113" s="364"/>
      <c r="GV113" s="364"/>
      <c r="GW113" s="364"/>
      <c r="GX113" s="364"/>
      <c r="GY113" s="364"/>
      <c r="GZ113" s="364"/>
      <c r="HA113" s="364"/>
      <c r="HB113" s="364"/>
      <c r="HC113" s="364"/>
      <c r="HD113" s="364"/>
      <c r="HE113" s="364"/>
      <c r="HF113" s="364"/>
      <c r="HG113" s="364"/>
      <c r="HH113" s="364"/>
      <c r="HI113" s="364"/>
      <c r="HJ113" s="364"/>
      <c r="HK113" s="364"/>
      <c r="HL113" s="364"/>
      <c r="HM113" s="364"/>
      <c r="HN113" s="364"/>
      <c r="HO113" s="364"/>
      <c r="HP113" s="364"/>
      <c r="HQ113" s="364"/>
      <c r="HR113" s="364"/>
      <c r="HS113" s="364"/>
      <c r="HT113" s="364"/>
      <c r="HU113" s="364"/>
      <c r="HV113" s="364"/>
      <c r="HW113" s="364"/>
      <c r="HX113" s="364"/>
      <c r="HY113" s="364"/>
      <c r="HZ113" s="364"/>
      <c r="IA113" s="364"/>
      <c r="IB113" s="364"/>
      <c r="IC113" s="364"/>
      <c r="ID113" s="364"/>
      <c r="IE113" s="364"/>
      <c r="IF113" s="364"/>
      <c r="IG113" s="364"/>
      <c r="IH113" s="364"/>
      <c r="II113" s="364"/>
      <c r="IJ113" s="364"/>
      <c r="IK113" s="364"/>
      <c r="IL113" s="364"/>
      <c r="IM113" s="364"/>
      <c r="IN113" s="364"/>
      <c r="IO113" s="364"/>
      <c r="IP113" s="364"/>
      <c r="IQ113" s="364"/>
      <c r="IR113" s="364"/>
      <c r="IS113" s="364"/>
      <c r="IT113" s="364"/>
      <c r="IU113" s="364"/>
      <c r="IV113" s="364"/>
      <c r="IW113" s="364"/>
      <c r="IX113" s="364"/>
      <c r="IY113" s="364"/>
      <c r="IZ113" s="364"/>
      <c r="JA113" s="364"/>
      <c r="JB113" s="364"/>
      <c r="JC113" s="364"/>
      <c r="JD113" s="364"/>
      <c r="JE113" s="364"/>
      <c r="JF113" s="364"/>
      <c r="JG113" s="364"/>
      <c r="JH113" s="364"/>
      <c r="JI113" s="364"/>
      <c r="JJ113" s="364"/>
      <c r="JK113" s="364"/>
      <c r="JL113" s="364"/>
      <c r="JM113" s="364"/>
      <c r="JN113" s="364"/>
      <c r="JO113" s="364"/>
      <c r="JP113" s="364"/>
      <c r="JQ113" s="364"/>
      <c r="JR113" s="364"/>
      <c r="JS113" s="364"/>
      <c r="JT113" s="364"/>
      <c r="JU113" s="364"/>
      <c r="JV113" s="364"/>
      <c r="JW113" s="364"/>
      <c r="JX113" s="364"/>
      <c r="JY113" s="364"/>
      <c r="JZ113" s="364"/>
      <c r="KA113" s="364"/>
      <c r="KB113" s="364"/>
      <c r="KC113" s="364"/>
      <c r="KD113" s="364"/>
      <c r="KE113" s="364"/>
      <c r="KF113" s="364"/>
      <c r="KG113" s="364"/>
      <c r="KH113" s="364"/>
      <c r="KI113" s="364"/>
      <c r="KJ113" s="364"/>
      <c r="KK113" s="364"/>
      <c r="KL113" s="364"/>
      <c r="KM113" s="364"/>
      <c r="KN113" s="364"/>
      <c r="KO113" s="364"/>
      <c r="KP113" s="364"/>
      <c r="KQ113" s="364"/>
      <c r="KR113" s="364"/>
      <c r="KS113" s="364"/>
      <c r="KT113" s="364"/>
      <c r="KU113" s="364"/>
      <c r="KV113" s="364"/>
      <c r="KW113" s="364"/>
      <c r="KX113" s="364"/>
      <c r="KY113" s="364"/>
      <c r="KZ113" s="364"/>
      <c r="LA113" s="364"/>
      <c r="LB113" s="364"/>
      <c r="LC113" s="364"/>
      <c r="LD113" s="364"/>
      <c r="LE113" s="364"/>
      <c r="LF113" s="364"/>
      <c r="LG113" s="364"/>
      <c r="LH113" s="364"/>
      <c r="LI113" s="364"/>
      <c r="LJ113" s="364"/>
      <c r="LK113" s="364"/>
      <c r="LL113" s="364"/>
      <c r="LM113" s="364"/>
      <c r="LN113" s="364"/>
      <c r="LO113" s="364"/>
      <c r="LP113" s="364"/>
      <c r="LQ113" s="364"/>
      <c r="LR113" s="364"/>
      <c r="LS113" s="364"/>
      <c r="LT113" s="364"/>
      <c r="LU113" s="364"/>
      <c r="LV113" s="364"/>
      <c r="LW113" s="364"/>
      <c r="LX113" s="364"/>
      <c r="LY113" s="364"/>
      <c r="LZ113" s="364"/>
      <c r="MA113" s="364"/>
      <c r="MB113" s="364"/>
      <c r="MC113" s="364"/>
      <c r="MD113" s="364"/>
      <c r="ME113" s="364"/>
      <c r="MF113" s="364"/>
      <c r="MG113" s="364"/>
      <c r="MH113" s="364"/>
      <c r="MI113" s="364"/>
      <c r="MJ113" s="364"/>
      <c r="MK113" s="364"/>
      <c r="ML113" s="364"/>
      <c r="MM113" s="364"/>
      <c r="MN113" s="364"/>
      <c r="MO113" s="364"/>
      <c r="MP113" s="364"/>
      <c r="MQ113" s="364"/>
      <c r="MR113" s="364"/>
      <c r="MS113" s="364"/>
      <c r="MT113" s="364"/>
      <c r="MU113" s="364"/>
      <c r="MV113" s="364"/>
      <c r="MW113" s="364"/>
      <c r="MX113" s="364"/>
      <c r="MY113" s="364"/>
      <c r="MZ113" s="364"/>
      <c r="NA113" s="364"/>
      <c r="NB113" s="364"/>
      <c r="NC113" s="364"/>
      <c r="ND113" s="364"/>
      <c r="NE113" s="364"/>
      <c r="NF113" s="364"/>
      <c r="NG113" s="364"/>
      <c r="NH113" s="364"/>
      <c r="NI113" s="364"/>
      <c r="NJ113" s="364"/>
      <c r="NK113" s="364"/>
      <c r="NL113" s="364"/>
      <c r="NM113" s="364"/>
      <c r="NN113" s="364"/>
      <c r="NO113" s="364"/>
      <c r="NP113" s="364"/>
      <c r="NQ113" s="364"/>
      <c r="NR113" s="364"/>
      <c r="NS113" s="364"/>
      <c r="NT113" s="364"/>
      <c r="NU113" s="364"/>
      <c r="NV113" s="364"/>
      <c r="NW113" s="364"/>
      <c r="NX113" s="364"/>
      <c r="NY113" s="364"/>
      <c r="NZ113" s="364"/>
      <c r="OA113" s="364"/>
      <c r="OB113" s="364"/>
      <c r="OC113" s="364"/>
      <c r="OD113" s="364"/>
      <c r="OE113" s="364"/>
      <c r="OF113" s="364"/>
      <c r="OG113" s="364"/>
      <c r="OH113" s="364"/>
      <c r="OI113" s="364"/>
      <c r="OJ113" s="364"/>
      <c r="OK113" s="364"/>
      <c r="OL113" s="364"/>
      <c r="OM113" s="364"/>
      <c r="ON113" s="364"/>
      <c r="OO113" s="364"/>
      <c r="OP113" s="364"/>
      <c r="OQ113" s="364"/>
      <c r="OR113" s="364"/>
    </row>
    <row r="114" spans="1:408" ht="15">
      <c r="A114" s="365" t="s">
        <v>685</v>
      </c>
      <c r="B114" s="364">
        <f t="shared" si="118"/>
        <v>0</v>
      </c>
      <c r="C114" s="364">
        <f t="shared" si="119"/>
        <v>0</v>
      </c>
      <c r="D114" s="364">
        <f t="shared" si="120"/>
        <v>0</v>
      </c>
      <c r="E114" s="364">
        <f t="shared" si="121"/>
        <v>0</v>
      </c>
      <c r="F114" s="364">
        <f t="shared" si="122"/>
        <v>0</v>
      </c>
      <c r="G114" s="364">
        <f t="shared" si="123"/>
        <v>0</v>
      </c>
      <c r="H114" s="364">
        <f t="shared" si="124"/>
        <v>0</v>
      </c>
      <c r="I114" s="364">
        <f t="shared" si="125"/>
        <v>0</v>
      </c>
      <c r="J114" s="364">
        <f t="shared" si="126"/>
        <v>0</v>
      </c>
      <c r="K114" s="364">
        <f t="shared" si="127"/>
        <v>0</v>
      </c>
      <c r="L114" s="364">
        <f t="shared" si="128"/>
        <v>0</v>
      </c>
      <c r="M114" s="364">
        <f t="shared" si="129"/>
        <v>0</v>
      </c>
      <c r="N114" s="364">
        <f t="shared" si="130"/>
        <v>0</v>
      </c>
      <c r="O114" s="364">
        <f t="shared" si="131"/>
        <v>0</v>
      </c>
      <c r="P114" s="364">
        <f t="shared" si="132"/>
        <v>0</v>
      </c>
      <c r="Q114" s="364">
        <f t="shared" si="133"/>
        <v>0</v>
      </c>
      <c r="R114" s="364">
        <f t="shared" si="134"/>
        <v>0</v>
      </c>
      <c r="S114" s="364">
        <f t="shared" si="135"/>
        <v>0</v>
      </c>
      <c r="T114" s="364">
        <f t="shared" si="136"/>
        <v>0</v>
      </c>
      <c r="U114" s="364">
        <f t="shared" si="137"/>
        <v>0</v>
      </c>
      <c r="V114" s="364">
        <f t="shared" si="138"/>
        <v>0</v>
      </c>
      <c r="W114" s="364">
        <f t="shared" si="139"/>
        <v>0</v>
      </c>
      <c r="X114" s="364">
        <f t="shared" si="140"/>
        <v>0</v>
      </c>
      <c r="Y114" s="364">
        <f t="shared" si="141"/>
        <v>0</v>
      </c>
      <c r="Z114" s="364">
        <f t="shared" si="142"/>
        <v>0</v>
      </c>
      <c r="AA114" s="364">
        <f t="shared" si="143"/>
        <v>0</v>
      </c>
      <c r="AB114" s="364">
        <f t="shared" si="144"/>
        <v>0</v>
      </c>
      <c r="AC114" s="364">
        <f t="shared" si="145"/>
        <v>0</v>
      </c>
      <c r="AD114" s="364">
        <f t="shared" si="146"/>
        <v>0</v>
      </c>
      <c r="AE114" s="364">
        <f t="shared" si="147"/>
        <v>0</v>
      </c>
      <c r="AG114" s="364"/>
      <c r="AH114" s="364"/>
      <c r="AI114" s="364"/>
      <c r="AJ114" s="364"/>
      <c r="AK114" s="364"/>
      <c r="AL114" s="364"/>
      <c r="AM114" s="364"/>
      <c r="AN114" s="364"/>
      <c r="AO114" s="364"/>
      <c r="AP114" s="364"/>
      <c r="AQ114" s="364"/>
      <c r="AR114" s="364"/>
      <c r="AS114" s="364"/>
      <c r="AT114" s="364"/>
      <c r="AU114" s="364"/>
      <c r="AV114" s="364"/>
      <c r="AW114" s="364"/>
      <c r="AX114" s="364"/>
      <c r="AY114" s="364"/>
      <c r="AZ114" s="364"/>
      <c r="BA114" s="364"/>
      <c r="BB114" s="364"/>
      <c r="BC114" s="364"/>
      <c r="BD114" s="364"/>
      <c r="BE114" s="364"/>
      <c r="BF114" s="364"/>
      <c r="BG114" s="364"/>
      <c r="BH114" s="364"/>
      <c r="BI114" s="364"/>
      <c r="BJ114" s="364"/>
      <c r="BK114" s="364"/>
      <c r="BL114" s="364"/>
      <c r="BM114" s="364"/>
      <c r="BN114" s="364"/>
      <c r="BO114" s="364"/>
      <c r="BP114" s="364"/>
      <c r="BQ114" s="364"/>
      <c r="BR114" s="364"/>
      <c r="BS114" s="364"/>
      <c r="BT114" s="364"/>
      <c r="BU114" s="364"/>
      <c r="BV114" s="364"/>
      <c r="BW114" s="364"/>
      <c r="BX114" s="364"/>
      <c r="BY114" s="364"/>
      <c r="BZ114" s="364"/>
      <c r="CA114" s="364"/>
      <c r="CB114" s="364"/>
      <c r="CC114" s="364"/>
      <c r="CD114" s="364"/>
      <c r="CE114" s="364"/>
      <c r="CF114" s="364"/>
      <c r="CG114" s="364"/>
      <c r="CH114" s="364"/>
      <c r="CI114" s="364"/>
      <c r="CJ114" s="364"/>
      <c r="CK114" s="364"/>
      <c r="CL114" s="364"/>
      <c r="CM114" s="364"/>
      <c r="CN114" s="364"/>
      <c r="CO114" s="364"/>
      <c r="CP114" s="364"/>
      <c r="CQ114" s="364"/>
      <c r="CR114" s="364"/>
      <c r="CS114" s="364"/>
      <c r="CT114" s="364"/>
      <c r="CU114" s="364"/>
      <c r="CV114" s="364"/>
      <c r="CW114" s="364"/>
      <c r="CX114" s="364"/>
      <c r="CY114" s="364"/>
      <c r="CZ114" s="364"/>
      <c r="DA114" s="364"/>
      <c r="DB114" s="364"/>
      <c r="DC114" s="364"/>
      <c r="DD114" s="364"/>
      <c r="DE114" s="364"/>
      <c r="DF114" s="364"/>
      <c r="DG114" s="364"/>
      <c r="DH114" s="364"/>
      <c r="DI114" s="364"/>
      <c r="DJ114" s="364"/>
      <c r="DK114" s="364"/>
      <c r="DL114" s="364"/>
      <c r="DM114" s="364"/>
      <c r="DN114" s="364"/>
      <c r="DO114" s="364"/>
      <c r="DP114" s="364"/>
      <c r="DQ114" s="364"/>
      <c r="DR114" s="364"/>
      <c r="DS114" s="364"/>
      <c r="DT114" s="364"/>
      <c r="DU114" s="364"/>
      <c r="DV114" s="364"/>
      <c r="DW114" s="364"/>
      <c r="DX114" s="364"/>
      <c r="DY114" s="364"/>
      <c r="DZ114" s="364"/>
      <c r="EA114" s="364"/>
      <c r="EB114" s="364"/>
      <c r="EC114" s="364"/>
      <c r="ED114" s="364"/>
      <c r="EE114" s="364"/>
      <c r="EF114" s="364"/>
      <c r="EG114" s="364"/>
      <c r="EH114" s="364"/>
      <c r="EI114" s="364"/>
      <c r="EJ114" s="364"/>
      <c r="EK114" s="364"/>
      <c r="EL114" s="364"/>
      <c r="EM114" s="364"/>
      <c r="EN114" s="364"/>
      <c r="EO114" s="364"/>
      <c r="EP114" s="364"/>
      <c r="EQ114" s="364"/>
      <c r="ER114" s="364"/>
      <c r="ES114" s="364"/>
      <c r="ET114" s="364"/>
      <c r="EU114" s="364"/>
      <c r="EV114" s="364"/>
      <c r="EW114" s="364"/>
      <c r="EX114" s="364"/>
      <c r="EY114" s="364"/>
      <c r="EZ114" s="364"/>
      <c r="FA114" s="364"/>
      <c r="FB114" s="364"/>
      <c r="FC114" s="364"/>
      <c r="FD114" s="364"/>
      <c r="FE114" s="364"/>
      <c r="FF114" s="364"/>
      <c r="FG114" s="364"/>
      <c r="FH114" s="364"/>
      <c r="FI114" s="364"/>
      <c r="FJ114" s="364"/>
      <c r="FK114" s="364"/>
      <c r="FL114" s="364"/>
      <c r="FM114" s="364"/>
      <c r="FN114" s="364"/>
      <c r="FO114" s="364"/>
      <c r="FP114" s="364"/>
      <c r="FQ114" s="364"/>
      <c r="FR114" s="364"/>
      <c r="FS114" s="364"/>
      <c r="FT114" s="364"/>
      <c r="FU114" s="364"/>
      <c r="FV114" s="364"/>
      <c r="FW114" s="364"/>
      <c r="FX114" s="364"/>
      <c r="FY114" s="364"/>
      <c r="FZ114" s="364"/>
      <c r="GA114" s="364"/>
      <c r="GB114" s="364"/>
      <c r="GC114" s="364"/>
      <c r="GD114" s="364"/>
      <c r="GE114" s="364"/>
      <c r="GF114" s="364"/>
      <c r="GG114" s="364"/>
      <c r="GH114" s="364"/>
      <c r="GI114" s="364"/>
      <c r="GJ114" s="364"/>
      <c r="GK114" s="364"/>
      <c r="GL114" s="364"/>
      <c r="GM114" s="364"/>
      <c r="GN114" s="364"/>
      <c r="GO114" s="364"/>
      <c r="GP114" s="364"/>
      <c r="GQ114" s="364"/>
      <c r="GR114" s="364"/>
      <c r="GS114" s="364"/>
      <c r="GT114" s="364"/>
      <c r="GU114" s="364"/>
      <c r="GV114" s="364"/>
      <c r="GW114" s="364"/>
      <c r="GX114" s="364"/>
      <c r="GY114" s="364"/>
      <c r="GZ114" s="364"/>
      <c r="HA114" s="364"/>
      <c r="HB114" s="364"/>
      <c r="HC114" s="364"/>
      <c r="HD114" s="364"/>
      <c r="HE114" s="364"/>
      <c r="HF114" s="364"/>
      <c r="HG114" s="364"/>
      <c r="HH114" s="364"/>
      <c r="HI114" s="364"/>
      <c r="HJ114" s="364"/>
      <c r="HK114" s="364"/>
      <c r="HL114" s="364"/>
      <c r="HM114" s="364"/>
      <c r="HN114" s="364"/>
      <c r="HO114" s="364"/>
      <c r="HP114" s="364"/>
      <c r="HQ114" s="364"/>
      <c r="HR114" s="364"/>
      <c r="HS114" s="364"/>
      <c r="HT114" s="364"/>
      <c r="HU114" s="364"/>
      <c r="HV114" s="364"/>
      <c r="HW114" s="364"/>
      <c r="HX114" s="364"/>
      <c r="HY114" s="364"/>
      <c r="HZ114" s="364"/>
      <c r="IA114" s="364"/>
      <c r="IB114" s="364"/>
      <c r="IC114" s="364"/>
      <c r="ID114" s="364"/>
      <c r="IE114" s="364"/>
      <c r="IF114" s="364"/>
      <c r="IG114" s="364"/>
      <c r="IH114" s="364"/>
      <c r="II114" s="364"/>
      <c r="IJ114" s="364"/>
      <c r="IK114" s="364"/>
      <c r="IL114" s="364"/>
      <c r="IM114" s="364"/>
      <c r="IN114" s="364"/>
      <c r="IO114" s="364"/>
      <c r="IP114" s="364"/>
      <c r="IQ114" s="364"/>
      <c r="IR114" s="364"/>
      <c r="IS114" s="364"/>
      <c r="IT114" s="364"/>
      <c r="IU114" s="364"/>
      <c r="IV114" s="364"/>
      <c r="IW114" s="364"/>
      <c r="IX114" s="364"/>
      <c r="IY114" s="364"/>
      <c r="IZ114" s="364"/>
      <c r="JA114" s="364"/>
      <c r="JB114" s="364"/>
      <c r="JC114" s="364"/>
      <c r="JD114" s="364"/>
      <c r="JE114" s="364"/>
      <c r="JF114" s="364"/>
      <c r="JG114" s="364"/>
      <c r="JH114" s="364"/>
      <c r="JI114" s="364"/>
      <c r="JJ114" s="364"/>
      <c r="JK114" s="364"/>
      <c r="JL114" s="364"/>
      <c r="JM114" s="364"/>
      <c r="JN114" s="364"/>
      <c r="JO114" s="364"/>
      <c r="JP114" s="364"/>
      <c r="JQ114" s="364"/>
      <c r="JR114" s="364"/>
      <c r="JS114" s="364"/>
      <c r="JT114" s="364"/>
      <c r="JU114" s="364"/>
      <c r="JV114" s="364"/>
      <c r="JW114" s="364"/>
      <c r="JX114" s="364"/>
      <c r="JY114" s="364"/>
      <c r="JZ114" s="364"/>
      <c r="KA114" s="364"/>
      <c r="KB114" s="364"/>
      <c r="KC114" s="364"/>
      <c r="KD114" s="364"/>
      <c r="KE114" s="364"/>
      <c r="KF114" s="364"/>
      <c r="KG114" s="364"/>
      <c r="KH114" s="364"/>
      <c r="KI114" s="364"/>
      <c r="KJ114" s="364"/>
      <c r="KK114" s="364"/>
      <c r="KL114" s="364"/>
      <c r="KM114" s="364"/>
      <c r="KN114" s="364"/>
      <c r="KO114" s="364"/>
      <c r="KP114" s="364"/>
      <c r="KQ114" s="364"/>
      <c r="KR114" s="364"/>
      <c r="KS114" s="364"/>
      <c r="KT114" s="364"/>
      <c r="KU114" s="364"/>
      <c r="KV114" s="364"/>
      <c r="KW114" s="364"/>
      <c r="KX114" s="364"/>
      <c r="KY114" s="364"/>
      <c r="KZ114" s="364"/>
      <c r="LA114" s="364"/>
      <c r="LB114" s="364"/>
      <c r="LC114" s="364"/>
      <c r="LD114" s="364"/>
      <c r="LE114" s="364"/>
      <c r="LF114" s="364"/>
      <c r="LG114" s="364"/>
      <c r="LH114" s="364"/>
      <c r="LI114" s="364"/>
      <c r="LJ114" s="364"/>
      <c r="LK114" s="364"/>
      <c r="LL114" s="364"/>
      <c r="LM114" s="364"/>
      <c r="LN114" s="364"/>
      <c r="LO114" s="364"/>
      <c r="LP114" s="364"/>
      <c r="LQ114" s="364"/>
      <c r="LR114" s="364"/>
      <c r="LS114" s="364"/>
      <c r="LT114" s="364"/>
      <c r="LU114" s="364"/>
      <c r="LV114" s="364"/>
      <c r="LW114" s="364"/>
      <c r="LX114" s="364"/>
      <c r="LY114" s="364"/>
      <c r="LZ114" s="364"/>
      <c r="MA114" s="364"/>
      <c r="MB114" s="364"/>
      <c r="MC114" s="364"/>
      <c r="MD114" s="364"/>
      <c r="ME114" s="364"/>
      <c r="MF114" s="364"/>
      <c r="MG114" s="364"/>
      <c r="MH114" s="364"/>
      <c r="MI114" s="364"/>
      <c r="MJ114" s="364"/>
      <c r="MK114" s="364"/>
      <c r="ML114" s="364"/>
      <c r="MM114" s="364"/>
      <c r="MN114" s="364"/>
      <c r="MO114" s="364"/>
      <c r="MP114" s="364"/>
      <c r="MQ114" s="364"/>
      <c r="MR114" s="364"/>
      <c r="MS114" s="364"/>
      <c r="MT114" s="364"/>
      <c r="MU114" s="364"/>
      <c r="MV114" s="364"/>
      <c r="MW114" s="364"/>
      <c r="MX114" s="364"/>
      <c r="MY114" s="364"/>
      <c r="MZ114" s="364"/>
      <c r="NA114" s="364"/>
      <c r="NB114" s="364"/>
      <c r="NC114" s="364"/>
      <c r="ND114" s="364"/>
      <c r="NE114" s="364"/>
      <c r="NF114" s="364"/>
      <c r="NG114" s="364"/>
      <c r="NH114" s="364"/>
      <c r="NI114" s="364"/>
      <c r="NJ114" s="364"/>
      <c r="NK114" s="364"/>
      <c r="NL114" s="364"/>
      <c r="NM114" s="364"/>
      <c r="NN114" s="364"/>
      <c r="NO114" s="364"/>
      <c r="NP114" s="364"/>
      <c r="NQ114" s="364"/>
      <c r="NR114" s="364"/>
      <c r="NS114" s="364"/>
      <c r="NT114" s="364"/>
      <c r="NU114" s="364"/>
      <c r="NV114" s="364"/>
      <c r="NW114" s="364"/>
      <c r="NX114" s="364"/>
      <c r="NY114" s="364"/>
      <c r="NZ114" s="364"/>
      <c r="OA114" s="364"/>
      <c r="OB114" s="364"/>
      <c r="OC114" s="364"/>
      <c r="OD114" s="364"/>
      <c r="OE114" s="364"/>
      <c r="OF114" s="364"/>
      <c r="OG114" s="364"/>
      <c r="OH114" s="364"/>
      <c r="OI114" s="364"/>
      <c r="OJ114" s="364"/>
      <c r="OK114" s="364"/>
      <c r="OL114" s="364"/>
      <c r="OM114" s="364"/>
      <c r="ON114" s="364"/>
      <c r="OO114" s="364"/>
      <c r="OP114" s="364"/>
      <c r="OQ114" s="364"/>
      <c r="OR114" s="364"/>
    </row>
    <row r="115" spans="1:408" ht="15">
      <c r="A115" s="365" t="s">
        <v>686</v>
      </c>
      <c r="B115" s="364">
        <f t="shared" si="118"/>
        <v>0</v>
      </c>
      <c r="C115" s="364">
        <f t="shared" si="119"/>
        <v>0</v>
      </c>
      <c r="D115" s="364">
        <f t="shared" si="120"/>
        <v>0</v>
      </c>
      <c r="E115" s="364">
        <f t="shared" si="121"/>
        <v>0</v>
      </c>
      <c r="F115" s="364">
        <f t="shared" si="122"/>
        <v>0</v>
      </c>
      <c r="G115" s="364">
        <f t="shared" si="123"/>
        <v>0</v>
      </c>
      <c r="H115" s="364">
        <f t="shared" si="124"/>
        <v>0</v>
      </c>
      <c r="I115" s="364">
        <f t="shared" si="125"/>
        <v>0</v>
      </c>
      <c r="J115" s="364">
        <f t="shared" si="126"/>
        <v>0</v>
      </c>
      <c r="K115" s="364">
        <f t="shared" si="127"/>
        <v>0</v>
      </c>
      <c r="L115" s="364">
        <f t="shared" si="128"/>
        <v>0</v>
      </c>
      <c r="M115" s="364">
        <f t="shared" si="129"/>
        <v>0</v>
      </c>
      <c r="N115" s="364">
        <f t="shared" si="130"/>
        <v>0</v>
      </c>
      <c r="O115" s="364">
        <f t="shared" si="131"/>
        <v>0</v>
      </c>
      <c r="P115" s="364">
        <f t="shared" si="132"/>
        <v>0</v>
      </c>
      <c r="Q115" s="364">
        <f t="shared" si="133"/>
        <v>0</v>
      </c>
      <c r="R115" s="364">
        <f t="shared" si="134"/>
        <v>0</v>
      </c>
      <c r="S115" s="364">
        <f t="shared" si="135"/>
        <v>0</v>
      </c>
      <c r="T115" s="364">
        <f t="shared" si="136"/>
        <v>0</v>
      </c>
      <c r="U115" s="364">
        <f t="shared" si="137"/>
        <v>0</v>
      </c>
      <c r="V115" s="364">
        <f t="shared" si="138"/>
        <v>0</v>
      </c>
      <c r="W115" s="364">
        <f t="shared" si="139"/>
        <v>0</v>
      </c>
      <c r="X115" s="364">
        <f t="shared" si="140"/>
        <v>0</v>
      </c>
      <c r="Y115" s="364">
        <f t="shared" si="141"/>
        <v>0</v>
      </c>
      <c r="Z115" s="364">
        <f t="shared" si="142"/>
        <v>0</v>
      </c>
      <c r="AA115" s="364">
        <f t="shared" si="143"/>
        <v>0</v>
      </c>
      <c r="AB115" s="364">
        <f t="shared" si="144"/>
        <v>0</v>
      </c>
      <c r="AC115" s="364">
        <f t="shared" si="145"/>
        <v>0</v>
      </c>
      <c r="AD115" s="364">
        <f t="shared" si="146"/>
        <v>0</v>
      </c>
      <c r="AE115" s="364">
        <f t="shared" si="147"/>
        <v>0</v>
      </c>
      <c r="AG115" s="364"/>
      <c r="AH115" s="364"/>
      <c r="AI115" s="364"/>
      <c r="AJ115" s="364"/>
      <c r="AK115" s="364"/>
      <c r="AL115" s="364"/>
      <c r="AM115" s="364"/>
      <c r="AN115" s="364"/>
      <c r="AO115" s="364"/>
      <c r="AP115" s="364"/>
      <c r="AQ115" s="364"/>
      <c r="AR115" s="364"/>
      <c r="AS115" s="364"/>
      <c r="AT115" s="364"/>
      <c r="AU115" s="364"/>
      <c r="AV115" s="364"/>
      <c r="AW115" s="364"/>
      <c r="AX115" s="364"/>
      <c r="AY115" s="364"/>
      <c r="AZ115" s="364"/>
      <c r="BA115" s="364"/>
      <c r="BB115" s="364"/>
      <c r="BC115" s="364"/>
      <c r="BD115" s="364"/>
      <c r="BE115" s="364"/>
      <c r="BF115" s="364"/>
      <c r="BG115" s="364"/>
      <c r="BH115" s="364"/>
      <c r="BI115" s="364"/>
      <c r="BJ115" s="364"/>
      <c r="BK115" s="364"/>
      <c r="BL115" s="364"/>
      <c r="BM115" s="364"/>
      <c r="BN115" s="364"/>
      <c r="BO115" s="364"/>
      <c r="BP115" s="364"/>
      <c r="BQ115" s="364"/>
      <c r="BR115" s="364"/>
      <c r="BS115" s="364"/>
      <c r="BT115" s="364"/>
      <c r="BU115" s="364"/>
      <c r="BV115" s="364"/>
      <c r="BW115" s="364"/>
      <c r="BX115" s="364"/>
      <c r="BY115" s="364"/>
      <c r="BZ115" s="364"/>
      <c r="CA115" s="364"/>
      <c r="CB115" s="364"/>
      <c r="CC115" s="364"/>
      <c r="CD115" s="364"/>
      <c r="CE115" s="364"/>
      <c r="CF115" s="364"/>
      <c r="CG115" s="364"/>
      <c r="CH115" s="364"/>
      <c r="CI115" s="364"/>
      <c r="CJ115" s="364"/>
      <c r="CK115" s="364"/>
      <c r="CL115" s="364"/>
      <c r="CM115" s="364"/>
      <c r="CN115" s="364"/>
      <c r="CO115" s="364"/>
      <c r="CP115" s="364"/>
      <c r="CQ115" s="364"/>
      <c r="CR115" s="364"/>
      <c r="CS115" s="364"/>
      <c r="CT115" s="364"/>
      <c r="CU115" s="364"/>
      <c r="CV115" s="364"/>
      <c r="CW115" s="364"/>
      <c r="CX115" s="364"/>
      <c r="CY115" s="364"/>
      <c r="CZ115" s="364"/>
      <c r="DA115" s="364"/>
      <c r="DB115" s="364"/>
      <c r="DC115" s="364"/>
      <c r="DD115" s="364"/>
      <c r="DE115" s="364"/>
      <c r="DF115" s="364"/>
      <c r="DG115" s="364"/>
      <c r="DH115" s="364"/>
      <c r="DI115" s="364"/>
      <c r="DJ115" s="364"/>
      <c r="DK115" s="364"/>
      <c r="DL115" s="364"/>
      <c r="DM115" s="364"/>
      <c r="DN115" s="364"/>
      <c r="DO115" s="364"/>
      <c r="DP115" s="364"/>
      <c r="DQ115" s="364"/>
      <c r="DR115" s="364"/>
      <c r="DS115" s="364"/>
      <c r="DT115" s="364"/>
      <c r="DU115" s="364"/>
      <c r="DV115" s="364"/>
      <c r="DW115" s="364"/>
      <c r="DX115" s="364"/>
      <c r="DY115" s="364"/>
      <c r="DZ115" s="364"/>
      <c r="EA115" s="364"/>
      <c r="EB115" s="364"/>
      <c r="EC115" s="364"/>
      <c r="ED115" s="364"/>
      <c r="EE115" s="364"/>
      <c r="EF115" s="364"/>
      <c r="EG115" s="364"/>
      <c r="EH115" s="364"/>
      <c r="EI115" s="364"/>
      <c r="EJ115" s="364"/>
      <c r="EK115" s="364"/>
      <c r="EL115" s="364"/>
      <c r="EM115" s="364"/>
      <c r="EN115" s="364"/>
      <c r="EO115" s="364"/>
      <c r="EP115" s="364"/>
      <c r="EQ115" s="364"/>
      <c r="ER115" s="364"/>
      <c r="ES115" s="364"/>
      <c r="ET115" s="364"/>
      <c r="EU115" s="364"/>
      <c r="EV115" s="364"/>
      <c r="EW115" s="364"/>
      <c r="EX115" s="364"/>
      <c r="EY115" s="364"/>
      <c r="EZ115" s="364"/>
      <c r="FA115" s="364"/>
      <c r="FB115" s="364"/>
      <c r="FC115" s="364"/>
      <c r="FD115" s="364"/>
      <c r="FE115" s="364"/>
      <c r="FF115" s="364"/>
      <c r="FG115" s="364"/>
      <c r="FH115" s="364"/>
      <c r="FI115" s="364"/>
      <c r="FJ115" s="364"/>
      <c r="FK115" s="364"/>
      <c r="FL115" s="364"/>
      <c r="FM115" s="364"/>
      <c r="FN115" s="364"/>
      <c r="FO115" s="364"/>
      <c r="FP115" s="364"/>
      <c r="FQ115" s="364"/>
      <c r="FR115" s="364"/>
      <c r="FS115" s="364"/>
      <c r="FT115" s="364"/>
      <c r="FU115" s="364"/>
      <c r="FV115" s="364"/>
      <c r="FW115" s="364"/>
      <c r="FX115" s="364"/>
      <c r="FY115" s="364"/>
      <c r="FZ115" s="364"/>
      <c r="GA115" s="364"/>
      <c r="GB115" s="364"/>
      <c r="GC115" s="364"/>
      <c r="GD115" s="364"/>
      <c r="GE115" s="364"/>
      <c r="GF115" s="364"/>
      <c r="GG115" s="364"/>
      <c r="GH115" s="364"/>
      <c r="GI115" s="364"/>
      <c r="GJ115" s="364"/>
      <c r="GK115" s="364"/>
      <c r="GL115" s="364"/>
      <c r="GM115" s="364"/>
      <c r="GN115" s="364"/>
      <c r="GO115" s="364"/>
      <c r="GP115" s="364"/>
      <c r="GQ115" s="364"/>
      <c r="GR115" s="364"/>
      <c r="GS115" s="364"/>
      <c r="GT115" s="364"/>
      <c r="GU115" s="364"/>
      <c r="GV115" s="364"/>
      <c r="GW115" s="364"/>
      <c r="GX115" s="364"/>
      <c r="GY115" s="364"/>
      <c r="GZ115" s="364"/>
      <c r="HA115" s="364"/>
      <c r="HB115" s="364"/>
      <c r="HC115" s="364"/>
      <c r="HD115" s="364"/>
      <c r="HE115" s="364"/>
      <c r="HF115" s="364"/>
      <c r="HG115" s="364"/>
      <c r="HH115" s="364"/>
      <c r="HI115" s="364"/>
      <c r="HJ115" s="364"/>
      <c r="HK115" s="364"/>
      <c r="HL115" s="364"/>
      <c r="HM115" s="364"/>
      <c r="HN115" s="364"/>
      <c r="HO115" s="364"/>
      <c r="HP115" s="364"/>
      <c r="HQ115" s="364"/>
      <c r="HR115" s="364"/>
      <c r="HS115" s="364"/>
      <c r="HT115" s="364"/>
      <c r="HU115" s="364"/>
      <c r="HV115" s="364"/>
      <c r="HW115" s="364"/>
      <c r="HX115" s="364"/>
      <c r="HY115" s="364"/>
      <c r="HZ115" s="364"/>
      <c r="IA115" s="364"/>
      <c r="IB115" s="364"/>
      <c r="IC115" s="364"/>
      <c r="ID115" s="364"/>
      <c r="IE115" s="364"/>
      <c r="IF115" s="364"/>
      <c r="IG115" s="364"/>
      <c r="IH115" s="364"/>
      <c r="II115" s="364"/>
      <c r="IJ115" s="364"/>
      <c r="IK115" s="364"/>
      <c r="IL115" s="364"/>
      <c r="IM115" s="364"/>
      <c r="IN115" s="364"/>
      <c r="IO115" s="364"/>
      <c r="IP115" s="364"/>
      <c r="IQ115" s="364"/>
      <c r="IR115" s="364"/>
      <c r="IS115" s="364"/>
      <c r="IT115" s="364"/>
      <c r="IU115" s="364"/>
      <c r="IV115" s="364"/>
      <c r="IW115" s="364"/>
      <c r="IX115" s="364"/>
      <c r="IY115" s="364"/>
      <c r="IZ115" s="364"/>
      <c r="JA115" s="364"/>
      <c r="JB115" s="364"/>
      <c r="JC115" s="364"/>
      <c r="JD115" s="364"/>
      <c r="JE115" s="364"/>
      <c r="JF115" s="364"/>
      <c r="JG115" s="364"/>
      <c r="JH115" s="364"/>
      <c r="JI115" s="364"/>
      <c r="JJ115" s="364"/>
      <c r="JK115" s="364"/>
      <c r="JL115" s="364"/>
      <c r="JM115" s="364"/>
      <c r="JN115" s="364"/>
      <c r="JO115" s="364"/>
      <c r="JP115" s="364"/>
      <c r="JQ115" s="364"/>
      <c r="JR115" s="364"/>
      <c r="JS115" s="364"/>
      <c r="JT115" s="364"/>
      <c r="JU115" s="364"/>
      <c r="JV115" s="364"/>
      <c r="JW115" s="364"/>
      <c r="JX115" s="364"/>
      <c r="JY115" s="364"/>
      <c r="JZ115" s="364"/>
      <c r="KA115" s="364"/>
      <c r="KB115" s="364"/>
      <c r="KC115" s="364"/>
      <c r="KD115" s="364"/>
      <c r="KE115" s="364"/>
      <c r="KF115" s="364"/>
      <c r="KG115" s="364"/>
      <c r="KH115" s="364"/>
      <c r="KI115" s="364"/>
      <c r="KJ115" s="364"/>
      <c r="KK115" s="364"/>
      <c r="KL115" s="364"/>
      <c r="KM115" s="364"/>
      <c r="KN115" s="364"/>
      <c r="KO115" s="364"/>
      <c r="KP115" s="364"/>
      <c r="KQ115" s="364"/>
      <c r="KR115" s="364"/>
      <c r="KS115" s="364"/>
      <c r="KT115" s="364"/>
      <c r="KU115" s="364"/>
      <c r="KV115" s="364"/>
      <c r="KW115" s="364"/>
      <c r="KX115" s="364"/>
      <c r="KY115" s="364"/>
      <c r="KZ115" s="364"/>
      <c r="LA115" s="364"/>
      <c r="LB115" s="364"/>
      <c r="LC115" s="364"/>
      <c r="LD115" s="364"/>
      <c r="LE115" s="364"/>
      <c r="LF115" s="364"/>
      <c r="LG115" s="364"/>
      <c r="LH115" s="364"/>
      <c r="LI115" s="364"/>
      <c r="LJ115" s="364"/>
      <c r="LK115" s="364"/>
      <c r="LL115" s="364"/>
      <c r="LM115" s="364"/>
      <c r="LN115" s="364"/>
      <c r="LO115" s="364"/>
      <c r="LP115" s="364"/>
      <c r="LQ115" s="364"/>
      <c r="LR115" s="364"/>
      <c r="LS115" s="364"/>
      <c r="LT115" s="364"/>
      <c r="LU115" s="364"/>
      <c r="LV115" s="364"/>
      <c r="LW115" s="364"/>
      <c r="LX115" s="364"/>
      <c r="LY115" s="364"/>
      <c r="LZ115" s="364"/>
      <c r="MA115" s="364"/>
      <c r="MB115" s="364"/>
      <c r="MC115" s="364"/>
      <c r="MD115" s="364"/>
      <c r="ME115" s="364"/>
      <c r="MF115" s="364"/>
      <c r="MG115" s="364"/>
      <c r="MH115" s="364"/>
      <c r="MI115" s="364"/>
      <c r="MJ115" s="364"/>
      <c r="MK115" s="364"/>
      <c r="ML115" s="364"/>
      <c r="MM115" s="364"/>
      <c r="MN115" s="364"/>
      <c r="MO115" s="364"/>
      <c r="MP115" s="364"/>
      <c r="MQ115" s="364"/>
      <c r="MR115" s="364"/>
      <c r="MS115" s="364"/>
      <c r="MT115" s="364"/>
      <c r="MU115" s="364"/>
      <c r="MV115" s="364"/>
      <c r="MW115" s="364"/>
      <c r="MX115" s="364"/>
      <c r="MY115" s="364"/>
      <c r="MZ115" s="364"/>
      <c r="NA115" s="364"/>
      <c r="NB115" s="364"/>
      <c r="NC115" s="364"/>
      <c r="ND115" s="364"/>
      <c r="NE115" s="364"/>
      <c r="NF115" s="364"/>
      <c r="NG115" s="364"/>
      <c r="NH115" s="364"/>
      <c r="NI115" s="364"/>
      <c r="NJ115" s="364"/>
      <c r="NK115" s="364"/>
      <c r="NL115" s="364"/>
      <c r="NM115" s="364"/>
      <c r="NN115" s="364"/>
      <c r="NO115" s="364"/>
      <c r="NP115" s="364"/>
      <c r="NQ115" s="364"/>
      <c r="NR115" s="364"/>
      <c r="NS115" s="364"/>
      <c r="NT115" s="364"/>
      <c r="NU115" s="364"/>
      <c r="NV115" s="364"/>
      <c r="NW115" s="364"/>
      <c r="NX115" s="364"/>
      <c r="NY115" s="364"/>
      <c r="NZ115" s="364"/>
      <c r="OA115" s="364"/>
      <c r="OB115" s="364"/>
      <c r="OC115" s="364"/>
      <c r="OD115" s="364"/>
      <c r="OE115" s="364"/>
      <c r="OF115" s="364"/>
      <c r="OG115" s="364"/>
      <c r="OH115" s="364"/>
      <c r="OI115" s="364"/>
      <c r="OJ115" s="364"/>
      <c r="OK115" s="364"/>
      <c r="OL115" s="364"/>
      <c r="OM115" s="364"/>
      <c r="ON115" s="364"/>
      <c r="OO115" s="364"/>
      <c r="OP115" s="364"/>
      <c r="OQ115" s="364"/>
      <c r="OR115" s="364"/>
    </row>
    <row r="116" spans="1:408" ht="15">
      <c r="A116" s="365" t="s">
        <v>687</v>
      </c>
      <c r="B116" s="364">
        <f t="shared" si="118"/>
        <v>0</v>
      </c>
      <c r="C116" s="364">
        <f t="shared" si="119"/>
        <v>0</v>
      </c>
      <c r="D116" s="364">
        <f t="shared" si="120"/>
        <v>0</v>
      </c>
      <c r="E116" s="364">
        <f t="shared" si="121"/>
        <v>0</v>
      </c>
      <c r="F116" s="364">
        <f t="shared" si="122"/>
        <v>0</v>
      </c>
      <c r="G116" s="364">
        <f t="shared" si="123"/>
        <v>0</v>
      </c>
      <c r="H116" s="364">
        <f t="shared" si="124"/>
        <v>0</v>
      </c>
      <c r="I116" s="364">
        <f t="shared" si="125"/>
        <v>0</v>
      </c>
      <c r="J116" s="364">
        <f t="shared" si="126"/>
        <v>0</v>
      </c>
      <c r="K116" s="364">
        <f t="shared" si="127"/>
        <v>0</v>
      </c>
      <c r="L116" s="364">
        <f t="shared" si="128"/>
        <v>0</v>
      </c>
      <c r="M116" s="364">
        <f t="shared" si="129"/>
        <v>0</v>
      </c>
      <c r="N116" s="364">
        <f t="shared" si="130"/>
        <v>0</v>
      </c>
      <c r="O116" s="364">
        <f t="shared" si="131"/>
        <v>0</v>
      </c>
      <c r="P116" s="364">
        <f t="shared" si="132"/>
        <v>0</v>
      </c>
      <c r="Q116" s="364">
        <f t="shared" si="133"/>
        <v>0</v>
      </c>
      <c r="R116" s="364">
        <f t="shared" si="134"/>
        <v>0</v>
      </c>
      <c r="S116" s="364">
        <f t="shared" si="135"/>
        <v>0</v>
      </c>
      <c r="T116" s="364">
        <f t="shared" si="136"/>
        <v>0</v>
      </c>
      <c r="U116" s="364">
        <f t="shared" si="137"/>
        <v>0</v>
      </c>
      <c r="V116" s="364">
        <f t="shared" si="138"/>
        <v>0</v>
      </c>
      <c r="W116" s="364">
        <f t="shared" si="139"/>
        <v>0</v>
      </c>
      <c r="X116" s="364">
        <f t="shared" si="140"/>
        <v>0</v>
      </c>
      <c r="Y116" s="364">
        <f t="shared" si="141"/>
        <v>0</v>
      </c>
      <c r="Z116" s="364">
        <f t="shared" si="142"/>
        <v>0</v>
      </c>
      <c r="AA116" s="364">
        <f t="shared" si="143"/>
        <v>0</v>
      </c>
      <c r="AB116" s="364">
        <f t="shared" si="144"/>
        <v>0</v>
      </c>
      <c r="AC116" s="364">
        <f t="shared" si="145"/>
        <v>0</v>
      </c>
      <c r="AD116" s="364">
        <f t="shared" si="146"/>
        <v>0</v>
      </c>
      <c r="AE116" s="364">
        <f t="shared" si="147"/>
        <v>0</v>
      </c>
      <c r="AG116" s="364"/>
      <c r="AH116" s="364"/>
      <c r="AI116" s="364"/>
      <c r="AJ116" s="364"/>
      <c r="AK116" s="364"/>
      <c r="AL116" s="364"/>
      <c r="AM116" s="364"/>
      <c r="AN116" s="364"/>
      <c r="AO116" s="364"/>
      <c r="AP116" s="364"/>
      <c r="AQ116" s="364"/>
      <c r="AR116" s="364"/>
      <c r="AS116" s="364"/>
      <c r="AT116" s="364"/>
      <c r="AU116" s="364"/>
      <c r="AV116" s="364"/>
      <c r="AW116" s="364"/>
      <c r="AX116" s="364"/>
      <c r="AY116" s="364"/>
      <c r="AZ116" s="364"/>
      <c r="BA116" s="364"/>
      <c r="BB116" s="364"/>
      <c r="BC116" s="364"/>
      <c r="BD116" s="364"/>
      <c r="BE116" s="364"/>
      <c r="BF116" s="364"/>
      <c r="BG116" s="364"/>
      <c r="BH116" s="364"/>
      <c r="BI116" s="364"/>
      <c r="BJ116" s="364"/>
      <c r="BK116" s="364"/>
      <c r="BL116" s="364"/>
      <c r="BM116" s="364"/>
      <c r="BN116" s="364"/>
      <c r="BO116" s="364"/>
      <c r="BP116" s="364"/>
      <c r="BQ116" s="364"/>
      <c r="BR116" s="364"/>
      <c r="BS116" s="364"/>
      <c r="BT116" s="364"/>
      <c r="BU116" s="364"/>
      <c r="BV116" s="364"/>
      <c r="BW116" s="364"/>
      <c r="BX116" s="364"/>
      <c r="BY116" s="364"/>
      <c r="BZ116" s="364"/>
      <c r="CA116" s="364"/>
      <c r="CB116" s="364"/>
      <c r="CC116" s="364"/>
      <c r="CD116" s="364"/>
      <c r="CE116" s="364"/>
      <c r="CF116" s="364"/>
      <c r="CG116" s="364"/>
      <c r="CH116" s="364"/>
      <c r="CI116" s="364"/>
      <c r="CJ116" s="364"/>
      <c r="CK116" s="364"/>
      <c r="CL116" s="364"/>
      <c r="CM116" s="364"/>
      <c r="CN116" s="364"/>
      <c r="CO116" s="364"/>
      <c r="CP116" s="364"/>
      <c r="CQ116" s="364"/>
      <c r="CR116" s="364"/>
      <c r="CS116" s="364"/>
      <c r="CT116" s="364"/>
      <c r="CU116" s="364"/>
      <c r="CV116" s="364"/>
      <c r="CW116" s="364"/>
      <c r="CX116" s="364"/>
      <c r="CY116" s="364"/>
      <c r="CZ116" s="364"/>
      <c r="DA116" s="364"/>
      <c r="DB116" s="364"/>
      <c r="DC116" s="364"/>
      <c r="DD116" s="364"/>
      <c r="DE116" s="364"/>
      <c r="DF116" s="364"/>
      <c r="DG116" s="364"/>
      <c r="DH116" s="364"/>
      <c r="DI116" s="364"/>
      <c r="DJ116" s="364"/>
      <c r="DK116" s="364"/>
      <c r="DL116" s="364"/>
      <c r="DM116" s="364"/>
      <c r="DN116" s="364"/>
      <c r="DO116" s="364"/>
      <c r="DP116" s="364"/>
      <c r="DQ116" s="364"/>
      <c r="DR116" s="364"/>
      <c r="DS116" s="364"/>
      <c r="DT116" s="364"/>
      <c r="DU116" s="364"/>
      <c r="DV116" s="364"/>
      <c r="DW116" s="364"/>
      <c r="DX116" s="364"/>
      <c r="DY116" s="364"/>
      <c r="DZ116" s="364"/>
      <c r="EA116" s="364"/>
      <c r="EB116" s="364"/>
      <c r="EC116" s="364"/>
      <c r="ED116" s="364"/>
      <c r="EE116" s="364"/>
      <c r="EF116" s="364"/>
      <c r="EG116" s="364"/>
      <c r="EH116" s="364"/>
      <c r="EI116" s="364"/>
      <c r="EJ116" s="364"/>
      <c r="EK116" s="364"/>
      <c r="EL116" s="364"/>
      <c r="EM116" s="364"/>
      <c r="EN116" s="364"/>
      <c r="EO116" s="364"/>
      <c r="EP116" s="364"/>
      <c r="EQ116" s="364"/>
      <c r="ER116" s="364"/>
      <c r="ES116" s="364"/>
      <c r="ET116" s="364"/>
      <c r="EU116" s="364"/>
      <c r="EV116" s="364"/>
      <c r="EW116" s="364"/>
      <c r="EX116" s="364"/>
      <c r="EY116" s="364"/>
      <c r="EZ116" s="364"/>
      <c r="FA116" s="364"/>
      <c r="FB116" s="364"/>
      <c r="FC116" s="364"/>
      <c r="FD116" s="364"/>
      <c r="FE116" s="364"/>
      <c r="FF116" s="364"/>
      <c r="FG116" s="364"/>
      <c r="FH116" s="364"/>
      <c r="FI116" s="364"/>
      <c r="FJ116" s="364"/>
      <c r="FK116" s="364"/>
      <c r="FL116" s="364"/>
      <c r="FM116" s="364"/>
      <c r="FN116" s="364"/>
      <c r="FO116" s="364"/>
      <c r="FP116" s="364"/>
      <c r="FQ116" s="364"/>
      <c r="FR116" s="364"/>
      <c r="FS116" s="364"/>
      <c r="FT116" s="364"/>
      <c r="FU116" s="364"/>
      <c r="FV116" s="364"/>
      <c r="FW116" s="364"/>
      <c r="FX116" s="364"/>
      <c r="FY116" s="364"/>
      <c r="FZ116" s="364"/>
      <c r="GA116" s="364"/>
      <c r="GB116" s="364"/>
      <c r="GC116" s="364"/>
      <c r="GD116" s="364"/>
      <c r="GE116" s="364"/>
      <c r="GF116" s="364"/>
      <c r="GG116" s="364"/>
      <c r="GH116" s="364"/>
      <c r="GI116" s="364"/>
      <c r="GJ116" s="364"/>
      <c r="GK116" s="364"/>
      <c r="GL116" s="364"/>
      <c r="GM116" s="364"/>
      <c r="GN116" s="364"/>
      <c r="GO116" s="364"/>
      <c r="GP116" s="364"/>
      <c r="GQ116" s="364"/>
      <c r="GR116" s="364"/>
      <c r="GS116" s="364"/>
      <c r="GT116" s="364"/>
      <c r="GU116" s="364"/>
      <c r="GV116" s="364"/>
      <c r="GW116" s="364"/>
      <c r="GX116" s="364"/>
      <c r="GY116" s="364"/>
      <c r="GZ116" s="364"/>
      <c r="HA116" s="364"/>
      <c r="HB116" s="364"/>
      <c r="HC116" s="364"/>
      <c r="HD116" s="364"/>
      <c r="HE116" s="364"/>
      <c r="HF116" s="364"/>
      <c r="HG116" s="364"/>
      <c r="HH116" s="364"/>
      <c r="HI116" s="364"/>
      <c r="HJ116" s="364"/>
      <c r="HK116" s="364"/>
      <c r="HL116" s="364"/>
      <c r="HM116" s="364"/>
      <c r="HN116" s="364"/>
      <c r="HO116" s="364"/>
      <c r="HP116" s="364"/>
      <c r="HQ116" s="364"/>
      <c r="HR116" s="364"/>
      <c r="HS116" s="364"/>
      <c r="HT116" s="364"/>
      <c r="HU116" s="364"/>
      <c r="HV116" s="364"/>
      <c r="HW116" s="364"/>
      <c r="HX116" s="364"/>
      <c r="HY116" s="364"/>
      <c r="HZ116" s="364"/>
      <c r="IA116" s="364"/>
      <c r="IB116" s="364"/>
      <c r="IC116" s="364"/>
      <c r="ID116" s="364"/>
      <c r="IE116" s="364"/>
      <c r="IF116" s="364"/>
      <c r="IG116" s="364"/>
      <c r="IH116" s="364"/>
      <c r="II116" s="364"/>
      <c r="IJ116" s="364"/>
      <c r="IK116" s="364"/>
      <c r="IL116" s="364"/>
      <c r="IM116" s="364"/>
      <c r="IN116" s="364"/>
      <c r="IO116" s="364"/>
      <c r="IP116" s="364"/>
      <c r="IQ116" s="364"/>
      <c r="IR116" s="364"/>
      <c r="IS116" s="364"/>
      <c r="IT116" s="364"/>
      <c r="IU116" s="364"/>
      <c r="IV116" s="364"/>
      <c r="IW116" s="364"/>
      <c r="IX116" s="364"/>
      <c r="IY116" s="364"/>
      <c r="IZ116" s="364"/>
      <c r="JA116" s="364"/>
      <c r="JB116" s="364"/>
      <c r="JC116" s="364"/>
      <c r="JD116" s="364"/>
      <c r="JE116" s="364"/>
      <c r="JF116" s="364"/>
      <c r="JG116" s="364"/>
      <c r="JH116" s="364"/>
      <c r="JI116" s="364"/>
      <c r="JJ116" s="364"/>
      <c r="JK116" s="364"/>
      <c r="JL116" s="364"/>
      <c r="JM116" s="364"/>
      <c r="JN116" s="364"/>
      <c r="JO116" s="364"/>
      <c r="JP116" s="364"/>
      <c r="JQ116" s="364"/>
      <c r="JR116" s="364"/>
      <c r="JS116" s="364"/>
      <c r="JT116" s="364"/>
      <c r="JU116" s="364"/>
      <c r="JV116" s="364"/>
      <c r="JW116" s="364"/>
      <c r="JX116" s="364"/>
      <c r="JY116" s="364"/>
      <c r="JZ116" s="364"/>
      <c r="KA116" s="364"/>
      <c r="KB116" s="364"/>
      <c r="KC116" s="364"/>
      <c r="KD116" s="364"/>
      <c r="KE116" s="364"/>
      <c r="KF116" s="364"/>
      <c r="KG116" s="364"/>
      <c r="KH116" s="364"/>
      <c r="KI116" s="364"/>
      <c r="KJ116" s="364"/>
      <c r="KK116" s="364"/>
      <c r="KL116" s="364"/>
      <c r="KM116" s="364"/>
      <c r="KN116" s="364"/>
      <c r="KO116" s="364"/>
      <c r="KP116" s="364"/>
      <c r="KQ116" s="364"/>
      <c r="KR116" s="364"/>
      <c r="KS116" s="364"/>
      <c r="KT116" s="364"/>
      <c r="KU116" s="364"/>
      <c r="KV116" s="364"/>
      <c r="KW116" s="364"/>
      <c r="KX116" s="364"/>
      <c r="KY116" s="364"/>
      <c r="KZ116" s="364"/>
      <c r="LA116" s="364"/>
      <c r="LB116" s="364"/>
      <c r="LC116" s="364"/>
      <c r="LD116" s="364"/>
      <c r="LE116" s="364"/>
      <c r="LF116" s="364"/>
      <c r="LG116" s="364"/>
      <c r="LH116" s="364"/>
      <c r="LI116" s="364"/>
      <c r="LJ116" s="364"/>
      <c r="LK116" s="364"/>
      <c r="LL116" s="364"/>
      <c r="LM116" s="364"/>
      <c r="LN116" s="364"/>
      <c r="LO116" s="364"/>
      <c r="LP116" s="364"/>
      <c r="LQ116" s="364"/>
      <c r="LR116" s="364"/>
      <c r="LS116" s="364"/>
      <c r="LT116" s="364"/>
      <c r="LU116" s="364"/>
      <c r="LV116" s="364"/>
      <c r="LW116" s="364"/>
      <c r="LX116" s="364"/>
      <c r="LY116" s="364"/>
      <c r="LZ116" s="364"/>
      <c r="MA116" s="364"/>
      <c r="MB116" s="364"/>
      <c r="MC116" s="364"/>
      <c r="MD116" s="364"/>
      <c r="ME116" s="364"/>
      <c r="MF116" s="364"/>
      <c r="MG116" s="364"/>
      <c r="MH116" s="364"/>
      <c r="MI116" s="364"/>
      <c r="MJ116" s="364"/>
      <c r="MK116" s="364"/>
      <c r="ML116" s="364"/>
      <c r="MM116" s="364"/>
      <c r="MN116" s="364"/>
      <c r="MO116" s="364"/>
      <c r="MP116" s="364"/>
      <c r="MQ116" s="364"/>
      <c r="MR116" s="364"/>
      <c r="MS116" s="364"/>
      <c r="MT116" s="364"/>
      <c r="MU116" s="364"/>
      <c r="MV116" s="364"/>
      <c r="MW116" s="364"/>
      <c r="MX116" s="364"/>
      <c r="MY116" s="364"/>
      <c r="MZ116" s="364"/>
      <c r="NA116" s="364"/>
      <c r="NB116" s="364"/>
      <c r="NC116" s="364"/>
      <c r="ND116" s="364"/>
      <c r="NE116" s="364"/>
      <c r="NF116" s="364"/>
      <c r="NG116" s="364"/>
      <c r="NH116" s="364"/>
      <c r="NI116" s="364"/>
      <c r="NJ116" s="364"/>
      <c r="NK116" s="364"/>
      <c r="NL116" s="364"/>
      <c r="NM116" s="364"/>
      <c r="NN116" s="364"/>
      <c r="NO116" s="364"/>
      <c r="NP116" s="364"/>
      <c r="NQ116" s="364"/>
      <c r="NR116" s="364"/>
      <c r="NS116" s="364"/>
      <c r="NT116" s="364"/>
      <c r="NU116" s="364"/>
      <c r="NV116" s="364"/>
      <c r="NW116" s="364"/>
      <c r="NX116" s="364"/>
      <c r="NY116" s="364"/>
      <c r="NZ116" s="364"/>
      <c r="OA116" s="364"/>
      <c r="OB116" s="364"/>
      <c r="OC116" s="364"/>
      <c r="OD116" s="364"/>
      <c r="OE116" s="364"/>
      <c r="OF116" s="364"/>
      <c r="OG116" s="364"/>
      <c r="OH116" s="364"/>
      <c r="OI116" s="364"/>
      <c r="OJ116" s="364"/>
      <c r="OK116" s="364"/>
      <c r="OL116" s="364"/>
      <c r="OM116" s="364"/>
      <c r="ON116" s="364"/>
      <c r="OO116" s="364"/>
      <c r="OP116" s="364"/>
      <c r="OQ116" s="364"/>
      <c r="OR116" s="364"/>
    </row>
    <row r="117" spans="1:408" ht="15">
      <c r="A117" s="365" t="s">
        <v>577</v>
      </c>
      <c r="B117" s="364">
        <f t="shared" si="118"/>
        <v>0</v>
      </c>
      <c r="C117" s="364">
        <f t="shared" si="119"/>
        <v>0</v>
      </c>
      <c r="D117" s="364">
        <f t="shared" si="120"/>
        <v>0</v>
      </c>
      <c r="E117" s="364">
        <f t="shared" si="121"/>
        <v>0</v>
      </c>
      <c r="F117" s="364">
        <f t="shared" si="122"/>
        <v>0</v>
      </c>
      <c r="G117" s="364">
        <f t="shared" si="123"/>
        <v>6.8308699694117632</v>
      </c>
      <c r="H117" s="364">
        <f t="shared" si="124"/>
        <v>7.3745614550588225</v>
      </c>
      <c r="I117" s="364">
        <f t="shared" si="125"/>
        <v>1.1212159938823529</v>
      </c>
      <c r="J117" s="364">
        <f t="shared" si="126"/>
        <v>2.8336453254117644</v>
      </c>
      <c r="K117" s="364">
        <f t="shared" si="127"/>
        <v>2.4981969583529406</v>
      </c>
      <c r="L117" s="364">
        <f t="shared" si="128"/>
        <v>1.569921412705882</v>
      </c>
      <c r="M117" s="364">
        <f t="shared" si="129"/>
        <v>4.9088142270588229</v>
      </c>
      <c r="N117" s="364">
        <f t="shared" si="130"/>
        <v>15.634631670823529</v>
      </c>
      <c r="O117" s="364">
        <f t="shared" si="131"/>
        <v>35.364471185647055</v>
      </c>
      <c r="P117" s="364">
        <f t="shared" si="132"/>
        <v>18.67888323905882</v>
      </c>
      <c r="Q117" s="364">
        <f t="shared" si="133"/>
        <v>22.248526489411759</v>
      </c>
      <c r="R117" s="364">
        <f t="shared" si="134"/>
        <v>1.0223394176470577</v>
      </c>
      <c r="S117" s="364">
        <f t="shared" si="135"/>
        <v>2.1906449847058811</v>
      </c>
      <c r="T117" s="364">
        <f t="shared" si="136"/>
        <v>0</v>
      </c>
      <c r="U117" s="364">
        <f t="shared" si="137"/>
        <v>0</v>
      </c>
      <c r="V117" s="364">
        <f t="shared" si="138"/>
        <v>0.21066387999999989</v>
      </c>
      <c r="W117" s="364">
        <f t="shared" si="139"/>
        <v>0.41481475905882326</v>
      </c>
      <c r="X117" s="364">
        <f t="shared" si="140"/>
        <v>1.6797104761904762E-3</v>
      </c>
      <c r="Y117" s="364">
        <f t="shared" si="141"/>
        <v>0</v>
      </c>
      <c r="Z117" s="364">
        <f t="shared" si="142"/>
        <v>0.8998212000000001</v>
      </c>
      <c r="AA117" s="364">
        <f t="shared" si="143"/>
        <v>0.30077339999999997</v>
      </c>
      <c r="AB117" s="364">
        <f t="shared" si="144"/>
        <v>0.29977290000000001</v>
      </c>
      <c r="AC117" s="364">
        <f t="shared" si="145"/>
        <v>7.1298E-2</v>
      </c>
      <c r="AD117" s="364">
        <f t="shared" si="146"/>
        <v>7.2599999999999998E-2</v>
      </c>
      <c r="AE117" s="364">
        <f t="shared" si="147"/>
        <v>6.4065000000000003</v>
      </c>
      <c r="AG117" s="364"/>
      <c r="AH117" s="364"/>
      <c r="AI117" s="364"/>
      <c r="AJ117" s="364"/>
      <c r="AK117" s="364"/>
      <c r="AL117" s="364"/>
      <c r="AM117" s="364"/>
      <c r="AN117" s="364"/>
      <c r="AO117" s="364"/>
      <c r="AP117" s="364"/>
      <c r="AQ117" s="364"/>
      <c r="AR117" s="364"/>
      <c r="AS117" s="364"/>
      <c r="AT117" s="364"/>
      <c r="AU117" s="364"/>
      <c r="AV117" s="364"/>
      <c r="AW117" s="364"/>
      <c r="AX117" s="364"/>
      <c r="AY117" s="364"/>
      <c r="AZ117" s="364"/>
      <c r="BA117" s="364"/>
      <c r="BB117" s="364"/>
      <c r="BC117" s="364"/>
      <c r="BD117" s="364"/>
      <c r="BE117" s="364"/>
      <c r="BF117" s="364"/>
      <c r="BG117" s="364"/>
      <c r="BH117" s="364"/>
      <c r="BI117" s="364"/>
      <c r="BJ117" s="364"/>
      <c r="BK117" s="364"/>
      <c r="BL117" s="364"/>
      <c r="BM117" s="364"/>
      <c r="BN117" s="364"/>
      <c r="BO117" s="364"/>
      <c r="BP117" s="364"/>
      <c r="BQ117" s="364"/>
      <c r="BR117" s="364"/>
      <c r="BS117" s="364"/>
      <c r="BT117" s="364"/>
      <c r="BU117" s="364"/>
      <c r="BV117" s="364"/>
      <c r="BW117" s="364"/>
      <c r="BX117" s="364"/>
      <c r="BY117" s="364"/>
      <c r="BZ117" s="364"/>
      <c r="CA117" s="364"/>
      <c r="CB117" s="364"/>
      <c r="CC117" s="364"/>
      <c r="CD117" s="364"/>
      <c r="CE117" s="364"/>
      <c r="CF117" s="364"/>
      <c r="CG117" s="364"/>
      <c r="CH117" s="364"/>
      <c r="CI117" s="364"/>
      <c r="CJ117" s="364"/>
      <c r="CK117" s="364"/>
      <c r="CL117" s="364"/>
      <c r="CM117" s="364"/>
      <c r="CN117" s="364"/>
      <c r="CO117" s="364">
        <v>947.98745999999983</v>
      </c>
      <c r="CP117" s="364">
        <v>518.53285811764692</v>
      </c>
      <c r="CQ117" s="364">
        <v>202.24885223529407</v>
      </c>
      <c r="CR117" s="364">
        <v>15.389126117647056</v>
      </c>
      <c r="CS117" s="364">
        <v>887.98715929411753</v>
      </c>
      <c r="CT117" s="364">
        <v>985.45162470588218</v>
      </c>
      <c r="CU117" s="364">
        <v>837.41053694117636</v>
      </c>
      <c r="CV117" s="364">
        <v>1296.3753731764702</v>
      </c>
      <c r="CW117" s="364">
        <v>12.247899999999998</v>
      </c>
      <c r="CX117" s="364">
        <v>811.87726776470572</v>
      </c>
      <c r="CY117" s="364">
        <v>164.32359011764703</v>
      </c>
      <c r="CZ117" s="364">
        <v>151.03822094117646</v>
      </c>
      <c r="DA117" s="364">
        <v>674.326146117647</v>
      </c>
      <c r="DB117" s="364">
        <v>1086.1149534117646</v>
      </c>
      <c r="DC117" s="364">
        <v>1186.5765519999998</v>
      </c>
      <c r="DD117" s="364">
        <v>5.475531764705881</v>
      </c>
      <c r="DE117" s="364">
        <v>1274.1562416470586</v>
      </c>
      <c r="DF117" s="364">
        <v>301.24070282352932</v>
      </c>
      <c r="DG117" s="364">
        <v>1544.3881435294115</v>
      </c>
      <c r="DH117" s="364">
        <v>983.26141199999984</v>
      </c>
      <c r="DI117" s="364">
        <v>5.475531764705881</v>
      </c>
      <c r="DJ117" s="364">
        <v>299.1369458823529</v>
      </c>
      <c r="DK117" s="364">
        <v>5.475531764705881</v>
      </c>
      <c r="DL117" s="364">
        <v>8.9337623529411747</v>
      </c>
      <c r="DM117" s="364"/>
      <c r="DN117" s="364"/>
      <c r="DO117" s="364">
        <v>22.363224470588229</v>
      </c>
      <c r="DP117" s="364">
        <v>5.475531764705881</v>
      </c>
      <c r="DQ117" s="364"/>
      <c r="DR117" s="364">
        <v>5.475531764705881</v>
      </c>
      <c r="DS117" s="364">
        <v>5.475531764705881</v>
      </c>
      <c r="DT117" s="364"/>
      <c r="DU117" s="364">
        <v>5.475531764705881</v>
      </c>
      <c r="DV117" s="364">
        <v>408.99340423529407</v>
      </c>
      <c r="DW117" s="364">
        <v>667.95723811764697</v>
      </c>
      <c r="DX117" s="364"/>
      <c r="DY117" s="364">
        <v>5.475531764705881</v>
      </c>
      <c r="DZ117" s="364">
        <v>404.52652305882344</v>
      </c>
      <c r="EA117" s="364">
        <v>587.23637247058809</v>
      </c>
      <c r="EB117" s="364"/>
      <c r="EC117" s="364">
        <v>539.85861341176462</v>
      </c>
      <c r="ED117" s="364">
        <v>316.86037764705878</v>
      </c>
      <c r="EE117" s="364">
        <v>612.27972564705874</v>
      </c>
      <c r="EF117" s="364">
        <v>16.426595294117643</v>
      </c>
      <c r="EG117" s="364"/>
      <c r="EH117" s="364">
        <v>10.951063529411762</v>
      </c>
      <c r="EI117" s="364"/>
      <c r="EJ117" s="364">
        <v>340.03052258823527</v>
      </c>
      <c r="EK117" s="364">
        <v>495.76617341176461</v>
      </c>
      <c r="EL117" s="364">
        <v>4.2651510588235286</v>
      </c>
      <c r="EM117" s="364">
        <v>25.100990352941171</v>
      </c>
      <c r="EN117" s="364">
        <v>23.861791058823524</v>
      </c>
      <c r="EO117" s="364">
        <v>28.299853647058818</v>
      </c>
      <c r="EP117" s="364">
        <v>26.138459529411762</v>
      </c>
      <c r="EQ117" s="364">
        <v>33.170195058823523</v>
      </c>
      <c r="ER117" s="364">
        <v>268.67569811764702</v>
      </c>
      <c r="ES117" s="364">
        <v>491.70275247058817</v>
      </c>
      <c r="ET117" s="364">
        <v>5.475531764705881</v>
      </c>
      <c r="EU117" s="364">
        <v>1086.5184136470587</v>
      </c>
      <c r="EV117" s="364">
        <v>9.221948235294116</v>
      </c>
      <c r="EW117" s="364">
        <v>287.69596635294113</v>
      </c>
      <c r="EX117" s="364">
        <v>296.600910117647</v>
      </c>
      <c r="EY117" s="364"/>
      <c r="EZ117" s="364">
        <v>406.31327552941173</v>
      </c>
      <c r="FA117" s="364">
        <v>21.095206588235293</v>
      </c>
      <c r="FB117" s="364">
        <v>11.613891058823526</v>
      </c>
      <c r="FC117" s="364">
        <v>32.680279058823523</v>
      </c>
      <c r="FD117" s="364">
        <v>1.1527435294117645</v>
      </c>
      <c r="FE117" s="364">
        <v>260.17421458823526</v>
      </c>
      <c r="FF117" s="364">
        <v>228.76195341176467</v>
      </c>
      <c r="FG117" s="364">
        <v>11.469798117647056</v>
      </c>
      <c r="FH117" s="364">
        <v>12.363174352941174</v>
      </c>
      <c r="FI117" s="364">
        <v>447.81204258823522</v>
      </c>
      <c r="FJ117" s="364">
        <v>778.67825411764693</v>
      </c>
      <c r="FK117" s="364">
        <v>333.48870305882349</v>
      </c>
      <c r="FL117" s="364">
        <v>293.51732117647055</v>
      </c>
      <c r="FM117" s="364">
        <v>58.415278352941165</v>
      </c>
      <c r="FN117" s="364">
        <v>637.2366230588234</v>
      </c>
      <c r="FO117" s="364">
        <v>205.76471999999995</v>
      </c>
      <c r="FP117" s="364">
        <v>1329.3150195294115</v>
      </c>
      <c r="FQ117" s="364">
        <v>233.17119741176467</v>
      </c>
      <c r="FR117" s="364">
        <v>37.291253176470583</v>
      </c>
      <c r="FS117" s="364">
        <v>393.28727364705878</v>
      </c>
      <c r="FT117" s="364">
        <v>160.83654094117645</v>
      </c>
      <c r="FU117" s="364">
        <v>432.30764211764694</v>
      </c>
      <c r="FV117" s="364">
        <v>269.10797694117639</v>
      </c>
      <c r="FW117" s="364">
        <v>833.77939482352917</v>
      </c>
      <c r="FX117" s="364">
        <v>14.034652470588233</v>
      </c>
      <c r="FY117" s="364">
        <v>624.3258955294117</v>
      </c>
      <c r="FZ117" s="364">
        <v>1606.7227498823527</v>
      </c>
      <c r="GA117" s="364">
        <v>526.11214682352932</v>
      </c>
      <c r="GB117" s="364">
        <v>1099.976694352941</v>
      </c>
      <c r="GC117" s="364">
        <v>1152.8588037647057</v>
      </c>
      <c r="GD117" s="364">
        <v>973.60718494117634</v>
      </c>
      <c r="GE117" s="364">
        <v>4261.1740936470587</v>
      </c>
      <c r="GF117" s="364">
        <v>3840.6244355294111</v>
      </c>
      <c r="GG117" s="364">
        <v>3586.5885802352932</v>
      </c>
      <c r="GH117" s="364">
        <v>773.75027552941162</v>
      </c>
      <c r="GI117" s="364">
        <v>262.24915294117642</v>
      </c>
      <c r="GJ117" s="364">
        <v>2595.8055167058819</v>
      </c>
      <c r="GK117" s="364">
        <v>2748.9474945882348</v>
      </c>
      <c r="GL117" s="364">
        <v>7872.4025668235272</v>
      </c>
      <c r="GM117" s="364">
        <v>2899.4381623529407</v>
      </c>
      <c r="GN117" s="364">
        <v>5729.1641597647049</v>
      </c>
      <c r="GO117" s="364">
        <v>1453.897776470588</v>
      </c>
      <c r="GP117" s="364">
        <v>175.6781138823529</v>
      </c>
      <c r="GQ117" s="364">
        <v>242.19141552941173</v>
      </c>
      <c r="GR117" s="364">
        <v>7024.3579708235284</v>
      </c>
      <c r="GS117" s="364">
        <v>1005.2211762352939</v>
      </c>
      <c r="GT117" s="364">
        <v>435.50650541176464</v>
      </c>
      <c r="GU117" s="364">
        <v>154.43881435294114</v>
      </c>
      <c r="GV117" s="364">
        <v>146.16787952941175</v>
      </c>
      <c r="GW117" s="364">
        <v>4189.9057249411753</v>
      </c>
      <c r="GX117" s="364">
        <v>1923.525490352941</v>
      </c>
      <c r="GY117" s="364">
        <v>575.50720705882338</v>
      </c>
      <c r="GZ117" s="364">
        <v>1621.1032254117645</v>
      </c>
      <c r="HA117" s="364">
        <v>9.4524969411764683</v>
      </c>
      <c r="HB117" s="364">
        <v>2169.6074152941173</v>
      </c>
      <c r="HC117" s="364">
        <v>3729.0964990588227</v>
      </c>
      <c r="HD117" s="364">
        <v>2719.3508044705877</v>
      </c>
      <c r="HE117" s="364">
        <v>3851.5754990588225</v>
      </c>
      <c r="HF117" s="364">
        <v>4577.6021924705874</v>
      </c>
      <c r="HG117" s="364">
        <v>1504.2726687058821</v>
      </c>
      <c r="HH117" s="364">
        <v>86.888043529411746</v>
      </c>
      <c r="HI117" s="364">
        <v>2603.0678009411763</v>
      </c>
      <c r="HJ117" s="364">
        <v>3324.3394272941168</v>
      </c>
      <c r="HK117" s="364">
        <v>151.38404399999996</v>
      </c>
      <c r="HL117" s="364">
        <v>1223.1185218823528</v>
      </c>
      <c r="HM117" s="364">
        <v>2781.5124992941169</v>
      </c>
      <c r="HN117" s="364">
        <v>130.63466047058822</v>
      </c>
      <c r="HO117" s="364">
        <v>1060.495228470588</v>
      </c>
      <c r="HP117" s="364">
        <v>953.6359032941175</v>
      </c>
      <c r="HQ117" s="364">
        <v>550.60794682352901</v>
      </c>
      <c r="HR117" s="364">
        <v>11.296886588235299</v>
      </c>
      <c r="HS117" s="364">
        <v>86.830406352941097</v>
      </c>
      <c r="HT117" s="364">
        <v>129.56837270588201</v>
      </c>
      <c r="HU117" s="364">
        <v>195.015386588235</v>
      </c>
      <c r="HV117" s="364">
        <v>49.020418588235302</v>
      </c>
      <c r="HW117" s="364"/>
      <c r="HX117" s="364"/>
      <c r="HY117" s="364"/>
      <c r="HZ117" s="364"/>
      <c r="IA117" s="364"/>
      <c r="IB117" s="364"/>
      <c r="IC117" s="364">
        <v>208.12784423529399</v>
      </c>
      <c r="ID117" s="364">
        <v>54.409494588235297</v>
      </c>
      <c r="IE117" s="364">
        <v>308.589442823529</v>
      </c>
      <c r="IF117" s="364">
        <v>80.317405411764696</v>
      </c>
      <c r="IG117" s="364">
        <v>91.326106117647001</v>
      </c>
      <c r="IH117" s="364">
        <v>276.51435411764697</v>
      </c>
      <c r="II117" s="364">
        <v>104.61147529411799</v>
      </c>
      <c r="IJ117" s="364">
        <v>179.597441882353</v>
      </c>
      <c r="IK117" s="364">
        <v>287.782422117647</v>
      </c>
      <c r="IL117" s="364">
        <v>282.42216470588198</v>
      </c>
      <c r="IM117" s="364">
        <v>262.71025035294099</v>
      </c>
      <c r="IN117" s="364">
        <v>54.236583058823499</v>
      </c>
      <c r="IO117" s="364"/>
      <c r="IP117" s="364"/>
      <c r="IQ117" s="364"/>
      <c r="IR117" s="364"/>
      <c r="IS117" s="364"/>
      <c r="IT117" s="364"/>
      <c r="IU117" s="364"/>
      <c r="IV117" s="364"/>
      <c r="IW117" s="364"/>
      <c r="IX117" s="364"/>
      <c r="IY117" s="364"/>
      <c r="IZ117" s="364"/>
      <c r="JA117" s="364"/>
      <c r="JB117" s="364"/>
      <c r="JC117" s="364"/>
      <c r="JD117" s="364"/>
      <c r="JE117" s="364"/>
      <c r="JF117" s="364"/>
      <c r="JG117" s="364"/>
      <c r="JH117" s="364"/>
      <c r="JI117" s="364"/>
      <c r="JJ117" s="364"/>
      <c r="JK117" s="364"/>
      <c r="JL117" s="364"/>
      <c r="JM117" s="364"/>
      <c r="JN117" s="364"/>
      <c r="JO117" s="364"/>
      <c r="JP117" s="364"/>
      <c r="JQ117" s="364"/>
      <c r="JR117" s="364">
        <v>5.5043503529411728</v>
      </c>
      <c r="JS117" s="364">
        <v>36.138509647058804</v>
      </c>
      <c r="JT117" s="364">
        <v>28.299853647058807</v>
      </c>
      <c r="JU117" s="364">
        <v>30.345973411764685</v>
      </c>
      <c r="JV117" s="364">
        <v>31.815721411764684</v>
      </c>
      <c r="JW117" s="364">
        <v>43.573705411764678</v>
      </c>
      <c r="JX117" s="364">
        <v>34.985766117647039</v>
      </c>
      <c r="JY117" s="364">
        <v>41.959864470588208</v>
      </c>
      <c r="JZ117" s="364">
        <v>44.928179058823503</v>
      </c>
      <c r="KA117" s="364">
        <v>48.761051294117621</v>
      </c>
      <c r="KB117" s="364">
        <v>18.760900941176459</v>
      </c>
      <c r="KC117" s="364">
        <v>9.7118642352941116</v>
      </c>
      <c r="KD117" s="364">
        <v>47.406577647058796</v>
      </c>
      <c r="KE117" s="364">
        <v>55.93687976470585</v>
      </c>
      <c r="KF117" s="364">
        <v>17.060604235294104</v>
      </c>
      <c r="KG117" s="364">
        <v>24.121158352941162</v>
      </c>
      <c r="KH117" s="364">
        <v>27.752300470588217</v>
      </c>
      <c r="KI117" s="364">
        <v>41.037669647058799</v>
      </c>
      <c r="KJ117" s="364">
        <v>37.377708941176451</v>
      </c>
      <c r="KK117" s="364"/>
      <c r="KL117" s="364"/>
      <c r="KM117" s="364"/>
      <c r="KN117" s="364"/>
      <c r="KO117" s="364"/>
      <c r="KP117" s="364"/>
      <c r="KQ117" s="364"/>
      <c r="KR117" s="364">
        <v>1.6797104761904762</v>
      </c>
      <c r="KS117" s="364"/>
      <c r="KT117" s="364"/>
      <c r="KU117" s="364"/>
      <c r="KV117" s="364"/>
      <c r="KW117" s="364"/>
      <c r="KX117" s="364"/>
      <c r="KY117" s="364"/>
      <c r="KZ117" s="364"/>
      <c r="LA117" s="364"/>
      <c r="LB117" s="364"/>
      <c r="LC117" s="364"/>
      <c r="LD117" s="364"/>
      <c r="LE117" s="364"/>
      <c r="LF117" s="364"/>
      <c r="LG117" s="364"/>
      <c r="LH117" s="364"/>
      <c r="LI117" s="364"/>
      <c r="LJ117" s="364"/>
      <c r="LK117" s="364"/>
      <c r="LL117" s="364"/>
      <c r="LM117" s="364">
        <v>599.86710000000005</v>
      </c>
      <c r="LN117" s="364"/>
      <c r="LO117" s="364"/>
      <c r="LP117" s="364">
        <v>299.95409999999998</v>
      </c>
      <c r="LQ117" s="364"/>
      <c r="LR117" s="364"/>
      <c r="LS117" s="364"/>
      <c r="LT117" s="364"/>
      <c r="LU117" s="364"/>
      <c r="LV117" s="364"/>
      <c r="LW117" s="364"/>
      <c r="LX117" s="364">
        <v>300.77339999999998</v>
      </c>
      <c r="LY117" s="364"/>
      <c r="LZ117" s="364"/>
      <c r="MA117" s="364"/>
      <c r="MB117" s="364"/>
      <c r="MC117" s="364"/>
      <c r="MD117" s="364"/>
      <c r="ME117" s="364"/>
      <c r="MF117" s="364"/>
      <c r="MG117" s="364"/>
      <c r="MH117" s="364"/>
      <c r="MI117" s="364">
        <v>299.77289999999999</v>
      </c>
      <c r="MJ117" s="364"/>
      <c r="MK117" s="364"/>
      <c r="ML117" s="364"/>
      <c r="MM117" s="364"/>
      <c r="MN117" s="364"/>
      <c r="MO117" s="364"/>
      <c r="MP117" s="364"/>
      <c r="MQ117" s="364"/>
      <c r="MR117" s="364"/>
      <c r="MS117" s="364"/>
      <c r="MT117" s="364">
        <v>4.2</v>
      </c>
      <c r="MU117" s="364">
        <v>4.08</v>
      </c>
      <c r="MV117" s="364"/>
      <c r="MW117" s="364">
        <v>21.54</v>
      </c>
      <c r="MX117" s="364">
        <v>4.2</v>
      </c>
      <c r="MY117" s="364">
        <v>11.406000000000001</v>
      </c>
      <c r="MZ117" s="364">
        <v>10.101000000000001</v>
      </c>
      <c r="NA117" s="364">
        <v>4.2</v>
      </c>
      <c r="NB117" s="364">
        <v>5.8710000000000004</v>
      </c>
      <c r="NC117" s="364">
        <v>5.7</v>
      </c>
      <c r="ND117" s="364"/>
      <c r="NE117" s="364"/>
      <c r="NF117" s="364">
        <v>6</v>
      </c>
      <c r="NG117" s="364">
        <v>2.1</v>
      </c>
      <c r="NH117" s="364">
        <v>4.2</v>
      </c>
      <c r="NI117" s="364">
        <v>4.5</v>
      </c>
      <c r="NJ117" s="364">
        <v>4.2</v>
      </c>
      <c r="NK117" s="364">
        <v>5.7</v>
      </c>
      <c r="NL117" s="364">
        <v>31.2</v>
      </c>
      <c r="NM117" s="364">
        <v>10.199999999999999</v>
      </c>
      <c r="NN117" s="364">
        <v>4.5</v>
      </c>
      <c r="NO117" s="364"/>
      <c r="NP117" s="364"/>
      <c r="NQ117" s="364">
        <v>5.7</v>
      </c>
      <c r="NR117" s="364"/>
      <c r="NS117" s="364">
        <v>6</v>
      </c>
      <c r="NT117" s="364"/>
      <c r="NU117" s="364"/>
      <c r="NV117" s="364"/>
      <c r="NW117" s="364"/>
      <c r="NX117" s="364"/>
      <c r="NY117" s="364">
        <v>2134.5</v>
      </c>
      <c r="NZ117" s="364">
        <v>13.8</v>
      </c>
      <c r="OA117" s="364">
        <v>2137.5</v>
      </c>
      <c r="OB117" s="364">
        <v>2109</v>
      </c>
      <c r="OC117" s="364">
        <v>4.5</v>
      </c>
      <c r="OD117" s="364">
        <v>1518.3</v>
      </c>
      <c r="OE117" s="364"/>
      <c r="OF117" s="364"/>
      <c r="OG117" s="364"/>
      <c r="OH117" s="364"/>
      <c r="OI117" s="364"/>
      <c r="OJ117" s="364"/>
      <c r="OK117" s="364"/>
      <c r="OL117" s="364"/>
      <c r="OM117" s="364"/>
      <c r="ON117" s="364"/>
      <c r="OO117" s="364"/>
      <c r="OP117" s="364"/>
      <c r="OQ117" s="364"/>
      <c r="OR117" s="364"/>
    </row>
    <row r="118" spans="1:408" ht="15">
      <c r="A118" s="365" t="s">
        <v>688</v>
      </c>
      <c r="B118" s="364">
        <f t="shared" si="118"/>
        <v>0</v>
      </c>
      <c r="C118" s="364">
        <f t="shared" si="119"/>
        <v>0</v>
      </c>
      <c r="D118" s="364">
        <f t="shared" si="120"/>
        <v>0</v>
      </c>
      <c r="E118" s="364">
        <f t="shared" si="121"/>
        <v>0</v>
      </c>
      <c r="F118" s="364">
        <f t="shared" si="122"/>
        <v>0</v>
      </c>
      <c r="G118" s="364">
        <f t="shared" si="123"/>
        <v>0</v>
      </c>
      <c r="H118" s="364">
        <f t="shared" si="124"/>
        <v>0</v>
      </c>
      <c r="I118" s="364">
        <f t="shared" si="125"/>
        <v>0</v>
      </c>
      <c r="J118" s="364">
        <f t="shared" si="126"/>
        <v>0</v>
      </c>
      <c r="K118" s="364">
        <f t="shared" si="127"/>
        <v>0</v>
      </c>
      <c r="L118" s="364">
        <f t="shared" si="128"/>
        <v>0</v>
      </c>
      <c r="M118" s="364">
        <f t="shared" si="129"/>
        <v>0</v>
      </c>
      <c r="N118" s="364">
        <f t="shared" si="130"/>
        <v>0</v>
      </c>
      <c r="O118" s="364">
        <f t="shared" si="131"/>
        <v>0</v>
      </c>
      <c r="P118" s="364">
        <f t="shared" si="132"/>
        <v>0</v>
      </c>
      <c r="Q118" s="364">
        <f t="shared" si="133"/>
        <v>0</v>
      </c>
      <c r="R118" s="364">
        <f t="shared" si="134"/>
        <v>0</v>
      </c>
      <c r="S118" s="364">
        <f t="shared" si="135"/>
        <v>0</v>
      </c>
      <c r="T118" s="364">
        <f t="shared" si="136"/>
        <v>0</v>
      </c>
      <c r="U118" s="364">
        <f t="shared" si="137"/>
        <v>0</v>
      </c>
      <c r="V118" s="364">
        <f t="shared" si="138"/>
        <v>0</v>
      </c>
      <c r="W118" s="364">
        <f t="shared" si="139"/>
        <v>0</v>
      </c>
      <c r="X118" s="364">
        <f t="shared" si="140"/>
        <v>0</v>
      </c>
      <c r="Y118" s="364">
        <f t="shared" si="141"/>
        <v>0</v>
      </c>
      <c r="Z118" s="364">
        <f t="shared" si="142"/>
        <v>0</v>
      </c>
      <c r="AA118" s="364">
        <f t="shared" si="143"/>
        <v>0</v>
      </c>
      <c r="AB118" s="364">
        <f t="shared" si="144"/>
        <v>0</v>
      </c>
      <c r="AC118" s="364">
        <f t="shared" si="145"/>
        <v>0</v>
      </c>
      <c r="AD118" s="364">
        <f t="shared" si="146"/>
        <v>0</v>
      </c>
      <c r="AE118" s="364">
        <f t="shared" si="147"/>
        <v>0</v>
      </c>
      <c r="AG118" s="364"/>
      <c r="AH118" s="364"/>
      <c r="AI118" s="364"/>
      <c r="AJ118" s="364"/>
      <c r="AK118" s="364"/>
      <c r="AL118" s="364"/>
      <c r="AM118" s="364"/>
      <c r="AN118" s="364"/>
      <c r="AO118" s="364"/>
      <c r="AP118" s="364"/>
      <c r="AQ118" s="364"/>
      <c r="AR118" s="364"/>
      <c r="AS118" s="364"/>
      <c r="AT118" s="364"/>
      <c r="AU118" s="364"/>
      <c r="AV118" s="364"/>
      <c r="AW118" s="364"/>
      <c r="AX118" s="364"/>
      <c r="AY118" s="364"/>
      <c r="AZ118" s="364"/>
      <c r="BA118" s="364"/>
      <c r="BB118" s="364"/>
      <c r="BC118" s="364"/>
      <c r="BD118" s="364"/>
      <c r="BE118" s="364"/>
      <c r="BF118" s="364"/>
      <c r="BG118" s="364"/>
      <c r="BH118" s="364"/>
      <c r="BI118" s="364"/>
      <c r="BJ118" s="364"/>
      <c r="BK118" s="364"/>
      <c r="BL118" s="364"/>
      <c r="BM118" s="364"/>
      <c r="BN118" s="364"/>
      <c r="BO118" s="364"/>
      <c r="BP118" s="364"/>
      <c r="BQ118" s="364"/>
      <c r="BR118" s="364"/>
      <c r="BS118" s="364"/>
      <c r="BT118" s="364"/>
      <c r="BU118" s="364"/>
      <c r="BV118" s="364"/>
      <c r="BW118" s="364"/>
      <c r="BX118" s="364"/>
      <c r="BY118" s="364"/>
      <c r="BZ118" s="364"/>
      <c r="CA118" s="364"/>
      <c r="CB118" s="364"/>
      <c r="CC118" s="364"/>
      <c r="CD118" s="364"/>
      <c r="CE118" s="364"/>
      <c r="CF118" s="364"/>
      <c r="CG118" s="364"/>
      <c r="CH118" s="364"/>
      <c r="CI118" s="364"/>
      <c r="CJ118" s="364"/>
      <c r="CK118" s="364"/>
      <c r="CL118" s="364"/>
      <c r="CM118" s="364"/>
      <c r="CN118" s="364"/>
      <c r="CO118" s="364"/>
      <c r="CP118" s="364"/>
      <c r="CQ118" s="364"/>
      <c r="CR118" s="364"/>
      <c r="CS118" s="364"/>
      <c r="CT118" s="364"/>
      <c r="CU118" s="364"/>
      <c r="CV118" s="364"/>
      <c r="CW118" s="364"/>
      <c r="CX118" s="364"/>
      <c r="CY118" s="364"/>
      <c r="CZ118" s="364"/>
      <c r="DA118" s="364"/>
      <c r="DB118" s="364"/>
      <c r="DC118" s="364"/>
      <c r="DD118" s="364"/>
      <c r="DE118" s="364"/>
      <c r="DF118" s="364"/>
      <c r="DG118" s="364"/>
      <c r="DH118" s="364"/>
      <c r="DI118" s="364"/>
      <c r="DJ118" s="364"/>
      <c r="DK118" s="364"/>
      <c r="DL118" s="364"/>
      <c r="DM118" s="364"/>
      <c r="DN118" s="364"/>
      <c r="DO118" s="364"/>
      <c r="DP118" s="364"/>
      <c r="DQ118" s="364"/>
      <c r="DR118" s="364"/>
      <c r="DS118" s="364"/>
      <c r="DT118" s="364"/>
      <c r="DU118" s="364"/>
      <c r="DV118" s="364"/>
      <c r="DW118" s="364"/>
      <c r="DX118" s="364"/>
      <c r="DY118" s="364"/>
      <c r="DZ118" s="364"/>
      <c r="EA118" s="364"/>
      <c r="EB118" s="364"/>
      <c r="EC118" s="364"/>
      <c r="ED118" s="364"/>
      <c r="EE118" s="364"/>
      <c r="EF118" s="364"/>
      <c r="EG118" s="364"/>
      <c r="EH118" s="364"/>
      <c r="EI118" s="364"/>
      <c r="EJ118" s="364"/>
      <c r="EK118" s="364"/>
      <c r="EL118" s="364"/>
      <c r="EM118" s="364"/>
      <c r="EN118" s="364"/>
      <c r="EO118" s="364"/>
      <c r="EP118" s="364"/>
      <c r="EQ118" s="364"/>
      <c r="ER118" s="364"/>
      <c r="ES118" s="364"/>
      <c r="ET118" s="364"/>
      <c r="EU118" s="364"/>
      <c r="EV118" s="364"/>
      <c r="EW118" s="364"/>
      <c r="EX118" s="364"/>
      <c r="EY118" s="364"/>
      <c r="EZ118" s="364"/>
      <c r="FA118" s="364"/>
      <c r="FB118" s="364"/>
      <c r="FC118" s="364"/>
      <c r="FD118" s="364"/>
      <c r="FE118" s="364"/>
      <c r="FF118" s="364"/>
      <c r="FG118" s="364"/>
      <c r="FH118" s="364"/>
      <c r="FI118" s="364"/>
      <c r="FJ118" s="364"/>
      <c r="FK118" s="364"/>
      <c r="FL118" s="364"/>
      <c r="FM118" s="364"/>
      <c r="FN118" s="364"/>
      <c r="FO118" s="364"/>
      <c r="FP118" s="364"/>
      <c r="FQ118" s="364"/>
      <c r="FR118" s="364"/>
      <c r="FS118" s="364"/>
      <c r="FT118" s="364"/>
      <c r="FU118" s="364"/>
      <c r="FV118" s="364"/>
      <c r="FW118" s="364"/>
      <c r="FX118" s="364"/>
      <c r="FY118" s="364"/>
      <c r="FZ118" s="364"/>
      <c r="GA118" s="364"/>
      <c r="GB118" s="364"/>
      <c r="GC118" s="364"/>
      <c r="GD118" s="364"/>
      <c r="GE118" s="364"/>
      <c r="GF118" s="364"/>
      <c r="GG118" s="364"/>
      <c r="GH118" s="364"/>
      <c r="GI118" s="364"/>
      <c r="GJ118" s="364"/>
      <c r="GK118" s="364"/>
      <c r="GL118" s="364"/>
      <c r="GM118" s="364"/>
      <c r="GN118" s="364"/>
      <c r="GO118" s="364"/>
      <c r="GP118" s="364"/>
      <c r="GQ118" s="364"/>
      <c r="GR118" s="364"/>
      <c r="GS118" s="364"/>
      <c r="GT118" s="364"/>
      <c r="GU118" s="364"/>
      <c r="GV118" s="364"/>
      <c r="GW118" s="364"/>
      <c r="GX118" s="364"/>
      <c r="GY118" s="364"/>
      <c r="GZ118" s="364"/>
      <c r="HA118" s="364"/>
      <c r="HB118" s="364"/>
      <c r="HC118" s="364"/>
      <c r="HD118" s="364"/>
      <c r="HE118" s="364"/>
      <c r="HF118" s="364"/>
      <c r="HG118" s="364"/>
      <c r="HH118" s="364"/>
      <c r="HI118" s="364"/>
      <c r="HJ118" s="364"/>
      <c r="HK118" s="364"/>
      <c r="HL118" s="364"/>
      <c r="HM118" s="364"/>
      <c r="HN118" s="364"/>
      <c r="HO118" s="364"/>
      <c r="HP118" s="364"/>
      <c r="HQ118" s="364"/>
      <c r="HR118" s="364"/>
      <c r="HS118" s="364"/>
      <c r="HT118" s="364"/>
      <c r="HU118" s="364"/>
      <c r="HV118" s="364"/>
      <c r="HW118" s="364"/>
      <c r="HX118" s="364"/>
      <c r="HY118" s="364"/>
      <c r="HZ118" s="364"/>
      <c r="IA118" s="364"/>
      <c r="IB118" s="364"/>
      <c r="IC118" s="364"/>
      <c r="ID118" s="364"/>
      <c r="IE118" s="364"/>
      <c r="IF118" s="364"/>
      <c r="IG118" s="364"/>
      <c r="IH118" s="364"/>
      <c r="II118" s="364"/>
      <c r="IJ118" s="364"/>
      <c r="IK118" s="364"/>
      <c r="IL118" s="364"/>
      <c r="IM118" s="364"/>
      <c r="IN118" s="364"/>
      <c r="IO118" s="364"/>
      <c r="IP118" s="364"/>
      <c r="IQ118" s="364"/>
      <c r="IR118" s="364"/>
      <c r="IS118" s="364"/>
      <c r="IT118" s="364"/>
      <c r="IU118" s="364"/>
      <c r="IV118" s="364"/>
      <c r="IW118" s="364"/>
      <c r="IX118" s="364"/>
      <c r="IY118" s="364"/>
      <c r="IZ118" s="364"/>
      <c r="JA118" s="364"/>
      <c r="JB118" s="364"/>
      <c r="JC118" s="364"/>
      <c r="JD118" s="364"/>
      <c r="JE118" s="364"/>
      <c r="JF118" s="364"/>
      <c r="JG118" s="364"/>
      <c r="JH118" s="364"/>
      <c r="JI118" s="364"/>
      <c r="JJ118" s="364"/>
      <c r="JK118" s="364"/>
      <c r="JL118" s="364"/>
      <c r="JM118" s="364"/>
      <c r="JN118" s="364"/>
      <c r="JO118" s="364"/>
      <c r="JP118" s="364"/>
      <c r="JQ118" s="364"/>
      <c r="JR118" s="364"/>
      <c r="JS118" s="364"/>
      <c r="JT118" s="364"/>
      <c r="JU118" s="364"/>
      <c r="JV118" s="364"/>
      <c r="JW118" s="364"/>
      <c r="JX118" s="364"/>
      <c r="JY118" s="364"/>
      <c r="JZ118" s="364"/>
      <c r="KA118" s="364"/>
      <c r="KB118" s="364"/>
      <c r="KC118" s="364"/>
      <c r="KD118" s="364"/>
      <c r="KE118" s="364"/>
      <c r="KF118" s="364"/>
      <c r="KG118" s="364"/>
      <c r="KH118" s="364"/>
      <c r="KI118" s="364"/>
      <c r="KJ118" s="364"/>
      <c r="KK118" s="364"/>
      <c r="KL118" s="364"/>
      <c r="KM118" s="364"/>
      <c r="KN118" s="364"/>
      <c r="KO118" s="364"/>
      <c r="KP118" s="364"/>
      <c r="KQ118" s="364"/>
      <c r="KR118" s="364"/>
      <c r="KS118" s="364"/>
      <c r="KT118" s="364"/>
      <c r="KU118" s="364"/>
      <c r="KV118" s="364"/>
      <c r="KW118" s="364"/>
      <c r="KX118" s="364"/>
      <c r="KY118" s="364"/>
      <c r="KZ118" s="364"/>
      <c r="LA118" s="364"/>
      <c r="LB118" s="364"/>
      <c r="LC118" s="364"/>
      <c r="LD118" s="364"/>
      <c r="LE118" s="364"/>
      <c r="LF118" s="364"/>
      <c r="LG118" s="364"/>
      <c r="LH118" s="364"/>
      <c r="LI118" s="364"/>
      <c r="LJ118" s="364"/>
      <c r="LK118" s="364"/>
      <c r="LL118" s="364"/>
      <c r="LM118" s="364"/>
      <c r="LN118" s="364"/>
      <c r="LO118" s="364"/>
      <c r="LP118" s="364"/>
      <c r="LQ118" s="364"/>
      <c r="LR118" s="364"/>
      <c r="LS118" s="364"/>
      <c r="LT118" s="364"/>
      <c r="LU118" s="364"/>
      <c r="LV118" s="364"/>
      <c r="LW118" s="364"/>
      <c r="LX118" s="364"/>
      <c r="LY118" s="364"/>
      <c r="LZ118" s="364"/>
      <c r="MA118" s="364"/>
      <c r="MB118" s="364"/>
      <c r="MC118" s="364"/>
      <c r="MD118" s="364"/>
      <c r="ME118" s="364"/>
      <c r="MF118" s="364"/>
      <c r="MG118" s="364"/>
      <c r="MH118" s="364"/>
      <c r="MI118" s="364"/>
      <c r="MJ118" s="364"/>
      <c r="MK118" s="364"/>
      <c r="ML118" s="364"/>
      <c r="MM118" s="364"/>
      <c r="MN118" s="364"/>
      <c r="MO118" s="364"/>
      <c r="MP118" s="364"/>
      <c r="MQ118" s="364"/>
      <c r="MR118" s="364"/>
      <c r="MS118" s="364"/>
      <c r="MT118" s="364"/>
      <c r="MU118" s="364"/>
      <c r="MV118" s="364"/>
      <c r="MW118" s="364"/>
      <c r="MX118" s="364"/>
      <c r="MY118" s="364"/>
      <c r="MZ118" s="364"/>
      <c r="NA118" s="364"/>
      <c r="NB118" s="364"/>
      <c r="NC118" s="364"/>
      <c r="ND118" s="364"/>
      <c r="NE118" s="364"/>
      <c r="NF118" s="364"/>
      <c r="NG118" s="364"/>
      <c r="NH118" s="364"/>
      <c r="NI118" s="364"/>
      <c r="NJ118" s="364"/>
      <c r="NK118" s="364"/>
      <c r="NL118" s="364"/>
      <c r="NM118" s="364"/>
      <c r="NN118" s="364"/>
      <c r="NO118" s="364"/>
      <c r="NP118" s="364"/>
      <c r="NQ118" s="364"/>
      <c r="NR118" s="364"/>
      <c r="NS118" s="364"/>
      <c r="NT118" s="364"/>
      <c r="NU118" s="364"/>
      <c r="NV118" s="364"/>
      <c r="NW118" s="364"/>
      <c r="NX118" s="364"/>
      <c r="NY118" s="364"/>
      <c r="NZ118" s="364"/>
      <c r="OA118" s="364"/>
      <c r="OB118" s="364"/>
      <c r="OC118" s="364"/>
      <c r="OD118" s="364"/>
      <c r="OE118" s="364"/>
      <c r="OF118" s="364"/>
      <c r="OG118" s="364"/>
      <c r="OH118" s="364"/>
      <c r="OI118" s="364"/>
      <c r="OJ118" s="364"/>
      <c r="OK118" s="364"/>
      <c r="OL118" s="364"/>
      <c r="OM118" s="364"/>
      <c r="ON118" s="364"/>
      <c r="OO118" s="364"/>
      <c r="OP118" s="364"/>
      <c r="OQ118" s="364"/>
      <c r="OR118" s="364"/>
    </row>
    <row r="119" spans="1:408" ht="15">
      <c r="A119" s="365" t="s">
        <v>689</v>
      </c>
      <c r="B119" s="364">
        <f t="shared" si="118"/>
        <v>0</v>
      </c>
      <c r="C119" s="364">
        <f t="shared" si="119"/>
        <v>0</v>
      </c>
      <c r="D119" s="364">
        <f t="shared" si="120"/>
        <v>0</v>
      </c>
      <c r="E119" s="364">
        <f t="shared" si="121"/>
        <v>0</v>
      </c>
      <c r="F119" s="364">
        <f t="shared" si="122"/>
        <v>0</v>
      </c>
      <c r="G119" s="364">
        <f t="shared" si="123"/>
        <v>0</v>
      </c>
      <c r="H119" s="364">
        <f t="shared" si="124"/>
        <v>0</v>
      </c>
      <c r="I119" s="364">
        <f t="shared" si="125"/>
        <v>0</v>
      </c>
      <c r="J119" s="364">
        <f t="shared" si="126"/>
        <v>0</v>
      </c>
      <c r="K119" s="364">
        <f t="shared" si="127"/>
        <v>0</v>
      </c>
      <c r="L119" s="364">
        <f t="shared" si="128"/>
        <v>0</v>
      </c>
      <c r="M119" s="364">
        <f t="shared" si="129"/>
        <v>0</v>
      </c>
      <c r="N119" s="364">
        <f t="shared" si="130"/>
        <v>0</v>
      </c>
      <c r="O119" s="364">
        <f t="shared" si="131"/>
        <v>0</v>
      </c>
      <c r="P119" s="364">
        <f t="shared" si="132"/>
        <v>0</v>
      </c>
      <c r="Q119" s="364">
        <f t="shared" si="133"/>
        <v>0</v>
      </c>
      <c r="R119" s="364">
        <f t="shared" si="134"/>
        <v>0</v>
      </c>
      <c r="S119" s="364">
        <f t="shared" si="135"/>
        <v>0</v>
      </c>
      <c r="T119" s="364">
        <f t="shared" si="136"/>
        <v>0</v>
      </c>
      <c r="U119" s="364">
        <f t="shared" si="137"/>
        <v>0</v>
      </c>
      <c r="V119" s="364">
        <f t="shared" si="138"/>
        <v>0</v>
      </c>
      <c r="W119" s="364">
        <f t="shared" si="139"/>
        <v>0</v>
      </c>
      <c r="X119" s="364">
        <f t="shared" si="140"/>
        <v>0</v>
      </c>
      <c r="Y119" s="364">
        <f t="shared" si="141"/>
        <v>0</v>
      </c>
      <c r="Z119" s="364">
        <f t="shared" si="142"/>
        <v>0</v>
      </c>
      <c r="AA119" s="364">
        <f t="shared" si="143"/>
        <v>0</v>
      </c>
      <c r="AB119" s="364">
        <f t="shared" si="144"/>
        <v>0</v>
      </c>
      <c r="AC119" s="364">
        <f t="shared" si="145"/>
        <v>0</v>
      </c>
      <c r="AD119" s="364">
        <f t="shared" si="146"/>
        <v>0</v>
      </c>
      <c r="AE119" s="364">
        <f t="shared" si="147"/>
        <v>0</v>
      </c>
      <c r="AG119" s="364"/>
      <c r="AH119" s="364"/>
      <c r="AI119" s="364"/>
      <c r="AJ119" s="364"/>
      <c r="AK119" s="364"/>
      <c r="AL119" s="364"/>
      <c r="AM119" s="364"/>
      <c r="AN119" s="364"/>
      <c r="AO119" s="364"/>
      <c r="AP119" s="364"/>
      <c r="AQ119" s="364"/>
      <c r="AR119" s="364"/>
      <c r="AS119" s="364"/>
      <c r="AT119" s="364"/>
      <c r="AU119" s="364"/>
      <c r="AV119" s="364"/>
      <c r="AW119" s="364"/>
      <c r="AX119" s="364"/>
      <c r="AY119" s="364"/>
      <c r="AZ119" s="364"/>
      <c r="BA119" s="364"/>
      <c r="BB119" s="364"/>
      <c r="BC119" s="364"/>
      <c r="BD119" s="364"/>
      <c r="BE119" s="364"/>
      <c r="BF119" s="364"/>
      <c r="BG119" s="364"/>
      <c r="BH119" s="364"/>
      <c r="BI119" s="364"/>
      <c r="BJ119" s="364"/>
      <c r="BK119" s="364"/>
      <c r="BL119" s="364"/>
      <c r="BM119" s="364"/>
      <c r="BN119" s="364"/>
      <c r="BO119" s="364"/>
      <c r="BP119" s="364"/>
      <c r="BQ119" s="364"/>
      <c r="BR119" s="364"/>
      <c r="BS119" s="364"/>
      <c r="BT119" s="364"/>
      <c r="BU119" s="364"/>
      <c r="BV119" s="364"/>
      <c r="BW119" s="364"/>
      <c r="BX119" s="364"/>
      <c r="BY119" s="364"/>
      <c r="BZ119" s="364"/>
      <c r="CA119" s="364"/>
      <c r="CB119" s="364"/>
      <c r="CC119" s="364"/>
      <c r="CD119" s="364"/>
      <c r="CE119" s="364"/>
      <c r="CF119" s="364"/>
      <c r="CG119" s="364"/>
      <c r="CH119" s="364"/>
      <c r="CI119" s="364"/>
      <c r="CJ119" s="364"/>
      <c r="CK119" s="364"/>
      <c r="CL119" s="364"/>
      <c r="CM119" s="364"/>
      <c r="CN119" s="364"/>
      <c r="CO119" s="364"/>
      <c r="CP119" s="364"/>
      <c r="CQ119" s="364"/>
      <c r="CR119" s="364"/>
      <c r="CS119" s="364"/>
      <c r="CT119" s="364"/>
      <c r="CU119" s="364"/>
      <c r="CV119" s="364"/>
      <c r="CW119" s="364"/>
      <c r="CX119" s="364"/>
      <c r="CY119" s="364"/>
      <c r="CZ119" s="364"/>
      <c r="DA119" s="364"/>
      <c r="DB119" s="364"/>
      <c r="DC119" s="364"/>
      <c r="DD119" s="364"/>
      <c r="DE119" s="364"/>
      <c r="DF119" s="364"/>
      <c r="DG119" s="364"/>
      <c r="DH119" s="364"/>
      <c r="DI119" s="364"/>
      <c r="DJ119" s="364"/>
      <c r="DK119" s="364"/>
      <c r="DL119" s="364"/>
      <c r="DM119" s="364"/>
      <c r="DN119" s="364"/>
      <c r="DO119" s="364"/>
      <c r="DP119" s="364"/>
      <c r="DQ119" s="364"/>
      <c r="DR119" s="364"/>
      <c r="DS119" s="364"/>
      <c r="DT119" s="364"/>
      <c r="DU119" s="364"/>
      <c r="DV119" s="364"/>
      <c r="DW119" s="364"/>
      <c r="DX119" s="364"/>
      <c r="DY119" s="364"/>
      <c r="DZ119" s="364"/>
      <c r="EA119" s="364"/>
      <c r="EB119" s="364"/>
      <c r="EC119" s="364"/>
      <c r="ED119" s="364"/>
      <c r="EE119" s="364"/>
      <c r="EF119" s="364"/>
      <c r="EG119" s="364"/>
      <c r="EH119" s="364"/>
      <c r="EI119" s="364"/>
      <c r="EJ119" s="364"/>
      <c r="EK119" s="364"/>
      <c r="EL119" s="364"/>
      <c r="EM119" s="364"/>
      <c r="EN119" s="364"/>
      <c r="EO119" s="364"/>
      <c r="EP119" s="364"/>
      <c r="EQ119" s="364"/>
      <c r="ER119" s="364"/>
      <c r="ES119" s="364"/>
      <c r="ET119" s="364"/>
      <c r="EU119" s="364"/>
      <c r="EV119" s="364"/>
      <c r="EW119" s="364"/>
      <c r="EX119" s="364"/>
      <c r="EY119" s="364"/>
      <c r="EZ119" s="364"/>
      <c r="FA119" s="364"/>
      <c r="FB119" s="364"/>
      <c r="FC119" s="364"/>
      <c r="FD119" s="364"/>
      <c r="FE119" s="364"/>
      <c r="FF119" s="364"/>
      <c r="FG119" s="364"/>
      <c r="FH119" s="364"/>
      <c r="FI119" s="364"/>
      <c r="FJ119" s="364"/>
      <c r="FK119" s="364"/>
      <c r="FL119" s="364"/>
      <c r="FM119" s="364"/>
      <c r="FN119" s="364"/>
      <c r="FO119" s="364"/>
      <c r="FP119" s="364"/>
      <c r="FQ119" s="364"/>
      <c r="FR119" s="364"/>
      <c r="FS119" s="364"/>
      <c r="FT119" s="364"/>
      <c r="FU119" s="364"/>
      <c r="FV119" s="364"/>
      <c r="FW119" s="364"/>
      <c r="FX119" s="364"/>
      <c r="FY119" s="364"/>
      <c r="FZ119" s="364"/>
      <c r="GA119" s="364"/>
      <c r="GB119" s="364"/>
      <c r="GC119" s="364"/>
      <c r="GD119" s="364"/>
      <c r="GE119" s="364"/>
      <c r="GF119" s="364"/>
      <c r="GG119" s="364"/>
      <c r="GH119" s="364"/>
      <c r="GI119" s="364"/>
      <c r="GJ119" s="364"/>
      <c r="GK119" s="364"/>
      <c r="GL119" s="364"/>
      <c r="GM119" s="364"/>
      <c r="GN119" s="364"/>
      <c r="GO119" s="364"/>
      <c r="GP119" s="364"/>
      <c r="GQ119" s="364"/>
      <c r="GR119" s="364"/>
      <c r="GS119" s="364"/>
      <c r="GT119" s="364"/>
      <c r="GU119" s="364"/>
      <c r="GV119" s="364"/>
      <c r="GW119" s="364"/>
      <c r="GX119" s="364"/>
      <c r="GY119" s="364"/>
      <c r="GZ119" s="364"/>
      <c r="HA119" s="364"/>
      <c r="HB119" s="364"/>
      <c r="HC119" s="364"/>
      <c r="HD119" s="364"/>
      <c r="HE119" s="364"/>
      <c r="HF119" s="364"/>
      <c r="HG119" s="364"/>
      <c r="HH119" s="364"/>
      <c r="HI119" s="364"/>
      <c r="HJ119" s="364"/>
      <c r="HK119" s="364"/>
      <c r="HL119" s="364"/>
      <c r="HM119" s="364"/>
      <c r="HN119" s="364"/>
      <c r="HO119" s="364"/>
      <c r="HP119" s="364"/>
      <c r="HQ119" s="364"/>
      <c r="HR119" s="364"/>
      <c r="HS119" s="364"/>
      <c r="HT119" s="364"/>
      <c r="HU119" s="364"/>
      <c r="HV119" s="364"/>
      <c r="HW119" s="364"/>
      <c r="HX119" s="364"/>
      <c r="HY119" s="364"/>
      <c r="HZ119" s="364"/>
      <c r="IA119" s="364"/>
      <c r="IB119" s="364"/>
      <c r="IC119" s="364"/>
      <c r="ID119" s="364"/>
      <c r="IE119" s="364"/>
      <c r="IF119" s="364"/>
      <c r="IG119" s="364"/>
      <c r="IH119" s="364"/>
      <c r="II119" s="364"/>
      <c r="IJ119" s="364"/>
      <c r="IK119" s="364"/>
      <c r="IL119" s="364"/>
      <c r="IM119" s="364"/>
      <c r="IN119" s="364"/>
      <c r="IO119" s="364"/>
      <c r="IP119" s="364"/>
      <c r="IQ119" s="364"/>
      <c r="IR119" s="364"/>
      <c r="IS119" s="364"/>
      <c r="IT119" s="364"/>
      <c r="IU119" s="364"/>
      <c r="IV119" s="364"/>
      <c r="IW119" s="364"/>
      <c r="IX119" s="364"/>
      <c r="IY119" s="364"/>
      <c r="IZ119" s="364"/>
      <c r="JA119" s="364"/>
      <c r="JB119" s="364"/>
      <c r="JC119" s="364"/>
      <c r="JD119" s="364"/>
      <c r="JE119" s="364"/>
      <c r="JF119" s="364"/>
      <c r="JG119" s="364"/>
      <c r="JH119" s="364"/>
      <c r="JI119" s="364"/>
      <c r="JJ119" s="364"/>
      <c r="JK119" s="364"/>
      <c r="JL119" s="364"/>
      <c r="JM119" s="364"/>
      <c r="JN119" s="364"/>
      <c r="JO119" s="364"/>
      <c r="JP119" s="364"/>
      <c r="JQ119" s="364"/>
      <c r="JR119" s="364"/>
      <c r="JS119" s="364"/>
      <c r="JT119" s="364"/>
      <c r="JU119" s="364"/>
      <c r="JV119" s="364"/>
      <c r="JW119" s="364"/>
      <c r="JX119" s="364"/>
      <c r="JY119" s="364"/>
      <c r="JZ119" s="364"/>
      <c r="KA119" s="364"/>
      <c r="KB119" s="364"/>
      <c r="KC119" s="364"/>
      <c r="KD119" s="364"/>
      <c r="KE119" s="364"/>
      <c r="KF119" s="364"/>
      <c r="KG119" s="364"/>
      <c r="KH119" s="364"/>
      <c r="KI119" s="364"/>
      <c r="KJ119" s="364"/>
      <c r="KK119" s="364"/>
      <c r="KL119" s="364"/>
      <c r="KM119" s="364"/>
      <c r="KN119" s="364"/>
      <c r="KO119" s="364"/>
      <c r="KP119" s="364"/>
      <c r="KQ119" s="364"/>
      <c r="KR119" s="364"/>
      <c r="KS119" s="364"/>
      <c r="KT119" s="364"/>
      <c r="KU119" s="364"/>
      <c r="KV119" s="364"/>
      <c r="KW119" s="364"/>
      <c r="KX119" s="364"/>
      <c r="KY119" s="364"/>
      <c r="KZ119" s="364"/>
      <c r="LA119" s="364"/>
      <c r="LB119" s="364"/>
      <c r="LC119" s="364"/>
      <c r="LD119" s="364"/>
      <c r="LE119" s="364"/>
      <c r="LF119" s="364"/>
      <c r="LG119" s="364"/>
      <c r="LH119" s="364"/>
      <c r="LI119" s="364"/>
      <c r="LJ119" s="364"/>
      <c r="LK119" s="364"/>
      <c r="LL119" s="364"/>
      <c r="LM119" s="364"/>
      <c r="LN119" s="364"/>
      <c r="LO119" s="364"/>
      <c r="LP119" s="364"/>
      <c r="LQ119" s="364"/>
      <c r="LR119" s="364"/>
      <c r="LS119" s="364"/>
      <c r="LT119" s="364"/>
      <c r="LU119" s="364"/>
      <c r="LV119" s="364"/>
      <c r="LW119" s="364"/>
      <c r="LX119" s="364"/>
      <c r="LY119" s="364"/>
      <c r="LZ119" s="364"/>
      <c r="MA119" s="364"/>
      <c r="MB119" s="364"/>
      <c r="MC119" s="364"/>
      <c r="MD119" s="364"/>
      <c r="ME119" s="364"/>
      <c r="MF119" s="364"/>
      <c r="MG119" s="364"/>
      <c r="MH119" s="364"/>
      <c r="MI119" s="364"/>
      <c r="MJ119" s="364"/>
      <c r="MK119" s="364"/>
      <c r="ML119" s="364"/>
      <c r="MM119" s="364"/>
      <c r="MN119" s="364"/>
      <c r="MO119" s="364"/>
      <c r="MP119" s="364"/>
      <c r="MQ119" s="364"/>
      <c r="MR119" s="364"/>
      <c r="MS119" s="364"/>
      <c r="MT119" s="364"/>
      <c r="MU119" s="364"/>
      <c r="MV119" s="364"/>
      <c r="MW119" s="364"/>
      <c r="MX119" s="364"/>
      <c r="MY119" s="364"/>
      <c r="MZ119" s="364"/>
      <c r="NA119" s="364"/>
      <c r="NB119" s="364"/>
      <c r="NC119" s="364"/>
      <c r="ND119" s="364"/>
      <c r="NE119" s="364"/>
      <c r="NF119" s="364"/>
      <c r="NG119" s="364"/>
      <c r="NH119" s="364"/>
      <c r="NI119" s="364"/>
      <c r="NJ119" s="364"/>
      <c r="NK119" s="364"/>
      <c r="NL119" s="364"/>
      <c r="NM119" s="364"/>
      <c r="NN119" s="364"/>
      <c r="NO119" s="364"/>
      <c r="NP119" s="364"/>
      <c r="NQ119" s="364"/>
      <c r="NR119" s="364"/>
      <c r="NS119" s="364"/>
      <c r="NT119" s="364"/>
      <c r="NU119" s="364"/>
      <c r="NV119" s="364"/>
      <c r="NW119" s="364"/>
      <c r="NX119" s="364"/>
      <c r="NY119" s="364"/>
      <c r="NZ119" s="364"/>
      <c r="OA119" s="364"/>
      <c r="OB119" s="364"/>
      <c r="OC119" s="364"/>
      <c r="OD119" s="364"/>
      <c r="OE119" s="364"/>
      <c r="OF119" s="364"/>
      <c r="OG119" s="364"/>
      <c r="OH119" s="364"/>
      <c r="OI119" s="364"/>
      <c r="OJ119" s="364"/>
      <c r="OK119" s="364"/>
      <c r="OL119" s="364"/>
      <c r="OM119" s="364"/>
      <c r="ON119" s="364"/>
      <c r="OO119" s="364"/>
      <c r="OP119" s="364"/>
      <c r="OQ119" s="364"/>
      <c r="OR119" s="364"/>
    </row>
    <row r="120" spans="1:408" ht="15">
      <c r="A120" s="365" t="s">
        <v>690</v>
      </c>
      <c r="B120" s="364">
        <f t="shared" si="118"/>
        <v>0</v>
      </c>
      <c r="C120" s="364">
        <f t="shared" si="119"/>
        <v>0</v>
      </c>
      <c r="D120" s="364">
        <f t="shared" si="120"/>
        <v>0</v>
      </c>
      <c r="E120" s="364">
        <f t="shared" si="121"/>
        <v>0</v>
      </c>
      <c r="F120" s="364">
        <f t="shared" si="122"/>
        <v>0</v>
      </c>
      <c r="G120" s="364">
        <f t="shared" si="123"/>
        <v>0</v>
      </c>
      <c r="H120" s="364">
        <f t="shared" si="124"/>
        <v>0</v>
      </c>
      <c r="I120" s="364">
        <f t="shared" si="125"/>
        <v>0</v>
      </c>
      <c r="J120" s="364">
        <f t="shared" si="126"/>
        <v>0</v>
      </c>
      <c r="K120" s="364">
        <f t="shared" si="127"/>
        <v>0</v>
      </c>
      <c r="L120" s="364">
        <f t="shared" si="128"/>
        <v>0</v>
      </c>
      <c r="M120" s="364">
        <f t="shared" si="129"/>
        <v>0</v>
      </c>
      <c r="N120" s="364">
        <f t="shared" si="130"/>
        <v>0</v>
      </c>
      <c r="O120" s="364">
        <f t="shared" si="131"/>
        <v>0</v>
      </c>
      <c r="P120" s="364">
        <f t="shared" si="132"/>
        <v>0</v>
      </c>
      <c r="Q120" s="364">
        <f t="shared" si="133"/>
        <v>0</v>
      </c>
      <c r="R120" s="364">
        <f t="shared" si="134"/>
        <v>0</v>
      </c>
      <c r="S120" s="364">
        <f t="shared" si="135"/>
        <v>0</v>
      </c>
      <c r="T120" s="364">
        <f t="shared" si="136"/>
        <v>0</v>
      </c>
      <c r="U120" s="364">
        <f t="shared" si="137"/>
        <v>0</v>
      </c>
      <c r="V120" s="364">
        <f t="shared" si="138"/>
        <v>0</v>
      </c>
      <c r="W120" s="364">
        <f t="shared" si="139"/>
        <v>0</v>
      </c>
      <c r="X120" s="364">
        <f t="shared" si="140"/>
        <v>0</v>
      </c>
      <c r="Y120" s="364">
        <f t="shared" si="141"/>
        <v>0</v>
      </c>
      <c r="Z120" s="364">
        <f t="shared" si="142"/>
        <v>0</v>
      </c>
      <c r="AA120" s="364">
        <f t="shared" si="143"/>
        <v>0</v>
      </c>
      <c r="AB120" s="364">
        <f t="shared" si="144"/>
        <v>0</v>
      </c>
      <c r="AC120" s="364">
        <f t="shared" si="145"/>
        <v>0</v>
      </c>
      <c r="AD120" s="364">
        <f t="shared" si="146"/>
        <v>0</v>
      </c>
      <c r="AE120" s="364">
        <f t="shared" si="147"/>
        <v>0</v>
      </c>
      <c r="AG120" s="364"/>
      <c r="AH120" s="364"/>
      <c r="AI120" s="364"/>
      <c r="AJ120" s="364"/>
      <c r="AK120" s="364"/>
      <c r="AL120" s="364"/>
      <c r="AM120" s="364"/>
      <c r="AN120" s="364"/>
      <c r="AO120" s="364"/>
      <c r="AP120" s="364"/>
      <c r="AQ120" s="364"/>
      <c r="AR120" s="364"/>
      <c r="AS120" s="364"/>
      <c r="AT120" s="364"/>
      <c r="AU120" s="364"/>
      <c r="AV120" s="364"/>
      <c r="AW120" s="364"/>
      <c r="AX120" s="364"/>
      <c r="AY120" s="364"/>
      <c r="AZ120" s="364"/>
      <c r="BA120" s="364"/>
      <c r="BB120" s="364"/>
      <c r="BC120" s="364"/>
      <c r="BD120" s="364"/>
      <c r="BE120" s="364"/>
      <c r="BF120" s="364"/>
      <c r="BG120" s="364"/>
      <c r="BH120" s="364"/>
      <c r="BI120" s="364"/>
      <c r="BJ120" s="364"/>
      <c r="BK120" s="364"/>
      <c r="BL120" s="364"/>
      <c r="BM120" s="364"/>
      <c r="BN120" s="364"/>
      <c r="BO120" s="364"/>
      <c r="BP120" s="364"/>
      <c r="BQ120" s="364"/>
      <c r="BR120" s="364"/>
      <c r="BS120" s="364"/>
      <c r="BT120" s="364"/>
      <c r="BU120" s="364"/>
      <c r="BV120" s="364"/>
      <c r="BW120" s="364"/>
      <c r="BX120" s="364"/>
      <c r="BY120" s="364"/>
      <c r="BZ120" s="364"/>
      <c r="CA120" s="364"/>
      <c r="CB120" s="364"/>
      <c r="CC120" s="364"/>
      <c r="CD120" s="364"/>
      <c r="CE120" s="364"/>
      <c r="CF120" s="364"/>
      <c r="CG120" s="364"/>
      <c r="CH120" s="364"/>
      <c r="CI120" s="364"/>
      <c r="CJ120" s="364"/>
      <c r="CK120" s="364"/>
      <c r="CL120" s="364"/>
      <c r="CM120" s="364"/>
      <c r="CN120" s="364"/>
      <c r="CO120" s="364"/>
      <c r="CP120" s="364"/>
      <c r="CQ120" s="364"/>
      <c r="CR120" s="364"/>
      <c r="CS120" s="364"/>
      <c r="CT120" s="364"/>
      <c r="CU120" s="364"/>
      <c r="CV120" s="364"/>
      <c r="CW120" s="364"/>
      <c r="CX120" s="364"/>
      <c r="CY120" s="364"/>
      <c r="CZ120" s="364"/>
      <c r="DA120" s="364"/>
      <c r="DB120" s="364"/>
      <c r="DC120" s="364"/>
      <c r="DD120" s="364"/>
      <c r="DE120" s="364"/>
      <c r="DF120" s="364"/>
      <c r="DG120" s="364"/>
      <c r="DH120" s="364"/>
      <c r="DI120" s="364"/>
      <c r="DJ120" s="364"/>
      <c r="DK120" s="364"/>
      <c r="DL120" s="364"/>
      <c r="DM120" s="364"/>
      <c r="DN120" s="364"/>
      <c r="DO120" s="364"/>
      <c r="DP120" s="364"/>
      <c r="DQ120" s="364"/>
      <c r="DR120" s="364"/>
      <c r="DS120" s="364"/>
      <c r="DT120" s="364"/>
      <c r="DU120" s="364"/>
      <c r="DV120" s="364"/>
      <c r="DW120" s="364"/>
      <c r="DX120" s="364"/>
      <c r="DY120" s="364"/>
      <c r="DZ120" s="364"/>
      <c r="EA120" s="364"/>
      <c r="EB120" s="364"/>
      <c r="EC120" s="364"/>
      <c r="ED120" s="364"/>
      <c r="EE120" s="364"/>
      <c r="EF120" s="364"/>
      <c r="EG120" s="364"/>
      <c r="EH120" s="364"/>
      <c r="EI120" s="364"/>
      <c r="EJ120" s="364"/>
      <c r="EK120" s="364"/>
      <c r="EL120" s="364"/>
      <c r="EM120" s="364"/>
      <c r="EN120" s="364"/>
      <c r="EO120" s="364"/>
      <c r="EP120" s="364"/>
      <c r="EQ120" s="364"/>
      <c r="ER120" s="364"/>
      <c r="ES120" s="364"/>
      <c r="ET120" s="364"/>
      <c r="EU120" s="364"/>
      <c r="EV120" s="364"/>
      <c r="EW120" s="364"/>
      <c r="EX120" s="364"/>
      <c r="EY120" s="364"/>
      <c r="EZ120" s="364"/>
      <c r="FA120" s="364"/>
      <c r="FB120" s="364"/>
      <c r="FC120" s="364"/>
      <c r="FD120" s="364"/>
      <c r="FE120" s="364"/>
      <c r="FF120" s="364"/>
      <c r="FG120" s="364"/>
      <c r="FH120" s="364"/>
      <c r="FI120" s="364"/>
      <c r="FJ120" s="364"/>
      <c r="FK120" s="364"/>
      <c r="FL120" s="364"/>
      <c r="FM120" s="364"/>
      <c r="FN120" s="364"/>
      <c r="FO120" s="364"/>
      <c r="FP120" s="364"/>
      <c r="FQ120" s="364"/>
      <c r="FR120" s="364"/>
      <c r="FS120" s="364"/>
      <c r="FT120" s="364"/>
      <c r="FU120" s="364"/>
      <c r="FV120" s="364"/>
      <c r="FW120" s="364"/>
      <c r="FX120" s="364"/>
      <c r="FY120" s="364"/>
      <c r="FZ120" s="364"/>
      <c r="GA120" s="364"/>
      <c r="GB120" s="364"/>
      <c r="GC120" s="364"/>
      <c r="GD120" s="364"/>
      <c r="GE120" s="364"/>
      <c r="GF120" s="364"/>
      <c r="GG120" s="364"/>
      <c r="GH120" s="364"/>
      <c r="GI120" s="364"/>
      <c r="GJ120" s="364"/>
      <c r="GK120" s="364"/>
      <c r="GL120" s="364"/>
      <c r="GM120" s="364"/>
      <c r="GN120" s="364"/>
      <c r="GO120" s="364"/>
      <c r="GP120" s="364"/>
      <c r="GQ120" s="364"/>
      <c r="GR120" s="364"/>
      <c r="GS120" s="364"/>
      <c r="GT120" s="364"/>
      <c r="GU120" s="364"/>
      <c r="GV120" s="364"/>
      <c r="GW120" s="364"/>
      <c r="GX120" s="364"/>
      <c r="GY120" s="364"/>
      <c r="GZ120" s="364"/>
      <c r="HA120" s="364"/>
      <c r="HB120" s="364"/>
      <c r="HC120" s="364"/>
      <c r="HD120" s="364"/>
      <c r="HE120" s="364"/>
      <c r="HF120" s="364"/>
      <c r="HG120" s="364"/>
      <c r="HH120" s="364"/>
      <c r="HI120" s="364"/>
      <c r="HJ120" s="364"/>
      <c r="HK120" s="364"/>
      <c r="HL120" s="364"/>
      <c r="HM120" s="364"/>
      <c r="HN120" s="364"/>
      <c r="HO120" s="364"/>
      <c r="HP120" s="364"/>
      <c r="HQ120" s="364"/>
      <c r="HR120" s="364"/>
      <c r="HS120" s="364"/>
      <c r="HT120" s="364"/>
      <c r="HU120" s="364"/>
      <c r="HV120" s="364"/>
      <c r="HW120" s="364"/>
      <c r="HX120" s="364"/>
      <c r="HY120" s="364"/>
      <c r="HZ120" s="364"/>
      <c r="IA120" s="364"/>
      <c r="IB120" s="364"/>
      <c r="IC120" s="364"/>
      <c r="ID120" s="364"/>
      <c r="IE120" s="364"/>
      <c r="IF120" s="364"/>
      <c r="IG120" s="364"/>
      <c r="IH120" s="364"/>
      <c r="II120" s="364"/>
      <c r="IJ120" s="364"/>
      <c r="IK120" s="364"/>
      <c r="IL120" s="364"/>
      <c r="IM120" s="364"/>
      <c r="IN120" s="364"/>
      <c r="IO120" s="364"/>
      <c r="IP120" s="364"/>
      <c r="IQ120" s="364"/>
      <c r="IR120" s="364"/>
      <c r="IS120" s="364"/>
      <c r="IT120" s="364"/>
      <c r="IU120" s="364"/>
      <c r="IV120" s="364"/>
      <c r="IW120" s="364"/>
      <c r="IX120" s="364"/>
      <c r="IY120" s="364"/>
      <c r="IZ120" s="364"/>
      <c r="JA120" s="364"/>
      <c r="JB120" s="364"/>
      <c r="JC120" s="364"/>
      <c r="JD120" s="364"/>
      <c r="JE120" s="364"/>
      <c r="JF120" s="364"/>
      <c r="JG120" s="364"/>
      <c r="JH120" s="364"/>
      <c r="JI120" s="364"/>
      <c r="JJ120" s="364"/>
      <c r="JK120" s="364"/>
      <c r="JL120" s="364"/>
      <c r="JM120" s="364"/>
      <c r="JN120" s="364"/>
      <c r="JO120" s="364"/>
      <c r="JP120" s="364"/>
      <c r="JQ120" s="364"/>
      <c r="JR120" s="364"/>
      <c r="JS120" s="364"/>
      <c r="JT120" s="364"/>
      <c r="JU120" s="364"/>
      <c r="JV120" s="364"/>
      <c r="JW120" s="364"/>
      <c r="JX120" s="364"/>
      <c r="JY120" s="364"/>
      <c r="JZ120" s="364"/>
      <c r="KA120" s="364"/>
      <c r="KB120" s="364"/>
      <c r="KC120" s="364"/>
      <c r="KD120" s="364"/>
      <c r="KE120" s="364"/>
      <c r="KF120" s="364"/>
      <c r="KG120" s="364"/>
      <c r="KH120" s="364"/>
      <c r="KI120" s="364"/>
      <c r="KJ120" s="364"/>
      <c r="KK120" s="364"/>
      <c r="KL120" s="364"/>
      <c r="KM120" s="364"/>
      <c r="KN120" s="364"/>
      <c r="KO120" s="364"/>
      <c r="KP120" s="364"/>
      <c r="KQ120" s="364"/>
      <c r="KR120" s="364"/>
      <c r="KS120" s="364"/>
      <c r="KT120" s="364"/>
      <c r="KU120" s="364"/>
      <c r="KV120" s="364"/>
      <c r="KW120" s="364"/>
      <c r="KX120" s="364"/>
      <c r="KY120" s="364"/>
      <c r="KZ120" s="364"/>
      <c r="LA120" s="364"/>
      <c r="LB120" s="364"/>
      <c r="LC120" s="364"/>
      <c r="LD120" s="364"/>
      <c r="LE120" s="364"/>
      <c r="LF120" s="364"/>
      <c r="LG120" s="364"/>
      <c r="LH120" s="364"/>
      <c r="LI120" s="364"/>
      <c r="LJ120" s="364"/>
      <c r="LK120" s="364"/>
      <c r="LL120" s="364"/>
      <c r="LM120" s="364"/>
      <c r="LN120" s="364"/>
      <c r="LO120" s="364"/>
      <c r="LP120" s="364"/>
      <c r="LQ120" s="364"/>
      <c r="LR120" s="364"/>
      <c r="LS120" s="364"/>
      <c r="LT120" s="364"/>
      <c r="LU120" s="364"/>
      <c r="LV120" s="364"/>
      <c r="LW120" s="364"/>
      <c r="LX120" s="364"/>
      <c r="LY120" s="364"/>
      <c r="LZ120" s="364"/>
      <c r="MA120" s="364"/>
      <c r="MB120" s="364"/>
      <c r="MC120" s="364"/>
      <c r="MD120" s="364"/>
      <c r="ME120" s="364"/>
      <c r="MF120" s="364"/>
      <c r="MG120" s="364"/>
      <c r="MH120" s="364"/>
      <c r="MI120" s="364"/>
      <c r="MJ120" s="364"/>
      <c r="MK120" s="364"/>
      <c r="ML120" s="364"/>
      <c r="MM120" s="364"/>
      <c r="MN120" s="364"/>
      <c r="MO120" s="364"/>
      <c r="MP120" s="364"/>
      <c r="MQ120" s="364"/>
      <c r="MR120" s="364"/>
      <c r="MS120" s="364"/>
      <c r="MT120" s="364"/>
      <c r="MU120" s="364"/>
      <c r="MV120" s="364"/>
      <c r="MW120" s="364"/>
      <c r="MX120" s="364"/>
      <c r="MY120" s="364"/>
      <c r="MZ120" s="364"/>
      <c r="NA120" s="364"/>
      <c r="NB120" s="364"/>
      <c r="NC120" s="364"/>
      <c r="ND120" s="364"/>
      <c r="NE120" s="364"/>
      <c r="NF120" s="364"/>
      <c r="NG120" s="364"/>
      <c r="NH120" s="364"/>
      <c r="NI120" s="364"/>
      <c r="NJ120" s="364"/>
      <c r="NK120" s="364"/>
      <c r="NL120" s="364"/>
      <c r="NM120" s="364"/>
      <c r="NN120" s="364"/>
      <c r="NO120" s="364"/>
      <c r="NP120" s="364"/>
      <c r="NQ120" s="364"/>
      <c r="NR120" s="364"/>
      <c r="NS120" s="364"/>
      <c r="NT120" s="364"/>
      <c r="NU120" s="364"/>
      <c r="NV120" s="364"/>
      <c r="NW120" s="364"/>
      <c r="NX120" s="364"/>
      <c r="NY120" s="364"/>
      <c r="NZ120" s="364"/>
      <c r="OA120" s="364"/>
      <c r="OB120" s="364"/>
      <c r="OC120" s="364"/>
      <c r="OD120" s="364"/>
      <c r="OE120" s="364"/>
      <c r="OF120" s="364"/>
      <c r="OG120" s="364"/>
      <c r="OH120" s="364"/>
      <c r="OI120" s="364"/>
      <c r="OJ120" s="364"/>
      <c r="OK120" s="364"/>
      <c r="OL120" s="364"/>
      <c r="OM120" s="364"/>
      <c r="ON120" s="364"/>
      <c r="OO120" s="364"/>
      <c r="OP120" s="364"/>
      <c r="OQ120" s="364"/>
      <c r="OR120" s="364"/>
    </row>
    <row r="121" spans="1:408" ht="15">
      <c r="A121" s="363" t="s">
        <v>691</v>
      </c>
      <c r="B121" s="364">
        <f t="shared" si="118"/>
        <v>0</v>
      </c>
      <c r="C121" s="364">
        <f t="shared" si="119"/>
        <v>0</v>
      </c>
      <c r="D121" s="364">
        <f t="shared" si="120"/>
        <v>0</v>
      </c>
      <c r="E121" s="364">
        <f t="shared" si="121"/>
        <v>0</v>
      </c>
      <c r="F121" s="364">
        <f t="shared" si="122"/>
        <v>0</v>
      </c>
      <c r="G121" s="364">
        <f t="shared" si="123"/>
        <v>0</v>
      </c>
      <c r="H121" s="364">
        <f t="shared" si="124"/>
        <v>0</v>
      </c>
      <c r="I121" s="364">
        <f t="shared" si="125"/>
        <v>0</v>
      </c>
      <c r="J121" s="364">
        <f t="shared" si="126"/>
        <v>0</v>
      </c>
      <c r="K121" s="364">
        <f t="shared" si="127"/>
        <v>0</v>
      </c>
      <c r="L121" s="364">
        <f t="shared" si="128"/>
        <v>0</v>
      </c>
      <c r="M121" s="364">
        <f t="shared" si="129"/>
        <v>0</v>
      </c>
      <c r="N121" s="364">
        <f t="shared" si="130"/>
        <v>0</v>
      </c>
      <c r="O121" s="364">
        <f t="shared" si="131"/>
        <v>0</v>
      </c>
      <c r="P121" s="364">
        <f t="shared" si="132"/>
        <v>0</v>
      </c>
      <c r="Q121" s="364">
        <f t="shared" si="133"/>
        <v>0</v>
      </c>
      <c r="R121" s="364">
        <f t="shared" si="134"/>
        <v>0</v>
      </c>
      <c r="S121" s="364">
        <f t="shared" si="135"/>
        <v>0</v>
      </c>
      <c r="T121" s="364">
        <f t="shared" si="136"/>
        <v>0</v>
      </c>
      <c r="U121" s="364">
        <f t="shared" si="137"/>
        <v>0</v>
      </c>
      <c r="V121" s="364">
        <f t="shared" si="138"/>
        <v>0</v>
      </c>
      <c r="W121" s="364">
        <f t="shared" si="139"/>
        <v>0</v>
      </c>
      <c r="X121" s="364">
        <f t="shared" si="140"/>
        <v>0</v>
      </c>
      <c r="Y121" s="364">
        <f t="shared" si="141"/>
        <v>0</v>
      </c>
      <c r="Z121" s="364">
        <f t="shared" si="142"/>
        <v>0</v>
      </c>
      <c r="AA121" s="364">
        <f t="shared" si="143"/>
        <v>0</v>
      </c>
      <c r="AB121" s="364">
        <f t="shared" si="144"/>
        <v>0</v>
      </c>
      <c r="AC121" s="364">
        <f t="shared" si="145"/>
        <v>0</v>
      </c>
      <c r="AD121" s="364">
        <f t="shared" si="146"/>
        <v>0</v>
      </c>
      <c r="AE121" s="364">
        <f t="shared" si="147"/>
        <v>0</v>
      </c>
      <c r="AG121" s="364"/>
      <c r="AH121" s="364"/>
      <c r="AI121" s="364"/>
      <c r="AJ121" s="364"/>
      <c r="AK121" s="364"/>
      <c r="AL121" s="364"/>
      <c r="AM121" s="364"/>
      <c r="AN121" s="364"/>
      <c r="AO121" s="364"/>
      <c r="AP121" s="364"/>
      <c r="AQ121" s="364"/>
      <c r="AR121" s="364"/>
      <c r="AS121" s="364"/>
      <c r="AT121" s="364"/>
      <c r="AU121" s="364"/>
      <c r="AV121" s="364"/>
      <c r="AW121" s="364"/>
      <c r="AX121" s="364"/>
      <c r="AY121" s="364"/>
      <c r="AZ121" s="364"/>
      <c r="BA121" s="364"/>
      <c r="BB121" s="364"/>
      <c r="BC121" s="364"/>
      <c r="BD121" s="364"/>
      <c r="BE121" s="364"/>
      <c r="BF121" s="364"/>
      <c r="BG121" s="364"/>
      <c r="BH121" s="364"/>
      <c r="BI121" s="364"/>
      <c r="BJ121" s="364"/>
      <c r="BK121" s="364"/>
      <c r="BL121" s="364"/>
      <c r="BM121" s="364"/>
      <c r="BN121" s="364"/>
      <c r="BO121" s="364"/>
      <c r="BP121" s="364"/>
      <c r="BQ121" s="364"/>
      <c r="BR121" s="364"/>
      <c r="BS121" s="364"/>
      <c r="BT121" s="364"/>
      <c r="BU121" s="364"/>
      <c r="BV121" s="364"/>
      <c r="BW121" s="364"/>
      <c r="BX121" s="364"/>
      <c r="BY121" s="364"/>
      <c r="BZ121" s="364"/>
      <c r="CA121" s="364"/>
      <c r="CB121" s="364"/>
      <c r="CC121" s="364"/>
      <c r="CD121" s="364"/>
      <c r="CE121" s="364"/>
      <c r="CF121" s="364"/>
      <c r="CG121" s="364"/>
      <c r="CH121" s="364"/>
      <c r="CI121" s="364"/>
      <c r="CJ121" s="364"/>
      <c r="CK121" s="364"/>
      <c r="CL121" s="364"/>
      <c r="CM121" s="364"/>
      <c r="CN121" s="364"/>
      <c r="CO121" s="364"/>
      <c r="CP121" s="364"/>
      <c r="CQ121" s="364"/>
      <c r="CR121" s="364"/>
      <c r="CS121" s="364"/>
      <c r="CT121" s="364"/>
      <c r="CU121" s="364"/>
      <c r="CV121" s="364"/>
      <c r="CW121" s="364"/>
      <c r="CX121" s="364"/>
      <c r="CY121" s="364"/>
      <c r="CZ121" s="364"/>
      <c r="DA121" s="364"/>
      <c r="DB121" s="364"/>
      <c r="DC121" s="364"/>
      <c r="DD121" s="364"/>
      <c r="DE121" s="364"/>
      <c r="DF121" s="364"/>
      <c r="DG121" s="364"/>
      <c r="DH121" s="364"/>
      <c r="DI121" s="364"/>
      <c r="DJ121" s="364"/>
      <c r="DK121" s="364"/>
      <c r="DL121" s="364"/>
      <c r="DM121" s="364"/>
      <c r="DN121" s="364"/>
      <c r="DO121" s="364"/>
      <c r="DP121" s="364"/>
      <c r="DQ121" s="364"/>
      <c r="DR121" s="364"/>
      <c r="DS121" s="364"/>
      <c r="DT121" s="364"/>
      <c r="DU121" s="364"/>
      <c r="DV121" s="364"/>
      <c r="DW121" s="364"/>
      <c r="DX121" s="364"/>
      <c r="DY121" s="364"/>
      <c r="DZ121" s="364"/>
      <c r="EA121" s="364"/>
      <c r="EB121" s="364"/>
      <c r="EC121" s="364"/>
      <c r="ED121" s="364"/>
      <c r="EE121" s="364"/>
      <c r="EF121" s="364"/>
      <c r="EG121" s="364"/>
      <c r="EH121" s="364"/>
      <c r="EI121" s="364"/>
      <c r="EJ121" s="364"/>
      <c r="EK121" s="364"/>
      <c r="EL121" s="364"/>
      <c r="EM121" s="364"/>
      <c r="EN121" s="364"/>
      <c r="EO121" s="364"/>
      <c r="EP121" s="364"/>
      <c r="EQ121" s="364"/>
      <c r="ER121" s="364"/>
      <c r="ES121" s="364"/>
      <c r="ET121" s="364"/>
      <c r="EU121" s="364"/>
      <c r="EV121" s="364"/>
      <c r="EW121" s="364"/>
      <c r="EX121" s="364"/>
      <c r="EY121" s="364"/>
      <c r="EZ121" s="364"/>
      <c r="FA121" s="364"/>
      <c r="FB121" s="364"/>
      <c r="FC121" s="364"/>
      <c r="FD121" s="364"/>
      <c r="FE121" s="364"/>
      <c r="FF121" s="364"/>
      <c r="FG121" s="364"/>
      <c r="FH121" s="364"/>
      <c r="FI121" s="364"/>
      <c r="FJ121" s="364"/>
      <c r="FK121" s="364"/>
      <c r="FL121" s="364"/>
      <c r="FM121" s="364"/>
      <c r="FN121" s="364"/>
      <c r="FO121" s="364"/>
      <c r="FP121" s="364"/>
      <c r="FQ121" s="364"/>
      <c r="FR121" s="364"/>
      <c r="FS121" s="364"/>
      <c r="FT121" s="364"/>
      <c r="FU121" s="364"/>
      <c r="FV121" s="364"/>
      <c r="FW121" s="364"/>
      <c r="FX121" s="364"/>
      <c r="FY121" s="364"/>
      <c r="FZ121" s="364"/>
      <c r="GA121" s="364"/>
      <c r="GB121" s="364"/>
      <c r="GC121" s="364"/>
      <c r="GD121" s="364"/>
      <c r="GE121" s="364"/>
      <c r="GF121" s="364"/>
      <c r="GG121" s="364"/>
      <c r="GH121" s="364"/>
      <c r="GI121" s="364"/>
      <c r="GJ121" s="364"/>
      <c r="GK121" s="364"/>
      <c r="GL121" s="364"/>
      <c r="GM121" s="364"/>
      <c r="GN121" s="364"/>
      <c r="GO121" s="364"/>
      <c r="GP121" s="364"/>
      <c r="GQ121" s="364"/>
      <c r="GR121" s="364"/>
      <c r="GS121" s="364"/>
      <c r="GT121" s="364"/>
      <c r="GU121" s="364"/>
      <c r="GV121" s="364"/>
      <c r="GW121" s="364"/>
      <c r="GX121" s="364"/>
      <c r="GY121" s="364"/>
      <c r="GZ121" s="364"/>
      <c r="HA121" s="364"/>
      <c r="HB121" s="364"/>
      <c r="HC121" s="364"/>
      <c r="HD121" s="364"/>
      <c r="HE121" s="364"/>
      <c r="HF121" s="364"/>
      <c r="HG121" s="364"/>
      <c r="HH121" s="364"/>
      <c r="HI121" s="364"/>
      <c r="HJ121" s="364"/>
      <c r="HK121" s="364"/>
      <c r="HL121" s="364"/>
      <c r="HM121" s="364"/>
      <c r="HN121" s="364"/>
      <c r="HO121" s="364"/>
      <c r="HP121" s="364"/>
      <c r="HQ121" s="364"/>
      <c r="HR121" s="364"/>
      <c r="HS121" s="364"/>
      <c r="HT121" s="364"/>
      <c r="HU121" s="364"/>
      <c r="HV121" s="364"/>
      <c r="HW121" s="364"/>
      <c r="HX121" s="364"/>
      <c r="HY121" s="364"/>
      <c r="HZ121" s="364"/>
      <c r="IA121" s="364"/>
      <c r="IB121" s="364"/>
      <c r="IC121" s="364"/>
      <c r="ID121" s="364"/>
      <c r="IE121" s="364"/>
      <c r="IF121" s="364"/>
      <c r="IG121" s="364"/>
      <c r="IH121" s="364"/>
      <c r="II121" s="364"/>
      <c r="IJ121" s="364"/>
      <c r="IK121" s="364"/>
      <c r="IL121" s="364"/>
      <c r="IM121" s="364"/>
      <c r="IN121" s="364"/>
      <c r="IO121" s="364"/>
      <c r="IP121" s="364"/>
      <c r="IQ121" s="364"/>
      <c r="IR121" s="364"/>
      <c r="IS121" s="364"/>
      <c r="IT121" s="364"/>
      <c r="IU121" s="364"/>
      <c r="IV121" s="364"/>
      <c r="IW121" s="364"/>
      <c r="IX121" s="364"/>
      <c r="IY121" s="364"/>
      <c r="IZ121" s="364"/>
      <c r="JA121" s="364"/>
      <c r="JB121" s="364"/>
      <c r="JC121" s="364"/>
      <c r="JD121" s="364"/>
      <c r="JE121" s="364"/>
      <c r="JF121" s="364"/>
      <c r="JG121" s="364"/>
      <c r="JH121" s="364"/>
      <c r="JI121" s="364"/>
      <c r="JJ121" s="364"/>
      <c r="JK121" s="364"/>
      <c r="JL121" s="364"/>
      <c r="JM121" s="364"/>
      <c r="JN121" s="364"/>
      <c r="JO121" s="364"/>
      <c r="JP121" s="364"/>
      <c r="JQ121" s="364"/>
      <c r="JR121" s="364"/>
      <c r="JS121" s="364"/>
      <c r="JT121" s="364"/>
      <c r="JU121" s="364"/>
      <c r="JV121" s="364"/>
      <c r="JW121" s="364"/>
      <c r="JX121" s="364"/>
      <c r="JY121" s="364"/>
      <c r="JZ121" s="364"/>
      <c r="KA121" s="364"/>
      <c r="KB121" s="364"/>
      <c r="KC121" s="364"/>
      <c r="KD121" s="364"/>
      <c r="KE121" s="364"/>
      <c r="KF121" s="364"/>
      <c r="KG121" s="364"/>
      <c r="KH121" s="364"/>
      <c r="KI121" s="364"/>
      <c r="KJ121" s="364"/>
      <c r="KK121" s="364"/>
      <c r="KL121" s="364"/>
      <c r="KM121" s="364"/>
      <c r="KN121" s="364"/>
      <c r="KO121" s="364"/>
      <c r="KP121" s="364"/>
      <c r="KQ121" s="364"/>
      <c r="KR121" s="364"/>
      <c r="KS121" s="364"/>
      <c r="KT121" s="364"/>
      <c r="KU121" s="364"/>
      <c r="KV121" s="364"/>
      <c r="KW121" s="364"/>
      <c r="KX121" s="364"/>
      <c r="KY121" s="364"/>
      <c r="KZ121" s="364"/>
      <c r="LA121" s="364"/>
      <c r="LB121" s="364"/>
      <c r="LC121" s="364"/>
      <c r="LD121" s="364"/>
      <c r="LE121" s="364"/>
      <c r="LF121" s="364"/>
      <c r="LG121" s="364"/>
      <c r="LH121" s="364"/>
      <c r="LI121" s="364"/>
      <c r="LJ121" s="364"/>
      <c r="LK121" s="364"/>
      <c r="LL121" s="364"/>
      <c r="LM121" s="364"/>
      <c r="LN121" s="364"/>
      <c r="LO121" s="364"/>
      <c r="LP121" s="364"/>
      <c r="LQ121" s="364"/>
      <c r="LR121" s="364"/>
      <c r="LS121" s="364"/>
      <c r="LT121" s="364"/>
      <c r="LU121" s="364"/>
      <c r="LV121" s="364"/>
      <c r="LW121" s="364"/>
      <c r="LX121" s="364"/>
      <c r="LY121" s="364"/>
      <c r="LZ121" s="364"/>
      <c r="MA121" s="364"/>
      <c r="MB121" s="364"/>
      <c r="MC121" s="364"/>
      <c r="MD121" s="364"/>
      <c r="ME121" s="364"/>
      <c r="MF121" s="364"/>
      <c r="MG121" s="364"/>
      <c r="MH121" s="364"/>
      <c r="MI121" s="364"/>
      <c r="MJ121" s="364"/>
      <c r="MK121" s="364"/>
      <c r="ML121" s="364"/>
      <c r="MM121" s="364"/>
      <c r="MN121" s="364"/>
      <c r="MO121" s="364"/>
      <c r="MP121" s="364"/>
      <c r="MQ121" s="364"/>
      <c r="MR121" s="364"/>
      <c r="MS121" s="364"/>
      <c r="MT121" s="364"/>
      <c r="MU121" s="364"/>
      <c r="MV121" s="364"/>
      <c r="MW121" s="364"/>
      <c r="MX121" s="364"/>
      <c r="MY121" s="364"/>
      <c r="MZ121" s="364"/>
      <c r="NA121" s="364"/>
      <c r="NB121" s="364"/>
      <c r="NC121" s="364"/>
      <c r="ND121" s="364"/>
      <c r="NE121" s="364"/>
      <c r="NF121" s="364"/>
      <c r="NG121" s="364"/>
      <c r="NH121" s="364"/>
      <c r="NI121" s="364"/>
      <c r="NJ121" s="364"/>
      <c r="NK121" s="364"/>
      <c r="NL121" s="364"/>
      <c r="NM121" s="364"/>
      <c r="NN121" s="364"/>
      <c r="NO121" s="364"/>
      <c r="NP121" s="364"/>
      <c r="NQ121" s="364"/>
      <c r="NR121" s="364"/>
      <c r="NS121" s="364"/>
      <c r="NT121" s="364"/>
      <c r="NU121" s="364"/>
      <c r="NV121" s="364"/>
      <c r="NW121" s="364"/>
      <c r="NX121" s="364"/>
      <c r="NY121" s="364"/>
      <c r="NZ121" s="364"/>
      <c r="OA121" s="364"/>
      <c r="OB121" s="364"/>
      <c r="OC121" s="364"/>
      <c r="OD121" s="364"/>
      <c r="OE121" s="364"/>
      <c r="OF121" s="364"/>
      <c r="OG121" s="364"/>
      <c r="OH121" s="364"/>
      <c r="OI121" s="364"/>
      <c r="OJ121" s="364"/>
      <c r="OK121" s="364"/>
      <c r="OL121" s="364"/>
      <c r="OM121" s="364"/>
      <c r="ON121" s="364"/>
      <c r="OO121" s="364"/>
      <c r="OP121" s="364"/>
      <c r="OQ121" s="364"/>
      <c r="OR121" s="364"/>
    </row>
    <row r="122" spans="1:408" ht="15">
      <c r="A122" s="365" t="s">
        <v>692</v>
      </c>
      <c r="B122" s="364">
        <f t="shared" si="118"/>
        <v>0</v>
      </c>
      <c r="C122" s="364">
        <f t="shared" si="119"/>
        <v>0</v>
      </c>
      <c r="D122" s="364">
        <f t="shared" si="120"/>
        <v>0</v>
      </c>
      <c r="E122" s="364">
        <f t="shared" si="121"/>
        <v>0</v>
      </c>
      <c r="F122" s="364">
        <f t="shared" si="122"/>
        <v>0</v>
      </c>
      <c r="G122" s="364">
        <f t="shared" si="123"/>
        <v>0</v>
      </c>
      <c r="H122" s="364">
        <f t="shared" si="124"/>
        <v>0</v>
      </c>
      <c r="I122" s="364">
        <f t="shared" si="125"/>
        <v>0</v>
      </c>
      <c r="J122" s="364">
        <f t="shared" si="126"/>
        <v>0</v>
      </c>
      <c r="K122" s="364">
        <f t="shared" si="127"/>
        <v>0</v>
      </c>
      <c r="L122" s="364">
        <f t="shared" si="128"/>
        <v>0</v>
      </c>
      <c r="M122" s="364">
        <f t="shared" si="129"/>
        <v>0</v>
      </c>
      <c r="N122" s="364">
        <f t="shared" si="130"/>
        <v>0</v>
      </c>
      <c r="O122" s="364">
        <f t="shared" si="131"/>
        <v>0</v>
      </c>
      <c r="P122" s="364">
        <f t="shared" si="132"/>
        <v>0</v>
      </c>
      <c r="Q122" s="364">
        <f t="shared" si="133"/>
        <v>0</v>
      </c>
      <c r="R122" s="364">
        <f t="shared" si="134"/>
        <v>0</v>
      </c>
      <c r="S122" s="364">
        <f t="shared" si="135"/>
        <v>0</v>
      </c>
      <c r="T122" s="364">
        <f t="shared" si="136"/>
        <v>0</v>
      </c>
      <c r="U122" s="364">
        <f t="shared" si="137"/>
        <v>0</v>
      </c>
      <c r="V122" s="364">
        <f t="shared" si="138"/>
        <v>0</v>
      </c>
      <c r="W122" s="364">
        <f t="shared" si="139"/>
        <v>0</v>
      </c>
      <c r="X122" s="364">
        <f t="shared" si="140"/>
        <v>0</v>
      </c>
      <c r="Y122" s="364">
        <f t="shared" si="141"/>
        <v>0</v>
      </c>
      <c r="Z122" s="364">
        <f t="shared" si="142"/>
        <v>0</v>
      </c>
      <c r="AA122" s="364">
        <f t="shared" si="143"/>
        <v>0</v>
      </c>
      <c r="AB122" s="364">
        <f t="shared" si="144"/>
        <v>0</v>
      </c>
      <c r="AC122" s="364">
        <f t="shared" si="145"/>
        <v>0</v>
      </c>
      <c r="AD122" s="364">
        <f t="shared" si="146"/>
        <v>0</v>
      </c>
      <c r="AE122" s="364">
        <f t="shared" si="147"/>
        <v>0</v>
      </c>
      <c r="AG122" s="364"/>
      <c r="AH122" s="364"/>
      <c r="AI122" s="364"/>
      <c r="AJ122" s="364"/>
      <c r="AK122" s="364"/>
      <c r="AL122" s="364"/>
      <c r="AM122" s="364"/>
      <c r="AN122" s="364"/>
      <c r="AO122" s="364"/>
      <c r="AP122" s="364"/>
      <c r="AQ122" s="364"/>
      <c r="AR122" s="364"/>
      <c r="AS122" s="364"/>
      <c r="AT122" s="364"/>
      <c r="AU122" s="364"/>
      <c r="AV122" s="364"/>
      <c r="AW122" s="364"/>
      <c r="AX122" s="364"/>
      <c r="AY122" s="364"/>
      <c r="AZ122" s="364"/>
      <c r="BA122" s="364"/>
      <c r="BB122" s="364"/>
      <c r="BC122" s="364"/>
      <c r="BD122" s="364"/>
      <c r="BE122" s="364"/>
      <c r="BF122" s="364"/>
      <c r="BG122" s="364"/>
      <c r="BH122" s="364"/>
      <c r="BI122" s="364"/>
      <c r="BJ122" s="364"/>
      <c r="BK122" s="364"/>
      <c r="BL122" s="364"/>
      <c r="BM122" s="364"/>
      <c r="BN122" s="364"/>
      <c r="BO122" s="364"/>
      <c r="BP122" s="364"/>
      <c r="BQ122" s="364"/>
      <c r="BR122" s="364"/>
      <c r="BS122" s="364"/>
      <c r="BT122" s="364"/>
      <c r="BU122" s="364"/>
      <c r="BV122" s="364"/>
      <c r="BW122" s="364"/>
      <c r="BX122" s="364"/>
      <c r="BY122" s="364"/>
      <c r="BZ122" s="364"/>
      <c r="CA122" s="364"/>
      <c r="CB122" s="364"/>
      <c r="CC122" s="364"/>
      <c r="CD122" s="364"/>
      <c r="CE122" s="364"/>
      <c r="CF122" s="364"/>
      <c r="CG122" s="364"/>
      <c r="CH122" s="364"/>
      <c r="CI122" s="364"/>
      <c r="CJ122" s="364"/>
      <c r="CK122" s="364"/>
      <c r="CL122" s="364"/>
      <c r="CM122" s="364"/>
      <c r="CN122" s="364"/>
      <c r="CO122" s="364"/>
      <c r="CP122" s="364"/>
      <c r="CQ122" s="364"/>
      <c r="CR122" s="364"/>
      <c r="CS122" s="364"/>
      <c r="CT122" s="364"/>
      <c r="CU122" s="364"/>
      <c r="CV122" s="364"/>
      <c r="CW122" s="364"/>
      <c r="CX122" s="364"/>
      <c r="CY122" s="364"/>
      <c r="CZ122" s="364"/>
      <c r="DA122" s="364"/>
      <c r="DB122" s="364"/>
      <c r="DC122" s="364"/>
      <c r="DD122" s="364"/>
      <c r="DE122" s="364"/>
      <c r="DF122" s="364"/>
      <c r="DG122" s="364"/>
      <c r="DH122" s="364"/>
      <c r="DI122" s="364"/>
      <c r="DJ122" s="364"/>
      <c r="DK122" s="364"/>
      <c r="DL122" s="364"/>
      <c r="DM122" s="364"/>
      <c r="DN122" s="364"/>
      <c r="DO122" s="364"/>
      <c r="DP122" s="364"/>
      <c r="DQ122" s="364"/>
      <c r="DR122" s="364"/>
      <c r="DS122" s="364"/>
      <c r="DT122" s="364"/>
      <c r="DU122" s="364"/>
      <c r="DV122" s="364"/>
      <c r="DW122" s="364"/>
      <c r="DX122" s="364"/>
      <c r="DY122" s="364"/>
      <c r="DZ122" s="364"/>
      <c r="EA122" s="364"/>
      <c r="EB122" s="364"/>
      <c r="EC122" s="364"/>
      <c r="ED122" s="364"/>
      <c r="EE122" s="364"/>
      <c r="EF122" s="364"/>
      <c r="EG122" s="364"/>
      <c r="EH122" s="364"/>
      <c r="EI122" s="364"/>
      <c r="EJ122" s="364"/>
      <c r="EK122" s="364"/>
      <c r="EL122" s="364"/>
      <c r="EM122" s="364"/>
      <c r="EN122" s="364"/>
      <c r="EO122" s="364"/>
      <c r="EP122" s="364"/>
      <c r="EQ122" s="364"/>
      <c r="ER122" s="364"/>
      <c r="ES122" s="364"/>
      <c r="ET122" s="364"/>
      <c r="EU122" s="364"/>
      <c r="EV122" s="364"/>
      <c r="EW122" s="364"/>
      <c r="EX122" s="364"/>
      <c r="EY122" s="364"/>
      <c r="EZ122" s="364"/>
      <c r="FA122" s="364"/>
      <c r="FB122" s="364"/>
      <c r="FC122" s="364"/>
      <c r="FD122" s="364"/>
      <c r="FE122" s="364"/>
      <c r="FF122" s="364"/>
      <c r="FG122" s="364"/>
      <c r="FH122" s="364"/>
      <c r="FI122" s="364"/>
      <c r="FJ122" s="364"/>
      <c r="FK122" s="364"/>
      <c r="FL122" s="364"/>
      <c r="FM122" s="364"/>
      <c r="FN122" s="364"/>
      <c r="FO122" s="364"/>
      <c r="FP122" s="364"/>
      <c r="FQ122" s="364"/>
      <c r="FR122" s="364"/>
      <c r="FS122" s="364"/>
      <c r="FT122" s="364"/>
      <c r="FU122" s="364"/>
      <c r="FV122" s="364"/>
      <c r="FW122" s="364"/>
      <c r="FX122" s="364"/>
      <c r="FY122" s="364"/>
      <c r="FZ122" s="364"/>
      <c r="GA122" s="364"/>
      <c r="GB122" s="364"/>
      <c r="GC122" s="364"/>
      <c r="GD122" s="364"/>
      <c r="GE122" s="364"/>
      <c r="GF122" s="364"/>
      <c r="GG122" s="364"/>
      <c r="GH122" s="364"/>
      <c r="GI122" s="364"/>
      <c r="GJ122" s="364"/>
      <c r="GK122" s="364"/>
      <c r="GL122" s="364"/>
      <c r="GM122" s="364"/>
      <c r="GN122" s="364"/>
      <c r="GO122" s="364"/>
      <c r="GP122" s="364"/>
      <c r="GQ122" s="364"/>
      <c r="GR122" s="364"/>
      <c r="GS122" s="364"/>
      <c r="GT122" s="364"/>
      <c r="GU122" s="364"/>
      <c r="GV122" s="364"/>
      <c r="GW122" s="364"/>
      <c r="GX122" s="364"/>
      <c r="GY122" s="364"/>
      <c r="GZ122" s="364"/>
      <c r="HA122" s="364"/>
      <c r="HB122" s="364"/>
      <c r="HC122" s="364"/>
      <c r="HD122" s="364"/>
      <c r="HE122" s="364"/>
      <c r="HF122" s="364"/>
      <c r="HG122" s="364"/>
      <c r="HH122" s="364"/>
      <c r="HI122" s="364"/>
      <c r="HJ122" s="364"/>
      <c r="HK122" s="364"/>
      <c r="HL122" s="364"/>
      <c r="HM122" s="364"/>
      <c r="HN122" s="364"/>
      <c r="HO122" s="364"/>
      <c r="HP122" s="364"/>
      <c r="HQ122" s="364"/>
      <c r="HR122" s="364"/>
      <c r="HS122" s="364"/>
      <c r="HT122" s="364"/>
      <c r="HU122" s="364"/>
      <c r="HV122" s="364"/>
      <c r="HW122" s="364"/>
      <c r="HX122" s="364"/>
      <c r="HY122" s="364"/>
      <c r="HZ122" s="364"/>
      <c r="IA122" s="364"/>
      <c r="IB122" s="364"/>
      <c r="IC122" s="364"/>
      <c r="ID122" s="364"/>
      <c r="IE122" s="364"/>
      <c r="IF122" s="364"/>
      <c r="IG122" s="364"/>
      <c r="IH122" s="364"/>
      <c r="II122" s="364"/>
      <c r="IJ122" s="364"/>
      <c r="IK122" s="364"/>
      <c r="IL122" s="364"/>
      <c r="IM122" s="364"/>
      <c r="IN122" s="364"/>
      <c r="IO122" s="364"/>
      <c r="IP122" s="364"/>
      <c r="IQ122" s="364"/>
      <c r="IR122" s="364"/>
      <c r="IS122" s="364"/>
      <c r="IT122" s="364"/>
      <c r="IU122" s="364"/>
      <c r="IV122" s="364"/>
      <c r="IW122" s="364"/>
      <c r="IX122" s="364"/>
      <c r="IY122" s="364"/>
      <c r="IZ122" s="364"/>
      <c r="JA122" s="364"/>
      <c r="JB122" s="364"/>
      <c r="JC122" s="364"/>
      <c r="JD122" s="364"/>
      <c r="JE122" s="364"/>
      <c r="JF122" s="364"/>
      <c r="JG122" s="364"/>
      <c r="JH122" s="364"/>
      <c r="JI122" s="364"/>
      <c r="JJ122" s="364"/>
      <c r="JK122" s="364"/>
      <c r="JL122" s="364"/>
      <c r="JM122" s="364"/>
      <c r="JN122" s="364"/>
      <c r="JO122" s="364"/>
      <c r="JP122" s="364"/>
      <c r="JQ122" s="364"/>
      <c r="JR122" s="364"/>
      <c r="JS122" s="364"/>
      <c r="JT122" s="364"/>
      <c r="JU122" s="364"/>
      <c r="JV122" s="364"/>
      <c r="JW122" s="364"/>
      <c r="JX122" s="364"/>
      <c r="JY122" s="364"/>
      <c r="JZ122" s="364"/>
      <c r="KA122" s="364"/>
      <c r="KB122" s="364"/>
      <c r="KC122" s="364"/>
      <c r="KD122" s="364"/>
      <c r="KE122" s="364"/>
      <c r="KF122" s="364"/>
      <c r="KG122" s="364"/>
      <c r="KH122" s="364"/>
      <c r="KI122" s="364"/>
      <c r="KJ122" s="364"/>
      <c r="KK122" s="364"/>
      <c r="KL122" s="364"/>
      <c r="KM122" s="364"/>
      <c r="KN122" s="364"/>
      <c r="KO122" s="364"/>
      <c r="KP122" s="364"/>
      <c r="KQ122" s="364"/>
      <c r="KR122" s="364"/>
      <c r="KS122" s="364"/>
      <c r="KT122" s="364"/>
      <c r="KU122" s="364"/>
      <c r="KV122" s="364"/>
      <c r="KW122" s="364"/>
      <c r="KX122" s="364"/>
      <c r="KY122" s="364"/>
      <c r="KZ122" s="364"/>
      <c r="LA122" s="364"/>
      <c r="LB122" s="364"/>
      <c r="LC122" s="364"/>
      <c r="LD122" s="364"/>
      <c r="LE122" s="364"/>
      <c r="LF122" s="364"/>
      <c r="LG122" s="364"/>
      <c r="LH122" s="364"/>
      <c r="LI122" s="364"/>
      <c r="LJ122" s="364"/>
      <c r="LK122" s="364"/>
      <c r="LL122" s="364"/>
      <c r="LM122" s="364"/>
      <c r="LN122" s="364"/>
      <c r="LO122" s="364"/>
      <c r="LP122" s="364"/>
      <c r="LQ122" s="364"/>
      <c r="LR122" s="364"/>
      <c r="LS122" s="364"/>
      <c r="LT122" s="364"/>
      <c r="LU122" s="364"/>
      <c r="LV122" s="364"/>
      <c r="LW122" s="364"/>
      <c r="LX122" s="364"/>
      <c r="LY122" s="364"/>
      <c r="LZ122" s="364"/>
      <c r="MA122" s="364"/>
      <c r="MB122" s="364"/>
      <c r="MC122" s="364"/>
      <c r="MD122" s="364"/>
      <c r="ME122" s="364"/>
      <c r="MF122" s="364"/>
      <c r="MG122" s="364"/>
      <c r="MH122" s="364"/>
      <c r="MI122" s="364"/>
      <c r="MJ122" s="364"/>
      <c r="MK122" s="364"/>
      <c r="ML122" s="364"/>
      <c r="MM122" s="364"/>
      <c r="MN122" s="364"/>
      <c r="MO122" s="364"/>
      <c r="MP122" s="364"/>
      <c r="MQ122" s="364"/>
      <c r="MR122" s="364"/>
      <c r="MS122" s="364"/>
      <c r="MT122" s="364"/>
      <c r="MU122" s="364"/>
      <c r="MV122" s="364"/>
      <c r="MW122" s="364"/>
      <c r="MX122" s="364"/>
      <c r="MY122" s="364"/>
      <c r="MZ122" s="364"/>
      <c r="NA122" s="364"/>
      <c r="NB122" s="364"/>
      <c r="NC122" s="364"/>
      <c r="ND122" s="364"/>
      <c r="NE122" s="364"/>
      <c r="NF122" s="364"/>
      <c r="NG122" s="364"/>
      <c r="NH122" s="364"/>
      <c r="NI122" s="364"/>
      <c r="NJ122" s="364"/>
      <c r="NK122" s="364"/>
      <c r="NL122" s="364"/>
      <c r="NM122" s="364"/>
      <c r="NN122" s="364"/>
      <c r="NO122" s="364"/>
      <c r="NP122" s="364"/>
      <c r="NQ122" s="364"/>
      <c r="NR122" s="364"/>
      <c r="NS122" s="364"/>
      <c r="NT122" s="364"/>
      <c r="NU122" s="364"/>
      <c r="NV122" s="364"/>
      <c r="NW122" s="364"/>
      <c r="NX122" s="364"/>
      <c r="NY122" s="364"/>
      <c r="NZ122" s="364"/>
      <c r="OA122" s="364"/>
      <c r="OB122" s="364"/>
      <c r="OC122" s="364"/>
      <c r="OD122" s="364"/>
      <c r="OE122" s="364"/>
      <c r="OF122" s="364"/>
      <c r="OG122" s="364"/>
      <c r="OH122" s="364"/>
      <c r="OI122" s="364"/>
      <c r="OJ122" s="364"/>
      <c r="OK122" s="364"/>
      <c r="OL122" s="364"/>
      <c r="OM122" s="364"/>
      <c r="ON122" s="364"/>
      <c r="OO122" s="364"/>
      <c r="OP122" s="364"/>
      <c r="OQ122" s="364"/>
      <c r="OR122" s="364"/>
    </row>
    <row r="123" spans="1:408" ht="15">
      <c r="A123" s="365" t="s">
        <v>693</v>
      </c>
      <c r="B123" s="364">
        <f t="shared" si="118"/>
        <v>0</v>
      </c>
      <c r="C123" s="364">
        <f t="shared" si="119"/>
        <v>0</v>
      </c>
      <c r="D123" s="364">
        <f t="shared" si="120"/>
        <v>0</v>
      </c>
      <c r="E123" s="364">
        <f t="shared" si="121"/>
        <v>0</v>
      </c>
      <c r="F123" s="364">
        <f t="shared" si="122"/>
        <v>0</v>
      </c>
      <c r="G123" s="364">
        <f t="shared" si="123"/>
        <v>0</v>
      </c>
      <c r="H123" s="364">
        <f t="shared" si="124"/>
        <v>0</v>
      </c>
      <c r="I123" s="364">
        <f t="shared" si="125"/>
        <v>0</v>
      </c>
      <c r="J123" s="364">
        <f t="shared" si="126"/>
        <v>0</v>
      </c>
      <c r="K123" s="364">
        <f t="shared" si="127"/>
        <v>0</v>
      </c>
      <c r="L123" s="364">
        <f t="shared" si="128"/>
        <v>0</v>
      </c>
      <c r="M123" s="364">
        <f t="shared" si="129"/>
        <v>0</v>
      </c>
      <c r="N123" s="364">
        <f t="shared" si="130"/>
        <v>0</v>
      </c>
      <c r="O123" s="364">
        <f t="shared" si="131"/>
        <v>0</v>
      </c>
      <c r="P123" s="364">
        <f t="shared" si="132"/>
        <v>0</v>
      </c>
      <c r="Q123" s="364">
        <f t="shared" si="133"/>
        <v>0</v>
      </c>
      <c r="R123" s="364">
        <f t="shared" si="134"/>
        <v>0</v>
      </c>
      <c r="S123" s="364">
        <f t="shared" si="135"/>
        <v>0</v>
      </c>
      <c r="T123" s="364">
        <f t="shared" si="136"/>
        <v>0</v>
      </c>
      <c r="U123" s="364">
        <f t="shared" si="137"/>
        <v>0</v>
      </c>
      <c r="V123" s="364">
        <f t="shared" si="138"/>
        <v>0</v>
      </c>
      <c r="W123" s="364">
        <f t="shared" si="139"/>
        <v>0</v>
      </c>
      <c r="X123" s="364">
        <f t="shared" si="140"/>
        <v>0</v>
      </c>
      <c r="Y123" s="364">
        <f t="shared" si="141"/>
        <v>0</v>
      </c>
      <c r="Z123" s="364">
        <f t="shared" si="142"/>
        <v>0</v>
      </c>
      <c r="AA123" s="364">
        <f t="shared" si="143"/>
        <v>0</v>
      </c>
      <c r="AB123" s="364">
        <f t="shared" si="144"/>
        <v>0</v>
      </c>
      <c r="AC123" s="364">
        <f t="shared" si="145"/>
        <v>0</v>
      </c>
      <c r="AD123" s="364">
        <f t="shared" si="146"/>
        <v>0</v>
      </c>
      <c r="AE123" s="364">
        <f t="shared" si="147"/>
        <v>0</v>
      </c>
      <c r="AG123" s="364"/>
      <c r="AH123" s="364"/>
      <c r="AI123" s="364"/>
      <c r="AJ123" s="364"/>
      <c r="AK123" s="364"/>
      <c r="AL123" s="364"/>
      <c r="AM123" s="364"/>
      <c r="AN123" s="364"/>
      <c r="AO123" s="364"/>
      <c r="AP123" s="364"/>
      <c r="AQ123" s="364"/>
      <c r="AR123" s="364"/>
      <c r="AS123" s="364"/>
      <c r="AT123" s="364"/>
      <c r="AU123" s="364"/>
      <c r="AV123" s="364"/>
      <c r="AW123" s="364"/>
      <c r="AX123" s="364"/>
      <c r="AY123" s="364"/>
      <c r="AZ123" s="364"/>
      <c r="BA123" s="364"/>
      <c r="BB123" s="364"/>
      <c r="BC123" s="364"/>
      <c r="BD123" s="364"/>
      <c r="BE123" s="364"/>
      <c r="BF123" s="364"/>
      <c r="BG123" s="364"/>
      <c r="BH123" s="364"/>
      <c r="BI123" s="364"/>
      <c r="BJ123" s="364"/>
      <c r="BK123" s="364"/>
      <c r="BL123" s="364"/>
      <c r="BM123" s="364"/>
      <c r="BN123" s="364"/>
      <c r="BO123" s="364"/>
      <c r="BP123" s="364"/>
      <c r="BQ123" s="364"/>
      <c r="BR123" s="364"/>
      <c r="BS123" s="364"/>
      <c r="BT123" s="364"/>
      <c r="BU123" s="364"/>
      <c r="BV123" s="364"/>
      <c r="BW123" s="364"/>
      <c r="BX123" s="364"/>
      <c r="BY123" s="364"/>
      <c r="BZ123" s="364"/>
      <c r="CA123" s="364"/>
      <c r="CB123" s="364"/>
      <c r="CC123" s="364"/>
      <c r="CD123" s="364"/>
      <c r="CE123" s="364"/>
      <c r="CF123" s="364"/>
      <c r="CG123" s="364"/>
      <c r="CH123" s="364"/>
      <c r="CI123" s="364"/>
      <c r="CJ123" s="364"/>
      <c r="CK123" s="364"/>
      <c r="CL123" s="364"/>
      <c r="CM123" s="364"/>
      <c r="CN123" s="364"/>
      <c r="CO123" s="364"/>
      <c r="CP123" s="364"/>
      <c r="CQ123" s="364"/>
      <c r="CR123" s="364"/>
      <c r="CS123" s="364"/>
      <c r="CT123" s="364"/>
      <c r="CU123" s="364"/>
      <c r="CV123" s="364"/>
      <c r="CW123" s="364"/>
      <c r="CX123" s="364"/>
      <c r="CY123" s="364"/>
      <c r="CZ123" s="364"/>
      <c r="DA123" s="364"/>
      <c r="DB123" s="364"/>
      <c r="DC123" s="364"/>
      <c r="DD123" s="364"/>
      <c r="DE123" s="364"/>
      <c r="DF123" s="364"/>
      <c r="DG123" s="364"/>
      <c r="DH123" s="364"/>
      <c r="DI123" s="364"/>
      <c r="DJ123" s="364"/>
      <c r="DK123" s="364"/>
      <c r="DL123" s="364"/>
      <c r="DM123" s="364"/>
      <c r="DN123" s="364"/>
      <c r="DO123" s="364"/>
      <c r="DP123" s="364"/>
      <c r="DQ123" s="364"/>
      <c r="DR123" s="364"/>
      <c r="DS123" s="364"/>
      <c r="DT123" s="364"/>
      <c r="DU123" s="364"/>
      <c r="DV123" s="364"/>
      <c r="DW123" s="364"/>
      <c r="DX123" s="364"/>
      <c r="DY123" s="364"/>
      <c r="DZ123" s="364"/>
      <c r="EA123" s="364"/>
      <c r="EB123" s="364"/>
      <c r="EC123" s="364"/>
      <c r="ED123" s="364"/>
      <c r="EE123" s="364"/>
      <c r="EF123" s="364"/>
      <c r="EG123" s="364"/>
      <c r="EH123" s="364"/>
      <c r="EI123" s="364"/>
      <c r="EJ123" s="364"/>
      <c r="EK123" s="364"/>
      <c r="EL123" s="364"/>
      <c r="EM123" s="364"/>
      <c r="EN123" s="364"/>
      <c r="EO123" s="364"/>
      <c r="EP123" s="364"/>
      <c r="EQ123" s="364"/>
      <c r="ER123" s="364"/>
      <c r="ES123" s="364"/>
      <c r="ET123" s="364"/>
      <c r="EU123" s="364"/>
      <c r="EV123" s="364"/>
      <c r="EW123" s="364"/>
      <c r="EX123" s="364"/>
      <c r="EY123" s="364"/>
      <c r="EZ123" s="364"/>
      <c r="FA123" s="364"/>
      <c r="FB123" s="364"/>
      <c r="FC123" s="364"/>
      <c r="FD123" s="364"/>
      <c r="FE123" s="364"/>
      <c r="FF123" s="364"/>
      <c r="FG123" s="364"/>
      <c r="FH123" s="364"/>
      <c r="FI123" s="364"/>
      <c r="FJ123" s="364"/>
      <c r="FK123" s="364"/>
      <c r="FL123" s="364"/>
      <c r="FM123" s="364"/>
      <c r="FN123" s="364"/>
      <c r="FO123" s="364"/>
      <c r="FP123" s="364"/>
      <c r="FQ123" s="364"/>
      <c r="FR123" s="364"/>
      <c r="FS123" s="364"/>
      <c r="FT123" s="364"/>
      <c r="FU123" s="364"/>
      <c r="FV123" s="364"/>
      <c r="FW123" s="364"/>
      <c r="FX123" s="364"/>
      <c r="FY123" s="364"/>
      <c r="FZ123" s="364"/>
      <c r="GA123" s="364"/>
      <c r="GB123" s="364"/>
      <c r="GC123" s="364"/>
      <c r="GD123" s="364"/>
      <c r="GE123" s="364"/>
      <c r="GF123" s="364"/>
      <c r="GG123" s="364"/>
      <c r="GH123" s="364"/>
      <c r="GI123" s="364"/>
      <c r="GJ123" s="364"/>
      <c r="GK123" s="364"/>
      <c r="GL123" s="364"/>
      <c r="GM123" s="364"/>
      <c r="GN123" s="364"/>
      <c r="GO123" s="364"/>
      <c r="GP123" s="364"/>
      <c r="GQ123" s="364"/>
      <c r="GR123" s="364"/>
      <c r="GS123" s="364"/>
      <c r="GT123" s="364"/>
      <c r="GU123" s="364"/>
      <c r="GV123" s="364"/>
      <c r="GW123" s="364"/>
      <c r="GX123" s="364"/>
      <c r="GY123" s="364"/>
      <c r="GZ123" s="364"/>
      <c r="HA123" s="364"/>
      <c r="HB123" s="364"/>
      <c r="HC123" s="364"/>
      <c r="HD123" s="364"/>
      <c r="HE123" s="364"/>
      <c r="HF123" s="364"/>
      <c r="HG123" s="364"/>
      <c r="HH123" s="364"/>
      <c r="HI123" s="364"/>
      <c r="HJ123" s="364"/>
      <c r="HK123" s="364"/>
      <c r="HL123" s="364"/>
      <c r="HM123" s="364"/>
      <c r="HN123" s="364"/>
      <c r="HO123" s="364"/>
      <c r="HP123" s="364"/>
      <c r="HQ123" s="364"/>
      <c r="HR123" s="364"/>
      <c r="HS123" s="364"/>
      <c r="HT123" s="364"/>
      <c r="HU123" s="364"/>
      <c r="HV123" s="364"/>
      <c r="HW123" s="364"/>
      <c r="HX123" s="364"/>
      <c r="HY123" s="364"/>
      <c r="HZ123" s="364"/>
      <c r="IA123" s="364"/>
      <c r="IB123" s="364"/>
      <c r="IC123" s="364"/>
      <c r="ID123" s="364"/>
      <c r="IE123" s="364"/>
      <c r="IF123" s="364"/>
      <c r="IG123" s="364"/>
      <c r="IH123" s="364"/>
      <c r="II123" s="364"/>
      <c r="IJ123" s="364"/>
      <c r="IK123" s="364"/>
      <c r="IL123" s="364"/>
      <c r="IM123" s="364"/>
      <c r="IN123" s="364"/>
      <c r="IO123" s="364"/>
      <c r="IP123" s="364"/>
      <c r="IQ123" s="364"/>
      <c r="IR123" s="364"/>
      <c r="IS123" s="364"/>
      <c r="IT123" s="364"/>
      <c r="IU123" s="364"/>
      <c r="IV123" s="364"/>
      <c r="IW123" s="364"/>
      <c r="IX123" s="364"/>
      <c r="IY123" s="364"/>
      <c r="IZ123" s="364"/>
      <c r="JA123" s="364"/>
      <c r="JB123" s="364"/>
      <c r="JC123" s="364"/>
      <c r="JD123" s="364"/>
      <c r="JE123" s="364"/>
      <c r="JF123" s="364"/>
      <c r="JG123" s="364"/>
      <c r="JH123" s="364"/>
      <c r="JI123" s="364"/>
      <c r="JJ123" s="364"/>
      <c r="JK123" s="364"/>
      <c r="JL123" s="364"/>
      <c r="JM123" s="364"/>
      <c r="JN123" s="364"/>
      <c r="JO123" s="364"/>
      <c r="JP123" s="364"/>
      <c r="JQ123" s="364"/>
      <c r="JR123" s="364"/>
      <c r="JS123" s="364"/>
      <c r="JT123" s="364"/>
      <c r="JU123" s="364"/>
      <c r="JV123" s="364"/>
      <c r="JW123" s="364"/>
      <c r="JX123" s="364"/>
      <c r="JY123" s="364"/>
      <c r="JZ123" s="364"/>
      <c r="KA123" s="364"/>
      <c r="KB123" s="364"/>
      <c r="KC123" s="364"/>
      <c r="KD123" s="364"/>
      <c r="KE123" s="364"/>
      <c r="KF123" s="364"/>
      <c r="KG123" s="364"/>
      <c r="KH123" s="364"/>
      <c r="KI123" s="364"/>
      <c r="KJ123" s="364"/>
      <c r="KK123" s="364"/>
      <c r="KL123" s="364"/>
      <c r="KM123" s="364"/>
      <c r="KN123" s="364"/>
      <c r="KO123" s="364"/>
      <c r="KP123" s="364"/>
      <c r="KQ123" s="364"/>
      <c r="KR123" s="364"/>
      <c r="KS123" s="364"/>
      <c r="KT123" s="364"/>
      <c r="KU123" s="364"/>
      <c r="KV123" s="364"/>
      <c r="KW123" s="364"/>
      <c r="KX123" s="364"/>
      <c r="KY123" s="364"/>
      <c r="KZ123" s="364"/>
      <c r="LA123" s="364"/>
      <c r="LB123" s="364"/>
      <c r="LC123" s="364"/>
      <c r="LD123" s="364"/>
      <c r="LE123" s="364"/>
      <c r="LF123" s="364"/>
      <c r="LG123" s="364"/>
      <c r="LH123" s="364"/>
      <c r="LI123" s="364"/>
      <c r="LJ123" s="364"/>
      <c r="LK123" s="364"/>
      <c r="LL123" s="364"/>
      <c r="LM123" s="364"/>
      <c r="LN123" s="364"/>
      <c r="LO123" s="364"/>
      <c r="LP123" s="364"/>
      <c r="LQ123" s="364"/>
      <c r="LR123" s="364"/>
      <c r="LS123" s="364"/>
      <c r="LT123" s="364"/>
      <c r="LU123" s="364"/>
      <c r="LV123" s="364"/>
      <c r="LW123" s="364"/>
      <c r="LX123" s="364"/>
      <c r="LY123" s="364"/>
      <c r="LZ123" s="364"/>
      <c r="MA123" s="364"/>
      <c r="MB123" s="364"/>
      <c r="MC123" s="364"/>
      <c r="MD123" s="364"/>
      <c r="ME123" s="364"/>
      <c r="MF123" s="364"/>
      <c r="MG123" s="364"/>
      <c r="MH123" s="364"/>
      <c r="MI123" s="364"/>
      <c r="MJ123" s="364"/>
      <c r="MK123" s="364"/>
      <c r="ML123" s="364"/>
      <c r="MM123" s="364"/>
      <c r="MN123" s="364"/>
      <c r="MO123" s="364"/>
      <c r="MP123" s="364"/>
      <c r="MQ123" s="364"/>
      <c r="MR123" s="364"/>
      <c r="MS123" s="364"/>
      <c r="MT123" s="364"/>
      <c r="MU123" s="364"/>
      <c r="MV123" s="364"/>
      <c r="MW123" s="364"/>
      <c r="MX123" s="364"/>
      <c r="MY123" s="364"/>
      <c r="MZ123" s="364"/>
      <c r="NA123" s="364"/>
      <c r="NB123" s="364"/>
      <c r="NC123" s="364"/>
      <c r="ND123" s="364"/>
      <c r="NE123" s="364"/>
      <c r="NF123" s="364"/>
      <c r="NG123" s="364"/>
      <c r="NH123" s="364"/>
      <c r="NI123" s="364"/>
      <c r="NJ123" s="364"/>
      <c r="NK123" s="364"/>
      <c r="NL123" s="364"/>
      <c r="NM123" s="364"/>
      <c r="NN123" s="364"/>
      <c r="NO123" s="364"/>
      <c r="NP123" s="364"/>
      <c r="NQ123" s="364"/>
      <c r="NR123" s="364"/>
      <c r="NS123" s="364"/>
      <c r="NT123" s="364"/>
      <c r="NU123" s="364"/>
      <c r="NV123" s="364"/>
      <c r="NW123" s="364"/>
      <c r="NX123" s="364"/>
      <c r="NY123" s="364"/>
      <c r="NZ123" s="364"/>
      <c r="OA123" s="364"/>
      <c r="OB123" s="364"/>
      <c r="OC123" s="364"/>
      <c r="OD123" s="364"/>
      <c r="OE123" s="364"/>
      <c r="OF123" s="364"/>
      <c r="OG123" s="364"/>
      <c r="OH123" s="364"/>
      <c r="OI123" s="364"/>
      <c r="OJ123" s="364"/>
      <c r="OK123" s="364"/>
      <c r="OL123" s="364"/>
      <c r="OM123" s="364"/>
      <c r="ON123" s="364"/>
      <c r="OO123" s="364"/>
      <c r="OP123" s="364"/>
      <c r="OQ123" s="364"/>
      <c r="OR123" s="364"/>
    </row>
    <row r="124" spans="1:408" ht="15">
      <c r="A124" s="365" t="s">
        <v>694</v>
      </c>
      <c r="B124" s="364">
        <f t="shared" si="118"/>
        <v>0</v>
      </c>
      <c r="C124" s="364">
        <f t="shared" si="119"/>
        <v>0</v>
      </c>
      <c r="D124" s="364">
        <f t="shared" si="120"/>
        <v>0</v>
      </c>
      <c r="E124" s="364">
        <f t="shared" si="121"/>
        <v>0</v>
      </c>
      <c r="F124" s="364">
        <f t="shared" si="122"/>
        <v>0</v>
      </c>
      <c r="G124" s="364">
        <f t="shared" si="123"/>
        <v>0</v>
      </c>
      <c r="H124" s="364">
        <f t="shared" si="124"/>
        <v>0</v>
      </c>
      <c r="I124" s="364">
        <f t="shared" si="125"/>
        <v>0</v>
      </c>
      <c r="J124" s="364">
        <f t="shared" si="126"/>
        <v>0</v>
      </c>
      <c r="K124" s="364">
        <f t="shared" si="127"/>
        <v>0</v>
      </c>
      <c r="L124" s="364">
        <f t="shared" si="128"/>
        <v>0</v>
      </c>
      <c r="M124" s="364">
        <f t="shared" si="129"/>
        <v>0</v>
      </c>
      <c r="N124" s="364">
        <f t="shared" si="130"/>
        <v>0</v>
      </c>
      <c r="O124" s="364">
        <f t="shared" si="131"/>
        <v>0</v>
      </c>
      <c r="P124" s="364">
        <f t="shared" si="132"/>
        <v>0</v>
      </c>
      <c r="Q124" s="364">
        <f t="shared" si="133"/>
        <v>0</v>
      </c>
      <c r="R124" s="364">
        <f t="shared" si="134"/>
        <v>0</v>
      </c>
      <c r="S124" s="364">
        <f t="shared" si="135"/>
        <v>0</v>
      </c>
      <c r="T124" s="364">
        <f t="shared" si="136"/>
        <v>0</v>
      </c>
      <c r="U124" s="364">
        <f t="shared" si="137"/>
        <v>0</v>
      </c>
      <c r="V124" s="364">
        <f t="shared" si="138"/>
        <v>0</v>
      </c>
      <c r="W124" s="364">
        <f t="shared" si="139"/>
        <v>0</v>
      </c>
      <c r="X124" s="364">
        <f t="shared" si="140"/>
        <v>0</v>
      </c>
      <c r="Y124" s="364">
        <f t="shared" si="141"/>
        <v>0</v>
      </c>
      <c r="Z124" s="364">
        <f t="shared" si="142"/>
        <v>0</v>
      </c>
      <c r="AA124" s="364">
        <f t="shared" si="143"/>
        <v>0</v>
      </c>
      <c r="AB124" s="364">
        <f t="shared" si="144"/>
        <v>0</v>
      </c>
      <c r="AC124" s="364">
        <f t="shared" si="145"/>
        <v>0</v>
      </c>
      <c r="AD124" s="364">
        <f t="shared" si="146"/>
        <v>0</v>
      </c>
      <c r="AE124" s="364">
        <f t="shared" si="147"/>
        <v>0</v>
      </c>
      <c r="AG124" s="364"/>
      <c r="AH124" s="364"/>
      <c r="AI124" s="364"/>
      <c r="AJ124" s="364"/>
      <c r="AK124" s="364"/>
      <c r="AL124" s="364"/>
      <c r="AM124" s="364"/>
      <c r="AN124" s="364"/>
      <c r="AO124" s="364"/>
      <c r="AP124" s="364"/>
      <c r="AQ124" s="364"/>
      <c r="AR124" s="364"/>
      <c r="AS124" s="364"/>
      <c r="AT124" s="364"/>
      <c r="AU124" s="364"/>
      <c r="AV124" s="364"/>
      <c r="AW124" s="364"/>
      <c r="AX124" s="364"/>
      <c r="AY124" s="364"/>
      <c r="AZ124" s="364"/>
      <c r="BA124" s="364"/>
      <c r="BB124" s="364"/>
      <c r="BC124" s="364"/>
      <c r="BD124" s="364"/>
      <c r="BE124" s="364"/>
      <c r="BF124" s="364"/>
      <c r="BG124" s="364"/>
      <c r="BH124" s="364"/>
      <c r="BI124" s="364"/>
      <c r="BJ124" s="364"/>
      <c r="BK124" s="364"/>
      <c r="BL124" s="364"/>
      <c r="BM124" s="364"/>
      <c r="BN124" s="364"/>
      <c r="BO124" s="364"/>
      <c r="BP124" s="364"/>
      <c r="BQ124" s="364"/>
      <c r="BR124" s="364"/>
      <c r="BS124" s="364"/>
      <c r="BT124" s="364"/>
      <c r="BU124" s="364"/>
      <c r="BV124" s="364"/>
      <c r="BW124" s="364"/>
      <c r="BX124" s="364"/>
      <c r="BY124" s="364"/>
      <c r="BZ124" s="364"/>
      <c r="CA124" s="364"/>
      <c r="CB124" s="364"/>
      <c r="CC124" s="364"/>
      <c r="CD124" s="364"/>
      <c r="CE124" s="364"/>
      <c r="CF124" s="364"/>
      <c r="CG124" s="364"/>
      <c r="CH124" s="364"/>
      <c r="CI124" s="364"/>
      <c r="CJ124" s="364"/>
      <c r="CK124" s="364"/>
      <c r="CL124" s="364"/>
      <c r="CM124" s="364"/>
      <c r="CN124" s="364"/>
      <c r="CO124" s="364"/>
      <c r="CP124" s="364"/>
      <c r="CQ124" s="364"/>
      <c r="CR124" s="364"/>
      <c r="CS124" s="364"/>
      <c r="CT124" s="364"/>
      <c r="CU124" s="364"/>
      <c r="CV124" s="364"/>
      <c r="CW124" s="364"/>
      <c r="CX124" s="364"/>
      <c r="CY124" s="364"/>
      <c r="CZ124" s="364"/>
      <c r="DA124" s="364"/>
      <c r="DB124" s="364"/>
      <c r="DC124" s="364"/>
      <c r="DD124" s="364"/>
      <c r="DE124" s="364"/>
      <c r="DF124" s="364"/>
      <c r="DG124" s="364"/>
      <c r="DH124" s="364"/>
      <c r="DI124" s="364"/>
      <c r="DJ124" s="364"/>
      <c r="DK124" s="364"/>
      <c r="DL124" s="364"/>
      <c r="DM124" s="364"/>
      <c r="DN124" s="364"/>
      <c r="DO124" s="364"/>
      <c r="DP124" s="364"/>
      <c r="DQ124" s="364"/>
      <c r="DR124" s="364"/>
      <c r="DS124" s="364"/>
      <c r="DT124" s="364"/>
      <c r="DU124" s="364"/>
      <c r="DV124" s="364"/>
      <c r="DW124" s="364"/>
      <c r="DX124" s="364"/>
      <c r="DY124" s="364"/>
      <c r="DZ124" s="364"/>
      <c r="EA124" s="364"/>
      <c r="EB124" s="364"/>
      <c r="EC124" s="364"/>
      <c r="ED124" s="364"/>
      <c r="EE124" s="364"/>
      <c r="EF124" s="364"/>
      <c r="EG124" s="364"/>
      <c r="EH124" s="364"/>
      <c r="EI124" s="364"/>
      <c r="EJ124" s="364"/>
      <c r="EK124" s="364"/>
      <c r="EL124" s="364"/>
      <c r="EM124" s="364"/>
      <c r="EN124" s="364"/>
      <c r="EO124" s="364"/>
      <c r="EP124" s="364"/>
      <c r="EQ124" s="364"/>
      <c r="ER124" s="364"/>
      <c r="ES124" s="364"/>
      <c r="ET124" s="364"/>
      <c r="EU124" s="364"/>
      <c r="EV124" s="364"/>
      <c r="EW124" s="364"/>
      <c r="EX124" s="364"/>
      <c r="EY124" s="364"/>
      <c r="EZ124" s="364"/>
      <c r="FA124" s="364"/>
      <c r="FB124" s="364"/>
      <c r="FC124" s="364"/>
      <c r="FD124" s="364"/>
      <c r="FE124" s="364"/>
      <c r="FF124" s="364"/>
      <c r="FG124" s="364"/>
      <c r="FH124" s="364"/>
      <c r="FI124" s="364"/>
      <c r="FJ124" s="364"/>
      <c r="FK124" s="364"/>
      <c r="FL124" s="364"/>
      <c r="FM124" s="364"/>
      <c r="FN124" s="364"/>
      <c r="FO124" s="364"/>
      <c r="FP124" s="364"/>
      <c r="FQ124" s="364"/>
      <c r="FR124" s="364"/>
      <c r="FS124" s="364"/>
      <c r="FT124" s="364"/>
      <c r="FU124" s="364"/>
      <c r="FV124" s="364"/>
      <c r="FW124" s="364"/>
      <c r="FX124" s="364"/>
      <c r="FY124" s="364"/>
      <c r="FZ124" s="364"/>
      <c r="GA124" s="364"/>
      <c r="GB124" s="364"/>
      <c r="GC124" s="364"/>
      <c r="GD124" s="364"/>
      <c r="GE124" s="364"/>
      <c r="GF124" s="364"/>
      <c r="GG124" s="364"/>
      <c r="GH124" s="364"/>
      <c r="GI124" s="364"/>
      <c r="GJ124" s="364"/>
      <c r="GK124" s="364"/>
      <c r="GL124" s="364"/>
      <c r="GM124" s="364"/>
      <c r="GN124" s="364"/>
      <c r="GO124" s="364"/>
      <c r="GP124" s="364"/>
      <c r="GQ124" s="364"/>
      <c r="GR124" s="364"/>
      <c r="GS124" s="364"/>
      <c r="GT124" s="364"/>
      <c r="GU124" s="364"/>
      <c r="GV124" s="364"/>
      <c r="GW124" s="364"/>
      <c r="GX124" s="364"/>
      <c r="GY124" s="364"/>
      <c r="GZ124" s="364"/>
      <c r="HA124" s="364"/>
      <c r="HB124" s="364"/>
      <c r="HC124" s="364"/>
      <c r="HD124" s="364"/>
      <c r="HE124" s="364"/>
      <c r="HF124" s="364"/>
      <c r="HG124" s="364"/>
      <c r="HH124" s="364"/>
      <c r="HI124" s="364"/>
      <c r="HJ124" s="364"/>
      <c r="HK124" s="364"/>
      <c r="HL124" s="364"/>
      <c r="HM124" s="364"/>
      <c r="HN124" s="364"/>
      <c r="HO124" s="364"/>
      <c r="HP124" s="364"/>
      <c r="HQ124" s="364"/>
      <c r="HR124" s="364"/>
      <c r="HS124" s="364"/>
      <c r="HT124" s="364"/>
      <c r="HU124" s="364"/>
      <c r="HV124" s="364"/>
      <c r="HW124" s="364"/>
      <c r="HX124" s="364"/>
      <c r="HY124" s="364"/>
      <c r="HZ124" s="364"/>
      <c r="IA124" s="364"/>
      <c r="IB124" s="364"/>
      <c r="IC124" s="364"/>
      <c r="ID124" s="364"/>
      <c r="IE124" s="364"/>
      <c r="IF124" s="364"/>
      <c r="IG124" s="364"/>
      <c r="IH124" s="364"/>
      <c r="II124" s="364"/>
      <c r="IJ124" s="364"/>
      <c r="IK124" s="364"/>
      <c r="IL124" s="364"/>
      <c r="IM124" s="364"/>
      <c r="IN124" s="364"/>
      <c r="IO124" s="364"/>
      <c r="IP124" s="364"/>
      <c r="IQ124" s="364"/>
      <c r="IR124" s="364"/>
      <c r="IS124" s="364"/>
      <c r="IT124" s="364"/>
      <c r="IU124" s="364"/>
      <c r="IV124" s="364"/>
      <c r="IW124" s="364"/>
      <c r="IX124" s="364"/>
      <c r="IY124" s="364"/>
      <c r="IZ124" s="364"/>
      <c r="JA124" s="364"/>
      <c r="JB124" s="364"/>
      <c r="JC124" s="364"/>
      <c r="JD124" s="364"/>
      <c r="JE124" s="364"/>
      <c r="JF124" s="364"/>
      <c r="JG124" s="364"/>
      <c r="JH124" s="364"/>
      <c r="JI124" s="364"/>
      <c r="JJ124" s="364"/>
      <c r="JK124" s="364"/>
      <c r="JL124" s="364"/>
      <c r="JM124" s="364"/>
      <c r="JN124" s="364"/>
      <c r="JO124" s="364"/>
      <c r="JP124" s="364"/>
      <c r="JQ124" s="364"/>
      <c r="JR124" s="364"/>
      <c r="JS124" s="364"/>
      <c r="JT124" s="364"/>
      <c r="JU124" s="364"/>
      <c r="JV124" s="364"/>
      <c r="JW124" s="364"/>
      <c r="JX124" s="364"/>
      <c r="JY124" s="364"/>
      <c r="JZ124" s="364"/>
      <c r="KA124" s="364"/>
      <c r="KB124" s="364"/>
      <c r="KC124" s="364"/>
      <c r="KD124" s="364"/>
      <c r="KE124" s="364"/>
      <c r="KF124" s="364"/>
      <c r="KG124" s="364"/>
      <c r="KH124" s="364"/>
      <c r="KI124" s="364"/>
      <c r="KJ124" s="364"/>
      <c r="KK124" s="364"/>
      <c r="KL124" s="364"/>
      <c r="KM124" s="364"/>
      <c r="KN124" s="364"/>
      <c r="KO124" s="364"/>
      <c r="KP124" s="364"/>
      <c r="KQ124" s="364"/>
      <c r="KR124" s="364"/>
      <c r="KS124" s="364"/>
      <c r="KT124" s="364"/>
      <c r="KU124" s="364"/>
      <c r="KV124" s="364"/>
      <c r="KW124" s="364"/>
      <c r="KX124" s="364"/>
      <c r="KY124" s="364"/>
      <c r="KZ124" s="364"/>
      <c r="LA124" s="364"/>
      <c r="LB124" s="364"/>
      <c r="LC124" s="364"/>
      <c r="LD124" s="364"/>
      <c r="LE124" s="364"/>
      <c r="LF124" s="364"/>
      <c r="LG124" s="364"/>
      <c r="LH124" s="364"/>
      <c r="LI124" s="364"/>
      <c r="LJ124" s="364"/>
      <c r="LK124" s="364"/>
      <c r="LL124" s="364"/>
      <c r="LM124" s="364"/>
      <c r="LN124" s="364"/>
      <c r="LO124" s="364"/>
      <c r="LP124" s="364"/>
      <c r="LQ124" s="364"/>
      <c r="LR124" s="364"/>
      <c r="LS124" s="364"/>
      <c r="LT124" s="364"/>
      <c r="LU124" s="364"/>
      <c r="LV124" s="364"/>
      <c r="LW124" s="364"/>
      <c r="LX124" s="364"/>
      <c r="LY124" s="364"/>
      <c r="LZ124" s="364"/>
      <c r="MA124" s="364"/>
      <c r="MB124" s="364"/>
      <c r="MC124" s="364"/>
      <c r="MD124" s="364"/>
      <c r="ME124" s="364"/>
      <c r="MF124" s="364"/>
      <c r="MG124" s="364"/>
      <c r="MH124" s="364"/>
      <c r="MI124" s="364"/>
      <c r="MJ124" s="364"/>
      <c r="MK124" s="364"/>
      <c r="ML124" s="364"/>
      <c r="MM124" s="364"/>
      <c r="MN124" s="364"/>
      <c r="MO124" s="364"/>
      <c r="MP124" s="364"/>
      <c r="MQ124" s="364"/>
      <c r="MR124" s="364"/>
      <c r="MS124" s="364"/>
      <c r="MT124" s="364"/>
      <c r="MU124" s="364"/>
      <c r="MV124" s="364"/>
      <c r="MW124" s="364"/>
      <c r="MX124" s="364"/>
      <c r="MY124" s="364"/>
      <c r="MZ124" s="364"/>
      <c r="NA124" s="364"/>
      <c r="NB124" s="364"/>
      <c r="NC124" s="364"/>
      <c r="ND124" s="364"/>
      <c r="NE124" s="364"/>
      <c r="NF124" s="364"/>
      <c r="NG124" s="364"/>
      <c r="NH124" s="364"/>
      <c r="NI124" s="364"/>
      <c r="NJ124" s="364"/>
      <c r="NK124" s="364"/>
      <c r="NL124" s="364"/>
      <c r="NM124" s="364"/>
      <c r="NN124" s="364"/>
      <c r="NO124" s="364"/>
      <c r="NP124" s="364"/>
      <c r="NQ124" s="364"/>
      <c r="NR124" s="364"/>
      <c r="NS124" s="364"/>
      <c r="NT124" s="364"/>
      <c r="NU124" s="364"/>
      <c r="NV124" s="364"/>
      <c r="NW124" s="364"/>
      <c r="NX124" s="364"/>
      <c r="NY124" s="364"/>
      <c r="NZ124" s="364"/>
      <c r="OA124" s="364"/>
      <c r="OB124" s="364"/>
      <c r="OC124" s="364"/>
      <c r="OD124" s="364"/>
      <c r="OE124" s="364"/>
      <c r="OF124" s="364"/>
      <c r="OG124" s="364"/>
      <c r="OH124" s="364"/>
      <c r="OI124" s="364"/>
      <c r="OJ124" s="364"/>
      <c r="OK124" s="364"/>
      <c r="OL124" s="364"/>
      <c r="OM124" s="364"/>
      <c r="ON124" s="364"/>
      <c r="OO124" s="364"/>
      <c r="OP124" s="364"/>
      <c r="OQ124" s="364"/>
      <c r="OR124" s="364"/>
    </row>
    <row r="125" spans="1:408" ht="15">
      <c r="A125" s="365" t="s">
        <v>695</v>
      </c>
      <c r="B125" s="364">
        <f t="shared" si="118"/>
        <v>0</v>
      </c>
      <c r="C125" s="364">
        <f t="shared" si="119"/>
        <v>0</v>
      </c>
      <c r="D125" s="364">
        <f t="shared" si="120"/>
        <v>0</v>
      </c>
      <c r="E125" s="364">
        <f t="shared" si="121"/>
        <v>0</v>
      </c>
      <c r="F125" s="364">
        <f t="shared" si="122"/>
        <v>0</v>
      </c>
      <c r="G125" s="364">
        <f t="shared" si="123"/>
        <v>0</v>
      </c>
      <c r="H125" s="364">
        <f t="shared" si="124"/>
        <v>0</v>
      </c>
      <c r="I125" s="364">
        <f t="shared" si="125"/>
        <v>0</v>
      </c>
      <c r="J125" s="364">
        <f t="shared" si="126"/>
        <v>0</v>
      </c>
      <c r="K125" s="364">
        <f t="shared" si="127"/>
        <v>0</v>
      </c>
      <c r="L125" s="364">
        <f t="shared" si="128"/>
        <v>0</v>
      </c>
      <c r="M125" s="364">
        <f t="shared" si="129"/>
        <v>0</v>
      </c>
      <c r="N125" s="364">
        <f t="shared" si="130"/>
        <v>0</v>
      </c>
      <c r="O125" s="364">
        <f t="shared" si="131"/>
        <v>0</v>
      </c>
      <c r="P125" s="364">
        <f t="shared" si="132"/>
        <v>0</v>
      </c>
      <c r="Q125" s="364">
        <f t="shared" si="133"/>
        <v>0</v>
      </c>
      <c r="R125" s="364">
        <f t="shared" si="134"/>
        <v>0</v>
      </c>
      <c r="S125" s="364">
        <f t="shared" si="135"/>
        <v>0</v>
      </c>
      <c r="T125" s="364">
        <f t="shared" si="136"/>
        <v>0</v>
      </c>
      <c r="U125" s="364">
        <f t="shared" si="137"/>
        <v>0</v>
      </c>
      <c r="V125" s="364">
        <f t="shared" si="138"/>
        <v>0</v>
      </c>
      <c r="W125" s="364">
        <f t="shared" si="139"/>
        <v>0</v>
      </c>
      <c r="X125" s="364">
        <f t="shared" si="140"/>
        <v>0</v>
      </c>
      <c r="Y125" s="364">
        <f t="shared" si="141"/>
        <v>0</v>
      </c>
      <c r="Z125" s="364">
        <f t="shared" si="142"/>
        <v>0</v>
      </c>
      <c r="AA125" s="364">
        <f t="shared" si="143"/>
        <v>0</v>
      </c>
      <c r="AB125" s="364">
        <f t="shared" si="144"/>
        <v>0</v>
      </c>
      <c r="AC125" s="364">
        <f t="shared" si="145"/>
        <v>0</v>
      </c>
      <c r="AD125" s="364">
        <f t="shared" si="146"/>
        <v>0</v>
      </c>
      <c r="AE125" s="364">
        <f t="shared" si="147"/>
        <v>0</v>
      </c>
      <c r="AG125" s="364"/>
      <c r="AH125" s="364"/>
      <c r="AI125" s="364"/>
      <c r="AJ125" s="364"/>
      <c r="AK125" s="364"/>
      <c r="AL125" s="364"/>
      <c r="AM125" s="364"/>
      <c r="AN125" s="364"/>
      <c r="AO125" s="364"/>
      <c r="AP125" s="364"/>
      <c r="AQ125" s="364"/>
      <c r="AR125" s="364"/>
      <c r="AS125" s="364"/>
      <c r="AT125" s="364"/>
      <c r="AU125" s="364"/>
      <c r="AV125" s="364"/>
      <c r="AW125" s="364"/>
      <c r="AX125" s="364"/>
      <c r="AY125" s="364"/>
      <c r="AZ125" s="364"/>
      <c r="BA125" s="364"/>
      <c r="BB125" s="364"/>
      <c r="BC125" s="364"/>
      <c r="BD125" s="364"/>
      <c r="BE125" s="364"/>
      <c r="BF125" s="364"/>
      <c r="BG125" s="364"/>
      <c r="BH125" s="364"/>
      <c r="BI125" s="364"/>
      <c r="BJ125" s="364"/>
      <c r="BK125" s="364"/>
      <c r="BL125" s="364"/>
      <c r="BM125" s="364"/>
      <c r="BN125" s="364"/>
      <c r="BO125" s="364"/>
      <c r="BP125" s="364"/>
      <c r="BQ125" s="364"/>
      <c r="BR125" s="364"/>
      <c r="BS125" s="364"/>
      <c r="BT125" s="364"/>
      <c r="BU125" s="364"/>
      <c r="BV125" s="364"/>
      <c r="BW125" s="364"/>
      <c r="BX125" s="364"/>
      <c r="BY125" s="364"/>
      <c r="BZ125" s="364"/>
      <c r="CA125" s="364"/>
      <c r="CB125" s="364"/>
      <c r="CC125" s="364"/>
      <c r="CD125" s="364"/>
      <c r="CE125" s="364"/>
      <c r="CF125" s="364"/>
      <c r="CG125" s="364"/>
      <c r="CH125" s="364"/>
      <c r="CI125" s="364"/>
      <c r="CJ125" s="364"/>
      <c r="CK125" s="364"/>
      <c r="CL125" s="364"/>
      <c r="CM125" s="364"/>
      <c r="CN125" s="364"/>
      <c r="CO125" s="364"/>
      <c r="CP125" s="364"/>
      <c r="CQ125" s="364"/>
      <c r="CR125" s="364"/>
      <c r="CS125" s="364"/>
      <c r="CT125" s="364"/>
      <c r="CU125" s="364"/>
      <c r="CV125" s="364"/>
      <c r="CW125" s="364"/>
      <c r="CX125" s="364"/>
      <c r="CY125" s="364"/>
      <c r="CZ125" s="364"/>
      <c r="DA125" s="364"/>
      <c r="DB125" s="364"/>
      <c r="DC125" s="364"/>
      <c r="DD125" s="364"/>
      <c r="DE125" s="364"/>
      <c r="DF125" s="364"/>
      <c r="DG125" s="364"/>
      <c r="DH125" s="364"/>
      <c r="DI125" s="364"/>
      <c r="DJ125" s="364"/>
      <c r="DK125" s="364"/>
      <c r="DL125" s="364"/>
      <c r="DM125" s="364"/>
      <c r="DN125" s="364"/>
      <c r="DO125" s="364"/>
      <c r="DP125" s="364"/>
      <c r="DQ125" s="364"/>
      <c r="DR125" s="364"/>
      <c r="DS125" s="364"/>
      <c r="DT125" s="364"/>
      <c r="DU125" s="364"/>
      <c r="DV125" s="364"/>
      <c r="DW125" s="364"/>
      <c r="DX125" s="364"/>
      <c r="DY125" s="364"/>
      <c r="DZ125" s="364"/>
      <c r="EA125" s="364"/>
      <c r="EB125" s="364"/>
      <c r="EC125" s="364"/>
      <c r="ED125" s="364"/>
      <c r="EE125" s="364"/>
      <c r="EF125" s="364"/>
      <c r="EG125" s="364"/>
      <c r="EH125" s="364"/>
      <c r="EI125" s="364"/>
      <c r="EJ125" s="364"/>
      <c r="EK125" s="364"/>
      <c r="EL125" s="364"/>
      <c r="EM125" s="364"/>
      <c r="EN125" s="364"/>
      <c r="EO125" s="364"/>
      <c r="EP125" s="364"/>
      <c r="EQ125" s="364"/>
      <c r="ER125" s="364"/>
      <c r="ES125" s="364"/>
      <c r="ET125" s="364"/>
      <c r="EU125" s="364"/>
      <c r="EV125" s="364"/>
      <c r="EW125" s="364"/>
      <c r="EX125" s="364"/>
      <c r="EY125" s="364"/>
      <c r="EZ125" s="364"/>
      <c r="FA125" s="364"/>
      <c r="FB125" s="364"/>
      <c r="FC125" s="364"/>
      <c r="FD125" s="364"/>
      <c r="FE125" s="364"/>
      <c r="FF125" s="364"/>
      <c r="FG125" s="364"/>
      <c r="FH125" s="364"/>
      <c r="FI125" s="364"/>
      <c r="FJ125" s="364"/>
      <c r="FK125" s="364"/>
      <c r="FL125" s="364"/>
      <c r="FM125" s="364"/>
      <c r="FN125" s="364"/>
      <c r="FO125" s="364"/>
      <c r="FP125" s="364"/>
      <c r="FQ125" s="364"/>
      <c r="FR125" s="364"/>
      <c r="FS125" s="364"/>
      <c r="FT125" s="364"/>
      <c r="FU125" s="364"/>
      <c r="FV125" s="364"/>
      <c r="FW125" s="364"/>
      <c r="FX125" s="364"/>
      <c r="FY125" s="364"/>
      <c r="FZ125" s="364"/>
      <c r="GA125" s="364"/>
      <c r="GB125" s="364"/>
      <c r="GC125" s="364"/>
      <c r="GD125" s="364"/>
      <c r="GE125" s="364"/>
      <c r="GF125" s="364"/>
      <c r="GG125" s="364"/>
      <c r="GH125" s="364"/>
      <c r="GI125" s="364"/>
      <c r="GJ125" s="364"/>
      <c r="GK125" s="364"/>
      <c r="GL125" s="364"/>
      <c r="GM125" s="364"/>
      <c r="GN125" s="364"/>
      <c r="GO125" s="364"/>
      <c r="GP125" s="364"/>
      <c r="GQ125" s="364"/>
      <c r="GR125" s="364"/>
      <c r="GS125" s="364"/>
      <c r="GT125" s="364"/>
      <c r="GU125" s="364"/>
      <c r="GV125" s="364"/>
      <c r="GW125" s="364"/>
      <c r="GX125" s="364"/>
      <c r="GY125" s="364"/>
      <c r="GZ125" s="364"/>
      <c r="HA125" s="364"/>
      <c r="HB125" s="364"/>
      <c r="HC125" s="364"/>
      <c r="HD125" s="364"/>
      <c r="HE125" s="364"/>
      <c r="HF125" s="364"/>
      <c r="HG125" s="364"/>
      <c r="HH125" s="364"/>
      <c r="HI125" s="364"/>
      <c r="HJ125" s="364"/>
      <c r="HK125" s="364"/>
      <c r="HL125" s="364"/>
      <c r="HM125" s="364"/>
      <c r="HN125" s="364"/>
      <c r="HO125" s="364"/>
      <c r="HP125" s="364"/>
      <c r="HQ125" s="364"/>
      <c r="HR125" s="364"/>
      <c r="HS125" s="364"/>
      <c r="HT125" s="364"/>
      <c r="HU125" s="364"/>
      <c r="HV125" s="364"/>
      <c r="HW125" s="364"/>
      <c r="HX125" s="364"/>
      <c r="HY125" s="364"/>
      <c r="HZ125" s="364"/>
      <c r="IA125" s="364"/>
      <c r="IB125" s="364"/>
      <c r="IC125" s="364"/>
      <c r="ID125" s="364"/>
      <c r="IE125" s="364"/>
      <c r="IF125" s="364"/>
      <c r="IG125" s="364"/>
      <c r="IH125" s="364"/>
      <c r="II125" s="364"/>
      <c r="IJ125" s="364"/>
      <c r="IK125" s="364"/>
      <c r="IL125" s="364"/>
      <c r="IM125" s="364"/>
      <c r="IN125" s="364"/>
      <c r="IO125" s="364"/>
      <c r="IP125" s="364"/>
      <c r="IQ125" s="364"/>
      <c r="IR125" s="364"/>
      <c r="IS125" s="364"/>
      <c r="IT125" s="364"/>
      <c r="IU125" s="364"/>
      <c r="IV125" s="364"/>
      <c r="IW125" s="364"/>
      <c r="IX125" s="364"/>
      <c r="IY125" s="364"/>
      <c r="IZ125" s="364"/>
      <c r="JA125" s="364"/>
      <c r="JB125" s="364"/>
      <c r="JC125" s="364"/>
      <c r="JD125" s="364"/>
      <c r="JE125" s="364"/>
      <c r="JF125" s="364"/>
      <c r="JG125" s="364"/>
      <c r="JH125" s="364"/>
      <c r="JI125" s="364"/>
      <c r="JJ125" s="364"/>
      <c r="JK125" s="364"/>
      <c r="JL125" s="364"/>
      <c r="JM125" s="364"/>
      <c r="JN125" s="364"/>
      <c r="JO125" s="364"/>
      <c r="JP125" s="364"/>
      <c r="JQ125" s="364"/>
      <c r="JR125" s="364"/>
      <c r="JS125" s="364"/>
      <c r="JT125" s="364"/>
      <c r="JU125" s="364"/>
      <c r="JV125" s="364"/>
      <c r="JW125" s="364"/>
      <c r="JX125" s="364"/>
      <c r="JY125" s="364"/>
      <c r="JZ125" s="364"/>
      <c r="KA125" s="364"/>
      <c r="KB125" s="364"/>
      <c r="KC125" s="364"/>
      <c r="KD125" s="364"/>
      <c r="KE125" s="364"/>
      <c r="KF125" s="364"/>
      <c r="KG125" s="364"/>
      <c r="KH125" s="364"/>
      <c r="KI125" s="364"/>
      <c r="KJ125" s="364"/>
      <c r="KK125" s="364"/>
      <c r="KL125" s="364"/>
      <c r="KM125" s="364"/>
      <c r="KN125" s="364"/>
      <c r="KO125" s="364"/>
      <c r="KP125" s="364"/>
      <c r="KQ125" s="364"/>
      <c r="KR125" s="364"/>
      <c r="KS125" s="364"/>
      <c r="KT125" s="364"/>
      <c r="KU125" s="364"/>
      <c r="KV125" s="364"/>
      <c r="KW125" s="364"/>
      <c r="KX125" s="364"/>
      <c r="KY125" s="364"/>
      <c r="KZ125" s="364"/>
      <c r="LA125" s="364"/>
      <c r="LB125" s="364"/>
      <c r="LC125" s="364"/>
      <c r="LD125" s="364"/>
      <c r="LE125" s="364"/>
      <c r="LF125" s="364"/>
      <c r="LG125" s="364"/>
      <c r="LH125" s="364"/>
      <c r="LI125" s="364"/>
      <c r="LJ125" s="364"/>
      <c r="LK125" s="364"/>
      <c r="LL125" s="364"/>
      <c r="LM125" s="364"/>
      <c r="LN125" s="364"/>
      <c r="LO125" s="364"/>
      <c r="LP125" s="364"/>
      <c r="LQ125" s="364"/>
      <c r="LR125" s="364"/>
      <c r="LS125" s="364"/>
      <c r="LT125" s="364"/>
      <c r="LU125" s="364"/>
      <c r="LV125" s="364"/>
      <c r="LW125" s="364"/>
      <c r="LX125" s="364"/>
      <c r="LY125" s="364"/>
      <c r="LZ125" s="364"/>
      <c r="MA125" s="364"/>
      <c r="MB125" s="364"/>
      <c r="MC125" s="364"/>
      <c r="MD125" s="364"/>
      <c r="ME125" s="364"/>
      <c r="MF125" s="364"/>
      <c r="MG125" s="364"/>
      <c r="MH125" s="364"/>
      <c r="MI125" s="364"/>
      <c r="MJ125" s="364"/>
      <c r="MK125" s="364"/>
      <c r="ML125" s="364"/>
      <c r="MM125" s="364"/>
      <c r="MN125" s="364"/>
      <c r="MO125" s="364"/>
      <c r="MP125" s="364"/>
      <c r="MQ125" s="364"/>
      <c r="MR125" s="364"/>
      <c r="MS125" s="364"/>
      <c r="MT125" s="364"/>
      <c r="MU125" s="364"/>
      <c r="MV125" s="364"/>
      <c r="MW125" s="364"/>
      <c r="MX125" s="364"/>
      <c r="MY125" s="364"/>
      <c r="MZ125" s="364"/>
      <c r="NA125" s="364"/>
      <c r="NB125" s="364"/>
      <c r="NC125" s="364"/>
      <c r="ND125" s="364"/>
      <c r="NE125" s="364"/>
      <c r="NF125" s="364"/>
      <c r="NG125" s="364"/>
      <c r="NH125" s="364"/>
      <c r="NI125" s="364"/>
      <c r="NJ125" s="364"/>
      <c r="NK125" s="364"/>
      <c r="NL125" s="364"/>
      <c r="NM125" s="364"/>
      <c r="NN125" s="364"/>
      <c r="NO125" s="364"/>
      <c r="NP125" s="364"/>
      <c r="NQ125" s="364"/>
      <c r="NR125" s="364"/>
      <c r="NS125" s="364"/>
      <c r="NT125" s="364"/>
      <c r="NU125" s="364"/>
      <c r="NV125" s="364"/>
      <c r="NW125" s="364"/>
      <c r="NX125" s="364"/>
      <c r="NY125" s="364"/>
      <c r="NZ125" s="364"/>
      <c r="OA125" s="364"/>
      <c r="OB125" s="364"/>
      <c r="OC125" s="364"/>
      <c r="OD125" s="364"/>
      <c r="OE125" s="364"/>
      <c r="OF125" s="364"/>
      <c r="OG125" s="364"/>
      <c r="OH125" s="364"/>
      <c r="OI125" s="364"/>
      <c r="OJ125" s="364"/>
      <c r="OK125" s="364"/>
      <c r="OL125" s="364"/>
      <c r="OM125" s="364"/>
      <c r="ON125" s="364"/>
      <c r="OO125" s="364"/>
      <c r="OP125" s="364"/>
      <c r="OQ125" s="364"/>
      <c r="OR125" s="364"/>
    </row>
    <row r="126" spans="1:408" ht="15">
      <c r="A126" s="363" t="s">
        <v>696</v>
      </c>
      <c r="B126" s="364">
        <f t="shared" si="118"/>
        <v>0</v>
      </c>
      <c r="C126" s="364">
        <f t="shared" si="119"/>
        <v>0</v>
      </c>
      <c r="D126" s="364">
        <f t="shared" si="120"/>
        <v>0</v>
      </c>
      <c r="E126" s="364">
        <f t="shared" si="121"/>
        <v>0</v>
      </c>
      <c r="F126" s="364">
        <f t="shared" si="122"/>
        <v>0</v>
      </c>
      <c r="G126" s="364">
        <f t="shared" si="123"/>
        <v>0</v>
      </c>
      <c r="H126" s="364">
        <f t="shared" si="124"/>
        <v>0</v>
      </c>
      <c r="I126" s="364">
        <f t="shared" si="125"/>
        <v>0</v>
      </c>
      <c r="J126" s="364">
        <f t="shared" si="126"/>
        <v>0</v>
      </c>
      <c r="K126" s="364">
        <f t="shared" si="127"/>
        <v>0</v>
      </c>
      <c r="L126" s="364">
        <f t="shared" si="128"/>
        <v>0</v>
      </c>
      <c r="M126" s="364">
        <f t="shared" si="129"/>
        <v>0</v>
      </c>
      <c r="N126" s="364">
        <f t="shared" si="130"/>
        <v>0</v>
      </c>
      <c r="O126" s="364">
        <f t="shared" si="131"/>
        <v>0</v>
      </c>
      <c r="P126" s="364">
        <f t="shared" si="132"/>
        <v>0</v>
      </c>
      <c r="Q126" s="364">
        <f t="shared" si="133"/>
        <v>0</v>
      </c>
      <c r="R126" s="364">
        <f t="shared" si="134"/>
        <v>0</v>
      </c>
      <c r="S126" s="364">
        <f t="shared" si="135"/>
        <v>0</v>
      </c>
      <c r="T126" s="364">
        <f t="shared" si="136"/>
        <v>0</v>
      </c>
      <c r="U126" s="364">
        <f t="shared" si="137"/>
        <v>0</v>
      </c>
      <c r="V126" s="364">
        <f t="shared" si="138"/>
        <v>0</v>
      </c>
      <c r="W126" s="364">
        <f t="shared" si="139"/>
        <v>0</v>
      </c>
      <c r="X126" s="364">
        <f t="shared" si="140"/>
        <v>0</v>
      </c>
      <c r="Y126" s="364">
        <f t="shared" si="141"/>
        <v>0</v>
      </c>
      <c r="Z126" s="364">
        <f t="shared" si="142"/>
        <v>0</v>
      </c>
      <c r="AA126" s="364">
        <f t="shared" si="143"/>
        <v>0</v>
      </c>
      <c r="AB126" s="364">
        <f t="shared" si="144"/>
        <v>0</v>
      </c>
      <c r="AC126" s="364">
        <f t="shared" si="145"/>
        <v>0</v>
      </c>
      <c r="AD126" s="364">
        <f t="shared" si="146"/>
        <v>0</v>
      </c>
      <c r="AE126" s="364">
        <f t="shared" si="147"/>
        <v>0</v>
      </c>
      <c r="AG126" s="364"/>
      <c r="AH126" s="364"/>
      <c r="AI126" s="364"/>
      <c r="AJ126" s="364"/>
      <c r="AK126" s="364"/>
      <c r="AL126" s="364"/>
      <c r="AM126" s="364"/>
      <c r="AN126" s="364"/>
      <c r="AO126" s="364"/>
      <c r="AP126" s="364"/>
      <c r="AQ126" s="364"/>
      <c r="AR126" s="364"/>
      <c r="AS126" s="364"/>
      <c r="AT126" s="364"/>
      <c r="AU126" s="364"/>
      <c r="AV126" s="364"/>
      <c r="AW126" s="364"/>
      <c r="AX126" s="364"/>
      <c r="AY126" s="364"/>
      <c r="AZ126" s="364"/>
      <c r="BA126" s="364"/>
      <c r="BB126" s="364"/>
      <c r="BC126" s="364"/>
      <c r="BD126" s="364"/>
      <c r="BE126" s="364"/>
      <c r="BF126" s="364"/>
      <c r="BG126" s="364"/>
      <c r="BH126" s="364"/>
      <c r="BI126" s="364"/>
      <c r="BJ126" s="364"/>
      <c r="BK126" s="364"/>
      <c r="BL126" s="364"/>
      <c r="BM126" s="364"/>
      <c r="BN126" s="364"/>
      <c r="BO126" s="364"/>
      <c r="BP126" s="364"/>
      <c r="BQ126" s="364"/>
      <c r="BR126" s="364"/>
      <c r="BS126" s="364"/>
      <c r="BT126" s="364"/>
      <c r="BU126" s="364"/>
      <c r="BV126" s="364"/>
      <c r="BW126" s="364"/>
      <c r="BX126" s="364"/>
      <c r="BY126" s="364"/>
      <c r="BZ126" s="364"/>
      <c r="CA126" s="364"/>
      <c r="CB126" s="364"/>
      <c r="CC126" s="364"/>
      <c r="CD126" s="364"/>
      <c r="CE126" s="364"/>
      <c r="CF126" s="364"/>
      <c r="CG126" s="364"/>
      <c r="CH126" s="364"/>
      <c r="CI126" s="364"/>
      <c r="CJ126" s="364"/>
      <c r="CK126" s="364"/>
      <c r="CL126" s="364"/>
      <c r="CM126" s="364"/>
      <c r="CN126" s="364"/>
      <c r="CO126" s="364"/>
      <c r="CP126" s="364"/>
      <c r="CQ126" s="364"/>
      <c r="CR126" s="364"/>
      <c r="CS126" s="364"/>
      <c r="CT126" s="364"/>
      <c r="CU126" s="364"/>
      <c r="CV126" s="364"/>
      <c r="CW126" s="364"/>
      <c r="CX126" s="364"/>
      <c r="CY126" s="364"/>
      <c r="CZ126" s="364"/>
      <c r="DA126" s="364"/>
      <c r="DB126" s="364"/>
      <c r="DC126" s="364"/>
      <c r="DD126" s="364"/>
      <c r="DE126" s="364"/>
      <c r="DF126" s="364"/>
      <c r="DG126" s="364"/>
      <c r="DH126" s="364"/>
      <c r="DI126" s="364"/>
      <c r="DJ126" s="364"/>
      <c r="DK126" s="364"/>
      <c r="DL126" s="364"/>
      <c r="DM126" s="364"/>
      <c r="DN126" s="364"/>
      <c r="DO126" s="364"/>
      <c r="DP126" s="364"/>
      <c r="DQ126" s="364"/>
      <c r="DR126" s="364"/>
      <c r="DS126" s="364"/>
      <c r="DT126" s="364"/>
      <c r="DU126" s="364"/>
      <c r="DV126" s="364"/>
      <c r="DW126" s="364"/>
      <c r="DX126" s="364"/>
      <c r="DY126" s="364"/>
      <c r="DZ126" s="364"/>
      <c r="EA126" s="364"/>
      <c r="EB126" s="364"/>
      <c r="EC126" s="364"/>
      <c r="ED126" s="364"/>
      <c r="EE126" s="364"/>
      <c r="EF126" s="364"/>
      <c r="EG126" s="364"/>
      <c r="EH126" s="364"/>
      <c r="EI126" s="364"/>
      <c r="EJ126" s="364"/>
      <c r="EK126" s="364"/>
      <c r="EL126" s="364"/>
      <c r="EM126" s="364"/>
      <c r="EN126" s="364"/>
      <c r="EO126" s="364"/>
      <c r="EP126" s="364"/>
      <c r="EQ126" s="364"/>
      <c r="ER126" s="364"/>
      <c r="ES126" s="364"/>
      <c r="ET126" s="364"/>
      <c r="EU126" s="364"/>
      <c r="EV126" s="364"/>
      <c r="EW126" s="364"/>
      <c r="EX126" s="364"/>
      <c r="EY126" s="364"/>
      <c r="EZ126" s="364"/>
      <c r="FA126" s="364"/>
      <c r="FB126" s="364"/>
      <c r="FC126" s="364"/>
      <c r="FD126" s="364"/>
      <c r="FE126" s="364"/>
      <c r="FF126" s="364"/>
      <c r="FG126" s="364"/>
      <c r="FH126" s="364"/>
      <c r="FI126" s="364"/>
      <c r="FJ126" s="364"/>
      <c r="FK126" s="364"/>
      <c r="FL126" s="364"/>
      <c r="FM126" s="364"/>
      <c r="FN126" s="364"/>
      <c r="FO126" s="364"/>
      <c r="FP126" s="364"/>
      <c r="FQ126" s="364"/>
      <c r="FR126" s="364"/>
      <c r="FS126" s="364"/>
      <c r="FT126" s="364"/>
      <c r="FU126" s="364"/>
      <c r="FV126" s="364"/>
      <c r="FW126" s="364"/>
      <c r="FX126" s="364"/>
      <c r="FY126" s="364"/>
      <c r="FZ126" s="364"/>
      <c r="GA126" s="364"/>
      <c r="GB126" s="364"/>
      <c r="GC126" s="364"/>
      <c r="GD126" s="364"/>
      <c r="GE126" s="364"/>
      <c r="GF126" s="364"/>
      <c r="GG126" s="364"/>
      <c r="GH126" s="364"/>
      <c r="GI126" s="364"/>
      <c r="GJ126" s="364"/>
      <c r="GK126" s="364"/>
      <c r="GL126" s="364"/>
      <c r="GM126" s="364"/>
      <c r="GN126" s="364"/>
      <c r="GO126" s="364"/>
      <c r="GP126" s="364"/>
      <c r="GQ126" s="364"/>
      <c r="GR126" s="364"/>
      <c r="GS126" s="364"/>
      <c r="GT126" s="364"/>
      <c r="GU126" s="364"/>
      <c r="GV126" s="364"/>
      <c r="GW126" s="364"/>
      <c r="GX126" s="364"/>
      <c r="GY126" s="364"/>
      <c r="GZ126" s="364"/>
      <c r="HA126" s="364"/>
      <c r="HB126" s="364"/>
      <c r="HC126" s="364"/>
      <c r="HD126" s="364"/>
      <c r="HE126" s="364"/>
      <c r="HF126" s="364"/>
      <c r="HG126" s="364"/>
      <c r="HH126" s="364"/>
      <c r="HI126" s="364"/>
      <c r="HJ126" s="364"/>
      <c r="HK126" s="364"/>
      <c r="HL126" s="364"/>
      <c r="HM126" s="364"/>
      <c r="HN126" s="364"/>
      <c r="HO126" s="364"/>
      <c r="HP126" s="364"/>
      <c r="HQ126" s="364"/>
      <c r="HR126" s="364"/>
      <c r="HS126" s="364"/>
      <c r="HT126" s="364"/>
      <c r="HU126" s="364"/>
      <c r="HV126" s="364"/>
      <c r="HW126" s="364"/>
      <c r="HX126" s="364"/>
      <c r="HY126" s="364"/>
      <c r="HZ126" s="364"/>
      <c r="IA126" s="364"/>
      <c r="IB126" s="364"/>
      <c r="IC126" s="364"/>
      <c r="ID126" s="364"/>
      <c r="IE126" s="364"/>
      <c r="IF126" s="364"/>
      <c r="IG126" s="364"/>
      <c r="IH126" s="364"/>
      <c r="II126" s="364"/>
      <c r="IJ126" s="364"/>
      <c r="IK126" s="364"/>
      <c r="IL126" s="364"/>
      <c r="IM126" s="364"/>
      <c r="IN126" s="364"/>
      <c r="IO126" s="364"/>
      <c r="IP126" s="364"/>
      <c r="IQ126" s="364"/>
      <c r="IR126" s="364"/>
      <c r="IS126" s="364"/>
      <c r="IT126" s="364"/>
      <c r="IU126" s="364"/>
      <c r="IV126" s="364"/>
      <c r="IW126" s="364"/>
      <c r="IX126" s="364"/>
      <c r="IY126" s="364"/>
      <c r="IZ126" s="364"/>
      <c r="JA126" s="364"/>
      <c r="JB126" s="364"/>
      <c r="JC126" s="364"/>
      <c r="JD126" s="364"/>
      <c r="JE126" s="364"/>
      <c r="JF126" s="364"/>
      <c r="JG126" s="364"/>
      <c r="JH126" s="364"/>
      <c r="JI126" s="364"/>
      <c r="JJ126" s="364"/>
      <c r="JK126" s="364"/>
      <c r="JL126" s="364"/>
      <c r="JM126" s="364"/>
      <c r="JN126" s="364"/>
      <c r="JO126" s="364"/>
      <c r="JP126" s="364"/>
      <c r="JQ126" s="364"/>
      <c r="JR126" s="364"/>
      <c r="JS126" s="364"/>
      <c r="JT126" s="364"/>
      <c r="JU126" s="364"/>
      <c r="JV126" s="364"/>
      <c r="JW126" s="364"/>
      <c r="JX126" s="364"/>
      <c r="JY126" s="364"/>
      <c r="JZ126" s="364"/>
      <c r="KA126" s="364"/>
      <c r="KB126" s="364"/>
      <c r="KC126" s="364"/>
      <c r="KD126" s="364"/>
      <c r="KE126" s="364"/>
      <c r="KF126" s="364"/>
      <c r="KG126" s="364"/>
      <c r="KH126" s="364"/>
      <c r="KI126" s="364"/>
      <c r="KJ126" s="364"/>
      <c r="KK126" s="364"/>
      <c r="KL126" s="364"/>
      <c r="KM126" s="364"/>
      <c r="KN126" s="364"/>
      <c r="KO126" s="364"/>
      <c r="KP126" s="364"/>
      <c r="KQ126" s="364"/>
      <c r="KR126" s="364"/>
      <c r="KS126" s="364"/>
      <c r="KT126" s="364"/>
      <c r="KU126" s="364"/>
      <c r="KV126" s="364"/>
      <c r="KW126" s="364"/>
      <c r="KX126" s="364"/>
      <c r="KY126" s="364"/>
      <c r="KZ126" s="364"/>
      <c r="LA126" s="364"/>
      <c r="LB126" s="364"/>
      <c r="LC126" s="364"/>
      <c r="LD126" s="364"/>
      <c r="LE126" s="364"/>
      <c r="LF126" s="364"/>
      <c r="LG126" s="364"/>
      <c r="LH126" s="364"/>
      <c r="LI126" s="364"/>
      <c r="LJ126" s="364"/>
      <c r="LK126" s="364"/>
      <c r="LL126" s="364"/>
      <c r="LM126" s="364"/>
      <c r="LN126" s="364"/>
      <c r="LO126" s="364"/>
      <c r="LP126" s="364"/>
      <c r="LQ126" s="364"/>
      <c r="LR126" s="364"/>
      <c r="LS126" s="364"/>
      <c r="LT126" s="364"/>
      <c r="LU126" s="364"/>
      <c r="LV126" s="364"/>
      <c r="LW126" s="364"/>
      <c r="LX126" s="364"/>
      <c r="LY126" s="364"/>
      <c r="LZ126" s="364"/>
      <c r="MA126" s="364"/>
      <c r="MB126" s="364"/>
      <c r="MC126" s="364"/>
      <c r="MD126" s="364"/>
      <c r="ME126" s="364"/>
      <c r="MF126" s="364"/>
      <c r="MG126" s="364"/>
      <c r="MH126" s="364"/>
      <c r="MI126" s="364"/>
      <c r="MJ126" s="364"/>
      <c r="MK126" s="364"/>
      <c r="ML126" s="364"/>
      <c r="MM126" s="364"/>
      <c r="MN126" s="364"/>
      <c r="MO126" s="364"/>
      <c r="MP126" s="364"/>
      <c r="MQ126" s="364"/>
      <c r="MR126" s="364"/>
      <c r="MS126" s="364"/>
      <c r="MT126" s="364"/>
      <c r="MU126" s="364"/>
      <c r="MV126" s="364"/>
      <c r="MW126" s="364"/>
      <c r="MX126" s="364"/>
      <c r="MY126" s="364"/>
      <c r="MZ126" s="364"/>
      <c r="NA126" s="364"/>
      <c r="NB126" s="364"/>
      <c r="NC126" s="364"/>
      <c r="ND126" s="364"/>
      <c r="NE126" s="364"/>
      <c r="NF126" s="364"/>
      <c r="NG126" s="364"/>
      <c r="NH126" s="364"/>
      <c r="NI126" s="364"/>
      <c r="NJ126" s="364"/>
      <c r="NK126" s="364"/>
      <c r="NL126" s="364"/>
      <c r="NM126" s="364"/>
      <c r="NN126" s="364"/>
      <c r="NO126" s="364"/>
      <c r="NP126" s="364"/>
      <c r="NQ126" s="364"/>
      <c r="NR126" s="364"/>
      <c r="NS126" s="364"/>
      <c r="NT126" s="364"/>
      <c r="NU126" s="364"/>
      <c r="NV126" s="364"/>
      <c r="NW126" s="364"/>
      <c r="NX126" s="364"/>
      <c r="NY126" s="364"/>
      <c r="NZ126" s="364"/>
      <c r="OA126" s="364"/>
      <c r="OB126" s="364"/>
      <c r="OC126" s="364"/>
      <c r="OD126" s="364"/>
      <c r="OE126" s="364"/>
      <c r="OF126" s="364"/>
      <c r="OG126" s="364"/>
      <c r="OH126" s="364"/>
      <c r="OI126" s="364"/>
      <c r="OJ126" s="364"/>
      <c r="OK126" s="364"/>
      <c r="OL126" s="364"/>
      <c r="OM126" s="364"/>
      <c r="ON126" s="364"/>
      <c r="OO126" s="364"/>
      <c r="OP126" s="364"/>
      <c r="OQ126" s="364"/>
      <c r="OR126" s="364"/>
    </row>
    <row r="127" spans="1:408" ht="15">
      <c r="A127" s="363" t="s">
        <v>697</v>
      </c>
      <c r="B127" s="364">
        <f t="shared" si="118"/>
        <v>0</v>
      </c>
      <c r="C127" s="364">
        <f t="shared" si="119"/>
        <v>0</v>
      </c>
      <c r="D127" s="364">
        <f t="shared" si="120"/>
        <v>0</v>
      </c>
      <c r="E127" s="364">
        <f t="shared" si="121"/>
        <v>0</v>
      </c>
      <c r="F127" s="364">
        <f t="shared" si="122"/>
        <v>0</v>
      </c>
      <c r="G127" s="364">
        <f t="shared" si="123"/>
        <v>0</v>
      </c>
      <c r="H127" s="364">
        <f t="shared" si="124"/>
        <v>0</v>
      </c>
      <c r="I127" s="364">
        <f t="shared" si="125"/>
        <v>0</v>
      </c>
      <c r="J127" s="364">
        <f t="shared" si="126"/>
        <v>0</v>
      </c>
      <c r="K127" s="364">
        <f t="shared" si="127"/>
        <v>0</v>
      </c>
      <c r="L127" s="364">
        <f t="shared" si="128"/>
        <v>0</v>
      </c>
      <c r="M127" s="364">
        <f t="shared" si="129"/>
        <v>0</v>
      </c>
      <c r="N127" s="364">
        <f t="shared" si="130"/>
        <v>0</v>
      </c>
      <c r="O127" s="364">
        <f t="shared" si="131"/>
        <v>0</v>
      </c>
      <c r="P127" s="364">
        <f t="shared" si="132"/>
        <v>0</v>
      </c>
      <c r="Q127" s="364">
        <f t="shared" si="133"/>
        <v>0</v>
      </c>
      <c r="R127" s="364">
        <f t="shared" si="134"/>
        <v>0</v>
      </c>
      <c r="S127" s="364">
        <f t="shared" si="135"/>
        <v>0</v>
      </c>
      <c r="T127" s="364">
        <f t="shared" si="136"/>
        <v>0</v>
      </c>
      <c r="U127" s="364">
        <f t="shared" si="137"/>
        <v>0</v>
      </c>
      <c r="V127" s="364">
        <f t="shared" si="138"/>
        <v>0</v>
      </c>
      <c r="W127" s="364">
        <f t="shared" si="139"/>
        <v>0</v>
      </c>
      <c r="X127" s="364">
        <f t="shared" si="140"/>
        <v>0</v>
      </c>
      <c r="Y127" s="364">
        <f t="shared" si="141"/>
        <v>0</v>
      </c>
      <c r="Z127" s="364">
        <f t="shared" si="142"/>
        <v>0</v>
      </c>
      <c r="AA127" s="364">
        <f t="shared" si="143"/>
        <v>0</v>
      </c>
      <c r="AB127" s="364">
        <f t="shared" si="144"/>
        <v>0</v>
      </c>
      <c r="AC127" s="364">
        <f t="shared" si="145"/>
        <v>0</v>
      </c>
      <c r="AD127" s="364">
        <f t="shared" si="146"/>
        <v>0</v>
      </c>
      <c r="AE127" s="364">
        <f t="shared" si="147"/>
        <v>0</v>
      </c>
      <c r="AG127" s="364"/>
      <c r="AH127" s="364"/>
      <c r="AI127" s="364"/>
      <c r="AJ127" s="364"/>
      <c r="AK127" s="364"/>
      <c r="AL127" s="364"/>
      <c r="AM127" s="364"/>
      <c r="AN127" s="364"/>
      <c r="AO127" s="364"/>
      <c r="AP127" s="364"/>
      <c r="AQ127" s="364"/>
      <c r="AR127" s="364"/>
      <c r="AS127" s="364"/>
      <c r="AT127" s="364"/>
      <c r="AU127" s="364"/>
      <c r="AV127" s="364"/>
      <c r="AW127" s="364"/>
      <c r="AX127" s="364"/>
      <c r="AY127" s="364"/>
      <c r="AZ127" s="364"/>
      <c r="BA127" s="364"/>
      <c r="BB127" s="364"/>
      <c r="BC127" s="364"/>
      <c r="BD127" s="364"/>
      <c r="BE127" s="364"/>
      <c r="BF127" s="364"/>
      <c r="BG127" s="364"/>
      <c r="BH127" s="364"/>
      <c r="BI127" s="364"/>
      <c r="BJ127" s="364"/>
      <c r="BK127" s="364"/>
      <c r="BL127" s="364"/>
      <c r="BM127" s="364"/>
      <c r="BN127" s="364"/>
      <c r="BO127" s="364"/>
      <c r="BP127" s="364"/>
      <c r="BQ127" s="364"/>
      <c r="BR127" s="364"/>
      <c r="BS127" s="364"/>
      <c r="BT127" s="364"/>
      <c r="BU127" s="364"/>
      <c r="BV127" s="364"/>
      <c r="BW127" s="364"/>
      <c r="BX127" s="364"/>
      <c r="BY127" s="364"/>
      <c r="BZ127" s="364"/>
      <c r="CA127" s="364"/>
      <c r="CB127" s="364"/>
      <c r="CC127" s="364"/>
      <c r="CD127" s="364"/>
      <c r="CE127" s="364"/>
      <c r="CF127" s="364"/>
      <c r="CG127" s="364"/>
      <c r="CH127" s="364"/>
      <c r="CI127" s="364"/>
      <c r="CJ127" s="364"/>
      <c r="CK127" s="364"/>
      <c r="CL127" s="364"/>
      <c r="CM127" s="364"/>
      <c r="CN127" s="364"/>
      <c r="CO127" s="364"/>
      <c r="CP127" s="364"/>
      <c r="CQ127" s="364"/>
      <c r="CR127" s="364"/>
      <c r="CS127" s="364"/>
      <c r="CT127" s="364"/>
      <c r="CU127" s="364"/>
      <c r="CV127" s="364"/>
      <c r="CW127" s="364"/>
      <c r="CX127" s="364"/>
      <c r="CY127" s="364"/>
      <c r="CZ127" s="364"/>
      <c r="DA127" s="364"/>
      <c r="DB127" s="364"/>
      <c r="DC127" s="364"/>
      <c r="DD127" s="364"/>
      <c r="DE127" s="364"/>
      <c r="DF127" s="364"/>
      <c r="DG127" s="364"/>
      <c r="DH127" s="364"/>
      <c r="DI127" s="364"/>
      <c r="DJ127" s="364"/>
      <c r="DK127" s="364"/>
      <c r="DL127" s="364"/>
      <c r="DM127" s="364"/>
      <c r="DN127" s="364"/>
      <c r="DO127" s="364"/>
      <c r="DP127" s="364"/>
      <c r="DQ127" s="364"/>
      <c r="DR127" s="364"/>
      <c r="DS127" s="364"/>
      <c r="DT127" s="364"/>
      <c r="DU127" s="364"/>
      <c r="DV127" s="364"/>
      <c r="DW127" s="364"/>
      <c r="DX127" s="364"/>
      <c r="DY127" s="364"/>
      <c r="DZ127" s="364"/>
      <c r="EA127" s="364"/>
      <c r="EB127" s="364"/>
      <c r="EC127" s="364"/>
      <c r="ED127" s="364"/>
      <c r="EE127" s="364"/>
      <c r="EF127" s="364"/>
      <c r="EG127" s="364"/>
      <c r="EH127" s="364"/>
      <c r="EI127" s="364"/>
      <c r="EJ127" s="364"/>
      <c r="EK127" s="364"/>
      <c r="EL127" s="364"/>
      <c r="EM127" s="364"/>
      <c r="EN127" s="364"/>
      <c r="EO127" s="364"/>
      <c r="EP127" s="364"/>
      <c r="EQ127" s="364"/>
      <c r="ER127" s="364"/>
      <c r="ES127" s="364"/>
      <c r="ET127" s="364"/>
      <c r="EU127" s="364"/>
      <c r="EV127" s="364"/>
      <c r="EW127" s="364"/>
      <c r="EX127" s="364"/>
      <c r="EY127" s="364"/>
      <c r="EZ127" s="364"/>
      <c r="FA127" s="364"/>
      <c r="FB127" s="364"/>
      <c r="FC127" s="364"/>
      <c r="FD127" s="364"/>
      <c r="FE127" s="364"/>
      <c r="FF127" s="364"/>
      <c r="FG127" s="364"/>
      <c r="FH127" s="364"/>
      <c r="FI127" s="364"/>
      <c r="FJ127" s="364"/>
      <c r="FK127" s="364"/>
      <c r="FL127" s="364"/>
      <c r="FM127" s="364"/>
      <c r="FN127" s="364"/>
      <c r="FO127" s="364"/>
      <c r="FP127" s="364"/>
      <c r="FQ127" s="364"/>
      <c r="FR127" s="364"/>
      <c r="FS127" s="364"/>
      <c r="FT127" s="364"/>
      <c r="FU127" s="364"/>
      <c r="FV127" s="364"/>
      <c r="FW127" s="364"/>
      <c r="FX127" s="364"/>
      <c r="FY127" s="364"/>
      <c r="FZ127" s="364"/>
      <c r="GA127" s="364"/>
      <c r="GB127" s="364"/>
      <c r="GC127" s="364"/>
      <c r="GD127" s="364"/>
      <c r="GE127" s="364"/>
      <c r="GF127" s="364"/>
      <c r="GG127" s="364"/>
      <c r="GH127" s="364"/>
      <c r="GI127" s="364"/>
      <c r="GJ127" s="364"/>
      <c r="GK127" s="364"/>
      <c r="GL127" s="364"/>
      <c r="GM127" s="364"/>
      <c r="GN127" s="364"/>
      <c r="GO127" s="364"/>
      <c r="GP127" s="364"/>
      <c r="GQ127" s="364"/>
      <c r="GR127" s="364"/>
      <c r="GS127" s="364"/>
      <c r="GT127" s="364"/>
      <c r="GU127" s="364"/>
      <c r="GV127" s="364"/>
      <c r="GW127" s="364"/>
      <c r="GX127" s="364"/>
      <c r="GY127" s="364"/>
      <c r="GZ127" s="364"/>
      <c r="HA127" s="364"/>
      <c r="HB127" s="364"/>
      <c r="HC127" s="364"/>
      <c r="HD127" s="364"/>
      <c r="HE127" s="364"/>
      <c r="HF127" s="364"/>
      <c r="HG127" s="364"/>
      <c r="HH127" s="364"/>
      <c r="HI127" s="364"/>
      <c r="HJ127" s="364"/>
      <c r="HK127" s="364"/>
      <c r="HL127" s="364"/>
      <c r="HM127" s="364"/>
      <c r="HN127" s="364"/>
      <c r="HO127" s="364"/>
      <c r="HP127" s="364"/>
      <c r="HQ127" s="364"/>
      <c r="HR127" s="364"/>
      <c r="HS127" s="364"/>
      <c r="HT127" s="364"/>
      <c r="HU127" s="364"/>
      <c r="HV127" s="364"/>
      <c r="HW127" s="364"/>
      <c r="HX127" s="364"/>
      <c r="HY127" s="364"/>
      <c r="HZ127" s="364"/>
      <c r="IA127" s="364"/>
      <c r="IB127" s="364"/>
      <c r="IC127" s="364"/>
      <c r="ID127" s="364"/>
      <c r="IE127" s="364"/>
      <c r="IF127" s="364"/>
      <c r="IG127" s="364"/>
      <c r="IH127" s="364"/>
      <c r="II127" s="364"/>
      <c r="IJ127" s="364"/>
      <c r="IK127" s="364"/>
      <c r="IL127" s="364"/>
      <c r="IM127" s="364"/>
      <c r="IN127" s="364"/>
      <c r="IO127" s="364"/>
      <c r="IP127" s="364"/>
      <c r="IQ127" s="364"/>
      <c r="IR127" s="364"/>
      <c r="IS127" s="364"/>
      <c r="IT127" s="364"/>
      <c r="IU127" s="364"/>
      <c r="IV127" s="364"/>
      <c r="IW127" s="364"/>
      <c r="IX127" s="364"/>
      <c r="IY127" s="364"/>
      <c r="IZ127" s="364"/>
      <c r="JA127" s="364"/>
      <c r="JB127" s="364"/>
      <c r="JC127" s="364"/>
      <c r="JD127" s="364"/>
      <c r="JE127" s="364"/>
      <c r="JF127" s="364"/>
      <c r="JG127" s="364"/>
      <c r="JH127" s="364"/>
      <c r="JI127" s="364"/>
      <c r="JJ127" s="364"/>
      <c r="JK127" s="364"/>
      <c r="JL127" s="364"/>
      <c r="JM127" s="364"/>
      <c r="JN127" s="364"/>
      <c r="JO127" s="364"/>
      <c r="JP127" s="364"/>
      <c r="JQ127" s="364"/>
      <c r="JR127" s="364"/>
      <c r="JS127" s="364"/>
      <c r="JT127" s="364"/>
      <c r="JU127" s="364"/>
      <c r="JV127" s="364"/>
      <c r="JW127" s="364"/>
      <c r="JX127" s="364"/>
      <c r="JY127" s="364"/>
      <c r="JZ127" s="364"/>
      <c r="KA127" s="364"/>
      <c r="KB127" s="364"/>
      <c r="KC127" s="364"/>
      <c r="KD127" s="364"/>
      <c r="KE127" s="364"/>
      <c r="KF127" s="364"/>
      <c r="KG127" s="364"/>
      <c r="KH127" s="364"/>
      <c r="KI127" s="364"/>
      <c r="KJ127" s="364"/>
      <c r="KK127" s="364"/>
      <c r="KL127" s="364"/>
      <c r="KM127" s="364"/>
      <c r="KN127" s="364"/>
      <c r="KO127" s="364"/>
      <c r="KP127" s="364"/>
      <c r="KQ127" s="364"/>
      <c r="KR127" s="364"/>
      <c r="KS127" s="364"/>
      <c r="KT127" s="364"/>
      <c r="KU127" s="364"/>
      <c r="KV127" s="364"/>
      <c r="KW127" s="364"/>
      <c r="KX127" s="364"/>
      <c r="KY127" s="364"/>
      <c r="KZ127" s="364"/>
      <c r="LA127" s="364"/>
      <c r="LB127" s="364"/>
      <c r="LC127" s="364"/>
      <c r="LD127" s="364"/>
      <c r="LE127" s="364"/>
      <c r="LF127" s="364"/>
      <c r="LG127" s="364"/>
      <c r="LH127" s="364"/>
      <c r="LI127" s="364"/>
      <c r="LJ127" s="364"/>
      <c r="LK127" s="364"/>
      <c r="LL127" s="364"/>
      <c r="LM127" s="364"/>
      <c r="LN127" s="364"/>
      <c r="LO127" s="364"/>
      <c r="LP127" s="364"/>
      <c r="LQ127" s="364"/>
      <c r="LR127" s="364"/>
      <c r="LS127" s="364"/>
      <c r="LT127" s="364"/>
      <c r="LU127" s="364"/>
      <c r="LV127" s="364"/>
      <c r="LW127" s="364"/>
      <c r="LX127" s="364"/>
      <c r="LY127" s="364"/>
      <c r="LZ127" s="364"/>
      <c r="MA127" s="364"/>
      <c r="MB127" s="364"/>
      <c r="MC127" s="364"/>
      <c r="MD127" s="364"/>
      <c r="ME127" s="364"/>
      <c r="MF127" s="364"/>
      <c r="MG127" s="364"/>
      <c r="MH127" s="364"/>
      <c r="MI127" s="364"/>
      <c r="MJ127" s="364"/>
      <c r="MK127" s="364"/>
      <c r="ML127" s="364"/>
      <c r="MM127" s="364"/>
      <c r="MN127" s="364"/>
      <c r="MO127" s="364"/>
      <c r="MP127" s="364"/>
      <c r="MQ127" s="364"/>
      <c r="MR127" s="364"/>
      <c r="MS127" s="364"/>
      <c r="MT127" s="364"/>
      <c r="MU127" s="364"/>
      <c r="MV127" s="364"/>
      <c r="MW127" s="364"/>
      <c r="MX127" s="364"/>
      <c r="MY127" s="364"/>
      <c r="MZ127" s="364"/>
      <c r="NA127" s="364"/>
      <c r="NB127" s="364"/>
      <c r="NC127" s="364"/>
      <c r="ND127" s="364"/>
      <c r="NE127" s="364"/>
      <c r="NF127" s="364"/>
      <c r="NG127" s="364"/>
      <c r="NH127" s="364"/>
      <c r="NI127" s="364"/>
      <c r="NJ127" s="364"/>
      <c r="NK127" s="364"/>
      <c r="NL127" s="364"/>
      <c r="NM127" s="364"/>
      <c r="NN127" s="364"/>
      <c r="NO127" s="364"/>
      <c r="NP127" s="364"/>
      <c r="NQ127" s="364"/>
      <c r="NR127" s="364"/>
      <c r="NS127" s="364"/>
      <c r="NT127" s="364"/>
      <c r="NU127" s="364"/>
      <c r="NV127" s="364"/>
      <c r="NW127" s="364"/>
      <c r="NX127" s="364"/>
      <c r="NY127" s="364"/>
      <c r="NZ127" s="364"/>
      <c r="OA127" s="364"/>
      <c r="OB127" s="364"/>
      <c r="OC127" s="364"/>
      <c r="OD127" s="364"/>
      <c r="OE127" s="364"/>
      <c r="OF127" s="364"/>
      <c r="OG127" s="364"/>
      <c r="OH127" s="364"/>
      <c r="OI127" s="364"/>
      <c r="OJ127" s="364"/>
      <c r="OK127" s="364"/>
      <c r="OL127" s="364"/>
      <c r="OM127" s="364"/>
      <c r="ON127" s="364"/>
      <c r="OO127" s="364"/>
      <c r="OP127" s="364"/>
      <c r="OQ127" s="364"/>
      <c r="OR127" s="364"/>
    </row>
    <row r="128" spans="1:408" ht="15">
      <c r="A128" s="363" t="s">
        <v>698</v>
      </c>
      <c r="B128" s="364">
        <f t="shared" si="118"/>
        <v>0</v>
      </c>
      <c r="C128" s="364">
        <f t="shared" si="119"/>
        <v>0</v>
      </c>
      <c r="D128" s="364">
        <f t="shared" si="120"/>
        <v>0</v>
      </c>
      <c r="E128" s="364">
        <f t="shared" si="121"/>
        <v>0</v>
      </c>
      <c r="F128" s="364">
        <f t="shared" si="122"/>
        <v>0</v>
      </c>
      <c r="G128" s="364">
        <f t="shared" si="123"/>
        <v>0</v>
      </c>
      <c r="H128" s="364">
        <f t="shared" si="124"/>
        <v>0</v>
      </c>
      <c r="I128" s="364">
        <f t="shared" si="125"/>
        <v>0</v>
      </c>
      <c r="J128" s="364">
        <f t="shared" si="126"/>
        <v>0</v>
      </c>
      <c r="K128" s="364">
        <f t="shared" si="127"/>
        <v>0</v>
      </c>
      <c r="L128" s="364">
        <f t="shared" si="128"/>
        <v>0</v>
      </c>
      <c r="M128" s="364">
        <f t="shared" si="129"/>
        <v>0</v>
      </c>
      <c r="N128" s="364">
        <f t="shared" si="130"/>
        <v>0</v>
      </c>
      <c r="O128" s="364">
        <f t="shared" si="131"/>
        <v>0</v>
      </c>
      <c r="P128" s="364">
        <f t="shared" si="132"/>
        <v>0</v>
      </c>
      <c r="Q128" s="364">
        <f t="shared" si="133"/>
        <v>0</v>
      </c>
      <c r="R128" s="364">
        <f t="shared" si="134"/>
        <v>0</v>
      </c>
      <c r="S128" s="364">
        <f t="shared" si="135"/>
        <v>0</v>
      </c>
      <c r="T128" s="364">
        <f t="shared" si="136"/>
        <v>0</v>
      </c>
      <c r="U128" s="364">
        <f t="shared" si="137"/>
        <v>0</v>
      </c>
      <c r="V128" s="364">
        <f t="shared" si="138"/>
        <v>0</v>
      </c>
      <c r="W128" s="364">
        <f t="shared" si="139"/>
        <v>0</v>
      </c>
      <c r="X128" s="364">
        <f t="shared" si="140"/>
        <v>0</v>
      </c>
      <c r="Y128" s="364">
        <f t="shared" si="141"/>
        <v>0</v>
      </c>
      <c r="Z128" s="364">
        <f t="shared" si="142"/>
        <v>0</v>
      </c>
      <c r="AA128" s="364">
        <f t="shared" si="143"/>
        <v>0</v>
      </c>
      <c r="AB128" s="364">
        <f t="shared" si="144"/>
        <v>0</v>
      </c>
      <c r="AC128" s="364">
        <f t="shared" si="145"/>
        <v>0</v>
      </c>
      <c r="AD128" s="364">
        <f t="shared" si="146"/>
        <v>0</v>
      </c>
      <c r="AE128" s="364">
        <f t="shared" si="147"/>
        <v>0</v>
      </c>
      <c r="AG128" s="364"/>
      <c r="AH128" s="364"/>
      <c r="AI128" s="364"/>
      <c r="AJ128" s="364"/>
      <c r="AK128" s="364"/>
      <c r="AL128" s="364"/>
      <c r="AM128" s="364"/>
      <c r="AN128" s="364"/>
      <c r="AO128" s="364"/>
      <c r="AP128" s="364"/>
      <c r="AQ128" s="364"/>
      <c r="AR128" s="364"/>
      <c r="AS128" s="364"/>
      <c r="AT128" s="364"/>
      <c r="AU128" s="364"/>
      <c r="AV128" s="364"/>
      <c r="AW128" s="364"/>
      <c r="AX128" s="364"/>
      <c r="AY128" s="364"/>
      <c r="AZ128" s="364"/>
      <c r="BA128" s="364"/>
      <c r="BB128" s="364"/>
      <c r="BC128" s="364"/>
      <c r="BD128" s="364"/>
      <c r="BE128" s="364"/>
      <c r="BF128" s="364"/>
      <c r="BG128" s="364"/>
      <c r="BH128" s="364"/>
      <c r="BI128" s="364"/>
      <c r="BJ128" s="364"/>
      <c r="BK128" s="364"/>
      <c r="BL128" s="364"/>
      <c r="BM128" s="364"/>
      <c r="BN128" s="364"/>
      <c r="BO128" s="364"/>
      <c r="BP128" s="364"/>
      <c r="BQ128" s="364"/>
      <c r="BR128" s="364"/>
      <c r="BS128" s="364"/>
      <c r="BT128" s="364"/>
      <c r="BU128" s="364"/>
      <c r="BV128" s="364"/>
      <c r="BW128" s="364"/>
      <c r="BX128" s="364"/>
      <c r="BY128" s="364"/>
      <c r="BZ128" s="364"/>
      <c r="CA128" s="364"/>
      <c r="CB128" s="364"/>
      <c r="CC128" s="364"/>
      <c r="CD128" s="364"/>
      <c r="CE128" s="364"/>
      <c r="CF128" s="364"/>
      <c r="CG128" s="364"/>
      <c r="CH128" s="364"/>
      <c r="CI128" s="364"/>
      <c r="CJ128" s="364"/>
      <c r="CK128" s="364"/>
      <c r="CL128" s="364"/>
      <c r="CM128" s="364"/>
      <c r="CN128" s="364"/>
      <c r="CO128" s="364"/>
      <c r="CP128" s="364"/>
      <c r="CQ128" s="364"/>
      <c r="CR128" s="364"/>
      <c r="CS128" s="364"/>
      <c r="CT128" s="364"/>
      <c r="CU128" s="364"/>
      <c r="CV128" s="364"/>
      <c r="CW128" s="364"/>
      <c r="CX128" s="364"/>
      <c r="CY128" s="364"/>
      <c r="CZ128" s="364"/>
      <c r="DA128" s="364"/>
      <c r="DB128" s="364"/>
      <c r="DC128" s="364"/>
      <c r="DD128" s="364"/>
      <c r="DE128" s="364"/>
      <c r="DF128" s="364"/>
      <c r="DG128" s="364"/>
      <c r="DH128" s="364"/>
      <c r="DI128" s="364"/>
      <c r="DJ128" s="364"/>
      <c r="DK128" s="364"/>
      <c r="DL128" s="364"/>
      <c r="DM128" s="364"/>
      <c r="DN128" s="364"/>
      <c r="DO128" s="364"/>
      <c r="DP128" s="364"/>
      <c r="DQ128" s="364"/>
      <c r="DR128" s="364"/>
      <c r="DS128" s="364"/>
      <c r="DT128" s="364"/>
      <c r="DU128" s="364"/>
      <c r="DV128" s="364"/>
      <c r="DW128" s="364"/>
      <c r="DX128" s="364"/>
      <c r="DY128" s="364"/>
      <c r="DZ128" s="364"/>
      <c r="EA128" s="364"/>
      <c r="EB128" s="364"/>
      <c r="EC128" s="364"/>
      <c r="ED128" s="364"/>
      <c r="EE128" s="364"/>
      <c r="EF128" s="364"/>
      <c r="EG128" s="364"/>
      <c r="EH128" s="364"/>
      <c r="EI128" s="364"/>
      <c r="EJ128" s="364"/>
      <c r="EK128" s="364"/>
      <c r="EL128" s="364"/>
      <c r="EM128" s="364"/>
      <c r="EN128" s="364"/>
      <c r="EO128" s="364"/>
      <c r="EP128" s="364"/>
      <c r="EQ128" s="364"/>
      <c r="ER128" s="364"/>
      <c r="ES128" s="364"/>
      <c r="ET128" s="364"/>
      <c r="EU128" s="364"/>
      <c r="EV128" s="364"/>
      <c r="EW128" s="364"/>
      <c r="EX128" s="364"/>
      <c r="EY128" s="364"/>
      <c r="EZ128" s="364"/>
      <c r="FA128" s="364"/>
      <c r="FB128" s="364"/>
      <c r="FC128" s="364"/>
      <c r="FD128" s="364"/>
      <c r="FE128" s="364"/>
      <c r="FF128" s="364"/>
      <c r="FG128" s="364"/>
      <c r="FH128" s="364"/>
      <c r="FI128" s="364"/>
      <c r="FJ128" s="364"/>
      <c r="FK128" s="364"/>
      <c r="FL128" s="364"/>
      <c r="FM128" s="364"/>
      <c r="FN128" s="364"/>
      <c r="FO128" s="364"/>
      <c r="FP128" s="364"/>
      <c r="FQ128" s="364"/>
      <c r="FR128" s="364"/>
      <c r="FS128" s="364"/>
      <c r="FT128" s="364"/>
      <c r="FU128" s="364"/>
      <c r="FV128" s="364"/>
      <c r="FW128" s="364"/>
      <c r="FX128" s="364"/>
      <c r="FY128" s="364"/>
      <c r="FZ128" s="364"/>
      <c r="GA128" s="364"/>
      <c r="GB128" s="364"/>
      <c r="GC128" s="364"/>
      <c r="GD128" s="364"/>
      <c r="GE128" s="364"/>
      <c r="GF128" s="364"/>
      <c r="GG128" s="364"/>
      <c r="GH128" s="364"/>
      <c r="GI128" s="364"/>
      <c r="GJ128" s="364"/>
      <c r="GK128" s="364"/>
      <c r="GL128" s="364"/>
      <c r="GM128" s="364"/>
      <c r="GN128" s="364"/>
      <c r="GO128" s="364"/>
      <c r="GP128" s="364"/>
      <c r="GQ128" s="364"/>
      <c r="GR128" s="364"/>
      <c r="GS128" s="364"/>
      <c r="GT128" s="364"/>
      <c r="GU128" s="364"/>
      <c r="GV128" s="364"/>
      <c r="GW128" s="364"/>
      <c r="GX128" s="364"/>
      <c r="GY128" s="364"/>
      <c r="GZ128" s="364"/>
      <c r="HA128" s="364"/>
      <c r="HB128" s="364"/>
      <c r="HC128" s="364"/>
      <c r="HD128" s="364"/>
      <c r="HE128" s="364"/>
      <c r="HF128" s="364"/>
      <c r="HG128" s="364"/>
      <c r="HH128" s="364"/>
      <c r="HI128" s="364"/>
      <c r="HJ128" s="364"/>
      <c r="HK128" s="364"/>
      <c r="HL128" s="364"/>
      <c r="HM128" s="364"/>
      <c r="HN128" s="364"/>
      <c r="HO128" s="364"/>
      <c r="HP128" s="364"/>
      <c r="HQ128" s="364"/>
      <c r="HR128" s="364"/>
      <c r="HS128" s="364"/>
      <c r="HT128" s="364"/>
      <c r="HU128" s="364"/>
      <c r="HV128" s="364"/>
      <c r="HW128" s="364"/>
      <c r="HX128" s="364"/>
      <c r="HY128" s="364"/>
      <c r="HZ128" s="364"/>
      <c r="IA128" s="364"/>
      <c r="IB128" s="364"/>
      <c r="IC128" s="364"/>
      <c r="ID128" s="364"/>
      <c r="IE128" s="364"/>
      <c r="IF128" s="364"/>
      <c r="IG128" s="364"/>
      <c r="IH128" s="364"/>
      <c r="II128" s="364"/>
      <c r="IJ128" s="364"/>
      <c r="IK128" s="364"/>
      <c r="IL128" s="364"/>
      <c r="IM128" s="364"/>
      <c r="IN128" s="364"/>
      <c r="IO128" s="364"/>
      <c r="IP128" s="364"/>
      <c r="IQ128" s="364"/>
      <c r="IR128" s="364"/>
      <c r="IS128" s="364"/>
      <c r="IT128" s="364"/>
      <c r="IU128" s="364"/>
      <c r="IV128" s="364"/>
      <c r="IW128" s="364"/>
      <c r="IX128" s="364"/>
      <c r="IY128" s="364"/>
      <c r="IZ128" s="364"/>
      <c r="JA128" s="364"/>
      <c r="JB128" s="364"/>
      <c r="JC128" s="364"/>
      <c r="JD128" s="364"/>
      <c r="JE128" s="364"/>
      <c r="JF128" s="364"/>
      <c r="JG128" s="364"/>
      <c r="JH128" s="364"/>
      <c r="JI128" s="364"/>
      <c r="JJ128" s="364"/>
      <c r="JK128" s="364"/>
      <c r="JL128" s="364"/>
      <c r="JM128" s="364"/>
      <c r="JN128" s="364"/>
      <c r="JO128" s="364"/>
      <c r="JP128" s="364"/>
      <c r="JQ128" s="364"/>
      <c r="JR128" s="364"/>
      <c r="JS128" s="364"/>
      <c r="JT128" s="364"/>
      <c r="JU128" s="364"/>
      <c r="JV128" s="364"/>
      <c r="JW128" s="364"/>
      <c r="JX128" s="364"/>
      <c r="JY128" s="364"/>
      <c r="JZ128" s="364"/>
      <c r="KA128" s="364"/>
      <c r="KB128" s="364"/>
      <c r="KC128" s="364"/>
      <c r="KD128" s="364"/>
      <c r="KE128" s="364"/>
      <c r="KF128" s="364"/>
      <c r="KG128" s="364"/>
      <c r="KH128" s="364"/>
      <c r="KI128" s="364"/>
      <c r="KJ128" s="364"/>
      <c r="KK128" s="364"/>
      <c r="KL128" s="364"/>
      <c r="KM128" s="364"/>
      <c r="KN128" s="364"/>
      <c r="KO128" s="364"/>
      <c r="KP128" s="364"/>
      <c r="KQ128" s="364"/>
      <c r="KR128" s="364"/>
      <c r="KS128" s="364"/>
      <c r="KT128" s="364"/>
      <c r="KU128" s="364"/>
      <c r="KV128" s="364"/>
      <c r="KW128" s="364"/>
      <c r="KX128" s="364"/>
      <c r="KY128" s="364"/>
      <c r="KZ128" s="364"/>
      <c r="LA128" s="364"/>
      <c r="LB128" s="364"/>
      <c r="LC128" s="364"/>
      <c r="LD128" s="364"/>
      <c r="LE128" s="364"/>
      <c r="LF128" s="364"/>
      <c r="LG128" s="364"/>
      <c r="LH128" s="364"/>
      <c r="LI128" s="364"/>
      <c r="LJ128" s="364"/>
      <c r="LK128" s="364"/>
      <c r="LL128" s="364"/>
      <c r="LM128" s="364"/>
      <c r="LN128" s="364"/>
      <c r="LO128" s="364"/>
      <c r="LP128" s="364"/>
      <c r="LQ128" s="364"/>
      <c r="LR128" s="364"/>
      <c r="LS128" s="364"/>
      <c r="LT128" s="364"/>
      <c r="LU128" s="364"/>
      <c r="LV128" s="364"/>
      <c r="LW128" s="364"/>
      <c r="LX128" s="364"/>
      <c r="LY128" s="364"/>
      <c r="LZ128" s="364"/>
      <c r="MA128" s="364"/>
      <c r="MB128" s="364"/>
      <c r="MC128" s="364"/>
      <c r="MD128" s="364"/>
      <c r="ME128" s="364"/>
      <c r="MF128" s="364"/>
      <c r="MG128" s="364"/>
      <c r="MH128" s="364"/>
      <c r="MI128" s="364"/>
      <c r="MJ128" s="364"/>
      <c r="MK128" s="364"/>
      <c r="ML128" s="364"/>
      <c r="MM128" s="364"/>
      <c r="MN128" s="364"/>
      <c r="MO128" s="364"/>
      <c r="MP128" s="364"/>
      <c r="MQ128" s="364"/>
      <c r="MR128" s="364"/>
      <c r="MS128" s="364"/>
      <c r="MT128" s="364"/>
      <c r="MU128" s="364"/>
      <c r="MV128" s="364"/>
      <c r="MW128" s="364"/>
      <c r="MX128" s="364"/>
      <c r="MY128" s="364"/>
      <c r="MZ128" s="364"/>
      <c r="NA128" s="364"/>
      <c r="NB128" s="364"/>
      <c r="NC128" s="364"/>
      <c r="ND128" s="364"/>
      <c r="NE128" s="364"/>
      <c r="NF128" s="364"/>
      <c r="NG128" s="364"/>
      <c r="NH128" s="364"/>
      <c r="NI128" s="364"/>
      <c r="NJ128" s="364"/>
      <c r="NK128" s="364"/>
      <c r="NL128" s="364"/>
      <c r="NM128" s="364"/>
      <c r="NN128" s="364"/>
      <c r="NO128" s="364"/>
      <c r="NP128" s="364"/>
      <c r="NQ128" s="364"/>
      <c r="NR128" s="364"/>
      <c r="NS128" s="364"/>
      <c r="NT128" s="364"/>
      <c r="NU128" s="364"/>
      <c r="NV128" s="364"/>
      <c r="NW128" s="364"/>
      <c r="NX128" s="364"/>
      <c r="NY128" s="364"/>
      <c r="NZ128" s="364"/>
      <c r="OA128" s="364"/>
      <c r="OB128" s="364"/>
      <c r="OC128" s="364"/>
      <c r="OD128" s="364"/>
      <c r="OE128" s="364"/>
      <c r="OF128" s="364"/>
      <c r="OG128" s="364"/>
      <c r="OH128" s="364"/>
      <c r="OI128" s="364"/>
      <c r="OJ128" s="364"/>
      <c r="OK128" s="364"/>
      <c r="OL128" s="364"/>
      <c r="OM128" s="364"/>
      <c r="ON128" s="364"/>
      <c r="OO128" s="364"/>
      <c r="OP128" s="364"/>
      <c r="OQ128" s="364"/>
      <c r="OR128" s="364"/>
    </row>
    <row r="129" spans="1:408" ht="15">
      <c r="A129" s="363" t="s">
        <v>699</v>
      </c>
      <c r="B129" s="364">
        <f t="shared" si="118"/>
        <v>0</v>
      </c>
      <c r="C129" s="364">
        <f t="shared" si="119"/>
        <v>0</v>
      </c>
      <c r="D129" s="364">
        <f t="shared" si="120"/>
        <v>0</v>
      </c>
      <c r="E129" s="364">
        <f t="shared" si="121"/>
        <v>0</v>
      </c>
      <c r="F129" s="364">
        <f t="shared" si="122"/>
        <v>0</v>
      </c>
      <c r="G129" s="364">
        <f t="shared" si="123"/>
        <v>0</v>
      </c>
      <c r="H129" s="364">
        <f t="shared" si="124"/>
        <v>0</v>
      </c>
      <c r="I129" s="364">
        <f t="shared" si="125"/>
        <v>0</v>
      </c>
      <c r="J129" s="364">
        <f t="shared" si="126"/>
        <v>0</v>
      </c>
      <c r="K129" s="364">
        <f t="shared" si="127"/>
        <v>0</v>
      </c>
      <c r="L129" s="364">
        <f t="shared" si="128"/>
        <v>0</v>
      </c>
      <c r="M129" s="364">
        <f t="shared" si="129"/>
        <v>0</v>
      </c>
      <c r="N129" s="364">
        <f t="shared" si="130"/>
        <v>0</v>
      </c>
      <c r="O129" s="364">
        <f t="shared" si="131"/>
        <v>0</v>
      </c>
      <c r="P129" s="364">
        <f t="shared" si="132"/>
        <v>0</v>
      </c>
      <c r="Q129" s="364">
        <f t="shared" si="133"/>
        <v>0</v>
      </c>
      <c r="R129" s="364">
        <f t="shared" si="134"/>
        <v>0</v>
      </c>
      <c r="S129" s="364">
        <f t="shared" si="135"/>
        <v>0</v>
      </c>
      <c r="T129" s="364">
        <f t="shared" si="136"/>
        <v>0</v>
      </c>
      <c r="U129" s="364">
        <f t="shared" si="137"/>
        <v>0</v>
      </c>
      <c r="V129" s="364">
        <f t="shared" si="138"/>
        <v>0</v>
      </c>
      <c r="W129" s="364">
        <f t="shared" si="139"/>
        <v>0</v>
      </c>
      <c r="X129" s="364">
        <f t="shared" si="140"/>
        <v>0</v>
      </c>
      <c r="Y129" s="364">
        <f t="shared" si="141"/>
        <v>0</v>
      </c>
      <c r="Z129" s="364">
        <f t="shared" si="142"/>
        <v>0</v>
      </c>
      <c r="AA129" s="364">
        <f t="shared" si="143"/>
        <v>0</v>
      </c>
      <c r="AB129" s="364">
        <f t="shared" si="144"/>
        <v>0</v>
      </c>
      <c r="AC129" s="364">
        <f t="shared" si="145"/>
        <v>0</v>
      </c>
      <c r="AD129" s="364">
        <f t="shared" si="146"/>
        <v>0</v>
      </c>
      <c r="AE129" s="364">
        <f t="shared" si="147"/>
        <v>0</v>
      </c>
      <c r="AG129" s="364"/>
      <c r="AH129" s="364"/>
      <c r="AI129" s="364"/>
      <c r="AJ129" s="364"/>
      <c r="AK129" s="364"/>
      <c r="AL129" s="364"/>
      <c r="AM129" s="364"/>
      <c r="AN129" s="364"/>
      <c r="AO129" s="364"/>
      <c r="AP129" s="364"/>
      <c r="AQ129" s="364"/>
      <c r="AR129" s="364"/>
      <c r="AS129" s="364"/>
      <c r="AT129" s="364"/>
      <c r="AU129" s="364"/>
      <c r="AV129" s="364"/>
      <c r="AW129" s="364"/>
      <c r="AX129" s="364"/>
      <c r="AY129" s="364"/>
      <c r="AZ129" s="364"/>
      <c r="BA129" s="364"/>
      <c r="BB129" s="364"/>
      <c r="BC129" s="364"/>
      <c r="BD129" s="364"/>
      <c r="BE129" s="364"/>
      <c r="BF129" s="364"/>
      <c r="BG129" s="364"/>
      <c r="BH129" s="364"/>
      <c r="BI129" s="364"/>
      <c r="BJ129" s="364"/>
      <c r="BK129" s="364"/>
      <c r="BL129" s="364"/>
      <c r="BM129" s="364"/>
      <c r="BN129" s="364"/>
      <c r="BO129" s="364"/>
      <c r="BP129" s="364"/>
      <c r="BQ129" s="364"/>
      <c r="BR129" s="364"/>
      <c r="BS129" s="364"/>
      <c r="BT129" s="364"/>
      <c r="BU129" s="364"/>
      <c r="BV129" s="364"/>
      <c r="BW129" s="364"/>
      <c r="BX129" s="364"/>
      <c r="BY129" s="364"/>
      <c r="BZ129" s="364"/>
      <c r="CA129" s="364"/>
      <c r="CB129" s="364"/>
      <c r="CC129" s="364"/>
      <c r="CD129" s="364"/>
      <c r="CE129" s="364"/>
      <c r="CF129" s="364"/>
      <c r="CG129" s="364"/>
      <c r="CH129" s="364"/>
      <c r="CI129" s="364"/>
      <c r="CJ129" s="364"/>
      <c r="CK129" s="364"/>
      <c r="CL129" s="364"/>
      <c r="CM129" s="364"/>
      <c r="CN129" s="364"/>
      <c r="CO129" s="364"/>
      <c r="CP129" s="364"/>
      <c r="CQ129" s="364"/>
      <c r="CR129" s="364"/>
      <c r="CS129" s="364"/>
      <c r="CT129" s="364"/>
      <c r="CU129" s="364"/>
      <c r="CV129" s="364"/>
      <c r="CW129" s="364"/>
      <c r="CX129" s="364"/>
      <c r="CY129" s="364"/>
      <c r="CZ129" s="364"/>
      <c r="DA129" s="364"/>
      <c r="DB129" s="364"/>
      <c r="DC129" s="364"/>
      <c r="DD129" s="364"/>
      <c r="DE129" s="364"/>
      <c r="DF129" s="364"/>
      <c r="DG129" s="364"/>
      <c r="DH129" s="364"/>
      <c r="DI129" s="364"/>
      <c r="DJ129" s="364"/>
      <c r="DK129" s="364"/>
      <c r="DL129" s="364"/>
      <c r="DM129" s="364"/>
      <c r="DN129" s="364"/>
      <c r="DO129" s="364"/>
      <c r="DP129" s="364"/>
      <c r="DQ129" s="364"/>
      <c r="DR129" s="364"/>
      <c r="DS129" s="364"/>
      <c r="DT129" s="364"/>
      <c r="DU129" s="364"/>
      <c r="DV129" s="364"/>
      <c r="DW129" s="364"/>
      <c r="DX129" s="364"/>
      <c r="DY129" s="364"/>
      <c r="DZ129" s="364"/>
      <c r="EA129" s="364"/>
      <c r="EB129" s="364"/>
      <c r="EC129" s="364"/>
      <c r="ED129" s="364"/>
      <c r="EE129" s="364"/>
      <c r="EF129" s="364"/>
      <c r="EG129" s="364"/>
      <c r="EH129" s="364"/>
      <c r="EI129" s="364"/>
      <c r="EJ129" s="364"/>
      <c r="EK129" s="364"/>
      <c r="EL129" s="364"/>
      <c r="EM129" s="364"/>
      <c r="EN129" s="364"/>
      <c r="EO129" s="364"/>
      <c r="EP129" s="364"/>
      <c r="EQ129" s="364"/>
      <c r="ER129" s="364"/>
      <c r="ES129" s="364"/>
      <c r="ET129" s="364"/>
      <c r="EU129" s="364"/>
      <c r="EV129" s="364"/>
      <c r="EW129" s="364"/>
      <c r="EX129" s="364"/>
      <c r="EY129" s="364"/>
      <c r="EZ129" s="364"/>
      <c r="FA129" s="364"/>
      <c r="FB129" s="364"/>
      <c r="FC129" s="364"/>
      <c r="FD129" s="364"/>
      <c r="FE129" s="364"/>
      <c r="FF129" s="364"/>
      <c r="FG129" s="364"/>
      <c r="FH129" s="364"/>
      <c r="FI129" s="364"/>
      <c r="FJ129" s="364"/>
      <c r="FK129" s="364"/>
      <c r="FL129" s="364"/>
      <c r="FM129" s="364"/>
      <c r="FN129" s="364"/>
      <c r="FO129" s="364"/>
      <c r="FP129" s="364"/>
      <c r="FQ129" s="364"/>
      <c r="FR129" s="364"/>
      <c r="FS129" s="364"/>
      <c r="FT129" s="364"/>
      <c r="FU129" s="364"/>
      <c r="FV129" s="364"/>
      <c r="FW129" s="364"/>
      <c r="FX129" s="364"/>
      <c r="FY129" s="364"/>
      <c r="FZ129" s="364"/>
      <c r="GA129" s="364"/>
      <c r="GB129" s="364"/>
      <c r="GC129" s="364"/>
      <c r="GD129" s="364"/>
      <c r="GE129" s="364"/>
      <c r="GF129" s="364"/>
      <c r="GG129" s="364"/>
      <c r="GH129" s="364"/>
      <c r="GI129" s="364"/>
      <c r="GJ129" s="364"/>
      <c r="GK129" s="364"/>
      <c r="GL129" s="364"/>
      <c r="GM129" s="364"/>
      <c r="GN129" s="364"/>
      <c r="GO129" s="364"/>
      <c r="GP129" s="364"/>
      <c r="GQ129" s="364"/>
      <c r="GR129" s="364"/>
      <c r="GS129" s="364"/>
      <c r="GT129" s="364"/>
      <c r="GU129" s="364"/>
      <c r="GV129" s="364"/>
      <c r="GW129" s="364"/>
      <c r="GX129" s="364"/>
      <c r="GY129" s="364"/>
      <c r="GZ129" s="364"/>
      <c r="HA129" s="364"/>
      <c r="HB129" s="364"/>
      <c r="HC129" s="364"/>
      <c r="HD129" s="364"/>
      <c r="HE129" s="364"/>
      <c r="HF129" s="364"/>
      <c r="HG129" s="364"/>
      <c r="HH129" s="364"/>
      <c r="HI129" s="364"/>
      <c r="HJ129" s="364"/>
      <c r="HK129" s="364"/>
      <c r="HL129" s="364"/>
      <c r="HM129" s="364"/>
      <c r="HN129" s="364"/>
      <c r="HO129" s="364"/>
      <c r="HP129" s="364"/>
      <c r="HQ129" s="364"/>
      <c r="HR129" s="364"/>
      <c r="HS129" s="364"/>
      <c r="HT129" s="364"/>
      <c r="HU129" s="364"/>
      <c r="HV129" s="364"/>
      <c r="HW129" s="364"/>
      <c r="HX129" s="364"/>
      <c r="HY129" s="364"/>
      <c r="HZ129" s="364"/>
      <c r="IA129" s="364"/>
      <c r="IB129" s="364"/>
      <c r="IC129" s="364"/>
      <c r="ID129" s="364"/>
      <c r="IE129" s="364"/>
      <c r="IF129" s="364"/>
      <c r="IG129" s="364"/>
      <c r="IH129" s="364"/>
      <c r="II129" s="364"/>
      <c r="IJ129" s="364"/>
      <c r="IK129" s="364"/>
      <c r="IL129" s="364"/>
      <c r="IM129" s="364"/>
      <c r="IN129" s="364"/>
      <c r="IO129" s="364"/>
      <c r="IP129" s="364"/>
      <c r="IQ129" s="364"/>
      <c r="IR129" s="364"/>
      <c r="IS129" s="364"/>
      <c r="IT129" s="364"/>
      <c r="IU129" s="364"/>
      <c r="IV129" s="364"/>
      <c r="IW129" s="364"/>
      <c r="IX129" s="364"/>
      <c r="IY129" s="364"/>
      <c r="IZ129" s="364"/>
      <c r="JA129" s="364"/>
      <c r="JB129" s="364"/>
      <c r="JC129" s="364"/>
      <c r="JD129" s="364"/>
      <c r="JE129" s="364"/>
      <c r="JF129" s="364"/>
      <c r="JG129" s="364"/>
      <c r="JH129" s="364"/>
      <c r="JI129" s="364"/>
      <c r="JJ129" s="364"/>
      <c r="JK129" s="364"/>
      <c r="JL129" s="364"/>
      <c r="JM129" s="364"/>
      <c r="JN129" s="364"/>
      <c r="JO129" s="364"/>
      <c r="JP129" s="364"/>
      <c r="JQ129" s="364"/>
      <c r="JR129" s="364"/>
      <c r="JS129" s="364"/>
      <c r="JT129" s="364"/>
      <c r="JU129" s="364"/>
      <c r="JV129" s="364"/>
      <c r="JW129" s="364"/>
      <c r="JX129" s="364"/>
      <c r="JY129" s="364"/>
      <c r="JZ129" s="364"/>
      <c r="KA129" s="364"/>
      <c r="KB129" s="364"/>
      <c r="KC129" s="364"/>
      <c r="KD129" s="364"/>
      <c r="KE129" s="364"/>
      <c r="KF129" s="364"/>
      <c r="KG129" s="364"/>
      <c r="KH129" s="364"/>
      <c r="KI129" s="364"/>
      <c r="KJ129" s="364"/>
      <c r="KK129" s="364"/>
      <c r="KL129" s="364"/>
      <c r="KM129" s="364"/>
      <c r="KN129" s="364"/>
      <c r="KO129" s="364"/>
      <c r="KP129" s="364"/>
      <c r="KQ129" s="364"/>
      <c r="KR129" s="364"/>
      <c r="KS129" s="364"/>
      <c r="KT129" s="364"/>
      <c r="KU129" s="364"/>
      <c r="KV129" s="364"/>
      <c r="KW129" s="364"/>
      <c r="KX129" s="364"/>
      <c r="KY129" s="364"/>
      <c r="KZ129" s="364"/>
      <c r="LA129" s="364"/>
      <c r="LB129" s="364"/>
      <c r="LC129" s="364"/>
      <c r="LD129" s="364"/>
      <c r="LE129" s="364"/>
      <c r="LF129" s="364"/>
      <c r="LG129" s="364"/>
      <c r="LH129" s="364"/>
      <c r="LI129" s="364"/>
      <c r="LJ129" s="364"/>
      <c r="LK129" s="364"/>
      <c r="LL129" s="364"/>
      <c r="LM129" s="364"/>
      <c r="LN129" s="364"/>
      <c r="LO129" s="364"/>
      <c r="LP129" s="364"/>
      <c r="LQ129" s="364"/>
      <c r="LR129" s="364"/>
      <c r="LS129" s="364"/>
      <c r="LT129" s="364"/>
      <c r="LU129" s="364"/>
      <c r="LV129" s="364"/>
      <c r="LW129" s="364"/>
      <c r="LX129" s="364"/>
      <c r="LY129" s="364"/>
      <c r="LZ129" s="364"/>
      <c r="MA129" s="364"/>
      <c r="MB129" s="364"/>
      <c r="MC129" s="364"/>
      <c r="MD129" s="364"/>
      <c r="ME129" s="364"/>
      <c r="MF129" s="364"/>
      <c r="MG129" s="364"/>
      <c r="MH129" s="364"/>
      <c r="MI129" s="364"/>
      <c r="MJ129" s="364"/>
      <c r="MK129" s="364"/>
      <c r="ML129" s="364"/>
      <c r="MM129" s="364"/>
      <c r="MN129" s="364"/>
      <c r="MO129" s="364"/>
      <c r="MP129" s="364"/>
      <c r="MQ129" s="364"/>
      <c r="MR129" s="364"/>
      <c r="MS129" s="364"/>
      <c r="MT129" s="364"/>
      <c r="MU129" s="364"/>
      <c r="MV129" s="364"/>
      <c r="MW129" s="364"/>
      <c r="MX129" s="364"/>
      <c r="MY129" s="364"/>
      <c r="MZ129" s="364"/>
      <c r="NA129" s="364"/>
      <c r="NB129" s="364"/>
      <c r="NC129" s="364"/>
      <c r="ND129" s="364"/>
      <c r="NE129" s="364"/>
      <c r="NF129" s="364"/>
      <c r="NG129" s="364"/>
      <c r="NH129" s="364"/>
      <c r="NI129" s="364"/>
      <c r="NJ129" s="364"/>
      <c r="NK129" s="364"/>
      <c r="NL129" s="364"/>
      <c r="NM129" s="364"/>
      <c r="NN129" s="364"/>
      <c r="NO129" s="364"/>
      <c r="NP129" s="364"/>
      <c r="NQ129" s="364"/>
      <c r="NR129" s="364"/>
      <c r="NS129" s="364"/>
      <c r="NT129" s="364"/>
      <c r="NU129" s="364"/>
      <c r="NV129" s="364"/>
      <c r="NW129" s="364"/>
      <c r="NX129" s="364"/>
      <c r="NY129" s="364"/>
      <c r="NZ129" s="364"/>
      <c r="OA129" s="364"/>
      <c r="OB129" s="364"/>
      <c r="OC129" s="364"/>
      <c r="OD129" s="364"/>
      <c r="OE129" s="364"/>
      <c r="OF129" s="364"/>
      <c r="OG129" s="364"/>
      <c r="OH129" s="364"/>
      <c r="OI129" s="364"/>
      <c r="OJ129" s="364"/>
      <c r="OK129" s="364"/>
      <c r="OL129" s="364"/>
      <c r="OM129" s="364"/>
      <c r="ON129" s="364"/>
      <c r="OO129" s="364"/>
      <c r="OP129" s="364"/>
      <c r="OQ129" s="364"/>
      <c r="OR129" s="364"/>
    </row>
    <row r="130" spans="1:408" ht="15">
      <c r="A130" s="365" t="s">
        <v>700</v>
      </c>
      <c r="B130" s="364">
        <f t="shared" si="118"/>
        <v>0</v>
      </c>
      <c r="C130" s="364">
        <f t="shared" si="119"/>
        <v>0</v>
      </c>
      <c r="D130" s="364">
        <f t="shared" si="120"/>
        <v>0</v>
      </c>
      <c r="E130" s="364">
        <f t="shared" si="121"/>
        <v>0</v>
      </c>
      <c r="F130" s="364">
        <f t="shared" si="122"/>
        <v>0</v>
      </c>
      <c r="G130" s="364">
        <f t="shared" si="123"/>
        <v>0</v>
      </c>
      <c r="H130" s="364">
        <f t="shared" si="124"/>
        <v>0</v>
      </c>
      <c r="I130" s="364">
        <f t="shared" si="125"/>
        <v>0</v>
      </c>
      <c r="J130" s="364">
        <f t="shared" si="126"/>
        <v>0</v>
      </c>
      <c r="K130" s="364">
        <f t="shared" si="127"/>
        <v>0</v>
      </c>
      <c r="L130" s="364">
        <f t="shared" si="128"/>
        <v>0</v>
      </c>
      <c r="M130" s="364">
        <f t="shared" si="129"/>
        <v>0</v>
      </c>
      <c r="N130" s="364">
        <f t="shared" si="130"/>
        <v>0</v>
      </c>
      <c r="O130" s="364">
        <f t="shared" si="131"/>
        <v>0</v>
      </c>
      <c r="P130" s="364">
        <f t="shared" si="132"/>
        <v>0</v>
      </c>
      <c r="Q130" s="364">
        <f t="shared" si="133"/>
        <v>0</v>
      </c>
      <c r="R130" s="364">
        <f t="shared" si="134"/>
        <v>0</v>
      </c>
      <c r="S130" s="364">
        <f t="shared" si="135"/>
        <v>0</v>
      </c>
      <c r="T130" s="364">
        <f t="shared" si="136"/>
        <v>0</v>
      </c>
      <c r="U130" s="364">
        <f t="shared" si="137"/>
        <v>0</v>
      </c>
      <c r="V130" s="364">
        <f t="shared" si="138"/>
        <v>0</v>
      </c>
      <c r="W130" s="364">
        <f t="shared" si="139"/>
        <v>0</v>
      </c>
      <c r="X130" s="364">
        <f t="shared" si="140"/>
        <v>0</v>
      </c>
      <c r="Y130" s="364">
        <f t="shared" si="141"/>
        <v>0</v>
      </c>
      <c r="Z130" s="364">
        <f t="shared" si="142"/>
        <v>0</v>
      </c>
      <c r="AA130" s="364">
        <f t="shared" si="143"/>
        <v>0</v>
      </c>
      <c r="AB130" s="364">
        <f t="shared" si="144"/>
        <v>0</v>
      </c>
      <c r="AC130" s="364">
        <f t="shared" si="145"/>
        <v>0</v>
      </c>
      <c r="AD130" s="364">
        <f t="shared" si="146"/>
        <v>0</v>
      </c>
      <c r="AE130" s="364">
        <f t="shared" si="147"/>
        <v>0</v>
      </c>
      <c r="AG130" s="364"/>
      <c r="AH130" s="364"/>
      <c r="AI130" s="364"/>
      <c r="AJ130" s="364"/>
      <c r="AK130" s="364"/>
      <c r="AL130" s="364"/>
      <c r="AM130" s="364"/>
      <c r="AN130" s="364"/>
      <c r="AO130" s="364"/>
      <c r="AP130" s="364"/>
      <c r="AQ130" s="364"/>
      <c r="AR130" s="364"/>
      <c r="AS130" s="364"/>
      <c r="AT130" s="364"/>
      <c r="AU130" s="364"/>
      <c r="AV130" s="364"/>
      <c r="AW130" s="364"/>
      <c r="AX130" s="364"/>
      <c r="AY130" s="364"/>
      <c r="AZ130" s="364"/>
      <c r="BA130" s="364"/>
      <c r="BB130" s="364"/>
      <c r="BC130" s="364"/>
      <c r="BD130" s="364"/>
      <c r="BE130" s="364"/>
      <c r="BF130" s="364"/>
      <c r="BG130" s="364"/>
      <c r="BH130" s="364"/>
      <c r="BI130" s="364"/>
      <c r="BJ130" s="364"/>
      <c r="BK130" s="364"/>
      <c r="BL130" s="364"/>
      <c r="BM130" s="364"/>
      <c r="BN130" s="364"/>
      <c r="BO130" s="364"/>
      <c r="BP130" s="364"/>
      <c r="BQ130" s="364"/>
      <c r="BR130" s="364"/>
      <c r="BS130" s="364"/>
      <c r="BT130" s="364"/>
      <c r="BU130" s="364"/>
      <c r="BV130" s="364"/>
      <c r="BW130" s="364"/>
      <c r="BX130" s="364"/>
      <c r="BY130" s="364"/>
      <c r="BZ130" s="364"/>
      <c r="CA130" s="364"/>
      <c r="CB130" s="364"/>
      <c r="CC130" s="364"/>
      <c r="CD130" s="364"/>
      <c r="CE130" s="364"/>
      <c r="CF130" s="364"/>
      <c r="CG130" s="364"/>
      <c r="CH130" s="364"/>
      <c r="CI130" s="364"/>
      <c r="CJ130" s="364"/>
      <c r="CK130" s="364"/>
      <c r="CL130" s="364"/>
      <c r="CM130" s="364"/>
      <c r="CN130" s="364"/>
      <c r="CO130" s="364"/>
      <c r="CP130" s="364"/>
      <c r="CQ130" s="364"/>
      <c r="CR130" s="364"/>
      <c r="CS130" s="364"/>
      <c r="CT130" s="364"/>
      <c r="CU130" s="364"/>
      <c r="CV130" s="364"/>
      <c r="CW130" s="364"/>
      <c r="CX130" s="364"/>
      <c r="CY130" s="364"/>
      <c r="CZ130" s="364"/>
      <c r="DA130" s="364"/>
      <c r="DB130" s="364"/>
      <c r="DC130" s="364"/>
      <c r="DD130" s="364"/>
      <c r="DE130" s="364"/>
      <c r="DF130" s="364"/>
      <c r="DG130" s="364"/>
      <c r="DH130" s="364"/>
      <c r="DI130" s="364"/>
      <c r="DJ130" s="364"/>
      <c r="DK130" s="364"/>
      <c r="DL130" s="364"/>
      <c r="DM130" s="364"/>
      <c r="DN130" s="364"/>
      <c r="DO130" s="364"/>
      <c r="DP130" s="364"/>
      <c r="DQ130" s="364"/>
      <c r="DR130" s="364"/>
      <c r="DS130" s="364"/>
      <c r="DT130" s="364"/>
      <c r="DU130" s="364"/>
      <c r="DV130" s="364"/>
      <c r="DW130" s="364"/>
      <c r="DX130" s="364"/>
      <c r="DY130" s="364"/>
      <c r="DZ130" s="364"/>
      <c r="EA130" s="364"/>
      <c r="EB130" s="364"/>
      <c r="EC130" s="364"/>
      <c r="ED130" s="364"/>
      <c r="EE130" s="364"/>
      <c r="EF130" s="364"/>
      <c r="EG130" s="364"/>
      <c r="EH130" s="364"/>
      <c r="EI130" s="364"/>
      <c r="EJ130" s="364"/>
      <c r="EK130" s="364"/>
      <c r="EL130" s="364"/>
      <c r="EM130" s="364"/>
      <c r="EN130" s="364"/>
      <c r="EO130" s="364"/>
      <c r="EP130" s="364"/>
      <c r="EQ130" s="364"/>
      <c r="ER130" s="364"/>
      <c r="ES130" s="364"/>
      <c r="ET130" s="364"/>
      <c r="EU130" s="364"/>
      <c r="EV130" s="364"/>
      <c r="EW130" s="364"/>
      <c r="EX130" s="364"/>
      <c r="EY130" s="364"/>
      <c r="EZ130" s="364"/>
      <c r="FA130" s="364"/>
      <c r="FB130" s="364"/>
      <c r="FC130" s="364"/>
      <c r="FD130" s="364"/>
      <c r="FE130" s="364"/>
      <c r="FF130" s="364"/>
      <c r="FG130" s="364"/>
      <c r="FH130" s="364"/>
      <c r="FI130" s="364"/>
      <c r="FJ130" s="364"/>
      <c r="FK130" s="364"/>
      <c r="FL130" s="364"/>
      <c r="FM130" s="364"/>
      <c r="FN130" s="364"/>
      <c r="FO130" s="364"/>
      <c r="FP130" s="364"/>
      <c r="FQ130" s="364"/>
      <c r="FR130" s="364"/>
      <c r="FS130" s="364"/>
      <c r="FT130" s="364"/>
      <c r="FU130" s="364"/>
      <c r="FV130" s="364"/>
      <c r="FW130" s="364"/>
      <c r="FX130" s="364"/>
      <c r="FY130" s="364"/>
      <c r="FZ130" s="364"/>
      <c r="GA130" s="364"/>
      <c r="GB130" s="364"/>
      <c r="GC130" s="364"/>
      <c r="GD130" s="364"/>
      <c r="GE130" s="364"/>
      <c r="GF130" s="364"/>
      <c r="GG130" s="364"/>
      <c r="GH130" s="364"/>
      <c r="GI130" s="364"/>
      <c r="GJ130" s="364"/>
      <c r="GK130" s="364"/>
      <c r="GL130" s="364"/>
      <c r="GM130" s="364"/>
      <c r="GN130" s="364"/>
      <c r="GO130" s="364"/>
      <c r="GP130" s="364"/>
      <c r="GQ130" s="364"/>
      <c r="GR130" s="364"/>
      <c r="GS130" s="364"/>
      <c r="GT130" s="364"/>
      <c r="GU130" s="364"/>
      <c r="GV130" s="364"/>
      <c r="GW130" s="364"/>
      <c r="GX130" s="364"/>
      <c r="GY130" s="364"/>
      <c r="GZ130" s="364"/>
      <c r="HA130" s="364"/>
      <c r="HB130" s="364"/>
      <c r="HC130" s="364"/>
      <c r="HD130" s="364"/>
      <c r="HE130" s="364"/>
      <c r="HF130" s="364"/>
      <c r="HG130" s="364"/>
      <c r="HH130" s="364"/>
      <c r="HI130" s="364"/>
      <c r="HJ130" s="364"/>
      <c r="HK130" s="364"/>
      <c r="HL130" s="364"/>
      <c r="HM130" s="364"/>
      <c r="HN130" s="364"/>
      <c r="HO130" s="364"/>
      <c r="HP130" s="364"/>
      <c r="HQ130" s="364"/>
      <c r="HR130" s="364"/>
      <c r="HS130" s="364"/>
      <c r="HT130" s="364"/>
      <c r="HU130" s="364"/>
      <c r="HV130" s="364"/>
      <c r="HW130" s="364"/>
      <c r="HX130" s="364"/>
      <c r="HY130" s="364"/>
      <c r="HZ130" s="364"/>
      <c r="IA130" s="364"/>
      <c r="IB130" s="364"/>
      <c r="IC130" s="364"/>
      <c r="ID130" s="364"/>
      <c r="IE130" s="364"/>
      <c r="IF130" s="364"/>
      <c r="IG130" s="364"/>
      <c r="IH130" s="364"/>
      <c r="II130" s="364"/>
      <c r="IJ130" s="364"/>
      <c r="IK130" s="364"/>
      <c r="IL130" s="364"/>
      <c r="IM130" s="364"/>
      <c r="IN130" s="364"/>
      <c r="IO130" s="364"/>
      <c r="IP130" s="364"/>
      <c r="IQ130" s="364"/>
      <c r="IR130" s="364"/>
      <c r="IS130" s="364"/>
      <c r="IT130" s="364"/>
      <c r="IU130" s="364"/>
      <c r="IV130" s="364"/>
      <c r="IW130" s="364"/>
      <c r="IX130" s="364"/>
      <c r="IY130" s="364"/>
      <c r="IZ130" s="364"/>
      <c r="JA130" s="364"/>
      <c r="JB130" s="364"/>
      <c r="JC130" s="364"/>
      <c r="JD130" s="364"/>
      <c r="JE130" s="364"/>
      <c r="JF130" s="364"/>
      <c r="JG130" s="364"/>
      <c r="JH130" s="364"/>
      <c r="JI130" s="364"/>
      <c r="JJ130" s="364"/>
      <c r="JK130" s="364"/>
      <c r="JL130" s="364"/>
      <c r="JM130" s="364"/>
      <c r="JN130" s="364"/>
      <c r="JO130" s="364"/>
      <c r="JP130" s="364"/>
      <c r="JQ130" s="364"/>
      <c r="JR130" s="364"/>
      <c r="JS130" s="364"/>
      <c r="JT130" s="364"/>
      <c r="JU130" s="364"/>
      <c r="JV130" s="364"/>
      <c r="JW130" s="364"/>
      <c r="JX130" s="364"/>
      <c r="JY130" s="364"/>
      <c r="JZ130" s="364"/>
      <c r="KA130" s="364"/>
      <c r="KB130" s="364"/>
      <c r="KC130" s="364"/>
      <c r="KD130" s="364"/>
      <c r="KE130" s="364"/>
      <c r="KF130" s="364"/>
      <c r="KG130" s="364"/>
      <c r="KH130" s="364"/>
      <c r="KI130" s="364"/>
      <c r="KJ130" s="364"/>
      <c r="KK130" s="364"/>
      <c r="KL130" s="364"/>
      <c r="KM130" s="364"/>
      <c r="KN130" s="364"/>
      <c r="KO130" s="364"/>
      <c r="KP130" s="364"/>
      <c r="KQ130" s="364"/>
      <c r="KR130" s="364"/>
      <c r="KS130" s="364"/>
      <c r="KT130" s="364"/>
      <c r="KU130" s="364"/>
      <c r="KV130" s="364"/>
      <c r="KW130" s="364"/>
      <c r="KX130" s="364"/>
      <c r="KY130" s="364"/>
      <c r="KZ130" s="364"/>
      <c r="LA130" s="364"/>
      <c r="LB130" s="364"/>
      <c r="LC130" s="364"/>
      <c r="LD130" s="364"/>
      <c r="LE130" s="364"/>
      <c r="LF130" s="364"/>
      <c r="LG130" s="364"/>
      <c r="LH130" s="364"/>
      <c r="LI130" s="364"/>
      <c r="LJ130" s="364"/>
      <c r="LK130" s="364"/>
      <c r="LL130" s="364"/>
      <c r="LM130" s="364"/>
      <c r="LN130" s="364"/>
      <c r="LO130" s="364"/>
      <c r="LP130" s="364"/>
      <c r="LQ130" s="364"/>
      <c r="LR130" s="364"/>
      <c r="LS130" s="364"/>
      <c r="LT130" s="364"/>
      <c r="LU130" s="364"/>
      <c r="LV130" s="364"/>
      <c r="LW130" s="364"/>
      <c r="LX130" s="364"/>
      <c r="LY130" s="364"/>
      <c r="LZ130" s="364"/>
      <c r="MA130" s="364"/>
      <c r="MB130" s="364"/>
      <c r="MC130" s="364"/>
      <c r="MD130" s="364"/>
      <c r="ME130" s="364"/>
      <c r="MF130" s="364"/>
      <c r="MG130" s="364"/>
      <c r="MH130" s="364"/>
      <c r="MI130" s="364"/>
      <c r="MJ130" s="364"/>
      <c r="MK130" s="364"/>
      <c r="ML130" s="364"/>
      <c r="MM130" s="364"/>
      <c r="MN130" s="364"/>
      <c r="MO130" s="364"/>
      <c r="MP130" s="364"/>
      <c r="MQ130" s="364"/>
      <c r="MR130" s="364"/>
      <c r="MS130" s="364"/>
      <c r="MT130" s="364"/>
      <c r="MU130" s="364"/>
      <c r="MV130" s="364"/>
      <c r="MW130" s="364"/>
      <c r="MX130" s="364"/>
      <c r="MY130" s="364"/>
      <c r="MZ130" s="364"/>
      <c r="NA130" s="364"/>
      <c r="NB130" s="364"/>
      <c r="NC130" s="364"/>
      <c r="ND130" s="364"/>
      <c r="NE130" s="364"/>
      <c r="NF130" s="364"/>
      <c r="NG130" s="364"/>
      <c r="NH130" s="364"/>
      <c r="NI130" s="364"/>
      <c r="NJ130" s="364"/>
      <c r="NK130" s="364"/>
      <c r="NL130" s="364"/>
      <c r="NM130" s="364"/>
      <c r="NN130" s="364"/>
      <c r="NO130" s="364"/>
      <c r="NP130" s="364"/>
      <c r="NQ130" s="364"/>
      <c r="NR130" s="364"/>
      <c r="NS130" s="364"/>
      <c r="NT130" s="364"/>
      <c r="NU130" s="364"/>
      <c r="NV130" s="364"/>
      <c r="NW130" s="364"/>
      <c r="NX130" s="364"/>
      <c r="NY130" s="364"/>
      <c r="NZ130" s="364"/>
      <c r="OA130" s="364"/>
      <c r="OB130" s="364"/>
      <c r="OC130" s="364"/>
      <c r="OD130" s="364"/>
      <c r="OE130" s="364"/>
      <c r="OF130" s="364"/>
      <c r="OG130" s="364"/>
      <c r="OH130" s="364"/>
      <c r="OI130" s="364"/>
      <c r="OJ130" s="364"/>
      <c r="OK130" s="364"/>
      <c r="OL130" s="364"/>
      <c r="OM130" s="364"/>
      <c r="ON130" s="364"/>
      <c r="OO130" s="364"/>
      <c r="OP130" s="364"/>
      <c r="OQ130" s="364"/>
      <c r="OR130" s="364"/>
    </row>
    <row r="131" spans="1:408" ht="15">
      <c r="A131" s="365" t="s">
        <v>701</v>
      </c>
      <c r="B131" s="364">
        <f t="shared" si="118"/>
        <v>0</v>
      </c>
      <c r="C131" s="364">
        <f t="shared" si="119"/>
        <v>0</v>
      </c>
      <c r="D131" s="364">
        <f t="shared" si="120"/>
        <v>0</v>
      </c>
      <c r="E131" s="364">
        <f t="shared" si="121"/>
        <v>0</v>
      </c>
      <c r="F131" s="364">
        <f t="shared" si="122"/>
        <v>0</v>
      </c>
      <c r="G131" s="364">
        <f t="shared" si="123"/>
        <v>0</v>
      </c>
      <c r="H131" s="364">
        <f t="shared" si="124"/>
        <v>0</v>
      </c>
      <c r="I131" s="364">
        <f t="shared" si="125"/>
        <v>0</v>
      </c>
      <c r="J131" s="364">
        <f t="shared" si="126"/>
        <v>0</v>
      </c>
      <c r="K131" s="364">
        <f t="shared" si="127"/>
        <v>0</v>
      </c>
      <c r="L131" s="364">
        <f t="shared" si="128"/>
        <v>0</v>
      </c>
      <c r="M131" s="364">
        <f t="shared" si="129"/>
        <v>0</v>
      </c>
      <c r="N131" s="364">
        <f t="shared" si="130"/>
        <v>0</v>
      </c>
      <c r="O131" s="364">
        <f t="shared" si="131"/>
        <v>0</v>
      </c>
      <c r="P131" s="364">
        <f t="shared" si="132"/>
        <v>0</v>
      </c>
      <c r="Q131" s="364">
        <f t="shared" si="133"/>
        <v>0</v>
      </c>
      <c r="R131" s="364">
        <f t="shared" si="134"/>
        <v>0</v>
      </c>
      <c r="S131" s="364">
        <f t="shared" si="135"/>
        <v>0</v>
      </c>
      <c r="T131" s="364">
        <f t="shared" si="136"/>
        <v>0</v>
      </c>
      <c r="U131" s="364">
        <f t="shared" si="137"/>
        <v>0</v>
      </c>
      <c r="V131" s="364">
        <f t="shared" si="138"/>
        <v>0</v>
      </c>
      <c r="W131" s="364">
        <f t="shared" si="139"/>
        <v>0</v>
      </c>
      <c r="X131" s="364">
        <f t="shared" si="140"/>
        <v>0</v>
      </c>
      <c r="Y131" s="364">
        <f t="shared" si="141"/>
        <v>0</v>
      </c>
      <c r="Z131" s="364">
        <f t="shared" si="142"/>
        <v>0</v>
      </c>
      <c r="AA131" s="364">
        <f t="shared" si="143"/>
        <v>0</v>
      </c>
      <c r="AB131" s="364">
        <f t="shared" si="144"/>
        <v>0</v>
      </c>
      <c r="AC131" s="364">
        <f t="shared" si="145"/>
        <v>0</v>
      </c>
      <c r="AD131" s="364">
        <f t="shared" si="146"/>
        <v>0</v>
      </c>
      <c r="AE131" s="364">
        <f t="shared" si="147"/>
        <v>0</v>
      </c>
      <c r="AG131" s="364"/>
      <c r="AH131" s="364"/>
      <c r="AI131" s="364"/>
      <c r="AJ131" s="364"/>
      <c r="AK131" s="364"/>
      <c r="AL131" s="364"/>
      <c r="AM131" s="364"/>
      <c r="AN131" s="364"/>
      <c r="AO131" s="364"/>
      <c r="AP131" s="364"/>
      <c r="AQ131" s="364"/>
      <c r="AR131" s="364"/>
      <c r="AS131" s="364"/>
      <c r="AT131" s="364"/>
      <c r="AU131" s="364"/>
      <c r="AV131" s="364"/>
      <c r="AW131" s="364"/>
      <c r="AX131" s="364"/>
      <c r="AY131" s="364"/>
      <c r="AZ131" s="364"/>
      <c r="BA131" s="364"/>
      <c r="BB131" s="364"/>
      <c r="BC131" s="364"/>
      <c r="BD131" s="364"/>
      <c r="BE131" s="364"/>
      <c r="BF131" s="364"/>
      <c r="BG131" s="364"/>
      <c r="BH131" s="364"/>
      <c r="BI131" s="364"/>
      <c r="BJ131" s="364"/>
      <c r="BK131" s="364"/>
      <c r="BL131" s="364"/>
      <c r="BM131" s="364"/>
      <c r="BN131" s="364"/>
      <c r="BO131" s="364"/>
      <c r="BP131" s="364"/>
      <c r="BQ131" s="364"/>
      <c r="BR131" s="364"/>
      <c r="BS131" s="364"/>
      <c r="BT131" s="364"/>
      <c r="BU131" s="364"/>
      <c r="BV131" s="364"/>
      <c r="BW131" s="364"/>
      <c r="BX131" s="364"/>
      <c r="BY131" s="364"/>
      <c r="BZ131" s="364"/>
      <c r="CA131" s="364"/>
      <c r="CB131" s="364"/>
      <c r="CC131" s="364"/>
      <c r="CD131" s="364"/>
      <c r="CE131" s="364"/>
      <c r="CF131" s="364"/>
      <c r="CG131" s="364"/>
      <c r="CH131" s="364"/>
      <c r="CI131" s="364"/>
      <c r="CJ131" s="364"/>
      <c r="CK131" s="364"/>
      <c r="CL131" s="364"/>
      <c r="CM131" s="364"/>
      <c r="CN131" s="364"/>
      <c r="CO131" s="364"/>
      <c r="CP131" s="364"/>
      <c r="CQ131" s="364"/>
      <c r="CR131" s="364"/>
      <c r="CS131" s="364"/>
      <c r="CT131" s="364"/>
      <c r="CU131" s="364"/>
      <c r="CV131" s="364"/>
      <c r="CW131" s="364"/>
      <c r="CX131" s="364"/>
      <c r="CY131" s="364"/>
      <c r="CZ131" s="364"/>
      <c r="DA131" s="364"/>
      <c r="DB131" s="364"/>
      <c r="DC131" s="364"/>
      <c r="DD131" s="364"/>
      <c r="DE131" s="364"/>
      <c r="DF131" s="364"/>
      <c r="DG131" s="364"/>
      <c r="DH131" s="364"/>
      <c r="DI131" s="364"/>
      <c r="DJ131" s="364"/>
      <c r="DK131" s="364"/>
      <c r="DL131" s="364"/>
      <c r="DM131" s="364"/>
      <c r="DN131" s="364"/>
      <c r="DO131" s="364"/>
      <c r="DP131" s="364"/>
      <c r="DQ131" s="364"/>
      <c r="DR131" s="364"/>
      <c r="DS131" s="364"/>
      <c r="DT131" s="364"/>
      <c r="DU131" s="364"/>
      <c r="DV131" s="364"/>
      <c r="DW131" s="364"/>
      <c r="DX131" s="364"/>
      <c r="DY131" s="364"/>
      <c r="DZ131" s="364"/>
      <c r="EA131" s="364"/>
      <c r="EB131" s="364"/>
      <c r="EC131" s="364"/>
      <c r="ED131" s="364"/>
      <c r="EE131" s="364"/>
      <c r="EF131" s="364"/>
      <c r="EG131" s="364"/>
      <c r="EH131" s="364"/>
      <c r="EI131" s="364"/>
      <c r="EJ131" s="364"/>
      <c r="EK131" s="364"/>
      <c r="EL131" s="364"/>
      <c r="EM131" s="364"/>
      <c r="EN131" s="364"/>
      <c r="EO131" s="364"/>
      <c r="EP131" s="364"/>
      <c r="EQ131" s="364"/>
      <c r="ER131" s="364"/>
      <c r="ES131" s="364"/>
      <c r="ET131" s="364"/>
      <c r="EU131" s="364"/>
      <c r="EV131" s="364"/>
      <c r="EW131" s="364"/>
      <c r="EX131" s="364"/>
      <c r="EY131" s="364"/>
      <c r="EZ131" s="364"/>
      <c r="FA131" s="364"/>
      <c r="FB131" s="364"/>
      <c r="FC131" s="364"/>
      <c r="FD131" s="364"/>
      <c r="FE131" s="364"/>
      <c r="FF131" s="364"/>
      <c r="FG131" s="364"/>
      <c r="FH131" s="364"/>
      <c r="FI131" s="364"/>
      <c r="FJ131" s="364"/>
      <c r="FK131" s="364"/>
      <c r="FL131" s="364"/>
      <c r="FM131" s="364"/>
      <c r="FN131" s="364"/>
      <c r="FO131" s="364"/>
      <c r="FP131" s="364"/>
      <c r="FQ131" s="364"/>
      <c r="FR131" s="364"/>
      <c r="FS131" s="364"/>
      <c r="FT131" s="364"/>
      <c r="FU131" s="364"/>
      <c r="FV131" s="364"/>
      <c r="FW131" s="364"/>
      <c r="FX131" s="364"/>
      <c r="FY131" s="364"/>
      <c r="FZ131" s="364"/>
      <c r="GA131" s="364"/>
      <c r="GB131" s="364"/>
      <c r="GC131" s="364"/>
      <c r="GD131" s="364"/>
      <c r="GE131" s="364"/>
      <c r="GF131" s="364"/>
      <c r="GG131" s="364"/>
      <c r="GH131" s="364"/>
      <c r="GI131" s="364"/>
      <c r="GJ131" s="364"/>
      <c r="GK131" s="364"/>
      <c r="GL131" s="364"/>
      <c r="GM131" s="364"/>
      <c r="GN131" s="364"/>
      <c r="GO131" s="364"/>
      <c r="GP131" s="364"/>
      <c r="GQ131" s="364"/>
      <c r="GR131" s="364"/>
      <c r="GS131" s="364"/>
      <c r="GT131" s="364"/>
      <c r="GU131" s="364"/>
      <c r="GV131" s="364"/>
      <c r="GW131" s="364"/>
      <c r="GX131" s="364"/>
      <c r="GY131" s="364"/>
      <c r="GZ131" s="364"/>
      <c r="HA131" s="364"/>
      <c r="HB131" s="364"/>
      <c r="HC131" s="364"/>
      <c r="HD131" s="364"/>
      <c r="HE131" s="364"/>
      <c r="HF131" s="364"/>
      <c r="HG131" s="364"/>
      <c r="HH131" s="364"/>
      <c r="HI131" s="364"/>
      <c r="HJ131" s="364"/>
      <c r="HK131" s="364"/>
      <c r="HL131" s="364"/>
      <c r="HM131" s="364"/>
      <c r="HN131" s="364"/>
      <c r="HO131" s="364"/>
      <c r="HP131" s="364"/>
      <c r="HQ131" s="364"/>
      <c r="HR131" s="364"/>
      <c r="HS131" s="364"/>
      <c r="HT131" s="364"/>
      <c r="HU131" s="364"/>
      <c r="HV131" s="364"/>
      <c r="HW131" s="364"/>
      <c r="HX131" s="364"/>
      <c r="HY131" s="364"/>
      <c r="HZ131" s="364"/>
      <c r="IA131" s="364"/>
      <c r="IB131" s="364"/>
      <c r="IC131" s="364"/>
      <c r="ID131" s="364"/>
      <c r="IE131" s="364"/>
      <c r="IF131" s="364"/>
      <c r="IG131" s="364"/>
      <c r="IH131" s="364"/>
      <c r="II131" s="364"/>
      <c r="IJ131" s="364"/>
      <c r="IK131" s="364"/>
      <c r="IL131" s="364"/>
      <c r="IM131" s="364"/>
      <c r="IN131" s="364"/>
      <c r="IO131" s="364"/>
      <c r="IP131" s="364"/>
      <c r="IQ131" s="364"/>
      <c r="IR131" s="364"/>
      <c r="IS131" s="364"/>
      <c r="IT131" s="364"/>
      <c r="IU131" s="364"/>
      <c r="IV131" s="364"/>
      <c r="IW131" s="364"/>
      <c r="IX131" s="364"/>
      <c r="IY131" s="364"/>
      <c r="IZ131" s="364"/>
      <c r="JA131" s="364"/>
      <c r="JB131" s="364"/>
      <c r="JC131" s="364"/>
      <c r="JD131" s="364"/>
      <c r="JE131" s="364"/>
      <c r="JF131" s="364"/>
      <c r="JG131" s="364"/>
      <c r="JH131" s="364"/>
      <c r="JI131" s="364"/>
      <c r="JJ131" s="364"/>
      <c r="JK131" s="364"/>
      <c r="JL131" s="364"/>
      <c r="JM131" s="364"/>
      <c r="JN131" s="364"/>
      <c r="JO131" s="364"/>
      <c r="JP131" s="364"/>
      <c r="JQ131" s="364"/>
      <c r="JR131" s="364"/>
      <c r="JS131" s="364"/>
      <c r="JT131" s="364"/>
      <c r="JU131" s="364"/>
      <c r="JV131" s="364"/>
      <c r="JW131" s="364"/>
      <c r="JX131" s="364"/>
      <c r="JY131" s="364"/>
      <c r="JZ131" s="364"/>
      <c r="KA131" s="364"/>
      <c r="KB131" s="364"/>
      <c r="KC131" s="364"/>
      <c r="KD131" s="364"/>
      <c r="KE131" s="364"/>
      <c r="KF131" s="364"/>
      <c r="KG131" s="364"/>
      <c r="KH131" s="364"/>
      <c r="KI131" s="364"/>
      <c r="KJ131" s="364"/>
      <c r="KK131" s="364"/>
      <c r="KL131" s="364"/>
      <c r="KM131" s="364"/>
      <c r="KN131" s="364"/>
      <c r="KO131" s="364"/>
      <c r="KP131" s="364"/>
      <c r="KQ131" s="364"/>
      <c r="KR131" s="364"/>
      <c r="KS131" s="364"/>
      <c r="KT131" s="364"/>
      <c r="KU131" s="364"/>
      <c r="KV131" s="364"/>
      <c r="KW131" s="364"/>
      <c r="KX131" s="364"/>
      <c r="KY131" s="364"/>
      <c r="KZ131" s="364"/>
      <c r="LA131" s="364"/>
      <c r="LB131" s="364"/>
      <c r="LC131" s="364"/>
      <c r="LD131" s="364"/>
      <c r="LE131" s="364"/>
      <c r="LF131" s="364"/>
      <c r="LG131" s="364"/>
      <c r="LH131" s="364"/>
      <c r="LI131" s="364"/>
      <c r="LJ131" s="364"/>
      <c r="LK131" s="364"/>
      <c r="LL131" s="364"/>
      <c r="LM131" s="364"/>
      <c r="LN131" s="364"/>
      <c r="LO131" s="364"/>
      <c r="LP131" s="364"/>
      <c r="LQ131" s="364"/>
      <c r="LR131" s="364"/>
      <c r="LS131" s="364"/>
      <c r="LT131" s="364"/>
      <c r="LU131" s="364"/>
      <c r="LV131" s="364"/>
      <c r="LW131" s="364"/>
      <c r="LX131" s="364"/>
      <c r="LY131" s="364"/>
      <c r="LZ131" s="364"/>
      <c r="MA131" s="364"/>
      <c r="MB131" s="364"/>
      <c r="MC131" s="364"/>
      <c r="MD131" s="364"/>
      <c r="ME131" s="364"/>
      <c r="MF131" s="364"/>
      <c r="MG131" s="364"/>
      <c r="MH131" s="364"/>
      <c r="MI131" s="364"/>
      <c r="MJ131" s="364"/>
      <c r="MK131" s="364"/>
      <c r="ML131" s="364"/>
      <c r="MM131" s="364"/>
      <c r="MN131" s="364"/>
      <c r="MO131" s="364"/>
      <c r="MP131" s="364"/>
      <c r="MQ131" s="364"/>
      <c r="MR131" s="364"/>
      <c r="MS131" s="364"/>
      <c r="MT131" s="364"/>
      <c r="MU131" s="364"/>
      <c r="MV131" s="364"/>
      <c r="MW131" s="364"/>
      <c r="MX131" s="364"/>
      <c r="MY131" s="364"/>
      <c r="MZ131" s="364"/>
      <c r="NA131" s="364"/>
      <c r="NB131" s="364"/>
      <c r="NC131" s="364"/>
      <c r="ND131" s="364"/>
      <c r="NE131" s="364"/>
      <c r="NF131" s="364"/>
      <c r="NG131" s="364"/>
      <c r="NH131" s="364"/>
      <c r="NI131" s="364"/>
      <c r="NJ131" s="364"/>
      <c r="NK131" s="364"/>
      <c r="NL131" s="364"/>
      <c r="NM131" s="364"/>
      <c r="NN131" s="364"/>
      <c r="NO131" s="364"/>
      <c r="NP131" s="364"/>
      <c r="NQ131" s="364"/>
      <c r="NR131" s="364"/>
      <c r="NS131" s="364"/>
      <c r="NT131" s="364"/>
      <c r="NU131" s="364"/>
      <c r="NV131" s="364"/>
      <c r="NW131" s="364"/>
      <c r="NX131" s="364"/>
      <c r="NY131" s="364"/>
      <c r="NZ131" s="364"/>
      <c r="OA131" s="364"/>
      <c r="OB131" s="364"/>
      <c r="OC131" s="364"/>
      <c r="OD131" s="364"/>
      <c r="OE131" s="364"/>
      <c r="OF131" s="364"/>
      <c r="OG131" s="364"/>
      <c r="OH131" s="364"/>
      <c r="OI131" s="364"/>
      <c r="OJ131" s="364"/>
      <c r="OK131" s="364"/>
      <c r="OL131" s="364"/>
      <c r="OM131" s="364"/>
      <c r="ON131" s="364"/>
      <c r="OO131" s="364"/>
      <c r="OP131" s="364"/>
      <c r="OQ131" s="364"/>
      <c r="OR131" s="364"/>
    </row>
    <row r="132" spans="1:408" ht="15">
      <c r="A132" s="365" t="s">
        <v>702</v>
      </c>
      <c r="B132" s="364">
        <f t="shared" si="118"/>
        <v>0</v>
      </c>
      <c r="C132" s="364">
        <f t="shared" si="119"/>
        <v>0</v>
      </c>
      <c r="D132" s="364">
        <f t="shared" si="120"/>
        <v>0</v>
      </c>
      <c r="E132" s="364">
        <f t="shared" si="121"/>
        <v>0</v>
      </c>
      <c r="F132" s="364">
        <f t="shared" si="122"/>
        <v>0</v>
      </c>
      <c r="G132" s="364">
        <f t="shared" si="123"/>
        <v>0</v>
      </c>
      <c r="H132" s="364">
        <f t="shared" si="124"/>
        <v>0</v>
      </c>
      <c r="I132" s="364">
        <f t="shared" si="125"/>
        <v>0</v>
      </c>
      <c r="J132" s="364">
        <f t="shared" si="126"/>
        <v>0</v>
      </c>
      <c r="K132" s="364">
        <f t="shared" si="127"/>
        <v>0</v>
      </c>
      <c r="L132" s="364">
        <f t="shared" si="128"/>
        <v>0</v>
      </c>
      <c r="M132" s="364">
        <f t="shared" si="129"/>
        <v>0</v>
      </c>
      <c r="N132" s="364">
        <f t="shared" si="130"/>
        <v>0</v>
      </c>
      <c r="O132" s="364">
        <f t="shared" si="131"/>
        <v>0</v>
      </c>
      <c r="P132" s="364">
        <f t="shared" si="132"/>
        <v>0</v>
      </c>
      <c r="Q132" s="364">
        <f t="shared" si="133"/>
        <v>0</v>
      </c>
      <c r="R132" s="364">
        <f t="shared" si="134"/>
        <v>0</v>
      </c>
      <c r="S132" s="364">
        <f t="shared" si="135"/>
        <v>0</v>
      </c>
      <c r="T132" s="364">
        <f t="shared" si="136"/>
        <v>0</v>
      </c>
      <c r="U132" s="364">
        <f t="shared" si="137"/>
        <v>0</v>
      </c>
      <c r="V132" s="364">
        <f t="shared" si="138"/>
        <v>0</v>
      </c>
      <c r="W132" s="364">
        <f t="shared" si="139"/>
        <v>0</v>
      </c>
      <c r="X132" s="364">
        <f t="shared" si="140"/>
        <v>0</v>
      </c>
      <c r="Y132" s="364">
        <f t="shared" si="141"/>
        <v>0</v>
      </c>
      <c r="Z132" s="364">
        <f t="shared" si="142"/>
        <v>0</v>
      </c>
      <c r="AA132" s="364">
        <f t="shared" si="143"/>
        <v>0</v>
      </c>
      <c r="AB132" s="364">
        <f t="shared" si="144"/>
        <v>0</v>
      </c>
      <c r="AC132" s="364">
        <f t="shared" si="145"/>
        <v>0</v>
      </c>
      <c r="AD132" s="364">
        <f t="shared" si="146"/>
        <v>0</v>
      </c>
      <c r="AE132" s="364">
        <f t="shared" si="147"/>
        <v>0</v>
      </c>
      <c r="AG132" s="364"/>
      <c r="AH132" s="364"/>
      <c r="AI132" s="364"/>
      <c r="AJ132" s="364"/>
      <c r="AK132" s="364"/>
      <c r="AL132" s="364"/>
      <c r="AM132" s="364"/>
      <c r="AN132" s="364"/>
      <c r="AO132" s="364"/>
      <c r="AP132" s="364"/>
      <c r="AQ132" s="364"/>
      <c r="AR132" s="364"/>
      <c r="AS132" s="364"/>
      <c r="AT132" s="364"/>
      <c r="AU132" s="364"/>
      <c r="AV132" s="364"/>
      <c r="AW132" s="364"/>
      <c r="AX132" s="364"/>
      <c r="AY132" s="364"/>
      <c r="AZ132" s="364"/>
      <c r="BA132" s="364"/>
      <c r="BB132" s="364"/>
      <c r="BC132" s="364"/>
      <c r="BD132" s="364"/>
      <c r="BE132" s="364"/>
      <c r="BF132" s="364"/>
      <c r="BG132" s="364"/>
      <c r="BH132" s="364"/>
      <c r="BI132" s="364"/>
      <c r="BJ132" s="364"/>
      <c r="BK132" s="364"/>
      <c r="BL132" s="364"/>
      <c r="BM132" s="364"/>
      <c r="BN132" s="364"/>
      <c r="BO132" s="364"/>
      <c r="BP132" s="364"/>
      <c r="BQ132" s="364"/>
      <c r="BR132" s="364"/>
      <c r="BS132" s="364"/>
      <c r="BT132" s="364"/>
      <c r="BU132" s="364"/>
      <c r="BV132" s="364"/>
      <c r="BW132" s="364"/>
      <c r="BX132" s="364"/>
      <c r="BY132" s="364"/>
      <c r="BZ132" s="364"/>
      <c r="CA132" s="364"/>
      <c r="CB132" s="364"/>
      <c r="CC132" s="364"/>
      <c r="CD132" s="364"/>
      <c r="CE132" s="364"/>
      <c r="CF132" s="364"/>
      <c r="CG132" s="364"/>
      <c r="CH132" s="364"/>
      <c r="CI132" s="364"/>
      <c r="CJ132" s="364"/>
      <c r="CK132" s="364"/>
      <c r="CL132" s="364"/>
      <c r="CM132" s="364"/>
      <c r="CN132" s="364"/>
      <c r="CO132" s="364"/>
      <c r="CP132" s="364"/>
      <c r="CQ132" s="364"/>
      <c r="CR132" s="364"/>
      <c r="CS132" s="364"/>
      <c r="CT132" s="364"/>
      <c r="CU132" s="364"/>
      <c r="CV132" s="364"/>
      <c r="CW132" s="364"/>
      <c r="CX132" s="364"/>
      <c r="CY132" s="364"/>
      <c r="CZ132" s="364"/>
      <c r="DA132" s="364"/>
      <c r="DB132" s="364"/>
      <c r="DC132" s="364"/>
      <c r="DD132" s="364"/>
      <c r="DE132" s="364"/>
      <c r="DF132" s="364"/>
      <c r="DG132" s="364"/>
      <c r="DH132" s="364"/>
      <c r="DI132" s="364"/>
      <c r="DJ132" s="364"/>
      <c r="DK132" s="364"/>
      <c r="DL132" s="364"/>
      <c r="DM132" s="364"/>
      <c r="DN132" s="364"/>
      <c r="DO132" s="364"/>
      <c r="DP132" s="364"/>
      <c r="DQ132" s="364"/>
      <c r="DR132" s="364"/>
      <c r="DS132" s="364"/>
      <c r="DT132" s="364"/>
      <c r="DU132" s="364"/>
      <c r="DV132" s="364"/>
      <c r="DW132" s="364"/>
      <c r="DX132" s="364"/>
      <c r="DY132" s="364"/>
      <c r="DZ132" s="364"/>
      <c r="EA132" s="364"/>
      <c r="EB132" s="364"/>
      <c r="EC132" s="364"/>
      <c r="ED132" s="364"/>
      <c r="EE132" s="364"/>
      <c r="EF132" s="364"/>
      <c r="EG132" s="364"/>
      <c r="EH132" s="364"/>
      <c r="EI132" s="364"/>
      <c r="EJ132" s="364"/>
      <c r="EK132" s="364"/>
      <c r="EL132" s="364"/>
      <c r="EM132" s="364"/>
      <c r="EN132" s="364"/>
      <c r="EO132" s="364"/>
      <c r="EP132" s="364"/>
      <c r="EQ132" s="364"/>
      <c r="ER132" s="364"/>
      <c r="ES132" s="364"/>
      <c r="ET132" s="364"/>
      <c r="EU132" s="364"/>
      <c r="EV132" s="364"/>
      <c r="EW132" s="364"/>
      <c r="EX132" s="364"/>
      <c r="EY132" s="364"/>
      <c r="EZ132" s="364"/>
      <c r="FA132" s="364"/>
      <c r="FB132" s="364"/>
      <c r="FC132" s="364"/>
      <c r="FD132" s="364"/>
      <c r="FE132" s="364"/>
      <c r="FF132" s="364"/>
      <c r="FG132" s="364"/>
      <c r="FH132" s="364"/>
      <c r="FI132" s="364"/>
      <c r="FJ132" s="364"/>
      <c r="FK132" s="364"/>
      <c r="FL132" s="364"/>
      <c r="FM132" s="364"/>
      <c r="FN132" s="364"/>
      <c r="FO132" s="364"/>
      <c r="FP132" s="364"/>
      <c r="FQ132" s="364"/>
      <c r="FR132" s="364"/>
      <c r="FS132" s="364"/>
      <c r="FT132" s="364"/>
      <c r="FU132" s="364"/>
      <c r="FV132" s="364"/>
      <c r="FW132" s="364"/>
      <c r="FX132" s="364"/>
      <c r="FY132" s="364"/>
      <c r="FZ132" s="364"/>
      <c r="GA132" s="364"/>
      <c r="GB132" s="364"/>
      <c r="GC132" s="364"/>
      <c r="GD132" s="364"/>
      <c r="GE132" s="364"/>
      <c r="GF132" s="364"/>
      <c r="GG132" s="364"/>
      <c r="GH132" s="364"/>
      <c r="GI132" s="364"/>
      <c r="GJ132" s="364"/>
      <c r="GK132" s="364"/>
      <c r="GL132" s="364"/>
      <c r="GM132" s="364"/>
      <c r="GN132" s="364"/>
      <c r="GO132" s="364"/>
      <c r="GP132" s="364"/>
      <c r="GQ132" s="364"/>
      <c r="GR132" s="364"/>
      <c r="GS132" s="364"/>
      <c r="GT132" s="364"/>
      <c r="GU132" s="364"/>
      <c r="GV132" s="364"/>
      <c r="GW132" s="364"/>
      <c r="GX132" s="364"/>
      <c r="GY132" s="364"/>
      <c r="GZ132" s="364"/>
      <c r="HA132" s="364"/>
      <c r="HB132" s="364"/>
      <c r="HC132" s="364"/>
      <c r="HD132" s="364"/>
      <c r="HE132" s="364"/>
      <c r="HF132" s="364"/>
      <c r="HG132" s="364"/>
      <c r="HH132" s="364"/>
      <c r="HI132" s="364"/>
      <c r="HJ132" s="364"/>
      <c r="HK132" s="364"/>
      <c r="HL132" s="364"/>
      <c r="HM132" s="364"/>
      <c r="HN132" s="364"/>
      <c r="HO132" s="364"/>
      <c r="HP132" s="364"/>
      <c r="HQ132" s="364"/>
      <c r="HR132" s="364"/>
      <c r="HS132" s="364"/>
      <c r="HT132" s="364"/>
      <c r="HU132" s="364"/>
      <c r="HV132" s="364"/>
      <c r="HW132" s="364"/>
      <c r="HX132" s="364"/>
      <c r="HY132" s="364"/>
      <c r="HZ132" s="364"/>
      <c r="IA132" s="364"/>
      <c r="IB132" s="364"/>
      <c r="IC132" s="364"/>
      <c r="ID132" s="364"/>
      <c r="IE132" s="364"/>
      <c r="IF132" s="364"/>
      <c r="IG132" s="364"/>
      <c r="IH132" s="364"/>
      <c r="II132" s="364"/>
      <c r="IJ132" s="364"/>
      <c r="IK132" s="364"/>
      <c r="IL132" s="364"/>
      <c r="IM132" s="364"/>
      <c r="IN132" s="364"/>
      <c r="IO132" s="364"/>
      <c r="IP132" s="364"/>
      <c r="IQ132" s="364"/>
      <c r="IR132" s="364"/>
      <c r="IS132" s="364"/>
      <c r="IT132" s="364"/>
      <c r="IU132" s="364"/>
      <c r="IV132" s="364"/>
      <c r="IW132" s="364"/>
      <c r="IX132" s="364"/>
      <c r="IY132" s="364"/>
      <c r="IZ132" s="364"/>
      <c r="JA132" s="364"/>
      <c r="JB132" s="364"/>
      <c r="JC132" s="364"/>
      <c r="JD132" s="364"/>
      <c r="JE132" s="364"/>
      <c r="JF132" s="364"/>
      <c r="JG132" s="364"/>
      <c r="JH132" s="364"/>
      <c r="JI132" s="364"/>
      <c r="JJ132" s="364"/>
      <c r="JK132" s="364"/>
      <c r="JL132" s="364"/>
      <c r="JM132" s="364"/>
      <c r="JN132" s="364"/>
      <c r="JO132" s="364"/>
      <c r="JP132" s="364"/>
      <c r="JQ132" s="364"/>
      <c r="JR132" s="364"/>
      <c r="JS132" s="364"/>
      <c r="JT132" s="364"/>
      <c r="JU132" s="364"/>
      <c r="JV132" s="364"/>
      <c r="JW132" s="364"/>
      <c r="JX132" s="364"/>
      <c r="JY132" s="364"/>
      <c r="JZ132" s="364"/>
      <c r="KA132" s="364"/>
      <c r="KB132" s="364"/>
      <c r="KC132" s="364"/>
      <c r="KD132" s="364"/>
      <c r="KE132" s="364"/>
      <c r="KF132" s="364"/>
      <c r="KG132" s="364"/>
      <c r="KH132" s="364"/>
      <c r="KI132" s="364"/>
      <c r="KJ132" s="364"/>
      <c r="KK132" s="364"/>
      <c r="KL132" s="364"/>
      <c r="KM132" s="364"/>
      <c r="KN132" s="364"/>
      <c r="KO132" s="364"/>
      <c r="KP132" s="364"/>
      <c r="KQ132" s="364"/>
      <c r="KR132" s="364"/>
      <c r="KS132" s="364"/>
      <c r="KT132" s="364"/>
      <c r="KU132" s="364"/>
      <c r="KV132" s="364"/>
      <c r="KW132" s="364"/>
      <c r="KX132" s="364"/>
      <c r="KY132" s="364"/>
      <c r="KZ132" s="364"/>
      <c r="LA132" s="364"/>
      <c r="LB132" s="364"/>
      <c r="LC132" s="364"/>
      <c r="LD132" s="364"/>
      <c r="LE132" s="364"/>
      <c r="LF132" s="364"/>
      <c r="LG132" s="364"/>
      <c r="LH132" s="364"/>
      <c r="LI132" s="364"/>
      <c r="LJ132" s="364"/>
      <c r="LK132" s="364"/>
      <c r="LL132" s="364"/>
      <c r="LM132" s="364"/>
      <c r="LN132" s="364"/>
      <c r="LO132" s="364"/>
      <c r="LP132" s="364"/>
      <c r="LQ132" s="364"/>
      <c r="LR132" s="364"/>
      <c r="LS132" s="364"/>
      <c r="LT132" s="364"/>
      <c r="LU132" s="364"/>
      <c r="LV132" s="364"/>
      <c r="LW132" s="364"/>
      <c r="LX132" s="364"/>
      <c r="LY132" s="364"/>
      <c r="LZ132" s="364"/>
      <c r="MA132" s="364"/>
      <c r="MB132" s="364"/>
      <c r="MC132" s="364"/>
      <c r="MD132" s="364"/>
      <c r="ME132" s="364"/>
      <c r="MF132" s="364"/>
      <c r="MG132" s="364"/>
      <c r="MH132" s="364"/>
      <c r="MI132" s="364"/>
      <c r="MJ132" s="364"/>
      <c r="MK132" s="364"/>
      <c r="ML132" s="364"/>
      <c r="MM132" s="364"/>
      <c r="MN132" s="364"/>
      <c r="MO132" s="364"/>
      <c r="MP132" s="364"/>
      <c r="MQ132" s="364"/>
      <c r="MR132" s="364"/>
      <c r="MS132" s="364"/>
      <c r="MT132" s="364"/>
      <c r="MU132" s="364"/>
      <c r="MV132" s="364"/>
      <c r="MW132" s="364"/>
      <c r="MX132" s="364"/>
      <c r="MY132" s="364"/>
      <c r="MZ132" s="364"/>
      <c r="NA132" s="364"/>
      <c r="NB132" s="364"/>
      <c r="NC132" s="364"/>
      <c r="ND132" s="364"/>
      <c r="NE132" s="364"/>
      <c r="NF132" s="364"/>
      <c r="NG132" s="364"/>
      <c r="NH132" s="364"/>
      <c r="NI132" s="364"/>
      <c r="NJ132" s="364"/>
      <c r="NK132" s="364"/>
      <c r="NL132" s="364"/>
      <c r="NM132" s="364"/>
      <c r="NN132" s="364"/>
      <c r="NO132" s="364"/>
      <c r="NP132" s="364"/>
      <c r="NQ132" s="364"/>
      <c r="NR132" s="364"/>
      <c r="NS132" s="364"/>
      <c r="NT132" s="364"/>
      <c r="NU132" s="364"/>
      <c r="NV132" s="364"/>
      <c r="NW132" s="364"/>
      <c r="NX132" s="364"/>
      <c r="NY132" s="364"/>
      <c r="NZ132" s="364"/>
      <c r="OA132" s="364"/>
      <c r="OB132" s="364"/>
      <c r="OC132" s="364"/>
      <c r="OD132" s="364"/>
      <c r="OE132" s="364"/>
      <c r="OF132" s="364"/>
      <c r="OG132" s="364"/>
      <c r="OH132" s="364"/>
      <c r="OI132" s="364"/>
      <c r="OJ132" s="364"/>
      <c r="OK132" s="364"/>
      <c r="OL132" s="364"/>
      <c r="OM132" s="364"/>
      <c r="ON132" s="364"/>
      <c r="OO132" s="364"/>
      <c r="OP132" s="364"/>
      <c r="OQ132" s="364"/>
      <c r="OR132" s="364"/>
    </row>
    <row r="133" spans="1:408" ht="15">
      <c r="A133" s="363" t="s">
        <v>703</v>
      </c>
      <c r="B133" s="364">
        <f t="shared" si="118"/>
        <v>0</v>
      </c>
      <c r="C133" s="364">
        <f t="shared" si="119"/>
        <v>0</v>
      </c>
      <c r="D133" s="364">
        <f t="shared" si="120"/>
        <v>0</v>
      </c>
      <c r="E133" s="364">
        <f t="shared" si="121"/>
        <v>0</v>
      </c>
      <c r="F133" s="364">
        <f t="shared" si="122"/>
        <v>0</v>
      </c>
      <c r="G133" s="364">
        <f t="shared" si="123"/>
        <v>0</v>
      </c>
      <c r="H133" s="364">
        <f t="shared" si="124"/>
        <v>0</v>
      </c>
      <c r="I133" s="364">
        <f t="shared" si="125"/>
        <v>0</v>
      </c>
      <c r="J133" s="364">
        <f t="shared" si="126"/>
        <v>0</v>
      </c>
      <c r="K133" s="364">
        <f t="shared" si="127"/>
        <v>0</v>
      </c>
      <c r="L133" s="364">
        <f t="shared" si="128"/>
        <v>0</v>
      </c>
      <c r="M133" s="364">
        <f t="shared" si="129"/>
        <v>0</v>
      </c>
      <c r="N133" s="364">
        <f t="shared" si="130"/>
        <v>0</v>
      </c>
      <c r="O133" s="364">
        <f t="shared" si="131"/>
        <v>0</v>
      </c>
      <c r="P133" s="364">
        <f t="shared" si="132"/>
        <v>0</v>
      </c>
      <c r="Q133" s="364">
        <f t="shared" si="133"/>
        <v>0</v>
      </c>
      <c r="R133" s="364">
        <f t="shared" si="134"/>
        <v>0</v>
      </c>
      <c r="S133" s="364">
        <f t="shared" si="135"/>
        <v>0</v>
      </c>
      <c r="T133" s="364">
        <f t="shared" si="136"/>
        <v>0</v>
      </c>
      <c r="U133" s="364">
        <f t="shared" si="137"/>
        <v>0</v>
      </c>
      <c r="V133" s="364">
        <f t="shared" si="138"/>
        <v>0</v>
      </c>
      <c r="W133" s="364">
        <f t="shared" si="139"/>
        <v>0</v>
      </c>
      <c r="X133" s="364">
        <f t="shared" si="140"/>
        <v>0</v>
      </c>
      <c r="Y133" s="364">
        <f t="shared" si="141"/>
        <v>0</v>
      </c>
      <c r="Z133" s="364">
        <f t="shared" si="142"/>
        <v>0</v>
      </c>
      <c r="AA133" s="364">
        <f t="shared" si="143"/>
        <v>0</v>
      </c>
      <c r="AB133" s="364">
        <f t="shared" si="144"/>
        <v>0</v>
      </c>
      <c r="AC133" s="364">
        <f t="shared" si="145"/>
        <v>0</v>
      </c>
      <c r="AD133" s="364">
        <f t="shared" si="146"/>
        <v>0</v>
      </c>
      <c r="AE133" s="364">
        <f t="shared" si="147"/>
        <v>0</v>
      </c>
      <c r="AG133" s="364"/>
      <c r="AH133" s="364"/>
      <c r="AI133" s="364"/>
      <c r="AJ133" s="364"/>
      <c r="AK133" s="364"/>
      <c r="AL133" s="364"/>
      <c r="AM133" s="364"/>
      <c r="AN133" s="364"/>
      <c r="AO133" s="364"/>
      <c r="AP133" s="364"/>
      <c r="AQ133" s="364"/>
      <c r="AR133" s="364"/>
      <c r="AS133" s="364"/>
      <c r="AT133" s="364"/>
      <c r="AU133" s="364"/>
      <c r="AV133" s="364"/>
      <c r="AW133" s="364"/>
      <c r="AX133" s="364"/>
      <c r="AY133" s="364"/>
      <c r="AZ133" s="364"/>
      <c r="BA133" s="364"/>
      <c r="BB133" s="364"/>
      <c r="BC133" s="364"/>
      <c r="BD133" s="364"/>
      <c r="BE133" s="364"/>
      <c r="BF133" s="364"/>
      <c r="BG133" s="364"/>
      <c r="BH133" s="364"/>
      <c r="BI133" s="364"/>
      <c r="BJ133" s="364"/>
      <c r="BK133" s="364"/>
      <c r="BL133" s="364"/>
      <c r="BM133" s="364"/>
      <c r="BN133" s="364"/>
      <c r="BO133" s="364"/>
      <c r="BP133" s="364"/>
      <c r="BQ133" s="364"/>
      <c r="BR133" s="364"/>
      <c r="BS133" s="364"/>
      <c r="BT133" s="364"/>
      <c r="BU133" s="364"/>
      <c r="BV133" s="364"/>
      <c r="BW133" s="364"/>
      <c r="BX133" s="364"/>
      <c r="BY133" s="364"/>
      <c r="BZ133" s="364"/>
      <c r="CA133" s="364"/>
      <c r="CB133" s="364"/>
      <c r="CC133" s="364"/>
      <c r="CD133" s="364"/>
      <c r="CE133" s="364"/>
      <c r="CF133" s="364"/>
      <c r="CG133" s="364"/>
      <c r="CH133" s="364"/>
      <c r="CI133" s="364"/>
      <c r="CJ133" s="364"/>
      <c r="CK133" s="364"/>
      <c r="CL133" s="364"/>
      <c r="CM133" s="364"/>
      <c r="CN133" s="364"/>
      <c r="CO133" s="364"/>
      <c r="CP133" s="364"/>
      <c r="CQ133" s="364"/>
      <c r="CR133" s="364"/>
      <c r="CS133" s="364"/>
      <c r="CT133" s="364"/>
      <c r="CU133" s="364"/>
      <c r="CV133" s="364"/>
      <c r="CW133" s="364"/>
      <c r="CX133" s="364"/>
      <c r="CY133" s="364"/>
      <c r="CZ133" s="364"/>
      <c r="DA133" s="364"/>
      <c r="DB133" s="364"/>
      <c r="DC133" s="364"/>
      <c r="DD133" s="364"/>
      <c r="DE133" s="364"/>
      <c r="DF133" s="364"/>
      <c r="DG133" s="364"/>
      <c r="DH133" s="364"/>
      <c r="DI133" s="364"/>
      <c r="DJ133" s="364"/>
      <c r="DK133" s="364"/>
      <c r="DL133" s="364"/>
      <c r="DM133" s="364"/>
      <c r="DN133" s="364"/>
      <c r="DO133" s="364"/>
      <c r="DP133" s="364"/>
      <c r="DQ133" s="364"/>
      <c r="DR133" s="364"/>
      <c r="DS133" s="364"/>
      <c r="DT133" s="364"/>
      <c r="DU133" s="364"/>
      <c r="DV133" s="364"/>
      <c r="DW133" s="364"/>
      <c r="DX133" s="364"/>
      <c r="DY133" s="364"/>
      <c r="DZ133" s="364"/>
      <c r="EA133" s="364"/>
      <c r="EB133" s="364"/>
      <c r="EC133" s="364"/>
      <c r="ED133" s="364"/>
      <c r="EE133" s="364"/>
      <c r="EF133" s="364"/>
      <c r="EG133" s="364"/>
      <c r="EH133" s="364"/>
      <c r="EI133" s="364"/>
      <c r="EJ133" s="364"/>
      <c r="EK133" s="364"/>
      <c r="EL133" s="364"/>
      <c r="EM133" s="364"/>
      <c r="EN133" s="364"/>
      <c r="EO133" s="364"/>
      <c r="EP133" s="364"/>
      <c r="EQ133" s="364"/>
      <c r="ER133" s="364"/>
      <c r="ES133" s="364"/>
      <c r="ET133" s="364"/>
      <c r="EU133" s="364"/>
      <c r="EV133" s="364"/>
      <c r="EW133" s="364"/>
      <c r="EX133" s="364"/>
      <c r="EY133" s="364"/>
      <c r="EZ133" s="364"/>
      <c r="FA133" s="364"/>
      <c r="FB133" s="364"/>
      <c r="FC133" s="364"/>
      <c r="FD133" s="364"/>
      <c r="FE133" s="364"/>
      <c r="FF133" s="364"/>
      <c r="FG133" s="364"/>
      <c r="FH133" s="364"/>
      <c r="FI133" s="364"/>
      <c r="FJ133" s="364"/>
      <c r="FK133" s="364"/>
      <c r="FL133" s="364"/>
      <c r="FM133" s="364"/>
      <c r="FN133" s="364"/>
      <c r="FO133" s="364"/>
      <c r="FP133" s="364"/>
      <c r="FQ133" s="364"/>
      <c r="FR133" s="364"/>
      <c r="FS133" s="364"/>
      <c r="FT133" s="364"/>
      <c r="FU133" s="364"/>
      <c r="FV133" s="364"/>
      <c r="FW133" s="364"/>
      <c r="FX133" s="364"/>
      <c r="FY133" s="364"/>
      <c r="FZ133" s="364"/>
      <c r="GA133" s="364"/>
      <c r="GB133" s="364"/>
      <c r="GC133" s="364"/>
      <c r="GD133" s="364"/>
      <c r="GE133" s="364"/>
      <c r="GF133" s="364"/>
      <c r="GG133" s="364"/>
      <c r="GH133" s="364"/>
      <c r="GI133" s="364"/>
      <c r="GJ133" s="364"/>
      <c r="GK133" s="364"/>
      <c r="GL133" s="364"/>
      <c r="GM133" s="364"/>
      <c r="GN133" s="364"/>
      <c r="GO133" s="364"/>
      <c r="GP133" s="364"/>
      <c r="GQ133" s="364"/>
      <c r="GR133" s="364"/>
      <c r="GS133" s="364"/>
      <c r="GT133" s="364"/>
      <c r="GU133" s="364"/>
      <c r="GV133" s="364"/>
      <c r="GW133" s="364"/>
      <c r="GX133" s="364"/>
      <c r="GY133" s="364"/>
      <c r="GZ133" s="364"/>
      <c r="HA133" s="364"/>
      <c r="HB133" s="364"/>
      <c r="HC133" s="364"/>
      <c r="HD133" s="364"/>
      <c r="HE133" s="364"/>
      <c r="HF133" s="364"/>
      <c r="HG133" s="364"/>
      <c r="HH133" s="364"/>
      <c r="HI133" s="364"/>
      <c r="HJ133" s="364"/>
      <c r="HK133" s="364"/>
      <c r="HL133" s="364"/>
      <c r="HM133" s="364"/>
      <c r="HN133" s="364"/>
      <c r="HO133" s="364"/>
      <c r="HP133" s="364"/>
      <c r="HQ133" s="364"/>
      <c r="HR133" s="364"/>
      <c r="HS133" s="364"/>
      <c r="HT133" s="364"/>
      <c r="HU133" s="364"/>
      <c r="HV133" s="364"/>
      <c r="HW133" s="364"/>
      <c r="HX133" s="364"/>
      <c r="HY133" s="364"/>
      <c r="HZ133" s="364"/>
      <c r="IA133" s="364"/>
      <c r="IB133" s="364"/>
      <c r="IC133" s="364"/>
      <c r="ID133" s="364"/>
      <c r="IE133" s="364"/>
      <c r="IF133" s="364"/>
      <c r="IG133" s="364"/>
      <c r="IH133" s="364"/>
      <c r="II133" s="364"/>
      <c r="IJ133" s="364"/>
      <c r="IK133" s="364"/>
      <c r="IL133" s="364"/>
      <c r="IM133" s="364"/>
      <c r="IN133" s="364"/>
      <c r="IO133" s="364"/>
      <c r="IP133" s="364"/>
      <c r="IQ133" s="364"/>
      <c r="IR133" s="364"/>
      <c r="IS133" s="364"/>
      <c r="IT133" s="364"/>
      <c r="IU133" s="364"/>
      <c r="IV133" s="364"/>
      <c r="IW133" s="364"/>
      <c r="IX133" s="364"/>
      <c r="IY133" s="364"/>
      <c r="IZ133" s="364"/>
      <c r="JA133" s="364"/>
      <c r="JB133" s="364"/>
      <c r="JC133" s="364"/>
      <c r="JD133" s="364"/>
      <c r="JE133" s="364"/>
      <c r="JF133" s="364"/>
      <c r="JG133" s="364"/>
      <c r="JH133" s="364"/>
      <c r="JI133" s="364"/>
      <c r="JJ133" s="364"/>
      <c r="JK133" s="364"/>
      <c r="JL133" s="364"/>
      <c r="JM133" s="364"/>
      <c r="JN133" s="364"/>
      <c r="JO133" s="364"/>
      <c r="JP133" s="364"/>
      <c r="JQ133" s="364"/>
      <c r="JR133" s="364"/>
      <c r="JS133" s="364"/>
      <c r="JT133" s="364"/>
      <c r="JU133" s="364"/>
      <c r="JV133" s="364"/>
      <c r="JW133" s="364"/>
      <c r="JX133" s="364"/>
      <c r="JY133" s="364"/>
      <c r="JZ133" s="364"/>
      <c r="KA133" s="364"/>
      <c r="KB133" s="364"/>
      <c r="KC133" s="364"/>
      <c r="KD133" s="364"/>
      <c r="KE133" s="364"/>
      <c r="KF133" s="364"/>
      <c r="KG133" s="364"/>
      <c r="KH133" s="364"/>
      <c r="KI133" s="364"/>
      <c r="KJ133" s="364"/>
      <c r="KK133" s="364"/>
      <c r="KL133" s="364"/>
      <c r="KM133" s="364"/>
      <c r="KN133" s="364"/>
      <c r="KO133" s="364"/>
      <c r="KP133" s="364"/>
      <c r="KQ133" s="364"/>
      <c r="KR133" s="364"/>
      <c r="KS133" s="364"/>
      <c r="KT133" s="364"/>
      <c r="KU133" s="364"/>
      <c r="KV133" s="364"/>
      <c r="KW133" s="364"/>
      <c r="KX133" s="364"/>
      <c r="KY133" s="364"/>
      <c r="KZ133" s="364"/>
      <c r="LA133" s="364"/>
      <c r="LB133" s="364"/>
      <c r="LC133" s="364"/>
      <c r="LD133" s="364"/>
      <c r="LE133" s="364"/>
      <c r="LF133" s="364"/>
      <c r="LG133" s="364"/>
      <c r="LH133" s="364"/>
      <c r="LI133" s="364"/>
      <c r="LJ133" s="364"/>
      <c r="LK133" s="364"/>
      <c r="LL133" s="364"/>
      <c r="LM133" s="364"/>
      <c r="LN133" s="364"/>
      <c r="LO133" s="364"/>
      <c r="LP133" s="364"/>
      <c r="LQ133" s="364"/>
      <c r="LR133" s="364"/>
      <c r="LS133" s="364"/>
      <c r="LT133" s="364"/>
      <c r="LU133" s="364"/>
      <c r="LV133" s="364"/>
      <c r="LW133" s="364"/>
      <c r="LX133" s="364"/>
      <c r="LY133" s="364"/>
      <c r="LZ133" s="364"/>
      <c r="MA133" s="364"/>
      <c r="MB133" s="364"/>
      <c r="MC133" s="364"/>
      <c r="MD133" s="364"/>
      <c r="ME133" s="364"/>
      <c r="MF133" s="364"/>
      <c r="MG133" s="364"/>
      <c r="MH133" s="364"/>
      <c r="MI133" s="364"/>
      <c r="MJ133" s="364"/>
      <c r="MK133" s="364"/>
      <c r="ML133" s="364"/>
      <c r="MM133" s="364"/>
      <c r="MN133" s="364"/>
      <c r="MO133" s="364"/>
      <c r="MP133" s="364"/>
      <c r="MQ133" s="364"/>
      <c r="MR133" s="364"/>
      <c r="MS133" s="364"/>
      <c r="MT133" s="364"/>
      <c r="MU133" s="364"/>
      <c r="MV133" s="364"/>
      <c r="MW133" s="364"/>
      <c r="MX133" s="364"/>
      <c r="MY133" s="364"/>
      <c r="MZ133" s="364"/>
      <c r="NA133" s="364"/>
      <c r="NB133" s="364"/>
      <c r="NC133" s="364"/>
      <c r="ND133" s="364"/>
      <c r="NE133" s="364"/>
      <c r="NF133" s="364"/>
      <c r="NG133" s="364"/>
      <c r="NH133" s="364"/>
      <c r="NI133" s="364"/>
      <c r="NJ133" s="364"/>
      <c r="NK133" s="364"/>
      <c r="NL133" s="364"/>
      <c r="NM133" s="364"/>
      <c r="NN133" s="364"/>
      <c r="NO133" s="364"/>
      <c r="NP133" s="364"/>
      <c r="NQ133" s="364"/>
      <c r="NR133" s="364"/>
      <c r="NS133" s="364"/>
      <c r="NT133" s="364"/>
      <c r="NU133" s="364"/>
      <c r="NV133" s="364"/>
      <c r="NW133" s="364"/>
      <c r="NX133" s="364"/>
      <c r="NY133" s="364"/>
      <c r="NZ133" s="364"/>
      <c r="OA133" s="364"/>
      <c r="OB133" s="364"/>
      <c r="OC133" s="364"/>
      <c r="OD133" s="364"/>
      <c r="OE133" s="364"/>
      <c r="OF133" s="364"/>
      <c r="OG133" s="364"/>
      <c r="OH133" s="364"/>
      <c r="OI133" s="364"/>
      <c r="OJ133" s="364"/>
      <c r="OK133" s="364"/>
      <c r="OL133" s="364"/>
      <c r="OM133" s="364"/>
      <c r="ON133" s="364"/>
      <c r="OO133" s="364"/>
      <c r="OP133" s="364"/>
      <c r="OQ133" s="364"/>
      <c r="OR133" s="364"/>
    </row>
    <row r="134" spans="1:408" ht="15">
      <c r="A134" s="365" t="s">
        <v>704</v>
      </c>
      <c r="B134" s="364">
        <f t="shared" si="118"/>
        <v>0</v>
      </c>
      <c r="C134" s="364">
        <f t="shared" si="119"/>
        <v>0</v>
      </c>
      <c r="D134" s="364">
        <f t="shared" si="120"/>
        <v>0</v>
      </c>
      <c r="E134" s="364">
        <f t="shared" si="121"/>
        <v>0</v>
      </c>
      <c r="F134" s="364">
        <f t="shared" si="122"/>
        <v>0</v>
      </c>
      <c r="G134" s="364">
        <f t="shared" si="123"/>
        <v>0</v>
      </c>
      <c r="H134" s="364">
        <f t="shared" si="124"/>
        <v>0</v>
      </c>
      <c r="I134" s="364">
        <f t="shared" si="125"/>
        <v>0</v>
      </c>
      <c r="J134" s="364">
        <f t="shared" si="126"/>
        <v>0</v>
      </c>
      <c r="K134" s="364">
        <f t="shared" si="127"/>
        <v>0</v>
      </c>
      <c r="L134" s="364">
        <f t="shared" si="128"/>
        <v>0</v>
      </c>
      <c r="M134" s="364">
        <f t="shared" si="129"/>
        <v>0</v>
      </c>
      <c r="N134" s="364">
        <f t="shared" si="130"/>
        <v>0</v>
      </c>
      <c r="O134" s="364">
        <f t="shared" si="131"/>
        <v>0</v>
      </c>
      <c r="P134" s="364">
        <f t="shared" si="132"/>
        <v>0</v>
      </c>
      <c r="Q134" s="364">
        <f t="shared" si="133"/>
        <v>0</v>
      </c>
      <c r="R134" s="364">
        <f t="shared" si="134"/>
        <v>0</v>
      </c>
      <c r="S134" s="364">
        <f t="shared" si="135"/>
        <v>0</v>
      </c>
      <c r="T134" s="364">
        <f t="shared" si="136"/>
        <v>0</v>
      </c>
      <c r="U134" s="364">
        <f t="shared" si="137"/>
        <v>0</v>
      </c>
      <c r="V134" s="364">
        <f t="shared" si="138"/>
        <v>0</v>
      </c>
      <c r="W134" s="364">
        <f t="shared" si="139"/>
        <v>0</v>
      </c>
      <c r="X134" s="364">
        <f t="shared" si="140"/>
        <v>0</v>
      </c>
      <c r="Y134" s="364">
        <f t="shared" si="141"/>
        <v>0</v>
      </c>
      <c r="Z134" s="364">
        <f t="shared" si="142"/>
        <v>0</v>
      </c>
      <c r="AA134" s="364">
        <f t="shared" si="143"/>
        <v>0</v>
      </c>
      <c r="AB134" s="364">
        <f t="shared" si="144"/>
        <v>0</v>
      </c>
      <c r="AC134" s="364">
        <f t="shared" si="145"/>
        <v>0</v>
      </c>
      <c r="AD134" s="364">
        <f t="shared" si="146"/>
        <v>0</v>
      </c>
      <c r="AE134" s="364">
        <f t="shared" si="147"/>
        <v>0</v>
      </c>
      <c r="AG134" s="364"/>
      <c r="AH134" s="364"/>
      <c r="AI134" s="364"/>
      <c r="AJ134" s="364"/>
      <c r="AK134" s="364"/>
      <c r="AL134" s="364"/>
      <c r="AM134" s="364"/>
      <c r="AN134" s="364"/>
      <c r="AO134" s="364"/>
      <c r="AP134" s="364"/>
      <c r="AQ134" s="364"/>
      <c r="AR134" s="364"/>
      <c r="AS134" s="364"/>
      <c r="AT134" s="364"/>
      <c r="AU134" s="364"/>
      <c r="AV134" s="364"/>
      <c r="AW134" s="364"/>
      <c r="AX134" s="364"/>
      <c r="AY134" s="364"/>
      <c r="AZ134" s="364"/>
      <c r="BA134" s="364"/>
      <c r="BB134" s="364"/>
      <c r="BC134" s="364"/>
      <c r="BD134" s="364"/>
      <c r="BE134" s="364"/>
      <c r="BF134" s="364"/>
      <c r="BG134" s="364"/>
      <c r="BH134" s="364"/>
      <c r="BI134" s="364"/>
      <c r="BJ134" s="364"/>
      <c r="BK134" s="364"/>
      <c r="BL134" s="364"/>
      <c r="BM134" s="364"/>
      <c r="BN134" s="364"/>
      <c r="BO134" s="364"/>
      <c r="BP134" s="364"/>
      <c r="BQ134" s="364"/>
      <c r="BR134" s="364"/>
      <c r="BS134" s="364"/>
      <c r="BT134" s="364"/>
      <c r="BU134" s="364"/>
      <c r="BV134" s="364"/>
      <c r="BW134" s="364"/>
      <c r="BX134" s="364"/>
      <c r="BY134" s="364"/>
      <c r="BZ134" s="364"/>
      <c r="CA134" s="364"/>
      <c r="CB134" s="364"/>
      <c r="CC134" s="364"/>
      <c r="CD134" s="364"/>
      <c r="CE134" s="364"/>
      <c r="CF134" s="364"/>
      <c r="CG134" s="364"/>
      <c r="CH134" s="364"/>
      <c r="CI134" s="364"/>
      <c r="CJ134" s="364"/>
      <c r="CK134" s="364"/>
      <c r="CL134" s="364"/>
      <c r="CM134" s="364"/>
      <c r="CN134" s="364"/>
      <c r="CO134" s="364"/>
      <c r="CP134" s="364"/>
      <c r="CQ134" s="364"/>
      <c r="CR134" s="364"/>
      <c r="CS134" s="364"/>
      <c r="CT134" s="364"/>
      <c r="CU134" s="364"/>
      <c r="CV134" s="364"/>
      <c r="CW134" s="364"/>
      <c r="CX134" s="364"/>
      <c r="CY134" s="364"/>
      <c r="CZ134" s="364"/>
      <c r="DA134" s="364"/>
      <c r="DB134" s="364"/>
      <c r="DC134" s="364"/>
      <c r="DD134" s="364"/>
      <c r="DE134" s="364"/>
      <c r="DF134" s="364"/>
      <c r="DG134" s="364"/>
      <c r="DH134" s="364"/>
      <c r="DI134" s="364"/>
      <c r="DJ134" s="364"/>
      <c r="DK134" s="364"/>
      <c r="DL134" s="364"/>
      <c r="DM134" s="364"/>
      <c r="DN134" s="364"/>
      <c r="DO134" s="364"/>
      <c r="DP134" s="364"/>
      <c r="DQ134" s="364"/>
      <c r="DR134" s="364"/>
      <c r="DS134" s="364"/>
      <c r="DT134" s="364"/>
      <c r="DU134" s="364"/>
      <c r="DV134" s="364"/>
      <c r="DW134" s="364"/>
      <c r="DX134" s="364"/>
      <c r="DY134" s="364"/>
      <c r="DZ134" s="364"/>
      <c r="EA134" s="364"/>
      <c r="EB134" s="364"/>
      <c r="EC134" s="364"/>
      <c r="ED134" s="364"/>
      <c r="EE134" s="364"/>
      <c r="EF134" s="364"/>
      <c r="EG134" s="364"/>
      <c r="EH134" s="364"/>
      <c r="EI134" s="364"/>
      <c r="EJ134" s="364"/>
      <c r="EK134" s="364"/>
      <c r="EL134" s="364"/>
      <c r="EM134" s="364"/>
      <c r="EN134" s="364"/>
      <c r="EO134" s="364"/>
      <c r="EP134" s="364"/>
      <c r="EQ134" s="364"/>
      <c r="ER134" s="364"/>
      <c r="ES134" s="364"/>
      <c r="ET134" s="364"/>
      <c r="EU134" s="364"/>
      <c r="EV134" s="364"/>
      <c r="EW134" s="364"/>
      <c r="EX134" s="364"/>
      <c r="EY134" s="364"/>
      <c r="EZ134" s="364"/>
      <c r="FA134" s="364"/>
      <c r="FB134" s="364"/>
      <c r="FC134" s="364"/>
      <c r="FD134" s="364"/>
      <c r="FE134" s="364"/>
      <c r="FF134" s="364"/>
      <c r="FG134" s="364"/>
      <c r="FH134" s="364"/>
      <c r="FI134" s="364"/>
      <c r="FJ134" s="364"/>
      <c r="FK134" s="364"/>
      <c r="FL134" s="364"/>
      <c r="FM134" s="364"/>
      <c r="FN134" s="364"/>
      <c r="FO134" s="364"/>
      <c r="FP134" s="364"/>
      <c r="FQ134" s="364"/>
      <c r="FR134" s="364"/>
      <c r="FS134" s="364"/>
      <c r="FT134" s="364"/>
      <c r="FU134" s="364"/>
      <c r="FV134" s="364"/>
      <c r="FW134" s="364"/>
      <c r="FX134" s="364"/>
      <c r="FY134" s="364"/>
      <c r="FZ134" s="364"/>
      <c r="GA134" s="364"/>
      <c r="GB134" s="364"/>
      <c r="GC134" s="364"/>
      <c r="GD134" s="364"/>
      <c r="GE134" s="364"/>
      <c r="GF134" s="364"/>
      <c r="GG134" s="364"/>
      <c r="GH134" s="364"/>
      <c r="GI134" s="364"/>
      <c r="GJ134" s="364"/>
      <c r="GK134" s="364"/>
      <c r="GL134" s="364"/>
      <c r="GM134" s="364"/>
      <c r="GN134" s="364"/>
      <c r="GO134" s="364"/>
      <c r="GP134" s="364"/>
      <c r="GQ134" s="364"/>
      <c r="GR134" s="364"/>
      <c r="GS134" s="364"/>
      <c r="GT134" s="364"/>
      <c r="GU134" s="364"/>
      <c r="GV134" s="364"/>
      <c r="GW134" s="364"/>
      <c r="GX134" s="364"/>
      <c r="GY134" s="364"/>
      <c r="GZ134" s="364"/>
      <c r="HA134" s="364"/>
      <c r="HB134" s="364"/>
      <c r="HC134" s="364"/>
      <c r="HD134" s="364"/>
      <c r="HE134" s="364"/>
      <c r="HF134" s="364"/>
      <c r="HG134" s="364"/>
      <c r="HH134" s="364"/>
      <c r="HI134" s="364"/>
      <c r="HJ134" s="364"/>
      <c r="HK134" s="364"/>
      <c r="HL134" s="364"/>
      <c r="HM134" s="364"/>
      <c r="HN134" s="364"/>
      <c r="HO134" s="364"/>
      <c r="HP134" s="364"/>
      <c r="HQ134" s="364"/>
      <c r="HR134" s="364"/>
      <c r="HS134" s="364"/>
      <c r="HT134" s="364"/>
      <c r="HU134" s="364"/>
      <c r="HV134" s="364"/>
      <c r="HW134" s="364"/>
      <c r="HX134" s="364"/>
      <c r="HY134" s="364"/>
      <c r="HZ134" s="364"/>
      <c r="IA134" s="364"/>
      <c r="IB134" s="364"/>
      <c r="IC134" s="364"/>
      <c r="ID134" s="364"/>
      <c r="IE134" s="364"/>
      <c r="IF134" s="364"/>
      <c r="IG134" s="364"/>
      <c r="IH134" s="364"/>
      <c r="II134" s="364"/>
      <c r="IJ134" s="364"/>
      <c r="IK134" s="364"/>
      <c r="IL134" s="364"/>
      <c r="IM134" s="364"/>
      <c r="IN134" s="364"/>
      <c r="IO134" s="364"/>
      <c r="IP134" s="364"/>
      <c r="IQ134" s="364"/>
      <c r="IR134" s="364"/>
      <c r="IS134" s="364"/>
      <c r="IT134" s="364"/>
      <c r="IU134" s="364"/>
      <c r="IV134" s="364"/>
      <c r="IW134" s="364"/>
      <c r="IX134" s="364"/>
      <c r="IY134" s="364"/>
      <c r="IZ134" s="364"/>
      <c r="JA134" s="364"/>
      <c r="JB134" s="364"/>
      <c r="JC134" s="364"/>
      <c r="JD134" s="364"/>
      <c r="JE134" s="364"/>
      <c r="JF134" s="364"/>
      <c r="JG134" s="364"/>
      <c r="JH134" s="364"/>
      <c r="JI134" s="364"/>
      <c r="JJ134" s="364"/>
      <c r="JK134" s="364"/>
      <c r="JL134" s="364"/>
      <c r="JM134" s="364"/>
      <c r="JN134" s="364"/>
      <c r="JO134" s="364"/>
      <c r="JP134" s="364"/>
      <c r="JQ134" s="364"/>
      <c r="JR134" s="364"/>
      <c r="JS134" s="364"/>
      <c r="JT134" s="364"/>
      <c r="JU134" s="364"/>
      <c r="JV134" s="364"/>
      <c r="JW134" s="364"/>
      <c r="JX134" s="364"/>
      <c r="JY134" s="364"/>
      <c r="JZ134" s="364"/>
      <c r="KA134" s="364"/>
      <c r="KB134" s="364"/>
      <c r="KC134" s="364"/>
      <c r="KD134" s="364"/>
      <c r="KE134" s="364"/>
      <c r="KF134" s="364"/>
      <c r="KG134" s="364"/>
      <c r="KH134" s="364"/>
      <c r="KI134" s="364"/>
      <c r="KJ134" s="364"/>
      <c r="KK134" s="364"/>
      <c r="KL134" s="364"/>
      <c r="KM134" s="364"/>
      <c r="KN134" s="364"/>
      <c r="KO134" s="364"/>
      <c r="KP134" s="364"/>
      <c r="KQ134" s="364"/>
      <c r="KR134" s="364"/>
      <c r="KS134" s="364"/>
      <c r="KT134" s="364"/>
      <c r="KU134" s="364"/>
      <c r="KV134" s="364"/>
      <c r="KW134" s="364"/>
      <c r="KX134" s="364"/>
      <c r="KY134" s="364"/>
      <c r="KZ134" s="364"/>
      <c r="LA134" s="364"/>
      <c r="LB134" s="364"/>
      <c r="LC134" s="364"/>
      <c r="LD134" s="364"/>
      <c r="LE134" s="364"/>
      <c r="LF134" s="364"/>
      <c r="LG134" s="364"/>
      <c r="LH134" s="364"/>
      <c r="LI134" s="364"/>
      <c r="LJ134" s="364"/>
      <c r="LK134" s="364"/>
      <c r="LL134" s="364"/>
      <c r="LM134" s="364"/>
      <c r="LN134" s="364"/>
      <c r="LO134" s="364"/>
      <c r="LP134" s="364"/>
      <c r="LQ134" s="364"/>
      <c r="LR134" s="364"/>
      <c r="LS134" s="364"/>
      <c r="LT134" s="364"/>
      <c r="LU134" s="364"/>
      <c r="LV134" s="364"/>
      <c r="LW134" s="364"/>
      <c r="LX134" s="364"/>
      <c r="LY134" s="364"/>
      <c r="LZ134" s="364"/>
      <c r="MA134" s="364"/>
      <c r="MB134" s="364"/>
      <c r="MC134" s="364"/>
      <c r="MD134" s="364"/>
      <c r="ME134" s="364"/>
      <c r="MF134" s="364"/>
      <c r="MG134" s="364"/>
      <c r="MH134" s="364"/>
      <c r="MI134" s="364"/>
      <c r="MJ134" s="364"/>
      <c r="MK134" s="364"/>
      <c r="ML134" s="364"/>
      <c r="MM134" s="364"/>
      <c r="MN134" s="364"/>
      <c r="MO134" s="364"/>
      <c r="MP134" s="364"/>
      <c r="MQ134" s="364"/>
      <c r="MR134" s="364"/>
      <c r="MS134" s="364"/>
      <c r="MT134" s="364"/>
      <c r="MU134" s="364"/>
      <c r="MV134" s="364"/>
      <c r="MW134" s="364"/>
      <c r="MX134" s="364"/>
      <c r="MY134" s="364"/>
      <c r="MZ134" s="364"/>
      <c r="NA134" s="364"/>
      <c r="NB134" s="364"/>
      <c r="NC134" s="364"/>
      <c r="ND134" s="364"/>
      <c r="NE134" s="364"/>
      <c r="NF134" s="364"/>
      <c r="NG134" s="364"/>
      <c r="NH134" s="364"/>
      <c r="NI134" s="364"/>
      <c r="NJ134" s="364"/>
      <c r="NK134" s="364"/>
      <c r="NL134" s="364"/>
      <c r="NM134" s="364"/>
      <c r="NN134" s="364"/>
      <c r="NO134" s="364"/>
      <c r="NP134" s="364"/>
      <c r="NQ134" s="364"/>
      <c r="NR134" s="364"/>
      <c r="NS134" s="364"/>
      <c r="NT134" s="364"/>
      <c r="NU134" s="364"/>
      <c r="NV134" s="364"/>
      <c r="NW134" s="364"/>
      <c r="NX134" s="364"/>
      <c r="NY134" s="364"/>
      <c r="NZ134" s="364"/>
      <c r="OA134" s="364"/>
      <c r="OB134" s="364"/>
      <c r="OC134" s="364"/>
      <c r="OD134" s="364"/>
      <c r="OE134" s="364"/>
      <c r="OF134" s="364"/>
      <c r="OG134" s="364"/>
      <c r="OH134" s="364"/>
      <c r="OI134" s="364"/>
      <c r="OJ134" s="364"/>
      <c r="OK134" s="364"/>
      <c r="OL134" s="364"/>
      <c r="OM134" s="364"/>
      <c r="ON134" s="364"/>
      <c r="OO134" s="364"/>
      <c r="OP134" s="364"/>
      <c r="OQ134" s="364"/>
      <c r="OR134" s="364"/>
    </row>
    <row r="135" spans="1:408" ht="15">
      <c r="A135" s="365" t="s">
        <v>705</v>
      </c>
      <c r="B135" s="364">
        <f t="shared" si="118"/>
        <v>0</v>
      </c>
      <c r="C135" s="364">
        <f t="shared" si="119"/>
        <v>0</v>
      </c>
      <c r="D135" s="364">
        <f t="shared" si="120"/>
        <v>0</v>
      </c>
      <c r="E135" s="364">
        <f t="shared" si="121"/>
        <v>0</v>
      </c>
      <c r="F135" s="364">
        <f t="shared" si="122"/>
        <v>0</v>
      </c>
      <c r="G135" s="364">
        <f t="shared" si="123"/>
        <v>0</v>
      </c>
      <c r="H135" s="364">
        <f t="shared" si="124"/>
        <v>0</v>
      </c>
      <c r="I135" s="364">
        <f t="shared" si="125"/>
        <v>0</v>
      </c>
      <c r="J135" s="364">
        <f t="shared" si="126"/>
        <v>0</v>
      </c>
      <c r="K135" s="364">
        <f t="shared" si="127"/>
        <v>0</v>
      </c>
      <c r="L135" s="364">
        <f t="shared" si="128"/>
        <v>0</v>
      </c>
      <c r="M135" s="364">
        <f t="shared" si="129"/>
        <v>0</v>
      </c>
      <c r="N135" s="364">
        <f t="shared" si="130"/>
        <v>0</v>
      </c>
      <c r="O135" s="364">
        <f t="shared" si="131"/>
        <v>0</v>
      </c>
      <c r="P135" s="364">
        <f t="shared" si="132"/>
        <v>0</v>
      </c>
      <c r="Q135" s="364">
        <f t="shared" si="133"/>
        <v>0</v>
      </c>
      <c r="R135" s="364">
        <f t="shared" si="134"/>
        <v>0</v>
      </c>
      <c r="S135" s="364">
        <f t="shared" si="135"/>
        <v>0</v>
      </c>
      <c r="T135" s="364">
        <f t="shared" si="136"/>
        <v>0</v>
      </c>
      <c r="U135" s="364">
        <f t="shared" si="137"/>
        <v>0</v>
      </c>
      <c r="V135" s="364">
        <f t="shared" si="138"/>
        <v>0</v>
      </c>
      <c r="W135" s="364">
        <f t="shared" si="139"/>
        <v>0</v>
      </c>
      <c r="X135" s="364">
        <f t="shared" si="140"/>
        <v>0</v>
      </c>
      <c r="Y135" s="364">
        <f t="shared" si="141"/>
        <v>0</v>
      </c>
      <c r="Z135" s="364">
        <f t="shared" si="142"/>
        <v>0</v>
      </c>
      <c r="AA135" s="364">
        <f t="shared" si="143"/>
        <v>0</v>
      </c>
      <c r="AB135" s="364">
        <f t="shared" si="144"/>
        <v>0</v>
      </c>
      <c r="AC135" s="364">
        <f t="shared" si="145"/>
        <v>0</v>
      </c>
      <c r="AD135" s="364">
        <f t="shared" si="146"/>
        <v>0</v>
      </c>
      <c r="AE135" s="364">
        <f t="shared" si="147"/>
        <v>0</v>
      </c>
      <c r="AG135" s="364"/>
      <c r="AH135" s="364"/>
      <c r="AI135" s="364"/>
      <c r="AJ135" s="364"/>
      <c r="AK135" s="364"/>
      <c r="AL135" s="364"/>
      <c r="AM135" s="364"/>
      <c r="AN135" s="364"/>
      <c r="AO135" s="364"/>
      <c r="AP135" s="364"/>
      <c r="AQ135" s="364"/>
      <c r="AR135" s="364"/>
      <c r="AS135" s="364"/>
      <c r="AT135" s="364"/>
      <c r="AU135" s="364"/>
      <c r="AV135" s="364"/>
      <c r="AW135" s="364"/>
      <c r="AX135" s="364"/>
      <c r="AY135" s="364"/>
      <c r="AZ135" s="364"/>
      <c r="BA135" s="364"/>
      <c r="BB135" s="364"/>
      <c r="BC135" s="364"/>
      <c r="BD135" s="364"/>
      <c r="BE135" s="364"/>
      <c r="BF135" s="364"/>
      <c r="BG135" s="364"/>
      <c r="BH135" s="364"/>
      <c r="BI135" s="364"/>
      <c r="BJ135" s="364"/>
      <c r="BK135" s="364"/>
      <c r="BL135" s="364"/>
      <c r="BM135" s="364"/>
      <c r="BN135" s="364"/>
      <c r="BO135" s="364"/>
      <c r="BP135" s="364"/>
      <c r="BQ135" s="364"/>
      <c r="BR135" s="364"/>
      <c r="BS135" s="364"/>
      <c r="BT135" s="364"/>
      <c r="BU135" s="364"/>
      <c r="BV135" s="364"/>
      <c r="BW135" s="364"/>
      <c r="BX135" s="364"/>
      <c r="BY135" s="364"/>
      <c r="BZ135" s="364"/>
      <c r="CA135" s="364"/>
      <c r="CB135" s="364"/>
      <c r="CC135" s="364"/>
      <c r="CD135" s="364"/>
      <c r="CE135" s="364"/>
      <c r="CF135" s="364"/>
      <c r="CG135" s="364"/>
      <c r="CH135" s="364"/>
      <c r="CI135" s="364"/>
      <c r="CJ135" s="364"/>
      <c r="CK135" s="364"/>
      <c r="CL135" s="364"/>
      <c r="CM135" s="364"/>
      <c r="CN135" s="364"/>
      <c r="CO135" s="364"/>
      <c r="CP135" s="364"/>
      <c r="CQ135" s="364"/>
      <c r="CR135" s="364"/>
      <c r="CS135" s="364"/>
      <c r="CT135" s="364"/>
      <c r="CU135" s="364"/>
      <c r="CV135" s="364"/>
      <c r="CW135" s="364"/>
      <c r="CX135" s="364"/>
      <c r="CY135" s="364"/>
      <c r="CZ135" s="364"/>
      <c r="DA135" s="364"/>
      <c r="DB135" s="364"/>
      <c r="DC135" s="364"/>
      <c r="DD135" s="364"/>
      <c r="DE135" s="364"/>
      <c r="DF135" s="364"/>
      <c r="DG135" s="364"/>
      <c r="DH135" s="364"/>
      <c r="DI135" s="364"/>
      <c r="DJ135" s="364"/>
      <c r="DK135" s="364"/>
      <c r="DL135" s="364"/>
      <c r="DM135" s="364"/>
      <c r="DN135" s="364"/>
      <c r="DO135" s="364"/>
      <c r="DP135" s="364"/>
      <c r="DQ135" s="364"/>
      <c r="DR135" s="364"/>
      <c r="DS135" s="364"/>
      <c r="DT135" s="364"/>
      <c r="DU135" s="364"/>
      <c r="DV135" s="364"/>
      <c r="DW135" s="364"/>
      <c r="DX135" s="364"/>
      <c r="DY135" s="364"/>
      <c r="DZ135" s="364"/>
      <c r="EA135" s="364"/>
      <c r="EB135" s="364"/>
      <c r="EC135" s="364"/>
      <c r="ED135" s="364"/>
      <c r="EE135" s="364"/>
      <c r="EF135" s="364"/>
      <c r="EG135" s="364"/>
      <c r="EH135" s="364"/>
      <c r="EI135" s="364"/>
      <c r="EJ135" s="364"/>
      <c r="EK135" s="364"/>
      <c r="EL135" s="364"/>
      <c r="EM135" s="364"/>
      <c r="EN135" s="364"/>
      <c r="EO135" s="364"/>
      <c r="EP135" s="364"/>
      <c r="EQ135" s="364"/>
      <c r="ER135" s="364"/>
      <c r="ES135" s="364"/>
      <c r="ET135" s="364"/>
      <c r="EU135" s="364"/>
      <c r="EV135" s="364"/>
      <c r="EW135" s="364"/>
      <c r="EX135" s="364"/>
      <c r="EY135" s="364"/>
      <c r="EZ135" s="364"/>
      <c r="FA135" s="364"/>
      <c r="FB135" s="364"/>
      <c r="FC135" s="364"/>
      <c r="FD135" s="364"/>
      <c r="FE135" s="364"/>
      <c r="FF135" s="364"/>
      <c r="FG135" s="364"/>
      <c r="FH135" s="364"/>
      <c r="FI135" s="364"/>
      <c r="FJ135" s="364"/>
      <c r="FK135" s="364"/>
      <c r="FL135" s="364"/>
      <c r="FM135" s="364"/>
      <c r="FN135" s="364"/>
      <c r="FO135" s="364"/>
      <c r="FP135" s="364"/>
      <c r="FQ135" s="364"/>
      <c r="FR135" s="364"/>
      <c r="FS135" s="364"/>
      <c r="FT135" s="364"/>
      <c r="FU135" s="364"/>
      <c r="FV135" s="364"/>
      <c r="FW135" s="364"/>
      <c r="FX135" s="364"/>
      <c r="FY135" s="364"/>
      <c r="FZ135" s="364"/>
      <c r="GA135" s="364"/>
      <c r="GB135" s="364"/>
      <c r="GC135" s="364"/>
      <c r="GD135" s="364"/>
      <c r="GE135" s="364"/>
      <c r="GF135" s="364"/>
      <c r="GG135" s="364"/>
      <c r="GH135" s="364"/>
      <c r="GI135" s="364"/>
      <c r="GJ135" s="364"/>
      <c r="GK135" s="364"/>
      <c r="GL135" s="364"/>
      <c r="GM135" s="364"/>
      <c r="GN135" s="364"/>
      <c r="GO135" s="364"/>
      <c r="GP135" s="364"/>
      <c r="GQ135" s="364"/>
      <c r="GR135" s="364"/>
      <c r="GS135" s="364"/>
      <c r="GT135" s="364"/>
      <c r="GU135" s="364"/>
      <c r="GV135" s="364"/>
      <c r="GW135" s="364"/>
      <c r="GX135" s="364"/>
      <c r="GY135" s="364"/>
      <c r="GZ135" s="364"/>
      <c r="HA135" s="364"/>
      <c r="HB135" s="364"/>
      <c r="HC135" s="364"/>
      <c r="HD135" s="364"/>
      <c r="HE135" s="364"/>
      <c r="HF135" s="364"/>
      <c r="HG135" s="364"/>
      <c r="HH135" s="364"/>
      <c r="HI135" s="364"/>
      <c r="HJ135" s="364"/>
      <c r="HK135" s="364"/>
      <c r="HL135" s="364"/>
      <c r="HM135" s="364"/>
      <c r="HN135" s="364"/>
      <c r="HO135" s="364"/>
      <c r="HP135" s="364"/>
      <c r="HQ135" s="364"/>
      <c r="HR135" s="364"/>
      <c r="HS135" s="364"/>
      <c r="HT135" s="364"/>
      <c r="HU135" s="364"/>
      <c r="HV135" s="364"/>
      <c r="HW135" s="364"/>
      <c r="HX135" s="364"/>
      <c r="HY135" s="364"/>
      <c r="HZ135" s="364"/>
      <c r="IA135" s="364"/>
      <c r="IB135" s="364"/>
      <c r="IC135" s="364"/>
      <c r="ID135" s="364"/>
      <c r="IE135" s="364"/>
      <c r="IF135" s="364"/>
      <c r="IG135" s="364"/>
      <c r="IH135" s="364"/>
      <c r="II135" s="364"/>
      <c r="IJ135" s="364"/>
      <c r="IK135" s="364"/>
      <c r="IL135" s="364"/>
      <c r="IM135" s="364"/>
      <c r="IN135" s="364"/>
      <c r="IO135" s="364"/>
      <c r="IP135" s="364"/>
      <c r="IQ135" s="364"/>
      <c r="IR135" s="364"/>
      <c r="IS135" s="364"/>
      <c r="IT135" s="364"/>
      <c r="IU135" s="364"/>
      <c r="IV135" s="364"/>
      <c r="IW135" s="364"/>
      <c r="IX135" s="364"/>
      <c r="IY135" s="364"/>
      <c r="IZ135" s="364"/>
      <c r="JA135" s="364"/>
      <c r="JB135" s="364"/>
      <c r="JC135" s="364"/>
      <c r="JD135" s="364"/>
      <c r="JE135" s="364"/>
      <c r="JF135" s="364"/>
      <c r="JG135" s="364"/>
      <c r="JH135" s="364"/>
      <c r="JI135" s="364"/>
      <c r="JJ135" s="364"/>
      <c r="JK135" s="364"/>
      <c r="JL135" s="364"/>
      <c r="JM135" s="364"/>
      <c r="JN135" s="364"/>
      <c r="JO135" s="364"/>
      <c r="JP135" s="364"/>
      <c r="JQ135" s="364"/>
      <c r="JR135" s="364"/>
      <c r="JS135" s="364"/>
      <c r="JT135" s="364"/>
      <c r="JU135" s="364"/>
      <c r="JV135" s="364"/>
      <c r="JW135" s="364"/>
      <c r="JX135" s="364"/>
      <c r="JY135" s="364"/>
      <c r="JZ135" s="364"/>
      <c r="KA135" s="364"/>
      <c r="KB135" s="364"/>
      <c r="KC135" s="364"/>
      <c r="KD135" s="364"/>
      <c r="KE135" s="364"/>
      <c r="KF135" s="364"/>
      <c r="KG135" s="364"/>
      <c r="KH135" s="364"/>
      <c r="KI135" s="364"/>
      <c r="KJ135" s="364"/>
      <c r="KK135" s="364"/>
      <c r="KL135" s="364"/>
      <c r="KM135" s="364"/>
      <c r="KN135" s="364"/>
      <c r="KO135" s="364"/>
      <c r="KP135" s="364"/>
      <c r="KQ135" s="364"/>
      <c r="KR135" s="364"/>
      <c r="KS135" s="364"/>
      <c r="KT135" s="364"/>
      <c r="KU135" s="364"/>
      <c r="KV135" s="364"/>
      <c r="KW135" s="364"/>
      <c r="KX135" s="364"/>
      <c r="KY135" s="364"/>
      <c r="KZ135" s="364"/>
      <c r="LA135" s="364"/>
      <c r="LB135" s="364"/>
      <c r="LC135" s="364"/>
      <c r="LD135" s="364"/>
      <c r="LE135" s="364"/>
      <c r="LF135" s="364"/>
      <c r="LG135" s="364"/>
      <c r="LH135" s="364"/>
      <c r="LI135" s="364"/>
      <c r="LJ135" s="364"/>
      <c r="LK135" s="364"/>
      <c r="LL135" s="364"/>
      <c r="LM135" s="364"/>
      <c r="LN135" s="364"/>
      <c r="LO135" s="364"/>
      <c r="LP135" s="364"/>
      <c r="LQ135" s="364"/>
      <c r="LR135" s="364"/>
      <c r="LS135" s="364"/>
      <c r="LT135" s="364"/>
      <c r="LU135" s="364"/>
      <c r="LV135" s="364"/>
      <c r="LW135" s="364"/>
      <c r="LX135" s="364"/>
      <c r="LY135" s="364"/>
      <c r="LZ135" s="364"/>
      <c r="MA135" s="364"/>
      <c r="MB135" s="364"/>
      <c r="MC135" s="364"/>
      <c r="MD135" s="364"/>
      <c r="ME135" s="364"/>
      <c r="MF135" s="364"/>
      <c r="MG135" s="364"/>
      <c r="MH135" s="364"/>
      <c r="MI135" s="364"/>
      <c r="MJ135" s="364"/>
      <c r="MK135" s="364"/>
      <c r="ML135" s="364"/>
      <c r="MM135" s="364"/>
      <c r="MN135" s="364"/>
      <c r="MO135" s="364"/>
      <c r="MP135" s="364"/>
      <c r="MQ135" s="364"/>
      <c r="MR135" s="364"/>
      <c r="MS135" s="364"/>
      <c r="MT135" s="364"/>
      <c r="MU135" s="364"/>
      <c r="MV135" s="364"/>
      <c r="MW135" s="364"/>
      <c r="MX135" s="364"/>
      <c r="MY135" s="364"/>
      <c r="MZ135" s="364"/>
      <c r="NA135" s="364"/>
      <c r="NB135" s="364"/>
      <c r="NC135" s="364"/>
      <c r="ND135" s="364"/>
      <c r="NE135" s="364"/>
      <c r="NF135" s="364"/>
      <c r="NG135" s="364"/>
      <c r="NH135" s="364"/>
      <c r="NI135" s="364"/>
      <c r="NJ135" s="364"/>
      <c r="NK135" s="364"/>
      <c r="NL135" s="364"/>
      <c r="NM135" s="364"/>
      <c r="NN135" s="364"/>
      <c r="NO135" s="364"/>
      <c r="NP135" s="364"/>
      <c r="NQ135" s="364"/>
      <c r="NR135" s="364"/>
      <c r="NS135" s="364"/>
      <c r="NT135" s="364"/>
      <c r="NU135" s="364"/>
      <c r="NV135" s="364"/>
      <c r="NW135" s="364"/>
      <c r="NX135" s="364"/>
      <c r="NY135" s="364"/>
      <c r="NZ135" s="364"/>
      <c r="OA135" s="364"/>
      <c r="OB135" s="364"/>
      <c r="OC135" s="364"/>
      <c r="OD135" s="364"/>
      <c r="OE135" s="364"/>
      <c r="OF135" s="364"/>
      <c r="OG135" s="364"/>
      <c r="OH135" s="364"/>
      <c r="OI135" s="364"/>
      <c r="OJ135" s="364"/>
      <c r="OK135" s="364"/>
      <c r="OL135" s="364"/>
      <c r="OM135" s="364"/>
      <c r="ON135" s="364"/>
      <c r="OO135" s="364"/>
      <c r="OP135" s="364"/>
      <c r="OQ135" s="364"/>
      <c r="OR135" s="364"/>
    </row>
    <row r="136" spans="1:408" ht="15">
      <c r="A136" s="365" t="s">
        <v>579</v>
      </c>
      <c r="B136" s="364">
        <f t="shared" si="118"/>
        <v>0</v>
      </c>
      <c r="C136" s="364">
        <f t="shared" si="119"/>
        <v>0</v>
      </c>
      <c r="D136" s="364">
        <f t="shared" si="120"/>
        <v>0</v>
      </c>
      <c r="E136" s="364">
        <f t="shared" si="121"/>
        <v>0</v>
      </c>
      <c r="F136" s="364">
        <f t="shared" si="122"/>
        <v>0</v>
      </c>
      <c r="G136" s="364">
        <f t="shared" si="123"/>
        <v>0</v>
      </c>
      <c r="H136" s="364">
        <f t="shared" si="124"/>
        <v>0</v>
      </c>
      <c r="I136" s="364">
        <f t="shared" si="125"/>
        <v>0</v>
      </c>
      <c r="J136" s="364">
        <f t="shared" si="126"/>
        <v>0</v>
      </c>
      <c r="K136" s="364">
        <f t="shared" si="127"/>
        <v>0</v>
      </c>
      <c r="L136" s="364">
        <f t="shared" si="128"/>
        <v>0</v>
      </c>
      <c r="M136" s="364">
        <f t="shared" si="129"/>
        <v>0</v>
      </c>
      <c r="N136" s="364">
        <f t="shared" si="130"/>
        <v>0</v>
      </c>
      <c r="O136" s="364">
        <f t="shared" si="131"/>
        <v>0</v>
      </c>
      <c r="P136" s="364">
        <f t="shared" si="132"/>
        <v>5.1873458823529402E-3</v>
      </c>
      <c r="Q136" s="364">
        <f t="shared" si="133"/>
        <v>0</v>
      </c>
      <c r="R136" s="364">
        <f t="shared" si="134"/>
        <v>0</v>
      </c>
      <c r="S136" s="364">
        <f t="shared" si="135"/>
        <v>0</v>
      </c>
      <c r="T136" s="364">
        <f t="shared" si="136"/>
        <v>0</v>
      </c>
      <c r="U136" s="364">
        <f t="shared" si="137"/>
        <v>0</v>
      </c>
      <c r="V136" s="364">
        <f t="shared" si="138"/>
        <v>0</v>
      </c>
      <c r="W136" s="364">
        <f t="shared" si="139"/>
        <v>0</v>
      </c>
      <c r="X136" s="364">
        <f t="shared" si="140"/>
        <v>0</v>
      </c>
      <c r="Y136" s="364">
        <f t="shared" si="141"/>
        <v>0</v>
      </c>
      <c r="Z136" s="364">
        <f t="shared" si="142"/>
        <v>6.0149999999999995E-3</v>
      </c>
      <c r="AA136" s="364">
        <f t="shared" si="143"/>
        <v>0</v>
      </c>
      <c r="AB136" s="364">
        <f t="shared" si="144"/>
        <v>0</v>
      </c>
      <c r="AC136" s="364">
        <f t="shared" si="145"/>
        <v>6.0000000000000001E-3</v>
      </c>
      <c r="AD136" s="364">
        <f t="shared" si="146"/>
        <v>0</v>
      </c>
      <c r="AE136" s="364">
        <f t="shared" si="147"/>
        <v>0</v>
      </c>
      <c r="AG136" s="364"/>
      <c r="AH136" s="364"/>
      <c r="AI136" s="364"/>
      <c r="AJ136" s="364"/>
      <c r="AK136" s="364"/>
      <c r="AL136" s="364"/>
      <c r="AM136" s="364"/>
      <c r="AN136" s="364"/>
      <c r="AO136" s="364"/>
      <c r="AP136" s="364"/>
      <c r="AQ136" s="364"/>
      <c r="AR136" s="364"/>
      <c r="AS136" s="364"/>
      <c r="AT136" s="364"/>
      <c r="AU136" s="364"/>
      <c r="AV136" s="364"/>
      <c r="AW136" s="364"/>
      <c r="AX136" s="364"/>
      <c r="AY136" s="364"/>
      <c r="AZ136" s="364"/>
      <c r="BA136" s="364"/>
      <c r="BB136" s="364"/>
      <c r="BC136" s="364"/>
      <c r="BD136" s="364"/>
      <c r="BE136" s="364"/>
      <c r="BF136" s="364"/>
      <c r="BG136" s="364"/>
      <c r="BH136" s="364"/>
      <c r="BI136" s="364"/>
      <c r="BJ136" s="364"/>
      <c r="BK136" s="364"/>
      <c r="BL136" s="364"/>
      <c r="BM136" s="364"/>
      <c r="BN136" s="364"/>
      <c r="BO136" s="364"/>
      <c r="BP136" s="364"/>
      <c r="BQ136" s="364"/>
      <c r="BR136" s="364"/>
      <c r="BS136" s="364"/>
      <c r="BT136" s="364"/>
      <c r="BU136" s="364"/>
      <c r="BV136" s="364"/>
      <c r="BW136" s="364"/>
      <c r="BX136" s="364"/>
      <c r="BY136" s="364"/>
      <c r="BZ136" s="364"/>
      <c r="CA136" s="364"/>
      <c r="CB136" s="364"/>
      <c r="CC136" s="364"/>
      <c r="CD136" s="364"/>
      <c r="CE136" s="364"/>
      <c r="CF136" s="364"/>
      <c r="CG136" s="364"/>
      <c r="CH136" s="364"/>
      <c r="CI136" s="364"/>
      <c r="CJ136" s="364"/>
      <c r="CK136" s="364"/>
      <c r="CL136" s="364"/>
      <c r="CM136" s="364"/>
      <c r="CN136" s="364"/>
      <c r="CO136" s="364"/>
      <c r="CP136" s="364"/>
      <c r="CQ136" s="364"/>
      <c r="CR136" s="364"/>
      <c r="CS136" s="364"/>
      <c r="CT136" s="364"/>
      <c r="CU136" s="364"/>
      <c r="CV136" s="364"/>
      <c r="CW136" s="364"/>
      <c r="CX136" s="364"/>
      <c r="CY136" s="364"/>
      <c r="CZ136" s="364"/>
      <c r="DA136" s="364"/>
      <c r="DB136" s="364"/>
      <c r="DC136" s="364"/>
      <c r="DD136" s="364"/>
      <c r="DE136" s="364"/>
      <c r="DF136" s="364"/>
      <c r="DG136" s="364"/>
      <c r="DH136" s="364"/>
      <c r="DI136" s="364"/>
      <c r="DJ136" s="364"/>
      <c r="DK136" s="364"/>
      <c r="DL136" s="364"/>
      <c r="DM136" s="364"/>
      <c r="DN136" s="364"/>
      <c r="DO136" s="364"/>
      <c r="DP136" s="364"/>
      <c r="DQ136" s="364"/>
      <c r="DR136" s="364"/>
      <c r="DS136" s="364"/>
      <c r="DT136" s="364"/>
      <c r="DU136" s="364"/>
      <c r="DV136" s="364"/>
      <c r="DW136" s="364"/>
      <c r="DX136" s="364"/>
      <c r="DY136" s="364"/>
      <c r="DZ136" s="364"/>
      <c r="EA136" s="364"/>
      <c r="EB136" s="364"/>
      <c r="EC136" s="364"/>
      <c r="ED136" s="364"/>
      <c r="EE136" s="364"/>
      <c r="EF136" s="364"/>
      <c r="EG136" s="364"/>
      <c r="EH136" s="364"/>
      <c r="EI136" s="364"/>
      <c r="EJ136" s="364"/>
      <c r="EK136" s="364"/>
      <c r="EL136" s="364"/>
      <c r="EM136" s="364"/>
      <c r="EN136" s="364"/>
      <c r="EO136" s="364"/>
      <c r="EP136" s="364"/>
      <c r="EQ136" s="364"/>
      <c r="ER136" s="364"/>
      <c r="ES136" s="364"/>
      <c r="ET136" s="364"/>
      <c r="EU136" s="364"/>
      <c r="EV136" s="364"/>
      <c r="EW136" s="364"/>
      <c r="EX136" s="364"/>
      <c r="EY136" s="364"/>
      <c r="EZ136" s="364"/>
      <c r="FA136" s="364"/>
      <c r="FB136" s="364"/>
      <c r="FC136" s="364"/>
      <c r="FD136" s="364"/>
      <c r="FE136" s="364"/>
      <c r="FF136" s="364"/>
      <c r="FG136" s="364"/>
      <c r="FH136" s="364"/>
      <c r="FI136" s="364"/>
      <c r="FJ136" s="364"/>
      <c r="FK136" s="364"/>
      <c r="FL136" s="364"/>
      <c r="FM136" s="364"/>
      <c r="FN136" s="364"/>
      <c r="FO136" s="364"/>
      <c r="FP136" s="364"/>
      <c r="FQ136" s="364"/>
      <c r="FR136" s="364"/>
      <c r="FS136" s="364"/>
      <c r="FT136" s="364"/>
      <c r="FU136" s="364"/>
      <c r="FV136" s="364"/>
      <c r="FW136" s="364"/>
      <c r="FX136" s="364"/>
      <c r="FY136" s="364"/>
      <c r="FZ136" s="364"/>
      <c r="GA136" s="364"/>
      <c r="GB136" s="364"/>
      <c r="GC136" s="364"/>
      <c r="GD136" s="364"/>
      <c r="GE136" s="364"/>
      <c r="GF136" s="364"/>
      <c r="GG136" s="364"/>
      <c r="GH136" s="364"/>
      <c r="GI136" s="364"/>
      <c r="GJ136" s="364"/>
      <c r="GK136" s="364"/>
      <c r="GL136" s="364"/>
      <c r="GM136" s="364"/>
      <c r="GN136" s="364"/>
      <c r="GO136" s="364"/>
      <c r="GP136" s="364"/>
      <c r="GQ136" s="364"/>
      <c r="GR136" s="364"/>
      <c r="GS136" s="364"/>
      <c r="GT136" s="364"/>
      <c r="GU136" s="364">
        <v>5.1873458823529406</v>
      </c>
      <c r="GV136" s="364"/>
      <c r="GW136" s="364"/>
      <c r="GX136" s="364"/>
      <c r="GY136" s="364"/>
      <c r="GZ136" s="364"/>
      <c r="HA136" s="364"/>
      <c r="HB136" s="364"/>
      <c r="HC136" s="364"/>
      <c r="HD136" s="364"/>
      <c r="HE136" s="364"/>
      <c r="HF136" s="364"/>
      <c r="HG136" s="364"/>
      <c r="HH136" s="364"/>
      <c r="HI136" s="364"/>
      <c r="HJ136" s="364"/>
      <c r="HK136" s="364"/>
      <c r="HL136" s="364"/>
      <c r="HM136" s="364"/>
      <c r="HN136" s="364"/>
      <c r="HO136" s="364"/>
      <c r="HP136" s="364"/>
      <c r="HQ136" s="364"/>
      <c r="HR136" s="364"/>
      <c r="HS136" s="364"/>
      <c r="HT136" s="364"/>
      <c r="HU136" s="364"/>
      <c r="HV136" s="364"/>
      <c r="HW136" s="364"/>
      <c r="HX136" s="364"/>
      <c r="HY136" s="364"/>
      <c r="HZ136" s="364"/>
      <c r="IA136" s="364"/>
      <c r="IB136" s="364"/>
      <c r="IC136" s="364"/>
      <c r="ID136" s="364"/>
      <c r="IE136" s="364"/>
      <c r="IF136" s="364"/>
      <c r="IG136" s="364"/>
      <c r="IH136" s="364"/>
      <c r="II136" s="364"/>
      <c r="IJ136" s="364"/>
      <c r="IK136" s="364"/>
      <c r="IL136" s="364"/>
      <c r="IM136" s="364"/>
      <c r="IN136" s="364"/>
      <c r="IO136" s="364"/>
      <c r="IP136" s="364"/>
      <c r="IQ136" s="364"/>
      <c r="IR136" s="364"/>
      <c r="IS136" s="364"/>
      <c r="IT136" s="364"/>
      <c r="IU136" s="364"/>
      <c r="IV136" s="364"/>
      <c r="IW136" s="364"/>
      <c r="IX136" s="364"/>
      <c r="IY136" s="364"/>
      <c r="IZ136" s="364"/>
      <c r="JA136" s="364"/>
      <c r="JB136" s="364"/>
      <c r="JC136" s="364"/>
      <c r="JD136" s="364"/>
      <c r="JE136" s="364"/>
      <c r="JF136" s="364"/>
      <c r="JG136" s="364"/>
      <c r="JH136" s="364"/>
      <c r="JI136" s="364"/>
      <c r="JJ136" s="364"/>
      <c r="JK136" s="364"/>
      <c r="JL136" s="364"/>
      <c r="JM136" s="364"/>
      <c r="JN136" s="364"/>
      <c r="JO136" s="364"/>
      <c r="JP136" s="364"/>
      <c r="JQ136" s="364"/>
      <c r="JR136" s="364"/>
      <c r="JS136" s="364"/>
      <c r="JT136" s="364"/>
      <c r="JU136" s="364"/>
      <c r="JV136" s="364"/>
      <c r="JW136" s="364"/>
      <c r="JX136" s="364"/>
      <c r="JY136" s="364"/>
      <c r="JZ136" s="364"/>
      <c r="KA136" s="364"/>
      <c r="KB136" s="364"/>
      <c r="KC136" s="364"/>
      <c r="KD136" s="364"/>
      <c r="KE136" s="364"/>
      <c r="KF136" s="364"/>
      <c r="KG136" s="364"/>
      <c r="KH136" s="364"/>
      <c r="KI136" s="364"/>
      <c r="KJ136" s="364"/>
      <c r="KK136" s="364"/>
      <c r="KL136" s="364"/>
      <c r="KM136" s="364"/>
      <c r="KN136" s="364"/>
      <c r="KO136" s="364"/>
      <c r="KP136" s="364"/>
      <c r="KQ136" s="364"/>
      <c r="KR136" s="364"/>
      <c r="KS136" s="364"/>
      <c r="KT136" s="364"/>
      <c r="KU136" s="364"/>
      <c r="KV136" s="364"/>
      <c r="KW136" s="364"/>
      <c r="KX136" s="364"/>
      <c r="KY136" s="364"/>
      <c r="KZ136" s="364"/>
      <c r="LA136" s="364"/>
      <c r="LB136" s="364"/>
      <c r="LC136" s="364"/>
      <c r="LD136" s="364"/>
      <c r="LE136" s="364"/>
      <c r="LF136" s="364"/>
      <c r="LG136" s="364"/>
      <c r="LH136" s="364"/>
      <c r="LI136" s="364"/>
      <c r="LJ136" s="364"/>
      <c r="LK136" s="364"/>
      <c r="LL136" s="364"/>
      <c r="LM136" s="364"/>
      <c r="LN136" s="364"/>
      <c r="LO136" s="364">
        <v>6.0149999999999997</v>
      </c>
      <c r="LP136" s="364"/>
      <c r="LQ136" s="364"/>
      <c r="LR136" s="364"/>
      <c r="LS136" s="364"/>
      <c r="LT136" s="364"/>
      <c r="LU136" s="364"/>
      <c r="LV136" s="364"/>
      <c r="LW136" s="364"/>
      <c r="LX136" s="364"/>
      <c r="LY136" s="364"/>
      <c r="LZ136" s="364"/>
      <c r="MA136" s="364"/>
      <c r="MB136" s="364"/>
      <c r="MC136" s="364"/>
      <c r="MD136" s="364"/>
      <c r="ME136" s="364"/>
      <c r="MF136" s="364"/>
      <c r="MG136" s="364"/>
      <c r="MH136" s="364"/>
      <c r="MI136" s="364"/>
      <c r="MJ136" s="364"/>
      <c r="MK136" s="364"/>
      <c r="ML136" s="364"/>
      <c r="MM136" s="364"/>
      <c r="MN136" s="364"/>
      <c r="MO136" s="364"/>
      <c r="MP136" s="364"/>
      <c r="MQ136" s="364"/>
      <c r="MR136" s="364"/>
      <c r="MS136" s="364"/>
      <c r="MT136" s="364"/>
      <c r="MU136" s="364"/>
      <c r="MV136" s="364"/>
      <c r="MW136" s="364"/>
      <c r="MX136" s="364"/>
      <c r="MY136" s="364"/>
      <c r="MZ136" s="364"/>
      <c r="NA136" s="364"/>
      <c r="NB136" s="364"/>
      <c r="NC136" s="364">
        <v>6</v>
      </c>
      <c r="ND136" s="364"/>
      <c r="NE136" s="364"/>
      <c r="NF136" s="364"/>
      <c r="NG136" s="364"/>
      <c r="NH136" s="364"/>
      <c r="NI136" s="364"/>
      <c r="NJ136" s="364"/>
      <c r="NK136" s="364"/>
      <c r="NL136" s="364"/>
      <c r="NM136" s="364"/>
      <c r="NN136" s="364"/>
      <c r="NO136" s="364"/>
      <c r="NP136" s="364"/>
      <c r="NQ136" s="364"/>
      <c r="NR136" s="364"/>
      <c r="NS136" s="364"/>
      <c r="NT136" s="364"/>
      <c r="NU136" s="364"/>
      <c r="NV136" s="364"/>
      <c r="NW136" s="364"/>
      <c r="NX136" s="364"/>
      <c r="NY136" s="364"/>
      <c r="NZ136" s="364"/>
      <c r="OA136" s="364"/>
      <c r="OB136" s="364"/>
      <c r="OC136" s="364"/>
      <c r="OD136" s="364"/>
      <c r="OE136" s="364"/>
      <c r="OF136" s="364"/>
      <c r="OG136" s="364"/>
      <c r="OH136" s="364"/>
      <c r="OI136" s="364"/>
      <c r="OJ136" s="364"/>
      <c r="OK136" s="364"/>
      <c r="OL136" s="364"/>
      <c r="OM136" s="364"/>
      <c r="ON136" s="364"/>
      <c r="OO136" s="364"/>
      <c r="OP136" s="364"/>
      <c r="OQ136" s="364"/>
      <c r="OR136" s="364"/>
    </row>
    <row r="137" spans="1:408" ht="15">
      <c r="A137" s="365" t="s">
        <v>706</v>
      </c>
      <c r="B137" s="364">
        <f t="shared" si="118"/>
        <v>0</v>
      </c>
      <c r="C137" s="364">
        <f t="shared" si="119"/>
        <v>0</v>
      </c>
      <c r="D137" s="364">
        <f t="shared" si="120"/>
        <v>0</v>
      </c>
      <c r="E137" s="364">
        <f t="shared" si="121"/>
        <v>0</v>
      </c>
      <c r="F137" s="364">
        <f t="shared" si="122"/>
        <v>0</v>
      </c>
      <c r="G137" s="364">
        <f t="shared" si="123"/>
        <v>0</v>
      </c>
      <c r="H137" s="364">
        <f t="shared" si="124"/>
        <v>0</v>
      </c>
      <c r="I137" s="364">
        <f t="shared" si="125"/>
        <v>0</v>
      </c>
      <c r="J137" s="364">
        <f t="shared" si="126"/>
        <v>0</v>
      </c>
      <c r="K137" s="364">
        <f t="shared" si="127"/>
        <v>0</v>
      </c>
      <c r="L137" s="364">
        <f t="shared" si="128"/>
        <v>0</v>
      </c>
      <c r="M137" s="364">
        <f t="shared" si="129"/>
        <v>0</v>
      </c>
      <c r="N137" s="364">
        <f t="shared" si="130"/>
        <v>0</v>
      </c>
      <c r="O137" s="364">
        <f t="shared" si="131"/>
        <v>0</v>
      </c>
      <c r="P137" s="364">
        <f t="shared" si="132"/>
        <v>0</v>
      </c>
      <c r="Q137" s="364">
        <f t="shared" si="133"/>
        <v>0</v>
      </c>
      <c r="R137" s="364">
        <f t="shared" si="134"/>
        <v>0</v>
      </c>
      <c r="S137" s="364">
        <f t="shared" si="135"/>
        <v>0</v>
      </c>
      <c r="T137" s="364">
        <f t="shared" si="136"/>
        <v>0</v>
      </c>
      <c r="U137" s="364">
        <f t="shared" si="137"/>
        <v>0</v>
      </c>
      <c r="V137" s="364">
        <f t="shared" si="138"/>
        <v>0</v>
      </c>
      <c r="W137" s="364">
        <f t="shared" si="139"/>
        <v>0</v>
      </c>
      <c r="X137" s="364">
        <f t="shared" si="140"/>
        <v>0</v>
      </c>
      <c r="Y137" s="364">
        <f t="shared" si="141"/>
        <v>0</v>
      </c>
      <c r="Z137" s="364">
        <f t="shared" si="142"/>
        <v>0</v>
      </c>
      <c r="AA137" s="364">
        <f t="shared" si="143"/>
        <v>0</v>
      </c>
      <c r="AB137" s="364">
        <f t="shared" si="144"/>
        <v>0</v>
      </c>
      <c r="AC137" s="364">
        <f t="shared" si="145"/>
        <v>0</v>
      </c>
      <c r="AD137" s="364">
        <f t="shared" si="146"/>
        <v>0</v>
      </c>
      <c r="AE137" s="364">
        <f t="shared" si="147"/>
        <v>0</v>
      </c>
      <c r="AG137" s="364"/>
      <c r="AH137" s="364"/>
      <c r="AI137" s="364"/>
      <c r="AJ137" s="364"/>
      <c r="AK137" s="364"/>
      <c r="AL137" s="364"/>
      <c r="AM137" s="364"/>
      <c r="AN137" s="364"/>
      <c r="AO137" s="364"/>
      <c r="AP137" s="364"/>
      <c r="AQ137" s="364"/>
      <c r="AR137" s="364"/>
      <c r="AS137" s="364"/>
      <c r="AT137" s="364"/>
      <c r="AU137" s="364"/>
      <c r="AV137" s="364"/>
      <c r="AW137" s="364"/>
      <c r="AX137" s="364"/>
      <c r="AY137" s="364"/>
      <c r="AZ137" s="364"/>
      <c r="BA137" s="364"/>
      <c r="BB137" s="364"/>
      <c r="BC137" s="364"/>
      <c r="BD137" s="364"/>
      <c r="BE137" s="364"/>
      <c r="BF137" s="364"/>
      <c r="BG137" s="364"/>
      <c r="BH137" s="364"/>
      <c r="BI137" s="364"/>
      <c r="BJ137" s="364"/>
      <c r="BK137" s="364"/>
      <c r="BL137" s="364"/>
      <c r="BM137" s="364"/>
      <c r="BN137" s="364"/>
      <c r="BO137" s="364"/>
      <c r="BP137" s="364"/>
      <c r="BQ137" s="364"/>
      <c r="BR137" s="364"/>
      <c r="BS137" s="364"/>
      <c r="BT137" s="364"/>
      <c r="BU137" s="364"/>
      <c r="BV137" s="364"/>
      <c r="BW137" s="364"/>
      <c r="BX137" s="364"/>
      <c r="BY137" s="364"/>
      <c r="BZ137" s="364"/>
      <c r="CA137" s="364"/>
      <c r="CB137" s="364"/>
      <c r="CC137" s="364"/>
      <c r="CD137" s="364"/>
      <c r="CE137" s="364"/>
      <c r="CF137" s="364"/>
      <c r="CG137" s="364"/>
      <c r="CH137" s="364"/>
      <c r="CI137" s="364"/>
      <c r="CJ137" s="364"/>
      <c r="CK137" s="364"/>
      <c r="CL137" s="364"/>
      <c r="CM137" s="364"/>
      <c r="CN137" s="364"/>
      <c r="CO137" s="364"/>
      <c r="CP137" s="364"/>
      <c r="CQ137" s="364"/>
      <c r="CR137" s="364"/>
      <c r="CS137" s="364"/>
      <c r="CT137" s="364"/>
      <c r="CU137" s="364"/>
      <c r="CV137" s="364"/>
      <c r="CW137" s="364"/>
      <c r="CX137" s="364"/>
      <c r="CY137" s="364"/>
      <c r="CZ137" s="364"/>
      <c r="DA137" s="364"/>
      <c r="DB137" s="364"/>
      <c r="DC137" s="364"/>
      <c r="DD137" s="364"/>
      <c r="DE137" s="364"/>
      <c r="DF137" s="364"/>
      <c r="DG137" s="364"/>
      <c r="DH137" s="364"/>
      <c r="DI137" s="364"/>
      <c r="DJ137" s="364"/>
      <c r="DK137" s="364"/>
      <c r="DL137" s="364"/>
      <c r="DM137" s="364"/>
      <c r="DN137" s="364"/>
      <c r="DO137" s="364"/>
      <c r="DP137" s="364"/>
      <c r="DQ137" s="364"/>
      <c r="DR137" s="364"/>
      <c r="DS137" s="364"/>
      <c r="DT137" s="364"/>
      <c r="DU137" s="364"/>
      <c r="DV137" s="364"/>
      <c r="DW137" s="364"/>
      <c r="DX137" s="364"/>
      <c r="DY137" s="364"/>
      <c r="DZ137" s="364"/>
      <c r="EA137" s="364"/>
      <c r="EB137" s="364"/>
      <c r="EC137" s="364"/>
      <c r="ED137" s="364"/>
      <c r="EE137" s="364"/>
      <c r="EF137" s="364"/>
      <c r="EG137" s="364"/>
      <c r="EH137" s="364"/>
      <c r="EI137" s="364"/>
      <c r="EJ137" s="364"/>
      <c r="EK137" s="364"/>
      <c r="EL137" s="364"/>
      <c r="EM137" s="364"/>
      <c r="EN137" s="364"/>
      <c r="EO137" s="364"/>
      <c r="EP137" s="364"/>
      <c r="EQ137" s="364"/>
      <c r="ER137" s="364"/>
      <c r="ES137" s="364"/>
      <c r="ET137" s="364"/>
      <c r="EU137" s="364"/>
      <c r="EV137" s="364"/>
      <c r="EW137" s="364"/>
      <c r="EX137" s="364"/>
      <c r="EY137" s="364"/>
      <c r="EZ137" s="364"/>
      <c r="FA137" s="364"/>
      <c r="FB137" s="364"/>
      <c r="FC137" s="364"/>
      <c r="FD137" s="364"/>
      <c r="FE137" s="364"/>
      <c r="FF137" s="364"/>
      <c r="FG137" s="364"/>
      <c r="FH137" s="364"/>
      <c r="FI137" s="364"/>
      <c r="FJ137" s="364"/>
      <c r="FK137" s="364"/>
      <c r="FL137" s="364"/>
      <c r="FM137" s="364"/>
      <c r="FN137" s="364"/>
      <c r="FO137" s="364"/>
      <c r="FP137" s="364"/>
      <c r="FQ137" s="364"/>
      <c r="FR137" s="364"/>
      <c r="FS137" s="364"/>
      <c r="FT137" s="364"/>
      <c r="FU137" s="364"/>
      <c r="FV137" s="364"/>
      <c r="FW137" s="364"/>
      <c r="FX137" s="364"/>
      <c r="FY137" s="364"/>
      <c r="FZ137" s="364"/>
      <c r="GA137" s="364"/>
      <c r="GB137" s="364"/>
      <c r="GC137" s="364"/>
      <c r="GD137" s="364"/>
      <c r="GE137" s="364"/>
      <c r="GF137" s="364"/>
      <c r="GG137" s="364"/>
      <c r="GH137" s="364"/>
      <c r="GI137" s="364"/>
      <c r="GJ137" s="364"/>
      <c r="GK137" s="364"/>
      <c r="GL137" s="364"/>
      <c r="GM137" s="364"/>
      <c r="GN137" s="364"/>
      <c r="GO137" s="364"/>
      <c r="GP137" s="364"/>
      <c r="GQ137" s="364"/>
      <c r="GR137" s="364"/>
      <c r="GS137" s="364"/>
      <c r="GT137" s="364"/>
      <c r="GU137" s="364"/>
      <c r="GV137" s="364"/>
      <c r="GW137" s="364"/>
      <c r="GX137" s="364"/>
      <c r="GY137" s="364"/>
      <c r="GZ137" s="364"/>
      <c r="HA137" s="364"/>
      <c r="HB137" s="364"/>
      <c r="HC137" s="364"/>
      <c r="HD137" s="364"/>
      <c r="HE137" s="364"/>
      <c r="HF137" s="364"/>
      <c r="HG137" s="364"/>
      <c r="HH137" s="364"/>
      <c r="HI137" s="364"/>
      <c r="HJ137" s="364"/>
      <c r="HK137" s="364"/>
      <c r="HL137" s="364"/>
      <c r="HM137" s="364"/>
      <c r="HN137" s="364"/>
      <c r="HO137" s="364"/>
      <c r="HP137" s="364"/>
      <c r="HQ137" s="364"/>
      <c r="HR137" s="364"/>
      <c r="HS137" s="364"/>
      <c r="HT137" s="364"/>
      <c r="HU137" s="364"/>
      <c r="HV137" s="364"/>
      <c r="HW137" s="364"/>
      <c r="HX137" s="364"/>
      <c r="HY137" s="364"/>
      <c r="HZ137" s="364"/>
      <c r="IA137" s="364"/>
      <c r="IB137" s="364"/>
      <c r="IC137" s="364"/>
      <c r="ID137" s="364"/>
      <c r="IE137" s="364"/>
      <c r="IF137" s="364"/>
      <c r="IG137" s="364"/>
      <c r="IH137" s="364"/>
      <c r="II137" s="364"/>
      <c r="IJ137" s="364"/>
      <c r="IK137" s="364"/>
      <c r="IL137" s="364"/>
      <c r="IM137" s="364"/>
      <c r="IN137" s="364"/>
      <c r="IO137" s="364"/>
      <c r="IP137" s="364"/>
      <c r="IQ137" s="364"/>
      <c r="IR137" s="364"/>
      <c r="IS137" s="364"/>
      <c r="IT137" s="364"/>
      <c r="IU137" s="364"/>
      <c r="IV137" s="364"/>
      <c r="IW137" s="364"/>
      <c r="IX137" s="364"/>
      <c r="IY137" s="364"/>
      <c r="IZ137" s="364"/>
      <c r="JA137" s="364"/>
      <c r="JB137" s="364"/>
      <c r="JC137" s="364"/>
      <c r="JD137" s="364"/>
      <c r="JE137" s="364"/>
      <c r="JF137" s="364"/>
      <c r="JG137" s="364"/>
      <c r="JH137" s="364"/>
      <c r="JI137" s="364"/>
      <c r="JJ137" s="364"/>
      <c r="JK137" s="364"/>
      <c r="JL137" s="364"/>
      <c r="JM137" s="364"/>
      <c r="JN137" s="364"/>
      <c r="JO137" s="364"/>
      <c r="JP137" s="364"/>
      <c r="JQ137" s="364"/>
      <c r="JR137" s="364"/>
      <c r="JS137" s="364"/>
      <c r="JT137" s="364"/>
      <c r="JU137" s="364"/>
      <c r="JV137" s="364"/>
      <c r="JW137" s="364"/>
      <c r="JX137" s="364"/>
      <c r="JY137" s="364"/>
      <c r="JZ137" s="364"/>
      <c r="KA137" s="364"/>
      <c r="KB137" s="364"/>
      <c r="KC137" s="364"/>
      <c r="KD137" s="364"/>
      <c r="KE137" s="364"/>
      <c r="KF137" s="364"/>
      <c r="KG137" s="364"/>
      <c r="KH137" s="364"/>
      <c r="KI137" s="364"/>
      <c r="KJ137" s="364"/>
      <c r="KK137" s="364"/>
      <c r="KL137" s="364"/>
      <c r="KM137" s="364"/>
      <c r="KN137" s="364"/>
      <c r="KO137" s="364"/>
      <c r="KP137" s="364"/>
      <c r="KQ137" s="364"/>
      <c r="KR137" s="364"/>
      <c r="KS137" s="364"/>
      <c r="KT137" s="364"/>
      <c r="KU137" s="364"/>
      <c r="KV137" s="364"/>
      <c r="KW137" s="364"/>
      <c r="KX137" s="364"/>
      <c r="KY137" s="364"/>
      <c r="KZ137" s="364"/>
      <c r="LA137" s="364"/>
      <c r="LB137" s="364"/>
      <c r="LC137" s="364"/>
      <c r="LD137" s="364"/>
      <c r="LE137" s="364"/>
      <c r="LF137" s="364"/>
      <c r="LG137" s="364"/>
      <c r="LH137" s="364"/>
      <c r="LI137" s="364"/>
      <c r="LJ137" s="364"/>
      <c r="LK137" s="364"/>
      <c r="LL137" s="364"/>
      <c r="LM137" s="364"/>
      <c r="LN137" s="364"/>
      <c r="LO137" s="364"/>
      <c r="LP137" s="364"/>
      <c r="LQ137" s="364"/>
      <c r="LR137" s="364"/>
      <c r="LS137" s="364"/>
      <c r="LT137" s="364"/>
      <c r="LU137" s="364"/>
      <c r="LV137" s="364"/>
      <c r="LW137" s="364"/>
      <c r="LX137" s="364"/>
      <c r="LY137" s="364"/>
      <c r="LZ137" s="364"/>
      <c r="MA137" s="364"/>
      <c r="MB137" s="364"/>
      <c r="MC137" s="364"/>
      <c r="MD137" s="364"/>
      <c r="ME137" s="364"/>
      <c r="MF137" s="364"/>
      <c r="MG137" s="364"/>
      <c r="MH137" s="364"/>
      <c r="MI137" s="364"/>
      <c r="MJ137" s="364"/>
      <c r="MK137" s="364"/>
      <c r="ML137" s="364"/>
      <c r="MM137" s="364"/>
      <c r="MN137" s="364"/>
      <c r="MO137" s="364"/>
      <c r="MP137" s="364"/>
      <c r="MQ137" s="364"/>
      <c r="MR137" s="364"/>
      <c r="MS137" s="364"/>
      <c r="MT137" s="364"/>
      <c r="MU137" s="364"/>
      <c r="MV137" s="364"/>
      <c r="MW137" s="364"/>
      <c r="MX137" s="364"/>
      <c r="MY137" s="364"/>
      <c r="MZ137" s="364"/>
      <c r="NA137" s="364"/>
      <c r="NB137" s="364"/>
      <c r="NC137" s="364"/>
      <c r="ND137" s="364"/>
      <c r="NE137" s="364"/>
      <c r="NF137" s="364"/>
      <c r="NG137" s="364"/>
      <c r="NH137" s="364"/>
      <c r="NI137" s="364"/>
      <c r="NJ137" s="364"/>
      <c r="NK137" s="364"/>
      <c r="NL137" s="364"/>
      <c r="NM137" s="364"/>
      <c r="NN137" s="364"/>
      <c r="NO137" s="364"/>
      <c r="NP137" s="364"/>
      <c r="NQ137" s="364"/>
      <c r="NR137" s="364"/>
      <c r="NS137" s="364"/>
      <c r="NT137" s="364"/>
      <c r="NU137" s="364"/>
      <c r="NV137" s="364"/>
      <c r="NW137" s="364"/>
      <c r="NX137" s="364"/>
      <c r="NY137" s="364"/>
      <c r="NZ137" s="364"/>
      <c r="OA137" s="364"/>
      <c r="OB137" s="364"/>
      <c r="OC137" s="364"/>
      <c r="OD137" s="364"/>
      <c r="OE137" s="364"/>
      <c r="OF137" s="364"/>
      <c r="OG137" s="364"/>
      <c r="OH137" s="364"/>
      <c r="OI137" s="364"/>
      <c r="OJ137" s="364"/>
      <c r="OK137" s="364"/>
      <c r="OL137" s="364"/>
      <c r="OM137" s="364"/>
      <c r="ON137" s="364"/>
      <c r="OO137" s="364"/>
      <c r="OP137" s="364"/>
      <c r="OQ137" s="364"/>
      <c r="OR137" s="364"/>
    </row>
    <row r="138" spans="1:408" ht="15">
      <c r="A138" s="363" t="s">
        <v>707</v>
      </c>
      <c r="B138" s="364">
        <f t="shared" si="118"/>
        <v>0</v>
      </c>
      <c r="C138" s="364">
        <f t="shared" si="119"/>
        <v>0</v>
      </c>
      <c r="D138" s="364">
        <f t="shared" si="120"/>
        <v>0</v>
      </c>
      <c r="E138" s="364">
        <f t="shared" si="121"/>
        <v>0</v>
      </c>
      <c r="F138" s="364">
        <f t="shared" si="122"/>
        <v>0</v>
      </c>
      <c r="G138" s="364">
        <f t="shared" si="123"/>
        <v>0</v>
      </c>
      <c r="H138" s="364">
        <f t="shared" si="124"/>
        <v>0</v>
      </c>
      <c r="I138" s="364">
        <f t="shared" si="125"/>
        <v>0</v>
      </c>
      <c r="J138" s="364">
        <f t="shared" si="126"/>
        <v>0</v>
      </c>
      <c r="K138" s="364">
        <f t="shared" si="127"/>
        <v>0</v>
      </c>
      <c r="L138" s="364">
        <f t="shared" si="128"/>
        <v>0</v>
      </c>
      <c r="M138" s="364">
        <f t="shared" si="129"/>
        <v>0</v>
      </c>
      <c r="N138" s="364">
        <f t="shared" si="130"/>
        <v>0</v>
      </c>
      <c r="O138" s="364">
        <f t="shared" si="131"/>
        <v>0</v>
      </c>
      <c r="P138" s="364">
        <f t="shared" si="132"/>
        <v>0</v>
      </c>
      <c r="Q138" s="364">
        <f t="shared" si="133"/>
        <v>0</v>
      </c>
      <c r="R138" s="364">
        <f t="shared" si="134"/>
        <v>0</v>
      </c>
      <c r="S138" s="364">
        <f t="shared" si="135"/>
        <v>0</v>
      </c>
      <c r="T138" s="364">
        <f t="shared" si="136"/>
        <v>0</v>
      </c>
      <c r="U138" s="364">
        <f t="shared" si="137"/>
        <v>0</v>
      </c>
      <c r="V138" s="364">
        <f t="shared" si="138"/>
        <v>0</v>
      </c>
      <c r="W138" s="364">
        <f t="shared" si="139"/>
        <v>0</v>
      </c>
      <c r="X138" s="364">
        <f t="shared" si="140"/>
        <v>0</v>
      </c>
      <c r="Y138" s="364">
        <f t="shared" si="141"/>
        <v>0</v>
      </c>
      <c r="Z138" s="364">
        <f t="shared" si="142"/>
        <v>0</v>
      </c>
      <c r="AA138" s="364">
        <f t="shared" si="143"/>
        <v>0</v>
      </c>
      <c r="AB138" s="364">
        <f t="shared" si="144"/>
        <v>0</v>
      </c>
      <c r="AC138" s="364">
        <f t="shared" si="145"/>
        <v>0</v>
      </c>
      <c r="AD138" s="364">
        <f t="shared" si="146"/>
        <v>0</v>
      </c>
      <c r="AE138" s="364">
        <f t="shared" si="147"/>
        <v>0</v>
      </c>
      <c r="AG138" s="364"/>
      <c r="AH138" s="364"/>
      <c r="AI138" s="364"/>
      <c r="AJ138" s="364"/>
      <c r="AK138" s="364"/>
      <c r="AL138" s="364"/>
      <c r="AM138" s="364"/>
      <c r="AN138" s="364"/>
      <c r="AO138" s="364"/>
      <c r="AP138" s="364"/>
      <c r="AQ138" s="364"/>
      <c r="AR138" s="364"/>
      <c r="AS138" s="364"/>
      <c r="AT138" s="364"/>
      <c r="AU138" s="364"/>
      <c r="AV138" s="364"/>
      <c r="AW138" s="364"/>
      <c r="AX138" s="364"/>
      <c r="AY138" s="364"/>
      <c r="AZ138" s="364"/>
      <c r="BA138" s="364"/>
      <c r="BB138" s="364"/>
      <c r="BC138" s="364"/>
      <c r="BD138" s="364"/>
      <c r="BE138" s="364"/>
      <c r="BF138" s="364"/>
      <c r="BG138" s="364"/>
      <c r="BH138" s="364"/>
      <c r="BI138" s="364"/>
      <c r="BJ138" s="364"/>
      <c r="BK138" s="364"/>
      <c r="BL138" s="364"/>
      <c r="BM138" s="364"/>
      <c r="BN138" s="364"/>
      <c r="BO138" s="364"/>
      <c r="BP138" s="364"/>
      <c r="BQ138" s="364"/>
      <c r="BR138" s="364"/>
      <c r="BS138" s="364"/>
      <c r="BT138" s="364"/>
      <c r="BU138" s="364"/>
      <c r="BV138" s="364"/>
      <c r="BW138" s="364"/>
      <c r="BX138" s="364"/>
      <c r="BY138" s="364"/>
      <c r="BZ138" s="364"/>
      <c r="CA138" s="364"/>
      <c r="CB138" s="364"/>
      <c r="CC138" s="364"/>
      <c r="CD138" s="364"/>
      <c r="CE138" s="364"/>
      <c r="CF138" s="364"/>
      <c r="CG138" s="364"/>
      <c r="CH138" s="364"/>
      <c r="CI138" s="364"/>
      <c r="CJ138" s="364"/>
      <c r="CK138" s="364"/>
      <c r="CL138" s="364"/>
      <c r="CM138" s="364"/>
      <c r="CN138" s="364"/>
      <c r="CO138" s="364"/>
      <c r="CP138" s="364"/>
      <c r="CQ138" s="364"/>
      <c r="CR138" s="364"/>
      <c r="CS138" s="364"/>
      <c r="CT138" s="364"/>
      <c r="CU138" s="364"/>
      <c r="CV138" s="364"/>
      <c r="CW138" s="364"/>
      <c r="CX138" s="364"/>
      <c r="CY138" s="364"/>
      <c r="CZ138" s="364"/>
      <c r="DA138" s="364"/>
      <c r="DB138" s="364"/>
      <c r="DC138" s="364"/>
      <c r="DD138" s="364"/>
      <c r="DE138" s="364"/>
      <c r="DF138" s="364"/>
      <c r="DG138" s="364"/>
      <c r="DH138" s="364"/>
      <c r="DI138" s="364"/>
      <c r="DJ138" s="364"/>
      <c r="DK138" s="364"/>
      <c r="DL138" s="364"/>
      <c r="DM138" s="364"/>
      <c r="DN138" s="364"/>
      <c r="DO138" s="364"/>
      <c r="DP138" s="364"/>
      <c r="DQ138" s="364"/>
      <c r="DR138" s="364"/>
      <c r="DS138" s="364"/>
      <c r="DT138" s="364"/>
      <c r="DU138" s="364"/>
      <c r="DV138" s="364"/>
      <c r="DW138" s="364"/>
      <c r="DX138" s="364"/>
      <c r="DY138" s="364"/>
      <c r="DZ138" s="364"/>
      <c r="EA138" s="364"/>
      <c r="EB138" s="364"/>
      <c r="EC138" s="364"/>
      <c r="ED138" s="364"/>
      <c r="EE138" s="364"/>
      <c r="EF138" s="364"/>
      <c r="EG138" s="364"/>
      <c r="EH138" s="364"/>
      <c r="EI138" s="364"/>
      <c r="EJ138" s="364"/>
      <c r="EK138" s="364"/>
      <c r="EL138" s="364"/>
      <c r="EM138" s="364"/>
      <c r="EN138" s="364"/>
      <c r="EO138" s="364"/>
      <c r="EP138" s="364"/>
      <c r="EQ138" s="364"/>
      <c r="ER138" s="364"/>
      <c r="ES138" s="364"/>
      <c r="ET138" s="364"/>
      <c r="EU138" s="364"/>
      <c r="EV138" s="364"/>
      <c r="EW138" s="364"/>
      <c r="EX138" s="364"/>
      <c r="EY138" s="364"/>
      <c r="EZ138" s="364"/>
      <c r="FA138" s="364"/>
      <c r="FB138" s="364"/>
      <c r="FC138" s="364"/>
      <c r="FD138" s="364"/>
      <c r="FE138" s="364"/>
      <c r="FF138" s="364"/>
      <c r="FG138" s="364"/>
      <c r="FH138" s="364"/>
      <c r="FI138" s="364"/>
      <c r="FJ138" s="364"/>
      <c r="FK138" s="364"/>
      <c r="FL138" s="364"/>
      <c r="FM138" s="364"/>
      <c r="FN138" s="364"/>
      <c r="FO138" s="364"/>
      <c r="FP138" s="364"/>
      <c r="FQ138" s="364"/>
      <c r="FR138" s="364"/>
      <c r="FS138" s="364"/>
      <c r="FT138" s="364"/>
      <c r="FU138" s="364"/>
      <c r="FV138" s="364"/>
      <c r="FW138" s="364"/>
      <c r="FX138" s="364"/>
      <c r="FY138" s="364"/>
      <c r="FZ138" s="364"/>
      <c r="GA138" s="364"/>
      <c r="GB138" s="364"/>
      <c r="GC138" s="364"/>
      <c r="GD138" s="364"/>
      <c r="GE138" s="364"/>
      <c r="GF138" s="364"/>
      <c r="GG138" s="364"/>
      <c r="GH138" s="364"/>
      <c r="GI138" s="364"/>
      <c r="GJ138" s="364"/>
      <c r="GK138" s="364"/>
      <c r="GL138" s="364"/>
      <c r="GM138" s="364"/>
      <c r="GN138" s="364"/>
      <c r="GO138" s="364"/>
      <c r="GP138" s="364"/>
      <c r="GQ138" s="364"/>
      <c r="GR138" s="364"/>
      <c r="GS138" s="364"/>
      <c r="GT138" s="364"/>
      <c r="GU138" s="364"/>
      <c r="GV138" s="364"/>
      <c r="GW138" s="364"/>
      <c r="GX138" s="364"/>
      <c r="GY138" s="364"/>
      <c r="GZ138" s="364"/>
      <c r="HA138" s="364"/>
      <c r="HB138" s="364"/>
      <c r="HC138" s="364"/>
      <c r="HD138" s="364"/>
      <c r="HE138" s="364"/>
      <c r="HF138" s="364"/>
      <c r="HG138" s="364"/>
      <c r="HH138" s="364"/>
      <c r="HI138" s="364"/>
      <c r="HJ138" s="364"/>
      <c r="HK138" s="364"/>
      <c r="HL138" s="364"/>
      <c r="HM138" s="364"/>
      <c r="HN138" s="364"/>
      <c r="HO138" s="364"/>
      <c r="HP138" s="364"/>
      <c r="HQ138" s="364"/>
      <c r="HR138" s="364"/>
      <c r="HS138" s="364"/>
      <c r="HT138" s="364"/>
      <c r="HU138" s="364"/>
      <c r="HV138" s="364"/>
      <c r="HW138" s="364"/>
      <c r="HX138" s="364"/>
      <c r="HY138" s="364"/>
      <c r="HZ138" s="364"/>
      <c r="IA138" s="364"/>
      <c r="IB138" s="364"/>
      <c r="IC138" s="364"/>
      <c r="ID138" s="364"/>
      <c r="IE138" s="364"/>
      <c r="IF138" s="364"/>
      <c r="IG138" s="364"/>
      <c r="IH138" s="364"/>
      <c r="II138" s="364"/>
      <c r="IJ138" s="364"/>
      <c r="IK138" s="364"/>
      <c r="IL138" s="364"/>
      <c r="IM138" s="364"/>
      <c r="IN138" s="364"/>
      <c r="IO138" s="364"/>
      <c r="IP138" s="364"/>
      <c r="IQ138" s="364"/>
      <c r="IR138" s="364"/>
      <c r="IS138" s="364"/>
      <c r="IT138" s="364"/>
      <c r="IU138" s="364"/>
      <c r="IV138" s="364"/>
      <c r="IW138" s="364"/>
      <c r="IX138" s="364"/>
      <c r="IY138" s="364"/>
      <c r="IZ138" s="364"/>
      <c r="JA138" s="364"/>
      <c r="JB138" s="364"/>
      <c r="JC138" s="364"/>
      <c r="JD138" s="364"/>
      <c r="JE138" s="364"/>
      <c r="JF138" s="364"/>
      <c r="JG138" s="364"/>
      <c r="JH138" s="364"/>
      <c r="JI138" s="364"/>
      <c r="JJ138" s="364"/>
      <c r="JK138" s="364"/>
      <c r="JL138" s="364"/>
      <c r="JM138" s="364"/>
      <c r="JN138" s="364"/>
      <c r="JO138" s="364"/>
      <c r="JP138" s="364"/>
      <c r="JQ138" s="364"/>
      <c r="JR138" s="364"/>
      <c r="JS138" s="364"/>
      <c r="JT138" s="364"/>
      <c r="JU138" s="364"/>
      <c r="JV138" s="364"/>
      <c r="JW138" s="364"/>
      <c r="JX138" s="364"/>
      <c r="JY138" s="364"/>
      <c r="JZ138" s="364"/>
      <c r="KA138" s="364"/>
      <c r="KB138" s="364"/>
      <c r="KC138" s="364"/>
      <c r="KD138" s="364"/>
      <c r="KE138" s="364"/>
      <c r="KF138" s="364"/>
      <c r="KG138" s="364"/>
      <c r="KH138" s="364"/>
      <c r="KI138" s="364"/>
      <c r="KJ138" s="364"/>
      <c r="KK138" s="364"/>
      <c r="KL138" s="364"/>
      <c r="KM138" s="364"/>
      <c r="KN138" s="364"/>
      <c r="KO138" s="364"/>
      <c r="KP138" s="364"/>
      <c r="KQ138" s="364"/>
      <c r="KR138" s="364"/>
      <c r="KS138" s="364"/>
      <c r="KT138" s="364"/>
      <c r="KU138" s="364"/>
      <c r="KV138" s="364"/>
      <c r="KW138" s="364"/>
      <c r="KX138" s="364"/>
      <c r="KY138" s="364"/>
      <c r="KZ138" s="364"/>
      <c r="LA138" s="364"/>
      <c r="LB138" s="364"/>
      <c r="LC138" s="364"/>
      <c r="LD138" s="364"/>
      <c r="LE138" s="364"/>
      <c r="LF138" s="364"/>
      <c r="LG138" s="364"/>
      <c r="LH138" s="364"/>
      <c r="LI138" s="364"/>
      <c r="LJ138" s="364"/>
      <c r="LK138" s="364"/>
      <c r="LL138" s="364"/>
      <c r="LM138" s="364"/>
      <c r="LN138" s="364"/>
      <c r="LO138" s="364"/>
      <c r="LP138" s="364"/>
      <c r="LQ138" s="364"/>
      <c r="LR138" s="364"/>
      <c r="LS138" s="364"/>
      <c r="LT138" s="364"/>
      <c r="LU138" s="364"/>
      <c r="LV138" s="364"/>
      <c r="LW138" s="364"/>
      <c r="LX138" s="364"/>
      <c r="LY138" s="364"/>
      <c r="LZ138" s="364"/>
      <c r="MA138" s="364"/>
      <c r="MB138" s="364"/>
      <c r="MC138" s="364"/>
      <c r="MD138" s="364"/>
      <c r="ME138" s="364"/>
      <c r="MF138" s="364"/>
      <c r="MG138" s="364"/>
      <c r="MH138" s="364"/>
      <c r="MI138" s="364"/>
      <c r="MJ138" s="364"/>
      <c r="MK138" s="364"/>
      <c r="ML138" s="364"/>
      <c r="MM138" s="364"/>
      <c r="MN138" s="364"/>
      <c r="MO138" s="364"/>
      <c r="MP138" s="364"/>
      <c r="MQ138" s="364"/>
      <c r="MR138" s="364"/>
      <c r="MS138" s="364"/>
      <c r="MT138" s="364"/>
      <c r="MU138" s="364"/>
      <c r="MV138" s="364"/>
      <c r="MW138" s="364"/>
      <c r="MX138" s="364"/>
      <c r="MY138" s="364"/>
      <c r="MZ138" s="364"/>
      <c r="NA138" s="364"/>
      <c r="NB138" s="364"/>
      <c r="NC138" s="364"/>
      <c r="ND138" s="364"/>
      <c r="NE138" s="364"/>
      <c r="NF138" s="364"/>
      <c r="NG138" s="364"/>
      <c r="NH138" s="364"/>
      <c r="NI138" s="364"/>
      <c r="NJ138" s="364"/>
      <c r="NK138" s="364"/>
      <c r="NL138" s="364"/>
      <c r="NM138" s="364"/>
      <c r="NN138" s="364"/>
      <c r="NO138" s="364"/>
      <c r="NP138" s="364"/>
      <c r="NQ138" s="364"/>
      <c r="NR138" s="364"/>
      <c r="NS138" s="364"/>
      <c r="NT138" s="364"/>
      <c r="NU138" s="364"/>
      <c r="NV138" s="364"/>
      <c r="NW138" s="364"/>
      <c r="NX138" s="364"/>
      <c r="NY138" s="364"/>
      <c r="NZ138" s="364"/>
      <c r="OA138" s="364"/>
      <c r="OB138" s="364"/>
      <c r="OC138" s="364"/>
      <c r="OD138" s="364"/>
      <c r="OE138" s="364"/>
      <c r="OF138" s="364"/>
      <c r="OG138" s="364"/>
      <c r="OH138" s="364"/>
      <c r="OI138" s="364"/>
      <c r="OJ138" s="364"/>
      <c r="OK138" s="364"/>
      <c r="OL138" s="364"/>
      <c r="OM138" s="364"/>
      <c r="ON138" s="364"/>
      <c r="OO138" s="364"/>
      <c r="OP138" s="364"/>
      <c r="OQ138" s="364"/>
      <c r="OR138" s="364"/>
    </row>
    <row r="139" spans="1:408" ht="15">
      <c r="A139" s="363" t="s">
        <v>708</v>
      </c>
      <c r="B139" s="364">
        <f t="shared" ref="B139:B162" si="148">SUM(AG139:AR139)/1000</f>
        <v>0</v>
      </c>
      <c r="C139" s="364">
        <f t="shared" ref="C139:C162" si="149">SUM(AS139:BD139)/1000</f>
        <v>0</v>
      </c>
      <c r="D139" s="364">
        <f t="shared" ref="D139:D162" si="150">SUM(BE139:BP139)/1000</f>
        <v>0</v>
      </c>
      <c r="E139" s="364">
        <f t="shared" ref="E139:E162" si="151">SUM(BQ139:CB139)/1000</f>
        <v>0</v>
      </c>
      <c r="F139" s="364">
        <f t="shared" ref="F139:F162" si="152">SUM(CC139:CN139)/1000</f>
        <v>0</v>
      </c>
      <c r="G139" s="364">
        <f t="shared" ref="G139:G162" si="153">SUM(CO139:CZ139)/1000</f>
        <v>0</v>
      </c>
      <c r="H139" s="364">
        <f t="shared" ref="H139:H162" si="154">SUM(DA139:DL139)/1000</f>
        <v>0</v>
      </c>
      <c r="I139" s="364">
        <f t="shared" ref="I139:I162" si="155">SUM(DM139:DX139)/1000</f>
        <v>0</v>
      </c>
      <c r="J139" s="364">
        <f t="shared" ref="J139:J162" si="156">SUM(DY139:EJ139)/1000</f>
        <v>0</v>
      </c>
      <c r="K139" s="364">
        <f t="shared" ref="K139:K162" si="157">SUM(EK139:EV139)/1000</f>
        <v>0</v>
      </c>
      <c r="L139" s="364">
        <f t="shared" ref="L139:L162" si="158">SUM(EW139:FH139)/1000</f>
        <v>0</v>
      </c>
      <c r="M139" s="364">
        <f t="shared" ref="M139:M162" si="159">SUM(FI139:FT139)/1000</f>
        <v>0</v>
      </c>
      <c r="N139" s="364">
        <f t="shared" ref="N139:N162" si="160">SUM(FU139:GF139)/1000</f>
        <v>0</v>
      </c>
      <c r="O139" s="364">
        <f t="shared" ref="O139:O162" si="161">SUM(GG139:GR139)/1000</f>
        <v>0</v>
      </c>
      <c r="P139" s="364">
        <f t="shared" ref="P139:P162" si="162">SUM(GS139:HD139)/1000</f>
        <v>0</v>
      </c>
      <c r="Q139" s="364">
        <f t="shared" ref="Q139:Q162" si="163">SUM(HE139:HP139)/1000</f>
        <v>0</v>
      </c>
      <c r="R139" s="364">
        <f t="shared" ref="R139:R162" si="164">SUM(HQ139:IB139)/1000</f>
        <v>0</v>
      </c>
      <c r="S139" s="364">
        <f t="shared" ref="S139:S162" si="165">SUM(IC139:IN139)/1000</f>
        <v>0</v>
      </c>
      <c r="T139" s="364">
        <f t="shared" ref="T139:T162" si="166">SUM(IO139:IZ139)/1000</f>
        <v>0</v>
      </c>
      <c r="U139" s="364">
        <f t="shared" ref="U139:U162" si="167">SUM(JA139:JL139)/1000</f>
        <v>0</v>
      </c>
      <c r="V139" s="364">
        <f t="shared" ref="V139:V162" si="168">SUM(JM139:JX139)/1000</f>
        <v>0</v>
      </c>
      <c r="W139" s="364">
        <f t="shared" ref="W139:W162" si="169">SUM(JY139:KJ139)/1000</f>
        <v>0</v>
      </c>
      <c r="X139" s="364">
        <f t="shared" ref="X139:X162" si="170">SUM(KK139:KV139)/1000</f>
        <v>0</v>
      </c>
      <c r="Y139" s="364">
        <f t="shared" ref="Y139:Y162" si="171">SUM(KW139:LH139)/1000</f>
        <v>0</v>
      </c>
      <c r="Z139" s="364">
        <f t="shared" ref="Z139:Z162" si="172">SUM(LI139:LT139)/1000</f>
        <v>0</v>
      </c>
      <c r="AA139" s="364">
        <f t="shared" ref="AA139:AA162" si="173">SUM(LU139:MF139)/1000</f>
        <v>0</v>
      </c>
      <c r="AB139" s="364">
        <f t="shared" ref="AB139:AB162" si="174">SUM(MG139:MR139)/1000</f>
        <v>0</v>
      </c>
      <c r="AC139" s="364">
        <f t="shared" ref="AC139:AC162" si="175">SUM(MS139:ND139)/1000</f>
        <v>0</v>
      </c>
      <c r="AD139" s="364">
        <f t="shared" ref="AD139:AD162" si="176">SUM(NE139:NP139)/1000</f>
        <v>0</v>
      </c>
      <c r="AE139" s="364">
        <f t="shared" ref="AE139:AE162" si="177">SUM(NQ139:OB139)/1000</f>
        <v>0</v>
      </c>
      <c r="AG139" s="364"/>
      <c r="AH139" s="364"/>
      <c r="AI139" s="364"/>
      <c r="AJ139" s="364"/>
      <c r="AK139" s="364"/>
      <c r="AL139" s="364"/>
      <c r="AM139" s="364"/>
      <c r="AN139" s="364"/>
      <c r="AO139" s="364"/>
      <c r="AP139" s="364"/>
      <c r="AQ139" s="364"/>
      <c r="AR139" s="364"/>
      <c r="AS139" s="364"/>
      <c r="AT139" s="364"/>
      <c r="AU139" s="364"/>
      <c r="AV139" s="364"/>
      <c r="AW139" s="364"/>
      <c r="AX139" s="364"/>
      <c r="AY139" s="364"/>
      <c r="AZ139" s="364"/>
      <c r="BA139" s="364"/>
      <c r="BB139" s="364"/>
      <c r="BC139" s="364"/>
      <c r="BD139" s="364"/>
      <c r="BE139" s="364"/>
      <c r="BF139" s="364"/>
      <c r="BG139" s="364"/>
      <c r="BH139" s="364"/>
      <c r="BI139" s="364"/>
      <c r="BJ139" s="364"/>
      <c r="BK139" s="364"/>
      <c r="BL139" s="364"/>
      <c r="BM139" s="364"/>
      <c r="BN139" s="364"/>
      <c r="BO139" s="364"/>
      <c r="BP139" s="364"/>
      <c r="BQ139" s="364"/>
      <c r="BR139" s="364"/>
      <c r="BS139" s="364"/>
      <c r="BT139" s="364"/>
      <c r="BU139" s="364"/>
      <c r="BV139" s="364"/>
      <c r="BW139" s="364"/>
      <c r="BX139" s="364"/>
      <c r="BY139" s="364"/>
      <c r="BZ139" s="364"/>
      <c r="CA139" s="364"/>
      <c r="CB139" s="364"/>
      <c r="CC139" s="364"/>
      <c r="CD139" s="364"/>
      <c r="CE139" s="364"/>
      <c r="CF139" s="364"/>
      <c r="CG139" s="364"/>
      <c r="CH139" s="364"/>
      <c r="CI139" s="364"/>
      <c r="CJ139" s="364"/>
      <c r="CK139" s="364"/>
      <c r="CL139" s="364"/>
      <c r="CM139" s="364"/>
      <c r="CN139" s="364"/>
      <c r="CO139" s="364"/>
      <c r="CP139" s="364"/>
      <c r="CQ139" s="364"/>
      <c r="CR139" s="364"/>
      <c r="CS139" s="364"/>
      <c r="CT139" s="364"/>
      <c r="CU139" s="364"/>
      <c r="CV139" s="364"/>
      <c r="CW139" s="364"/>
      <c r="CX139" s="364"/>
      <c r="CY139" s="364"/>
      <c r="CZ139" s="364"/>
      <c r="DA139" s="364"/>
      <c r="DB139" s="364"/>
      <c r="DC139" s="364"/>
      <c r="DD139" s="364"/>
      <c r="DE139" s="364"/>
      <c r="DF139" s="364"/>
      <c r="DG139" s="364"/>
      <c r="DH139" s="364"/>
      <c r="DI139" s="364"/>
      <c r="DJ139" s="364"/>
      <c r="DK139" s="364"/>
      <c r="DL139" s="364"/>
      <c r="DM139" s="364"/>
      <c r="DN139" s="364"/>
      <c r="DO139" s="364"/>
      <c r="DP139" s="364"/>
      <c r="DQ139" s="364"/>
      <c r="DR139" s="364"/>
      <c r="DS139" s="364"/>
      <c r="DT139" s="364"/>
      <c r="DU139" s="364"/>
      <c r="DV139" s="364"/>
      <c r="DW139" s="364"/>
      <c r="DX139" s="364"/>
      <c r="DY139" s="364"/>
      <c r="DZ139" s="364"/>
      <c r="EA139" s="364"/>
      <c r="EB139" s="364"/>
      <c r="EC139" s="364"/>
      <c r="ED139" s="364"/>
      <c r="EE139" s="364"/>
      <c r="EF139" s="364"/>
      <c r="EG139" s="364"/>
      <c r="EH139" s="364"/>
      <c r="EI139" s="364"/>
      <c r="EJ139" s="364"/>
      <c r="EK139" s="364"/>
      <c r="EL139" s="364"/>
      <c r="EM139" s="364"/>
      <c r="EN139" s="364"/>
      <c r="EO139" s="364"/>
      <c r="EP139" s="364"/>
      <c r="EQ139" s="364"/>
      <c r="ER139" s="364"/>
      <c r="ES139" s="364"/>
      <c r="ET139" s="364"/>
      <c r="EU139" s="364"/>
      <c r="EV139" s="364"/>
      <c r="EW139" s="364"/>
      <c r="EX139" s="364"/>
      <c r="EY139" s="364"/>
      <c r="EZ139" s="364"/>
      <c r="FA139" s="364"/>
      <c r="FB139" s="364"/>
      <c r="FC139" s="364"/>
      <c r="FD139" s="364"/>
      <c r="FE139" s="364"/>
      <c r="FF139" s="364"/>
      <c r="FG139" s="364"/>
      <c r="FH139" s="364"/>
      <c r="FI139" s="364"/>
      <c r="FJ139" s="364"/>
      <c r="FK139" s="364"/>
      <c r="FL139" s="364"/>
      <c r="FM139" s="364"/>
      <c r="FN139" s="364"/>
      <c r="FO139" s="364"/>
      <c r="FP139" s="364"/>
      <c r="FQ139" s="364"/>
      <c r="FR139" s="364"/>
      <c r="FS139" s="364"/>
      <c r="FT139" s="364"/>
      <c r="FU139" s="364"/>
      <c r="FV139" s="364"/>
      <c r="FW139" s="364"/>
      <c r="FX139" s="364"/>
      <c r="FY139" s="364"/>
      <c r="FZ139" s="364"/>
      <c r="GA139" s="364"/>
      <c r="GB139" s="364"/>
      <c r="GC139" s="364"/>
      <c r="GD139" s="364"/>
      <c r="GE139" s="364"/>
      <c r="GF139" s="364"/>
      <c r="GG139" s="364"/>
      <c r="GH139" s="364"/>
      <c r="GI139" s="364"/>
      <c r="GJ139" s="364"/>
      <c r="GK139" s="364"/>
      <c r="GL139" s="364"/>
      <c r="GM139" s="364"/>
      <c r="GN139" s="364"/>
      <c r="GO139" s="364"/>
      <c r="GP139" s="364"/>
      <c r="GQ139" s="364"/>
      <c r="GR139" s="364"/>
      <c r="GS139" s="364"/>
      <c r="GT139" s="364"/>
      <c r="GU139" s="364"/>
      <c r="GV139" s="364"/>
      <c r="GW139" s="364"/>
      <c r="GX139" s="364"/>
      <c r="GY139" s="364"/>
      <c r="GZ139" s="364"/>
      <c r="HA139" s="364"/>
      <c r="HB139" s="364"/>
      <c r="HC139" s="364"/>
      <c r="HD139" s="364"/>
      <c r="HE139" s="364"/>
      <c r="HF139" s="364"/>
      <c r="HG139" s="364"/>
      <c r="HH139" s="364"/>
      <c r="HI139" s="364"/>
      <c r="HJ139" s="364"/>
      <c r="HK139" s="364"/>
      <c r="HL139" s="364"/>
      <c r="HM139" s="364"/>
      <c r="HN139" s="364"/>
      <c r="HO139" s="364"/>
      <c r="HP139" s="364"/>
      <c r="HQ139" s="364"/>
      <c r="HR139" s="364"/>
      <c r="HS139" s="364"/>
      <c r="HT139" s="364"/>
      <c r="HU139" s="364"/>
      <c r="HV139" s="364"/>
      <c r="HW139" s="364"/>
      <c r="HX139" s="364"/>
      <c r="HY139" s="364"/>
      <c r="HZ139" s="364"/>
      <c r="IA139" s="364"/>
      <c r="IB139" s="364"/>
      <c r="IC139" s="364"/>
      <c r="ID139" s="364"/>
      <c r="IE139" s="364"/>
      <c r="IF139" s="364"/>
      <c r="IG139" s="364"/>
      <c r="IH139" s="364"/>
      <c r="II139" s="364"/>
      <c r="IJ139" s="364"/>
      <c r="IK139" s="364"/>
      <c r="IL139" s="364"/>
      <c r="IM139" s="364"/>
      <c r="IN139" s="364"/>
      <c r="IO139" s="364"/>
      <c r="IP139" s="364"/>
      <c r="IQ139" s="364"/>
      <c r="IR139" s="364"/>
      <c r="IS139" s="364"/>
      <c r="IT139" s="364"/>
      <c r="IU139" s="364"/>
      <c r="IV139" s="364"/>
      <c r="IW139" s="364"/>
      <c r="IX139" s="364"/>
      <c r="IY139" s="364"/>
      <c r="IZ139" s="364"/>
      <c r="JA139" s="364"/>
      <c r="JB139" s="364"/>
      <c r="JC139" s="364"/>
      <c r="JD139" s="364"/>
      <c r="JE139" s="364"/>
      <c r="JF139" s="364"/>
      <c r="JG139" s="364"/>
      <c r="JH139" s="364"/>
      <c r="JI139" s="364"/>
      <c r="JJ139" s="364"/>
      <c r="JK139" s="364"/>
      <c r="JL139" s="364"/>
      <c r="JM139" s="364"/>
      <c r="JN139" s="364"/>
      <c r="JO139" s="364"/>
      <c r="JP139" s="364"/>
      <c r="JQ139" s="364"/>
      <c r="JR139" s="364"/>
      <c r="JS139" s="364"/>
      <c r="JT139" s="364"/>
      <c r="JU139" s="364"/>
      <c r="JV139" s="364"/>
      <c r="JW139" s="364"/>
      <c r="JX139" s="364"/>
      <c r="JY139" s="364"/>
      <c r="JZ139" s="364"/>
      <c r="KA139" s="364"/>
      <c r="KB139" s="364"/>
      <c r="KC139" s="364"/>
      <c r="KD139" s="364"/>
      <c r="KE139" s="364"/>
      <c r="KF139" s="364"/>
      <c r="KG139" s="364"/>
      <c r="KH139" s="364"/>
      <c r="KI139" s="364"/>
      <c r="KJ139" s="364"/>
      <c r="KK139" s="364"/>
      <c r="KL139" s="364"/>
      <c r="KM139" s="364"/>
      <c r="KN139" s="364"/>
      <c r="KO139" s="364"/>
      <c r="KP139" s="364"/>
      <c r="KQ139" s="364"/>
      <c r="KR139" s="364"/>
      <c r="KS139" s="364"/>
      <c r="KT139" s="364"/>
      <c r="KU139" s="364"/>
      <c r="KV139" s="364"/>
      <c r="KW139" s="364"/>
      <c r="KX139" s="364"/>
      <c r="KY139" s="364"/>
      <c r="KZ139" s="364"/>
      <c r="LA139" s="364"/>
      <c r="LB139" s="364"/>
      <c r="LC139" s="364"/>
      <c r="LD139" s="364"/>
      <c r="LE139" s="364"/>
      <c r="LF139" s="364"/>
      <c r="LG139" s="364"/>
      <c r="LH139" s="364"/>
      <c r="LI139" s="364"/>
      <c r="LJ139" s="364"/>
      <c r="LK139" s="364"/>
      <c r="LL139" s="364"/>
      <c r="LM139" s="364"/>
      <c r="LN139" s="364"/>
      <c r="LO139" s="364"/>
      <c r="LP139" s="364"/>
      <c r="LQ139" s="364"/>
      <c r="LR139" s="364"/>
      <c r="LS139" s="364"/>
      <c r="LT139" s="364"/>
      <c r="LU139" s="364"/>
      <c r="LV139" s="364"/>
      <c r="LW139" s="364"/>
      <c r="LX139" s="364"/>
      <c r="LY139" s="364"/>
      <c r="LZ139" s="364"/>
      <c r="MA139" s="364"/>
      <c r="MB139" s="364"/>
      <c r="MC139" s="364"/>
      <c r="MD139" s="364"/>
      <c r="ME139" s="364"/>
      <c r="MF139" s="364"/>
      <c r="MG139" s="364"/>
      <c r="MH139" s="364"/>
      <c r="MI139" s="364"/>
      <c r="MJ139" s="364"/>
      <c r="MK139" s="364"/>
      <c r="ML139" s="364"/>
      <c r="MM139" s="364"/>
      <c r="MN139" s="364"/>
      <c r="MO139" s="364"/>
      <c r="MP139" s="364"/>
      <c r="MQ139" s="364"/>
      <c r="MR139" s="364"/>
      <c r="MS139" s="364"/>
      <c r="MT139" s="364"/>
      <c r="MU139" s="364"/>
      <c r="MV139" s="364"/>
      <c r="MW139" s="364"/>
      <c r="MX139" s="364"/>
      <c r="MY139" s="364"/>
      <c r="MZ139" s="364"/>
      <c r="NA139" s="364"/>
      <c r="NB139" s="364"/>
      <c r="NC139" s="364"/>
      <c r="ND139" s="364"/>
      <c r="NE139" s="364"/>
      <c r="NF139" s="364"/>
      <c r="NG139" s="364"/>
      <c r="NH139" s="364"/>
      <c r="NI139" s="364"/>
      <c r="NJ139" s="364"/>
      <c r="NK139" s="364"/>
      <c r="NL139" s="364"/>
      <c r="NM139" s="364"/>
      <c r="NN139" s="364"/>
      <c r="NO139" s="364"/>
      <c r="NP139" s="364"/>
      <c r="NQ139" s="364"/>
      <c r="NR139" s="364"/>
      <c r="NS139" s="364"/>
      <c r="NT139" s="364"/>
      <c r="NU139" s="364"/>
      <c r="NV139" s="364"/>
      <c r="NW139" s="364"/>
      <c r="NX139" s="364"/>
      <c r="NY139" s="364"/>
      <c r="NZ139" s="364"/>
      <c r="OA139" s="364"/>
      <c r="OB139" s="364"/>
      <c r="OC139" s="364"/>
      <c r="OD139" s="364"/>
      <c r="OE139" s="364"/>
      <c r="OF139" s="364"/>
      <c r="OG139" s="364"/>
      <c r="OH139" s="364"/>
      <c r="OI139" s="364"/>
      <c r="OJ139" s="364"/>
      <c r="OK139" s="364"/>
      <c r="OL139" s="364"/>
      <c r="OM139" s="364"/>
      <c r="ON139" s="364"/>
      <c r="OO139" s="364"/>
      <c r="OP139" s="364"/>
      <c r="OQ139" s="364"/>
      <c r="OR139" s="364"/>
    </row>
    <row r="140" spans="1:408" ht="15">
      <c r="A140" s="363" t="s">
        <v>709</v>
      </c>
      <c r="B140" s="364">
        <f t="shared" si="148"/>
        <v>0</v>
      </c>
      <c r="C140" s="364">
        <f t="shared" si="149"/>
        <v>0</v>
      </c>
      <c r="D140" s="364">
        <f t="shared" si="150"/>
        <v>0</v>
      </c>
      <c r="E140" s="364">
        <f t="shared" si="151"/>
        <v>0</v>
      </c>
      <c r="F140" s="364">
        <f t="shared" si="152"/>
        <v>0</v>
      </c>
      <c r="G140" s="364">
        <f t="shared" si="153"/>
        <v>0</v>
      </c>
      <c r="H140" s="364">
        <f t="shared" si="154"/>
        <v>0</v>
      </c>
      <c r="I140" s="364">
        <f t="shared" si="155"/>
        <v>0</v>
      </c>
      <c r="J140" s="364">
        <f t="shared" si="156"/>
        <v>0</v>
      </c>
      <c r="K140" s="364">
        <f t="shared" si="157"/>
        <v>0</v>
      </c>
      <c r="L140" s="364">
        <f t="shared" si="158"/>
        <v>0</v>
      </c>
      <c r="M140" s="364">
        <f t="shared" si="159"/>
        <v>0</v>
      </c>
      <c r="N140" s="364">
        <f t="shared" si="160"/>
        <v>0</v>
      </c>
      <c r="O140" s="364">
        <f t="shared" si="161"/>
        <v>0</v>
      </c>
      <c r="P140" s="364">
        <f t="shared" si="162"/>
        <v>0</v>
      </c>
      <c r="Q140" s="364">
        <f t="shared" si="163"/>
        <v>0</v>
      </c>
      <c r="R140" s="364">
        <f t="shared" si="164"/>
        <v>0</v>
      </c>
      <c r="S140" s="364">
        <f t="shared" si="165"/>
        <v>0</v>
      </c>
      <c r="T140" s="364">
        <f t="shared" si="166"/>
        <v>0</v>
      </c>
      <c r="U140" s="364">
        <f t="shared" si="167"/>
        <v>0</v>
      </c>
      <c r="V140" s="364">
        <f t="shared" si="168"/>
        <v>0</v>
      </c>
      <c r="W140" s="364">
        <f t="shared" si="169"/>
        <v>0</v>
      </c>
      <c r="X140" s="364">
        <f t="shared" si="170"/>
        <v>0</v>
      </c>
      <c r="Y140" s="364">
        <f t="shared" si="171"/>
        <v>0</v>
      </c>
      <c r="Z140" s="364">
        <f t="shared" si="172"/>
        <v>0</v>
      </c>
      <c r="AA140" s="364">
        <f t="shared" si="173"/>
        <v>0</v>
      </c>
      <c r="AB140" s="364">
        <f t="shared" si="174"/>
        <v>0</v>
      </c>
      <c r="AC140" s="364">
        <f t="shared" si="175"/>
        <v>0</v>
      </c>
      <c r="AD140" s="364">
        <f t="shared" si="176"/>
        <v>0</v>
      </c>
      <c r="AE140" s="364">
        <f t="shared" si="177"/>
        <v>0</v>
      </c>
      <c r="AG140" s="364"/>
      <c r="AH140" s="364"/>
      <c r="AI140" s="364"/>
      <c r="AJ140" s="364"/>
      <c r="AK140" s="364"/>
      <c r="AL140" s="364"/>
      <c r="AM140" s="364"/>
      <c r="AN140" s="364"/>
      <c r="AO140" s="364"/>
      <c r="AP140" s="364"/>
      <c r="AQ140" s="364"/>
      <c r="AR140" s="364"/>
      <c r="AS140" s="364"/>
      <c r="AT140" s="364"/>
      <c r="AU140" s="364"/>
      <c r="AV140" s="364"/>
      <c r="AW140" s="364"/>
      <c r="AX140" s="364"/>
      <c r="AY140" s="364"/>
      <c r="AZ140" s="364"/>
      <c r="BA140" s="364"/>
      <c r="BB140" s="364"/>
      <c r="BC140" s="364"/>
      <c r="BD140" s="364"/>
      <c r="BE140" s="364"/>
      <c r="BF140" s="364"/>
      <c r="BG140" s="364"/>
      <c r="BH140" s="364"/>
      <c r="BI140" s="364"/>
      <c r="BJ140" s="364"/>
      <c r="BK140" s="364"/>
      <c r="BL140" s="364"/>
      <c r="BM140" s="364"/>
      <c r="BN140" s="364"/>
      <c r="BO140" s="364"/>
      <c r="BP140" s="364"/>
      <c r="BQ140" s="364"/>
      <c r="BR140" s="364"/>
      <c r="BS140" s="364"/>
      <c r="BT140" s="364"/>
      <c r="BU140" s="364"/>
      <c r="BV140" s="364"/>
      <c r="BW140" s="364"/>
      <c r="BX140" s="364"/>
      <c r="BY140" s="364"/>
      <c r="BZ140" s="364"/>
      <c r="CA140" s="364"/>
      <c r="CB140" s="364"/>
      <c r="CC140" s="364"/>
      <c r="CD140" s="364"/>
      <c r="CE140" s="364"/>
      <c r="CF140" s="364"/>
      <c r="CG140" s="364"/>
      <c r="CH140" s="364"/>
      <c r="CI140" s="364"/>
      <c r="CJ140" s="364"/>
      <c r="CK140" s="364"/>
      <c r="CL140" s="364"/>
      <c r="CM140" s="364"/>
      <c r="CN140" s="364"/>
      <c r="CO140" s="364"/>
      <c r="CP140" s="364"/>
      <c r="CQ140" s="364"/>
      <c r="CR140" s="364"/>
      <c r="CS140" s="364"/>
      <c r="CT140" s="364"/>
      <c r="CU140" s="364"/>
      <c r="CV140" s="364"/>
      <c r="CW140" s="364"/>
      <c r="CX140" s="364"/>
      <c r="CY140" s="364"/>
      <c r="CZ140" s="364"/>
      <c r="DA140" s="364"/>
      <c r="DB140" s="364"/>
      <c r="DC140" s="364"/>
      <c r="DD140" s="364"/>
      <c r="DE140" s="364"/>
      <c r="DF140" s="364"/>
      <c r="DG140" s="364"/>
      <c r="DH140" s="364"/>
      <c r="DI140" s="364"/>
      <c r="DJ140" s="364"/>
      <c r="DK140" s="364"/>
      <c r="DL140" s="364"/>
      <c r="DM140" s="364"/>
      <c r="DN140" s="364"/>
      <c r="DO140" s="364"/>
      <c r="DP140" s="364"/>
      <c r="DQ140" s="364"/>
      <c r="DR140" s="364"/>
      <c r="DS140" s="364"/>
      <c r="DT140" s="364"/>
      <c r="DU140" s="364"/>
      <c r="DV140" s="364"/>
      <c r="DW140" s="364"/>
      <c r="DX140" s="364"/>
      <c r="DY140" s="364"/>
      <c r="DZ140" s="364"/>
      <c r="EA140" s="364"/>
      <c r="EB140" s="364"/>
      <c r="EC140" s="364"/>
      <c r="ED140" s="364"/>
      <c r="EE140" s="364"/>
      <c r="EF140" s="364"/>
      <c r="EG140" s="364"/>
      <c r="EH140" s="364"/>
      <c r="EI140" s="364"/>
      <c r="EJ140" s="364"/>
      <c r="EK140" s="364"/>
      <c r="EL140" s="364"/>
      <c r="EM140" s="364"/>
      <c r="EN140" s="364"/>
      <c r="EO140" s="364"/>
      <c r="EP140" s="364"/>
      <c r="EQ140" s="364"/>
      <c r="ER140" s="364"/>
      <c r="ES140" s="364"/>
      <c r="ET140" s="364"/>
      <c r="EU140" s="364"/>
      <c r="EV140" s="364"/>
      <c r="EW140" s="364"/>
      <c r="EX140" s="364"/>
      <c r="EY140" s="364"/>
      <c r="EZ140" s="364"/>
      <c r="FA140" s="364"/>
      <c r="FB140" s="364"/>
      <c r="FC140" s="364"/>
      <c r="FD140" s="364"/>
      <c r="FE140" s="364"/>
      <c r="FF140" s="364"/>
      <c r="FG140" s="364"/>
      <c r="FH140" s="364"/>
      <c r="FI140" s="364"/>
      <c r="FJ140" s="364"/>
      <c r="FK140" s="364"/>
      <c r="FL140" s="364"/>
      <c r="FM140" s="364"/>
      <c r="FN140" s="364"/>
      <c r="FO140" s="364"/>
      <c r="FP140" s="364"/>
      <c r="FQ140" s="364"/>
      <c r="FR140" s="364"/>
      <c r="FS140" s="364"/>
      <c r="FT140" s="364"/>
      <c r="FU140" s="364"/>
      <c r="FV140" s="364"/>
      <c r="FW140" s="364"/>
      <c r="FX140" s="364"/>
      <c r="FY140" s="364"/>
      <c r="FZ140" s="364"/>
      <c r="GA140" s="364"/>
      <c r="GB140" s="364"/>
      <c r="GC140" s="364"/>
      <c r="GD140" s="364"/>
      <c r="GE140" s="364"/>
      <c r="GF140" s="364"/>
      <c r="GG140" s="364"/>
      <c r="GH140" s="364"/>
      <c r="GI140" s="364"/>
      <c r="GJ140" s="364"/>
      <c r="GK140" s="364"/>
      <c r="GL140" s="364"/>
      <c r="GM140" s="364"/>
      <c r="GN140" s="364"/>
      <c r="GO140" s="364"/>
      <c r="GP140" s="364"/>
      <c r="GQ140" s="364"/>
      <c r="GR140" s="364"/>
      <c r="GS140" s="364"/>
      <c r="GT140" s="364"/>
      <c r="GU140" s="364"/>
      <c r="GV140" s="364"/>
      <c r="GW140" s="364"/>
      <c r="GX140" s="364"/>
      <c r="GY140" s="364"/>
      <c r="GZ140" s="364"/>
      <c r="HA140" s="364"/>
      <c r="HB140" s="364"/>
      <c r="HC140" s="364"/>
      <c r="HD140" s="364"/>
      <c r="HE140" s="364"/>
      <c r="HF140" s="364"/>
      <c r="HG140" s="364"/>
      <c r="HH140" s="364"/>
      <c r="HI140" s="364"/>
      <c r="HJ140" s="364"/>
      <c r="HK140" s="364"/>
      <c r="HL140" s="364"/>
      <c r="HM140" s="364"/>
      <c r="HN140" s="364"/>
      <c r="HO140" s="364"/>
      <c r="HP140" s="364"/>
      <c r="HQ140" s="364"/>
      <c r="HR140" s="364"/>
      <c r="HS140" s="364"/>
      <c r="HT140" s="364"/>
      <c r="HU140" s="364"/>
      <c r="HV140" s="364"/>
      <c r="HW140" s="364"/>
      <c r="HX140" s="364"/>
      <c r="HY140" s="364"/>
      <c r="HZ140" s="364"/>
      <c r="IA140" s="364"/>
      <c r="IB140" s="364"/>
      <c r="IC140" s="364"/>
      <c r="ID140" s="364"/>
      <c r="IE140" s="364"/>
      <c r="IF140" s="364"/>
      <c r="IG140" s="364"/>
      <c r="IH140" s="364"/>
      <c r="II140" s="364"/>
      <c r="IJ140" s="364"/>
      <c r="IK140" s="364"/>
      <c r="IL140" s="364"/>
      <c r="IM140" s="364"/>
      <c r="IN140" s="364"/>
      <c r="IO140" s="364"/>
      <c r="IP140" s="364"/>
      <c r="IQ140" s="364"/>
      <c r="IR140" s="364"/>
      <c r="IS140" s="364"/>
      <c r="IT140" s="364"/>
      <c r="IU140" s="364"/>
      <c r="IV140" s="364"/>
      <c r="IW140" s="364"/>
      <c r="IX140" s="364"/>
      <c r="IY140" s="364"/>
      <c r="IZ140" s="364"/>
      <c r="JA140" s="364"/>
      <c r="JB140" s="364"/>
      <c r="JC140" s="364"/>
      <c r="JD140" s="364"/>
      <c r="JE140" s="364"/>
      <c r="JF140" s="364"/>
      <c r="JG140" s="364"/>
      <c r="JH140" s="364"/>
      <c r="JI140" s="364"/>
      <c r="JJ140" s="364"/>
      <c r="JK140" s="364"/>
      <c r="JL140" s="364"/>
      <c r="JM140" s="364"/>
      <c r="JN140" s="364"/>
      <c r="JO140" s="364"/>
      <c r="JP140" s="364"/>
      <c r="JQ140" s="364"/>
      <c r="JR140" s="364"/>
      <c r="JS140" s="364"/>
      <c r="JT140" s="364"/>
      <c r="JU140" s="364"/>
      <c r="JV140" s="364"/>
      <c r="JW140" s="364"/>
      <c r="JX140" s="364"/>
      <c r="JY140" s="364"/>
      <c r="JZ140" s="364"/>
      <c r="KA140" s="364"/>
      <c r="KB140" s="364"/>
      <c r="KC140" s="364"/>
      <c r="KD140" s="364"/>
      <c r="KE140" s="364"/>
      <c r="KF140" s="364"/>
      <c r="KG140" s="364"/>
      <c r="KH140" s="364"/>
      <c r="KI140" s="364"/>
      <c r="KJ140" s="364"/>
      <c r="KK140" s="364"/>
      <c r="KL140" s="364"/>
      <c r="KM140" s="364"/>
      <c r="KN140" s="364"/>
      <c r="KO140" s="364"/>
      <c r="KP140" s="364"/>
      <c r="KQ140" s="364"/>
      <c r="KR140" s="364"/>
      <c r="KS140" s="364"/>
      <c r="KT140" s="364"/>
      <c r="KU140" s="364"/>
      <c r="KV140" s="364"/>
      <c r="KW140" s="364"/>
      <c r="KX140" s="364"/>
      <c r="KY140" s="364"/>
      <c r="KZ140" s="364"/>
      <c r="LA140" s="364"/>
      <c r="LB140" s="364"/>
      <c r="LC140" s="364"/>
      <c r="LD140" s="364"/>
      <c r="LE140" s="364"/>
      <c r="LF140" s="364"/>
      <c r="LG140" s="364"/>
      <c r="LH140" s="364"/>
      <c r="LI140" s="364"/>
      <c r="LJ140" s="364"/>
      <c r="LK140" s="364"/>
      <c r="LL140" s="364"/>
      <c r="LM140" s="364"/>
      <c r="LN140" s="364"/>
      <c r="LO140" s="364"/>
      <c r="LP140" s="364"/>
      <c r="LQ140" s="364"/>
      <c r="LR140" s="364"/>
      <c r="LS140" s="364"/>
      <c r="LT140" s="364"/>
      <c r="LU140" s="364"/>
      <c r="LV140" s="364"/>
      <c r="LW140" s="364"/>
      <c r="LX140" s="364"/>
      <c r="LY140" s="364"/>
      <c r="LZ140" s="364"/>
      <c r="MA140" s="364"/>
      <c r="MB140" s="364"/>
      <c r="MC140" s="364"/>
      <c r="MD140" s="364"/>
      <c r="ME140" s="364"/>
      <c r="MF140" s="364"/>
      <c r="MG140" s="364"/>
      <c r="MH140" s="364"/>
      <c r="MI140" s="364"/>
      <c r="MJ140" s="364"/>
      <c r="MK140" s="364"/>
      <c r="ML140" s="364"/>
      <c r="MM140" s="364"/>
      <c r="MN140" s="364"/>
      <c r="MO140" s="364"/>
      <c r="MP140" s="364"/>
      <c r="MQ140" s="364"/>
      <c r="MR140" s="364"/>
      <c r="MS140" s="364"/>
      <c r="MT140" s="364"/>
      <c r="MU140" s="364"/>
      <c r="MV140" s="364"/>
      <c r="MW140" s="364"/>
      <c r="MX140" s="364"/>
      <c r="MY140" s="364"/>
      <c r="MZ140" s="364"/>
      <c r="NA140" s="364"/>
      <c r="NB140" s="364"/>
      <c r="NC140" s="364"/>
      <c r="ND140" s="364"/>
      <c r="NE140" s="364"/>
      <c r="NF140" s="364"/>
      <c r="NG140" s="364"/>
      <c r="NH140" s="364"/>
      <c r="NI140" s="364"/>
      <c r="NJ140" s="364"/>
      <c r="NK140" s="364"/>
      <c r="NL140" s="364"/>
      <c r="NM140" s="364"/>
      <c r="NN140" s="364"/>
      <c r="NO140" s="364"/>
      <c r="NP140" s="364"/>
      <c r="NQ140" s="364"/>
      <c r="NR140" s="364"/>
      <c r="NS140" s="364"/>
      <c r="NT140" s="364"/>
      <c r="NU140" s="364"/>
      <c r="NV140" s="364"/>
      <c r="NW140" s="364"/>
      <c r="NX140" s="364"/>
      <c r="NY140" s="364"/>
      <c r="NZ140" s="364"/>
      <c r="OA140" s="364"/>
      <c r="OB140" s="364"/>
      <c r="OC140" s="364"/>
      <c r="OD140" s="364"/>
      <c r="OE140" s="364"/>
      <c r="OF140" s="364"/>
      <c r="OG140" s="364"/>
      <c r="OH140" s="364"/>
      <c r="OI140" s="364"/>
      <c r="OJ140" s="364"/>
      <c r="OK140" s="364"/>
      <c r="OL140" s="364"/>
      <c r="OM140" s="364"/>
      <c r="ON140" s="364"/>
      <c r="OO140" s="364"/>
      <c r="OP140" s="364"/>
      <c r="OQ140" s="364"/>
      <c r="OR140" s="364"/>
    </row>
    <row r="141" spans="1:408" ht="15">
      <c r="A141" s="365" t="s">
        <v>710</v>
      </c>
      <c r="B141" s="364">
        <f t="shared" si="148"/>
        <v>0</v>
      </c>
      <c r="C141" s="364">
        <f t="shared" si="149"/>
        <v>0</v>
      </c>
      <c r="D141" s="364">
        <f t="shared" si="150"/>
        <v>0</v>
      </c>
      <c r="E141" s="364">
        <f t="shared" si="151"/>
        <v>0</v>
      </c>
      <c r="F141" s="364">
        <f t="shared" si="152"/>
        <v>0</v>
      </c>
      <c r="G141" s="364">
        <f t="shared" si="153"/>
        <v>0</v>
      </c>
      <c r="H141" s="364">
        <f t="shared" si="154"/>
        <v>0</v>
      </c>
      <c r="I141" s="364">
        <f t="shared" si="155"/>
        <v>0</v>
      </c>
      <c r="J141" s="364">
        <f t="shared" si="156"/>
        <v>0</v>
      </c>
      <c r="K141" s="364">
        <f t="shared" si="157"/>
        <v>0</v>
      </c>
      <c r="L141" s="364">
        <f t="shared" si="158"/>
        <v>0</v>
      </c>
      <c r="M141" s="364">
        <f t="shared" si="159"/>
        <v>0</v>
      </c>
      <c r="N141" s="364">
        <f t="shared" si="160"/>
        <v>0.90176244447058806</v>
      </c>
      <c r="O141" s="364">
        <f t="shared" si="161"/>
        <v>9.3939663884705862</v>
      </c>
      <c r="P141" s="364">
        <f t="shared" si="162"/>
        <v>29.484672265176464</v>
      </c>
      <c r="Q141" s="364">
        <f t="shared" si="163"/>
        <v>2.831368656941176</v>
      </c>
      <c r="R141" s="364">
        <f t="shared" si="164"/>
        <v>0</v>
      </c>
      <c r="S141" s="364">
        <f t="shared" si="165"/>
        <v>0</v>
      </c>
      <c r="T141" s="364">
        <f t="shared" si="166"/>
        <v>4.6790148044705857</v>
      </c>
      <c r="U141" s="364">
        <f t="shared" si="167"/>
        <v>0</v>
      </c>
      <c r="V141" s="364">
        <f t="shared" si="168"/>
        <v>0</v>
      </c>
      <c r="W141" s="364">
        <f t="shared" si="169"/>
        <v>0</v>
      </c>
      <c r="X141" s="364">
        <f t="shared" si="170"/>
        <v>0</v>
      </c>
      <c r="Y141" s="364">
        <f t="shared" si="171"/>
        <v>0</v>
      </c>
      <c r="Z141" s="364">
        <f t="shared" si="172"/>
        <v>0</v>
      </c>
      <c r="AA141" s="364">
        <f t="shared" si="173"/>
        <v>0</v>
      </c>
      <c r="AB141" s="364">
        <f t="shared" si="174"/>
        <v>0</v>
      </c>
      <c r="AC141" s="364">
        <f t="shared" si="175"/>
        <v>0</v>
      </c>
      <c r="AD141" s="364">
        <f t="shared" si="176"/>
        <v>0</v>
      </c>
      <c r="AE141" s="364">
        <f t="shared" si="177"/>
        <v>0</v>
      </c>
      <c r="AG141" s="364"/>
      <c r="AH141" s="364"/>
      <c r="AI141" s="364"/>
      <c r="AJ141" s="364"/>
      <c r="AK141" s="364"/>
      <c r="AL141" s="364"/>
      <c r="AM141" s="364"/>
      <c r="AN141" s="364"/>
      <c r="AO141" s="364"/>
      <c r="AP141" s="364"/>
      <c r="AQ141" s="364"/>
      <c r="AR141" s="364"/>
      <c r="AS141" s="364"/>
      <c r="AT141" s="364"/>
      <c r="AU141" s="364"/>
      <c r="AV141" s="364"/>
      <c r="AW141" s="364"/>
      <c r="AX141" s="364"/>
      <c r="AY141" s="364"/>
      <c r="AZ141" s="364"/>
      <c r="BA141" s="364"/>
      <c r="BB141" s="364"/>
      <c r="BC141" s="364"/>
      <c r="BD141" s="364"/>
      <c r="BE141" s="364"/>
      <c r="BF141" s="364"/>
      <c r="BG141" s="364"/>
      <c r="BH141" s="364"/>
      <c r="BI141" s="364"/>
      <c r="BJ141" s="364"/>
      <c r="BK141" s="364"/>
      <c r="BL141" s="364"/>
      <c r="BM141" s="364"/>
      <c r="BN141" s="364"/>
      <c r="BO141" s="364"/>
      <c r="BP141" s="364"/>
      <c r="BQ141" s="364"/>
      <c r="BR141" s="364"/>
      <c r="BS141" s="364"/>
      <c r="BT141" s="364"/>
      <c r="BU141" s="364"/>
      <c r="BV141" s="364"/>
      <c r="BW141" s="364"/>
      <c r="BX141" s="364"/>
      <c r="BY141" s="364"/>
      <c r="BZ141" s="364"/>
      <c r="CA141" s="364"/>
      <c r="CB141" s="364"/>
      <c r="CC141" s="364"/>
      <c r="CD141" s="364"/>
      <c r="CE141" s="364"/>
      <c r="CF141" s="364"/>
      <c r="CG141" s="364"/>
      <c r="CH141" s="364"/>
      <c r="CI141" s="364"/>
      <c r="CJ141" s="364"/>
      <c r="CK141" s="364"/>
      <c r="CL141" s="364"/>
      <c r="CM141" s="364"/>
      <c r="CN141" s="364"/>
      <c r="CO141" s="364"/>
      <c r="CP141" s="364"/>
      <c r="CQ141" s="364"/>
      <c r="CR141" s="364"/>
      <c r="CS141" s="364"/>
      <c r="CT141" s="364"/>
      <c r="CU141" s="364"/>
      <c r="CV141" s="364"/>
      <c r="CW141" s="364"/>
      <c r="CX141" s="364"/>
      <c r="CY141" s="364"/>
      <c r="CZ141" s="364"/>
      <c r="DA141" s="364"/>
      <c r="DB141" s="364"/>
      <c r="DC141" s="364"/>
      <c r="DD141" s="364"/>
      <c r="DE141" s="364"/>
      <c r="DF141" s="364"/>
      <c r="DG141" s="364"/>
      <c r="DH141" s="364"/>
      <c r="DI141" s="364"/>
      <c r="DJ141" s="364"/>
      <c r="DK141" s="364"/>
      <c r="DL141" s="364"/>
      <c r="DM141" s="364"/>
      <c r="DN141" s="364"/>
      <c r="DO141" s="364"/>
      <c r="DP141" s="364"/>
      <c r="DQ141" s="364"/>
      <c r="DR141" s="364"/>
      <c r="DS141" s="364"/>
      <c r="DT141" s="364"/>
      <c r="DU141" s="364"/>
      <c r="DV141" s="364"/>
      <c r="DW141" s="364"/>
      <c r="DX141" s="364"/>
      <c r="DY141" s="364"/>
      <c r="DZ141" s="364"/>
      <c r="EA141" s="364"/>
      <c r="EB141" s="364"/>
      <c r="EC141" s="364"/>
      <c r="ED141" s="364"/>
      <c r="EE141" s="364"/>
      <c r="EF141" s="364"/>
      <c r="EG141" s="364"/>
      <c r="EH141" s="364"/>
      <c r="EI141" s="364"/>
      <c r="EJ141" s="364"/>
      <c r="EK141" s="364"/>
      <c r="EL141" s="364"/>
      <c r="EM141" s="364"/>
      <c r="EN141" s="364"/>
      <c r="EO141" s="364"/>
      <c r="EP141" s="364"/>
      <c r="EQ141" s="364"/>
      <c r="ER141" s="364"/>
      <c r="ES141" s="364"/>
      <c r="ET141" s="364"/>
      <c r="EU141" s="364"/>
      <c r="EV141" s="364"/>
      <c r="EW141" s="364"/>
      <c r="EX141" s="364"/>
      <c r="EY141" s="364"/>
      <c r="EZ141" s="364"/>
      <c r="FA141" s="364"/>
      <c r="FB141" s="364"/>
      <c r="FC141" s="364"/>
      <c r="FD141" s="364"/>
      <c r="FE141" s="364"/>
      <c r="FF141" s="364"/>
      <c r="FG141" s="364"/>
      <c r="FH141" s="364"/>
      <c r="FI141" s="364"/>
      <c r="FJ141" s="364"/>
      <c r="FK141" s="364"/>
      <c r="FL141" s="364"/>
      <c r="FM141" s="364"/>
      <c r="FN141" s="364"/>
      <c r="FO141" s="364"/>
      <c r="FP141" s="364"/>
      <c r="FQ141" s="364"/>
      <c r="FR141" s="364"/>
      <c r="FS141" s="364"/>
      <c r="FT141" s="364"/>
      <c r="FU141" s="364"/>
      <c r="FV141" s="364"/>
      <c r="FW141" s="364"/>
      <c r="FX141" s="364"/>
      <c r="FY141" s="364"/>
      <c r="FZ141" s="364"/>
      <c r="GA141" s="364"/>
      <c r="GB141" s="364"/>
      <c r="GC141" s="364"/>
      <c r="GD141" s="364"/>
      <c r="GE141" s="364">
        <v>901.76244447058809</v>
      </c>
      <c r="GF141" s="364"/>
      <c r="GG141" s="364">
        <v>2129.3478475294114</v>
      </c>
      <c r="GH141" s="364">
        <v>3686.9060858823523</v>
      </c>
      <c r="GI141" s="364">
        <v>2160.270192705882</v>
      </c>
      <c r="GJ141" s="364"/>
      <c r="GK141" s="364"/>
      <c r="GL141" s="364"/>
      <c r="GM141" s="364">
        <v>855.56624752941161</v>
      </c>
      <c r="GN141" s="364"/>
      <c r="GO141" s="364">
        <v>561.87601482352932</v>
      </c>
      <c r="GP141" s="364"/>
      <c r="GQ141" s="364"/>
      <c r="GR141" s="364"/>
      <c r="GS141" s="364"/>
      <c r="GT141" s="364">
        <v>7475.3976952941166</v>
      </c>
      <c r="GU141" s="364">
        <v>2021.7968762352939</v>
      </c>
      <c r="GV141" s="364">
        <v>2880.7637171764704</v>
      </c>
      <c r="GW141" s="364">
        <v>3131.0531559999995</v>
      </c>
      <c r="GX141" s="364">
        <v>2348.5708482352939</v>
      </c>
      <c r="GY141" s="364"/>
      <c r="GZ141" s="364">
        <v>2865.6339583529407</v>
      </c>
      <c r="HA141" s="364">
        <v>2914.279735294117</v>
      </c>
      <c r="HB141" s="364">
        <v>1956.9838712941173</v>
      </c>
      <c r="HC141" s="364">
        <v>3890.1924072941169</v>
      </c>
      <c r="HD141" s="364"/>
      <c r="HE141" s="364"/>
      <c r="HF141" s="364"/>
      <c r="HG141" s="364">
        <v>1455.943896235294</v>
      </c>
      <c r="HH141" s="364"/>
      <c r="HI141" s="364">
        <v>1375.2230305882351</v>
      </c>
      <c r="HJ141" s="364"/>
      <c r="HK141" s="364"/>
      <c r="HL141" s="364"/>
      <c r="HM141" s="364"/>
      <c r="HN141" s="364"/>
      <c r="HO141" s="364">
        <v>0.20173011764705878</v>
      </c>
      <c r="HP141" s="364"/>
      <c r="HQ141" s="364"/>
      <c r="HR141" s="364"/>
      <c r="HS141" s="364"/>
      <c r="HT141" s="364"/>
      <c r="HU141" s="364"/>
      <c r="HV141" s="364"/>
      <c r="HW141" s="364"/>
      <c r="HX141" s="364"/>
      <c r="HY141" s="364"/>
      <c r="HZ141" s="364"/>
      <c r="IA141" s="364"/>
      <c r="IB141" s="364"/>
      <c r="IC141" s="364"/>
      <c r="ID141" s="364"/>
      <c r="IE141" s="364"/>
      <c r="IF141" s="364"/>
      <c r="IG141" s="364"/>
      <c r="IH141" s="364"/>
      <c r="II141" s="364"/>
      <c r="IJ141" s="364"/>
      <c r="IK141" s="364"/>
      <c r="IL141" s="364"/>
      <c r="IM141" s="364"/>
      <c r="IN141" s="364"/>
      <c r="IO141" s="364"/>
      <c r="IP141" s="364"/>
      <c r="IQ141" s="364"/>
      <c r="IR141" s="364"/>
      <c r="IS141" s="364"/>
      <c r="IT141" s="364"/>
      <c r="IU141" s="364">
        <v>4679.0148044705857</v>
      </c>
      <c r="IV141" s="364"/>
      <c r="IW141" s="364"/>
      <c r="IX141" s="364"/>
      <c r="IY141" s="364"/>
      <c r="IZ141" s="364"/>
      <c r="JA141" s="364"/>
      <c r="JB141" s="364"/>
      <c r="JC141" s="364"/>
      <c r="JD141" s="364"/>
      <c r="JE141" s="364"/>
      <c r="JF141" s="364"/>
      <c r="JG141" s="364"/>
      <c r="JH141" s="364"/>
      <c r="JI141" s="364"/>
      <c r="JJ141" s="364"/>
      <c r="JK141" s="364"/>
      <c r="JL141" s="364"/>
      <c r="JM141" s="364"/>
      <c r="JN141" s="364"/>
      <c r="JO141" s="364"/>
      <c r="JP141" s="364"/>
      <c r="JQ141" s="364"/>
      <c r="JR141" s="364"/>
      <c r="JS141" s="364"/>
      <c r="JT141" s="364"/>
      <c r="JU141" s="364"/>
      <c r="JV141" s="364"/>
      <c r="JW141" s="364"/>
      <c r="JX141" s="364"/>
      <c r="JY141" s="364"/>
      <c r="JZ141" s="364"/>
      <c r="KA141" s="364"/>
      <c r="KB141" s="364"/>
      <c r="KC141" s="364"/>
      <c r="KD141" s="364"/>
      <c r="KE141" s="364"/>
      <c r="KF141" s="364"/>
      <c r="KG141" s="364"/>
      <c r="KH141" s="364"/>
      <c r="KI141" s="364"/>
      <c r="KJ141" s="364"/>
      <c r="KK141" s="364"/>
      <c r="KL141" s="364"/>
      <c r="KM141" s="364"/>
      <c r="KN141" s="364"/>
      <c r="KO141" s="364"/>
      <c r="KP141" s="364"/>
      <c r="KQ141" s="364"/>
      <c r="KR141" s="364"/>
      <c r="KS141" s="364"/>
      <c r="KT141" s="364"/>
      <c r="KU141" s="364"/>
      <c r="KV141" s="364"/>
      <c r="KW141" s="364"/>
      <c r="KX141" s="364"/>
      <c r="KY141" s="364"/>
      <c r="KZ141" s="364"/>
      <c r="LA141" s="364"/>
      <c r="LB141" s="364"/>
      <c r="LC141" s="364"/>
      <c r="LD141" s="364"/>
      <c r="LE141" s="364"/>
      <c r="LF141" s="364"/>
      <c r="LG141" s="364"/>
      <c r="LH141" s="364"/>
      <c r="LI141" s="364"/>
      <c r="LJ141" s="364"/>
      <c r="LK141" s="364"/>
      <c r="LL141" s="364"/>
      <c r="LM141" s="364"/>
      <c r="LN141" s="364"/>
      <c r="LO141" s="364"/>
      <c r="LP141" s="364"/>
      <c r="LQ141" s="364"/>
      <c r="LR141" s="364"/>
      <c r="LS141" s="364"/>
      <c r="LT141" s="364"/>
      <c r="LU141" s="364"/>
      <c r="LV141" s="364"/>
      <c r="LW141" s="364"/>
      <c r="LX141" s="364"/>
      <c r="LY141" s="364"/>
      <c r="LZ141" s="364"/>
      <c r="MA141" s="364"/>
      <c r="MB141" s="364"/>
      <c r="MC141" s="364"/>
      <c r="MD141" s="364"/>
      <c r="ME141" s="364"/>
      <c r="MF141" s="364"/>
      <c r="MG141" s="364"/>
      <c r="MH141" s="364"/>
      <c r="MI141" s="364"/>
      <c r="MJ141" s="364"/>
      <c r="MK141" s="364"/>
      <c r="ML141" s="364"/>
      <c r="MM141" s="364"/>
      <c r="MN141" s="364"/>
      <c r="MO141" s="364"/>
      <c r="MP141" s="364"/>
      <c r="MQ141" s="364"/>
      <c r="MR141" s="364"/>
      <c r="MS141" s="364"/>
      <c r="MT141" s="364"/>
      <c r="MU141" s="364"/>
      <c r="MV141" s="364"/>
      <c r="MW141" s="364"/>
      <c r="MX141" s="364"/>
      <c r="MY141" s="364"/>
      <c r="MZ141" s="364"/>
      <c r="NA141" s="364"/>
      <c r="NB141" s="364"/>
      <c r="NC141" s="364"/>
      <c r="ND141" s="364"/>
      <c r="NE141" s="364"/>
      <c r="NF141" s="364"/>
      <c r="NG141" s="364"/>
      <c r="NH141" s="364"/>
      <c r="NI141" s="364"/>
      <c r="NJ141" s="364"/>
      <c r="NK141" s="364"/>
      <c r="NL141" s="364"/>
      <c r="NM141" s="364"/>
      <c r="NN141" s="364"/>
      <c r="NO141" s="364"/>
      <c r="NP141" s="364"/>
      <c r="NQ141" s="364"/>
      <c r="NR141" s="364"/>
      <c r="NS141" s="364"/>
      <c r="NT141" s="364"/>
      <c r="NU141" s="364"/>
      <c r="NV141" s="364"/>
      <c r="NW141" s="364"/>
      <c r="NX141" s="364"/>
      <c r="NY141" s="364"/>
      <c r="NZ141" s="364"/>
      <c r="OA141" s="364"/>
      <c r="OB141" s="364"/>
      <c r="OC141" s="364"/>
      <c r="OD141" s="364"/>
      <c r="OE141" s="364">
        <v>4.8</v>
      </c>
      <c r="OF141" s="364"/>
      <c r="OG141" s="364"/>
      <c r="OH141" s="364"/>
      <c r="OI141" s="364"/>
      <c r="OJ141" s="364"/>
      <c r="OK141" s="364"/>
      <c r="OL141" s="364"/>
      <c r="OM141" s="364"/>
      <c r="ON141" s="364"/>
      <c r="OO141" s="364"/>
      <c r="OP141" s="364"/>
      <c r="OQ141" s="364"/>
      <c r="OR141" s="364"/>
    </row>
    <row r="142" spans="1:408" ht="15">
      <c r="A142" s="365" t="s">
        <v>711</v>
      </c>
      <c r="B142" s="364">
        <f t="shared" si="148"/>
        <v>0</v>
      </c>
      <c r="C142" s="364">
        <f t="shared" si="149"/>
        <v>0</v>
      </c>
      <c r="D142" s="364">
        <f t="shared" si="150"/>
        <v>0</v>
      </c>
      <c r="E142" s="364">
        <f t="shared" si="151"/>
        <v>0</v>
      </c>
      <c r="F142" s="364">
        <f t="shared" si="152"/>
        <v>0</v>
      </c>
      <c r="G142" s="364">
        <f t="shared" si="153"/>
        <v>0</v>
      </c>
      <c r="H142" s="364">
        <f t="shared" si="154"/>
        <v>0</v>
      </c>
      <c r="I142" s="364">
        <f t="shared" si="155"/>
        <v>0</v>
      </c>
      <c r="J142" s="364">
        <f t="shared" si="156"/>
        <v>0</v>
      </c>
      <c r="K142" s="364">
        <f t="shared" si="157"/>
        <v>0</v>
      </c>
      <c r="L142" s="364">
        <f t="shared" si="158"/>
        <v>0</v>
      </c>
      <c r="M142" s="364">
        <f t="shared" si="159"/>
        <v>0</v>
      </c>
      <c r="N142" s="364">
        <f t="shared" si="160"/>
        <v>0</v>
      </c>
      <c r="O142" s="364">
        <f t="shared" si="161"/>
        <v>0</v>
      </c>
      <c r="P142" s="364">
        <f t="shared" si="162"/>
        <v>0</v>
      </c>
      <c r="Q142" s="364">
        <f t="shared" si="163"/>
        <v>0</v>
      </c>
      <c r="R142" s="364">
        <f t="shared" si="164"/>
        <v>0</v>
      </c>
      <c r="S142" s="364">
        <f t="shared" si="165"/>
        <v>0</v>
      </c>
      <c r="T142" s="364">
        <f t="shared" si="166"/>
        <v>0</v>
      </c>
      <c r="U142" s="364">
        <f t="shared" si="167"/>
        <v>0</v>
      </c>
      <c r="V142" s="364">
        <f t="shared" si="168"/>
        <v>0</v>
      </c>
      <c r="W142" s="364">
        <f t="shared" si="169"/>
        <v>0</v>
      </c>
      <c r="X142" s="364">
        <f t="shared" si="170"/>
        <v>0</v>
      </c>
      <c r="Y142" s="364">
        <f t="shared" si="171"/>
        <v>0</v>
      </c>
      <c r="Z142" s="364">
        <f t="shared" si="172"/>
        <v>0</v>
      </c>
      <c r="AA142" s="364">
        <f t="shared" si="173"/>
        <v>0</v>
      </c>
      <c r="AB142" s="364">
        <f t="shared" si="174"/>
        <v>0</v>
      </c>
      <c r="AC142" s="364">
        <f t="shared" si="175"/>
        <v>0</v>
      </c>
      <c r="AD142" s="364">
        <f t="shared" si="176"/>
        <v>0</v>
      </c>
      <c r="AE142" s="364">
        <f t="shared" si="177"/>
        <v>0</v>
      </c>
      <c r="AG142" s="364"/>
      <c r="AH142" s="364"/>
      <c r="AI142" s="364"/>
      <c r="AJ142" s="364"/>
      <c r="AK142" s="364"/>
      <c r="AL142" s="364"/>
      <c r="AM142" s="364"/>
      <c r="AN142" s="364"/>
      <c r="AO142" s="364"/>
      <c r="AP142" s="364"/>
      <c r="AQ142" s="364"/>
      <c r="AR142" s="364"/>
      <c r="AS142" s="364"/>
      <c r="AT142" s="364"/>
      <c r="AU142" s="364"/>
      <c r="AV142" s="364"/>
      <c r="AW142" s="364"/>
      <c r="AX142" s="364"/>
      <c r="AY142" s="364"/>
      <c r="AZ142" s="364"/>
      <c r="BA142" s="364"/>
      <c r="BB142" s="364"/>
      <c r="BC142" s="364"/>
      <c r="BD142" s="364"/>
      <c r="BE142" s="364"/>
      <c r="BF142" s="364"/>
      <c r="BG142" s="364"/>
      <c r="BH142" s="364"/>
      <c r="BI142" s="364"/>
      <c r="BJ142" s="364"/>
      <c r="BK142" s="364"/>
      <c r="BL142" s="364"/>
      <c r="BM142" s="364"/>
      <c r="BN142" s="364"/>
      <c r="BO142" s="364"/>
      <c r="BP142" s="364"/>
      <c r="BQ142" s="364"/>
      <c r="BR142" s="364"/>
      <c r="BS142" s="364"/>
      <c r="BT142" s="364"/>
      <c r="BU142" s="364"/>
      <c r="BV142" s="364"/>
      <c r="BW142" s="364"/>
      <c r="BX142" s="364"/>
      <c r="BY142" s="364"/>
      <c r="BZ142" s="364"/>
      <c r="CA142" s="364"/>
      <c r="CB142" s="364"/>
      <c r="CC142" s="364"/>
      <c r="CD142" s="364"/>
      <c r="CE142" s="364"/>
      <c r="CF142" s="364"/>
      <c r="CG142" s="364"/>
      <c r="CH142" s="364"/>
      <c r="CI142" s="364"/>
      <c r="CJ142" s="364"/>
      <c r="CK142" s="364"/>
      <c r="CL142" s="364"/>
      <c r="CM142" s="364"/>
      <c r="CN142" s="364"/>
      <c r="CO142" s="364"/>
      <c r="CP142" s="364"/>
      <c r="CQ142" s="364"/>
      <c r="CR142" s="364"/>
      <c r="CS142" s="364"/>
      <c r="CT142" s="364"/>
      <c r="CU142" s="364"/>
      <c r="CV142" s="364"/>
      <c r="CW142" s="364"/>
      <c r="CX142" s="364"/>
      <c r="CY142" s="364"/>
      <c r="CZ142" s="364"/>
      <c r="DA142" s="364"/>
      <c r="DB142" s="364"/>
      <c r="DC142" s="364"/>
      <c r="DD142" s="364"/>
      <c r="DE142" s="364"/>
      <c r="DF142" s="364"/>
      <c r="DG142" s="364"/>
      <c r="DH142" s="364"/>
      <c r="DI142" s="364"/>
      <c r="DJ142" s="364"/>
      <c r="DK142" s="364"/>
      <c r="DL142" s="364"/>
      <c r="DM142" s="364"/>
      <c r="DN142" s="364"/>
      <c r="DO142" s="364"/>
      <c r="DP142" s="364"/>
      <c r="DQ142" s="364"/>
      <c r="DR142" s="364"/>
      <c r="DS142" s="364"/>
      <c r="DT142" s="364"/>
      <c r="DU142" s="364"/>
      <c r="DV142" s="364"/>
      <c r="DW142" s="364"/>
      <c r="DX142" s="364"/>
      <c r="DY142" s="364"/>
      <c r="DZ142" s="364"/>
      <c r="EA142" s="364"/>
      <c r="EB142" s="364"/>
      <c r="EC142" s="364"/>
      <c r="ED142" s="364"/>
      <c r="EE142" s="364"/>
      <c r="EF142" s="364"/>
      <c r="EG142" s="364"/>
      <c r="EH142" s="364"/>
      <c r="EI142" s="364"/>
      <c r="EJ142" s="364"/>
      <c r="EK142" s="364"/>
      <c r="EL142" s="364"/>
      <c r="EM142" s="364"/>
      <c r="EN142" s="364"/>
      <c r="EO142" s="364"/>
      <c r="EP142" s="364"/>
      <c r="EQ142" s="364"/>
      <c r="ER142" s="364"/>
      <c r="ES142" s="364"/>
      <c r="ET142" s="364"/>
      <c r="EU142" s="364"/>
      <c r="EV142" s="364"/>
      <c r="EW142" s="364"/>
      <c r="EX142" s="364"/>
      <c r="EY142" s="364"/>
      <c r="EZ142" s="364"/>
      <c r="FA142" s="364"/>
      <c r="FB142" s="364"/>
      <c r="FC142" s="364"/>
      <c r="FD142" s="364"/>
      <c r="FE142" s="364"/>
      <c r="FF142" s="364"/>
      <c r="FG142" s="364"/>
      <c r="FH142" s="364"/>
      <c r="FI142" s="364"/>
      <c r="FJ142" s="364"/>
      <c r="FK142" s="364"/>
      <c r="FL142" s="364"/>
      <c r="FM142" s="364"/>
      <c r="FN142" s="364"/>
      <c r="FO142" s="364"/>
      <c r="FP142" s="364"/>
      <c r="FQ142" s="364"/>
      <c r="FR142" s="364"/>
      <c r="FS142" s="364"/>
      <c r="FT142" s="364"/>
      <c r="FU142" s="364"/>
      <c r="FV142" s="364"/>
      <c r="FW142" s="364"/>
      <c r="FX142" s="364"/>
      <c r="FY142" s="364"/>
      <c r="FZ142" s="364"/>
      <c r="GA142" s="364"/>
      <c r="GB142" s="364"/>
      <c r="GC142" s="364"/>
      <c r="GD142" s="364"/>
      <c r="GE142" s="364"/>
      <c r="GF142" s="364"/>
      <c r="GG142" s="364"/>
      <c r="GH142" s="364"/>
      <c r="GI142" s="364"/>
      <c r="GJ142" s="364"/>
      <c r="GK142" s="364"/>
      <c r="GL142" s="364"/>
      <c r="GM142" s="364"/>
      <c r="GN142" s="364"/>
      <c r="GO142" s="364"/>
      <c r="GP142" s="364"/>
      <c r="GQ142" s="364"/>
      <c r="GR142" s="364"/>
      <c r="GS142" s="364"/>
      <c r="GT142" s="364"/>
      <c r="GU142" s="364"/>
      <c r="GV142" s="364"/>
      <c r="GW142" s="364"/>
      <c r="GX142" s="364"/>
      <c r="GY142" s="364"/>
      <c r="GZ142" s="364"/>
      <c r="HA142" s="364"/>
      <c r="HB142" s="364"/>
      <c r="HC142" s="364"/>
      <c r="HD142" s="364"/>
      <c r="HE142" s="364"/>
      <c r="HF142" s="364"/>
      <c r="HG142" s="364"/>
      <c r="HH142" s="364"/>
      <c r="HI142" s="364"/>
      <c r="HJ142" s="364"/>
      <c r="HK142" s="364"/>
      <c r="HL142" s="364"/>
      <c r="HM142" s="364"/>
      <c r="HN142" s="364"/>
      <c r="HO142" s="364"/>
      <c r="HP142" s="364"/>
      <c r="HQ142" s="364"/>
      <c r="HR142" s="364"/>
      <c r="HS142" s="364"/>
      <c r="HT142" s="364"/>
      <c r="HU142" s="364"/>
      <c r="HV142" s="364"/>
      <c r="HW142" s="364"/>
      <c r="HX142" s="364"/>
      <c r="HY142" s="364"/>
      <c r="HZ142" s="364"/>
      <c r="IA142" s="364"/>
      <c r="IB142" s="364"/>
      <c r="IC142" s="364"/>
      <c r="ID142" s="364"/>
      <c r="IE142" s="364"/>
      <c r="IF142" s="364"/>
      <c r="IG142" s="364"/>
      <c r="IH142" s="364"/>
      <c r="II142" s="364"/>
      <c r="IJ142" s="364"/>
      <c r="IK142" s="364"/>
      <c r="IL142" s="364"/>
      <c r="IM142" s="364"/>
      <c r="IN142" s="364"/>
      <c r="IO142" s="364"/>
      <c r="IP142" s="364"/>
      <c r="IQ142" s="364"/>
      <c r="IR142" s="364"/>
      <c r="IS142" s="364"/>
      <c r="IT142" s="364"/>
      <c r="IU142" s="364"/>
      <c r="IV142" s="364"/>
      <c r="IW142" s="364"/>
      <c r="IX142" s="364"/>
      <c r="IY142" s="364"/>
      <c r="IZ142" s="364"/>
      <c r="JA142" s="364"/>
      <c r="JB142" s="364"/>
      <c r="JC142" s="364"/>
      <c r="JD142" s="364"/>
      <c r="JE142" s="364"/>
      <c r="JF142" s="364"/>
      <c r="JG142" s="364"/>
      <c r="JH142" s="364"/>
      <c r="JI142" s="364"/>
      <c r="JJ142" s="364"/>
      <c r="JK142" s="364"/>
      <c r="JL142" s="364"/>
      <c r="JM142" s="364"/>
      <c r="JN142" s="364"/>
      <c r="JO142" s="364"/>
      <c r="JP142" s="364"/>
      <c r="JQ142" s="364"/>
      <c r="JR142" s="364"/>
      <c r="JS142" s="364"/>
      <c r="JT142" s="364"/>
      <c r="JU142" s="364"/>
      <c r="JV142" s="364"/>
      <c r="JW142" s="364"/>
      <c r="JX142" s="364"/>
      <c r="JY142" s="364"/>
      <c r="JZ142" s="364"/>
      <c r="KA142" s="364"/>
      <c r="KB142" s="364"/>
      <c r="KC142" s="364"/>
      <c r="KD142" s="364"/>
      <c r="KE142" s="364"/>
      <c r="KF142" s="364"/>
      <c r="KG142" s="364"/>
      <c r="KH142" s="364"/>
      <c r="KI142" s="364"/>
      <c r="KJ142" s="364"/>
      <c r="KK142" s="364"/>
      <c r="KL142" s="364"/>
      <c r="KM142" s="364"/>
      <c r="KN142" s="364"/>
      <c r="KO142" s="364"/>
      <c r="KP142" s="364"/>
      <c r="KQ142" s="364"/>
      <c r="KR142" s="364"/>
      <c r="KS142" s="364"/>
      <c r="KT142" s="364"/>
      <c r="KU142" s="364"/>
      <c r="KV142" s="364"/>
      <c r="KW142" s="364"/>
      <c r="KX142" s="364"/>
      <c r="KY142" s="364"/>
      <c r="KZ142" s="364"/>
      <c r="LA142" s="364"/>
      <c r="LB142" s="364"/>
      <c r="LC142" s="364"/>
      <c r="LD142" s="364"/>
      <c r="LE142" s="364"/>
      <c r="LF142" s="364"/>
      <c r="LG142" s="364"/>
      <c r="LH142" s="364"/>
      <c r="LI142" s="364"/>
      <c r="LJ142" s="364"/>
      <c r="LK142" s="364"/>
      <c r="LL142" s="364"/>
      <c r="LM142" s="364"/>
      <c r="LN142" s="364"/>
      <c r="LO142" s="364"/>
      <c r="LP142" s="364"/>
      <c r="LQ142" s="364"/>
      <c r="LR142" s="364"/>
      <c r="LS142" s="364"/>
      <c r="LT142" s="364"/>
      <c r="LU142" s="364"/>
      <c r="LV142" s="364"/>
      <c r="LW142" s="364"/>
      <c r="LX142" s="364"/>
      <c r="LY142" s="364"/>
      <c r="LZ142" s="364"/>
      <c r="MA142" s="364"/>
      <c r="MB142" s="364"/>
      <c r="MC142" s="364"/>
      <c r="MD142" s="364"/>
      <c r="ME142" s="364"/>
      <c r="MF142" s="364"/>
      <c r="MG142" s="364"/>
      <c r="MH142" s="364"/>
      <c r="MI142" s="364"/>
      <c r="MJ142" s="364"/>
      <c r="MK142" s="364"/>
      <c r="ML142" s="364"/>
      <c r="MM142" s="364"/>
      <c r="MN142" s="364"/>
      <c r="MO142" s="364"/>
      <c r="MP142" s="364"/>
      <c r="MQ142" s="364"/>
      <c r="MR142" s="364"/>
      <c r="MS142" s="364"/>
      <c r="MT142" s="364"/>
      <c r="MU142" s="364"/>
      <c r="MV142" s="364"/>
      <c r="MW142" s="364"/>
      <c r="MX142" s="364"/>
      <c r="MY142" s="364"/>
      <c r="MZ142" s="364"/>
      <c r="NA142" s="364"/>
      <c r="NB142" s="364"/>
      <c r="NC142" s="364"/>
      <c r="ND142" s="364"/>
      <c r="NE142" s="364"/>
      <c r="NF142" s="364"/>
      <c r="NG142" s="364"/>
      <c r="NH142" s="364"/>
      <c r="NI142" s="364"/>
      <c r="NJ142" s="364"/>
      <c r="NK142" s="364"/>
      <c r="NL142" s="364"/>
      <c r="NM142" s="364"/>
      <c r="NN142" s="364"/>
      <c r="NO142" s="364"/>
      <c r="NP142" s="364"/>
      <c r="NQ142" s="364"/>
      <c r="NR142" s="364"/>
      <c r="NS142" s="364"/>
      <c r="NT142" s="364"/>
      <c r="NU142" s="364"/>
      <c r="NV142" s="364"/>
      <c r="NW142" s="364"/>
      <c r="NX142" s="364"/>
      <c r="NY142" s="364"/>
      <c r="NZ142" s="364"/>
      <c r="OA142" s="364"/>
      <c r="OB142" s="364"/>
      <c r="OC142" s="364"/>
      <c r="OD142" s="364"/>
      <c r="OE142" s="364"/>
      <c r="OF142" s="364"/>
      <c r="OG142" s="364"/>
      <c r="OH142" s="364"/>
      <c r="OI142" s="364"/>
      <c r="OJ142" s="364"/>
      <c r="OK142" s="364"/>
      <c r="OL142" s="364"/>
      <c r="OM142" s="364"/>
      <c r="ON142" s="364"/>
      <c r="OO142" s="364"/>
      <c r="OP142" s="364"/>
      <c r="OQ142" s="364"/>
      <c r="OR142" s="364"/>
    </row>
    <row r="143" spans="1:408" ht="15">
      <c r="A143" s="363" t="s">
        <v>712</v>
      </c>
      <c r="B143" s="364">
        <f t="shared" si="148"/>
        <v>0</v>
      </c>
      <c r="C143" s="364">
        <f t="shared" si="149"/>
        <v>0</v>
      </c>
      <c r="D143" s="364">
        <f t="shared" si="150"/>
        <v>0</v>
      </c>
      <c r="E143" s="364">
        <f t="shared" si="151"/>
        <v>0</v>
      </c>
      <c r="F143" s="364">
        <f t="shared" si="152"/>
        <v>0</v>
      </c>
      <c r="G143" s="364">
        <f t="shared" si="153"/>
        <v>0</v>
      </c>
      <c r="H143" s="364">
        <f t="shared" si="154"/>
        <v>0</v>
      </c>
      <c r="I143" s="364">
        <f t="shared" si="155"/>
        <v>0</v>
      </c>
      <c r="J143" s="364">
        <f t="shared" si="156"/>
        <v>0</v>
      </c>
      <c r="K143" s="364">
        <f t="shared" si="157"/>
        <v>0</v>
      </c>
      <c r="L143" s="364">
        <f t="shared" si="158"/>
        <v>0</v>
      </c>
      <c r="M143" s="364">
        <f t="shared" si="159"/>
        <v>0</v>
      </c>
      <c r="N143" s="364">
        <f t="shared" si="160"/>
        <v>0</v>
      </c>
      <c r="O143" s="364">
        <f t="shared" si="161"/>
        <v>0</v>
      </c>
      <c r="P143" s="364">
        <f t="shared" si="162"/>
        <v>0</v>
      </c>
      <c r="Q143" s="364">
        <f t="shared" si="163"/>
        <v>0</v>
      </c>
      <c r="R143" s="364">
        <f t="shared" si="164"/>
        <v>0</v>
      </c>
      <c r="S143" s="364">
        <f t="shared" si="165"/>
        <v>0</v>
      </c>
      <c r="T143" s="364">
        <f t="shared" si="166"/>
        <v>0</v>
      </c>
      <c r="U143" s="364">
        <f t="shared" si="167"/>
        <v>0</v>
      </c>
      <c r="V143" s="364">
        <f t="shared" si="168"/>
        <v>0</v>
      </c>
      <c r="W143" s="364">
        <f t="shared" si="169"/>
        <v>0</v>
      </c>
      <c r="X143" s="364">
        <f t="shared" si="170"/>
        <v>0</v>
      </c>
      <c r="Y143" s="364">
        <f t="shared" si="171"/>
        <v>0</v>
      </c>
      <c r="Z143" s="364">
        <f t="shared" si="172"/>
        <v>0</v>
      </c>
      <c r="AA143" s="364">
        <f t="shared" si="173"/>
        <v>0</v>
      </c>
      <c r="AB143" s="364">
        <f t="shared" si="174"/>
        <v>0</v>
      </c>
      <c r="AC143" s="364">
        <f t="shared" si="175"/>
        <v>0</v>
      </c>
      <c r="AD143" s="364">
        <f t="shared" si="176"/>
        <v>0</v>
      </c>
      <c r="AE143" s="364">
        <f t="shared" si="177"/>
        <v>0</v>
      </c>
      <c r="AG143" s="364"/>
      <c r="AH143" s="364"/>
      <c r="AI143" s="364"/>
      <c r="AJ143" s="364"/>
      <c r="AK143" s="364"/>
      <c r="AL143" s="364"/>
      <c r="AM143" s="364"/>
      <c r="AN143" s="364"/>
      <c r="AO143" s="364"/>
      <c r="AP143" s="364"/>
      <c r="AQ143" s="364"/>
      <c r="AR143" s="364"/>
      <c r="AS143" s="364"/>
      <c r="AT143" s="364"/>
      <c r="AU143" s="364"/>
      <c r="AV143" s="364"/>
      <c r="AW143" s="364"/>
      <c r="AX143" s="364"/>
      <c r="AY143" s="364"/>
      <c r="AZ143" s="364"/>
      <c r="BA143" s="364"/>
      <c r="BB143" s="364"/>
      <c r="BC143" s="364"/>
      <c r="BD143" s="364"/>
      <c r="BE143" s="364"/>
      <c r="BF143" s="364"/>
      <c r="BG143" s="364"/>
      <c r="BH143" s="364"/>
      <c r="BI143" s="364"/>
      <c r="BJ143" s="364"/>
      <c r="BK143" s="364"/>
      <c r="BL143" s="364"/>
      <c r="BM143" s="364"/>
      <c r="BN143" s="364"/>
      <c r="BO143" s="364"/>
      <c r="BP143" s="364"/>
      <c r="BQ143" s="364"/>
      <c r="BR143" s="364"/>
      <c r="BS143" s="364"/>
      <c r="BT143" s="364"/>
      <c r="BU143" s="364"/>
      <c r="BV143" s="364"/>
      <c r="BW143" s="364"/>
      <c r="BX143" s="364"/>
      <c r="BY143" s="364"/>
      <c r="BZ143" s="364"/>
      <c r="CA143" s="364"/>
      <c r="CB143" s="364"/>
      <c r="CC143" s="364"/>
      <c r="CD143" s="364"/>
      <c r="CE143" s="364"/>
      <c r="CF143" s="364"/>
      <c r="CG143" s="364"/>
      <c r="CH143" s="364"/>
      <c r="CI143" s="364"/>
      <c r="CJ143" s="364"/>
      <c r="CK143" s="364"/>
      <c r="CL143" s="364"/>
      <c r="CM143" s="364"/>
      <c r="CN143" s="364"/>
      <c r="CO143" s="364"/>
      <c r="CP143" s="364"/>
      <c r="CQ143" s="364"/>
      <c r="CR143" s="364"/>
      <c r="CS143" s="364"/>
      <c r="CT143" s="364"/>
      <c r="CU143" s="364"/>
      <c r="CV143" s="364"/>
      <c r="CW143" s="364"/>
      <c r="CX143" s="364"/>
      <c r="CY143" s="364"/>
      <c r="CZ143" s="364"/>
      <c r="DA143" s="364"/>
      <c r="DB143" s="364"/>
      <c r="DC143" s="364"/>
      <c r="DD143" s="364"/>
      <c r="DE143" s="364"/>
      <c r="DF143" s="364"/>
      <c r="DG143" s="364"/>
      <c r="DH143" s="364"/>
      <c r="DI143" s="364"/>
      <c r="DJ143" s="364"/>
      <c r="DK143" s="364"/>
      <c r="DL143" s="364"/>
      <c r="DM143" s="364"/>
      <c r="DN143" s="364"/>
      <c r="DO143" s="364"/>
      <c r="DP143" s="364"/>
      <c r="DQ143" s="364"/>
      <c r="DR143" s="364"/>
      <c r="DS143" s="364"/>
      <c r="DT143" s="364"/>
      <c r="DU143" s="364"/>
      <c r="DV143" s="364"/>
      <c r="DW143" s="364"/>
      <c r="DX143" s="364"/>
      <c r="DY143" s="364"/>
      <c r="DZ143" s="364"/>
      <c r="EA143" s="364"/>
      <c r="EB143" s="364"/>
      <c r="EC143" s="364"/>
      <c r="ED143" s="364"/>
      <c r="EE143" s="364"/>
      <c r="EF143" s="364"/>
      <c r="EG143" s="364"/>
      <c r="EH143" s="364"/>
      <c r="EI143" s="364"/>
      <c r="EJ143" s="364"/>
      <c r="EK143" s="364"/>
      <c r="EL143" s="364"/>
      <c r="EM143" s="364"/>
      <c r="EN143" s="364"/>
      <c r="EO143" s="364"/>
      <c r="EP143" s="364"/>
      <c r="EQ143" s="364"/>
      <c r="ER143" s="364"/>
      <c r="ES143" s="364"/>
      <c r="ET143" s="364"/>
      <c r="EU143" s="364"/>
      <c r="EV143" s="364"/>
      <c r="EW143" s="364"/>
      <c r="EX143" s="364"/>
      <c r="EY143" s="364"/>
      <c r="EZ143" s="364"/>
      <c r="FA143" s="364"/>
      <c r="FB143" s="364"/>
      <c r="FC143" s="364"/>
      <c r="FD143" s="364"/>
      <c r="FE143" s="364"/>
      <c r="FF143" s="364"/>
      <c r="FG143" s="364"/>
      <c r="FH143" s="364"/>
      <c r="FI143" s="364"/>
      <c r="FJ143" s="364"/>
      <c r="FK143" s="364"/>
      <c r="FL143" s="364"/>
      <c r="FM143" s="364"/>
      <c r="FN143" s="364"/>
      <c r="FO143" s="364"/>
      <c r="FP143" s="364"/>
      <c r="FQ143" s="364"/>
      <c r="FR143" s="364"/>
      <c r="FS143" s="364"/>
      <c r="FT143" s="364"/>
      <c r="FU143" s="364"/>
      <c r="FV143" s="364"/>
      <c r="FW143" s="364"/>
      <c r="FX143" s="364"/>
      <c r="FY143" s="364"/>
      <c r="FZ143" s="364"/>
      <c r="GA143" s="364"/>
      <c r="GB143" s="364"/>
      <c r="GC143" s="364"/>
      <c r="GD143" s="364"/>
      <c r="GE143" s="364"/>
      <c r="GF143" s="364"/>
      <c r="GG143" s="364"/>
      <c r="GH143" s="364"/>
      <c r="GI143" s="364"/>
      <c r="GJ143" s="364"/>
      <c r="GK143" s="364"/>
      <c r="GL143" s="364"/>
      <c r="GM143" s="364"/>
      <c r="GN143" s="364"/>
      <c r="GO143" s="364"/>
      <c r="GP143" s="364"/>
      <c r="GQ143" s="364"/>
      <c r="GR143" s="364"/>
      <c r="GS143" s="364"/>
      <c r="GT143" s="364"/>
      <c r="GU143" s="364"/>
      <c r="GV143" s="364"/>
      <c r="GW143" s="364"/>
      <c r="GX143" s="364"/>
      <c r="GY143" s="364"/>
      <c r="GZ143" s="364"/>
      <c r="HA143" s="364"/>
      <c r="HB143" s="364"/>
      <c r="HC143" s="364"/>
      <c r="HD143" s="364"/>
      <c r="HE143" s="364"/>
      <c r="HF143" s="364"/>
      <c r="HG143" s="364"/>
      <c r="HH143" s="364"/>
      <c r="HI143" s="364"/>
      <c r="HJ143" s="364"/>
      <c r="HK143" s="364"/>
      <c r="HL143" s="364"/>
      <c r="HM143" s="364"/>
      <c r="HN143" s="364"/>
      <c r="HO143" s="364"/>
      <c r="HP143" s="364"/>
      <c r="HQ143" s="364"/>
      <c r="HR143" s="364"/>
      <c r="HS143" s="364"/>
      <c r="HT143" s="364"/>
      <c r="HU143" s="364"/>
      <c r="HV143" s="364"/>
      <c r="HW143" s="364"/>
      <c r="HX143" s="364"/>
      <c r="HY143" s="364"/>
      <c r="HZ143" s="364"/>
      <c r="IA143" s="364"/>
      <c r="IB143" s="364"/>
      <c r="IC143" s="364"/>
      <c r="ID143" s="364"/>
      <c r="IE143" s="364"/>
      <c r="IF143" s="364"/>
      <c r="IG143" s="364"/>
      <c r="IH143" s="364"/>
      <c r="II143" s="364"/>
      <c r="IJ143" s="364"/>
      <c r="IK143" s="364"/>
      <c r="IL143" s="364"/>
      <c r="IM143" s="364"/>
      <c r="IN143" s="364"/>
      <c r="IO143" s="364"/>
      <c r="IP143" s="364"/>
      <c r="IQ143" s="364"/>
      <c r="IR143" s="364"/>
      <c r="IS143" s="364"/>
      <c r="IT143" s="364"/>
      <c r="IU143" s="364"/>
      <c r="IV143" s="364"/>
      <c r="IW143" s="364"/>
      <c r="IX143" s="364"/>
      <c r="IY143" s="364"/>
      <c r="IZ143" s="364"/>
      <c r="JA143" s="364"/>
      <c r="JB143" s="364"/>
      <c r="JC143" s="364"/>
      <c r="JD143" s="364"/>
      <c r="JE143" s="364"/>
      <c r="JF143" s="364"/>
      <c r="JG143" s="364"/>
      <c r="JH143" s="364"/>
      <c r="JI143" s="364"/>
      <c r="JJ143" s="364"/>
      <c r="JK143" s="364"/>
      <c r="JL143" s="364"/>
      <c r="JM143" s="364"/>
      <c r="JN143" s="364"/>
      <c r="JO143" s="364"/>
      <c r="JP143" s="364"/>
      <c r="JQ143" s="364"/>
      <c r="JR143" s="364"/>
      <c r="JS143" s="364"/>
      <c r="JT143" s="364"/>
      <c r="JU143" s="364"/>
      <c r="JV143" s="364"/>
      <c r="JW143" s="364"/>
      <c r="JX143" s="364"/>
      <c r="JY143" s="364"/>
      <c r="JZ143" s="364"/>
      <c r="KA143" s="364"/>
      <c r="KB143" s="364"/>
      <c r="KC143" s="364"/>
      <c r="KD143" s="364"/>
      <c r="KE143" s="364"/>
      <c r="KF143" s="364"/>
      <c r="KG143" s="364"/>
      <c r="KH143" s="364"/>
      <c r="KI143" s="364"/>
      <c r="KJ143" s="364"/>
      <c r="KK143" s="364"/>
      <c r="KL143" s="364"/>
      <c r="KM143" s="364"/>
      <c r="KN143" s="364"/>
      <c r="KO143" s="364"/>
      <c r="KP143" s="364"/>
      <c r="KQ143" s="364"/>
      <c r="KR143" s="364"/>
      <c r="KS143" s="364"/>
      <c r="KT143" s="364"/>
      <c r="KU143" s="364"/>
      <c r="KV143" s="364"/>
      <c r="KW143" s="364"/>
      <c r="KX143" s="364"/>
      <c r="KY143" s="364"/>
      <c r="KZ143" s="364"/>
      <c r="LA143" s="364"/>
      <c r="LB143" s="364"/>
      <c r="LC143" s="364"/>
      <c r="LD143" s="364"/>
      <c r="LE143" s="364"/>
      <c r="LF143" s="364"/>
      <c r="LG143" s="364"/>
      <c r="LH143" s="364"/>
      <c r="LI143" s="364"/>
      <c r="LJ143" s="364"/>
      <c r="LK143" s="364"/>
      <c r="LL143" s="364"/>
      <c r="LM143" s="364"/>
      <c r="LN143" s="364"/>
      <c r="LO143" s="364"/>
      <c r="LP143" s="364"/>
      <c r="LQ143" s="364"/>
      <c r="LR143" s="364"/>
      <c r="LS143" s="364"/>
      <c r="LT143" s="364"/>
      <c r="LU143" s="364"/>
      <c r="LV143" s="364"/>
      <c r="LW143" s="364"/>
      <c r="LX143" s="364"/>
      <c r="LY143" s="364"/>
      <c r="LZ143" s="364"/>
      <c r="MA143" s="364"/>
      <c r="MB143" s="364"/>
      <c r="MC143" s="364"/>
      <c r="MD143" s="364"/>
      <c r="ME143" s="364"/>
      <c r="MF143" s="364"/>
      <c r="MG143" s="364"/>
      <c r="MH143" s="364"/>
      <c r="MI143" s="364"/>
      <c r="MJ143" s="364"/>
      <c r="MK143" s="364"/>
      <c r="ML143" s="364"/>
      <c r="MM143" s="364"/>
      <c r="MN143" s="364"/>
      <c r="MO143" s="364"/>
      <c r="MP143" s="364"/>
      <c r="MQ143" s="364"/>
      <c r="MR143" s="364"/>
      <c r="MS143" s="364"/>
      <c r="MT143" s="364"/>
      <c r="MU143" s="364"/>
      <c r="MV143" s="364"/>
      <c r="MW143" s="364"/>
      <c r="MX143" s="364"/>
      <c r="MY143" s="364"/>
      <c r="MZ143" s="364"/>
      <c r="NA143" s="364"/>
      <c r="NB143" s="364"/>
      <c r="NC143" s="364"/>
      <c r="ND143" s="364"/>
      <c r="NE143" s="364"/>
      <c r="NF143" s="364"/>
      <c r="NG143" s="364"/>
      <c r="NH143" s="364"/>
      <c r="NI143" s="364"/>
      <c r="NJ143" s="364"/>
      <c r="NK143" s="364"/>
      <c r="NL143" s="364"/>
      <c r="NM143" s="364"/>
      <c r="NN143" s="364"/>
      <c r="NO143" s="364"/>
      <c r="NP143" s="364"/>
      <c r="NQ143" s="364"/>
      <c r="NR143" s="364"/>
      <c r="NS143" s="364"/>
      <c r="NT143" s="364"/>
      <c r="NU143" s="364"/>
      <c r="NV143" s="364"/>
      <c r="NW143" s="364"/>
      <c r="NX143" s="364"/>
      <c r="NY143" s="364"/>
      <c r="NZ143" s="364"/>
      <c r="OA143" s="364"/>
      <c r="OB143" s="364"/>
      <c r="OC143" s="364"/>
      <c r="OD143" s="364"/>
      <c r="OE143" s="364"/>
      <c r="OF143" s="364"/>
      <c r="OG143" s="364"/>
      <c r="OH143" s="364"/>
      <c r="OI143" s="364"/>
      <c r="OJ143" s="364"/>
      <c r="OK143" s="364"/>
      <c r="OL143" s="364"/>
      <c r="OM143" s="364"/>
      <c r="ON143" s="364"/>
      <c r="OO143" s="364"/>
      <c r="OP143" s="364"/>
      <c r="OQ143" s="364"/>
      <c r="OR143" s="364"/>
    </row>
    <row r="144" spans="1:408" ht="15">
      <c r="A144" s="363" t="s">
        <v>713</v>
      </c>
      <c r="B144" s="364">
        <f t="shared" si="148"/>
        <v>0</v>
      </c>
      <c r="C144" s="364">
        <f t="shared" si="149"/>
        <v>0</v>
      </c>
      <c r="D144" s="364">
        <f t="shared" si="150"/>
        <v>0</v>
      </c>
      <c r="E144" s="364">
        <f t="shared" si="151"/>
        <v>0</v>
      </c>
      <c r="F144" s="364">
        <f t="shared" si="152"/>
        <v>0</v>
      </c>
      <c r="G144" s="364">
        <f t="shared" si="153"/>
        <v>0</v>
      </c>
      <c r="H144" s="364">
        <f t="shared" si="154"/>
        <v>0</v>
      </c>
      <c r="I144" s="364">
        <f t="shared" si="155"/>
        <v>0</v>
      </c>
      <c r="J144" s="364">
        <f t="shared" si="156"/>
        <v>0</v>
      </c>
      <c r="K144" s="364">
        <f t="shared" si="157"/>
        <v>0</v>
      </c>
      <c r="L144" s="364">
        <f t="shared" si="158"/>
        <v>0</v>
      </c>
      <c r="M144" s="364">
        <f t="shared" si="159"/>
        <v>0</v>
      </c>
      <c r="N144" s="364">
        <f t="shared" si="160"/>
        <v>0</v>
      </c>
      <c r="O144" s="364">
        <f t="shared" si="161"/>
        <v>0</v>
      </c>
      <c r="P144" s="364">
        <f t="shared" si="162"/>
        <v>0</v>
      </c>
      <c r="Q144" s="364">
        <f t="shared" si="163"/>
        <v>0</v>
      </c>
      <c r="R144" s="364">
        <f t="shared" si="164"/>
        <v>0</v>
      </c>
      <c r="S144" s="364">
        <f t="shared" si="165"/>
        <v>0</v>
      </c>
      <c r="T144" s="364">
        <f t="shared" si="166"/>
        <v>0</v>
      </c>
      <c r="U144" s="364">
        <f t="shared" si="167"/>
        <v>0</v>
      </c>
      <c r="V144" s="364">
        <f t="shared" si="168"/>
        <v>0</v>
      </c>
      <c r="W144" s="364">
        <f t="shared" si="169"/>
        <v>0</v>
      </c>
      <c r="X144" s="364">
        <f t="shared" si="170"/>
        <v>0</v>
      </c>
      <c r="Y144" s="364">
        <f t="shared" si="171"/>
        <v>0</v>
      </c>
      <c r="Z144" s="364">
        <f t="shared" si="172"/>
        <v>0</v>
      </c>
      <c r="AA144" s="364">
        <f t="shared" si="173"/>
        <v>0</v>
      </c>
      <c r="AB144" s="364">
        <f t="shared" si="174"/>
        <v>0</v>
      </c>
      <c r="AC144" s="364">
        <f t="shared" si="175"/>
        <v>0</v>
      </c>
      <c r="AD144" s="364">
        <f t="shared" si="176"/>
        <v>0</v>
      </c>
      <c r="AE144" s="364">
        <f t="shared" si="177"/>
        <v>0</v>
      </c>
      <c r="AG144" s="364"/>
      <c r="AH144" s="364"/>
      <c r="AI144" s="364"/>
      <c r="AJ144" s="364"/>
      <c r="AK144" s="364"/>
      <c r="AL144" s="364"/>
      <c r="AM144" s="364"/>
      <c r="AN144" s="364"/>
      <c r="AO144" s="364"/>
      <c r="AP144" s="364"/>
      <c r="AQ144" s="364"/>
      <c r="AR144" s="364"/>
      <c r="AS144" s="364"/>
      <c r="AT144" s="364"/>
      <c r="AU144" s="364"/>
      <c r="AV144" s="364"/>
      <c r="AW144" s="364"/>
      <c r="AX144" s="364"/>
      <c r="AY144" s="364"/>
      <c r="AZ144" s="364"/>
      <c r="BA144" s="364"/>
      <c r="BB144" s="364"/>
      <c r="BC144" s="364"/>
      <c r="BD144" s="364"/>
      <c r="BE144" s="364"/>
      <c r="BF144" s="364"/>
      <c r="BG144" s="364"/>
      <c r="BH144" s="364"/>
      <c r="BI144" s="364"/>
      <c r="BJ144" s="364"/>
      <c r="BK144" s="364"/>
      <c r="BL144" s="364"/>
      <c r="BM144" s="364"/>
      <c r="BN144" s="364"/>
      <c r="BO144" s="364"/>
      <c r="BP144" s="364"/>
      <c r="BQ144" s="364"/>
      <c r="BR144" s="364"/>
      <c r="BS144" s="364"/>
      <c r="BT144" s="364"/>
      <c r="BU144" s="364"/>
      <c r="BV144" s="364"/>
      <c r="BW144" s="364"/>
      <c r="BX144" s="364"/>
      <c r="BY144" s="364"/>
      <c r="BZ144" s="364"/>
      <c r="CA144" s="364"/>
      <c r="CB144" s="364"/>
      <c r="CC144" s="364"/>
      <c r="CD144" s="364"/>
      <c r="CE144" s="364"/>
      <c r="CF144" s="364"/>
      <c r="CG144" s="364"/>
      <c r="CH144" s="364"/>
      <c r="CI144" s="364"/>
      <c r="CJ144" s="364"/>
      <c r="CK144" s="364"/>
      <c r="CL144" s="364"/>
      <c r="CM144" s="364"/>
      <c r="CN144" s="364"/>
      <c r="CO144" s="364"/>
      <c r="CP144" s="364"/>
      <c r="CQ144" s="364"/>
      <c r="CR144" s="364"/>
      <c r="CS144" s="364"/>
      <c r="CT144" s="364"/>
      <c r="CU144" s="364"/>
      <c r="CV144" s="364"/>
      <c r="CW144" s="364"/>
      <c r="CX144" s="364"/>
      <c r="CY144" s="364"/>
      <c r="CZ144" s="364"/>
      <c r="DA144" s="364"/>
      <c r="DB144" s="364"/>
      <c r="DC144" s="364"/>
      <c r="DD144" s="364"/>
      <c r="DE144" s="364"/>
      <c r="DF144" s="364"/>
      <c r="DG144" s="364"/>
      <c r="DH144" s="364"/>
      <c r="DI144" s="364"/>
      <c r="DJ144" s="364"/>
      <c r="DK144" s="364"/>
      <c r="DL144" s="364"/>
      <c r="DM144" s="364"/>
      <c r="DN144" s="364"/>
      <c r="DO144" s="364"/>
      <c r="DP144" s="364"/>
      <c r="DQ144" s="364"/>
      <c r="DR144" s="364"/>
      <c r="DS144" s="364"/>
      <c r="DT144" s="364"/>
      <c r="DU144" s="364"/>
      <c r="DV144" s="364"/>
      <c r="DW144" s="364"/>
      <c r="DX144" s="364"/>
      <c r="DY144" s="364"/>
      <c r="DZ144" s="364"/>
      <c r="EA144" s="364"/>
      <c r="EB144" s="364"/>
      <c r="EC144" s="364"/>
      <c r="ED144" s="364"/>
      <c r="EE144" s="364"/>
      <c r="EF144" s="364"/>
      <c r="EG144" s="364"/>
      <c r="EH144" s="364"/>
      <c r="EI144" s="364"/>
      <c r="EJ144" s="364"/>
      <c r="EK144" s="364"/>
      <c r="EL144" s="364"/>
      <c r="EM144" s="364"/>
      <c r="EN144" s="364"/>
      <c r="EO144" s="364"/>
      <c r="EP144" s="364"/>
      <c r="EQ144" s="364"/>
      <c r="ER144" s="364"/>
      <c r="ES144" s="364"/>
      <c r="ET144" s="364"/>
      <c r="EU144" s="364"/>
      <c r="EV144" s="364"/>
      <c r="EW144" s="364"/>
      <c r="EX144" s="364"/>
      <c r="EY144" s="364"/>
      <c r="EZ144" s="364"/>
      <c r="FA144" s="364"/>
      <c r="FB144" s="364"/>
      <c r="FC144" s="364"/>
      <c r="FD144" s="364"/>
      <c r="FE144" s="364"/>
      <c r="FF144" s="364"/>
      <c r="FG144" s="364"/>
      <c r="FH144" s="364"/>
      <c r="FI144" s="364"/>
      <c r="FJ144" s="364"/>
      <c r="FK144" s="364"/>
      <c r="FL144" s="364"/>
      <c r="FM144" s="364"/>
      <c r="FN144" s="364"/>
      <c r="FO144" s="364"/>
      <c r="FP144" s="364"/>
      <c r="FQ144" s="364"/>
      <c r="FR144" s="364"/>
      <c r="FS144" s="364"/>
      <c r="FT144" s="364"/>
      <c r="FU144" s="364"/>
      <c r="FV144" s="364"/>
      <c r="FW144" s="364"/>
      <c r="FX144" s="364"/>
      <c r="FY144" s="364"/>
      <c r="FZ144" s="364"/>
      <c r="GA144" s="364"/>
      <c r="GB144" s="364"/>
      <c r="GC144" s="364"/>
      <c r="GD144" s="364"/>
      <c r="GE144" s="364"/>
      <c r="GF144" s="364"/>
      <c r="GG144" s="364"/>
      <c r="GH144" s="364"/>
      <c r="GI144" s="364"/>
      <c r="GJ144" s="364"/>
      <c r="GK144" s="364"/>
      <c r="GL144" s="364"/>
      <c r="GM144" s="364"/>
      <c r="GN144" s="364"/>
      <c r="GO144" s="364"/>
      <c r="GP144" s="364"/>
      <c r="GQ144" s="364"/>
      <c r="GR144" s="364"/>
      <c r="GS144" s="364"/>
      <c r="GT144" s="364"/>
      <c r="GU144" s="364"/>
      <c r="GV144" s="364"/>
      <c r="GW144" s="364"/>
      <c r="GX144" s="364"/>
      <c r="GY144" s="364"/>
      <c r="GZ144" s="364"/>
      <c r="HA144" s="364"/>
      <c r="HB144" s="364"/>
      <c r="HC144" s="364"/>
      <c r="HD144" s="364"/>
      <c r="HE144" s="364"/>
      <c r="HF144" s="364"/>
      <c r="HG144" s="364"/>
      <c r="HH144" s="364"/>
      <c r="HI144" s="364"/>
      <c r="HJ144" s="364"/>
      <c r="HK144" s="364"/>
      <c r="HL144" s="364"/>
      <c r="HM144" s="364"/>
      <c r="HN144" s="364"/>
      <c r="HO144" s="364"/>
      <c r="HP144" s="364"/>
      <c r="HQ144" s="364"/>
      <c r="HR144" s="364"/>
      <c r="HS144" s="364"/>
      <c r="HT144" s="364"/>
      <c r="HU144" s="364"/>
      <c r="HV144" s="364"/>
      <c r="HW144" s="364"/>
      <c r="HX144" s="364"/>
      <c r="HY144" s="364"/>
      <c r="HZ144" s="364"/>
      <c r="IA144" s="364"/>
      <c r="IB144" s="364"/>
      <c r="IC144" s="364"/>
      <c r="ID144" s="364"/>
      <c r="IE144" s="364"/>
      <c r="IF144" s="364"/>
      <c r="IG144" s="364"/>
      <c r="IH144" s="364"/>
      <c r="II144" s="364"/>
      <c r="IJ144" s="364"/>
      <c r="IK144" s="364"/>
      <c r="IL144" s="364"/>
      <c r="IM144" s="364"/>
      <c r="IN144" s="364"/>
      <c r="IO144" s="364"/>
      <c r="IP144" s="364"/>
      <c r="IQ144" s="364"/>
      <c r="IR144" s="364"/>
      <c r="IS144" s="364"/>
      <c r="IT144" s="364"/>
      <c r="IU144" s="364"/>
      <c r="IV144" s="364"/>
      <c r="IW144" s="364"/>
      <c r="IX144" s="364"/>
      <c r="IY144" s="364"/>
      <c r="IZ144" s="364"/>
      <c r="JA144" s="364"/>
      <c r="JB144" s="364"/>
      <c r="JC144" s="364"/>
      <c r="JD144" s="364"/>
      <c r="JE144" s="364"/>
      <c r="JF144" s="364"/>
      <c r="JG144" s="364"/>
      <c r="JH144" s="364"/>
      <c r="JI144" s="364"/>
      <c r="JJ144" s="364"/>
      <c r="JK144" s="364"/>
      <c r="JL144" s="364"/>
      <c r="JM144" s="364"/>
      <c r="JN144" s="364"/>
      <c r="JO144" s="364"/>
      <c r="JP144" s="364"/>
      <c r="JQ144" s="364"/>
      <c r="JR144" s="364"/>
      <c r="JS144" s="364"/>
      <c r="JT144" s="364"/>
      <c r="JU144" s="364"/>
      <c r="JV144" s="364"/>
      <c r="JW144" s="364"/>
      <c r="JX144" s="364"/>
      <c r="JY144" s="364"/>
      <c r="JZ144" s="364"/>
      <c r="KA144" s="364"/>
      <c r="KB144" s="364"/>
      <c r="KC144" s="364"/>
      <c r="KD144" s="364"/>
      <c r="KE144" s="364"/>
      <c r="KF144" s="364"/>
      <c r="KG144" s="364"/>
      <c r="KH144" s="364"/>
      <c r="KI144" s="364"/>
      <c r="KJ144" s="364"/>
      <c r="KK144" s="364"/>
      <c r="KL144" s="364"/>
      <c r="KM144" s="364"/>
      <c r="KN144" s="364"/>
      <c r="KO144" s="364"/>
      <c r="KP144" s="364"/>
      <c r="KQ144" s="364"/>
      <c r="KR144" s="364"/>
      <c r="KS144" s="364"/>
      <c r="KT144" s="364"/>
      <c r="KU144" s="364"/>
      <c r="KV144" s="364"/>
      <c r="KW144" s="364"/>
      <c r="KX144" s="364"/>
      <c r="KY144" s="364"/>
      <c r="KZ144" s="364"/>
      <c r="LA144" s="364"/>
      <c r="LB144" s="364"/>
      <c r="LC144" s="364"/>
      <c r="LD144" s="364"/>
      <c r="LE144" s="364"/>
      <c r="LF144" s="364"/>
      <c r="LG144" s="364"/>
      <c r="LH144" s="364"/>
      <c r="LI144" s="364"/>
      <c r="LJ144" s="364"/>
      <c r="LK144" s="364"/>
      <c r="LL144" s="364"/>
      <c r="LM144" s="364"/>
      <c r="LN144" s="364"/>
      <c r="LO144" s="364"/>
      <c r="LP144" s="364"/>
      <c r="LQ144" s="364"/>
      <c r="LR144" s="364"/>
      <c r="LS144" s="364"/>
      <c r="LT144" s="364"/>
      <c r="LU144" s="364"/>
      <c r="LV144" s="364"/>
      <c r="LW144" s="364"/>
      <c r="LX144" s="364"/>
      <c r="LY144" s="364"/>
      <c r="LZ144" s="364"/>
      <c r="MA144" s="364"/>
      <c r="MB144" s="364"/>
      <c r="MC144" s="364"/>
      <c r="MD144" s="364"/>
      <c r="ME144" s="364"/>
      <c r="MF144" s="364"/>
      <c r="MG144" s="364"/>
      <c r="MH144" s="364"/>
      <c r="MI144" s="364"/>
      <c r="MJ144" s="364"/>
      <c r="MK144" s="364"/>
      <c r="ML144" s="364"/>
      <c r="MM144" s="364"/>
      <c r="MN144" s="364"/>
      <c r="MO144" s="364"/>
      <c r="MP144" s="364"/>
      <c r="MQ144" s="364"/>
      <c r="MR144" s="364"/>
      <c r="MS144" s="364"/>
      <c r="MT144" s="364"/>
      <c r="MU144" s="364"/>
      <c r="MV144" s="364"/>
      <c r="MW144" s="364"/>
      <c r="MX144" s="364"/>
      <c r="MY144" s="364"/>
      <c r="MZ144" s="364"/>
      <c r="NA144" s="364"/>
      <c r="NB144" s="364"/>
      <c r="NC144" s="364"/>
      <c r="ND144" s="364"/>
      <c r="NE144" s="364"/>
      <c r="NF144" s="364"/>
      <c r="NG144" s="364"/>
      <c r="NH144" s="364"/>
      <c r="NI144" s="364"/>
      <c r="NJ144" s="364"/>
      <c r="NK144" s="364"/>
      <c r="NL144" s="364"/>
      <c r="NM144" s="364"/>
      <c r="NN144" s="364"/>
      <c r="NO144" s="364"/>
      <c r="NP144" s="364"/>
      <c r="NQ144" s="364"/>
      <c r="NR144" s="364"/>
      <c r="NS144" s="364"/>
      <c r="NT144" s="364"/>
      <c r="NU144" s="364"/>
      <c r="NV144" s="364"/>
      <c r="NW144" s="364"/>
      <c r="NX144" s="364"/>
      <c r="NY144" s="364"/>
      <c r="NZ144" s="364"/>
      <c r="OA144" s="364"/>
      <c r="OB144" s="364"/>
      <c r="OC144" s="364"/>
      <c r="OD144" s="364"/>
      <c r="OE144" s="364"/>
      <c r="OF144" s="364"/>
      <c r="OG144" s="364"/>
      <c r="OH144" s="364"/>
      <c r="OI144" s="364"/>
      <c r="OJ144" s="364"/>
      <c r="OK144" s="364"/>
      <c r="OL144" s="364"/>
      <c r="OM144" s="364"/>
      <c r="ON144" s="364"/>
      <c r="OO144" s="364"/>
      <c r="OP144" s="364"/>
      <c r="OQ144" s="364"/>
      <c r="OR144" s="364"/>
    </row>
    <row r="145" spans="1:408" ht="15">
      <c r="A145" s="363" t="s">
        <v>714</v>
      </c>
      <c r="B145" s="364">
        <f t="shared" si="148"/>
        <v>0</v>
      </c>
      <c r="C145" s="364">
        <f t="shared" si="149"/>
        <v>0</v>
      </c>
      <c r="D145" s="364">
        <f t="shared" si="150"/>
        <v>0</v>
      </c>
      <c r="E145" s="364">
        <f t="shared" si="151"/>
        <v>0</v>
      </c>
      <c r="F145" s="364">
        <f t="shared" si="152"/>
        <v>0</v>
      </c>
      <c r="G145" s="364">
        <f t="shared" si="153"/>
        <v>0</v>
      </c>
      <c r="H145" s="364">
        <f t="shared" si="154"/>
        <v>0</v>
      </c>
      <c r="I145" s="364">
        <f t="shared" si="155"/>
        <v>0</v>
      </c>
      <c r="J145" s="364">
        <f t="shared" si="156"/>
        <v>0</v>
      </c>
      <c r="K145" s="364">
        <f t="shared" si="157"/>
        <v>0</v>
      </c>
      <c r="L145" s="364">
        <f t="shared" si="158"/>
        <v>0</v>
      </c>
      <c r="M145" s="364">
        <f t="shared" si="159"/>
        <v>0</v>
      </c>
      <c r="N145" s="364">
        <f t="shared" si="160"/>
        <v>0</v>
      </c>
      <c r="O145" s="364">
        <f t="shared" si="161"/>
        <v>0</v>
      </c>
      <c r="P145" s="364">
        <f t="shared" si="162"/>
        <v>0</v>
      </c>
      <c r="Q145" s="364">
        <f t="shared" si="163"/>
        <v>0</v>
      </c>
      <c r="R145" s="364">
        <f t="shared" si="164"/>
        <v>0</v>
      </c>
      <c r="S145" s="364">
        <f t="shared" si="165"/>
        <v>0</v>
      </c>
      <c r="T145" s="364">
        <f t="shared" si="166"/>
        <v>0</v>
      </c>
      <c r="U145" s="364">
        <f t="shared" si="167"/>
        <v>0</v>
      </c>
      <c r="V145" s="364">
        <f t="shared" si="168"/>
        <v>0</v>
      </c>
      <c r="W145" s="364">
        <f t="shared" si="169"/>
        <v>0</v>
      </c>
      <c r="X145" s="364">
        <f t="shared" si="170"/>
        <v>0</v>
      </c>
      <c r="Y145" s="364">
        <f t="shared" si="171"/>
        <v>0</v>
      </c>
      <c r="Z145" s="364">
        <f t="shared" si="172"/>
        <v>0</v>
      </c>
      <c r="AA145" s="364">
        <f t="shared" si="173"/>
        <v>0</v>
      </c>
      <c r="AB145" s="364">
        <f t="shared" si="174"/>
        <v>0</v>
      </c>
      <c r="AC145" s="364">
        <f t="shared" si="175"/>
        <v>0</v>
      </c>
      <c r="AD145" s="364">
        <f t="shared" si="176"/>
        <v>0</v>
      </c>
      <c r="AE145" s="364">
        <f t="shared" si="177"/>
        <v>0</v>
      </c>
      <c r="AG145" s="364"/>
      <c r="AH145" s="364"/>
      <c r="AI145" s="364"/>
      <c r="AJ145" s="364"/>
      <c r="AK145" s="364"/>
      <c r="AL145" s="364"/>
      <c r="AM145" s="364"/>
      <c r="AN145" s="364"/>
      <c r="AO145" s="364"/>
      <c r="AP145" s="364"/>
      <c r="AQ145" s="364"/>
      <c r="AR145" s="364"/>
      <c r="AS145" s="364"/>
      <c r="AT145" s="364"/>
      <c r="AU145" s="364"/>
      <c r="AV145" s="364"/>
      <c r="AW145" s="364"/>
      <c r="AX145" s="364"/>
      <c r="AY145" s="364"/>
      <c r="AZ145" s="364"/>
      <c r="BA145" s="364"/>
      <c r="BB145" s="364"/>
      <c r="BC145" s="364"/>
      <c r="BD145" s="364"/>
      <c r="BE145" s="364"/>
      <c r="BF145" s="364"/>
      <c r="BG145" s="364"/>
      <c r="BH145" s="364"/>
      <c r="BI145" s="364"/>
      <c r="BJ145" s="364"/>
      <c r="BK145" s="364"/>
      <c r="BL145" s="364"/>
      <c r="BM145" s="364"/>
      <c r="BN145" s="364"/>
      <c r="BO145" s="364"/>
      <c r="BP145" s="364"/>
      <c r="BQ145" s="364"/>
      <c r="BR145" s="364"/>
      <c r="BS145" s="364"/>
      <c r="BT145" s="364"/>
      <c r="BU145" s="364"/>
      <c r="BV145" s="364"/>
      <c r="BW145" s="364"/>
      <c r="BX145" s="364"/>
      <c r="BY145" s="364"/>
      <c r="BZ145" s="364"/>
      <c r="CA145" s="364"/>
      <c r="CB145" s="364"/>
      <c r="CC145" s="364"/>
      <c r="CD145" s="364"/>
      <c r="CE145" s="364"/>
      <c r="CF145" s="364"/>
      <c r="CG145" s="364"/>
      <c r="CH145" s="364"/>
      <c r="CI145" s="364"/>
      <c r="CJ145" s="364"/>
      <c r="CK145" s="364"/>
      <c r="CL145" s="364"/>
      <c r="CM145" s="364"/>
      <c r="CN145" s="364"/>
      <c r="CO145" s="364"/>
      <c r="CP145" s="364"/>
      <c r="CQ145" s="364"/>
      <c r="CR145" s="364"/>
      <c r="CS145" s="364"/>
      <c r="CT145" s="364"/>
      <c r="CU145" s="364"/>
      <c r="CV145" s="364"/>
      <c r="CW145" s="364"/>
      <c r="CX145" s="364"/>
      <c r="CY145" s="364"/>
      <c r="CZ145" s="364"/>
      <c r="DA145" s="364"/>
      <c r="DB145" s="364"/>
      <c r="DC145" s="364"/>
      <c r="DD145" s="364"/>
      <c r="DE145" s="364"/>
      <c r="DF145" s="364"/>
      <c r="DG145" s="364"/>
      <c r="DH145" s="364"/>
      <c r="DI145" s="364"/>
      <c r="DJ145" s="364"/>
      <c r="DK145" s="364"/>
      <c r="DL145" s="364"/>
      <c r="DM145" s="364"/>
      <c r="DN145" s="364"/>
      <c r="DO145" s="364"/>
      <c r="DP145" s="364"/>
      <c r="DQ145" s="364"/>
      <c r="DR145" s="364"/>
      <c r="DS145" s="364"/>
      <c r="DT145" s="364"/>
      <c r="DU145" s="364"/>
      <c r="DV145" s="364"/>
      <c r="DW145" s="364"/>
      <c r="DX145" s="364"/>
      <c r="DY145" s="364"/>
      <c r="DZ145" s="364"/>
      <c r="EA145" s="364"/>
      <c r="EB145" s="364"/>
      <c r="EC145" s="364"/>
      <c r="ED145" s="364"/>
      <c r="EE145" s="364"/>
      <c r="EF145" s="364"/>
      <c r="EG145" s="364"/>
      <c r="EH145" s="364"/>
      <c r="EI145" s="364"/>
      <c r="EJ145" s="364"/>
      <c r="EK145" s="364"/>
      <c r="EL145" s="364"/>
      <c r="EM145" s="364"/>
      <c r="EN145" s="364"/>
      <c r="EO145" s="364"/>
      <c r="EP145" s="364"/>
      <c r="EQ145" s="364"/>
      <c r="ER145" s="364"/>
      <c r="ES145" s="364"/>
      <c r="ET145" s="364"/>
      <c r="EU145" s="364"/>
      <c r="EV145" s="364"/>
      <c r="EW145" s="364"/>
      <c r="EX145" s="364"/>
      <c r="EY145" s="364"/>
      <c r="EZ145" s="364"/>
      <c r="FA145" s="364"/>
      <c r="FB145" s="364"/>
      <c r="FC145" s="364"/>
      <c r="FD145" s="364"/>
      <c r="FE145" s="364"/>
      <c r="FF145" s="364"/>
      <c r="FG145" s="364"/>
      <c r="FH145" s="364"/>
      <c r="FI145" s="364"/>
      <c r="FJ145" s="364"/>
      <c r="FK145" s="364"/>
      <c r="FL145" s="364"/>
      <c r="FM145" s="364"/>
      <c r="FN145" s="364"/>
      <c r="FO145" s="364"/>
      <c r="FP145" s="364"/>
      <c r="FQ145" s="364"/>
      <c r="FR145" s="364"/>
      <c r="FS145" s="364"/>
      <c r="FT145" s="364"/>
      <c r="FU145" s="364"/>
      <c r="FV145" s="364"/>
      <c r="FW145" s="364"/>
      <c r="FX145" s="364"/>
      <c r="FY145" s="364"/>
      <c r="FZ145" s="364"/>
      <c r="GA145" s="364"/>
      <c r="GB145" s="364"/>
      <c r="GC145" s="364"/>
      <c r="GD145" s="364"/>
      <c r="GE145" s="364"/>
      <c r="GF145" s="364"/>
      <c r="GG145" s="364"/>
      <c r="GH145" s="364"/>
      <c r="GI145" s="364"/>
      <c r="GJ145" s="364"/>
      <c r="GK145" s="364"/>
      <c r="GL145" s="364"/>
      <c r="GM145" s="364"/>
      <c r="GN145" s="364"/>
      <c r="GO145" s="364"/>
      <c r="GP145" s="364"/>
      <c r="GQ145" s="364"/>
      <c r="GR145" s="364"/>
      <c r="GS145" s="364"/>
      <c r="GT145" s="364"/>
      <c r="GU145" s="364"/>
      <c r="GV145" s="364"/>
      <c r="GW145" s="364"/>
      <c r="GX145" s="364"/>
      <c r="GY145" s="364"/>
      <c r="GZ145" s="364"/>
      <c r="HA145" s="364"/>
      <c r="HB145" s="364"/>
      <c r="HC145" s="364"/>
      <c r="HD145" s="364"/>
      <c r="HE145" s="364"/>
      <c r="HF145" s="364"/>
      <c r="HG145" s="364"/>
      <c r="HH145" s="364"/>
      <c r="HI145" s="364"/>
      <c r="HJ145" s="364"/>
      <c r="HK145" s="364"/>
      <c r="HL145" s="364"/>
      <c r="HM145" s="364"/>
      <c r="HN145" s="364"/>
      <c r="HO145" s="364"/>
      <c r="HP145" s="364"/>
      <c r="HQ145" s="364"/>
      <c r="HR145" s="364"/>
      <c r="HS145" s="364"/>
      <c r="HT145" s="364"/>
      <c r="HU145" s="364"/>
      <c r="HV145" s="364"/>
      <c r="HW145" s="364"/>
      <c r="HX145" s="364"/>
      <c r="HY145" s="364"/>
      <c r="HZ145" s="364"/>
      <c r="IA145" s="364"/>
      <c r="IB145" s="364"/>
      <c r="IC145" s="364"/>
      <c r="ID145" s="364"/>
      <c r="IE145" s="364"/>
      <c r="IF145" s="364"/>
      <c r="IG145" s="364"/>
      <c r="IH145" s="364"/>
      <c r="II145" s="364"/>
      <c r="IJ145" s="364"/>
      <c r="IK145" s="364"/>
      <c r="IL145" s="364"/>
      <c r="IM145" s="364"/>
      <c r="IN145" s="364"/>
      <c r="IO145" s="364"/>
      <c r="IP145" s="364"/>
      <c r="IQ145" s="364"/>
      <c r="IR145" s="364"/>
      <c r="IS145" s="364"/>
      <c r="IT145" s="364"/>
      <c r="IU145" s="364"/>
      <c r="IV145" s="364"/>
      <c r="IW145" s="364"/>
      <c r="IX145" s="364"/>
      <c r="IY145" s="364"/>
      <c r="IZ145" s="364"/>
      <c r="JA145" s="364"/>
      <c r="JB145" s="364"/>
      <c r="JC145" s="364"/>
      <c r="JD145" s="364"/>
      <c r="JE145" s="364"/>
      <c r="JF145" s="364"/>
      <c r="JG145" s="364"/>
      <c r="JH145" s="364"/>
      <c r="JI145" s="364"/>
      <c r="JJ145" s="364"/>
      <c r="JK145" s="364"/>
      <c r="JL145" s="364"/>
      <c r="JM145" s="364"/>
      <c r="JN145" s="364"/>
      <c r="JO145" s="364"/>
      <c r="JP145" s="364"/>
      <c r="JQ145" s="364"/>
      <c r="JR145" s="364"/>
      <c r="JS145" s="364"/>
      <c r="JT145" s="364"/>
      <c r="JU145" s="364"/>
      <c r="JV145" s="364"/>
      <c r="JW145" s="364"/>
      <c r="JX145" s="364"/>
      <c r="JY145" s="364"/>
      <c r="JZ145" s="364"/>
      <c r="KA145" s="364"/>
      <c r="KB145" s="364"/>
      <c r="KC145" s="364"/>
      <c r="KD145" s="364"/>
      <c r="KE145" s="364"/>
      <c r="KF145" s="364"/>
      <c r="KG145" s="364"/>
      <c r="KH145" s="364"/>
      <c r="KI145" s="364"/>
      <c r="KJ145" s="364"/>
      <c r="KK145" s="364"/>
      <c r="KL145" s="364"/>
      <c r="KM145" s="364"/>
      <c r="KN145" s="364"/>
      <c r="KO145" s="364"/>
      <c r="KP145" s="364"/>
      <c r="KQ145" s="364"/>
      <c r="KR145" s="364"/>
      <c r="KS145" s="364"/>
      <c r="KT145" s="364"/>
      <c r="KU145" s="364"/>
      <c r="KV145" s="364"/>
      <c r="KW145" s="364"/>
      <c r="KX145" s="364"/>
      <c r="KY145" s="364"/>
      <c r="KZ145" s="364"/>
      <c r="LA145" s="364"/>
      <c r="LB145" s="364"/>
      <c r="LC145" s="364"/>
      <c r="LD145" s="364"/>
      <c r="LE145" s="364"/>
      <c r="LF145" s="364"/>
      <c r="LG145" s="364"/>
      <c r="LH145" s="364"/>
      <c r="LI145" s="364"/>
      <c r="LJ145" s="364"/>
      <c r="LK145" s="364"/>
      <c r="LL145" s="364"/>
      <c r="LM145" s="364"/>
      <c r="LN145" s="364"/>
      <c r="LO145" s="364"/>
      <c r="LP145" s="364"/>
      <c r="LQ145" s="364"/>
      <c r="LR145" s="364"/>
      <c r="LS145" s="364"/>
      <c r="LT145" s="364"/>
      <c r="LU145" s="364"/>
      <c r="LV145" s="364"/>
      <c r="LW145" s="364"/>
      <c r="LX145" s="364"/>
      <c r="LY145" s="364"/>
      <c r="LZ145" s="364"/>
      <c r="MA145" s="364"/>
      <c r="MB145" s="364"/>
      <c r="MC145" s="364"/>
      <c r="MD145" s="364"/>
      <c r="ME145" s="364"/>
      <c r="MF145" s="364"/>
      <c r="MG145" s="364"/>
      <c r="MH145" s="364"/>
      <c r="MI145" s="364"/>
      <c r="MJ145" s="364"/>
      <c r="MK145" s="364"/>
      <c r="ML145" s="364"/>
      <c r="MM145" s="364"/>
      <c r="MN145" s="364"/>
      <c r="MO145" s="364"/>
      <c r="MP145" s="364"/>
      <c r="MQ145" s="364"/>
      <c r="MR145" s="364"/>
      <c r="MS145" s="364"/>
      <c r="MT145" s="364"/>
      <c r="MU145" s="364"/>
      <c r="MV145" s="364"/>
      <c r="MW145" s="364"/>
      <c r="MX145" s="364"/>
      <c r="MY145" s="364"/>
      <c r="MZ145" s="364"/>
      <c r="NA145" s="364"/>
      <c r="NB145" s="364"/>
      <c r="NC145" s="364"/>
      <c r="ND145" s="364"/>
      <c r="NE145" s="364"/>
      <c r="NF145" s="364"/>
      <c r="NG145" s="364"/>
      <c r="NH145" s="364"/>
      <c r="NI145" s="364"/>
      <c r="NJ145" s="364"/>
      <c r="NK145" s="364"/>
      <c r="NL145" s="364"/>
      <c r="NM145" s="364"/>
      <c r="NN145" s="364"/>
      <c r="NO145" s="364"/>
      <c r="NP145" s="364"/>
      <c r="NQ145" s="364"/>
      <c r="NR145" s="364"/>
      <c r="NS145" s="364"/>
      <c r="NT145" s="364"/>
      <c r="NU145" s="364"/>
      <c r="NV145" s="364"/>
      <c r="NW145" s="364"/>
      <c r="NX145" s="364"/>
      <c r="NY145" s="364"/>
      <c r="NZ145" s="364"/>
      <c r="OA145" s="364"/>
      <c r="OB145" s="364"/>
      <c r="OC145" s="364"/>
      <c r="OD145" s="364"/>
      <c r="OE145" s="364"/>
      <c r="OF145" s="364"/>
      <c r="OG145" s="364"/>
      <c r="OH145" s="364"/>
      <c r="OI145" s="364"/>
      <c r="OJ145" s="364"/>
      <c r="OK145" s="364"/>
      <c r="OL145" s="364"/>
      <c r="OM145" s="364"/>
      <c r="ON145" s="364"/>
      <c r="OO145" s="364"/>
      <c r="OP145" s="364"/>
      <c r="OQ145" s="364"/>
      <c r="OR145" s="364"/>
    </row>
    <row r="146" spans="1:408" ht="15">
      <c r="A146" s="363" t="s">
        <v>715</v>
      </c>
      <c r="B146" s="364">
        <f t="shared" si="148"/>
        <v>0</v>
      </c>
      <c r="C146" s="364">
        <f t="shared" si="149"/>
        <v>0</v>
      </c>
      <c r="D146" s="364">
        <f t="shared" si="150"/>
        <v>0</v>
      </c>
      <c r="E146" s="364">
        <f t="shared" si="151"/>
        <v>0</v>
      </c>
      <c r="F146" s="364">
        <f t="shared" si="152"/>
        <v>0</v>
      </c>
      <c r="G146" s="364">
        <f t="shared" si="153"/>
        <v>0</v>
      </c>
      <c r="H146" s="364">
        <f t="shared" si="154"/>
        <v>0</v>
      </c>
      <c r="I146" s="364">
        <f t="shared" si="155"/>
        <v>0</v>
      </c>
      <c r="J146" s="364">
        <f t="shared" si="156"/>
        <v>0</v>
      </c>
      <c r="K146" s="364">
        <f t="shared" si="157"/>
        <v>0</v>
      </c>
      <c r="L146" s="364">
        <f t="shared" si="158"/>
        <v>0</v>
      </c>
      <c r="M146" s="364">
        <f t="shared" si="159"/>
        <v>0</v>
      </c>
      <c r="N146" s="364">
        <f t="shared" si="160"/>
        <v>0</v>
      </c>
      <c r="O146" s="364">
        <f t="shared" si="161"/>
        <v>0</v>
      </c>
      <c r="P146" s="364">
        <f t="shared" si="162"/>
        <v>0</v>
      </c>
      <c r="Q146" s="364">
        <f t="shared" si="163"/>
        <v>0</v>
      </c>
      <c r="R146" s="364">
        <f t="shared" si="164"/>
        <v>0</v>
      </c>
      <c r="S146" s="364">
        <f t="shared" si="165"/>
        <v>0</v>
      </c>
      <c r="T146" s="364">
        <f t="shared" si="166"/>
        <v>0</v>
      </c>
      <c r="U146" s="364">
        <f t="shared" si="167"/>
        <v>0</v>
      </c>
      <c r="V146" s="364">
        <f t="shared" si="168"/>
        <v>0</v>
      </c>
      <c r="W146" s="364">
        <f t="shared" si="169"/>
        <v>0</v>
      </c>
      <c r="X146" s="364">
        <f t="shared" si="170"/>
        <v>0</v>
      </c>
      <c r="Y146" s="364">
        <f t="shared" si="171"/>
        <v>0</v>
      </c>
      <c r="Z146" s="364">
        <f t="shared" si="172"/>
        <v>0</v>
      </c>
      <c r="AA146" s="364">
        <f t="shared" si="173"/>
        <v>0</v>
      </c>
      <c r="AB146" s="364">
        <f t="shared" si="174"/>
        <v>0</v>
      </c>
      <c r="AC146" s="364">
        <f t="shared" si="175"/>
        <v>0</v>
      </c>
      <c r="AD146" s="364">
        <f t="shared" si="176"/>
        <v>0</v>
      </c>
      <c r="AE146" s="364">
        <f t="shared" si="177"/>
        <v>0</v>
      </c>
      <c r="AG146" s="364"/>
      <c r="AH146" s="364"/>
      <c r="AI146" s="364"/>
      <c r="AJ146" s="364"/>
      <c r="AK146" s="364"/>
      <c r="AL146" s="364"/>
      <c r="AM146" s="364"/>
      <c r="AN146" s="364"/>
      <c r="AO146" s="364"/>
      <c r="AP146" s="364"/>
      <c r="AQ146" s="364"/>
      <c r="AR146" s="364"/>
      <c r="AS146" s="364"/>
      <c r="AT146" s="364"/>
      <c r="AU146" s="364"/>
      <c r="AV146" s="364"/>
      <c r="AW146" s="364"/>
      <c r="AX146" s="364"/>
      <c r="AY146" s="364"/>
      <c r="AZ146" s="364"/>
      <c r="BA146" s="364"/>
      <c r="BB146" s="364"/>
      <c r="BC146" s="364"/>
      <c r="BD146" s="364"/>
      <c r="BE146" s="364"/>
      <c r="BF146" s="364"/>
      <c r="BG146" s="364"/>
      <c r="BH146" s="364"/>
      <c r="BI146" s="364"/>
      <c r="BJ146" s="364"/>
      <c r="BK146" s="364"/>
      <c r="BL146" s="364"/>
      <c r="BM146" s="364"/>
      <c r="BN146" s="364"/>
      <c r="BO146" s="364"/>
      <c r="BP146" s="364"/>
      <c r="BQ146" s="364"/>
      <c r="BR146" s="364"/>
      <c r="BS146" s="364"/>
      <c r="BT146" s="364"/>
      <c r="BU146" s="364"/>
      <c r="BV146" s="364"/>
      <c r="BW146" s="364"/>
      <c r="BX146" s="364"/>
      <c r="BY146" s="364"/>
      <c r="BZ146" s="364"/>
      <c r="CA146" s="364"/>
      <c r="CB146" s="364"/>
      <c r="CC146" s="364"/>
      <c r="CD146" s="364"/>
      <c r="CE146" s="364"/>
      <c r="CF146" s="364"/>
      <c r="CG146" s="364"/>
      <c r="CH146" s="364"/>
      <c r="CI146" s="364"/>
      <c r="CJ146" s="364"/>
      <c r="CK146" s="364"/>
      <c r="CL146" s="364"/>
      <c r="CM146" s="364"/>
      <c r="CN146" s="364"/>
      <c r="CO146" s="364"/>
      <c r="CP146" s="364"/>
      <c r="CQ146" s="364"/>
      <c r="CR146" s="364"/>
      <c r="CS146" s="364"/>
      <c r="CT146" s="364"/>
      <c r="CU146" s="364"/>
      <c r="CV146" s="364"/>
      <c r="CW146" s="364"/>
      <c r="CX146" s="364"/>
      <c r="CY146" s="364"/>
      <c r="CZ146" s="364"/>
      <c r="DA146" s="364"/>
      <c r="DB146" s="364"/>
      <c r="DC146" s="364"/>
      <c r="DD146" s="364"/>
      <c r="DE146" s="364"/>
      <c r="DF146" s="364"/>
      <c r="DG146" s="364"/>
      <c r="DH146" s="364"/>
      <c r="DI146" s="364"/>
      <c r="DJ146" s="364"/>
      <c r="DK146" s="364"/>
      <c r="DL146" s="364"/>
      <c r="DM146" s="364"/>
      <c r="DN146" s="364"/>
      <c r="DO146" s="364"/>
      <c r="DP146" s="364"/>
      <c r="DQ146" s="364"/>
      <c r="DR146" s="364"/>
      <c r="DS146" s="364"/>
      <c r="DT146" s="364"/>
      <c r="DU146" s="364"/>
      <c r="DV146" s="364"/>
      <c r="DW146" s="364"/>
      <c r="DX146" s="364"/>
      <c r="DY146" s="364"/>
      <c r="DZ146" s="364"/>
      <c r="EA146" s="364"/>
      <c r="EB146" s="364"/>
      <c r="EC146" s="364"/>
      <c r="ED146" s="364"/>
      <c r="EE146" s="364"/>
      <c r="EF146" s="364"/>
      <c r="EG146" s="364"/>
      <c r="EH146" s="364"/>
      <c r="EI146" s="364"/>
      <c r="EJ146" s="364"/>
      <c r="EK146" s="364"/>
      <c r="EL146" s="364"/>
      <c r="EM146" s="364"/>
      <c r="EN146" s="364"/>
      <c r="EO146" s="364"/>
      <c r="EP146" s="364"/>
      <c r="EQ146" s="364"/>
      <c r="ER146" s="364"/>
      <c r="ES146" s="364"/>
      <c r="ET146" s="364"/>
      <c r="EU146" s="364"/>
      <c r="EV146" s="364"/>
      <c r="EW146" s="364"/>
      <c r="EX146" s="364"/>
      <c r="EY146" s="364"/>
      <c r="EZ146" s="364"/>
      <c r="FA146" s="364"/>
      <c r="FB146" s="364"/>
      <c r="FC146" s="364"/>
      <c r="FD146" s="364"/>
      <c r="FE146" s="364"/>
      <c r="FF146" s="364"/>
      <c r="FG146" s="364"/>
      <c r="FH146" s="364"/>
      <c r="FI146" s="364"/>
      <c r="FJ146" s="364"/>
      <c r="FK146" s="364"/>
      <c r="FL146" s="364"/>
      <c r="FM146" s="364"/>
      <c r="FN146" s="364"/>
      <c r="FO146" s="364"/>
      <c r="FP146" s="364"/>
      <c r="FQ146" s="364"/>
      <c r="FR146" s="364"/>
      <c r="FS146" s="364"/>
      <c r="FT146" s="364"/>
      <c r="FU146" s="364"/>
      <c r="FV146" s="364"/>
      <c r="FW146" s="364"/>
      <c r="FX146" s="364"/>
      <c r="FY146" s="364"/>
      <c r="FZ146" s="364"/>
      <c r="GA146" s="364"/>
      <c r="GB146" s="364"/>
      <c r="GC146" s="364"/>
      <c r="GD146" s="364"/>
      <c r="GE146" s="364"/>
      <c r="GF146" s="364"/>
      <c r="GG146" s="364"/>
      <c r="GH146" s="364"/>
      <c r="GI146" s="364"/>
      <c r="GJ146" s="364"/>
      <c r="GK146" s="364"/>
      <c r="GL146" s="364"/>
      <c r="GM146" s="364"/>
      <c r="GN146" s="364"/>
      <c r="GO146" s="364"/>
      <c r="GP146" s="364"/>
      <c r="GQ146" s="364"/>
      <c r="GR146" s="364"/>
      <c r="GS146" s="364"/>
      <c r="GT146" s="364"/>
      <c r="GU146" s="364"/>
      <c r="GV146" s="364"/>
      <c r="GW146" s="364"/>
      <c r="GX146" s="364"/>
      <c r="GY146" s="364"/>
      <c r="GZ146" s="364"/>
      <c r="HA146" s="364"/>
      <c r="HB146" s="364"/>
      <c r="HC146" s="364"/>
      <c r="HD146" s="364"/>
      <c r="HE146" s="364"/>
      <c r="HF146" s="364"/>
      <c r="HG146" s="364"/>
      <c r="HH146" s="364"/>
      <c r="HI146" s="364"/>
      <c r="HJ146" s="364"/>
      <c r="HK146" s="364"/>
      <c r="HL146" s="364"/>
      <c r="HM146" s="364"/>
      <c r="HN146" s="364"/>
      <c r="HO146" s="364"/>
      <c r="HP146" s="364"/>
      <c r="HQ146" s="364"/>
      <c r="HR146" s="364"/>
      <c r="HS146" s="364"/>
      <c r="HT146" s="364"/>
      <c r="HU146" s="364"/>
      <c r="HV146" s="364"/>
      <c r="HW146" s="364"/>
      <c r="HX146" s="364"/>
      <c r="HY146" s="364"/>
      <c r="HZ146" s="364"/>
      <c r="IA146" s="364"/>
      <c r="IB146" s="364"/>
      <c r="IC146" s="364"/>
      <c r="ID146" s="364"/>
      <c r="IE146" s="364"/>
      <c r="IF146" s="364"/>
      <c r="IG146" s="364"/>
      <c r="IH146" s="364"/>
      <c r="II146" s="364"/>
      <c r="IJ146" s="364"/>
      <c r="IK146" s="364"/>
      <c r="IL146" s="364"/>
      <c r="IM146" s="364"/>
      <c r="IN146" s="364"/>
      <c r="IO146" s="364"/>
      <c r="IP146" s="364"/>
      <c r="IQ146" s="364"/>
      <c r="IR146" s="364"/>
      <c r="IS146" s="364"/>
      <c r="IT146" s="364"/>
      <c r="IU146" s="364"/>
      <c r="IV146" s="364"/>
      <c r="IW146" s="364"/>
      <c r="IX146" s="364"/>
      <c r="IY146" s="364"/>
      <c r="IZ146" s="364"/>
      <c r="JA146" s="364"/>
      <c r="JB146" s="364"/>
      <c r="JC146" s="364"/>
      <c r="JD146" s="364"/>
      <c r="JE146" s="364"/>
      <c r="JF146" s="364"/>
      <c r="JG146" s="364"/>
      <c r="JH146" s="364"/>
      <c r="JI146" s="364"/>
      <c r="JJ146" s="364"/>
      <c r="JK146" s="364"/>
      <c r="JL146" s="364"/>
      <c r="JM146" s="364"/>
      <c r="JN146" s="364"/>
      <c r="JO146" s="364"/>
      <c r="JP146" s="364"/>
      <c r="JQ146" s="364"/>
      <c r="JR146" s="364"/>
      <c r="JS146" s="364"/>
      <c r="JT146" s="364"/>
      <c r="JU146" s="364"/>
      <c r="JV146" s="364"/>
      <c r="JW146" s="364"/>
      <c r="JX146" s="364"/>
      <c r="JY146" s="364"/>
      <c r="JZ146" s="364"/>
      <c r="KA146" s="364"/>
      <c r="KB146" s="364"/>
      <c r="KC146" s="364"/>
      <c r="KD146" s="364"/>
      <c r="KE146" s="364"/>
      <c r="KF146" s="364"/>
      <c r="KG146" s="364"/>
      <c r="KH146" s="364"/>
      <c r="KI146" s="364"/>
      <c r="KJ146" s="364"/>
      <c r="KK146" s="364"/>
      <c r="KL146" s="364"/>
      <c r="KM146" s="364"/>
      <c r="KN146" s="364"/>
      <c r="KO146" s="364"/>
      <c r="KP146" s="364"/>
      <c r="KQ146" s="364"/>
      <c r="KR146" s="364"/>
      <c r="KS146" s="364"/>
      <c r="KT146" s="364"/>
      <c r="KU146" s="364"/>
      <c r="KV146" s="364"/>
      <c r="KW146" s="364"/>
      <c r="KX146" s="364"/>
      <c r="KY146" s="364"/>
      <c r="KZ146" s="364"/>
      <c r="LA146" s="364"/>
      <c r="LB146" s="364"/>
      <c r="LC146" s="364"/>
      <c r="LD146" s="364"/>
      <c r="LE146" s="364"/>
      <c r="LF146" s="364"/>
      <c r="LG146" s="364"/>
      <c r="LH146" s="364"/>
      <c r="LI146" s="364"/>
      <c r="LJ146" s="364"/>
      <c r="LK146" s="364"/>
      <c r="LL146" s="364"/>
      <c r="LM146" s="364"/>
      <c r="LN146" s="364"/>
      <c r="LO146" s="364"/>
      <c r="LP146" s="364"/>
      <c r="LQ146" s="364"/>
      <c r="LR146" s="364"/>
      <c r="LS146" s="364"/>
      <c r="LT146" s="364"/>
      <c r="LU146" s="364"/>
      <c r="LV146" s="364"/>
      <c r="LW146" s="364"/>
      <c r="LX146" s="364"/>
      <c r="LY146" s="364"/>
      <c r="LZ146" s="364"/>
      <c r="MA146" s="364"/>
      <c r="MB146" s="364"/>
      <c r="MC146" s="364"/>
      <c r="MD146" s="364"/>
      <c r="ME146" s="364"/>
      <c r="MF146" s="364"/>
      <c r="MG146" s="364"/>
      <c r="MH146" s="364"/>
      <c r="MI146" s="364"/>
      <c r="MJ146" s="364"/>
      <c r="MK146" s="364"/>
      <c r="ML146" s="364"/>
      <c r="MM146" s="364"/>
      <c r="MN146" s="364"/>
      <c r="MO146" s="364"/>
      <c r="MP146" s="364"/>
      <c r="MQ146" s="364"/>
      <c r="MR146" s="364"/>
      <c r="MS146" s="364"/>
      <c r="MT146" s="364"/>
      <c r="MU146" s="364"/>
      <c r="MV146" s="364"/>
      <c r="MW146" s="364"/>
      <c r="MX146" s="364"/>
      <c r="MY146" s="364"/>
      <c r="MZ146" s="364"/>
      <c r="NA146" s="364"/>
      <c r="NB146" s="364"/>
      <c r="NC146" s="364"/>
      <c r="ND146" s="364"/>
      <c r="NE146" s="364"/>
      <c r="NF146" s="364"/>
      <c r="NG146" s="364"/>
      <c r="NH146" s="364"/>
      <c r="NI146" s="364"/>
      <c r="NJ146" s="364"/>
      <c r="NK146" s="364"/>
      <c r="NL146" s="364"/>
      <c r="NM146" s="364"/>
      <c r="NN146" s="364"/>
      <c r="NO146" s="364"/>
      <c r="NP146" s="364"/>
      <c r="NQ146" s="364"/>
      <c r="NR146" s="364"/>
      <c r="NS146" s="364"/>
      <c r="NT146" s="364"/>
      <c r="NU146" s="364"/>
      <c r="NV146" s="364"/>
      <c r="NW146" s="364"/>
      <c r="NX146" s="364"/>
      <c r="NY146" s="364"/>
      <c r="NZ146" s="364"/>
      <c r="OA146" s="364"/>
      <c r="OB146" s="364"/>
      <c r="OC146" s="364"/>
      <c r="OD146" s="364"/>
      <c r="OE146" s="364"/>
      <c r="OF146" s="364"/>
      <c r="OG146" s="364"/>
      <c r="OH146" s="364"/>
      <c r="OI146" s="364"/>
      <c r="OJ146" s="364"/>
      <c r="OK146" s="364"/>
      <c r="OL146" s="364"/>
      <c r="OM146" s="364"/>
      <c r="ON146" s="364"/>
      <c r="OO146" s="364"/>
      <c r="OP146" s="364"/>
      <c r="OQ146" s="364"/>
      <c r="OR146" s="364"/>
    </row>
    <row r="147" spans="1:408" ht="15">
      <c r="A147" s="363" t="s">
        <v>716</v>
      </c>
      <c r="B147" s="364">
        <f t="shared" si="148"/>
        <v>0</v>
      </c>
      <c r="C147" s="364">
        <f t="shared" si="149"/>
        <v>0</v>
      </c>
      <c r="D147" s="364">
        <f t="shared" si="150"/>
        <v>0</v>
      </c>
      <c r="E147" s="364">
        <f t="shared" si="151"/>
        <v>0</v>
      </c>
      <c r="F147" s="364">
        <f t="shared" si="152"/>
        <v>0</v>
      </c>
      <c r="G147" s="364">
        <f t="shared" si="153"/>
        <v>0</v>
      </c>
      <c r="H147" s="364">
        <f t="shared" si="154"/>
        <v>0</v>
      </c>
      <c r="I147" s="364">
        <f t="shared" si="155"/>
        <v>0</v>
      </c>
      <c r="J147" s="364">
        <f t="shared" si="156"/>
        <v>0</v>
      </c>
      <c r="K147" s="364">
        <f t="shared" si="157"/>
        <v>0</v>
      </c>
      <c r="L147" s="364">
        <f t="shared" si="158"/>
        <v>0</v>
      </c>
      <c r="M147" s="364">
        <f t="shared" si="159"/>
        <v>0</v>
      </c>
      <c r="N147" s="364">
        <f t="shared" si="160"/>
        <v>1.2103807058823527E-2</v>
      </c>
      <c r="O147" s="364">
        <f t="shared" si="161"/>
        <v>2.8126942117647054E-2</v>
      </c>
      <c r="P147" s="364">
        <f t="shared" si="162"/>
        <v>1.2622541647058821E-2</v>
      </c>
      <c r="Q147" s="364">
        <f t="shared" si="163"/>
        <v>1.625368376470588E-2</v>
      </c>
      <c r="R147" s="364">
        <f t="shared" si="164"/>
        <v>4.0346023529411702E-3</v>
      </c>
      <c r="S147" s="364">
        <f t="shared" si="165"/>
        <v>5.1873458823529376E-3</v>
      </c>
      <c r="T147" s="364">
        <f t="shared" si="166"/>
        <v>0</v>
      </c>
      <c r="U147" s="364">
        <f t="shared" si="167"/>
        <v>0.56965703364705844</v>
      </c>
      <c r="V147" s="364">
        <f t="shared" si="168"/>
        <v>1.4334077602352935</v>
      </c>
      <c r="W147" s="364">
        <f t="shared" si="169"/>
        <v>1.4622263484705875</v>
      </c>
      <c r="X147" s="364">
        <f t="shared" si="170"/>
        <v>0</v>
      </c>
      <c r="Y147" s="364">
        <f t="shared" si="171"/>
        <v>0</v>
      </c>
      <c r="Z147" s="364">
        <f t="shared" si="172"/>
        <v>0</v>
      </c>
      <c r="AA147" s="364">
        <f t="shared" si="173"/>
        <v>0</v>
      </c>
      <c r="AB147" s="364">
        <f t="shared" si="174"/>
        <v>0</v>
      </c>
      <c r="AC147" s="364">
        <f t="shared" si="175"/>
        <v>0</v>
      </c>
      <c r="AD147" s="364">
        <f t="shared" si="176"/>
        <v>0</v>
      </c>
      <c r="AE147" s="364">
        <f t="shared" si="177"/>
        <v>0</v>
      </c>
      <c r="AG147" s="364"/>
      <c r="AH147" s="364"/>
      <c r="AI147" s="364"/>
      <c r="AJ147" s="364"/>
      <c r="AK147" s="364"/>
      <c r="AL147" s="364"/>
      <c r="AM147" s="364"/>
      <c r="AN147" s="364"/>
      <c r="AO147" s="364"/>
      <c r="AP147" s="364"/>
      <c r="AQ147" s="364"/>
      <c r="AR147" s="364"/>
      <c r="AS147" s="364"/>
      <c r="AT147" s="364"/>
      <c r="AU147" s="364"/>
      <c r="AV147" s="364"/>
      <c r="AW147" s="364"/>
      <c r="AX147" s="364"/>
      <c r="AY147" s="364"/>
      <c r="AZ147" s="364"/>
      <c r="BA147" s="364"/>
      <c r="BB147" s="364"/>
      <c r="BC147" s="364"/>
      <c r="BD147" s="364"/>
      <c r="BE147" s="364"/>
      <c r="BF147" s="364"/>
      <c r="BG147" s="364"/>
      <c r="BH147" s="364"/>
      <c r="BI147" s="364"/>
      <c r="BJ147" s="364"/>
      <c r="BK147" s="364"/>
      <c r="BL147" s="364"/>
      <c r="BM147" s="364"/>
      <c r="BN147" s="364"/>
      <c r="BO147" s="364"/>
      <c r="BP147" s="364"/>
      <c r="BQ147" s="364"/>
      <c r="BR147" s="364"/>
      <c r="BS147" s="364"/>
      <c r="BT147" s="364"/>
      <c r="BU147" s="364"/>
      <c r="BV147" s="364"/>
      <c r="BW147" s="364"/>
      <c r="BX147" s="364"/>
      <c r="BY147" s="364"/>
      <c r="BZ147" s="364"/>
      <c r="CA147" s="364"/>
      <c r="CB147" s="364"/>
      <c r="CC147" s="364"/>
      <c r="CD147" s="364"/>
      <c r="CE147" s="364"/>
      <c r="CF147" s="364"/>
      <c r="CG147" s="364"/>
      <c r="CH147" s="364"/>
      <c r="CI147" s="364"/>
      <c r="CJ147" s="364"/>
      <c r="CK147" s="364"/>
      <c r="CL147" s="364"/>
      <c r="CM147" s="364"/>
      <c r="CN147" s="364"/>
      <c r="CO147" s="364"/>
      <c r="CP147" s="364"/>
      <c r="CQ147" s="364"/>
      <c r="CR147" s="364"/>
      <c r="CS147" s="364"/>
      <c r="CT147" s="364"/>
      <c r="CU147" s="364"/>
      <c r="CV147" s="364"/>
      <c r="CW147" s="364"/>
      <c r="CX147" s="364"/>
      <c r="CY147" s="364"/>
      <c r="CZ147" s="364"/>
      <c r="DA147" s="364"/>
      <c r="DB147" s="364"/>
      <c r="DC147" s="364"/>
      <c r="DD147" s="364"/>
      <c r="DE147" s="364"/>
      <c r="DF147" s="364"/>
      <c r="DG147" s="364"/>
      <c r="DH147" s="364"/>
      <c r="DI147" s="364"/>
      <c r="DJ147" s="364"/>
      <c r="DK147" s="364"/>
      <c r="DL147" s="364"/>
      <c r="DM147" s="364"/>
      <c r="DN147" s="364"/>
      <c r="DO147" s="364"/>
      <c r="DP147" s="364"/>
      <c r="DQ147" s="364"/>
      <c r="DR147" s="364"/>
      <c r="DS147" s="364"/>
      <c r="DT147" s="364"/>
      <c r="DU147" s="364"/>
      <c r="DV147" s="364"/>
      <c r="DW147" s="364"/>
      <c r="DX147" s="364"/>
      <c r="DY147" s="364"/>
      <c r="DZ147" s="364"/>
      <c r="EA147" s="364"/>
      <c r="EB147" s="364"/>
      <c r="EC147" s="364"/>
      <c r="ED147" s="364"/>
      <c r="EE147" s="364"/>
      <c r="EF147" s="364"/>
      <c r="EG147" s="364"/>
      <c r="EH147" s="364"/>
      <c r="EI147" s="364"/>
      <c r="EJ147" s="364"/>
      <c r="EK147" s="364"/>
      <c r="EL147" s="364"/>
      <c r="EM147" s="364"/>
      <c r="EN147" s="364"/>
      <c r="EO147" s="364"/>
      <c r="EP147" s="364"/>
      <c r="EQ147" s="364"/>
      <c r="ER147" s="364"/>
      <c r="ES147" s="364"/>
      <c r="ET147" s="364"/>
      <c r="EU147" s="364"/>
      <c r="EV147" s="364"/>
      <c r="EW147" s="364"/>
      <c r="EX147" s="364"/>
      <c r="EY147" s="364"/>
      <c r="EZ147" s="364"/>
      <c r="FA147" s="364"/>
      <c r="FB147" s="364"/>
      <c r="FC147" s="364"/>
      <c r="FD147" s="364"/>
      <c r="FE147" s="364"/>
      <c r="FF147" s="364"/>
      <c r="FG147" s="364"/>
      <c r="FH147" s="364"/>
      <c r="FI147" s="364"/>
      <c r="FJ147" s="364"/>
      <c r="FK147" s="364"/>
      <c r="FL147" s="364"/>
      <c r="FM147" s="364"/>
      <c r="FN147" s="364"/>
      <c r="FO147" s="364"/>
      <c r="FP147" s="364"/>
      <c r="FQ147" s="364"/>
      <c r="FR147" s="364"/>
      <c r="FS147" s="364"/>
      <c r="FT147" s="364"/>
      <c r="FU147" s="364"/>
      <c r="FV147" s="364"/>
      <c r="FW147" s="364"/>
      <c r="FX147" s="364"/>
      <c r="FY147" s="364"/>
      <c r="FZ147" s="364"/>
      <c r="GA147" s="364"/>
      <c r="GB147" s="364"/>
      <c r="GC147" s="364"/>
      <c r="GD147" s="364">
        <v>12.103807058823527</v>
      </c>
      <c r="GE147" s="364"/>
      <c r="GF147" s="364"/>
      <c r="GG147" s="364">
        <v>4.0346023529411754</v>
      </c>
      <c r="GH147" s="364"/>
      <c r="GI147" s="364">
        <v>8.0692047058823508</v>
      </c>
      <c r="GJ147" s="364">
        <v>3.9769651764705878</v>
      </c>
      <c r="GK147" s="364"/>
      <c r="GL147" s="364">
        <v>4.0346023529411754</v>
      </c>
      <c r="GM147" s="364"/>
      <c r="GN147" s="364"/>
      <c r="GO147" s="364">
        <v>4.0346023529411754</v>
      </c>
      <c r="GP147" s="364">
        <v>3.9769651764705878</v>
      </c>
      <c r="GQ147" s="364"/>
      <c r="GR147" s="364"/>
      <c r="GS147" s="364"/>
      <c r="GT147" s="364">
        <v>8.5879392941176462</v>
      </c>
      <c r="GU147" s="364"/>
      <c r="GV147" s="364"/>
      <c r="GW147" s="364"/>
      <c r="GX147" s="364"/>
      <c r="GY147" s="364"/>
      <c r="GZ147" s="364"/>
      <c r="HA147" s="364"/>
      <c r="HB147" s="364"/>
      <c r="HC147" s="364">
        <v>4.0346023529411754</v>
      </c>
      <c r="HD147" s="364"/>
      <c r="HE147" s="364"/>
      <c r="HF147" s="364"/>
      <c r="HG147" s="364"/>
      <c r="HH147" s="364"/>
      <c r="HI147" s="364"/>
      <c r="HJ147" s="364">
        <v>4.0346023529411754</v>
      </c>
      <c r="HK147" s="364">
        <v>4.0346023529411754</v>
      </c>
      <c r="HL147" s="364">
        <v>4.2075138823529405</v>
      </c>
      <c r="HM147" s="364">
        <v>3.9769651764705878</v>
      </c>
      <c r="HN147" s="364"/>
      <c r="HO147" s="364"/>
      <c r="HP147" s="364"/>
      <c r="HQ147" s="364"/>
      <c r="HR147" s="364"/>
      <c r="HS147" s="364"/>
      <c r="HT147" s="364"/>
      <c r="HU147" s="364"/>
      <c r="HV147" s="364">
        <v>4.0346023529411701</v>
      </c>
      <c r="HW147" s="364"/>
      <c r="HX147" s="364"/>
      <c r="HY147" s="364"/>
      <c r="HZ147" s="364"/>
      <c r="IA147" s="364"/>
      <c r="IB147" s="364"/>
      <c r="IC147" s="364"/>
      <c r="ID147" s="364"/>
      <c r="IE147" s="364"/>
      <c r="IF147" s="364"/>
      <c r="IG147" s="364"/>
      <c r="IH147" s="364"/>
      <c r="II147" s="364"/>
      <c r="IJ147" s="364"/>
      <c r="IK147" s="364"/>
      <c r="IL147" s="364">
        <v>4.1498767058823507</v>
      </c>
      <c r="IM147" s="364"/>
      <c r="IN147" s="364">
        <v>1.0374691764705877</v>
      </c>
      <c r="IO147" s="364"/>
      <c r="IP147" s="364"/>
      <c r="IQ147" s="364"/>
      <c r="IR147" s="364"/>
      <c r="IS147" s="364"/>
      <c r="IT147" s="364"/>
      <c r="IU147" s="364"/>
      <c r="IV147" s="364"/>
      <c r="IW147" s="364"/>
      <c r="IX147" s="364"/>
      <c r="IY147" s="364"/>
      <c r="IZ147" s="364"/>
      <c r="JA147" s="364"/>
      <c r="JB147" s="364"/>
      <c r="JC147" s="364"/>
      <c r="JD147" s="364"/>
      <c r="JE147" s="364"/>
      <c r="JF147" s="364"/>
      <c r="JG147" s="364"/>
      <c r="JH147" s="364"/>
      <c r="JI147" s="364"/>
      <c r="JJ147" s="364"/>
      <c r="JK147" s="364"/>
      <c r="JL147" s="364">
        <v>569.65703364705848</v>
      </c>
      <c r="JM147" s="364"/>
      <c r="JN147" s="364"/>
      <c r="JO147" s="364"/>
      <c r="JP147" s="364"/>
      <c r="JQ147" s="364"/>
      <c r="JR147" s="364"/>
      <c r="JS147" s="364"/>
      <c r="JT147" s="364"/>
      <c r="JU147" s="364"/>
      <c r="JV147" s="364"/>
      <c r="JW147" s="364">
        <v>1433.4077602352934</v>
      </c>
      <c r="JX147" s="364"/>
      <c r="JY147" s="364"/>
      <c r="JZ147" s="364"/>
      <c r="KA147" s="364"/>
      <c r="KB147" s="364">
        <v>1462.2263484705875</v>
      </c>
      <c r="KC147" s="364"/>
      <c r="KD147" s="364"/>
      <c r="KE147" s="364"/>
      <c r="KF147" s="364"/>
      <c r="KG147" s="364"/>
      <c r="KH147" s="364"/>
      <c r="KI147" s="364"/>
      <c r="KJ147" s="364"/>
      <c r="KK147" s="364"/>
      <c r="KL147" s="364"/>
      <c r="KM147" s="364"/>
      <c r="KN147" s="364"/>
      <c r="KO147" s="364"/>
      <c r="KP147" s="364"/>
      <c r="KQ147" s="364"/>
      <c r="KR147" s="364"/>
      <c r="KS147" s="364"/>
      <c r="KT147" s="364"/>
      <c r="KU147" s="364"/>
      <c r="KV147" s="364"/>
      <c r="KW147" s="364"/>
      <c r="KX147" s="364"/>
      <c r="KY147" s="364"/>
      <c r="KZ147" s="364"/>
      <c r="LA147" s="364"/>
      <c r="LB147" s="364"/>
      <c r="LC147" s="364"/>
      <c r="LD147" s="364"/>
      <c r="LE147" s="364"/>
      <c r="LF147" s="364"/>
      <c r="LG147" s="364"/>
      <c r="LH147" s="364"/>
      <c r="LI147" s="364"/>
      <c r="LJ147" s="364"/>
      <c r="LK147" s="364"/>
      <c r="LL147" s="364"/>
      <c r="LM147" s="364"/>
      <c r="LN147" s="364"/>
      <c r="LO147" s="364"/>
      <c r="LP147" s="364"/>
      <c r="LQ147" s="364"/>
      <c r="LR147" s="364"/>
      <c r="LS147" s="364"/>
      <c r="LT147" s="364"/>
      <c r="LU147" s="364"/>
      <c r="LV147" s="364"/>
      <c r="LW147" s="364"/>
      <c r="LX147" s="364"/>
      <c r="LY147" s="364"/>
      <c r="LZ147" s="364"/>
      <c r="MA147" s="364"/>
      <c r="MB147" s="364"/>
      <c r="MC147" s="364"/>
      <c r="MD147" s="364"/>
      <c r="ME147" s="364"/>
      <c r="MF147" s="364"/>
      <c r="MG147" s="364"/>
      <c r="MH147" s="364"/>
      <c r="MI147" s="364"/>
      <c r="MJ147" s="364"/>
      <c r="MK147" s="364"/>
      <c r="ML147" s="364"/>
      <c r="MM147" s="364"/>
      <c r="MN147" s="364"/>
      <c r="MO147" s="364"/>
      <c r="MP147" s="364"/>
      <c r="MQ147" s="364"/>
      <c r="MR147" s="364"/>
      <c r="MS147" s="364"/>
      <c r="MT147" s="364"/>
      <c r="MU147" s="364"/>
      <c r="MV147" s="364"/>
      <c r="MW147" s="364"/>
      <c r="MX147" s="364"/>
      <c r="MY147" s="364"/>
      <c r="MZ147" s="364"/>
      <c r="NA147" s="364"/>
      <c r="NB147" s="364"/>
      <c r="NC147" s="364"/>
      <c r="ND147" s="364"/>
      <c r="NE147" s="364"/>
      <c r="NF147" s="364"/>
      <c r="NG147" s="364"/>
      <c r="NH147" s="364"/>
      <c r="NI147" s="364"/>
      <c r="NJ147" s="364"/>
      <c r="NK147" s="364"/>
      <c r="NL147" s="364"/>
      <c r="NM147" s="364"/>
      <c r="NN147" s="364"/>
      <c r="NO147" s="364"/>
      <c r="NP147" s="364"/>
      <c r="NQ147" s="364"/>
      <c r="NR147" s="364"/>
      <c r="NS147" s="364"/>
      <c r="NT147" s="364"/>
      <c r="NU147" s="364"/>
      <c r="NV147" s="364"/>
      <c r="NW147" s="364"/>
      <c r="NX147" s="364"/>
      <c r="NY147" s="364"/>
      <c r="NZ147" s="364"/>
      <c r="OA147" s="364"/>
      <c r="OB147" s="364"/>
      <c r="OC147" s="364"/>
      <c r="OD147" s="364"/>
      <c r="OE147" s="364"/>
      <c r="OF147" s="364"/>
      <c r="OG147" s="364"/>
      <c r="OH147" s="364"/>
      <c r="OI147" s="364"/>
      <c r="OJ147" s="364"/>
      <c r="OK147" s="364"/>
      <c r="OL147" s="364"/>
      <c r="OM147" s="364"/>
      <c r="ON147" s="364"/>
      <c r="OO147" s="364"/>
      <c r="OP147" s="364"/>
      <c r="OQ147" s="364"/>
      <c r="OR147" s="364"/>
    </row>
    <row r="148" spans="1:408" ht="15">
      <c r="A148" s="365" t="s">
        <v>578</v>
      </c>
      <c r="B148" s="364">
        <f t="shared" si="148"/>
        <v>0</v>
      </c>
      <c r="C148" s="364">
        <f t="shared" si="149"/>
        <v>0</v>
      </c>
      <c r="D148" s="364">
        <f t="shared" si="150"/>
        <v>0</v>
      </c>
      <c r="E148" s="364">
        <f t="shared" si="151"/>
        <v>0</v>
      </c>
      <c r="F148" s="364">
        <f t="shared" si="152"/>
        <v>0</v>
      </c>
      <c r="G148" s="364">
        <f t="shared" si="153"/>
        <v>0</v>
      </c>
      <c r="H148" s="364">
        <f t="shared" si="154"/>
        <v>0</v>
      </c>
      <c r="I148" s="364">
        <f t="shared" si="155"/>
        <v>0</v>
      </c>
      <c r="J148" s="364">
        <f t="shared" si="156"/>
        <v>0</v>
      </c>
      <c r="K148" s="364">
        <f t="shared" si="157"/>
        <v>0</v>
      </c>
      <c r="L148" s="364">
        <f t="shared" si="158"/>
        <v>1.4409294117647055E-3</v>
      </c>
      <c r="M148" s="364">
        <f t="shared" si="159"/>
        <v>9.510134117647057E-3</v>
      </c>
      <c r="N148" s="364">
        <f t="shared" si="160"/>
        <v>0</v>
      </c>
      <c r="O148" s="364">
        <f t="shared" si="161"/>
        <v>0</v>
      </c>
      <c r="P148" s="364">
        <f t="shared" si="162"/>
        <v>0</v>
      </c>
      <c r="Q148" s="364">
        <f t="shared" si="163"/>
        <v>0</v>
      </c>
      <c r="R148" s="364">
        <f t="shared" si="164"/>
        <v>0</v>
      </c>
      <c r="S148" s="364">
        <f t="shared" si="165"/>
        <v>0</v>
      </c>
      <c r="T148" s="364">
        <f t="shared" si="166"/>
        <v>0</v>
      </c>
      <c r="U148" s="364">
        <f t="shared" si="167"/>
        <v>0</v>
      </c>
      <c r="V148" s="364">
        <f t="shared" si="168"/>
        <v>0</v>
      </c>
      <c r="W148" s="364">
        <f t="shared" si="169"/>
        <v>0</v>
      </c>
      <c r="X148" s="364">
        <f t="shared" si="170"/>
        <v>0</v>
      </c>
      <c r="Y148" s="364">
        <f t="shared" si="171"/>
        <v>0</v>
      </c>
      <c r="Z148" s="364">
        <f t="shared" si="172"/>
        <v>0</v>
      </c>
      <c r="AA148" s="364">
        <f t="shared" si="173"/>
        <v>0</v>
      </c>
      <c r="AB148" s="364">
        <f t="shared" si="174"/>
        <v>0</v>
      </c>
      <c r="AC148" s="364">
        <f t="shared" si="175"/>
        <v>0</v>
      </c>
      <c r="AD148" s="364">
        <f t="shared" si="176"/>
        <v>0</v>
      </c>
      <c r="AE148" s="364">
        <f t="shared" si="177"/>
        <v>0</v>
      </c>
      <c r="AG148" s="364"/>
      <c r="AH148" s="364"/>
      <c r="AI148" s="364"/>
      <c r="AJ148" s="364"/>
      <c r="AK148" s="364"/>
      <c r="AL148" s="364"/>
      <c r="AM148" s="364"/>
      <c r="AN148" s="364"/>
      <c r="AO148" s="364"/>
      <c r="AP148" s="364"/>
      <c r="AQ148" s="364"/>
      <c r="AR148" s="364"/>
      <c r="AS148" s="364"/>
      <c r="AT148" s="364"/>
      <c r="AU148" s="364"/>
      <c r="AV148" s="364"/>
      <c r="AW148" s="364"/>
      <c r="AX148" s="364"/>
      <c r="AY148" s="364"/>
      <c r="AZ148" s="364"/>
      <c r="BA148" s="364"/>
      <c r="BB148" s="364"/>
      <c r="BC148" s="364"/>
      <c r="BD148" s="364"/>
      <c r="BE148" s="364"/>
      <c r="BF148" s="364"/>
      <c r="BG148" s="364"/>
      <c r="BH148" s="364"/>
      <c r="BI148" s="364"/>
      <c r="BJ148" s="364"/>
      <c r="BK148" s="364"/>
      <c r="BL148" s="364"/>
      <c r="BM148" s="364"/>
      <c r="BN148" s="364"/>
      <c r="BO148" s="364"/>
      <c r="BP148" s="364"/>
      <c r="BQ148" s="364"/>
      <c r="BR148" s="364"/>
      <c r="BS148" s="364"/>
      <c r="BT148" s="364"/>
      <c r="BU148" s="364"/>
      <c r="BV148" s="364"/>
      <c r="BW148" s="364"/>
      <c r="BX148" s="364"/>
      <c r="BY148" s="364"/>
      <c r="BZ148" s="364"/>
      <c r="CA148" s="364"/>
      <c r="CB148" s="364"/>
      <c r="CC148" s="364"/>
      <c r="CD148" s="364"/>
      <c r="CE148" s="364"/>
      <c r="CF148" s="364"/>
      <c r="CG148" s="364"/>
      <c r="CH148" s="364"/>
      <c r="CI148" s="364"/>
      <c r="CJ148" s="364"/>
      <c r="CK148" s="364"/>
      <c r="CL148" s="364"/>
      <c r="CM148" s="364"/>
      <c r="CN148" s="364"/>
      <c r="CO148" s="364"/>
      <c r="CP148" s="364"/>
      <c r="CQ148" s="364"/>
      <c r="CR148" s="364"/>
      <c r="CS148" s="364"/>
      <c r="CT148" s="364"/>
      <c r="CU148" s="364"/>
      <c r="CV148" s="364"/>
      <c r="CW148" s="364"/>
      <c r="CX148" s="364"/>
      <c r="CY148" s="364"/>
      <c r="CZ148" s="364"/>
      <c r="DA148" s="364"/>
      <c r="DB148" s="364"/>
      <c r="DC148" s="364"/>
      <c r="DD148" s="364"/>
      <c r="DE148" s="364"/>
      <c r="DF148" s="364"/>
      <c r="DG148" s="364"/>
      <c r="DH148" s="364"/>
      <c r="DI148" s="364"/>
      <c r="DJ148" s="364"/>
      <c r="DK148" s="364"/>
      <c r="DL148" s="364"/>
      <c r="DM148" s="364"/>
      <c r="DN148" s="364"/>
      <c r="DO148" s="364"/>
      <c r="DP148" s="364"/>
      <c r="DQ148" s="364"/>
      <c r="DR148" s="364"/>
      <c r="DS148" s="364"/>
      <c r="DT148" s="364"/>
      <c r="DU148" s="364"/>
      <c r="DV148" s="364"/>
      <c r="DW148" s="364"/>
      <c r="DX148" s="364"/>
      <c r="DY148" s="364"/>
      <c r="DZ148" s="364"/>
      <c r="EA148" s="364"/>
      <c r="EB148" s="364"/>
      <c r="EC148" s="364"/>
      <c r="ED148" s="364"/>
      <c r="EE148" s="364"/>
      <c r="EF148" s="364"/>
      <c r="EG148" s="364"/>
      <c r="EH148" s="364"/>
      <c r="EI148" s="364"/>
      <c r="EJ148" s="364"/>
      <c r="EK148" s="364"/>
      <c r="EL148" s="364"/>
      <c r="EM148" s="364"/>
      <c r="EN148" s="364"/>
      <c r="EO148" s="364"/>
      <c r="EP148" s="364"/>
      <c r="EQ148" s="364"/>
      <c r="ER148" s="364"/>
      <c r="ES148" s="364"/>
      <c r="ET148" s="364"/>
      <c r="EU148" s="364"/>
      <c r="EV148" s="364"/>
      <c r="EW148" s="364"/>
      <c r="EX148" s="364"/>
      <c r="EY148" s="364"/>
      <c r="EZ148" s="364"/>
      <c r="FA148" s="364"/>
      <c r="FB148" s="364"/>
      <c r="FC148" s="364"/>
      <c r="FD148" s="364"/>
      <c r="FE148" s="364"/>
      <c r="FF148" s="364"/>
      <c r="FG148" s="364"/>
      <c r="FH148" s="364">
        <v>1.4409294117647056</v>
      </c>
      <c r="FI148" s="364"/>
      <c r="FJ148" s="364">
        <v>2.8818588235294111</v>
      </c>
      <c r="FK148" s="364"/>
      <c r="FL148" s="364"/>
      <c r="FM148" s="364"/>
      <c r="FN148" s="364"/>
      <c r="FO148" s="364">
        <v>6.6282752941176462</v>
      </c>
      <c r="FP148" s="364"/>
      <c r="FQ148" s="364"/>
      <c r="FR148" s="364"/>
      <c r="FS148" s="364"/>
      <c r="FT148" s="364"/>
      <c r="FU148" s="364"/>
      <c r="FV148" s="364"/>
      <c r="FW148" s="364"/>
      <c r="FX148" s="364"/>
      <c r="FY148" s="364"/>
      <c r="FZ148" s="364"/>
      <c r="GA148" s="364"/>
      <c r="GB148" s="364"/>
      <c r="GC148" s="364"/>
      <c r="GD148" s="364"/>
      <c r="GE148" s="364"/>
      <c r="GF148" s="364"/>
      <c r="GG148" s="364"/>
      <c r="GH148" s="364"/>
      <c r="GI148" s="364"/>
      <c r="GJ148" s="364"/>
      <c r="GK148" s="364"/>
      <c r="GL148" s="364"/>
      <c r="GM148" s="364"/>
      <c r="GN148" s="364"/>
      <c r="GO148" s="364"/>
      <c r="GP148" s="364"/>
      <c r="GQ148" s="364"/>
      <c r="GR148" s="364"/>
      <c r="GS148" s="364"/>
      <c r="GT148" s="364"/>
      <c r="GU148" s="364"/>
      <c r="GV148" s="364"/>
      <c r="GW148" s="364"/>
      <c r="GX148" s="364"/>
      <c r="GY148" s="364"/>
      <c r="GZ148" s="364"/>
      <c r="HA148" s="364"/>
      <c r="HB148" s="364"/>
      <c r="HC148" s="364"/>
      <c r="HD148" s="364"/>
      <c r="HE148" s="364"/>
      <c r="HF148" s="364"/>
      <c r="HG148" s="364"/>
      <c r="HH148" s="364"/>
      <c r="HI148" s="364"/>
      <c r="HJ148" s="364"/>
      <c r="HK148" s="364"/>
      <c r="HL148" s="364"/>
      <c r="HM148" s="364"/>
      <c r="HN148" s="364"/>
      <c r="HO148" s="364"/>
      <c r="HP148" s="364"/>
      <c r="HQ148" s="364"/>
      <c r="HR148" s="364"/>
      <c r="HS148" s="364"/>
      <c r="HT148" s="364"/>
      <c r="HU148" s="364"/>
      <c r="HV148" s="364"/>
      <c r="HW148" s="364"/>
      <c r="HX148" s="364"/>
      <c r="HY148" s="364"/>
      <c r="HZ148" s="364"/>
      <c r="IA148" s="364"/>
      <c r="IB148" s="364"/>
      <c r="IC148" s="364"/>
      <c r="ID148" s="364"/>
      <c r="IE148" s="364"/>
      <c r="IF148" s="364"/>
      <c r="IG148" s="364"/>
      <c r="IH148" s="364"/>
      <c r="II148" s="364"/>
      <c r="IJ148" s="364"/>
      <c r="IK148" s="364"/>
      <c r="IL148" s="364"/>
      <c r="IM148" s="364"/>
      <c r="IN148" s="364"/>
      <c r="IO148" s="364"/>
      <c r="IP148" s="364"/>
      <c r="IQ148" s="364"/>
      <c r="IR148" s="364"/>
      <c r="IS148" s="364"/>
      <c r="IT148" s="364"/>
      <c r="IU148" s="364"/>
      <c r="IV148" s="364"/>
      <c r="IW148" s="364"/>
      <c r="IX148" s="364"/>
      <c r="IY148" s="364"/>
      <c r="IZ148" s="364"/>
      <c r="JA148" s="364"/>
      <c r="JB148" s="364"/>
      <c r="JC148" s="364"/>
      <c r="JD148" s="364"/>
      <c r="JE148" s="364"/>
      <c r="JF148" s="364"/>
      <c r="JG148" s="364"/>
      <c r="JH148" s="364"/>
      <c r="JI148" s="364"/>
      <c r="JJ148" s="364"/>
      <c r="JK148" s="364"/>
      <c r="JL148" s="364"/>
      <c r="JM148" s="364"/>
      <c r="JN148" s="364"/>
      <c r="JO148" s="364"/>
      <c r="JP148" s="364"/>
      <c r="JQ148" s="364"/>
      <c r="JR148" s="364"/>
      <c r="JS148" s="364"/>
      <c r="JT148" s="364"/>
      <c r="JU148" s="364"/>
      <c r="JV148" s="364"/>
      <c r="JW148" s="364"/>
      <c r="JX148" s="364"/>
      <c r="JY148" s="364"/>
      <c r="JZ148" s="364"/>
      <c r="KA148" s="364"/>
      <c r="KB148" s="364"/>
      <c r="KC148" s="364"/>
      <c r="KD148" s="364"/>
      <c r="KE148" s="364"/>
      <c r="KF148" s="364"/>
      <c r="KG148" s="364"/>
      <c r="KH148" s="364"/>
      <c r="KI148" s="364"/>
      <c r="KJ148" s="364"/>
      <c r="KK148" s="364"/>
      <c r="KL148" s="364"/>
      <c r="KM148" s="364"/>
      <c r="KN148" s="364"/>
      <c r="KO148" s="364"/>
      <c r="KP148" s="364"/>
      <c r="KQ148" s="364"/>
      <c r="KR148" s="364"/>
      <c r="KS148" s="364"/>
      <c r="KT148" s="364"/>
      <c r="KU148" s="364"/>
      <c r="KV148" s="364"/>
      <c r="KW148" s="364"/>
      <c r="KX148" s="364"/>
      <c r="KY148" s="364"/>
      <c r="KZ148" s="364"/>
      <c r="LA148" s="364"/>
      <c r="LB148" s="364"/>
      <c r="LC148" s="364"/>
      <c r="LD148" s="364"/>
      <c r="LE148" s="364"/>
      <c r="LF148" s="364"/>
      <c r="LG148" s="364"/>
      <c r="LH148" s="364"/>
      <c r="LI148" s="364"/>
      <c r="LJ148" s="364"/>
      <c r="LK148" s="364"/>
      <c r="LL148" s="364"/>
      <c r="LM148" s="364"/>
      <c r="LN148" s="364"/>
      <c r="LO148" s="364"/>
      <c r="LP148" s="364"/>
      <c r="LQ148" s="364"/>
      <c r="LR148" s="364"/>
      <c r="LS148" s="364"/>
      <c r="LT148" s="364"/>
      <c r="LU148" s="364"/>
      <c r="LV148" s="364"/>
      <c r="LW148" s="364"/>
      <c r="LX148" s="364"/>
      <c r="LY148" s="364"/>
      <c r="LZ148" s="364"/>
      <c r="MA148" s="364"/>
      <c r="MB148" s="364"/>
      <c r="MC148" s="364"/>
      <c r="MD148" s="364"/>
      <c r="ME148" s="364"/>
      <c r="MF148" s="364"/>
      <c r="MG148" s="364"/>
      <c r="MH148" s="364"/>
      <c r="MI148" s="364"/>
      <c r="MJ148" s="364"/>
      <c r="MK148" s="364"/>
      <c r="ML148" s="364"/>
      <c r="MM148" s="364"/>
      <c r="MN148" s="364"/>
      <c r="MO148" s="364"/>
      <c r="MP148" s="364"/>
      <c r="MQ148" s="364"/>
      <c r="MR148" s="364"/>
      <c r="MS148" s="364"/>
      <c r="MT148" s="364"/>
      <c r="MU148" s="364"/>
      <c r="MV148" s="364"/>
      <c r="MW148" s="364"/>
      <c r="MX148" s="364"/>
      <c r="MY148" s="364"/>
      <c r="MZ148" s="364"/>
      <c r="NA148" s="364"/>
      <c r="NB148" s="364"/>
      <c r="NC148" s="364"/>
      <c r="ND148" s="364"/>
      <c r="NE148" s="364"/>
      <c r="NF148" s="364"/>
      <c r="NG148" s="364"/>
      <c r="NH148" s="364"/>
      <c r="NI148" s="364"/>
      <c r="NJ148" s="364"/>
      <c r="NK148" s="364"/>
      <c r="NL148" s="364"/>
      <c r="NM148" s="364"/>
      <c r="NN148" s="364"/>
      <c r="NO148" s="364"/>
      <c r="NP148" s="364"/>
      <c r="NQ148" s="364"/>
      <c r="NR148" s="364"/>
      <c r="NS148" s="364"/>
      <c r="NT148" s="364"/>
      <c r="NU148" s="364"/>
      <c r="NV148" s="364"/>
      <c r="NW148" s="364"/>
      <c r="NX148" s="364"/>
      <c r="NY148" s="364"/>
      <c r="NZ148" s="364"/>
      <c r="OA148" s="364"/>
      <c r="OB148" s="364"/>
      <c r="OC148" s="364"/>
      <c r="OD148" s="364"/>
      <c r="OE148" s="364"/>
      <c r="OF148" s="364"/>
      <c r="OG148" s="364"/>
      <c r="OH148" s="364"/>
      <c r="OI148" s="364"/>
      <c r="OJ148" s="364"/>
      <c r="OK148" s="364"/>
      <c r="OL148" s="364"/>
      <c r="OM148" s="364"/>
      <c r="ON148" s="364"/>
      <c r="OO148" s="364"/>
      <c r="OP148" s="364"/>
      <c r="OQ148" s="364"/>
      <c r="OR148" s="364"/>
    </row>
    <row r="149" spans="1:408" ht="15">
      <c r="A149" s="363" t="s">
        <v>717</v>
      </c>
      <c r="B149" s="364">
        <f t="shared" si="148"/>
        <v>0</v>
      </c>
      <c r="C149" s="364">
        <f t="shared" si="149"/>
        <v>0</v>
      </c>
      <c r="D149" s="364">
        <f t="shared" si="150"/>
        <v>0</v>
      </c>
      <c r="E149" s="364">
        <f t="shared" si="151"/>
        <v>0</v>
      </c>
      <c r="F149" s="364">
        <f t="shared" si="152"/>
        <v>0</v>
      </c>
      <c r="G149" s="364">
        <f t="shared" si="153"/>
        <v>0</v>
      </c>
      <c r="H149" s="364">
        <f t="shared" si="154"/>
        <v>0</v>
      </c>
      <c r="I149" s="364">
        <f t="shared" si="155"/>
        <v>0</v>
      </c>
      <c r="J149" s="364">
        <f t="shared" si="156"/>
        <v>0</v>
      </c>
      <c r="K149" s="364">
        <f t="shared" si="157"/>
        <v>0</v>
      </c>
      <c r="L149" s="364">
        <f t="shared" si="158"/>
        <v>0</v>
      </c>
      <c r="M149" s="364">
        <f t="shared" si="159"/>
        <v>0</v>
      </c>
      <c r="N149" s="364">
        <f t="shared" si="160"/>
        <v>0</v>
      </c>
      <c r="O149" s="364">
        <f t="shared" si="161"/>
        <v>0</v>
      </c>
      <c r="P149" s="364">
        <f t="shared" si="162"/>
        <v>0</v>
      </c>
      <c r="Q149" s="364">
        <f t="shared" si="163"/>
        <v>0</v>
      </c>
      <c r="R149" s="364">
        <f t="shared" si="164"/>
        <v>0</v>
      </c>
      <c r="S149" s="364">
        <f t="shared" si="165"/>
        <v>0</v>
      </c>
      <c r="T149" s="364">
        <f t="shared" si="166"/>
        <v>0</v>
      </c>
      <c r="U149" s="364">
        <f t="shared" si="167"/>
        <v>0</v>
      </c>
      <c r="V149" s="364">
        <f t="shared" si="168"/>
        <v>0</v>
      </c>
      <c r="W149" s="364">
        <f t="shared" si="169"/>
        <v>0</v>
      </c>
      <c r="X149" s="364">
        <f t="shared" si="170"/>
        <v>0</v>
      </c>
      <c r="Y149" s="364">
        <f t="shared" si="171"/>
        <v>0</v>
      </c>
      <c r="Z149" s="364">
        <f t="shared" si="172"/>
        <v>0</v>
      </c>
      <c r="AA149" s="364">
        <f t="shared" si="173"/>
        <v>0</v>
      </c>
      <c r="AB149" s="364">
        <f t="shared" si="174"/>
        <v>0</v>
      </c>
      <c r="AC149" s="364">
        <f t="shared" si="175"/>
        <v>0</v>
      </c>
      <c r="AD149" s="364">
        <f t="shared" si="176"/>
        <v>0</v>
      </c>
      <c r="AE149" s="364">
        <f t="shared" si="177"/>
        <v>0</v>
      </c>
      <c r="AG149" s="364"/>
      <c r="AH149" s="364"/>
      <c r="AI149" s="364"/>
      <c r="AJ149" s="364"/>
      <c r="AK149" s="364"/>
      <c r="AL149" s="364"/>
      <c r="AM149" s="364"/>
      <c r="AN149" s="364"/>
      <c r="AO149" s="364"/>
      <c r="AP149" s="364"/>
      <c r="AQ149" s="364"/>
      <c r="AR149" s="364"/>
      <c r="AS149" s="364"/>
      <c r="AT149" s="364"/>
      <c r="AU149" s="364"/>
      <c r="AV149" s="364"/>
      <c r="AW149" s="364"/>
      <c r="AX149" s="364"/>
      <c r="AY149" s="364"/>
      <c r="AZ149" s="364"/>
      <c r="BA149" s="364"/>
      <c r="BB149" s="364"/>
      <c r="BC149" s="364"/>
      <c r="BD149" s="364"/>
      <c r="BE149" s="364"/>
      <c r="BF149" s="364"/>
      <c r="BG149" s="364"/>
      <c r="BH149" s="364"/>
      <c r="BI149" s="364"/>
      <c r="BJ149" s="364"/>
      <c r="BK149" s="364"/>
      <c r="BL149" s="364"/>
      <c r="BM149" s="364"/>
      <c r="BN149" s="364"/>
      <c r="BO149" s="364"/>
      <c r="BP149" s="364"/>
      <c r="BQ149" s="364"/>
      <c r="BR149" s="364"/>
      <c r="BS149" s="364"/>
      <c r="BT149" s="364"/>
      <c r="BU149" s="364"/>
      <c r="BV149" s="364"/>
      <c r="BW149" s="364"/>
      <c r="BX149" s="364"/>
      <c r="BY149" s="364"/>
      <c r="BZ149" s="364"/>
      <c r="CA149" s="364"/>
      <c r="CB149" s="364"/>
      <c r="CC149" s="364"/>
      <c r="CD149" s="364"/>
      <c r="CE149" s="364"/>
      <c r="CF149" s="364"/>
      <c r="CG149" s="364"/>
      <c r="CH149" s="364"/>
      <c r="CI149" s="364"/>
      <c r="CJ149" s="364"/>
      <c r="CK149" s="364"/>
      <c r="CL149" s="364"/>
      <c r="CM149" s="364"/>
      <c r="CN149" s="364"/>
      <c r="CO149" s="364"/>
      <c r="CP149" s="364"/>
      <c r="CQ149" s="364"/>
      <c r="CR149" s="364"/>
      <c r="CS149" s="364"/>
      <c r="CT149" s="364"/>
      <c r="CU149" s="364"/>
      <c r="CV149" s="364"/>
      <c r="CW149" s="364"/>
      <c r="CX149" s="364"/>
      <c r="CY149" s="364"/>
      <c r="CZ149" s="364"/>
      <c r="DA149" s="364"/>
      <c r="DB149" s="364"/>
      <c r="DC149" s="364"/>
      <c r="DD149" s="364"/>
      <c r="DE149" s="364"/>
      <c r="DF149" s="364"/>
      <c r="DG149" s="364"/>
      <c r="DH149" s="364"/>
      <c r="DI149" s="364"/>
      <c r="DJ149" s="364"/>
      <c r="DK149" s="364"/>
      <c r="DL149" s="364"/>
      <c r="DM149" s="364"/>
      <c r="DN149" s="364"/>
      <c r="DO149" s="364"/>
      <c r="DP149" s="364"/>
      <c r="DQ149" s="364"/>
      <c r="DR149" s="364"/>
      <c r="DS149" s="364"/>
      <c r="DT149" s="364"/>
      <c r="DU149" s="364"/>
      <c r="DV149" s="364"/>
      <c r="DW149" s="364"/>
      <c r="DX149" s="364"/>
      <c r="DY149" s="364"/>
      <c r="DZ149" s="364"/>
      <c r="EA149" s="364"/>
      <c r="EB149" s="364"/>
      <c r="EC149" s="364"/>
      <c r="ED149" s="364"/>
      <c r="EE149" s="364"/>
      <c r="EF149" s="364"/>
      <c r="EG149" s="364"/>
      <c r="EH149" s="364"/>
      <c r="EI149" s="364"/>
      <c r="EJ149" s="364"/>
      <c r="EK149" s="364"/>
      <c r="EL149" s="364"/>
      <c r="EM149" s="364"/>
      <c r="EN149" s="364"/>
      <c r="EO149" s="364"/>
      <c r="EP149" s="364"/>
      <c r="EQ149" s="364"/>
      <c r="ER149" s="364"/>
      <c r="ES149" s="364"/>
      <c r="ET149" s="364"/>
      <c r="EU149" s="364"/>
      <c r="EV149" s="364"/>
      <c r="EW149" s="364"/>
      <c r="EX149" s="364"/>
      <c r="EY149" s="364"/>
      <c r="EZ149" s="364"/>
      <c r="FA149" s="364"/>
      <c r="FB149" s="364"/>
      <c r="FC149" s="364"/>
      <c r="FD149" s="364"/>
      <c r="FE149" s="364"/>
      <c r="FF149" s="364"/>
      <c r="FG149" s="364"/>
      <c r="FH149" s="364"/>
      <c r="FI149" s="364"/>
      <c r="FJ149" s="364"/>
      <c r="FK149" s="364"/>
      <c r="FL149" s="364"/>
      <c r="FM149" s="364"/>
      <c r="FN149" s="364"/>
      <c r="FO149" s="364"/>
      <c r="FP149" s="364"/>
      <c r="FQ149" s="364"/>
      <c r="FR149" s="364"/>
      <c r="FS149" s="364"/>
      <c r="FT149" s="364"/>
      <c r="FU149" s="364"/>
      <c r="FV149" s="364"/>
      <c r="FW149" s="364"/>
      <c r="FX149" s="364"/>
      <c r="FY149" s="364"/>
      <c r="FZ149" s="364"/>
      <c r="GA149" s="364"/>
      <c r="GB149" s="364"/>
      <c r="GC149" s="364"/>
      <c r="GD149" s="364"/>
      <c r="GE149" s="364"/>
      <c r="GF149" s="364"/>
      <c r="GG149" s="364"/>
      <c r="GH149" s="364"/>
      <c r="GI149" s="364"/>
      <c r="GJ149" s="364"/>
      <c r="GK149" s="364"/>
      <c r="GL149" s="364"/>
      <c r="GM149" s="364"/>
      <c r="GN149" s="364"/>
      <c r="GO149" s="364"/>
      <c r="GP149" s="364"/>
      <c r="GQ149" s="364"/>
      <c r="GR149" s="364"/>
      <c r="GS149" s="364"/>
      <c r="GT149" s="364"/>
      <c r="GU149" s="364"/>
      <c r="GV149" s="364"/>
      <c r="GW149" s="364"/>
      <c r="GX149" s="364"/>
      <c r="GY149" s="364"/>
      <c r="GZ149" s="364"/>
      <c r="HA149" s="364"/>
      <c r="HB149" s="364"/>
      <c r="HC149" s="364"/>
      <c r="HD149" s="364"/>
      <c r="HE149" s="364"/>
      <c r="HF149" s="364"/>
      <c r="HG149" s="364"/>
      <c r="HH149" s="364"/>
      <c r="HI149" s="364"/>
      <c r="HJ149" s="364"/>
      <c r="HK149" s="364"/>
      <c r="HL149" s="364"/>
      <c r="HM149" s="364"/>
      <c r="HN149" s="364"/>
      <c r="HO149" s="364"/>
      <c r="HP149" s="364"/>
      <c r="HQ149" s="364"/>
      <c r="HR149" s="364"/>
      <c r="HS149" s="364"/>
      <c r="HT149" s="364"/>
      <c r="HU149" s="364"/>
      <c r="HV149" s="364"/>
      <c r="HW149" s="364"/>
      <c r="HX149" s="364"/>
      <c r="HY149" s="364"/>
      <c r="HZ149" s="364"/>
      <c r="IA149" s="364"/>
      <c r="IB149" s="364"/>
      <c r="IC149" s="364"/>
      <c r="ID149" s="364"/>
      <c r="IE149" s="364"/>
      <c r="IF149" s="364"/>
      <c r="IG149" s="364"/>
      <c r="IH149" s="364"/>
      <c r="II149" s="364"/>
      <c r="IJ149" s="364"/>
      <c r="IK149" s="364"/>
      <c r="IL149" s="364"/>
      <c r="IM149" s="364"/>
      <c r="IN149" s="364"/>
      <c r="IO149" s="364"/>
      <c r="IP149" s="364"/>
      <c r="IQ149" s="364"/>
      <c r="IR149" s="364"/>
      <c r="IS149" s="364"/>
      <c r="IT149" s="364"/>
      <c r="IU149" s="364"/>
      <c r="IV149" s="364"/>
      <c r="IW149" s="364"/>
      <c r="IX149" s="364"/>
      <c r="IY149" s="364"/>
      <c r="IZ149" s="364"/>
      <c r="JA149" s="364"/>
      <c r="JB149" s="364"/>
      <c r="JC149" s="364"/>
      <c r="JD149" s="364"/>
      <c r="JE149" s="364"/>
      <c r="JF149" s="364"/>
      <c r="JG149" s="364"/>
      <c r="JH149" s="364"/>
      <c r="JI149" s="364"/>
      <c r="JJ149" s="364"/>
      <c r="JK149" s="364"/>
      <c r="JL149" s="364"/>
      <c r="JM149" s="364"/>
      <c r="JN149" s="364"/>
      <c r="JO149" s="364"/>
      <c r="JP149" s="364"/>
      <c r="JQ149" s="364"/>
      <c r="JR149" s="364"/>
      <c r="JS149" s="364"/>
      <c r="JT149" s="364"/>
      <c r="JU149" s="364"/>
      <c r="JV149" s="364"/>
      <c r="JW149" s="364"/>
      <c r="JX149" s="364"/>
      <c r="JY149" s="364"/>
      <c r="JZ149" s="364"/>
      <c r="KA149" s="364"/>
      <c r="KB149" s="364"/>
      <c r="KC149" s="364"/>
      <c r="KD149" s="364"/>
      <c r="KE149" s="364"/>
      <c r="KF149" s="364"/>
      <c r="KG149" s="364"/>
      <c r="KH149" s="364"/>
      <c r="KI149" s="364"/>
      <c r="KJ149" s="364"/>
      <c r="KK149" s="364"/>
      <c r="KL149" s="364"/>
      <c r="KM149" s="364"/>
      <c r="KN149" s="364"/>
      <c r="KO149" s="364"/>
      <c r="KP149" s="364"/>
      <c r="KQ149" s="364"/>
      <c r="KR149" s="364"/>
      <c r="KS149" s="364"/>
      <c r="KT149" s="364"/>
      <c r="KU149" s="364"/>
      <c r="KV149" s="364"/>
      <c r="KW149" s="364"/>
      <c r="KX149" s="364"/>
      <c r="KY149" s="364"/>
      <c r="KZ149" s="364"/>
      <c r="LA149" s="364"/>
      <c r="LB149" s="364"/>
      <c r="LC149" s="364"/>
      <c r="LD149" s="364"/>
      <c r="LE149" s="364"/>
      <c r="LF149" s="364"/>
      <c r="LG149" s="364"/>
      <c r="LH149" s="364"/>
      <c r="LI149" s="364"/>
      <c r="LJ149" s="364"/>
      <c r="LK149" s="364"/>
      <c r="LL149" s="364"/>
      <c r="LM149" s="364"/>
      <c r="LN149" s="364"/>
      <c r="LO149" s="364"/>
      <c r="LP149" s="364"/>
      <c r="LQ149" s="364"/>
      <c r="LR149" s="364"/>
      <c r="LS149" s="364"/>
      <c r="LT149" s="364"/>
      <c r="LU149" s="364"/>
      <c r="LV149" s="364"/>
      <c r="LW149" s="364"/>
      <c r="LX149" s="364"/>
      <c r="LY149" s="364"/>
      <c r="LZ149" s="364"/>
      <c r="MA149" s="364"/>
      <c r="MB149" s="364"/>
      <c r="MC149" s="364"/>
      <c r="MD149" s="364"/>
      <c r="ME149" s="364"/>
      <c r="MF149" s="364"/>
      <c r="MG149" s="364"/>
      <c r="MH149" s="364"/>
      <c r="MI149" s="364"/>
      <c r="MJ149" s="364"/>
      <c r="MK149" s="364"/>
      <c r="ML149" s="364"/>
      <c r="MM149" s="364"/>
      <c r="MN149" s="364"/>
      <c r="MO149" s="364"/>
      <c r="MP149" s="364"/>
      <c r="MQ149" s="364"/>
      <c r="MR149" s="364"/>
      <c r="MS149" s="364"/>
      <c r="MT149" s="364"/>
      <c r="MU149" s="364"/>
      <c r="MV149" s="364"/>
      <c r="MW149" s="364"/>
      <c r="MX149" s="364"/>
      <c r="MY149" s="364"/>
      <c r="MZ149" s="364"/>
      <c r="NA149" s="364"/>
      <c r="NB149" s="364"/>
      <c r="NC149" s="364"/>
      <c r="ND149" s="364"/>
      <c r="NE149" s="364"/>
      <c r="NF149" s="364"/>
      <c r="NG149" s="364"/>
      <c r="NH149" s="364"/>
      <c r="NI149" s="364"/>
      <c r="NJ149" s="364"/>
      <c r="NK149" s="364"/>
      <c r="NL149" s="364"/>
      <c r="NM149" s="364"/>
      <c r="NN149" s="364"/>
      <c r="NO149" s="364"/>
      <c r="NP149" s="364"/>
      <c r="NQ149" s="364"/>
      <c r="NR149" s="364"/>
      <c r="NS149" s="364"/>
      <c r="NT149" s="364"/>
      <c r="NU149" s="364"/>
      <c r="NV149" s="364"/>
      <c r="NW149" s="364"/>
      <c r="NX149" s="364"/>
      <c r="NY149" s="364"/>
      <c r="NZ149" s="364"/>
      <c r="OA149" s="364"/>
      <c r="OB149" s="364"/>
      <c r="OC149" s="364"/>
      <c r="OD149" s="364"/>
      <c r="OE149" s="364"/>
      <c r="OF149" s="364"/>
      <c r="OG149" s="364"/>
      <c r="OH149" s="364"/>
      <c r="OI149" s="364"/>
      <c r="OJ149" s="364"/>
      <c r="OK149" s="364"/>
      <c r="OL149" s="364"/>
      <c r="OM149" s="364"/>
      <c r="ON149" s="364"/>
      <c r="OO149" s="364"/>
      <c r="OP149" s="364"/>
      <c r="OQ149" s="364"/>
      <c r="OR149" s="364"/>
    </row>
    <row r="150" spans="1:408" ht="15">
      <c r="A150" s="365" t="s">
        <v>718</v>
      </c>
      <c r="B150" s="364">
        <f t="shared" si="148"/>
        <v>0</v>
      </c>
      <c r="C150" s="364">
        <f t="shared" si="149"/>
        <v>0</v>
      </c>
      <c r="D150" s="364">
        <f t="shared" si="150"/>
        <v>0</v>
      </c>
      <c r="E150" s="364">
        <f t="shared" si="151"/>
        <v>0</v>
      </c>
      <c r="F150" s="364">
        <f t="shared" si="152"/>
        <v>0</v>
      </c>
      <c r="G150" s="364">
        <f t="shared" si="153"/>
        <v>0</v>
      </c>
      <c r="H150" s="364">
        <f t="shared" si="154"/>
        <v>0</v>
      </c>
      <c r="I150" s="364">
        <f t="shared" si="155"/>
        <v>0</v>
      </c>
      <c r="J150" s="364">
        <f t="shared" si="156"/>
        <v>0</v>
      </c>
      <c r="K150" s="364">
        <f t="shared" si="157"/>
        <v>0</v>
      </c>
      <c r="L150" s="364">
        <f t="shared" si="158"/>
        <v>0</v>
      </c>
      <c r="M150" s="364">
        <f t="shared" si="159"/>
        <v>0</v>
      </c>
      <c r="N150" s="364">
        <f t="shared" si="160"/>
        <v>0</v>
      </c>
      <c r="O150" s="364">
        <f t="shared" si="161"/>
        <v>0</v>
      </c>
      <c r="P150" s="364">
        <f t="shared" si="162"/>
        <v>0</v>
      </c>
      <c r="Q150" s="364">
        <f t="shared" si="163"/>
        <v>0</v>
      </c>
      <c r="R150" s="364">
        <f t="shared" si="164"/>
        <v>0</v>
      </c>
      <c r="S150" s="364">
        <f t="shared" si="165"/>
        <v>0</v>
      </c>
      <c r="T150" s="364">
        <f t="shared" si="166"/>
        <v>0</v>
      </c>
      <c r="U150" s="364">
        <f t="shared" si="167"/>
        <v>0</v>
      </c>
      <c r="V150" s="364">
        <f t="shared" si="168"/>
        <v>0</v>
      </c>
      <c r="W150" s="364">
        <f t="shared" si="169"/>
        <v>0</v>
      </c>
      <c r="X150" s="364">
        <f t="shared" si="170"/>
        <v>0</v>
      </c>
      <c r="Y150" s="364">
        <f t="shared" si="171"/>
        <v>0</v>
      </c>
      <c r="Z150" s="364">
        <f t="shared" si="172"/>
        <v>0</v>
      </c>
      <c r="AA150" s="364">
        <f t="shared" si="173"/>
        <v>0</v>
      </c>
      <c r="AB150" s="364">
        <f t="shared" si="174"/>
        <v>0</v>
      </c>
      <c r="AC150" s="364">
        <f t="shared" si="175"/>
        <v>0</v>
      </c>
      <c r="AD150" s="364">
        <f t="shared" si="176"/>
        <v>0</v>
      </c>
      <c r="AE150" s="364">
        <f t="shared" si="177"/>
        <v>0</v>
      </c>
      <c r="AG150" s="364"/>
      <c r="AH150" s="364"/>
      <c r="AI150" s="364"/>
      <c r="AJ150" s="364"/>
      <c r="AK150" s="364"/>
      <c r="AL150" s="364"/>
      <c r="AM150" s="364"/>
      <c r="AN150" s="364"/>
      <c r="AO150" s="364"/>
      <c r="AP150" s="364"/>
      <c r="AQ150" s="364"/>
      <c r="AR150" s="364"/>
      <c r="AS150" s="364"/>
      <c r="AT150" s="364"/>
      <c r="AU150" s="364"/>
      <c r="AV150" s="364"/>
      <c r="AW150" s="364"/>
      <c r="AX150" s="364"/>
      <c r="AY150" s="364"/>
      <c r="AZ150" s="364"/>
      <c r="BA150" s="364"/>
      <c r="BB150" s="364"/>
      <c r="BC150" s="364"/>
      <c r="BD150" s="364"/>
      <c r="BE150" s="364"/>
      <c r="BF150" s="364"/>
      <c r="BG150" s="364"/>
      <c r="BH150" s="364"/>
      <c r="BI150" s="364"/>
      <c r="BJ150" s="364"/>
      <c r="BK150" s="364"/>
      <c r="BL150" s="364"/>
      <c r="BM150" s="364"/>
      <c r="BN150" s="364"/>
      <c r="BO150" s="364"/>
      <c r="BP150" s="364"/>
      <c r="BQ150" s="364"/>
      <c r="BR150" s="364"/>
      <c r="BS150" s="364"/>
      <c r="BT150" s="364"/>
      <c r="BU150" s="364"/>
      <c r="BV150" s="364"/>
      <c r="BW150" s="364"/>
      <c r="BX150" s="364"/>
      <c r="BY150" s="364"/>
      <c r="BZ150" s="364"/>
      <c r="CA150" s="364"/>
      <c r="CB150" s="364"/>
      <c r="CC150" s="364"/>
      <c r="CD150" s="364"/>
      <c r="CE150" s="364"/>
      <c r="CF150" s="364"/>
      <c r="CG150" s="364"/>
      <c r="CH150" s="364"/>
      <c r="CI150" s="364"/>
      <c r="CJ150" s="364"/>
      <c r="CK150" s="364"/>
      <c r="CL150" s="364"/>
      <c r="CM150" s="364"/>
      <c r="CN150" s="364"/>
      <c r="CO150" s="364"/>
      <c r="CP150" s="364"/>
      <c r="CQ150" s="364"/>
      <c r="CR150" s="364"/>
      <c r="CS150" s="364"/>
      <c r="CT150" s="364"/>
      <c r="CU150" s="364"/>
      <c r="CV150" s="364"/>
      <c r="CW150" s="364"/>
      <c r="CX150" s="364"/>
      <c r="CY150" s="364"/>
      <c r="CZ150" s="364"/>
      <c r="DA150" s="364"/>
      <c r="DB150" s="364"/>
      <c r="DC150" s="364"/>
      <c r="DD150" s="364"/>
      <c r="DE150" s="364"/>
      <c r="DF150" s="364"/>
      <c r="DG150" s="364"/>
      <c r="DH150" s="364"/>
      <c r="DI150" s="364"/>
      <c r="DJ150" s="364"/>
      <c r="DK150" s="364"/>
      <c r="DL150" s="364"/>
      <c r="DM150" s="364"/>
      <c r="DN150" s="364"/>
      <c r="DO150" s="364"/>
      <c r="DP150" s="364"/>
      <c r="DQ150" s="364"/>
      <c r="DR150" s="364"/>
      <c r="DS150" s="364"/>
      <c r="DT150" s="364"/>
      <c r="DU150" s="364"/>
      <c r="DV150" s="364"/>
      <c r="DW150" s="364"/>
      <c r="DX150" s="364"/>
      <c r="DY150" s="364"/>
      <c r="DZ150" s="364"/>
      <c r="EA150" s="364"/>
      <c r="EB150" s="364"/>
      <c r="EC150" s="364"/>
      <c r="ED150" s="364"/>
      <c r="EE150" s="364"/>
      <c r="EF150" s="364"/>
      <c r="EG150" s="364"/>
      <c r="EH150" s="364"/>
      <c r="EI150" s="364"/>
      <c r="EJ150" s="364"/>
      <c r="EK150" s="364"/>
      <c r="EL150" s="364"/>
      <c r="EM150" s="364"/>
      <c r="EN150" s="364"/>
      <c r="EO150" s="364"/>
      <c r="EP150" s="364"/>
      <c r="EQ150" s="364"/>
      <c r="ER150" s="364"/>
      <c r="ES150" s="364"/>
      <c r="ET150" s="364"/>
      <c r="EU150" s="364"/>
      <c r="EV150" s="364"/>
      <c r="EW150" s="364"/>
      <c r="EX150" s="364"/>
      <c r="EY150" s="364"/>
      <c r="EZ150" s="364"/>
      <c r="FA150" s="364"/>
      <c r="FB150" s="364"/>
      <c r="FC150" s="364"/>
      <c r="FD150" s="364"/>
      <c r="FE150" s="364"/>
      <c r="FF150" s="364"/>
      <c r="FG150" s="364"/>
      <c r="FH150" s="364"/>
      <c r="FI150" s="364"/>
      <c r="FJ150" s="364"/>
      <c r="FK150" s="364"/>
      <c r="FL150" s="364"/>
      <c r="FM150" s="364"/>
      <c r="FN150" s="364"/>
      <c r="FO150" s="364"/>
      <c r="FP150" s="364"/>
      <c r="FQ150" s="364"/>
      <c r="FR150" s="364"/>
      <c r="FS150" s="364"/>
      <c r="FT150" s="364"/>
      <c r="FU150" s="364"/>
      <c r="FV150" s="364"/>
      <c r="FW150" s="364"/>
      <c r="FX150" s="364"/>
      <c r="FY150" s="364"/>
      <c r="FZ150" s="364"/>
      <c r="GA150" s="364"/>
      <c r="GB150" s="364"/>
      <c r="GC150" s="364"/>
      <c r="GD150" s="364"/>
      <c r="GE150" s="364"/>
      <c r="GF150" s="364"/>
      <c r="GG150" s="364"/>
      <c r="GH150" s="364"/>
      <c r="GI150" s="364"/>
      <c r="GJ150" s="364"/>
      <c r="GK150" s="364"/>
      <c r="GL150" s="364"/>
      <c r="GM150" s="364"/>
      <c r="GN150" s="364"/>
      <c r="GO150" s="364"/>
      <c r="GP150" s="364"/>
      <c r="GQ150" s="364"/>
      <c r="GR150" s="364"/>
      <c r="GS150" s="364"/>
      <c r="GT150" s="364"/>
      <c r="GU150" s="364"/>
      <c r="GV150" s="364"/>
      <c r="GW150" s="364"/>
      <c r="GX150" s="364"/>
      <c r="GY150" s="364"/>
      <c r="GZ150" s="364"/>
      <c r="HA150" s="364"/>
      <c r="HB150" s="364"/>
      <c r="HC150" s="364"/>
      <c r="HD150" s="364"/>
      <c r="HE150" s="364"/>
      <c r="HF150" s="364"/>
      <c r="HG150" s="364"/>
      <c r="HH150" s="364"/>
      <c r="HI150" s="364"/>
      <c r="HJ150" s="364"/>
      <c r="HK150" s="364"/>
      <c r="HL150" s="364"/>
      <c r="HM150" s="364"/>
      <c r="HN150" s="364"/>
      <c r="HO150" s="364"/>
      <c r="HP150" s="364"/>
      <c r="HQ150" s="364"/>
      <c r="HR150" s="364"/>
      <c r="HS150" s="364"/>
      <c r="HT150" s="364"/>
      <c r="HU150" s="364"/>
      <c r="HV150" s="364"/>
      <c r="HW150" s="364"/>
      <c r="HX150" s="364"/>
      <c r="HY150" s="364"/>
      <c r="HZ150" s="364"/>
      <c r="IA150" s="364"/>
      <c r="IB150" s="364"/>
      <c r="IC150" s="364"/>
      <c r="ID150" s="364"/>
      <c r="IE150" s="364"/>
      <c r="IF150" s="364"/>
      <c r="IG150" s="364"/>
      <c r="IH150" s="364"/>
      <c r="II150" s="364"/>
      <c r="IJ150" s="364"/>
      <c r="IK150" s="364"/>
      <c r="IL150" s="364"/>
      <c r="IM150" s="364"/>
      <c r="IN150" s="364"/>
      <c r="IO150" s="364"/>
      <c r="IP150" s="364"/>
      <c r="IQ150" s="364"/>
      <c r="IR150" s="364"/>
      <c r="IS150" s="364"/>
      <c r="IT150" s="364"/>
      <c r="IU150" s="364"/>
      <c r="IV150" s="364"/>
      <c r="IW150" s="364"/>
      <c r="IX150" s="364"/>
      <c r="IY150" s="364"/>
      <c r="IZ150" s="364"/>
      <c r="JA150" s="364"/>
      <c r="JB150" s="364"/>
      <c r="JC150" s="364"/>
      <c r="JD150" s="364"/>
      <c r="JE150" s="364"/>
      <c r="JF150" s="364"/>
      <c r="JG150" s="364"/>
      <c r="JH150" s="364"/>
      <c r="JI150" s="364"/>
      <c r="JJ150" s="364"/>
      <c r="JK150" s="364"/>
      <c r="JL150" s="364"/>
      <c r="JM150" s="364"/>
      <c r="JN150" s="364"/>
      <c r="JO150" s="364"/>
      <c r="JP150" s="364"/>
      <c r="JQ150" s="364"/>
      <c r="JR150" s="364"/>
      <c r="JS150" s="364"/>
      <c r="JT150" s="364"/>
      <c r="JU150" s="364"/>
      <c r="JV150" s="364"/>
      <c r="JW150" s="364"/>
      <c r="JX150" s="364"/>
      <c r="JY150" s="364"/>
      <c r="JZ150" s="364"/>
      <c r="KA150" s="364"/>
      <c r="KB150" s="364"/>
      <c r="KC150" s="364"/>
      <c r="KD150" s="364"/>
      <c r="KE150" s="364"/>
      <c r="KF150" s="364"/>
      <c r="KG150" s="364"/>
      <c r="KH150" s="364"/>
      <c r="KI150" s="364"/>
      <c r="KJ150" s="364"/>
      <c r="KK150" s="364"/>
      <c r="KL150" s="364"/>
      <c r="KM150" s="364"/>
      <c r="KN150" s="364"/>
      <c r="KO150" s="364"/>
      <c r="KP150" s="364"/>
      <c r="KQ150" s="364"/>
      <c r="KR150" s="364"/>
      <c r="KS150" s="364"/>
      <c r="KT150" s="364"/>
      <c r="KU150" s="364"/>
      <c r="KV150" s="364"/>
      <c r="KW150" s="364"/>
      <c r="KX150" s="364"/>
      <c r="KY150" s="364"/>
      <c r="KZ150" s="364"/>
      <c r="LA150" s="364"/>
      <c r="LB150" s="364"/>
      <c r="LC150" s="364"/>
      <c r="LD150" s="364"/>
      <c r="LE150" s="364"/>
      <c r="LF150" s="364"/>
      <c r="LG150" s="364"/>
      <c r="LH150" s="364"/>
      <c r="LI150" s="364"/>
      <c r="LJ150" s="364"/>
      <c r="LK150" s="364"/>
      <c r="LL150" s="364"/>
      <c r="LM150" s="364"/>
      <c r="LN150" s="364"/>
      <c r="LO150" s="364"/>
      <c r="LP150" s="364"/>
      <c r="LQ150" s="364"/>
      <c r="LR150" s="364"/>
      <c r="LS150" s="364"/>
      <c r="LT150" s="364"/>
      <c r="LU150" s="364"/>
      <c r="LV150" s="364"/>
      <c r="LW150" s="364"/>
      <c r="LX150" s="364"/>
      <c r="LY150" s="364"/>
      <c r="LZ150" s="364"/>
      <c r="MA150" s="364"/>
      <c r="MB150" s="364"/>
      <c r="MC150" s="364"/>
      <c r="MD150" s="364"/>
      <c r="ME150" s="364"/>
      <c r="MF150" s="364"/>
      <c r="MG150" s="364"/>
      <c r="MH150" s="364"/>
      <c r="MI150" s="364"/>
      <c r="MJ150" s="364"/>
      <c r="MK150" s="364"/>
      <c r="ML150" s="364"/>
      <c r="MM150" s="364"/>
      <c r="MN150" s="364"/>
      <c r="MO150" s="364"/>
      <c r="MP150" s="364"/>
      <c r="MQ150" s="364"/>
      <c r="MR150" s="364"/>
      <c r="MS150" s="364"/>
      <c r="MT150" s="364"/>
      <c r="MU150" s="364"/>
      <c r="MV150" s="364"/>
      <c r="MW150" s="364"/>
      <c r="MX150" s="364"/>
      <c r="MY150" s="364"/>
      <c r="MZ150" s="364"/>
      <c r="NA150" s="364"/>
      <c r="NB150" s="364"/>
      <c r="NC150" s="364"/>
      <c r="ND150" s="364"/>
      <c r="NE150" s="364"/>
      <c r="NF150" s="364"/>
      <c r="NG150" s="364"/>
      <c r="NH150" s="364"/>
      <c r="NI150" s="364"/>
      <c r="NJ150" s="364"/>
      <c r="NK150" s="364"/>
      <c r="NL150" s="364"/>
      <c r="NM150" s="364"/>
      <c r="NN150" s="364"/>
      <c r="NO150" s="364"/>
      <c r="NP150" s="364"/>
      <c r="NQ150" s="364"/>
      <c r="NR150" s="364"/>
      <c r="NS150" s="364"/>
      <c r="NT150" s="364"/>
      <c r="NU150" s="364"/>
      <c r="NV150" s="364"/>
      <c r="NW150" s="364"/>
      <c r="NX150" s="364"/>
      <c r="NY150" s="364"/>
      <c r="NZ150" s="364"/>
      <c r="OA150" s="364"/>
      <c r="OB150" s="364"/>
      <c r="OC150" s="364"/>
      <c r="OD150" s="364"/>
      <c r="OE150" s="364"/>
      <c r="OF150" s="364"/>
      <c r="OG150" s="364"/>
      <c r="OH150" s="364"/>
      <c r="OI150" s="364"/>
      <c r="OJ150" s="364"/>
      <c r="OK150" s="364"/>
      <c r="OL150" s="364"/>
      <c r="OM150" s="364"/>
      <c r="ON150" s="364"/>
      <c r="OO150" s="364"/>
      <c r="OP150" s="364"/>
      <c r="OQ150" s="364"/>
      <c r="OR150" s="364"/>
    </row>
    <row r="151" spans="1:408" ht="15">
      <c r="A151" s="365" t="s">
        <v>719</v>
      </c>
      <c r="B151" s="364">
        <f t="shared" si="148"/>
        <v>0</v>
      </c>
      <c r="C151" s="364">
        <f t="shared" si="149"/>
        <v>0</v>
      </c>
      <c r="D151" s="364">
        <f t="shared" si="150"/>
        <v>0</v>
      </c>
      <c r="E151" s="364">
        <f t="shared" si="151"/>
        <v>0</v>
      </c>
      <c r="F151" s="364">
        <f t="shared" si="152"/>
        <v>0</v>
      </c>
      <c r="G151" s="364">
        <f t="shared" si="153"/>
        <v>0</v>
      </c>
      <c r="H151" s="364">
        <f t="shared" si="154"/>
        <v>0</v>
      </c>
      <c r="I151" s="364">
        <f t="shared" si="155"/>
        <v>4.8991599999999985E-4</v>
      </c>
      <c r="J151" s="364">
        <f t="shared" si="156"/>
        <v>0</v>
      </c>
      <c r="K151" s="364">
        <f t="shared" si="157"/>
        <v>0</v>
      </c>
      <c r="L151" s="364">
        <f t="shared" si="158"/>
        <v>0</v>
      </c>
      <c r="M151" s="364">
        <f t="shared" si="159"/>
        <v>0</v>
      </c>
      <c r="N151" s="364">
        <f t="shared" si="160"/>
        <v>0</v>
      </c>
      <c r="O151" s="364">
        <f t="shared" si="161"/>
        <v>0</v>
      </c>
      <c r="P151" s="364">
        <f t="shared" si="162"/>
        <v>0</v>
      </c>
      <c r="Q151" s="364">
        <f t="shared" si="163"/>
        <v>0</v>
      </c>
      <c r="R151" s="364">
        <f t="shared" si="164"/>
        <v>0</v>
      </c>
      <c r="S151" s="364">
        <f t="shared" si="165"/>
        <v>0</v>
      </c>
      <c r="T151" s="364">
        <f t="shared" si="166"/>
        <v>0</v>
      </c>
      <c r="U151" s="364">
        <f t="shared" si="167"/>
        <v>0</v>
      </c>
      <c r="V151" s="364">
        <f t="shared" si="168"/>
        <v>0</v>
      </c>
      <c r="W151" s="364">
        <f t="shared" si="169"/>
        <v>0</v>
      </c>
      <c r="X151" s="364">
        <f t="shared" si="170"/>
        <v>0</v>
      </c>
      <c r="Y151" s="364">
        <f t="shared" si="171"/>
        <v>0</v>
      </c>
      <c r="Z151" s="364">
        <f t="shared" si="172"/>
        <v>0</v>
      </c>
      <c r="AA151" s="364">
        <f t="shared" si="173"/>
        <v>0</v>
      </c>
      <c r="AB151" s="364">
        <f t="shared" si="174"/>
        <v>0</v>
      </c>
      <c r="AC151" s="364">
        <f t="shared" si="175"/>
        <v>0</v>
      </c>
      <c r="AD151" s="364">
        <f t="shared" si="176"/>
        <v>0</v>
      </c>
      <c r="AE151" s="364">
        <f t="shared" si="177"/>
        <v>0</v>
      </c>
      <c r="AG151" s="364"/>
      <c r="AH151" s="364"/>
      <c r="AI151" s="364"/>
      <c r="AJ151" s="364"/>
      <c r="AK151" s="364"/>
      <c r="AL151" s="364"/>
      <c r="AM151" s="364"/>
      <c r="AN151" s="364"/>
      <c r="AO151" s="364"/>
      <c r="AP151" s="364"/>
      <c r="AQ151" s="364"/>
      <c r="AR151" s="364"/>
      <c r="AS151" s="364"/>
      <c r="AT151" s="364"/>
      <c r="AU151" s="364"/>
      <c r="AV151" s="364"/>
      <c r="AW151" s="364"/>
      <c r="AX151" s="364"/>
      <c r="AY151" s="364"/>
      <c r="AZ151" s="364"/>
      <c r="BA151" s="364"/>
      <c r="BB151" s="364"/>
      <c r="BC151" s="364"/>
      <c r="BD151" s="364"/>
      <c r="BE151" s="364"/>
      <c r="BF151" s="364"/>
      <c r="BG151" s="364"/>
      <c r="BH151" s="364"/>
      <c r="BI151" s="364"/>
      <c r="BJ151" s="364"/>
      <c r="BK151" s="364"/>
      <c r="BL151" s="364"/>
      <c r="BM151" s="364"/>
      <c r="BN151" s="364"/>
      <c r="BO151" s="364"/>
      <c r="BP151" s="364"/>
      <c r="BQ151" s="364"/>
      <c r="BR151" s="364"/>
      <c r="BS151" s="364"/>
      <c r="BT151" s="364"/>
      <c r="BU151" s="364"/>
      <c r="BV151" s="364"/>
      <c r="BW151" s="364"/>
      <c r="BX151" s="364"/>
      <c r="BY151" s="364"/>
      <c r="BZ151" s="364"/>
      <c r="CA151" s="364"/>
      <c r="CB151" s="364"/>
      <c r="CC151" s="364"/>
      <c r="CD151" s="364"/>
      <c r="CE151" s="364"/>
      <c r="CF151" s="364"/>
      <c r="CG151" s="364"/>
      <c r="CH151" s="364"/>
      <c r="CI151" s="364"/>
      <c r="CJ151" s="364"/>
      <c r="CK151" s="364"/>
      <c r="CL151" s="364"/>
      <c r="CM151" s="364"/>
      <c r="CN151" s="364"/>
      <c r="CO151" s="364"/>
      <c r="CP151" s="364"/>
      <c r="CQ151" s="364"/>
      <c r="CR151" s="364"/>
      <c r="CS151" s="364"/>
      <c r="CT151" s="364"/>
      <c r="CU151" s="364"/>
      <c r="CV151" s="364"/>
      <c r="CW151" s="364"/>
      <c r="CX151" s="364"/>
      <c r="CY151" s="364"/>
      <c r="CZ151" s="364"/>
      <c r="DA151" s="364"/>
      <c r="DB151" s="364"/>
      <c r="DC151" s="364"/>
      <c r="DD151" s="364"/>
      <c r="DE151" s="364"/>
      <c r="DF151" s="364"/>
      <c r="DG151" s="364"/>
      <c r="DH151" s="364"/>
      <c r="DI151" s="364"/>
      <c r="DJ151" s="364"/>
      <c r="DK151" s="364"/>
      <c r="DL151" s="364"/>
      <c r="DM151" s="364"/>
      <c r="DN151" s="364"/>
      <c r="DO151" s="364"/>
      <c r="DP151" s="364"/>
      <c r="DQ151" s="364"/>
      <c r="DR151" s="364"/>
      <c r="DS151" s="364"/>
      <c r="DT151" s="364">
        <v>0.48991599999999991</v>
      </c>
      <c r="DU151" s="364"/>
      <c r="DV151" s="364"/>
      <c r="DW151" s="364"/>
      <c r="DX151" s="364"/>
      <c r="DY151" s="364"/>
      <c r="DZ151" s="364"/>
      <c r="EA151" s="364"/>
      <c r="EB151" s="364"/>
      <c r="EC151" s="364"/>
      <c r="ED151" s="364"/>
      <c r="EE151" s="364"/>
      <c r="EF151" s="364"/>
      <c r="EG151" s="364"/>
      <c r="EH151" s="364"/>
      <c r="EI151" s="364"/>
      <c r="EJ151" s="364"/>
      <c r="EK151" s="364"/>
      <c r="EL151" s="364"/>
      <c r="EM151" s="364"/>
      <c r="EN151" s="364"/>
      <c r="EO151" s="364"/>
      <c r="EP151" s="364"/>
      <c r="EQ151" s="364"/>
      <c r="ER151" s="364"/>
      <c r="ES151" s="364"/>
      <c r="ET151" s="364"/>
      <c r="EU151" s="364"/>
      <c r="EV151" s="364"/>
      <c r="EW151" s="364"/>
      <c r="EX151" s="364"/>
      <c r="EY151" s="364"/>
      <c r="EZ151" s="364"/>
      <c r="FA151" s="364"/>
      <c r="FB151" s="364"/>
      <c r="FC151" s="364"/>
      <c r="FD151" s="364"/>
      <c r="FE151" s="364"/>
      <c r="FF151" s="364"/>
      <c r="FG151" s="364"/>
      <c r="FH151" s="364"/>
      <c r="FI151" s="364"/>
      <c r="FJ151" s="364"/>
      <c r="FK151" s="364"/>
      <c r="FL151" s="364"/>
      <c r="FM151" s="364"/>
      <c r="FN151" s="364"/>
      <c r="FO151" s="364"/>
      <c r="FP151" s="364"/>
      <c r="FQ151" s="364"/>
      <c r="FR151" s="364"/>
      <c r="FS151" s="364"/>
      <c r="FT151" s="364"/>
      <c r="FU151" s="364"/>
      <c r="FV151" s="364"/>
      <c r="FW151" s="364"/>
      <c r="FX151" s="364"/>
      <c r="FY151" s="364"/>
      <c r="FZ151" s="364"/>
      <c r="GA151" s="364"/>
      <c r="GB151" s="364"/>
      <c r="GC151" s="364"/>
      <c r="GD151" s="364"/>
      <c r="GE151" s="364"/>
      <c r="GF151" s="364"/>
      <c r="GG151" s="364"/>
      <c r="GH151" s="364"/>
      <c r="GI151" s="364"/>
      <c r="GJ151" s="364"/>
      <c r="GK151" s="364"/>
      <c r="GL151" s="364"/>
      <c r="GM151" s="364"/>
      <c r="GN151" s="364"/>
      <c r="GO151" s="364"/>
      <c r="GP151" s="364"/>
      <c r="GQ151" s="364"/>
      <c r="GR151" s="364"/>
      <c r="GS151" s="364"/>
      <c r="GT151" s="364"/>
      <c r="GU151" s="364"/>
      <c r="GV151" s="364"/>
      <c r="GW151" s="364"/>
      <c r="GX151" s="364"/>
      <c r="GY151" s="364"/>
      <c r="GZ151" s="364"/>
      <c r="HA151" s="364"/>
      <c r="HB151" s="364"/>
      <c r="HC151" s="364"/>
      <c r="HD151" s="364"/>
      <c r="HE151" s="364"/>
      <c r="HF151" s="364"/>
      <c r="HG151" s="364"/>
      <c r="HH151" s="364"/>
      <c r="HI151" s="364"/>
      <c r="HJ151" s="364"/>
      <c r="HK151" s="364"/>
      <c r="HL151" s="364"/>
      <c r="HM151" s="364"/>
      <c r="HN151" s="364"/>
      <c r="HO151" s="364"/>
      <c r="HP151" s="364"/>
      <c r="HQ151" s="364"/>
      <c r="HR151" s="364"/>
      <c r="HS151" s="364"/>
      <c r="HT151" s="364"/>
      <c r="HU151" s="364"/>
      <c r="HV151" s="364"/>
      <c r="HW151" s="364"/>
      <c r="HX151" s="364"/>
      <c r="HY151" s="364"/>
      <c r="HZ151" s="364"/>
      <c r="IA151" s="364"/>
      <c r="IB151" s="364"/>
      <c r="IC151" s="364"/>
      <c r="ID151" s="364"/>
      <c r="IE151" s="364"/>
      <c r="IF151" s="364"/>
      <c r="IG151" s="364"/>
      <c r="IH151" s="364"/>
      <c r="II151" s="364"/>
      <c r="IJ151" s="364"/>
      <c r="IK151" s="364"/>
      <c r="IL151" s="364"/>
      <c r="IM151" s="364"/>
      <c r="IN151" s="364"/>
      <c r="IO151" s="364"/>
      <c r="IP151" s="364"/>
      <c r="IQ151" s="364"/>
      <c r="IR151" s="364"/>
      <c r="IS151" s="364"/>
      <c r="IT151" s="364"/>
      <c r="IU151" s="364"/>
      <c r="IV151" s="364"/>
      <c r="IW151" s="364"/>
      <c r="IX151" s="364"/>
      <c r="IY151" s="364"/>
      <c r="IZ151" s="364"/>
      <c r="JA151" s="364"/>
      <c r="JB151" s="364"/>
      <c r="JC151" s="364"/>
      <c r="JD151" s="364"/>
      <c r="JE151" s="364"/>
      <c r="JF151" s="364"/>
      <c r="JG151" s="364"/>
      <c r="JH151" s="364"/>
      <c r="JI151" s="364"/>
      <c r="JJ151" s="364"/>
      <c r="JK151" s="364"/>
      <c r="JL151" s="364"/>
      <c r="JM151" s="364"/>
      <c r="JN151" s="364"/>
      <c r="JO151" s="364"/>
      <c r="JP151" s="364"/>
      <c r="JQ151" s="364"/>
      <c r="JR151" s="364"/>
      <c r="JS151" s="364"/>
      <c r="JT151" s="364"/>
      <c r="JU151" s="364"/>
      <c r="JV151" s="364"/>
      <c r="JW151" s="364"/>
      <c r="JX151" s="364"/>
      <c r="JY151" s="364"/>
      <c r="JZ151" s="364"/>
      <c r="KA151" s="364"/>
      <c r="KB151" s="364"/>
      <c r="KC151" s="364"/>
      <c r="KD151" s="364"/>
      <c r="KE151" s="364"/>
      <c r="KF151" s="364"/>
      <c r="KG151" s="364"/>
      <c r="KH151" s="364"/>
      <c r="KI151" s="364"/>
      <c r="KJ151" s="364"/>
      <c r="KK151" s="364"/>
      <c r="KL151" s="364"/>
      <c r="KM151" s="364"/>
      <c r="KN151" s="364"/>
      <c r="KO151" s="364"/>
      <c r="KP151" s="364"/>
      <c r="KQ151" s="364"/>
      <c r="KR151" s="364"/>
      <c r="KS151" s="364"/>
      <c r="KT151" s="364"/>
      <c r="KU151" s="364"/>
      <c r="KV151" s="364"/>
      <c r="KW151" s="364"/>
      <c r="KX151" s="364"/>
      <c r="KY151" s="364"/>
      <c r="KZ151" s="364"/>
      <c r="LA151" s="364"/>
      <c r="LB151" s="364"/>
      <c r="LC151" s="364"/>
      <c r="LD151" s="364"/>
      <c r="LE151" s="364"/>
      <c r="LF151" s="364"/>
      <c r="LG151" s="364"/>
      <c r="LH151" s="364"/>
      <c r="LI151" s="364"/>
      <c r="LJ151" s="364"/>
      <c r="LK151" s="364"/>
      <c r="LL151" s="364"/>
      <c r="LM151" s="364"/>
      <c r="LN151" s="364"/>
      <c r="LO151" s="364"/>
      <c r="LP151" s="364"/>
      <c r="LQ151" s="364"/>
      <c r="LR151" s="364"/>
      <c r="LS151" s="364"/>
      <c r="LT151" s="364"/>
      <c r="LU151" s="364"/>
      <c r="LV151" s="364"/>
      <c r="LW151" s="364"/>
      <c r="LX151" s="364"/>
      <c r="LY151" s="364"/>
      <c r="LZ151" s="364"/>
      <c r="MA151" s="364"/>
      <c r="MB151" s="364"/>
      <c r="MC151" s="364"/>
      <c r="MD151" s="364"/>
      <c r="ME151" s="364"/>
      <c r="MF151" s="364"/>
      <c r="MG151" s="364"/>
      <c r="MH151" s="364"/>
      <c r="MI151" s="364"/>
      <c r="MJ151" s="364"/>
      <c r="MK151" s="364"/>
      <c r="ML151" s="364"/>
      <c r="MM151" s="364"/>
      <c r="MN151" s="364"/>
      <c r="MO151" s="364"/>
      <c r="MP151" s="364"/>
      <c r="MQ151" s="364"/>
      <c r="MR151" s="364"/>
      <c r="MS151" s="364"/>
      <c r="MT151" s="364"/>
      <c r="MU151" s="364"/>
      <c r="MV151" s="364"/>
      <c r="MW151" s="364"/>
      <c r="MX151" s="364"/>
      <c r="MY151" s="364"/>
      <c r="MZ151" s="364"/>
      <c r="NA151" s="364"/>
      <c r="NB151" s="364"/>
      <c r="NC151" s="364"/>
      <c r="ND151" s="364"/>
      <c r="NE151" s="364"/>
      <c r="NF151" s="364"/>
      <c r="NG151" s="364"/>
      <c r="NH151" s="364"/>
      <c r="NI151" s="364"/>
      <c r="NJ151" s="364"/>
      <c r="NK151" s="364"/>
      <c r="NL151" s="364"/>
      <c r="NM151" s="364"/>
      <c r="NN151" s="364"/>
      <c r="NO151" s="364"/>
      <c r="NP151" s="364"/>
      <c r="NQ151" s="364"/>
      <c r="NR151" s="364"/>
      <c r="NS151" s="364"/>
      <c r="NT151" s="364"/>
      <c r="NU151" s="364"/>
      <c r="NV151" s="364"/>
      <c r="NW151" s="364"/>
      <c r="NX151" s="364"/>
      <c r="NY151" s="364"/>
      <c r="NZ151" s="364"/>
      <c r="OA151" s="364"/>
      <c r="OB151" s="364"/>
      <c r="OC151" s="364"/>
      <c r="OD151" s="364"/>
      <c r="OE151" s="364"/>
      <c r="OF151" s="364"/>
      <c r="OG151" s="364"/>
      <c r="OH151" s="364"/>
      <c r="OI151" s="364"/>
      <c r="OJ151" s="364"/>
      <c r="OK151" s="364"/>
      <c r="OL151" s="364"/>
      <c r="OM151" s="364"/>
      <c r="ON151" s="364"/>
      <c r="OO151" s="364"/>
      <c r="OP151" s="364"/>
      <c r="OQ151" s="364"/>
      <c r="OR151" s="364"/>
    </row>
    <row r="152" spans="1:408" ht="15">
      <c r="A152" s="365" t="s">
        <v>720</v>
      </c>
      <c r="B152" s="364">
        <f t="shared" si="148"/>
        <v>0</v>
      </c>
      <c r="C152" s="364">
        <f t="shared" si="149"/>
        <v>0</v>
      </c>
      <c r="D152" s="364">
        <f t="shared" si="150"/>
        <v>0</v>
      </c>
      <c r="E152" s="364">
        <f t="shared" si="151"/>
        <v>0</v>
      </c>
      <c r="F152" s="364">
        <f t="shared" si="152"/>
        <v>0</v>
      </c>
      <c r="G152" s="364">
        <f t="shared" si="153"/>
        <v>0</v>
      </c>
      <c r="H152" s="364">
        <f t="shared" si="154"/>
        <v>0</v>
      </c>
      <c r="I152" s="364">
        <f t="shared" si="155"/>
        <v>0</v>
      </c>
      <c r="J152" s="364">
        <f t="shared" si="156"/>
        <v>0</v>
      </c>
      <c r="K152" s="364">
        <f t="shared" si="157"/>
        <v>0</v>
      </c>
      <c r="L152" s="364">
        <f t="shared" si="158"/>
        <v>0</v>
      </c>
      <c r="M152" s="364">
        <f t="shared" si="159"/>
        <v>0</v>
      </c>
      <c r="N152" s="364">
        <f t="shared" si="160"/>
        <v>0</v>
      </c>
      <c r="O152" s="364">
        <f t="shared" si="161"/>
        <v>0</v>
      </c>
      <c r="P152" s="364">
        <f t="shared" si="162"/>
        <v>0</v>
      </c>
      <c r="Q152" s="364">
        <f t="shared" si="163"/>
        <v>0</v>
      </c>
      <c r="R152" s="364">
        <f t="shared" si="164"/>
        <v>0</v>
      </c>
      <c r="S152" s="364">
        <f t="shared" si="165"/>
        <v>0</v>
      </c>
      <c r="T152" s="364">
        <f t="shared" si="166"/>
        <v>0</v>
      </c>
      <c r="U152" s="364">
        <f t="shared" si="167"/>
        <v>0</v>
      </c>
      <c r="V152" s="364">
        <f t="shared" si="168"/>
        <v>0</v>
      </c>
      <c r="W152" s="364">
        <f t="shared" si="169"/>
        <v>0</v>
      </c>
      <c r="X152" s="364">
        <f t="shared" si="170"/>
        <v>0</v>
      </c>
      <c r="Y152" s="364">
        <f t="shared" si="171"/>
        <v>0</v>
      </c>
      <c r="Z152" s="364">
        <f t="shared" si="172"/>
        <v>0</v>
      </c>
      <c r="AA152" s="364">
        <f t="shared" si="173"/>
        <v>0</v>
      </c>
      <c r="AB152" s="364">
        <f t="shared" si="174"/>
        <v>0</v>
      </c>
      <c r="AC152" s="364">
        <f t="shared" si="175"/>
        <v>0</v>
      </c>
      <c r="AD152" s="364">
        <f t="shared" si="176"/>
        <v>0</v>
      </c>
      <c r="AE152" s="364">
        <f t="shared" si="177"/>
        <v>0</v>
      </c>
      <c r="AG152" s="364"/>
      <c r="AH152" s="364"/>
      <c r="AI152" s="364"/>
      <c r="AJ152" s="364"/>
      <c r="AK152" s="364"/>
      <c r="AL152" s="364"/>
      <c r="AM152" s="364"/>
      <c r="AN152" s="364"/>
      <c r="AO152" s="364"/>
      <c r="AP152" s="364"/>
      <c r="AQ152" s="364"/>
      <c r="AR152" s="364"/>
      <c r="AS152" s="364"/>
      <c r="AT152" s="364"/>
      <c r="AU152" s="364"/>
      <c r="AV152" s="364"/>
      <c r="AW152" s="364"/>
      <c r="AX152" s="364"/>
      <c r="AY152" s="364"/>
      <c r="AZ152" s="364"/>
      <c r="BA152" s="364"/>
      <c r="BB152" s="364"/>
      <c r="BC152" s="364"/>
      <c r="BD152" s="364"/>
      <c r="BE152" s="364"/>
      <c r="BF152" s="364"/>
      <c r="BG152" s="364"/>
      <c r="BH152" s="364"/>
      <c r="BI152" s="364"/>
      <c r="BJ152" s="364"/>
      <c r="BK152" s="364"/>
      <c r="BL152" s="364"/>
      <c r="BM152" s="364"/>
      <c r="BN152" s="364"/>
      <c r="BO152" s="364"/>
      <c r="BP152" s="364"/>
      <c r="BQ152" s="364"/>
      <c r="BR152" s="364"/>
      <c r="BS152" s="364"/>
      <c r="BT152" s="364"/>
      <c r="BU152" s="364"/>
      <c r="BV152" s="364"/>
      <c r="BW152" s="364"/>
      <c r="BX152" s="364"/>
      <c r="BY152" s="364"/>
      <c r="BZ152" s="364"/>
      <c r="CA152" s="364"/>
      <c r="CB152" s="364"/>
      <c r="CC152" s="364"/>
      <c r="CD152" s="364"/>
      <c r="CE152" s="364"/>
      <c r="CF152" s="364"/>
      <c r="CG152" s="364"/>
      <c r="CH152" s="364"/>
      <c r="CI152" s="364"/>
      <c r="CJ152" s="364"/>
      <c r="CK152" s="364"/>
      <c r="CL152" s="364"/>
      <c r="CM152" s="364"/>
      <c r="CN152" s="364"/>
      <c r="CO152" s="364"/>
      <c r="CP152" s="364"/>
      <c r="CQ152" s="364"/>
      <c r="CR152" s="364"/>
      <c r="CS152" s="364"/>
      <c r="CT152" s="364"/>
      <c r="CU152" s="364"/>
      <c r="CV152" s="364"/>
      <c r="CW152" s="364"/>
      <c r="CX152" s="364"/>
      <c r="CY152" s="364"/>
      <c r="CZ152" s="364"/>
      <c r="DA152" s="364"/>
      <c r="DB152" s="364"/>
      <c r="DC152" s="364"/>
      <c r="DD152" s="364"/>
      <c r="DE152" s="364"/>
      <c r="DF152" s="364"/>
      <c r="DG152" s="364"/>
      <c r="DH152" s="364"/>
      <c r="DI152" s="364"/>
      <c r="DJ152" s="364"/>
      <c r="DK152" s="364"/>
      <c r="DL152" s="364"/>
      <c r="DM152" s="364"/>
      <c r="DN152" s="364"/>
      <c r="DO152" s="364"/>
      <c r="DP152" s="364"/>
      <c r="DQ152" s="364"/>
      <c r="DR152" s="364"/>
      <c r="DS152" s="364"/>
      <c r="DT152" s="364"/>
      <c r="DU152" s="364"/>
      <c r="DV152" s="364"/>
      <c r="DW152" s="364"/>
      <c r="DX152" s="364"/>
      <c r="DY152" s="364"/>
      <c r="DZ152" s="364"/>
      <c r="EA152" s="364"/>
      <c r="EB152" s="364"/>
      <c r="EC152" s="364"/>
      <c r="ED152" s="364"/>
      <c r="EE152" s="364"/>
      <c r="EF152" s="364"/>
      <c r="EG152" s="364"/>
      <c r="EH152" s="364"/>
      <c r="EI152" s="364"/>
      <c r="EJ152" s="364"/>
      <c r="EK152" s="364"/>
      <c r="EL152" s="364"/>
      <c r="EM152" s="364"/>
      <c r="EN152" s="364"/>
      <c r="EO152" s="364"/>
      <c r="EP152" s="364"/>
      <c r="EQ152" s="364"/>
      <c r="ER152" s="364"/>
      <c r="ES152" s="364"/>
      <c r="ET152" s="364"/>
      <c r="EU152" s="364"/>
      <c r="EV152" s="364"/>
      <c r="EW152" s="364"/>
      <c r="EX152" s="364"/>
      <c r="EY152" s="364"/>
      <c r="EZ152" s="364"/>
      <c r="FA152" s="364"/>
      <c r="FB152" s="364"/>
      <c r="FC152" s="364"/>
      <c r="FD152" s="364"/>
      <c r="FE152" s="364"/>
      <c r="FF152" s="364"/>
      <c r="FG152" s="364"/>
      <c r="FH152" s="364"/>
      <c r="FI152" s="364"/>
      <c r="FJ152" s="364"/>
      <c r="FK152" s="364"/>
      <c r="FL152" s="364"/>
      <c r="FM152" s="364"/>
      <c r="FN152" s="364"/>
      <c r="FO152" s="364"/>
      <c r="FP152" s="364"/>
      <c r="FQ152" s="364"/>
      <c r="FR152" s="364"/>
      <c r="FS152" s="364"/>
      <c r="FT152" s="364"/>
      <c r="FU152" s="364"/>
      <c r="FV152" s="364"/>
      <c r="FW152" s="364"/>
      <c r="FX152" s="364"/>
      <c r="FY152" s="364"/>
      <c r="FZ152" s="364"/>
      <c r="GA152" s="364"/>
      <c r="GB152" s="364"/>
      <c r="GC152" s="364"/>
      <c r="GD152" s="364"/>
      <c r="GE152" s="364"/>
      <c r="GF152" s="364"/>
      <c r="GG152" s="364"/>
      <c r="GH152" s="364"/>
      <c r="GI152" s="364"/>
      <c r="GJ152" s="364"/>
      <c r="GK152" s="364"/>
      <c r="GL152" s="364"/>
      <c r="GM152" s="364"/>
      <c r="GN152" s="364"/>
      <c r="GO152" s="364"/>
      <c r="GP152" s="364"/>
      <c r="GQ152" s="364"/>
      <c r="GR152" s="364"/>
      <c r="GS152" s="364"/>
      <c r="GT152" s="364"/>
      <c r="GU152" s="364"/>
      <c r="GV152" s="364"/>
      <c r="GW152" s="364"/>
      <c r="GX152" s="364"/>
      <c r="GY152" s="364"/>
      <c r="GZ152" s="364"/>
      <c r="HA152" s="364"/>
      <c r="HB152" s="364"/>
      <c r="HC152" s="364"/>
      <c r="HD152" s="364"/>
      <c r="HE152" s="364"/>
      <c r="HF152" s="364"/>
      <c r="HG152" s="364"/>
      <c r="HH152" s="364"/>
      <c r="HI152" s="364"/>
      <c r="HJ152" s="364"/>
      <c r="HK152" s="364"/>
      <c r="HL152" s="364"/>
      <c r="HM152" s="364"/>
      <c r="HN152" s="364"/>
      <c r="HO152" s="364"/>
      <c r="HP152" s="364"/>
      <c r="HQ152" s="364"/>
      <c r="HR152" s="364"/>
      <c r="HS152" s="364"/>
      <c r="HT152" s="364"/>
      <c r="HU152" s="364"/>
      <c r="HV152" s="364"/>
      <c r="HW152" s="364"/>
      <c r="HX152" s="364"/>
      <c r="HY152" s="364"/>
      <c r="HZ152" s="364"/>
      <c r="IA152" s="364"/>
      <c r="IB152" s="364"/>
      <c r="IC152" s="364"/>
      <c r="ID152" s="364"/>
      <c r="IE152" s="364"/>
      <c r="IF152" s="364"/>
      <c r="IG152" s="364"/>
      <c r="IH152" s="364"/>
      <c r="II152" s="364"/>
      <c r="IJ152" s="364"/>
      <c r="IK152" s="364"/>
      <c r="IL152" s="364"/>
      <c r="IM152" s="364"/>
      <c r="IN152" s="364"/>
      <c r="IO152" s="364"/>
      <c r="IP152" s="364"/>
      <c r="IQ152" s="364"/>
      <c r="IR152" s="364"/>
      <c r="IS152" s="364"/>
      <c r="IT152" s="364"/>
      <c r="IU152" s="364"/>
      <c r="IV152" s="364"/>
      <c r="IW152" s="364"/>
      <c r="IX152" s="364"/>
      <c r="IY152" s="364"/>
      <c r="IZ152" s="364"/>
      <c r="JA152" s="364"/>
      <c r="JB152" s="364"/>
      <c r="JC152" s="364"/>
      <c r="JD152" s="364"/>
      <c r="JE152" s="364"/>
      <c r="JF152" s="364"/>
      <c r="JG152" s="364"/>
      <c r="JH152" s="364"/>
      <c r="JI152" s="364"/>
      <c r="JJ152" s="364"/>
      <c r="JK152" s="364"/>
      <c r="JL152" s="364"/>
      <c r="JM152" s="364"/>
      <c r="JN152" s="364"/>
      <c r="JO152" s="364"/>
      <c r="JP152" s="364"/>
      <c r="JQ152" s="364"/>
      <c r="JR152" s="364"/>
      <c r="JS152" s="364"/>
      <c r="JT152" s="364"/>
      <c r="JU152" s="364"/>
      <c r="JV152" s="364"/>
      <c r="JW152" s="364"/>
      <c r="JX152" s="364"/>
      <c r="JY152" s="364"/>
      <c r="JZ152" s="364"/>
      <c r="KA152" s="364"/>
      <c r="KB152" s="364"/>
      <c r="KC152" s="364"/>
      <c r="KD152" s="364"/>
      <c r="KE152" s="364"/>
      <c r="KF152" s="364"/>
      <c r="KG152" s="364"/>
      <c r="KH152" s="364"/>
      <c r="KI152" s="364"/>
      <c r="KJ152" s="364"/>
      <c r="KK152" s="364"/>
      <c r="KL152" s="364"/>
      <c r="KM152" s="364"/>
      <c r="KN152" s="364"/>
      <c r="KO152" s="364"/>
      <c r="KP152" s="364"/>
      <c r="KQ152" s="364"/>
      <c r="KR152" s="364"/>
      <c r="KS152" s="364"/>
      <c r="KT152" s="364"/>
      <c r="KU152" s="364"/>
      <c r="KV152" s="364"/>
      <c r="KW152" s="364"/>
      <c r="KX152" s="364"/>
      <c r="KY152" s="364"/>
      <c r="KZ152" s="364"/>
      <c r="LA152" s="364"/>
      <c r="LB152" s="364"/>
      <c r="LC152" s="364"/>
      <c r="LD152" s="364"/>
      <c r="LE152" s="364"/>
      <c r="LF152" s="364"/>
      <c r="LG152" s="364"/>
      <c r="LH152" s="364"/>
      <c r="LI152" s="364"/>
      <c r="LJ152" s="364"/>
      <c r="LK152" s="364"/>
      <c r="LL152" s="364"/>
      <c r="LM152" s="364"/>
      <c r="LN152" s="364"/>
      <c r="LO152" s="364"/>
      <c r="LP152" s="364"/>
      <c r="LQ152" s="364"/>
      <c r="LR152" s="364"/>
      <c r="LS152" s="364"/>
      <c r="LT152" s="364"/>
      <c r="LU152" s="364"/>
      <c r="LV152" s="364"/>
      <c r="LW152" s="364"/>
      <c r="LX152" s="364"/>
      <c r="LY152" s="364"/>
      <c r="LZ152" s="364"/>
      <c r="MA152" s="364"/>
      <c r="MB152" s="364"/>
      <c r="MC152" s="364"/>
      <c r="MD152" s="364"/>
      <c r="ME152" s="364"/>
      <c r="MF152" s="364"/>
      <c r="MG152" s="364"/>
      <c r="MH152" s="364"/>
      <c r="MI152" s="364"/>
      <c r="MJ152" s="364"/>
      <c r="MK152" s="364"/>
      <c r="ML152" s="364"/>
      <c r="MM152" s="364"/>
      <c r="MN152" s="364"/>
      <c r="MO152" s="364"/>
      <c r="MP152" s="364"/>
      <c r="MQ152" s="364"/>
      <c r="MR152" s="364"/>
      <c r="MS152" s="364"/>
      <c r="MT152" s="364"/>
      <c r="MU152" s="364"/>
      <c r="MV152" s="364"/>
      <c r="MW152" s="364"/>
      <c r="MX152" s="364"/>
      <c r="MY152" s="364"/>
      <c r="MZ152" s="364"/>
      <c r="NA152" s="364"/>
      <c r="NB152" s="364"/>
      <c r="NC152" s="364"/>
      <c r="ND152" s="364"/>
      <c r="NE152" s="364"/>
      <c r="NF152" s="364"/>
      <c r="NG152" s="364"/>
      <c r="NH152" s="364"/>
      <c r="NI152" s="364"/>
      <c r="NJ152" s="364"/>
      <c r="NK152" s="364"/>
      <c r="NL152" s="364"/>
      <c r="NM152" s="364"/>
      <c r="NN152" s="364"/>
      <c r="NO152" s="364"/>
      <c r="NP152" s="364"/>
      <c r="NQ152" s="364"/>
      <c r="NR152" s="364"/>
      <c r="NS152" s="364"/>
      <c r="NT152" s="364"/>
      <c r="NU152" s="364"/>
      <c r="NV152" s="364"/>
      <c r="NW152" s="364"/>
      <c r="NX152" s="364"/>
      <c r="NY152" s="364"/>
      <c r="NZ152" s="364"/>
      <c r="OA152" s="364"/>
      <c r="OB152" s="364"/>
      <c r="OC152" s="364"/>
      <c r="OD152" s="364"/>
      <c r="OE152" s="364"/>
      <c r="OF152" s="364"/>
      <c r="OG152" s="364"/>
      <c r="OH152" s="364"/>
      <c r="OI152" s="364"/>
      <c r="OJ152" s="364"/>
      <c r="OK152" s="364"/>
      <c r="OL152" s="364"/>
      <c r="OM152" s="364"/>
      <c r="ON152" s="364"/>
      <c r="OO152" s="364"/>
      <c r="OP152" s="364"/>
      <c r="OQ152" s="364"/>
      <c r="OR152" s="364"/>
    </row>
    <row r="153" spans="1:408" ht="15">
      <c r="A153" s="363" t="s">
        <v>721</v>
      </c>
      <c r="B153" s="364">
        <f t="shared" si="148"/>
        <v>0</v>
      </c>
      <c r="C153" s="364">
        <f t="shared" si="149"/>
        <v>0</v>
      </c>
      <c r="D153" s="364">
        <f t="shared" si="150"/>
        <v>0</v>
      </c>
      <c r="E153" s="364">
        <f t="shared" si="151"/>
        <v>0</v>
      </c>
      <c r="F153" s="364">
        <f t="shared" si="152"/>
        <v>0</v>
      </c>
      <c r="G153" s="364">
        <f t="shared" si="153"/>
        <v>0</v>
      </c>
      <c r="H153" s="364">
        <f t="shared" si="154"/>
        <v>0</v>
      </c>
      <c r="I153" s="364">
        <f t="shared" si="155"/>
        <v>0</v>
      </c>
      <c r="J153" s="364">
        <f t="shared" si="156"/>
        <v>0</v>
      </c>
      <c r="K153" s="364">
        <f t="shared" si="157"/>
        <v>0</v>
      </c>
      <c r="L153" s="364">
        <f t="shared" si="158"/>
        <v>0</v>
      </c>
      <c r="M153" s="364">
        <f t="shared" si="159"/>
        <v>0</v>
      </c>
      <c r="N153" s="364">
        <f t="shared" si="160"/>
        <v>0</v>
      </c>
      <c r="O153" s="364">
        <f t="shared" si="161"/>
        <v>0</v>
      </c>
      <c r="P153" s="364">
        <f t="shared" si="162"/>
        <v>0</v>
      </c>
      <c r="Q153" s="364">
        <f t="shared" si="163"/>
        <v>0</v>
      </c>
      <c r="R153" s="364">
        <f t="shared" si="164"/>
        <v>0</v>
      </c>
      <c r="S153" s="364">
        <f t="shared" si="165"/>
        <v>0</v>
      </c>
      <c r="T153" s="364">
        <f t="shared" si="166"/>
        <v>0</v>
      </c>
      <c r="U153" s="364">
        <f t="shared" si="167"/>
        <v>0</v>
      </c>
      <c r="V153" s="364">
        <f t="shared" si="168"/>
        <v>0</v>
      </c>
      <c r="W153" s="364">
        <f t="shared" si="169"/>
        <v>0</v>
      </c>
      <c r="X153" s="364">
        <f t="shared" si="170"/>
        <v>0</v>
      </c>
      <c r="Y153" s="364">
        <f t="shared" si="171"/>
        <v>0</v>
      </c>
      <c r="Z153" s="364">
        <f t="shared" si="172"/>
        <v>0</v>
      </c>
      <c r="AA153" s="364">
        <f t="shared" si="173"/>
        <v>0</v>
      </c>
      <c r="AB153" s="364">
        <f t="shared" si="174"/>
        <v>0</v>
      </c>
      <c r="AC153" s="364">
        <f t="shared" si="175"/>
        <v>0</v>
      </c>
      <c r="AD153" s="364">
        <f t="shared" si="176"/>
        <v>0</v>
      </c>
      <c r="AE153" s="364">
        <f t="shared" si="177"/>
        <v>0</v>
      </c>
      <c r="AG153" s="364"/>
      <c r="AH153" s="364"/>
      <c r="AI153" s="364"/>
      <c r="AJ153" s="364"/>
      <c r="AK153" s="364"/>
      <c r="AL153" s="364"/>
      <c r="AM153" s="364"/>
      <c r="AN153" s="364"/>
      <c r="AO153" s="364"/>
      <c r="AP153" s="364"/>
      <c r="AQ153" s="364"/>
      <c r="AR153" s="364"/>
      <c r="AS153" s="364"/>
      <c r="AT153" s="364"/>
      <c r="AU153" s="364"/>
      <c r="AV153" s="364"/>
      <c r="AW153" s="364"/>
      <c r="AX153" s="364"/>
      <c r="AY153" s="364"/>
      <c r="AZ153" s="364"/>
      <c r="BA153" s="364"/>
      <c r="BB153" s="364"/>
      <c r="BC153" s="364"/>
      <c r="BD153" s="364"/>
      <c r="BE153" s="364"/>
      <c r="BF153" s="364"/>
      <c r="BG153" s="364"/>
      <c r="BH153" s="364"/>
      <c r="BI153" s="364"/>
      <c r="BJ153" s="364"/>
      <c r="BK153" s="364"/>
      <c r="BL153" s="364"/>
      <c r="BM153" s="364"/>
      <c r="BN153" s="364"/>
      <c r="BO153" s="364"/>
      <c r="BP153" s="364"/>
      <c r="BQ153" s="364"/>
      <c r="BR153" s="364"/>
      <c r="BS153" s="364"/>
      <c r="BT153" s="364"/>
      <c r="BU153" s="364"/>
      <c r="BV153" s="364"/>
      <c r="BW153" s="364"/>
      <c r="BX153" s="364"/>
      <c r="BY153" s="364"/>
      <c r="BZ153" s="364"/>
      <c r="CA153" s="364"/>
      <c r="CB153" s="364"/>
      <c r="CC153" s="364"/>
      <c r="CD153" s="364"/>
      <c r="CE153" s="364"/>
      <c r="CF153" s="364"/>
      <c r="CG153" s="364"/>
      <c r="CH153" s="364"/>
      <c r="CI153" s="364"/>
      <c r="CJ153" s="364"/>
      <c r="CK153" s="364"/>
      <c r="CL153" s="364"/>
      <c r="CM153" s="364"/>
      <c r="CN153" s="364"/>
      <c r="CO153" s="364"/>
      <c r="CP153" s="364"/>
      <c r="CQ153" s="364"/>
      <c r="CR153" s="364"/>
      <c r="CS153" s="364"/>
      <c r="CT153" s="364"/>
      <c r="CU153" s="364"/>
      <c r="CV153" s="364"/>
      <c r="CW153" s="364"/>
      <c r="CX153" s="364"/>
      <c r="CY153" s="364"/>
      <c r="CZ153" s="364"/>
      <c r="DA153" s="364"/>
      <c r="DB153" s="364"/>
      <c r="DC153" s="364"/>
      <c r="DD153" s="364"/>
      <c r="DE153" s="364"/>
      <c r="DF153" s="364"/>
      <c r="DG153" s="364"/>
      <c r="DH153" s="364"/>
      <c r="DI153" s="364"/>
      <c r="DJ153" s="364"/>
      <c r="DK153" s="364"/>
      <c r="DL153" s="364"/>
      <c r="DM153" s="364"/>
      <c r="DN153" s="364"/>
      <c r="DO153" s="364"/>
      <c r="DP153" s="364"/>
      <c r="DQ153" s="364"/>
      <c r="DR153" s="364"/>
      <c r="DS153" s="364"/>
      <c r="DT153" s="364"/>
      <c r="DU153" s="364"/>
      <c r="DV153" s="364"/>
      <c r="DW153" s="364"/>
      <c r="DX153" s="364"/>
      <c r="DY153" s="364"/>
      <c r="DZ153" s="364"/>
      <c r="EA153" s="364"/>
      <c r="EB153" s="364"/>
      <c r="EC153" s="364"/>
      <c r="ED153" s="364"/>
      <c r="EE153" s="364"/>
      <c r="EF153" s="364"/>
      <c r="EG153" s="364"/>
      <c r="EH153" s="364"/>
      <c r="EI153" s="364"/>
      <c r="EJ153" s="364"/>
      <c r="EK153" s="364"/>
      <c r="EL153" s="364"/>
      <c r="EM153" s="364"/>
      <c r="EN153" s="364"/>
      <c r="EO153" s="364"/>
      <c r="EP153" s="364"/>
      <c r="EQ153" s="364"/>
      <c r="ER153" s="364"/>
      <c r="ES153" s="364"/>
      <c r="ET153" s="364"/>
      <c r="EU153" s="364"/>
      <c r="EV153" s="364"/>
      <c r="EW153" s="364"/>
      <c r="EX153" s="364"/>
      <c r="EY153" s="364"/>
      <c r="EZ153" s="364"/>
      <c r="FA153" s="364"/>
      <c r="FB153" s="364"/>
      <c r="FC153" s="364"/>
      <c r="FD153" s="364"/>
      <c r="FE153" s="364"/>
      <c r="FF153" s="364"/>
      <c r="FG153" s="364"/>
      <c r="FH153" s="364"/>
      <c r="FI153" s="364"/>
      <c r="FJ153" s="364"/>
      <c r="FK153" s="364"/>
      <c r="FL153" s="364"/>
      <c r="FM153" s="364"/>
      <c r="FN153" s="364"/>
      <c r="FO153" s="364"/>
      <c r="FP153" s="364"/>
      <c r="FQ153" s="364"/>
      <c r="FR153" s="364"/>
      <c r="FS153" s="364"/>
      <c r="FT153" s="364"/>
      <c r="FU153" s="364"/>
      <c r="FV153" s="364"/>
      <c r="FW153" s="364"/>
      <c r="FX153" s="364"/>
      <c r="FY153" s="364"/>
      <c r="FZ153" s="364"/>
      <c r="GA153" s="364"/>
      <c r="GB153" s="364"/>
      <c r="GC153" s="364"/>
      <c r="GD153" s="364"/>
      <c r="GE153" s="364"/>
      <c r="GF153" s="364"/>
      <c r="GG153" s="364"/>
      <c r="GH153" s="364"/>
      <c r="GI153" s="364"/>
      <c r="GJ153" s="364"/>
      <c r="GK153" s="364"/>
      <c r="GL153" s="364"/>
      <c r="GM153" s="364"/>
      <c r="GN153" s="364"/>
      <c r="GO153" s="364"/>
      <c r="GP153" s="364"/>
      <c r="GQ153" s="364"/>
      <c r="GR153" s="364"/>
      <c r="GS153" s="364"/>
      <c r="GT153" s="364"/>
      <c r="GU153" s="364"/>
      <c r="GV153" s="364"/>
      <c r="GW153" s="364"/>
      <c r="GX153" s="364"/>
      <c r="GY153" s="364"/>
      <c r="GZ153" s="364"/>
      <c r="HA153" s="364"/>
      <c r="HB153" s="364"/>
      <c r="HC153" s="364"/>
      <c r="HD153" s="364"/>
      <c r="HE153" s="364"/>
      <c r="HF153" s="364"/>
      <c r="HG153" s="364"/>
      <c r="HH153" s="364"/>
      <c r="HI153" s="364"/>
      <c r="HJ153" s="364"/>
      <c r="HK153" s="364"/>
      <c r="HL153" s="364"/>
      <c r="HM153" s="364"/>
      <c r="HN153" s="364"/>
      <c r="HO153" s="364"/>
      <c r="HP153" s="364"/>
      <c r="HQ153" s="364"/>
      <c r="HR153" s="364"/>
      <c r="HS153" s="364"/>
      <c r="HT153" s="364"/>
      <c r="HU153" s="364"/>
      <c r="HV153" s="364"/>
      <c r="HW153" s="364"/>
      <c r="HX153" s="364"/>
      <c r="HY153" s="364"/>
      <c r="HZ153" s="364"/>
      <c r="IA153" s="364"/>
      <c r="IB153" s="364"/>
      <c r="IC153" s="364"/>
      <c r="ID153" s="364"/>
      <c r="IE153" s="364"/>
      <c r="IF153" s="364"/>
      <c r="IG153" s="364"/>
      <c r="IH153" s="364"/>
      <c r="II153" s="364"/>
      <c r="IJ153" s="364"/>
      <c r="IK153" s="364"/>
      <c r="IL153" s="364"/>
      <c r="IM153" s="364"/>
      <c r="IN153" s="364"/>
      <c r="IO153" s="364"/>
      <c r="IP153" s="364"/>
      <c r="IQ153" s="364"/>
      <c r="IR153" s="364"/>
      <c r="IS153" s="364"/>
      <c r="IT153" s="364"/>
      <c r="IU153" s="364"/>
      <c r="IV153" s="364"/>
      <c r="IW153" s="364"/>
      <c r="IX153" s="364"/>
      <c r="IY153" s="364"/>
      <c r="IZ153" s="364"/>
      <c r="JA153" s="364"/>
      <c r="JB153" s="364"/>
      <c r="JC153" s="364"/>
      <c r="JD153" s="364"/>
      <c r="JE153" s="364"/>
      <c r="JF153" s="364"/>
      <c r="JG153" s="364"/>
      <c r="JH153" s="364"/>
      <c r="JI153" s="364"/>
      <c r="JJ153" s="364"/>
      <c r="JK153" s="364"/>
      <c r="JL153" s="364"/>
      <c r="JM153" s="364"/>
      <c r="JN153" s="364"/>
      <c r="JO153" s="364"/>
      <c r="JP153" s="364"/>
      <c r="JQ153" s="364"/>
      <c r="JR153" s="364"/>
      <c r="JS153" s="364"/>
      <c r="JT153" s="364"/>
      <c r="JU153" s="364"/>
      <c r="JV153" s="364"/>
      <c r="JW153" s="364"/>
      <c r="JX153" s="364"/>
      <c r="JY153" s="364"/>
      <c r="JZ153" s="364"/>
      <c r="KA153" s="364"/>
      <c r="KB153" s="364"/>
      <c r="KC153" s="364"/>
      <c r="KD153" s="364"/>
      <c r="KE153" s="364"/>
      <c r="KF153" s="364"/>
      <c r="KG153" s="364"/>
      <c r="KH153" s="364"/>
      <c r="KI153" s="364"/>
      <c r="KJ153" s="364"/>
      <c r="KK153" s="364"/>
      <c r="KL153" s="364"/>
      <c r="KM153" s="364"/>
      <c r="KN153" s="364"/>
      <c r="KO153" s="364"/>
      <c r="KP153" s="364"/>
      <c r="KQ153" s="364"/>
      <c r="KR153" s="364"/>
      <c r="KS153" s="364"/>
      <c r="KT153" s="364"/>
      <c r="KU153" s="364"/>
      <c r="KV153" s="364"/>
      <c r="KW153" s="364"/>
      <c r="KX153" s="364"/>
      <c r="KY153" s="364"/>
      <c r="KZ153" s="364"/>
      <c r="LA153" s="364"/>
      <c r="LB153" s="364"/>
      <c r="LC153" s="364"/>
      <c r="LD153" s="364"/>
      <c r="LE153" s="364"/>
      <c r="LF153" s="364"/>
      <c r="LG153" s="364"/>
      <c r="LH153" s="364"/>
      <c r="LI153" s="364"/>
      <c r="LJ153" s="364"/>
      <c r="LK153" s="364"/>
      <c r="LL153" s="364"/>
      <c r="LM153" s="364"/>
      <c r="LN153" s="364"/>
      <c r="LO153" s="364"/>
      <c r="LP153" s="364"/>
      <c r="LQ153" s="364"/>
      <c r="LR153" s="364"/>
      <c r="LS153" s="364"/>
      <c r="LT153" s="364"/>
      <c r="LU153" s="364"/>
      <c r="LV153" s="364"/>
      <c r="LW153" s="364"/>
      <c r="LX153" s="364"/>
      <c r="LY153" s="364"/>
      <c r="LZ153" s="364"/>
      <c r="MA153" s="364"/>
      <c r="MB153" s="364"/>
      <c r="MC153" s="364"/>
      <c r="MD153" s="364"/>
      <c r="ME153" s="364"/>
      <c r="MF153" s="364"/>
      <c r="MG153" s="364"/>
      <c r="MH153" s="364"/>
      <c r="MI153" s="364"/>
      <c r="MJ153" s="364"/>
      <c r="MK153" s="364"/>
      <c r="ML153" s="364"/>
      <c r="MM153" s="364"/>
      <c r="MN153" s="364"/>
      <c r="MO153" s="364"/>
      <c r="MP153" s="364"/>
      <c r="MQ153" s="364"/>
      <c r="MR153" s="364"/>
      <c r="MS153" s="364"/>
      <c r="MT153" s="364"/>
      <c r="MU153" s="364"/>
      <c r="MV153" s="364"/>
      <c r="MW153" s="364"/>
      <c r="MX153" s="364"/>
      <c r="MY153" s="364"/>
      <c r="MZ153" s="364"/>
      <c r="NA153" s="364"/>
      <c r="NB153" s="364"/>
      <c r="NC153" s="364"/>
      <c r="ND153" s="364"/>
      <c r="NE153" s="364"/>
      <c r="NF153" s="364"/>
      <c r="NG153" s="364"/>
      <c r="NH153" s="364"/>
      <c r="NI153" s="364"/>
      <c r="NJ153" s="364"/>
      <c r="NK153" s="364"/>
      <c r="NL153" s="364"/>
      <c r="NM153" s="364"/>
      <c r="NN153" s="364"/>
      <c r="NO153" s="364"/>
      <c r="NP153" s="364"/>
      <c r="NQ153" s="364"/>
      <c r="NR153" s="364"/>
      <c r="NS153" s="364"/>
      <c r="NT153" s="364"/>
      <c r="NU153" s="364"/>
      <c r="NV153" s="364"/>
      <c r="NW153" s="364"/>
      <c r="NX153" s="364"/>
      <c r="NY153" s="364"/>
      <c r="NZ153" s="364"/>
      <c r="OA153" s="364"/>
      <c r="OB153" s="364"/>
      <c r="OC153" s="364"/>
      <c r="OD153" s="364"/>
      <c r="OE153" s="364"/>
      <c r="OF153" s="364"/>
      <c r="OG153" s="364"/>
      <c r="OH153" s="364"/>
      <c r="OI153" s="364"/>
      <c r="OJ153" s="364"/>
      <c r="OK153" s="364"/>
      <c r="OL153" s="364"/>
      <c r="OM153" s="364"/>
      <c r="ON153" s="364"/>
      <c r="OO153" s="364"/>
      <c r="OP153" s="364"/>
      <c r="OQ153" s="364"/>
      <c r="OR153" s="364"/>
    </row>
    <row r="154" spans="1:408" ht="15">
      <c r="A154" s="363" t="s">
        <v>722</v>
      </c>
      <c r="B154" s="364">
        <f t="shared" si="148"/>
        <v>0</v>
      </c>
      <c r="C154" s="364">
        <f t="shared" si="149"/>
        <v>0</v>
      </c>
      <c r="D154" s="364">
        <f t="shared" si="150"/>
        <v>0</v>
      </c>
      <c r="E154" s="364">
        <f t="shared" si="151"/>
        <v>0</v>
      </c>
      <c r="F154" s="364">
        <f t="shared" si="152"/>
        <v>0</v>
      </c>
      <c r="G154" s="364">
        <f t="shared" si="153"/>
        <v>0</v>
      </c>
      <c r="H154" s="364">
        <f t="shared" si="154"/>
        <v>0</v>
      </c>
      <c r="I154" s="364">
        <f t="shared" si="155"/>
        <v>0</v>
      </c>
      <c r="J154" s="364">
        <f t="shared" si="156"/>
        <v>0</v>
      </c>
      <c r="K154" s="364">
        <f t="shared" si="157"/>
        <v>0</v>
      </c>
      <c r="L154" s="364">
        <f t="shared" si="158"/>
        <v>0</v>
      </c>
      <c r="M154" s="364">
        <f t="shared" si="159"/>
        <v>0</v>
      </c>
      <c r="N154" s="364">
        <f t="shared" si="160"/>
        <v>0</v>
      </c>
      <c r="O154" s="364">
        <f t="shared" si="161"/>
        <v>0</v>
      </c>
      <c r="P154" s="364">
        <f t="shared" si="162"/>
        <v>0</v>
      </c>
      <c r="Q154" s="364">
        <f t="shared" si="163"/>
        <v>0</v>
      </c>
      <c r="R154" s="364">
        <f t="shared" si="164"/>
        <v>0</v>
      </c>
      <c r="S154" s="364">
        <f t="shared" si="165"/>
        <v>0</v>
      </c>
      <c r="T154" s="364">
        <f t="shared" si="166"/>
        <v>0</v>
      </c>
      <c r="U154" s="364">
        <f t="shared" si="167"/>
        <v>0</v>
      </c>
      <c r="V154" s="364">
        <f t="shared" si="168"/>
        <v>0</v>
      </c>
      <c r="W154" s="364">
        <f t="shared" si="169"/>
        <v>0</v>
      </c>
      <c r="X154" s="364">
        <f t="shared" si="170"/>
        <v>0</v>
      </c>
      <c r="Y154" s="364">
        <f t="shared" si="171"/>
        <v>0</v>
      </c>
      <c r="Z154" s="364">
        <f t="shared" si="172"/>
        <v>0</v>
      </c>
      <c r="AA154" s="364">
        <f t="shared" si="173"/>
        <v>0</v>
      </c>
      <c r="AB154" s="364">
        <f t="shared" si="174"/>
        <v>0</v>
      </c>
      <c r="AC154" s="364">
        <f t="shared" si="175"/>
        <v>0</v>
      </c>
      <c r="AD154" s="364">
        <f t="shared" si="176"/>
        <v>0</v>
      </c>
      <c r="AE154" s="364">
        <f t="shared" si="177"/>
        <v>0</v>
      </c>
      <c r="AG154" s="364"/>
      <c r="AH154" s="364"/>
      <c r="AI154" s="364"/>
      <c r="AJ154" s="364"/>
      <c r="AK154" s="364"/>
      <c r="AL154" s="364"/>
      <c r="AM154" s="364"/>
      <c r="AN154" s="364"/>
      <c r="AO154" s="364"/>
      <c r="AP154" s="364"/>
      <c r="AQ154" s="364"/>
      <c r="AR154" s="364"/>
      <c r="AS154" s="364"/>
      <c r="AT154" s="364"/>
      <c r="AU154" s="364"/>
      <c r="AV154" s="364"/>
      <c r="AW154" s="364"/>
      <c r="AX154" s="364"/>
      <c r="AY154" s="364"/>
      <c r="AZ154" s="364"/>
      <c r="BA154" s="364"/>
      <c r="BB154" s="364"/>
      <c r="BC154" s="364"/>
      <c r="BD154" s="364"/>
      <c r="BE154" s="364"/>
      <c r="BF154" s="364"/>
      <c r="BG154" s="364"/>
      <c r="BH154" s="364"/>
      <c r="BI154" s="364"/>
      <c r="BJ154" s="364"/>
      <c r="BK154" s="364"/>
      <c r="BL154" s="364"/>
      <c r="BM154" s="364"/>
      <c r="BN154" s="364"/>
      <c r="BO154" s="364"/>
      <c r="BP154" s="364"/>
      <c r="BQ154" s="364"/>
      <c r="BR154" s="364"/>
      <c r="BS154" s="364"/>
      <c r="BT154" s="364"/>
      <c r="BU154" s="364"/>
      <c r="BV154" s="364"/>
      <c r="BW154" s="364"/>
      <c r="BX154" s="364"/>
      <c r="BY154" s="364"/>
      <c r="BZ154" s="364"/>
      <c r="CA154" s="364"/>
      <c r="CB154" s="364"/>
      <c r="CC154" s="364"/>
      <c r="CD154" s="364"/>
      <c r="CE154" s="364"/>
      <c r="CF154" s="364"/>
      <c r="CG154" s="364"/>
      <c r="CH154" s="364"/>
      <c r="CI154" s="364"/>
      <c r="CJ154" s="364"/>
      <c r="CK154" s="364"/>
      <c r="CL154" s="364"/>
      <c r="CM154" s="364"/>
      <c r="CN154" s="364"/>
      <c r="CO154" s="364"/>
      <c r="CP154" s="364"/>
      <c r="CQ154" s="364"/>
      <c r="CR154" s="364"/>
      <c r="CS154" s="364"/>
      <c r="CT154" s="364"/>
      <c r="CU154" s="364"/>
      <c r="CV154" s="364"/>
      <c r="CW154" s="364"/>
      <c r="CX154" s="364"/>
      <c r="CY154" s="364"/>
      <c r="CZ154" s="364"/>
      <c r="DA154" s="364"/>
      <c r="DB154" s="364"/>
      <c r="DC154" s="364"/>
      <c r="DD154" s="364"/>
      <c r="DE154" s="364"/>
      <c r="DF154" s="364"/>
      <c r="DG154" s="364"/>
      <c r="DH154" s="364"/>
      <c r="DI154" s="364"/>
      <c r="DJ154" s="364"/>
      <c r="DK154" s="364"/>
      <c r="DL154" s="364"/>
      <c r="DM154" s="364"/>
      <c r="DN154" s="364"/>
      <c r="DO154" s="364"/>
      <c r="DP154" s="364"/>
      <c r="DQ154" s="364"/>
      <c r="DR154" s="364"/>
      <c r="DS154" s="364"/>
      <c r="DT154" s="364"/>
      <c r="DU154" s="364"/>
      <c r="DV154" s="364"/>
      <c r="DW154" s="364"/>
      <c r="DX154" s="364"/>
      <c r="DY154" s="364"/>
      <c r="DZ154" s="364"/>
      <c r="EA154" s="364"/>
      <c r="EB154" s="364"/>
      <c r="EC154" s="364"/>
      <c r="ED154" s="364"/>
      <c r="EE154" s="364"/>
      <c r="EF154" s="364"/>
      <c r="EG154" s="364"/>
      <c r="EH154" s="364"/>
      <c r="EI154" s="364"/>
      <c r="EJ154" s="364"/>
      <c r="EK154" s="364"/>
      <c r="EL154" s="364"/>
      <c r="EM154" s="364"/>
      <c r="EN154" s="364"/>
      <c r="EO154" s="364"/>
      <c r="EP154" s="364"/>
      <c r="EQ154" s="364"/>
      <c r="ER154" s="364"/>
      <c r="ES154" s="364"/>
      <c r="ET154" s="364"/>
      <c r="EU154" s="364"/>
      <c r="EV154" s="364"/>
      <c r="EW154" s="364"/>
      <c r="EX154" s="364"/>
      <c r="EY154" s="364"/>
      <c r="EZ154" s="364"/>
      <c r="FA154" s="364"/>
      <c r="FB154" s="364"/>
      <c r="FC154" s="364"/>
      <c r="FD154" s="364"/>
      <c r="FE154" s="364"/>
      <c r="FF154" s="364"/>
      <c r="FG154" s="364"/>
      <c r="FH154" s="364"/>
      <c r="FI154" s="364"/>
      <c r="FJ154" s="364"/>
      <c r="FK154" s="364"/>
      <c r="FL154" s="364"/>
      <c r="FM154" s="364"/>
      <c r="FN154" s="364"/>
      <c r="FO154" s="364"/>
      <c r="FP154" s="364"/>
      <c r="FQ154" s="364"/>
      <c r="FR154" s="364"/>
      <c r="FS154" s="364"/>
      <c r="FT154" s="364"/>
      <c r="FU154" s="364"/>
      <c r="FV154" s="364"/>
      <c r="FW154" s="364"/>
      <c r="FX154" s="364"/>
      <c r="FY154" s="364"/>
      <c r="FZ154" s="364"/>
      <c r="GA154" s="364"/>
      <c r="GB154" s="364"/>
      <c r="GC154" s="364"/>
      <c r="GD154" s="364"/>
      <c r="GE154" s="364"/>
      <c r="GF154" s="364"/>
      <c r="GG154" s="364"/>
      <c r="GH154" s="364"/>
      <c r="GI154" s="364"/>
      <c r="GJ154" s="364"/>
      <c r="GK154" s="364"/>
      <c r="GL154" s="364"/>
      <c r="GM154" s="364"/>
      <c r="GN154" s="364"/>
      <c r="GO154" s="364"/>
      <c r="GP154" s="364"/>
      <c r="GQ154" s="364"/>
      <c r="GR154" s="364"/>
      <c r="GS154" s="364"/>
      <c r="GT154" s="364"/>
      <c r="GU154" s="364"/>
      <c r="GV154" s="364"/>
      <c r="GW154" s="364"/>
      <c r="GX154" s="364"/>
      <c r="GY154" s="364"/>
      <c r="GZ154" s="364"/>
      <c r="HA154" s="364"/>
      <c r="HB154" s="364"/>
      <c r="HC154" s="364"/>
      <c r="HD154" s="364"/>
      <c r="HE154" s="364"/>
      <c r="HF154" s="364"/>
      <c r="HG154" s="364"/>
      <c r="HH154" s="364"/>
      <c r="HI154" s="364"/>
      <c r="HJ154" s="364"/>
      <c r="HK154" s="364"/>
      <c r="HL154" s="364"/>
      <c r="HM154" s="364"/>
      <c r="HN154" s="364"/>
      <c r="HO154" s="364"/>
      <c r="HP154" s="364"/>
      <c r="HQ154" s="364"/>
      <c r="HR154" s="364"/>
      <c r="HS154" s="364"/>
      <c r="HT154" s="364"/>
      <c r="HU154" s="364"/>
      <c r="HV154" s="364"/>
      <c r="HW154" s="364"/>
      <c r="HX154" s="364"/>
      <c r="HY154" s="364"/>
      <c r="HZ154" s="364"/>
      <c r="IA154" s="364"/>
      <c r="IB154" s="364"/>
      <c r="IC154" s="364"/>
      <c r="ID154" s="364"/>
      <c r="IE154" s="364"/>
      <c r="IF154" s="364"/>
      <c r="IG154" s="364"/>
      <c r="IH154" s="364"/>
      <c r="II154" s="364"/>
      <c r="IJ154" s="364"/>
      <c r="IK154" s="364"/>
      <c r="IL154" s="364"/>
      <c r="IM154" s="364"/>
      <c r="IN154" s="364"/>
      <c r="IO154" s="364"/>
      <c r="IP154" s="364"/>
      <c r="IQ154" s="364"/>
      <c r="IR154" s="364"/>
      <c r="IS154" s="364"/>
      <c r="IT154" s="364"/>
      <c r="IU154" s="364"/>
      <c r="IV154" s="364"/>
      <c r="IW154" s="364"/>
      <c r="IX154" s="364"/>
      <c r="IY154" s="364"/>
      <c r="IZ154" s="364"/>
      <c r="JA154" s="364"/>
      <c r="JB154" s="364"/>
      <c r="JC154" s="364"/>
      <c r="JD154" s="364"/>
      <c r="JE154" s="364"/>
      <c r="JF154" s="364"/>
      <c r="JG154" s="364"/>
      <c r="JH154" s="364"/>
      <c r="JI154" s="364"/>
      <c r="JJ154" s="364"/>
      <c r="JK154" s="364"/>
      <c r="JL154" s="364"/>
      <c r="JM154" s="364"/>
      <c r="JN154" s="364"/>
      <c r="JO154" s="364"/>
      <c r="JP154" s="364"/>
      <c r="JQ154" s="364"/>
      <c r="JR154" s="364"/>
      <c r="JS154" s="364"/>
      <c r="JT154" s="364"/>
      <c r="JU154" s="364"/>
      <c r="JV154" s="364"/>
      <c r="JW154" s="364"/>
      <c r="JX154" s="364"/>
      <c r="JY154" s="364"/>
      <c r="JZ154" s="364"/>
      <c r="KA154" s="364"/>
      <c r="KB154" s="364"/>
      <c r="KC154" s="364"/>
      <c r="KD154" s="364"/>
      <c r="KE154" s="364"/>
      <c r="KF154" s="364"/>
      <c r="KG154" s="364"/>
      <c r="KH154" s="364"/>
      <c r="KI154" s="364"/>
      <c r="KJ154" s="364"/>
      <c r="KK154" s="364"/>
      <c r="KL154" s="364"/>
      <c r="KM154" s="364"/>
      <c r="KN154" s="364"/>
      <c r="KO154" s="364"/>
      <c r="KP154" s="364"/>
      <c r="KQ154" s="364"/>
      <c r="KR154" s="364"/>
      <c r="KS154" s="364"/>
      <c r="KT154" s="364"/>
      <c r="KU154" s="364"/>
      <c r="KV154" s="364"/>
      <c r="KW154" s="364"/>
      <c r="KX154" s="364"/>
      <c r="KY154" s="364"/>
      <c r="KZ154" s="364"/>
      <c r="LA154" s="364"/>
      <c r="LB154" s="364"/>
      <c r="LC154" s="364"/>
      <c r="LD154" s="364"/>
      <c r="LE154" s="364"/>
      <c r="LF154" s="364"/>
      <c r="LG154" s="364"/>
      <c r="LH154" s="364"/>
      <c r="LI154" s="364"/>
      <c r="LJ154" s="364"/>
      <c r="LK154" s="364"/>
      <c r="LL154" s="364"/>
      <c r="LM154" s="364"/>
      <c r="LN154" s="364"/>
      <c r="LO154" s="364"/>
      <c r="LP154" s="364"/>
      <c r="LQ154" s="364"/>
      <c r="LR154" s="364"/>
      <c r="LS154" s="364"/>
      <c r="LT154" s="364"/>
      <c r="LU154" s="364"/>
      <c r="LV154" s="364"/>
      <c r="LW154" s="364"/>
      <c r="LX154" s="364"/>
      <c r="LY154" s="364"/>
      <c r="LZ154" s="364"/>
      <c r="MA154" s="364"/>
      <c r="MB154" s="364"/>
      <c r="MC154" s="364"/>
      <c r="MD154" s="364"/>
      <c r="ME154" s="364"/>
      <c r="MF154" s="364"/>
      <c r="MG154" s="364"/>
      <c r="MH154" s="364"/>
      <c r="MI154" s="364"/>
      <c r="MJ154" s="364"/>
      <c r="MK154" s="364"/>
      <c r="ML154" s="364"/>
      <c r="MM154" s="364"/>
      <c r="MN154" s="364"/>
      <c r="MO154" s="364"/>
      <c r="MP154" s="364"/>
      <c r="MQ154" s="364"/>
      <c r="MR154" s="364"/>
      <c r="MS154" s="364"/>
      <c r="MT154" s="364"/>
      <c r="MU154" s="364"/>
      <c r="MV154" s="364"/>
      <c r="MW154" s="364"/>
      <c r="MX154" s="364"/>
      <c r="MY154" s="364"/>
      <c r="MZ154" s="364"/>
      <c r="NA154" s="364"/>
      <c r="NB154" s="364"/>
      <c r="NC154" s="364"/>
      <c r="ND154" s="364"/>
      <c r="NE154" s="364"/>
      <c r="NF154" s="364"/>
      <c r="NG154" s="364"/>
      <c r="NH154" s="364"/>
      <c r="NI154" s="364"/>
      <c r="NJ154" s="364"/>
      <c r="NK154" s="364"/>
      <c r="NL154" s="364"/>
      <c r="NM154" s="364"/>
      <c r="NN154" s="364"/>
      <c r="NO154" s="364"/>
      <c r="NP154" s="364"/>
      <c r="NQ154" s="364"/>
      <c r="NR154" s="364"/>
      <c r="NS154" s="364"/>
      <c r="NT154" s="364"/>
      <c r="NU154" s="364"/>
      <c r="NV154" s="364"/>
      <c r="NW154" s="364"/>
      <c r="NX154" s="364"/>
      <c r="NY154" s="364"/>
      <c r="NZ154" s="364"/>
      <c r="OA154" s="364"/>
      <c r="OB154" s="364"/>
      <c r="OC154" s="364"/>
      <c r="OD154" s="364"/>
      <c r="OE154" s="364"/>
      <c r="OF154" s="364"/>
      <c r="OG154" s="364"/>
      <c r="OH154" s="364"/>
      <c r="OI154" s="364"/>
      <c r="OJ154" s="364"/>
      <c r="OK154" s="364"/>
      <c r="OL154" s="364"/>
      <c r="OM154" s="364"/>
      <c r="ON154" s="364"/>
      <c r="OO154" s="364"/>
      <c r="OP154" s="364"/>
      <c r="OQ154" s="364"/>
      <c r="OR154" s="364"/>
    </row>
    <row r="155" spans="1:408" ht="15">
      <c r="A155" s="363" t="s">
        <v>723</v>
      </c>
      <c r="B155" s="364">
        <f t="shared" si="148"/>
        <v>0</v>
      </c>
      <c r="C155" s="364">
        <f t="shared" si="149"/>
        <v>0</v>
      </c>
      <c r="D155" s="364">
        <f t="shared" si="150"/>
        <v>0</v>
      </c>
      <c r="E155" s="364">
        <f t="shared" si="151"/>
        <v>0</v>
      </c>
      <c r="F155" s="364">
        <f t="shared" si="152"/>
        <v>0</v>
      </c>
      <c r="G155" s="364">
        <f t="shared" si="153"/>
        <v>0</v>
      </c>
      <c r="H155" s="364">
        <f t="shared" si="154"/>
        <v>0</v>
      </c>
      <c r="I155" s="364">
        <f t="shared" si="155"/>
        <v>0</v>
      </c>
      <c r="J155" s="364">
        <f t="shared" si="156"/>
        <v>0</v>
      </c>
      <c r="K155" s="364">
        <f t="shared" si="157"/>
        <v>0</v>
      </c>
      <c r="L155" s="364">
        <f t="shared" si="158"/>
        <v>0</v>
      </c>
      <c r="M155" s="364">
        <f t="shared" si="159"/>
        <v>0</v>
      </c>
      <c r="N155" s="364">
        <f t="shared" si="160"/>
        <v>0</v>
      </c>
      <c r="O155" s="364">
        <f t="shared" si="161"/>
        <v>0</v>
      </c>
      <c r="P155" s="364">
        <f t="shared" si="162"/>
        <v>0</v>
      </c>
      <c r="Q155" s="364">
        <f t="shared" si="163"/>
        <v>0</v>
      </c>
      <c r="R155" s="364">
        <f t="shared" si="164"/>
        <v>0</v>
      </c>
      <c r="S155" s="364">
        <f t="shared" si="165"/>
        <v>0</v>
      </c>
      <c r="T155" s="364">
        <f t="shared" si="166"/>
        <v>0</v>
      </c>
      <c r="U155" s="364">
        <f t="shared" si="167"/>
        <v>0</v>
      </c>
      <c r="V155" s="364">
        <f t="shared" si="168"/>
        <v>0</v>
      </c>
      <c r="W155" s="364">
        <f t="shared" si="169"/>
        <v>0</v>
      </c>
      <c r="X155" s="364">
        <f t="shared" si="170"/>
        <v>0</v>
      </c>
      <c r="Y155" s="364">
        <f t="shared" si="171"/>
        <v>0</v>
      </c>
      <c r="Z155" s="364">
        <f t="shared" si="172"/>
        <v>0</v>
      </c>
      <c r="AA155" s="364">
        <f t="shared" si="173"/>
        <v>0</v>
      </c>
      <c r="AB155" s="364">
        <f t="shared" si="174"/>
        <v>0</v>
      </c>
      <c r="AC155" s="364">
        <f t="shared" si="175"/>
        <v>0</v>
      </c>
      <c r="AD155" s="364">
        <f t="shared" si="176"/>
        <v>0</v>
      </c>
      <c r="AE155" s="364">
        <f t="shared" si="177"/>
        <v>0</v>
      </c>
      <c r="AG155" s="364"/>
      <c r="AH155" s="364"/>
      <c r="AI155" s="364"/>
      <c r="AJ155" s="364"/>
      <c r="AK155" s="364"/>
      <c r="AL155" s="364"/>
      <c r="AM155" s="364"/>
      <c r="AN155" s="364"/>
      <c r="AO155" s="364"/>
      <c r="AP155" s="364"/>
      <c r="AQ155" s="364"/>
      <c r="AR155" s="364"/>
      <c r="AS155" s="364"/>
      <c r="AT155" s="364"/>
      <c r="AU155" s="364"/>
      <c r="AV155" s="364"/>
      <c r="AW155" s="364"/>
      <c r="AX155" s="364"/>
      <c r="AY155" s="364"/>
      <c r="AZ155" s="364"/>
      <c r="BA155" s="364"/>
      <c r="BB155" s="364"/>
      <c r="BC155" s="364"/>
      <c r="BD155" s="364"/>
      <c r="BE155" s="364"/>
      <c r="BF155" s="364"/>
      <c r="BG155" s="364"/>
      <c r="BH155" s="364"/>
      <c r="BI155" s="364"/>
      <c r="BJ155" s="364"/>
      <c r="BK155" s="364"/>
      <c r="BL155" s="364"/>
      <c r="BM155" s="364"/>
      <c r="BN155" s="364"/>
      <c r="BO155" s="364"/>
      <c r="BP155" s="364"/>
      <c r="BQ155" s="364"/>
      <c r="BR155" s="364"/>
      <c r="BS155" s="364"/>
      <c r="BT155" s="364"/>
      <c r="BU155" s="364"/>
      <c r="BV155" s="364"/>
      <c r="BW155" s="364"/>
      <c r="BX155" s="364"/>
      <c r="BY155" s="364"/>
      <c r="BZ155" s="364"/>
      <c r="CA155" s="364"/>
      <c r="CB155" s="364"/>
      <c r="CC155" s="364"/>
      <c r="CD155" s="364"/>
      <c r="CE155" s="364"/>
      <c r="CF155" s="364"/>
      <c r="CG155" s="364"/>
      <c r="CH155" s="364"/>
      <c r="CI155" s="364"/>
      <c r="CJ155" s="364"/>
      <c r="CK155" s="364"/>
      <c r="CL155" s="364"/>
      <c r="CM155" s="364"/>
      <c r="CN155" s="364"/>
      <c r="CO155" s="364"/>
      <c r="CP155" s="364"/>
      <c r="CQ155" s="364"/>
      <c r="CR155" s="364"/>
      <c r="CS155" s="364"/>
      <c r="CT155" s="364"/>
      <c r="CU155" s="364"/>
      <c r="CV155" s="364"/>
      <c r="CW155" s="364"/>
      <c r="CX155" s="364"/>
      <c r="CY155" s="364"/>
      <c r="CZ155" s="364"/>
      <c r="DA155" s="364"/>
      <c r="DB155" s="364"/>
      <c r="DC155" s="364"/>
      <c r="DD155" s="364"/>
      <c r="DE155" s="364"/>
      <c r="DF155" s="364"/>
      <c r="DG155" s="364"/>
      <c r="DH155" s="364"/>
      <c r="DI155" s="364"/>
      <c r="DJ155" s="364"/>
      <c r="DK155" s="364"/>
      <c r="DL155" s="364"/>
      <c r="DM155" s="364"/>
      <c r="DN155" s="364"/>
      <c r="DO155" s="364"/>
      <c r="DP155" s="364"/>
      <c r="DQ155" s="364"/>
      <c r="DR155" s="364"/>
      <c r="DS155" s="364"/>
      <c r="DT155" s="364"/>
      <c r="DU155" s="364"/>
      <c r="DV155" s="364"/>
      <c r="DW155" s="364"/>
      <c r="DX155" s="364"/>
      <c r="DY155" s="364"/>
      <c r="DZ155" s="364"/>
      <c r="EA155" s="364"/>
      <c r="EB155" s="364"/>
      <c r="EC155" s="364"/>
      <c r="ED155" s="364"/>
      <c r="EE155" s="364"/>
      <c r="EF155" s="364"/>
      <c r="EG155" s="364"/>
      <c r="EH155" s="364"/>
      <c r="EI155" s="364"/>
      <c r="EJ155" s="364"/>
      <c r="EK155" s="364"/>
      <c r="EL155" s="364"/>
      <c r="EM155" s="364"/>
      <c r="EN155" s="364"/>
      <c r="EO155" s="364"/>
      <c r="EP155" s="364"/>
      <c r="EQ155" s="364"/>
      <c r="ER155" s="364"/>
      <c r="ES155" s="364"/>
      <c r="ET155" s="364"/>
      <c r="EU155" s="364"/>
      <c r="EV155" s="364"/>
      <c r="EW155" s="364"/>
      <c r="EX155" s="364"/>
      <c r="EY155" s="364"/>
      <c r="EZ155" s="364"/>
      <c r="FA155" s="364"/>
      <c r="FB155" s="364"/>
      <c r="FC155" s="364"/>
      <c r="FD155" s="364"/>
      <c r="FE155" s="364"/>
      <c r="FF155" s="364"/>
      <c r="FG155" s="364"/>
      <c r="FH155" s="364"/>
      <c r="FI155" s="364"/>
      <c r="FJ155" s="364"/>
      <c r="FK155" s="364"/>
      <c r="FL155" s="364"/>
      <c r="FM155" s="364"/>
      <c r="FN155" s="364"/>
      <c r="FO155" s="364"/>
      <c r="FP155" s="364"/>
      <c r="FQ155" s="364"/>
      <c r="FR155" s="364"/>
      <c r="FS155" s="364"/>
      <c r="FT155" s="364"/>
      <c r="FU155" s="364"/>
      <c r="FV155" s="364"/>
      <c r="FW155" s="364"/>
      <c r="FX155" s="364"/>
      <c r="FY155" s="364"/>
      <c r="FZ155" s="364"/>
      <c r="GA155" s="364"/>
      <c r="GB155" s="364"/>
      <c r="GC155" s="364"/>
      <c r="GD155" s="364"/>
      <c r="GE155" s="364"/>
      <c r="GF155" s="364"/>
      <c r="GG155" s="364"/>
      <c r="GH155" s="364"/>
      <c r="GI155" s="364"/>
      <c r="GJ155" s="364"/>
      <c r="GK155" s="364"/>
      <c r="GL155" s="364"/>
      <c r="GM155" s="364"/>
      <c r="GN155" s="364"/>
      <c r="GO155" s="364"/>
      <c r="GP155" s="364"/>
      <c r="GQ155" s="364"/>
      <c r="GR155" s="364"/>
      <c r="GS155" s="364"/>
      <c r="GT155" s="364"/>
      <c r="GU155" s="364"/>
      <c r="GV155" s="364"/>
      <c r="GW155" s="364"/>
      <c r="GX155" s="364"/>
      <c r="GY155" s="364"/>
      <c r="GZ155" s="364"/>
      <c r="HA155" s="364"/>
      <c r="HB155" s="364"/>
      <c r="HC155" s="364"/>
      <c r="HD155" s="364"/>
      <c r="HE155" s="364"/>
      <c r="HF155" s="364"/>
      <c r="HG155" s="364"/>
      <c r="HH155" s="364"/>
      <c r="HI155" s="364"/>
      <c r="HJ155" s="364"/>
      <c r="HK155" s="364"/>
      <c r="HL155" s="364"/>
      <c r="HM155" s="364"/>
      <c r="HN155" s="364"/>
      <c r="HO155" s="364"/>
      <c r="HP155" s="364"/>
      <c r="HQ155" s="364"/>
      <c r="HR155" s="364"/>
      <c r="HS155" s="364"/>
      <c r="HT155" s="364"/>
      <c r="HU155" s="364"/>
      <c r="HV155" s="364"/>
      <c r="HW155" s="364"/>
      <c r="HX155" s="364"/>
      <c r="HY155" s="364"/>
      <c r="HZ155" s="364"/>
      <c r="IA155" s="364"/>
      <c r="IB155" s="364"/>
      <c r="IC155" s="364"/>
      <c r="ID155" s="364"/>
      <c r="IE155" s="364"/>
      <c r="IF155" s="364"/>
      <c r="IG155" s="364"/>
      <c r="IH155" s="364"/>
      <c r="II155" s="364"/>
      <c r="IJ155" s="364"/>
      <c r="IK155" s="364"/>
      <c r="IL155" s="364"/>
      <c r="IM155" s="364"/>
      <c r="IN155" s="364"/>
      <c r="IO155" s="364"/>
      <c r="IP155" s="364"/>
      <c r="IQ155" s="364"/>
      <c r="IR155" s="364"/>
      <c r="IS155" s="364"/>
      <c r="IT155" s="364"/>
      <c r="IU155" s="364"/>
      <c r="IV155" s="364"/>
      <c r="IW155" s="364"/>
      <c r="IX155" s="364"/>
      <c r="IY155" s="364"/>
      <c r="IZ155" s="364"/>
      <c r="JA155" s="364"/>
      <c r="JB155" s="364"/>
      <c r="JC155" s="364"/>
      <c r="JD155" s="364"/>
      <c r="JE155" s="364"/>
      <c r="JF155" s="364"/>
      <c r="JG155" s="364"/>
      <c r="JH155" s="364"/>
      <c r="JI155" s="364"/>
      <c r="JJ155" s="364"/>
      <c r="JK155" s="364"/>
      <c r="JL155" s="364"/>
      <c r="JM155" s="364"/>
      <c r="JN155" s="364"/>
      <c r="JO155" s="364"/>
      <c r="JP155" s="364"/>
      <c r="JQ155" s="364"/>
      <c r="JR155" s="364"/>
      <c r="JS155" s="364"/>
      <c r="JT155" s="364"/>
      <c r="JU155" s="364"/>
      <c r="JV155" s="364"/>
      <c r="JW155" s="364"/>
      <c r="JX155" s="364"/>
      <c r="JY155" s="364"/>
      <c r="JZ155" s="364"/>
      <c r="KA155" s="364"/>
      <c r="KB155" s="364"/>
      <c r="KC155" s="364"/>
      <c r="KD155" s="364"/>
      <c r="KE155" s="364"/>
      <c r="KF155" s="364"/>
      <c r="KG155" s="364"/>
      <c r="KH155" s="364"/>
      <c r="KI155" s="364"/>
      <c r="KJ155" s="364"/>
      <c r="KK155" s="364"/>
      <c r="KL155" s="364"/>
      <c r="KM155" s="364"/>
      <c r="KN155" s="364"/>
      <c r="KO155" s="364"/>
      <c r="KP155" s="364"/>
      <c r="KQ155" s="364"/>
      <c r="KR155" s="364"/>
      <c r="KS155" s="364"/>
      <c r="KT155" s="364"/>
      <c r="KU155" s="364"/>
      <c r="KV155" s="364"/>
      <c r="KW155" s="364"/>
      <c r="KX155" s="364"/>
      <c r="KY155" s="364"/>
      <c r="KZ155" s="364"/>
      <c r="LA155" s="364"/>
      <c r="LB155" s="364"/>
      <c r="LC155" s="364"/>
      <c r="LD155" s="364"/>
      <c r="LE155" s="364"/>
      <c r="LF155" s="364"/>
      <c r="LG155" s="364"/>
      <c r="LH155" s="364"/>
      <c r="LI155" s="364"/>
      <c r="LJ155" s="364"/>
      <c r="LK155" s="364"/>
      <c r="LL155" s="364"/>
      <c r="LM155" s="364"/>
      <c r="LN155" s="364"/>
      <c r="LO155" s="364"/>
      <c r="LP155" s="364"/>
      <c r="LQ155" s="364"/>
      <c r="LR155" s="364"/>
      <c r="LS155" s="364"/>
      <c r="LT155" s="364"/>
      <c r="LU155" s="364"/>
      <c r="LV155" s="364"/>
      <c r="LW155" s="364"/>
      <c r="LX155" s="364"/>
      <c r="LY155" s="364"/>
      <c r="LZ155" s="364"/>
      <c r="MA155" s="364"/>
      <c r="MB155" s="364"/>
      <c r="MC155" s="364"/>
      <c r="MD155" s="364"/>
      <c r="ME155" s="364"/>
      <c r="MF155" s="364"/>
      <c r="MG155" s="364"/>
      <c r="MH155" s="364"/>
      <c r="MI155" s="364"/>
      <c r="MJ155" s="364"/>
      <c r="MK155" s="364"/>
      <c r="ML155" s="364"/>
      <c r="MM155" s="364"/>
      <c r="MN155" s="364"/>
      <c r="MO155" s="364"/>
      <c r="MP155" s="364"/>
      <c r="MQ155" s="364"/>
      <c r="MR155" s="364"/>
      <c r="MS155" s="364"/>
      <c r="MT155" s="364"/>
      <c r="MU155" s="364"/>
      <c r="MV155" s="364"/>
      <c r="MW155" s="364"/>
      <c r="MX155" s="364"/>
      <c r="MY155" s="364"/>
      <c r="MZ155" s="364"/>
      <c r="NA155" s="364"/>
      <c r="NB155" s="364"/>
      <c r="NC155" s="364"/>
      <c r="ND155" s="364"/>
      <c r="NE155" s="364"/>
      <c r="NF155" s="364"/>
      <c r="NG155" s="364"/>
      <c r="NH155" s="364"/>
      <c r="NI155" s="364"/>
      <c r="NJ155" s="364"/>
      <c r="NK155" s="364"/>
      <c r="NL155" s="364"/>
      <c r="NM155" s="364"/>
      <c r="NN155" s="364"/>
      <c r="NO155" s="364"/>
      <c r="NP155" s="364"/>
      <c r="NQ155" s="364"/>
      <c r="NR155" s="364"/>
      <c r="NS155" s="364"/>
      <c r="NT155" s="364"/>
      <c r="NU155" s="364"/>
      <c r="NV155" s="364"/>
      <c r="NW155" s="364"/>
      <c r="NX155" s="364"/>
      <c r="NY155" s="364"/>
      <c r="NZ155" s="364"/>
      <c r="OA155" s="364"/>
      <c r="OB155" s="364"/>
      <c r="OC155" s="364"/>
      <c r="OD155" s="364"/>
      <c r="OE155" s="364"/>
      <c r="OF155" s="364"/>
      <c r="OG155" s="364"/>
      <c r="OH155" s="364"/>
      <c r="OI155" s="364"/>
      <c r="OJ155" s="364"/>
      <c r="OK155" s="364"/>
      <c r="OL155" s="364"/>
      <c r="OM155" s="364"/>
      <c r="ON155" s="364"/>
      <c r="OO155" s="364"/>
      <c r="OP155" s="364"/>
      <c r="OQ155" s="364"/>
      <c r="OR155" s="364"/>
    </row>
    <row r="156" spans="1:408" ht="15">
      <c r="A156" s="365" t="s">
        <v>724</v>
      </c>
      <c r="B156" s="364">
        <f t="shared" si="148"/>
        <v>0</v>
      </c>
      <c r="C156" s="364">
        <f t="shared" si="149"/>
        <v>0</v>
      </c>
      <c r="D156" s="364">
        <f t="shared" si="150"/>
        <v>0</v>
      </c>
      <c r="E156" s="364">
        <f t="shared" si="151"/>
        <v>0</v>
      </c>
      <c r="F156" s="364">
        <f t="shared" si="152"/>
        <v>0</v>
      </c>
      <c r="G156" s="364">
        <f t="shared" si="153"/>
        <v>0</v>
      </c>
      <c r="H156" s="364">
        <f t="shared" si="154"/>
        <v>0</v>
      </c>
      <c r="I156" s="364">
        <f t="shared" si="155"/>
        <v>0</v>
      </c>
      <c r="J156" s="364">
        <f t="shared" si="156"/>
        <v>0</v>
      </c>
      <c r="K156" s="364">
        <f t="shared" si="157"/>
        <v>0</v>
      </c>
      <c r="L156" s="364">
        <f t="shared" si="158"/>
        <v>0</v>
      </c>
      <c r="M156" s="364">
        <f t="shared" si="159"/>
        <v>0</v>
      </c>
      <c r="N156" s="364">
        <f t="shared" si="160"/>
        <v>0</v>
      </c>
      <c r="O156" s="364">
        <f t="shared" si="161"/>
        <v>0</v>
      </c>
      <c r="P156" s="364">
        <f t="shared" si="162"/>
        <v>0</v>
      </c>
      <c r="Q156" s="364">
        <f t="shared" si="163"/>
        <v>0</v>
      </c>
      <c r="R156" s="364">
        <f t="shared" si="164"/>
        <v>0</v>
      </c>
      <c r="S156" s="364">
        <f t="shared" si="165"/>
        <v>0</v>
      </c>
      <c r="T156" s="364">
        <f t="shared" si="166"/>
        <v>0</v>
      </c>
      <c r="U156" s="364">
        <f t="shared" si="167"/>
        <v>0</v>
      </c>
      <c r="V156" s="364">
        <f t="shared" si="168"/>
        <v>0</v>
      </c>
      <c r="W156" s="364">
        <f t="shared" si="169"/>
        <v>0</v>
      </c>
      <c r="X156" s="364">
        <f t="shared" si="170"/>
        <v>0</v>
      </c>
      <c r="Y156" s="364">
        <f t="shared" si="171"/>
        <v>0</v>
      </c>
      <c r="Z156" s="364">
        <f t="shared" si="172"/>
        <v>0</v>
      </c>
      <c r="AA156" s="364">
        <f t="shared" si="173"/>
        <v>0</v>
      </c>
      <c r="AB156" s="364">
        <f t="shared" si="174"/>
        <v>0</v>
      </c>
      <c r="AC156" s="364">
        <f t="shared" si="175"/>
        <v>0</v>
      </c>
      <c r="AD156" s="364">
        <f t="shared" si="176"/>
        <v>0</v>
      </c>
      <c r="AE156" s="364">
        <f t="shared" si="177"/>
        <v>0</v>
      </c>
      <c r="AG156" s="364"/>
      <c r="AH156" s="364"/>
      <c r="AI156" s="364"/>
      <c r="AJ156" s="364"/>
      <c r="AK156" s="364"/>
      <c r="AL156" s="364"/>
      <c r="AM156" s="364"/>
      <c r="AN156" s="364"/>
      <c r="AO156" s="364"/>
      <c r="AP156" s="364"/>
      <c r="AQ156" s="364"/>
      <c r="AR156" s="364"/>
      <c r="AS156" s="364"/>
      <c r="AT156" s="364"/>
      <c r="AU156" s="364"/>
      <c r="AV156" s="364"/>
      <c r="AW156" s="364"/>
      <c r="AX156" s="364"/>
      <c r="AY156" s="364"/>
      <c r="AZ156" s="364"/>
      <c r="BA156" s="364"/>
      <c r="BB156" s="364"/>
      <c r="BC156" s="364"/>
      <c r="BD156" s="364"/>
      <c r="BE156" s="364"/>
      <c r="BF156" s="364"/>
      <c r="BG156" s="364"/>
      <c r="BH156" s="364"/>
      <c r="BI156" s="364"/>
      <c r="BJ156" s="364"/>
      <c r="BK156" s="364"/>
      <c r="BL156" s="364"/>
      <c r="BM156" s="364"/>
      <c r="BN156" s="364"/>
      <c r="BO156" s="364"/>
      <c r="BP156" s="364"/>
      <c r="BQ156" s="364"/>
      <c r="BR156" s="364"/>
      <c r="BS156" s="364"/>
      <c r="BT156" s="364"/>
      <c r="BU156" s="364"/>
      <c r="BV156" s="364"/>
      <c r="BW156" s="364"/>
      <c r="BX156" s="364"/>
      <c r="BY156" s="364"/>
      <c r="BZ156" s="364"/>
      <c r="CA156" s="364"/>
      <c r="CB156" s="364"/>
      <c r="CC156" s="364"/>
      <c r="CD156" s="364"/>
      <c r="CE156" s="364"/>
      <c r="CF156" s="364"/>
      <c r="CG156" s="364"/>
      <c r="CH156" s="364"/>
      <c r="CI156" s="364"/>
      <c r="CJ156" s="364"/>
      <c r="CK156" s="364"/>
      <c r="CL156" s="364"/>
      <c r="CM156" s="364"/>
      <c r="CN156" s="364"/>
      <c r="CO156" s="364"/>
      <c r="CP156" s="364"/>
      <c r="CQ156" s="364"/>
      <c r="CR156" s="364"/>
      <c r="CS156" s="364"/>
      <c r="CT156" s="364"/>
      <c r="CU156" s="364"/>
      <c r="CV156" s="364"/>
      <c r="CW156" s="364"/>
      <c r="CX156" s="364"/>
      <c r="CY156" s="364"/>
      <c r="CZ156" s="364"/>
      <c r="DA156" s="364"/>
      <c r="DB156" s="364"/>
      <c r="DC156" s="364"/>
      <c r="DD156" s="364"/>
      <c r="DE156" s="364"/>
      <c r="DF156" s="364"/>
      <c r="DG156" s="364"/>
      <c r="DH156" s="364"/>
      <c r="DI156" s="364"/>
      <c r="DJ156" s="364"/>
      <c r="DK156" s="364"/>
      <c r="DL156" s="364"/>
      <c r="DM156" s="364"/>
      <c r="DN156" s="364"/>
      <c r="DO156" s="364"/>
      <c r="DP156" s="364"/>
      <c r="DQ156" s="364"/>
      <c r="DR156" s="364"/>
      <c r="DS156" s="364"/>
      <c r="DT156" s="364"/>
      <c r="DU156" s="364"/>
      <c r="DV156" s="364"/>
      <c r="DW156" s="364"/>
      <c r="DX156" s="364"/>
      <c r="DY156" s="364"/>
      <c r="DZ156" s="364"/>
      <c r="EA156" s="364"/>
      <c r="EB156" s="364"/>
      <c r="EC156" s="364"/>
      <c r="ED156" s="364"/>
      <c r="EE156" s="364"/>
      <c r="EF156" s="364"/>
      <c r="EG156" s="364"/>
      <c r="EH156" s="364"/>
      <c r="EI156" s="364"/>
      <c r="EJ156" s="364"/>
      <c r="EK156" s="364"/>
      <c r="EL156" s="364"/>
      <c r="EM156" s="364"/>
      <c r="EN156" s="364"/>
      <c r="EO156" s="364"/>
      <c r="EP156" s="364"/>
      <c r="EQ156" s="364"/>
      <c r="ER156" s="364"/>
      <c r="ES156" s="364"/>
      <c r="ET156" s="364"/>
      <c r="EU156" s="364"/>
      <c r="EV156" s="364"/>
      <c r="EW156" s="364"/>
      <c r="EX156" s="364"/>
      <c r="EY156" s="364"/>
      <c r="EZ156" s="364"/>
      <c r="FA156" s="364"/>
      <c r="FB156" s="364"/>
      <c r="FC156" s="364"/>
      <c r="FD156" s="364"/>
      <c r="FE156" s="364"/>
      <c r="FF156" s="364"/>
      <c r="FG156" s="364"/>
      <c r="FH156" s="364"/>
      <c r="FI156" s="364"/>
      <c r="FJ156" s="364"/>
      <c r="FK156" s="364"/>
      <c r="FL156" s="364"/>
      <c r="FM156" s="364"/>
      <c r="FN156" s="364"/>
      <c r="FO156" s="364"/>
      <c r="FP156" s="364"/>
      <c r="FQ156" s="364"/>
      <c r="FR156" s="364"/>
      <c r="FS156" s="364"/>
      <c r="FT156" s="364"/>
      <c r="FU156" s="364"/>
      <c r="FV156" s="364"/>
      <c r="FW156" s="364"/>
      <c r="FX156" s="364"/>
      <c r="FY156" s="364"/>
      <c r="FZ156" s="364"/>
      <c r="GA156" s="364"/>
      <c r="GB156" s="364"/>
      <c r="GC156" s="364"/>
      <c r="GD156" s="364"/>
      <c r="GE156" s="364"/>
      <c r="GF156" s="364"/>
      <c r="GG156" s="364"/>
      <c r="GH156" s="364"/>
      <c r="GI156" s="364"/>
      <c r="GJ156" s="364"/>
      <c r="GK156" s="364"/>
      <c r="GL156" s="364"/>
      <c r="GM156" s="364"/>
      <c r="GN156" s="364"/>
      <c r="GO156" s="364"/>
      <c r="GP156" s="364"/>
      <c r="GQ156" s="364"/>
      <c r="GR156" s="364"/>
      <c r="GS156" s="364"/>
      <c r="GT156" s="364"/>
      <c r="GU156" s="364"/>
      <c r="GV156" s="364"/>
      <c r="GW156" s="364"/>
      <c r="GX156" s="364"/>
      <c r="GY156" s="364"/>
      <c r="GZ156" s="364"/>
      <c r="HA156" s="364"/>
      <c r="HB156" s="364"/>
      <c r="HC156" s="364"/>
      <c r="HD156" s="364"/>
      <c r="HE156" s="364"/>
      <c r="HF156" s="364"/>
      <c r="HG156" s="364"/>
      <c r="HH156" s="364"/>
      <c r="HI156" s="364"/>
      <c r="HJ156" s="364"/>
      <c r="HK156" s="364"/>
      <c r="HL156" s="364"/>
      <c r="HM156" s="364"/>
      <c r="HN156" s="364"/>
      <c r="HO156" s="364"/>
      <c r="HP156" s="364"/>
      <c r="HQ156" s="364"/>
      <c r="HR156" s="364"/>
      <c r="HS156" s="364"/>
      <c r="HT156" s="364"/>
      <c r="HU156" s="364"/>
      <c r="HV156" s="364"/>
      <c r="HW156" s="364"/>
      <c r="HX156" s="364"/>
      <c r="HY156" s="364"/>
      <c r="HZ156" s="364"/>
      <c r="IA156" s="364"/>
      <c r="IB156" s="364"/>
      <c r="IC156" s="364"/>
      <c r="ID156" s="364"/>
      <c r="IE156" s="364"/>
      <c r="IF156" s="364"/>
      <c r="IG156" s="364"/>
      <c r="IH156" s="364"/>
      <c r="II156" s="364"/>
      <c r="IJ156" s="364"/>
      <c r="IK156" s="364"/>
      <c r="IL156" s="364"/>
      <c r="IM156" s="364"/>
      <c r="IN156" s="364"/>
      <c r="IO156" s="364"/>
      <c r="IP156" s="364"/>
      <c r="IQ156" s="364"/>
      <c r="IR156" s="364"/>
      <c r="IS156" s="364"/>
      <c r="IT156" s="364"/>
      <c r="IU156" s="364"/>
      <c r="IV156" s="364"/>
      <c r="IW156" s="364"/>
      <c r="IX156" s="364"/>
      <c r="IY156" s="364"/>
      <c r="IZ156" s="364"/>
      <c r="JA156" s="364"/>
      <c r="JB156" s="364"/>
      <c r="JC156" s="364"/>
      <c r="JD156" s="364"/>
      <c r="JE156" s="364"/>
      <c r="JF156" s="364"/>
      <c r="JG156" s="364"/>
      <c r="JH156" s="364"/>
      <c r="JI156" s="364"/>
      <c r="JJ156" s="364"/>
      <c r="JK156" s="364"/>
      <c r="JL156" s="364"/>
      <c r="JM156" s="364"/>
      <c r="JN156" s="364"/>
      <c r="JO156" s="364"/>
      <c r="JP156" s="364"/>
      <c r="JQ156" s="364"/>
      <c r="JR156" s="364"/>
      <c r="JS156" s="364"/>
      <c r="JT156" s="364"/>
      <c r="JU156" s="364"/>
      <c r="JV156" s="364"/>
      <c r="JW156" s="364"/>
      <c r="JX156" s="364"/>
      <c r="JY156" s="364"/>
      <c r="JZ156" s="364"/>
      <c r="KA156" s="364"/>
      <c r="KB156" s="364"/>
      <c r="KC156" s="364"/>
      <c r="KD156" s="364"/>
      <c r="KE156" s="364"/>
      <c r="KF156" s="364"/>
      <c r="KG156" s="364"/>
      <c r="KH156" s="364"/>
      <c r="KI156" s="364"/>
      <c r="KJ156" s="364"/>
      <c r="KK156" s="364"/>
      <c r="KL156" s="364"/>
      <c r="KM156" s="364"/>
      <c r="KN156" s="364"/>
      <c r="KO156" s="364"/>
      <c r="KP156" s="364"/>
      <c r="KQ156" s="364"/>
      <c r="KR156" s="364"/>
      <c r="KS156" s="364"/>
      <c r="KT156" s="364"/>
      <c r="KU156" s="364"/>
      <c r="KV156" s="364"/>
      <c r="KW156" s="364"/>
      <c r="KX156" s="364"/>
      <c r="KY156" s="364"/>
      <c r="KZ156" s="364"/>
      <c r="LA156" s="364"/>
      <c r="LB156" s="364"/>
      <c r="LC156" s="364"/>
      <c r="LD156" s="364"/>
      <c r="LE156" s="364"/>
      <c r="LF156" s="364"/>
      <c r="LG156" s="364"/>
      <c r="LH156" s="364"/>
      <c r="LI156" s="364"/>
      <c r="LJ156" s="364"/>
      <c r="LK156" s="364"/>
      <c r="LL156" s="364"/>
      <c r="LM156" s="364"/>
      <c r="LN156" s="364"/>
      <c r="LO156" s="364"/>
      <c r="LP156" s="364"/>
      <c r="LQ156" s="364"/>
      <c r="LR156" s="364"/>
      <c r="LS156" s="364"/>
      <c r="LT156" s="364"/>
      <c r="LU156" s="364"/>
      <c r="LV156" s="364"/>
      <c r="LW156" s="364"/>
      <c r="LX156" s="364"/>
      <c r="LY156" s="364"/>
      <c r="LZ156" s="364"/>
      <c r="MA156" s="364"/>
      <c r="MB156" s="364"/>
      <c r="MC156" s="364"/>
      <c r="MD156" s="364"/>
      <c r="ME156" s="364"/>
      <c r="MF156" s="364"/>
      <c r="MG156" s="364"/>
      <c r="MH156" s="364"/>
      <c r="MI156" s="364"/>
      <c r="MJ156" s="364"/>
      <c r="MK156" s="364"/>
      <c r="ML156" s="364"/>
      <c r="MM156" s="364"/>
      <c r="MN156" s="364"/>
      <c r="MO156" s="364"/>
      <c r="MP156" s="364"/>
      <c r="MQ156" s="364"/>
      <c r="MR156" s="364"/>
      <c r="MS156" s="364"/>
      <c r="MT156" s="364"/>
      <c r="MU156" s="364"/>
      <c r="MV156" s="364"/>
      <c r="MW156" s="364"/>
      <c r="MX156" s="364"/>
      <c r="MY156" s="364"/>
      <c r="MZ156" s="364"/>
      <c r="NA156" s="364"/>
      <c r="NB156" s="364"/>
      <c r="NC156" s="364"/>
      <c r="ND156" s="364"/>
      <c r="NE156" s="364"/>
      <c r="NF156" s="364"/>
      <c r="NG156" s="364"/>
      <c r="NH156" s="364"/>
      <c r="NI156" s="364"/>
      <c r="NJ156" s="364"/>
      <c r="NK156" s="364"/>
      <c r="NL156" s="364"/>
      <c r="NM156" s="364"/>
      <c r="NN156" s="364"/>
      <c r="NO156" s="364"/>
      <c r="NP156" s="364"/>
      <c r="NQ156" s="364"/>
      <c r="NR156" s="364"/>
      <c r="NS156" s="364"/>
      <c r="NT156" s="364"/>
      <c r="NU156" s="364"/>
      <c r="NV156" s="364"/>
      <c r="NW156" s="364"/>
      <c r="NX156" s="364"/>
      <c r="NY156" s="364"/>
      <c r="NZ156" s="364"/>
      <c r="OA156" s="364"/>
      <c r="OB156" s="364"/>
      <c r="OC156" s="364"/>
      <c r="OD156" s="364"/>
      <c r="OE156" s="364"/>
      <c r="OF156" s="364"/>
      <c r="OG156" s="364"/>
      <c r="OH156" s="364"/>
      <c r="OI156" s="364"/>
      <c r="OJ156" s="364"/>
      <c r="OK156" s="364"/>
      <c r="OL156" s="364"/>
      <c r="OM156" s="364"/>
      <c r="ON156" s="364"/>
      <c r="OO156" s="364"/>
      <c r="OP156" s="364"/>
      <c r="OQ156" s="364"/>
      <c r="OR156" s="364"/>
    </row>
    <row r="157" spans="1:408" ht="15">
      <c r="A157" s="363" t="s">
        <v>725</v>
      </c>
      <c r="B157" s="364">
        <f t="shared" si="148"/>
        <v>0</v>
      </c>
      <c r="C157" s="364">
        <f t="shared" si="149"/>
        <v>0</v>
      </c>
      <c r="D157" s="364">
        <f t="shared" si="150"/>
        <v>0</v>
      </c>
      <c r="E157" s="364">
        <f t="shared" si="151"/>
        <v>0</v>
      </c>
      <c r="F157" s="364">
        <f t="shared" si="152"/>
        <v>0</v>
      </c>
      <c r="G157" s="364">
        <f t="shared" si="153"/>
        <v>0</v>
      </c>
      <c r="H157" s="364">
        <f t="shared" si="154"/>
        <v>0</v>
      </c>
      <c r="I157" s="364">
        <f t="shared" si="155"/>
        <v>0</v>
      </c>
      <c r="J157" s="364">
        <f t="shared" si="156"/>
        <v>0</v>
      </c>
      <c r="K157" s="364">
        <f t="shared" si="157"/>
        <v>0</v>
      </c>
      <c r="L157" s="364">
        <f t="shared" si="158"/>
        <v>0</v>
      </c>
      <c r="M157" s="364">
        <f t="shared" si="159"/>
        <v>0</v>
      </c>
      <c r="N157" s="364">
        <f t="shared" si="160"/>
        <v>0</v>
      </c>
      <c r="O157" s="364">
        <f t="shared" si="161"/>
        <v>0</v>
      </c>
      <c r="P157" s="364">
        <f t="shared" si="162"/>
        <v>0</v>
      </c>
      <c r="Q157" s="364">
        <f t="shared" si="163"/>
        <v>0</v>
      </c>
      <c r="R157" s="364">
        <f t="shared" si="164"/>
        <v>0</v>
      </c>
      <c r="S157" s="364">
        <f t="shared" si="165"/>
        <v>0</v>
      </c>
      <c r="T157" s="364">
        <f t="shared" si="166"/>
        <v>0</v>
      </c>
      <c r="U157" s="364">
        <f t="shared" si="167"/>
        <v>0</v>
      </c>
      <c r="V157" s="364">
        <f t="shared" si="168"/>
        <v>0</v>
      </c>
      <c r="W157" s="364">
        <f t="shared" si="169"/>
        <v>0</v>
      </c>
      <c r="X157" s="364">
        <f t="shared" si="170"/>
        <v>0</v>
      </c>
      <c r="Y157" s="364">
        <f t="shared" si="171"/>
        <v>0</v>
      </c>
      <c r="Z157" s="364">
        <f t="shared" si="172"/>
        <v>0</v>
      </c>
      <c r="AA157" s="364">
        <f t="shared" si="173"/>
        <v>0</v>
      </c>
      <c r="AB157" s="364">
        <f t="shared" si="174"/>
        <v>0</v>
      </c>
      <c r="AC157" s="364">
        <f t="shared" si="175"/>
        <v>0</v>
      </c>
      <c r="AD157" s="364">
        <f t="shared" si="176"/>
        <v>0</v>
      </c>
      <c r="AE157" s="364">
        <f t="shared" si="177"/>
        <v>0</v>
      </c>
      <c r="AG157" s="364"/>
      <c r="AH157" s="364"/>
      <c r="AI157" s="364"/>
      <c r="AJ157" s="364"/>
      <c r="AK157" s="364"/>
      <c r="AL157" s="364"/>
      <c r="AM157" s="364"/>
      <c r="AN157" s="364"/>
      <c r="AO157" s="364"/>
      <c r="AP157" s="364"/>
      <c r="AQ157" s="364"/>
      <c r="AR157" s="364"/>
      <c r="AS157" s="364"/>
      <c r="AT157" s="364"/>
      <c r="AU157" s="364"/>
      <c r="AV157" s="364"/>
      <c r="AW157" s="364"/>
      <c r="AX157" s="364"/>
      <c r="AY157" s="364"/>
      <c r="AZ157" s="364"/>
      <c r="BA157" s="364"/>
      <c r="BB157" s="364"/>
      <c r="BC157" s="364"/>
      <c r="BD157" s="364"/>
      <c r="BE157" s="364"/>
      <c r="BF157" s="364"/>
      <c r="BG157" s="364"/>
      <c r="BH157" s="364"/>
      <c r="BI157" s="364"/>
      <c r="BJ157" s="364"/>
      <c r="BK157" s="364"/>
      <c r="BL157" s="364"/>
      <c r="BM157" s="364"/>
      <c r="BN157" s="364"/>
      <c r="BO157" s="364"/>
      <c r="BP157" s="364"/>
      <c r="BQ157" s="364"/>
      <c r="BR157" s="364"/>
      <c r="BS157" s="364"/>
      <c r="BT157" s="364"/>
      <c r="BU157" s="364"/>
      <c r="BV157" s="364"/>
      <c r="BW157" s="364"/>
      <c r="BX157" s="364"/>
      <c r="BY157" s="364"/>
      <c r="BZ157" s="364"/>
      <c r="CA157" s="364"/>
      <c r="CB157" s="364"/>
      <c r="CC157" s="364"/>
      <c r="CD157" s="364"/>
      <c r="CE157" s="364"/>
      <c r="CF157" s="364"/>
      <c r="CG157" s="364"/>
      <c r="CH157" s="364"/>
      <c r="CI157" s="364"/>
      <c r="CJ157" s="364"/>
      <c r="CK157" s="364"/>
      <c r="CL157" s="364"/>
      <c r="CM157" s="364"/>
      <c r="CN157" s="364"/>
      <c r="CO157" s="364"/>
      <c r="CP157" s="364"/>
      <c r="CQ157" s="364"/>
      <c r="CR157" s="364"/>
      <c r="CS157" s="364"/>
      <c r="CT157" s="364"/>
      <c r="CU157" s="364"/>
      <c r="CV157" s="364"/>
      <c r="CW157" s="364"/>
      <c r="CX157" s="364"/>
      <c r="CY157" s="364"/>
      <c r="CZ157" s="364"/>
      <c r="DA157" s="364"/>
      <c r="DB157" s="364"/>
      <c r="DC157" s="364"/>
      <c r="DD157" s="364"/>
      <c r="DE157" s="364"/>
      <c r="DF157" s="364"/>
      <c r="DG157" s="364"/>
      <c r="DH157" s="364"/>
      <c r="DI157" s="364"/>
      <c r="DJ157" s="364"/>
      <c r="DK157" s="364"/>
      <c r="DL157" s="364"/>
      <c r="DM157" s="364"/>
      <c r="DN157" s="364"/>
      <c r="DO157" s="364"/>
      <c r="DP157" s="364"/>
      <c r="DQ157" s="364"/>
      <c r="DR157" s="364"/>
      <c r="DS157" s="364"/>
      <c r="DT157" s="364"/>
      <c r="DU157" s="364"/>
      <c r="DV157" s="364"/>
      <c r="DW157" s="364"/>
      <c r="DX157" s="364"/>
      <c r="DY157" s="364"/>
      <c r="DZ157" s="364"/>
      <c r="EA157" s="364"/>
      <c r="EB157" s="364"/>
      <c r="EC157" s="364"/>
      <c r="ED157" s="364"/>
      <c r="EE157" s="364"/>
      <c r="EF157" s="364"/>
      <c r="EG157" s="364"/>
      <c r="EH157" s="364"/>
      <c r="EI157" s="364"/>
      <c r="EJ157" s="364"/>
      <c r="EK157" s="364"/>
      <c r="EL157" s="364"/>
      <c r="EM157" s="364"/>
      <c r="EN157" s="364"/>
      <c r="EO157" s="364"/>
      <c r="EP157" s="364"/>
      <c r="EQ157" s="364"/>
      <c r="ER157" s="364"/>
      <c r="ES157" s="364"/>
      <c r="ET157" s="364"/>
      <c r="EU157" s="364"/>
      <c r="EV157" s="364"/>
      <c r="EW157" s="364"/>
      <c r="EX157" s="364"/>
      <c r="EY157" s="364"/>
      <c r="EZ157" s="364"/>
      <c r="FA157" s="364"/>
      <c r="FB157" s="364"/>
      <c r="FC157" s="364"/>
      <c r="FD157" s="364"/>
      <c r="FE157" s="364"/>
      <c r="FF157" s="364"/>
      <c r="FG157" s="364"/>
      <c r="FH157" s="364"/>
      <c r="FI157" s="364"/>
      <c r="FJ157" s="364"/>
      <c r="FK157" s="364"/>
      <c r="FL157" s="364"/>
      <c r="FM157" s="364"/>
      <c r="FN157" s="364"/>
      <c r="FO157" s="364"/>
      <c r="FP157" s="364"/>
      <c r="FQ157" s="364"/>
      <c r="FR157" s="364"/>
      <c r="FS157" s="364"/>
      <c r="FT157" s="364"/>
      <c r="FU157" s="364"/>
      <c r="FV157" s="364"/>
      <c r="FW157" s="364"/>
      <c r="FX157" s="364"/>
      <c r="FY157" s="364"/>
      <c r="FZ157" s="364"/>
      <c r="GA157" s="364"/>
      <c r="GB157" s="364"/>
      <c r="GC157" s="364"/>
      <c r="GD157" s="364"/>
      <c r="GE157" s="364"/>
      <c r="GF157" s="364"/>
      <c r="GG157" s="364"/>
      <c r="GH157" s="364"/>
      <c r="GI157" s="364"/>
      <c r="GJ157" s="364"/>
      <c r="GK157" s="364"/>
      <c r="GL157" s="364"/>
      <c r="GM157" s="364"/>
      <c r="GN157" s="364"/>
      <c r="GO157" s="364"/>
      <c r="GP157" s="364"/>
      <c r="GQ157" s="364"/>
      <c r="GR157" s="364"/>
      <c r="GS157" s="364"/>
      <c r="GT157" s="364"/>
      <c r="GU157" s="364"/>
      <c r="GV157" s="364"/>
      <c r="GW157" s="364"/>
      <c r="GX157" s="364"/>
      <c r="GY157" s="364"/>
      <c r="GZ157" s="364"/>
      <c r="HA157" s="364"/>
      <c r="HB157" s="364"/>
      <c r="HC157" s="364"/>
      <c r="HD157" s="364"/>
      <c r="HE157" s="364"/>
      <c r="HF157" s="364"/>
      <c r="HG157" s="364"/>
      <c r="HH157" s="364"/>
      <c r="HI157" s="364"/>
      <c r="HJ157" s="364"/>
      <c r="HK157" s="364"/>
      <c r="HL157" s="364"/>
      <c r="HM157" s="364"/>
      <c r="HN157" s="364"/>
      <c r="HO157" s="364"/>
      <c r="HP157" s="364"/>
      <c r="HQ157" s="364"/>
      <c r="HR157" s="364"/>
      <c r="HS157" s="364"/>
      <c r="HT157" s="364"/>
      <c r="HU157" s="364"/>
      <c r="HV157" s="364"/>
      <c r="HW157" s="364"/>
      <c r="HX157" s="364"/>
      <c r="HY157" s="364"/>
      <c r="HZ157" s="364"/>
      <c r="IA157" s="364"/>
      <c r="IB157" s="364"/>
      <c r="IC157" s="364"/>
      <c r="ID157" s="364"/>
      <c r="IE157" s="364"/>
      <c r="IF157" s="364"/>
      <c r="IG157" s="364"/>
      <c r="IH157" s="364"/>
      <c r="II157" s="364"/>
      <c r="IJ157" s="364"/>
      <c r="IK157" s="364"/>
      <c r="IL157" s="364"/>
      <c r="IM157" s="364"/>
      <c r="IN157" s="364"/>
      <c r="IO157" s="364"/>
      <c r="IP157" s="364"/>
      <c r="IQ157" s="364"/>
      <c r="IR157" s="364"/>
      <c r="IS157" s="364"/>
      <c r="IT157" s="364"/>
      <c r="IU157" s="364"/>
      <c r="IV157" s="364"/>
      <c r="IW157" s="364"/>
      <c r="IX157" s="364"/>
      <c r="IY157" s="364"/>
      <c r="IZ157" s="364"/>
      <c r="JA157" s="364"/>
      <c r="JB157" s="364"/>
      <c r="JC157" s="364"/>
      <c r="JD157" s="364"/>
      <c r="JE157" s="364"/>
      <c r="JF157" s="364"/>
      <c r="JG157" s="364"/>
      <c r="JH157" s="364"/>
      <c r="JI157" s="364"/>
      <c r="JJ157" s="364"/>
      <c r="JK157" s="364"/>
      <c r="JL157" s="364"/>
      <c r="JM157" s="364"/>
      <c r="JN157" s="364"/>
      <c r="JO157" s="364"/>
      <c r="JP157" s="364"/>
      <c r="JQ157" s="364"/>
      <c r="JR157" s="364"/>
      <c r="JS157" s="364"/>
      <c r="JT157" s="364"/>
      <c r="JU157" s="364"/>
      <c r="JV157" s="364"/>
      <c r="JW157" s="364"/>
      <c r="JX157" s="364"/>
      <c r="JY157" s="364"/>
      <c r="JZ157" s="364"/>
      <c r="KA157" s="364"/>
      <c r="KB157" s="364"/>
      <c r="KC157" s="364"/>
      <c r="KD157" s="364"/>
      <c r="KE157" s="364"/>
      <c r="KF157" s="364"/>
      <c r="KG157" s="364"/>
      <c r="KH157" s="364"/>
      <c r="KI157" s="364"/>
      <c r="KJ157" s="364"/>
      <c r="KK157" s="364"/>
      <c r="KL157" s="364"/>
      <c r="KM157" s="364"/>
      <c r="KN157" s="364"/>
      <c r="KO157" s="364"/>
      <c r="KP157" s="364"/>
      <c r="KQ157" s="364"/>
      <c r="KR157" s="364"/>
      <c r="KS157" s="364"/>
      <c r="KT157" s="364"/>
      <c r="KU157" s="364"/>
      <c r="KV157" s="364"/>
      <c r="KW157" s="364"/>
      <c r="KX157" s="364"/>
      <c r="KY157" s="364"/>
      <c r="KZ157" s="364"/>
      <c r="LA157" s="364"/>
      <c r="LB157" s="364"/>
      <c r="LC157" s="364"/>
      <c r="LD157" s="364"/>
      <c r="LE157" s="364"/>
      <c r="LF157" s="364"/>
      <c r="LG157" s="364"/>
      <c r="LH157" s="364"/>
      <c r="LI157" s="364"/>
      <c r="LJ157" s="364"/>
      <c r="LK157" s="364"/>
      <c r="LL157" s="364"/>
      <c r="LM157" s="364"/>
      <c r="LN157" s="364"/>
      <c r="LO157" s="364"/>
      <c r="LP157" s="364"/>
      <c r="LQ157" s="364"/>
      <c r="LR157" s="364"/>
      <c r="LS157" s="364"/>
      <c r="LT157" s="364"/>
      <c r="LU157" s="364"/>
      <c r="LV157" s="364"/>
      <c r="LW157" s="364"/>
      <c r="LX157" s="364"/>
      <c r="LY157" s="364"/>
      <c r="LZ157" s="364"/>
      <c r="MA157" s="364"/>
      <c r="MB157" s="364"/>
      <c r="MC157" s="364"/>
      <c r="MD157" s="364"/>
      <c r="ME157" s="364"/>
      <c r="MF157" s="364"/>
      <c r="MG157" s="364"/>
      <c r="MH157" s="364"/>
      <c r="MI157" s="364"/>
      <c r="MJ157" s="364"/>
      <c r="MK157" s="364"/>
      <c r="ML157" s="364"/>
      <c r="MM157" s="364"/>
      <c r="MN157" s="364"/>
      <c r="MO157" s="364"/>
      <c r="MP157" s="364"/>
      <c r="MQ157" s="364"/>
      <c r="MR157" s="364"/>
      <c r="MS157" s="364"/>
      <c r="MT157" s="364"/>
      <c r="MU157" s="364"/>
      <c r="MV157" s="364"/>
      <c r="MW157" s="364"/>
      <c r="MX157" s="364"/>
      <c r="MY157" s="364"/>
      <c r="MZ157" s="364"/>
      <c r="NA157" s="364"/>
      <c r="NB157" s="364"/>
      <c r="NC157" s="364"/>
      <c r="ND157" s="364"/>
      <c r="NE157" s="364"/>
      <c r="NF157" s="364"/>
      <c r="NG157" s="364"/>
      <c r="NH157" s="364"/>
      <c r="NI157" s="364"/>
      <c r="NJ157" s="364"/>
      <c r="NK157" s="364"/>
      <c r="NL157" s="364"/>
      <c r="NM157" s="364"/>
      <c r="NN157" s="364"/>
      <c r="NO157" s="364"/>
      <c r="NP157" s="364"/>
      <c r="NQ157" s="364"/>
      <c r="NR157" s="364"/>
      <c r="NS157" s="364"/>
      <c r="NT157" s="364"/>
      <c r="NU157" s="364"/>
      <c r="NV157" s="364"/>
      <c r="NW157" s="364"/>
      <c r="NX157" s="364"/>
      <c r="NY157" s="364"/>
      <c r="NZ157" s="364"/>
      <c r="OA157" s="364"/>
      <c r="OB157" s="364"/>
      <c r="OC157" s="364"/>
      <c r="OD157" s="364"/>
      <c r="OE157" s="364"/>
      <c r="OF157" s="364"/>
      <c r="OG157" s="364"/>
      <c r="OH157" s="364"/>
      <c r="OI157" s="364"/>
      <c r="OJ157" s="364"/>
      <c r="OK157" s="364"/>
      <c r="OL157" s="364"/>
      <c r="OM157" s="364"/>
      <c r="ON157" s="364"/>
      <c r="OO157" s="364"/>
      <c r="OP157" s="364"/>
      <c r="OQ157" s="364"/>
      <c r="OR157" s="364"/>
    </row>
    <row r="158" spans="1:408" ht="15">
      <c r="A158" s="365" t="s">
        <v>726</v>
      </c>
      <c r="B158" s="364">
        <f t="shared" si="148"/>
        <v>0</v>
      </c>
      <c r="C158" s="364">
        <f t="shared" si="149"/>
        <v>0</v>
      </c>
      <c r="D158" s="364">
        <f t="shared" si="150"/>
        <v>0</v>
      </c>
      <c r="E158" s="364">
        <f t="shared" si="151"/>
        <v>0</v>
      </c>
      <c r="F158" s="364">
        <f t="shared" si="152"/>
        <v>0</v>
      </c>
      <c r="G158" s="364">
        <f t="shared" si="153"/>
        <v>0</v>
      </c>
      <c r="H158" s="364">
        <f t="shared" si="154"/>
        <v>0</v>
      </c>
      <c r="I158" s="364">
        <f t="shared" si="155"/>
        <v>0</v>
      </c>
      <c r="J158" s="364">
        <f t="shared" si="156"/>
        <v>0</v>
      </c>
      <c r="K158" s="364">
        <f t="shared" si="157"/>
        <v>0</v>
      </c>
      <c r="L158" s="364">
        <f t="shared" si="158"/>
        <v>0</v>
      </c>
      <c r="M158" s="364">
        <f t="shared" si="159"/>
        <v>0</v>
      </c>
      <c r="N158" s="364">
        <f t="shared" si="160"/>
        <v>0</v>
      </c>
      <c r="O158" s="364">
        <f t="shared" si="161"/>
        <v>0</v>
      </c>
      <c r="P158" s="364">
        <f t="shared" si="162"/>
        <v>0</v>
      </c>
      <c r="Q158" s="364">
        <f t="shared" si="163"/>
        <v>0</v>
      </c>
      <c r="R158" s="364">
        <f t="shared" si="164"/>
        <v>0</v>
      </c>
      <c r="S158" s="364">
        <f t="shared" si="165"/>
        <v>0</v>
      </c>
      <c r="T158" s="364">
        <f t="shared" si="166"/>
        <v>0</v>
      </c>
      <c r="U158" s="364">
        <f t="shared" si="167"/>
        <v>0</v>
      </c>
      <c r="V158" s="364">
        <f t="shared" si="168"/>
        <v>0</v>
      </c>
      <c r="W158" s="364">
        <f t="shared" si="169"/>
        <v>0</v>
      </c>
      <c r="X158" s="364">
        <f t="shared" si="170"/>
        <v>0</v>
      </c>
      <c r="Y158" s="364">
        <f t="shared" si="171"/>
        <v>0</v>
      </c>
      <c r="Z158" s="364">
        <f t="shared" si="172"/>
        <v>0</v>
      </c>
      <c r="AA158" s="364">
        <f t="shared" si="173"/>
        <v>0</v>
      </c>
      <c r="AB158" s="364">
        <f t="shared" si="174"/>
        <v>0</v>
      </c>
      <c r="AC158" s="364">
        <f t="shared" si="175"/>
        <v>0</v>
      </c>
      <c r="AD158" s="364">
        <f t="shared" si="176"/>
        <v>0</v>
      </c>
      <c r="AE158" s="364">
        <f t="shared" si="177"/>
        <v>0</v>
      </c>
      <c r="AG158" s="364"/>
      <c r="AH158" s="364"/>
      <c r="AI158" s="364"/>
      <c r="AJ158" s="364"/>
      <c r="AK158" s="364"/>
      <c r="AL158" s="364"/>
      <c r="AM158" s="364"/>
      <c r="AN158" s="364"/>
      <c r="AO158" s="364"/>
      <c r="AP158" s="364"/>
      <c r="AQ158" s="364"/>
      <c r="AR158" s="364"/>
      <c r="AS158" s="364"/>
      <c r="AT158" s="364"/>
      <c r="AU158" s="364"/>
      <c r="AV158" s="364"/>
      <c r="AW158" s="364"/>
      <c r="AX158" s="364"/>
      <c r="AY158" s="364"/>
      <c r="AZ158" s="364"/>
      <c r="BA158" s="364"/>
      <c r="BB158" s="364"/>
      <c r="BC158" s="364"/>
      <c r="BD158" s="364"/>
      <c r="BE158" s="364"/>
      <c r="BF158" s="364"/>
      <c r="BG158" s="364"/>
      <c r="BH158" s="364"/>
      <c r="BI158" s="364"/>
      <c r="BJ158" s="364"/>
      <c r="BK158" s="364"/>
      <c r="BL158" s="364"/>
      <c r="BM158" s="364"/>
      <c r="BN158" s="364"/>
      <c r="BO158" s="364"/>
      <c r="BP158" s="364"/>
      <c r="BQ158" s="364"/>
      <c r="BR158" s="364"/>
      <c r="BS158" s="364"/>
      <c r="BT158" s="364"/>
      <c r="BU158" s="364"/>
      <c r="BV158" s="364"/>
      <c r="BW158" s="364"/>
      <c r="BX158" s="364"/>
      <c r="BY158" s="364"/>
      <c r="BZ158" s="364"/>
      <c r="CA158" s="364"/>
      <c r="CB158" s="364"/>
      <c r="CC158" s="364"/>
      <c r="CD158" s="364"/>
      <c r="CE158" s="364"/>
      <c r="CF158" s="364"/>
      <c r="CG158" s="364"/>
      <c r="CH158" s="364"/>
      <c r="CI158" s="364"/>
      <c r="CJ158" s="364"/>
      <c r="CK158" s="364"/>
      <c r="CL158" s="364"/>
      <c r="CM158" s="364"/>
      <c r="CN158" s="364"/>
      <c r="CO158" s="364"/>
      <c r="CP158" s="364"/>
      <c r="CQ158" s="364"/>
      <c r="CR158" s="364"/>
      <c r="CS158" s="364"/>
      <c r="CT158" s="364"/>
      <c r="CU158" s="364"/>
      <c r="CV158" s="364"/>
      <c r="CW158" s="364"/>
      <c r="CX158" s="364"/>
      <c r="CY158" s="364"/>
      <c r="CZ158" s="364"/>
      <c r="DA158" s="364"/>
      <c r="DB158" s="364"/>
      <c r="DC158" s="364"/>
      <c r="DD158" s="364"/>
      <c r="DE158" s="364"/>
      <c r="DF158" s="364"/>
      <c r="DG158" s="364"/>
      <c r="DH158" s="364"/>
      <c r="DI158" s="364"/>
      <c r="DJ158" s="364"/>
      <c r="DK158" s="364"/>
      <c r="DL158" s="364"/>
      <c r="DM158" s="364"/>
      <c r="DN158" s="364"/>
      <c r="DO158" s="364"/>
      <c r="DP158" s="364"/>
      <c r="DQ158" s="364"/>
      <c r="DR158" s="364"/>
      <c r="DS158" s="364"/>
      <c r="DT158" s="364"/>
      <c r="DU158" s="364"/>
      <c r="DV158" s="364"/>
      <c r="DW158" s="364"/>
      <c r="DX158" s="364"/>
      <c r="DY158" s="364"/>
      <c r="DZ158" s="364"/>
      <c r="EA158" s="364"/>
      <c r="EB158" s="364"/>
      <c r="EC158" s="364"/>
      <c r="ED158" s="364"/>
      <c r="EE158" s="364"/>
      <c r="EF158" s="364"/>
      <c r="EG158" s="364"/>
      <c r="EH158" s="364"/>
      <c r="EI158" s="364"/>
      <c r="EJ158" s="364"/>
      <c r="EK158" s="364"/>
      <c r="EL158" s="364"/>
      <c r="EM158" s="364"/>
      <c r="EN158" s="364"/>
      <c r="EO158" s="364"/>
      <c r="EP158" s="364"/>
      <c r="EQ158" s="364"/>
      <c r="ER158" s="364"/>
      <c r="ES158" s="364"/>
      <c r="ET158" s="364"/>
      <c r="EU158" s="364"/>
      <c r="EV158" s="364"/>
      <c r="EW158" s="364"/>
      <c r="EX158" s="364"/>
      <c r="EY158" s="364"/>
      <c r="EZ158" s="364"/>
      <c r="FA158" s="364"/>
      <c r="FB158" s="364"/>
      <c r="FC158" s="364"/>
      <c r="FD158" s="364"/>
      <c r="FE158" s="364"/>
      <c r="FF158" s="364"/>
      <c r="FG158" s="364"/>
      <c r="FH158" s="364"/>
      <c r="FI158" s="364"/>
      <c r="FJ158" s="364"/>
      <c r="FK158" s="364"/>
      <c r="FL158" s="364"/>
      <c r="FM158" s="364"/>
      <c r="FN158" s="364"/>
      <c r="FO158" s="364"/>
      <c r="FP158" s="364"/>
      <c r="FQ158" s="364"/>
      <c r="FR158" s="364"/>
      <c r="FS158" s="364"/>
      <c r="FT158" s="364"/>
      <c r="FU158" s="364"/>
      <c r="FV158" s="364"/>
      <c r="FW158" s="364"/>
      <c r="FX158" s="364"/>
      <c r="FY158" s="364"/>
      <c r="FZ158" s="364"/>
      <c r="GA158" s="364"/>
      <c r="GB158" s="364"/>
      <c r="GC158" s="364"/>
      <c r="GD158" s="364"/>
      <c r="GE158" s="364"/>
      <c r="GF158" s="364"/>
      <c r="GG158" s="364"/>
      <c r="GH158" s="364"/>
      <c r="GI158" s="364"/>
      <c r="GJ158" s="364"/>
      <c r="GK158" s="364"/>
      <c r="GL158" s="364"/>
      <c r="GM158" s="364"/>
      <c r="GN158" s="364"/>
      <c r="GO158" s="364"/>
      <c r="GP158" s="364"/>
      <c r="GQ158" s="364"/>
      <c r="GR158" s="364"/>
      <c r="GS158" s="364"/>
      <c r="GT158" s="364"/>
      <c r="GU158" s="364"/>
      <c r="GV158" s="364"/>
      <c r="GW158" s="364"/>
      <c r="GX158" s="364"/>
      <c r="GY158" s="364"/>
      <c r="GZ158" s="364"/>
      <c r="HA158" s="364"/>
      <c r="HB158" s="364"/>
      <c r="HC158" s="364"/>
      <c r="HD158" s="364"/>
      <c r="HE158" s="364"/>
      <c r="HF158" s="364"/>
      <c r="HG158" s="364"/>
      <c r="HH158" s="364"/>
      <c r="HI158" s="364"/>
      <c r="HJ158" s="364"/>
      <c r="HK158" s="364"/>
      <c r="HL158" s="364"/>
      <c r="HM158" s="364"/>
      <c r="HN158" s="364"/>
      <c r="HO158" s="364"/>
      <c r="HP158" s="364"/>
      <c r="HQ158" s="364"/>
      <c r="HR158" s="364"/>
      <c r="HS158" s="364"/>
      <c r="HT158" s="364"/>
      <c r="HU158" s="364"/>
      <c r="HV158" s="364"/>
      <c r="HW158" s="364"/>
      <c r="HX158" s="364"/>
      <c r="HY158" s="364"/>
      <c r="HZ158" s="364"/>
      <c r="IA158" s="364"/>
      <c r="IB158" s="364"/>
      <c r="IC158" s="364"/>
      <c r="ID158" s="364"/>
      <c r="IE158" s="364"/>
      <c r="IF158" s="364"/>
      <c r="IG158" s="364"/>
      <c r="IH158" s="364"/>
      <c r="II158" s="364"/>
      <c r="IJ158" s="364"/>
      <c r="IK158" s="364"/>
      <c r="IL158" s="364"/>
      <c r="IM158" s="364"/>
      <c r="IN158" s="364"/>
      <c r="IO158" s="364"/>
      <c r="IP158" s="364"/>
      <c r="IQ158" s="364"/>
      <c r="IR158" s="364"/>
      <c r="IS158" s="364"/>
      <c r="IT158" s="364"/>
      <c r="IU158" s="364"/>
      <c r="IV158" s="364"/>
      <c r="IW158" s="364"/>
      <c r="IX158" s="364"/>
      <c r="IY158" s="364"/>
      <c r="IZ158" s="364"/>
      <c r="JA158" s="364"/>
      <c r="JB158" s="364"/>
      <c r="JC158" s="364"/>
      <c r="JD158" s="364"/>
      <c r="JE158" s="364"/>
      <c r="JF158" s="364"/>
      <c r="JG158" s="364"/>
      <c r="JH158" s="364"/>
      <c r="JI158" s="364"/>
      <c r="JJ158" s="364"/>
      <c r="JK158" s="364"/>
      <c r="JL158" s="364"/>
      <c r="JM158" s="364"/>
      <c r="JN158" s="364"/>
      <c r="JO158" s="364"/>
      <c r="JP158" s="364"/>
      <c r="JQ158" s="364"/>
      <c r="JR158" s="364"/>
      <c r="JS158" s="364"/>
      <c r="JT158" s="364"/>
      <c r="JU158" s="364"/>
      <c r="JV158" s="364"/>
      <c r="JW158" s="364"/>
      <c r="JX158" s="364"/>
      <c r="JY158" s="364"/>
      <c r="JZ158" s="364"/>
      <c r="KA158" s="364"/>
      <c r="KB158" s="364"/>
      <c r="KC158" s="364"/>
      <c r="KD158" s="364"/>
      <c r="KE158" s="364"/>
      <c r="KF158" s="364"/>
      <c r="KG158" s="364"/>
      <c r="KH158" s="364"/>
      <c r="KI158" s="364"/>
      <c r="KJ158" s="364"/>
      <c r="KK158" s="364"/>
      <c r="KL158" s="364"/>
      <c r="KM158" s="364"/>
      <c r="KN158" s="364"/>
      <c r="KO158" s="364"/>
      <c r="KP158" s="364"/>
      <c r="KQ158" s="364"/>
      <c r="KR158" s="364"/>
      <c r="KS158" s="364"/>
      <c r="KT158" s="364"/>
      <c r="KU158" s="364"/>
      <c r="KV158" s="364"/>
      <c r="KW158" s="364"/>
      <c r="KX158" s="364"/>
      <c r="KY158" s="364"/>
      <c r="KZ158" s="364"/>
      <c r="LA158" s="364"/>
      <c r="LB158" s="364"/>
      <c r="LC158" s="364"/>
      <c r="LD158" s="364"/>
      <c r="LE158" s="364"/>
      <c r="LF158" s="364"/>
      <c r="LG158" s="364"/>
      <c r="LH158" s="364"/>
      <c r="LI158" s="364"/>
      <c r="LJ158" s="364"/>
      <c r="LK158" s="364"/>
      <c r="LL158" s="364"/>
      <c r="LM158" s="364"/>
      <c r="LN158" s="364"/>
      <c r="LO158" s="364"/>
      <c r="LP158" s="364"/>
      <c r="LQ158" s="364"/>
      <c r="LR158" s="364"/>
      <c r="LS158" s="364"/>
      <c r="LT158" s="364"/>
      <c r="LU158" s="364"/>
      <c r="LV158" s="364"/>
      <c r="LW158" s="364"/>
      <c r="LX158" s="364"/>
      <c r="LY158" s="364"/>
      <c r="LZ158" s="364"/>
      <c r="MA158" s="364"/>
      <c r="MB158" s="364"/>
      <c r="MC158" s="364"/>
      <c r="MD158" s="364"/>
      <c r="ME158" s="364"/>
      <c r="MF158" s="364"/>
      <c r="MG158" s="364"/>
      <c r="MH158" s="364"/>
      <c r="MI158" s="364"/>
      <c r="MJ158" s="364"/>
      <c r="MK158" s="364"/>
      <c r="ML158" s="364"/>
      <c r="MM158" s="364"/>
      <c r="MN158" s="364"/>
      <c r="MO158" s="364"/>
      <c r="MP158" s="364"/>
      <c r="MQ158" s="364"/>
      <c r="MR158" s="364"/>
      <c r="MS158" s="364"/>
      <c r="MT158" s="364"/>
      <c r="MU158" s="364"/>
      <c r="MV158" s="364"/>
      <c r="MW158" s="364"/>
      <c r="MX158" s="364"/>
      <c r="MY158" s="364"/>
      <c r="MZ158" s="364"/>
      <c r="NA158" s="364"/>
      <c r="NB158" s="364"/>
      <c r="NC158" s="364"/>
      <c r="ND158" s="364"/>
      <c r="NE158" s="364"/>
      <c r="NF158" s="364"/>
      <c r="NG158" s="364"/>
      <c r="NH158" s="364"/>
      <c r="NI158" s="364"/>
      <c r="NJ158" s="364"/>
      <c r="NK158" s="364"/>
      <c r="NL158" s="364"/>
      <c r="NM158" s="364"/>
      <c r="NN158" s="364"/>
      <c r="NO158" s="364"/>
      <c r="NP158" s="364"/>
      <c r="NQ158" s="364"/>
      <c r="NR158" s="364"/>
      <c r="NS158" s="364"/>
      <c r="NT158" s="364"/>
      <c r="NU158" s="364"/>
      <c r="NV158" s="364"/>
      <c r="NW158" s="364"/>
      <c r="NX158" s="364"/>
      <c r="NY158" s="364"/>
      <c r="NZ158" s="364"/>
      <c r="OA158" s="364"/>
      <c r="OB158" s="364"/>
      <c r="OC158" s="364"/>
      <c r="OD158" s="364"/>
      <c r="OE158" s="364"/>
      <c r="OF158" s="364"/>
      <c r="OG158" s="364"/>
      <c r="OH158" s="364"/>
      <c r="OI158" s="364"/>
      <c r="OJ158" s="364"/>
      <c r="OK158" s="364"/>
      <c r="OL158" s="364"/>
      <c r="OM158" s="364"/>
      <c r="ON158" s="364"/>
      <c r="OO158" s="364"/>
      <c r="OP158" s="364"/>
      <c r="OQ158" s="364"/>
      <c r="OR158" s="364"/>
    </row>
    <row r="159" spans="1:408" ht="15">
      <c r="A159" s="365" t="s">
        <v>727</v>
      </c>
      <c r="B159" s="364">
        <f t="shared" si="148"/>
        <v>0</v>
      </c>
      <c r="C159" s="364">
        <f t="shared" si="149"/>
        <v>0</v>
      </c>
      <c r="D159" s="364">
        <f t="shared" si="150"/>
        <v>0</v>
      </c>
      <c r="E159" s="364">
        <f t="shared" si="151"/>
        <v>0</v>
      </c>
      <c r="F159" s="364">
        <f t="shared" si="152"/>
        <v>0</v>
      </c>
      <c r="G159" s="364">
        <f t="shared" si="153"/>
        <v>0</v>
      </c>
      <c r="H159" s="364">
        <f t="shared" si="154"/>
        <v>0</v>
      </c>
      <c r="I159" s="364">
        <f t="shared" si="155"/>
        <v>0</v>
      </c>
      <c r="J159" s="364">
        <f t="shared" si="156"/>
        <v>0</v>
      </c>
      <c r="K159" s="364">
        <f t="shared" si="157"/>
        <v>0</v>
      </c>
      <c r="L159" s="364">
        <f t="shared" si="158"/>
        <v>0</v>
      </c>
      <c r="M159" s="364">
        <f t="shared" si="159"/>
        <v>0</v>
      </c>
      <c r="N159" s="364">
        <f t="shared" si="160"/>
        <v>0</v>
      </c>
      <c r="O159" s="364">
        <f t="shared" si="161"/>
        <v>0</v>
      </c>
      <c r="P159" s="364">
        <f t="shared" si="162"/>
        <v>0</v>
      </c>
      <c r="Q159" s="364">
        <f t="shared" si="163"/>
        <v>0</v>
      </c>
      <c r="R159" s="364">
        <f t="shared" si="164"/>
        <v>0</v>
      </c>
      <c r="S159" s="364">
        <f t="shared" si="165"/>
        <v>0</v>
      </c>
      <c r="T159" s="364">
        <f t="shared" si="166"/>
        <v>0</v>
      </c>
      <c r="U159" s="364">
        <f t="shared" si="167"/>
        <v>0</v>
      </c>
      <c r="V159" s="364">
        <f t="shared" si="168"/>
        <v>0</v>
      </c>
      <c r="W159" s="364">
        <f t="shared" si="169"/>
        <v>0</v>
      </c>
      <c r="X159" s="364">
        <f t="shared" si="170"/>
        <v>0</v>
      </c>
      <c r="Y159" s="364">
        <f t="shared" si="171"/>
        <v>0</v>
      </c>
      <c r="Z159" s="364">
        <f t="shared" si="172"/>
        <v>0</v>
      </c>
      <c r="AA159" s="364">
        <f t="shared" si="173"/>
        <v>0</v>
      </c>
      <c r="AB159" s="364">
        <f t="shared" si="174"/>
        <v>0</v>
      </c>
      <c r="AC159" s="364">
        <f t="shared" si="175"/>
        <v>0</v>
      </c>
      <c r="AD159" s="364">
        <f t="shared" si="176"/>
        <v>0</v>
      </c>
      <c r="AE159" s="364">
        <f t="shared" si="177"/>
        <v>0</v>
      </c>
      <c r="AG159" s="364"/>
      <c r="AH159" s="364"/>
      <c r="AI159" s="364"/>
      <c r="AJ159" s="364"/>
      <c r="AK159" s="364"/>
      <c r="AL159" s="364"/>
      <c r="AM159" s="364"/>
      <c r="AN159" s="364"/>
      <c r="AO159" s="364"/>
      <c r="AP159" s="364"/>
      <c r="AQ159" s="364"/>
      <c r="AR159" s="364"/>
      <c r="AS159" s="364"/>
      <c r="AT159" s="364"/>
      <c r="AU159" s="364"/>
      <c r="AV159" s="364"/>
      <c r="AW159" s="364"/>
      <c r="AX159" s="364"/>
      <c r="AY159" s="364"/>
      <c r="AZ159" s="364"/>
      <c r="BA159" s="364"/>
      <c r="BB159" s="364"/>
      <c r="BC159" s="364"/>
      <c r="BD159" s="364"/>
      <c r="BE159" s="364"/>
      <c r="BF159" s="364"/>
      <c r="BG159" s="364"/>
      <c r="BH159" s="364"/>
      <c r="BI159" s="364"/>
      <c r="BJ159" s="364"/>
      <c r="BK159" s="364"/>
      <c r="BL159" s="364"/>
      <c r="BM159" s="364"/>
      <c r="BN159" s="364"/>
      <c r="BO159" s="364"/>
      <c r="BP159" s="364"/>
      <c r="BQ159" s="364"/>
      <c r="BR159" s="364"/>
      <c r="BS159" s="364"/>
      <c r="BT159" s="364"/>
      <c r="BU159" s="364"/>
      <c r="BV159" s="364"/>
      <c r="BW159" s="364"/>
      <c r="BX159" s="364"/>
      <c r="BY159" s="364"/>
      <c r="BZ159" s="364"/>
      <c r="CA159" s="364"/>
      <c r="CB159" s="364"/>
      <c r="CC159" s="364"/>
      <c r="CD159" s="364"/>
      <c r="CE159" s="364"/>
      <c r="CF159" s="364"/>
      <c r="CG159" s="364"/>
      <c r="CH159" s="364"/>
      <c r="CI159" s="364"/>
      <c r="CJ159" s="364"/>
      <c r="CK159" s="364"/>
      <c r="CL159" s="364"/>
      <c r="CM159" s="364"/>
      <c r="CN159" s="364"/>
      <c r="CO159" s="364"/>
      <c r="CP159" s="364"/>
      <c r="CQ159" s="364"/>
      <c r="CR159" s="364"/>
      <c r="CS159" s="364"/>
      <c r="CT159" s="364"/>
      <c r="CU159" s="364"/>
      <c r="CV159" s="364"/>
      <c r="CW159" s="364"/>
      <c r="CX159" s="364"/>
      <c r="CY159" s="364"/>
      <c r="CZ159" s="364"/>
      <c r="DA159" s="364"/>
      <c r="DB159" s="364"/>
      <c r="DC159" s="364"/>
      <c r="DD159" s="364"/>
      <c r="DE159" s="364"/>
      <c r="DF159" s="364"/>
      <c r="DG159" s="364"/>
      <c r="DH159" s="364"/>
      <c r="DI159" s="364"/>
      <c r="DJ159" s="364"/>
      <c r="DK159" s="364"/>
      <c r="DL159" s="364"/>
      <c r="DM159" s="364"/>
      <c r="DN159" s="364"/>
      <c r="DO159" s="364"/>
      <c r="DP159" s="364"/>
      <c r="DQ159" s="364"/>
      <c r="DR159" s="364"/>
      <c r="DS159" s="364"/>
      <c r="DT159" s="364"/>
      <c r="DU159" s="364"/>
      <c r="DV159" s="364"/>
      <c r="DW159" s="364"/>
      <c r="DX159" s="364"/>
      <c r="DY159" s="364"/>
      <c r="DZ159" s="364"/>
      <c r="EA159" s="364"/>
      <c r="EB159" s="364"/>
      <c r="EC159" s="364"/>
      <c r="ED159" s="364"/>
      <c r="EE159" s="364"/>
      <c r="EF159" s="364"/>
      <c r="EG159" s="364"/>
      <c r="EH159" s="364"/>
      <c r="EI159" s="364"/>
      <c r="EJ159" s="364"/>
      <c r="EK159" s="364"/>
      <c r="EL159" s="364"/>
      <c r="EM159" s="364"/>
      <c r="EN159" s="364"/>
      <c r="EO159" s="364"/>
      <c r="EP159" s="364"/>
      <c r="EQ159" s="364"/>
      <c r="ER159" s="364"/>
      <c r="ES159" s="364"/>
      <c r="ET159" s="364"/>
      <c r="EU159" s="364"/>
      <c r="EV159" s="364"/>
      <c r="EW159" s="364"/>
      <c r="EX159" s="364"/>
      <c r="EY159" s="364"/>
      <c r="EZ159" s="364"/>
      <c r="FA159" s="364"/>
      <c r="FB159" s="364"/>
      <c r="FC159" s="364"/>
      <c r="FD159" s="364"/>
      <c r="FE159" s="364"/>
      <c r="FF159" s="364"/>
      <c r="FG159" s="364"/>
      <c r="FH159" s="364"/>
      <c r="FI159" s="364"/>
      <c r="FJ159" s="364"/>
      <c r="FK159" s="364"/>
      <c r="FL159" s="364"/>
      <c r="FM159" s="364"/>
      <c r="FN159" s="364"/>
      <c r="FO159" s="364"/>
      <c r="FP159" s="364"/>
      <c r="FQ159" s="364"/>
      <c r="FR159" s="364"/>
      <c r="FS159" s="364"/>
      <c r="FT159" s="364"/>
      <c r="FU159" s="364"/>
      <c r="FV159" s="364"/>
      <c r="FW159" s="364"/>
      <c r="FX159" s="364"/>
      <c r="FY159" s="364"/>
      <c r="FZ159" s="364"/>
      <c r="GA159" s="364"/>
      <c r="GB159" s="364"/>
      <c r="GC159" s="364"/>
      <c r="GD159" s="364"/>
      <c r="GE159" s="364"/>
      <c r="GF159" s="364"/>
      <c r="GG159" s="364"/>
      <c r="GH159" s="364"/>
      <c r="GI159" s="364"/>
      <c r="GJ159" s="364"/>
      <c r="GK159" s="364"/>
      <c r="GL159" s="364"/>
      <c r="GM159" s="364"/>
      <c r="GN159" s="364"/>
      <c r="GO159" s="364"/>
      <c r="GP159" s="364"/>
      <c r="GQ159" s="364"/>
      <c r="GR159" s="364"/>
      <c r="GS159" s="364"/>
      <c r="GT159" s="364"/>
      <c r="GU159" s="364"/>
      <c r="GV159" s="364"/>
      <c r="GW159" s="364"/>
      <c r="GX159" s="364"/>
      <c r="GY159" s="364"/>
      <c r="GZ159" s="364"/>
      <c r="HA159" s="364"/>
      <c r="HB159" s="364"/>
      <c r="HC159" s="364"/>
      <c r="HD159" s="364"/>
      <c r="HE159" s="364"/>
      <c r="HF159" s="364"/>
      <c r="HG159" s="364"/>
      <c r="HH159" s="364"/>
      <c r="HI159" s="364"/>
      <c r="HJ159" s="364"/>
      <c r="HK159" s="364"/>
      <c r="HL159" s="364"/>
      <c r="HM159" s="364"/>
      <c r="HN159" s="364"/>
      <c r="HO159" s="364"/>
      <c r="HP159" s="364"/>
      <c r="HQ159" s="364"/>
      <c r="HR159" s="364"/>
      <c r="HS159" s="364"/>
      <c r="HT159" s="364"/>
      <c r="HU159" s="364"/>
      <c r="HV159" s="364"/>
      <c r="HW159" s="364"/>
      <c r="HX159" s="364"/>
      <c r="HY159" s="364"/>
      <c r="HZ159" s="364"/>
      <c r="IA159" s="364"/>
      <c r="IB159" s="364"/>
      <c r="IC159" s="364"/>
      <c r="ID159" s="364"/>
      <c r="IE159" s="364"/>
      <c r="IF159" s="364"/>
      <c r="IG159" s="364"/>
      <c r="IH159" s="364"/>
      <c r="II159" s="364"/>
      <c r="IJ159" s="364"/>
      <c r="IK159" s="364"/>
      <c r="IL159" s="364"/>
      <c r="IM159" s="364"/>
      <c r="IN159" s="364"/>
      <c r="IO159" s="364"/>
      <c r="IP159" s="364"/>
      <c r="IQ159" s="364"/>
      <c r="IR159" s="364"/>
      <c r="IS159" s="364"/>
      <c r="IT159" s="364"/>
      <c r="IU159" s="364"/>
      <c r="IV159" s="364"/>
      <c r="IW159" s="364"/>
      <c r="IX159" s="364"/>
      <c r="IY159" s="364"/>
      <c r="IZ159" s="364"/>
      <c r="JA159" s="364"/>
      <c r="JB159" s="364"/>
      <c r="JC159" s="364"/>
      <c r="JD159" s="364"/>
      <c r="JE159" s="364"/>
      <c r="JF159" s="364"/>
      <c r="JG159" s="364"/>
      <c r="JH159" s="364"/>
      <c r="JI159" s="364"/>
      <c r="JJ159" s="364"/>
      <c r="JK159" s="364"/>
      <c r="JL159" s="364"/>
      <c r="JM159" s="364"/>
      <c r="JN159" s="364"/>
      <c r="JO159" s="364"/>
      <c r="JP159" s="364"/>
      <c r="JQ159" s="364"/>
      <c r="JR159" s="364"/>
      <c r="JS159" s="364"/>
      <c r="JT159" s="364"/>
      <c r="JU159" s="364"/>
      <c r="JV159" s="364"/>
      <c r="JW159" s="364"/>
      <c r="JX159" s="364"/>
      <c r="JY159" s="364"/>
      <c r="JZ159" s="364"/>
      <c r="KA159" s="364"/>
      <c r="KB159" s="364"/>
      <c r="KC159" s="364"/>
      <c r="KD159" s="364"/>
      <c r="KE159" s="364"/>
      <c r="KF159" s="364"/>
      <c r="KG159" s="364"/>
      <c r="KH159" s="364"/>
      <c r="KI159" s="364"/>
      <c r="KJ159" s="364"/>
      <c r="KK159" s="364"/>
      <c r="KL159" s="364"/>
      <c r="KM159" s="364"/>
      <c r="KN159" s="364"/>
      <c r="KO159" s="364"/>
      <c r="KP159" s="364"/>
      <c r="KQ159" s="364"/>
      <c r="KR159" s="364"/>
      <c r="KS159" s="364"/>
      <c r="KT159" s="364"/>
      <c r="KU159" s="364"/>
      <c r="KV159" s="364"/>
      <c r="KW159" s="364"/>
      <c r="KX159" s="364"/>
      <c r="KY159" s="364"/>
      <c r="KZ159" s="364"/>
      <c r="LA159" s="364"/>
      <c r="LB159" s="364"/>
      <c r="LC159" s="364"/>
      <c r="LD159" s="364"/>
      <c r="LE159" s="364"/>
      <c r="LF159" s="364"/>
      <c r="LG159" s="364"/>
      <c r="LH159" s="364"/>
      <c r="LI159" s="364"/>
      <c r="LJ159" s="364"/>
      <c r="LK159" s="364"/>
      <c r="LL159" s="364"/>
      <c r="LM159" s="364"/>
      <c r="LN159" s="364"/>
      <c r="LO159" s="364"/>
      <c r="LP159" s="364"/>
      <c r="LQ159" s="364"/>
      <c r="LR159" s="364"/>
      <c r="LS159" s="364"/>
      <c r="LT159" s="364"/>
      <c r="LU159" s="364"/>
      <c r="LV159" s="364"/>
      <c r="LW159" s="364"/>
      <c r="LX159" s="364"/>
      <c r="LY159" s="364"/>
      <c r="LZ159" s="364"/>
      <c r="MA159" s="364"/>
      <c r="MB159" s="364"/>
      <c r="MC159" s="364"/>
      <c r="MD159" s="364"/>
      <c r="ME159" s="364"/>
      <c r="MF159" s="364"/>
      <c r="MG159" s="364"/>
      <c r="MH159" s="364"/>
      <c r="MI159" s="364"/>
      <c r="MJ159" s="364"/>
      <c r="MK159" s="364"/>
      <c r="ML159" s="364"/>
      <c r="MM159" s="364"/>
      <c r="MN159" s="364"/>
      <c r="MO159" s="364"/>
      <c r="MP159" s="364"/>
      <c r="MQ159" s="364"/>
      <c r="MR159" s="364"/>
      <c r="MS159" s="364"/>
      <c r="MT159" s="364"/>
      <c r="MU159" s="364"/>
      <c r="MV159" s="364"/>
      <c r="MW159" s="364"/>
      <c r="MX159" s="364"/>
      <c r="MY159" s="364"/>
      <c r="MZ159" s="364"/>
      <c r="NA159" s="364"/>
      <c r="NB159" s="364"/>
      <c r="NC159" s="364"/>
      <c r="ND159" s="364"/>
      <c r="NE159" s="364"/>
      <c r="NF159" s="364"/>
      <c r="NG159" s="364"/>
      <c r="NH159" s="364"/>
      <c r="NI159" s="364"/>
      <c r="NJ159" s="364"/>
      <c r="NK159" s="364"/>
      <c r="NL159" s="364"/>
      <c r="NM159" s="364"/>
      <c r="NN159" s="364"/>
      <c r="NO159" s="364"/>
      <c r="NP159" s="364"/>
      <c r="NQ159" s="364"/>
      <c r="NR159" s="364"/>
      <c r="NS159" s="364"/>
      <c r="NT159" s="364"/>
      <c r="NU159" s="364"/>
      <c r="NV159" s="364"/>
      <c r="NW159" s="364"/>
      <c r="NX159" s="364"/>
      <c r="NY159" s="364"/>
      <c r="NZ159" s="364"/>
      <c r="OA159" s="364"/>
      <c r="OB159" s="364"/>
      <c r="OC159" s="364"/>
      <c r="OD159" s="364"/>
      <c r="OE159" s="364"/>
      <c r="OF159" s="364"/>
      <c r="OG159" s="364"/>
      <c r="OH159" s="364"/>
      <c r="OI159" s="364"/>
      <c r="OJ159" s="364"/>
      <c r="OK159" s="364"/>
      <c r="OL159" s="364"/>
      <c r="OM159" s="364"/>
      <c r="ON159" s="364"/>
      <c r="OO159" s="364"/>
      <c r="OP159" s="364"/>
      <c r="OQ159" s="364"/>
      <c r="OR159" s="364"/>
    </row>
    <row r="160" spans="1:408" ht="15">
      <c r="A160" s="365" t="s">
        <v>728</v>
      </c>
      <c r="B160" s="364">
        <f t="shared" si="148"/>
        <v>0</v>
      </c>
      <c r="C160" s="364">
        <f t="shared" si="149"/>
        <v>0</v>
      </c>
      <c r="D160" s="364">
        <f t="shared" si="150"/>
        <v>0</v>
      </c>
      <c r="E160" s="364">
        <f t="shared" si="151"/>
        <v>0</v>
      </c>
      <c r="F160" s="364">
        <f t="shared" si="152"/>
        <v>0</v>
      </c>
      <c r="G160" s="364">
        <f t="shared" si="153"/>
        <v>0</v>
      </c>
      <c r="H160" s="364">
        <f t="shared" si="154"/>
        <v>0</v>
      </c>
      <c r="I160" s="364">
        <f t="shared" si="155"/>
        <v>0</v>
      </c>
      <c r="J160" s="364">
        <f t="shared" si="156"/>
        <v>0</v>
      </c>
      <c r="K160" s="364">
        <f t="shared" si="157"/>
        <v>0</v>
      </c>
      <c r="L160" s="364">
        <f t="shared" si="158"/>
        <v>0</v>
      </c>
      <c r="M160" s="364">
        <f t="shared" si="159"/>
        <v>0</v>
      </c>
      <c r="N160" s="364">
        <f t="shared" si="160"/>
        <v>0</v>
      </c>
      <c r="O160" s="364">
        <f t="shared" si="161"/>
        <v>0</v>
      </c>
      <c r="P160" s="364">
        <f t="shared" si="162"/>
        <v>0</v>
      </c>
      <c r="Q160" s="364">
        <f t="shared" si="163"/>
        <v>0</v>
      </c>
      <c r="R160" s="364">
        <f t="shared" si="164"/>
        <v>0</v>
      </c>
      <c r="S160" s="364">
        <f t="shared" si="165"/>
        <v>0</v>
      </c>
      <c r="T160" s="364">
        <f t="shared" si="166"/>
        <v>0</v>
      </c>
      <c r="U160" s="364">
        <f t="shared" si="167"/>
        <v>0</v>
      </c>
      <c r="V160" s="364">
        <f t="shared" si="168"/>
        <v>0</v>
      </c>
      <c r="W160" s="364">
        <f t="shared" si="169"/>
        <v>0</v>
      </c>
      <c r="X160" s="364">
        <f t="shared" si="170"/>
        <v>0</v>
      </c>
      <c r="Y160" s="364">
        <f t="shared" si="171"/>
        <v>0</v>
      </c>
      <c r="Z160" s="364">
        <f t="shared" si="172"/>
        <v>0</v>
      </c>
      <c r="AA160" s="364">
        <f t="shared" si="173"/>
        <v>0</v>
      </c>
      <c r="AB160" s="364">
        <f t="shared" si="174"/>
        <v>0</v>
      </c>
      <c r="AC160" s="364">
        <f t="shared" si="175"/>
        <v>0</v>
      </c>
      <c r="AD160" s="364">
        <f t="shared" si="176"/>
        <v>0</v>
      </c>
      <c r="AE160" s="364">
        <f t="shared" si="177"/>
        <v>0</v>
      </c>
      <c r="AG160" s="364"/>
      <c r="AH160" s="364"/>
      <c r="AI160" s="364"/>
      <c r="AJ160" s="364"/>
      <c r="AK160" s="364"/>
      <c r="AL160" s="364"/>
      <c r="AM160" s="364"/>
      <c r="AN160" s="364"/>
      <c r="AO160" s="364"/>
      <c r="AP160" s="364"/>
      <c r="AQ160" s="364"/>
      <c r="AR160" s="364"/>
      <c r="AS160" s="364"/>
      <c r="AT160" s="364"/>
      <c r="AU160" s="364"/>
      <c r="AV160" s="364"/>
      <c r="AW160" s="364"/>
      <c r="AX160" s="364"/>
      <c r="AY160" s="364"/>
      <c r="AZ160" s="364"/>
      <c r="BA160" s="364"/>
      <c r="BB160" s="364"/>
      <c r="BC160" s="364"/>
      <c r="BD160" s="364"/>
      <c r="BE160" s="364"/>
      <c r="BF160" s="364"/>
      <c r="BG160" s="364"/>
      <c r="BH160" s="364"/>
      <c r="BI160" s="364"/>
      <c r="BJ160" s="364"/>
      <c r="BK160" s="364"/>
      <c r="BL160" s="364"/>
      <c r="BM160" s="364"/>
      <c r="BN160" s="364"/>
      <c r="BO160" s="364"/>
      <c r="BP160" s="364"/>
      <c r="BQ160" s="364"/>
      <c r="BR160" s="364"/>
      <c r="BS160" s="364"/>
      <c r="BT160" s="364"/>
      <c r="BU160" s="364"/>
      <c r="BV160" s="364"/>
      <c r="BW160" s="364"/>
      <c r="BX160" s="364"/>
      <c r="BY160" s="364"/>
      <c r="BZ160" s="364"/>
      <c r="CA160" s="364"/>
      <c r="CB160" s="364"/>
      <c r="CC160" s="364"/>
      <c r="CD160" s="364"/>
      <c r="CE160" s="364"/>
      <c r="CF160" s="364"/>
      <c r="CG160" s="364"/>
      <c r="CH160" s="364"/>
      <c r="CI160" s="364"/>
      <c r="CJ160" s="364"/>
      <c r="CK160" s="364"/>
      <c r="CL160" s="364"/>
      <c r="CM160" s="364"/>
      <c r="CN160" s="364"/>
      <c r="CO160" s="364"/>
      <c r="CP160" s="364"/>
      <c r="CQ160" s="364"/>
      <c r="CR160" s="364"/>
      <c r="CS160" s="364"/>
      <c r="CT160" s="364"/>
      <c r="CU160" s="364"/>
      <c r="CV160" s="364"/>
      <c r="CW160" s="364"/>
      <c r="CX160" s="364"/>
      <c r="CY160" s="364"/>
      <c r="CZ160" s="364"/>
      <c r="DA160" s="364"/>
      <c r="DB160" s="364"/>
      <c r="DC160" s="364"/>
      <c r="DD160" s="364"/>
      <c r="DE160" s="364"/>
      <c r="DF160" s="364"/>
      <c r="DG160" s="364"/>
      <c r="DH160" s="364"/>
      <c r="DI160" s="364"/>
      <c r="DJ160" s="364"/>
      <c r="DK160" s="364"/>
      <c r="DL160" s="364"/>
      <c r="DM160" s="364"/>
      <c r="DN160" s="364"/>
      <c r="DO160" s="364"/>
      <c r="DP160" s="364"/>
      <c r="DQ160" s="364"/>
      <c r="DR160" s="364"/>
      <c r="DS160" s="364"/>
      <c r="DT160" s="364"/>
      <c r="DU160" s="364"/>
      <c r="DV160" s="364"/>
      <c r="DW160" s="364"/>
      <c r="DX160" s="364"/>
      <c r="DY160" s="364"/>
      <c r="DZ160" s="364"/>
      <c r="EA160" s="364"/>
      <c r="EB160" s="364"/>
      <c r="EC160" s="364"/>
      <c r="ED160" s="364"/>
      <c r="EE160" s="364"/>
      <c r="EF160" s="364"/>
      <c r="EG160" s="364"/>
      <c r="EH160" s="364"/>
      <c r="EI160" s="364"/>
      <c r="EJ160" s="364"/>
      <c r="EK160" s="364"/>
      <c r="EL160" s="364"/>
      <c r="EM160" s="364"/>
      <c r="EN160" s="364"/>
      <c r="EO160" s="364"/>
      <c r="EP160" s="364"/>
      <c r="EQ160" s="364"/>
      <c r="ER160" s="364"/>
      <c r="ES160" s="364"/>
      <c r="ET160" s="364"/>
      <c r="EU160" s="364"/>
      <c r="EV160" s="364"/>
      <c r="EW160" s="364"/>
      <c r="EX160" s="364"/>
      <c r="EY160" s="364"/>
      <c r="EZ160" s="364"/>
      <c r="FA160" s="364"/>
      <c r="FB160" s="364"/>
      <c r="FC160" s="364"/>
      <c r="FD160" s="364"/>
      <c r="FE160" s="364"/>
      <c r="FF160" s="364"/>
      <c r="FG160" s="364"/>
      <c r="FH160" s="364"/>
      <c r="FI160" s="364"/>
      <c r="FJ160" s="364"/>
      <c r="FK160" s="364"/>
      <c r="FL160" s="364"/>
      <c r="FM160" s="364"/>
      <c r="FN160" s="364"/>
      <c r="FO160" s="364"/>
      <c r="FP160" s="364"/>
      <c r="FQ160" s="364"/>
      <c r="FR160" s="364"/>
      <c r="FS160" s="364"/>
      <c r="FT160" s="364"/>
      <c r="FU160" s="364"/>
      <c r="FV160" s="364"/>
      <c r="FW160" s="364"/>
      <c r="FX160" s="364"/>
      <c r="FY160" s="364"/>
      <c r="FZ160" s="364"/>
      <c r="GA160" s="364"/>
      <c r="GB160" s="364"/>
      <c r="GC160" s="364"/>
      <c r="GD160" s="364"/>
      <c r="GE160" s="364"/>
      <c r="GF160" s="364"/>
      <c r="GG160" s="364"/>
      <c r="GH160" s="364"/>
      <c r="GI160" s="364"/>
      <c r="GJ160" s="364"/>
      <c r="GK160" s="364"/>
      <c r="GL160" s="364"/>
      <c r="GM160" s="364"/>
      <c r="GN160" s="364"/>
      <c r="GO160" s="364"/>
      <c r="GP160" s="364"/>
      <c r="GQ160" s="364"/>
      <c r="GR160" s="364"/>
      <c r="GS160" s="364"/>
      <c r="GT160" s="364"/>
      <c r="GU160" s="364"/>
      <c r="GV160" s="364"/>
      <c r="GW160" s="364"/>
      <c r="GX160" s="364"/>
      <c r="GY160" s="364"/>
      <c r="GZ160" s="364"/>
      <c r="HA160" s="364"/>
      <c r="HB160" s="364"/>
      <c r="HC160" s="364"/>
      <c r="HD160" s="364"/>
      <c r="HE160" s="364"/>
      <c r="HF160" s="364"/>
      <c r="HG160" s="364"/>
      <c r="HH160" s="364"/>
      <c r="HI160" s="364"/>
      <c r="HJ160" s="364"/>
      <c r="HK160" s="364"/>
      <c r="HL160" s="364"/>
      <c r="HM160" s="364"/>
      <c r="HN160" s="364"/>
      <c r="HO160" s="364"/>
      <c r="HP160" s="364"/>
      <c r="HQ160" s="364"/>
      <c r="HR160" s="364"/>
      <c r="HS160" s="364"/>
      <c r="HT160" s="364"/>
      <c r="HU160" s="364"/>
      <c r="HV160" s="364"/>
      <c r="HW160" s="364"/>
      <c r="HX160" s="364"/>
      <c r="HY160" s="364"/>
      <c r="HZ160" s="364"/>
      <c r="IA160" s="364"/>
      <c r="IB160" s="364"/>
      <c r="IC160" s="364"/>
      <c r="ID160" s="364"/>
      <c r="IE160" s="364"/>
      <c r="IF160" s="364"/>
      <c r="IG160" s="364"/>
      <c r="IH160" s="364"/>
      <c r="II160" s="364"/>
      <c r="IJ160" s="364"/>
      <c r="IK160" s="364"/>
      <c r="IL160" s="364"/>
      <c r="IM160" s="364"/>
      <c r="IN160" s="364"/>
      <c r="IO160" s="364"/>
      <c r="IP160" s="364"/>
      <c r="IQ160" s="364"/>
      <c r="IR160" s="364"/>
      <c r="IS160" s="364"/>
      <c r="IT160" s="364"/>
      <c r="IU160" s="364"/>
      <c r="IV160" s="364"/>
      <c r="IW160" s="364"/>
      <c r="IX160" s="364"/>
      <c r="IY160" s="364"/>
      <c r="IZ160" s="364"/>
      <c r="JA160" s="364"/>
      <c r="JB160" s="364"/>
      <c r="JC160" s="364"/>
      <c r="JD160" s="364"/>
      <c r="JE160" s="364"/>
      <c r="JF160" s="364"/>
      <c r="JG160" s="364"/>
      <c r="JH160" s="364"/>
      <c r="JI160" s="364"/>
      <c r="JJ160" s="364"/>
      <c r="JK160" s="364"/>
      <c r="JL160" s="364"/>
      <c r="JM160" s="364"/>
      <c r="JN160" s="364"/>
      <c r="JO160" s="364"/>
      <c r="JP160" s="364"/>
      <c r="JQ160" s="364"/>
      <c r="JR160" s="364"/>
      <c r="JS160" s="364"/>
      <c r="JT160" s="364"/>
      <c r="JU160" s="364"/>
      <c r="JV160" s="364"/>
      <c r="JW160" s="364"/>
      <c r="JX160" s="364"/>
      <c r="JY160" s="364"/>
      <c r="JZ160" s="364"/>
      <c r="KA160" s="364"/>
      <c r="KB160" s="364"/>
      <c r="KC160" s="364"/>
      <c r="KD160" s="364"/>
      <c r="KE160" s="364"/>
      <c r="KF160" s="364"/>
      <c r="KG160" s="364"/>
      <c r="KH160" s="364"/>
      <c r="KI160" s="364"/>
      <c r="KJ160" s="364"/>
      <c r="KK160" s="364"/>
      <c r="KL160" s="364"/>
      <c r="KM160" s="364"/>
      <c r="KN160" s="364"/>
      <c r="KO160" s="364"/>
      <c r="KP160" s="364"/>
      <c r="KQ160" s="364"/>
      <c r="KR160" s="364"/>
      <c r="KS160" s="364"/>
      <c r="KT160" s="364"/>
      <c r="KU160" s="364"/>
      <c r="KV160" s="364"/>
      <c r="KW160" s="364"/>
      <c r="KX160" s="364"/>
      <c r="KY160" s="364"/>
      <c r="KZ160" s="364"/>
      <c r="LA160" s="364"/>
      <c r="LB160" s="364"/>
      <c r="LC160" s="364"/>
      <c r="LD160" s="364"/>
      <c r="LE160" s="364"/>
      <c r="LF160" s="364"/>
      <c r="LG160" s="364"/>
      <c r="LH160" s="364"/>
      <c r="LI160" s="364"/>
      <c r="LJ160" s="364"/>
      <c r="LK160" s="364"/>
      <c r="LL160" s="364"/>
      <c r="LM160" s="364"/>
      <c r="LN160" s="364"/>
      <c r="LO160" s="364"/>
      <c r="LP160" s="364"/>
      <c r="LQ160" s="364"/>
      <c r="LR160" s="364"/>
      <c r="LS160" s="364"/>
      <c r="LT160" s="364"/>
      <c r="LU160" s="364"/>
      <c r="LV160" s="364"/>
      <c r="LW160" s="364"/>
      <c r="LX160" s="364"/>
      <c r="LY160" s="364"/>
      <c r="LZ160" s="364"/>
      <c r="MA160" s="364"/>
      <c r="MB160" s="364"/>
      <c r="MC160" s="364"/>
      <c r="MD160" s="364"/>
      <c r="ME160" s="364"/>
      <c r="MF160" s="364"/>
      <c r="MG160" s="364"/>
      <c r="MH160" s="364"/>
      <c r="MI160" s="364"/>
      <c r="MJ160" s="364"/>
      <c r="MK160" s="364"/>
      <c r="ML160" s="364"/>
      <c r="MM160" s="364"/>
      <c r="MN160" s="364"/>
      <c r="MO160" s="364"/>
      <c r="MP160" s="364"/>
      <c r="MQ160" s="364"/>
      <c r="MR160" s="364"/>
      <c r="MS160" s="364"/>
      <c r="MT160" s="364"/>
      <c r="MU160" s="364"/>
      <c r="MV160" s="364"/>
      <c r="MW160" s="364"/>
      <c r="MX160" s="364"/>
      <c r="MY160" s="364"/>
      <c r="MZ160" s="364"/>
      <c r="NA160" s="364"/>
      <c r="NB160" s="364"/>
      <c r="NC160" s="364"/>
      <c r="ND160" s="364"/>
      <c r="NE160" s="364"/>
      <c r="NF160" s="364"/>
      <c r="NG160" s="364"/>
      <c r="NH160" s="364"/>
      <c r="NI160" s="364"/>
      <c r="NJ160" s="364"/>
      <c r="NK160" s="364"/>
      <c r="NL160" s="364"/>
      <c r="NM160" s="364"/>
      <c r="NN160" s="364"/>
      <c r="NO160" s="364"/>
      <c r="NP160" s="364"/>
      <c r="NQ160" s="364"/>
      <c r="NR160" s="364"/>
      <c r="NS160" s="364"/>
      <c r="NT160" s="364"/>
      <c r="NU160" s="364"/>
      <c r="NV160" s="364"/>
      <c r="NW160" s="364"/>
      <c r="NX160" s="364"/>
      <c r="NY160" s="364"/>
      <c r="NZ160" s="364"/>
      <c r="OA160" s="364"/>
      <c r="OB160" s="364"/>
      <c r="OC160" s="364"/>
      <c r="OD160" s="364"/>
      <c r="OE160" s="364"/>
      <c r="OF160" s="364"/>
      <c r="OG160" s="364"/>
      <c r="OH160" s="364"/>
      <c r="OI160" s="364"/>
      <c r="OJ160" s="364"/>
      <c r="OK160" s="364"/>
      <c r="OL160" s="364"/>
      <c r="OM160" s="364"/>
      <c r="ON160" s="364"/>
      <c r="OO160" s="364"/>
      <c r="OP160" s="364"/>
      <c r="OQ160" s="364"/>
      <c r="OR160" s="364"/>
    </row>
    <row r="161" spans="1:408" ht="15">
      <c r="A161" s="363" t="s">
        <v>729</v>
      </c>
      <c r="B161" s="364">
        <f t="shared" si="148"/>
        <v>0</v>
      </c>
      <c r="C161" s="364">
        <f t="shared" si="149"/>
        <v>0</v>
      </c>
      <c r="D161" s="364">
        <f t="shared" si="150"/>
        <v>0</v>
      </c>
      <c r="E161" s="364">
        <f t="shared" si="151"/>
        <v>0</v>
      </c>
      <c r="F161" s="364">
        <f t="shared" si="152"/>
        <v>0</v>
      </c>
      <c r="G161" s="364">
        <f t="shared" si="153"/>
        <v>0</v>
      </c>
      <c r="H161" s="364">
        <f t="shared" si="154"/>
        <v>0</v>
      </c>
      <c r="I161" s="364">
        <f t="shared" si="155"/>
        <v>0</v>
      </c>
      <c r="J161" s="364">
        <f t="shared" si="156"/>
        <v>0</v>
      </c>
      <c r="K161" s="364">
        <f t="shared" si="157"/>
        <v>0</v>
      </c>
      <c r="L161" s="364">
        <f t="shared" si="158"/>
        <v>0</v>
      </c>
      <c r="M161" s="364">
        <f t="shared" si="159"/>
        <v>0</v>
      </c>
      <c r="N161" s="364">
        <f t="shared" si="160"/>
        <v>0</v>
      </c>
      <c r="O161" s="364">
        <f t="shared" si="161"/>
        <v>0</v>
      </c>
      <c r="P161" s="364">
        <f t="shared" si="162"/>
        <v>0</v>
      </c>
      <c r="Q161" s="364">
        <f t="shared" si="163"/>
        <v>0</v>
      </c>
      <c r="R161" s="364">
        <f t="shared" si="164"/>
        <v>0</v>
      </c>
      <c r="S161" s="364">
        <f t="shared" si="165"/>
        <v>0</v>
      </c>
      <c r="T161" s="364">
        <f t="shared" si="166"/>
        <v>0</v>
      </c>
      <c r="U161" s="364">
        <f t="shared" si="167"/>
        <v>0</v>
      </c>
      <c r="V161" s="364">
        <f t="shared" si="168"/>
        <v>0</v>
      </c>
      <c r="W161" s="364">
        <f t="shared" si="169"/>
        <v>0</v>
      </c>
      <c r="X161" s="364">
        <f t="shared" si="170"/>
        <v>0</v>
      </c>
      <c r="Y161" s="364">
        <f t="shared" si="171"/>
        <v>0</v>
      </c>
      <c r="Z161" s="364">
        <f t="shared" si="172"/>
        <v>0</v>
      </c>
      <c r="AA161" s="364">
        <f t="shared" si="173"/>
        <v>0</v>
      </c>
      <c r="AB161" s="364">
        <f t="shared" si="174"/>
        <v>0</v>
      </c>
      <c r="AC161" s="364">
        <f t="shared" si="175"/>
        <v>0</v>
      </c>
      <c r="AD161" s="364">
        <f t="shared" si="176"/>
        <v>0</v>
      </c>
      <c r="AE161" s="364">
        <f t="shared" si="177"/>
        <v>0</v>
      </c>
      <c r="AG161" s="364"/>
      <c r="AH161" s="364"/>
      <c r="AI161" s="364"/>
      <c r="AJ161" s="364"/>
      <c r="AK161" s="364"/>
      <c r="AL161" s="364"/>
      <c r="AM161" s="364"/>
      <c r="AN161" s="364"/>
      <c r="AO161" s="364"/>
      <c r="AP161" s="364"/>
      <c r="AQ161" s="364"/>
      <c r="AR161" s="364"/>
      <c r="AS161" s="364"/>
      <c r="AT161" s="364"/>
      <c r="AU161" s="364"/>
      <c r="AV161" s="364"/>
      <c r="AW161" s="364"/>
      <c r="AX161" s="364"/>
      <c r="AY161" s="364"/>
      <c r="AZ161" s="364"/>
      <c r="BA161" s="364"/>
      <c r="BB161" s="364"/>
      <c r="BC161" s="364"/>
      <c r="BD161" s="364"/>
      <c r="BE161" s="364"/>
      <c r="BF161" s="364"/>
      <c r="BG161" s="364"/>
      <c r="BH161" s="364"/>
      <c r="BI161" s="364"/>
      <c r="BJ161" s="364"/>
      <c r="BK161" s="364"/>
      <c r="BL161" s="364"/>
      <c r="BM161" s="364"/>
      <c r="BN161" s="364"/>
      <c r="BO161" s="364"/>
      <c r="BP161" s="364"/>
      <c r="BQ161" s="364"/>
      <c r="BR161" s="364"/>
      <c r="BS161" s="364"/>
      <c r="BT161" s="364"/>
      <c r="BU161" s="364"/>
      <c r="BV161" s="364"/>
      <c r="BW161" s="364"/>
      <c r="BX161" s="364"/>
      <c r="BY161" s="364"/>
      <c r="BZ161" s="364"/>
      <c r="CA161" s="364"/>
      <c r="CB161" s="364"/>
      <c r="CC161" s="364"/>
      <c r="CD161" s="364"/>
      <c r="CE161" s="364"/>
      <c r="CF161" s="364"/>
      <c r="CG161" s="364"/>
      <c r="CH161" s="364"/>
      <c r="CI161" s="364"/>
      <c r="CJ161" s="364"/>
      <c r="CK161" s="364"/>
      <c r="CL161" s="364"/>
      <c r="CM161" s="364"/>
      <c r="CN161" s="364"/>
      <c r="CO161" s="364"/>
      <c r="CP161" s="364"/>
      <c r="CQ161" s="364"/>
      <c r="CR161" s="364"/>
      <c r="CS161" s="364"/>
      <c r="CT161" s="364"/>
      <c r="CU161" s="364"/>
      <c r="CV161" s="364"/>
      <c r="CW161" s="364"/>
      <c r="CX161" s="364"/>
      <c r="CY161" s="364"/>
      <c r="CZ161" s="364"/>
      <c r="DA161" s="364"/>
      <c r="DB161" s="364"/>
      <c r="DC161" s="364"/>
      <c r="DD161" s="364"/>
      <c r="DE161" s="364"/>
      <c r="DF161" s="364"/>
      <c r="DG161" s="364"/>
      <c r="DH161" s="364"/>
      <c r="DI161" s="364"/>
      <c r="DJ161" s="364"/>
      <c r="DK161" s="364"/>
      <c r="DL161" s="364"/>
      <c r="DM161" s="364"/>
      <c r="DN161" s="364"/>
      <c r="DO161" s="364"/>
      <c r="DP161" s="364"/>
      <c r="DQ161" s="364"/>
      <c r="DR161" s="364"/>
      <c r="DS161" s="364"/>
      <c r="DT161" s="364"/>
      <c r="DU161" s="364"/>
      <c r="DV161" s="364"/>
      <c r="DW161" s="364"/>
      <c r="DX161" s="364"/>
      <c r="DY161" s="364"/>
      <c r="DZ161" s="364"/>
      <c r="EA161" s="364"/>
      <c r="EB161" s="364"/>
      <c r="EC161" s="364"/>
      <c r="ED161" s="364"/>
      <c r="EE161" s="364"/>
      <c r="EF161" s="364"/>
      <c r="EG161" s="364"/>
      <c r="EH161" s="364"/>
      <c r="EI161" s="364"/>
      <c r="EJ161" s="364"/>
      <c r="EK161" s="364"/>
      <c r="EL161" s="364"/>
      <c r="EM161" s="364"/>
      <c r="EN161" s="364"/>
      <c r="EO161" s="364"/>
      <c r="EP161" s="364"/>
      <c r="EQ161" s="364"/>
      <c r="ER161" s="364"/>
      <c r="ES161" s="364"/>
      <c r="ET161" s="364"/>
      <c r="EU161" s="364"/>
      <c r="EV161" s="364"/>
      <c r="EW161" s="364"/>
      <c r="EX161" s="364"/>
      <c r="EY161" s="364"/>
      <c r="EZ161" s="364"/>
      <c r="FA161" s="364"/>
      <c r="FB161" s="364"/>
      <c r="FC161" s="364"/>
      <c r="FD161" s="364"/>
      <c r="FE161" s="364"/>
      <c r="FF161" s="364"/>
      <c r="FG161" s="364"/>
      <c r="FH161" s="364"/>
      <c r="FI161" s="364"/>
      <c r="FJ161" s="364"/>
      <c r="FK161" s="364"/>
      <c r="FL161" s="364"/>
      <c r="FM161" s="364"/>
      <c r="FN161" s="364"/>
      <c r="FO161" s="364"/>
      <c r="FP161" s="364"/>
      <c r="FQ161" s="364"/>
      <c r="FR161" s="364"/>
      <c r="FS161" s="364"/>
      <c r="FT161" s="364"/>
      <c r="FU161" s="364"/>
      <c r="FV161" s="364"/>
      <c r="FW161" s="364"/>
      <c r="FX161" s="364"/>
      <c r="FY161" s="364"/>
      <c r="FZ161" s="364"/>
      <c r="GA161" s="364"/>
      <c r="GB161" s="364"/>
      <c r="GC161" s="364"/>
      <c r="GD161" s="364"/>
      <c r="GE161" s="364"/>
      <c r="GF161" s="364"/>
      <c r="GG161" s="364"/>
      <c r="GH161" s="364"/>
      <c r="GI161" s="364"/>
      <c r="GJ161" s="364"/>
      <c r="GK161" s="364"/>
      <c r="GL161" s="364"/>
      <c r="GM161" s="364"/>
      <c r="GN161" s="364"/>
      <c r="GO161" s="364"/>
      <c r="GP161" s="364"/>
      <c r="GQ161" s="364"/>
      <c r="GR161" s="364"/>
      <c r="GS161" s="364"/>
      <c r="GT161" s="364"/>
      <c r="GU161" s="364"/>
      <c r="GV161" s="364"/>
      <c r="GW161" s="364"/>
      <c r="GX161" s="364"/>
      <c r="GY161" s="364"/>
      <c r="GZ161" s="364"/>
      <c r="HA161" s="364"/>
      <c r="HB161" s="364"/>
      <c r="HC161" s="364"/>
      <c r="HD161" s="364"/>
      <c r="HE161" s="364"/>
      <c r="HF161" s="364"/>
      <c r="HG161" s="364"/>
      <c r="HH161" s="364"/>
      <c r="HI161" s="364"/>
      <c r="HJ161" s="364"/>
      <c r="HK161" s="364"/>
      <c r="HL161" s="364"/>
      <c r="HM161" s="364"/>
      <c r="HN161" s="364"/>
      <c r="HO161" s="364"/>
      <c r="HP161" s="364"/>
      <c r="HQ161" s="364"/>
      <c r="HR161" s="364"/>
      <c r="HS161" s="364"/>
      <c r="HT161" s="364"/>
      <c r="HU161" s="364"/>
      <c r="HV161" s="364"/>
      <c r="HW161" s="364"/>
      <c r="HX161" s="364"/>
      <c r="HY161" s="364"/>
      <c r="HZ161" s="364"/>
      <c r="IA161" s="364"/>
      <c r="IB161" s="364"/>
      <c r="IC161" s="364"/>
      <c r="ID161" s="364"/>
      <c r="IE161" s="364"/>
      <c r="IF161" s="364"/>
      <c r="IG161" s="364"/>
      <c r="IH161" s="364"/>
      <c r="II161" s="364"/>
      <c r="IJ161" s="364"/>
      <c r="IK161" s="364"/>
      <c r="IL161" s="364"/>
      <c r="IM161" s="364"/>
      <c r="IN161" s="364"/>
      <c r="IO161" s="364"/>
      <c r="IP161" s="364"/>
      <c r="IQ161" s="364"/>
      <c r="IR161" s="364"/>
      <c r="IS161" s="364"/>
      <c r="IT161" s="364"/>
      <c r="IU161" s="364"/>
      <c r="IV161" s="364"/>
      <c r="IW161" s="364"/>
      <c r="IX161" s="364"/>
      <c r="IY161" s="364"/>
      <c r="IZ161" s="364"/>
      <c r="JA161" s="364"/>
      <c r="JB161" s="364"/>
      <c r="JC161" s="364"/>
      <c r="JD161" s="364"/>
      <c r="JE161" s="364"/>
      <c r="JF161" s="364"/>
      <c r="JG161" s="364"/>
      <c r="JH161" s="364"/>
      <c r="JI161" s="364"/>
      <c r="JJ161" s="364"/>
      <c r="JK161" s="364"/>
      <c r="JL161" s="364"/>
      <c r="JM161" s="364"/>
      <c r="JN161" s="364"/>
      <c r="JO161" s="364"/>
      <c r="JP161" s="364"/>
      <c r="JQ161" s="364"/>
      <c r="JR161" s="364"/>
      <c r="JS161" s="364"/>
      <c r="JT161" s="364"/>
      <c r="JU161" s="364"/>
      <c r="JV161" s="364"/>
      <c r="JW161" s="364"/>
      <c r="JX161" s="364"/>
      <c r="JY161" s="364"/>
      <c r="JZ161" s="364"/>
      <c r="KA161" s="364"/>
      <c r="KB161" s="364"/>
      <c r="KC161" s="364"/>
      <c r="KD161" s="364"/>
      <c r="KE161" s="364"/>
      <c r="KF161" s="364"/>
      <c r="KG161" s="364"/>
      <c r="KH161" s="364"/>
      <c r="KI161" s="364"/>
      <c r="KJ161" s="364"/>
      <c r="KK161" s="364"/>
      <c r="KL161" s="364"/>
      <c r="KM161" s="364"/>
      <c r="KN161" s="364"/>
      <c r="KO161" s="364"/>
      <c r="KP161" s="364"/>
      <c r="KQ161" s="364"/>
      <c r="KR161" s="364"/>
      <c r="KS161" s="364"/>
      <c r="KT161" s="364"/>
      <c r="KU161" s="364"/>
      <c r="KV161" s="364"/>
      <c r="KW161" s="364"/>
      <c r="KX161" s="364"/>
      <c r="KY161" s="364"/>
      <c r="KZ161" s="364"/>
      <c r="LA161" s="364"/>
      <c r="LB161" s="364"/>
      <c r="LC161" s="364"/>
      <c r="LD161" s="364"/>
      <c r="LE161" s="364"/>
      <c r="LF161" s="364"/>
      <c r="LG161" s="364"/>
      <c r="LH161" s="364"/>
      <c r="LI161" s="364"/>
      <c r="LJ161" s="364"/>
      <c r="LK161" s="364"/>
      <c r="LL161" s="364"/>
      <c r="LM161" s="364"/>
      <c r="LN161" s="364"/>
      <c r="LO161" s="364"/>
      <c r="LP161" s="364"/>
      <c r="LQ161" s="364"/>
      <c r="LR161" s="364"/>
      <c r="LS161" s="364"/>
      <c r="LT161" s="364"/>
      <c r="LU161" s="364"/>
      <c r="LV161" s="364"/>
      <c r="LW161" s="364"/>
      <c r="LX161" s="364"/>
      <c r="LY161" s="364"/>
      <c r="LZ161" s="364"/>
      <c r="MA161" s="364"/>
      <c r="MB161" s="364"/>
      <c r="MC161" s="364"/>
      <c r="MD161" s="364"/>
      <c r="ME161" s="364"/>
      <c r="MF161" s="364"/>
      <c r="MG161" s="364"/>
      <c r="MH161" s="364"/>
      <c r="MI161" s="364"/>
      <c r="MJ161" s="364"/>
      <c r="MK161" s="364"/>
      <c r="ML161" s="364"/>
      <c r="MM161" s="364"/>
      <c r="MN161" s="364"/>
      <c r="MO161" s="364"/>
      <c r="MP161" s="364"/>
      <c r="MQ161" s="364"/>
      <c r="MR161" s="364"/>
      <c r="MS161" s="364"/>
      <c r="MT161" s="364"/>
      <c r="MU161" s="364"/>
      <c r="MV161" s="364"/>
      <c r="MW161" s="364"/>
      <c r="MX161" s="364"/>
      <c r="MY161" s="364"/>
      <c r="MZ161" s="364"/>
      <c r="NA161" s="364"/>
      <c r="NB161" s="364"/>
      <c r="NC161" s="364"/>
      <c r="ND161" s="364"/>
      <c r="NE161" s="364"/>
      <c r="NF161" s="364"/>
      <c r="NG161" s="364"/>
      <c r="NH161" s="364"/>
      <c r="NI161" s="364"/>
      <c r="NJ161" s="364"/>
      <c r="NK161" s="364"/>
      <c r="NL161" s="364"/>
      <c r="NM161" s="364"/>
      <c r="NN161" s="364"/>
      <c r="NO161" s="364"/>
      <c r="NP161" s="364"/>
      <c r="NQ161" s="364"/>
      <c r="NR161" s="364"/>
      <c r="NS161" s="364"/>
      <c r="NT161" s="364"/>
      <c r="NU161" s="364"/>
      <c r="NV161" s="364"/>
      <c r="NW161" s="364"/>
      <c r="NX161" s="364"/>
      <c r="NY161" s="364"/>
      <c r="NZ161" s="364"/>
      <c r="OA161" s="364"/>
      <c r="OB161" s="364"/>
      <c r="OC161" s="364"/>
      <c r="OD161" s="364"/>
      <c r="OE161" s="364"/>
      <c r="OF161" s="364"/>
      <c r="OG161" s="364"/>
      <c r="OH161" s="364"/>
      <c r="OI161" s="364"/>
      <c r="OJ161" s="364"/>
      <c r="OK161" s="364"/>
      <c r="OL161" s="364"/>
      <c r="OM161" s="364"/>
      <c r="ON161" s="364"/>
      <c r="OO161" s="364"/>
      <c r="OP161" s="364"/>
      <c r="OQ161" s="364"/>
      <c r="OR161" s="364"/>
    </row>
    <row r="162" spans="1:408" ht="15">
      <c r="A162" s="365" t="s">
        <v>730</v>
      </c>
      <c r="B162" s="364">
        <f t="shared" si="148"/>
        <v>0</v>
      </c>
      <c r="C162" s="364">
        <f t="shared" si="149"/>
        <v>0</v>
      </c>
      <c r="D162" s="364">
        <f t="shared" si="150"/>
        <v>0</v>
      </c>
      <c r="E162" s="364">
        <f t="shared" si="151"/>
        <v>0</v>
      </c>
      <c r="F162" s="364">
        <f t="shared" si="152"/>
        <v>0</v>
      </c>
      <c r="G162" s="364">
        <f t="shared" si="153"/>
        <v>0</v>
      </c>
      <c r="H162" s="364">
        <f t="shared" si="154"/>
        <v>0</v>
      </c>
      <c r="I162" s="364">
        <f t="shared" si="155"/>
        <v>0</v>
      </c>
      <c r="J162" s="364">
        <f t="shared" si="156"/>
        <v>0</v>
      </c>
      <c r="K162" s="364">
        <f t="shared" si="157"/>
        <v>0</v>
      </c>
      <c r="L162" s="364">
        <f t="shared" si="158"/>
        <v>0</v>
      </c>
      <c r="M162" s="364">
        <f t="shared" si="159"/>
        <v>0</v>
      </c>
      <c r="N162" s="364">
        <f t="shared" si="160"/>
        <v>0</v>
      </c>
      <c r="O162" s="364">
        <f t="shared" si="161"/>
        <v>0</v>
      </c>
      <c r="P162" s="364">
        <f t="shared" si="162"/>
        <v>0</v>
      </c>
      <c r="Q162" s="364">
        <f t="shared" si="163"/>
        <v>0</v>
      </c>
      <c r="R162" s="364">
        <f t="shared" si="164"/>
        <v>0</v>
      </c>
      <c r="S162" s="364">
        <f t="shared" si="165"/>
        <v>0</v>
      </c>
      <c r="T162" s="364">
        <f t="shared" si="166"/>
        <v>0</v>
      </c>
      <c r="U162" s="364">
        <f t="shared" si="167"/>
        <v>0</v>
      </c>
      <c r="V162" s="364">
        <f t="shared" si="168"/>
        <v>0</v>
      </c>
      <c r="W162" s="364">
        <f t="shared" si="169"/>
        <v>0</v>
      </c>
      <c r="X162" s="364">
        <f t="shared" si="170"/>
        <v>0</v>
      </c>
      <c r="Y162" s="364">
        <f t="shared" si="171"/>
        <v>0</v>
      </c>
      <c r="Z162" s="364">
        <f t="shared" si="172"/>
        <v>0</v>
      </c>
      <c r="AA162" s="364">
        <f t="shared" si="173"/>
        <v>0</v>
      </c>
      <c r="AB162" s="364">
        <f t="shared" si="174"/>
        <v>0</v>
      </c>
      <c r="AC162" s="364">
        <f t="shared" si="175"/>
        <v>0</v>
      </c>
      <c r="AD162" s="364">
        <f t="shared" si="176"/>
        <v>0</v>
      </c>
      <c r="AE162" s="364">
        <f t="shared" si="177"/>
        <v>0</v>
      </c>
      <c r="AG162" s="364"/>
      <c r="AH162" s="364"/>
      <c r="AI162" s="364"/>
      <c r="AJ162" s="364"/>
      <c r="AK162" s="364"/>
      <c r="AL162" s="364"/>
      <c r="AM162" s="364"/>
      <c r="AN162" s="364"/>
      <c r="AO162" s="364"/>
      <c r="AP162" s="364"/>
      <c r="AQ162" s="364"/>
      <c r="AR162" s="364"/>
      <c r="AS162" s="364"/>
      <c r="AT162" s="364"/>
      <c r="AU162" s="364"/>
      <c r="AV162" s="364"/>
      <c r="AW162" s="364"/>
      <c r="AX162" s="364"/>
      <c r="AY162" s="364"/>
      <c r="AZ162" s="364"/>
      <c r="BA162" s="364"/>
      <c r="BB162" s="364"/>
      <c r="BC162" s="364"/>
      <c r="BD162" s="364"/>
      <c r="BE162" s="364"/>
      <c r="BF162" s="364"/>
      <c r="BG162" s="364"/>
      <c r="BH162" s="364"/>
      <c r="BI162" s="364"/>
      <c r="BJ162" s="364"/>
      <c r="BK162" s="364"/>
      <c r="BL162" s="364"/>
      <c r="BM162" s="364"/>
      <c r="BN162" s="364"/>
      <c r="BO162" s="364"/>
      <c r="BP162" s="364"/>
      <c r="BQ162" s="364"/>
      <c r="BR162" s="364"/>
      <c r="BS162" s="364"/>
      <c r="BT162" s="364"/>
      <c r="BU162" s="364"/>
      <c r="BV162" s="364"/>
      <c r="BW162" s="364"/>
      <c r="BX162" s="364"/>
      <c r="BY162" s="364"/>
      <c r="BZ162" s="364"/>
      <c r="CA162" s="364"/>
      <c r="CB162" s="364"/>
      <c r="CC162" s="364"/>
      <c r="CD162" s="364"/>
      <c r="CE162" s="364"/>
      <c r="CF162" s="364"/>
      <c r="CG162" s="364"/>
      <c r="CH162" s="364"/>
      <c r="CI162" s="364"/>
      <c r="CJ162" s="364"/>
      <c r="CK162" s="364"/>
      <c r="CL162" s="364"/>
      <c r="CM162" s="364"/>
      <c r="CN162" s="364"/>
      <c r="CO162" s="364"/>
      <c r="CP162" s="364"/>
      <c r="CQ162" s="364"/>
      <c r="CR162" s="364"/>
      <c r="CS162" s="364"/>
      <c r="CT162" s="364"/>
      <c r="CU162" s="364"/>
      <c r="CV162" s="364"/>
      <c r="CW162" s="364"/>
      <c r="CX162" s="364"/>
      <c r="CY162" s="364"/>
      <c r="CZ162" s="364"/>
      <c r="DA162" s="364"/>
      <c r="DB162" s="364"/>
      <c r="DC162" s="364"/>
      <c r="DD162" s="364"/>
      <c r="DE162" s="364"/>
      <c r="DF162" s="364"/>
      <c r="DG162" s="364"/>
      <c r="DH162" s="364"/>
      <c r="DI162" s="364"/>
      <c r="DJ162" s="364"/>
      <c r="DK162" s="364"/>
      <c r="DL162" s="364"/>
      <c r="DM162" s="364"/>
      <c r="DN162" s="364"/>
      <c r="DO162" s="364"/>
      <c r="DP162" s="364"/>
      <c r="DQ162" s="364"/>
      <c r="DR162" s="364"/>
      <c r="DS162" s="364"/>
      <c r="DT162" s="364"/>
      <c r="DU162" s="364"/>
      <c r="DV162" s="364"/>
      <c r="DW162" s="364"/>
      <c r="DX162" s="364"/>
      <c r="DY162" s="364"/>
      <c r="DZ162" s="364"/>
      <c r="EA162" s="364"/>
      <c r="EB162" s="364"/>
      <c r="EC162" s="364"/>
      <c r="ED162" s="364"/>
      <c r="EE162" s="364"/>
      <c r="EF162" s="364"/>
      <c r="EG162" s="364"/>
      <c r="EH162" s="364"/>
      <c r="EI162" s="364"/>
      <c r="EJ162" s="364"/>
      <c r="EK162" s="364"/>
      <c r="EL162" s="364"/>
      <c r="EM162" s="364"/>
      <c r="EN162" s="364"/>
      <c r="EO162" s="364"/>
      <c r="EP162" s="364"/>
      <c r="EQ162" s="364"/>
      <c r="ER162" s="364"/>
      <c r="ES162" s="364"/>
      <c r="ET162" s="364"/>
      <c r="EU162" s="364"/>
      <c r="EV162" s="364"/>
      <c r="EW162" s="364"/>
      <c r="EX162" s="364"/>
      <c r="EY162" s="364"/>
      <c r="EZ162" s="364"/>
      <c r="FA162" s="364"/>
      <c r="FB162" s="364"/>
      <c r="FC162" s="364"/>
      <c r="FD162" s="364"/>
      <c r="FE162" s="364"/>
      <c r="FF162" s="364"/>
      <c r="FG162" s="364"/>
      <c r="FH162" s="364"/>
      <c r="FI162" s="364"/>
      <c r="FJ162" s="364"/>
      <c r="FK162" s="364"/>
      <c r="FL162" s="364"/>
      <c r="FM162" s="364"/>
      <c r="FN162" s="364"/>
      <c r="FO162" s="364"/>
      <c r="FP162" s="364"/>
      <c r="FQ162" s="364"/>
      <c r="FR162" s="364"/>
      <c r="FS162" s="364"/>
      <c r="FT162" s="364"/>
      <c r="FU162" s="364"/>
      <c r="FV162" s="364"/>
      <c r="FW162" s="364"/>
      <c r="FX162" s="364"/>
      <c r="FY162" s="364"/>
      <c r="FZ162" s="364"/>
      <c r="GA162" s="364"/>
      <c r="GB162" s="364"/>
      <c r="GC162" s="364"/>
      <c r="GD162" s="364"/>
      <c r="GE162" s="364"/>
      <c r="GF162" s="364"/>
      <c r="GG162" s="364"/>
      <c r="GH162" s="364"/>
      <c r="GI162" s="364"/>
      <c r="GJ162" s="364"/>
      <c r="GK162" s="364"/>
      <c r="GL162" s="364"/>
      <c r="GM162" s="364"/>
      <c r="GN162" s="364"/>
      <c r="GO162" s="364"/>
      <c r="GP162" s="364"/>
      <c r="GQ162" s="364"/>
      <c r="GR162" s="364"/>
      <c r="GS162" s="364"/>
      <c r="GT162" s="364"/>
      <c r="GU162" s="364"/>
      <c r="GV162" s="364"/>
      <c r="GW162" s="364"/>
      <c r="GX162" s="364"/>
      <c r="GY162" s="364"/>
      <c r="GZ162" s="364"/>
      <c r="HA162" s="364"/>
      <c r="HB162" s="364"/>
      <c r="HC162" s="364"/>
      <c r="HD162" s="364"/>
      <c r="HE162" s="364"/>
      <c r="HF162" s="364"/>
      <c r="HG162" s="364"/>
      <c r="HH162" s="364"/>
      <c r="HI162" s="364"/>
      <c r="HJ162" s="364"/>
      <c r="HK162" s="364"/>
      <c r="HL162" s="364"/>
      <c r="HM162" s="364"/>
      <c r="HN162" s="364"/>
      <c r="HO162" s="364"/>
      <c r="HP162" s="364"/>
      <c r="HQ162" s="364"/>
      <c r="HR162" s="364"/>
      <c r="HS162" s="364"/>
      <c r="HT162" s="364"/>
      <c r="HU162" s="364"/>
      <c r="HV162" s="364"/>
      <c r="HW162" s="364"/>
      <c r="HX162" s="364"/>
      <c r="HY162" s="364"/>
      <c r="HZ162" s="364"/>
      <c r="IA162" s="364"/>
      <c r="IB162" s="364"/>
      <c r="IC162" s="364"/>
      <c r="ID162" s="364"/>
      <c r="IE162" s="364"/>
      <c r="IF162" s="364"/>
      <c r="IG162" s="364"/>
      <c r="IH162" s="364"/>
      <c r="II162" s="364"/>
      <c r="IJ162" s="364"/>
      <c r="IK162" s="364"/>
      <c r="IL162" s="364"/>
      <c r="IM162" s="364"/>
      <c r="IN162" s="364"/>
      <c r="IO162" s="364"/>
      <c r="IP162" s="364"/>
      <c r="IQ162" s="364"/>
      <c r="IR162" s="364"/>
      <c r="IS162" s="364"/>
      <c r="IT162" s="364"/>
      <c r="IU162" s="364"/>
      <c r="IV162" s="364"/>
      <c r="IW162" s="364"/>
      <c r="IX162" s="364"/>
      <c r="IY162" s="364"/>
      <c r="IZ162" s="364"/>
      <c r="JA162" s="364"/>
      <c r="JB162" s="364"/>
      <c r="JC162" s="364"/>
      <c r="JD162" s="364"/>
      <c r="JE162" s="364"/>
      <c r="JF162" s="364"/>
      <c r="JG162" s="364"/>
      <c r="JH162" s="364"/>
      <c r="JI162" s="364"/>
      <c r="JJ162" s="364"/>
      <c r="JK162" s="364"/>
      <c r="JL162" s="364"/>
      <c r="JM162" s="364"/>
      <c r="JN162" s="364"/>
      <c r="JO162" s="364"/>
      <c r="JP162" s="364"/>
      <c r="JQ162" s="364"/>
      <c r="JR162" s="364"/>
      <c r="JS162" s="364"/>
      <c r="JT162" s="364"/>
      <c r="JU162" s="364"/>
      <c r="JV162" s="364"/>
      <c r="JW162" s="364"/>
      <c r="JX162" s="364"/>
      <c r="JY162" s="364"/>
      <c r="JZ162" s="364"/>
      <c r="KA162" s="364"/>
      <c r="KB162" s="364"/>
      <c r="KC162" s="364"/>
      <c r="KD162" s="364"/>
      <c r="KE162" s="364"/>
      <c r="KF162" s="364"/>
      <c r="KG162" s="364"/>
      <c r="KH162" s="364"/>
      <c r="KI162" s="364"/>
      <c r="KJ162" s="364"/>
      <c r="KK162" s="364"/>
      <c r="KL162" s="364"/>
      <c r="KM162" s="364"/>
      <c r="KN162" s="364"/>
      <c r="KO162" s="364"/>
      <c r="KP162" s="364"/>
      <c r="KQ162" s="364"/>
      <c r="KR162" s="364"/>
      <c r="KS162" s="364"/>
      <c r="KT162" s="364"/>
      <c r="KU162" s="364"/>
      <c r="KV162" s="364"/>
      <c r="KW162" s="364"/>
      <c r="KX162" s="364"/>
      <c r="KY162" s="364"/>
      <c r="KZ162" s="364"/>
      <c r="LA162" s="364"/>
      <c r="LB162" s="364"/>
      <c r="LC162" s="364"/>
      <c r="LD162" s="364"/>
      <c r="LE162" s="364"/>
      <c r="LF162" s="364"/>
      <c r="LG162" s="364"/>
      <c r="LH162" s="364"/>
      <c r="LI162" s="364"/>
      <c r="LJ162" s="364"/>
      <c r="LK162" s="364"/>
      <c r="LL162" s="364"/>
      <c r="LM162" s="364"/>
      <c r="LN162" s="364"/>
      <c r="LO162" s="364"/>
      <c r="LP162" s="364"/>
      <c r="LQ162" s="364"/>
      <c r="LR162" s="364"/>
      <c r="LS162" s="364"/>
      <c r="LT162" s="364"/>
      <c r="LU162" s="364"/>
      <c r="LV162" s="364"/>
      <c r="LW162" s="364"/>
      <c r="LX162" s="364"/>
      <c r="LY162" s="364"/>
      <c r="LZ162" s="364"/>
      <c r="MA162" s="364"/>
      <c r="MB162" s="364"/>
      <c r="MC162" s="364"/>
      <c r="MD162" s="364"/>
      <c r="ME162" s="364"/>
      <c r="MF162" s="364"/>
      <c r="MG162" s="364"/>
      <c r="MH162" s="364"/>
      <c r="MI162" s="364"/>
      <c r="MJ162" s="364"/>
      <c r="MK162" s="364"/>
      <c r="ML162" s="364"/>
      <c r="MM162" s="364"/>
      <c r="MN162" s="364"/>
      <c r="MO162" s="364"/>
      <c r="MP162" s="364"/>
      <c r="MQ162" s="364"/>
      <c r="MR162" s="364"/>
      <c r="MS162" s="364"/>
      <c r="MT162" s="364"/>
      <c r="MU162" s="364"/>
      <c r="MV162" s="364"/>
      <c r="MW162" s="364"/>
      <c r="MX162" s="364"/>
      <c r="MY162" s="364"/>
      <c r="MZ162" s="364"/>
      <c r="NA162" s="364"/>
      <c r="NB162" s="364"/>
      <c r="NC162" s="364"/>
      <c r="ND162" s="364"/>
      <c r="NE162" s="364"/>
      <c r="NF162" s="364"/>
      <c r="NG162" s="364"/>
      <c r="NH162" s="364"/>
      <c r="NI162" s="364"/>
      <c r="NJ162" s="364"/>
      <c r="NK162" s="364"/>
      <c r="NL162" s="364"/>
      <c r="NM162" s="364"/>
      <c r="NN162" s="364"/>
      <c r="NO162" s="364"/>
      <c r="NP162" s="364"/>
      <c r="NQ162" s="364"/>
      <c r="NR162" s="364"/>
      <c r="NS162" s="364"/>
      <c r="NT162" s="364"/>
      <c r="NU162" s="364"/>
      <c r="NV162" s="364"/>
      <c r="NW162" s="364"/>
      <c r="NX162" s="364"/>
      <c r="NY162" s="364"/>
      <c r="NZ162" s="364"/>
      <c r="OA162" s="364"/>
      <c r="OB162" s="364"/>
      <c r="OC162" s="364"/>
      <c r="OD162" s="364"/>
      <c r="OE162" s="364"/>
      <c r="OF162" s="364"/>
      <c r="OG162" s="364"/>
      <c r="OH162" s="364"/>
      <c r="OI162" s="364"/>
      <c r="OJ162" s="364"/>
      <c r="OK162" s="364"/>
      <c r="OL162" s="364"/>
      <c r="OM162" s="364"/>
      <c r="ON162" s="364"/>
      <c r="OO162" s="364"/>
      <c r="OP162" s="364"/>
      <c r="OQ162" s="364"/>
      <c r="OR162" s="364"/>
    </row>
    <row r="163" spans="1:408" ht="15">
      <c r="A163" s="363"/>
      <c r="B163" s="364"/>
      <c r="C163" s="364"/>
      <c r="D163" s="364"/>
      <c r="E163" s="364"/>
      <c r="F163" s="364"/>
      <c r="G163" s="364"/>
      <c r="H163" s="364"/>
      <c r="I163" s="364"/>
      <c r="J163" s="364"/>
      <c r="K163" s="364"/>
      <c r="L163" s="364"/>
      <c r="M163" s="364"/>
      <c r="N163" s="364"/>
      <c r="O163" s="364"/>
      <c r="P163" s="364"/>
      <c r="Q163" s="364"/>
      <c r="R163" s="364"/>
      <c r="S163" s="364"/>
      <c r="T163" s="364"/>
      <c r="U163" s="364"/>
      <c r="V163" s="364"/>
      <c r="W163" s="364"/>
      <c r="X163" s="364"/>
      <c r="Y163" s="364"/>
      <c r="Z163" s="364"/>
      <c r="AA163" s="364"/>
      <c r="AB163" s="364"/>
      <c r="AC163" s="364"/>
      <c r="AD163" s="364"/>
      <c r="AE163" s="364"/>
      <c r="AG163" s="364"/>
      <c r="AH163" s="364"/>
      <c r="AI163" s="364"/>
      <c r="AJ163" s="364"/>
      <c r="AK163" s="364"/>
      <c r="AL163" s="364"/>
      <c r="AM163" s="364"/>
      <c r="AN163" s="364"/>
      <c r="AO163" s="364"/>
      <c r="AP163" s="364"/>
      <c r="AQ163" s="364"/>
      <c r="AR163" s="364"/>
      <c r="AS163" s="364"/>
      <c r="AT163" s="364"/>
      <c r="AU163" s="364"/>
      <c r="AV163" s="364"/>
      <c r="AW163" s="364"/>
      <c r="AX163" s="364"/>
      <c r="AY163" s="364"/>
      <c r="AZ163" s="364"/>
      <c r="BA163" s="364"/>
      <c r="BB163" s="364"/>
      <c r="BC163" s="364"/>
      <c r="BD163" s="364"/>
      <c r="BE163" s="364"/>
      <c r="BF163" s="364"/>
      <c r="BG163" s="364"/>
      <c r="BH163" s="364"/>
      <c r="BI163" s="364"/>
      <c r="BJ163" s="364"/>
      <c r="BK163" s="364"/>
      <c r="BL163" s="364"/>
      <c r="BM163" s="364"/>
      <c r="BN163" s="364"/>
      <c r="BO163" s="364"/>
      <c r="BP163" s="364"/>
      <c r="BQ163" s="364"/>
      <c r="BR163" s="364"/>
      <c r="BS163" s="364"/>
      <c r="BT163" s="364"/>
      <c r="BU163" s="364"/>
      <c r="BV163" s="364"/>
      <c r="BW163" s="364"/>
      <c r="BX163" s="364"/>
      <c r="BY163" s="364"/>
      <c r="BZ163" s="364"/>
      <c r="CA163" s="364"/>
      <c r="CB163" s="364"/>
      <c r="CC163" s="364"/>
      <c r="CD163" s="364"/>
      <c r="CE163" s="364"/>
      <c r="CF163" s="364"/>
      <c r="CG163" s="364"/>
      <c r="CH163" s="364"/>
      <c r="CI163" s="364"/>
      <c r="CJ163" s="364"/>
      <c r="CK163" s="364"/>
      <c r="CL163" s="364"/>
      <c r="CM163" s="364"/>
      <c r="CN163" s="364"/>
      <c r="CO163" s="364"/>
      <c r="CP163" s="364"/>
      <c r="CQ163" s="364"/>
      <c r="CR163" s="364"/>
      <c r="CS163" s="364"/>
      <c r="CT163" s="364"/>
      <c r="CU163" s="364"/>
      <c r="CV163" s="364"/>
      <c r="CW163" s="364"/>
      <c r="CX163" s="364"/>
      <c r="CY163" s="364"/>
      <c r="CZ163" s="364"/>
      <c r="DA163" s="364"/>
      <c r="DB163" s="364"/>
      <c r="DC163" s="364"/>
      <c r="DD163" s="364"/>
      <c r="DE163" s="364"/>
      <c r="DF163" s="364"/>
      <c r="DG163" s="364"/>
      <c r="DH163" s="364"/>
      <c r="DI163" s="364"/>
      <c r="DJ163" s="364"/>
      <c r="DK163" s="364"/>
      <c r="DL163" s="364"/>
      <c r="DM163" s="364"/>
      <c r="DN163" s="364"/>
      <c r="DO163" s="364"/>
      <c r="DP163" s="364"/>
      <c r="DQ163" s="364"/>
      <c r="DR163" s="364"/>
      <c r="DS163" s="364"/>
      <c r="DT163" s="364"/>
      <c r="DU163" s="364"/>
      <c r="DV163" s="364"/>
      <c r="DW163" s="364"/>
      <c r="DX163" s="364"/>
      <c r="DY163" s="364"/>
      <c r="DZ163" s="364"/>
      <c r="EA163" s="364"/>
      <c r="EB163" s="364"/>
      <c r="EC163" s="364"/>
      <c r="ED163" s="364"/>
      <c r="EE163" s="364"/>
      <c r="EF163" s="364"/>
      <c r="EG163" s="364"/>
      <c r="EH163" s="364"/>
      <c r="EI163" s="364"/>
      <c r="EJ163" s="364"/>
      <c r="EK163" s="364"/>
      <c r="EL163" s="364"/>
      <c r="EM163" s="364"/>
      <c r="EN163" s="364"/>
      <c r="EO163" s="364"/>
      <c r="EP163" s="364"/>
      <c r="EQ163" s="364"/>
      <c r="ER163" s="364"/>
      <c r="ES163" s="364"/>
      <c r="ET163" s="364"/>
      <c r="EU163" s="364"/>
      <c r="EV163" s="364"/>
      <c r="EW163" s="364"/>
      <c r="EX163" s="364"/>
      <c r="EY163" s="364"/>
      <c r="EZ163" s="364"/>
      <c r="FA163" s="364"/>
      <c r="FB163" s="364"/>
      <c r="FC163" s="364"/>
      <c r="FD163" s="364"/>
      <c r="FE163" s="364"/>
      <c r="FF163" s="364"/>
      <c r="FG163" s="364"/>
      <c r="FH163" s="364"/>
      <c r="FI163" s="364"/>
      <c r="FJ163" s="364"/>
      <c r="FK163" s="364"/>
      <c r="FL163" s="364"/>
      <c r="FM163" s="364"/>
      <c r="FN163" s="364"/>
      <c r="FO163" s="364"/>
      <c r="FP163" s="364"/>
      <c r="FQ163" s="364"/>
      <c r="FR163" s="364"/>
      <c r="FS163" s="364"/>
      <c r="FT163" s="364"/>
      <c r="FU163" s="364"/>
      <c r="FV163" s="364"/>
      <c r="FW163" s="364"/>
      <c r="FX163" s="364"/>
      <c r="FY163" s="364"/>
      <c r="FZ163" s="364"/>
      <c r="GA163" s="364"/>
      <c r="GB163" s="364"/>
      <c r="GC163" s="364"/>
      <c r="GD163" s="364"/>
      <c r="GE163" s="364"/>
      <c r="GF163" s="364"/>
      <c r="GG163" s="364"/>
      <c r="GH163" s="364"/>
      <c r="GI163" s="364"/>
      <c r="GJ163" s="364"/>
      <c r="GK163" s="364"/>
      <c r="GL163" s="364"/>
      <c r="GM163" s="364"/>
      <c r="GN163" s="364"/>
      <c r="GO163" s="364"/>
      <c r="GP163" s="364"/>
      <c r="GQ163" s="364"/>
      <c r="GR163" s="364"/>
      <c r="GS163" s="364"/>
      <c r="GT163" s="364"/>
      <c r="GU163" s="364"/>
      <c r="GV163" s="364"/>
      <c r="GW163" s="364"/>
      <c r="GX163" s="364"/>
      <c r="GY163" s="364"/>
      <c r="GZ163" s="364"/>
      <c r="HA163" s="364"/>
      <c r="HB163" s="364"/>
      <c r="HC163" s="364"/>
      <c r="HD163" s="364"/>
      <c r="HE163" s="364"/>
      <c r="HF163" s="364"/>
      <c r="HG163" s="364"/>
      <c r="HH163" s="364"/>
      <c r="HI163" s="364"/>
      <c r="HJ163" s="364"/>
      <c r="HK163" s="364"/>
      <c r="HL163" s="364"/>
      <c r="HM163" s="364"/>
      <c r="HN163" s="364"/>
      <c r="HO163" s="364"/>
      <c r="HP163" s="364"/>
      <c r="HQ163" s="364"/>
      <c r="HR163" s="364"/>
      <c r="HS163" s="364"/>
      <c r="HT163" s="364"/>
      <c r="HU163" s="364"/>
      <c r="HV163" s="364"/>
      <c r="HW163" s="364"/>
      <c r="HX163" s="364"/>
      <c r="HY163" s="364"/>
      <c r="HZ163" s="364"/>
      <c r="IA163" s="364"/>
      <c r="IB163" s="364"/>
      <c r="IC163" s="364"/>
      <c r="ID163" s="364"/>
      <c r="IE163" s="364"/>
      <c r="IF163" s="364"/>
      <c r="IG163" s="364"/>
      <c r="IH163" s="364"/>
      <c r="II163" s="364"/>
      <c r="IJ163" s="364"/>
      <c r="IK163" s="364"/>
      <c r="IL163" s="364"/>
      <c r="IM163" s="364"/>
      <c r="IN163" s="364"/>
      <c r="IO163" s="364"/>
      <c r="IP163" s="364"/>
      <c r="IQ163" s="364"/>
      <c r="IR163" s="364"/>
      <c r="IS163" s="364"/>
      <c r="IT163" s="364"/>
      <c r="IU163" s="364"/>
      <c r="IV163" s="364"/>
      <c r="IW163" s="364"/>
      <c r="IX163" s="364"/>
      <c r="IY163" s="364"/>
      <c r="IZ163" s="364"/>
      <c r="JA163" s="364"/>
      <c r="JB163" s="364"/>
      <c r="JC163" s="364"/>
      <c r="JD163" s="364"/>
      <c r="JE163" s="364"/>
      <c r="JF163" s="364"/>
      <c r="JG163" s="364"/>
      <c r="JH163" s="364"/>
      <c r="JI163" s="364"/>
      <c r="JJ163" s="364"/>
      <c r="JK163" s="364"/>
      <c r="JL163" s="364"/>
      <c r="JM163" s="364"/>
      <c r="JN163" s="364"/>
      <c r="JO163" s="364"/>
      <c r="JP163" s="364"/>
      <c r="JQ163" s="364"/>
      <c r="JR163" s="364"/>
      <c r="JS163" s="364"/>
      <c r="JT163" s="364"/>
      <c r="JU163" s="364"/>
      <c r="JV163" s="364"/>
      <c r="JW163" s="364"/>
      <c r="JX163" s="364"/>
      <c r="JY163" s="364"/>
      <c r="JZ163" s="364"/>
      <c r="KA163" s="364"/>
      <c r="KB163" s="364"/>
      <c r="KC163" s="364"/>
      <c r="KD163" s="364"/>
      <c r="KE163" s="364"/>
      <c r="KF163" s="364"/>
      <c r="KG163" s="364"/>
      <c r="KH163" s="364"/>
      <c r="KI163" s="364"/>
      <c r="KJ163" s="364"/>
      <c r="KK163" s="364"/>
      <c r="KL163" s="364"/>
      <c r="KM163" s="364"/>
      <c r="KN163" s="364"/>
      <c r="KO163" s="364"/>
      <c r="KP163" s="364"/>
      <c r="KQ163" s="364"/>
      <c r="KR163" s="364"/>
      <c r="KS163" s="364"/>
      <c r="KT163" s="364"/>
      <c r="KU163" s="364"/>
      <c r="KV163" s="364"/>
      <c r="KW163" s="364"/>
      <c r="KX163" s="364"/>
      <c r="KY163" s="364"/>
      <c r="KZ163" s="364"/>
      <c r="LA163" s="364"/>
      <c r="LB163" s="364"/>
      <c r="LC163" s="364"/>
      <c r="LD163" s="364"/>
      <c r="LE163" s="364"/>
      <c r="LF163" s="364"/>
      <c r="LG163" s="364"/>
      <c r="LH163" s="364"/>
      <c r="LI163" s="364"/>
      <c r="LJ163" s="364"/>
      <c r="LK163" s="364"/>
      <c r="LL163" s="364"/>
      <c r="LM163" s="364"/>
      <c r="LN163" s="364"/>
      <c r="LO163" s="364"/>
      <c r="LP163" s="364"/>
      <c r="LQ163" s="364"/>
      <c r="LR163" s="364"/>
      <c r="LS163" s="364"/>
      <c r="LT163" s="364"/>
      <c r="LU163" s="364"/>
      <c r="LV163" s="364"/>
      <c r="LW163" s="364"/>
      <c r="LX163" s="364"/>
      <c r="LY163" s="364"/>
      <c r="LZ163" s="364"/>
      <c r="MA163" s="364"/>
      <c r="MB163" s="364"/>
      <c r="MC163" s="364"/>
      <c r="MD163" s="364"/>
      <c r="ME163" s="364"/>
      <c r="MF163" s="364"/>
      <c r="MG163" s="364"/>
      <c r="MH163" s="364"/>
      <c r="MI163" s="364"/>
      <c r="MJ163" s="364"/>
      <c r="MK163" s="364"/>
      <c r="ML163" s="364"/>
      <c r="MM163" s="364"/>
      <c r="MN163" s="364"/>
      <c r="MO163" s="364"/>
      <c r="MP163" s="364"/>
      <c r="MQ163" s="364"/>
      <c r="MR163" s="364"/>
      <c r="MS163" s="364"/>
      <c r="MT163" s="364"/>
      <c r="MU163" s="364"/>
      <c r="MV163" s="364"/>
      <c r="MW163" s="364"/>
      <c r="MX163" s="364"/>
      <c r="MY163" s="364"/>
      <c r="MZ163" s="364"/>
      <c r="NA163" s="364"/>
      <c r="NB163" s="364"/>
      <c r="NC163" s="364"/>
      <c r="ND163" s="364"/>
      <c r="NE163" s="364"/>
      <c r="NF163" s="364"/>
      <c r="NG163" s="364"/>
      <c r="NH163" s="364"/>
      <c r="NI163" s="364"/>
      <c r="NJ163" s="364"/>
      <c r="NK163" s="364"/>
      <c r="NL163" s="364"/>
      <c r="NM163" s="364"/>
      <c r="NN163" s="364"/>
      <c r="NO163" s="364"/>
      <c r="NP163" s="364"/>
      <c r="NQ163" s="364"/>
      <c r="NR163" s="364"/>
      <c r="NS163" s="364"/>
      <c r="NT163" s="364"/>
      <c r="NU163" s="364"/>
      <c r="NV163" s="364"/>
      <c r="NW163" s="364"/>
      <c r="NX163" s="364"/>
      <c r="NY163" s="364"/>
      <c r="NZ163" s="364"/>
      <c r="OA163" s="364"/>
      <c r="OB163" s="364"/>
      <c r="OC163" s="364"/>
      <c r="OD163" s="364"/>
      <c r="OE163" s="364"/>
      <c r="OF163" s="364"/>
      <c r="OG163" s="364"/>
      <c r="OH163" s="364"/>
      <c r="OI163" s="364"/>
      <c r="OJ163" s="364"/>
      <c r="OK163" s="364"/>
      <c r="OL163" s="364"/>
      <c r="OM163" s="364"/>
      <c r="ON163" s="364"/>
      <c r="OO163" s="364"/>
      <c r="OP163" s="364"/>
      <c r="OQ163" s="364"/>
      <c r="OR163" s="364"/>
    </row>
    <row r="164" spans="1:408" ht="15">
      <c r="A164" s="365" t="s">
        <v>731</v>
      </c>
      <c r="B164" s="364">
        <f t="shared" ref="B164:AE164" si="178">SUM(B165:B229)</f>
        <v>0</v>
      </c>
      <c r="C164" s="364">
        <f t="shared" si="178"/>
        <v>0</v>
      </c>
      <c r="D164" s="364">
        <f t="shared" si="178"/>
        <v>0</v>
      </c>
      <c r="E164" s="364">
        <f t="shared" si="178"/>
        <v>0</v>
      </c>
      <c r="F164" s="364">
        <f t="shared" si="178"/>
        <v>0</v>
      </c>
      <c r="G164" s="364">
        <f t="shared" si="178"/>
        <v>0</v>
      </c>
      <c r="H164" s="364">
        <f t="shared" si="178"/>
        <v>0</v>
      </c>
      <c r="I164" s="364">
        <f t="shared" si="178"/>
        <v>0</v>
      </c>
      <c r="J164" s="364">
        <f t="shared" si="178"/>
        <v>0</v>
      </c>
      <c r="K164" s="364">
        <f t="shared" si="178"/>
        <v>0</v>
      </c>
      <c r="L164" s="364">
        <f t="shared" si="178"/>
        <v>0</v>
      </c>
      <c r="M164" s="364">
        <f t="shared" si="178"/>
        <v>0</v>
      </c>
      <c r="N164" s="364">
        <f t="shared" si="178"/>
        <v>0</v>
      </c>
      <c r="O164" s="364">
        <f t="shared" si="178"/>
        <v>0</v>
      </c>
      <c r="P164" s="364">
        <f t="shared" si="178"/>
        <v>0</v>
      </c>
      <c r="Q164" s="364">
        <f t="shared" si="178"/>
        <v>0</v>
      </c>
      <c r="R164" s="364">
        <f t="shared" si="178"/>
        <v>0</v>
      </c>
      <c r="S164" s="364">
        <f t="shared" si="178"/>
        <v>0</v>
      </c>
      <c r="T164" s="364">
        <f t="shared" si="178"/>
        <v>0</v>
      </c>
      <c r="U164" s="364">
        <f t="shared" si="178"/>
        <v>0</v>
      </c>
      <c r="V164" s="364">
        <f t="shared" si="178"/>
        <v>0</v>
      </c>
      <c r="W164" s="364">
        <f t="shared" si="178"/>
        <v>0</v>
      </c>
      <c r="X164" s="364">
        <f t="shared" si="178"/>
        <v>0</v>
      </c>
      <c r="Y164" s="364">
        <f t="shared" si="178"/>
        <v>0</v>
      </c>
      <c r="Z164" s="364">
        <f t="shared" si="178"/>
        <v>0</v>
      </c>
      <c r="AA164" s="364">
        <f t="shared" si="178"/>
        <v>0</v>
      </c>
      <c r="AB164" s="364">
        <f t="shared" si="178"/>
        <v>0</v>
      </c>
      <c r="AC164" s="364">
        <f t="shared" si="178"/>
        <v>0</v>
      </c>
      <c r="AD164" s="364">
        <f t="shared" si="178"/>
        <v>0</v>
      </c>
      <c r="AE164" s="364">
        <f t="shared" si="178"/>
        <v>0</v>
      </c>
      <c r="AG164" s="364">
        <f t="shared" ref="AG164:CR164" si="179">SUM(AG165:AG229)</f>
        <v>0</v>
      </c>
      <c r="AH164" s="364">
        <f t="shared" si="179"/>
        <v>0</v>
      </c>
      <c r="AI164" s="364">
        <f t="shared" si="179"/>
        <v>0</v>
      </c>
      <c r="AJ164" s="364">
        <f t="shared" si="179"/>
        <v>0</v>
      </c>
      <c r="AK164" s="364">
        <f t="shared" si="179"/>
        <v>0</v>
      </c>
      <c r="AL164" s="364">
        <f t="shared" si="179"/>
        <v>0</v>
      </c>
      <c r="AM164" s="364">
        <f t="shared" si="179"/>
        <v>0</v>
      </c>
      <c r="AN164" s="364">
        <f t="shared" si="179"/>
        <v>0</v>
      </c>
      <c r="AO164" s="364">
        <f t="shared" si="179"/>
        <v>0</v>
      </c>
      <c r="AP164" s="364">
        <f t="shared" si="179"/>
        <v>0</v>
      </c>
      <c r="AQ164" s="364">
        <f t="shared" si="179"/>
        <v>0</v>
      </c>
      <c r="AR164" s="364">
        <f t="shared" si="179"/>
        <v>0</v>
      </c>
      <c r="AS164" s="364">
        <f t="shared" si="179"/>
        <v>0</v>
      </c>
      <c r="AT164" s="364">
        <f t="shared" si="179"/>
        <v>0</v>
      </c>
      <c r="AU164" s="364">
        <f t="shared" si="179"/>
        <v>0</v>
      </c>
      <c r="AV164" s="364">
        <f t="shared" si="179"/>
        <v>0</v>
      </c>
      <c r="AW164" s="364">
        <f t="shared" si="179"/>
        <v>0</v>
      </c>
      <c r="AX164" s="364">
        <f t="shared" si="179"/>
        <v>0</v>
      </c>
      <c r="AY164" s="364">
        <f t="shared" si="179"/>
        <v>0</v>
      </c>
      <c r="AZ164" s="364">
        <f t="shared" si="179"/>
        <v>0</v>
      </c>
      <c r="BA164" s="364">
        <f t="shared" si="179"/>
        <v>0</v>
      </c>
      <c r="BB164" s="364">
        <f t="shared" si="179"/>
        <v>0</v>
      </c>
      <c r="BC164" s="364">
        <f t="shared" si="179"/>
        <v>0</v>
      </c>
      <c r="BD164" s="364">
        <f t="shared" si="179"/>
        <v>0</v>
      </c>
      <c r="BE164" s="364">
        <f t="shared" si="179"/>
        <v>0</v>
      </c>
      <c r="BF164" s="364">
        <f t="shared" si="179"/>
        <v>0</v>
      </c>
      <c r="BG164" s="364">
        <f t="shared" si="179"/>
        <v>0</v>
      </c>
      <c r="BH164" s="364">
        <f t="shared" si="179"/>
        <v>0</v>
      </c>
      <c r="BI164" s="364">
        <f t="shared" si="179"/>
        <v>0</v>
      </c>
      <c r="BJ164" s="364">
        <f t="shared" si="179"/>
        <v>0</v>
      </c>
      <c r="BK164" s="364">
        <f t="shared" si="179"/>
        <v>0</v>
      </c>
      <c r="BL164" s="364">
        <f t="shared" si="179"/>
        <v>0</v>
      </c>
      <c r="BM164" s="364">
        <f t="shared" si="179"/>
        <v>0</v>
      </c>
      <c r="BN164" s="364">
        <f t="shared" si="179"/>
        <v>0</v>
      </c>
      <c r="BO164" s="364">
        <f t="shared" si="179"/>
        <v>0</v>
      </c>
      <c r="BP164" s="364">
        <f t="shared" si="179"/>
        <v>0</v>
      </c>
      <c r="BQ164" s="364">
        <f t="shared" si="179"/>
        <v>0</v>
      </c>
      <c r="BR164" s="364">
        <f t="shared" si="179"/>
        <v>0</v>
      </c>
      <c r="BS164" s="364">
        <f t="shared" si="179"/>
        <v>0</v>
      </c>
      <c r="BT164" s="364">
        <f t="shared" si="179"/>
        <v>0</v>
      </c>
      <c r="BU164" s="364">
        <f t="shared" si="179"/>
        <v>0</v>
      </c>
      <c r="BV164" s="364">
        <f t="shared" si="179"/>
        <v>0</v>
      </c>
      <c r="BW164" s="364">
        <f t="shared" si="179"/>
        <v>0</v>
      </c>
      <c r="BX164" s="364">
        <f t="shared" si="179"/>
        <v>0</v>
      </c>
      <c r="BY164" s="364">
        <f t="shared" si="179"/>
        <v>0</v>
      </c>
      <c r="BZ164" s="364">
        <f t="shared" si="179"/>
        <v>0</v>
      </c>
      <c r="CA164" s="364">
        <f t="shared" si="179"/>
        <v>0</v>
      </c>
      <c r="CB164" s="364">
        <f t="shared" si="179"/>
        <v>0</v>
      </c>
      <c r="CC164" s="364">
        <f t="shared" si="179"/>
        <v>0</v>
      </c>
      <c r="CD164" s="364">
        <f t="shared" si="179"/>
        <v>0</v>
      </c>
      <c r="CE164" s="364">
        <f t="shared" si="179"/>
        <v>0</v>
      </c>
      <c r="CF164" s="364">
        <f t="shared" si="179"/>
        <v>0</v>
      </c>
      <c r="CG164" s="364">
        <f t="shared" si="179"/>
        <v>0</v>
      </c>
      <c r="CH164" s="364">
        <f t="shared" si="179"/>
        <v>0</v>
      </c>
      <c r="CI164" s="364">
        <f t="shared" si="179"/>
        <v>0</v>
      </c>
      <c r="CJ164" s="364">
        <f t="shared" si="179"/>
        <v>0</v>
      </c>
      <c r="CK164" s="364">
        <f t="shared" si="179"/>
        <v>0</v>
      </c>
      <c r="CL164" s="364">
        <f t="shared" si="179"/>
        <v>0</v>
      </c>
      <c r="CM164" s="364">
        <f t="shared" si="179"/>
        <v>0</v>
      </c>
      <c r="CN164" s="364">
        <f t="shared" si="179"/>
        <v>0</v>
      </c>
      <c r="CO164" s="364">
        <f t="shared" si="179"/>
        <v>0</v>
      </c>
      <c r="CP164" s="364">
        <f t="shared" si="179"/>
        <v>0</v>
      </c>
      <c r="CQ164" s="364">
        <f t="shared" si="179"/>
        <v>0</v>
      </c>
      <c r="CR164" s="364">
        <f t="shared" si="179"/>
        <v>0</v>
      </c>
      <c r="CS164" s="364">
        <f t="shared" ref="CS164:FD164" si="180">SUM(CS165:CS229)</f>
        <v>0</v>
      </c>
      <c r="CT164" s="364">
        <f t="shared" si="180"/>
        <v>0</v>
      </c>
      <c r="CU164" s="364">
        <f t="shared" si="180"/>
        <v>0</v>
      </c>
      <c r="CV164" s="364">
        <f t="shared" si="180"/>
        <v>0</v>
      </c>
      <c r="CW164" s="364">
        <f t="shared" si="180"/>
        <v>0</v>
      </c>
      <c r="CX164" s="364">
        <f t="shared" si="180"/>
        <v>0</v>
      </c>
      <c r="CY164" s="364">
        <f t="shared" si="180"/>
        <v>0</v>
      </c>
      <c r="CZ164" s="364">
        <f t="shared" si="180"/>
        <v>0</v>
      </c>
      <c r="DA164" s="364">
        <f t="shared" si="180"/>
        <v>0</v>
      </c>
      <c r="DB164" s="364">
        <f t="shared" si="180"/>
        <v>0</v>
      </c>
      <c r="DC164" s="364">
        <f t="shared" si="180"/>
        <v>0</v>
      </c>
      <c r="DD164" s="364">
        <f t="shared" si="180"/>
        <v>0</v>
      </c>
      <c r="DE164" s="364">
        <f t="shared" si="180"/>
        <v>0</v>
      </c>
      <c r="DF164" s="364">
        <f t="shared" si="180"/>
        <v>0</v>
      </c>
      <c r="DG164" s="364">
        <f t="shared" si="180"/>
        <v>0</v>
      </c>
      <c r="DH164" s="364">
        <f t="shared" si="180"/>
        <v>0</v>
      </c>
      <c r="DI164" s="364">
        <f t="shared" si="180"/>
        <v>0</v>
      </c>
      <c r="DJ164" s="364">
        <f t="shared" si="180"/>
        <v>0</v>
      </c>
      <c r="DK164" s="364">
        <f t="shared" si="180"/>
        <v>0</v>
      </c>
      <c r="DL164" s="364">
        <f t="shared" si="180"/>
        <v>0</v>
      </c>
      <c r="DM164" s="364">
        <f t="shared" si="180"/>
        <v>0</v>
      </c>
      <c r="DN164" s="364">
        <f t="shared" si="180"/>
        <v>0</v>
      </c>
      <c r="DO164" s="364">
        <f t="shared" si="180"/>
        <v>0</v>
      </c>
      <c r="DP164" s="364">
        <f t="shared" si="180"/>
        <v>0</v>
      </c>
      <c r="DQ164" s="364">
        <f t="shared" si="180"/>
        <v>0</v>
      </c>
      <c r="DR164" s="364">
        <f t="shared" si="180"/>
        <v>0</v>
      </c>
      <c r="DS164" s="364">
        <f t="shared" si="180"/>
        <v>0</v>
      </c>
      <c r="DT164" s="364">
        <f t="shared" si="180"/>
        <v>0</v>
      </c>
      <c r="DU164" s="364">
        <f t="shared" si="180"/>
        <v>0</v>
      </c>
      <c r="DV164" s="364">
        <f t="shared" si="180"/>
        <v>0</v>
      </c>
      <c r="DW164" s="364">
        <f t="shared" si="180"/>
        <v>0</v>
      </c>
      <c r="DX164" s="364">
        <f t="shared" si="180"/>
        <v>0</v>
      </c>
      <c r="DY164" s="364">
        <f t="shared" si="180"/>
        <v>0</v>
      </c>
      <c r="DZ164" s="364">
        <f t="shared" si="180"/>
        <v>0</v>
      </c>
      <c r="EA164" s="364">
        <f t="shared" si="180"/>
        <v>0</v>
      </c>
      <c r="EB164" s="364">
        <f t="shared" si="180"/>
        <v>0</v>
      </c>
      <c r="EC164" s="364">
        <f t="shared" si="180"/>
        <v>0</v>
      </c>
      <c r="ED164" s="364">
        <f t="shared" si="180"/>
        <v>0</v>
      </c>
      <c r="EE164" s="364">
        <f t="shared" si="180"/>
        <v>0</v>
      </c>
      <c r="EF164" s="364">
        <f t="shared" si="180"/>
        <v>0</v>
      </c>
      <c r="EG164" s="364">
        <f t="shared" si="180"/>
        <v>0</v>
      </c>
      <c r="EH164" s="364">
        <f t="shared" si="180"/>
        <v>0</v>
      </c>
      <c r="EI164" s="364">
        <f t="shared" si="180"/>
        <v>0</v>
      </c>
      <c r="EJ164" s="364">
        <f t="shared" si="180"/>
        <v>0</v>
      </c>
      <c r="EK164" s="364">
        <f t="shared" si="180"/>
        <v>0</v>
      </c>
      <c r="EL164" s="364">
        <f t="shared" si="180"/>
        <v>0</v>
      </c>
      <c r="EM164" s="364">
        <f t="shared" si="180"/>
        <v>0</v>
      </c>
      <c r="EN164" s="364">
        <f t="shared" si="180"/>
        <v>0</v>
      </c>
      <c r="EO164" s="364">
        <f t="shared" si="180"/>
        <v>0</v>
      </c>
      <c r="EP164" s="364">
        <f t="shared" si="180"/>
        <v>0</v>
      </c>
      <c r="EQ164" s="364">
        <f t="shared" si="180"/>
        <v>0</v>
      </c>
      <c r="ER164" s="364">
        <f t="shared" si="180"/>
        <v>0</v>
      </c>
      <c r="ES164" s="364">
        <f t="shared" si="180"/>
        <v>0</v>
      </c>
      <c r="ET164" s="364">
        <f t="shared" si="180"/>
        <v>0</v>
      </c>
      <c r="EU164" s="364">
        <f t="shared" si="180"/>
        <v>0</v>
      </c>
      <c r="EV164" s="364">
        <f t="shared" si="180"/>
        <v>0</v>
      </c>
      <c r="EW164" s="364">
        <f t="shared" si="180"/>
        <v>0</v>
      </c>
      <c r="EX164" s="364">
        <f t="shared" si="180"/>
        <v>0</v>
      </c>
      <c r="EY164" s="364">
        <f t="shared" si="180"/>
        <v>0</v>
      </c>
      <c r="EZ164" s="364">
        <f t="shared" si="180"/>
        <v>0</v>
      </c>
      <c r="FA164" s="364">
        <f t="shared" si="180"/>
        <v>0</v>
      </c>
      <c r="FB164" s="364">
        <f t="shared" si="180"/>
        <v>0</v>
      </c>
      <c r="FC164" s="364">
        <f t="shared" si="180"/>
        <v>0</v>
      </c>
      <c r="FD164" s="364">
        <f t="shared" si="180"/>
        <v>0</v>
      </c>
      <c r="FE164" s="364">
        <f t="shared" ref="FE164:HP164" si="181">SUM(FE165:FE229)</f>
        <v>0</v>
      </c>
      <c r="FF164" s="364">
        <f t="shared" si="181"/>
        <v>0</v>
      </c>
      <c r="FG164" s="364">
        <f t="shared" si="181"/>
        <v>0</v>
      </c>
      <c r="FH164" s="364">
        <f t="shared" si="181"/>
        <v>0</v>
      </c>
      <c r="FI164" s="364">
        <f t="shared" si="181"/>
        <v>0</v>
      </c>
      <c r="FJ164" s="364">
        <f t="shared" si="181"/>
        <v>0</v>
      </c>
      <c r="FK164" s="364">
        <f t="shared" si="181"/>
        <v>0</v>
      </c>
      <c r="FL164" s="364">
        <f t="shared" si="181"/>
        <v>0</v>
      </c>
      <c r="FM164" s="364">
        <f t="shared" si="181"/>
        <v>0</v>
      </c>
      <c r="FN164" s="364">
        <f t="shared" si="181"/>
        <v>0</v>
      </c>
      <c r="FO164" s="364">
        <f t="shared" si="181"/>
        <v>0</v>
      </c>
      <c r="FP164" s="364">
        <f t="shared" si="181"/>
        <v>0</v>
      </c>
      <c r="FQ164" s="364">
        <f t="shared" si="181"/>
        <v>0</v>
      </c>
      <c r="FR164" s="364">
        <f t="shared" si="181"/>
        <v>0</v>
      </c>
      <c r="FS164" s="364">
        <f t="shared" si="181"/>
        <v>0</v>
      </c>
      <c r="FT164" s="364">
        <f t="shared" si="181"/>
        <v>0</v>
      </c>
      <c r="FU164" s="364">
        <f t="shared" si="181"/>
        <v>0</v>
      </c>
      <c r="FV164" s="364">
        <f t="shared" si="181"/>
        <v>0</v>
      </c>
      <c r="FW164" s="364">
        <f t="shared" si="181"/>
        <v>0</v>
      </c>
      <c r="FX164" s="364">
        <f t="shared" si="181"/>
        <v>0</v>
      </c>
      <c r="FY164" s="364">
        <f t="shared" si="181"/>
        <v>0</v>
      </c>
      <c r="FZ164" s="364">
        <f t="shared" si="181"/>
        <v>0</v>
      </c>
      <c r="GA164" s="364">
        <f t="shared" si="181"/>
        <v>0</v>
      </c>
      <c r="GB164" s="364">
        <f t="shared" si="181"/>
        <v>0</v>
      </c>
      <c r="GC164" s="364">
        <f t="shared" si="181"/>
        <v>0</v>
      </c>
      <c r="GD164" s="364">
        <f t="shared" si="181"/>
        <v>0</v>
      </c>
      <c r="GE164" s="364">
        <f t="shared" si="181"/>
        <v>0</v>
      </c>
      <c r="GF164" s="364">
        <f t="shared" si="181"/>
        <v>0</v>
      </c>
      <c r="GG164" s="364">
        <f t="shared" si="181"/>
        <v>0</v>
      </c>
      <c r="GH164" s="364">
        <f t="shared" si="181"/>
        <v>0</v>
      </c>
      <c r="GI164" s="364">
        <f t="shared" si="181"/>
        <v>0</v>
      </c>
      <c r="GJ164" s="364">
        <f t="shared" si="181"/>
        <v>0</v>
      </c>
      <c r="GK164" s="364">
        <f t="shared" si="181"/>
        <v>0</v>
      </c>
      <c r="GL164" s="364">
        <f t="shared" si="181"/>
        <v>0</v>
      </c>
      <c r="GM164" s="364">
        <f t="shared" si="181"/>
        <v>0</v>
      </c>
      <c r="GN164" s="364">
        <f t="shared" si="181"/>
        <v>0</v>
      </c>
      <c r="GO164" s="364">
        <f t="shared" si="181"/>
        <v>0</v>
      </c>
      <c r="GP164" s="364">
        <f t="shared" si="181"/>
        <v>0</v>
      </c>
      <c r="GQ164" s="364">
        <f t="shared" si="181"/>
        <v>0</v>
      </c>
      <c r="GR164" s="364">
        <f t="shared" si="181"/>
        <v>0</v>
      </c>
      <c r="GS164" s="364">
        <f t="shared" si="181"/>
        <v>0</v>
      </c>
      <c r="GT164" s="364">
        <f t="shared" si="181"/>
        <v>0</v>
      </c>
      <c r="GU164" s="364">
        <f t="shared" si="181"/>
        <v>0</v>
      </c>
      <c r="GV164" s="364">
        <f t="shared" si="181"/>
        <v>0</v>
      </c>
      <c r="GW164" s="364">
        <f t="shared" si="181"/>
        <v>0</v>
      </c>
      <c r="GX164" s="364">
        <f t="shared" si="181"/>
        <v>0</v>
      </c>
      <c r="GY164" s="364">
        <f t="shared" si="181"/>
        <v>0</v>
      </c>
      <c r="GZ164" s="364">
        <f t="shared" si="181"/>
        <v>0</v>
      </c>
      <c r="HA164" s="364">
        <f t="shared" si="181"/>
        <v>0</v>
      </c>
      <c r="HB164" s="364">
        <f t="shared" si="181"/>
        <v>0</v>
      </c>
      <c r="HC164" s="364">
        <f t="shared" si="181"/>
        <v>0</v>
      </c>
      <c r="HD164" s="364">
        <f t="shared" si="181"/>
        <v>0</v>
      </c>
      <c r="HE164" s="364">
        <f t="shared" si="181"/>
        <v>0</v>
      </c>
      <c r="HF164" s="364">
        <f t="shared" si="181"/>
        <v>0</v>
      </c>
      <c r="HG164" s="364">
        <f t="shared" si="181"/>
        <v>0</v>
      </c>
      <c r="HH164" s="364">
        <f t="shared" si="181"/>
        <v>0</v>
      </c>
      <c r="HI164" s="364">
        <f t="shared" si="181"/>
        <v>0</v>
      </c>
      <c r="HJ164" s="364">
        <f t="shared" si="181"/>
        <v>0</v>
      </c>
      <c r="HK164" s="364">
        <f t="shared" si="181"/>
        <v>0</v>
      </c>
      <c r="HL164" s="364">
        <f t="shared" si="181"/>
        <v>0</v>
      </c>
      <c r="HM164" s="364">
        <f t="shared" si="181"/>
        <v>0</v>
      </c>
      <c r="HN164" s="364">
        <f t="shared" si="181"/>
        <v>0</v>
      </c>
      <c r="HO164" s="364">
        <f t="shared" si="181"/>
        <v>0</v>
      </c>
      <c r="HP164" s="364">
        <f t="shared" si="181"/>
        <v>0</v>
      </c>
      <c r="HQ164" s="364">
        <f t="shared" ref="HQ164:KB164" si="182">SUM(HQ165:HQ229)</f>
        <v>0</v>
      </c>
      <c r="HR164" s="364">
        <f t="shared" si="182"/>
        <v>0</v>
      </c>
      <c r="HS164" s="364">
        <f t="shared" si="182"/>
        <v>0</v>
      </c>
      <c r="HT164" s="364">
        <f t="shared" si="182"/>
        <v>0</v>
      </c>
      <c r="HU164" s="364">
        <f t="shared" si="182"/>
        <v>0</v>
      </c>
      <c r="HV164" s="364">
        <f t="shared" si="182"/>
        <v>0</v>
      </c>
      <c r="HW164" s="364">
        <f t="shared" si="182"/>
        <v>0</v>
      </c>
      <c r="HX164" s="364">
        <f t="shared" si="182"/>
        <v>0</v>
      </c>
      <c r="HY164" s="364">
        <f t="shared" si="182"/>
        <v>0</v>
      </c>
      <c r="HZ164" s="364">
        <f t="shared" si="182"/>
        <v>0</v>
      </c>
      <c r="IA164" s="364">
        <f t="shared" si="182"/>
        <v>0</v>
      </c>
      <c r="IB164" s="364">
        <f t="shared" si="182"/>
        <v>0</v>
      </c>
      <c r="IC164" s="364">
        <f t="shared" si="182"/>
        <v>0</v>
      </c>
      <c r="ID164" s="364">
        <f t="shared" si="182"/>
        <v>0</v>
      </c>
      <c r="IE164" s="364">
        <f t="shared" si="182"/>
        <v>0</v>
      </c>
      <c r="IF164" s="364">
        <f t="shared" si="182"/>
        <v>0</v>
      </c>
      <c r="IG164" s="364">
        <f t="shared" si="182"/>
        <v>0</v>
      </c>
      <c r="IH164" s="364">
        <f t="shared" si="182"/>
        <v>0</v>
      </c>
      <c r="II164" s="364">
        <f t="shared" si="182"/>
        <v>0</v>
      </c>
      <c r="IJ164" s="364">
        <f t="shared" si="182"/>
        <v>0</v>
      </c>
      <c r="IK164" s="364">
        <f t="shared" si="182"/>
        <v>0</v>
      </c>
      <c r="IL164" s="364">
        <f t="shared" si="182"/>
        <v>0</v>
      </c>
      <c r="IM164" s="364">
        <f t="shared" si="182"/>
        <v>0</v>
      </c>
      <c r="IN164" s="364">
        <f t="shared" si="182"/>
        <v>0</v>
      </c>
      <c r="IO164" s="364">
        <f t="shared" si="182"/>
        <v>0</v>
      </c>
      <c r="IP164" s="364">
        <f t="shared" si="182"/>
        <v>0</v>
      </c>
      <c r="IQ164" s="364">
        <f t="shared" si="182"/>
        <v>0</v>
      </c>
      <c r="IR164" s="364">
        <f t="shared" si="182"/>
        <v>0</v>
      </c>
      <c r="IS164" s="364">
        <f t="shared" si="182"/>
        <v>0</v>
      </c>
      <c r="IT164" s="364">
        <f t="shared" si="182"/>
        <v>0</v>
      </c>
      <c r="IU164" s="364">
        <f t="shared" si="182"/>
        <v>0</v>
      </c>
      <c r="IV164" s="364">
        <f t="shared" si="182"/>
        <v>0</v>
      </c>
      <c r="IW164" s="364">
        <f t="shared" si="182"/>
        <v>0</v>
      </c>
      <c r="IX164" s="364">
        <f t="shared" si="182"/>
        <v>0</v>
      </c>
      <c r="IY164" s="364">
        <f t="shared" si="182"/>
        <v>0</v>
      </c>
      <c r="IZ164" s="364">
        <f t="shared" si="182"/>
        <v>0</v>
      </c>
      <c r="JA164" s="364">
        <f t="shared" si="182"/>
        <v>0</v>
      </c>
      <c r="JB164" s="364">
        <f t="shared" si="182"/>
        <v>0</v>
      </c>
      <c r="JC164" s="364">
        <f t="shared" si="182"/>
        <v>0</v>
      </c>
      <c r="JD164" s="364">
        <f t="shared" si="182"/>
        <v>0</v>
      </c>
      <c r="JE164" s="364">
        <f t="shared" si="182"/>
        <v>0</v>
      </c>
      <c r="JF164" s="364">
        <f t="shared" si="182"/>
        <v>0</v>
      </c>
      <c r="JG164" s="364">
        <f t="shared" si="182"/>
        <v>0</v>
      </c>
      <c r="JH164" s="364">
        <f t="shared" si="182"/>
        <v>0</v>
      </c>
      <c r="JI164" s="364">
        <f t="shared" si="182"/>
        <v>0</v>
      </c>
      <c r="JJ164" s="364">
        <f t="shared" si="182"/>
        <v>0</v>
      </c>
      <c r="JK164" s="364">
        <f t="shared" si="182"/>
        <v>0</v>
      </c>
      <c r="JL164" s="364">
        <f t="shared" si="182"/>
        <v>0</v>
      </c>
      <c r="JM164" s="364">
        <f t="shared" si="182"/>
        <v>0</v>
      </c>
      <c r="JN164" s="364">
        <f t="shared" si="182"/>
        <v>0</v>
      </c>
      <c r="JO164" s="364">
        <f t="shared" si="182"/>
        <v>0</v>
      </c>
      <c r="JP164" s="364">
        <f t="shared" si="182"/>
        <v>0</v>
      </c>
      <c r="JQ164" s="364">
        <f t="shared" si="182"/>
        <v>0</v>
      </c>
      <c r="JR164" s="364">
        <f t="shared" si="182"/>
        <v>0</v>
      </c>
      <c r="JS164" s="364">
        <f t="shared" si="182"/>
        <v>0</v>
      </c>
      <c r="JT164" s="364">
        <f t="shared" si="182"/>
        <v>0</v>
      </c>
      <c r="JU164" s="364">
        <f t="shared" si="182"/>
        <v>0</v>
      </c>
      <c r="JV164" s="364">
        <f t="shared" si="182"/>
        <v>0</v>
      </c>
      <c r="JW164" s="364">
        <f t="shared" si="182"/>
        <v>0</v>
      </c>
      <c r="JX164" s="364">
        <f t="shared" si="182"/>
        <v>0</v>
      </c>
      <c r="JY164" s="364">
        <f t="shared" si="182"/>
        <v>0</v>
      </c>
      <c r="JZ164" s="364">
        <f t="shared" si="182"/>
        <v>0</v>
      </c>
      <c r="KA164" s="364">
        <f t="shared" si="182"/>
        <v>0</v>
      </c>
      <c r="KB164" s="364">
        <f t="shared" si="182"/>
        <v>0</v>
      </c>
      <c r="KC164" s="364">
        <f t="shared" ref="KC164:MN164" si="183">SUM(KC165:KC229)</f>
        <v>0</v>
      </c>
      <c r="KD164" s="364">
        <f t="shared" si="183"/>
        <v>0</v>
      </c>
      <c r="KE164" s="364">
        <f t="shared" si="183"/>
        <v>0</v>
      </c>
      <c r="KF164" s="364">
        <f t="shared" si="183"/>
        <v>0</v>
      </c>
      <c r="KG164" s="364">
        <f t="shared" si="183"/>
        <v>0</v>
      </c>
      <c r="KH164" s="364">
        <f t="shared" si="183"/>
        <v>0</v>
      </c>
      <c r="KI164" s="364">
        <f t="shared" si="183"/>
        <v>0</v>
      </c>
      <c r="KJ164" s="364">
        <f t="shared" si="183"/>
        <v>0</v>
      </c>
      <c r="KK164" s="364">
        <f t="shared" si="183"/>
        <v>0</v>
      </c>
      <c r="KL164" s="364">
        <f t="shared" si="183"/>
        <v>0</v>
      </c>
      <c r="KM164" s="364">
        <f t="shared" si="183"/>
        <v>0</v>
      </c>
      <c r="KN164" s="364">
        <f t="shared" si="183"/>
        <v>0</v>
      </c>
      <c r="KO164" s="364">
        <f t="shared" si="183"/>
        <v>0</v>
      </c>
      <c r="KP164" s="364">
        <f t="shared" si="183"/>
        <v>0</v>
      </c>
      <c r="KQ164" s="364">
        <f t="shared" si="183"/>
        <v>0</v>
      </c>
      <c r="KR164" s="364">
        <f t="shared" si="183"/>
        <v>0</v>
      </c>
      <c r="KS164" s="364">
        <f t="shared" si="183"/>
        <v>0</v>
      </c>
      <c r="KT164" s="364">
        <f t="shared" si="183"/>
        <v>0</v>
      </c>
      <c r="KU164" s="364">
        <f t="shared" si="183"/>
        <v>0</v>
      </c>
      <c r="KV164" s="364">
        <f t="shared" si="183"/>
        <v>0</v>
      </c>
      <c r="KW164" s="364">
        <f t="shared" si="183"/>
        <v>0</v>
      </c>
      <c r="KX164" s="364">
        <f t="shared" si="183"/>
        <v>0</v>
      </c>
      <c r="KY164" s="364">
        <f t="shared" si="183"/>
        <v>0</v>
      </c>
      <c r="KZ164" s="364">
        <f t="shared" si="183"/>
        <v>0</v>
      </c>
      <c r="LA164" s="364">
        <f t="shared" si="183"/>
        <v>0</v>
      </c>
      <c r="LB164" s="364">
        <f t="shared" si="183"/>
        <v>0</v>
      </c>
      <c r="LC164" s="364">
        <f t="shared" si="183"/>
        <v>0</v>
      </c>
      <c r="LD164" s="364">
        <f t="shared" si="183"/>
        <v>0</v>
      </c>
      <c r="LE164" s="364">
        <f t="shared" si="183"/>
        <v>0</v>
      </c>
      <c r="LF164" s="364">
        <f t="shared" si="183"/>
        <v>0</v>
      </c>
      <c r="LG164" s="364">
        <f t="shared" si="183"/>
        <v>0</v>
      </c>
      <c r="LH164" s="364">
        <f t="shared" si="183"/>
        <v>0</v>
      </c>
      <c r="LI164" s="364">
        <f t="shared" si="183"/>
        <v>0</v>
      </c>
      <c r="LJ164" s="364">
        <f t="shared" si="183"/>
        <v>0</v>
      </c>
      <c r="LK164" s="364">
        <f t="shared" si="183"/>
        <v>0</v>
      </c>
      <c r="LL164" s="364">
        <f t="shared" si="183"/>
        <v>0</v>
      </c>
      <c r="LM164" s="364">
        <f t="shared" si="183"/>
        <v>0</v>
      </c>
      <c r="LN164" s="364">
        <f t="shared" si="183"/>
        <v>0</v>
      </c>
      <c r="LO164" s="364">
        <f t="shared" si="183"/>
        <v>0</v>
      </c>
      <c r="LP164" s="364">
        <f t="shared" si="183"/>
        <v>0</v>
      </c>
      <c r="LQ164" s="364">
        <f t="shared" si="183"/>
        <v>0</v>
      </c>
      <c r="LR164" s="364">
        <f t="shared" si="183"/>
        <v>0</v>
      </c>
      <c r="LS164" s="364">
        <f t="shared" si="183"/>
        <v>0</v>
      </c>
      <c r="LT164" s="364">
        <f t="shared" si="183"/>
        <v>0</v>
      </c>
      <c r="LU164" s="364">
        <f t="shared" si="183"/>
        <v>0</v>
      </c>
      <c r="LV164" s="364">
        <f t="shared" si="183"/>
        <v>0</v>
      </c>
      <c r="LW164" s="364">
        <f t="shared" si="183"/>
        <v>0</v>
      </c>
      <c r="LX164" s="364">
        <f t="shared" si="183"/>
        <v>0</v>
      </c>
      <c r="LY164" s="364">
        <f t="shared" si="183"/>
        <v>0</v>
      </c>
      <c r="LZ164" s="364">
        <f t="shared" si="183"/>
        <v>0</v>
      </c>
      <c r="MA164" s="364">
        <f t="shared" si="183"/>
        <v>0</v>
      </c>
      <c r="MB164" s="364">
        <f t="shared" si="183"/>
        <v>0</v>
      </c>
      <c r="MC164" s="364">
        <f t="shared" si="183"/>
        <v>0</v>
      </c>
      <c r="MD164" s="364">
        <f t="shared" si="183"/>
        <v>0</v>
      </c>
      <c r="ME164" s="364">
        <f t="shared" si="183"/>
        <v>0</v>
      </c>
      <c r="MF164" s="364">
        <f t="shared" si="183"/>
        <v>0</v>
      </c>
      <c r="MG164" s="364">
        <f t="shared" si="183"/>
        <v>0</v>
      </c>
      <c r="MH164" s="364">
        <f t="shared" si="183"/>
        <v>0</v>
      </c>
      <c r="MI164" s="364">
        <f t="shared" si="183"/>
        <v>0</v>
      </c>
      <c r="MJ164" s="364">
        <f t="shared" si="183"/>
        <v>0</v>
      </c>
      <c r="MK164" s="364">
        <f t="shared" si="183"/>
        <v>0</v>
      </c>
      <c r="ML164" s="364">
        <f t="shared" si="183"/>
        <v>0</v>
      </c>
      <c r="MM164" s="364">
        <f t="shared" si="183"/>
        <v>0</v>
      </c>
      <c r="MN164" s="364">
        <f t="shared" si="183"/>
        <v>0</v>
      </c>
      <c r="MO164" s="364">
        <f t="shared" ref="MO164:OR164" si="184">SUM(MO165:MO229)</f>
        <v>0</v>
      </c>
      <c r="MP164" s="364">
        <f t="shared" si="184"/>
        <v>0</v>
      </c>
      <c r="MQ164" s="364">
        <f t="shared" si="184"/>
        <v>0</v>
      </c>
      <c r="MR164" s="364">
        <f t="shared" si="184"/>
        <v>0</v>
      </c>
      <c r="MS164" s="364">
        <f t="shared" si="184"/>
        <v>0</v>
      </c>
      <c r="MT164" s="364">
        <f t="shared" si="184"/>
        <v>0</v>
      </c>
      <c r="MU164" s="364">
        <f t="shared" si="184"/>
        <v>0</v>
      </c>
      <c r="MV164" s="364">
        <f t="shared" si="184"/>
        <v>0</v>
      </c>
      <c r="MW164" s="364">
        <f t="shared" si="184"/>
        <v>0</v>
      </c>
      <c r="MX164" s="364">
        <f t="shared" si="184"/>
        <v>0</v>
      </c>
      <c r="MY164" s="364">
        <f t="shared" si="184"/>
        <v>0</v>
      </c>
      <c r="MZ164" s="364">
        <f t="shared" si="184"/>
        <v>0</v>
      </c>
      <c r="NA164" s="364">
        <f t="shared" si="184"/>
        <v>0</v>
      </c>
      <c r="NB164" s="364">
        <f t="shared" si="184"/>
        <v>0</v>
      </c>
      <c r="NC164" s="364">
        <f t="shared" si="184"/>
        <v>0</v>
      </c>
      <c r="ND164" s="364">
        <f t="shared" si="184"/>
        <v>0</v>
      </c>
      <c r="NE164" s="364">
        <f t="shared" si="184"/>
        <v>0</v>
      </c>
      <c r="NF164" s="364">
        <f t="shared" si="184"/>
        <v>0</v>
      </c>
      <c r="NG164" s="364">
        <f t="shared" si="184"/>
        <v>0</v>
      </c>
      <c r="NH164" s="364">
        <f t="shared" si="184"/>
        <v>0</v>
      </c>
      <c r="NI164" s="364">
        <f t="shared" si="184"/>
        <v>0</v>
      </c>
      <c r="NJ164" s="364">
        <f t="shared" si="184"/>
        <v>0</v>
      </c>
      <c r="NK164" s="364">
        <f t="shared" si="184"/>
        <v>0</v>
      </c>
      <c r="NL164" s="364">
        <f t="shared" si="184"/>
        <v>0</v>
      </c>
      <c r="NM164" s="364">
        <f t="shared" si="184"/>
        <v>0</v>
      </c>
      <c r="NN164" s="364">
        <f t="shared" si="184"/>
        <v>0</v>
      </c>
      <c r="NO164" s="364">
        <f t="shared" si="184"/>
        <v>0</v>
      </c>
      <c r="NP164" s="364">
        <f t="shared" si="184"/>
        <v>0</v>
      </c>
      <c r="NQ164" s="364">
        <f t="shared" si="184"/>
        <v>0</v>
      </c>
      <c r="NR164" s="364">
        <f t="shared" si="184"/>
        <v>0</v>
      </c>
      <c r="NS164" s="364">
        <f t="shared" si="184"/>
        <v>0</v>
      </c>
      <c r="NT164" s="364">
        <f t="shared" si="184"/>
        <v>0</v>
      </c>
      <c r="NU164" s="364">
        <f t="shared" si="184"/>
        <v>0</v>
      </c>
      <c r="NV164" s="364">
        <f t="shared" si="184"/>
        <v>0</v>
      </c>
      <c r="NW164" s="364">
        <f t="shared" si="184"/>
        <v>0</v>
      </c>
      <c r="NX164" s="364">
        <f t="shared" si="184"/>
        <v>0</v>
      </c>
      <c r="NY164" s="364">
        <f t="shared" si="184"/>
        <v>0</v>
      </c>
      <c r="NZ164" s="364">
        <f t="shared" si="184"/>
        <v>0</v>
      </c>
      <c r="OA164" s="364">
        <f t="shared" si="184"/>
        <v>0</v>
      </c>
      <c r="OB164" s="364">
        <f t="shared" si="184"/>
        <v>0</v>
      </c>
      <c r="OC164" s="364">
        <f t="shared" si="184"/>
        <v>0</v>
      </c>
      <c r="OD164" s="364">
        <f t="shared" si="184"/>
        <v>0</v>
      </c>
      <c r="OE164" s="364">
        <f t="shared" si="184"/>
        <v>0</v>
      </c>
      <c r="OF164" s="364">
        <f t="shared" si="184"/>
        <v>0</v>
      </c>
      <c r="OG164" s="364">
        <f t="shared" si="184"/>
        <v>0</v>
      </c>
      <c r="OH164" s="364">
        <f t="shared" si="184"/>
        <v>0</v>
      </c>
      <c r="OI164" s="364">
        <f t="shared" si="184"/>
        <v>0</v>
      </c>
      <c r="OJ164" s="364">
        <f t="shared" si="184"/>
        <v>0</v>
      </c>
      <c r="OK164" s="364">
        <f t="shared" si="184"/>
        <v>0</v>
      </c>
      <c r="OL164" s="364">
        <f t="shared" si="184"/>
        <v>0</v>
      </c>
      <c r="OM164" s="364">
        <f t="shared" si="184"/>
        <v>0</v>
      </c>
      <c r="ON164" s="364">
        <f t="shared" si="184"/>
        <v>0</v>
      </c>
      <c r="OO164" s="364">
        <f t="shared" si="184"/>
        <v>0</v>
      </c>
      <c r="OP164" s="364">
        <f t="shared" si="184"/>
        <v>0</v>
      </c>
      <c r="OQ164" s="364">
        <f t="shared" si="184"/>
        <v>0</v>
      </c>
      <c r="OR164" s="364">
        <f t="shared" si="184"/>
        <v>0</v>
      </c>
    </row>
    <row r="165" spans="1:408" ht="15">
      <c r="A165" s="365" t="s">
        <v>732</v>
      </c>
      <c r="B165" s="364">
        <f t="shared" ref="B165:B228" si="185">SUM(AG165:AR165)/1000</f>
        <v>0</v>
      </c>
      <c r="C165" s="364">
        <f t="shared" ref="C165:C228" si="186">SUM(AS165:BD165)/1000</f>
        <v>0</v>
      </c>
      <c r="D165" s="364">
        <f t="shared" ref="D165:D228" si="187">SUM(BE165:BP165)/1000</f>
        <v>0</v>
      </c>
      <c r="E165" s="364">
        <f t="shared" ref="E165:E228" si="188">SUM(BQ165:CB165)/1000</f>
        <v>0</v>
      </c>
      <c r="F165" s="364">
        <f t="shared" ref="F165:F228" si="189">SUM(CC165:CN165)/1000</f>
        <v>0</v>
      </c>
      <c r="G165" s="364">
        <f t="shared" ref="G165:G228" si="190">SUM(CO165:CZ165)/1000</f>
        <v>0</v>
      </c>
      <c r="H165" s="364">
        <f t="shared" ref="H165:H228" si="191">SUM(DA165:DL165)/1000</f>
        <v>0</v>
      </c>
      <c r="I165" s="364">
        <f t="shared" ref="I165:I228" si="192">SUM(DM165:DX165)/1000</f>
        <v>0</v>
      </c>
      <c r="J165" s="364">
        <f t="shared" ref="J165:J228" si="193">SUM(DY165:EJ165)/1000</f>
        <v>0</v>
      </c>
      <c r="K165" s="364">
        <f t="shared" ref="K165:K228" si="194">SUM(EK165:EV165)/1000</f>
        <v>0</v>
      </c>
      <c r="L165" s="364">
        <f t="shared" ref="L165:L228" si="195">SUM(EW165:FH165)/1000</f>
        <v>0</v>
      </c>
      <c r="M165" s="364">
        <f t="shared" ref="M165:M228" si="196">SUM(FI165:FT165)/1000</f>
        <v>0</v>
      </c>
      <c r="N165" s="364">
        <f t="shared" ref="N165:N228" si="197">SUM(FU165:GF165)/1000</f>
        <v>0</v>
      </c>
      <c r="O165" s="364">
        <f t="shared" ref="O165:O228" si="198">SUM(GG165:GR165)/1000</f>
        <v>0</v>
      </c>
      <c r="P165" s="364">
        <f t="shared" ref="P165:P228" si="199">SUM(GS165:HD165)/1000</f>
        <v>0</v>
      </c>
      <c r="Q165" s="364">
        <f t="shared" ref="Q165:Q228" si="200">SUM(HE165:HP165)/1000</f>
        <v>0</v>
      </c>
      <c r="R165" s="364">
        <f t="shared" ref="R165:R228" si="201">SUM(HQ165:IB165)/1000</f>
        <v>0</v>
      </c>
      <c r="S165" s="364">
        <f t="shared" ref="S165:S228" si="202">SUM(IC165:IN165)/1000</f>
        <v>0</v>
      </c>
      <c r="T165" s="364">
        <f t="shared" ref="T165:T228" si="203">SUM(IO165:IZ165)/1000</f>
        <v>0</v>
      </c>
      <c r="U165" s="364">
        <f t="shared" ref="U165:U228" si="204">SUM(JA165:JL165)/1000</f>
        <v>0</v>
      </c>
      <c r="V165" s="364">
        <f t="shared" ref="V165:V228" si="205">SUM(JM165:JX165)/1000</f>
        <v>0</v>
      </c>
      <c r="W165" s="364">
        <f t="shared" ref="W165:W228" si="206">SUM(JY165:KJ165)/1000</f>
        <v>0</v>
      </c>
      <c r="X165" s="364">
        <f t="shared" ref="X165:X228" si="207">SUM(KK165:KV165)/1000</f>
        <v>0</v>
      </c>
      <c r="Y165" s="364">
        <f t="shared" ref="Y165:Y228" si="208">SUM(KW165:LH165)/1000</f>
        <v>0</v>
      </c>
      <c r="Z165" s="364">
        <f t="shared" ref="Z165:Z228" si="209">SUM(LI165:LT165)/1000</f>
        <v>0</v>
      </c>
      <c r="AA165" s="364">
        <f t="shared" ref="AA165:AA228" si="210">SUM(LU165:MF165)/1000</f>
        <v>0</v>
      </c>
      <c r="AB165" s="364">
        <f t="shared" ref="AB165:AB228" si="211">SUM(MG165:MR165)/1000</f>
        <v>0</v>
      </c>
      <c r="AC165" s="364">
        <f t="shared" ref="AC165:AC228" si="212">SUM(MS165:ND165)/1000</f>
        <v>0</v>
      </c>
      <c r="AD165" s="364">
        <f t="shared" ref="AD165:AD228" si="213">SUM(NE165:NP165)/1000</f>
        <v>0</v>
      </c>
      <c r="AE165" s="364">
        <f t="shared" ref="AE165:AE228" si="214">SUM(NQ165:OB165)/1000</f>
        <v>0</v>
      </c>
      <c r="AG165" s="364"/>
      <c r="AH165" s="364"/>
      <c r="AI165" s="364"/>
      <c r="AJ165" s="364"/>
      <c r="AK165" s="364"/>
      <c r="AL165" s="364"/>
      <c r="AM165" s="364"/>
      <c r="AN165" s="364"/>
      <c r="AO165" s="364"/>
      <c r="AP165" s="364"/>
      <c r="AQ165" s="364"/>
      <c r="AR165" s="364"/>
      <c r="AS165" s="364"/>
      <c r="AT165" s="364"/>
      <c r="AU165" s="364"/>
      <c r="AV165" s="364"/>
      <c r="AW165" s="364"/>
      <c r="AX165" s="364"/>
      <c r="AY165" s="364"/>
      <c r="AZ165" s="364"/>
      <c r="BA165" s="364"/>
      <c r="BB165" s="364"/>
      <c r="BC165" s="364"/>
      <c r="BD165" s="364"/>
      <c r="BE165" s="364"/>
      <c r="BF165" s="364"/>
      <c r="BG165" s="364"/>
      <c r="BH165" s="364"/>
      <c r="BI165" s="364"/>
      <c r="BJ165" s="364"/>
      <c r="BK165" s="364"/>
      <c r="BL165" s="364"/>
      <c r="BM165" s="364"/>
      <c r="BN165" s="364"/>
      <c r="BO165" s="364"/>
      <c r="BP165" s="364"/>
      <c r="BQ165" s="364"/>
      <c r="BR165" s="364"/>
      <c r="BS165" s="364"/>
      <c r="BT165" s="364"/>
      <c r="BU165" s="364"/>
      <c r="BV165" s="364"/>
      <c r="BW165" s="364"/>
      <c r="BX165" s="364"/>
      <c r="BY165" s="364"/>
      <c r="BZ165" s="364"/>
      <c r="CA165" s="364"/>
      <c r="CB165" s="364"/>
      <c r="CC165" s="364"/>
      <c r="CD165" s="364"/>
      <c r="CE165" s="364"/>
      <c r="CF165" s="364"/>
      <c r="CG165" s="364"/>
      <c r="CH165" s="364"/>
      <c r="CI165" s="364"/>
      <c r="CJ165" s="364"/>
      <c r="CK165" s="364"/>
      <c r="CL165" s="364"/>
      <c r="CM165" s="364"/>
      <c r="CN165" s="364"/>
      <c r="CO165" s="364"/>
      <c r="CP165" s="364"/>
      <c r="CQ165" s="364"/>
      <c r="CR165" s="364"/>
      <c r="CS165" s="364"/>
      <c r="CT165" s="364"/>
      <c r="CU165" s="364"/>
      <c r="CV165" s="364"/>
      <c r="CW165" s="364"/>
      <c r="CX165" s="364"/>
      <c r="CY165" s="364"/>
      <c r="CZ165" s="364"/>
      <c r="DA165" s="364"/>
      <c r="DB165" s="364"/>
      <c r="DC165" s="364"/>
      <c r="DD165" s="364"/>
      <c r="DE165" s="364"/>
      <c r="DF165" s="364"/>
      <c r="DG165" s="364"/>
      <c r="DH165" s="364"/>
      <c r="DI165" s="364"/>
      <c r="DJ165" s="364"/>
      <c r="DK165" s="364"/>
      <c r="DL165" s="364"/>
      <c r="DM165" s="364"/>
      <c r="DN165" s="364"/>
      <c r="DO165" s="364"/>
      <c r="DP165" s="364"/>
      <c r="DQ165" s="364"/>
      <c r="DR165" s="364"/>
      <c r="DS165" s="364"/>
      <c r="DT165" s="364"/>
      <c r="DU165" s="364"/>
      <c r="DV165" s="364"/>
      <c r="DW165" s="364"/>
      <c r="DX165" s="364"/>
      <c r="DY165" s="364"/>
      <c r="DZ165" s="364"/>
      <c r="EA165" s="364"/>
      <c r="EB165" s="364"/>
      <c r="EC165" s="364"/>
      <c r="ED165" s="364"/>
      <c r="EE165" s="364"/>
      <c r="EF165" s="364"/>
      <c r="EG165" s="364"/>
      <c r="EH165" s="364"/>
      <c r="EI165" s="364"/>
      <c r="EJ165" s="364"/>
      <c r="EK165" s="364"/>
      <c r="EL165" s="364"/>
      <c r="EM165" s="364"/>
      <c r="EN165" s="364"/>
      <c r="EO165" s="364"/>
      <c r="EP165" s="364"/>
      <c r="EQ165" s="364"/>
      <c r="ER165" s="364"/>
      <c r="ES165" s="364"/>
      <c r="ET165" s="364"/>
      <c r="EU165" s="364"/>
      <c r="EV165" s="364"/>
      <c r="EW165" s="364"/>
      <c r="EX165" s="364"/>
      <c r="EY165" s="364"/>
      <c r="EZ165" s="364"/>
      <c r="FA165" s="364"/>
      <c r="FB165" s="364"/>
      <c r="FC165" s="364"/>
      <c r="FD165" s="364"/>
      <c r="FE165" s="364"/>
      <c r="FF165" s="364"/>
      <c r="FG165" s="364"/>
      <c r="FH165" s="364"/>
      <c r="FI165" s="364"/>
      <c r="FJ165" s="364"/>
      <c r="FK165" s="364"/>
      <c r="FL165" s="364"/>
      <c r="FM165" s="364"/>
      <c r="FN165" s="364"/>
      <c r="FO165" s="364"/>
      <c r="FP165" s="364"/>
      <c r="FQ165" s="364"/>
      <c r="FR165" s="364"/>
      <c r="FS165" s="364"/>
      <c r="FT165" s="364"/>
      <c r="FU165" s="364"/>
      <c r="FV165" s="364"/>
      <c r="FW165" s="364"/>
      <c r="FX165" s="364"/>
      <c r="FY165" s="364"/>
      <c r="FZ165" s="364"/>
      <c r="GA165" s="364"/>
      <c r="GB165" s="364"/>
      <c r="GC165" s="364"/>
      <c r="GD165" s="364"/>
      <c r="GE165" s="364"/>
      <c r="GF165" s="364"/>
      <c r="GG165" s="364"/>
      <c r="GH165" s="364"/>
      <c r="GI165" s="364"/>
      <c r="GJ165" s="364"/>
      <c r="GK165" s="364"/>
      <c r="GL165" s="364"/>
      <c r="GM165" s="364"/>
      <c r="GN165" s="364"/>
      <c r="GO165" s="364"/>
      <c r="GP165" s="364"/>
      <c r="GQ165" s="364"/>
      <c r="GR165" s="364"/>
      <c r="GS165" s="364"/>
      <c r="GT165" s="364"/>
      <c r="GU165" s="364"/>
      <c r="GV165" s="364"/>
      <c r="GW165" s="364"/>
      <c r="GX165" s="364"/>
      <c r="GY165" s="364"/>
      <c r="GZ165" s="364"/>
      <c r="HA165" s="364"/>
      <c r="HB165" s="364"/>
      <c r="HC165" s="364"/>
      <c r="HD165" s="364"/>
      <c r="HE165" s="364"/>
      <c r="HF165" s="364"/>
      <c r="HG165" s="364"/>
      <c r="HH165" s="364"/>
      <c r="HI165" s="364"/>
      <c r="HJ165" s="364"/>
      <c r="HK165" s="364"/>
      <c r="HL165" s="364"/>
      <c r="HM165" s="364"/>
      <c r="HN165" s="364"/>
      <c r="HO165" s="364"/>
      <c r="HP165" s="364"/>
      <c r="HQ165" s="364"/>
      <c r="HR165" s="364"/>
      <c r="HS165" s="364"/>
      <c r="HT165" s="364"/>
      <c r="HU165" s="364"/>
      <c r="HV165" s="364"/>
      <c r="HW165" s="364"/>
      <c r="HX165" s="364"/>
      <c r="HY165" s="364"/>
      <c r="HZ165" s="364"/>
      <c r="IA165" s="364"/>
      <c r="IB165" s="364"/>
      <c r="IC165" s="364"/>
      <c r="ID165" s="364"/>
      <c r="IE165" s="364"/>
      <c r="IF165" s="364"/>
      <c r="IG165" s="364"/>
      <c r="IH165" s="364"/>
      <c r="II165" s="364"/>
      <c r="IJ165" s="364"/>
      <c r="IK165" s="364"/>
      <c r="IL165" s="364"/>
      <c r="IM165" s="364"/>
      <c r="IN165" s="364"/>
      <c r="IO165" s="364"/>
      <c r="IP165" s="364"/>
      <c r="IQ165" s="364"/>
      <c r="IR165" s="364"/>
      <c r="IS165" s="364"/>
      <c r="IT165" s="364"/>
      <c r="IU165" s="364"/>
      <c r="IV165" s="364"/>
      <c r="IW165" s="364"/>
      <c r="IX165" s="364"/>
      <c r="IY165" s="364"/>
      <c r="IZ165" s="364"/>
      <c r="JA165" s="364"/>
      <c r="JB165" s="364"/>
      <c r="JC165" s="364"/>
      <c r="JD165" s="364"/>
      <c r="JE165" s="364"/>
      <c r="JF165" s="364"/>
      <c r="JG165" s="364"/>
      <c r="JH165" s="364"/>
      <c r="JI165" s="364"/>
      <c r="JJ165" s="364"/>
      <c r="JK165" s="364"/>
      <c r="JL165" s="364"/>
      <c r="JM165" s="364"/>
      <c r="JN165" s="364"/>
      <c r="JO165" s="364"/>
      <c r="JP165" s="364"/>
      <c r="JQ165" s="364"/>
      <c r="JR165" s="364"/>
      <c r="JS165" s="364"/>
      <c r="JT165" s="364"/>
      <c r="JU165" s="364"/>
      <c r="JV165" s="364"/>
      <c r="JW165" s="364"/>
      <c r="JX165" s="364"/>
      <c r="JY165" s="364"/>
      <c r="JZ165" s="364"/>
      <c r="KA165" s="364"/>
      <c r="KB165" s="364"/>
      <c r="KC165" s="364"/>
      <c r="KD165" s="364"/>
      <c r="KE165" s="364"/>
      <c r="KF165" s="364"/>
      <c r="KG165" s="364"/>
      <c r="KH165" s="364"/>
      <c r="KI165" s="364"/>
      <c r="KJ165" s="364"/>
      <c r="KK165" s="364"/>
      <c r="KL165" s="364"/>
      <c r="KM165" s="364"/>
      <c r="KN165" s="364"/>
      <c r="KO165" s="364"/>
      <c r="KP165" s="364"/>
      <c r="KQ165" s="364"/>
      <c r="KR165" s="364"/>
      <c r="KS165" s="364"/>
      <c r="KT165" s="364"/>
      <c r="KU165" s="364"/>
      <c r="KV165" s="364"/>
      <c r="KW165" s="364"/>
      <c r="KX165" s="364"/>
      <c r="KY165" s="364"/>
      <c r="KZ165" s="364"/>
      <c r="LA165" s="364"/>
      <c r="LB165" s="364"/>
      <c r="LC165" s="364"/>
      <c r="LD165" s="364"/>
      <c r="LE165" s="364"/>
      <c r="LF165" s="364"/>
      <c r="LG165" s="364"/>
      <c r="LH165" s="364"/>
      <c r="LI165" s="364"/>
      <c r="LJ165" s="364"/>
      <c r="LK165" s="364"/>
      <c r="LL165" s="364"/>
      <c r="LM165" s="364"/>
      <c r="LN165" s="364"/>
      <c r="LO165" s="364"/>
      <c r="LP165" s="364"/>
      <c r="LQ165" s="364"/>
      <c r="LR165" s="364"/>
      <c r="LS165" s="364"/>
      <c r="LT165" s="364"/>
      <c r="LU165" s="364"/>
      <c r="LV165" s="364"/>
      <c r="LW165" s="364"/>
      <c r="LX165" s="364"/>
      <c r="LY165" s="364"/>
      <c r="LZ165" s="364"/>
      <c r="MA165" s="364"/>
      <c r="MB165" s="364"/>
      <c r="MC165" s="364"/>
      <c r="MD165" s="364"/>
      <c r="ME165" s="364"/>
      <c r="MF165" s="364"/>
      <c r="MG165" s="364"/>
      <c r="MH165" s="364"/>
      <c r="MI165" s="364"/>
      <c r="MJ165" s="364"/>
      <c r="MK165" s="364"/>
      <c r="ML165" s="364"/>
      <c r="MM165" s="364"/>
      <c r="MN165" s="364"/>
      <c r="MO165" s="364"/>
      <c r="MP165" s="364"/>
      <c r="MQ165" s="364"/>
      <c r="MR165" s="364"/>
      <c r="MS165" s="364"/>
      <c r="MT165" s="364"/>
      <c r="MU165" s="364"/>
      <c r="MV165" s="364"/>
      <c r="MW165" s="364"/>
      <c r="MX165" s="364"/>
      <c r="MY165" s="364"/>
      <c r="MZ165" s="364"/>
      <c r="NA165" s="364"/>
      <c r="NB165" s="364"/>
      <c r="NC165" s="364"/>
      <c r="ND165" s="364"/>
      <c r="NE165" s="364"/>
      <c r="NF165" s="364"/>
      <c r="NG165" s="364"/>
      <c r="NH165" s="364"/>
      <c r="NI165" s="364"/>
      <c r="NJ165" s="364"/>
      <c r="NK165" s="364"/>
      <c r="NL165" s="364"/>
      <c r="NM165" s="364"/>
      <c r="NN165" s="364"/>
      <c r="NO165" s="364"/>
      <c r="NP165" s="364"/>
      <c r="NQ165" s="364"/>
      <c r="NR165" s="364"/>
      <c r="NS165" s="364"/>
      <c r="NT165" s="364"/>
      <c r="NU165" s="364"/>
      <c r="NV165" s="364"/>
      <c r="NW165" s="364"/>
      <c r="NX165" s="364"/>
      <c r="NY165" s="364"/>
      <c r="NZ165" s="364"/>
      <c r="OA165" s="364"/>
      <c r="OB165" s="364"/>
      <c r="OC165" s="364"/>
      <c r="OD165" s="364"/>
      <c r="OE165" s="364"/>
      <c r="OF165" s="364"/>
      <c r="OG165" s="364"/>
      <c r="OH165" s="364"/>
      <c r="OI165" s="364"/>
      <c r="OJ165" s="364"/>
      <c r="OK165" s="364"/>
      <c r="OL165" s="364"/>
      <c r="OM165" s="364"/>
      <c r="ON165" s="364"/>
      <c r="OO165" s="364"/>
      <c r="OP165" s="364"/>
      <c r="OQ165" s="364"/>
      <c r="OR165" s="364"/>
    </row>
    <row r="166" spans="1:408" ht="15">
      <c r="A166" s="365" t="s">
        <v>733</v>
      </c>
      <c r="B166" s="364">
        <f t="shared" si="185"/>
        <v>0</v>
      </c>
      <c r="C166" s="364">
        <f t="shared" si="186"/>
        <v>0</v>
      </c>
      <c r="D166" s="364">
        <f t="shared" si="187"/>
        <v>0</v>
      </c>
      <c r="E166" s="364">
        <f t="shared" si="188"/>
        <v>0</v>
      </c>
      <c r="F166" s="364">
        <f t="shared" si="189"/>
        <v>0</v>
      </c>
      <c r="G166" s="364">
        <f t="shared" si="190"/>
        <v>0</v>
      </c>
      <c r="H166" s="364">
        <f t="shared" si="191"/>
        <v>0</v>
      </c>
      <c r="I166" s="364">
        <f t="shared" si="192"/>
        <v>0</v>
      </c>
      <c r="J166" s="364">
        <f t="shared" si="193"/>
        <v>0</v>
      </c>
      <c r="K166" s="364">
        <f t="shared" si="194"/>
        <v>0</v>
      </c>
      <c r="L166" s="364">
        <f t="shared" si="195"/>
        <v>0</v>
      </c>
      <c r="M166" s="364">
        <f t="shared" si="196"/>
        <v>0</v>
      </c>
      <c r="N166" s="364">
        <f t="shared" si="197"/>
        <v>0</v>
      </c>
      <c r="O166" s="364">
        <f t="shared" si="198"/>
        <v>0</v>
      </c>
      <c r="P166" s="364">
        <f t="shared" si="199"/>
        <v>0</v>
      </c>
      <c r="Q166" s="364">
        <f t="shared" si="200"/>
        <v>0</v>
      </c>
      <c r="R166" s="364">
        <f t="shared" si="201"/>
        <v>0</v>
      </c>
      <c r="S166" s="364">
        <f t="shared" si="202"/>
        <v>0</v>
      </c>
      <c r="T166" s="364">
        <f t="shared" si="203"/>
        <v>0</v>
      </c>
      <c r="U166" s="364">
        <f t="shared" si="204"/>
        <v>0</v>
      </c>
      <c r="V166" s="364">
        <f t="shared" si="205"/>
        <v>0</v>
      </c>
      <c r="W166" s="364">
        <f t="shared" si="206"/>
        <v>0</v>
      </c>
      <c r="X166" s="364">
        <f t="shared" si="207"/>
        <v>0</v>
      </c>
      <c r="Y166" s="364">
        <f t="shared" si="208"/>
        <v>0</v>
      </c>
      <c r="Z166" s="364">
        <f t="shared" si="209"/>
        <v>0</v>
      </c>
      <c r="AA166" s="364">
        <f t="shared" si="210"/>
        <v>0</v>
      </c>
      <c r="AB166" s="364">
        <f t="shared" si="211"/>
        <v>0</v>
      </c>
      <c r="AC166" s="364">
        <f t="shared" si="212"/>
        <v>0</v>
      </c>
      <c r="AD166" s="364">
        <f t="shared" si="213"/>
        <v>0</v>
      </c>
      <c r="AE166" s="364">
        <f t="shared" si="214"/>
        <v>0</v>
      </c>
      <c r="AG166" s="364"/>
      <c r="AH166" s="364"/>
      <c r="AI166" s="364"/>
      <c r="AJ166" s="364"/>
      <c r="AK166" s="364"/>
      <c r="AL166" s="364"/>
      <c r="AM166" s="364"/>
      <c r="AN166" s="364"/>
      <c r="AO166" s="364"/>
      <c r="AP166" s="364"/>
      <c r="AQ166" s="364"/>
      <c r="AR166" s="364"/>
      <c r="AS166" s="364"/>
      <c r="AT166" s="364"/>
      <c r="AU166" s="364"/>
      <c r="AV166" s="364"/>
      <c r="AW166" s="364"/>
      <c r="AX166" s="364"/>
      <c r="AY166" s="364"/>
      <c r="AZ166" s="364"/>
      <c r="BA166" s="364"/>
      <c r="BB166" s="364"/>
      <c r="BC166" s="364"/>
      <c r="BD166" s="364"/>
      <c r="BE166" s="364"/>
      <c r="BF166" s="364"/>
      <c r="BG166" s="364"/>
      <c r="BH166" s="364"/>
      <c r="BI166" s="364"/>
      <c r="BJ166" s="364"/>
      <c r="BK166" s="364"/>
      <c r="BL166" s="364"/>
      <c r="BM166" s="364"/>
      <c r="BN166" s="364"/>
      <c r="BO166" s="364"/>
      <c r="BP166" s="364"/>
      <c r="BQ166" s="364"/>
      <c r="BR166" s="364"/>
      <c r="BS166" s="364"/>
      <c r="BT166" s="364"/>
      <c r="BU166" s="364"/>
      <c r="BV166" s="364"/>
      <c r="BW166" s="364"/>
      <c r="BX166" s="364"/>
      <c r="BY166" s="364"/>
      <c r="BZ166" s="364"/>
      <c r="CA166" s="364"/>
      <c r="CB166" s="364"/>
      <c r="CC166" s="364"/>
      <c r="CD166" s="364"/>
      <c r="CE166" s="364"/>
      <c r="CF166" s="364"/>
      <c r="CG166" s="364"/>
      <c r="CH166" s="364"/>
      <c r="CI166" s="364"/>
      <c r="CJ166" s="364"/>
      <c r="CK166" s="364"/>
      <c r="CL166" s="364"/>
      <c r="CM166" s="364"/>
      <c r="CN166" s="364"/>
      <c r="CO166" s="364"/>
      <c r="CP166" s="364"/>
      <c r="CQ166" s="364"/>
      <c r="CR166" s="364"/>
      <c r="CS166" s="364"/>
      <c r="CT166" s="364"/>
      <c r="CU166" s="364"/>
      <c r="CV166" s="364"/>
      <c r="CW166" s="364"/>
      <c r="CX166" s="364"/>
      <c r="CY166" s="364"/>
      <c r="CZ166" s="364"/>
      <c r="DA166" s="364"/>
      <c r="DB166" s="364"/>
      <c r="DC166" s="364"/>
      <c r="DD166" s="364"/>
      <c r="DE166" s="364"/>
      <c r="DF166" s="364"/>
      <c r="DG166" s="364"/>
      <c r="DH166" s="364"/>
      <c r="DI166" s="364"/>
      <c r="DJ166" s="364"/>
      <c r="DK166" s="364"/>
      <c r="DL166" s="364"/>
      <c r="DM166" s="364"/>
      <c r="DN166" s="364"/>
      <c r="DO166" s="364"/>
      <c r="DP166" s="364"/>
      <c r="DQ166" s="364"/>
      <c r="DR166" s="364"/>
      <c r="DS166" s="364"/>
      <c r="DT166" s="364"/>
      <c r="DU166" s="364"/>
      <c r="DV166" s="364"/>
      <c r="DW166" s="364"/>
      <c r="DX166" s="364"/>
      <c r="DY166" s="364"/>
      <c r="DZ166" s="364"/>
      <c r="EA166" s="364"/>
      <c r="EB166" s="364"/>
      <c r="EC166" s="364"/>
      <c r="ED166" s="364"/>
      <c r="EE166" s="364"/>
      <c r="EF166" s="364"/>
      <c r="EG166" s="364"/>
      <c r="EH166" s="364"/>
      <c r="EI166" s="364"/>
      <c r="EJ166" s="364"/>
      <c r="EK166" s="364"/>
      <c r="EL166" s="364"/>
      <c r="EM166" s="364"/>
      <c r="EN166" s="364"/>
      <c r="EO166" s="364"/>
      <c r="EP166" s="364"/>
      <c r="EQ166" s="364"/>
      <c r="ER166" s="364"/>
      <c r="ES166" s="364"/>
      <c r="ET166" s="364"/>
      <c r="EU166" s="364"/>
      <c r="EV166" s="364"/>
      <c r="EW166" s="364"/>
      <c r="EX166" s="364"/>
      <c r="EY166" s="364"/>
      <c r="EZ166" s="364"/>
      <c r="FA166" s="364"/>
      <c r="FB166" s="364"/>
      <c r="FC166" s="364"/>
      <c r="FD166" s="364"/>
      <c r="FE166" s="364"/>
      <c r="FF166" s="364"/>
      <c r="FG166" s="364"/>
      <c r="FH166" s="364"/>
      <c r="FI166" s="364"/>
      <c r="FJ166" s="364"/>
      <c r="FK166" s="364"/>
      <c r="FL166" s="364"/>
      <c r="FM166" s="364"/>
      <c r="FN166" s="364"/>
      <c r="FO166" s="364"/>
      <c r="FP166" s="364"/>
      <c r="FQ166" s="364"/>
      <c r="FR166" s="364"/>
      <c r="FS166" s="364"/>
      <c r="FT166" s="364"/>
      <c r="FU166" s="364"/>
      <c r="FV166" s="364"/>
      <c r="FW166" s="364"/>
      <c r="FX166" s="364"/>
      <c r="FY166" s="364"/>
      <c r="FZ166" s="364"/>
      <c r="GA166" s="364"/>
      <c r="GB166" s="364"/>
      <c r="GC166" s="364"/>
      <c r="GD166" s="364"/>
      <c r="GE166" s="364"/>
      <c r="GF166" s="364"/>
      <c r="GG166" s="364"/>
      <c r="GH166" s="364"/>
      <c r="GI166" s="364"/>
      <c r="GJ166" s="364"/>
      <c r="GK166" s="364"/>
      <c r="GL166" s="364"/>
      <c r="GM166" s="364"/>
      <c r="GN166" s="364"/>
      <c r="GO166" s="364"/>
      <c r="GP166" s="364"/>
      <c r="GQ166" s="364"/>
      <c r="GR166" s="364"/>
      <c r="GS166" s="364"/>
      <c r="GT166" s="364"/>
      <c r="GU166" s="364"/>
      <c r="GV166" s="364"/>
      <c r="GW166" s="364"/>
      <c r="GX166" s="364"/>
      <c r="GY166" s="364"/>
      <c r="GZ166" s="364"/>
      <c r="HA166" s="364"/>
      <c r="HB166" s="364"/>
      <c r="HC166" s="364"/>
      <c r="HD166" s="364"/>
      <c r="HE166" s="364"/>
      <c r="HF166" s="364"/>
      <c r="HG166" s="364"/>
      <c r="HH166" s="364"/>
      <c r="HI166" s="364"/>
      <c r="HJ166" s="364"/>
      <c r="HK166" s="364"/>
      <c r="HL166" s="364"/>
      <c r="HM166" s="364"/>
      <c r="HN166" s="364"/>
      <c r="HO166" s="364"/>
      <c r="HP166" s="364"/>
      <c r="HQ166" s="364"/>
      <c r="HR166" s="364"/>
      <c r="HS166" s="364"/>
      <c r="HT166" s="364"/>
      <c r="HU166" s="364"/>
      <c r="HV166" s="364"/>
      <c r="HW166" s="364"/>
      <c r="HX166" s="364"/>
      <c r="HY166" s="364"/>
      <c r="HZ166" s="364"/>
      <c r="IA166" s="364"/>
      <c r="IB166" s="364"/>
      <c r="IC166" s="364"/>
      <c r="ID166" s="364"/>
      <c r="IE166" s="364"/>
      <c r="IF166" s="364"/>
      <c r="IG166" s="364"/>
      <c r="IH166" s="364"/>
      <c r="II166" s="364"/>
      <c r="IJ166" s="364"/>
      <c r="IK166" s="364"/>
      <c r="IL166" s="364"/>
      <c r="IM166" s="364"/>
      <c r="IN166" s="364"/>
      <c r="IO166" s="364"/>
      <c r="IP166" s="364"/>
      <c r="IQ166" s="364"/>
      <c r="IR166" s="364"/>
      <c r="IS166" s="364"/>
      <c r="IT166" s="364"/>
      <c r="IU166" s="364"/>
      <c r="IV166" s="364"/>
      <c r="IW166" s="364"/>
      <c r="IX166" s="364"/>
      <c r="IY166" s="364"/>
      <c r="IZ166" s="364"/>
      <c r="JA166" s="364"/>
      <c r="JB166" s="364"/>
      <c r="JC166" s="364"/>
      <c r="JD166" s="364"/>
      <c r="JE166" s="364"/>
      <c r="JF166" s="364"/>
      <c r="JG166" s="364"/>
      <c r="JH166" s="364"/>
      <c r="JI166" s="364"/>
      <c r="JJ166" s="364"/>
      <c r="JK166" s="364"/>
      <c r="JL166" s="364"/>
      <c r="JM166" s="364"/>
      <c r="JN166" s="364"/>
      <c r="JO166" s="364"/>
      <c r="JP166" s="364"/>
      <c r="JQ166" s="364"/>
      <c r="JR166" s="364"/>
      <c r="JS166" s="364"/>
      <c r="JT166" s="364"/>
      <c r="JU166" s="364"/>
      <c r="JV166" s="364"/>
      <c r="JW166" s="364"/>
      <c r="JX166" s="364"/>
      <c r="JY166" s="364"/>
      <c r="JZ166" s="364"/>
      <c r="KA166" s="364"/>
      <c r="KB166" s="364"/>
      <c r="KC166" s="364"/>
      <c r="KD166" s="364"/>
      <c r="KE166" s="364"/>
      <c r="KF166" s="364"/>
      <c r="KG166" s="364"/>
      <c r="KH166" s="364"/>
      <c r="KI166" s="364"/>
      <c r="KJ166" s="364"/>
      <c r="KK166" s="364"/>
      <c r="KL166" s="364"/>
      <c r="KM166" s="364"/>
      <c r="KN166" s="364"/>
      <c r="KO166" s="364"/>
      <c r="KP166" s="364"/>
      <c r="KQ166" s="364"/>
      <c r="KR166" s="364"/>
      <c r="KS166" s="364"/>
      <c r="KT166" s="364"/>
      <c r="KU166" s="364"/>
      <c r="KV166" s="364"/>
      <c r="KW166" s="364"/>
      <c r="KX166" s="364"/>
      <c r="KY166" s="364"/>
      <c r="KZ166" s="364"/>
      <c r="LA166" s="364"/>
      <c r="LB166" s="364"/>
      <c r="LC166" s="364"/>
      <c r="LD166" s="364"/>
      <c r="LE166" s="364"/>
      <c r="LF166" s="364"/>
      <c r="LG166" s="364"/>
      <c r="LH166" s="364"/>
      <c r="LI166" s="364"/>
      <c r="LJ166" s="364"/>
      <c r="LK166" s="364"/>
      <c r="LL166" s="364"/>
      <c r="LM166" s="364"/>
      <c r="LN166" s="364"/>
      <c r="LO166" s="364"/>
      <c r="LP166" s="364"/>
      <c r="LQ166" s="364"/>
      <c r="LR166" s="364"/>
      <c r="LS166" s="364"/>
      <c r="LT166" s="364"/>
      <c r="LU166" s="364"/>
      <c r="LV166" s="364"/>
      <c r="LW166" s="364"/>
      <c r="LX166" s="364"/>
      <c r="LY166" s="364"/>
      <c r="LZ166" s="364"/>
      <c r="MA166" s="364"/>
      <c r="MB166" s="364"/>
      <c r="MC166" s="364"/>
      <c r="MD166" s="364"/>
      <c r="ME166" s="364"/>
      <c r="MF166" s="364"/>
      <c r="MG166" s="364"/>
      <c r="MH166" s="364"/>
      <c r="MI166" s="364"/>
      <c r="MJ166" s="364"/>
      <c r="MK166" s="364"/>
      <c r="ML166" s="364"/>
      <c r="MM166" s="364"/>
      <c r="MN166" s="364"/>
      <c r="MO166" s="364"/>
      <c r="MP166" s="364"/>
      <c r="MQ166" s="364"/>
      <c r="MR166" s="364"/>
      <c r="MS166" s="364"/>
      <c r="MT166" s="364"/>
      <c r="MU166" s="364"/>
      <c r="MV166" s="364"/>
      <c r="MW166" s="364"/>
      <c r="MX166" s="364"/>
      <c r="MY166" s="364"/>
      <c r="MZ166" s="364"/>
      <c r="NA166" s="364"/>
      <c r="NB166" s="364"/>
      <c r="NC166" s="364"/>
      <c r="ND166" s="364"/>
      <c r="NE166" s="364"/>
      <c r="NF166" s="364"/>
      <c r="NG166" s="364"/>
      <c r="NH166" s="364"/>
      <c r="NI166" s="364"/>
      <c r="NJ166" s="364"/>
      <c r="NK166" s="364"/>
      <c r="NL166" s="364"/>
      <c r="NM166" s="364"/>
      <c r="NN166" s="364"/>
      <c r="NO166" s="364"/>
      <c r="NP166" s="364"/>
      <c r="NQ166" s="364"/>
      <c r="NR166" s="364"/>
      <c r="NS166" s="364"/>
      <c r="NT166" s="364"/>
      <c r="NU166" s="364"/>
      <c r="NV166" s="364"/>
      <c r="NW166" s="364"/>
      <c r="NX166" s="364"/>
      <c r="NY166" s="364"/>
      <c r="NZ166" s="364"/>
      <c r="OA166" s="364"/>
      <c r="OB166" s="364"/>
      <c r="OC166" s="364"/>
      <c r="OD166" s="364"/>
      <c r="OE166" s="364"/>
      <c r="OF166" s="364"/>
      <c r="OG166" s="364"/>
      <c r="OH166" s="364"/>
      <c r="OI166" s="364"/>
      <c r="OJ166" s="364"/>
      <c r="OK166" s="364"/>
      <c r="OL166" s="364"/>
      <c r="OM166" s="364"/>
      <c r="ON166" s="364"/>
      <c r="OO166" s="364"/>
      <c r="OP166" s="364"/>
      <c r="OQ166" s="364"/>
      <c r="OR166" s="364"/>
    </row>
    <row r="167" spans="1:408" ht="15">
      <c r="A167" s="363" t="s">
        <v>734</v>
      </c>
      <c r="B167" s="364">
        <f t="shared" si="185"/>
        <v>0</v>
      </c>
      <c r="C167" s="364">
        <f t="shared" si="186"/>
        <v>0</v>
      </c>
      <c r="D167" s="364">
        <f t="shared" si="187"/>
        <v>0</v>
      </c>
      <c r="E167" s="364">
        <f t="shared" si="188"/>
        <v>0</v>
      </c>
      <c r="F167" s="364">
        <f t="shared" si="189"/>
        <v>0</v>
      </c>
      <c r="G167" s="364">
        <f t="shared" si="190"/>
        <v>0</v>
      </c>
      <c r="H167" s="364">
        <f t="shared" si="191"/>
        <v>0</v>
      </c>
      <c r="I167" s="364">
        <f t="shared" si="192"/>
        <v>0</v>
      </c>
      <c r="J167" s="364">
        <f t="shared" si="193"/>
        <v>0</v>
      </c>
      <c r="K167" s="364">
        <f t="shared" si="194"/>
        <v>0</v>
      </c>
      <c r="L167" s="364">
        <f t="shared" si="195"/>
        <v>0</v>
      </c>
      <c r="M167" s="364">
        <f t="shared" si="196"/>
        <v>0</v>
      </c>
      <c r="N167" s="364">
        <f t="shared" si="197"/>
        <v>0</v>
      </c>
      <c r="O167" s="364">
        <f t="shared" si="198"/>
        <v>0</v>
      </c>
      <c r="P167" s="364">
        <f t="shared" si="199"/>
        <v>0</v>
      </c>
      <c r="Q167" s="364">
        <f t="shared" si="200"/>
        <v>0</v>
      </c>
      <c r="R167" s="364">
        <f t="shared" si="201"/>
        <v>0</v>
      </c>
      <c r="S167" s="364">
        <f t="shared" si="202"/>
        <v>0</v>
      </c>
      <c r="T167" s="364">
        <f t="shared" si="203"/>
        <v>0</v>
      </c>
      <c r="U167" s="364">
        <f t="shared" si="204"/>
        <v>0</v>
      </c>
      <c r="V167" s="364">
        <f t="shared" si="205"/>
        <v>0</v>
      </c>
      <c r="W167" s="364">
        <f t="shared" si="206"/>
        <v>0</v>
      </c>
      <c r="X167" s="364">
        <f t="shared" si="207"/>
        <v>0</v>
      </c>
      <c r="Y167" s="364">
        <f t="shared" si="208"/>
        <v>0</v>
      </c>
      <c r="Z167" s="364">
        <f t="shared" si="209"/>
        <v>0</v>
      </c>
      <c r="AA167" s="364">
        <f t="shared" si="210"/>
        <v>0</v>
      </c>
      <c r="AB167" s="364">
        <f t="shared" si="211"/>
        <v>0</v>
      </c>
      <c r="AC167" s="364">
        <f t="shared" si="212"/>
        <v>0</v>
      </c>
      <c r="AD167" s="364">
        <f t="shared" si="213"/>
        <v>0</v>
      </c>
      <c r="AE167" s="364">
        <f t="shared" si="214"/>
        <v>0</v>
      </c>
      <c r="AG167" s="364"/>
      <c r="AH167" s="364"/>
      <c r="AI167" s="364"/>
      <c r="AJ167" s="364"/>
      <c r="AK167" s="364"/>
      <c r="AL167" s="364"/>
      <c r="AM167" s="364"/>
      <c r="AN167" s="364"/>
      <c r="AO167" s="364"/>
      <c r="AP167" s="364"/>
      <c r="AQ167" s="364"/>
      <c r="AR167" s="364"/>
      <c r="AS167" s="364"/>
      <c r="AT167" s="364"/>
      <c r="AU167" s="364"/>
      <c r="AV167" s="364"/>
      <c r="AW167" s="364"/>
      <c r="AX167" s="364"/>
      <c r="AY167" s="364"/>
      <c r="AZ167" s="364"/>
      <c r="BA167" s="364"/>
      <c r="BB167" s="364"/>
      <c r="BC167" s="364"/>
      <c r="BD167" s="364"/>
      <c r="BE167" s="364"/>
      <c r="BF167" s="364"/>
      <c r="BG167" s="364"/>
      <c r="BH167" s="364"/>
      <c r="BI167" s="364"/>
      <c r="BJ167" s="364"/>
      <c r="BK167" s="364"/>
      <c r="BL167" s="364"/>
      <c r="BM167" s="364"/>
      <c r="BN167" s="364"/>
      <c r="BO167" s="364"/>
      <c r="BP167" s="364"/>
      <c r="BQ167" s="364"/>
      <c r="BR167" s="364"/>
      <c r="BS167" s="364"/>
      <c r="BT167" s="364"/>
      <c r="BU167" s="364"/>
      <c r="BV167" s="364"/>
      <c r="BW167" s="364"/>
      <c r="BX167" s="364"/>
      <c r="BY167" s="364"/>
      <c r="BZ167" s="364"/>
      <c r="CA167" s="364"/>
      <c r="CB167" s="364"/>
      <c r="CC167" s="364"/>
      <c r="CD167" s="364"/>
      <c r="CE167" s="364"/>
      <c r="CF167" s="364"/>
      <c r="CG167" s="364"/>
      <c r="CH167" s="364"/>
      <c r="CI167" s="364"/>
      <c r="CJ167" s="364"/>
      <c r="CK167" s="364"/>
      <c r="CL167" s="364"/>
      <c r="CM167" s="364"/>
      <c r="CN167" s="364"/>
      <c r="CO167" s="364"/>
      <c r="CP167" s="364"/>
      <c r="CQ167" s="364"/>
      <c r="CR167" s="364"/>
      <c r="CS167" s="364"/>
      <c r="CT167" s="364"/>
      <c r="CU167" s="364"/>
      <c r="CV167" s="364"/>
      <c r="CW167" s="364"/>
      <c r="CX167" s="364"/>
      <c r="CY167" s="364"/>
      <c r="CZ167" s="364"/>
      <c r="DA167" s="364"/>
      <c r="DB167" s="364"/>
      <c r="DC167" s="364"/>
      <c r="DD167" s="364"/>
      <c r="DE167" s="364"/>
      <c r="DF167" s="364"/>
      <c r="DG167" s="364"/>
      <c r="DH167" s="364"/>
      <c r="DI167" s="364"/>
      <c r="DJ167" s="364"/>
      <c r="DK167" s="364"/>
      <c r="DL167" s="364"/>
      <c r="DM167" s="364"/>
      <c r="DN167" s="364"/>
      <c r="DO167" s="364"/>
      <c r="DP167" s="364"/>
      <c r="DQ167" s="364"/>
      <c r="DR167" s="364"/>
      <c r="DS167" s="364"/>
      <c r="DT167" s="364"/>
      <c r="DU167" s="364"/>
      <c r="DV167" s="364"/>
      <c r="DW167" s="364"/>
      <c r="DX167" s="364"/>
      <c r="DY167" s="364"/>
      <c r="DZ167" s="364"/>
      <c r="EA167" s="364"/>
      <c r="EB167" s="364"/>
      <c r="EC167" s="364"/>
      <c r="ED167" s="364"/>
      <c r="EE167" s="364"/>
      <c r="EF167" s="364"/>
      <c r="EG167" s="364"/>
      <c r="EH167" s="364"/>
      <c r="EI167" s="364"/>
      <c r="EJ167" s="364"/>
      <c r="EK167" s="364"/>
      <c r="EL167" s="364"/>
      <c r="EM167" s="364"/>
      <c r="EN167" s="364"/>
      <c r="EO167" s="364"/>
      <c r="EP167" s="364"/>
      <c r="EQ167" s="364"/>
      <c r="ER167" s="364"/>
      <c r="ES167" s="364"/>
      <c r="ET167" s="364"/>
      <c r="EU167" s="364"/>
      <c r="EV167" s="364"/>
      <c r="EW167" s="364"/>
      <c r="EX167" s="364"/>
      <c r="EY167" s="364"/>
      <c r="EZ167" s="364"/>
      <c r="FA167" s="364"/>
      <c r="FB167" s="364"/>
      <c r="FC167" s="364"/>
      <c r="FD167" s="364"/>
      <c r="FE167" s="364"/>
      <c r="FF167" s="364"/>
      <c r="FG167" s="364"/>
      <c r="FH167" s="364"/>
      <c r="FI167" s="364"/>
      <c r="FJ167" s="364"/>
      <c r="FK167" s="364"/>
      <c r="FL167" s="364"/>
      <c r="FM167" s="364"/>
      <c r="FN167" s="364"/>
      <c r="FO167" s="364"/>
      <c r="FP167" s="364"/>
      <c r="FQ167" s="364"/>
      <c r="FR167" s="364"/>
      <c r="FS167" s="364"/>
      <c r="FT167" s="364"/>
      <c r="FU167" s="364"/>
      <c r="FV167" s="364"/>
      <c r="FW167" s="364"/>
      <c r="FX167" s="364"/>
      <c r="FY167" s="364"/>
      <c r="FZ167" s="364"/>
      <c r="GA167" s="364"/>
      <c r="GB167" s="364"/>
      <c r="GC167" s="364"/>
      <c r="GD167" s="364"/>
      <c r="GE167" s="364"/>
      <c r="GF167" s="364"/>
      <c r="GG167" s="364"/>
      <c r="GH167" s="364"/>
      <c r="GI167" s="364"/>
      <c r="GJ167" s="364"/>
      <c r="GK167" s="364"/>
      <c r="GL167" s="364"/>
      <c r="GM167" s="364"/>
      <c r="GN167" s="364"/>
      <c r="GO167" s="364"/>
      <c r="GP167" s="364"/>
      <c r="GQ167" s="364"/>
      <c r="GR167" s="364"/>
      <c r="GS167" s="364"/>
      <c r="GT167" s="364"/>
      <c r="GU167" s="364"/>
      <c r="GV167" s="364"/>
      <c r="GW167" s="364"/>
      <c r="GX167" s="364"/>
      <c r="GY167" s="364"/>
      <c r="GZ167" s="364"/>
      <c r="HA167" s="364"/>
      <c r="HB167" s="364"/>
      <c r="HC167" s="364"/>
      <c r="HD167" s="364"/>
      <c r="HE167" s="364"/>
      <c r="HF167" s="364"/>
      <c r="HG167" s="364"/>
      <c r="HH167" s="364"/>
      <c r="HI167" s="364"/>
      <c r="HJ167" s="364"/>
      <c r="HK167" s="364"/>
      <c r="HL167" s="364"/>
      <c r="HM167" s="364"/>
      <c r="HN167" s="364"/>
      <c r="HO167" s="364"/>
      <c r="HP167" s="364"/>
      <c r="HQ167" s="364"/>
      <c r="HR167" s="364"/>
      <c r="HS167" s="364"/>
      <c r="HT167" s="364"/>
      <c r="HU167" s="364"/>
      <c r="HV167" s="364"/>
      <c r="HW167" s="364"/>
      <c r="HX167" s="364"/>
      <c r="HY167" s="364"/>
      <c r="HZ167" s="364"/>
      <c r="IA167" s="364"/>
      <c r="IB167" s="364"/>
      <c r="IC167" s="364"/>
      <c r="ID167" s="364"/>
      <c r="IE167" s="364"/>
      <c r="IF167" s="364"/>
      <c r="IG167" s="364"/>
      <c r="IH167" s="364"/>
      <c r="II167" s="364"/>
      <c r="IJ167" s="364"/>
      <c r="IK167" s="364"/>
      <c r="IL167" s="364"/>
      <c r="IM167" s="364"/>
      <c r="IN167" s="364"/>
      <c r="IO167" s="364"/>
      <c r="IP167" s="364"/>
      <c r="IQ167" s="364"/>
      <c r="IR167" s="364"/>
      <c r="IS167" s="364"/>
      <c r="IT167" s="364"/>
      <c r="IU167" s="364"/>
      <c r="IV167" s="364"/>
      <c r="IW167" s="364"/>
      <c r="IX167" s="364"/>
      <c r="IY167" s="364"/>
      <c r="IZ167" s="364"/>
      <c r="JA167" s="364"/>
      <c r="JB167" s="364"/>
      <c r="JC167" s="364"/>
      <c r="JD167" s="364"/>
      <c r="JE167" s="364"/>
      <c r="JF167" s="364"/>
      <c r="JG167" s="364"/>
      <c r="JH167" s="364"/>
      <c r="JI167" s="364"/>
      <c r="JJ167" s="364"/>
      <c r="JK167" s="364"/>
      <c r="JL167" s="364"/>
      <c r="JM167" s="364"/>
      <c r="JN167" s="364"/>
      <c r="JO167" s="364"/>
      <c r="JP167" s="364"/>
      <c r="JQ167" s="364"/>
      <c r="JR167" s="364"/>
      <c r="JS167" s="364"/>
      <c r="JT167" s="364"/>
      <c r="JU167" s="364"/>
      <c r="JV167" s="364"/>
      <c r="JW167" s="364"/>
      <c r="JX167" s="364"/>
      <c r="JY167" s="364"/>
      <c r="JZ167" s="364"/>
      <c r="KA167" s="364"/>
      <c r="KB167" s="364"/>
      <c r="KC167" s="364"/>
      <c r="KD167" s="364"/>
      <c r="KE167" s="364"/>
      <c r="KF167" s="364"/>
      <c r="KG167" s="364"/>
      <c r="KH167" s="364"/>
      <c r="KI167" s="364"/>
      <c r="KJ167" s="364"/>
      <c r="KK167" s="364"/>
      <c r="KL167" s="364"/>
      <c r="KM167" s="364"/>
      <c r="KN167" s="364"/>
      <c r="KO167" s="364"/>
      <c r="KP167" s="364"/>
      <c r="KQ167" s="364"/>
      <c r="KR167" s="364"/>
      <c r="KS167" s="364"/>
      <c r="KT167" s="364"/>
      <c r="KU167" s="364"/>
      <c r="KV167" s="364"/>
      <c r="KW167" s="364"/>
      <c r="KX167" s="364"/>
      <c r="KY167" s="364"/>
      <c r="KZ167" s="364"/>
      <c r="LA167" s="364"/>
      <c r="LB167" s="364"/>
      <c r="LC167" s="364"/>
      <c r="LD167" s="364"/>
      <c r="LE167" s="364"/>
      <c r="LF167" s="364"/>
      <c r="LG167" s="364"/>
      <c r="LH167" s="364"/>
      <c r="LI167" s="364"/>
      <c r="LJ167" s="364"/>
      <c r="LK167" s="364"/>
      <c r="LL167" s="364"/>
      <c r="LM167" s="364"/>
      <c r="LN167" s="364"/>
      <c r="LO167" s="364"/>
      <c r="LP167" s="364"/>
      <c r="LQ167" s="364"/>
      <c r="LR167" s="364"/>
      <c r="LS167" s="364"/>
      <c r="LT167" s="364"/>
      <c r="LU167" s="364"/>
      <c r="LV167" s="364"/>
      <c r="LW167" s="364"/>
      <c r="LX167" s="364"/>
      <c r="LY167" s="364"/>
      <c r="LZ167" s="364"/>
      <c r="MA167" s="364"/>
      <c r="MB167" s="364"/>
      <c r="MC167" s="364"/>
      <c r="MD167" s="364"/>
      <c r="ME167" s="364"/>
      <c r="MF167" s="364"/>
      <c r="MG167" s="364"/>
      <c r="MH167" s="364"/>
      <c r="MI167" s="364"/>
      <c r="MJ167" s="364"/>
      <c r="MK167" s="364"/>
      <c r="ML167" s="364"/>
      <c r="MM167" s="364"/>
      <c r="MN167" s="364"/>
      <c r="MO167" s="364"/>
      <c r="MP167" s="364"/>
      <c r="MQ167" s="364"/>
      <c r="MR167" s="364"/>
      <c r="MS167" s="364"/>
      <c r="MT167" s="364"/>
      <c r="MU167" s="364"/>
      <c r="MV167" s="364"/>
      <c r="MW167" s="364"/>
      <c r="MX167" s="364"/>
      <c r="MY167" s="364"/>
      <c r="MZ167" s="364"/>
      <c r="NA167" s="364"/>
      <c r="NB167" s="364"/>
      <c r="NC167" s="364"/>
      <c r="ND167" s="364"/>
      <c r="NE167" s="364"/>
      <c r="NF167" s="364"/>
      <c r="NG167" s="364"/>
      <c r="NH167" s="364"/>
      <c r="NI167" s="364"/>
      <c r="NJ167" s="364"/>
      <c r="NK167" s="364"/>
      <c r="NL167" s="364"/>
      <c r="NM167" s="364"/>
      <c r="NN167" s="364"/>
      <c r="NO167" s="364"/>
      <c r="NP167" s="364"/>
      <c r="NQ167" s="364"/>
      <c r="NR167" s="364"/>
      <c r="NS167" s="364"/>
      <c r="NT167" s="364"/>
      <c r="NU167" s="364"/>
      <c r="NV167" s="364"/>
      <c r="NW167" s="364"/>
      <c r="NX167" s="364"/>
      <c r="NY167" s="364"/>
      <c r="NZ167" s="364"/>
      <c r="OA167" s="364"/>
      <c r="OB167" s="364"/>
      <c r="OC167" s="364"/>
      <c r="OD167" s="364"/>
      <c r="OE167" s="364"/>
      <c r="OF167" s="364"/>
      <c r="OG167" s="364"/>
      <c r="OH167" s="364"/>
      <c r="OI167" s="364"/>
      <c r="OJ167" s="364"/>
      <c r="OK167" s="364"/>
      <c r="OL167" s="364"/>
      <c r="OM167" s="364"/>
      <c r="ON167" s="364"/>
      <c r="OO167" s="364"/>
      <c r="OP167" s="364"/>
      <c r="OQ167" s="364"/>
      <c r="OR167" s="364"/>
    </row>
    <row r="168" spans="1:408" ht="15">
      <c r="A168" s="365" t="s">
        <v>735</v>
      </c>
      <c r="B168" s="364">
        <f t="shared" si="185"/>
        <v>0</v>
      </c>
      <c r="C168" s="364">
        <f t="shared" si="186"/>
        <v>0</v>
      </c>
      <c r="D168" s="364">
        <f t="shared" si="187"/>
        <v>0</v>
      </c>
      <c r="E168" s="364">
        <f t="shared" si="188"/>
        <v>0</v>
      </c>
      <c r="F168" s="364">
        <f t="shared" si="189"/>
        <v>0</v>
      </c>
      <c r="G168" s="364">
        <f t="shared" si="190"/>
        <v>0</v>
      </c>
      <c r="H168" s="364">
        <f t="shared" si="191"/>
        <v>0</v>
      </c>
      <c r="I168" s="364">
        <f t="shared" si="192"/>
        <v>0</v>
      </c>
      <c r="J168" s="364">
        <f t="shared" si="193"/>
        <v>0</v>
      </c>
      <c r="K168" s="364">
        <f t="shared" si="194"/>
        <v>0</v>
      </c>
      <c r="L168" s="364">
        <f t="shared" si="195"/>
        <v>0</v>
      </c>
      <c r="M168" s="364">
        <f t="shared" si="196"/>
        <v>0</v>
      </c>
      <c r="N168" s="364">
        <f t="shared" si="197"/>
        <v>0</v>
      </c>
      <c r="O168" s="364">
        <f t="shared" si="198"/>
        <v>0</v>
      </c>
      <c r="P168" s="364">
        <f t="shared" si="199"/>
        <v>0</v>
      </c>
      <c r="Q168" s="364">
        <f t="shared" si="200"/>
        <v>0</v>
      </c>
      <c r="R168" s="364">
        <f t="shared" si="201"/>
        <v>0</v>
      </c>
      <c r="S168" s="364">
        <f t="shared" si="202"/>
        <v>0</v>
      </c>
      <c r="T168" s="364">
        <f t="shared" si="203"/>
        <v>0</v>
      </c>
      <c r="U168" s="364">
        <f t="shared" si="204"/>
        <v>0</v>
      </c>
      <c r="V168" s="364">
        <f t="shared" si="205"/>
        <v>0</v>
      </c>
      <c r="W168" s="364">
        <f t="shared" si="206"/>
        <v>0</v>
      </c>
      <c r="X168" s="364">
        <f t="shared" si="207"/>
        <v>0</v>
      </c>
      <c r="Y168" s="364">
        <f t="shared" si="208"/>
        <v>0</v>
      </c>
      <c r="Z168" s="364">
        <f t="shared" si="209"/>
        <v>0</v>
      </c>
      <c r="AA168" s="364">
        <f t="shared" si="210"/>
        <v>0</v>
      </c>
      <c r="AB168" s="364">
        <f t="shared" si="211"/>
        <v>0</v>
      </c>
      <c r="AC168" s="364">
        <f t="shared" si="212"/>
        <v>0</v>
      </c>
      <c r="AD168" s="364">
        <f t="shared" si="213"/>
        <v>0</v>
      </c>
      <c r="AE168" s="364">
        <f t="shared" si="214"/>
        <v>0</v>
      </c>
      <c r="AG168" s="364"/>
      <c r="AH168" s="364"/>
      <c r="AI168" s="364"/>
      <c r="AJ168" s="364"/>
      <c r="AK168" s="364"/>
      <c r="AL168" s="364"/>
      <c r="AM168" s="364"/>
      <c r="AN168" s="364"/>
      <c r="AO168" s="364"/>
      <c r="AP168" s="364"/>
      <c r="AQ168" s="364"/>
      <c r="AR168" s="364"/>
      <c r="AS168" s="364"/>
      <c r="AT168" s="364"/>
      <c r="AU168" s="364"/>
      <c r="AV168" s="364"/>
      <c r="AW168" s="364"/>
      <c r="AX168" s="364"/>
      <c r="AY168" s="364"/>
      <c r="AZ168" s="364"/>
      <c r="BA168" s="364"/>
      <c r="BB168" s="364"/>
      <c r="BC168" s="364"/>
      <c r="BD168" s="364"/>
      <c r="BE168" s="364"/>
      <c r="BF168" s="364"/>
      <c r="BG168" s="364"/>
      <c r="BH168" s="364"/>
      <c r="BI168" s="364"/>
      <c r="BJ168" s="364"/>
      <c r="BK168" s="364"/>
      <c r="BL168" s="364"/>
      <c r="BM168" s="364"/>
      <c r="BN168" s="364"/>
      <c r="BO168" s="364"/>
      <c r="BP168" s="364"/>
      <c r="BQ168" s="364"/>
      <c r="BR168" s="364"/>
      <c r="BS168" s="364"/>
      <c r="BT168" s="364"/>
      <c r="BU168" s="364"/>
      <c r="BV168" s="364"/>
      <c r="BW168" s="364"/>
      <c r="BX168" s="364"/>
      <c r="BY168" s="364"/>
      <c r="BZ168" s="364"/>
      <c r="CA168" s="364"/>
      <c r="CB168" s="364"/>
      <c r="CC168" s="364"/>
      <c r="CD168" s="364"/>
      <c r="CE168" s="364"/>
      <c r="CF168" s="364"/>
      <c r="CG168" s="364"/>
      <c r="CH168" s="364"/>
      <c r="CI168" s="364"/>
      <c r="CJ168" s="364"/>
      <c r="CK168" s="364"/>
      <c r="CL168" s="364"/>
      <c r="CM168" s="364"/>
      <c r="CN168" s="364"/>
      <c r="CO168" s="364"/>
      <c r="CP168" s="364"/>
      <c r="CQ168" s="364"/>
      <c r="CR168" s="364"/>
      <c r="CS168" s="364"/>
      <c r="CT168" s="364"/>
      <c r="CU168" s="364"/>
      <c r="CV168" s="364"/>
      <c r="CW168" s="364"/>
      <c r="CX168" s="364"/>
      <c r="CY168" s="364"/>
      <c r="CZ168" s="364"/>
      <c r="DA168" s="364"/>
      <c r="DB168" s="364"/>
      <c r="DC168" s="364"/>
      <c r="DD168" s="364"/>
      <c r="DE168" s="364"/>
      <c r="DF168" s="364"/>
      <c r="DG168" s="364"/>
      <c r="DH168" s="364"/>
      <c r="DI168" s="364"/>
      <c r="DJ168" s="364"/>
      <c r="DK168" s="364"/>
      <c r="DL168" s="364"/>
      <c r="DM168" s="364"/>
      <c r="DN168" s="364"/>
      <c r="DO168" s="364"/>
      <c r="DP168" s="364"/>
      <c r="DQ168" s="364"/>
      <c r="DR168" s="364"/>
      <c r="DS168" s="364"/>
      <c r="DT168" s="364"/>
      <c r="DU168" s="364"/>
      <c r="DV168" s="364"/>
      <c r="DW168" s="364"/>
      <c r="DX168" s="364"/>
      <c r="DY168" s="364"/>
      <c r="DZ168" s="364"/>
      <c r="EA168" s="364"/>
      <c r="EB168" s="364"/>
      <c r="EC168" s="364"/>
      <c r="ED168" s="364"/>
      <c r="EE168" s="364"/>
      <c r="EF168" s="364"/>
      <c r="EG168" s="364"/>
      <c r="EH168" s="364"/>
      <c r="EI168" s="364"/>
      <c r="EJ168" s="364"/>
      <c r="EK168" s="364"/>
      <c r="EL168" s="364"/>
      <c r="EM168" s="364"/>
      <c r="EN168" s="364"/>
      <c r="EO168" s="364"/>
      <c r="EP168" s="364"/>
      <c r="EQ168" s="364"/>
      <c r="ER168" s="364"/>
      <c r="ES168" s="364"/>
      <c r="ET168" s="364"/>
      <c r="EU168" s="364"/>
      <c r="EV168" s="364"/>
      <c r="EW168" s="364"/>
      <c r="EX168" s="364"/>
      <c r="EY168" s="364"/>
      <c r="EZ168" s="364"/>
      <c r="FA168" s="364"/>
      <c r="FB168" s="364"/>
      <c r="FC168" s="364"/>
      <c r="FD168" s="364"/>
      <c r="FE168" s="364"/>
      <c r="FF168" s="364"/>
      <c r="FG168" s="364"/>
      <c r="FH168" s="364"/>
      <c r="FI168" s="364"/>
      <c r="FJ168" s="364"/>
      <c r="FK168" s="364"/>
      <c r="FL168" s="364"/>
      <c r="FM168" s="364"/>
      <c r="FN168" s="364"/>
      <c r="FO168" s="364"/>
      <c r="FP168" s="364"/>
      <c r="FQ168" s="364"/>
      <c r="FR168" s="364"/>
      <c r="FS168" s="364"/>
      <c r="FT168" s="364"/>
      <c r="FU168" s="364"/>
      <c r="FV168" s="364"/>
      <c r="FW168" s="364"/>
      <c r="FX168" s="364"/>
      <c r="FY168" s="364"/>
      <c r="FZ168" s="364"/>
      <c r="GA168" s="364"/>
      <c r="GB168" s="364"/>
      <c r="GC168" s="364"/>
      <c r="GD168" s="364"/>
      <c r="GE168" s="364"/>
      <c r="GF168" s="364"/>
      <c r="GG168" s="364"/>
      <c r="GH168" s="364"/>
      <c r="GI168" s="364"/>
      <c r="GJ168" s="364"/>
      <c r="GK168" s="364"/>
      <c r="GL168" s="364"/>
      <c r="GM168" s="364"/>
      <c r="GN168" s="364"/>
      <c r="GO168" s="364"/>
      <c r="GP168" s="364"/>
      <c r="GQ168" s="364"/>
      <c r="GR168" s="364"/>
      <c r="GS168" s="364"/>
      <c r="GT168" s="364"/>
      <c r="GU168" s="364"/>
      <c r="GV168" s="364"/>
      <c r="GW168" s="364"/>
      <c r="GX168" s="364"/>
      <c r="GY168" s="364"/>
      <c r="GZ168" s="364"/>
      <c r="HA168" s="364"/>
      <c r="HB168" s="364"/>
      <c r="HC168" s="364"/>
      <c r="HD168" s="364"/>
      <c r="HE168" s="364"/>
      <c r="HF168" s="364"/>
      <c r="HG168" s="364"/>
      <c r="HH168" s="364"/>
      <c r="HI168" s="364"/>
      <c r="HJ168" s="364"/>
      <c r="HK168" s="364"/>
      <c r="HL168" s="364"/>
      <c r="HM168" s="364"/>
      <c r="HN168" s="364"/>
      <c r="HO168" s="364"/>
      <c r="HP168" s="364"/>
      <c r="HQ168" s="364"/>
      <c r="HR168" s="364"/>
      <c r="HS168" s="364"/>
      <c r="HT168" s="364"/>
      <c r="HU168" s="364"/>
      <c r="HV168" s="364"/>
      <c r="HW168" s="364"/>
      <c r="HX168" s="364"/>
      <c r="HY168" s="364"/>
      <c r="HZ168" s="364"/>
      <c r="IA168" s="364"/>
      <c r="IB168" s="364"/>
      <c r="IC168" s="364"/>
      <c r="ID168" s="364"/>
      <c r="IE168" s="364"/>
      <c r="IF168" s="364"/>
      <c r="IG168" s="364"/>
      <c r="IH168" s="364"/>
      <c r="II168" s="364"/>
      <c r="IJ168" s="364"/>
      <c r="IK168" s="364"/>
      <c r="IL168" s="364"/>
      <c r="IM168" s="364"/>
      <c r="IN168" s="364"/>
      <c r="IO168" s="364"/>
      <c r="IP168" s="364"/>
      <c r="IQ168" s="364"/>
      <c r="IR168" s="364"/>
      <c r="IS168" s="364"/>
      <c r="IT168" s="364"/>
      <c r="IU168" s="364"/>
      <c r="IV168" s="364"/>
      <c r="IW168" s="364"/>
      <c r="IX168" s="364"/>
      <c r="IY168" s="364"/>
      <c r="IZ168" s="364"/>
      <c r="JA168" s="364"/>
      <c r="JB168" s="364"/>
      <c r="JC168" s="364"/>
      <c r="JD168" s="364"/>
      <c r="JE168" s="364"/>
      <c r="JF168" s="364"/>
      <c r="JG168" s="364"/>
      <c r="JH168" s="364"/>
      <c r="JI168" s="364"/>
      <c r="JJ168" s="364"/>
      <c r="JK168" s="364"/>
      <c r="JL168" s="364"/>
      <c r="JM168" s="364"/>
      <c r="JN168" s="364"/>
      <c r="JO168" s="364"/>
      <c r="JP168" s="364"/>
      <c r="JQ168" s="364"/>
      <c r="JR168" s="364"/>
      <c r="JS168" s="364"/>
      <c r="JT168" s="364"/>
      <c r="JU168" s="364"/>
      <c r="JV168" s="364"/>
      <c r="JW168" s="364"/>
      <c r="JX168" s="364"/>
      <c r="JY168" s="364"/>
      <c r="JZ168" s="364"/>
      <c r="KA168" s="364"/>
      <c r="KB168" s="364"/>
      <c r="KC168" s="364"/>
      <c r="KD168" s="364"/>
      <c r="KE168" s="364"/>
      <c r="KF168" s="364"/>
      <c r="KG168" s="364"/>
      <c r="KH168" s="364"/>
      <c r="KI168" s="364"/>
      <c r="KJ168" s="364"/>
      <c r="KK168" s="364"/>
      <c r="KL168" s="364"/>
      <c r="KM168" s="364"/>
      <c r="KN168" s="364"/>
      <c r="KO168" s="364"/>
      <c r="KP168" s="364"/>
      <c r="KQ168" s="364"/>
      <c r="KR168" s="364"/>
      <c r="KS168" s="364"/>
      <c r="KT168" s="364"/>
      <c r="KU168" s="364"/>
      <c r="KV168" s="364"/>
      <c r="KW168" s="364"/>
      <c r="KX168" s="364"/>
      <c r="KY168" s="364"/>
      <c r="KZ168" s="364"/>
      <c r="LA168" s="364"/>
      <c r="LB168" s="364"/>
      <c r="LC168" s="364"/>
      <c r="LD168" s="364"/>
      <c r="LE168" s="364"/>
      <c r="LF168" s="364"/>
      <c r="LG168" s="364"/>
      <c r="LH168" s="364"/>
      <c r="LI168" s="364"/>
      <c r="LJ168" s="364"/>
      <c r="LK168" s="364"/>
      <c r="LL168" s="364"/>
      <c r="LM168" s="364"/>
      <c r="LN168" s="364"/>
      <c r="LO168" s="364"/>
      <c r="LP168" s="364"/>
      <c r="LQ168" s="364"/>
      <c r="LR168" s="364"/>
      <c r="LS168" s="364"/>
      <c r="LT168" s="364"/>
      <c r="LU168" s="364"/>
      <c r="LV168" s="364"/>
      <c r="LW168" s="364"/>
      <c r="LX168" s="364"/>
      <c r="LY168" s="364"/>
      <c r="LZ168" s="364"/>
      <c r="MA168" s="364"/>
      <c r="MB168" s="364"/>
      <c r="MC168" s="364"/>
      <c r="MD168" s="364"/>
      <c r="ME168" s="364"/>
      <c r="MF168" s="364"/>
      <c r="MG168" s="364"/>
      <c r="MH168" s="364"/>
      <c r="MI168" s="364"/>
      <c r="MJ168" s="364"/>
      <c r="MK168" s="364"/>
      <c r="ML168" s="364"/>
      <c r="MM168" s="364"/>
      <c r="MN168" s="364"/>
      <c r="MO168" s="364"/>
      <c r="MP168" s="364"/>
      <c r="MQ168" s="364"/>
      <c r="MR168" s="364"/>
      <c r="MS168" s="364"/>
      <c r="MT168" s="364"/>
      <c r="MU168" s="364"/>
      <c r="MV168" s="364"/>
      <c r="MW168" s="364"/>
      <c r="MX168" s="364"/>
      <c r="MY168" s="364"/>
      <c r="MZ168" s="364"/>
      <c r="NA168" s="364"/>
      <c r="NB168" s="364"/>
      <c r="NC168" s="364"/>
      <c r="ND168" s="364"/>
      <c r="NE168" s="364"/>
      <c r="NF168" s="364"/>
      <c r="NG168" s="364"/>
      <c r="NH168" s="364"/>
      <c r="NI168" s="364"/>
      <c r="NJ168" s="364"/>
      <c r="NK168" s="364"/>
      <c r="NL168" s="364"/>
      <c r="NM168" s="364"/>
      <c r="NN168" s="364"/>
      <c r="NO168" s="364"/>
      <c r="NP168" s="364"/>
      <c r="NQ168" s="364"/>
      <c r="NR168" s="364"/>
      <c r="NS168" s="364"/>
      <c r="NT168" s="364"/>
      <c r="NU168" s="364"/>
      <c r="NV168" s="364"/>
      <c r="NW168" s="364"/>
      <c r="NX168" s="364"/>
      <c r="NY168" s="364"/>
      <c r="NZ168" s="364"/>
      <c r="OA168" s="364"/>
      <c r="OB168" s="364"/>
      <c r="OC168" s="364"/>
      <c r="OD168" s="364"/>
      <c r="OE168" s="364"/>
      <c r="OF168" s="364"/>
      <c r="OG168" s="364"/>
      <c r="OH168" s="364"/>
      <c r="OI168" s="364"/>
      <c r="OJ168" s="364"/>
      <c r="OK168" s="364"/>
      <c r="OL168" s="364"/>
      <c r="OM168" s="364"/>
      <c r="ON168" s="364"/>
      <c r="OO168" s="364"/>
      <c r="OP168" s="364"/>
      <c r="OQ168" s="364"/>
      <c r="OR168" s="364"/>
    </row>
    <row r="169" spans="1:408" ht="15">
      <c r="A169" s="365" t="s">
        <v>736</v>
      </c>
      <c r="B169" s="364">
        <f t="shared" si="185"/>
        <v>0</v>
      </c>
      <c r="C169" s="364">
        <f t="shared" si="186"/>
        <v>0</v>
      </c>
      <c r="D169" s="364">
        <f t="shared" si="187"/>
        <v>0</v>
      </c>
      <c r="E169" s="364">
        <f t="shared" si="188"/>
        <v>0</v>
      </c>
      <c r="F169" s="364">
        <f t="shared" si="189"/>
        <v>0</v>
      </c>
      <c r="G169" s="364">
        <f t="shared" si="190"/>
        <v>0</v>
      </c>
      <c r="H169" s="364">
        <f t="shared" si="191"/>
        <v>0</v>
      </c>
      <c r="I169" s="364">
        <f t="shared" si="192"/>
        <v>0</v>
      </c>
      <c r="J169" s="364">
        <f t="shared" si="193"/>
        <v>0</v>
      </c>
      <c r="K169" s="364">
        <f t="shared" si="194"/>
        <v>0</v>
      </c>
      <c r="L169" s="364">
        <f t="shared" si="195"/>
        <v>0</v>
      </c>
      <c r="M169" s="364">
        <f t="shared" si="196"/>
        <v>0</v>
      </c>
      <c r="N169" s="364">
        <f t="shared" si="197"/>
        <v>0</v>
      </c>
      <c r="O169" s="364">
        <f t="shared" si="198"/>
        <v>0</v>
      </c>
      <c r="P169" s="364">
        <f t="shared" si="199"/>
        <v>0</v>
      </c>
      <c r="Q169" s="364">
        <f t="shared" si="200"/>
        <v>0</v>
      </c>
      <c r="R169" s="364">
        <f t="shared" si="201"/>
        <v>0</v>
      </c>
      <c r="S169" s="364">
        <f t="shared" si="202"/>
        <v>0</v>
      </c>
      <c r="T169" s="364">
        <f t="shared" si="203"/>
        <v>0</v>
      </c>
      <c r="U169" s="364">
        <f t="shared" si="204"/>
        <v>0</v>
      </c>
      <c r="V169" s="364">
        <f t="shared" si="205"/>
        <v>0</v>
      </c>
      <c r="W169" s="364">
        <f t="shared" si="206"/>
        <v>0</v>
      </c>
      <c r="X169" s="364">
        <f t="shared" si="207"/>
        <v>0</v>
      </c>
      <c r="Y169" s="364">
        <f t="shared" si="208"/>
        <v>0</v>
      </c>
      <c r="Z169" s="364">
        <f t="shared" si="209"/>
        <v>0</v>
      </c>
      <c r="AA169" s="364">
        <f t="shared" si="210"/>
        <v>0</v>
      </c>
      <c r="AB169" s="364">
        <f t="shared" si="211"/>
        <v>0</v>
      </c>
      <c r="AC169" s="364">
        <f t="shared" si="212"/>
        <v>0</v>
      </c>
      <c r="AD169" s="364">
        <f t="shared" si="213"/>
        <v>0</v>
      </c>
      <c r="AE169" s="364">
        <f t="shared" si="214"/>
        <v>0</v>
      </c>
      <c r="AG169" s="364"/>
      <c r="AH169" s="364"/>
      <c r="AI169" s="364"/>
      <c r="AJ169" s="364"/>
      <c r="AK169" s="364"/>
      <c r="AL169" s="364"/>
      <c r="AM169" s="364"/>
      <c r="AN169" s="364"/>
      <c r="AO169" s="364"/>
      <c r="AP169" s="364"/>
      <c r="AQ169" s="364"/>
      <c r="AR169" s="364"/>
      <c r="AS169" s="364"/>
      <c r="AT169" s="364"/>
      <c r="AU169" s="364"/>
      <c r="AV169" s="364"/>
      <c r="AW169" s="364"/>
      <c r="AX169" s="364"/>
      <c r="AY169" s="364"/>
      <c r="AZ169" s="364"/>
      <c r="BA169" s="364"/>
      <c r="BB169" s="364"/>
      <c r="BC169" s="364"/>
      <c r="BD169" s="364"/>
      <c r="BE169" s="364"/>
      <c r="BF169" s="364"/>
      <c r="BG169" s="364"/>
      <c r="BH169" s="364"/>
      <c r="BI169" s="364"/>
      <c r="BJ169" s="364"/>
      <c r="BK169" s="364"/>
      <c r="BL169" s="364"/>
      <c r="BM169" s="364"/>
      <c r="BN169" s="364"/>
      <c r="BO169" s="364"/>
      <c r="BP169" s="364"/>
      <c r="BQ169" s="364"/>
      <c r="BR169" s="364"/>
      <c r="BS169" s="364"/>
      <c r="BT169" s="364"/>
      <c r="BU169" s="364"/>
      <c r="BV169" s="364"/>
      <c r="BW169" s="364"/>
      <c r="BX169" s="364"/>
      <c r="BY169" s="364"/>
      <c r="BZ169" s="364"/>
      <c r="CA169" s="364"/>
      <c r="CB169" s="364"/>
      <c r="CC169" s="364"/>
      <c r="CD169" s="364"/>
      <c r="CE169" s="364"/>
      <c r="CF169" s="364"/>
      <c r="CG169" s="364"/>
      <c r="CH169" s="364"/>
      <c r="CI169" s="364"/>
      <c r="CJ169" s="364"/>
      <c r="CK169" s="364"/>
      <c r="CL169" s="364"/>
      <c r="CM169" s="364"/>
      <c r="CN169" s="364"/>
      <c r="CO169" s="364"/>
      <c r="CP169" s="364"/>
      <c r="CQ169" s="364"/>
      <c r="CR169" s="364"/>
      <c r="CS169" s="364"/>
      <c r="CT169" s="364"/>
      <c r="CU169" s="364"/>
      <c r="CV169" s="364"/>
      <c r="CW169" s="364"/>
      <c r="CX169" s="364"/>
      <c r="CY169" s="364"/>
      <c r="CZ169" s="364"/>
      <c r="DA169" s="364"/>
      <c r="DB169" s="364"/>
      <c r="DC169" s="364"/>
      <c r="DD169" s="364"/>
      <c r="DE169" s="364"/>
      <c r="DF169" s="364"/>
      <c r="DG169" s="364"/>
      <c r="DH169" s="364"/>
      <c r="DI169" s="364"/>
      <c r="DJ169" s="364"/>
      <c r="DK169" s="364"/>
      <c r="DL169" s="364"/>
      <c r="DM169" s="364"/>
      <c r="DN169" s="364"/>
      <c r="DO169" s="364"/>
      <c r="DP169" s="364"/>
      <c r="DQ169" s="364"/>
      <c r="DR169" s="364"/>
      <c r="DS169" s="364"/>
      <c r="DT169" s="364"/>
      <c r="DU169" s="364"/>
      <c r="DV169" s="364"/>
      <c r="DW169" s="364"/>
      <c r="DX169" s="364"/>
      <c r="DY169" s="364"/>
      <c r="DZ169" s="364"/>
      <c r="EA169" s="364"/>
      <c r="EB169" s="364"/>
      <c r="EC169" s="364"/>
      <c r="ED169" s="364"/>
      <c r="EE169" s="364"/>
      <c r="EF169" s="364"/>
      <c r="EG169" s="364"/>
      <c r="EH169" s="364"/>
      <c r="EI169" s="364"/>
      <c r="EJ169" s="364"/>
      <c r="EK169" s="364"/>
      <c r="EL169" s="364"/>
      <c r="EM169" s="364"/>
      <c r="EN169" s="364"/>
      <c r="EO169" s="364"/>
      <c r="EP169" s="364"/>
      <c r="EQ169" s="364"/>
      <c r="ER169" s="364"/>
      <c r="ES169" s="364"/>
      <c r="ET169" s="364"/>
      <c r="EU169" s="364"/>
      <c r="EV169" s="364"/>
      <c r="EW169" s="364"/>
      <c r="EX169" s="364"/>
      <c r="EY169" s="364"/>
      <c r="EZ169" s="364"/>
      <c r="FA169" s="364"/>
      <c r="FB169" s="364"/>
      <c r="FC169" s="364"/>
      <c r="FD169" s="364"/>
      <c r="FE169" s="364"/>
      <c r="FF169" s="364"/>
      <c r="FG169" s="364"/>
      <c r="FH169" s="364"/>
      <c r="FI169" s="364"/>
      <c r="FJ169" s="364"/>
      <c r="FK169" s="364"/>
      <c r="FL169" s="364"/>
      <c r="FM169" s="364"/>
      <c r="FN169" s="364"/>
      <c r="FO169" s="364"/>
      <c r="FP169" s="364"/>
      <c r="FQ169" s="364"/>
      <c r="FR169" s="364"/>
      <c r="FS169" s="364"/>
      <c r="FT169" s="364"/>
      <c r="FU169" s="364"/>
      <c r="FV169" s="364"/>
      <c r="FW169" s="364"/>
      <c r="FX169" s="364"/>
      <c r="FY169" s="364"/>
      <c r="FZ169" s="364"/>
      <c r="GA169" s="364"/>
      <c r="GB169" s="364"/>
      <c r="GC169" s="364"/>
      <c r="GD169" s="364"/>
      <c r="GE169" s="364"/>
      <c r="GF169" s="364"/>
      <c r="GG169" s="364"/>
      <c r="GH169" s="364"/>
      <c r="GI169" s="364"/>
      <c r="GJ169" s="364"/>
      <c r="GK169" s="364"/>
      <c r="GL169" s="364"/>
      <c r="GM169" s="364"/>
      <c r="GN169" s="364"/>
      <c r="GO169" s="364"/>
      <c r="GP169" s="364"/>
      <c r="GQ169" s="364"/>
      <c r="GR169" s="364"/>
      <c r="GS169" s="364"/>
      <c r="GT169" s="364"/>
      <c r="GU169" s="364"/>
      <c r="GV169" s="364"/>
      <c r="GW169" s="364"/>
      <c r="GX169" s="364"/>
      <c r="GY169" s="364"/>
      <c r="GZ169" s="364"/>
      <c r="HA169" s="364"/>
      <c r="HB169" s="364"/>
      <c r="HC169" s="364"/>
      <c r="HD169" s="364"/>
      <c r="HE169" s="364"/>
      <c r="HF169" s="364"/>
      <c r="HG169" s="364"/>
      <c r="HH169" s="364"/>
      <c r="HI169" s="364"/>
      <c r="HJ169" s="364"/>
      <c r="HK169" s="364"/>
      <c r="HL169" s="364"/>
      <c r="HM169" s="364"/>
      <c r="HN169" s="364"/>
      <c r="HO169" s="364"/>
      <c r="HP169" s="364"/>
      <c r="HQ169" s="364"/>
      <c r="HR169" s="364"/>
      <c r="HS169" s="364"/>
      <c r="HT169" s="364"/>
      <c r="HU169" s="364"/>
      <c r="HV169" s="364"/>
      <c r="HW169" s="364"/>
      <c r="HX169" s="364"/>
      <c r="HY169" s="364"/>
      <c r="HZ169" s="364"/>
      <c r="IA169" s="364"/>
      <c r="IB169" s="364"/>
      <c r="IC169" s="364"/>
      <c r="ID169" s="364"/>
      <c r="IE169" s="364"/>
      <c r="IF169" s="364"/>
      <c r="IG169" s="364"/>
      <c r="IH169" s="364"/>
      <c r="II169" s="364"/>
      <c r="IJ169" s="364"/>
      <c r="IK169" s="364"/>
      <c r="IL169" s="364"/>
      <c r="IM169" s="364"/>
      <c r="IN169" s="364"/>
      <c r="IO169" s="364"/>
      <c r="IP169" s="364"/>
      <c r="IQ169" s="364"/>
      <c r="IR169" s="364"/>
      <c r="IS169" s="364"/>
      <c r="IT169" s="364"/>
      <c r="IU169" s="364"/>
      <c r="IV169" s="364"/>
      <c r="IW169" s="364"/>
      <c r="IX169" s="364"/>
      <c r="IY169" s="364"/>
      <c r="IZ169" s="364"/>
      <c r="JA169" s="364"/>
      <c r="JB169" s="364"/>
      <c r="JC169" s="364"/>
      <c r="JD169" s="364"/>
      <c r="JE169" s="364"/>
      <c r="JF169" s="364"/>
      <c r="JG169" s="364"/>
      <c r="JH169" s="364"/>
      <c r="JI169" s="364"/>
      <c r="JJ169" s="364"/>
      <c r="JK169" s="364"/>
      <c r="JL169" s="364"/>
      <c r="JM169" s="364"/>
      <c r="JN169" s="364"/>
      <c r="JO169" s="364"/>
      <c r="JP169" s="364"/>
      <c r="JQ169" s="364"/>
      <c r="JR169" s="364"/>
      <c r="JS169" s="364"/>
      <c r="JT169" s="364"/>
      <c r="JU169" s="364"/>
      <c r="JV169" s="364"/>
      <c r="JW169" s="364"/>
      <c r="JX169" s="364"/>
      <c r="JY169" s="364"/>
      <c r="JZ169" s="364"/>
      <c r="KA169" s="364"/>
      <c r="KB169" s="364"/>
      <c r="KC169" s="364"/>
      <c r="KD169" s="364"/>
      <c r="KE169" s="364"/>
      <c r="KF169" s="364"/>
      <c r="KG169" s="364"/>
      <c r="KH169" s="364"/>
      <c r="KI169" s="364"/>
      <c r="KJ169" s="364"/>
      <c r="KK169" s="364"/>
      <c r="KL169" s="364"/>
      <c r="KM169" s="364"/>
      <c r="KN169" s="364"/>
      <c r="KO169" s="364"/>
      <c r="KP169" s="364"/>
      <c r="KQ169" s="364"/>
      <c r="KR169" s="364"/>
      <c r="KS169" s="364"/>
      <c r="KT169" s="364"/>
      <c r="KU169" s="364"/>
      <c r="KV169" s="364"/>
      <c r="KW169" s="364"/>
      <c r="KX169" s="364"/>
      <c r="KY169" s="364"/>
      <c r="KZ169" s="364"/>
      <c r="LA169" s="364"/>
      <c r="LB169" s="364"/>
      <c r="LC169" s="364"/>
      <c r="LD169" s="364"/>
      <c r="LE169" s="364"/>
      <c r="LF169" s="364"/>
      <c r="LG169" s="364"/>
      <c r="LH169" s="364"/>
      <c r="LI169" s="364"/>
      <c r="LJ169" s="364"/>
      <c r="LK169" s="364"/>
      <c r="LL169" s="364"/>
      <c r="LM169" s="364"/>
      <c r="LN169" s="364"/>
      <c r="LO169" s="364"/>
      <c r="LP169" s="364"/>
      <c r="LQ169" s="364"/>
      <c r="LR169" s="364"/>
      <c r="LS169" s="364"/>
      <c r="LT169" s="364"/>
      <c r="LU169" s="364"/>
      <c r="LV169" s="364"/>
      <c r="LW169" s="364"/>
      <c r="LX169" s="364"/>
      <c r="LY169" s="364"/>
      <c r="LZ169" s="364"/>
      <c r="MA169" s="364"/>
      <c r="MB169" s="364"/>
      <c r="MC169" s="364"/>
      <c r="MD169" s="364"/>
      <c r="ME169" s="364"/>
      <c r="MF169" s="364"/>
      <c r="MG169" s="364"/>
      <c r="MH169" s="364"/>
      <c r="MI169" s="364"/>
      <c r="MJ169" s="364"/>
      <c r="MK169" s="364"/>
      <c r="ML169" s="364"/>
      <c r="MM169" s="364"/>
      <c r="MN169" s="364"/>
      <c r="MO169" s="364"/>
      <c r="MP169" s="364"/>
      <c r="MQ169" s="364"/>
      <c r="MR169" s="364"/>
      <c r="MS169" s="364"/>
      <c r="MT169" s="364"/>
      <c r="MU169" s="364"/>
      <c r="MV169" s="364"/>
      <c r="MW169" s="364"/>
      <c r="MX169" s="364"/>
      <c r="MY169" s="364"/>
      <c r="MZ169" s="364"/>
      <c r="NA169" s="364"/>
      <c r="NB169" s="364"/>
      <c r="NC169" s="364"/>
      <c r="ND169" s="364"/>
      <c r="NE169" s="364"/>
      <c r="NF169" s="364"/>
      <c r="NG169" s="364"/>
      <c r="NH169" s="364"/>
      <c r="NI169" s="364"/>
      <c r="NJ169" s="364"/>
      <c r="NK169" s="364"/>
      <c r="NL169" s="364"/>
      <c r="NM169" s="364"/>
      <c r="NN169" s="364"/>
      <c r="NO169" s="364"/>
      <c r="NP169" s="364"/>
      <c r="NQ169" s="364"/>
      <c r="NR169" s="364"/>
      <c r="NS169" s="364"/>
      <c r="NT169" s="364"/>
      <c r="NU169" s="364"/>
      <c r="NV169" s="364"/>
      <c r="NW169" s="364"/>
      <c r="NX169" s="364"/>
      <c r="NY169" s="364"/>
      <c r="NZ169" s="364"/>
      <c r="OA169" s="364"/>
      <c r="OB169" s="364"/>
      <c r="OC169" s="364"/>
      <c r="OD169" s="364"/>
      <c r="OE169" s="364"/>
      <c r="OF169" s="364"/>
      <c r="OG169" s="364"/>
      <c r="OH169" s="364"/>
      <c r="OI169" s="364"/>
      <c r="OJ169" s="364"/>
      <c r="OK169" s="364"/>
      <c r="OL169" s="364"/>
      <c r="OM169" s="364"/>
      <c r="ON169" s="364"/>
      <c r="OO169" s="364"/>
      <c r="OP169" s="364"/>
      <c r="OQ169" s="364"/>
      <c r="OR169" s="364"/>
    </row>
    <row r="170" spans="1:408" ht="15">
      <c r="A170" s="365" t="s">
        <v>737</v>
      </c>
      <c r="B170" s="364">
        <f t="shared" si="185"/>
        <v>0</v>
      </c>
      <c r="C170" s="364">
        <f t="shared" si="186"/>
        <v>0</v>
      </c>
      <c r="D170" s="364">
        <f t="shared" si="187"/>
        <v>0</v>
      </c>
      <c r="E170" s="364">
        <f t="shared" si="188"/>
        <v>0</v>
      </c>
      <c r="F170" s="364">
        <f t="shared" si="189"/>
        <v>0</v>
      </c>
      <c r="G170" s="364">
        <f t="shared" si="190"/>
        <v>0</v>
      </c>
      <c r="H170" s="364">
        <f t="shared" si="191"/>
        <v>0</v>
      </c>
      <c r="I170" s="364">
        <f t="shared" si="192"/>
        <v>0</v>
      </c>
      <c r="J170" s="364">
        <f t="shared" si="193"/>
        <v>0</v>
      </c>
      <c r="K170" s="364">
        <f t="shared" si="194"/>
        <v>0</v>
      </c>
      <c r="L170" s="364">
        <f t="shared" si="195"/>
        <v>0</v>
      </c>
      <c r="M170" s="364">
        <f t="shared" si="196"/>
        <v>0</v>
      </c>
      <c r="N170" s="364">
        <f t="shared" si="197"/>
        <v>0</v>
      </c>
      <c r="O170" s="364">
        <f t="shared" si="198"/>
        <v>0</v>
      </c>
      <c r="P170" s="364">
        <f t="shared" si="199"/>
        <v>0</v>
      </c>
      <c r="Q170" s="364">
        <f t="shared" si="200"/>
        <v>0</v>
      </c>
      <c r="R170" s="364">
        <f t="shared" si="201"/>
        <v>0</v>
      </c>
      <c r="S170" s="364">
        <f t="shared" si="202"/>
        <v>0</v>
      </c>
      <c r="T170" s="364">
        <f t="shared" si="203"/>
        <v>0</v>
      </c>
      <c r="U170" s="364">
        <f t="shared" si="204"/>
        <v>0</v>
      </c>
      <c r="V170" s="364">
        <f t="shared" si="205"/>
        <v>0</v>
      </c>
      <c r="W170" s="364">
        <f t="shared" si="206"/>
        <v>0</v>
      </c>
      <c r="X170" s="364">
        <f t="shared" si="207"/>
        <v>0</v>
      </c>
      <c r="Y170" s="364">
        <f t="shared" si="208"/>
        <v>0</v>
      </c>
      <c r="Z170" s="364">
        <f t="shared" si="209"/>
        <v>0</v>
      </c>
      <c r="AA170" s="364">
        <f t="shared" si="210"/>
        <v>0</v>
      </c>
      <c r="AB170" s="364">
        <f t="shared" si="211"/>
        <v>0</v>
      </c>
      <c r="AC170" s="364">
        <f t="shared" si="212"/>
        <v>0</v>
      </c>
      <c r="AD170" s="364">
        <f t="shared" si="213"/>
        <v>0</v>
      </c>
      <c r="AE170" s="364">
        <f t="shared" si="214"/>
        <v>0</v>
      </c>
      <c r="AG170" s="364"/>
      <c r="AH170" s="364"/>
      <c r="AI170" s="364"/>
      <c r="AJ170" s="364"/>
      <c r="AK170" s="364"/>
      <c r="AL170" s="364"/>
      <c r="AM170" s="364"/>
      <c r="AN170" s="364"/>
      <c r="AO170" s="364"/>
      <c r="AP170" s="364"/>
      <c r="AQ170" s="364"/>
      <c r="AR170" s="364"/>
      <c r="AS170" s="364"/>
      <c r="AT170" s="364"/>
      <c r="AU170" s="364"/>
      <c r="AV170" s="364"/>
      <c r="AW170" s="364"/>
      <c r="AX170" s="364"/>
      <c r="AY170" s="364"/>
      <c r="AZ170" s="364"/>
      <c r="BA170" s="364"/>
      <c r="BB170" s="364"/>
      <c r="BC170" s="364"/>
      <c r="BD170" s="364"/>
      <c r="BE170" s="364"/>
      <c r="BF170" s="364"/>
      <c r="BG170" s="364"/>
      <c r="BH170" s="364"/>
      <c r="BI170" s="364"/>
      <c r="BJ170" s="364"/>
      <c r="BK170" s="364"/>
      <c r="BL170" s="364"/>
      <c r="BM170" s="364"/>
      <c r="BN170" s="364"/>
      <c r="BO170" s="364"/>
      <c r="BP170" s="364"/>
      <c r="BQ170" s="364"/>
      <c r="BR170" s="364"/>
      <c r="BS170" s="364"/>
      <c r="BT170" s="364"/>
      <c r="BU170" s="364"/>
      <c r="BV170" s="364"/>
      <c r="BW170" s="364"/>
      <c r="BX170" s="364"/>
      <c r="BY170" s="364"/>
      <c r="BZ170" s="364"/>
      <c r="CA170" s="364"/>
      <c r="CB170" s="364"/>
      <c r="CC170" s="364"/>
      <c r="CD170" s="364"/>
      <c r="CE170" s="364"/>
      <c r="CF170" s="364"/>
      <c r="CG170" s="364"/>
      <c r="CH170" s="364"/>
      <c r="CI170" s="364"/>
      <c r="CJ170" s="364"/>
      <c r="CK170" s="364"/>
      <c r="CL170" s="364"/>
      <c r="CM170" s="364"/>
      <c r="CN170" s="364"/>
      <c r="CO170" s="364"/>
      <c r="CP170" s="364"/>
      <c r="CQ170" s="364"/>
      <c r="CR170" s="364"/>
      <c r="CS170" s="364"/>
      <c r="CT170" s="364"/>
      <c r="CU170" s="364"/>
      <c r="CV170" s="364"/>
      <c r="CW170" s="364"/>
      <c r="CX170" s="364"/>
      <c r="CY170" s="364"/>
      <c r="CZ170" s="364"/>
      <c r="DA170" s="364"/>
      <c r="DB170" s="364"/>
      <c r="DC170" s="364"/>
      <c r="DD170" s="364"/>
      <c r="DE170" s="364"/>
      <c r="DF170" s="364"/>
      <c r="DG170" s="364"/>
      <c r="DH170" s="364"/>
      <c r="DI170" s="364"/>
      <c r="DJ170" s="364"/>
      <c r="DK170" s="364"/>
      <c r="DL170" s="364"/>
      <c r="DM170" s="364"/>
      <c r="DN170" s="364"/>
      <c r="DO170" s="364"/>
      <c r="DP170" s="364"/>
      <c r="DQ170" s="364"/>
      <c r="DR170" s="364"/>
      <c r="DS170" s="364"/>
      <c r="DT170" s="364"/>
      <c r="DU170" s="364"/>
      <c r="DV170" s="364"/>
      <c r="DW170" s="364"/>
      <c r="DX170" s="364"/>
      <c r="DY170" s="364"/>
      <c r="DZ170" s="364"/>
      <c r="EA170" s="364"/>
      <c r="EB170" s="364"/>
      <c r="EC170" s="364"/>
      <c r="ED170" s="364"/>
      <c r="EE170" s="364"/>
      <c r="EF170" s="364"/>
      <c r="EG170" s="364"/>
      <c r="EH170" s="364"/>
      <c r="EI170" s="364"/>
      <c r="EJ170" s="364"/>
      <c r="EK170" s="364"/>
      <c r="EL170" s="364"/>
      <c r="EM170" s="364"/>
      <c r="EN170" s="364"/>
      <c r="EO170" s="364"/>
      <c r="EP170" s="364"/>
      <c r="EQ170" s="364"/>
      <c r="ER170" s="364"/>
      <c r="ES170" s="364"/>
      <c r="ET170" s="364"/>
      <c r="EU170" s="364"/>
      <c r="EV170" s="364"/>
      <c r="EW170" s="364"/>
      <c r="EX170" s="364"/>
      <c r="EY170" s="364"/>
      <c r="EZ170" s="364"/>
      <c r="FA170" s="364"/>
      <c r="FB170" s="364"/>
      <c r="FC170" s="364"/>
      <c r="FD170" s="364"/>
      <c r="FE170" s="364"/>
      <c r="FF170" s="364"/>
      <c r="FG170" s="364"/>
      <c r="FH170" s="364"/>
      <c r="FI170" s="364"/>
      <c r="FJ170" s="364"/>
      <c r="FK170" s="364"/>
      <c r="FL170" s="364"/>
      <c r="FM170" s="364"/>
      <c r="FN170" s="364"/>
      <c r="FO170" s="364"/>
      <c r="FP170" s="364"/>
      <c r="FQ170" s="364"/>
      <c r="FR170" s="364"/>
      <c r="FS170" s="364"/>
      <c r="FT170" s="364"/>
      <c r="FU170" s="364"/>
      <c r="FV170" s="364"/>
      <c r="FW170" s="364"/>
      <c r="FX170" s="364"/>
      <c r="FY170" s="364"/>
      <c r="FZ170" s="364"/>
      <c r="GA170" s="364"/>
      <c r="GB170" s="364"/>
      <c r="GC170" s="364"/>
      <c r="GD170" s="364"/>
      <c r="GE170" s="364"/>
      <c r="GF170" s="364"/>
      <c r="GG170" s="364"/>
      <c r="GH170" s="364"/>
      <c r="GI170" s="364"/>
      <c r="GJ170" s="364"/>
      <c r="GK170" s="364"/>
      <c r="GL170" s="364"/>
      <c r="GM170" s="364"/>
      <c r="GN170" s="364"/>
      <c r="GO170" s="364"/>
      <c r="GP170" s="364"/>
      <c r="GQ170" s="364"/>
      <c r="GR170" s="364"/>
      <c r="GS170" s="364"/>
      <c r="GT170" s="364"/>
      <c r="GU170" s="364"/>
      <c r="GV170" s="364"/>
      <c r="GW170" s="364"/>
      <c r="GX170" s="364"/>
      <c r="GY170" s="364"/>
      <c r="GZ170" s="364"/>
      <c r="HA170" s="364"/>
      <c r="HB170" s="364"/>
      <c r="HC170" s="364"/>
      <c r="HD170" s="364"/>
      <c r="HE170" s="364"/>
      <c r="HF170" s="364"/>
      <c r="HG170" s="364"/>
      <c r="HH170" s="364"/>
      <c r="HI170" s="364"/>
      <c r="HJ170" s="364"/>
      <c r="HK170" s="364"/>
      <c r="HL170" s="364"/>
      <c r="HM170" s="364"/>
      <c r="HN170" s="364"/>
      <c r="HO170" s="364"/>
      <c r="HP170" s="364"/>
      <c r="HQ170" s="364"/>
      <c r="HR170" s="364"/>
      <c r="HS170" s="364"/>
      <c r="HT170" s="364"/>
      <c r="HU170" s="364"/>
      <c r="HV170" s="364"/>
      <c r="HW170" s="364"/>
      <c r="HX170" s="364"/>
      <c r="HY170" s="364"/>
      <c r="HZ170" s="364"/>
      <c r="IA170" s="364"/>
      <c r="IB170" s="364"/>
      <c r="IC170" s="364"/>
      <c r="ID170" s="364"/>
      <c r="IE170" s="364"/>
      <c r="IF170" s="364"/>
      <c r="IG170" s="364"/>
      <c r="IH170" s="364"/>
      <c r="II170" s="364"/>
      <c r="IJ170" s="364"/>
      <c r="IK170" s="364"/>
      <c r="IL170" s="364"/>
      <c r="IM170" s="364"/>
      <c r="IN170" s="364"/>
      <c r="IO170" s="364"/>
      <c r="IP170" s="364"/>
      <c r="IQ170" s="364"/>
      <c r="IR170" s="364"/>
      <c r="IS170" s="364"/>
      <c r="IT170" s="364"/>
      <c r="IU170" s="364"/>
      <c r="IV170" s="364"/>
      <c r="IW170" s="364"/>
      <c r="IX170" s="364"/>
      <c r="IY170" s="364"/>
      <c r="IZ170" s="364"/>
      <c r="JA170" s="364"/>
      <c r="JB170" s="364"/>
      <c r="JC170" s="364"/>
      <c r="JD170" s="364"/>
      <c r="JE170" s="364"/>
      <c r="JF170" s="364"/>
      <c r="JG170" s="364"/>
      <c r="JH170" s="364"/>
      <c r="JI170" s="364"/>
      <c r="JJ170" s="364"/>
      <c r="JK170" s="364"/>
      <c r="JL170" s="364"/>
      <c r="JM170" s="364"/>
      <c r="JN170" s="364"/>
      <c r="JO170" s="364"/>
      <c r="JP170" s="364"/>
      <c r="JQ170" s="364"/>
      <c r="JR170" s="364"/>
      <c r="JS170" s="364"/>
      <c r="JT170" s="364"/>
      <c r="JU170" s="364"/>
      <c r="JV170" s="364"/>
      <c r="JW170" s="364"/>
      <c r="JX170" s="364"/>
      <c r="JY170" s="364"/>
      <c r="JZ170" s="364"/>
      <c r="KA170" s="364"/>
      <c r="KB170" s="364"/>
      <c r="KC170" s="364"/>
      <c r="KD170" s="364"/>
      <c r="KE170" s="364"/>
      <c r="KF170" s="364"/>
      <c r="KG170" s="364"/>
      <c r="KH170" s="364"/>
      <c r="KI170" s="364"/>
      <c r="KJ170" s="364"/>
      <c r="KK170" s="364"/>
      <c r="KL170" s="364"/>
      <c r="KM170" s="364"/>
      <c r="KN170" s="364"/>
      <c r="KO170" s="364"/>
      <c r="KP170" s="364"/>
      <c r="KQ170" s="364"/>
      <c r="KR170" s="364"/>
      <c r="KS170" s="364"/>
      <c r="KT170" s="364"/>
      <c r="KU170" s="364"/>
      <c r="KV170" s="364"/>
      <c r="KW170" s="364"/>
      <c r="KX170" s="364"/>
      <c r="KY170" s="364"/>
      <c r="KZ170" s="364"/>
      <c r="LA170" s="364"/>
      <c r="LB170" s="364"/>
      <c r="LC170" s="364"/>
      <c r="LD170" s="364"/>
      <c r="LE170" s="364"/>
      <c r="LF170" s="364"/>
      <c r="LG170" s="364"/>
      <c r="LH170" s="364"/>
      <c r="LI170" s="364"/>
      <c r="LJ170" s="364"/>
      <c r="LK170" s="364"/>
      <c r="LL170" s="364"/>
      <c r="LM170" s="364"/>
      <c r="LN170" s="364"/>
      <c r="LO170" s="364"/>
      <c r="LP170" s="364"/>
      <c r="LQ170" s="364"/>
      <c r="LR170" s="364"/>
      <c r="LS170" s="364"/>
      <c r="LT170" s="364"/>
      <c r="LU170" s="364"/>
      <c r="LV170" s="364"/>
      <c r="LW170" s="364"/>
      <c r="LX170" s="364"/>
      <c r="LY170" s="364"/>
      <c r="LZ170" s="364"/>
      <c r="MA170" s="364"/>
      <c r="MB170" s="364"/>
      <c r="MC170" s="364"/>
      <c r="MD170" s="364"/>
      <c r="ME170" s="364"/>
      <c r="MF170" s="364"/>
      <c r="MG170" s="364"/>
      <c r="MH170" s="364"/>
      <c r="MI170" s="364"/>
      <c r="MJ170" s="364"/>
      <c r="MK170" s="364"/>
      <c r="ML170" s="364"/>
      <c r="MM170" s="364"/>
      <c r="MN170" s="364"/>
      <c r="MO170" s="364"/>
      <c r="MP170" s="364"/>
      <c r="MQ170" s="364"/>
      <c r="MR170" s="364"/>
      <c r="MS170" s="364"/>
      <c r="MT170" s="364"/>
      <c r="MU170" s="364"/>
      <c r="MV170" s="364"/>
      <c r="MW170" s="364"/>
      <c r="MX170" s="364"/>
      <c r="MY170" s="364"/>
      <c r="MZ170" s="364"/>
      <c r="NA170" s="364"/>
      <c r="NB170" s="364"/>
      <c r="NC170" s="364"/>
      <c r="ND170" s="364"/>
      <c r="NE170" s="364"/>
      <c r="NF170" s="364"/>
      <c r="NG170" s="364"/>
      <c r="NH170" s="364"/>
      <c r="NI170" s="364"/>
      <c r="NJ170" s="364"/>
      <c r="NK170" s="364"/>
      <c r="NL170" s="364"/>
      <c r="NM170" s="364"/>
      <c r="NN170" s="364"/>
      <c r="NO170" s="364"/>
      <c r="NP170" s="364"/>
      <c r="NQ170" s="364"/>
      <c r="NR170" s="364"/>
      <c r="NS170" s="364"/>
      <c r="NT170" s="364"/>
      <c r="NU170" s="364"/>
      <c r="NV170" s="364"/>
      <c r="NW170" s="364"/>
      <c r="NX170" s="364"/>
      <c r="NY170" s="364"/>
      <c r="NZ170" s="364"/>
      <c r="OA170" s="364"/>
      <c r="OB170" s="364"/>
      <c r="OC170" s="364"/>
      <c r="OD170" s="364"/>
      <c r="OE170" s="364"/>
      <c r="OF170" s="364"/>
      <c r="OG170" s="364"/>
      <c r="OH170" s="364"/>
      <c r="OI170" s="364"/>
      <c r="OJ170" s="364"/>
      <c r="OK170" s="364"/>
      <c r="OL170" s="364"/>
      <c r="OM170" s="364"/>
      <c r="ON170" s="364"/>
      <c r="OO170" s="364"/>
      <c r="OP170" s="364"/>
      <c r="OQ170" s="364"/>
      <c r="OR170" s="364"/>
    </row>
    <row r="171" spans="1:408" ht="15">
      <c r="A171" s="365" t="s">
        <v>738</v>
      </c>
      <c r="B171" s="364">
        <f t="shared" si="185"/>
        <v>0</v>
      </c>
      <c r="C171" s="364">
        <f t="shared" si="186"/>
        <v>0</v>
      </c>
      <c r="D171" s="364">
        <f t="shared" si="187"/>
        <v>0</v>
      </c>
      <c r="E171" s="364">
        <f t="shared" si="188"/>
        <v>0</v>
      </c>
      <c r="F171" s="364">
        <f t="shared" si="189"/>
        <v>0</v>
      </c>
      <c r="G171" s="364">
        <f t="shared" si="190"/>
        <v>0</v>
      </c>
      <c r="H171" s="364">
        <f t="shared" si="191"/>
        <v>0</v>
      </c>
      <c r="I171" s="364">
        <f t="shared" si="192"/>
        <v>0</v>
      </c>
      <c r="J171" s="364">
        <f t="shared" si="193"/>
        <v>0</v>
      </c>
      <c r="K171" s="364">
        <f t="shared" si="194"/>
        <v>0</v>
      </c>
      <c r="L171" s="364">
        <f t="shared" si="195"/>
        <v>0</v>
      </c>
      <c r="M171" s="364">
        <f t="shared" si="196"/>
        <v>0</v>
      </c>
      <c r="N171" s="364">
        <f t="shared" si="197"/>
        <v>0</v>
      </c>
      <c r="O171" s="364">
        <f t="shared" si="198"/>
        <v>0</v>
      </c>
      <c r="P171" s="364">
        <f t="shared" si="199"/>
        <v>0</v>
      </c>
      <c r="Q171" s="364">
        <f t="shared" si="200"/>
        <v>0</v>
      </c>
      <c r="R171" s="364">
        <f t="shared" si="201"/>
        <v>0</v>
      </c>
      <c r="S171" s="364">
        <f t="shared" si="202"/>
        <v>0</v>
      </c>
      <c r="T171" s="364">
        <f t="shared" si="203"/>
        <v>0</v>
      </c>
      <c r="U171" s="364">
        <f t="shared" si="204"/>
        <v>0</v>
      </c>
      <c r="V171" s="364">
        <f t="shared" si="205"/>
        <v>0</v>
      </c>
      <c r="W171" s="364">
        <f t="shared" si="206"/>
        <v>0</v>
      </c>
      <c r="X171" s="364">
        <f t="shared" si="207"/>
        <v>0</v>
      </c>
      <c r="Y171" s="364">
        <f t="shared" si="208"/>
        <v>0</v>
      </c>
      <c r="Z171" s="364">
        <f t="shared" si="209"/>
        <v>0</v>
      </c>
      <c r="AA171" s="364">
        <f t="shared" si="210"/>
        <v>0</v>
      </c>
      <c r="AB171" s="364">
        <f t="shared" si="211"/>
        <v>0</v>
      </c>
      <c r="AC171" s="364">
        <f t="shared" si="212"/>
        <v>0</v>
      </c>
      <c r="AD171" s="364">
        <f t="shared" si="213"/>
        <v>0</v>
      </c>
      <c r="AE171" s="364">
        <f t="shared" si="214"/>
        <v>0</v>
      </c>
      <c r="AG171" s="364"/>
      <c r="AH171" s="364"/>
      <c r="AI171" s="364"/>
      <c r="AJ171" s="364"/>
      <c r="AK171" s="364"/>
      <c r="AL171" s="364"/>
      <c r="AM171" s="364"/>
      <c r="AN171" s="364"/>
      <c r="AO171" s="364"/>
      <c r="AP171" s="364"/>
      <c r="AQ171" s="364"/>
      <c r="AR171" s="364"/>
      <c r="AS171" s="364"/>
      <c r="AT171" s="364"/>
      <c r="AU171" s="364"/>
      <c r="AV171" s="364"/>
      <c r="AW171" s="364"/>
      <c r="AX171" s="364"/>
      <c r="AY171" s="364"/>
      <c r="AZ171" s="364"/>
      <c r="BA171" s="364"/>
      <c r="BB171" s="364"/>
      <c r="BC171" s="364"/>
      <c r="BD171" s="364"/>
      <c r="BE171" s="364"/>
      <c r="BF171" s="364"/>
      <c r="BG171" s="364"/>
      <c r="BH171" s="364"/>
      <c r="BI171" s="364"/>
      <c r="BJ171" s="364"/>
      <c r="BK171" s="364"/>
      <c r="BL171" s="364"/>
      <c r="BM171" s="364"/>
      <c r="BN171" s="364"/>
      <c r="BO171" s="364"/>
      <c r="BP171" s="364"/>
      <c r="BQ171" s="364"/>
      <c r="BR171" s="364"/>
      <c r="BS171" s="364"/>
      <c r="BT171" s="364"/>
      <c r="BU171" s="364"/>
      <c r="BV171" s="364"/>
      <c r="BW171" s="364"/>
      <c r="BX171" s="364"/>
      <c r="BY171" s="364"/>
      <c r="BZ171" s="364"/>
      <c r="CA171" s="364"/>
      <c r="CB171" s="364"/>
      <c r="CC171" s="364"/>
      <c r="CD171" s="364"/>
      <c r="CE171" s="364"/>
      <c r="CF171" s="364"/>
      <c r="CG171" s="364"/>
      <c r="CH171" s="364"/>
      <c r="CI171" s="364"/>
      <c r="CJ171" s="364"/>
      <c r="CK171" s="364"/>
      <c r="CL171" s="364"/>
      <c r="CM171" s="364"/>
      <c r="CN171" s="364"/>
      <c r="CO171" s="364"/>
      <c r="CP171" s="364"/>
      <c r="CQ171" s="364"/>
      <c r="CR171" s="364"/>
      <c r="CS171" s="364"/>
      <c r="CT171" s="364"/>
      <c r="CU171" s="364"/>
      <c r="CV171" s="364"/>
      <c r="CW171" s="364"/>
      <c r="CX171" s="364"/>
      <c r="CY171" s="364"/>
      <c r="CZ171" s="364"/>
      <c r="DA171" s="364"/>
      <c r="DB171" s="364"/>
      <c r="DC171" s="364"/>
      <c r="DD171" s="364"/>
      <c r="DE171" s="364"/>
      <c r="DF171" s="364"/>
      <c r="DG171" s="364"/>
      <c r="DH171" s="364"/>
      <c r="DI171" s="364"/>
      <c r="DJ171" s="364"/>
      <c r="DK171" s="364"/>
      <c r="DL171" s="364"/>
      <c r="DM171" s="364"/>
      <c r="DN171" s="364"/>
      <c r="DO171" s="364"/>
      <c r="DP171" s="364"/>
      <c r="DQ171" s="364"/>
      <c r="DR171" s="364"/>
      <c r="DS171" s="364"/>
      <c r="DT171" s="364"/>
      <c r="DU171" s="364"/>
      <c r="DV171" s="364"/>
      <c r="DW171" s="364"/>
      <c r="DX171" s="364"/>
      <c r="DY171" s="364"/>
      <c r="DZ171" s="364"/>
      <c r="EA171" s="364"/>
      <c r="EB171" s="364"/>
      <c r="EC171" s="364"/>
      <c r="ED171" s="364"/>
      <c r="EE171" s="364"/>
      <c r="EF171" s="364"/>
      <c r="EG171" s="364"/>
      <c r="EH171" s="364"/>
      <c r="EI171" s="364"/>
      <c r="EJ171" s="364"/>
      <c r="EK171" s="364"/>
      <c r="EL171" s="364"/>
      <c r="EM171" s="364"/>
      <c r="EN171" s="364"/>
      <c r="EO171" s="364"/>
      <c r="EP171" s="364"/>
      <c r="EQ171" s="364"/>
      <c r="ER171" s="364"/>
      <c r="ES171" s="364"/>
      <c r="ET171" s="364"/>
      <c r="EU171" s="364"/>
      <c r="EV171" s="364"/>
      <c r="EW171" s="364"/>
      <c r="EX171" s="364"/>
      <c r="EY171" s="364"/>
      <c r="EZ171" s="364"/>
      <c r="FA171" s="364"/>
      <c r="FB171" s="364"/>
      <c r="FC171" s="364"/>
      <c r="FD171" s="364"/>
      <c r="FE171" s="364"/>
      <c r="FF171" s="364"/>
      <c r="FG171" s="364"/>
      <c r="FH171" s="364"/>
      <c r="FI171" s="364"/>
      <c r="FJ171" s="364"/>
      <c r="FK171" s="364"/>
      <c r="FL171" s="364"/>
      <c r="FM171" s="364"/>
      <c r="FN171" s="364"/>
      <c r="FO171" s="364"/>
      <c r="FP171" s="364"/>
      <c r="FQ171" s="364"/>
      <c r="FR171" s="364"/>
      <c r="FS171" s="364"/>
      <c r="FT171" s="364"/>
      <c r="FU171" s="364"/>
      <c r="FV171" s="364"/>
      <c r="FW171" s="364"/>
      <c r="FX171" s="364"/>
      <c r="FY171" s="364"/>
      <c r="FZ171" s="364"/>
      <c r="GA171" s="364"/>
      <c r="GB171" s="364"/>
      <c r="GC171" s="364"/>
      <c r="GD171" s="364"/>
      <c r="GE171" s="364"/>
      <c r="GF171" s="364"/>
      <c r="GG171" s="364"/>
      <c r="GH171" s="364"/>
      <c r="GI171" s="364"/>
      <c r="GJ171" s="364"/>
      <c r="GK171" s="364"/>
      <c r="GL171" s="364"/>
      <c r="GM171" s="364"/>
      <c r="GN171" s="364"/>
      <c r="GO171" s="364"/>
      <c r="GP171" s="364"/>
      <c r="GQ171" s="364"/>
      <c r="GR171" s="364"/>
      <c r="GS171" s="364"/>
      <c r="GT171" s="364"/>
      <c r="GU171" s="364"/>
      <c r="GV171" s="364"/>
      <c r="GW171" s="364"/>
      <c r="GX171" s="364"/>
      <c r="GY171" s="364"/>
      <c r="GZ171" s="364"/>
      <c r="HA171" s="364"/>
      <c r="HB171" s="364"/>
      <c r="HC171" s="364"/>
      <c r="HD171" s="364"/>
      <c r="HE171" s="364"/>
      <c r="HF171" s="364"/>
      <c r="HG171" s="364"/>
      <c r="HH171" s="364"/>
      <c r="HI171" s="364"/>
      <c r="HJ171" s="364"/>
      <c r="HK171" s="364"/>
      <c r="HL171" s="364"/>
      <c r="HM171" s="364"/>
      <c r="HN171" s="364"/>
      <c r="HO171" s="364"/>
      <c r="HP171" s="364"/>
      <c r="HQ171" s="364"/>
      <c r="HR171" s="364"/>
      <c r="HS171" s="364"/>
      <c r="HT171" s="364"/>
      <c r="HU171" s="364"/>
      <c r="HV171" s="364"/>
      <c r="HW171" s="364"/>
      <c r="HX171" s="364"/>
      <c r="HY171" s="364"/>
      <c r="HZ171" s="364"/>
      <c r="IA171" s="364"/>
      <c r="IB171" s="364"/>
      <c r="IC171" s="364"/>
      <c r="ID171" s="364"/>
      <c r="IE171" s="364"/>
      <c r="IF171" s="364"/>
      <c r="IG171" s="364"/>
      <c r="IH171" s="364"/>
      <c r="II171" s="364"/>
      <c r="IJ171" s="364"/>
      <c r="IK171" s="364"/>
      <c r="IL171" s="364"/>
      <c r="IM171" s="364"/>
      <c r="IN171" s="364"/>
      <c r="IO171" s="364"/>
      <c r="IP171" s="364"/>
      <c r="IQ171" s="364"/>
      <c r="IR171" s="364"/>
      <c r="IS171" s="364"/>
      <c r="IT171" s="364"/>
      <c r="IU171" s="364"/>
      <c r="IV171" s="364"/>
      <c r="IW171" s="364"/>
      <c r="IX171" s="364"/>
      <c r="IY171" s="364"/>
      <c r="IZ171" s="364"/>
      <c r="JA171" s="364"/>
      <c r="JB171" s="364"/>
      <c r="JC171" s="364"/>
      <c r="JD171" s="364"/>
      <c r="JE171" s="364"/>
      <c r="JF171" s="364"/>
      <c r="JG171" s="364"/>
      <c r="JH171" s="364"/>
      <c r="JI171" s="364"/>
      <c r="JJ171" s="364"/>
      <c r="JK171" s="364"/>
      <c r="JL171" s="364"/>
      <c r="JM171" s="364"/>
      <c r="JN171" s="364"/>
      <c r="JO171" s="364"/>
      <c r="JP171" s="364"/>
      <c r="JQ171" s="364"/>
      <c r="JR171" s="364"/>
      <c r="JS171" s="364"/>
      <c r="JT171" s="364"/>
      <c r="JU171" s="364"/>
      <c r="JV171" s="364"/>
      <c r="JW171" s="364"/>
      <c r="JX171" s="364"/>
      <c r="JY171" s="364"/>
      <c r="JZ171" s="364"/>
      <c r="KA171" s="364"/>
      <c r="KB171" s="364"/>
      <c r="KC171" s="364"/>
      <c r="KD171" s="364"/>
      <c r="KE171" s="364"/>
      <c r="KF171" s="364"/>
      <c r="KG171" s="364"/>
      <c r="KH171" s="364"/>
      <c r="KI171" s="364"/>
      <c r="KJ171" s="364"/>
      <c r="KK171" s="364"/>
      <c r="KL171" s="364"/>
      <c r="KM171" s="364"/>
      <c r="KN171" s="364"/>
      <c r="KO171" s="364"/>
      <c r="KP171" s="364"/>
      <c r="KQ171" s="364"/>
      <c r="KR171" s="364"/>
      <c r="KS171" s="364"/>
      <c r="KT171" s="364"/>
      <c r="KU171" s="364"/>
      <c r="KV171" s="364"/>
      <c r="KW171" s="364"/>
      <c r="KX171" s="364"/>
      <c r="KY171" s="364"/>
      <c r="KZ171" s="364"/>
      <c r="LA171" s="364"/>
      <c r="LB171" s="364"/>
      <c r="LC171" s="364"/>
      <c r="LD171" s="364"/>
      <c r="LE171" s="364"/>
      <c r="LF171" s="364"/>
      <c r="LG171" s="364"/>
      <c r="LH171" s="364"/>
      <c r="LI171" s="364"/>
      <c r="LJ171" s="364"/>
      <c r="LK171" s="364"/>
      <c r="LL171" s="364"/>
      <c r="LM171" s="364"/>
      <c r="LN171" s="364"/>
      <c r="LO171" s="364"/>
      <c r="LP171" s="364"/>
      <c r="LQ171" s="364"/>
      <c r="LR171" s="364"/>
      <c r="LS171" s="364"/>
      <c r="LT171" s="364"/>
      <c r="LU171" s="364"/>
      <c r="LV171" s="364"/>
      <c r="LW171" s="364"/>
      <c r="LX171" s="364"/>
      <c r="LY171" s="364"/>
      <c r="LZ171" s="364"/>
      <c r="MA171" s="364"/>
      <c r="MB171" s="364"/>
      <c r="MC171" s="364"/>
      <c r="MD171" s="364"/>
      <c r="ME171" s="364"/>
      <c r="MF171" s="364"/>
      <c r="MG171" s="364"/>
      <c r="MH171" s="364"/>
      <c r="MI171" s="364"/>
      <c r="MJ171" s="364"/>
      <c r="MK171" s="364"/>
      <c r="ML171" s="364"/>
      <c r="MM171" s="364"/>
      <c r="MN171" s="364"/>
      <c r="MO171" s="364"/>
      <c r="MP171" s="364"/>
      <c r="MQ171" s="364"/>
      <c r="MR171" s="364"/>
      <c r="MS171" s="364"/>
      <c r="MT171" s="364"/>
      <c r="MU171" s="364"/>
      <c r="MV171" s="364"/>
      <c r="MW171" s="364"/>
      <c r="MX171" s="364"/>
      <c r="MY171" s="364"/>
      <c r="MZ171" s="364"/>
      <c r="NA171" s="364"/>
      <c r="NB171" s="364"/>
      <c r="NC171" s="364"/>
      <c r="ND171" s="364"/>
      <c r="NE171" s="364"/>
      <c r="NF171" s="364"/>
      <c r="NG171" s="364"/>
      <c r="NH171" s="364"/>
      <c r="NI171" s="364"/>
      <c r="NJ171" s="364"/>
      <c r="NK171" s="364"/>
      <c r="NL171" s="364"/>
      <c r="NM171" s="364"/>
      <c r="NN171" s="364"/>
      <c r="NO171" s="364"/>
      <c r="NP171" s="364"/>
      <c r="NQ171" s="364"/>
      <c r="NR171" s="364"/>
      <c r="NS171" s="364"/>
      <c r="NT171" s="364"/>
      <c r="NU171" s="364"/>
      <c r="NV171" s="364"/>
      <c r="NW171" s="364"/>
      <c r="NX171" s="364"/>
      <c r="NY171" s="364"/>
      <c r="NZ171" s="364"/>
      <c r="OA171" s="364"/>
      <c r="OB171" s="364"/>
      <c r="OC171" s="364"/>
      <c r="OD171" s="364"/>
      <c r="OE171" s="364"/>
      <c r="OF171" s="364"/>
      <c r="OG171" s="364"/>
      <c r="OH171" s="364"/>
      <c r="OI171" s="364"/>
      <c r="OJ171" s="364"/>
      <c r="OK171" s="364"/>
      <c r="OL171" s="364"/>
      <c r="OM171" s="364"/>
      <c r="ON171" s="364"/>
      <c r="OO171" s="364"/>
      <c r="OP171" s="364"/>
      <c r="OQ171" s="364"/>
      <c r="OR171" s="364"/>
    </row>
    <row r="172" spans="1:408" ht="15">
      <c r="A172" s="365" t="s">
        <v>739</v>
      </c>
      <c r="B172" s="364">
        <f t="shared" si="185"/>
        <v>0</v>
      </c>
      <c r="C172" s="364">
        <f t="shared" si="186"/>
        <v>0</v>
      </c>
      <c r="D172" s="364">
        <f t="shared" si="187"/>
        <v>0</v>
      </c>
      <c r="E172" s="364">
        <f t="shared" si="188"/>
        <v>0</v>
      </c>
      <c r="F172" s="364">
        <f t="shared" si="189"/>
        <v>0</v>
      </c>
      <c r="G172" s="364">
        <f t="shared" si="190"/>
        <v>0</v>
      </c>
      <c r="H172" s="364">
        <f t="shared" si="191"/>
        <v>0</v>
      </c>
      <c r="I172" s="364">
        <f t="shared" si="192"/>
        <v>0</v>
      </c>
      <c r="J172" s="364">
        <f t="shared" si="193"/>
        <v>0</v>
      </c>
      <c r="K172" s="364">
        <f t="shared" si="194"/>
        <v>0</v>
      </c>
      <c r="L172" s="364">
        <f t="shared" si="195"/>
        <v>0</v>
      </c>
      <c r="M172" s="364">
        <f t="shared" si="196"/>
        <v>0</v>
      </c>
      <c r="N172" s="364">
        <f t="shared" si="197"/>
        <v>0</v>
      </c>
      <c r="O172" s="364">
        <f t="shared" si="198"/>
        <v>0</v>
      </c>
      <c r="P172" s="364">
        <f t="shared" si="199"/>
        <v>0</v>
      </c>
      <c r="Q172" s="364">
        <f t="shared" si="200"/>
        <v>0</v>
      </c>
      <c r="R172" s="364">
        <f t="shared" si="201"/>
        <v>0</v>
      </c>
      <c r="S172" s="364">
        <f t="shared" si="202"/>
        <v>0</v>
      </c>
      <c r="T172" s="364">
        <f t="shared" si="203"/>
        <v>0</v>
      </c>
      <c r="U172" s="364">
        <f t="shared" si="204"/>
        <v>0</v>
      </c>
      <c r="V172" s="364">
        <f t="shared" si="205"/>
        <v>0</v>
      </c>
      <c r="W172" s="364">
        <f t="shared" si="206"/>
        <v>0</v>
      </c>
      <c r="X172" s="364">
        <f t="shared" si="207"/>
        <v>0</v>
      </c>
      <c r="Y172" s="364">
        <f t="shared" si="208"/>
        <v>0</v>
      </c>
      <c r="Z172" s="364">
        <f t="shared" si="209"/>
        <v>0</v>
      </c>
      <c r="AA172" s="364">
        <f t="shared" si="210"/>
        <v>0</v>
      </c>
      <c r="AB172" s="364">
        <f t="shared" si="211"/>
        <v>0</v>
      </c>
      <c r="AC172" s="364">
        <f t="shared" si="212"/>
        <v>0</v>
      </c>
      <c r="AD172" s="364">
        <f t="shared" si="213"/>
        <v>0</v>
      </c>
      <c r="AE172" s="364">
        <f t="shared" si="214"/>
        <v>0</v>
      </c>
      <c r="AG172" s="364"/>
      <c r="AH172" s="364"/>
      <c r="AI172" s="364"/>
      <c r="AJ172" s="364"/>
      <c r="AK172" s="364"/>
      <c r="AL172" s="364"/>
      <c r="AM172" s="364"/>
      <c r="AN172" s="364"/>
      <c r="AO172" s="364"/>
      <c r="AP172" s="364"/>
      <c r="AQ172" s="364"/>
      <c r="AR172" s="364"/>
      <c r="AS172" s="364"/>
      <c r="AT172" s="364"/>
      <c r="AU172" s="364"/>
      <c r="AV172" s="364"/>
      <c r="AW172" s="364"/>
      <c r="AX172" s="364"/>
      <c r="AY172" s="364"/>
      <c r="AZ172" s="364"/>
      <c r="BA172" s="364"/>
      <c r="BB172" s="364"/>
      <c r="BC172" s="364"/>
      <c r="BD172" s="364"/>
      <c r="BE172" s="364"/>
      <c r="BF172" s="364"/>
      <c r="BG172" s="364"/>
      <c r="BH172" s="364"/>
      <c r="BI172" s="364"/>
      <c r="BJ172" s="364"/>
      <c r="BK172" s="364"/>
      <c r="BL172" s="364"/>
      <c r="BM172" s="364"/>
      <c r="BN172" s="364"/>
      <c r="BO172" s="364"/>
      <c r="BP172" s="364"/>
      <c r="BQ172" s="364"/>
      <c r="BR172" s="364"/>
      <c r="BS172" s="364"/>
      <c r="BT172" s="364"/>
      <c r="BU172" s="364"/>
      <c r="BV172" s="364"/>
      <c r="BW172" s="364"/>
      <c r="BX172" s="364"/>
      <c r="BY172" s="364"/>
      <c r="BZ172" s="364"/>
      <c r="CA172" s="364"/>
      <c r="CB172" s="364"/>
      <c r="CC172" s="364"/>
      <c r="CD172" s="364"/>
      <c r="CE172" s="364"/>
      <c r="CF172" s="364"/>
      <c r="CG172" s="364"/>
      <c r="CH172" s="364"/>
      <c r="CI172" s="364"/>
      <c r="CJ172" s="364"/>
      <c r="CK172" s="364"/>
      <c r="CL172" s="364"/>
      <c r="CM172" s="364"/>
      <c r="CN172" s="364"/>
      <c r="CO172" s="364"/>
      <c r="CP172" s="364"/>
      <c r="CQ172" s="364"/>
      <c r="CR172" s="364"/>
      <c r="CS172" s="364"/>
      <c r="CT172" s="364"/>
      <c r="CU172" s="364"/>
      <c r="CV172" s="364"/>
      <c r="CW172" s="364"/>
      <c r="CX172" s="364"/>
      <c r="CY172" s="364"/>
      <c r="CZ172" s="364"/>
      <c r="DA172" s="364"/>
      <c r="DB172" s="364"/>
      <c r="DC172" s="364"/>
      <c r="DD172" s="364"/>
      <c r="DE172" s="364"/>
      <c r="DF172" s="364"/>
      <c r="DG172" s="364"/>
      <c r="DH172" s="364"/>
      <c r="DI172" s="364"/>
      <c r="DJ172" s="364"/>
      <c r="DK172" s="364"/>
      <c r="DL172" s="364"/>
      <c r="DM172" s="364"/>
      <c r="DN172" s="364"/>
      <c r="DO172" s="364"/>
      <c r="DP172" s="364"/>
      <c r="DQ172" s="364"/>
      <c r="DR172" s="364"/>
      <c r="DS172" s="364"/>
      <c r="DT172" s="364"/>
      <c r="DU172" s="364"/>
      <c r="DV172" s="364"/>
      <c r="DW172" s="364"/>
      <c r="DX172" s="364"/>
      <c r="DY172" s="364"/>
      <c r="DZ172" s="364"/>
      <c r="EA172" s="364"/>
      <c r="EB172" s="364"/>
      <c r="EC172" s="364"/>
      <c r="ED172" s="364"/>
      <c r="EE172" s="364"/>
      <c r="EF172" s="364"/>
      <c r="EG172" s="364"/>
      <c r="EH172" s="364"/>
      <c r="EI172" s="364"/>
      <c r="EJ172" s="364"/>
      <c r="EK172" s="364"/>
      <c r="EL172" s="364"/>
      <c r="EM172" s="364"/>
      <c r="EN172" s="364"/>
      <c r="EO172" s="364"/>
      <c r="EP172" s="364"/>
      <c r="EQ172" s="364"/>
      <c r="ER172" s="364"/>
      <c r="ES172" s="364"/>
      <c r="ET172" s="364"/>
      <c r="EU172" s="364"/>
      <c r="EV172" s="364"/>
      <c r="EW172" s="364"/>
      <c r="EX172" s="364"/>
      <c r="EY172" s="364"/>
      <c r="EZ172" s="364"/>
      <c r="FA172" s="364"/>
      <c r="FB172" s="364"/>
      <c r="FC172" s="364"/>
      <c r="FD172" s="364"/>
      <c r="FE172" s="364"/>
      <c r="FF172" s="364"/>
      <c r="FG172" s="364"/>
      <c r="FH172" s="364"/>
      <c r="FI172" s="364"/>
      <c r="FJ172" s="364"/>
      <c r="FK172" s="364"/>
      <c r="FL172" s="364"/>
      <c r="FM172" s="364"/>
      <c r="FN172" s="364"/>
      <c r="FO172" s="364"/>
      <c r="FP172" s="364"/>
      <c r="FQ172" s="364"/>
      <c r="FR172" s="364"/>
      <c r="FS172" s="364"/>
      <c r="FT172" s="364"/>
      <c r="FU172" s="364"/>
      <c r="FV172" s="364"/>
      <c r="FW172" s="364"/>
      <c r="FX172" s="364"/>
      <c r="FY172" s="364"/>
      <c r="FZ172" s="364"/>
      <c r="GA172" s="364"/>
      <c r="GB172" s="364"/>
      <c r="GC172" s="364"/>
      <c r="GD172" s="364"/>
      <c r="GE172" s="364"/>
      <c r="GF172" s="364"/>
      <c r="GG172" s="364"/>
      <c r="GH172" s="364"/>
      <c r="GI172" s="364"/>
      <c r="GJ172" s="364"/>
      <c r="GK172" s="364"/>
      <c r="GL172" s="364"/>
      <c r="GM172" s="364"/>
      <c r="GN172" s="364"/>
      <c r="GO172" s="364"/>
      <c r="GP172" s="364"/>
      <c r="GQ172" s="364"/>
      <c r="GR172" s="364"/>
      <c r="GS172" s="364"/>
      <c r="GT172" s="364"/>
      <c r="GU172" s="364"/>
      <c r="GV172" s="364"/>
      <c r="GW172" s="364"/>
      <c r="GX172" s="364"/>
      <c r="GY172" s="364"/>
      <c r="GZ172" s="364"/>
      <c r="HA172" s="364"/>
      <c r="HB172" s="364"/>
      <c r="HC172" s="364"/>
      <c r="HD172" s="364"/>
      <c r="HE172" s="364"/>
      <c r="HF172" s="364"/>
      <c r="HG172" s="364"/>
      <c r="HH172" s="364"/>
      <c r="HI172" s="364"/>
      <c r="HJ172" s="364"/>
      <c r="HK172" s="364"/>
      <c r="HL172" s="364"/>
      <c r="HM172" s="364"/>
      <c r="HN172" s="364"/>
      <c r="HO172" s="364"/>
      <c r="HP172" s="364"/>
      <c r="HQ172" s="364"/>
      <c r="HR172" s="364"/>
      <c r="HS172" s="364"/>
      <c r="HT172" s="364"/>
      <c r="HU172" s="364"/>
      <c r="HV172" s="364"/>
      <c r="HW172" s="364"/>
      <c r="HX172" s="364"/>
      <c r="HY172" s="364"/>
      <c r="HZ172" s="364"/>
      <c r="IA172" s="364"/>
      <c r="IB172" s="364"/>
      <c r="IC172" s="364"/>
      <c r="ID172" s="364"/>
      <c r="IE172" s="364"/>
      <c r="IF172" s="364"/>
      <c r="IG172" s="364"/>
      <c r="IH172" s="364"/>
      <c r="II172" s="364"/>
      <c r="IJ172" s="364"/>
      <c r="IK172" s="364"/>
      <c r="IL172" s="364"/>
      <c r="IM172" s="364"/>
      <c r="IN172" s="364"/>
      <c r="IO172" s="364"/>
      <c r="IP172" s="364"/>
      <c r="IQ172" s="364"/>
      <c r="IR172" s="364"/>
      <c r="IS172" s="364"/>
      <c r="IT172" s="364"/>
      <c r="IU172" s="364"/>
      <c r="IV172" s="364"/>
      <c r="IW172" s="364"/>
      <c r="IX172" s="364"/>
      <c r="IY172" s="364"/>
      <c r="IZ172" s="364"/>
      <c r="JA172" s="364"/>
      <c r="JB172" s="364"/>
      <c r="JC172" s="364"/>
      <c r="JD172" s="364"/>
      <c r="JE172" s="364"/>
      <c r="JF172" s="364"/>
      <c r="JG172" s="364"/>
      <c r="JH172" s="364"/>
      <c r="JI172" s="364"/>
      <c r="JJ172" s="364"/>
      <c r="JK172" s="364"/>
      <c r="JL172" s="364"/>
      <c r="JM172" s="364"/>
      <c r="JN172" s="364"/>
      <c r="JO172" s="364"/>
      <c r="JP172" s="364"/>
      <c r="JQ172" s="364"/>
      <c r="JR172" s="364"/>
      <c r="JS172" s="364"/>
      <c r="JT172" s="364"/>
      <c r="JU172" s="364"/>
      <c r="JV172" s="364"/>
      <c r="JW172" s="364"/>
      <c r="JX172" s="364"/>
      <c r="JY172" s="364"/>
      <c r="JZ172" s="364"/>
      <c r="KA172" s="364"/>
      <c r="KB172" s="364"/>
      <c r="KC172" s="364"/>
      <c r="KD172" s="364"/>
      <c r="KE172" s="364"/>
      <c r="KF172" s="364"/>
      <c r="KG172" s="364"/>
      <c r="KH172" s="364"/>
      <c r="KI172" s="364"/>
      <c r="KJ172" s="364"/>
      <c r="KK172" s="364"/>
      <c r="KL172" s="364"/>
      <c r="KM172" s="364"/>
      <c r="KN172" s="364"/>
      <c r="KO172" s="364"/>
      <c r="KP172" s="364"/>
      <c r="KQ172" s="364"/>
      <c r="KR172" s="364"/>
      <c r="KS172" s="364"/>
      <c r="KT172" s="364"/>
      <c r="KU172" s="364"/>
      <c r="KV172" s="364"/>
      <c r="KW172" s="364"/>
      <c r="KX172" s="364"/>
      <c r="KY172" s="364"/>
      <c r="KZ172" s="364"/>
      <c r="LA172" s="364"/>
      <c r="LB172" s="364"/>
      <c r="LC172" s="364"/>
      <c r="LD172" s="364"/>
      <c r="LE172" s="364"/>
      <c r="LF172" s="364"/>
      <c r="LG172" s="364"/>
      <c r="LH172" s="364"/>
      <c r="LI172" s="364"/>
      <c r="LJ172" s="364"/>
      <c r="LK172" s="364"/>
      <c r="LL172" s="364"/>
      <c r="LM172" s="364"/>
      <c r="LN172" s="364"/>
      <c r="LO172" s="364"/>
      <c r="LP172" s="364"/>
      <c r="LQ172" s="364"/>
      <c r="LR172" s="364"/>
      <c r="LS172" s="364"/>
      <c r="LT172" s="364"/>
      <c r="LU172" s="364"/>
      <c r="LV172" s="364"/>
      <c r="LW172" s="364"/>
      <c r="LX172" s="364"/>
      <c r="LY172" s="364"/>
      <c r="LZ172" s="364"/>
      <c r="MA172" s="364"/>
      <c r="MB172" s="364"/>
      <c r="MC172" s="364"/>
      <c r="MD172" s="364"/>
      <c r="ME172" s="364"/>
      <c r="MF172" s="364"/>
      <c r="MG172" s="364"/>
      <c r="MH172" s="364"/>
      <c r="MI172" s="364"/>
      <c r="MJ172" s="364"/>
      <c r="MK172" s="364"/>
      <c r="ML172" s="364"/>
      <c r="MM172" s="364"/>
      <c r="MN172" s="364"/>
      <c r="MO172" s="364"/>
      <c r="MP172" s="364"/>
      <c r="MQ172" s="364"/>
      <c r="MR172" s="364"/>
      <c r="MS172" s="364"/>
      <c r="MT172" s="364"/>
      <c r="MU172" s="364"/>
      <c r="MV172" s="364"/>
      <c r="MW172" s="364"/>
      <c r="MX172" s="364"/>
      <c r="MY172" s="364"/>
      <c r="MZ172" s="364"/>
      <c r="NA172" s="364"/>
      <c r="NB172" s="364"/>
      <c r="NC172" s="364"/>
      <c r="ND172" s="364"/>
      <c r="NE172" s="364"/>
      <c r="NF172" s="364"/>
      <c r="NG172" s="364"/>
      <c r="NH172" s="364"/>
      <c r="NI172" s="364"/>
      <c r="NJ172" s="364"/>
      <c r="NK172" s="364"/>
      <c r="NL172" s="364"/>
      <c r="NM172" s="364"/>
      <c r="NN172" s="364"/>
      <c r="NO172" s="364"/>
      <c r="NP172" s="364"/>
      <c r="NQ172" s="364"/>
      <c r="NR172" s="364"/>
      <c r="NS172" s="364"/>
      <c r="NT172" s="364"/>
      <c r="NU172" s="364"/>
      <c r="NV172" s="364"/>
      <c r="NW172" s="364"/>
      <c r="NX172" s="364"/>
      <c r="NY172" s="364"/>
      <c r="NZ172" s="364"/>
      <c r="OA172" s="364"/>
      <c r="OB172" s="364"/>
      <c r="OC172" s="364"/>
      <c r="OD172" s="364"/>
      <c r="OE172" s="364"/>
      <c r="OF172" s="364"/>
      <c r="OG172" s="364"/>
      <c r="OH172" s="364"/>
      <c r="OI172" s="364"/>
      <c r="OJ172" s="364"/>
      <c r="OK172" s="364"/>
      <c r="OL172" s="364"/>
      <c r="OM172" s="364"/>
      <c r="ON172" s="364"/>
      <c r="OO172" s="364"/>
      <c r="OP172" s="364"/>
      <c r="OQ172" s="364"/>
      <c r="OR172" s="364"/>
    </row>
    <row r="173" spans="1:408" ht="15">
      <c r="A173" s="363" t="s">
        <v>740</v>
      </c>
      <c r="B173" s="364">
        <f t="shared" si="185"/>
        <v>0</v>
      </c>
      <c r="C173" s="364">
        <f t="shared" si="186"/>
        <v>0</v>
      </c>
      <c r="D173" s="364">
        <f t="shared" si="187"/>
        <v>0</v>
      </c>
      <c r="E173" s="364">
        <f t="shared" si="188"/>
        <v>0</v>
      </c>
      <c r="F173" s="364">
        <f t="shared" si="189"/>
        <v>0</v>
      </c>
      <c r="G173" s="364">
        <f t="shared" si="190"/>
        <v>0</v>
      </c>
      <c r="H173" s="364">
        <f t="shared" si="191"/>
        <v>0</v>
      </c>
      <c r="I173" s="364">
        <f t="shared" si="192"/>
        <v>0</v>
      </c>
      <c r="J173" s="364">
        <f t="shared" si="193"/>
        <v>0</v>
      </c>
      <c r="K173" s="364">
        <f t="shared" si="194"/>
        <v>0</v>
      </c>
      <c r="L173" s="364">
        <f t="shared" si="195"/>
        <v>0</v>
      </c>
      <c r="M173" s="364">
        <f t="shared" si="196"/>
        <v>0</v>
      </c>
      <c r="N173" s="364">
        <f t="shared" si="197"/>
        <v>0</v>
      </c>
      <c r="O173" s="364">
        <f t="shared" si="198"/>
        <v>0</v>
      </c>
      <c r="P173" s="364">
        <f t="shared" si="199"/>
        <v>0</v>
      </c>
      <c r="Q173" s="364">
        <f t="shared" si="200"/>
        <v>0</v>
      </c>
      <c r="R173" s="364">
        <f t="shared" si="201"/>
        <v>0</v>
      </c>
      <c r="S173" s="364">
        <f t="shared" si="202"/>
        <v>0</v>
      </c>
      <c r="T173" s="364">
        <f t="shared" si="203"/>
        <v>0</v>
      </c>
      <c r="U173" s="364">
        <f t="shared" si="204"/>
        <v>0</v>
      </c>
      <c r="V173" s="364">
        <f t="shared" si="205"/>
        <v>0</v>
      </c>
      <c r="W173" s="364">
        <f t="shared" si="206"/>
        <v>0</v>
      </c>
      <c r="X173" s="364">
        <f t="shared" si="207"/>
        <v>0</v>
      </c>
      <c r="Y173" s="364">
        <f t="shared" si="208"/>
        <v>0</v>
      </c>
      <c r="Z173" s="364">
        <f t="shared" si="209"/>
        <v>0</v>
      </c>
      <c r="AA173" s="364">
        <f t="shared" si="210"/>
        <v>0</v>
      </c>
      <c r="AB173" s="364">
        <f t="shared" si="211"/>
        <v>0</v>
      </c>
      <c r="AC173" s="364">
        <f t="shared" si="212"/>
        <v>0</v>
      </c>
      <c r="AD173" s="364">
        <f t="shared" si="213"/>
        <v>0</v>
      </c>
      <c r="AE173" s="364">
        <f t="shared" si="214"/>
        <v>0</v>
      </c>
      <c r="AG173" s="364"/>
      <c r="AH173" s="364"/>
      <c r="AI173" s="364"/>
      <c r="AJ173" s="364"/>
      <c r="AK173" s="364"/>
      <c r="AL173" s="364"/>
      <c r="AM173" s="364"/>
      <c r="AN173" s="364"/>
      <c r="AO173" s="364"/>
      <c r="AP173" s="364"/>
      <c r="AQ173" s="364"/>
      <c r="AR173" s="364"/>
      <c r="AS173" s="364"/>
      <c r="AT173" s="364"/>
      <c r="AU173" s="364"/>
      <c r="AV173" s="364"/>
      <c r="AW173" s="364"/>
      <c r="AX173" s="364"/>
      <c r="AY173" s="364"/>
      <c r="AZ173" s="364"/>
      <c r="BA173" s="364"/>
      <c r="BB173" s="364"/>
      <c r="BC173" s="364"/>
      <c r="BD173" s="364"/>
      <c r="BE173" s="364"/>
      <c r="BF173" s="364"/>
      <c r="BG173" s="364"/>
      <c r="BH173" s="364"/>
      <c r="BI173" s="364"/>
      <c r="BJ173" s="364"/>
      <c r="BK173" s="364"/>
      <c r="BL173" s="364"/>
      <c r="BM173" s="364"/>
      <c r="BN173" s="364"/>
      <c r="BO173" s="364"/>
      <c r="BP173" s="364"/>
      <c r="BQ173" s="364"/>
      <c r="BR173" s="364"/>
      <c r="BS173" s="364"/>
      <c r="BT173" s="364"/>
      <c r="BU173" s="364"/>
      <c r="BV173" s="364"/>
      <c r="BW173" s="364"/>
      <c r="BX173" s="364"/>
      <c r="BY173" s="364"/>
      <c r="BZ173" s="364"/>
      <c r="CA173" s="364"/>
      <c r="CB173" s="364"/>
      <c r="CC173" s="364"/>
      <c r="CD173" s="364"/>
      <c r="CE173" s="364"/>
      <c r="CF173" s="364"/>
      <c r="CG173" s="364"/>
      <c r="CH173" s="364"/>
      <c r="CI173" s="364"/>
      <c r="CJ173" s="364"/>
      <c r="CK173" s="364"/>
      <c r="CL173" s="364"/>
      <c r="CM173" s="364"/>
      <c r="CN173" s="364"/>
      <c r="CO173" s="364"/>
      <c r="CP173" s="364"/>
      <c r="CQ173" s="364"/>
      <c r="CR173" s="364"/>
      <c r="CS173" s="364"/>
      <c r="CT173" s="364"/>
      <c r="CU173" s="364"/>
      <c r="CV173" s="364"/>
      <c r="CW173" s="364"/>
      <c r="CX173" s="364"/>
      <c r="CY173" s="364"/>
      <c r="CZ173" s="364"/>
      <c r="DA173" s="364"/>
      <c r="DB173" s="364"/>
      <c r="DC173" s="364"/>
      <c r="DD173" s="364"/>
      <c r="DE173" s="364"/>
      <c r="DF173" s="364"/>
      <c r="DG173" s="364"/>
      <c r="DH173" s="364"/>
      <c r="DI173" s="364"/>
      <c r="DJ173" s="364"/>
      <c r="DK173" s="364"/>
      <c r="DL173" s="364"/>
      <c r="DM173" s="364"/>
      <c r="DN173" s="364"/>
      <c r="DO173" s="364"/>
      <c r="DP173" s="364"/>
      <c r="DQ173" s="364"/>
      <c r="DR173" s="364"/>
      <c r="DS173" s="364"/>
      <c r="DT173" s="364"/>
      <c r="DU173" s="364"/>
      <c r="DV173" s="364"/>
      <c r="DW173" s="364"/>
      <c r="DX173" s="364"/>
      <c r="DY173" s="364"/>
      <c r="DZ173" s="364"/>
      <c r="EA173" s="364"/>
      <c r="EB173" s="364"/>
      <c r="EC173" s="364"/>
      <c r="ED173" s="364"/>
      <c r="EE173" s="364"/>
      <c r="EF173" s="364"/>
      <c r="EG173" s="364"/>
      <c r="EH173" s="364"/>
      <c r="EI173" s="364"/>
      <c r="EJ173" s="364"/>
      <c r="EK173" s="364"/>
      <c r="EL173" s="364"/>
      <c r="EM173" s="364"/>
      <c r="EN173" s="364"/>
      <c r="EO173" s="364"/>
      <c r="EP173" s="364"/>
      <c r="EQ173" s="364"/>
      <c r="ER173" s="364"/>
      <c r="ES173" s="364"/>
      <c r="ET173" s="364"/>
      <c r="EU173" s="364"/>
      <c r="EV173" s="364"/>
      <c r="EW173" s="364"/>
      <c r="EX173" s="364"/>
      <c r="EY173" s="364"/>
      <c r="EZ173" s="364"/>
      <c r="FA173" s="364"/>
      <c r="FB173" s="364"/>
      <c r="FC173" s="364"/>
      <c r="FD173" s="364"/>
      <c r="FE173" s="364"/>
      <c r="FF173" s="364"/>
      <c r="FG173" s="364"/>
      <c r="FH173" s="364"/>
      <c r="FI173" s="364"/>
      <c r="FJ173" s="364"/>
      <c r="FK173" s="364"/>
      <c r="FL173" s="364"/>
      <c r="FM173" s="364"/>
      <c r="FN173" s="364"/>
      <c r="FO173" s="364"/>
      <c r="FP173" s="364"/>
      <c r="FQ173" s="364"/>
      <c r="FR173" s="364"/>
      <c r="FS173" s="364"/>
      <c r="FT173" s="364"/>
      <c r="FU173" s="364"/>
      <c r="FV173" s="364"/>
      <c r="FW173" s="364"/>
      <c r="FX173" s="364"/>
      <c r="FY173" s="364"/>
      <c r="FZ173" s="364"/>
      <c r="GA173" s="364"/>
      <c r="GB173" s="364"/>
      <c r="GC173" s="364"/>
      <c r="GD173" s="364"/>
      <c r="GE173" s="364"/>
      <c r="GF173" s="364"/>
      <c r="GG173" s="364"/>
      <c r="GH173" s="364"/>
      <c r="GI173" s="364"/>
      <c r="GJ173" s="364"/>
      <c r="GK173" s="364"/>
      <c r="GL173" s="364"/>
      <c r="GM173" s="364"/>
      <c r="GN173" s="364"/>
      <c r="GO173" s="364"/>
      <c r="GP173" s="364"/>
      <c r="GQ173" s="364"/>
      <c r="GR173" s="364"/>
      <c r="GS173" s="364"/>
      <c r="GT173" s="364"/>
      <c r="GU173" s="364"/>
      <c r="GV173" s="364"/>
      <c r="GW173" s="364"/>
      <c r="GX173" s="364"/>
      <c r="GY173" s="364"/>
      <c r="GZ173" s="364"/>
      <c r="HA173" s="364"/>
      <c r="HB173" s="364"/>
      <c r="HC173" s="364"/>
      <c r="HD173" s="364"/>
      <c r="HE173" s="364"/>
      <c r="HF173" s="364"/>
      <c r="HG173" s="364"/>
      <c r="HH173" s="364"/>
      <c r="HI173" s="364"/>
      <c r="HJ173" s="364"/>
      <c r="HK173" s="364"/>
      <c r="HL173" s="364"/>
      <c r="HM173" s="364"/>
      <c r="HN173" s="364"/>
      <c r="HO173" s="364"/>
      <c r="HP173" s="364"/>
      <c r="HQ173" s="364"/>
      <c r="HR173" s="364"/>
      <c r="HS173" s="364"/>
      <c r="HT173" s="364"/>
      <c r="HU173" s="364"/>
      <c r="HV173" s="364"/>
      <c r="HW173" s="364"/>
      <c r="HX173" s="364"/>
      <c r="HY173" s="364"/>
      <c r="HZ173" s="364"/>
      <c r="IA173" s="364"/>
      <c r="IB173" s="364"/>
      <c r="IC173" s="364"/>
      <c r="ID173" s="364"/>
      <c r="IE173" s="364"/>
      <c r="IF173" s="364"/>
      <c r="IG173" s="364"/>
      <c r="IH173" s="364"/>
      <c r="II173" s="364"/>
      <c r="IJ173" s="364"/>
      <c r="IK173" s="364"/>
      <c r="IL173" s="364"/>
      <c r="IM173" s="364"/>
      <c r="IN173" s="364"/>
      <c r="IO173" s="364"/>
      <c r="IP173" s="364"/>
      <c r="IQ173" s="364"/>
      <c r="IR173" s="364"/>
      <c r="IS173" s="364"/>
      <c r="IT173" s="364"/>
      <c r="IU173" s="364"/>
      <c r="IV173" s="364"/>
      <c r="IW173" s="364"/>
      <c r="IX173" s="364"/>
      <c r="IY173" s="364"/>
      <c r="IZ173" s="364"/>
      <c r="JA173" s="364"/>
      <c r="JB173" s="364"/>
      <c r="JC173" s="364"/>
      <c r="JD173" s="364"/>
      <c r="JE173" s="364"/>
      <c r="JF173" s="364"/>
      <c r="JG173" s="364"/>
      <c r="JH173" s="364"/>
      <c r="JI173" s="364"/>
      <c r="JJ173" s="364"/>
      <c r="JK173" s="364"/>
      <c r="JL173" s="364"/>
      <c r="JM173" s="364"/>
      <c r="JN173" s="364"/>
      <c r="JO173" s="364"/>
      <c r="JP173" s="364"/>
      <c r="JQ173" s="364"/>
      <c r="JR173" s="364"/>
      <c r="JS173" s="364"/>
      <c r="JT173" s="364"/>
      <c r="JU173" s="364"/>
      <c r="JV173" s="364"/>
      <c r="JW173" s="364"/>
      <c r="JX173" s="364"/>
      <c r="JY173" s="364"/>
      <c r="JZ173" s="364"/>
      <c r="KA173" s="364"/>
      <c r="KB173" s="364"/>
      <c r="KC173" s="364"/>
      <c r="KD173" s="364"/>
      <c r="KE173" s="364"/>
      <c r="KF173" s="364"/>
      <c r="KG173" s="364"/>
      <c r="KH173" s="364"/>
      <c r="KI173" s="364"/>
      <c r="KJ173" s="364"/>
      <c r="KK173" s="364"/>
      <c r="KL173" s="364"/>
      <c r="KM173" s="364"/>
      <c r="KN173" s="364"/>
      <c r="KO173" s="364"/>
      <c r="KP173" s="364"/>
      <c r="KQ173" s="364"/>
      <c r="KR173" s="364"/>
      <c r="KS173" s="364"/>
      <c r="KT173" s="364"/>
      <c r="KU173" s="364"/>
      <c r="KV173" s="364"/>
      <c r="KW173" s="364"/>
      <c r="KX173" s="364"/>
      <c r="KY173" s="364"/>
      <c r="KZ173" s="364"/>
      <c r="LA173" s="364"/>
      <c r="LB173" s="364"/>
      <c r="LC173" s="364"/>
      <c r="LD173" s="364"/>
      <c r="LE173" s="364"/>
      <c r="LF173" s="364"/>
      <c r="LG173" s="364"/>
      <c r="LH173" s="364"/>
      <c r="LI173" s="364"/>
      <c r="LJ173" s="364"/>
      <c r="LK173" s="364"/>
      <c r="LL173" s="364"/>
      <c r="LM173" s="364"/>
      <c r="LN173" s="364"/>
      <c r="LO173" s="364"/>
      <c r="LP173" s="364"/>
      <c r="LQ173" s="364"/>
      <c r="LR173" s="364"/>
      <c r="LS173" s="364"/>
      <c r="LT173" s="364"/>
      <c r="LU173" s="364"/>
      <c r="LV173" s="364"/>
      <c r="LW173" s="364"/>
      <c r="LX173" s="364"/>
      <c r="LY173" s="364"/>
      <c r="LZ173" s="364"/>
      <c r="MA173" s="364"/>
      <c r="MB173" s="364"/>
      <c r="MC173" s="364"/>
      <c r="MD173" s="364"/>
      <c r="ME173" s="364"/>
      <c r="MF173" s="364"/>
      <c r="MG173" s="364"/>
      <c r="MH173" s="364"/>
      <c r="MI173" s="364"/>
      <c r="MJ173" s="364"/>
      <c r="MK173" s="364"/>
      <c r="ML173" s="364"/>
      <c r="MM173" s="364"/>
      <c r="MN173" s="364"/>
      <c r="MO173" s="364"/>
      <c r="MP173" s="364"/>
      <c r="MQ173" s="364"/>
      <c r="MR173" s="364"/>
      <c r="MS173" s="364"/>
      <c r="MT173" s="364"/>
      <c r="MU173" s="364"/>
      <c r="MV173" s="364"/>
      <c r="MW173" s="364"/>
      <c r="MX173" s="364"/>
      <c r="MY173" s="364"/>
      <c r="MZ173" s="364"/>
      <c r="NA173" s="364"/>
      <c r="NB173" s="364"/>
      <c r="NC173" s="364"/>
      <c r="ND173" s="364"/>
      <c r="NE173" s="364"/>
      <c r="NF173" s="364"/>
      <c r="NG173" s="364"/>
      <c r="NH173" s="364"/>
      <c r="NI173" s="364"/>
      <c r="NJ173" s="364"/>
      <c r="NK173" s="364"/>
      <c r="NL173" s="364"/>
      <c r="NM173" s="364"/>
      <c r="NN173" s="364"/>
      <c r="NO173" s="364"/>
      <c r="NP173" s="364"/>
      <c r="NQ173" s="364"/>
      <c r="NR173" s="364"/>
      <c r="NS173" s="364"/>
      <c r="NT173" s="364"/>
      <c r="NU173" s="364"/>
      <c r="NV173" s="364"/>
      <c r="NW173" s="364"/>
      <c r="NX173" s="364"/>
      <c r="NY173" s="364"/>
      <c r="NZ173" s="364"/>
      <c r="OA173" s="364"/>
      <c r="OB173" s="364"/>
      <c r="OC173" s="364"/>
      <c r="OD173" s="364"/>
      <c r="OE173" s="364"/>
      <c r="OF173" s="364"/>
      <c r="OG173" s="364"/>
      <c r="OH173" s="364"/>
      <c r="OI173" s="364"/>
      <c r="OJ173" s="364"/>
      <c r="OK173" s="364"/>
      <c r="OL173" s="364"/>
      <c r="OM173" s="364"/>
      <c r="ON173" s="364"/>
      <c r="OO173" s="364"/>
      <c r="OP173" s="364"/>
      <c r="OQ173" s="364"/>
      <c r="OR173" s="364"/>
    </row>
    <row r="174" spans="1:408" ht="15">
      <c r="A174" s="363" t="s">
        <v>741</v>
      </c>
      <c r="B174" s="364">
        <f t="shared" si="185"/>
        <v>0</v>
      </c>
      <c r="C174" s="364">
        <f t="shared" si="186"/>
        <v>0</v>
      </c>
      <c r="D174" s="364">
        <f t="shared" si="187"/>
        <v>0</v>
      </c>
      <c r="E174" s="364">
        <f t="shared" si="188"/>
        <v>0</v>
      </c>
      <c r="F174" s="364">
        <f t="shared" si="189"/>
        <v>0</v>
      </c>
      <c r="G174" s="364">
        <f t="shared" si="190"/>
        <v>0</v>
      </c>
      <c r="H174" s="364">
        <f t="shared" si="191"/>
        <v>0</v>
      </c>
      <c r="I174" s="364">
        <f t="shared" si="192"/>
        <v>0</v>
      </c>
      <c r="J174" s="364">
        <f t="shared" si="193"/>
        <v>0</v>
      </c>
      <c r="K174" s="364">
        <f t="shared" si="194"/>
        <v>0</v>
      </c>
      <c r="L174" s="364">
        <f t="shared" si="195"/>
        <v>0</v>
      </c>
      <c r="M174" s="364">
        <f t="shared" si="196"/>
        <v>0</v>
      </c>
      <c r="N174" s="364">
        <f t="shared" si="197"/>
        <v>0</v>
      </c>
      <c r="O174" s="364">
        <f t="shared" si="198"/>
        <v>0</v>
      </c>
      <c r="P174" s="364">
        <f t="shared" si="199"/>
        <v>0</v>
      </c>
      <c r="Q174" s="364">
        <f t="shared" si="200"/>
        <v>0</v>
      </c>
      <c r="R174" s="364">
        <f t="shared" si="201"/>
        <v>0</v>
      </c>
      <c r="S174" s="364">
        <f t="shared" si="202"/>
        <v>0</v>
      </c>
      <c r="T174" s="364">
        <f t="shared" si="203"/>
        <v>0</v>
      </c>
      <c r="U174" s="364">
        <f t="shared" si="204"/>
        <v>0</v>
      </c>
      <c r="V174" s="364">
        <f t="shared" si="205"/>
        <v>0</v>
      </c>
      <c r="W174" s="364">
        <f t="shared" si="206"/>
        <v>0</v>
      </c>
      <c r="X174" s="364">
        <f t="shared" si="207"/>
        <v>0</v>
      </c>
      <c r="Y174" s="364">
        <f t="shared" si="208"/>
        <v>0</v>
      </c>
      <c r="Z174" s="364">
        <f t="shared" si="209"/>
        <v>0</v>
      </c>
      <c r="AA174" s="364">
        <f t="shared" si="210"/>
        <v>0</v>
      </c>
      <c r="AB174" s="364">
        <f t="shared" si="211"/>
        <v>0</v>
      </c>
      <c r="AC174" s="364">
        <f t="shared" si="212"/>
        <v>0</v>
      </c>
      <c r="AD174" s="364">
        <f t="shared" si="213"/>
        <v>0</v>
      </c>
      <c r="AE174" s="364">
        <f t="shared" si="214"/>
        <v>0</v>
      </c>
      <c r="AG174" s="364"/>
      <c r="AH174" s="364"/>
      <c r="AI174" s="364"/>
      <c r="AJ174" s="364"/>
      <c r="AK174" s="364"/>
      <c r="AL174" s="364"/>
      <c r="AM174" s="364"/>
      <c r="AN174" s="364"/>
      <c r="AO174" s="364"/>
      <c r="AP174" s="364"/>
      <c r="AQ174" s="364"/>
      <c r="AR174" s="364"/>
      <c r="AS174" s="364"/>
      <c r="AT174" s="364"/>
      <c r="AU174" s="364"/>
      <c r="AV174" s="364"/>
      <c r="AW174" s="364"/>
      <c r="AX174" s="364"/>
      <c r="AY174" s="364"/>
      <c r="AZ174" s="364"/>
      <c r="BA174" s="364"/>
      <c r="BB174" s="364"/>
      <c r="BC174" s="364"/>
      <c r="BD174" s="364"/>
      <c r="BE174" s="364"/>
      <c r="BF174" s="364"/>
      <c r="BG174" s="364"/>
      <c r="BH174" s="364"/>
      <c r="BI174" s="364"/>
      <c r="BJ174" s="364"/>
      <c r="BK174" s="364"/>
      <c r="BL174" s="364"/>
      <c r="BM174" s="364"/>
      <c r="BN174" s="364"/>
      <c r="BO174" s="364"/>
      <c r="BP174" s="364"/>
      <c r="BQ174" s="364"/>
      <c r="BR174" s="364"/>
      <c r="BS174" s="364"/>
      <c r="BT174" s="364"/>
      <c r="BU174" s="364"/>
      <c r="BV174" s="364"/>
      <c r="BW174" s="364"/>
      <c r="BX174" s="364"/>
      <c r="BY174" s="364"/>
      <c r="BZ174" s="364"/>
      <c r="CA174" s="364"/>
      <c r="CB174" s="364"/>
      <c r="CC174" s="364"/>
      <c r="CD174" s="364"/>
      <c r="CE174" s="364"/>
      <c r="CF174" s="364"/>
      <c r="CG174" s="364"/>
      <c r="CH174" s="364"/>
      <c r="CI174" s="364"/>
      <c r="CJ174" s="364"/>
      <c r="CK174" s="364"/>
      <c r="CL174" s="364"/>
      <c r="CM174" s="364"/>
      <c r="CN174" s="364"/>
      <c r="CO174" s="364"/>
      <c r="CP174" s="364"/>
      <c r="CQ174" s="364"/>
      <c r="CR174" s="364"/>
      <c r="CS174" s="364"/>
      <c r="CT174" s="364"/>
      <c r="CU174" s="364"/>
      <c r="CV174" s="364"/>
      <c r="CW174" s="364"/>
      <c r="CX174" s="364"/>
      <c r="CY174" s="364"/>
      <c r="CZ174" s="364"/>
      <c r="DA174" s="364"/>
      <c r="DB174" s="364"/>
      <c r="DC174" s="364"/>
      <c r="DD174" s="364"/>
      <c r="DE174" s="364"/>
      <c r="DF174" s="364"/>
      <c r="DG174" s="364"/>
      <c r="DH174" s="364"/>
      <c r="DI174" s="364"/>
      <c r="DJ174" s="364"/>
      <c r="DK174" s="364"/>
      <c r="DL174" s="364"/>
      <c r="DM174" s="364"/>
      <c r="DN174" s="364"/>
      <c r="DO174" s="364"/>
      <c r="DP174" s="364"/>
      <c r="DQ174" s="364"/>
      <c r="DR174" s="364"/>
      <c r="DS174" s="364"/>
      <c r="DT174" s="364"/>
      <c r="DU174" s="364"/>
      <c r="DV174" s="364"/>
      <c r="DW174" s="364"/>
      <c r="DX174" s="364"/>
      <c r="DY174" s="364"/>
      <c r="DZ174" s="364"/>
      <c r="EA174" s="364"/>
      <c r="EB174" s="364"/>
      <c r="EC174" s="364"/>
      <c r="ED174" s="364"/>
      <c r="EE174" s="364"/>
      <c r="EF174" s="364"/>
      <c r="EG174" s="364"/>
      <c r="EH174" s="364"/>
      <c r="EI174" s="364"/>
      <c r="EJ174" s="364"/>
      <c r="EK174" s="364"/>
      <c r="EL174" s="364"/>
      <c r="EM174" s="364"/>
      <c r="EN174" s="364"/>
      <c r="EO174" s="364"/>
      <c r="EP174" s="364"/>
      <c r="EQ174" s="364"/>
      <c r="ER174" s="364"/>
      <c r="ES174" s="364"/>
      <c r="ET174" s="364"/>
      <c r="EU174" s="364"/>
      <c r="EV174" s="364"/>
      <c r="EW174" s="364"/>
      <c r="EX174" s="364"/>
      <c r="EY174" s="364"/>
      <c r="EZ174" s="364"/>
      <c r="FA174" s="364"/>
      <c r="FB174" s="364"/>
      <c r="FC174" s="364"/>
      <c r="FD174" s="364"/>
      <c r="FE174" s="364"/>
      <c r="FF174" s="364"/>
      <c r="FG174" s="364"/>
      <c r="FH174" s="364"/>
      <c r="FI174" s="364"/>
      <c r="FJ174" s="364"/>
      <c r="FK174" s="364"/>
      <c r="FL174" s="364"/>
      <c r="FM174" s="364"/>
      <c r="FN174" s="364"/>
      <c r="FO174" s="364"/>
      <c r="FP174" s="364"/>
      <c r="FQ174" s="364"/>
      <c r="FR174" s="364"/>
      <c r="FS174" s="364"/>
      <c r="FT174" s="364"/>
      <c r="FU174" s="364"/>
      <c r="FV174" s="364"/>
      <c r="FW174" s="364"/>
      <c r="FX174" s="364"/>
      <c r="FY174" s="364"/>
      <c r="FZ174" s="364"/>
      <c r="GA174" s="364"/>
      <c r="GB174" s="364"/>
      <c r="GC174" s="364"/>
      <c r="GD174" s="364"/>
      <c r="GE174" s="364"/>
      <c r="GF174" s="364"/>
      <c r="GG174" s="364"/>
      <c r="GH174" s="364"/>
      <c r="GI174" s="364"/>
      <c r="GJ174" s="364"/>
      <c r="GK174" s="364"/>
      <c r="GL174" s="364"/>
      <c r="GM174" s="364"/>
      <c r="GN174" s="364"/>
      <c r="GO174" s="364"/>
      <c r="GP174" s="364"/>
      <c r="GQ174" s="364"/>
      <c r="GR174" s="364"/>
      <c r="GS174" s="364"/>
      <c r="GT174" s="364"/>
      <c r="GU174" s="364"/>
      <c r="GV174" s="364"/>
      <c r="GW174" s="364"/>
      <c r="GX174" s="364"/>
      <c r="GY174" s="364"/>
      <c r="GZ174" s="364"/>
      <c r="HA174" s="364"/>
      <c r="HB174" s="364"/>
      <c r="HC174" s="364"/>
      <c r="HD174" s="364"/>
      <c r="HE174" s="364"/>
      <c r="HF174" s="364"/>
      <c r="HG174" s="364"/>
      <c r="HH174" s="364"/>
      <c r="HI174" s="364"/>
      <c r="HJ174" s="364"/>
      <c r="HK174" s="364"/>
      <c r="HL174" s="364"/>
      <c r="HM174" s="364"/>
      <c r="HN174" s="364"/>
      <c r="HO174" s="364"/>
      <c r="HP174" s="364"/>
      <c r="HQ174" s="364"/>
      <c r="HR174" s="364"/>
      <c r="HS174" s="364"/>
      <c r="HT174" s="364"/>
      <c r="HU174" s="364"/>
      <c r="HV174" s="364"/>
      <c r="HW174" s="364"/>
      <c r="HX174" s="364"/>
      <c r="HY174" s="364"/>
      <c r="HZ174" s="364"/>
      <c r="IA174" s="364"/>
      <c r="IB174" s="364"/>
      <c r="IC174" s="364"/>
      <c r="ID174" s="364"/>
      <c r="IE174" s="364"/>
      <c r="IF174" s="364"/>
      <c r="IG174" s="364"/>
      <c r="IH174" s="364"/>
      <c r="II174" s="364"/>
      <c r="IJ174" s="364"/>
      <c r="IK174" s="364"/>
      <c r="IL174" s="364"/>
      <c r="IM174" s="364"/>
      <c r="IN174" s="364"/>
      <c r="IO174" s="364"/>
      <c r="IP174" s="364"/>
      <c r="IQ174" s="364"/>
      <c r="IR174" s="364"/>
      <c r="IS174" s="364"/>
      <c r="IT174" s="364"/>
      <c r="IU174" s="364"/>
      <c r="IV174" s="364"/>
      <c r="IW174" s="364"/>
      <c r="IX174" s="364"/>
      <c r="IY174" s="364"/>
      <c r="IZ174" s="364"/>
      <c r="JA174" s="364"/>
      <c r="JB174" s="364"/>
      <c r="JC174" s="364"/>
      <c r="JD174" s="364"/>
      <c r="JE174" s="364"/>
      <c r="JF174" s="364"/>
      <c r="JG174" s="364"/>
      <c r="JH174" s="364"/>
      <c r="JI174" s="364"/>
      <c r="JJ174" s="364"/>
      <c r="JK174" s="364"/>
      <c r="JL174" s="364"/>
      <c r="JM174" s="364"/>
      <c r="JN174" s="364"/>
      <c r="JO174" s="364"/>
      <c r="JP174" s="364"/>
      <c r="JQ174" s="364"/>
      <c r="JR174" s="364"/>
      <c r="JS174" s="364"/>
      <c r="JT174" s="364"/>
      <c r="JU174" s="364"/>
      <c r="JV174" s="364"/>
      <c r="JW174" s="364"/>
      <c r="JX174" s="364"/>
      <c r="JY174" s="364"/>
      <c r="JZ174" s="364"/>
      <c r="KA174" s="364"/>
      <c r="KB174" s="364"/>
      <c r="KC174" s="364"/>
      <c r="KD174" s="364"/>
      <c r="KE174" s="364"/>
      <c r="KF174" s="364"/>
      <c r="KG174" s="364"/>
      <c r="KH174" s="364"/>
      <c r="KI174" s="364"/>
      <c r="KJ174" s="364"/>
      <c r="KK174" s="364"/>
      <c r="KL174" s="364"/>
      <c r="KM174" s="364"/>
      <c r="KN174" s="364"/>
      <c r="KO174" s="364"/>
      <c r="KP174" s="364"/>
      <c r="KQ174" s="364"/>
      <c r="KR174" s="364"/>
      <c r="KS174" s="364"/>
      <c r="KT174" s="364"/>
      <c r="KU174" s="364"/>
      <c r="KV174" s="364"/>
      <c r="KW174" s="364"/>
      <c r="KX174" s="364"/>
      <c r="KY174" s="364"/>
      <c r="KZ174" s="364"/>
      <c r="LA174" s="364"/>
      <c r="LB174" s="364"/>
      <c r="LC174" s="364"/>
      <c r="LD174" s="364"/>
      <c r="LE174" s="364"/>
      <c r="LF174" s="364"/>
      <c r="LG174" s="364"/>
      <c r="LH174" s="364"/>
      <c r="LI174" s="364"/>
      <c r="LJ174" s="364"/>
      <c r="LK174" s="364"/>
      <c r="LL174" s="364"/>
      <c r="LM174" s="364"/>
      <c r="LN174" s="364"/>
      <c r="LO174" s="364"/>
      <c r="LP174" s="364"/>
      <c r="LQ174" s="364"/>
      <c r="LR174" s="364"/>
      <c r="LS174" s="364"/>
      <c r="LT174" s="364"/>
      <c r="LU174" s="364"/>
      <c r="LV174" s="364"/>
      <c r="LW174" s="364"/>
      <c r="LX174" s="364"/>
      <c r="LY174" s="364"/>
      <c r="LZ174" s="364"/>
      <c r="MA174" s="364"/>
      <c r="MB174" s="364"/>
      <c r="MC174" s="364"/>
      <c r="MD174" s="364"/>
      <c r="ME174" s="364"/>
      <c r="MF174" s="364"/>
      <c r="MG174" s="364"/>
      <c r="MH174" s="364"/>
      <c r="MI174" s="364"/>
      <c r="MJ174" s="364"/>
      <c r="MK174" s="364"/>
      <c r="ML174" s="364"/>
      <c r="MM174" s="364"/>
      <c r="MN174" s="364"/>
      <c r="MO174" s="364"/>
      <c r="MP174" s="364"/>
      <c r="MQ174" s="364"/>
      <c r="MR174" s="364"/>
      <c r="MS174" s="364"/>
      <c r="MT174" s="364"/>
      <c r="MU174" s="364"/>
      <c r="MV174" s="364"/>
      <c r="MW174" s="364"/>
      <c r="MX174" s="364"/>
      <c r="MY174" s="364"/>
      <c r="MZ174" s="364"/>
      <c r="NA174" s="364"/>
      <c r="NB174" s="364"/>
      <c r="NC174" s="364"/>
      <c r="ND174" s="364"/>
      <c r="NE174" s="364"/>
      <c r="NF174" s="364"/>
      <c r="NG174" s="364"/>
      <c r="NH174" s="364"/>
      <c r="NI174" s="364"/>
      <c r="NJ174" s="364"/>
      <c r="NK174" s="364"/>
      <c r="NL174" s="364"/>
      <c r="NM174" s="364"/>
      <c r="NN174" s="364"/>
      <c r="NO174" s="364"/>
      <c r="NP174" s="364"/>
      <c r="NQ174" s="364"/>
      <c r="NR174" s="364"/>
      <c r="NS174" s="364"/>
      <c r="NT174" s="364"/>
      <c r="NU174" s="364"/>
      <c r="NV174" s="364"/>
      <c r="NW174" s="364"/>
      <c r="NX174" s="364"/>
      <c r="NY174" s="364"/>
      <c r="NZ174" s="364"/>
      <c r="OA174" s="364"/>
      <c r="OB174" s="364"/>
      <c r="OC174" s="364"/>
      <c r="OD174" s="364"/>
      <c r="OE174" s="364"/>
      <c r="OF174" s="364"/>
      <c r="OG174" s="364"/>
      <c r="OH174" s="364"/>
      <c r="OI174" s="364"/>
      <c r="OJ174" s="364"/>
      <c r="OK174" s="364"/>
      <c r="OL174" s="364"/>
      <c r="OM174" s="364"/>
      <c r="ON174" s="364"/>
      <c r="OO174" s="364"/>
      <c r="OP174" s="364"/>
      <c r="OQ174" s="364"/>
      <c r="OR174" s="364"/>
    </row>
    <row r="175" spans="1:408" ht="15">
      <c r="A175" s="365" t="s">
        <v>742</v>
      </c>
      <c r="B175" s="364">
        <f t="shared" si="185"/>
        <v>0</v>
      </c>
      <c r="C175" s="364">
        <f t="shared" si="186"/>
        <v>0</v>
      </c>
      <c r="D175" s="364">
        <f t="shared" si="187"/>
        <v>0</v>
      </c>
      <c r="E175" s="364">
        <f t="shared" si="188"/>
        <v>0</v>
      </c>
      <c r="F175" s="364">
        <f t="shared" si="189"/>
        <v>0</v>
      </c>
      <c r="G175" s="364">
        <f t="shared" si="190"/>
        <v>0</v>
      </c>
      <c r="H175" s="364">
        <f t="shared" si="191"/>
        <v>0</v>
      </c>
      <c r="I175" s="364">
        <f t="shared" si="192"/>
        <v>0</v>
      </c>
      <c r="J175" s="364">
        <f t="shared" si="193"/>
        <v>0</v>
      </c>
      <c r="K175" s="364">
        <f t="shared" si="194"/>
        <v>0</v>
      </c>
      <c r="L175" s="364">
        <f t="shared" si="195"/>
        <v>0</v>
      </c>
      <c r="M175" s="364">
        <f t="shared" si="196"/>
        <v>0</v>
      </c>
      <c r="N175" s="364">
        <f t="shared" si="197"/>
        <v>0</v>
      </c>
      <c r="O175" s="364">
        <f t="shared" si="198"/>
        <v>0</v>
      </c>
      <c r="P175" s="364">
        <f t="shared" si="199"/>
        <v>0</v>
      </c>
      <c r="Q175" s="364">
        <f t="shared" si="200"/>
        <v>0</v>
      </c>
      <c r="R175" s="364">
        <f t="shared" si="201"/>
        <v>0</v>
      </c>
      <c r="S175" s="364">
        <f t="shared" si="202"/>
        <v>0</v>
      </c>
      <c r="T175" s="364">
        <f t="shared" si="203"/>
        <v>0</v>
      </c>
      <c r="U175" s="364">
        <f t="shared" si="204"/>
        <v>0</v>
      </c>
      <c r="V175" s="364">
        <f t="shared" si="205"/>
        <v>0</v>
      </c>
      <c r="W175" s="364">
        <f t="shared" si="206"/>
        <v>0</v>
      </c>
      <c r="X175" s="364">
        <f t="shared" si="207"/>
        <v>0</v>
      </c>
      <c r="Y175" s="364">
        <f t="shared" si="208"/>
        <v>0</v>
      </c>
      <c r="Z175" s="364">
        <f t="shared" si="209"/>
        <v>0</v>
      </c>
      <c r="AA175" s="364">
        <f t="shared" si="210"/>
        <v>0</v>
      </c>
      <c r="AB175" s="364">
        <f t="shared" si="211"/>
        <v>0</v>
      </c>
      <c r="AC175" s="364">
        <f t="shared" si="212"/>
        <v>0</v>
      </c>
      <c r="AD175" s="364">
        <f t="shared" si="213"/>
        <v>0</v>
      </c>
      <c r="AE175" s="364">
        <f t="shared" si="214"/>
        <v>0</v>
      </c>
      <c r="AG175" s="364"/>
      <c r="AH175" s="364"/>
      <c r="AI175" s="364"/>
      <c r="AJ175" s="364"/>
      <c r="AK175" s="364"/>
      <c r="AL175" s="364"/>
      <c r="AM175" s="364"/>
      <c r="AN175" s="364"/>
      <c r="AO175" s="364"/>
      <c r="AP175" s="364"/>
      <c r="AQ175" s="364"/>
      <c r="AR175" s="364"/>
      <c r="AS175" s="364"/>
      <c r="AT175" s="364"/>
      <c r="AU175" s="364"/>
      <c r="AV175" s="364"/>
      <c r="AW175" s="364"/>
      <c r="AX175" s="364"/>
      <c r="AY175" s="364"/>
      <c r="AZ175" s="364"/>
      <c r="BA175" s="364"/>
      <c r="BB175" s="364"/>
      <c r="BC175" s="364"/>
      <c r="BD175" s="364"/>
      <c r="BE175" s="364"/>
      <c r="BF175" s="364"/>
      <c r="BG175" s="364"/>
      <c r="BH175" s="364"/>
      <c r="BI175" s="364"/>
      <c r="BJ175" s="364"/>
      <c r="BK175" s="364"/>
      <c r="BL175" s="364"/>
      <c r="BM175" s="364"/>
      <c r="BN175" s="364"/>
      <c r="BO175" s="364"/>
      <c r="BP175" s="364"/>
      <c r="BQ175" s="364"/>
      <c r="BR175" s="364"/>
      <c r="BS175" s="364"/>
      <c r="BT175" s="364"/>
      <c r="BU175" s="364"/>
      <c r="BV175" s="364"/>
      <c r="BW175" s="364"/>
      <c r="BX175" s="364"/>
      <c r="BY175" s="364"/>
      <c r="BZ175" s="364"/>
      <c r="CA175" s="364"/>
      <c r="CB175" s="364"/>
      <c r="CC175" s="364"/>
      <c r="CD175" s="364"/>
      <c r="CE175" s="364"/>
      <c r="CF175" s="364"/>
      <c r="CG175" s="364"/>
      <c r="CH175" s="364"/>
      <c r="CI175" s="364"/>
      <c r="CJ175" s="364"/>
      <c r="CK175" s="364"/>
      <c r="CL175" s="364"/>
      <c r="CM175" s="364"/>
      <c r="CN175" s="364"/>
      <c r="CO175" s="364"/>
      <c r="CP175" s="364"/>
      <c r="CQ175" s="364"/>
      <c r="CR175" s="364"/>
      <c r="CS175" s="364"/>
      <c r="CT175" s="364"/>
      <c r="CU175" s="364"/>
      <c r="CV175" s="364"/>
      <c r="CW175" s="364"/>
      <c r="CX175" s="364"/>
      <c r="CY175" s="364"/>
      <c r="CZ175" s="364"/>
      <c r="DA175" s="364"/>
      <c r="DB175" s="364"/>
      <c r="DC175" s="364"/>
      <c r="DD175" s="364"/>
      <c r="DE175" s="364"/>
      <c r="DF175" s="364"/>
      <c r="DG175" s="364"/>
      <c r="DH175" s="364"/>
      <c r="DI175" s="364"/>
      <c r="DJ175" s="364"/>
      <c r="DK175" s="364"/>
      <c r="DL175" s="364"/>
      <c r="DM175" s="364"/>
      <c r="DN175" s="364"/>
      <c r="DO175" s="364"/>
      <c r="DP175" s="364"/>
      <c r="DQ175" s="364"/>
      <c r="DR175" s="364"/>
      <c r="DS175" s="364"/>
      <c r="DT175" s="364"/>
      <c r="DU175" s="364"/>
      <c r="DV175" s="364"/>
      <c r="DW175" s="364"/>
      <c r="DX175" s="364"/>
      <c r="DY175" s="364"/>
      <c r="DZ175" s="364"/>
      <c r="EA175" s="364"/>
      <c r="EB175" s="364"/>
      <c r="EC175" s="364"/>
      <c r="ED175" s="364"/>
      <c r="EE175" s="364"/>
      <c r="EF175" s="364"/>
      <c r="EG175" s="364"/>
      <c r="EH175" s="364"/>
      <c r="EI175" s="364"/>
      <c r="EJ175" s="364"/>
      <c r="EK175" s="364"/>
      <c r="EL175" s="364"/>
      <c r="EM175" s="364"/>
      <c r="EN175" s="364"/>
      <c r="EO175" s="364"/>
      <c r="EP175" s="364"/>
      <c r="EQ175" s="364"/>
      <c r="ER175" s="364"/>
      <c r="ES175" s="364"/>
      <c r="ET175" s="364"/>
      <c r="EU175" s="364"/>
      <c r="EV175" s="364"/>
      <c r="EW175" s="364"/>
      <c r="EX175" s="364"/>
      <c r="EY175" s="364"/>
      <c r="EZ175" s="364"/>
      <c r="FA175" s="364"/>
      <c r="FB175" s="364"/>
      <c r="FC175" s="364"/>
      <c r="FD175" s="364"/>
      <c r="FE175" s="364"/>
      <c r="FF175" s="364"/>
      <c r="FG175" s="364"/>
      <c r="FH175" s="364"/>
      <c r="FI175" s="364"/>
      <c r="FJ175" s="364"/>
      <c r="FK175" s="364"/>
      <c r="FL175" s="364"/>
      <c r="FM175" s="364"/>
      <c r="FN175" s="364"/>
      <c r="FO175" s="364"/>
      <c r="FP175" s="364"/>
      <c r="FQ175" s="364"/>
      <c r="FR175" s="364"/>
      <c r="FS175" s="364"/>
      <c r="FT175" s="364"/>
      <c r="FU175" s="364"/>
      <c r="FV175" s="364"/>
      <c r="FW175" s="364"/>
      <c r="FX175" s="364"/>
      <c r="FY175" s="364"/>
      <c r="FZ175" s="364"/>
      <c r="GA175" s="364"/>
      <c r="GB175" s="364"/>
      <c r="GC175" s="364"/>
      <c r="GD175" s="364"/>
      <c r="GE175" s="364"/>
      <c r="GF175" s="364"/>
      <c r="GG175" s="364"/>
      <c r="GH175" s="364"/>
      <c r="GI175" s="364"/>
      <c r="GJ175" s="364"/>
      <c r="GK175" s="364"/>
      <c r="GL175" s="364"/>
      <c r="GM175" s="364"/>
      <c r="GN175" s="364"/>
      <c r="GO175" s="364"/>
      <c r="GP175" s="364"/>
      <c r="GQ175" s="364"/>
      <c r="GR175" s="364"/>
      <c r="GS175" s="364"/>
      <c r="GT175" s="364"/>
      <c r="GU175" s="364"/>
      <c r="GV175" s="364"/>
      <c r="GW175" s="364"/>
      <c r="GX175" s="364"/>
      <c r="GY175" s="364"/>
      <c r="GZ175" s="364"/>
      <c r="HA175" s="364"/>
      <c r="HB175" s="364"/>
      <c r="HC175" s="364"/>
      <c r="HD175" s="364"/>
      <c r="HE175" s="364"/>
      <c r="HF175" s="364"/>
      <c r="HG175" s="364"/>
      <c r="HH175" s="364"/>
      <c r="HI175" s="364"/>
      <c r="HJ175" s="364"/>
      <c r="HK175" s="364"/>
      <c r="HL175" s="364"/>
      <c r="HM175" s="364"/>
      <c r="HN175" s="364"/>
      <c r="HO175" s="364"/>
      <c r="HP175" s="364"/>
      <c r="HQ175" s="364"/>
      <c r="HR175" s="364"/>
      <c r="HS175" s="364"/>
      <c r="HT175" s="364"/>
      <c r="HU175" s="364"/>
      <c r="HV175" s="364"/>
      <c r="HW175" s="364"/>
      <c r="HX175" s="364"/>
      <c r="HY175" s="364"/>
      <c r="HZ175" s="364"/>
      <c r="IA175" s="364"/>
      <c r="IB175" s="364"/>
      <c r="IC175" s="364"/>
      <c r="ID175" s="364"/>
      <c r="IE175" s="364"/>
      <c r="IF175" s="364"/>
      <c r="IG175" s="364"/>
      <c r="IH175" s="364"/>
      <c r="II175" s="364"/>
      <c r="IJ175" s="364"/>
      <c r="IK175" s="364"/>
      <c r="IL175" s="364"/>
      <c r="IM175" s="364"/>
      <c r="IN175" s="364"/>
      <c r="IO175" s="364"/>
      <c r="IP175" s="364"/>
      <c r="IQ175" s="364"/>
      <c r="IR175" s="364"/>
      <c r="IS175" s="364"/>
      <c r="IT175" s="364"/>
      <c r="IU175" s="364"/>
      <c r="IV175" s="364"/>
      <c r="IW175" s="364"/>
      <c r="IX175" s="364"/>
      <c r="IY175" s="364"/>
      <c r="IZ175" s="364"/>
      <c r="JA175" s="364"/>
      <c r="JB175" s="364"/>
      <c r="JC175" s="364"/>
      <c r="JD175" s="364"/>
      <c r="JE175" s="364"/>
      <c r="JF175" s="364"/>
      <c r="JG175" s="364"/>
      <c r="JH175" s="364"/>
      <c r="JI175" s="364"/>
      <c r="JJ175" s="364"/>
      <c r="JK175" s="364"/>
      <c r="JL175" s="364"/>
      <c r="JM175" s="364"/>
      <c r="JN175" s="364"/>
      <c r="JO175" s="364"/>
      <c r="JP175" s="364"/>
      <c r="JQ175" s="364"/>
      <c r="JR175" s="364"/>
      <c r="JS175" s="364"/>
      <c r="JT175" s="364"/>
      <c r="JU175" s="364"/>
      <c r="JV175" s="364"/>
      <c r="JW175" s="364"/>
      <c r="JX175" s="364"/>
      <c r="JY175" s="364"/>
      <c r="JZ175" s="364"/>
      <c r="KA175" s="364"/>
      <c r="KB175" s="364"/>
      <c r="KC175" s="364"/>
      <c r="KD175" s="364"/>
      <c r="KE175" s="364"/>
      <c r="KF175" s="364"/>
      <c r="KG175" s="364"/>
      <c r="KH175" s="364"/>
      <c r="KI175" s="364"/>
      <c r="KJ175" s="364"/>
      <c r="KK175" s="364"/>
      <c r="KL175" s="364"/>
      <c r="KM175" s="364"/>
      <c r="KN175" s="364"/>
      <c r="KO175" s="364"/>
      <c r="KP175" s="364"/>
      <c r="KQ175" s="364"/>
      <c r="KR175" s="364"/>
      <c r="KS175" s="364"/>
      <c r="KT175" s="364"/>
      <c r="KU175" s="364"/>
      <c r="KV175" s="364"/>
      <c r="KW175" s="364"/>
      <c r="KX175" s="364"/>
      <c r="KY175" s="364"/>
      <c r="KZ175" s="364"/>
      <c r="LA175" s="364"/>
      <c r="LB175" s="364"/>
      <c r="LC175" s="364"/>
      <c r="LD175" s="364"/>
      <c r="LE175" s="364"/>
      <c r="LF175" s="364"/>
      <c r="LG175" s="364"/>
      <c r="LH175" s="364"/>
      <c r="LI175" s="364"/>
      <c r="LJ175" s="364"/>
      <c r="LK175" s="364"/>
      <c r="LL175" s="364"/>
      <c r="LM175" s="364"/>
      <c r="LN175" s="364"/>
      <c r="LO175" s="364"/>
      <c r="LP175" s="364"/>
      <c r="LQ175" s="364"/>
      <c r="LR175" s="364"/>
      <c r="LS175" s="364"/>
      <c r="LT175" s="364"/>
      <c r="LU175" s="364"/>
      <c r="LV175" s="364"/>
      <c r="LW175" s="364"/>
      <c r="LX175" s="364"/>
      <c r="LY175" s="364"/>
      <c r="LZ175" s="364"/>
      <c r="MA175" s="364"/>
      <c r="MB175" s="364"/>
      <c r="MC175" s="364"/>
      <c r="MD175" s="364"/>
      <c r="ME175" s="364"/>
      <c r="MF175" s="364"/>
      <c r="MG175" s="364"/>
      <c r="MH175" s="364"/>
      <c r="MI175" s="364"/>
      <c r="MJ175" s="364"/>
      <c r="MK175" s="364"/>
      <c r="ML175" s="364"/>
      <c r="MM175" s="364"/>
      <c r="MN175" s="364"/>
      <c r="MO175" s="364"/>
      <c r="MP175" s="364"/>
      <c r="MQ175" s="364"/>
      <c r="MR175" s="364"/>
      <c r="MS175" s="364"/>
      <c r="MT175" s="364"/>
      <c r="MU175" s="364"/>
      <c r="MV175" s="364"/>
      <c r="MW175" s="364"/>
      <c r="MX175" s="364"/>
      <c r="MY175" s="364"/>
      <c r="MZ175" s="364"/>
      <c r="NA175" s="364"/>
      <c r="NB175" s="364"/>
      <c r="NC175" s="364"/>
      <c r="ND175" s="364"/>
      <c r="NE175" s="364"/>
      <c r="NF175" s="364"/>
      <c r="NG175" s="364"/>
      <c r="NH175" s="364"/>
      <c r="NI175" s="364"/>
      <c r="NJ175" s="364"/>
      <c r="NK175" s="364"/>
      <c r="NL175" s="364"/>
      <c r="NM175" s="364"/>
      <c r="NN175" s="364"/>
      <c r="NO175" s="364"/>
      <c r="NP175" s="364"/>
      <c r="NQ175" s="364"/>
      <c r="NR175" s="364"/>
      <c r="NS175" s="364"/>
      <c r="NT175" s="364"/>
      <c r="NU175" s="364"/>
      <c r="NV175" s="364"/>
      <c r="NW175" s="364"/>
      <c r="NX175" s="364"/>
      <c r="NY175" s="364"/>
      <c r="NZ175" s="364"/>
      <c r="OA175" s="364"/>
      <c r="OB175" s="364"/>
      <c r="OC175" s="364"/>
      <c r="OD175" s="364"/>
      <c r="OE175" s="364"/>
      <c r="OF175" s="364"/>
      <c r="OG175" s="364"/>
      <c r="OH175" s="364"/>
      <c r="OI175" s="364"/>
      <c r="OJ175" s="364"/>
      <c r="OK175" s="364"/>
      <c r="OL175" s="364"/>
      <c r="OM175" s="364"/>
      <c r="ON175" s="364"/>
      <c r="OO175" s="364"/>
      <c r="OP175" s="364"/>
      <c r="OQ175" s="364"/>
      <c r="OR175" s="364"/>
    </row>
    <row r="176" spans="1:408" ht="15">
      <c r="A176" s="363" t="s">
        <v>743</v>
      </c>
      <c r="B176" s="364">
        <f t="shared" si="185"/>
        <v>0</v>
      </c>
      <c r="C176" s="364">
        <f t="shared" si="186"/>
        <v>0</v>
      </c>
      <c r="D176" s="364">
        <f t="shared" si="187"/>
        <v>0</v>
      </c>
      <c r="E176" s="364">
        <f t="shared" si="188"/>
        <v>0</v>
      </c>
      <c r="F176" s="364">
        <f t="shared" si="189"/>
        <v>0</v>
      </c>
      <c r="G176" s="364">
        <f t="shared" si="190"/>
        <v>0</v>
      </c>
      <c r="H176" s="364">
        <f t="shared" si="191"/>
        <v>0</v>
      </c>
      <c r="I176" s="364">
        <f t="shared" si="192"/>
        <v>0</v>
      </c>
      <c r="J176" s="364">
        <f t="shared" si="193"/>
        <v>0</v>
      </c>
      <c r="K176" s="364">
        <f t="shared" si="194"/>
        <v>0</v>
      </c>
      <c r="L176" s="364">
        <f t="shared" si="195"/>
        <v>0</v>
      </c>
      <c r="M176" s="364">
        <f t="shared" si="196"/>
        <v>0</v>
      </c>
      <c r="N176" s="364">
        <f t="shared" si="197"/>
        <v>0</v>
      </c>
      <c r="O176" s="364">
        <f t="shared" si="198"/>
        <v>0</v>
      </c>
      <c r="P176" s="364">
        <f t="shared" si="199"/>
        <v>0</v>
      </c>
      <c r="Q176" s="364">
        <f t="shared" si="200"/>
        <v>0</v>
      </c>
      <c r="R176" s="364">
        <f t="shared" si="201"/>
        <v>0</v>
      </c>
      <c r="S176" s="364">
        <f t="shared" si="202"/>
        <v>0</v>
      </c>
      <c r="T176" s="364">
        <f t="shared" si="203"/>
        <v>0</v>
      </c>
      <c r="U176" s="364">
        <f t="shared" si="204"/>
        <v>0</v>
      </c>
      <c r="V176" s="364">
        <f t="shared" si="205"/>
        <v>0</v>
      </c>
      <c r="W176" s="364">
        <f t="shared" si="206"/>
        <v>0</v>
      </c>
      <c r="X176" s="364">
        <f t="shared" si="207"/>
        <v>0</v>
      </c>
      <c r="Y176" s="364">
        <f t="shared" si="208"/>
        <v>0</v>
      </c>
      <c r="Z176" s="364">
        <f t="shared" si="209"/>
        <v>0</v>
      </c>
      <c r="AA176" s="364">
        <f t="shared" si="210"/>
        <v>0</v>
      </c>
      <c r="AB176" s="364">
        <f t="shared" si="211"/>
        <v>0</v>
      </c>
      <c r="AC176" s="364">
        <f t="shared" si="212"/>
        <v>0</v>
      </c>
      <c r="AD176" s="364">
        <f t="shared" si="213"/>
        <v>0</v>
      </c>
      <c r="AE176" s="364">
        <f t="shared" si="214"/>
        <v>0</v>
      </c>
      <c r="AG176" s="364"/>
      <c r="AH176" s="364"/>
      <c r="AI176" s="364"/>
      <c r="AJ176" s="364"/>
      <c r="AK176" s="364"/>
      <c r="AL176" s="364"/>
      <c r="AM176" s="364"/>
      <c r="AN176" s="364"/>
      <c r="AO176" s="364"/>
      <c r="AP176" s="364"/>
      <c r="AQ176" s="364"/>
      <c r="AR176" s="364"/>
      <c r="AS176" s="364"/>
      <c r="AT176" s="364"/>
      <c r="AU176" s="364"/>
      <c r="AV176" s="364"/>
      <c r="AW176" s="364"/>
      <c r="AX176" s="364"/>
      <c r="AY176" s="364"/>
      <c r="AZ176" s="364"/>
      <c r="BA176" s="364"/>
      <c r="BB176" s="364"/>
      <c r="BC176" s="364"/>
      <c r="BD176" s="364"/>
      <c r="BE176" s="364"/>
      <c r="BF176" s="364"/>
      <c r="BG176" s="364"/>
      <c r="BH176" s="364"/>
      <c r="BI176" s="364"/>
      <c r="BJ176" s="364"/>
      <c r="BK176" s="364"/>
      <c r="BL176" s="364"/>
      <c r="BM176" s="364"/>
      <c r="BN176" s="364"/>
      <c r="BO176" s="364"/>
      <c r="BP176" s="364"/>
      <c r="BQ176" s="364"/>
      <c r="BR176" s="364"/>
      <c r="BS176" s="364"/>
      <c r="BT176" s="364"/>
      <c r="BU176" s="364"/>
      <c r="BV176" s="364"/>
      <c r="BW176" s="364"/>
      <c r="BX176" s="364"/>
      <c r="BY176" s="364"/>
      <c r="BZ176" s="364"/>
      <c r="CA176" s="364"/>
      <c r="CB176" s="364"/>
      <c r="CC176" s="364"/>
      <c r="CD176" s="364"/>
      <c r="CE176" s="364"/>
      <c r="CF176" s="364"/>
      <c r="CG176" s="364"/>
      <c r="CH176" s="364"/>
      <c r="CI176" s="364"/>
      <c r="CJ176" s="364"/>
      <c r="CK176" s="364"/>
      <c r="CL176" s="364"/>
      <c r="CM176" s="364"/>
      <c r="CN176" s="364"/>
      <c r="CO176" s="364"/>
      <c r="CP176" s="364"/>
      <c r="CQ176" s="364"/>
      <c r="CR176" s="364"/>
      <c r="CS176" s="364"/>
      <c r="CT176" s="364"/>
      <c r="CU176" s="364"/>
      <c r="CV176" s="364"/>
      <c r="CW176" s="364"/>
      <c r="CX176" s="364"/>
      <c r="CY176" s="364"/>
      <c r="CZ176" s="364"/>
      <c r="DA176" s="364"/>
      <c r="DB176" s="364"/>
      <c r="DC176" s="364"/>
      <c r="DD176" s="364"/>
      <c r="DE176" s="364"/>
      <c r="DF176" s="364"/>
      <c r="DG176" s="364"/>
      <c r="DH176" s="364"/>
      <c r="DI176" s="364"/>
      <c r="DJ176" s="364"/>
      <c r="DK176" s="364"/>
      <c r="DL176" s="364"/>
      <c r="DM176" s="364"/>
      <c r="DN176" s="364"/>
      <c r="DO176" s="364"/>
      <c r="DP176" s="364"/>
      <c r="DQ176" s="364"/>
      <c r="DR176" s="364"/>
      <c r="DS176" s="364"/>
      <c r="DT176" s="364"/>
      <c r="DU176" s="364"/>
      <c r="DV176" s="364"/>
      <c r="DW176" s="364"/>
      <c r="DX176" s="364"/>
      <c r="DY176" s="364"/>
      <c r="DZ176" s="364"/>
      <c r="EA176" s="364"/>
      <c r="EB176" s="364"/>
      <c r="EC176" s="364"/>
      <c r="ED176" s="364"/>
      <c r="EE176" s="364"/>
      <c r="EF176" s="364"/>
      <c r="EG176" s="364"/>
      <c r="EH176" s="364"/>
      <c r="EI176" s="364"/>
      <c r="EJ176" s="364"/>
      <c r="EK176" s="364"/>
      <c r="EL176" s="364"/>
      <c r="EM176" s="364"/>
      <c r="EN176" s="364"/>
      <c r="EO176" s="364"/>
      <c r="EP176" s="364"/>
      <c r="EQ176" s="364"/>
      <c r="ER176" s="364"/>
      <c r="ES176" s="364"/>
      <c r="ET176" s="364"/>
      <c r="EU176" s="364"/>
      <c r="EV176" s="364"/>
      <c r="EW176" s="364"/>
      <c r="EX176" s="364"/>
      <c r="EY176" s="364"/>
      <c r="EZ176" s="364"/>
      <c r="FA176" s="364"/>
      <c r="FB176" s="364"/>
      <c r="FC176" s="364"/>
      <c r="FD176" s="364"/>
      <c r="FE176" s="364"/>
      <c r="FF176" s="364"/>
      <c r="FG176" s="364"/>
      <c r="FH176" s="364"/>
      <c r="FI176" s="364"/>
      <c r="FJ176" s="364"/>
      <c r="FK176" s="364"/>
      <c r="FL176" s="364"/>
      <c r="FM176" s="364"/>
      <c r="FN176" s="364"/>
      <c r="FO176" s="364"/>
      <c r="FP176" s="364"/>
      <c r="FQ176" s="364"/>
      <c r="FR176" s="364"/>
      <c r="FS176" s="364"/>
      <c r="FT176" s="364"/>
      <c r="FU176" s="364"/>
      <c r="FV176" s="364"/>
      <c r="FW176" s="364"/>
      <c r="FX176" s="364"/>
      <c r="FY176" s="364"/>
      <c r="FZ176" s="364"/>
      <c r="GA176" s="364"/>
      <c r="GB176" s="364"/>
      <c r="GC176" s="364"/>
      <c r="GD176" s="364"/>
      <c r="GE176" s="364"/>
      <c r="GF176" s="364"/>
      <c r="GG176" s="364"/>
      <c r="GH176" s="364"/>
      <c r="GI176" s="364"/>
      <c r="GJ176" s="364"/>
      <c r="GK176" s="364"/>
      <c r="GL176" s="364"/>
      <c r="GM176" s="364"/>
      <c r="GN176" s="364"/>
      <c r="GO176" s="364"/>
      <c r="GP176" s="364"/>
      <c r="GQ176" s="364"/>
      <c r="GR176" s="364"/>
      <c r="GS176" s="364"/>
      <c r="GT176" s="364"/>
      <c r="GU176" s="364"/>
      <c r="GV176" s="364"/>
      <c r="GW176" s="364"/>
      <c r="GX176" s="364"/>
      <c r="GY176" s="364"/>
      <c r="GZ176" s="364"/>
      <c r="HA176" s="364"/>
      <c r="HB176" s="364"/>
      <c r="HC176" s="364"/>
      <c r="HD176" s="364"/>
      <c r="HE176" s="364"/>
      <c r="HF176" s="364"/>
      <c r="HG176" s="364"/>
      <c r="HH176" s="364"/>
      <c r="HI176" s="364"/>
      <c r="HJ176" s="364"/>
      <c r="HK176" s="364"/>
      <c r="HL176" s="364"/>
      <c r="HM176" s="364"/>
      <c r="HN176" s="364"/>
      <c r="HO176" s="364"/>
      <c r="HP176" s="364"/>
      <c r="HQ176" s="364"/>
      <c r="HR176" s="364"/>
      <c r="HS176" s="364"/>
      <c r="HT176" s="364"/>
      <c r="HU176" s="364"/>
      <c r="HV176" s="364"/>
      <c r="HW176" s="364"/>
      <c r="HX176" s="364"/>
      <c r="HY176" s="364"/>
      <c r="HZ176" s="364"/>
      <c r="IA176" s="364"/>
      <c r="IB176" s="364"/>
      <c r="IC176" s="364"/>
      <c r="ID176" s="364"/>
      <c r="IE176" s="364"/>
      <c r="IF176" s="364"/>
      <c r="IG176" s="364"/>
      <c r="IH176" s="364"/>
      <c r="II176" s="364"/>
      <c r="IJ176" s="364"/>
      <c r="IK176" s="364"/>
      <c r="IL176" s="364"/>
      <c r="IM176" s="364"/>
      <c r="IN176" s="364"/>
      <c r="IO176" s="364"/>
      <c r="IP176" s="364"/>
      <c r="IQ176" s="364"/>
      <c r="IR176" s="364"/>
      <c r="IS176" s="364"/>
      <c r="IT176" s="364"/>
      <c r="IU176" s="364"/>
      <c r="IV176" s="364"/>
      <c r="IW176" s="364"/>
      <c r="IX176" s="364"/>
      <c r="IY176" s="364"/>
      <c r="IZ176" s="364"/>
      <c r="JA176" s="364"/>
      <c r="JB176" s="364"/>
      <c r="JC176" s="364"/>
      <c r="JD176" s="364"/>
      <c r="JE176" s="364"/>
      <c r="JF176" s="364"/>
      <c r="JG176" s="364"/>
      <c r="JH176" s="364"/>
      <c r="JI176" s="364"/>
      <c r="JJ176" s="364"/>
      <c r="JK176" s="364"/>
      <c r="JL176" s="364"/>
      <c r="JM176" s="364"/>
      <c r="JN176" s="364"/>
      <c r="JO176" s="364"/>
      <c r="JP176" s="364"/>
      <c r="JQ176" s="364"/>
      <c r="JR176" s="364"/>
      <c r="JS176" s="364"/>
      <c r="JT176" s="364"/>
      <c r="JU176" s="364"/>
      <c r="JV176" s="364"/>
      <c r="JW176" s="364"/>
      <c r="JX176" s="364"/>
      <c r="JY176" s="364"/>
      <c r="JZ176" s="364"/>
      <c r="KA176" s="364"/>
      <c r="KB176" s="364"/>
      <c r="KC176" s="364"/>
      <c r="KD176" s="364"/>
      <c r="KE176" s="364"/>
      <c r="KF176" s="364"/>
      <c r="KG176" s="364"/>
      <c r="KH176" s="364"/>
      <c r="KI176" s="364"/>
      <c r="KJ176" s="364"/>
      <c r="KK176" s="364"/>
      <c r="KL176" s="364"/>
      <c r="KM176" s="364"/>
      <c r="KN176" s="364"/>
      <c r="KO176" s="364"/>
      <c r="KP176" s="364"/>
      <c r="KQ176" s="364"/>
      <c r="KR176" s="364"/>
      <c r="KS176" s="364"/>
      <c r="KT176" s="364"/>
      <c r="KU176" s="364"/>
      <c r="KV176" s="364"/>
      <c r="KW176" s="364"/>
      <c r="KX176" s="364"/>
      <c r="KY176" s="364"/>
      <c r="KZ176" s="364"/>
      <c r="LA176" s="364"/>
      <c r="LB176" s="364"/>
      <c r="LC176" s="364"/>
      <c r="LD176" s="364"/>
      <c r="LE176" s="364"/>
      <c r="LF176" s="364"/>
      <c r="LG176" s="364"/>
      <c r="LH176" s="364"/>
      <c r="LI176" s="364"/>
      <c r="LJ176" s="364"/>
      <c r="LK176" s="364"/>
      <c r="LL176" s="364"/>
      <c r="LM176" s="364"/>
      <c r="LN176" s="364"/>
      <c r="LO176" s="364"/>
      <c r="LP176" s="364"/>
      <c r="LQ176" s="364"/>
      <c r="LR176" s="364"/>
      <c r="LS176" s="364"/>
      <c r="LT176" s="364"/>
      <c r="LU176" s="364"/>
      <c r="LV176" s="364"/>
      <c r="LW176" s="364"/>
      <c r="LX176" s="364"/>
      <c r="LY176" s="364"/>
      <c r="LZ176" s="364"/>
      <c r="MA176" s="364"/>
      <c r="MB176" s="364"/>
      <c r="MC176" s="364"/>
      <c r="MD176" s="364"/>
      <c r="ME176" s="364"/>
      <c r="MF176" s="364"/>
      <c r="MG176" s="364"/>
      <c r="MH176" s="364"/>
      <c r="MI176" s="364"/>
      <c r="MJ176" s="364"/>
      <c r="MK176" s="364"/>
      <c r="ML176" s="364"/>
      <c r="MM176" s="364"/>
      <c r="MN176" s="364"/>
      <c r="MO176" s="364"/>
      <c r="MP176" s="364"/>
      <c r="MQ176" s="364"/>
      <c r="MR176" s="364"/>
      <c r="MS176" s="364"/>
      <c r="MT176" s="364"/>
      <c r="MU176" s="364"/>
      <c r="MV176" s="364"/>
      <c r="MW176" s="364"/>
      <c r="MX176" s="364"/>
      <c r="MY176" s="364"/>
      <c r="MZ176" s="364"/>
      <c r="NA176" s="364"/>
      <c r="NB176" s="364"/>
      <c r="NC176" s="364"/>
      <c r="ND176" s="364"/>
      <c r="NE176" s="364"/>
      <c r="NF176" s="364"/>
      <c r="NG176" s="364"/>
      <c r="NH176" s="364"/>
      <c r="NI176" s="364"/>
      <c r="NJ176" s="364"/>
      <c r="NK176" s="364"/>
      <c r="NL176" s="364"/>
      <c r="NM176" s="364"/>
      <c r="NN176" s="364"/>
      <c r="NO176" s="364"/>
      <c r="NP176" s="364"/>
      <c r="NQ176" s="364"/>
      <c r="NR176" s="364"/>
      <c r="NS176" s="364"/>
      <c r="NT176" s="364"/>
      <c r="NU176" s="364"/>
      <c r="NV176" s="364"/>
      <c r="NW176" s="364"/>
      <c r="NX176" s="364"/>
      <c r="NY176" s="364"/>
      <c r="NZ176" s="364"/>
      <c r="OA176" s="364"/>
      <c r="OB176" s="364"/>
      <c r="OC176" s="364"/>
      <c r="OD176" s="364"/>
      <c r="OE176" s="364"/>
      <c r="OF176" s="364"/>
      <c r="OG176" s="364"/>
      <c r="OH176" s="364"/>
      <c r="OI176" s="364"/>
      <c r="OJ176" s="364"/>
      <c r="OK176" s="364"/>
      <c r="OL176" s="364"/>
      <c r="OM176" s="364"/>
      <c r="ON176" s="364"/>
      <c r="OO176" s="364"/>
      <c r="OP176" s="364"/>
      <c r="OQ176" s="364"/>
      <c r="OR176" s="364"/>
    </row>
    <row r="177" spans="1:408" ht="15">
      <c r="A177" s="365" t="s">
        <v>744</v>
      </c>
      <c r="B177" s="364">
        <f t="shared" si="185"/>
        <v>0</v>
      </c>
      <c r="C177" s="364">
        <f t="shared" si="186"/>
        <v>0</v>
      </c>
      <c r="D177" s="364">
        <f t="shared" si="187"/>
        <v>0</v>
      </c>
      <c r="E177" s="364">
        <f t="shared" si="188"/>
        <v>0</v>
      </c>
      <c r="F177" s="364">
        <f t="shared" si="189"/>
        <v>0</v>
      </c>
      <c r="G177" s="364">
        <f t="shared" si="190"/>
        <v>0</v>
      </c>
      <c r="H177" s="364">
        <f t="shared" si="191"/>
        <v>0</v>
      </c>
      <c r="I177" s="364">
        <f t="shared" si="192"/>
        <v>0</v>
      </c>
      <c r="J177" s="364">
        <f t="shared" si="193"/>
        <v>0</v>
      </c>
      <c r="K177" s="364">
        <f t="shared" si="194"/>
        <v>0</v>
      </c>
      <c r="L177" s="364">
        <f t="shared" si="195"/>
        <v>0</v>
      </c>
      <c r="M177" s="364">
        <f t="shared" si="196"/>
        <v>0</v>
      </c>
      <c r="N177" s="364">
        <f t="shared" si="197"/>
        <v>0</v>
      </c>
      <c r="O177" s="364">
        <f t="shared" si="198"/>
        <v>0</v>
      </c>
      <c r="P177" s="364">
        <f t="shared" si="199"/>
        <v>0</v>
      </c>
      <c r="Q177" s="364">
        <f t="shared" si="200"/>
        <v>0</v>
      </c>
      <c r="R177" s="364">
        <f t="shared" si="201"/>
        <v>0</v>
      </c>
      <c r="S177" s="364">
        <f t="shared" si="202"/>
        <v>0</v>
      </c>
      <c r="T177" s="364">
        <f t="shared" si="203"/>
        <v>0</v>
      </c>
      <c r="U177" s="364">
        <f t="shared" si="204"/>
        <v>0</v>
      </c>
      <c r="V177" s="364">
        <f t="shared" si="205"/>
        <v>0</v>
      </c>
      <c r="W177" s="364">
        <f t="shared" si="206"/>
        <v>0</v>
      </c>
      <c r="X177" s="364">
        <f t="shared" si="207"/>
        <v>0</v>
      </c>
      <c r="Y177" s="364">
        <f t="shared" si="208"/>
        <v>0</v>
      </c>
      <c r="Z177" s="364">
        <f t="shared" si="209"/>
        <v>0</v>
      </c>
      <c r="AA177" s="364">
        <f t="shared" si="210"/>
        <v>0</v>
      </c>
      <c r="AB177" s="364">
        <f t="shared" si="211"/>
        <v>0</v>
      </c>
      <c r="AC177" s="364">
        <f t="shared" si="212"/>
        <v>0</v>
      </c>
      <c r="AD177" s="364">
        <f t="shared" si="213"/>
        <v>0</v>
      </c>
      <c r="AE177" s="364">
        <f t="shared" si="214"/>
        <v>0</v>
      </c>
      <c r="AG177" s="364"/>
      <c r="AH177" s="364"/>
      <c r="AI177" s="364"/>
      <c r="AJ177" s="364"/>
      <c r="AK177" s="364"/>
      <c r="AL177" s="364"/>
      <c r="AM177" s="364"/>
      <c r="AN177" s="364"/>
      <c r="AO177" s="364"/>
      <c r="AP177" s="364"/>
      <c r="AQ177" s="364"/>
      <c r="AR177" s="364"/>
      <c r="AS177" s="364"/>
      <c r="AT177" s="364"/>
      <c r="AU177" s="364"/>
      <c r="AV177" s="364"/>
      <c r="AW177" s="364"/>
      <c r="AX177" s="364"/>
      <c r="AY177" s="364"/>
      <c r="AZ177" s="364"/>
      <c r="BA177" s="364"/>
      <c r="BB177" s="364"/>
      <c r="BC177" s="364"/>
      <c r="BD177" s="364"/>
      <c r="BE177" s="364"/>
      <c r="BF177" s="364"/>
      <c r="BG177" s="364"/>
      <c r="BH177" s="364"/>
      <c r="BI177" s="364"/>
      <c r="BJ177" s="364"/>
      <c r="BK177" s="364"/>
      <c r="BL177" s="364"/>
      <c r="BM177" s="364"/>
      <c r="BN177" s="364"/>
      <c r="BO177" s="364"/>
      <c r="BP177" s="364"/>
      <c r="BQ177" s="364"/>
      <c r="BR177" s="364"/>
      <c r="BS177" s="364"/>
      <c r="BT177" s="364"/>
      <c r="BU177" s="364"/>
      <c r="BV177" s="364"/>
      <c r="BW177" s="364"/>
      <c r="BX177" s="364"/>
      <c r="BY177" s="364"/>
      <c r="BZ177" s="364"/>
      <c r="CA177" s="364"/>
      <c r="CB177" s="364"/>
      <c r="CC177" s="364"/>
      <c r="CD177" s="364"/>
      <c r="CE177" s="364"/>
      <c r="CF177" s="364"/>
      <c r="CG177" s="364"/>
      <c r="CH177" s="364"/>
      <c r="CI177" s="364"/>
      <c r="CJ177" s="364"/>
      <c r="CK177" s="364"/>
      <c r="CL177" s="364"/>
      <c r="CM177" s="364"/>
      <c r="CN177" s="364"/>
      <c r="CO177" s="364"/>
      <c r="CP177" s="364"/>
      <c r="CQ177" s="364"/>
      <c r="CR177" s="364"/>
      <c r="CS177" s="364"/>
      <c r="CT177" s="364"/>
      <c r="CU177" s="364"/>
      <c r="CV177" s="364"/>
      <c r="CW177" s="364"/>
      <c r="CX177" s="364"/>
      <c r="CY177" s="364"/>
      <c r="CZ177" s="364"/>
      <c r="DA177" s="364"/>
      <c r="DB177" s="364"/>
      <c r="DC177" s="364"/>
      <c r="DD177" s="364"/>
      <c r="DE177" s="364"/>
      <c r="DF177" s="364"/>
      <c r="DG177" s="364"/>
      <c r="DH177" s="364"/>
      <c r="DI177" s="364"/>
      <c r="DJ177" s="364"/>
      <c r="DK177" s="364"/>
      <c r="DL177" s="364"/>
      <c r="DM177" s="364"/>
      <c r="DN177" s="364"/>
      <c r="DO177" s="364"/>
      <c r="DP177" s="364"/>
      <c r="DQ177" s="364"/>
      <c r="DR177" s="364"/>
      <c r="DS177" s="364"/>
      <c r="DT177" s="364"/>
      <c r="DU177" s="364"/>
      <c r="DV177" s="364"/>
      <c r="DW177" s="364"/>
      <c r="DX177" s="364"/>
      <c r="DY177" s="364"/>
      <c r="DZ177" s="364"/>
      <c r="EA177" s="364"/>
      <c r="EB177" s="364"/>
      <c r="EC177" s="364"/>
      <c r="ED177" s="364"/>
      <c r="EE177" s="364"/>
      <c r="EF177" s="364"/>
      <c r="EG177" s="364"/>
      <c r="EH177" s="364"/>
      <c r="EI177" s="364"/>
      <c r="EJ177" s="364"/>
      <c r="EK177" s="364"/>
      <c r="EL177" s="364"/>
      <c r="EM177" s="364"/>
      <c r="EN177" s="364"/>
      <c r="EO177" s="364"/>
      <c r="EP177" s="364"/>
      <c r="EQ177" s="364"/>
      <c r="ER177" s="364"/>
      <c r="ES177" s="364"/>
      <c r="ET177" s="364"/>
      <c r="EU177" s="364"/>
      <c r="EV177" s="364"/>
      <c r="EW177" s="364"/>
      <c r="EX177" s="364"/>
      <c r="EY177" s="364"/>
      <c r="EZ177" s="364"/>
      <c r="FA177" s="364"/>
      <c r="FB177" s="364"/>
      <c r="FC177" s="364"/>
      <c r="FD177" s="364"/>
      <c r="FE177" s="364"/>
      <c r="FF177" s="364"/>
      <c r="FG177" s="364"/>
      <c r="FH177" s="364"/>
      <c r="FI177" s="364"/>
      <c r="FJ177" s="364"/>
      <c r="FK177" s="364"/>
      <c r="FL177" s="364"/>
      <c r="FM177" s="364"/>
      <c r="FN177" s="364"/>
      <c r="FO177" s="364"/>
      <c r="FP177" s="364"/>
      <c r="FQ177" s="364"/>
      <c r="FR177" s="364"/>
      <c r="FS177" s="364"/>
      <c r="FT177" s="364"/>
      <c r="FU177" s="364"/>
      <c r="FV177" s="364"/>
      <c r="FW177" s="364"/>
      <c r="FX177" s="364"/>
      <c r="FY177" s="364"/>
      <c r="FZ177" s="364"/>
      <c r="GA177" s="364"/>
      <c r="GB177" s="364"/>
      <c r="GC177" s="364"/>
      <c r="GD177" s="364"/>
      <c r="GE177" s="364"/>
      <c r="GF177" s="364"/>
      <c r="GG177" s="364"/>
      <c r="GH177" s="364"/>
      <c r="GI177" s="364"/>
      <c r="GJ177" s="364"/>
      <c r="GK177" s="364"/>
      <c r="GL177" s="364"/>
      <c r="GM177" s="364"/>
      <c r="GN177" s="364"/>
      <c r="GO177" s="364"/>
      <c r="GP177" s="364"/>
      <c r="GQ177" s="364"/>
      <c r="GR177" s="364"/>
      <c r="GS177" s="364"/>
      <c r="GT177" s="364"/>
      <c r="GU177" s="364"/>
      <c r="GV177" s="364"/>
      <c r="GW177" s="364"/>
      <c r="GX177" s="364"/>
      <c r="GY177" s="364"/>
      <c r="GZ177" s="364"/>
      <c r="HA177" s="364"/>
      <c r="HB177" s="364"/>
      <c r="HC177" s="364"/>
      <c r="HD177" s="364"/>
      <c r="HE177" s="364"/>
      <c r="HF177" s="364"/>
      <c r="HG177" s="364"/>
      <c r="HH177" s="364"/>
      <c r="HI177" s="364"/>
      <c r="HJ177" s="364"/>
      <c r="HK177" s="364"/>
      <c r="HL177" s="364"/>
      <c r="HM177" s="364"/>
      <c r="HN177" s="364"/>
      <c r="HO177" s="364"/>
      <c r="HP177" s="364"/>
      <c r="HQ177" s="364"/>
      <c r="HR177" s="364"/>
      <c r="HS177" s="364"/>
      <c r="HT177" s="364"/>
      <c r="HU177" s="364"/>
      <c r="HV177" s="364"/>
      <c r="HW177" s="364"/>
      <c r="HX177" s="364"/>
      <c r="HY177" s="364"/>
      <c r="HZ177" s="364"/>
      <c r="IA177" s="364"/>
      <c r="IB177" s="364"/>
      <c r="IC177" s="364"/>
      <c r="ID177" s="364"/>
      <c r="IE177" s="364"/>
      <c r="IF177" s="364"/>
      <c r="IG177" s="364"/>
      <c r="IH177" s="364"/>
      <c r="II177" s="364"/>
      <c r="IJ177" s="364"/>
      <c r="IK177" s="364"/>
      <c r="IL177" s="364"/>
      <c r="IM177" s="364"/>
      <c r="IN177" s="364"/>
      <c r="IO177" s="364"/>
      <c r="IP177" s="364"/>
      <c r="IQ177" s="364"/>
      <c r="IR177" s="364"/>
      <c r="IS177" s="364"/>
      <c r="IT177" s="364"/>
      <c r="IU177" s="364"/>
      <c r="IV177" s="364"/>
      <c r="IW177" s="364"/>
      <c r="IX177" s="364"/>
      <c r="IY177" s="364"/>
      <c r="IZ177" s="364"/>
      <c r="JA177" s="364"/>
      <c r="JB177" s="364"/>
      <c r="JC177" s="364"/>
      <c r="JD177" s="364"/>
      <c r="JE177" s="364"/>
      <c r="JF177" s="364"/>
      <c r="JG177" s="364"/>
      <c r="JH177" s="364"/>
      <c r="JI177" s="364"/>
      <c r="JJ177" s="364"/>
      <c r="JK177" s="364"/>
      <c r="JL177" s="364"/>
      <c r="JM177" s="364"/>
      <c r="JN177" s="364"/>
      <c r="JO177" s="364"/>
      <c r="JP177" s="364"/>
      <c r="JQ177" s="364"/>
      <c r="JR177" s="364"/>
      <c r="JS177" s="364"/>
      <c r="JT177" s="364"/>
      <c r="JU177" s="364"/>
      <c r="JV177" s="364"/>
      <c r="JW177" s="364"/>
      <c r="JX177" s="364"/>
      <c r="JY177" s="364"/>
      <c r="JZ177" s="364"/>
      <c r="KA177" s="364"/>
      <c r="KB177" s="364"/>
      <c r="KC177" s="364"/>
      <c r="KD177" s="364"/>
      <c r="KE177" s="364"/>
      <c r="KF177" s="364"/>
      <c r="KG177" s="364"/>
      <c r="KH177" s="364"/>
      <c r="KI177" s="364"/>
      <c r="KJ177" s="364"/>
      <c r="KK177" s="364"/>
      <c r="KL177" s="364"/>
      <c r="KM177" s="364"/>
      <c r="KN177" s="364"/>
      <c r="KO177" s="364"/>
      <c r="KP177" s="364"/>
      <c r="KQ177" s="364"/>
      <c r="KR177" s="364"/>
      <c r="KS177" s="364"/>
      <c r="KT177" s="364"/>
      <c r="KU177" s="364"/>
      <c r="KV177" s="364"/>
      <c r="KW177" s="364"/>
      <c r="KX177" s="364"/>
      <c r="KY177" s="364"/>
      <c r="KZ177" s="364"/>
      <c r="LA177" s="364"/>
      <c r="LB177" s="364"/>
      <c r="LC177" s="364"/>
      <c r="LD177" s="364"/>
      <c r="LE177" s="364"/>
      <c r="LF177" s="364"/>
      <c r="LG177" s="364"/>
      <c r="LH177" s="364"/>
      <c r="LI177" s="364"/>
      <c r="LJ177" s="364"/>
      <c r="LK177" s="364"/>
      <c r="LL177" s="364"/>
      <c r="LM177" s="364"/>
      <c r="LN177" s="364"/>
      <c r="LO177" s="364"/>
      <c r="LP177" s="364"/>
      <c r="LQ177" s="364"/>
      <c r="LR177" s="364"/>
      <c r="LS177" s="364"/>
      <c r="LT177" s="364"/>
      <c r="LU177" s="364"/>
      <c r="LV177" s="364"/>
      <c r="LW177" s="364"/>
      <c r="LX177" s="364"/>
      <c r="LY177" s="364"/>
      <c r="LZ177" s="364"/>
      <c r="MA177" s="364"/>
      <c r="MB177" s="364"/>
      <c r="MC177" s="364"/>
      <c r="MD177" s="364"/>
      <c r="ME177" s="364"/>
      <c r="MF177" s="364"/>
      <c r="MG177" s="364"/>
      <c r="MH177" s="364"/>
      <c r="MI177" s="364"/>
      <c r="MJ177" s="364"/>
      <c r="MK177" s="364"/>
      <c r="ML177" s="364"/>
      <c r="MM177" s="364"/>
      <c r="MN177" s="364"/>
      <c r="MO177" s="364"/>
      <c r="MP177" s="364"/>
      <c r="MQ177" s="364"/>
      <c r="MR177" s="364"/>
      <c r="MS177" s="364"/>
      <c r="MT177" s="364"/>
      <c r="MU177" s="364"/>
      <c r="MV177" s="364"/>
      <c r="MW177" s="364"/>
      <c r="MX177" s="364"/>
      <c r="MY177" s="364"/>
      <c r="MZ177" s="364"/>
      <c r="NA177" s="364"/>
      <c r="NB177" s="364"/>
      <c r="NC177" s="364"/>
      <c r="ND177" s="364"/>
      <c r="NE177" s="364"/>
      <c r="NF177" s="364"/>
      <c r="NG177" s="364"/>
      <c r="NH177" s="364"/>
      <c r="NI177" s="364"/>
      <c r="NJ177" s="364"/>
      <c r="NK177" s="364"/>
      <c r="NL177" s="364"/>
      <c r="NM177" s="364"/>
      <c r="NN177" s="364"/>
      <c r="NO177" s="364"/>
      <c r="NP177" s="364"/>
      <c r="NQ177" s="364"/>
      <c r="NR177" s="364"/>
      <c r="NS177" s="364"/>
      <c r="NT177" s="364"/>
      <c r="NU177" s="364"/>
      <c r="NV177" s="364"/>
      <c r="NW177" s="364"/>
      <c r="NX177" s="364"/>
      <c r="NY177" s="364"/>
      <c r="NZ177" s="364"/>
      <c r="OA177" s="364"/>
      <c r="OB177" s="364"/>
      <c r="OC177" s="364"/>
      <c r="OD177" s="364"/>
      <c r="OE177" s="364"/>
      <c r="OF177" s="364"/>
      <c r="OG177" s="364"/>
      <c r="OH177" s="364"/>
      <c r="OI177" s="364"/>
      <c r="OJ177" s="364"/>
      <c r="OK177" s="364"/>
      <c r="OL177" s="364"/>
      <c r="OM177" s="364"/>
      <c r="ON177" s="364"/>
      <c r="OO177" s="364"/>
      <c r="OP177" s="364"/>
      <c r="OQ177" s="364"/>
      <c r="OR177" s="364"/>
    </row>
    <row r="178" spans="1:408" ht="15">
      <c r="A178" s="365" t="s">
        <v>745</v>
      </c>
      <c r="B178" s="364">
        <f t="shared" si="185"/>
        <v>0</v>
      </c>
      <c r="C178" s="364">
        <f t="shared" si="186"/>
        <v>0</v>
      </c>
      <c r="D178" s="364">
        <f t="shared" si="187"/>
        <v>0</v>
      </c>
      <c r="E178" s="364">
        <f t="shared" si="188"/>
        <v>0</v>
      </c>
      <c r="F178" s="364">
        <f t="shared" si="189"/>
        <v>0</v>
      </c>
      <c r="G178" s="364">
        <f t="shared" si="190"/>
        <v>0</v>
      </c>
      <c r="H178" s="364">
        <f t="shared" si="191"/>
        <v>0</v>
      </c>
      <c r="I178" s="364">
        <f t="shared" si="192"/>
        <v>0</v>
      </c>
      <c r="J178" s="364">
        <f t="shared" si="193"/>
        <v>0</v>
      </c>
      <c r="K178" s="364">
        <f t="shared" si="194"/>
        <v>0</v>
      </c>
      <c r="L178" s="364">
        <f t="shared" si="195"/>
        <v>0</v>
      </c>
      <c r="M178" s="364">
        <f t="shared" si="196"/>
        <v>0</v>
      </c>
      <c r="N178" s="364">
        <f t="shared" si="197"/>
        <v>0</v>
      </c>
      <c r="O178" s="364">
        <f t="shared" si="198"/>
        <v>0</v>
      </c>
      <c r="P178" s="364">
        <f t="shared" si="199"/>
        <v>0</v>
      </c>
      <c r="Q178" s="364">
        <f t="shared" si="200"/>
        <v>0</v>
      </c>
      <c r="R178" s="364">
        <f t="shared" si="201"/>
        <v>0</v>
      </c>
      <c r="S178" s="364">
        <f t="shared" si="202"/>
        <v>0</v>
      </c>
      <c r="T178" s="364">
        <f t="shared" si="203"/>
        <v>0</v>
      </c>
      <c r="U178" s="364">
        <f t="shared" si="204"/>
        <v>0</v>
      </c>
      <c r="V178" s="364">
        <f t="shared" si="205"/>
        <v>0</v>
      </c>
      <c r="W178" s="364">
        <f t="shared" si="206"/>
        <v>0</v>
      </c>
      <c r="X178" s="364">
        <f t="shared" si="207"/>
        <v>0</v>
      </c>
      <c r="Y178" s="364">
        <f t="shared" si="208"/>
        <v>0</v>
      </c>
      <c r="Z178" s="364">
        <f t="shared" si="209"/>
        <v>0</v>
      </c>
      <c r="AA178" s="364">
        <f t="shared" si="210"/>
        <v>0</v>
      </c>
      <c r="AB178" s="364">
        <f t="shared" si="211"/>
        <v>0</v>
      </c>
      <c r="AC178" s="364">
        <f t="shared" si="212"/>
        <v>0</v>
      </c>
      <c r="AD178" s="364">
        <f t="shared" si="213"/>
        <v>0</v>
      </c>
      <c r="AE178" s="364">
        <f t="shared" si="214"/>
        <v>0</v>
      </c>
      <c r="AG178" s="364"/>
      <c r="AH178" s="364"/>
      <c r="AI178" s="364"/>
      <c r="AJ178" s="364"/>
      <c r="AK178" s="364"/>
      <c r="AL178" s="364"/>
      <c r="AM178" s="364"/>
      <c r="AN178" s="364"/>
      <c r="AO178" s="364"/>
      <c r="AP178" s="364"/>
      <c r="AQ178" s="364"/>
      <c r="AR178" s="364"/>
      <c r="AS178" s="364"/>
      <c r="AT178" s="364"/>
      <c r="AU178" s="364"/>
      <c r="AV178" s="364"/>
      <c r="AW178" s="364"/>
      <c r="AX178" s="364"/>
      <c r="AY178" s="364"/>
      <c r="AZ178" s="364"/>
      <c r="BA178" s="364"/>
      <c r="BB178" s="364"/>
      <c r="BC178" s="364"/>
      <c r="BD178" s="364"/>
      <c r="BE178" s="364"/>
      <c r="BF178" s="364"/>
      <c r="BG178" s="364"/>
      <c r="BH178" s="364"/>
      <c r="BI178" s="364"/>
      <c r="BJ178" s="364"/>
      <c r="BK178" s="364"/>
      <c r="BL178" s="364"/>
      <c r="BM178" s="364"/>
      <c r="BN178" s="364"/>
      <c r="BO178" s="364"/>
      <c r="BP178" s="364"/>
      <c r="BQ178" s="364"/>
      <c r="BR178" s="364"/>
      <c r="BS178" s="364"/>
      <c r="BT178" s="364"/>
      <c r="BU178" s="364"/>
      <c r="BV178" s="364"/>
      <c r="BW178" s="364"/>
      <c r="BX178" s="364"/>
      <c r="BY178" s="364"/>
      <c r="BZ178" s="364"/>
      <c r="CA178" s="364"/>
      <c r="CB178" s="364"/>
      <c r="CC178" s="364"/>
      <c r="CD178" s="364"/>
      <c r="CE178" s="364"/>
      <c r="CF178" s="364"/>
      <c r="CG178" s="364"/>
      <c r="CH178" s="364"/>
      <c r="CI178" s="364"/>
      <c r="CJ178" s="364"/>
      <c r="CK178" s="364"/>
      <c r="CL178" s="364"/>
      <c r="CM178" s="364"/>
      <c r="CN178" s="364"/>
      <c r="CO178" s="364"/>
      <c r="CP178" s="364"/>
      <c r="CQ178" s="364"/>
      <c r="CR178" s="364"/>
      <c r="CS178" s="364"/>
      <c r="CT178" s="364"/>
      <c r="CU178" s="364"/>
      <c r="CV178" s="364"/>
      <c r="CW178" s="364"/>
      <c r="CX178" s="364"/>
      <c r="CY178" s="364"/>
      <c r="CZ178" s="364"/>
      <c r="DA178" s="364"/>
      <c r="DB178" s="364"/>
      <c r="DC178" s="364"/>
      <c r="DD178" s="364"/>
      <c r="DE178" s="364"/>
      <c r="DF178" s="364"/>
      <c r="DG178" s="364"/>
      <c r="DH178" s="364"/>
      <c r="DI178" s="364"/>
      <c r="DJ178" s="364"/>
      <c r="DK178" s="364"/>
      <c r="DL178" s="364"/>
      <c r="DM178" s="364"/>
      <c r="DN178" s="364"/>
      <c r="DO178" s="364"/>
      <c r="DP178" s="364"/>
      <c r="DQ178" s="364"/>
      <c r="DR178" s="364"/>
      <c r="DS178" s="364"/>
      <c r="DT178" s="364"/>
      <c r="DU178" s="364"/>
      <c r="DV178" s="364"/>
      <c r="DW178" s="364"/>
      <c r="DX178" s="364"/>
      <c r="DY178" s="364"/>
      <c r="DZ178" s="364"/>
      <c r="EA178" s="364"/>
      <c r="EB178" s="364"/>
      <c r="EC178" s="364"/>
      <c r="ED178" s="364"/>
      <c r="EE178" s="364"/>
      <c r="EF178" s="364"/>
      <c r="EG178" s="364"/>
      <c r="EH178" s="364"/>
      <c r="EI178" s="364"/>
      <c r="EJ178" s="364"/>
      <c r="EK178" s="364"/>
      <c r="EL178" s="364"/>
      <c r="EM178" s="364"/>
      <c r="EN178" s="364"/>
      <c r="EO178" s="364"/>
      <c r="EP178" s="364"/>
      <c r="EQ178" s="364"/>
      <c r="ER178" s="364"/>
      <c r="ES178" s="364"/>
      <c r="ET178" s="364"/>
      <c r="EU178" s="364"/>
      <c r="EV178" s="364"/>
      <c r="EW178" s="364"/>
      <c r="EX178" s="364"/>
      <c r="EY178" s="364"/>
      <c r="EZ178" s="364"/>
      <c r="FA178" s="364"/>
      <c r="FB178" s="364"/>
      <c r="FC178" s="364"/>
      <c r="FD178" s="364"/>
      <c r="FE178" s="364"/>
      <c r="FF178" s="364"/>
      <c r="FG178" s="364"/>
      <c r="FH178" s="364"/>
      <c r="FI178" s="364"/>
      <c r="FJ178" s="364"/>
      <c r="FK178" s="364"/>
      <c r="FL178" s="364"/>
      <c r="FM178" s="364"/>
      <c r="FN178" s="364"/>
      <c r="FO178" s="364"/>
      <c r="FP178" s="364"/>
      <c r="FQ178" s="364"/>
      <c r="FR178" s="364"/>
      <c r="FS178" s="364"/>
      <c r="FT178" s="364"/>
      <c r="FU178" s="364"/>
      <c r="FV178" s="364"/>
      <c r="FW178" s="364"/>
      <c r="FX178" s="364"/>
      <c r="FY178" s="364"/>
      <c r="FZ178" s="364"/>
      <c r="GA178" s="364"/>
      <c r="GB178" s="364"/>
      <c r="GC178" s="364"/>
      <c r="GD178" s="364"/>
      <c r="GE178" s="364"/>
      <c r="GF178" s="364"/>
      <c r="GG178" s="364"/>
      <c r="GH178" s="364"/>
      <c r="GI178" s="364"/>
      <c r="GJ178" s="364"/>
      <c r="GK178" s="364"/>
      <c r="GL178" s="364"/>
      <c r="GM178" s="364"/>
      <c r="GN178" s="364"/>
      <c r="GO178" s="364"/>
      <c r="GP178" s="364"/>
      <c r="GQ178" s="364"/>
      <c r="GR178" s="364"/>
      <c r="GS178" s="364"/>
      <c r="GT178" s="364"/>
      <c r="GU178" s="364"/>
      <c r="GV178" s="364"/>
      <c r="GW178" s="364"/>
      <c r="GX178" s="364"/>
      <c r="GY178" s="364"/>
      <c r="GZ178" s="364"/>
      <c r="HA178" s="364"/>
      <c r="HB178" s="364"/>
      <c r="HC178" s="364"/>
      <c r="HD178" s="364"/>
      <c r="HE178" s="364"/>
      <c r="HF178" s="364"/>
      <c r="HG178" s="364"/>
      <c r="HH178" s="364"/>
      <c r="HI178" s="364"/>
      <c r="HJ178" s="364"/>
      <c r="HK178" s="364"/>
      <c r="HL178" s="364"/>
      <c r="HM178" s="364"/>
      <c r="HN178" s="364"/>
      <c r="HO178" s="364"/>
      <c r="HP178" s="364"/>
      <c r="HQ178" s="364"/>
      <c r="HR178" s="364"/>
      <c r="HS178" s="364"/>
      <c r="HT178" s="364"/>
      <c r="HU178" s="364"/>
      <c r="HV178" s="364"/>
      <c r="HW178" s="364"/>
      <c r="HX178" s="364"/>
      <c r="HY178" s="364"/>
      <c r="HZ178" s="364"/>
      <c r="IA178" s="364"/>
      <c r="IB178" s="364"/>
      <c r="IC178" s="364"/>
      <c r="ID178" s="364"/>
      <c r="IE178" s="364"/>
      <c r="IF178" s="364"/>
      <c r="IG178" s="364"/>
      <c r="IH178" s="364"/>
      <c r="II178" s="364"/>
      <c r="IJ178" s="364"/>
      <c r="IK178" s="364"/>
      <c r="IL178" s="364"/>
      <c r="IM178" s="364"/>
      <c r="IN178" s="364"/>
      <c r="IO178" s="364"/>
      <c r="IP178" s="364"/>
      <c r="IQ178" s="364"/>
      <c r="IR178" s="364"/>
      <c r="IS178" s="364"/>
      <c r="IT178" s="364"/>
      <c r="IU178" s="364"/>
      <c r="IV178" s="364"/>
      <c r="IW178" s="364"/>
      <c r="IX178" s="364"/>
      <c r="IY178" s="364"/>
      <c r="IZ178" s="364"/>
      <c r="JA178" s="364"/>
      <c r="JB178" s="364"/>
      <c r="JC178" s="364"/>
      <c r="JD178" s="364"/>
      <c r="JE178" s="364"/>
      <c r="JF178" s="364"/>
      <c r="JG178" s="364"/>
      <c r="JH178" s="364"/>
      <c r="JI178" s="364"/>
      <c r="JJ178" s="364"/>
      <c r="JK178" s="364"/>
      <c r="JL178" s="364"/>
      <c r="JM178" s="364"/>
      <c r="JN178" s="364"/>
      <c r="JO178" s="364"/>
      <c r="JP178" s="364"/>
      <c r="JQ178" s="364"/>
      <c r="JR178" s="364"/>
      <c r="JS178" s="364"/>
      <c r="JT178" s="364"/>
      <c r="JU178" s="364"/>
      <c r="JV178" s="364"/>
      <c r="JW178" s="364"/>
      <c r="JX178" s="364"/>
      <c r="JY178" s="364"/>
      <c r="JZ178" s="364"/>
      <c r="KA178" s="364"/>
      <c r="KB178" s="364"/>
      <c r="KC178" s="364"/>
      <c r="KD178" s="364"/>
      <c r="KE178" s="364"/>
      <c r="KF178" s="364"/>
      <c r="KG178" s="364"/>
      <c r="KH178" s="364"/>
      <c r="KI178" s="364"/>
      <c r="KJ178" s="364"/>
      <c r="KK178" s="364"/>
      <c r="KL178" s="364"/>
      <c r="KM178" s="364"/>
      <c r="KN178" s="364"/>
      <c r="KO178" s="364"/>
      <c r="KP178" s="364"/>
      <c r="KQ178" s="364"/>
      <c r="KR178" s="364"/>
      <c r="KS178" s="364"/>
      <c r="KT178" s="364"/>
      <c r="KU178" s="364"/>
      <c r="KV178" s="364"/>
      <c r="KW178" s="364"/>
      <c r="KX178" s="364"/>
      <c r="KY178" s="364"/>
      <c r="KZ178" s="364"/>
      <c r="LA178" s="364"/>
      <c r="LB178" s="364"/>
      <c r="LC178" s="364"/>
      <c r="LD178" s="364"/>
      <c r="LE178" s="364"/>
      <c r="LF178" s="364"/>
      <c r="LG178" s="364"/>
      <c r="LH178" s="364"/>
      <c r="LI178" s="364"/>
      <c r="LJ178" s="364"/>
      <c r="LK178" s="364"/>
      <c r="LL178" s="364"/>
      <c r="LM178" s="364"/>
      <c r="LN178" s="364"/>
      <c r="LO178" s="364"/>
      <c r="LP178" s="364"/>
      <c r="LQ178" s="364"/>
      <c r="LR178" s="364"/>
      <c r="LS178" s="364"/>
      <c r="LT178" s="364"/>
      <c r="LU178" s="364"/>
      <c r="LV178" s="364"/>
      <c r="LW178" s="364"/>
      <c r="LX178" s="364"/>
      <c r="LY178" s="364"/>
      <c r="LZ178" s="364"/>
      <c r="MA178" s="364"/>
      <c r="MB178" s="364"/>
      <c r="MC178" s="364"/>
      <c r="MD178" s="364"/>
      <c r="ME178" s="364"/>
      <c r="MF178" s="364"/>
      <c r="MG178" s="364"/>
      <c r="MH178" s="364"/>
      <c r="MI178" s="364"/>
      <c r="MJ178" s="364"/>
      <c r="MK178" s="364"/>
      <c r="ML178" s="364"/>
      <c r="MM178" s="364"/>
      <c r="MN178" s="364"/>
      <c r="MO178" s="364"/>
      <c r="MP178" s="364"/>
      <c r="MQ178" s="364"/>
      <c r="MR178" s="364"/>
      <c r="MS178" s="364"/>
      <c r="MT178" s="364"/>
      <c r="MU178" s="364"/>
      <c r="MV178" s="364"/>
      <c r="MW178" s="364"/>
      <c r="MX178" s="364"/>
      <c r="MY178" s="364"/>
      <c r="MZ178" s="364"/>
      <c r="NA178" s="364"/>
      <c r="NB178" s="364"/>
      <c r="NC178" s="364"/>
      <c r="ND178" s="364"/>
      <c r="NE178" s="364"/>
      <c r="NF178" s="364"/>
      <c r="NG178" s="364"/>
      <c r="NH178" s="364"/>
      <c r="NI178" s="364"/>
      <c r="NJ178" s="364"/>
      <c r="NK178" s="364"/>
      <c r="NL178" s="364"/>
      <c r="NM178" s="364"/>
      <c r="NN178" s="364"/>
      <c r="NO178" s="364"/>
      <c r="NP178" s="364"/>
      <c r="NQ178" s="364"/>
      <c r="NR178" s="364"/>
      <c r="NS178" s="364"/>
      <c r="NT178" s="364"/>
      <c r="NU178" s="364"/>
      <c r="NV178" s="364"/>
      <c r="NW178" s="364"/>
      <c r="NX178" s="364"/>
      <c r="NY178" s="364"/>
      <c r="NZ178" s="364"/>
      <c r="OA178" s="364"/>
      <c r="OB178" s="364"/>
      <c r="OC178" s="364"/>
      <c r="OD178" s="364"/>
      <c r="OE178" s="364"/>
      <c r="OF178" s="364"/>
      <c r="OG178" s="364"/>
      <c r="OH178" s="364"/>
      <c r="OI178" s="364"/>
      <c r="OJ178" s="364"/>
      <c r="OK178" s="364"/>
      <c r="OL178" s="364"/>
      <c r="OM178" s="364"/>
      <c r="ON178" s="364"/>
      <c r="OO178" s="364"/>
      <c r="OP178" s="364"/>
      <c r="OQ178" s="364"/>
      <c r="OR178" s="364"/>
    </row>
    <row r="179" spans="1:408" ht="15">
      <c r="A179" s="365" t="s">
        <v>746</v>
      </c>
      <c r="B179" s="364">
        <f t="shared" si="185"/>
        <v>0</v>
      </c>
      <c r="C179" s="364">
        <f t="shared" si="186"/>
        <v>0</v>
      </c>
      <c r="D179" s="364">
        <f t="shared" si="187"/>
        <v>0</v>
      </c>
      <c r="E179" s="364">
        <f t="shared" si="188"/>
        <v>0</v>
      </c>
      <c r="F179" s="364">
        <f t="shared" si="189"/>
        <v>0</v>
      </c>
      <c r="G179" s="364">
        <f t="shared" si="190"/>
        <v>0</v>
      </c>
      <c r="H179" s="364">
        <f t="shared" si="191"/>
        <v>0</v>
      </c>
      <c r="I179" s="364">
        <f t="shared" si="192"/>
        <v>0</v>
      </c>
      <c r="J179" s="364">
        <f t="shared" si="193"/>
        <v>0</v>
      </c>
      <c r="K179" s="364">
        <f t="shared" si="194"/>
        <v>0</v>
      </c>
      <c r="L179" s="364">
        <f t="shared" si="195"/>
        <v>0</v>
      </c>
      <c r="M179" s="364">
        <f t="shared" si="196"/>
        <v>0</v>
      </c>
      <c r="N179" s="364">
        <f t="shared" si="197"/>
        <v>0</v>
      </c>
      <c r="O179" s="364">
        <f t="shared" si="198"/>
        <v>0</v>
      </c>
      <c r="P179" s="364">
        <f t="shared" si="199"/>
        <v>0</v>
      </c>
      <c r="Q179" s="364">
        <f t="shared" si="200"/>
        <v>0</v>
      </c>
      <c r="R179" s="364">
        <f t="shared" si="201"/>
        <v>0</v>
      </c>
      <c r="S179" s="364">
        <f t="shared" si="202"/>
        <v>0</v>
      </c>
      <c r="T179" s="364">
        <f t="shared" si="203"/>
        <v>0</v>
      </c>
      <c r="U179" s="364">
        <f t="shared" si="204"/>
        <v>0</v>
      </c>
      <c r="V179" s="364">
        <f t="shared" si="205"/>
        <v>0</v>
      </c>
      <c r="W179" s="364">
        <f t="shared" si="206"/>
        <v>0</v>
      </c>
      <c r="X179" s="364">
        <f t="shared" si="207"/>
        <v>0</v>
      </c>
      <c r="Y179" s="364">
        <f t="shared" si="208"/>
        <v>0</v>
      </c>
      <c r="Z179" s="364">
        <f t="shared" si="209"/>
        <v>0</v>
      </c>
      <c r="AA179" s="364">
        <f t="shared" si="210"/>
        <v>0</v>
      </c>
      <c r="AB179" s="364">
        <f t="shared" si="211"/>
        <v>0</v>
      </c>
      <c r="AC179" s="364">
        <f t="shared" si="212"/>
        <v>0</v>
      </c>
      <c r="AD179" s="364">
        <f t="shared" si="213"/>
        <v>0</v>
      </c>
      <c r="AE179" s="364">
        <f t="shared" si="214"/>
        <v>0</v>
      </c>
      <c r="AG179" s="364"/>
      <c r="AH179" s="364"/>
      <c r="AI179" s="364"/>
      <c r="AJ179" s="364"/>
      <c r="AK179" s="364"/>
      <c r="AL179" s="364"/>
      <c r="AM179" s="364"/>
      <c r="AN179" s="364"/>
      <c r="AO179" s="364"/>
      <c r="AP179" s="364"/>
      <c r="AQ179" s="364"/>
      <c r="AR179" s="364"/>
      <c r="AS179" s="364"/>
      <c r="AT179" s="364"/>
      <c r="AU179" s="364"/>
      <c r="AV179" s="364"/>
      <c r="AW179" s="364"/>
      <c r="AX179" s="364"/>
      <c r="AY179" s="364"/>
      <c r="AZ179" s="364"/>
      <c r="BA179" s="364"/>
      <c r="BB179" s="364"/>
      <c r="BC179" s="364"/>
      <c r="BD179" s="364"/>
      <c r="BE179" s="364"/>
      <c r="BF179" s="364"/>
      <c r="BG179" s="364"/>
      <c r="BH179" s="364"/>
      <c r="BI179" s="364"/>
      <c r="BJ179" s="364"/>
      <c r="BK179" s="364"/>
      <c r="BL179" s="364"/>
      <c r="BM179" s="364"/>
      <c r="BN179" s="364"/>
      <c r="BO179" s="364"/>
      <c r="BP179" s="364"/>
      <c r="BQ179" s="364"/>
      <c r="BR179" s="364"/>
      <c r="BS179" s="364"/>
      <c r="BT179" s="364"/>
      <c r="BU179" s="364"/>
      <c r="BV179" s="364"/>
      <c r="BW179" s="364"/>
      <c r="BX179" s="364"/>
      <c r="BY179" s="364"/>
      <c r="BZ179" s="364"/>
      <c r="CA179" s="364"/>
      <c r="CB179" s="364"/>
      <c r="CC179" s="364"/>
      <c r="CD179" s="364"/>
      <c r="CE179" s="364"/>
      <c r="CF179" s="364"/>
      <c r="CG179" s="364"/>
      <c r="CH179" s="364"/>
      <c r="CI179" s="364"/>
      <c r="CJ179" s="364"/>
      <c r="CK179" s="364"/>
      <c r="CL179" s="364"/>
      <c r="CM179" s="364"/>
      <c r="CN179" s="364"/>
      <c r="CO179" s="364"/>
      <c r="CP179" s="364"/>
      <c r="CQ179" s="364"/>
      <c r="CR179" s="364"/>
      <c r="CS179" s="364"/>
      <c r="CT179" s="364"/>
      <c r="CU179" s="364"/>
      <c r="CV179" s="364"/>
      <c r="CW179" s="364"/>
      <c r="CX179" s="364"/>
      <c r="CY179" s="364"/>
      <c r="CZ179" s="364"/>
      <c r="DA179" s="364"/>
      <c r="DB179" s="364"/>
      <c r="DC179" s="364"/>
      <c r="DD179" s="364"/>
      <c r="DE179" s="364"/>
      <c r="DF179" s="364"/>
      <c r="DG179" s="364"/>
      <c r="DH179" s="364"/>
      <c r="DI179" s="364"/>
      <c r="DJ179" s="364"/>
      <c r="DK179" s="364"/>
      <c r="DL179" s="364"/>
      <c r="DM179" s="364"/>
      <c r="DN179" s="364"/>
      <c r="DO179" s="364"/>
      <c r="DP179" s="364"/>
      <c r="DQ179" s="364"/>
      <c r="DR179" s="364"/>
      <c r="DS179" s="364"/>
      <c r="DT179" s="364"/>
      <c r="DU179" s="364"/>
      <c r="DV179" s="364"/>
      <c r="DW179" s="364"/>
      <c r="DX179" s="364"/>
      <c r="DY179" s="364"/>
      <c r="DZ179" s="364"/>
      <c r="EA179" s="364"/>
      <c r="EB179" s="364"/>
      <c r="EC179" s="364"/>
      <c r="ED179" s="364"/>
      <c r="EE179" s="364"/>
      <c r="EF179" s="364"/>
      <c r="EG179" s="364"/>
      <c r="EH179" s="364"/>
      <c r="EI179" s="364"/>
      <c r="EJ179" s="364"/>
      <c r="EK179" s="364"/>
      <c r="EL179" s="364"/>
      <c r="EM179" s="364"/>
      <c r="EN179" s="364"/>
      <c r="EO179" s="364"/>
      <c r="EP179" s="364"/>
      <c r="EQ179" s="364"/>
      <c r="ER179" s="364"/>
      <c r="ES179" s="364"/>
      <c r="ET179" s="364"/>
      <c r="EU179" s="364"/>
      <c r="EV179" s="364"/>
      <c r="EW179" s="364"/>
      <c r="EX179" s="364"/>
      <c r="EY179" s="364"/>
      <c r="EZ179" s="364"/>
      <c r="FA179" s="364"/>
      <c r="FB179" s="364"/>
      <c r="FC179" s="364"/>
      <c r="FD179" s="364"/>
      <c r="FE179" s="364"/>
      <c r="FF179" s="364"/>
      <c r="FG179" s="364"/>
      <c r="FH179" s="364"/>
      <c r="FI179" s="364"/>
      <c r="FJ179" s="364"/>
      <c r="FK179" s="364"/>
      <c r="FL179" s="364"/>
      <c r="FM179" s="364"/>
      <c r="FN179" s="364"/>
      <c r="FO179" s="364"/>
      <c r="FP179" s="364"/>
      <c r="FQ179" s="364"/>
      <c r="FR179" s="364"/>
      <c r="FS179" s="364"/>
      <c r="FT179" s="364"/>
      <c r="FU179" s="364"/>
      <c r="FV179" s="364"/>
      <c r="FW179" s="364"/>
      <c r="FX179" s="364"/>
      <c r="FY179" s="364"/>
      <c r="FZ179" s="364"/>
      <c r="GA179" s="364"/>
      <c r="GB179" s="364"/>
      <c r="GC179" s="364"/>
      <c r="GD179" s="364"/>
      <c r="GE179" s="364"/>
      <c r="GF179" s="364"/>
      <c r="GG179" s="364"/>
      <c r="GH179" s="364"/>
      <c r="GI179" s="364"/>
      <c r="GJ179" s="364"/>
      <c r="GK179" s="364"/>
      <c r="GL179" s="364"/>
      <c r="GM179" s="364"/>
      <c r="GN179" s="364"/>
      <c r="GO179" s="364"/>
      <c r="GP179" s="364"/>
      <c r="GQ179" s="364"/>
      <c r="GR179" s="364"/>
      <c r="GS179" s="364"/>
      <c r="GT179" s="364"/>
      <c r="GU179" s="364"/>
      <c r="GV179" s="364"/>
      <c r="GW179" s="364"/>
      <c r="GX179" s="364"/>
      <c r="GY179" s="364"/>
      <c r="GZ179" s="364"/>
      <c r="HA179" s="364"/>
      <c r="HB179" s="364"/>
      <c r="HC179" s="364"/>
      <c r="HD179" s="364"/>
      <c r="HE179" s="364"/>
      <c r="HF179" s="364"/>
      <c r="HG179" s="364"/>
      <c r="HH179" s="364"/>
      <c r="HI179" s="364"/>
      <c r="HJ179" s="364"/>
      <c r="HK179" s="364"/>
      <c r="HL179" s="364"/>
      <c r="HM179" s="364"/>
      <c r="HN179" s="364"/>
      <c r="HO179" s="364"/>
      <c r="HP179" s="364"/>
      <c r="HQ179" s="364"/>
      <c r="HR179" s="364"/>
      <c r="HS179" s="364"/>
      <c r="HT179" s="364"/>
      <c r="HU179" s="364"/>
      <c r="HV179" s="364"/>
      <c r="HW179" s="364"/>
      <c r="HX179" s="364"/>
      <c r="HY179" s="364"/>
      <c r="HZ179" s="364"/>
      <c r="IA179" s="364"/>
      <c r="IB179" s="364"/>
      <c r="IC179" s="364"/>
      <c r="ID179" s="364"/>
      <c r="IE179" s="364"/>
      <c r="IF179" s="364"/>
      <c r="IG179" s="364"/>
      <c r="IH179" s="364"/>
      <c r="II179" s="364"/>
      <c r="IJ179" s="364"/>
      <c r="IK179" s="364"/>
      <c r="IL179" s="364"/>
      <c r="IM179" s="364"/>
      <c r="IN179" s="364"/>
      <c r="IO179" s="364"/>
      <c r="IP179" s="364"/>
      <c r="IQ179" s="364"/>
      <c r="IR179" s="364"/>
      <c r="IS179" s="364"/>
      <c r="IT179" s="364"/>
      <c r="IU179" s="364"/>
      <c r="IV179" s="364"/>
      <c r="IW179" s="364"/>
      <c r="IX179" s="364"/>
      <c r="IY179" s="364"/>
      <c r="IZ179" s="364"/>
      <c r="JA179" s="364"/>
      <c r="JB179" s="364"/>
      <c r="JC179" s="364"/>
      <c r="JD179" s="364"/>
      <c r="JE179" s="364"/>
      <c r="JF179" s="364"/>
      <c r="JG179" s="364"/>
      <c r="JH179" s="364"/>
      <c r="JI179" s="364"/>
      <c r="JJ179" s="364"/>
      <c r="JK179" s="364"/>
      <c r="JL179" s="364"/>
      <c r="JM179" s="364"/>
      <c r="JN179" s="364"/>
      <c r="JO179" s="364"/>
      <c r="JP179" s="364"/>
      <c r="JQ179" s="364"/>
      <c r="JR179" s="364"/>
      <c r="JS179" s="364"/>
      <c r="JT179" s="364"/>
      <c r="JU179" s="364"/>
      <c r="JV179" s="364"/>
      <c r="JW179" s="364"/>
      <c r="JX179" s="364"/>
      <c r="JY179" s="364"/>
      <c r="JZ179" s="364"/>
      <c r="KA179" s="364"/>
      <c r="KB179" s="364"/>
      <c r="KC179" s="364"/>
      <c r="KD179" s="364"/>
      <c r="KE179" s="364"/>
      <c r="KF179" s="364"/>
      <c r="KG179" s="364"/>
      <c r="KH179" s="364"/>
      <c r="KI179" s="364"/>
      <c r="KJ179" s="364"/>
      <c r="KK179" s="364"/>
      <c r="KL179" s="364"/>
      <c r="KM179" s="364"/>
      <c r="KN179" s="364"/>
      <c r="KO179" s="364"/>
      <c r="KP179" s="364"/>
      <c r="KQ179" s="364"/>
      <c r="KR179" s="364"/>
      <c r="KS179" s="364"/>
      <c r="KT179" s="364"/>
      <c r="KU179" s="364"/>
      <c r="KV179" s="364"/>
      <c r="KW179" s="364"/>
      <c r="KX179" s="364"/>
      <c r="KY179" s="364"/>
      <c r="KZ179" s="364"/>
      <c r="LA179" s="364"/>
      <c r="LB179" s="364"/>
      <c r="LC179" s="364"/>
      <c r="LD179" s="364"/>
      <c r="LE179" s="364"/>
      <c r="LF179" s="364"/>
      <c r="LG179" s="364"/>
      <c r="LH179" s="364"/>
      <c r="LI179" s="364"/>
      <c r="LJ179" s="364"/>
      <c r="LK179" s="364"/>
      <c r="LL179" s="364"/>
      <c r="LM179" s="364"/>
      <c r="LN179" s="364"/>
      <c r="LO179" s="364"/>
      <c r="LP179" s="364"/>
      <c r="LQ179" s="364"/>
      <c r="LR179" s="364"/>
      <c r="LS179" s="364"/>
      <c r="LT179" s="364"/>
      <c r="LU179" s="364"/>
      <c r="LV179" s="364"/>
      <c r="LW179" s="364"/>
      <c r="LX179" s="364"/>
      <c r="LY179" s="364"/>
      <c r="LZ179" s="364"/>
      <c r="MA179" s="364"/>
      <c r="MB179" s="364"/>
      <c r="MC179" s="364"/>
      <c r="MD179" s="364"/>
      <c r="ME179" s="364"/>
      <c r="MF179" s="364"/>
      <c r="MG179" s="364"/>
      <c r="MH179" s="364"/>
      <c r="MI179" s="364"/>
      <c r="MJ179" s="364"/>
      <c r="MK179" s="364"/>
      <c r="ML179" s="364"/>
      <c r="MM179" s="364"/>
      <c r="MN179" s="364"/>
      <c r="MO179" s="364"/>
      <c r="MP179" s="364"/>
      <c r="MQ179" s="364"/>
      <c r="MR179" s="364"/>
      <c r="MS179" s="364"/>
      <c r="MT179" s="364"/>
      <c r="MU179" s="364"/>
      <c r="MV179" s="364"/>
      <c r="MW179" s="364"/>
      <c r="MX179" s="364"/>
      <c r="MY179" s="364"/>
      <c r="MZ179" s="364"/>
      <c r="NA179" s="364"/>
      <c r="NB179" s="364"/>
      <c r="NC179" s="364"/>
      <c r="ND179" s="364"/>
      <c r="NE179" s="364"/>
      <c r="NF179" s="364"/>
      <c r="NG179" s="364"/>
      <c r="NH179" s="364"/>
      <c r="NI179" s="364"/>
      <c r="NJ179" s="364"/>
      <c r="NK179" s="364"/>
      <c r="NL179" s="364"/>
      <c r="NM179" s="364"/>
      <c r="NN179" s="364"/>
      <c r="NO179" s="364"/>
      <c r="NP179" s="364"/>
      <c r="NQ179" s="364"/>
      <c r="NR179" s="364"/>
      <c r="NS179" s="364"/>
      <c r="NT179" s="364"/>
      <c r="NU179" s="364"/>
      <c r="NV179" s="364"/>
      <c r="NW179" s="364"/>
      <c r="NX179" s="364"/>
      <c r="NY179" s="364"/>
      <c r="NZ179" s="364"/>
      <c r="OA179" s="364"/>
      <c r="OB179" s="364"/>
      <c r="OC179" s="364"/>
      <c r="OD179" s="364"/>
      <c r="OE179" s="364"/>
      <c r="OF179" s="364"/>
      <c r="OG179" s="364"/>
      <c r="OH179" s="364"/>
      <c r="OI179" s="364"/>
      <c r="OJ179" s="364"/>
      <c r="OK179" s="364"/>
      <c r="OL179" s="364"/>
      <c r="OM179" s="364"/>
      <c r="ON179" s="364"/>
      <c r="OO179" s="364"/>
      <c r="OP179" s="364"/>
      <c r="OQ179" s="364"/>
      <c r="OR179" s="364"/>
    </row>
    <row r="180" spans="1:408" ht="15">
      <c r="A180" s="365" t="s">
        <v>747</v>
      </c>
      <c r="B180" s="364">
        <f t="shared" si="185"/>
        <v>0</v>
      </c>
      <c r="C180" s="364">
        <f t="shared" si="186"/>
        <v>0</v>
      </c>
      <c r="D180" s="364">
        <f t="shared" si="187"/>
        <v>0</v>
      </c>
      <c r="E180" s="364">
        <f t="shared" si="188"/>
        <v>0</v>
      </c>
      <c r="F180" s="364">
        <f t="shared" si="189"/>
        <v>0</v>
      </c>
      <c r="G180" s="364">
        <f t="shared" si="190"/>
        <v>0</v>
      </c>
      <c r="H180" s="364">
        <f t="shared" si="191"/>
        <v>0</v>
      </c>
      <c r="I180" s="364">
        <f t="shared" si="192"/>
        <v>0</v>
      </c>
      <c r="J180" s="364">
        <f t="shared" si="193"/>
        <v>0</v>
      </c>
      <c r="K180" s="364">
        <f t="shared" si="194"/>
        <v>0</v>
      </c>
      <c r="L180" s="364">
        <f t="shared" si="195"/>
        <v>0</v>
      </c>
      <c r="M180" s="364">
        <f t="shared" si="196"/>
        <v>0</v>
      </c>
      <c r="N180" s="364">
        <f t="shared" si="197"/>
        <v>0</v>
      </c>
      <c r="O180" s="364">
        <f t="shared" si="198"/>
        <v>0</v>
      </c>
      <c r="P180" s="364">
        <f t="shared" si="199"/>
        <v>0</v>
      </c>
      <c r="Q180" s="364">
        <f t="shared" si="200"/>
        <v>0</v>
      </c>
      <c r="R180" s="364">
        <f t="shared" si="201"/>
        <v>0</v>
      </c>
      <c r="S180" s="364">
        <f t="shared" si="202"/>
        <v>0</v>
      </c>
      <c r="T180" s="364">
        <f t="shared" si="203"/>
        <v>0</v>
      </c>
      <c r="U180" s="364">
        <f t="shared" si="204"/>
        <v>0</v>
      </c>
      <c r="V180" s="364">
        <f t="shared" si="205"/>
        <v>0</v>
      </c>
      <c r="W180" s="364">
        <f t="shared" si="206"/>
        <v>0</v>
      </c>
      <c r="X180" s="364">
        <f t="shared" si="207"/>
        <v>0</v>
      </c>
      <c r="Y180" s="364">
        <f t="shared" si="208"/>
        <v>0</v>
      </c>
      <c r="Z180" s="364">
        <f t="shared" si="209"/>
        <v>0</v>
      </c>
      <c r="AA180" s="364">
        <f t="shared" si="210"/>
        <v>0</v>
      </c>
      <c r="AB180" s="364">
        <f t="shared" si="211"/>
        <v>0</v>
      </c>
      <c r="AC180" s="364">
        <f t="shared" si="212"/>
        <v>0</v>
      </c>
      <c r="AD180" s="364">
        <f t="shared" si="213"/>
        <v>0</v>
      </c>
      <c r="AE180" s="364">
        <f t="shared" si="214"/>
        <v>0</v>
      </c>
      <c r="AG180" s="364"/>
      <c r="AH180" s="364"/>
      <c r="AI180" s="364"/>
      <c r="AJ180" s="364"/>
      <c r="AK180" s="364"/>
      <c r="AL180" s="364"/>
      <c r="AM180" s="364"/>
      <c r="AN180" s="364"/>
      <c r="AO180" s="364"/>
      <c r="AP180" s="364"/>
      <c r="AQ180" s="364"/>
      <c r="AR180" s="364"/>
      <c r="AS180" s="364"/>
      <c r="AT180" s="364"/>
      <c r="AU180" s="364"/>
      <c r="AV180" s="364"/>
      <c r="AW180" s="364"/>
      <c r="AX180" s="364"/>
      <c r="AY180" s="364"/>
      <c r="AZ180" s="364"/>
      <c r="BA180" s="364"/>
      <c r="BB180" s="364"/>
      <c r="BC180" s="364"/>
      <c r="BD180" s="364"/>
      <c r="BE180" s="364"/>
      <c r="BF180" s="364"/>
      <c r="BG180" s="364"/>
      <c r="BH180" s="364"/>
      <c r="BI180" s="364"/>
      <c r="BJ180" s="364"/>
      <c r="BK180" s="364"/>
      <c r="BL180" s="364"/>
      <c r="BM180" s="364"/>
      <c r="BN180" s="364"/>
      <c r="BO180" s="364"/>
      <c r="BP180" s="364"/>
      <c r="BQ180" s="364"/>
      <c r="BR180" s="364"/>
      <c r="BS180" s="364"/>
      <c r="BT180" s="364"/>
      <c r="BU180" s="364"/>
      <c r="BV180" s="364"/>
      <c r="BW180" s="364"/>
      <c r="BX180" s="364"/>
      <c r="BY180" s="364"/>
      <c r="BZ180" s="364"/>
      <c r="CA180" s="364"/>
      <c r="CB180" s="364"/>
      <c r="CC180" s="364"/>
      <c r="CD180" s="364"/>
      <c r="CE180" s="364"/>
      <c r="CF180" s="364"/>
      <c r="CG180" s="364"/>
      <c r="CH180" s="364"/>
      <c r="CI180" s="364"/>
      <c r="CJ180" s="364"/>
      <c r="CK180" s="364"/>
      <c r="CL180" s="364"/>
      <c r="CM180" s="364"/>
      <c r="CN180" s="364"/>
      <c r="CO180" s="364"/>
      <c r="CP180" s="364"/>
      <c r="CQ180" s="364"/>
      <c r="CR180" s="364"/>
      <c r="CS180" s="364"/>
      <c r="CT180" s="364"/>
      <c r="CU180" s="364"/>
      <c r="CV180" s="364"/>
      <c r="CW180" s="364"/>
      <c r="CX180" s="364"/>
      <c r="CY180" s="364"/>
      <c r="CZ180" s="364"/>
      <c r="DA180" s="364"/>
      <c r="DB180" s="364"/>
      <c r="DC180" s="364"/>
      <c r="DD180" s="364"/>
      <c r="DE180" s="364"/>
      <c r="DF180" s="364"/>
      <c r="DG180" s="364"/>
      <c r="DH180" s="364"/>
      <c r="DI180" s="364"/>
      <c r="DJ180" s="364"/>
      <c r="DK180" s="364"/>
      <c r="DL180" s="364"/>
      <c r="DM180" s="364"/>
      <c r="DN180" s="364"/>
      <c r="DO180" s="364"/>
      <c r="DP180" s="364"/>
      <c r="DQ180" s="364"/>
      <c r="DR180" s="364"/>
      <c r="DS180" s="364"/>
      <c r="DT180" s="364"/>
      <c r="DU180" s="364"/>
      <c r="DV180" s="364"/>
      <c r="DW180" s="364"/>
      <c r="DX180" s="364"/>
      <c r="DY180" s="364"/>
      <c r="DZ180" s="364"/>
      <c r="EA180" s="364"/>
      <c r="EB180" s="364"/>
      <c r="EC180" s="364"/>
      <c r="ED180" s="364"/>
      <c r="EE180" s="364"/>
      <c r="EF180" s="364"/>
      <c r="EG180" s="364"/>
      <c r="EH180" s="364"/>
      <c r="EI180" s="364"/>
      <c r="EJ180" s="364"/>
      <c r="EK180" s="364"/>
      <c r="EL180" s="364"/>
      <c r="EM180" s="364"/>
      <c r="EN180" s="364"/>
      <c r="EO180" s="364"/>
      <c r="EP180" s="364"/>
      <c r="EQ180" s="364"/>
      <c r="ER180" s="364"/>
      <c r="ES180" s="364"/>
      <c r="ET180" s="364"/>
      <c r="EU180" s="364"/>
      <c r="EV180" s="364"/>
      <c r="EW180" s="364"/>
      <c r="EX180" s="364"/>
      <c r="EY180" s="364"/>
      <c r="EZ180" s="364"/>
      <c r="FA180" s="364"/>
      <c r="FB180" s="364"/>
      <c r="FC180" s="364"/>
      <c r="FD180" s="364"/>
      <c r="FE180" s="364"/>
      <c r="FF180" s="364"/>
      <c r="FG180" s="364"/>
      <c r="FH180" s="364"/>
      <c r="FI180" s="364"/>
      <c r="FJ180" s="364"/>
      <c r="FK180" s="364"/>
      <c r="FL180" s="364"/>
      <c r="FM180" s="364"/>
      <c r="FN180" s="364"/>
      <c r="FO180" s="364"/>
      <c r="FP180" s="364"/>
      <c r="FQ180" s="364"/>
      <c r="FR180" s="364"/>
      <c r="FS180" s="364"/>
      <c r="FT180" s="364"/>
      <c r="FU180" s="364"/>
      <c r="FV180" s="364"/>
      <c r="FW180" s="364"/>
      <c r="FX180" s="364"/>
      <c r="FY180" s="364"/>
      <c r="FZ180" s="364"/>
      <c r="GA180" s="364"/>
      <c r="GB180" s="364"/>
      <c r="GC180" s="364"/>
      <c r="GD180" s="364"/>
      <c r="GE180" s="364"/>
      <c r="GF180" s="364"/>
      <c r="GG180" s="364"/>
      <c r="GH180" s="364"/>
      <c r="GI180" s="364"/>
      <c r="GJ180" s="364"/>
      <c r="GK180" s="364"/>
      <c r="GL180" s="364"/>
      <c r="GM180" s="364"/>
      <c r="GN180" s="364"/>
      <c r="GO180" s="364"/>
      <c r="GP180" s="364"/>
      <c r="GQ180" s="364"/>
      <c r="GR180" s="364"/>
      <c r="GS180" s="364"/>
      <c r="GT180" s="364"/>
      <c r="GU180" s="364"/>
      <c r="GV180" s="364"/>
      <c r="GW180" s="364"/>
      <c r="GX180" s="364"/>
      <c r="GY180" s="364"/>
      <c r="GZ180" s="364"/>
      <c r="HA180" s="364"/>
      <c r="HB180" s="364"/>
      <c r="HC180" s="364"/>
      <c r="HD180" s="364"/>
      <c r="HE180" s="364"/>
      <c r="HF180" s="364"/>
      <c r="HG180" s="364"/>
      <c r="HH180" s="364"/>
      <c r="HI180" s="364"/>
      <c r="HJ180" s="364"/>
      <c r="HK180" s="364"/>
      <c r="HL180" s="364"/>
      <c r="HM180" s="364"/>
      <c r="HN180" s="364"/>
      <c r="HO180" s="364"/>
      <c r="HP180" s="364"/>
      <c r="HQ180" s="364"/>
      <c r="HR180" s="364"/>
      <c r="HS180" s="364"/>
      <c r="HT180" s="364"/>
      <c r="HU180" s="364"/>
      <c r="HV180" s="364"/>
      <c r="HW180" s="364"/>
      <c r="HX180" s="364"/>
      <c r="HY180" s="364"/>
      <c r="HZ180" s="364"/>
      <c r="IA180" s="364"/>
      <c r="IB180" s="364"/>
      <c r="IC180" s="364"/>
      <c r="ID180" s="364"/>
      <c r="IE180" s="364"/>
      <c r="IF180" s="364"/>
      <c r="IG180" s="364"/>
      <c r="IH180" s="364"/>
      <c r="II180" s="364"/>
      <c r="IJ180" s="364"/>
      <c r="IK180" s="364"/>
      <c r="IL180" s="364"/>
      <c r="IM180" s="364"/>
      <c r="IN180" s="364"/>
      <c r="IO180" s="364"/>
      <c r="IP180" s="364"/>
      <c r="IQ180" s="364"/>
      <c r="IR180" s="364"/>
      <c r="IS180" s="364"/>
      <c r="IT180" s="364"/>
      <c r="IU180" s="364"/>
      <c r="IV180" s="364"/>
      <c r="IW180" s="364"/>
      <c r="IX180" s="364"/>
      <c r="IY180" s="364"/>
      <c r="IZ180" s="364"/>
      <c r="JA180" s="364"/>
      <c r="JB180" s="364"/>
      <c r="JC180" s="364"/>
      <c r="JD180" s="364"/>
      <c r="JE180" s="364"/>
      <c r="JF180" s="364"/>
      <c r="JG180" s="364"/>
      <c r="JH180" s="364"/>
      <c r="JI180" s="364"/>
      <c r="JJ180" s="364"/>
      <c r="JK180" s="364"/>
      <c r="JL180" s="364"/>
      <c r="JM180" s="364"/>
      <c r="JN180" s="364"/>
      <c r="JO180" s="364"/>
      <c r="JP180" s="364"/>
      <c r="JQ180" s="364"/>
      <c r="JR180" s="364"/>
      <c r="JS180" s="364"/>
      <c r="JT180" s="364"/>
      <c r="JU180" s="364"/>
      <c r="JV180" s="364"/>
      <c r="JW180" s="364"/>
      <c r="JX180" s="364"/>
      <c r="JY180" s="364"/>
      <c r="JZ180" s="364"/>
      <c r="KA180" s="364"/>
      <c r="KB180" s="364"/>
      <c r="KC180" s="364"/>
      <c r="KD180" s="364"/>
      <c r="KE180" s="364"/>
      <c r="KF180" s="364"/>
      <c r="KG180" s="364"/>
      <c r="KH180" s="364"/>
      <c r="KI180" s="364"/>
      <c r="KJ180" s="364"/>
      <c r="KK180" s="364"/>
      <c r="KL180" s="364"/>
      <c r="KM180" s="364"/>
      <c r="KN180" s="364"/>
      <c r="KO180" s="364"/>
      <c r="KP180" s="364"/>
      <c r="KQ180" s="364"/>
      <c r="KR180" s="364"/>
      <c r="KS180" s="364"/>
      <c r="KT180" s="364"/>
      <c r="KU180" s="364"/>
      <c r="KV180" s="364"/>
      <c r="KW180" s="364"/>
      <c r="KX180" s="364"/>
      <c r="KY180" s="364"/>
      <c r="KZ180" s="364"/>
      <c r="LA180" s="364"/>
      <c r="LB180" s="364"/>
      <c r="LC180" s="364"/>
      <c r="LD180" s="364"/>
      <c r="LE180" s="364"/>
      <c r="LF180" s="364"/>
      <c r="LG180" s="364"/>
      <c r="LH180" s="364"/>
      <c r="LI180" s="364"/>
      <c r="LJ180" s="364"/>
      <c r="LK180" s="364"/>
      <c r="LL180" s="364"/>
      <c r="LM180" s="364"/>
      <c r="LN180" s="364"/>
      <c r="LO180" s="364"/>
      <c r="LP180" s="364"/>
      <c r="LQ180" s="364"/>
      <c r="LR180" s="364"/>
      <c r="LS180" s="364"/>
      <c r="LT180" s="364"/>
      <c r="LU180" s="364"/>
      <c r="LV180" s="364"/>
      <c r="LW180" s="364"/>
      <c r="LX180" s="364"/>
      <c r="LY180" s="364"/>
      <c r="LZ180" s="364"/>
      <c r="MA180" s="364"/>
      <c r="MB180" s="364"/>
      <c r="MC180" s="364"/>
      <c r="MD180" s="364"/>
      <c r="ME180" s="364"/>
      <c r="MF180" s="364"/>
      <c r="MG180" s="364"/>
      <c r="MH180" s="364"/>
      <c r="MI180" s="364"/>
      <c r="MJ180" s="364"/>
      <c r="MK180" s="364"/>
      <c r="ML180" s="364"/>
      <c r="MM180" s="364"/>
      <c r="MN180" s="364"/>
      <c r="MO180" s="364"/>
      <c r="MP180" s="364"/>
      <c r="MQ180" s="364"/>
      <c r="MR180" s="364"/>
      <c r="MS180" s="364"/>
      <c r="MT180" s="364"/>
      <c r="MU180" s="364"/>
      <c r="MV180" s="364"/>
      <c r="MW180" s="364"/>
      <c r="MX180" s="364"/>
      <c r="MY180" s="364"/>
      <c r="MZ180" s="364"/>
      <c r="NA180" s="364"/>
      <c r="NB180" s="364"/>
      <c r="NC180" s="364"/>
      <c r="ND180" s="364"/>
      <c r="NE180" s="364"/>
      <c r="NF180" s="364"/>
      <c r="NG180" s="364"/>
      <c r="NH180" s="364"/>
      <c r="NI180" s="364"/>
      <c r="NJ180" s="364"/>
      <c r="NK180" s="364"/>
      <c r="NL180" s="364"/>
      <c r="NM180" s="364"/>
      <c r="NN180" s="364"/>
      <c r="NO180" s="364"/>
      <c r="NP180" s="364"/>
      <c r="NQ180" s="364"/>
      <c r="NR180" s="364"/>
      <c r="NS180" s="364"/>
      <c r="NT180" s="364"/>
      <c r="NU180" s="364"/>
      <c r="NV180" s="364"/>
      <c r="NW180" s="364"/>
      <c r="NX180" s="364"/>
      <c r="NY180" s="364"/>
      <c r="NZ180" s="364"/>
      <c r="OA180" s="364"/>
      <c r="OB180" s="364"/>
      <c r="OC180" s="364"/>
      <c r="OD180" s="364"/>
      <c r="OE180" s="364"/>
      <c r="OF180" s="364"/>
      <c r="OG180" s="364"/>
      <c r="OH180" s="364"/>
      <c r="OI180" s="364"/>
      <c r="OJ180" s="364"/>
      <c r="OK180" s="364"/>
      <c r="OL180" s="364"/>
      <c r="OM180" s="364"/>
      <c r="ON180" s="364"/>
      <c r="OO180" s="364"/>
      <c r="OP180" s="364"/>
      <c r="OQ180" s="364"/>
      <c r="OR180" s="364"/>
    </row>
    <row r="181" spans="1:408" ht="15">
      <c r="A181" s="363" t="s">
        <v>748</v>
      </c>
      <c r="B181" s="364">
        <f t="shared" si="185"/>
        <v>0</v>
      </c>
      <c r="C181" s="364">
        <f t="shared" si="186"/>
        <v>0</v>
      </c>
      <c r="D181" s="364">
        <f t="shared" si="187"/>
        <v>0</v>
      </c>
      <c r="E181" s="364">
        <f t="shared" si="188"/>
        <v>0</v>
      </c>
      <c r="F181" s="364">
        <f t="shared" si="189"/>
        <v>0</v>
      </c>
      <c r="G181" s="364">
        <f t="shared" si="190"/>
        <v>0</v>
      </c>
      <c r="H181" s="364">
        <f t="shared" si="191"/>
        <v>0</v>
      </c>
      <c r="I181" s="364">
        <f t="shared" si="192"/>
        <v>0</v>
      </c>
      <c r="J181" s="364">
        <f t="shared" si="193"/>
        <v>0</v>
      </c>
      <c r="K181" s="364">
        <f t="shared" si="194"/>
        <v>0</v>
      </c>
      <c r="L181" s="364">
        <f t="shared" si="195"/>
        <v>0</v>
      </c>
      <c r="M181" s="364">
        <f t="shared" si="196"/>
        <v>0</v>
      </c>
      <c r="N181" s="364">
        <f t="shared" si="197"/>
        <v>0</v>
      </c>
      <c r="O181" s="364">
        <f t="shared" si="198"/>
        <v>0</v>
      </c>
      <c r="P181" s="364">
        <f t="shared" si="199"/>
        <v>0</v>
      </c>
      <c r="Q181" s="364">
        <f t="shared" si="200"/>
        <v>0</v>
      </c>
      <c r="R181" s="364">
        <f t="shared" si="201"/>
        <v>0</v>
      </c>
      <c r="S181" s="364">
        <f t="shared" si="202"/>
        <v>0</v>
      </c>
      <c r="T181" s="364">
        <f t="shared" si="203"/>
        <v>0</v>
      </c>
      <c r="U181" s="364">
        <f t="shared" si="204"/>
        <v>0</v>
      </c>
      <c r="V181" s="364">
        <f t="shared" si="205"/>
        <v>0</v>
      </c>
      <c r="W181" s="364">
        <f t="shared" si="206"/>
        <v>0</v>
      </c>
      <c r="X181" s="364">
        <f t="shared" si="207"/>
        <v>0</v>
      </c>
      <c r="Y181" s="364">
        <f t="shared" si="208"/>
        <v>0</v>
      </c>
      <c r="Z181" s="364">
        <f t="shared" si="209"/>
        <v>0</v>
      </c>
      <c r="AA181" s="364">
        <f t="shared" si="210"/>
        <v>0</v>
      </c>
      <c r="AB181" s="364">
        <f t="shared" si="211"/>
        <v>0</v>
      </c>
      <c r="AC181" s="364">
        <f t="shared" si="212"/>
        <v>0</v>
      </c>
      <c r="AD181" s="364">
        <f t="shared" si="213"/>
        <v>0</v>
      </c>
      <c r="AE181" s="364">
        <f t="shared" si="214"/>
        <v>0</v>
      </c>
      <c r="AG181" s="364"/>
      <c r="AH181" s="364"/>
      <c r="AI181" s="364"/>
      <c r="AJ181" s="364"/>
      <c r="AK181" s="364"/>
      <c r="AL181" s="364"/>
      <c r="AM181" s="364"/>
      <c r="AN181" s="364"/>
      <c r="AO181" s="364"/>
      <c r="AP181" s="364"/>
      <c r="AQ181" s="364"/>
      <c r="AR181" s="364"/>
      <c r="AS181" s="364"/>
      <c r="AT181" s="364"/>
      <c r="AU181" s="364"/>
      <c r="AV181" s="364"/>
      <c r="AW181" s="364"/>
      <c r="AX181" s="364"/>
      <c r="AY181" s="364"/>
      <c r="AZ181" s="364"/>
      <c r="BA181" s="364"/>
      <c r="BB181" s="364"/>
      <c r="BC181" s="364"/>
      <c r="BD181" s="364"/>
      <c r="BE181" s="364"/>
      <c r="BF181" s="364"/>
      <c r="BG181" s="364"/>
      <c r="BH181" s="364"/>
      <c r="BI181" s="364"/>
      <c r="BJ181" s="364"/>
      <c r="BK181" s="364"/>
      <c r="BL181" s="364"/>
      <c r="BM181" s="364"/>
      <c r="BN181" s="364"/>
      <c r="BO181" s="364"/>
      <c r="BP181" s="364"/>
      <c r="BQ181" s="364"/>
      <c r="BR181" s="364"/>
      <c r="BS181" s="364"/>
      <c r="BT181" s="364"/>
      <c r="BU181" s="364"/>
      <c r="BV181" s="364"/>
      <c r="BW181" s="364"/>
      <c r="BX181" s="364"/>
      <c r="BY181" s="364"/>
      <c r="BZ181" s="364"/>
      <c r="CA181" s="364"/>
      <c r="CB181" s="364"/>
      <c r="CC181" s="364"/>
      <c r="CD181" s="364"/>
      <c r="CE181" s="364"/>
      <c r="CF181" s="364"/>
      <c r="CG181" s="364"/>
      <c r="CH181" s="364"/>
      <c r="CI181" s="364"/>
      <c r="CJ181" s="364"/>
      <c r="CK181" s="364"/>
      <c r="CL181" s="364"/>
      <c r="CM181" s="364"/>
      <c r="CN181" s="364"/>
      <c r="CO181" s="364"/>
      <c r="CP181" s="364"/>
      <c r="CQ181" s="364"/>
      <c r="CR181" s="364"/>
      <c r="CS181" s="364"/>
      <c r="CT181" s="364"/>
      <c r="CU181" s="364"/>
      <c r="CV181" s="364"/>
      <c r="CW181" s="364"/>
      <c r="CX181" s="364"/>
      <c r="CY181" s="364"/>
      <c r="CZ181" s="364"/>
      <c r="DA181" s="364"/>
      <c r="DB181" s="364"/>
      <c r="DC181" s="364"/>
      <c r="DD181" s="364"/>
      <c r="DE181" s="364"/>
      <c r="DF181" s="364"/>
      <c r="DG181" s="364"/>
      <c r="DH181" s="364"/>
      <c r="DI181" s="364"/>
      <c r="DJ181" s="364"/>
      <c r="DK181" s="364"/>
      <c r="DL181" s="364"/>
      <c r="DM181" s="364"/>
      <c r="DN181" s="364"/>
      <c r="DO181" s="364"/>
      <c r="DP181" s="364"/>
      <c r="DQ181" s="364"/>
      <c r="DR181" s="364"/>
      <c r="DS181" s="364"/>
      <c r="DT181" s="364"/>
      <c r="DU181" s="364"/>
      <c r="DV181" s="364"/>
      <c r="DW181" s="364"/>
      <c r="DX181" s="364"/>
      <c r="DY181" s="364"/>
      <c r="DZ181" s="364"/>
      <c r="EA181" s="364"/>
      <c r="EB181" s="364"/>
      <c r="EC181" s="364"/>
      <c r="ED181" s="364"/>
      <c r="EE181" s="364"/>
      <c r="EF181" s="364"/>
      <c r="EG181" s="364"/>
      <c r="EH181" s="364"/>
      <c r="EI181" s="364"/>
      <c r="EJ181" s="364"/>
      <c r="EK181" s="364"/>
      <c r="EL181" s="364"/>
      <c r="EM181" s="364"/>
      <c r="EN181" s="364"/>
      <c r="EO181" s="364"/>
      <c r="EP181" s="364"/>
      <c r="EQ181" s="364"/>
      <c r="ER181" s="364"/>
      <c r="ES181" s="364"/>
      <c r="ET181" s="364"/>
      <c r="EU181" s="364"/>
      <c r="EV181" s="364"/>
      <c r="EW181" s="364"/>
      <c r="EX181" s="364"/>
      <c r="EY181" s="364"/>
      <c r="EZ181" s="364"/>
      <c r="FA181" s="364"/>
      <c r="FB181" s="364"/>
      <c r="FC181" s="364"/>
      <c r="FD181" s="364"/>
      <c r="FE181" s="364"/>
      <c r="FF181" s="364"/>
      <c r="FG181" s="364"/>
      <c r="FH181" s="364"/>
      <c r="FI181" s="364"/>
      <c r="FJ181" s="364"/>
      <c r="FK181" s="364"/>
      <c r="FL181" s="364"/>
      <c r="FM181" s="364"/>
      <c r="FN181" s="364"/>
      <c r="FO181" s="364"/>
      <c r="FP181" s="364"/>
      <c r="FQ181" s="364"/>
      <c r="FR181" s="364"/>
      <c r="FS181" s="364"/>
      <c r="FT181" s="364"/>
      <c r="FU181" s="364"/>
      <c r="FV181" s="364"/>
      <c r="FW181" s="364"/>
      <c r="FX181" s="364"/>
      <c r="FY181" s="364"/>
      <c r="FZ181" s="364"/>
      <c r="GA181" s="364"/>
      <c r="GB181" s="364"/>
      <c r="GC181" s="364"/>
      <c r="GD181" s="364"/>
      <c r="GE181" s="364"/>
      <c r="GF181" s="364"/>
      <c r="GG181" s="364"/>
      <c r="GH181" s="364"/>
      <c r="GI181" s="364"/>
      <c r="GJ181" s="364"/>
      <c r="GK181" s="364"/>
      <c r="GL181" s="364"/>
      <c r="GM181" s="364"/>
      <c r="GN181" s="364"/>
      <c r="GO181" s="364"/>
      <c r="GP181" s="364"/>
      <c r="GQ181" s="364"/>
      <c r="GR181" s="364"/>
      <c r="GS181" s="364"/>
      <c r="GT181" s="364"/>
      <c r="GU181" s="364"/>
      <c r="GV181" s="364"/>
      <c r="GW181" s="364"/>
      <c r="GX181" s="364"/>
      <c r="GY181" s="364"/>
      <c r="GZ181" s="364"/>
      <c r="HA181" s="364"/>
      <c r="HB181" s="364"/>
      <c r="HC181" s="364"/>
      <c r="HD181" s="364"/>
      <c r="HE181" s="364"/>
      <c r="HF181" s="364"/>
      <c r="HG181" s="364"/>
      <c r="HH181" s="364"/>
      <c r="HI181" s="364"/>
      <c r="HJ181" s="364"/>
      <c r="HK181" s="364"/>
      <c r="HL181" s="364"/>
      <c r="HM181" s="364"/>
      <c r="HN181" s="364"/>
      <c r="HO181" s="364"/>
      <c r="HP181" s="364"/>
      <c r="HQ181" s="364"/>
      <c r="HR181" s="364"/>
      <c r="HS181" s="364"/>
      <c r="HT181" s="364"/>
      <c r="HU181" s="364"/>
      <c r="HV181" s="364"/>
      <c r="HW181" s="364"/>
      <c r="HX181" s="364"/>
      <c r="HY181" s="364"/>
      <c r="HZ181" s="364"/>
      <c r="IA181" s="364"/>
      <c r="IB181" s="364"/>
      <c r="IC181" s="364"/>
      <c r="ID181" s="364"/>
      <c r="IE181" s="364"/>
      <c r="IF181" s="364"/>
      <c r="IG181" s="364"/>
      <c r="IH181" s="364"/>
      <c r="II181" s="364"/>
      <c r="IJ181" s="364"/>
      <c r="IK181" s="364"/>
      <c r="IL181" s="364"/>
      <c r="IM181" s="364"/>
      <c r="IN181" s="364"/>
      <c r="IO181" s="364"/>
      <c r="IP181" s="364"/>
      <c r="IQ181" s="364"/>
      <c r="IR181" s="364"/>
      <c r="IS181" s="364"/>
      <c r="IT181" s="364"/>
      <c r="IU181" s="364"/>
      <c r="IV181" s="364"/>
      <c r="IW181" s="364"/>
      <c r="IX181" s="364"/>
      <c r="IY181" s="364"/>
      <c r="IZ181" s="364"/>
      <c r="JA181" s="364"/>
      <c r="JB181" s="364"/>
      <c r="JC181" s="364"/>
      <c r="JD181" s="364"/>
      <c r="JE181" s="364"/>
      <c r="JF181" s="364"/>
      <c r="JG181" s="364"/>
      <c r="JH181" s="364"/>
      <c r="JI181" s="364"/>
      <c r="JJ181" s="364"/>
      <c r="JK181" s="364"/>
      <c r="JL181" s="364"/>
      <c r="JM181" s="364"/>
      <c r="JN181" s="364"/>
      <c r="JO181" s="364"/>
      <c r="JP181" s="364"/>
      <c r="JQ181" s="364"/>
      <c r="JR181" s="364"/>
      <c r="JS181" s="364"/>
      <c r="JT181" s="364"/>
      <c r="JU181" s="364"/>
      <c r="JV181" s="364"/>
      <c r="JW181" s="364"/>
      <c r="JX181" s="364"/>
      <c r="JY181" s="364"/>
      <c r="JZ181" s="364"/>
      <c r="KA181" s="364"/>
      <c r="KB181" s="364"/>
      <c r="KC181" s="364"/>
      <c r="KD181" s="364"/>
      <c r="KE181" s="364"/>
      <c r="KF181" s="364"/>
      <c r="KG181" s="364"/>
      <c r="KH181" s="364"/>
      <c r="KI181" s="364"/>
      <c r="KJ181" s="364"/>
      <c r="KK181" s="364"/>
      <c r="KL181" s="364"/>
      <c r="KM181" s="364"/>
      <c r="KN181" s="364"/>
      <c r="KO181" s="364"/>
      <c r="KP181" s="364"/>
      <c r="KQ181" s="364"/>
      <c r="KR181" s="364"/>
      <c r="KS181" s="364"/>
      <c r="KT181" s="364"/>
      <c r="KU181" s="364"/>
      <c r="KV181" s="364"/>
      <c r="KW181" s="364"/>
      <c r="KX181" s="364"/>
      <c r="KY181" s="364"/>
      <c r="KZ181" s="364"/>
      <c r="LA181" s="364"/>
      <c r="LB181" s="364"/>
      <c r="LC181" s="364"/>
      <c r="LD181" s="364"/>
      <c r="LE181" s="364"/>
      <c r="LF181" s="364"/>
      <c r="LG181" s="364"/>
      <c r="LH181" s="364"/>
      <c r="LI181" s="364"/>
      <c r="LJ181" s="364"/>
      <c r="LK181" s="364"/>
      <c r="LL181" s="364"/>
      <c r="LM181" s="364"/>
      <c r="LN181" s="364"/>
      <c r="LO181" s="364"/>
      <c r="LP181" s="364"/>
      <c r="LQ181" s="364"/>
      <c r="LR181" s="364"/>
      <c r="LS181" s="364"/>
      <c r="LT181" s="364"/>
      <c r="LU181" s="364"/>
      <c r="LV181" s="364"/>
      <c r="LW181" s="364"/>
      <c r="LX181" s="364"/>
      <c r="LY181" s="364"/>
      <c r="LZ181" s="364"/>
      <c r="MA181" s="364"/>
      <c r="MB181" s="364"/>
      <c r="MC181" s="364"/>
      <c r="MD181" s="364"/>
      <c r="ME181" s="364"/>
      <c r="MF181" s="364"/>
      <c r="MG181" s="364"/>
      <c r="MH181" s="364"/>
      <c r="MI181" s="364"/>
      <c r="MJ181" s="364"/>
      <c r="MK181" s="364"/>
      <c r="ML181" s="364"/>
      <c r="MM181" s="364"/>
      <c r="MN181" s="364"/>
      <c r="MO181" s="364"/>
      <c r="MP181" s="364"/>
      <c r="MQ181" s="364"/>
      <c r="MR181" s="364"/>
      <c r="MS181" s="364"/>
      <c r="MT181" s="364"/>
      <c r="MU181" s="364"/>
      <c r="MV181" s="364"/>
      <c r="MW181" s="364"/>
      <c r="MX181" s="364"/>
      <c r="MY181" s="364"/>
      <c r="MZ181" s="364"/>
      <c r="NA181" s="364"/>
      <c r="NB181" s="364"/>
      <c r="NC181" s="364"/>
      <c r="ND181" s="364"/>
      <c r="NE181" s="364"/>
      <c r="NF181" s="364"/>
      <c r="NG181" s="364"/>
      <c r="NH181" s="364"/>
      <c r="NI181" s="364"/>
      <c r="NJ181" s="364"/>
      <c r="NK181" s="364"/>
      <c r="NL181" s="364"/>
      <c r="NM181" s="364"/>
      <c r="NN181" s="364"/>
      <c r="NO181" s="364"/>
      <c r="NP181" s="364"/>
      <c r="NQ181" s="364"/>
      <c r="NR181" s="364"/>
      <c r="NS181" s="364"/>
      <c r="NT181" s="364"/>
      <c r="NU181" s="364"/>
      <c r="NV181" s="364"/>
      <c r="NW181" s="364"/>
      <c r="NX181" s="364"/>
      <c r="NY181" s="364"/>
      <c r="NZ181" s="364"/>
      <c r="OA181" s="364"/>
      <c r="OB181" s="364"/>
      <c r="OC181" s="364"/>
      <c r="OD181" s="364"/>
      <c r="OE181" s="364"/>
      <c r="OF181" s="364"/>
      <c r="OG181" s="364"/>
      <c r="OH181" s="364"/>
      <c r="OI181" s="364"/>
      <c r="OJ181" s="364"/>
      <c r="OK181" s="364"/>
      <c r="OL181" s="364"/>
      <c r="OM181" s="364"/>
      <c r="ON181" s="364"/>
      <c r="OO181" s="364"/>
      <c r="OP181" s="364"/>
      <c r="OQ181" s="364"/>
      <c r="OR181" s="364"/>
    </row>
    <row r="182" spans="1:408" ht="15">
      <c r="A182" s="363" t="s">
        <v>749</v>
      </c>
      <c r="B182" s="364">
        <f t="shared" si="185"/>
        <v>0</v>
      </c>
      <c r="C182" s="364">
        <f t="shared" si="186"/>
        <v>0</v>
      </c>
      <c r="D182" s="364">
        <f t="shared" si="187"/>
        <v>0</v>
      </c>
      <c r="E182" s="364">
        <f t="shared" si="188"/>
        <v>0</v>
      </c>
      <c r="F182" s="364">
        <f t="shared" si="189"/>
        <v>0</v>
      </c>
      <c r="G182" s="364">
        <f t="shared" si="190"/>
        <v>0</v>
      </c>
      <c r="H182" s="364">
        <f t="shared" si="191"/>
        <v>0</v>
      </c>
      <c r="I182" s="364">
        <f t="shared" si="192"/>
        <v>0</v>
      </c>
      <c r="J182" s="364">
        <f t="shared" si="193"/>
        <v>0</v>
      </c>
      <c r="K182" s="364">
        <f t="shared" si="194"/>
        <v>0</v>
      </c>
      <c r="L182" s="364">
        <f t="shared" si="195"/>
        <v>0</v>
      </c>
      <c r="M182" s="364">
        <f t="shared" si="196"/>
        <v>0</v>
      </c>
      <c r="N182" s="364">
        <f t="shared" si="197"/>
        <v>0</v>
      </c>
      <c r="O182" s="364">
        <f t="shared" si="198"/>
        <v>0</v>
      </c>
      <c r="P182" s="364">
        <f t="shared" si="199"/>
        <v>0</v>
      </c>
      <c r="Q182" s="364">
        <f t="shared" si="200"/>
        <v>0</v>
      </c>
      <c r="R182" s="364">
        <f t="shared" si="201"/>
        <v>0</v>
      </c>
      <c r="S182" s="364">
        <f t="shared" si="202"/>
        <v>0</v>
      </c>
      <c r="T182" s="364">
        <f t="shared" si="203"/>
        <v>0</v>
      </c>
      <c r="U182" s="364">
        <f t="shared" si="204"/>
        <v>0</v>
      </c>
      <c r="V182" s="364">
        <f t="shared" si="205"/>
        <v>0</v>
      </c>
      <c r="W182" s="364">
        <f t="shared" si="206"/>
        <v>0</v>
      </c>
      <c r="X182" s="364">
        <f t="shared" si="207"/>
        <v>0</v>
      </c>
      <c r="Y182" s="364">
        <f t="shared" si="208"/>
        <v>0</v>
      </c>
      <c r="Z182" s="364">
        <f t="shared" si="209"/>
        <v>0</v>
      </c>
      <c r="AA182" s="364">
        <f t="shared" si="210"/>
        <v>0</v>
      </c>
      <c r="AB182" s="364">
        <f t="shared" si="211"/>
        <v>0</v>
      </c>
      <c r="AC182" s="364">
        <f t="shared" si="212"/>
        <v>0</v>
      </c>
      <c r="AD182" s="364">
        <f t="shared" si="213"/>
        <v>0</v>
      </c>
      <c r="AE182" s="364">
        <f t="shared" si="214"/>
        <v>0</v>
      </c>
      <c r="AG182" s="364"/>
      <c r="AH182" s="364"/>
      <c r="AI182" s="364"/>
      <c r="AJ182" s="364"/>
      <c r="AK182" s="364"/>
      <c r="AL182" s="364"/>
      <c r="AM182" s="364"/>
      <c r="AN182" s="364"/>
      <c r="AO182" s="364"/>
      <c r="AP182" s="364"/>
      <c r="AQ182" s="364"/>
      <c r="AR182" s="364"/>
      <c r="AS182" s="364"/>
      <c r="AT182" s="364"/>
      <c r="AU182" s="364"/>
      <c r="AV182" s="364"/>
      <c r="AW182" s="364"/>
      <c r="AX182" s="364"/>
      <c r="AY182" s="364"/>
      <c r="AZ182" s="364"/>
      <c r="BA182" s="364"/>
      <c r="BB182" s="364"/>
      <c r="BC182" s="364"/>
      <c r="BD182" s="364"/>
      <c r="BE182" s="364"/>
      <c r="BF182" s="364"/>
      <c r="BG182" s="364"/>
      <c r="BH182" s="364"/>
      <c r="BI182" s="364"/>
      <c r="BJ182" s="364"/>
      <c r="BK182" s="364"/>
      <c r="BL182" s="364"/>
      <c r="BM182" s="364"/>
      <c r="BN182" s="364"/>
      <c r="BO182" s="364"/>
      <c r="BP182" s="364"/>
      <c r="BQ182" s="364"/>
      <c r="BR182" s="364"/>
      <c r="BS182" s="364"/>
      <c r="BT182" s="364"/>
      <c r="BU182" s="364"/>
      <c r="BV182" s="364"/>
      <c r="BW182" s="364"/>
      <c r="BX182" s="364"/>
      <c r="BY182" s="364"/>
      <c r="BZ182" s="364"/>
      <c r="CA182" s="364"/>
      <c r="CB182" s="364"/>
      <c r="CC182" s="364"/>
      <c r="CD182" s="364"/>
      <c r="CE182" s="364"/>
      <c r="CF182" s="364"/>
      <c r="CG182" s="364"/>
      <c r="CH182" s="364"/>
      <c r="CI182" s="364"/>
      <c r="CJ182" s="364"/>
      <c r="CK182" s="364"/>
      <c r="CL182" s="364"/>
      <c r="CM182" s="364"/>
      <c r="CN182" s="364"/>
      <c r="CO182" s="364"/>
      <c r="CP182" s="364"/>
      <c r="CQ182" s="364"/>
      <c r="CR182" s="364"/>
      <c r="CS182" s="364"/>
      <c r="CT182" s="364"/>
      <c r="CU182" s="364"/>
      <c r="CV182" s="364"/>
      <c r="CW182" s="364"/>
      <c r="CX182" s="364"/>
      <c r="CY182" s="364"/>
      <c r="CZ182" s="364"/>
      <c r="DA182" s="364"/>
      <c r="DB182" s="364"/>
      <c r="DC182" s="364"/>
      <c r="DD182" s="364"/>
      <c r="DE182" s="364"/>
      <c r="DF182" s="364"/>
      <c r="DG182" s="364"/>
      <c r="DH182" s="364"/>
      <c r="DI182" s="364"/>
      <c r="DJ182" s="364"/>
      <c r="DK182" s="364"/>
      <c r="DL182" s="364"/>
      <c r="DM182" s="364"/>
      <c r="DN182" s="364"/>
      <c r="DO182" s="364"/>
      <c r="DP182" s="364"/>
      <c r="DQ182" s="364"/>
      <c r="DR182" s="364"/>
      <c r="DS182" s="364"/>
      <c r="DT182" s="364"/>
      <c r="DU182" s="364"/>
      <c r="DV182" s="364"/>
      <c r="DW182" s="364"/>
      <c r="DX182" s="364"/>
      <c r="DY182" s="364"/>
      <c r="DZ182" s="364"/>
      <c r="EA182" s="364"/>
      <c r="EB182" s="364"/>
      <c r="EC182" s="364"/>
      <c r="ED182" s="364"/>
      <c r="EE182" s="364"/>
      <c r="EF182" s="364"/>
      <c r="EG182" s="364"/>
      <c r="EH182" s="364"/>
      <c r="EI182" s="364"/>
      <c r="EJ182" s="364"/>
      <c r="EK182" s="364"/>
      <c r="EL182" s="364"/>
      <c r="EM182" s="364"/>
      <c r="EN182" s="364"/>
      <c r="EO182" s="364"/>
      <c r="EP182" s="364"/>
      <c r="EQ182" s="364"/>
      <c r="ER182" s="364"/>
      <c r="ES182" s="364"/>
      <c r="ET182" s="364"/>
      <c r="EU182" s="364"/>
      <c r="EV182" s="364"/>
      <c r="EW182" s="364"/>
      <c r="EX182" s="364"/>
      <c r="EY182" s="364"/>
      <c r="EZ182" s="364"/>
      <c r="FA182" s="364"/>
      <c r="FB182" s="364"/>
      <c r="FC182" s="364"/>
      <c r="FD182" s="364"/>
      <c r="FE182" s="364"/>
      <c r="FF182" s="364"/>
      <c r="FG182" s="364"/>
      <c r="FH182" s="364"/>
      <c r="FI182" s="364"/>
      <c r="FJ182" s="364"/>
      <c r="FK182" s="364"/>
      <c r="FL182" s="364"/>
      <c r="FM182" s="364"/>
      <c r="FN182" s="364"/>
      <c r="FO182" s="364"/>
      <c r="FP182" s="364"/>
      <c r="FQ182" s="364"/>
      <c r="FR182" s="364"/>
      <c r="FS182" s="364"/>
      <c r="FT182" s="364"/>
      <c r="FU182" s="364"/>
      <c r="FV182" s="364"/>
      <c r="FW182" s="364"/>
      <c r="FX182" s="364"/>
      <c r="FY182" s="364"/>
      <c r="FZ182" s="364"/>
      <c r="GA182" s="364"/>
      <c r="GB182" s="364"/>
      <c r="GC182" s="364"/>
      <c r="GD182" s="364"/>
      <c r="GE182" s="364"/>
      <c r="GF182" s="364"/>
      <c r="GG182" s="364"/>
      <c r="GH182" s="364"/>
      <c r="GI182" s="364"/>
      <c r="GJ182" s="364"/>
      <c r="GK182" s="364"/>
      <c r="GL182" s="364"/>
      <c r="GM182" s="364"/>
      <c r="GN182" s="364"/>
      <c r="GO182" s="364"/>
      <c r="GP182" s="364"/>
      <c r="GQ182" s="364"/>
      <c r="GR182" s="364"/>
      <c r="GS182" s="364"/>
      <c r="GT182" s="364"/>
      <c r="GU182" s="364"/>
      <c r="GV182" s="364"/>
      <c r="GW182" s="364"/>
      <c r="GX182" s="364"/>
      <c r="GY182" s="364"/>
      <c r="GZ182" s="364"/>
      <c r="HA182" s="364"/>
      <c r="HB182" s="364"/>
      <c r="HC182" s="364"/>
      <c r="HD182" s="364"/>
      <c r="HE182" s="364"/>
      <c r="HF182" s="364"/>
      <c r="HG182" s="364"/>
      <c r="HH182" s="364"/>
      <c r="HI182" s="364"/>
      <c r="HJ182" s="364"/>
      <c r="HK182" s="364"/>
      <c r="HL182" s="364"/>
      <c r="HM182" s="364"/>
      <c r="HN182" s="364"/>
      <c r="HO182" s="364"/>
      <c r="HP182" s="364"/>
      <c r="HQ182" s="364"/>
      <c r="HR182" s="364"/>
      <c r="HS182" s="364"/>
      <c r="HT182" s="364"/>
      <c r="HU182" s="364"/>
      <c r="HV182" s="364"/>
      <c r="HW182" s="364"/>
      <c r="HX182" s="364"/>
      <c r="HY182" s="364"/>
      <c r="HZ182" s="364"/>
      <c r="IA182" s="364"/>
      <c r="IB182" s="364"/>
      <c r="IC182" s="364"/>
      <c r="ID182" s="364"/>
      <c r="IE182" s="364"/>
      <c r="IF182" s="364"/>
      <c r="IG182" s="364"/>
      <c r="IH182" s="364"/>
      <c r="II182" s="364"/>
      <c r="IJ182" s="364"/>
      <c r="IK182" s="364"/>
      <c r="IL182" s="364"/>
      <c r="IM182" s="364"/>
      <c r="IN182" s="364"/>
      <c r="IO182" s="364"/>
      <c r="IP182" s="364"/>
      <c r="IQ182" s="364"/>
      <c r="IR182" s="364"/>
      <c r="IS182" s="364"/>
      <c r="IT182" s="364"/>
      <c r="IU182" s="364"/>
      <c r="IV182" s="364"/>
      <c r="IW182" s="364"/>
      <c r="IX182" s="364"/>
      <c r="IY182" s="364"/>
      <c r="IZ182" s="364"/>
      <c r="JA182" s="364"/>
      <c r="JB182" s="364"/>
      <c r="JC182" s="364"/>
      <c r="JD182" s="364"/>
      <c r="JE182" s="364"/>
      <c r="JF182" s="364"/>
      <c r="JG182" s="364"/>
      <c r="JH182" s="364"/>
      <c r="JI182" s="364"/>
      <c r="JJ182" s="364"/>
      <c r="JK182" s="364"/>
      <c r="JL182" s="364"/>
      <c r="JM182" s="364"/>
      <c r="JN182" s="364"/>
      <c r="JO182" s="364"/>
      <c r="JP182" s="364"/>
      <c r="JQ182" s="364"/>
      <c r="JR182" s="364"/>
      <c r="JS182" s="364"/>
      <c r="JT182" s="364"/>
      <c r="JU182" s="364"/>
      <c r="JV182" s="364"/>
      <c r="JW182" s="364"/>
      <c r="JX182" s="364"/>
      <c r="JY182" s="364"/>
      <c r="JZ182" s="364"/>
      <c r="KA182" s="364"/>
      <c r="KB182" s="364"/>
      <c r="KC182" s="364"/>
      <c r="KD182" s="364"/>
      <c r="KE182" s="364"/>
      <c r="KF182" s="364"/>
      <c r="KG182" s="364"/>
      <c r="KH182" s="364"/>
      <c r="KI182" s="364"/>
      <c r="KJ182" s="364"/>
      <c r="KK182" s="364"/>
      <c r="KL182" s="364"/>
      <c r="KM182" s="364"/>
      <c r="KN182" s="364"/>
      <c r="KO182" s="364"/>
      <c r="KP182" s="364"/>
      <c r="KQ182" s="364"/>
      <c r="KR182" s="364"/>
      <c r="KS182" s="364"/>
      <c r="KT182" s="364"/>
      <c r="KU182" s="364"/>
      <c r="KV182" s="364"/>
      <c r="KW182" s="364"/>
      <c r="KX182" s="364"/>
      <c r="KY182" s="364"/>
      <c r="KZ182" s="364"/>
      <c r="LA182" s="364"/>
      <c r="LB182" s="364"/>
      <c r="LC182" s="364"/>
      <c r="LD182" s="364"/>
      <c r="LE182" s="364"/>
      <c r="LF182" s="364"/>
      <c r="LG182" s="364"/>
      <c r="LH182" s="364"/>
      <c r="LI182" s="364"/>
      <c r="LJ182" s="364"/>
      <c r="LK182" s="364"/>
      <c r="LL182" s="364"/>
      <c r="LM182" s="364"/>
      <c r="LN182" s="364"/>
      <c r="LO182" s="364"/>
      <c r="LP182" s="364"/>
      <c r="LQ182" s="364"/>
      <c r="LR182" s="364"/>
      <c r="LS182" s="364"/>
      <c r="LT182" s="364"/>
      <c r="LU182" s="364"/>
      <c r="LV182" s="364"/>
      <c r="LW182" s="364"/>
      <c r="LX182" s="364"/>
      <c r="LY182" s="364"/>
      <c r="LZ182" s="364"/>
      <c r="MA182" s="364"/>
      <c r="MB182" s="364"/>
      <c r="MC182" s="364"/>
      <c r="MD182" s="364"/>
      <c r="ME182" s="364"/>
      <c r="MF182" s="364"/>
      <c r="MG182" s="364"/>
      <c r="MH182" s="364"/>
      <c r="MI182" s="364"/>
      <c r="MJ182" s="364"/>
      <c r="MK182" s="364"/>
      <c r="ML182" s="364"/>
      <c r="MM182" s="364"/>
      <c r="MN182" s="364"/>
      <c r="MO182" s="364"/>
      <c r="MP182" s="364"/>
      <c r="MQ182" s="364"/>
      <c r="MR182" s="364"/>
      <c r="MS182" s="364"/>
      <c r="MT182" s="364"/>
      <c r="MU182" s="364"/>
      <c r="MV182" s="364"/>
      <c r="MW182" s="364"/>
      <c r="MX182" s="364"/>
      <c r="MY182" s="364"/>
      <c r="MZ182" s="364"/>
      <c r="NA182" s="364"/>
      <c r="NB182" s="364"/>
      <c r="NC182" s="364"/>
      <c r="ND182" s="364"/>
      <c r="NE182" s="364"/>
      <c r="NF182" s="364"/>
      <c r="NG182" s="364"/>
      <c r="NH182" s="364"/>
      <c r="NI182" s="364"/>
      <c r="NJ182" s="364"/>
      <c r="NK182" s="364"/>
      <c r="NL182" s="364"/>
      <c r="NM182" s="364"/>
      <c r="NN182" s="364"/>
      <c r="NO182" s="364"/>
      <c r="NP182" s="364"/>
      <c r="NQ182" s="364"/>
      <c r="NR182" s="364"/>
      <c r="NS182" s="364"/>
      <c r="NT182" s="364"/>
      <c r="NU182" s="364"/>
      <c r="NV182" s="364"/>
      <c r="NW182" s="364"/>
      <c r="NX182" s="364"/>
      <c r="NY182" s="364"/>
      <c r="NZ182" s="364"/>
      <c r="OA182" s="364"/>
      <c r="OB182" s="364"/>
      <c r="OC182" s="364"/>
      <c r="OD182" s="364"/>
      <c r="OE182" s="364"/>
      <c r="OF182" s="364"/>
      <c r="OG182" s="364"/>
      <c r="OH182" s="364"/>
      <c r="OI182" s="364"/>
      <c r="OJ182" s="364"/>
      <c r="OK182" s="364"/>
      <c r="OL182" s="364"/>
      <c r="OM182" s="364"/>
      <c r="ON182" s="364"/>
      <c r="OO182" s="364"/>
      <c r="OP182" s="364"/>
      <c r="OQ182" s="364"/>
      <c r="OR182" s="364"/>
    </row>
    <row r="183" spans="1:408" ht="15">
      <c r="A183" s="365" t="s">
        <v>750</v>
      </c>
      <c r="B183" s="364">
        <f t="shared" si="185"/>
        <v>0</v>
      </c>
      <c r="C183" s="364">
        <f t="shared" si="186"/>
        <v>0</v>
      </c>
      <c r="D183" s="364">
        <f t="shared" si="187"/>
        <v>0</v>
      </c>
      <c r="E183" s="364">
        <f t="shared" si="188"/>
        <v>0</v>
      </c>
      <c r="F183" s="364">
        <f t="shared" si="189"/>
        <v>0</v>
      </c>
      <c r="G183" s="364">
        <f t="shared" si="190"/>
        <v>0</v>
      </c>
      <c r="H183" s="364">
        <f t="shared" si="191"/>
        <v>0</v>
      </c>
      <c r="I183" s="364">
        <f t="shared" si="192"/>
        <v>0</v>
      </c>
      <c r="J183" s="364">
        <f t="shared" si="193"/>
        <v>0</v>
      </c>
      <c r="K183" s="364">
        <f t="shared" si="194"/>
        <v>0</v>
      </c>
      <c r="L183" s="364">
        <f t="shared" si="195"/>
        <v>0</v>
      </c>
      <c r="M183" s="364">
        <f t="shared" si="196"/>
        <v>0</v>
      </c>
      <c r="N183" s="364">
        <f t="shared" si="197"/>
        <v>0</v>
      </c>
      <c r="O183" s="364">
        <f t="shared" si="198"/>
        <v>0</v>
      </c>
      <c r="P183" s="364">
        <f t="shared" si="199"/>
        <v>0</v>
      </c>
      <c r="Q183" s="364">
        <f t="shared" si="200"/>
        <v>0</v>
      </c>
      <c r="R183" s="364">
        <f t="shared" si="201"/>
        <v>0</v>
      </c>
      <c r="S183" s="364">
        <f t="shared" si="202"/>
        <v>0</v>
      </c>
      <c r="T183" s="364">
        <f t="shared" si="203"/>
        <v>0</v>
      </c>
      <c r="U183" s="364">
        <f t="shared" si="204"/>
        <v>0</v>
      </c>
      <c r="V183" s="364">
        <f t="shared" si="205"/>
        <v>0</v>
      </c>
      <c r="W183" s="364">
        <f t="shared" si="206"/>
        <v>0</v>
      </c>
      <c r="X183" s="364">
        <f t="shared" si="207"/>
        <v>0</v>
      </c>
      <c r="Y183" s="364">
        <f t="shared" si="208"/>
        <v>0</v>
      </c>
      <c r="Z183" s="364">
        <f t="shared" si="209"/>
        <v>0</v>
      </c>
      <c r="AA183" s="364">
        <f t="shared" si="210"/>
        <v>0</v>
      </c>
      <c r="AB183" s="364">
        <f t="shared" si="211"/>
        <v>0</v>
      </c>
      <c r="AC183" s="364">
        <f t="shared" si="212"/>
        <v>0</v>
      </c>
      <c r="AD183" s="364">
        <f t="shared" si="213"/>
        <v>0</v>
      </c>
      <c r="AE183" s="364">
        <f t="shared" si="214"/>
        <v>0</v>
      </c>
      <c r="AG183" s="364"/>
      <c r="AH183" s="364"/>
      <c r="AI183" s="364"/>
      <c r="AJ183" s="364"/>
      <c r="AK183" s="364"/>
      <c r="AL183" s="364"/>
      <c r="AM183" s="364"/>
      <c r="AN183" s="364"/>
      <c r="AO183" s="364"/>
      <c r="AP183" s="364"/>
      <c r="AQ183" s="364"/>
      <c r="AR183" s="364"/>
      <c r="AS183" s="364"/>
      <c r="AT183" s="364"/>
      <c r="AU183" s="364"/>
      <c r="AV183" s="364"/>
      <c r="AW183" s="364"/>
      <c r="AX183" s="364"/>
      <c r="AY183" s="364"/>
      <c r="AZ183" s="364"/>
      <c r="BA183" s="364"/>
      <c r="BB183" s="364"/>
      <c r="BC183" s="364"/>
      <c r="BD183" s="364"/>
      <c r="BE183" s="364"/>
      <c r="BF183" s="364"/>
      <c r="BG183" s="364"/>
      <c r="BH183" s="364"/>
      <c r="BI183" s="364"/>
      <c r="BJ183" s="364"/>
      <c r="BK183" s="364"/>
      <c r="BL183" s="364"/>
      <c r="BM183" s="364"/>
      <c r="BN183" s="364"/>
      <c r="BO183" s="364"/>
      <c r="BP183" s="364"/>
      <c r="BQ183" s="364"/>
      <c r="BR183" s="364"/>
      <c r="BS183" s="364"/>
      <c r="BT183" s="364"/>
      <c r="BU183" s="364"/>
      <c r="BV183" s="364"/>
      <c r="BW183" s="364"/>
      <c r="BX183" s="364"/>
      <c r="BY183" s="364"/>
      <c r="BZ183" s="364"/>
      <c r="CA183" s="364"/>
      <c r="CB183" s="364"/>
      <c r="CC183" s="364"/>
      <c r="CD183" s="364"/>
      <c r="CE183" s="364"/>
      <c r="CF183" s="364"/>
      <c r="CG183" s="364"/>
      <c r="CH183" s="364"/>
      <c r="CI183" s="364"/>
      <c r="CJ183" s="364"/>
      <c r="CK183" s="364"/>
      <c r="CL183" s="364"/>
      <c r="CM183" s="364"/>
      <c r="CN183" s="364"/>
      <c r="CO183" s="364"/>
      <c r="CP183" s="364"/>
      <c r="CQ183" s="364"/>
      <c r="CR183" s="364"/>
      <c r="CS183" s="364"/>
      <c r="CT183" s="364"/>
      <c r="CU183" s="364"/>
      <c r="CV183" s="364"/>
      <c r="CW183" s="364"/>
      <c r="CX183" s="364"/>
      <c r="CY183" s="364"/>
      <c r="CZ183" s="364"/>
      <c r="DA183" s="364"/>
      <c r="DB183" s="364"/>
      <c r="DC183" s="364"/>
      <c r="DD183" s="364"/>
      <c r="DE183" s="364"/>
      <c r="DF183" s="364"/>
      <c r="DG183" s="364"/>
      <c r="DH183" s="364"/>
      <c r="DI183" s="364"/>
      <c r="DJ183" s="364"/>
      <c r="DK183" s="364"/>
      <c r="DL183" s="364"/>
      <c r="DM183" s="364"/>
      <c r="DN183" s="364"/>
      <c r="DO183" s="364"/>
      <c r="DP183" s="364"/>
      <c r="DQ183" s="364"/>
      <c r="DR183" s="364"/>
      <c r="DS183" s="364"/>
      <c r="DT183" s="364"/>
      <c r="DU183" s="364"/>
      <c r="DV183" s="364"/>
      <c r="DW183" s="364"/>
      <c r="DX183" s="364"/>
      <c r="DY183" s="364"/>
      <c r="DZ183" s="364"/>
      <c r="EA183" s="364"/>
      <c r="EB183" s="364"/>
      <c r="EC183" s="364"/>
      <c r="ED183" s="364"/>
      <c r="EE183" s="364"/>
      <c r="EF183" s="364"/>
      <c r="EG183" s="364"/>
      <c r="EH183" s="364"/>
      <c r="EI183" s="364"/>
      <c r="EJ183" s="364"/>
      <c r="EK183" s="364"/>
      <c r="EL183" s="364"/>
      <c r="EM183" s="364"/>
      <c r="EN183" s="364"/>
      <c r="EO183" s="364"/>
      <c r="EP183" s="364"/>
      <c r="EQ183" s="364"/>
      <c r="ER183" s="364"/>
      <c r="ES183" s="364"/>
      <c r="ET183" s="364"/>
      <c r="EU183" s="364"/>
      <c r="EV183" s="364"/>
      <c r="EW183" s="364"/>
      <c r="EX183" s="364"/>
      <c r="EY183" s="364"/>
      <c r="EZ183" s="364"/>
      <c r="FA183" s="364"/>
      <c r="FB183" s="364"/>
      <c r="FC183" s="364"/>
      <c r="FD183" s="364"/>
      <c r="FE183" s="364"/>
      <c r="FF183" s="364"/>
      <c r="FG183" s="364"/>
      <c r="FH183" s="364"/>
      <c r="FI183" s="364"/>
      <c r="FJ183" s="364"/>
      <c r="FK183" s="364"/>
      <c r="FL183" s="364"/>
      <c r="FM183" s="364"/>
      <c r="FN183" s="364"/>
      <c r="FO183" s="364"/>
      <c r="FP183" s="364"/>
      <c r="FQ183" s="364"/>
      <c r="FR183" s="364"/>
      <c r="FS183" s="364"/>
      <c r="FT183" s="364"/>
      <c r="FU183" s="364"/>
      <c r="FV183" s="364"/>
      <c r="FW183" s="364"/>
      <c r="FX183" s="364"/>
      <c r="FY183" s="364"/>
      <c r="FZ183" s="364"/>
      <c r="GA183" s="364"/>
      <c r="GB183" s="364"/>
      <c r="GC183" s="364"/>
      <c r="GD183" s="364"/>
      <c r="GE183" s="364"/>
      <c r="GF183" s="364"/>
      <c r="GG183" s="364"/>
      <c r="GH183" s="364"/>
      <c r="GI183" s="364"/>
      <c r="GJ183" s="364"/>
      <c r="GK183" s="364"/>
      <c r="GL183" s="364"/>
      <c r="GM183" s="364"/>
      <c r="GN183" s="364"/>
      <c r="GO183" s="364"/>
      <c r="GP183" s="364"/>
      <c r="GQ183" s="364"/>
      <c r="GR183" s="364"/>
      <c r="GS183" s="364"/>
      <c r="GT183" s="364"/>
      <c r="GU183" s="364"/>
      <c r="GV183" s="364"/>
      <c r="GW183" s="364"/>
      <c r="GX183" s="364"/>
      <c r="GY183" s="364"/>
      <c r="GZ183" s="364"/>
      <c r="HA183" s="364"/>
      <c r="HB183" s="364"/>
      <c r="HC183" s="364"/>
      <c r="HD183" s="364"/>
      <c r="HE183" s="364"/>
      <c r="HF183" s="364"/>
      <c r="HG183" s="364"/>
      <c r="HH183" s="364"/>
      <c r="HI183" s="364"/>
      <c r="HJ183" s="364"/>
      <c r="HK183" s="364"/>
      <c r="HL183" s="364"/>
      <c r="HM183" s="364"/>
      <c r="HN183" s="364"/>
      <c r="HO183" s="364"/>
      <c r="HP183" s="364"/>
      <c r="HQ183" s="364"/>
      <c r="HR183" s="364"/>
      <c r="HS183" s="364"/>
      <c r="HT183" s="364"/>
      <c r="HU183" s="364"/>
      <c r="HV183" s="364"/>
      <c r="HW183" s="364"/>
      <c r="HX183" s="364"/>
      <c r="HY183" s="364"/>
      <c r="HZ183" s="364"/>
      <c r="IA183" s="364"/>
      <c r="IB183" s="364"/>
      <c r="IC183" s="364"/>
      <c r="ID183" s="364"/>
      <c r="IE183" s="364"/>
      <c r="IF183" s="364"/>
      <c r="IG183" s="364"/>
      <c r="IH183" s="364"/>
      <c r="II183" s="364"/>
      <c r="IJ183" s="364"/>
      <c r="IK183" s="364"/>
      <c r="IL183" s="364"/>
      <c r="IM183" s="364"/>
      <c r="IN183" s="364"/>
      <c r="IO183" s="364"/>
      <c r="IP183" s="364"/>
      <c r="IQ183" s="364"/>
      <c r="IR183" s="364"/>
      <c r="IS183" s="364"/>
      <c r="IT183" s="364"/>
      <c r="IU183" s="364"/>
      <c r="IV183" s="364"/>
      <c r="IW183" s="364"/>
      <c r="IX183" s="364"/>
      <c r="IY183" s="364"/>
      <c r="IZ183" s="364"/>
      <c r="JA183" s="364"/>
      <c r="JB183" s="364"/>
      <c r="JC183" s="364"/>
      <c r="JD183" s="364"/>
      <c r="JE183" s="364"/>
      <c r="JF183" s="364"/>
      <c r="JG183" s="364"/>
      <c r="JH183" s="364"/>
      <c r="JI183" s="364"/>
      <c r="JJ183" s="364"/>
      <c r="JK183" s="364"/>
      <c r="JL183" s="364"/>
      <c r="JM183" s="364"/>
      <c r="JN183" s="364"/>
      <c r="JO183" s="364"/>
      <c r="JP183" s="364"/>
      <c r="JQ183" s="364"/>
      <c r="JR183" s="364"/>
      <c r="JS183" s="364"/>
      <c r="JT183" s="364"/>
      <c r="JU183" s="364"/>
      <c r="JV183" s="364"/>
      <c r="JW183" s="364"/>
      <c r="JX183" s="364"/>
      <c r="JY183" s="364"/>
      <c r="JZ183" s="364"/>
      <c r="KA183" s="364"/>
      <c r="KB183" s="364"/>
      <c r="KC183" s="364"/>
      <c r="KD183" s="364"/>
      <c r="KE183" s="364"/>
      <c r="KF183" s="364"/>
      <c r="KG183" s="364"/>
      <c r="KH183" s="364"/>
      <c r="KI183" s="364"/>
      <c r="KJ183" s="364"/>
      <c r="KK183" s="364"/>
      <c r="KL183" s="364"/>
      <c r="KM183" s="364"/>
      <c r="KN183" s="364"/>
      <c r="KO183" s="364"/>
      <c r="KP183" s="364"/>
      <c r="KQ183" s="364"/>
      <c r="KR183" s="364"/>
      <c r="KS183" s="364"/>
      <c r="KT183" s="364"/>
      <c r="KU183" s="364"/>
      <c r="KV183" s="364"/>
      <c r="KW183" s="364"/>
      <c r="KX183" s="364"/>
      <c r="KY183" s="364"/>
      <c r="KZ183" s="364"/>
      <c r="LA183" s="364"/>
      <c r="LB183" s="364"/>
      <c r="LC183" s="364"/>
      <c r="LD183" s="364"/>
      <c r="LE183" s="364"/>
      <c r="LF183" s="364"/>
      <c r="LG183" s="364"/>
      <c r="LH183" s="364"/>
      <c r="LI183" s="364"/>
      <c r="LJ183" s="364"/>
      <c r="LK183" s="364"/>
      <c r="LL183" s="364"/>
      <c r="LM183" s="364"/>
      <c r="LN183" s="364"/>
      <c r="LO183" s="364"/>
      <c r="LP183" s="364"/>
      <c r="LQ183" s="364"/>
      <c r="LR183" s="364"/>
      <c r="LS183" s="364"/>
      <c r="LT183" s="364"/>
      <c r="LU183" s="364"/>
      <c r="LV183" s="364"/>
      <c r="LW183" s="364"/>
      <c r="LX183" s="364"/>
      <c r="LY183" s="364"/>
      <c r="LZ183" s="364"/>
      <c r="MA183" s="364"/>
      <c r="MB183" s="364"/>
      <c r="MC183" s="364"/>
      <c r="MD183" s="364"/>
      <c r="ME183" s="364"/>
      <c r="MF183" s="364"/>
      <c r="MG183" s="364"/>
      <c r="MH183" s="364"/>
      <c r="MI183" s="364"/>
      <c r="MJ183" s="364"/>
      <c r="MK183" s="364"/>
      <c r="ML183" s="364"/>
      <c r="MM183" s="364"/>
      <c r="MN183" s="364"/>
      <c r="MO183" s="364"/>
      <c r="MP183" s="364"/>
      <c r="MQ183" s="364"/>
      <c r="MR183" s="364"/>
      <c r="MS183" s="364"/>
      <c r="MT183" s="364"/>
      <c r="MU183" s="364"/>
      <c r="MV183" s="364"/>
      <c r="MW183" s="364"/>
      <c r="MX183" s="364"/>
      <c r="MY183" s="364"/>
      <c r="MZ183" s="364"/>
      <c r="NA183" s="364"/>
      <c r="NB183" s="364"/>
      <c r="NC183" s="364"/>
      <c r="ND183" s="364"/>
      <c r="NE183" s="364"/>
      <c r="NF183" s="364"/>
      <c r="NG183" s="364"/>
      <c r="NH183" s="364"/>
      <c r="NI183" s="364"/>
      <c r="NJ183" s="364"/>
      <c r="NK183" s="364"/>
      <c r="NL183" s="364"/>
      <c r="NM183" s="364"/>
      <c r="NN183" s="364"/>
      <c r="NO183" s="364"/>
      <c r="NP183" s="364"/>
      <c r="NQ183" s="364"/>
      <c r="NR183" s="364"/>
      <c r="NS183" s="364"/>
      <c r="NT183" s="364"/>
      <c r="NU183" s="364"/>
      <c r="NV183" s="364"/>
      <c r="NW183" s="364"/>
      <c r="NX183" s="364"/>
      <c r="NY183" s="364"/>
      <c r="NZ183" s="364"/>
      <c r="OA183" s="364"/>
      <c r="OB183" s="364"/>
      <c r="OC183" s="364"/>
      <c r="OD183" s="364"/>
      <c r="OE183" s="364"/>
      <c r="OF183" s="364"/>
      <c r="OG183" s="364"/>
      <c r="OH183" s="364"/>
      <c r="OI183" s="364"/>
      <c r="OJ183" s="364"/>
      <c r="OK183" s="364"/>
      <c r="OL183" s="364"/>
      <c r="OM183" s="364"/>
      <c r="ON183" s="364"/>
      <c r="OO183" s="364"/>
      <c r="OP183" s="364"/>
      <c r="OQ183" s="364"/>
      <c r="OR183" s="364"/>
    </row>
    <row r="184" spans="1:408" ht="15">
      <c r="A184" s="363" t="s">
        <v>751</v>
      </c>
      <c r="B184" s="364">
        <f t="shared" si="185"/>
        <v>0</v>
      </c>
      <c r="C184" s="364">
        <f t="shared" si="186"/>
        <v>0</v>
      </c>
      <c r="D184" s="364">
        <f t="shared" si="187"/>
        <v>0</v>
      </c>
      <c r="E184" s="364">
        <f t="shared" si="188"/>
        <v>0</v>
      </c>
      <c r="F184" s="364">
        <f t="shared" si="189"/>
        <v>0</v>
      </c>
      <c r="G184" s="364">
        <f t="shared" si="190"/>
        <v>0</v>
      </c>
      <c r="H184" s="364">
        <f t="shared" si="191"/>
        <v>0</v>
      </c>
      <c r="I184" s="364">
        <f t="shared" si="192"/>
        <v>0</v>
      </c>
      <c r="J184" s="364">
        <f t="shared" si="193"/>
        <v>0</v>
      </c>
      <c r="K184" s="364">
        <f t="shared" si="194"/>
        <v>0</v>
      </c>
      <c r="L184" s="364">
        <f t="shared" si="195"/>
        <v>0</v>
      </c>
      <c r="M184" s="364">
        <f t="shared" si="196"/>
        <v>0</v>
      </c>
      <c r="N184" s="364">
        <f t="shared" si="197"/>
        <v>0</v>
      </c>
      <c r="O184" s="364">
        <f t="shared" si="198"/>
        <v>0</v>
      </c>
      <c r="P184" s="364">
        <f t="shared" si="199"/>
        <v>0</v>
      </c>
      <c r="Q184" s="364">
        <f t="shared" si="200"/>
        <v>0</v>
      </c>
      <c r="R184" s="364">
        <f t="shared" si="201"/>
        <v>0</v>
      </c>
      <c r="S184" s="364">
        <f t="shared" si="202"/>
        <v>0</v>
      </c>
      <c r="T184" s="364">
        <f t="shared" si="203"/>
        <v>0</v>
      </c>
      <c r="U184" s="364">
        <f t="shared" si="204"/>
        <v>0</v>
      </c>
      <c r="V184" s="364">
        <f t="shared" si="205"/>
        <v>0</v>
      </c>
      <c r="W184" s="364">
        <f t="shared" si="206"/>
        <v>0</v>
      </c>
      <c r="X184" s="364">
        <f t="shared" si="207"/>
        <v>0</v>
      </c>
      <c r="Y184" s="364">
        <f t="shared" si="208"/>
        <v>0</v>
      </c>
      <c r="Z184" s="364">
        <f t="shared" si="209"/>
        <v>0</v>
      </c>
      <c r="AA184" s="364">
        <f t="shared" si="210"/>
        <v>0</v>
      </c>
      <c r="AB184" s="364">
        <f t="shared" si="211"/>
        <v>0</v>
      </c>
      <c r="AC184" s="364">
        <f t="shared" si="212"/>
        <v>0</v>
      </c>
      <c r="AD184" s="364">
        <f t="shared" si="213"/>
        <v>0</v>
      </c>
      <c r="AE184" s="364">
        <f t="shared" si="214"/>
        <v>0</v>
      </c>
      <c r="AG184" s="364"/>
      <c r="AH184" s="364"/>
      <c r="AI184" s="364"/>
      <c r="AJ184" s="364"/>
      <c r="AK184" s="364"/>
      <c r="AL184" s="364"/>
      <c r="AM184" s="364"/>
      <c r="AN184" s="364"/>
      <c r="AO184" s="364"/>
      <c r="AP184" s="364"/>
      <c r="AQ184" s="364"/>
      <c r="AR184" s="364"/>
      <c r="AS184" s="364"/>
      <c r="AT184" s="364"/>
      <c r="AU184" s="364"/>
      <c r="AV184" s="364"/>
      <c r="AW184" s="364"/>
      <c r="AX184" s="364"/>
      <c r="AY184" s="364"/>
      <c r="AZ184" s="364"/>
      <c r="BA184" s="364"/>
      <c r="BB184" s="364"/>
      <c r="BC184" s="364"/>
      <c r="BD184" s="364"/>
      <c r="BE184" s="364"/>
      <c r="BF184" s="364"/>
      <c r="BG184" s="364"/>
      <c r="BH184" s="364"/>
      <c r="BI184" s="364"/>
      <c r="BJ184" s="364"/>
      <c r="BK184" s="364"/>
      <c r="BL184" s="364"/>
      <c r="BM184" s="364"/>
      <c r="BN184" s="364"/>
      <c r="BO184" s="364"/>
      <c r="BP184" s="364"/>
      <c r="BQ184" s="364"/>
      <c r="BR184" s="364"/>
      <c r="BS184" s="364"/>
      <c r="BT184" s="364"/>
      <c r="BU184" s="364"/>
      <c r="BV184" s="364"/>
      <c r="BW184" s="364"/>
      <c r="BX184" s="364"/>
      <c r="BY184" s="364"/>
      <c r="BZ184" s="364"/>
      <c r="CA184" s="364"/>
      <c r="CB184" s="364"/>
      <c r="CC184" s="364"/>
      <c r="CD184" s="364"/>
      <c r="CE184" s="364"/>
      <c r="CF184" s="364"/>
      <c r="CG184" s="364"/>
      <c r="CH184" s="364"/>
      <c r="CI184" s="364"/>
      <c r="CJ184" s="364"/>
      <c r="CK184" s="364"/>
      <c r="CL184" s="364"/>
      <c r="CM184" s="364"/>
      <c r="CN184" s="364"/>
      <c r="CO184" s="364"/>
      <c r="CP184" s="364"/>
      <c r="CQ184" s="364"/>
      <c r="CR184" s="364"/>
      <c r="CS184" s="364"/>
      <c r="CT184" s="364"/>
      <c r="CU184" s="364"/>
      <c r="CV184" s="364"/>
      <c r="CW184" s="364"/>
      <c r="CX184" s="364"/>
      <c r="CY184" s="364"/>
      <c r="CZ184" s="364"/>
      <c r="DA184" s="364"/>
      <c r="DB184" s="364"/>
      <c r="DC184" s="364"/>
      <c r="DD184" s="364"/>
      <c r="DE184" s="364"/>
      <c r="DF184" s="364"/>
      <c r="DG184" s="364"/>
      <c r="DH184" s="364"/>
      <c r="DI184" s="364"/>
      <c r="DJ184" s="364"/>
      <c r="DK184" s="364"/>
      <c r="DL184" s="364"/>
      <c r="DM184" s="364"/>
      <c r="DN184" s="364"/>
      <c r="DO184" s="364"/>
      <c r="DP184" s="364"/>
      <c r="DQ184" s="364"/>
      <c r="DR184" s="364"/>
      <c r="DS184" s="364"/>
      <c r="DT184" s="364"/>
      <c r="DU184" s="364"/>
      <c r="DV184" s="364"/>
      <c r="DW184" s="364"/>
      <c r="DX184" s="364"/>
      <c r="DY184" s="364"/>
      <c r="DZ184" s="364"/>
      <c r="EA184" s="364"/>
      <c r="EB184" s="364"/>
      <c r="EC184" s="364"/>
      <c r="ED184" s="364"/>
      <c r="EE184" s="364"/>
      <c r="EF184" s="364"/>
      <c r="EG184" s="364"/>
      <c r="EH184" s="364"/>
      <c r="EI184" s="364"/>
      <c r="EJ184" s="364"/>
      <c r="EK184" s="364"/>
      <c r="EL184" s="364"/>
      <c r="EM184" s="364"/>
      <c r="EN184" s="364"/>
      <c r="EO184" s="364"/>
      <c r="EP184" s="364"/>
      <c r="EQ184" s="364"/>
      <c r="ER184" s="364"/>
      <c r="ES184" s="364"/>
      <c r="ET184" s="364"/>
      <c r="EU184" s="364"/>
      <c r="EV184" s="364"/>
      <c r="EW184" s="364"/>
      <c r="EX184" s="364"/>
      <c r="EY184" s="364"/>
      <c r="EZ184" s="364"/>
      <c r="FA184" s="364"/>
      <c r="FB184" s="364"/>
      <c r="FC184" s="364"/>
      <c r="FD184" s="364"/>
      <c r="FE184" s="364"/>
      <c r="FF184" s="364"/>
      <c r="FG184" s="364"/>
      <c r="FH184" s="364"/>
      <c r="FI184" s="364"/>
      <c r="FJ184" s="364"/>
      <c r="FK184" s="364"/>
      <c r="FL184" s="364"/>
      <c r="FM184" s="364"/>
      <c r="FN184" s="364"/>
      <c r="FO184" s="364"/>
      <c r="FP184" s="364"/>
      <c r="FQ184" s="364"/>
      <c r="FR184" s="364"/>
      <c r="FS184" s="364"/>
      <c r="FT184" s="364"/>
      <c r="FU184" s="364"/>
      <c r="FV184" s="364"/>
      <c r="FW184" s="364"/>
      <c r="FX184" s="364"/>
      <c r="FY184" s="364"/>
      <c r="FZ184" s="364"/>
      <c r="GA184" s="364"/>
      <c r="GB184" s="364"/>
      <c r="GC184" s="364"/>
      <c r="GD184" s="364"/>
      <c r="GE184" s="364"/>
      <c r="GF184" s="364"/>
      <c r="GG184" s="364"/>
      <c r="GH184" s="364"/>
      <c r="GI184" s="364"/>
      <c r="GJ184" s="364"/>
      <c r="GK184" s="364"/>
      <c r="GL184" s="364"/>
      <c r="GM184" s="364"/>
      <c r="GN184" s="364"/>
      <c r="GO184" s="364"/>
      <c r="GP184" s="364"/>
      <c r="GQ184" s="364"/>
      <c r="GR184" s="364"/>
      <c r="GS184" s="364"/>
      <c r="GT184" s="364"/>
      <c r="GU184" s="364"/>
      <c r="GV184" s="364"/>
      <c r="GW184" s="364"/>
      <c r="GX184" s="364"/>
      <c r="GY184" s="364"/>
      <c r="GZ184" s="364"/>
      <c r="HA184" s="364"/>
      <c r="HB184" s="364"/>
      <c r="HC184" s="364"/>
      <c r="HD184" s="364"/>
      <c r="HE184" s="364"/>
      <c r="HF184" s="364"/>
      <c r="HG184" s="364"/>
      <c r="HH184" s="364"/>
      <c r="HI184" s="364"/>
      <c r="HJ184" s="364"/>
      <c r="HK184" s="364"/>
      <c r="HL184" s="364"/>
      <c r="HM184" s="364"/>
      <c r="HN184" s="364"/>
      <c r="HO184" s="364"/>
      <c r="HP184" s="364"/>
      <c r="HQ184" s="364"/>
      <c r="HR184" s="364"/>
      <c r="HS184" s="364"/>
      <c r="HT184" s="364"/>
      <c r="HU184" s="364"/>
      <c r="HV184" s="364"/>
      <c r="HW184" s="364"/>
      <c r="HX184" s="364"/>
      <c r="HY184" s="364"/>
      <c r="HZ184" s="364"/>
      <c r="IA184" s="364"/>
      <c r="IB184" s="364"/>
      <c r="IC184" s="364"/>
      <c r="ID184" s="364"/>
      <c r="IE184" s="364"/>
      <c r="IF184" s="364"/>
      <c r="IG184" s="364"/>
      <c r="IH184" s="364"/>
      <c r="II184" s="364"/>
      <c r="IJ184" s="364"/>
      <c r="IK184" s="364"/>
      <c r="IL184" s="364"/>
      <c r="IM184" s="364"/>
      <c r="IN184" s="364"/>
      <c r="IO184" s="364"/>
      <c r="IP184" s="364"/>
      <c r="IQ184" s="364"/>
      <c r="IR184" s="364"/>
      <c r="IS184" s="364"/>
      <c r="IT184" s="364"/>
      <c r="IU184" s="364"/>
      <c r="IV184" s="364"/>
      <c r="IW184" s="364"/>
      <c r="IX184" s="364"/>
      <c r="IY184" s="364"/>
      <c r="IZ184" s="364"/>
      <c r="JA184" s="364"/>
      <c r="JB184" s="364"/>
      <c r="JC184" s="364"/>
      <c r="JD184" s="364"/>
      <c r="JE184" s="364"/>
      <c r="JF184" s="364"/>
      <c r="JG184" s="364"/>
      <c r="JH184" s="364"/>
      <c r="JI184" s="364"/>
      <c r="JJ184" s="364"/>
      <c r="JK184" s="364"/>
      <c r="JL184" s="364"/>
      <c r="JM184" s="364"/>
      <c r="JN184" s="364"/>
      <c r="JO184" s="364"/>
      <c r="JP184" s="364"/>
      <c r="JQ184" s="364"/>
      <c r="JR184" s="364"/>
      <c r="JS184" s="364"/>
      <c r="JT184" s="364"/>
      <c r="JU184" s="364"/>
      <c r="JV184" s="364"/>
      <c r="JW184" s="364"/>
      <c r="JX184" s="364"/>
      <c r="JY184" s="364"/>
      <c r="JZ184" s="364"/>
      <c r="KA184" s="364"/>
      <c r="KB184" s="364"/>
      <c r="KC184" s="364"/>
      <c r="KD184" s="364"/>
      <c r="KE184" s="364"/>
      <c r="KF184" s="364"/>
      <c r="KG184" s="364"/>
      <c r="KH184" s="364"/>
      <c r="KI184" s="364"/>
      <c r="KJ184" s="364"/>
      <c r="KK184" s="364"/>
      <c r="KL184" s="364"/>
      <c r="KM184" s="364"/>
      <c r="KN184" s="364"/>
      <c r="KO184" s="364"/>
      <c r="KP184" s="364"/>
      <c r="KQ184" s="364"/>
      <c r="KR184" s="364"/>
      <c r="KS184" s="364"/>
      <c r="KT184" s="364"/>
      <c r="KU184" s="364"/>
      <c r="KV184" s="364"/>
      <c r="KW184" s="364"/>
      <c r="KX184" s="364"/>
      <c r="KY184" s="364"/>
      <c r="KZ184" s="364"/>
      <c r="LA184" s="364"/>
      <c r="LB184" s="364"/>
      <c r="LC184" s="364"/>
      <c r="LD184" s="364"/>
      <c r="LE184" s="364"/>
      <c r="LF184" s="364"/>
      <c r="LG184" s="364"/>
      <c r="LH184" s="364"/>
      <c r="LI184" s="364"/>
      <c r="LJ184" s="364"/>
      <c r="LK184" s="364"/>
      <c r="LL184" s="364"/>
      <c r="LM184" s="364"/>
      <c r="LN184" s="364"/>
      <c r="LO184" s="364"/>
      <c r="LP184" s="364"/>
      <c r="LQ184" s="364"/>
      <c r="LR184" s="364"/>
      <c r="LS184" s="364"/>
      <c r="LT184" s="364"/>
      <c r="LU184" s="364"/>
      <c r="LV184" s="364"/>
      <c r="LW184" s="364"/>
      <c r="LX184" s="364"/>
      <c r="LY184" s="364"/>
      <c r="LZ184" s="364"/>
      <c r="MA184" s="364"/>
      <c r="MB184" s="364"/>
      <c r="MC184" s="364"/>
      <c r="MD184" s="364"/>
      <c r="ME184" s="364"/>
      <c r="MF184" s="364"/>
      <c r="MG184" s="364"/>
      <c r="MH184" s="364"/>
      <c r="MI184" s="364"/>
      <c r="MJ184" s="364"/>
      <c r="MK184" s="364"/>
      <c r="ML184" s="364"/>
      <c r="MM184" s="364"/>
      <c r="MN184" s="364"/>
      <c r="MO184" s="364"/>
      <c r="MP184" s="364"/>
      <c r="MQ184" s="364"/>
      <c r="MR184" s="364"/>
      <c r="MS184" s="364"/>
      <c r="MT184" s="364"/>
      <c r="MU184" s="364"/>
      <c r="MV184" s="364"/>
      <c r="MW184" s="364"/>
      <c r="MX184" s="364"/>
      <c r="MY184" s="364"/>
      <c r="MZ184" s="364"/>
      <c r="NA184" s="364"/>
      <c r="NB184" s="364"/>
      <c r="NC184" s="364"/>
      <c r="ND184" s="364"/>
      <c r="NE184" s="364"/>
      <c r="NF184" s="364"/>
      <c r="NG184" s="364"/>
      <c r="NH184" s="364"/>
      <c r="NI184" s="364"/>
      <c r="NJ184" s="364"/>
      <c r="NK184" s="364"/>
      <c r="NL184" s="364"/>
      <c r="NM184" s="364"/>
      <c r="NN184" s="364"/>
      <c r="NO184" s="364"/>
      <c r="NP184" s="364"/>
      <c r="NQ184" s="364"/>
      <c r="NR184" s="364"/>
      <c r="NS184" s="364"/>
      <c r="NT184" s="364"/>
      <c r="NU184" s="364"/>
      <c r="NV184" s="364"/>
      <c r="NW184" s="364"/>
      <c r="NX184" s="364"/>
      <c r="NY184" s="364"/>
      <c r="NZ184" s="364"/>
      <c r="OA184" s="364"/>
      <c r="OB184" s="364"/>
      <c r="OC184" s="364"/>
      <c r="OD184" s="364"/>
      <c r="OE184" s="364"/>
      <c r="OF184" s="364"/>
      <c r="OG184" s="364"/>
      <c r="OH184" s="364"/>
      <c r="OI184" s="364"/>
      <c r="OJ184" s="364"/>
      <c r="OK184" s="364"/>
      <c r="OL184" s="364"/>
      <c r="OM184" s="364"/>
      <c r="ON184" s="364"/>
      <c r="OO184" s="364"/>
      <c r="OP184" s="364"/>
      <c r="OQ184" s="364"/>
      <c r="OR184" s="364"/>
    </row>
    <row r="185" spans="1:408" ht="15">
      <c r="A185" s="363" t="s">
        <v>752</v>
      </c>
      <c r="B185" s="364">
        <f t="shared" si="185"/>
        <v>0</v>
      </c>
      <c r="C185" s="364">
        <f t="shared" si="186"/>
        <v>0</v>
      </c>
      <c r="D185" s="364">
        <f t="shared" si="187"/>
        <v>0</v>
      </c>
      <c r="E185" s="364">
        <f t="shared" si="188"/>
        <v>0</v>
      </c>
      <c r="F185" s="364">
        <f t="shared" si="189"/>
        <v>0</v>
      </c>
      <c r="G185" s="364">
        <f t="shared" si="190"/>
        <v>0</v>
      </c>
      <c r="H185" s="364">
        <f t="shared" si="191"/>
        <v>0</v>
      </c>
      <c r="I185" s="364">
        <f t="shared" si="192"/>
        <v>0</v>
      </c>
      <c r="J185" s="364">
        <f t="shared" si="193"/>
        <v>0</v>
      </c>
      <c r="K185" s="364">
        <f t="shared" si="194"/>
        <v>0</v>
      </c>
      <c r="L185" s="364">
        <f t="shared" si="195"/>
        <v>0</v>
      </c>
      <c r="M185" s="364">
        <f t="shared" si="196"/>
        <v>0</v>
      </c>
      <c r="N185" s="364">
        <f t="shared" si="197"/>
        <v>0</v>
      </c>
      <c r="O185" s="364">
        <f t="shared" si="198"/>
        <v>0</v>
      </c>
      <c r="P185" s="364">
        <f t="shared" si="199"/>
        <v>0</v>
      </c>
      <c r="Q185" s="364">
        <f t="shared" si="200"/>
        <v>0</v>
      </c>
      <c r="R185" s="364">
        <f t="shared" si="201"/>
        <v>0</v>
      </c>
      <c r="S185" s="364">
        <f t="shared" si="202"/>
        <v>0</v>
      </c>
      <c r="T185" s="364">
        <f t="shared" si="203"/>
        <v>0</v>
      </c>
      <c r="U185" s="364">
        <f t="shared" si="204"/>
        <v>0</v>
      </c>
      <c r="V185" s="364">
        <f t="shared" si="205"/>
        <v>0</v>
      </c>
      <c r="W185" s="364">
        <f t="shared" si="206"/>
        <v>0</v>
      </c>
      <c r="X185" s="364">
        <f t="shared" si="207"/>
        <v>0</v>
      </c>
      <c r="Y185" s="364">
        <f t="shared" si="208"/>
        <v>0</v>
      </c>
      <c r="Z185" s="364">
        <f t="shared" si="209"/>
        <v>0</v>
      </c>
      <c r="AA185" s="364">
        <f t="shared" si="210"/>
        <v>0</v>
      </c>
      <c r="AB185" s="364">
        <f t="shared" si="211"/>
        <v>0</v>
      </c>
      <c r="AC185" s="364">
        <f t="shared" si="212"/>
        <v>0</v>
      </c>
      <c r="AD185" s="364">
        <f t="shared" si="213"/>
        <v>0</v>
      </c>
      <c r="AE185" s="364">
        <f t="shared" si="214"/>
        <v>0</v>
      </c>
      <c r="AG185" s="364"/>
      <c r="AH185" s="364"/>
      <c r="AI185" s="364"/>
      <c r="AJ185" s="364"/>
      <c r="AK185" s="364"/>
      <c r="AL185" s="364"/>
      <c r="AM185" s="364"/>
      <c r="AN185" s="364"/>
      <c r="AO185" s="364"/>
      <c r="AP185" s="364"/>
      <c r="AQ185" s="364"/>
      <c r="AR185" s="364"/>
      <c r="AS185" s="364"/>
      <c r="AT185" s="364"/>
      <c r="AU185" s="364"/>
      <c r="AV185" s="364"/>
      <c r="AW185" s="364"/>
      <c r="AX185" s="364"/>
      <c r="AY185" s="364"/>
      <c r="AZ185" s="364"/>
      <c r="BA185" s="364"/>
      <c r="BB185" s="364"/>
      <c r="BC185" s="364"/>
      <c r="BD185" s="364"/>
      <c r="BE185" s="364"/>
      <c r="BF185" s="364"/>
      <c r="BG185" s="364"/>
      <c r="BH185" s="364"/>
      <c r="BI185" s="364"/>
      <c r="BJ185" s="364"/>
      <c r="BK185" s="364"/>
      <c r="BL185" s="364"/>
      <c r="BM185" s="364"/>
      <c r="BN185" s="364"/>
      <c r="BO185" s="364"/>
      <c r="BP185" s="364"/>
      <c r="BQ185" s="364"/>
      <c r="BR185" s="364"/>
      <c r="BS185" s="364"/>
      <c r="BT185" s="364"/>
      <c r="BU185" s="364"/>
      <c r="BV185" s="364"/>
      <c r="BW185" s="364"/>
      <c r="BX185" s="364"/>
      <c r="BY185" s="364"/>
      <c r="BZ185" s="364"/>
      <c r="CA185" s="364"/>
      <c r="CB185" s="364"/>
      <c r="CC185" s="364"/>
      <c r="CD185" s="364"/>
      <c r="CE185" s="364"/>
      <c r="CF185" s="364"/>
      <c r="CG185" s="364"/>
      <c r="CH185" s="364"/>
      <c r="CI185" s="364"/>
      <c r="CJ185" s="364"/>
      <c r="CK185" s="364"/>
      <c r="CL185" s="364"/>
      <c r="CM185" s="364"/>
      <c r="CN185" s="364"/>
      <c r="CO185" s="364"/>
      <c r="CP185" s="364"/>
      <c r="CQ185" s="364"/>
      <c r="CR185" s="364"/>
      <c r="CS185" s="364"/>
      <c r="CT185" s="364"/>
      <c r="CU185" s="364"/>
      <c r="CV185" s="364"/>
      <c r="CW185" s="364"/>
      <c r="CX185" s="364"/>
      <c r="CY185" s="364"/>
      <c r="CZ185" s="364"/>
      <c r="DA185" s="364"/>
      <c r="DB185" s="364"/>
      <c r="DC185" s="364"/>
      <c r="DD185" s="364"/>
      <c r="DE185" s="364"/>
      <c r="DF185" s="364"/>
      <c r="DG185" s="364"/>
      <c r="DH185" s="364"/>
      <c r="DI185" s="364"/>
      <c r="DJ185" s="364"/>
      <c r="DK185" s="364"/>
      <c r="DL185" s="364"/>
      <c r="DM185" s="364"/>
      <c r="DN185" s="364"/>
      <c r="DO185" s="364"/>
      <c r="DP185" s="364"/>
      <c r="DQ185" s="364"/>
      <c r="DR185" s="364"/>
      <c r="DS185" s="364"/>
      <c r="DT185" s="364"/>
      <c r="DU185" s="364"/>
      <c r="DV185" s="364"/>
      <c r="DW185" s="364"/>
      <c r="DX185" s="364"/>
      <c r="DY185" s="364"/>
      <c r="DZ185" s="364"/>
      <c r="EA185" s="364"/>
      <c r="EB185" s="364"/>
      <c r="EC185" s="364"/>
      <c r="ED185" s="364"/>
      <c r="EE185" s="364"/>
      <c r="EF185" s="364"/>
      <c r="EG185" s="364"/>
      <c r="EH185" s="364"/>
      <c r="EI185" s="364"/>
      <c r="EJ185" s="364"/>
      <c r="EK185" s="364"/>
      <c r="EL185" s="364"/>
      <c r="EM185" s="364"/>
      <c r="EN185" s="364"/>
      <c r="EO185" s="364"/>
      <c r="EP185" s="364"/>
      <c r="EQ185" s="364"/>
      <c r="ER185" s="364"/>
      <c r="ES185" s="364"/>
      <c r="ET185" s="364"/>
      <c r="EU185" s="364"/>
      <c r="EV185" s="364"/>
      <c r="EW185" s="364"/>
      <c r="EX185" s="364"/>
      <c r="EY185" s="364"/>
      <c r="EZ185" s="364"/>
      <c r="FA185" s="364"/>
      <c r="FB185" s="364"/>
      <c r="FC185" s="364"/>
      <c r="FD185" s="364"/>
      <c r="FE185" s="364"/>
      <c r="FF185" s="364"/>
      <c r="FG185" s="364"/>
      <c r="FH185" s="364"/>
      <c r="FI185" s="364"/>
      <c r="FJ185" s="364"/>
      <c r="FK185" s="364"/>
      <c r="FL185" s="364"/>
      <c r="FM185" s="364"/>
      <c r="FN185" s="364"/>
      <c r="FO185" s="364"/>
      <c r="FP185" s="364"/>
      <c r="FQ185" s="364"/>
      <c r="FR185" s="364"/>
      <c r="FS185" s="364"/>
      <c r="FT185" s="364"/>
      <c r="FU185" s="364"/>
      <c r="FV185" s="364"/>
      <c r="FW185" s="364"/>
      <c r="FX185" s="364"/>
      <c r="FY185" s="364"/>
      <c r="FZ185" s="364"/>
      <c r="GA185" s="364"/>
      <c r="GB185" s="364"/>
      <c r="GC185" s="364"/>
      <c r="GD185" s="364"/>
      <c r="GE185" s="364"/>
      <c r="GF185" s="364"/>
      <c r="GG185" s="364"/>
      <c r="GH185" s="364"/>
      <c r="GI185" s="364"/>
      <c r="GJ185" s="364"/>
      <c r="GK185" s="364"/>
      <c r="GL185" s="364"/>
      <c r="GM185" s="364"/>
      <c r="GN185" s="364"/>
      <c r="GO185" s="364"/>
      <c r="GP185" s="364"/>
      <c r="GQ185" s="364"/>
      <c r="GR185" s="364"/>
      <c r="GS185" s="364"/>
      <c r="GT185" s="364"/>
      <c r="GU185" s="364"/>
      <c r="GV185" s="364"/>
      <c r="GW185" s="364"/>
      <c r="GX185" s="364"/>
      <c r="GY185" s="364"/>
      <c r="GZ185" s="364"/>
      <c r="HA185" s="364"/>
      <c r="HB185" s="364"/>
      <c r="HC185" s="364"/>
      <c r="HD185" s="364"/>
      <c r="HE185" s="364"/>
      <c r="HF185" s="364"/>
      <c r="HG185" s="364"/>
      <c r="HH185" s="364"/>
      <c r="HI185" s="364"/>
      <c r="HJ185" s="364"/>
      <c r="HK185" s="364"/>
      <c r="HL185" s="364"/>
      <c r="HM185" s="364"/>
      <c r="HN185" s="364"/>
      <c r="HO185" s="364"/>
      <c r="HP185" s="364"/>
      <c r="HQ185" s="364"/>
      <c r="HR185" s="364"/>
      <c r="HS185" s="364"/>
      <c r="HT185" s="364"/>
      <c r="HU185" s="364"/>
      <c r="HV185" s="364"/>
      <c r="HW185" s="364"/>
      <c r="HX185" s="364"/>
      <c r="HY185" s="364"/>
      <c r="HZ185" s="364"/>
      <c r="IA185" s="364"/>
      <c r="IB185" s="364"/>
      <c r="IC185" s="364"/>
      <c r="ID185" s="364"/>
      <c r="IE185" s="364"/>
      <c r="IF185" s="364"/>
      <c r="IG185" s="364"/>
      <c r="IH185" s="364"/>
      <c r="II185" s="364"/>
      <c r="IJ185" s="364"/>
      <c r="IK185" s="364"/>
      <c r="IL185" s="364"/>
      <c r="IM185" s="364"/>
      <c r="IN185" s="364"/>
      <c r="IO185" s="364"/>
      <c r="IP185" s="364"/>
      <c r="IQ185" s="364"/>
      <c r="IR185" s="364"/>
      <c r="IS185" s="364"/>
      <c r="IT185" s="364"/>
      <c r="IU185" s="364"/>
      <c r="IV185" s="364"/>
      <c r="IW185" s="364"/>
      <c r="IX185" s="364"/>
      <c r="IY185" s="364"/>
      <c r="IZ185" s="364"/>
      <c r="JA185" s="364"/>
      <c r="JB185" s="364"/>
      <c r="JC185" s="364"/>
      <c r="JD185" s="364"/>
      <c r="JE185" s="364"/>
      <c r="JF185" s="364"/>
      <c r="JG185" s="364"/>
      <c r="JH185" s="364"/>
      <c r="JI185" s="364"/>
      <c r="JJ185" s="364"/>
      <c r="JK185" s="364"/>
      <c r="JL185" s="364"/>
      <c r="JM185" s="364"/>
      <c r="JN185" s="364"/>
      <c r="JO185" s="364"/>
      <c r="JP185" s="364"/>
      <c r="JQ185" s="364"/>
      <c r="JR185" s="364"/>
      <c r="JS185" s="364"/>
      <c r="JT185" s="364"/>
      <c r="JU185" s="364"/>
      <c r="JV185" s="364"/>
      <c r="JW185" s="364"/>
      <c r="JX185" s="364"/>
      <c r="JY185" s="364"/>
      <c r="JZ185" s="364"/>
      <c r="KA185" s="364"/>
      <c r="KB185" s="364"/>
      <c r="KC185" s="364"/>
      <c r="KD185" s="364"/>
      <c r="KE185" s="364"/>
      <c r="KF185" s="364"/>
      <c r="KG185" s="364"/>
      <c r="KH185" s="364"/>
      <c r="KI185" s="364"/>
      <c r="KJ185" s="364"/>
      <c r="KK185" s="364"/>
      <c r="KL185" s="364"/>
      <c r="KM185" s="364"/>
      <c r="KN185" s="364"/>
      <c r="KO185" s="364"/>
      <c r="KP185" s="364"/>
      <c r="KQ185" s="364"/>
      <c r="KR185" s="364"/>
      <c r="KS185" s="364"/>
      <c r="KT185" s="364"/>
      <c r="KU185" s="364"/>
      <c r="KV185" s="364"/>
      <c r="KW185" s="364"/>
      <c r="KX185" s="364"/>
      <c r="KY185" s="364"/>
      <c r="KZ185" s="364"/>
      <c r="LA185" s="364"/>
      <c r="LB185" s="364"/>
      <c r="LC185" s="364"/>
      <c r="LD185" s="364"/>
      <c r="LE185" s="364"/>
      <c r="LF185" s="364"/>
      <c r="LG185" s="364"/>
      <c r="LH185" s="364"/>
      <c r="LI185" s="364"/>
      <c r="LJ185" s="364"/>
      <c r="LK185" s="364"/>
      <c r="LL185" s="364"/>
      <c r="LM185" s="364"/>
      <c r="LN185" s="364"/>
      <c r="LO185" s="364"/>
      <c r="LP185" s="364"/>
      <c r="LQ185" s="364"/>
      <c r="LR185" s="364"/>
      <c r="LS185" s="364"/>
      <c r="LT185" s="364"/>
      <c r="LU185" s="364"/>
      <c r="LV185" s="364"/>
      <c r="LW185" s="364"/>
      <c r="LX185" s="364"/>
      <c r="LY185" s="364"/>
      <c r="LZ185" s="364"/>
      <c r="MA185" s="364"/>
      <c r="MB185" s="364"/>
      <c r="MC185" s="364"/>
      <c r="MD185" s="364"/>
      <c r="ME185" s="364"/>
      <c r="MF185" s="364"/>
      <c r="MG185" s="364"/>
      <c r="MH185" s="364"/>
      <c r="MI185" s="364"/>
      <c r="MJ185" s="364"/>
      <c r="MK185" s="364"/>
      <c r="ML185" s="364"/>
      <c r="MM185" s="364"/>
      <c r="MN185" s="364"/>
      <c r="MO185" s="364"/>
      <c r="MP185" s="364"/>
      <c r="MQ185" s="364"/>
      <c r="MR185" s="364"/>
      <c r="MS185" s="364"/>
      <c r="MT185" s="364"/>
      <c r="MU185" s="364"/>
      <c r="MV185" s="364"/>
      <c r="MW185" s="364"/>
      <c r="MX185" s="364"/>
      <c r="MY185" s="364"/>
      <c r="MZ185" s="364"/>
      <c r="NA185" s="364"/>
      <c r="NB185" s="364"/>
      <c r="NC185" s="364"/>
      <c r="ND185" s="364"/>
      <c r="NE185" s="364"/>
      <c r="NF185" s="364"/>
      <c r="NG185" s="364"/>
      <c r="NH185" s="364"/>
      <c r="NI185" s="364"/>
      <c r="NJ185" s="364"/>
      <c r="NK185" s="364"/>
      <c r="NL185" s="364"/>
      <c r="NM185" s="364"/>
      <c r="NN185" s="364"/>
      <c r="NO185" s="364"/>
      <c r="NP185" s="364"/>
      <c r="NQ185" s="364"/>
      <c r="NR185" s="364"/>
      <c r="NS185" s="364"/>
      <c r="NT185" s="364"/>
      <c r="NU185" s="364"/>
      <c r="NV185" s="364"/>
      <c r="NW185" s="364"/>
      <c r="NX185" s="364"/>
      <c r="NY185" s="364"/>
      <c r="NZ185" s="364"/>
      <c r="OA185" s="364"/>
      <c r="OB185" s="364"/>
      <c r="OC185" s="364"/>
      <c r="OD185" s="364"/>
      <c r="OE185" s="364"/>
      <c r="OF185" s="364"/>
      <c r="OG185" s="364"/>
      <c r="OH185" s="364"/>
      <c r="OI185" s="364"/>
      <c r="OJ185" s="364"/>
      <c r="OK185" s="364"/>
      <c r="OL185" s="364"/>
      <c r="OM185" s="364"/>
      <c r="ON185" s="364"/>
      <c r="OO185" s="364"/>
      <c r="OP185" s="364"/>
      <c r="OQ185" s="364"/>
      <c r="OR185" s="364"/>
    </row>
    <row r="186" spans="1:408" ht="15">
      <c r="A186" s="365" t="s">
        <v>753</v>
      </c>
      <c r="B186" s="364">
        <f t="shared" si="185"/>
        <v>0</v>
      </c>
      <c r="C186" s="364">
        <f t="shared" si="186"/>
        <v>0</v>
      </c>
      <c r="D186" s="364">
        <f t="shared" si="187"/>
        <v>0</v>
      </c>
      <c r="E186" s="364">
        <f t="shared" si="188"/>
        <v>0</v>
      </c>
      <c r="F186" s="364">
        <f t="shared" si="189"/>
        <v>0</v>
      </c>
      <c r="G186" s="364">
        <f t="shared" si="190"/>
        <v>0</v>
      </c>
      <c r="H186" s="364">
        <f t="shared" si="191"/>
        <v>0</v>
      </c>
      <c r="I186" s="364">
        <f t="shared" si="192"/>
        <v>0</v>
      </c>
      <c r="J186" s="364">
        <f t="shared" si="193"/>
        <v>0</v>
      </c>
      <c r="K186" s="364">
        <f t="shared" si="194"/>
        <v>0</v>
      </c>
      <c r="L186" s="364">
        <f t="shared" si="195"/>
        <v>0</v>
      </c>
      <c r="M186" s="364">
        <f t="shared" si="196"/>
        <v>0</v>
      </c>
      <c r="N186" s="364">
        <f t="shared" si="197"/>
        <v>0</v>
      </c>
      <c r="O186" s="364">
        <f t="shared" si="198"/>
        <v>0</v>
      </c>
      <c r="P186" s="364">
        <f t="shared" si="199"/>
        <v>0</v>
      </c>
      <c r="Q186" s="364">
        <f t="shared" si="200"/>
        <v>0</v>
      </c>
      <c r="R186" s="364">
        <f t="shared" si="201"/>
        <v>0</v>
      </c>
      <c r="S186" s="364">
        <f t="shared" si="202"/>
        <v>0</v>
      </c>
      <c r="T186" s="364">
        <f t="shared" si="203"/>
        <v>0</v>
      </c>
      <c r="U186" s="364">
        <f t="shared" si="204"/>
        <v>0</v>
      </c>
      <c r="V186" s="364">
        <f t="shared" si="205"/>
        <v>0</v>
      </c>
      <c r="W186" s="364">
        <f t="shared" si="206"/>
        <v>0</v>
      </c>
      <c r="X186" s="364">
        <f t="shared" si="207"/>
        <v>0</v>
      </c>
      <c r="Y186" s="364">
        <f t="shared" si="208"/>
        <v>0</v>
      </c>
      <c r="Z186" s="364">
        <f t="shared" si="209"/>
        <v>0</v>
      </c>
      <c r="AA186" s="364">
        <f t="shared" si="210"/>
        <v>0</v>
      </c>
      <c r="AB186" s="364">
        <f t="shared" si="211"/>
        <v>0</v>
      </c>
      <c r="AC186" s="364">
        <f t="shared" si="212"/>
        <v>0</v>
      </c>
      <c r="AD186" s="364">
        <f t="shared" si="213"/>
        <v>0</v>
      </c>
      <c r="AE186" s="364">
        <f t="shared" si="214"/>
        <v>0</v>
      </c>
      <c r="AG186" s="364"/>
      <c r="AH186" s="364"/>
      <c r="AI186" s="364"/>
      <c r="AJ186" s="364"/>
      <c r="AK186" s="364"/>
      <c r="AL186" s="364"/>
      <c r="AM186" s="364"/>
      <c r="AN186" s="364"/>
      <c r="AO186" s="364"/>
      <c r="AP186" s="364"/>
      <c r="AQ186" s="364"/>
      <c r="AR186" s="364"/>
      <c r="AS186" s="364"/>
      <c r="AT186" s="364"/>
      <c r="AU186" s="364"/>
      <c r="AV186" s="364"/>
      <c r="AW186" s="364"/>
      <c r="AX186" s="364"/>
      <c r="AY186" s="364"/>
      <c r="AZ186" s="364"/>
      <c r="BA186" s="364"/>
      <c r="BB186" s="364"/>
      <c r="BC186" s="364"/>
      <c r="BD186" s="364"/>
      <c r="BE186" s="364"/>
      <c r="BF186" s="364"/>
      <c r="BG186" s="364"/>
      <c r="BH186" s="364"/>
      <c r="BI186" s="364"/>
      <c r="BJ186" s="364"/>
      <c r="BK186" s="364"/>
      <c r="BL186" s="364"/>
      <c r="BM186" s="364"/>
      <c r="BN186" s="364"/>
      <c r="BO186" s="364"/>
      <c r="BP186" s="364"/>
      <c r="BQ186" s="364"/>
      <c r="BR186" s="364"/>
      <c r="BS186" s="364"/>
      <c r="BT186" s="364"/>
      <c r="BU186" s="364"/>
      <c r="BV186" s="364"/>
      <c r="BW186" s="364"/>
      <c r="BX186" s="364"/>
      <c r="BY186" s="364"/>
      <c r="BZ186" s="364"/>
      <c r="CA186" s="364"/>
      <c r="CB186" s="364"/>
      <c r="CC186" s="364"/>
      <c r="CD186" s="364"/>
      <c r="CE186" s="364"/>
      <c r="CF186" s="364"/>
      <c r="CG186" s="364"/>
      <c r="CH186" s="364"/>
      <c r="CI186" s="364"/>
      <c r="CJ186" s="364"/>
      <c r="CK186" s="364"/>
      <c r="CL186" s="364"/>
      <c r="CM186" s="364"/>
      <c r="CN186" s="364"/>
      <c r="CO186" s="364"/>
      <c r="CP186" s="364"/>
      <c r="CQ186" s="364"/>
      <c r="CR186" s="364"/>
      <c r="CS186" s="364"/>
      <c r="CT186" s="364"/>
      <c r="CU186" s="364"/>
      <c r="CV186" s="364"/>
      <c r="CW186" s="364"/>
      <c r="CX186" s="364"/>
      <c r="CY186" s="364"/>
      <c r="CZ186" s="364"/>
      <c r="DA186" s="364"/>
      <c r="DB186" s="364"/>
      <c r="DC186" s="364"/>
      <c r="DD186" s="364"/>
      <c r="DE186" s="364"/>
      <c r="DF186" s="364"/>
      <c r="DG186" s="364"/>
      <c r="DH186" s="364"/>
      <c r="DI186" s="364"/>
      <c r="DJ186" s="364"/>
      <c r="DK186" s="364"/>
      <c r="DL186" s="364"/>
      <c r="DM186" s="364"/>
      <c r="DN186" s="364"/>
      <c r="DO186" s="364"/>
      <c r="DP186" s="364"/>
      <c r="DQ186" s="364"/>
      <c r="DR186" s="364"/>
      <c r="DS186" s="364"/>
      <c r="DT186" s="364"/>
      <c r="DU186" s="364"/>
      <c r="DV186" s="364"/>
      <c r="DW186" s="364"/>
      <c r="DX186" s="364"/>
      <c r="DY186" s="364"/>
      <c r="DZ186" s="364"/>
      <c r="EA186" s="364"/>
      <c r="EB186" s="364"/>
      <c r="EC186" s="364"/>
      <c r="ED186" s="364"/>
      <c r="EE186" s="364"/>
      <c r="EF186" s="364"/>
      <c r="EG186" s="364"/>
      <c r="EH186" s="364"/>
      <c r="EI186" s="364"/>
      <c r="EJ186" s="364"/>
      <c r="EK186" s="364"/>
      <c r="EL186" s="364"/>
      <c r="EM186" s="364"/>
      <c r="EN186" s="364"/>
      <c r="EO186" s="364"/>
      <c r="EP186" s="364"/>
      <c r="EQ186" s="364"/>
      <c r="ER186" s="364"/>
      <c r="ES186" s="364"/>
      <c r="ET186" s="364"/>
      <c r="EU186" s="364"/>
      <c r="EV186" s="364"/>
      <c r="EW186" s="364"/>
      <c r="EX186" s="364"/>
      <c r="EY186" s="364"/>
      <c r="EZ186" s="364"/>
      <c r="FA186" s="364"/>
      <c r="FB186" s="364"/>
      <c r="FC186" s="364"/>
      <c r="FD186" s="364"/>
      <c r="FE186" s="364"/>
      <c r="FF186" s="364"/>
      <c r="FG186" s="364"/>
      <c r="FH186" s="364"/>
      <c r="FI186" s="364"/>
      <c r="FJ186" s="364"/>
      <c r="FK186" s="364"/>
      <c r="FL186" s="364"/>
      <c r="FM186" s="364"/>
      <c r="FN186" s="364"/>
      <c r="FO186" s="364"/>
      <c r="FP186" s="364"/>
      <c r="FQ186" s="364"/>
      <c r="FR186" s="364"/>
      <c r="FS186" s="364"/>
      <c r="FT186" s="364"/>
      <c r="FU186" s="364"/>
      <c r="FV186" s="364"/>
      <c r="FW186" s="364"/>
      <c r="FX186" s="364"/>
      <c r="FY186" s="364"/>
      <c r="FZ186" s="364"/>
      <c r="GA186" s="364"/>
      <c r="GB186" s="364"/>
      <c r="GC186" s="364"/>
      <c r="GD186" s="364"/>
      <c r="GE186" s="364"/>
      <c r="GF186" s="364"/>
      <c r="GG186" s="364"/>
      <c r="GH186" s="364"/>
      <c r="GI186" s="364"/>
      <c r="GJ186" s="364"/>
      <c r="GK186" s="364"/>
      <c r="GL186" s="364"/>
      <c r="GM186" s="364"/>
      <c r="GN186" s="364"/>
      <c r="GO186" s="364"/>
      <c r="GP186" s="364"/>
      <c r="GQ186" s="364"/>
      <c r="GR186" s="364"/>
      <c r="GS186" s="364"/>
      <c r="GT186" s="364"/>
      <c r="GU186" s="364"/>
      <c r="GV186" s="364"/>
      <c r="GW186" s="364"/>
      <c r="GX186" s="364"/>
      <c r="GY186" s="364"/>
      <c r="GZ186" s="364"/>
      <c r="HA186" s="364"/>
      <c r="HB186" s="364"/>
      <c r="HC186" s="364"/>
      <c r="HD186" s="364"/>
      <c r="HE186" s="364"/>
      <c r="HF186" s="364"/>
      <c r="HG186" s="364"/>
      <c r="HH186" s="364"/>
      <c r="HI186" s="364"/>
      <c r="HJ186" s="364"/>
      <c r="HK186" s="364"/>
      <c r="HL186" s="364"/>
      <c r="HM186" s="364"/>
      <c r="HN186" s="364"/>
      <c r="HO186" s="364"/>
      <c r="HP186" s="364"/>
      <c r="HQ186" s="364"/>
      <c r="HR186" s="364"/>
      <c r="HS186" s="364"/>
      <c r="HT186" s="364"/>
      <c r="HU186" s="364"/>
      <c r="HV186" s="364"/>
      <c r="HW186" s="364"/>
      <c r="HX186" s="364"/>
      <c r="HY186" s="364"/>
      <c r="HZ186" s="364"/>
      <c r="IA186" s="364"/>
      <c r="IB186" s="364"/>
      <c r="IC186" s="364"/>
      <c r="ID186" s="364"/>
      <c r="IE186" s="364"/>
      <c r="IF186" s="364"/>
      <c r="IG186" s="364"/>
      <c r="IH186" s="364"/>
      <c r="II186" s="364"/>
      <c r="IJ186" s="364"/>
      <c r="IK186" s="364"/>
      <c r="IL186" s="364"/>
      <c r="IM186" s="364"/>
      <c r="IN186" s="364"/>
      <c r="IO186" s="364"/>
      <c r="IP186" s="364"/>
      <c r="IQ186" s="364"/>
      <c r="IR186" s="364"/>
      <c r="IS186" s="364"/>
      <c r="IT186" s="364"/>
      <c r="IU186" s="364"/>
      <c r="IV186" s="364"/>
      <c r="IW186" s="364"/>
      <c r="IX186" s="364"/>
      <c r="IY186" s="364"/>
      <c r="IZ186" s="364"/>
      <c r="JA186" s="364"/>
      <c r="JB186" s="364"/>
      <c r="JC186" s="364"/>
      <c r="JD186" s="364"/>
      <c r="JE186" s="364"/>
      <c r="JF186" s="364"/>
      <c r="JG186" s="364"/>
      <c r="JH186" s="364"/>
      <c r="JI186" s="364"/>
      <c r="JJ186" s="364"/>
      <c r="JK186" s="364"/>
      <c r="JL186" s="364"/>
      <c r="JM186" s="364"/>
      <c r="JN186" s="364"/>
      <c r="JO186" s="364"/>
      <c r="JP186" s="364"/>
      <c r="JQ186" s="364"/>
      <c r="JR186" s="364"/>
      <c r="JS186" s="364"/>
      <c r="JT186" s="364"/>
      <c r="JU186" s="364"/>
      <c r="JV186" s="364"/>
      <c r="JW186" s="364"/>
      <c r="JX186" s="364"/>
      <c r="JY186" s="364"/>
      <c r="JZ186" s="364"/>
      <c r="KA186" s="364"/>
      <c r="KB186" s="364"/>
      <c r="KC186" s="364"/>
      <c r="KD186" s="364"/>
      <c r="KE186" s="364"/>
      <c r="KF186" s="364"/>
      <c r="KG186" s="364"/>
      <c r="KH186" s="364"/>
      <c r="KI186" s="364"/>
      <c r="KJ186" s="364"/>
      <c r="KK186" s="364"/>
      <c r="KL186" s="364"/>
      <c r="KM186" s="364"/>
      <c r="KN186" s="364"/>
      <c r="KO186" s="364"/>
      <c r="KP186" s="364"/>
      <c r="KQ186" s="364"/>
      <c r="KR186" s="364"/>
      <c r="KS186" s="364"/>
      <c r="KT186" s="364"/>
      <c r="KU186" s="364"/>
      <c r="KV186" s="364"/>
      <c r="KW186" s="364"/>
      <c r="KX186" s="364"/>
      <c r="KY186" s="364"/>
      <c r="KZ186" s="364"/>
      <c r="LA186" s="364"/>
      <c r="LB186" s="364"/>
      <c r="LC186" s="364"/>
      <c r="LD186" s="364"/>
      <c r="LE186" s="364"/>
      <c r="LF186" s="364"/>
      <c r="LG186" s="364"/>
      <c r="LH186" s="364"/>
      <c r="LI186" s="364"/>
      <c r="LJ186" s="364"/>
      <c r="LK186" s="364"/>
      <c r="LL186" s="364"/>
      <c r="LM186" s="364"/>
      <c r="LN186" s="364"/>
      <c r="LO186" s="364"/>
      <c r="LP186" s="364"/>
      <c r="LQ186" s="364"/>
      <c r="LR186" s="364"/>
      <c r="LS186" s="364"/>
      <c r="LT186" s="364"/>
      <c r="LU186" s="364"/>
      <c r="LV186" s="364"/>
      <c r="LW186" s="364"/>
      <c r="LX186" s="364"/>
      <c r="LY186" s="364"/>
      <c r="LZ186" s="364"/>
      <c r="MA186" s="364"/>
      <c r="MB186" s="364"/>
      <c r="MC186" s="364"/>
      <c r="MD186" s="364"/>
      <c r="ME186" s="364"/>
      <c r="MF186" s="364"/>
      <c r="MG186" s="364"/>
      <c r="MH186" s="364"/>
      <c r="MI186" s="364"/>
      <c r="MJ186" s="364"/>
      <c r="MK186" s="364"/>
      <c r="ML186" s="364"/>
      <c r="MM186" s="364"/>
      <c r="MN186" s="364"/>
      <c r="MO186" s="364"/>
      <c r="MP186" s="364"/>
      <c r="MQ186" s="364"/>
      <c r="MR186" s="364"/>
      <c r="MS186" s="364"/>
      <c r="MT186" s="364"/>
      <c r="MU186" s="364"/>
      <c r="MV186" s="364"/>
      <c r="MW186" s="364"/>
      <c r="MX186" s="364"/>
      <c r="MY186" s="364"/>
      <c r="MZ186" s="364"/>
      <c r="NA186" s="364"/>
      <c r="NB186" s="364"/>
      <c r="NC186" s="364"/>
      <c r="ND186" s="364"/>
      <c r="NE186" s="364"/>
      <c r="NF186" s="364"/>
      <c r="NG186" s="364"/>
      <c r="NH186" s="364"/>
      <c r="NI186" s="364"/>
      <c r="NJ186" s="364"/>
      <c r="NK186" s="364"/>
      <c r="NL186" s="364"/>
      <c r="NM186" s="364"/>
      <c r="NN186" s="364"/>
      <c r="NO186" s="364"/>
      <c r="NP186" s="364"/>
      <c r="NQ186" s="364"/>
      <c r="NR186" s="364"/>
      <c r="NS186" s="364"/>
      <c r="NT186" s="364"/>
      <c r="NU186" s="364"/>
      <c r="NV186" s="364"/>
      <c r="NW186" s="364"/>
      <c r="NX186" s="364"/>
      <c r="NY186" s="364"/>
      <c r="NZ186" s="364"/>
      <c r="OA186" s="364"/>
      <c r="OB186" s="364"/>
      <c r="OC186" s="364"/>
      <c r="OD186" s="364"/>
      <c r="OE186" s="364"/>
      <c r="OF186" s="364"/>
      <c r="OG186" s="364"/>
      <c r="OH186" s="364"/>
      <c r="OI186" s="364"/>
      <c r="OJ186" s="364"/>
      <c r="OK186" s="364"/>
      <c r="OL186" s="364"/>
      <c r="OM186" s="364"/>
      <c r="ON186" s="364"/>
      <c r="OO186" s="364"/>
      <c r="OP186" s="364"/>
      <c r="OQ186" s="364"/>
      <c r="OR186" s="364"/>
    </row>
    <row r="187" spans="1:408" ht="15">
      <c r="A187" s="365" t="s">
        <v>754</v>
      </c>
      <c r="B187" s="364">
        <f t="shared" si="185"/>
        <v>0</v>
      </c>
      <c r="C187" s="364">
        <f t="shared" si="186"/>
        <v>0</v>
      </c>
      <c r="D187" s="364">
        <f t="shared" si="187"/>
        <v>0</v>
      </c>
      <c r="E187" s="364">
        <f t="shared" si="188"/>
        <v>0</v>
      </c>
      <c r="F187" s="364">
        <f t="shared" si="189"/>
        <v>0</v>
      </c>
      <c r="G187" s="364">
        <f t="shared" si="190"/>
        <v>0</v>
      </c>
      <c r="H187" s="364">
        <f t="shared" si="191"/>
        <v>0</v>
      </c>
      <c r="I187" s="364">
        <f t="shared" si="192"/>
        <v>0</v>
      </c>
      <c r="J187" s="364">
        <f t="shared" si="193"/>
        <v>0</v>
      </c>
      <c r="K187" s="364">
        <f t="shared" si="194"/>
        <v>0</v>
      </c>
      <c r="L187" s="364">
        <f t="shared" si="195"/>
        <v>0</v>
      </c>
      <c r="M187" s="364">
        <f t="shared" si="196"/>
        <v>0</v>
      </c>
      <c r="N187" s="364">
        <f t="shared" si="197"/>
        <v>0</v>
      </c>
      <c r="O187" s="364">
        <f t="shared" si="198"/>
        <v>0</v>
      </c>
      <c r="P187" s="364">
        <f t="shared" si="199"/>
        <v>0</v>
      </c>
      <c r="Q187" s="364">
        <f t="shared" si="200"/>
        <v>0</v>
      </c>
      <c r="R187" s="364">
        <f t="shared" si="201"/>
        <v>0</v>
      </c>
      <c r="S187" s="364">
        <f t="shared" si="202"/>
        <v>0</v>
      </c>
      <c r="T187" s="364">
        <f t="shared" si="203"/>
        <v>0</v>
      </c>
      <c r="U187" s="364">
        <f t="shared" si="204"/>
        <v>0</v>
      </c>
      <c r="V187" s="364">
        <f t="shared" si="205"/>
        <v>0</v>
      </c>
      <c r="W187" s="364">
        <f t="shared" si="206"/>
        <v>0</v>
      </c>
      <c r="X187" s="364">
        <f t="shared" si="207"/>
        <v>0</v>
      </c>
      <c r="Y187" s="364">
        <f t="shared" si="208"/>
        <v>0</v>
      </c>
      <c r="Z187" s="364">
        <f t="shared" si="209"/>
        <v>0</v>
      </c>
      <c r="AA187" s="364">
        <f t="shared" si="210"/>
        <v>0</v>
      </c>
      <c r="AB187" s="364">
        <f t="shared" si="211"/>
        <v>0</v>
      </c>
      <c r="AC187" s="364">
        <f t="shared" si="212"/>
        <v>0</v>
      </c>
      <c r="AD187" s="364">
        <f t="shared" si="213"/>
        <v>0</v>
      </c>
      <c r="AE187" s="364">
        <f t="shared" si="214"/>
        <v>0</v>
      </c>
      <c r="AG187" s="364"/>
      <c r="AH187" s="364"/>
      <c r="AI187" s="364"/>
      <c r="AJ187" s="364"/>
      <c r="AK187" s="364"/>
      <c r="AL187" s="364"/>
      <c r="AM187" s="364"/>
      <c r="AN187" s="364"/>
      <c r="AO187" s="364"/>
      <c r="AP187" s="364"/>
      <c r="AQ187" s="364"/>
      <c r="AR187" s="364"/>
      <c r="AS187" s="364"/>
      <c r="AT187" s="364"/>
      <c r="AU187" s="364"/>
      <c r="AV187" s="364"/>
      <c r="AW187" s="364"/>
      <c r="AX187" s="364"/>
      <c r="AY187" s="364"/>
      <c r="AZ187" s="364"/>
      <c r="BA187" s="364"/>
      <c r="BB187" s="364"/>
      <c r="BC187" s="364"/>
      <c r="BD187" s="364"/>
      <c r="BE187" s="364"/>
      <c r="BF187" s="364"/>
      <c r="BG187" s="364"/>
      <c r="BH187" s="364"/>
      <c r="BI187" s="364"/>
      <c r="BJ187" s="364"/>
      <c r="BK187" s="364"/>
      <c r="BL187" s="364"/>
      <c r="BM187" s="364"/>
      <c r="BN187" s="364"/>
      <c r="BO187" s="364"/>
      <c r="BP187" s="364"/>
      <c r="BQ187" s="364"/>
      <c r="BR187" s="364"/>
      <c r="BS187" s="364"/>
      <c r="BT187" s="364"/>
      <c r="BU187" s="364"/>
      <c r="BV187" s="364"/>
      <c r="BW187" s="364"/>
      <c r="BX187" s="364"/>
      <c r="BY187" s="364"/>
      <c r="BZ187" s="364"/>
      <c r="CA187" s="364"/>
      <c r="CB187" s="364"/>
      <c r="CC187" s="364"/>
      <c r="CD187" s="364"/>
      <c r="CE187" s="364"/>
      <c r="CF187" s="364"/>
      <c r="CG187" s="364"/>
      <c r="CH187" s="364"/>
      <c r="CI187" s="364"/>
      <c r="CJ187" s="364"/>
      <c r="CK187" s="364"/>
      <c r="CL187" s="364"/>
      <c r="CM187" s="364"/>
      <c r="CN187" s="364"/>
      <c r="CO187" s="364"/>
      <c r="CP187" s="364"/>
      <c r="CQ187" s="364"/>
      <c r="CR187" s="364"/>
      <c r="CS187" s="364"/>
      <c r="CT187" s="364"/>
      <c r="CU187" s="364"/>
      <c r="CV187" s="364"/>
      <c r="CW187" s="364"/>
      <c r="CX187" s="364"/>
      <c r="CY187" s="364"/>
      <c r="CZ187" s="364"/>
      <c r="DA187" s="364"/>
      <c r="DB187" s="364"/>
      <c r="DC187" s="364"/>
      <c r="DD187" s="364"/>
      <c r="DE187" s="364"/>
      <c r="DF187" s="364"/>
      <c r="DG187" s="364"/>
      <c r="DH187" s="364"/>
      <c r="DI187" s="364"/>
      <c r="DJ187" s="364"/>
      <c r="DK187" s="364"/>
      <c r="DL187" s="364"/>
      <c r="DM187" s="364"/>
      <c r="DN187" s="364"/>
      <c r="DO187" s="364"/>
      <c r="DP187" s="364"/>
      <c r="DQ187" s="364"/>
      <c r="DR187" s="364"/>
      <c r="DS187" s="364"/>
      <c r="DT187" s="364"/>
      <c r="DU187" s="364"/>
      <c r="DV187" s="364"/>
      <c r="DW187" s="364"/>
      <c r="DX187" s="364"/>
      <c r="DY187" s="364"/>
      <c r="DZ187" s="364"/>
      <c r="EA187" s="364"/>
      <c r="EB187" s="364"/>
      <c r="EC187" s="364"/>
      <c r="ED187" s="364"/>
      <c r="EE187" s="364"/>
      <c r="EF187" s="364"/>
      <c r="EG187" s="364"/>
      <c r="EH187" s="364"/>
      <c r="EI187" s="364"/>
      <c r="EJ187" s="364"/>
      <c r="EK187" s="364"/>
      <c r="EL187" s="364"/>
      <c r="EM187" s="364"/>
      <c r="EN187" s="364"/>
      <c r="EO187" s="364"/>
      <c r="EP187" s="364"/>
      <c r="EQ187" s="364"/>
      <c r="ER187" s="364"/>
      <c r="ES187" s="364"/>
      <c r="ET187" s="364"/>
      <c r="EU187" s="364"/>
      <c r="EV187" s="364"/>
      <c r="EW187" s="364"/>
      <c r="EX187" s="364"/>
      <c r="EY187" s="364"/>
      <c r="EZ187" s="364"/>
      <c r="FA187" s="364"/>
      <c r="FB187" s="364"/>
      <c r="FC187" s="364"/>
      <c r="FD187" s="364"/>
      <c r="FE187" s="364"/>
      <c r="FF187" s="364"/>
      <c r="FG187" s="364"/>
      <c r="FH187" s="364"/>
      <c r="FI187" s="364"/>
      <c r="FJ187" s="364"/>
      <c r="FK187" s="364"/>
      <c r="FL187" s="364"/>
      <c r="FM187" s="364"/>
      <c r="FN187" s="364"/>
      <c r="FO187" s="364"/>
      <c r="FP187" s="364"/>
      <c r="FQ187" s="364"/>
      <c r="FR187" s="364"/>
      <c r="FS187" s="364"/>
      <c r="FT187" s="364"/>
      <c r="FU187" s="364"/>
      <c r="FV187" s="364"/>
      <c r="FW187" s="364"/>
      <c r="FX187" s="364"/>
      <c r="FY187" s="364"/>
      <c r="FZ187" s="364"/>
      <c r="GA187" s="364"/>
      <c r="GB187" s="364"/>
      <c r="GC187" s="364"/>
      <c r="GD187" s="364"/>
      <c r="GE187" s="364"/>
      <c r="GF187" s="364"/>
      <c r="GG187" s="364"/>
      <c r="GH187" s="364"/>
      <c r="GI187" s="364"/>
      <c r="GJ187" s="364"/>
      <c r="GK187" s="364"/>
      <c r="GL187" s="364"/>
      <c r="GM187" s="364"/>
      <c r="GN187" s="364"/>
      <c r="GO187" s="364"/>
      <c r="GP187" s="364"/>
      <c r="GQ187" s="364"/>
      <c r="GR187" s="364"/>
      <c r="GS187" s="364"/>
      <c r="GT187" s="364"/>
      <c r="GU187" s="364"/>
      <c r="GV187" s="364"/>
      <c r="GW187" s="364"/>
      <c r="GX187" s="364"/>
      <c r="GY187" s="364"/>
      <c r="GZ187" s="364"/>
      <c r="HA187" s="364"/>
      <c r="HB187" s="364"/>
      <c r="HC187" s="364"/>
      <c r="HD187" s="364"/>
      <c r="HE187" s="364"/>
      <c r="HF187" s="364"/>
      <c r="HG187" s="364"/>
      <c r="HH187" s="364"/>
      <c r="HI187" s="364"/>
      <c r="HJ187" s="364"/>
      <c r="HK187" s="364"/>
      <c r="HL187" s="364"/>
      <c r="HM187" s="364"/>
      <c r="HN187" s="364"/>
      <c r="HO187" s="364"/>
      <c r="HP187" s="364"/>
      <c r="HQ187" s="364"/>
      <c r="HR187" s="364"/>
      <c r="HS187" s="364"/>
      <c r="HT187" s="364"/>
      <c r="HU187" s="364"/>
      <c r="HV187" s="364"/>
      <c r="HW187" s="364"/>
      <c r="HX187" s="364"/>
      <c r="HY187" s="364"/>
      <c r="HZ187" s="364"/>
      <c r="IA187" s="364"/>
      <c r="IB187" s="364"/>
      <c r="IC187" s="364"/>
      <c r="ID187" s="364"/>
      <c r="IE187" s="364"/>
      <c r="IF187" s="364"/>
      <c r="IG187" s="364"/>
      <c r="IH187" s="364"/>
      <c r="II187" s="364"/>
      <c r="IJ187" s="364"/>
      <c r="IK187" s="364"/>
      <c r="IL187" s="364"/>
      <c r="IM187" s="364"/>
      <c r="IN187" s="364"/>
      <c r="IO187" s="364"/>
      <c r="IP187" s="364"/>
      <c r="IQ187" s="364"/>
      <c r="IR187" s="364"/>
      <c r="IS187" s="364"/>
      <c r="IT187" s="364"/>
      <c r="IU187" s="364"/>
      <c r="IV187" s="364"/>
      <c r="IW187" s="364"/>
      <c r="IX187" s="364"/>
      <c r="IY187" s="364"/>
      <c r="IZ187" s="364"/>
      <c r="JA187" s="364"/>
      <c r="JB187" s="364"/>
      <c r="JC187" s="364"/>
      <c r="JD187" s="364"/>
      <c r="JE187" s="364"/>
      <c r="JF187" s="364"/>
      <c r="JG187" s="364"/>
      <c r="JH187" s="364"/>
      <c r="JI187" s="364"/>
      <c r="JJ187" s="364"/>
      <c r="JK187" s="364"/>
      <c r="JL187" s="364"/>
      <c r="JM187" s="364"/>
      <c r="JN187" s="364"/>
      <c r="JO187" s="364"/>
      <c r="JP187" s="364"/>
      <c r="JQ187" s="364"/>
      <c r="JR187" s="364"/>
      <c r="JS187" s="364"/>
      <c r="JT187" s="364"/>
      <c r="JU187" s="364"/>
      <c r="JV187" s="364"/>
      <c r="JW187" s="364"/>
      <c r="JX187" s="364"/>
      <c r="JY187" s="364"/>
      <c r="JZ187" s="364"/>
      <c r="KA187" s="364"/>
      <c r="KB187" s="364"/>
      <c r="KC187" s="364"/>
      <c r="KD187" s="364"/>
      <c r="KE187" s="364"/>
      <c r="KF187" s="364"/>
      <c r="KG187" s="364"/>
      <c r="KH187" s="364"/>
      <c r="KI187" s="364"/>
      <c r="KJ187" s="364"/>
      <c r="KK187" s="364"/>
      <c r="KL187" s="364"/>
      <c r="KM187" s="364"/>
      <c r="KN187" s="364"/>
      <c r="KO187" s="364"/>
      <c r="KP187" s="364"/>
      <c r="KQ187" s="364"/>
      <c r="KR187" s="364"/>
      <c r="KS187" s="364"/>
      <c r="KT187" s="364"/>
      <c r="KU187" s="364"/>
      <c r="KV187" s="364"/>
      <c r="KW187" s="364"/>
      <c r="KX187" s="364"/>
      <c r="KY187" s="364"/>
      <c r="KZ187" s="364"/>
      <c r="LA187" s="364"/>
      <c r="LB187" s="364"/>
      <c r="LC187" s="364"/>
      <c r="LD187" s="364"/>
      <c r="LE187" s="364"/>
      <c r="LF187" s="364"/>
      <c r="LG187" s="364"/>
      <c r="LH187" s="364"/>
      <c r="LI187" s="364"/>
      <c r="LJ187" s="364"/>
      <c r="LK187" s="364"/>
      <c r="LL187" s="364"/>
      <c r="LM187" s="364"/>
      <c r="LN187" s="364"/>
      <c r="LO187" s="364"/>
      <c r="LP187" s="364"/>
      <c r="LQ187" s="364"/>
      <c r="LR187" s="364"/>
      <c r="LS187" s="364"/>
      <c r="LT187" s="364"/>
      <c r="LU187" s="364"/>
      <c r="LV187" s="364"/>
      <c r="LW187" s="364"/>
      <c r="LX187" s="364"/>
      <c r="LY187" s="364"/>
      <c r="LZ187" s="364"/>
      <c r="MA187" s="364"/>
      <c r="MB187" s="364"/>
      <c r="MC187" s="364"/>
      <c r="MD187" s="364"/>
      <c r="ME187" s="364"/>
      <c r="MF187" s="364"/>
      <c r="MG187" s="364"/>
      <c r="MH187" s="364"/>
      <c r="MI187" s="364"/>
      <c r="MJ187" s="364"/>
      <c r="MK187" s="364"/>
      <c r="ML187" s="364"/>
      <c r="MM187" s="364"/>
      <c r="MN187" s="364"/>
      <c r="MO187" s="364"/>
      <c r="MP187" s="364"/>
      <c r="MQ187" s="364"/>
      <c r="MR187" s="364"/>
      <c r="MS187" s="364"/>
      <c r="MT187" s="364"/>
      <c r="MU187" s="364"/>
      <c r="MV187" s="364"/>
      <c r="MW187" s="364"/>
      <c r="MX187" s="364"/>
      <c r="MY187" s="364"/>
      <c r="MZ187" s="364"/>
      <c r="NA187" s="364"/>
      <c r="NB187" s="364"/>
      <c r="NC187" s="364"/>
      <c r="ND187" s="364"/>
      <c r="NE187" s="364"/>
      <c r="NF187" s="364"/>
      <c r="NG187" s="364"/>
      <c r="NH187" s="364"/>
      <c r="NI187" s="364"/>
      <c r="NJ187" s="364"/>
      <c r="NK187" s="364"/>
      <c r="NL187" s="364"/>
      <c r="NM187" s="364"/>
      <c r="NN187" s="364"/>
      <c r="NO187" s="364"/>
      <c r="NP187" s="364"/>
      <c r="NQ187" s="364"/>
      <c r="NR187" s="364"/>
      <c r="NS187" s="364"/>
      <c r="NT187" s="364"/>
      <c r="NU187" s="364"/>
      <c r="NV187" s="364"/>
      <c r="NW187" s="364"/>
      <c r="NX187" s="364"/>
      <c r="NY187" s="364"/>
      <c r="NZ187" s="364"/>
      <c r="OA187" s="364"/>
      <c r="OB187" s="364"/>
      <c r="OC187" s="364"/>
      <c r="OD187" s="364"/>
      <c r="OE187" s="364"/>
      <c r="OF187" s="364"/>
      <c r="OG187" s="364"/>
      <c r="OH187" s="364"/>
      <c r="OI187" s="364"/>
      <c r="OJ187" s="364"/>
      <c r="OK187" s="364"/>
      <c r="OL187" s="364"/>
      <c r="OM187" s="364"/>
      <c r="ON187" s="364"/>
      <c r="OO187" s="364"/>
      <c r="OP187" s="364"/>
      <c r="OQ187" s="364"/>
      <c r="OR187" s="364"/>
    </row>
    <row r="188" spans="1:408" ht="15">
      <c r="A188" s="363" t="s">
        <v>755</v>
      </c>
      <c r="B188" s="364">
        <f t="shared" si="185"/>
        <v>0</v>
      </c>
      <c r="C188" s="364">
        <f t="shared" si="186"/>
        <v>0</v>
      </c>
      <c r="D188" s="364">
        <f t="shared" si="187"/>
        <v>0</v>
      </c>
      <c r="E188" s="364">
        <f t="shared" si="188"/>
        <v>0</v>
      </c>
      <c r="F188" s="364">
        <f t="shared" si="189"/>
        <v>0</v>
      </c>
      <c r="G188" s="364">
        <f t="shared" si="190"/>
        <v>0</v>
      </c>
      <c r="H188" s="364">
        <f t="shared" si="191"/>
        <v>0</v>
      </c>
      <c r="I188" s="364">
        <f t="shared" si="192"/>
        <v>0</v>
      </c>
      <c r="J188" s="364">
        <f t="shared" si="193"/>
        <v>0</v>
      </c>
      <c r="K188" s="364">
        <f t="shared" si="194"/>
        <v>0</v>
      </c>
      <c r="L188" s="364">
        <f t="shared" si="195"/>
        <v>0</v>
      </c>
      <c r="M188" s="364">
        <f t="shared" si="196"/>
        <v>0</v>
      </c>
      <c r="N188" s="364">
        <f t="shared" si="197"/>
        <v>0</v>
      </c>
      <c r="O188" s="364">
        <f t="shared" si="198"/>
        <v>0</v>
      </c>
      <c r="P188" s="364">
        <f t="shared" si="199"/>
        <v>0</v>
      </c>
      <c r="Q188" s="364">
        <f t="shared" si="200"/>
        <v>0</v>
      </c>
      <c r="R188" s="364">
        <f t="shared" si="201"/>
        <v>0</v>
      </c>
      <c r="S188" s="364">
        <f t="shared" si="202"/>
        <v>0</v>
      </c>
      <c r="T188" s="364">
        <f t="shared" si="203"/>
        <v>0</v>
      </c>
      <c r="U188" s="364">
        <f t="shared" si="204"/>
        <v>0</v>
      </c>
      <c r="V188" s="364">
        <f t="shared" si="205"/>
        <v>0</v>
      </c>
      <c r="W188" s="364">
        <f t="shared" si="206"/>
        <v>0</v>
      </c>
      <c r="X188" s="364">
        <f t="shared" si="207"/>
        <v>0</v>
      </c>
      <c r="Y188" s="364">
        <f t="shared" si="208"/>
        <v>0</v>
      </c>
      <c r="Z188" s="364">
        <f t="shared" si="209"/>
        <v>0</v>
      </c>
      <c r="AA188" s="364">
        <f t="shared" si="210"/>
        <v>0</v>
      </c>
      <c r="AB188" s="364">
        <f t="shared" si="211"/>
        <v>0</v>
      </c>
      <c r="AC188" s="364">
        <f t="shared" si="212"/>
        <v>0</v>
      </c>
      <c r="AD188" s="364">
        <f t="shared" si="213"/>
        <v>0</v>
      </c>
      <c r="AE188" s="364">
        <f t="shared" si="214"/>
        <v>0</v>
      </c>
      <c r="AG188" s="364"/>
      <c r="AH188" s="364"/>
      <c r="AI188" s="364"/>
      <c r="AJ188" s="364"/>
      <c r="AK188" s="364"/>
      <c r="AL188" s="364"/>
      <c r="AM188" s="364"/>
      <c r="AN188" s="364"/>
      <c r="AO188" s="364"/>
      <c r="AP188" s="364"/>
      <c r="AQ188" s="364"/>
      <c r="AR188" s="364"/>
      <c r="AS188" s="364"/>
      <c r="AT188" s="364"/>
      <c r="AU188" s="364"/>
      <c r="AV188" s="364"/>
      <c r="AW188" s="364"/>
      <c r="AX188" s="364"/>
      <c r="AY188" s="364"/>
      <c r="AZ188" s="364"/>
      <c r="BA188" s="364"/>
      <c r="BB188" s="364"/>
      <c r="BC188" s="364"/>
      <c r="BD188" s="364"/>
      <c r="BE188" s="364"/>
      <c r="BF188" s="364"/>
      <c r="BG188" s="364"/>
      <c r="BH188" s="364"/>
      <c r="BI188" s="364"/>
      <c r="BJ188" s="364"/>
      <c r="BK188" s="364"/>
      <c r="BL188" s="364"/>
      <c r="BM188" s="364"/>
      <c r="BN188" s="364"/>
      <c r="BO188" s="364"/>
      <c r="BP188" s="364"/>
      <c r="BQ188" s="364"/>
      <c r="BR188" s="364"/>
      <c r="BS188" s="364"/>
      <c r="BT188" s="364"/>
      <c r="BU188" s="364"/>
      <c r="BV188" s="364"/>
      <c r="BW188" s="364"/>
      <c r="BX188" s="364"/>
      <c r="BY188" s="364"/>
      <c r="BZ188" s="364"/>
      <c r="CA188" s="364"/>
      <c r="CB188" s="364"/>
      <c r="CC188" s="364"/>
      <c r="CD188" s="364"/>
      <c r="CE188" s="364"/>
      <c r="CF188" s="364"/>
      <c r="CG188" s="364"/>
      <c r="CH188" s="364"/>
      <c r="CI188" s="364"/>
      <c r="CJ188" s="364"/>
      <c r="CK188" s="364"/>
      <c r="CL188" s="364"/>
      <c r="CM188" s="364"/>
      <c r="CN188" s="364"/>
      <c r="CO188" s="364"/>
      <c r="CP188" s="364"/>
      <c r="CQ188" s="364"/>
      <c r="CR188" s="364"/>
      <c r="CS188" s="364"/>
      <c r="CT188" s="364"/>
      <c r="CU188" s="364"/>
      <c r="CV188" s="364"/>
      <c r="CW188" s="364"/>
      <c r="CX188" s="364"/>
      <c r="CY188" s="364"/>
      <c r="CZ188" s="364"/>
      <c r="DA188" s="364"/>
      <c r="DB188" s="364"/>
      <c r="DC188" s="364"/>
      <c r="DD188" s="364"/>
      <c r="DE188" s="364"/>
      <c r="DF188" s="364"/>
      <c r="DG188" s="364"/>
      <c r="DH188" s="364"/>
      <c r="DI188" s="364"/>
      <c r="DJ188" s="364"/>
      <c r="DK188" s="364"/>
      <c r="DL188" s="364"/>
      <c r="DM188" s="364"/>
      <c r="DN188" s="364"/>
      <c r="DO188" s="364"/>
      <c r="DP188" s="364"/>
      <c r="DQ188" s="364"/>
      <c r="DR188" s="364"/>
      <c r="DS188" s="364"/>
      <c r="DT188" s="364"/>
      <c r="DU188" s="364"/>
      <c r="DV188" s="364"/>
      <c r="DW188" s="364"/>
      <c r="DX188" s="364"/>
      <c r="DY188" s="364"/>
      <c r="DZ188" s="364"/>
      <c r="EA188" s="364"/>
      <c r="EB188" s="364"/>
      <c r="EC188" s="364"/>
      <c r="ED188" s="364"/>
      <c r="EE188" s="364"/>
      <c r="EF188" s="364"/>
      <c r="EG188" s="364"/>
      <c r="EH188" s="364"/>
      <c r="EI188" s="364"/>
      <c r="EJ188" s="364"/>
      <c r="EK188" s="364"/>
      <c r="EL188" s="364"/>
      <c r="EM188" s="364"/>
      <c r="EN188" s="364"/>
      <c r="EO188" s="364"/>
      <c r="EP188" s="364"/>
      <c r="EQ188" s="364"/>
      <c r="ER188" s="364"/>
      <c r="ES188" s="364"/>
      <c r="ET188" s="364"/>
      <c r="EU188" s="364"/>
      <c r="EV188" s="364"/>
      <c r="EW188" s="364"/>
      <c r="EX188" s="364"/>
      <c r="EY188" s="364"/>
      <c r="EZ188" s="364"/>
      <c r="FA188" s="364"/>
      <c r="FB188" s="364"/>
      <c r="FC188" s="364"/>
      <c r="FD188" s="364"/>
      <c r="FE188" s="364"/>
      <c r="FF188" s="364"/>
      <c r="FG188" s="364"/>
      <c r="FH188" s="364"/>
      <c r="FI188" s="364"/>
      <c r="FJ188" s="364"/>
      <c r="FK188" s="364"/>
      <c r="FL188" s="364"/>
      <c r="FM188" s="364"/>
      <c r="FN188" s="364"/>
      <c r="FO188" s="364"/>
      <c r="FP188" s="364"/>
      <c r="FQ188" s="364"/>
      <c r="FR188" s="364"/>
      <c r="FS188" s="364"/>
      <c r="FT188" s="364"/>
      <c r="FU188" s="364"/>
      <c r="FV188" s="364"/>
      <c r="FW188" s="364"/>
      <c r="FX188" s="364"/>
      <c r="FY188" s="364"/>
      <c r="FZ188" s="364"/>
      <c r="GA188" s="364"/>
      <c r="GB188" s="364"/>
      <c r="GC188" s="364"/>
      <c r="GD188" s="364"/>
      <c r="GE188" s="364"/>
      <c r="GF188" s="364"/>
      <c r="GG188" s="364"/>
      <c r="GH188" s="364"/>
      <c r="GI188" s="364"/>
      <c r="GJ188" s="364"/>
      <c r="GK188" s="364"/>
      <c r="GL188" s="364"/>
      <c r="GM188" s="364"/>
      <c r="GN188" s="364"/>
      <c r="GO188" s="364"/>
      <c r="GP188" s="364"/>
      <c r="GQ188" s="364"/>
      <c r="GR188" s="364"/>
      <c r="GS188" s="364"/>
      <c r="GT188" s="364"/>
      <c r="GU188" s="364"/>
      <c r="GV188" s="364"/>
      <c r="GW188" s="364"/>
      <c r="GX188" s="364"/>
      <c r="GY188" s="364"/>
      <c r="GZ188" s="364"/>
      <c r="HA188" s="364"/>
      <c r="HB188" s="364"/>
      <c r="HC188" s="364"/>
      <c r="HD188" s="364"/>
      <c r="HE188" s="364"/>
      <c r="HF188" s="364"/>
      <c r="HG188" s="364"/>
      <c r="HH188" s="364"/>
      <c r="HI188" s="364"/>
      <c r="HJ188" s="364"/>
      <c r="HK188" s="364"/>
      <c r="HL188" s="364"/>
      <c r="HM188" s="364"/>
      <c r="HN188" s="364"/>
      <c r="HO188" s="364"/>
      <c r="HP188" s="364"/>
      <c r="HQ188" s="364"/>
      <c r="HR188" s="364"/>
      <c r="HS188" s="364"/>
      <c r="HT188" s="364"/>
      <c r="HU188" s="364"/>
      <c r="HV188" s="364"/>
      <c r="HW188" s="364"/>
      <c r="HX188" s="364"/>
      <c r="HY188" s="364"/>
      <c r="HZ188" s="364"/>
      <c r="IA188" s="364"/>
      <c r="IB188" s="364"/>
      <c r="IC188" s="364"/>
      <c r="ID188" s="364"/>
      <c r="IE188" s="364"/>
      <c r="IF188" s="364"/>
      <c r="IG188" s="364"/>
      <c r="IH188" s="364"/>
      <c r="II188" s="364"/>
      <c r="IJ188" s="364"/>
      <c r="IK188" s="364"/>
      <c r="IL188" s="364"/>
      <c r="IM188" s="364"/>
      <c r="IN188" s="364"/>
      <c r="IO188" s="364"/>
      <c r="IP188" s="364"/>
      <c r="IQ188" s="364"/>
      <c r="IR188" s="364"/>
      <c r="IS188" s="364"/>
      <c r="IT188" s="364"/>
      <c r="IU188" s="364"/>
      <c r="IV188" s="364"/>
      <c r="IW188" s="364"/>
      <c r="IX188" s="364"/>
      <c r="IY188" s="364"/>
      <c r="IZ188" s="364"/>
      <c r="JA188" s="364"/>
      <c r="JB188" s="364"/>
      <c r="JC188" s="364"/>
      <c r="JD188" s="364"/>
      <c r="JE188" s="364"/>
      <c r="JF188" s="364"/>
      <c r="JG188" s="364"/>
      <c r="JH188" s="364"/>
      <c r="JI188" s="364"/>
      <c r="JJ188" s="364"/>
      <c r="JK188" s="364"/>
      <c r="JL188" s="364"/>
      <c r="JM188" s="364"/>
      <c r="JN188" s="364"/>
      <c r="JO188" s="364"/>
      <c r="JP188" s="364"/>
      <c r="JQ188" s="364"/>
      <c r="JR188" s="364"/>
      <c r="JS188" s="364"/>
      <c r="JT188" s="364"/>
      <c r="JU188" s="364"/>
      <c r="JV188" s="364"/>
      <c r="JW188" s="364"/>
      <c r="JX188" s="364"/>
      <c r="JY188" s="364"/>
      <c r="JZ188" s="364"/>
      <c r="KA188" s="364"/>
      <c r="KB188" s="364"/>
      <c r="KC188" s="364"/>
      <c r="KD188" s="364"/>
      <c r="KE188" s="364"/>
      <c r="KF188" s="364"/>
      <c r="KG188" s="364"/>
      <c r="KH188" s="364"/>
      <c r="KI188" s="364"/>
      <c r="KJ188" s="364"/>
      <c r="KK188" s="364"/>
      <c r="KL188" s="364"/>
      <c r="KM188" s="364"/>
      <c r="KN188" s="364"/>
      <c r="KO188" s="364"/>
      <c r="KP188" s="364"/>
      <c r="KQ188" s="364"/>
      <c r="KR188" s="364"/>
      <c r="KS188" s="364"/>
      <c r="KT188" s="364"/>
      <c r="KU188" s="364"/>
      <c r="KV188" s="364"/>
      <c r="KW188" s="364"/>
      <c r="KX188" s="364"/>
      <c r="KY188" s="364"/>
      <c r="KZ188" s="364"/>
      <c r="LA188" s="364"/>
      <c r="LB188" s="364"/>
      <c r="LC188" s="364"/>
      <c r="LD188" s="364"/>
      <c r="LE188" s="364"/>
      <c r="LF188" s="364"/>
      <c r="LG188" s="364"/>
      <c r="LH188" s="364"/>
      <c r="LI188" s="364"/>
      <c r="LJ188" s="364"/>
      <c r="LK188" s="364"/>
      <c r="LL188" s="364"/>
      <c r="LM188" s="364"/>
      <c r="LN188" s="364"/>
      <c r="LO188" s="364"/>
      <c r="LP188" s="364"/>
      <c r="LQ188" s="364"/>
      <c r="LR188" s="364"/>
      <c r="LS188" s="364"/>
      <c r="LT188" s="364"/>
      <c r="LU188" s="364"/>
      <c r="LV188" s="364"/>
      <c r="LW188" s="364"/>
      <c r="LX188" s="364"/>
      <c r="LY188" s="364"/>
      <c r="LZ188" s="364"/>
      <c r="MA188" s="364"/>
      <c r="MB188" s="364"/>
      <c r="MC188" s="364"/>
      <c r="MD188" s="364"/>
      <c r="ME188" s="364"/>
      <c r="MF188" s="364"/>
      <c r="MG188" s="364"/>
      <c r="MH188" s="364"/>
      <c r="MI188" s="364"/>
      <c r="MJ188" s="364"/>
      <c r="MK188" s="364"/>
      <c r="ML188" s="364"/>
      <c r="MM188" s="364"/>
      <c r="MN188" s="364"/>
      <c r="MO188" s="364"/>
      <c r="MP188" s="364"/>
      <c r="MQ188" s="364"/>
      <c r="MR188" s="364"/>
      <c r="MS188" s="364"/>
      <c r="MT188" s="364"/>
      <c r="MU188" s="364"/>
      <c r="MV188" s="364"/>
      <c r="MW188" s="364"/>
      <c r="MX188" s="364"/>
      <c r="MY188" s="364"/>
      <c r="MZ188" s="364"/>
      <c r="NA188" s="364"/>
      <c r="NB188" s="364"/>
      <c r="NC188" s="364"/>
      <c r="ND188" s="364"/>
      <c r="NE188" s="364"/>
      <c r="NF188" s="364"/>
      <c r="NG188" s="364"/>
      <c r="NH188" s="364"/>
      <c r="NI188" s="364"/>
      <c r="NJ188" s="364"/>
      <c r="NK188" s="364"/>
      <c r="NL188" s="364"/>
      <c r="NM188" s="364"/>
      <c r="NN188" s="364"/>
      <c r="NO188" s="364"/>
      <c r="NP188" s="364"/>
      <c r="NQ188" s="364"/>
      <c r="NR188" s="364"/>
      <c r="NS188" s="364"/>
      <c r="NT188" s="364"/>
      <c r="NU188" s="364"/>
      <c r="NV188" s="364"/>
      <c r="NW188" s="364"/>
      <c r="NX188" s="364"/>
      <c r="NY188" s="364"/>
      <c r="NZ188" s="364"/>
      <c r="OA188" s="364"/>
      <c r="OB188" s="364"/>
      <c r="OC188" s="364"/>
      <c r="OD188" s="364"/>
      <c r="OE188" s="364"/>
      <c r="OF188" s="364"/>
      <c r="OG188" s="364"/>
      <c r="OH188" s="364"/>
      <c r="OI188" s="364"/>
      <c r="OJ188" s="364"/>
      <c r="OK188" s="364"/>
      <c r="OL188" s="364"/>
      <c r="OM188" s="364"/>
      <c r="ON188" s="364"/>
      <c r="OO188" s="364"/>
      <c r="OP188" s="364"/>
      <c r="OQ188" s="364"/>
      <c r="OR188" s="364"/>
    </row>
    <row r="189" spans="1:408" ht="15">
      <c r="A189" s="365" t="s">
        <v>756</v>
      </c>
      <c r="B189" s="364">
        <f t="shared" si="185"/>
        <v>0</v>
      </c>
      <c r="C189" s="364">
        <f t="shared" si="186"/>
        <v>0</v>
      </c>
      <c r="D189" s="364">
        <f t="shared" si="187"/>
        <v>0</v>
      </c>
      <c r="E189" s="364">
        <f t="shared" si="188"/>
        <v>0</v>
      </c>
      <c r="F189" s="364">
        <f t="shared" si="189"/>
        <v>0</v>
      </c>
      <c r="G189" s="364">
        <f t="shared" si="190"/>
        <v>0</v>
      </c>
      <c r="H189" s="364">
        <f t="shared" si="191"/>
        <v>0</v>
      </c>
      <c r="I189" s="364">
        <f t="shared" si="192"/>
        <v>0</v>
      </c>
      <c r="J189" s="364">
        <f t="shared" si="193"/>
        <v>0</v>
      </c>
      <c r="K189" s="364">
        <f t="shared" si="194"/>
        <v>0</v>
      </c>
      <c r="L189" s="364">
        <f t="shared" si="195"/>
        <v>0</v>
      </c>
      <c r="M189" s="364">
        <f t="shared" si="196"/>
        <v>0</v>
      </c>
      <c r="N189" s="364">
        <f t="shared" si="197"/>
        <v>0</v>
      </c>
      <c r="O189" s="364">
        <f t="shared" si="198"/>
        <v>0</v>
      </c>
      <c r="P189" s="364">
        <f t="shared" si="199"/>
        <v>0</v>
      </c>
      <c r="Q189" s="364">
        <f t="shared" si="200"/>
        <v>0</v>
      </c>
      <c r="R189" s="364">
        <f t="shared" si="201"/>
        <v>0</v>
      </c>
      <c r="S189" s="364">
        <f t="shared" si="202"/>
        <v>0</v>
      </c>
      <c r="T189" s="364">
        <f t="shared" si="203"/>
        <v>0</v>
      </c>
      <c r="U189" s="364">
        <f t="shared" si="204"/>
        <v>0</v>
      </c>
      <c r="V189" s="364">
        <f t="shared" si="205"/>
        <v>0</v>
      </c>
      <c r="W189" s="364">
        <f t="shared" si="206"/>
        <v>0</v>
      </c>
      <c r="X189" s="364">
        <f t="shared" si="207"/>
        <v>0</v>
      </c>
      <c r="Y189" s="364">
        <f t="shared" si="208"/>
        <v>0</v>
      </c>
      <c r="Z189" s="364">
        <f t="shared" si="209"/>
        <v>0</v>
      </c>
      <c r="AA189" s="364">
        <f t="shared" si="210"/>
        <v>0</v>
      </c>
      <c r="AB189" s="364">
        <f t="shared" si="211"/>
        <v>0</v>
      </c>
      <c r="AC189" s="364">
        <f t="shared" si="212"/>
        <v>0</v>
      </c>
      <c r="AD189" s="364">
        <f t="shared" si="213"/>
        <v>0</v>
      </c>
      <c r="AE189" s="364">
        <f t="shared" si="214"/>
        <v>0</v>
      </c>
      <c r="AG189" s="364"/>
      <c r="AH189" s="364"/>
      <c r="AI189" s="364"/>
      <c r="AJ189" s="364"/>
      <c r="AK189" s="364"/>
      <c r="AL189" s="364"/>
      <c r="AM189" s="364"/>
      <c r="AN189" s="364"/>
      <c r="AO189" s="364"/>
      <c r="AP189" s="364"/>
      <c r="AQ189" s="364"/>
      <c r="AR189" s="364"/>
      <c r="AS189" s="364"/>
      <c r="AT189" s="364"/>
      <c r="AU189" s="364"/>
      <c r="AV189" s="364"/>
      <c r="AW189" s="364"/>
      <c r="AX189" s="364"/>
      <c r="AY189" s="364"/>
      <c r="AZ189" s="364"/>
      <c r="BA189" s="364"/>
      <c r="BB189" s="364"/>
      <c r="BC189" s="364"/>
      <c r="BD189" s="364"/>
      <c r="BE189" s="364"/>
      <c r="BF189" s="364"/>
      <c r="BG189" s="364"/>
      <c r="BH189" s="364"/>
      <c r="BI189" s="364"/>
      <c r="BJ189" s="364"/>
      <c r="BK189" s="364"/>
      <c r="BL189" s="364"/>
      <c r="BM189" s="364"/>
      <c r="BN189" s="364"/>
      <c r="BO189" s="364"/>
      <c r="BP189" s="364"/>
      <c r="BQ189" s="364"/>
      <c r="BR189" s="364"/>
      <c r="BS189" s="364"/>
      <c r="BT189" s="364"/>
      <c r="BU189" s="364"/>
      <c r="BV189" s="364"/>
      <c r="BW189" s="364"/>
      <c r="BX189" s="364"/>
      <c r="BY189" s="364"/>
      <c r="BZ189" s="364"/>
      <c r="CA189" s="364"/>
      <c r="CB189" s="364"/>
      <c r="CC189" s="364"/>
      <c r="CD189" s="364"/>
      <c r="CE189" s="364"/>
      <c r="CF189" s="364"/>
      <c r="CG189" s="364"/>
      <c r="CH189" s="364"/>
      <c r="CI189" s="364"/>
      <c r="CJ189" s="364"/>
      <c r="CK189" s="364"/>
      <c r="CL189" s="364"/>
      <c r="CM189" s="364"/>
      <c r="CN189" s="364"/>
      <c r="CO189" s="364"/>
      <c r="CP189" s="364"/>
      <c r="CQ189" s="364"/>
      <c r="CR189" s="364"/>
      <c r="CS189" s="364"/>
      <c r="CT189" s="364"/>
      <c r="CU189" s="364"/>
      <c r="CV189" s="364"/>
      <c r="CW189" s="364"/>
      <c r="CX189" s="364"/>
      <c r="CY189" s="364"/>
      <c r="CZ189" s="364"/>
      <c r="DA189" s="364"/>
      <c r="DB189" s="364"/>
      <c r="DC189" s="364"/>
      <c r="DD189" s="364"/>
      <c r="DE189" s="364"/>
      <c r="DF189" s="364"/>
      <c r="DG189" s="364"/>
      <c r="DH189" s="364"/>
      <c r="DI189" s="364"/>
      <c r="DJ189" s="364"/>
      <c r="DK189" s="364"/>
      <c r="DL189" s="364"/>
      <c r="DM189" s="364"/>
      <c r="DN189" s="364"/>
      <c r="DO189" s="364"/>
      <c r="DP189" s="364"/>
      <c r="DQ189" s="364"/>
      <c r="DR189" s="364"/>
      <c r="DS189" s="364"/>
      <c r="DT189" s="364"/>
      <c r="DU189" s="364"/>
      <c r="DV189" s="364"/>
      <c r="DW189" s="364"/>
      <c r="DX189" s="364"/>
      <c r="DY189" s="364"/>
      <c r="DZ189" s="364"/>
      <c r="EA189" s="364"/>
      <c r="EB189" s="364"/>
      <c r="EC189" s="364"/>
      <c r="ED189" s="364"/>
      <c r="EE189" s="364"/>
      <c r="EF189" s="364"/>
      <c r="EG189" s="364"/>
      <c r="EH189" s="364"/>
      <c r="EI189" s="364"/>
      <c r="EJ189" s="364"/>
      <c r="EK189" s="364"/>
      <c r="EL189" s="364"/>
      <c r="EM189" s="364"/>
      <c r="EN189" s="364"/>
      <c r="EO189" s="364"/>
      <c r="EP189" s="364"/>
      <c r="EQ189" s="364"/>
      <c r="ER189" s="364"/>
      <c r="ES189" s="364"/>
      <c r="ET189" s="364"/>
      <c r="EU189" s="364"/>
      <c r="EV189" s="364"/>
      <c r="EW189" s="364"/>
      <c r="EX189" s="364"/>
      <c r="EY189" s="364"/>
      <c r="EZ189" s="364"/>
      <c r="FA189" s="364"/>
      <c r="FB189" s="364"/>
      <c r="FC189" s="364"/>
      <c r="FD189" s="364"/>
      <c r="FE189" s="364"/>
      <c r="FF189" s="364"/>
      <c r="FG189" s="364"/>
      <c r="FH189" s="364"/>
      <c r="FI189" s="364"/>
      <c r="FJ189" s="364"/>
      <c r="FK189" s="364"/>
      <c r="FL189" s="364"/>
      <c r="FM189" s="364"/>
      <c r="FN189" s="364"/>
      <c r="FO189" s="364"/>
      <c r="FP189" s="364"/>
      <c r="FQ189" s="364"/>
      <c r="FR189" s="364"/>
      <c r="FS189" s="364"/>
      <c r="FT189" s="364"/>
      <c r="FU189" s="364"/>
      <c r="FV189" s="364"/>
      <c r="FW189" s="364"/>
      <c r="FX189" s="364"/>
      <c r="FY189" s="364"/>
      <c r="FZ189" s="364"/>
      <c r="GA189" s="364"/>
      <c r="GB189" s="364"/>
      <c r="GC189" s="364"/>
      <c r="GD189" s="364"/>
      <c r="GE189" s="364"/>
      <c r="GF189" s="364"/>
      <c r="GG189" s="364"/>
      <c r="GH189" s="364"/>
      <c r="GI189" s="364"/>
      <c r="GJ189" s="364"/>
      <c r="GK189" s="364"/>
      <c r="GL189" s="364"/>
      <c r="GM189" s="364"/>
      <c r="GN189" s="364"/>
      <c r="GO189" s="364"/>
      <c r="GP189" s="364"/>
      <c r="GQ189" s="364"/>
      <c r="GR189" s="364"/>
      <c r="GS189" s="364"/>
      <c r="GT189" s="364"/>
      <c r="GU189" s="364"/>
      <c r="GV189" s="364"/>
      <c r="GW189" s="364"/>
      <c r="GX189" s="364"/>
      <c r="GY189" s="364"/>
      <c r="GZ189" s="364"/>
      <c r="HA189" s="364"/>
      <c r="HB189" s="364"/>
      <c r="HC189" s="364"/>
      <c r="HD189" s="364"/>
      <c r="HE189" s="364"/>
      <c r="HF189" s="364"/>
      <c r="HG189" s="364"/>
      <c r="HH189" s="364"/>
      <c r="HI189" s="364"/>
      <c r="HJ189" s="364"/>
      <c r="HK189" s="364"/>
      <c r="HL189" s="364"/>
      <c r="HM189" s="364"/>
      <c r="HN189" s="364"/>
      <c r="HO189" s="364"/>
      <c r="HP189" s="364"/>
      <c r="HQ189" s="364"/>
      <c r="HR189" s="364"/>
      <c r="HS189" s="364"/>
      <c r="HT189" s="364"/>
      <c r="HU189" s="364"/>
      <c r="HV189" s="364"/>
      <c r="HW189" s="364"/>
      <c r="HX189" s="364"/>
      <c r="HY189" s="364"/>
      <c r="HZ189" s="364"/>
      <c r="IA189" s="364"/>
      <c r="IB189" s="364"/>
      <c r="IC189" s="364"/>
      <c r="ID189" s="364"/>
      <c r="IE189" s="364"/>
      <c r="IF189" s="364"/>
      <c r="IG189" s="364"/>
      <c r="IH189" s="364"/>
      <c r="II189" s="364"/>
      <c r="IJ189" s="364"/>
      <c r="IK189" s="364"/>
      <c r="IL189" s="364"/>
      <c r="IM189" s="364"/>
      <c r="IN189" s="364"/>
      <c r="IO189" s="364"/>
      <c r="IP189" s="364"/>
      <c r="IQ189" s="364"/>
      <c r="IR189" s="364"/>
      <c r="IS189" s="364"/>
      <c r="IT189" s="364"/>
      <c r="IU189" s="364"/>
      <c r="IV189" s="364"/>
      <c r="IW189" s="364"/>
      <c r="IX189" s="364"/>
      <c r="IY189" s="364"/>
      <c r="IZ189" s="364"/>
      <c r="JA189" s="364"/>
      <c r="JB189" s="364"/>
      <c r="JC189" s="364"/>
      <c r="JD189" s="364"/>
      <c r="JE189" s="364"/>
      <c r="JF189" s="364"/>
      <c r="JG189" s="364"/>
      <c r="JH189" s="364"/>
      <c r="JI189" s="364"/>
      <c r="JJ189" s="364"/>
      <c r="JK189" s="364"/>
      <c r="JL189" s="364"/>
      <c r="JM189" s="364"/>
      <c r="JN189" s="364"/>
      <c r="JO189" s="364"/>
      <c r="JP189" s="364"/>
      <c r="JQ189" s="364"/>
      <c r="JR189" s="364"/>
      <c r="JS189" s="364"/>
      <c r="JT189" s="364"/>
      <c r="JU189" s="364"/>
      <c r="JV189" s="364"/>
      <c r="JW189" s="364"/>
      <c r="JX189" s="364"/>
      <c r="JY189" s="364"/>
      <c r="JZ189" s="364"/>
      <c r="KA189" s="364"/>
      <c r="KB189" s="364"/>
      <c r="KC189" s="364"/>
      <c r="KD189" s="364"/>
      <c r="KE189" s="364"/>
      <c r="KF189" s="364"/>
      <c r="KG189" s="364"/>
      <c r="KH189" s="364"/>
      <c r="KI189" s="364"/>
      <c r="KJ189" s="364"/>
      <c r="KK189" s="364"/>
      <c r="KL189" s="364"/>
      <c r="KM189" s="364"/>
      <c r="KN189" s="364"/>
      <c r="KO189" s="364"/>
      <c r="KP189" s="364"/>
      <c r="KQ189" s="364"/>
      <c r="KR189" s="364"/>
      <c r="KS189" s="364"/>
      <c r="KT189" s="364"/>
      <c r="KU189" s="364"/>
      <c r="KV189" s="364"/>
      <c r="KW189" s="364"/>
      <c r="KX189" s="364"/>
      <c r="KY189" s="364"/>
      <c r="KZ189" s="364"/>
      <c r="LA189" s="364"/>
      <c r="LB189" s="364"/>
      <c r="LC189" s="364"/>
      <c r="LD189" s="364"/>
      <c r="LE189" s="364"/>
      <c r="LF189" s="364"/>
      <c r="LG189" s="364"/>
      <c r="LH189" s="364"/>
      <c r="LI189" s="364"/>
      <c r="LJ189" s="364"/>
      <c r="LK189" s="364"/>
      <c r="LL189" s="364"/>
      <c r="LM189" s="364"/>
      <c r="LN189" s="364"/>
      <c r="LO189" s="364"/>
      <c r="LP189" s="364"/>
      <c r="LQ189" s="364"/>
      <c r="LR189" s="364"/>
      <c r="LS189" s="364"/>
      <c r="LT189" s="364"/>
      <c r="LU189" s="364"/>
      <c r="LV189" s="364"/>
      <c r="LW189" s="364"/>
      <c r="LX189" s="364"/>
      <c r="LY189" s="364"/>
      <c r="LZ189" s="364"/>
      <c r="MA189" s="364"/>
      <c r="MB189" s="364"/>
      <c r="MC189" s="364"/>
      <c r="MD189" s="364"/>
      <c r="ME189" s="364"/>
      <c r="MF189" s="364"/>
      <c r="MG189" s="364"/>
      <c r="MH189" s="364"/>
      <c r="MI189" s="364"/>
      <c r="MJ189" s="364"/>
      <c r="MK189" s="364"/>
      <c r="ML189" s="364"/>
      <c r="MM189" s="364"/>
      <c r="MN189" s="364"/>
      <c r="MO189" s="364"/>
      <c r="MP189" s="364"/>
      <c r="MQ189" s="364"/>
      <c r="MR189" s="364"/>
      <c r="MS189" s="364"/>
      <c r="MT189" s="364"/>
      <c r="MU189" s="364"/>
      <c r="MV189" s="364"/>
      <c r="MW189" s="364"/>
      <c r="MX189" s="364"/>
      <c r="MY189" s="364"/>
      <c r="MZ189" s="364"/>
      <c r="NA189" s="364"/>
      <c r="NB189" s="364"/>
      <c r="NC189" s="364"/>
      <c r="ND189" s="364"/>
      <c r="NE189" s="364"/>
      <c r="NF189" s="364"/>
      <c r="NG189" s="364"/>
      <c r="NH189" s="364"/>
      <c r="NI189" s="364"/>
      <c r="NJ189" s="364"/>
      <c r="NK189" s="364"/>
      <c r="NL189" s="364"/>
      <c r="NM189" s="364"/>
      <c r="NN189" s="364"/>
      <c r="NO189" s="364"/>
      <c r="NP189" s="364"/>
      <c r="NQ189" s="364"/>
      <c r="NR189" s="364"/>
      <c r="NS189" s="364"/>
      <c r="NT189" s="364"/>
      <c r="NU189" s="364"/>
      <c r="NV189" s="364"/>
      <c r="NW189" s="364"/>
      <c r="NX189" s="364"/>
      <c r="NY189" s="364"/>
      <c r="NZ189" s="364"/>
      <c r="OA189" s="364"/>
      <c r="OB189" s="364"/>
      <c r="OC189" s="364"/>
      <c r="OD189" s="364"/>
      <c r="OE189" s="364"/>
      <c r="OF189" s="364"/>
      <c r="OG189" s="364"/>
      <c r="OH189" s="364"/>
      <c r="OI189" s="364"/>
      <c r="OJ189" s="364"/>
      <c r="OK189" s="364"/>
      <c r="OL189" s="364"/>
      <c r="OM189" s="364"/>
      <c r="ON189" s="364"/>
      <c r="OO189" s="364"/>
      <c r="OP189" s="364"/>
      <c r="OQ189" s="364"/>
      <c r="OR189" s="364"/>
    </row>
    <row r="190" spans="1:408" ht="15">
      <c r="A190" s="365" t="s">
        <v>757</v>
      </c>
      <c r="B190" s="364">
        <f t="shared" si="185"/>
        <v>0</v>
      </c>
      <c r="C190" s="364">
        <f t="shared" si="186"/>
        <v>0</v>
      </c>
      <c r="D190" s="364">
        <f t="shared" si="187"/>
        <v>0</v>
      </c>
      <c r="E190" s="364">
        <f t="shared" si="188"/>
        <v>0</v>
      </c>
      <c r="F190" s="364">
        <f t="shared" si="189"/>
        <v>0</v>
      </c>
      <c r="G190" s="364">
        <f t="shared" si="190"/>
        <v>0</v>
      </c>
      <c r="H190" s="364">
        <f t="shared" si="191"/>
        <v>0</v>
      </c>
      <c r="I190" s="364">
        <f t="shared" si="192"/>
        <v>0</v>
      </c>
      <c r="J190" s="364">
        <f t="shared" si="193"/>
        <v>0</v>
      </c>
      <c r="K190" s="364">
        <f t="shared" si="194"/>
        <v>0</v>
      </c>
      <c r="L190" s="364">
        <f t="shared" si="195"/>
        <v>0</v>
      </c>
      <c r="M190" s="364">
        <f t="shared" si="196"/>
        <v>0</v>
      </c>
      <c r="N190" s="364">
        <f t="shared" si="197"/>
        <v>0</v>
      </c>
      <c r="O190" s="364">
        <f t="shared" si="198"/>
        <v>0</v>
      </c>
      <c r="P190" s="364">
        <f t="shared" si="199"/>
        <v>0</v>
      </c>
      <c r="Q190" s="364">
        <f t="shared" si="200"/>
        <v>0</v>
      </c>
      <c r="R190" s="364">
        <f t="shared" si="201"/>
        <v>0</v>
      </c>
      <c r="S190" s="364">
        <f t="shared" si="202"/>
        <v>0</v>
      </c>
      <c r="T190" s="364">
        <f t="shared" si="203"/>
        <v>0</v>
      </c>
      <c r="U190" s="364">
        <f t="shared" si="204"/>
        <v>0</v>
      </c>
      <c r="V190" s="364">
        <f t="shared" si="205"/>
        <v>0</v>
      </c>
      <c r="W190" s="364">
        <f t="shared" si="206"/>
        <v>0</v>
      </c>
      <c r="X190" s="364">
        <f t="shared" si="207"/>
        <v>0</v>
      </c>
      <c r="Y190" s="364">
        <f t="shared" si="208"/>
        <v>0</v>
      </c>
      <c r="Z190" s="364">
        <f t="shared" si="209"/>
        <v>0</v>
      </c>
      <c r="AA190" s="364">
        <f t="shared" si="210"/>
        <v>0</v>
      </c>
      <c r="AB190" s="364">
        <f t="shared" si="211"/>
        <v>0</v>
      </c>
      <c r="AC190" s="364">
        <f t="shared" si="212"/>
        <v>0</v>
      </c>
      <c r="AD190" s="364">
        <f t="shared" si="213"/>
        <v>0</v>
      </c>
      <c r="AE190" s="364">
        <f t="shared" si="214"/>
        <v>0</v>
      </c>
      <c r="AG190" s="364"/>
      <c r="AH190" s="364"/>
      <c r="AI190" s="364"/>
      <c r="AJ190" s="364"/>
      <c r="AK190" s="364"/>
      <c r="AL190" s="364"/>
      <c r="AM190" s="364"/>
      <c r="AN190" s="364"/>
      <c r="AO190" s="364"/>
      <c r="AP190" s="364"/>
      <c r="AQ190" s="364"/>
      <c r="AR190" s="364"/>
      <c r="AS190" s="364"/>
      <c r="AT190" s="364"/>
      <c r="AU190" s="364"/>
      <c r="AV190" s="364"/>
      <c r="AW190" s="364"/>
      <c r="AX190" s="364"/>
      <c r="AY190" s="364"/>
      <c r="AZ190" s="364"/>
      <c r="BA190" s="364"/>
      <c r="BB190" s="364"/>
      <c r="BC190" s="364"/>
      <c r="BD190" s="364"/>
      <c r="BE190" s="364"/>
      <c r="BF190" s="364"/>
      <c r="BG190" s="364"/>
      <c r="BH190" s="364"/>
      <c r="BI190" s="364"/>
      <c r="BJ190" s="364"/>
      <c r="BK190" s="364"/>
      <c r="BL190" s="364"/>
      <c r="BM190" s="364"/>
      <c r="BN190" s="364"/>
      <c r="BO190" s="364"/>
      <c r="BP190" s="364"/>
      <c r="BQ190" s="364"/>
      <c r="BR190" s="364"/>
      <c r="BS190" s="364"/>
      <c r="BT190" s="364"/>
      <c r="BU190" s="364"/>
      <c r="BV190" s="364"/>
      <c r="BW190" s="364"/>
      <c r="BX190" s="364"/>
      <c r="BY190" s="364"/>
      <c r="BZ190" s="364"/>
      <c r="CA190" s="364"/>
      <c r="CB190" s="364"/>
      <c r="CC190" s="364"/>
      <c r="CD190" s="364"/>
      <c r="CE190" s="364"/>
      <c r="CF190" s="364"/>
      <c r="CG190" s="364"/>
      <c r="CH190" s="364"/>
      <c r="CI190" s="364"/>
      <c r="CJ190" s="364"/>
      <c r="CK190" s="364"/>
      <c r="CL190" s="364"/>
      <c r="CM190" s="364"/>
      <c r="CN190" s="364"/>
      <c r="CO190" s="364"/>
      <c r="CP190" s="364"/>
      <c r="CQ190" s="364"/>
      <c r="CR190" s="364"/>
      <c r="CS190" s="364"/>
      <c r="CT190" s="364"/>
      <c r="CU190" s="364"/>
      <c r="CV190" s="364"/>
      <c r="CW190" s="364"/>
      <c r="CX190" s="364"/>
      <c r="CY190" s="364"/>
      <c r="CZ190" s="364"/>
      <c r="DA190" s="364"/>
      <c r="DB190" s="364"/>
      <c r="DC190" s="364"/>
      <c r="DD190" s="364"/>
      <c r="DE190" s="364"/>
      <c r="DF190" s="364"/>
      <c r="DG190" s="364"/>
      <c r="DH190" s="364"/>
      <c r="DI190" s="364"/>
      <c r="DJ190" s="364"/>
      <c r="DK190" s="364"/>
      <c r="DL190" s="364"/>
      <c r="DM190" s="364"/>
      <c r="DN190" s="364"/>
      <c r="DO190" s="364"/>
      <c r="DP190" s="364"/>
      <c r="DQ190" s="364"/>
      <c r="DR190" s="364"/>
      <c r="DS190" s="364"/>
      <c r="DT190" s="364"/>
      <c r="DU190" s="364"/>
      <c r="DV190" s="364"/>
      <c r="DW190" s="364"/>
      <c r="DX190" s="364"/>
      <c r="DY190" s="364"/>
      <c r="DZ190" s="364"/>
      <c r="EA190" s="364"/>
      <c r="EB190" s="364"/>
      <c r="EC190" s="364"/>
      <c r="ED190" s="364"/>
      <c r="EE190" s="364"/>
      <c r="EF190" s="364"/>
      <c r="EG190" s="364"/>
      <c r="EH190" s="364"/>
      <c r="EI190" s="364"/>
      <c r="EJ190" s="364"/>
      <c r="EK190" s="364"/>
      <c r="EL190" s="364"/>
      <c r="EM190" s="364"/>
      <c r="EN190" s="364"/>
      <c r="EO190" s="364"/>
      <c r="EP190" s="364"/>
      <c r="EQ190" s="364"/>
      <c r="ER190" s="364"/>
      <c r="ES190" s="364"/>
      <c r="ET190" s="364"/>
      <c r="EU190" s="364"/>
      <c r="EV190" s="364"/>
      <c r="EW190" s="364"/>
      <c r="EX190" s="364"/>
      <c r="EY190" s="364"/>
      <c r="EZ190" s="364"/>
      <c r="FA190" s="364"/>
      <c r="FB190" s="364"/>
      <c r="FC190" s="364"/>
      <c r="FD190" s="364"/>
      <c r="FE190" s="364"/>
      <c r="FF190" s="364"/>
      <c r="FG190" s="364"/>
      <c r="FH190" s="364"/>
      <c r="FI190" s="364"/>
      <c r="FJ190" s="364"/>
      <c r="FK190" s="364"/>
      <c r="FL190" s="364"/>
      <c r="FM190" s="364"/>
      <c r="FN190" s="364"/>
      <c r="FO190" s="364"/>
      <c r="FP190" s="364"/>
      <c r="FQ190" s="364"/>
      <c r="FR190" s="364"/>
      <c r="FS190" s="364"/>
      <c r="FT190" s="364"/>
      <c r="FU190" s="364"/>
      <c r="FV190" s="364"/>
      <c r="FW190" s="364"/>
      <c r="FX190" s="364"/>
      <c r="FY190" s="364"/>
      <c r="FZ190" s="364"/>
      <c r="GA190" s="364"/>
      <c r="GB190" s="364"/>
      <c r="GC190" s="364"/>
      <c r="GD190" s="364"/>
      <c r="GE190" s="364"/>
      <c r="GF190" s="364"/>
      <c r="GG190" s="364"/>
      <c r="GH190" s="364"/>
      <c r="GI190" s="364"/>
      <c r="GJ190" s="364"/>
      <c r="GK190" s="364"/>
      <c r="GL190" s="364"/>
      <c r="GM190" s="364"/>
      <c r="GN190" s="364"/>
      <c r="GO190" s="364"/>
      <c r="GP190" s="364"/>
      <c r="GQ190" s="364"/>
      <c r="GR190" s="364"/>
      <c r="GS190" s="364"/>
      <c r="GT190" s="364"/>
      <c r="GU190" s="364"/>
      <c r="GV190" s="364"/>
      <c r="GW190" s="364"/>
      <c r="GX190" s="364"/>
      <c r="GY190" s="364"/>
      <c r="GZ190" s="364"/>
      <c r="HA190" s="364"/>
      <c r="HB190" s="364"/>
      <c r="HC190" s="364"/>
      <c r="HD190" s="364"/>
      <c r="HE190" s="364"/>
      <c r="HF190" s="364"/>
      <c r="HG190" s="364"/>
      <c r="HH190" s="364"/>
      <c r="HI190" s="364"/>
      <c r="HJ190" s="364"/>
      <c r="HK190" s="364"/>
      <c r="HL190" s="364"/>
      <c r="HM190" s="364"/>
      <c r="HN190" s="364"/>
      <c r="HO190" s="364"/>
      <c r="HP190" s="364"/>
      <c r="HQ190" s="364"/>
      <c r="HR190" s="364"/>
      <c r="HS190" s="364"/>
      <c r="HT190" s="364"/>
      <c r="HU190" s="364"/>
      <c r="HV190" s="364"/>
      <c r="HW190" s="364"/>
      <c r="HX190" s="364"/>
      <c r="HY190" s="364"/>
      <c r="HZ190" s="364"/>
      <c r="IA190" s="364"/>
      <c r="IB190" s="364"/>
      <c r="IC190" s="364"/>
      <c r="ID190" s="364"/>
      <c r="IE190" s="364"/>
      <c r="IF190" s="364"/>
      <c r="IG190" s="364"/>
      <c r="IH190" s="364"/>
      <c r="II190" s="364"/>
      <c r="IJ190" s="364"/>
      <c r="IK190" s="364"/>
      <c r="IL190" s="364"/>
      <c r="IM190" s="364"/>
      <c r="IN190" s="364"/>
      <c r="IO190" s="364"/>
      <c r="IP190" s="364"/>
      <c r="IQ190" s="364"/>
      <c r="IR190" s="364"/>
      <c r="IS190" s="364"/>
      <c r="IT190" s="364"/>
      <c r="IU190" s="364"/>
      <c r="IV190" s="364"/>
      <c r="IW190" s="364"/>
      <c r="IX190" s="364"/>
      <c r="IY190" s="364"/>
      <c r="IZ190" s="364"/>
      <c r="JA190" s="364"/>
      <c r="JB190" s="364"/>
      <c r="JC190" s="364"/>
      <c r="JD190" s="364"/>
      <c r="JE190" s="364"/>
      <c r="JF190" s="364"/>
      <c r="JG190" s="364"/>
      <c r="JH190" s="364"/>
      <c r="JI190" s="364"/>
      <c r="JJ190" s="364"/>
      <c r="JK190" s="364"/>
      <c r="JL190" s="364"/>
      <c r="JM190" s="364"/>
      <c r="JN190" s="364"/>
      <c r="JO190" s="364"/>
      <c r="JP190" s="364"/>
      <c r="JQ190" s="364"/>
      <c r="JR190" s="364"/>
      <c r="JS190" s="364"/>
      <c r="JT190" s="364"/>
      <c r="JU190" s="364"/>
      <c r="JV190" s="364"/>
      <c r="JW190" s="364"/>
      <c r="JX190" s="364"/>
      <c r="JY190" s="364"/>
      <c r="JZ190" s="364"/>
      <c r="KA190" s="364"/>
      <c r="KB190" s="364"/>
      <c r="KC190" s="364"/>
      <c r="KD190" s="364"/>
      <c r="KE190" s="364"/>
      <c r="KF190" s="364"/>
      <c r="KG190" s="364"/>
      <c r="KH190" s="364"/>
      <c r="KI190" s="364"/>
      <c r="KJ190" s="364"/>
      <c r="KK190" s="364"/>
      <c r="KL190" s="364"/>
      <c r="KM190" s="364"/>
      <c r="KN190" s="364"/>
      <c r="KO190" s="364"/>
      <c r="KP190" s="364"/>
      <c r="KQ190" s="364"/>
      <c r="KR190" s="364"/>
      <c r="KS190" s="364"/>
      <c r="KT190" s="364"/>
      <c r="KU190" s="364"/>
      <c r="KV190" s="364"/>
      <c r="KW190" s="364"/>
      <c r="KX190" s="364"/>
      <c r="KY190" s="364"/>
      <c r="KZ190" s="364"/>
      <c r="LA190" s="364"/>
      <c r="LB190" s="364"/>
      <c r="LC190" s="364"/>
      <c r="LD190" s="364"/>
      <c r="LE190" s="364"/>
      <c r="LF190" s="364"/>
      <c r="LG190" s="364"/>
      <c r="LH190" s="364"/>
      <c r="LI190" s="364"/>
      <c r="LJ190" s="364"/>
      <c r="LK190" s="364"/>
      <c r="LL190" s="364"/>
      <c r="LM190" s="364"/>
      <c r="LN190" s="364"/>
      <c r="LO190" s="364"/>
      <c r="LP190" s="364"/>
      <c r="LQ190" s="364"/>
      <c r="LR190" s="364"/>
      <c r="LS190" s="364"/>
      <c r="LT190" s="364"/>
      <c r="LU190" s="364"/>
      <c r="LV190" s="364"/>
      <c r="LW190" s="364"/>
      <c r="LX190" s="364"/>
      <c r="LY190" s="364"/>
      <c r="LZ190" s="364"/>
      <c r="MA190" s="364"/>
      <c r="MB190" s="364"/>
      <c r="MC190" s="364"/>
      <c r="MD190" s="364"/>
      <c r="ME190" s="364"/>
      <c r="MF190" s="364"/>
      <c r="MG190" s="364"/>
      <c r="MH190" s="364"/>
      <c r="MI190" s="364"/>
      <c r="MJ190" s="364"/>
      <c r="MK190" s="364"/>
      <c r="ML190" s="364"/>
      <c r="MM190" s="364"/>
      <c r="MN190" s="364"/>
      <c r="MO190" s="364"/>
      <c r="MP190" s="364"/>
      <c r="MQ190" s="364"/>
      <c r="MR190" s="364"/>
      <c r="MS190" s="364"/>
      <c r="MT190" s="364"/>
      <c r="MU190" s="364"/>
      <c r="MV190" s="364"/>
      <c r="MW190" s="364"/>
      <c r="MX190" s="364"/>
      <c r="MY190" s="364"/>
      <c r="MZ190" s="364"/>
      <c r="NA190" s="364"/>
      <c r="NB190" s="364"/>
      <c r="NC190" s="364"/>
      <c r="ND190" s="364"/>
      <c r="NE190" s="364"/>
      <c r="NF190" s="364"/>
      <c r="NG190" s="364"/>
      <c r="NH190" s="364"/>
      <c r="NI190" s="364"/>
      <c r="NJ190" s="364"/>
      <c r="NK190" s="364"/>
      <c r="NL190" s="364"/>
      <c r="NM190" s="364"/>
      <c r="NN190" s="364"/>
      <c r="NO190" s="364"/>
      <c r="NP190" s="364"/>
      <c r="NQ190" s="364"/>
      <c r="NR190" s="364"/>
      <c r="NS190" s="364"/>
      <c r="NT190" s="364"/>
      <c r="NU190" s="364"/>
      <c r="NV190" s="364"/>
      <c r="NW190" s="364"/>
      <c r="NX190" s="364"/>
      <c r="NY190" s="364"/>
      <c r="NZ190" s="364"/>
      <c r="OA190" s="364"/>
      <c r="OB190" s="364"/>
      <c r="OC190" s="364"/>
      <c r="OD190" s="364"/>
      <c r="OE190" s="364"/>
      <c r="OF190" s="364"/>
      <c r="OG190" s="364"/>
      <c r="OH190" s="364"/>
      <c r="OI190" s="364"/>
      <c r="OJ190" s="364"/>
      <c r="OK190" s="364"/>
      <c r="OL190" s="364"/>
      <c r="OM190" s="364"/>
      <c r="ON190" s="364"/>
      <c r="OO190" s="364"/>
      <c r="OP190" s="364"/>
      <c r="OQ190" s="364"/>
      <c r="OR190" s="364"/>
    </row>
    <row r="191" spans="1:408" ht="15">
      <c r="A191" s="365" t="s">
        <v>758</v>
      </c>
      <c r="B191" s="364">
        <f t="shared" si="185"/>
        <v>0</v>
      </c>
      <c r="C191" s="364">
        <f t="shared" si="186"/>
        <v>0</v>
      </c>
      <c r="D191" s="364">
        <f t="shared" si="187"/>
        <v>0</v>
      </c>
      <c r="E191" s="364">
        <f t="shared" si="188"/>
        <v>0</v>
      </c>
      <c r="F191" s="364">
        <f t="shared" si="189"/>
        <v>0</v>
      </c>
      <c r="G191" s="364">
        <f t="shared" si="190"/>
        <v>0</v>
      </c>
      <c r="H191" s="364">
        <f t="shared" si="191"/>
        <v>0</v>
      </c>
      <c r="I191" s="364">
        <f t="shared" si="192"/>
        <v>0</v>
      </c>
      <c r="J191" s="364">
        <f t="shared" si="193"/>
        <v>0</v>
      </c>
      <c r="K191" s="364">
        <f t="shared" si="194"/>
        <v>0</v>
      </c>
      <c r="L191" s="364">
        <f t="shared" si="195"/>
        <v>0</v>
      </c>
      <c r="M191" s="364">
        <f t="shared" si="196"/>
        <v>0</v>
      </c>
      <c r="N191" s="364">
        <f t="shared" si="197"/>
        <v>0</v>
      </c>
      <c r="O191" s="364">
        <f t="shared" si="198"/>
        <v>0</v>
      </c>
      <c r="P191" s="364">
        <f t="shared" si="199"/>
        <v>0</v>
      </c>
      <c r="Q191" s="364">
        <f t="shared" si="200"/>
        <v>0</v>
      </c>
      <c r="R191" s="364">
        <f t="shared" si="201"/>
        <v>0</v>
      </c>
      <c r="S191" s="364">
        <f t="shared" si="202"/>
        <v>0</v>
      </c>
      <c r="T191" s="364">
        <f t="shared" si="203"/>
        <v>0</v>
      </c>
      <c r="U191" s="364">
        <f t="shared" si="204"/>
        <v>0</v>
      </c>
      <c r="V191" s="364">
        <f t="shared" si="205"/>
        <v>0</v>
      </c>
      <c r="W191" s="364">
        <f t="shared" si="206"/>
        <v>0</v>
      </c>
      <c r="X191" s="364">
        <f t="shared" si="207"/>
        <v>0</v>
      </c>
      <c r="Y191" s="364">
        <f t="shared" si="208"/>
        <v>0</v>
      </c>
      <c r="Z191" s="364">
        <f t="shared" si="209"/>
        <v>0</v>
      </c>
      <c r="AA191" s="364">
        <f t="shared" si="210"/>
        <v>0</v>
      </c>
      <c r="AB191" s="364">
        <f t="shared" si="211"/>
        <v>0</v>
      </c>
      <c r="AC191" s="364">
        <f t="shared" si="212"/>
        <v>0</v>
      </c>
      <c r="AD191" s="364">
        <f t="shared" si="213"/>
        <v>0</v>
      </c>
      <c r="AE191" s="364">
        <f t="shared" si="214"/>
        <v>0</v>
      </c>
      <c r="AG191" s="364"/>
      <c r="AH191" s="364"/>
      <c r="AI191" s="364"/>
      <c r="AJ191" s="364"/>
      <c r="AK191" s="364"/>
      <c r="AL191" s="364"/>
      <c r="AM191" s="364"/>
      <c r="AN191" s="364"/>
      <c r="AO191" s="364"/>
      <c r="AP191" s="364"/>
      <c r="AQ191" s="364"/>
      <c r="AR191" s="364"/>
      <c r="AS191" s="364"/>
      <c r="AT191" s="364"/>
      <c r="AU191" s="364"/>
      <c r="AV191" s="364"/>
      <c r="AW191" s="364"/>
      <c r="AX191" s="364"/>
      <c r="AY191" s="364"/>
      <c r="AZ191" s="364"/>
      <c r="BA191" s="364"/>
      <c r="BB191" s="364"/>
      <c r="BC191" s="364"/>
      <c r="BD191" s="364"/>
      <c r="BE191" s="364"/>
      <c r="BF191" s="364"/>
      <c r="BG191" s="364"/>
      <c r="BH191" s="364"/>
      <c r="BI191" s="364"/>
      <c r="BJ191" s="364"/>
      <c r="BK191" s="364"/>
      <c r="BL191" s="364"/>
      <c r="BM191" s="364"/>
      <c r="BN191" s="364"/>
      <c r="BO191" s="364"/>
      <c r="BP191" s="364"/>
      <c r="BQ191" s="364"/>
      <c r="BR191" s="364"/>
      <c r="BS191" s="364"/>
      <c r="BT191" s="364"/>
      <c r="BU191" s="364"/>
      <c r="BV191" s="364"/>
      <c r="BW191" s="364"/>
      <c r="BX191" s="364"/>
      <c r="BY191" s="364"/>
      <c r="BZ191" s="364"/>
      <c r="CA191" s="364"/>
      <c r="CB191" s="364"/>
      <c r="CC191" s="364"/>
      <c r="CD191" s="364"/>
      <c r="CE191" s="364"/>
      <c r="CF191" s="364"/>
      <c r="CG191" s="364"/>
      <c r="CH191" s="364"/>
      <c r="CI191" s="364"/>
      <c r="CJ191" s="364"/>
      <c r="CK191" s="364"/>
      <c r="CL191" s="364"/>
      <c r="CM191" s="364"/>
      <c r="CN191" s="364"/>
      <c r="CO191" s="364"/>
      <c r="CP191" s="364"/>
      <c r="CQ191" s="364"/>
      <c r="CR191" s="364"/>
      <c r="CS191" s="364"/>
      <c r="CT191" s="364"/>
      <c r="CU191" s="364"/>
      <c r="CV191" s="364"/>
      <c r="CW191" s="364"/>
      <c r="CX191" s="364"/>
      <c r="CY191" s="364"/>
      <c r="CZ191" s="364"/>
      <c r="DA191" s="364"/>
      <c r="DB191" s="364"/>
      <c r="DC191" s="364"/>
      <c r="DD191" s="364"/>
      <c r="DE191" s="364"/>
      <c r="DF191" s="364"/>
      <c r="DG191" s="364"/>
      <c r="DH191" s="364"/>
      <c r="DI191" s="364"/>
      <c r="DJ191" s="364"/>
      <c r="DK191" s="364"/>
      <c r="DL191" s="364"/>
      <c r="DM191" s="364"/>
      <c r="DN191" s="364"/>
      <c r="DO191" s="364"/>
      <c r="DP191" s="364"/>
      <c r="DQ191" s="364"/>
      <c r="DR191" s="364"/>
      <c r="DS191" s="364"/>
      <c r="DT191" s="364"/>
      <c r="DU191" s="364"/>
      <c r="DV191" s="364"/>
      <c r="DW191" s="364"/>
      <c r="DX191" s="364"/>
      <c r="DY191" s="364"/>
      <c r="DZ191" s="364"/>
      <c r="EA191" s="364"/>
      <c r="EB191" s="364"/>
      <c r="EC191" s="364"/>
      <c r="ED191" s="364"/>
      <c r="EE191" s="364"/>
      <c r="EF191" s="364"/>
      <c r="EG191" s="364"/>
      <c r="EH191" s="364"/>
      <c r="EI191" s="364"/>
      <c r="EJ191" s="364"/>
      <c r="EK191" s="364"/>
      <c r="EL191" s="364"/>
      <c r="EM191" s="364"/>
      <c r="EN191" s="364"/>
      <c r="EO191" s="364"/>
      <c r="EP191" s="364"/>
      <c r="EQ191" s="364"/>
      <c r="ER191" s="364"/>
      <c r="ES191" s="364"/>
      <c r="ET191" s="364"/>
      <c r="EU191" s="364"/>
      <c r="EV191" s="364"/>
      <c r="EW191" s="364"/>
      <c r="EX191" s="364"/>
      <c r="EY191" s="364"/>
      <c r="EZ191" s="364"/>
      <c r="FA191" s="364"/>
      <c r="FB191" s="364"/>
      <c r="FC191" s="364"/>
      <c r="FD191" s="364"/>
      <c r="FE191" s="364"/>
      <c r="FF191" s="364"/>
      <c r="FG191" s="364"/>
      <c r="FH191" s="364"/>
      <c r="FI191" s="364"/>
      <c r="FJ191" s="364"/>
      <c r="FK191" s="364"/>
      <c r="FL191" s="364"/>
      <c r="FM191" s="364"/>
      <c r="FN191" s="364"/>
      <c r="FO191" s="364"/>
      <c r="FP191" s="364"/>
      <c r="FQ191" s="364"/>
      <c r="FR191" s="364"/>
      <c r="FS191" s="364"/>
      <c r="FT191" s="364"/>
      <c r="FU191" s="364"/>
      <c r="FV191" s="364"/>
      <c r="FW191" s="364"/>
      <c r="FX191" s="364"/>
      <c r="FY191" s="364"/>
      <c r="FZ191" s="364"/>
      <c r="GA191" s="364"/>
      <c r="GB191" s="364"/>
      <c r="GC191" s="364"/>
      <c r="GD191" s="364"/>
      <c r="GE191" s="364"/>
      <c r="GF191" s="364"/>
      <c r="GG191" s="364"/>
      <c r="GH191" s="364"/>
      <c r="GI191" s="364"/>
      <c r="GJ191" s="364"/>
      <c r="GK191" s="364"/>
      <c r="GL191" s="364"/>
      <c r="GM191" s="364"/>
      <c r="GN191" s="364"/>
      <c r="GO191" s="364"/>
      <c r="GP191" s="364"/>
      <c r="GQ191" s="364"/>
      <c r="GR191" s="364"/>
      <c r="GS191" s="364"/>
      <c r="GT191" s="364"/>
      <c r="GU191" s="364"/>
      <c r="GV191" s="364"/>
      <c r="GW191" s="364"/>
      <c r="GX191" s="364"/>
      <c r="GY191" s="364"/>
      <c r="GZ191" s="364"/>
      <c r="HA191" s="364"/>
      <c r="HB191" s="364"/>
      <c r="HC191" s="364"/>
      <c r="HD191" s="364"/>
      <c r="HE191" s="364"/>
      <c r="HF191" s="364"/>
      <c r="HG191" s="364"/>
      <c r="HH191" s="364"/>
      <c r="HI191" s="364"/>
      <c r="HJ191" s="364"/>
      <c r="HK191" s="364"/>
      <c r="HL191" s="364"/>
      <c r="HM191" s="364"/>
      <c r="HN191" s="364"/>
      <c r="HO191" s="364"/>
      <c r="HP191" s="364"/>
      <c r="HQ191" s="364"/>
      <c r="HR191" s="364"/>
      <c r="HS191" s="364"/>
      <c r="HT191" s="364"/>
      <c r="HU191" s="364"/>
      <c r="HV191" s="364"/>
      <c r="HW191" s="364"/>
      <c r="HX191" s="364"/>
      <c r="HY191" s="364"/>
      <c r="HZ191" s="364"/>
      <c r="IA191" s="364"/>
      <c r="IB191" s="364"/>
      <c r="IC191" s="364"/>
      <c r="ID191" s="364"/>
      <c r="IE191" s="364"/>
      <c r="IF191" s="364"/>
      <c r="IG191" s="364"/>
      <c r="IH191" s="364"/>
      <c r="II191" s="364"/>
      <c r="IJ191" s="364"/>
      <c r="IK191" s="364"/>
      <c r="IL191" s="364"/>
      <c r="IM191" s="364"/>
      <c r="IN191" s="364"/>
      <c r="IO191" s="364"/>
      <c r="IP191" s="364"/>
      <c r="IQ191" s="364"/>
      <c r="IR191" s="364"/>
      <c r="IS191" s="364"/>
      <c r="IT191" s="364"/>
      <c r="IU191" s="364"/>
      <c r="IV191" s="364"/>
      <c r="IW191" s="364"/>
      <c r="IX191" s="364"/>
      <c r="IY191" s="364"/>
      <c r="IZ191" s="364"/>
      <c r="JA191" s="364"/>
      <c r="JB191" s="364"/>
      <c r="JC191" s="364"/>
      <c r="JD191" s="364"/>
      <c r="JE191" s="364"/>
      <c r="JF191" s="364"/>
      <c r="JG191" s="364"/>
      <c r="JH191" s="364"/>
      <c r="JI191" s="364"/>
      <c r="JJ191" s="364"/>
      <c r="JK191" s="364"/>
      <c r="JL191" s="364"/>
      <c r="JM191" s="364"/>
      <c r="JN191" s="364"/>
      <c r="JO191" s="364"/>
      <c r="JP191" s="364"/>
      <c r="JQ191" s="364"/>
      <c r="JR191" s="364"/>
      <c r="JS191" s="364"/>
      <c r="JT191" s="364"/>
      <c r="JU191" s="364"/>
      <c r="JV191" s="364"/>
      <c r="JW191" s="364"/>
      <c r="JX191" s="364"/>
      <c r="JY191" s="364"/>
      <c r="JZ191" s="364"/>
      <c r="KA191" s="364"/>
      <c r="KB191" s="364"/>
      <c r="KC191" s="364"/>
      <c r="KD191" s="364"/>
      <c r="KE191" s="364"/>
      <c r="KF191" s="364"/>
      <c r="KG191" s="364"/>
      <c r="KH191" s="364"/>
      <c r="KI191" s="364"/>
      <c r="KJ191" s="364"/>
      <c r="KK191" s="364"/>
      <c r="KL191" s="364"/>
      <c r="KM191" s="364"/>
      <c r="KN191" s="364"/>
      <c r="KO191" s="364"/>
      <c r="KP191" s="364"/>
      <c r="KQ191" s="364"/>
      <c r="KR191" s="364"/>
      <c r="KS191" s="364"/>
      <c r="KT191" s="364"/>
      <c r="KU191" s="364"/>
      <c r="KV191" s="364"/>
      <c r="KW191" s="364"/>
      <c r="KX191" s="364"/>
      <c r="KY191" s="364"/>
      <c r="KZ191" s="364"/>
      <c r="LA191" s="364"/>
      <c r="LB191" s="364"/>
      <c r="LC191" s="364"/>
      <c r="LD191" s="364"/>
      <c r="LE191" s="364"/>
      <c r="LF191" s="364"/>
      <c r="LG191" s="364"/>
      <c r="LH191" s="364"/>
      <c r="LI191" s="364"/>
      <c r="LJ191" s="364"/>
      <c r="LK191" s="364"/>
      <c r="LL191" s="364"/>
      <c r="LM191" s="364"/>
      <c r="LN191" s="364"/>
      <c r="LO191" s="364"/>
      <c r="LP191" s="364"/>
      <c r="LQ191" s="364"/>
      <c r="LR191" s="364"/>
      <c r="LS191" s="364"/>
      <c r="LT191" s="364"/>
      <c r="LU191" s="364"/>
      <c r="LV191" s="364"/>
      <c r="LW191" s="364"/>
      <c r="LX191" s="364"/>
      <c r="LY191" s="364"/>
      <c r="LZ191" s="364"/>
      <c r="MA191" s="364"/>
      <c r="MB191" s="364"/>
      <c r="MC191" s="364"/>
      <c r="MD191" s="364"/>
      <c r="ME191" s="364"/>
      <c r="MF191" s="364"/>
      <c r="MG191" s="364"/>
      <c r="MH191" s="364"/>
      <c r="MI191" s="364"/>
      <c r="MJ191" s="364"/>
      <c r="MK191" s="364"/>
      <c r="ML191" s="364"/>
      <c r="MM191" s="364"/>
      <c r="MN191" s="364"/>
      <c r="MO191" s="364"/>
      <c r="MP191" s="364"/>
      <c r="MQ191" s="364"/>
      <c r="MR191" s="364"/>
      <c r="MS191" s="364"/>
      <c r="MT191" s="364"/>
      <c r="MU191" s="364"/>
      <c r="MV191" s="364"/>
      <c r="MW191" s="364"/>
      <c r="MX191" s="364"/>
      <c r="MY191" s="364"/>
      <c r="MZ191" s="364"/>
      <c r="NA191" s="364"/>
      <c r="NB191" s="364"/>
      <c r="NC191" s="364"/>
      <c r="ND191" s="364"/>
      <c r="NE191" s="364"/>
      <c r="NF191" s="364"/>
      <c r="NG191" s="364"/>
      <c r="NH191" s="364"/>
      <c r="NI191" s="364"/>
      <c r="NJ191" s="364"/>
      <c r="NK191" s="364"/>
      <c r="NL191" s="364"/>
      <c r="NM191" s="364"/>
      <c r="NN191" s="364"/>
      <c r="NO191" s="364"/>
      <c r="NP191" s="364"/>
      <c r="NQ191" s="364"/>
      <c r="NR191" s="364"/>
      <c r="NS191" s="364"/>
      <c r="NT191" s="364"/>
      <c r="NU191" s="364"/>
      <c r="NV191" s="364"/>
      <c r="NW191" s="364"/>
      <c r="NX191" s="364"/>
      <c r="NY191" s="364"/>
      <c r="NZ191" s="364"/>
      <c r="OA191" s="364"/>
      <c r="OB191" s="364"/>
      <c r="OC191" s="364"/>
      <c r="OD191" s="364"/>
      <c r="OE191" s="364"/>
      <c r="OF191" s="364"/>
      <c r="OG191" s="364"/>
      <c r="OH191" s="364"/>
      <c r="OI191" s="364"/>
      <c r="OJ191" s="364"/>
      <c r="OK191" s="364"/>
      <c r="OL191" s="364"/>
      <c r="OM191" s="364"/>
      <c r="ON191" s="364"/>
      <c r="OO191" s="364"/>
      <c r="OP191" s="364"/>
      <c r="OQ191" s="364"/>
      <c r="OR191" s="364"/>
    </row>
    <row r="192" spans="1:408" ht="15">
      <c r="A192" s="365" t="s">
        <v>759</v>
      </c>
      <c r="B192" s="364">
        <f t="shared" si="185"/>
        <v>0</v>
      </c>
      <c r="C192" s="364">
        <f t="shared" si="186"/>
        <v>0</v>
      </c>
      <c r="D192" s="364">
        <f t="shared" si="187"/>
        <v>0</v>
      </c>
      <c r="E192" s="364">
        <f t="shared" si="188"/>
        <v>0</v>
      </c>
      <c r="F192" s="364">
        <f t="shared" si="189"/>
        <v>0</v>
      </c>
      <c r="G192" s="364">
        <f t="shared" si="190"/>
        <v>0</v>
      </c>
      <c r="H192" s="364">
        <f t="shared" si="191"/>
        <v>0</v>
      </c>
      <c r="I192" s="364">
        <f t="shared" si="192"/>
        <v>0</v>
      </c>
      <c r="J192" s="364">
        <f t="shared" si="193"/>
        <v>0</v>
      </c>
      <c r="K192" s="364">
        <f t="shared" si="194"/>
        <v>0</v>
      </c>
      <c r="L192" s="364">
        <f t="shared" si="195"/>
        <v>0</v>
      </c>
      <c r="M192" s="364">
        <f t="shared" si="196"/>
        <v>0</v>
      </c>
      <c r="N192" s="364">
        <f t="shared" si="197"/>
        <v>0</v>
      </c>
      <c r="O192" s="364">
        <f t="shared" si="198"/>
        <v>0</v>
      </c>
      <c r="P192" s="364">
        <f t="shared" si="199"/>
        <v>0</v>
      </c>
      <c r="Q192" s="364">
        <f t="shared" si="200"/>
        <v>0</v>
      </c>
      <c r="R192" s="364">
        <f t="shared" si="201"/>
        <v>0</v>
      </c>
      <c r="S192" s="364">
        <f t="shared" si="202"/>
        <v>0</v>
      </c>
      <c r="T192" s="364">
        <f t="shared" si="203"/>
        <v>0</v>
      </c>
      <c r="U192" s="364">
        <f t="shared" si="204"/>
        <v>0</v>
      </c>
      <c r="V192" s="364">
        <f t="shared" si="205"/>
        <v>0</v>
      </c>
      <c r="W192" s="364">
        <f t="shared" si="206"/>
        <v>0</v>
      </c>
      <c r="X192" s="364">
        <f t="shared" si="207"/>
        <v>0</v>
      </c>
      <c r="Y192" s="364">
        <f t="shared" si="208"/>
        <v>0</v>
      </c>
      <c r="Z192" s="364">
        <f t="shared" si="209"/>
        <v>0</v>
      </c>
      <c r="AA192" s="364">
        <f t="shared" si="210"/>
        <v>0</v>
      </c>
      <c r="AB192" s="364">
        <f t="shared" si="211"/>
        <v>0</v>
      </c>
      <c r="AC192" s="364">
        <f t="shared" si="212"/>
        <v>0</v>
      </c>
      <c r="AD192" s="364">
        <f t="shared" si="213"/>
        <v>0</v>
      </c>
      <c r="AE192" s="364">
        <f t="shared" si="214"/>
        <v>0</v>
      </c>
      <c r="AG192" s="364"/>
      <c r="AH192" s="364"/>
      <c r="AI192" s="364"/>
      <c r="AJ192" s="364"/>
      <c r="AK192" s="364"/>
      <c r="AL192" s="364"/>
      <c r="AM192" s="364"/>
      <c r="AN192" s="364"/>
      <c r="AO192" s="364"/>
      <c r="AP192" s="364"/>
      <c r="AQ192" s="364"/>
      <c r="AR192" s="364"/>
      <c r="AS192" s="364"/>
      <c r="AT192" s="364"/>
      <c r="AU192" s="364"/>
      <c r="AV192" s="364"/>
      <c r="AW192" s="364"/>
      <c r="AX192" s="364"/>
      <c r="AY192" s="364"/>
      <c r="AZ192" s="364"/>
      <c r="BA192" s="364"/>
      <c r="BB192" s="364"/>
      <c r="BC192" s="364"/>
      <c r="BD192" s="364"/>
      <c r="BE192" s="364"/>
      <c r="BF192" s="364"/>
      <c r="BG192" s="364"/>
      <c r="BH192" s="364"/>
      <c r="BI192" s="364"/>
      <c r="BJ192" s="364"/>
      <c r="BK192" s="364"/>
      <c r="BL192" s="364"/>
      <c r="BM192" s="364"/>
      <c r="BN192" s="364"/>
      <c r="BO192" s="364"/>
      <c r="BP192" s="364"/>
      <c r="BQ192" s="364"/>
      <c r="BR192" s="364"/>
      <c r="BS192" s="364"/>
      <c r="BT192" s="364"/>
      <c r="BU192" s="364"/>
      <c r="BV192" s="364"/>
      <c r="BW192" s="364"/>
      <c r="BX192" s="364"/>
      <c r="BY192" s="364"/>
      <c r="BZ192" s="364"/>
      <c r="CA192" s="364"/>
      <c r="CB192" s="364"/>
      <c r="CC192" s="364"/>
      <c r="CD192" s="364"/>
      <c r="CE192" s="364"/>
      <c r="CF192" s="364"/>
      <c r="CG192" s="364"/>
      <c r="CH192" s="364"/>
      <c r="CI192" s="364"/>
      <c r="CJ192" s="364"/>
      <c r="CK192" s="364"/>
      <c r="CL192" s="364"/>
      <c r="CM192" s="364"/>
      <c r="CN192" s="364"/>
      <c r="CO192" s="364"/>
      <c r="CP192" s="364"/>
      <c r="CQ192" s="364"/>
      <c r="CR192" s="364"/>
      <c r="CS192" s="364"/>
      <c r="CT192" s="364"/>
      <c r="CU192" s="364"/>
      <c r="CV192" s="364"/>
      <c r="CW192" s="364"/>
      <c r="CX192" s="364"/>
      <c r="CY192" s="364"/>
      <c r="CZ192" s="364"/>
      <c r="DA192" s="364"/>
      <c r="DB192" s="364"/>
      <c r="DC192" s="364"/>
      <c r="DD192" s="364"/>
      <c r="DE192" s="364"/>
      <c r="DF192" s="364"/>
      <c r="DG192" s="364"/>
      <c r="DH192" s="364"/>
      <c r="DI192" s="364"/>
      <c r="DJ192" s="364"/>
      <c r="DK192" s="364"/>
      <c r="DL192" s="364"/>
      <c r="DM192" s="364"/>
      <c r="DN192" s="364"/>
      <c r="DO192" s="364"/>
      <c r="DP192" s="364"/>
      <c r="DQ192" s="364"/>
      <c r="DR192" s="364"/>
      <c r="DS192" s="364"/>
      <c r="DT192" s="364"/>
      <c r="DU192" s="364"/>
      <c r="DV192" s="364"/>
      <c r="DW192" s="364"/>
      <c r="DX192" s="364"/>
      <c r="DY192" s="364"/>
      <c r="DZ192" s="364"/>
      <c r="EA192" s="364"/>
      <c r="EB192" s="364"/>
      <c r="EC192" s="364"/>
      <c r="ED192" s="364"/>
      <c r="EE192" s="364"/>
      <c r="EF192" s="364"/>
      <c r="EG192" s="364"/>
      <c r="EH192" s="364"/>
      <c r="EI192" s="364"/>
      <c r="EJ192" s="364"/>
      <c r="EK192" s="364"/>
      <c r="EL192" s="364"/>
      <c r="EM192" s="364"/>
      <c r="EN192" s="364"/>
      <c r="EO192" s="364"/>
      <c r="EP192" s="364"/>
      <c r="EQ192" s="364"/>
      <c r="ER192" s="364"/>
      <c r="ES192" s="364"/>
      <c r="ET192" s="364"/>
      <c r="EU192" s="364"/>
      <c r="EV192" s="364"/>
      <c r="EW192" s="364"/>
      <c r="EX192" s="364"/>
      <c r="EY192" s="364"/>
      <c r="EZ192" s="364"/>
      <c r="FA192" s="364"/>
      <c r="FB192" s="364"/>
      <c r="FC192" s="364"/>
      <c r="FD192" s="364"/>
      <c r="FE192" s="364"/>
      <c r="FF192" s="364"/>
      <c r="FG192" s="364"/>
      <c r="FH192" s="364"/>
      <c r="FI192" s="364"/>
      <c r="FJ192" s="364"/>
      <c r="FK192" s="364"/>
      <c r="FL192" s="364"/>
      <c r="FM192" s="364"/>
      <c r="FN192" s="364"/>
      <c r="FO192" s="364"/>
      <c r="FP192" s="364"/>
      <c r="FQ192" s="364"/>
      <c r="FR192" s="364"/>
      <c r="FS192" s="364"/>
      <c r="FT192" s="364"/>
      <c r="FU192" s="364"/>
      <c r="FV192" s="364"/>
      <c r="FW192" s="364"/>
      <c r="FX192" s="364"/>
      <c r="FY192" s="364"/>
      <c r="FZ192" s="364"/>
      <c r="GA192" s="364"/>
      <c r="GB192" s="364"/>
      <c r="GC192" s="364"/>
      <c r="GD192" s="364"/>
      <c r="GE192" s="364"/>
      <c r="GF192" s="364"/>
      <c r="GG192" s="364"/>
      <c r="GH192" s="364"/>
      <c r="GI192" s="364"/>
      <c r="GJ192" s="364"/>
      <c r="GK192" s="364"/>
      <c r="GL192" s="364"/>
      <c r="GM192" s="364"/>
      <c r="GN192" s="364"/>
      <c r="GO192" s="364"/>
      <c r="GP192" s="364"/>
      <c r="GQ192" s="364"/>
      <c r="GR192" s="364"/>
      <c r="GS192" s="364"/>
      <c r="GT192" s="364"/>
      <c r="GU192" s="364"/>
      <c r="GV192" s="364"/>
      <c r="GW192" s="364"/>
      <c r="GX192" s="364"/>
      <c r="GY192" s="364"/>
      <c r="GZ192" s="364"/>
      <c r="HA192" s="364"/>
      <c r="HB192" s="364"/>
      <c r="HC192" s="364"/>
      <c r="HD192" s="364"/>
      <c r="HE192" s="364"/>
      <c r="HF192" s="364"/>
      <c r="HG192" s="364"/>
      <c r="HH192" s="364"/>
      <c r="HI192" s="364"/>
      <c r="HJ192" s="364"/>
      <c r="HK192" s="364"/>
      <c r="HL192" s="364"/>
      <c r="HM192" s="364"/>
      <c r="HN192" s="364"/>
      <c r="HO192" s="364"/>
      <c r="HP192" s="364"/>
      <c r="HQ192" s="364"/>
      <c r="HR192" s="364"/>
      <c r="HS192" s="364"/>
      <c r="HT192" s="364"/>
      <c r="HU192" s="364"/>
      <c r="HV192" s="364"/>
      <c r="HW192" s="364"/>
      <c r="HX192" s="364"/>
      <c r="HY192" s="364"/>
      <c r="HZ192" s="364"/>
      <c r="IA192" s="364"/>
      <c r="IB192" s="364"/>
      <c r="IC192" s="364"/>
      <c r="ID192" s="364"/>
      <c r="IE192" s="364"/>
      <c r="IF192" s="364"/>
      <c r="IG192" s="364"/>
      <c r="IH192" s="364"/>
      <c r="II192" s="364"/>
      <c r="IJ192" s="364"/>
      <c r="IK192" s="364"/>
      <c r="IL192" s="364"/>
      <c r="IM192" s="364"/>
      <c r="IN192" s="364"/>
      <c r="IO192" s="364"/>
      <c r="IP192" s="364"/>
      <c r="IQ192" s="364"/>
      <c r="IR192" s="364"/>
      <c r="IS192" s="364"/>
      <c r="IT192" s="364"/>
      <c r="IU192" s="364"/>
      <c r="IV192" s="364"/>
      <c r="IW192" s="364"/>
      <c r="IX192" s="364"/>
      <c r="IY192" s="364"/>
      <c r="IZ192" s="364"/>
      <c r="JA192" s="364"/>
      <c r="JB192" s="364"/>
      <c r="JC192" s="364"/>
      <c r="JD192" s="364"/>
      <c r="JE192" s="364"/>
      <c r="JF192" s="364"/>
      <c r="JG192" s="364"/>
      <c r="JH192" s="364"/>
      <c r="JI192" s="364"/>
      <c r="JJ192" s="364"/>
      <c r="JK192" s="364"/>
      <c r="JL192" s="364"/>
      <c r="JM192" s="364"/>
      <c r="JN192" s="364"/>
      <c r="JO192" s="364"/>
      <c r="JP192" s="364"/>
      <c r="JQ192" s="364"/>
      <c r="JR192" s="364"/>
      <c r="JS192" s="364"/>
      <c r="JT192" s="364"/>
      <c r="JU192" s="364"/>
      <c r="JV192" s="364"/>
      <c r="JW192" s="364"/>
      <c r="JX192" s="364"/>
      <c r="JY192" s="364"/>
      <c r="JZ192" s="364"/>
      <c r="KA192" s="364"/>
      <c r="KB192" s="364"/>
      <c r="KC192" s="364"/>
      <c r="KD192" s="364"/>
      <c r="KE192" s="364"/>
      <c r="KF192" s="364"/>
      <c r="KG192" s="364"/>
      <c r="KH192" s="364"/>
      <c r="KI192" s="364"/>
      <c r="KJ192" s="364"/>
      <c r="KK192" s="364"/>
      <c r="KL192" s="364"/>
      <c r="KM192" s="364"/>
      <c r="KN192" s="364"/>
      <c r="KO192" s="364"/>
      <c r="KP192" s="364"/>
      <c r="KQ192" s="364"/>
      <c r="KR192" s="364"/>
      <c r="KS192" s="364"/>
      <c r="KT192" s="364"/>
      <c r="KU192" s="364"/>
      <c r="KV192" s="364"/>
      <c r="KW192" s="364"/>
      <c r="KX192" s="364"/>
      <c r="KY192" s="364"/>
      <c r="KZ192" s="364"/>
      <c r="LA192" s="364"/>
      <c r="LB192" s="364"/>
      <c r="LC192" s="364"/>
      <c r="LD192" s="364"/>
      <c r="LE192" s="364"/>
      <c r="LF192" s="364"/>
      <c r="LG192" s="364"/>
      <c r="LH192" s="364"/>
      <c r="LI192" s="364"/>
      <c r="LJ192" s="364"/>
      <c r="LK192" s="364"/>
      <c r="LL192" s="364"/>
      <c r="LM192" s="364"/>
      <c r="LN192" s="364"/>
      <c r="LO192" s="364"/>
      <c r="LP192" s="364"/>
      <c r="LQ192" s="364"/>
      <c r="LR192" s="364"/>
      <c r="LS192" s="364"/>
      <c r="LT192" s="364"/>
      <c r="LU192" s="364"/>
      <c r="LV192" s="364"/>
      <c r="LW192" s="364"/>
      <c r="LX192" s="364"/>
      <c r="LY192" s="364"/>
      <c r="LZ192" s="364"/>
      <c r="MA192" s="364"/>
      <c r="MB192" s="364"/>
      <c r="MC192" s="364"/>
      <c r="MD192" s="364"/>
      <c r="ME192" s="364"/>
      <c r="MF192" s="364"/>
      <c r="MG192" s="364"/>
      <c r="MH192" s="364"/>
      <c r="MI192" s="364"/>
      <c r="MJ192" s="364"/>
      <c r="MK192" s="364"/>
      <c r="ML192" s="364"/>
      <c r="MM192" s="364"/>
      <c r="MN192" s="364"/>
      <c r="MO192" s="364"/>
      <c r="MP192" s="364"/>
      <c r="MQ192" s="364"/>
      <c r="MR192" s="364"/>
      <c r="MS192" s="364"/>
      <c r="MT192" s="364"/>
      <c r="MU192" s="364"/>
      <c r="MV192" s="364"/>
      <c r="MW192" s="364"/>
      <c r="MX192" s="364"/>
      <c r="MY192" s="364"/>
      <c r="MZ192" s="364"/>
      <c r="NA192" s="364"/>
      <c r="NB192" s="364"/>
      <c r="NC192" s="364"/>
      <c r="ND192" s="364"/>
      <c r="NE192" s="364"/>
      <c r="NF192" s="364"/>
      <c r="NG192" s="364"/>
      <c r="NH192" s="364"/>
      <c r="NI192" s="364"/>
      <c r="NJ192" s="364"/>
      <c r="NK192" s="364"/>
      <c r="NL192" s="364"/>
      <c r="NM192" s="364"/>
      <c r="NN192" s="364"/>
      <c r="NO192" s="364"/>
      <c r="NP192" s="364"/>
      <c r="NQ192" s="364"/>
      <c r="NR192" s="364"/>
      <c r="NS192" s="364"/>
      <c r="NT192" s="364"/>
      <c r="NU192" s="364"/>
      <c r="NV192" s="364"/>
      <c r="NW192" s="364"/>
      <c r="NX192" s="364"/>
      <c r="NY192" s="364"/>
      <c r="NZ192" s="364"/>
      <c r="OA192" s="364"/>
      <c r="OB192" s="364"/>
      <c r="OC192" s="364"/>
      <c r="OD192" s="364"/>
      <c r="OE192" s="364"/>
      <c r="OF192" s="364"/>
      <c r="OG192" s="364"/>
      <c r="OH192" s="364"/>
      <c r="OI192" s="364"/>
      <c r="OJ192" s="364"/>
      <c r="OK192" s="364"/>
      <c r="OL192" s="364"/>
      <c r="OM192" s="364"/>
      <c r="ON192" s="364"/>
      <c r="OO192" s="364"/>
      <c r="OP192" s="364"/>
      <c r="OQ192" s="364"/>
      <c r="OR192" s="364"/>
    </row>
    <row r="193" spans="1:408" ht="15">
      <c r="A193" s="365" t="s">
        <v>760</v>
      </c>
      <c r="B193" s="364">
        <f t="shared" si="185"/>
        <v>0</v>
      </c>
      <c r="C193" s="364">
        <f t="shared" si="186"/>
        <v>0</v>
      </c>
      <c r="D193" s="364">
        <f t="shared" si="187"/>
        <v>0</v>
      </c>
      <c r="E193" s="364">
        <f t="shared" si="188"/>
        <v>0</v>
      </c>
      <c r="F193" s="364">
        <f t="shared" si="189"/>
        <v>0</v>
      </c>
      <c r="G193" s="364">
        <f t="shared" si="190"/>
        <v>0</v>
      </c>
      <c r="H193" s="364">
        <f t="shared" si="191"/>
        <v>0</v>
      </c>
      <c r="I193" s="364">
        <f t="shared" si="192"/>
        <v>0</v>
      </c>
      <c r="J193" s="364">
        <f t="shared" si="193"/>
        <v>0</v>
      </c>
      <c r="K193" s="364">
        <f t="shared" si="194"/>
        <v>0</v>
      </c>
      <c r="L193" s="364">
        <f t="shared" si="195"/>
        <v>0</v>
      </c>
      <c r="M193" s="364">
        <f t="shared" si="196"/>
        <v>0</v>
      </c>
      <c r="N193" s="364">
        <f t="shared" si="197"/>
        <v>0</v>
      </c>
      <c r="O193" s="364">
        <f t="shared" si="198"/>
        <v>0</v>
      </c>
      <c r="P193" s="364">
        <f t="shared" si="199"/>
        <v>0</v>
      </c>
      <c r="Q193" s="364">
        <f t="shared" si="200"/>
        <v>0</v>
      </c>
      <c r="R193" s="364">
        <f t="shared" si="201"/>
        <v>0</v>
      </c>
      <c r="S193" s="364">
        <f t="shared" si="202"/>
        <v>0</v>
      </c>
      <c r="T193" s="364">
        <f t="shared" si="203"/>
        <v>0</v>
      </c>
      <c r="U193" s="364">
        <f t="shared" si="204"/>
        <v>0</v>
      </c>
      <c r="V193" s="364">
        <f t="shared" si="205"/>
        <v>0</v>
      </c>
      <c r="W193" s="364">
        <f t="shared" si="206"/>
        <v>0</v>
      </c>
      <c r="X193" s="364">
        <f t="shared" si="207"/>
        <v>0</v>
      </c>
      <c r="Y193" s="364">
        <f t="shared" si="208"/>
        <v>0</v>
      </c>
      <c r="Z193" s="364">
        <f t="shared" si="209"/>
        <v>0</v>
      </c>
      <c r="AA193" s="364">
        <f t="shared" si="210"/>
        <v>0</v>
      </c>
      <c r="AB193" s="364">
        <f t="shared" si="211"/>
        <v>0</v>
      </c>
      <c r="AC193" s="364">
        <f t="shared" si="212"/>
        <v>0</v>
      </c>
      <c r="AD193" s="364">
        <f t="shared" si="213"/>
        <v>0</v>
      </c>
      <c r="AE193" s="364">
        <f t="shared" si="214"/>
        <v>0</v>
      </c>
      <c r="AG193" s="364"/>
      <c r="AH193" s="364"/>
      <c r="AI193" s="364"/>
      <c r="AJ193" s="364"/>
      <c r="AK193" s="364"/>
      <c r="AL193" s="364"/>
      <c r="AM193" s="364"/>
      <c r="AN193" s="364"/>
      <c r="AO193" s="364"/>
      <c r="AP193" s="364"/>
      <c r="AQ193" s="364"/>
      <c r="AR193" s="364"/>
      <c r="AS193" s="364"/>
      <c r="AT193" s="364"/>
      <c r="AU193" s="364"/>
      <c r="AV193" s="364"/>
      <c r="AW193" s="364"/>
      <c r="AX193" s="364"/>
      <c r="AY193" s="364"/>
      <c r="AZ193" s="364"/>
      <c r="BA193" s="364"/>
      <c r="BB193" s="364"/>
      <c r="BC193" s="364"/>
      <c r="BD193" s="364"/>
      <c r="BE193" s="364"/>
      <c r="BF193" s="364"/>
      <c r="BG193" s="364"/>
      <c r="BH193" s="364"/>
      <c r="BI193" s="364"/>
      <c r="BJ193" s="364"/>
      <c r="BK193" s="364"/>
      <c r="BL193" s="364"/>
      <c r="BM193" s="364"/>
      <c r="BN193" s="364"/>
      <c r="BO193" s="364"/>
      <c r="BP193" s="364"/>
      <c r="BQ193" s="364"/>
      <c r="BR193" s="364"/>
      <c r="BS193" s="364"/>
      <c r="BT193" s="364"/>
      <c r="BU193" s="364"/>
      <c r="BV193" s="364"/>
      <c r="BW193" s="364"/>
      <c r="BX193" s="364"/>
      <c r="BY193" s="364"/>
      <c r="BZ193" s="364"/>
      <c r="CA193" s="364"/>
      <c r="CB193" s="364"/>
      <c r="CC193" s="364"/>
      <c r="CD193" s="364"/>
      <c r="CE193" s="364"/>
      <c r="CF193" s="364"/>
      <c r="CG193" s="364"/>
      <c r="CH193" s="364"/>
      <c r="CI193" s="364"/>
      <c r="CJ193" s="364"/>
      <c r="CK193" s="364"/>
      <c r="CL193" s="364"/>
      <c r="CM193" s="364"/>
      <c r="CN193" s="364"/>
      <c r="CO193" s="364"/>
      <c r="CP193" s="364"/>
      <c r="CQ193" s="364"/>
      <c r="CR193" s="364"/>
      <c r="CS193" s="364"/>
      <c r="CT193" s="364"/>
      <c r="CU193" s="364"/>
      <c r="CV193" s="364"/>
      <c r="CW193" s="364"/>
      <c r="CX193" s="364"/>
      <c r="CY193" s="364"/>
      <c r="CZ193" s="364"/>
      <c r="DA193" s="364"/>
      <c r="DB193" s="364"/>
      <c r="DC193" s="364"/>
      <c r="DD193" s="364"/>
      <c r="DE193" s="364"/>
      <c r="DF193" s="364"/>
      <c r="DG193" s="364"/>
      <c r="DH193" s="364"/>
      <c r="DI193" s="364"/>
      <c r="DJ193" s="364"/>
      <c r="DK193" s="364"/>
      <c r="DL193" s="364"/>
      <c r="DM193" s="364"/>
      <c r="DN193" s="364"/>
      <c r="DO193" s="364"/>
      <c r="DP193" s="364"/>
      <c r="DQ193" s="364"/>
      <c r="DR193" s="364"/>
      <c r="DS193" s="364"/>
      <c r="DT193" s="364"/>
      <c r="DU193" s="364"/>
      <c r="DV193" s="364"/>
      <c r="DW193" s="364"/>
      <c r="DX193" s="364"/>
      <c r="DY193" s="364"/>
      <c r="DZ193" s="364"/>
      <c r="EA193" s="364"/>
      <c r="EB193" s="364"/>
      <c r="EC193" s="364"/>
      <c r="ED193" s="364"/>
      <c r="EE193" s="364"/>
      <c r="EF193" s="364"/>
      <c r="EG193" s="364"/>
      <c r="EH193" s="364"/>
      <c r="EI193" s="364"/>
      <c r="EJ193" s="364"/>
      <c r="EK193" s="364"/>
      <c r="EL193" s="364"/>
      <c r="EM193" s="364"/>
      <c r="EN193" s="364"/>
      <c r="EO193" s="364"/>
      <c r="EP193" s="364"/>
      <c r="EQ193" s="364"/>
      <c r="ER193" s="364"/>
      <c r="ES193" s="364"/>
      <c r="ET193" s="364"/>
      <c r="EU193" s="364"/>
      <c r="EV193" s="364"/>
      <c r="EW193" s="364"/>
      <c r="EX193" s="364"/>
      <c r="EY193" s="364"/>
      <c r="EZ193" s="364"/>
      <c r="FA193" s="364"/>
      <c r="FB193" s="364"/>
      <c r="FC193" s="364"/>
      <c r="FD193" s="364"/>
      <c r="FE193" s="364"/>
      <c r="FF193" s="364"/>
      <c r="FG193" s="364"/>
      <c r="FH193" s="364"/>
      <c r="FI193" s="364"/>
      <c r="FJ193" s="364"/>
      <c r="FK193" s="364"/>
      <c r="FL193" s="364"/>
      <c r="FM193" s="364"/>
      <c r="FN193" s="364"/>
      <c r="FO193" s="364"/>
      <c r="FP193" s="364"/>
      <c r="FQ193" s="364"/>
      <c r="FR193" s="364"/>
      <c r="FS193" s="364"/>
      <c r="FT193" s="364"/>
      <c r="FU193" s="364"/>
      <c r="FV193" s="364"/>
      <c r="FW193" s="364"/>
      <c r="FX193" s="364"/>
      <c r="FY193" s="364"/>
      <c r="FZ193" s="364"/>
      <c r="GA193" s="364"/>
      <c r="GB193" s="364"/>
      <c r="GC193" s="364"/>
      <c r="GD193" s="364"/>
      <c r="GE193" s="364"/>
      <c r="GF193" s="364"/>
      <c r="GG193" s="364"/>
      <c r="GH193" s="364"/>
      <c r="GI193" s="364"/>
      <c r="GJ193" s="364"/>
      <c r="GK193" s="364"/>
      <c r="GL193" s="364"/>
      <c r="GM193" s="364"/>
      <c r="GN193" s="364"/>
      <c r="GO193" s="364"/>
      <c r="GP193" s="364"/>
      <c r="GQ193" s="364"/>
      <c r="GR193" s="364"/>
      <c r="GS193" s="364"/>
      <c r="GT193" s="364"/>
      <c r="GU193" s="364"/>
      <c r="GV193" s="364"/>
      <c r="GW193" s="364"/>
      <c r="GX193" s="364"/>
      <c r="GY193" s="364"/>
      <c r="GZ193" s="364"/>
      <c r="HA193" s="364"/>
      <c r="HB193" s="364"/>
      <c r="HC193" s="364"/>
      <c r="HD193" s="364"/>
      <c r="HE193" s="364"/>
      <c r="HF193" s="364"/>
      <c r="HG193" s="364"/>
      <c r="HH193" s="364"/>
      <c r="HI193" s="364"/>
      <c r="HJ193" s="364"/>
      <c r="HK193" s="364"/>
      <c r="HL193" s="364"/>
      <c r="HM193" s="364"/>
      <c r="HN193" s="364"/>
      <c r="HO193" s="364"/>
      <c r="HP193" s="364"/>
      <c r="HQ193" s="364"/>
      <c r="HR193" s="364"/>
      <c r="HS193" s="364"/>
      <c r="HT193" s="364"/>
      <c r="HU193" s="364"/>
      <c r="HV193" s="364"/>
      <c r="HW193" s="364"/>
      <c r="HX193" s="364"/>
      <c r="HY193" s="364"/>
      <c r="HZ193" s="364"/>
      <c r="IA193" s="364"/>
      <c r="IB193" s="364"/>
      <c r="IC193" s="364"/>
      <c r="ID193" s="364"/>
      <c r="IE193" s="364"/>
      <c r="IF193" s="364"/>
      <c r="IG193" s="364"/>
      <c r="IH193" s="364"/>
      <c r="II193" s="364"/>
      <c r="IJ193" s="364"/>
      <c r="IK193" s="364"/>
      <c r="IL193" s="364"/>
      <c r="IM193" s="364"/>
      <c r="IN193" s="364"/>
      <c r="IO193" s="364"/>
      <c r="IP193" s="364"/>
      <c r="IQ193" s="364"/>
      <c r="IR193" s="364"/>
      <c r="IS193" s="364"/>
      <c r="IT193" s="364"/>
      <c r="IU193" s="364"/>
      <c r="IV193" s="364"/>
      <c r="IW193" s="364"/>
      <c r="IX193" s="364"/>
      <c r="IY193" s="364"/>
      <c r="IZ193" s="364"/>
      <c r="JA193" s="364"/>
      <c r="JB193" s="364"/>
      <c r="JC193" s="364"/>
      <c r="JD193" s="364"/>
      <c r="JE193" s="364"/>
      <c r="JF193" s="364"/>
      <c r="JG193" s="364"/>
      <c r="JH193" s="364"/>
      <c r="JI193" s="364"/>
      <c r="JJ193" s="364"/>
      <c r="JK193" s="364"/>
      <c r="JL193" s="364"/>
      <c r="JM193" s="364"/>
      <c r="JN193" s="364"/>
      <c r="JO193" s="364"/>
      <c r="JP193" s="364"/>
      <c r="JQ193" s="364"/>
      <c r="JR193" s="364"/>
      <c r="JS193" s="364"/>
      <c r="JT193" s="364"/>
      <c r="JU193" s="364"/>
      <c r="JV193" s="364"/>
      <c r="JW193" s="364"/>
      <c r="JX193" s="364"/>
      <c r="JY193" s="364"/>
      <c r="JZ193" s="364"/>
      <c r="KA193" s="364"/>
      <c r="KB193" s="364"/>
      <c r="KC193" s="364"/>
      <c r="KD193" s="364"/>
      <c r="KE193" s="364"/>
      <c r="KF193" s="364"/>
      <c r="KG193" s="364"/>
      <c r="KH193" s="364"/>
      <c r="KI193" s="364"/>
      <c r="KJ193" s="364"/>
      <c r="KK193" s="364"/>
      <c r="KL193" s="364"/>
      <c r="KM193" s="364"/>
      <c r="KN193" s="364"/>
      <c r="KO193" s="364"/>
      <c r="KP193" s="364"/>
      <c r="KQ193" s="364"/>
      <c r="KR193" s="364"/>
      <c r="KS193" s="364"/>
      <c r="KT193" s="364"/>
      <c r="KU193" s="364"/>
      <c r="KV193" s="364"/>
      <c r="KW193" s="364"/>
      <c r="KX193" s="364"/>
      <c r="KY193" s="364"/>
      <c r="KZ193" s="364"/>
      <c r="LA193" s="364"/>
      <c r="LB193" s="364"/>
      <c r="LC193" s="364"/>
      <c r="LD193" s="364"/>
      <c r="LE193" s="364"/>
      <c r="LF193" s="364"/>
      <c r="LG193" s="364"/>
      <c r="LH193" s="364"/>
      <c r="LI193" s="364"/>
      <c r="LJ193" s="364"/>
      <c r="LK193" s="364"/>
      <c r="LL193" s="364"/>
      <c r="LM193" s="364"/>
      <c r="LN193" s="364"/>
      <c r="LO193" s="364"/>
      <c r="LP193" s="364"/>
      <c r="LQ193" s="364"/>
      <c r="LR193" s="364"/>
      <c r="LS193" s="364"/>
      <c r="LT193" s="364"/>
      <c r="LU193" s="364"/>
      <c r="LV193" s="364"/>
      <c r="LW193" s="364"/>
      <c r="LX193" s="364"/>
      <c r="LY193" s="364"/>
      <c r="LZ193" s="364"/>
      <c r="MA193" s="364"/>
      <c r="MB193" s="364"/>
      <c r="MC193" s="364"/>
      <c r="MD193" s="364"/>
      <c r="ME193" s="364"/>
      <c r="MF193" s="364"/>
      <c r="MG193" s="364"/>
      <c r="MH193" s="364"/>
      <c r="MI193" s="364"/>
      <c r="MJ193" s="364"/>
      <c r="MK193" s="364"/>
      <c r="ML193" s="364"/>
      <c r="MM193" s="364"/>
      <c r="MN193" s="364"/>
      <c r="MO193" s="364"/>
      <c r="MP193" s="364"/>
      <c r="MQ193" s="364"/>
      <c r="MR193" s="364"/>
      <c r="MS193" s="364"/>
      <c r="MT193" s="364"/>
      <c r="MU193" s="364"/>
      <c r="MV193" s="364"/>
      <c r="MW193" s="364"/>
      <c r="MX193" s="364"/>
      <c r="MY193" s="364"/>
      <c r="MZ193" s="364"/>
      <c r="NA193" s="364"/>
      <c r="NB193" s="364"/>
      <c r="NC193" s="364"/>
      <c r="ND193" s="364"/>
      <c r="NE193" s="364"/>
      <c r="NF193" s="364"/>
      <c r="NG193" s="364"/>
      <c r="NH193" s="364"/>
      <c r="NI193" s="364"/>
      <c r="NJ193" s="364"/>
      <c r="NK193" s="364"/>
      <c r="NL193" s="364"/>
      <c r="NM193" s="364"/>
      <c r="NN193" s="364"/>
      <c r="NO193" s="364"/>
      <c r="NP193" s="364"/>
      <c r="NQ193" s="364"/>
      <c r="NR193" s="364"/>
      <c r="NS193" s="364"/>
      <c r="NT193" s="364"/>
      <c r="NU193" s="364"/>
      <c r="NV193" s="364"/>
      <c r="NW193" s="364"/>
      <c r="NX193" s="364"/>
      <c r="NY193" s="364"/>
      <c r="NZ193" s="364"/>
      <c r="OA193" s="364"/>
      <c r="OB193" s="364"/>
      <c r="OC193" s="364"/>
      <c r="OD193" s="364"/>
      <c r="OE193" s="364"/>
      <c r="OF193" s="364"/>
      <c r="OG193" s="364"/>
      <c r="OH193" s="364"/>
      <c r="OI193" s="364"/>
      <c r="OJ193" s="364"/>
      <c r="OK193" s="364"/>
      <c r="OL193" s="364"/>
      <c r="OM193" s="364"/>
      <c r="ON193" s="364"/>
      <c r="OO193" s="364"/>
      <c r="OP193" s="364"/>
      <c r="OQ193" s="364"/>
      <c r="OR193" s="364"/>
    </row>
    <row r="194" spans="1:408" ht="15">
      <c r="A194" s="365" t="s">
        <v>761</v>
      </c>
      <c r="B194" s="364">
        <f t="shared" si="185"/>
        <v>0</v>
      </c>
      <c r="C194" s="364">
        <f t="shared" si="186"/>
        <v>0</v>
      </c>
      <c r="D194" s="364">
        <f t="shared" si="187"/>
        <v>0</v>
      </c>
      <c r="E194" s="364">
        <f t="shared" si="188"/>
        <v>0</v>
      </c>
      <c r="F194" s="364">
        <f t="shared" si="189"/>
        <v>0</v>
      </c>
      <c r="G194" s="364">
        <f t="shared" si="190"/>
        <v>0</v>
      </c>
      <c r="H194" s="364">
        <f t="shared" si="191"/>
        <v>0</v>
      </c>
      <c r="I194" s="364">
        <f t="shared" si="192"/>
        <v>0</v>
      </c>
      <c r="J194" s="364">
        <f t="shared" si="193"/>
        <v>0</v>
      </c>
      <c r="K194" s="364">
        <f t="shared" si="194"/>
        <v>0</v>
      </c>
      <c r="L194" s="364">
        <f t="shared" si="195"/>
        <v>0</v>
      </c>
      <c r="M194" s="364">
        <f t="shared" si="196"/>
        <v>0</v>
      </c>
      <c r="N194" s="364">
        <f t="shared" si="197"/>
        <v>0</v>
      </c>
      <c r="O194" s="364">
        <f t="shared" si="198"/>
        <v>0</v>
      </c>
      <c r="P194" s="364">
        <f t="shared" si="199"/>
        <v>0</v>
      </c>
      <c r="Q194" s="364">
        <f t="shared" si="200"/>
        <v>0</v>
      </c>
      <c r="R194" s="364">
        <f t="shared" si="201"/>
        <v>0</v>
      </c>
      <c r="S194" s="364">
        <f t="shared" si="202"/>
        <v>0</v>
      </c>
      <c r="T194" s="364">
        <f t="shared" si="203"/>
        <v>0</v>
      </c>
      <c r="U194" s="364">
        <f t="shared" si="204"/>
        <v>0</v>
      </c>
      <c r="V194" s="364">
        <f t="shared" si="205"/>
        <v>0</v>
      </c>
      <c r="W194" s="364">
        <f t="shared" si="206"/>
        <v>0</v>
      </c>
      <c r="X194" s="364">
        <f t="shared" si="207"/>
        <v>0</v>
      </c>
      <c r="Y194" s="364">
        <f t="shared" si="208"/>
        <v>0</v>
      </c>
      <c r="Z194" s="364">
        <f t="shared" si="209"/>
        <v>0</v>
      </c>
      <c r="AA194" s="364">
        <f t="shared" si="210"/>
        <v>0</v>
      </c>
      <c r="AB194" s="364">
        <f t="shared" si="211"/>
        <v>0</v>
      </c>
      <c r="AC194" s="364">
        <f t="shared" si="212"/>
        <v>0</v>
      </c>
      <c r="AD194" s="364">
        <f t="shared" si="213"/>
        <v>0</v>
      </c>
      <c r="AE194" s="364">
        <f t="shared" si="214"/>
        <v>0</v>
      </c>
      <c r="AG194" s="364"/>
      <c r="AH194" s="364"/>
      <c r="AI194" s="364"/>
      <c r="AJ194" s="364"/>
      <c r="AK194" s="364"/>
      <c r="AL194" s="364"/>
      <c r="AM194" s="364"/>
      <c r="AN194" s="364"/>
      <c r="AO194" s="364"/>
      <c r="AP194" s="364"/>
      <c r="AQ194" s="364"/>
      <c r="AR194" s="364"/>
      <c r="AS194" s="364"/>
      <c r="AT194" s="364"/>
      <c r="AU194" s="364"/>
      <c r="AV194" s="364"/>
      <c r="AW194" s="364"/>
      <c r="AX194" s="364"/>
      <c r="AY194" s="364"/>
      <c r="AZ194" s="364"/>
      <c r="BA194" s="364"/>
      <c r="BB194" s="364"/>
      <c r="BC194" s="364"/>
      <c r="BD194" s="364"/>
      <c r="BE194" s="364"/>
      <c r="BF194" s="364"/>
      <c r="BG194" s="364"/>
      <c r="BH194" s="364"/>
      <c r="BI194" s="364"/>
      <c r="BJ194" s="364"/>
      <c r="BK194" s="364"/>
      <c r="BL194" s="364"/>
      <c r="BM194" s="364"/>
      <c r="BN194" s="364"/>
      <c r="BO194" s="364"/>
      <c r="BP194" s="364"/>
      <c r="BQ194" s="364"/>
      <c r="BR194" s="364"/>
      <c r="BS194" s="364"/>
      <c r="BT194" s="364"/>
      <c r="BU194" s="364"/>
      <c r="BV194" s="364"/>
      <c r="BW194" s="364"/>
      <c r="BX194" s="364"/>
      <c r="BY194" s="364"/>
      <c r="BZ194" s="364"/>
      <c r="CA194" s="364"/>
      <c r="CB194" s="364"/>
      <c r="CC194" s="364"/>
      <c r="CD194" s="364"/>
      <c r="CE194" s="364"/>
      <c r="CF194" s="364"/>
      <c r="CG194" s="364"/>
      <c r="CH194" s="364"/>
      <c r="CI194" s="364"/>
      <c r="CJ194" s="364"/>
      <c r="CK194" s="364"/>
      <c r="CL194" s="364"/>
      <c r="CM194" s="364"/>
      <c r="CN194" s="364"/>
      <c r="CO194" s="364"/>
      <c r="CP194" s="364"/>
      <c r="CQ194" s="364"/>
      <c r="CR194" s="364"/>
      <c r="CS194" s="364"/>
      <c r="CT194" s="364"/>
      <c r="CU194" s="364"/>
      <c r="CV194" s="364"/>
      <c r="CW194" s="364"/>
      <c r="CX194" s="364"/>
      <c r="CY194" s="364"/>
      <c r="CZ194" s="364"/>
      <c r="DA194" s="364"/>
      <c r="DB194" s="364"/>
      <c r="DC194" s="364"/>
      <c r="DD194" s="364"/>
      <c r="DE194" s="364"/>
      <c r="DF194" s="364"/>
      <c r="DG194" s="364"/>
      <c r="DH194" s="364"/>
      <c r="DI194" s="364"/>
      <c r="DJ194" s="364"/>
      <c r="DK194" s="364"/>
      <c r="DL194" s="364"/>
      <c r="DM194" s="364"/>
      <c r="DN194" s="364"/>
      <c r="DO194" s="364"/>
      <c r="DP194" s="364"/>
      <c r="DQ194" s="364"/>
      <c r="DR194" s="364"/>
      <c r="DS194" s="364"/>
      <c r="DT194" s="364"/>
      <c r="DU194" s="364"/>
      <c r="DV194" s="364"/>
      <c r="DW194" s="364"/>
      <c r="DX194" s="364"/>
      <c r="DY194" s="364"/>
      <c r="DZ194" s="364"/>
      <c r="EA194" s="364"/>
      <c r="EB194" s="364"/>
      <c r="EC194" s="364"/>
      <c r="ED194" s="364"/>
      <c r="EE194" s="364"/>
      <c r="EF194" s="364"/>
      <c r="EG194" s="364"/>
      <c r="EH194" s="364"/>
      <c r="EI194" s="364"/>
      <c r="EJ194" s="364"/>
      <c r="EK194" s="364"/>
      <c r="EL194" s="364"/>
      <c r="EM194" s="364"/>
      <c r="EN194" s="364"/>
      <c r="EO194" s="364"/>
      <c r="EP194" s="364"/>
      <c r="EQ194" s="364"/>
      <c r="ER194" s="364"/>
      <c r="ES194" s="364"/>
      <c r="ET194" s="364"/>
      <c r="EU194" s="364"/>
      <c r="EV194" s="364"/>
      <c r="EW194" s="364"/>
      <c r="EX194" s="364"/>
      <c r="EY194" s="364"/>
      <c r="EZ194" s="364"/>
      <c r="FA194" s="364"/>
      <c r="FB194" s="364"/>
      <c r="FC194" s="364"/>
      <c r="FD194" s="364"/>
      <c r="FE194" s="364"/>
      <c r="FF194" s="364"/>
      <c r="FG194" s="364"/>
      <c r="FH194" s="364"/>
      <c r="FI194" s="364"/>
      <c r="FJ194" s="364"/>
      <c r="FK194" s="364"/>
      <c r="FL194" s="364"/>
      <c r="FM194" s="364"/>
      <c r="FN194" s="364"/>
      <c r="FO194" s="364"/>
      <c r="FP194" s="364"/>
      <c r="FQ194" s="364"/>
      <c r="FR194" s="364"/>
      <c r="FS194" s="364"/>
      <c r="FT194" s="364"/>
      <c r="FU194" s="364"/>
      <c r="FV194" s="364"/>
      <c r="FW194" s="364"/>
      <c r="FX194" s="364"/>
      <c r="FY194" s="364"/>
      <c r="FZ194" s="364"/>
      <c r="GA194" s="364"/>
      <c r="GB194" s="364"/>
      <c r="GC194" s="364"/>
      <c r="GD194" s="364"/>
      <c r="GE194" s="364"/>
      <c r="GF194" s="364"/>
      <c r="GG194" s="364"/>
      <c r="GH194" s="364"/>
      <c r="GI194" s="364"/>
      <c r="GJ194" s="364"/>
      <c r="GK194" s="364"/>
      <c r="GL194" s="364"/>
      <c r="GM194" s="364"/>
      <c r="GN194" s="364"/>
      <c r="GO194" s="364"/>
      <c r="GP194" s="364"/>
      <c r="GQ194" s="364"/>
      <c r="GR194" s="364"/>
      <c r="GS194" s="364"/>
      <c r="GT194" s="364"/>
      <c r="GU194" s="364"/>
      <c r="GV194" s="364"/>
      <c r="GW194" s="364"/>
      <c r="GX194" s="364"/>
      <c r="GY194" s="364"/>
      <c r="GZ194" s="364"/>
      <c r="HA194" s="364"/>
      <c r="HB194" s="364"/>
      <c r="HC194" s="364"/>
      <c r="HD194" s="364"/>
      <c r="HE194" s="364"/>
      <c r="HF194" s="364"/>
      <c r="HG194" s="364"/>
      <c r="HH194" s="364"/>
      <c r="HI194" s="364"/>
      <c r="HJ194" s="364"/>
      <c r="HK194" s="364"/>
      <c r="HL194" s="364"/>
      <c r="HM194" s="364"/>
      <c r="HN194" s="364"/>
      <c r="HO194" s="364"/>
      <c r="HP194" s="364"/>
      <c r="HQ194" s="364"/>
      <c r="HR194" s="364"/>
      <c r="HS194" s="364"/>
      <c r="HT194" s="364"/>
      <c r="HU194" s="364"/>
      <c r="HV194" s="364"/>
      <c r="HW194" s="364"/>
      <c r="HX194" s="364"/>
      <c r="HY194" s="364"/>
      <c r="HZ194" s="364"/>
      <c r="IA194" s="364"/>
      <c r="IB194" s="364"/>
      <c r="IC194" s="364"/>
      <c r="ID194" s="364"/>
      <c r="IE194" s="364"/>
      <c r="IF194" s="364"/>
      <c r="IG194" s="364"/>
      <c r="IH194" s="364"/>
      <c r="II194" s="364"/>
      <c r="IJ194" s="364"/>
      <c r="IK194" s="364"/>
      <c r="IL194" s="364"/>
      <c r="IM194" s="364"/>
      <c r="IN194" s="364"/>
      <c r="IO194" s="364"/>
      <c r="IP194" s="364"/>
      <c r="IQ194" s="364"/>
      <c r="IR194" s="364"/>
      <c r="IS194" s="364"/>
      <c r="IT194" s="364"/>
      <c r="IU194" s="364"/>
      <c r="IV194" s="364"/>
      <c r="IW194" s="364"/>
      <c r="IX194" s="364"/>
      <c r="IY194" s="364"/>
      <c r="IZ194" s="364"/>
      <c r="JA194" s="364"/>
      <c r="JB194" s="364"/>
      <c r="JC194" s="364"/>
      <c r="JD194" s="364"/>
      <c r="JE194" s="364"/>
      <c r="JF194" s="364"/>
      <c r="JG194" s="364"/>
      <c r="JH194" s="364"/>
      <c r="JI194" s="364"/>
      <c r="JJ194" s="364"/>
      <c r="JK194" s="364"/>
      <c r="JL194" s="364"/>
      <c r="JM194" s="364"/>
      <c r="JN194" s="364"/>
      <c r="JO194" s="364"/>
      <c r="JP194" s="364"/>
      <c r="JQ194" s="364"/>
      <c r="JR194" s="364"/>
      <c r="JS194" s="364"/>
      <c r="JT194" s="364"/>
      <c r="JU194" s="364"/>
      <c r="JV194" s="364"/>
      <c r="JW194" s="364"/>
      <c r="JX194" s="364"/>
      <c r="JY194" s="364"/>
      <c r="JZ194" s="364"/>
      <c r="KA194" s="364"/>
      <c r="KB194" s="364"/>
      <c r="KC194" s="364"/>
      <c r="KD194" s="364"/>
      <c r="KE194" s="364"/>
      <c r="KF194" s="364"/>
      <c r="KG194" s="364"/>
      <c r="KH194" s="364"/>
      <c r="KI194" s="364"/>
      <c r="KJ194" s="364"/>
      <c r="KK194" s="364"/>
      <c r="KL194" s="364"/>
      <c r="KM194" s="364"/>
      <c r="KN194" s="364"/>
      <c r="KO194" s="364"/>
      <c r="KP194" s="364"/>
      <c r="KQ194" s="364"/>
      <c r="KR194" s="364"/>
      <c r="KS194" s="364"/>
      <c r="KT194" s="364"/>
      <c r="KU194" s="364"/>
      <c r="KV194" s="364"/>
      <c r="KW194" s="364"/>
      <c r="KX194" s="364"/>
      <c r="KY194" s="364"/>
      <c r="KZ194" s="364"/>
      <c r="LA194" s="364"/>
      <c r="LB194" s="364"/>
      <c r="LC194" s="364"/>
      <c r="LD194" s="364"/>
      <c r="LE194" s="364"/>
      <c r="LF194" s="364"/>
      <c r="LG194" s="364"/>
      <c r="LH194" s="364"/>
      <c r="LI194" s="364"/>
      <c r="LJ194" s="364"/>
      <c r="LK194" s="364"/>
      <c r="LL194" s="364"/>
      <c r="LM194" s="364"/>
      <c r="LN194" s="364"/>
      <c r="LO194" s="364"/>
      <c r="LP194" s="364"/>
      <c r="LQ194" s="364"/>
      <c r="LR194" s="364"/>
      <c r="LS194" s="364"/>
      <c r="LT194" s="364"/>
      <c r="LU194" s="364"/>
      <c r="LV194" s="364"/>
      <c r="LW194" s="364"/>
      <c r="LX194" s="364"/>
      <c r="LY194" s="364"/>
      <c r="LZ194" s="364"/>
      <c r="MA194" s="364"/>
      <c r="MB194" s="364"/>
      <c r="MC194" s="364"/>
      <c r="MD194" s="364"/>
      <c r="ME194" s="364"/>
      <c r="MF194" s="364"/>
      <c r="MG194" s="364"/>
      <c r="MH194" s="364"/>
      <c r="MI194" s="364"/>
      <c r="MJ194" s="364"/>
      <c r="MK194" s="364"/>
      <c r="ML194" s="364"/>
      <c r="MM194" s="364"/>
      <c r="MN194" s="364"/>
      <c r="MO194" s="364"/>
      <c r="MP194" s="364"/>
      <c r="MQ194" s="364"/>
      <c r="MR194" s="364"/>
      <c r="MS194" s="364"/>
      <c r="MT194" s="364"/>
      <c r="MU194" s="364"/>
      <c r="MV194" s="364"/>
      <c r="MW194" s="364"/>
      <c r="MX194" s="364"/>
      <c r="MY194" s="364"/>
      <c r="MZ194" s="364"/>
      <c r="NA194" s="364"/>
      <c r="NB194" s="364"/>
      <c r="NC194" s="364"/>
      <c r="ND194" s="364"/>
      <c r="NE194" s="364"/>
      <c r="NF194" s="364"/>
      <c r="NG194" s="364"/>
      <c r="NH194" s="364"/>
      <c r="NI194" s="364"/>
      <c r="NJ194" s="364"/>
      <c r="NK194" s="364"/>
      <c r="NL194" s="364"/>
      <c r="NM194" s="364"/>
      <c r="NN194" s="364"/>
      <c r="NO194" s="364"/>
      <c r="NP194" s="364"/>
      <c r="NQ194" s="364"/>
      <c r="NR194" s="364"/>
      <c r="NS194" s="364"/>
      <c r="NT194" s="364"/>
      <c r="NU194" s="364"/>
      <c r="NV194" s="364"/>
      <c r="NW194" s="364"/>
      <c r="NX194" s="364"/>
      <c r="NY194" s="364"/>
      <c r="NZ194" s="364"/>
      <c r="OA194" s="364"/>
      <c r="OB194" s="364"/>
      <c r="OC194" s="364"/>
      <c r="OD194" s="364"/>
      <c r="OE194" s="364"/>
      <c r="OF194" s="364"/>
      <c r="OG194" s="364"/>
      <c r="OH194" s="364"/>
      <c r="OI194" s="364"/>
      <c r="OJ194" s="364"/>
      <c r="OK194" s="364"/>
      <c r="OL194" s="364"/>
      <c r="OM194" s="364"/>
      <c r="ON194" s="364"/>
      <c r="OO194" s="364"/>
      <c r="OP194" s="364"/>
      <c r="OQ194" s="364"/>
      <c r="OR194" s="364"/>
    </row>
    <row r="195" spans="1:408" ht="15">
      <c r="A195" s="365" t="s">
        <v>762</v>
      </c>
      <c r="B195" s="364">
        <f t="shared" si="185"/>
        <v>0</v>
      </c>
      <c r="C195" s="364">
        <f t="shared" si="186"/>
        <v>0</v>
      </c>
      <c r="D195" s="364">
        <f t="shared" si="187"/>
        <v>0</v>
      </c>
      <c r="E195" s="364">
        <f t="shared" si="188"/>
        <v>0</v>
      </c>
      <c r="F195" s="364">
        <f t="shared" si="189"/>
        <v>0</v>
      </c>
      <c r="G195" s="364">
        <f t="shared" si="190"/>
        <v>0</v>
      </c>
      <c r="H195" s="364">
        <f t="shared" si="191"/>
        <v>0</v>
      </c>
      <c r="I195" s="364">
        <f t="shared" si="192"/>
        <v>0</v>
      </c>
      <c r="J195" s="364">
        <f t="shared" si="193"/>
        <v>0</v>
      </c>
      <c r="K195" s="364">
        <f t="shared" si="194"/>
        <v>0</v>
      </c>
      <c r="L195" s="364">
        <f t="shared" si="195"/>
        <v>0</v>
      </c>
      <c r="M195" s="364">
        <f t="shared" si="196"/>
        <v>0</v>
      </c>
      <c r="N195" s="364">
        <f t="shared" si="197"/>
        <v>0</v>
      </c>
      <c r="O195" s="364">
        <f t="shared" si="198"/>
        <v>0</v>
      </c>
      <c r="P195" s="364">
        <f t="shared" si="199"/>
        <v>0</v>
      </c>
      <c r="Q195" s="364">
        <f t="shared" si="200"/>
        <v>0</v>
      </c>
      <c r="R195" s="364">
        <f t="shared" si="201"/>
        <v>0</v>
      </c>
      <c r="S195" s="364">
        <f t="shared" si="202"/>
        <v>0</v>
      </c>
      <c r="T195" s="364">
        <f t="shared" si="203"/>
        <v>0</v>
      </c>
      <c r="U195" s="364">
        <f t="shared" si="204"/>
        <v>0</v>
      </c>
      <c r="V195" s="364">
        <f t="shared" si="205"/>
        <v>0</v>
      </c>
      <c r="W195" s="364">
        <f t="shared" si="206"/>
        <v>0</v>
      </c>
      <c r="X195" s="364">
        <f t="shared" si="207"/>
        <v>0</v>
      </c>
      <c r="Y195" s="364">
        <f t="shared" si="208"/>
        <v>0</v>
      </c>
      <c r="Z195" s="364">
        <f t="shared" si="209"/>
        <v>0</v>
      </c>
      <c r="AA195" s="364">
        <f t="shared" si="210"/>
        <v>0</v>
      </c>
      <c r="AB195" s="364">
        <f t="shared" si="211"/>
        <v>0</v>
      </c>
      <c r="AC195" s="364">
        <f t="shared" si="212"/>
        <v>0</v>
      </c>
      <c r="AD195" s="364">
        <f t="shared" si="213"/>
        <v>0</v>
      </c>
      <c r="AE195" s="364">
        <f t="shared" si="214"/>
        <v>0</v>
      </c>
      <c r="AG195" s="364"/>
      <c r="AH195" s="364"/>
      <c r="AI195" s="364"/>
      <c r="AJ195" s="364"/>
      <c r="AK195" s="364"/>
      <c r="AL195" s="364"/>
      <c r="AM195" s="364"/>
      <c r="AN195" s="364"/>
      <c r="AO195" s="364"/>
      <c r="AP195" s="364"/>
      <c r="AQ195" s="364"/>
      <c r="AR195" s="364"/>
      <c r="AS195" s="364"/>
      <c r="AT195" s="364"/>
      <c r="AU195" s="364"/>
      <c r="AV195" s="364"/>
      <c r="AW195" s="364"/>
      <c r="AX195" s="364"/>
      <c r="AY195" s="364"/>
      <c r="AZ195" s="364"/>
      <c r="BA195" s="364"/>
      <c r="BB195" s="364"/>
      <c r="BC195" s="364"/>
      <c r="BD195" s="364"/>
      <c r="BE195" s="364"/>
      <c r="BF195" s="364"/>
      <c r="BG195" s="364"/>
      <c r="BH195" s="364"/>
      <c r="BI195" s="364"/>
      <c r="BJ195" s="364"/>
      <c r="BK195" s="364"/>
      <c r="BL195" s="364"/>
      <c r="BM195" s="364"/>
      <c r="BN195" s="364"/>
      <c r="BO195" s="364"/>
      <c r="BP195" s="364"/>
      <c r="BQ195" s="364"/>
      <c r="BR195" s="364"/>
      <c r="BS195" s="364"/>
      <c r="BT195" s="364"/>
      <c r="BU195" s="364"/>
      <c r="BV195" s="364"/>
      <c r="BW195" s="364"/>
      <c r="BX195" s="364"/>
      <c r="BY195" s="364"/>
      <c r="BZ195" s="364"/>
      <c r="CA195" s="364"/>
      <c r="CB195" s="364"/>
      <c r="CC195" s="364"/>
      <c r="CD195" s="364"/>
      <c r="CE195" s="364"/>
      <c r="CF195" s="364"/>
      <c r="CG195" s="364"/>
      <c r="CH195" s="364"/>
      <c r="CI195" s="364"/>
      <c r="CJ195" s="364"/>
      <c r="CK195" s="364"/>
      <c r="CL195" s="364"/>
      <c r="CM195" s="364"/>
      <c r="CN195" s="364"/>
      <c r="CO195" s="364"/>
      <c r="CP195" s="364"/>
      <c r="CQ195" s="364"/>
      <c r="CR195" s="364"/>
      <c r="CS195" s="364"/>
      <c r="CT195" s="364"/>
      <c r="CU195" s="364"/>
      <c r="CV195" s="364"/>
      <c r="CW195" s="364"/>
      <c r="CX195" s="364"/>
      <c r="CY195" s="364"/>
      <c r="CZ195" s="364"/>
      <c r="DA195" s="364"/>
      <c r="DB195" s="364"/>
      <c r="DC195" s="364"/>
      <c r="DD195" s="364"/>
      <c r="DE195" s="364"/>
      <c r="DF195" s="364"/>
      <c r="DG195" s="364"/>
      <c r="DH195" s="364"/>
      <c r="DI195" s="364"/>
      <c r="DJ195" s="364"/>
      <c r="DK195" s="364"/>
      <c r="DL195" s="364"/>
      <c r="DM195" s="364"/>
      <c r="DN195" s="364"/>
      <c r="DO195" s="364"/>
      <c r="DP195" s="364"/>
      <c r="DQ195" s="364"/>
      <c r="DR195" s="364"/>
      <c r="DS195" s="364"/>
      <c r="DT195" s="364"/>
      <c r="DU195" s="364"/>
      <c r="DV195" s="364"/>
      <c r="DW195" s="364"/>
      <c r="DX195" s="364"/>
      <c r="DY195" s="364"/>
      <c r="DZ195" s="364"/>
      <c r="EA195" s="364"/>
      <c r="EB195" s="364"/>
      <c r="EC195" s="364"/>
      <c r="ED195" s="364"/>
      <c r="EE195" s="364"/>
      <c r="EF195" s="364"/>
      <c r="EG195" s="364"/>
      <c r="EH195" s="364"/>
      <c r="EI195" s="364"/>
      <c r="EJ195" s="364"/>
      <c r="EK195" s="364"/>
      <c r="EL195" s="364"/>
      <c r="EM195" s="364"/>
      <c r="EN195" s="364"/>
      <c r="EO195" s="364"/>
      <c r="EP195" s="364"/>
      <c r="EQ195" s="364"/>
      <c r="ER195" s="364"/>
      <c r="ES195" s="364"/>
      <c r="ET195" s="364"/>
      <c r="EU195" s="364"/>
      <c r="EV195" s="364"/>
      <c r="EW195" s="364"/>
      <c r="EX195" s="364"/>
      <c r="EY195" s="364"/>
      <c r="EZ195" s="364"/>
      <c r="FA195" s="364"/>
      <c r="FB195" s="364"/>
      <c r="FC195" s="364"/>
      <c r="FD195" s="364"/>
      <c r="FE195" s="364"/>
      <c r="FF195" s="364"/>
      <c r="FG195" s="364"/>
      <c r="FH195" s="364"/>
      <c r="FI195" s="364"/>
      <c r="FJ195" s="364"/>
      <c r="FK195" s="364"/>
      <c r="FL195" s="364"/>
      <c r="FM195" s="364"/>
      <c r="FN195" s="364"/>
      <c r="FO195" s="364"/>
      <c r="FP195" s="364"/>
      <c r="FQ195" s="364"/>
      <c r="FR195" s="364"/>
      <c r="FS195" s="364"/>
      <c r="FT195" s="364"/>
      <c r="FU195" s="364"/>
      <c r="FV195" s="364"/>
      <c r="FW195" s="364"/>
      <c r="FX195" s="364"/>
      <c r="FY195" s="364"/>
      <c r="FZ195" s="364"/>
      <c r="GA195" s="364"/>
      <c r="GB195" s="364"/>
      <c r="GC195" s="364"/>
      <c r="GD195" s="364"/>
      <c r="GE195" s="364"/>
      <c r="GF195" s="364"/>
      <c r="GG195" s="364"/>
      <c r="GH195" s="364"/>
      <c r="GI195" s="364"/>
      <c r="GJ195" s="364"/>
      <c r="GK195" s="364"/>
      <c r="GL195" s="364"/>
      <c r="GM195" s="364"/>
      <c r="GN195" s="364"/>
      <c r="GO195" s="364"/>
      <c r="GP195" s="364"/>
      <c r="GQ195" s="364"/>
      <c r="GR195" s="364"/>
      <c r="GS195" s="364"/>
      <c r="GT195" s="364"/>
      <c r="GU195" s="364"/>
      <c r="GV195" s="364"/>
      <c r="GW195" s="364"/>
      <c r="GX195" s="364"/>
      <c r="GY195" s="364"/>
      <c r="GZ195" s="364"/>
      <c r="HA195" s="364"/>
      <c r="HB195" s="364"/>
      <c r="HC195" s="364"/>
      <c r="HD195" s="364"/>
      <c r="HE195" s="364"/>
      <c r="HF195" s="364"/>
      <c r="HG195" s="364"/>
      <c r="HH195" s="364"/>
      <c r="HI195" s="364"/>
      <c r="HJ195" s="364"/>
      <c r="HK195" s="364"/>
      <c r="HL195" s="364"/>
      <c r="HM195" s="364"/>
      <c r="HN195" s="364"/>
      <c r="HO195" s="364"/>
      <c r="HP195" s="364"/>
      <c r="HQ195" s="364"/>
      <c r="HR195" s="364"/>
      <c r="HS195" s="364"/>
      <c r="HT195" s="364"/>
      <c r="HU195" s="364"/>
      <c r="HV195" s="364"/>
      <c r="HW195" s="364"/>
      <c r="HX195" s="364"/>
      <c r="HY195" s="364"/>
      <c r="HZ195" s="364"/>
      <c r="IA195" s="364"/>
      <c r="IB195" s="364"/>
      <c r="IC195" s="364"/>
      <c r="ID195" s="364"/>
      <c r="IE195" s="364"/>
      <c r="IF195" s="364"/>
      <c r="IG195" s="364"/>
      <c r="IH195" s="364"/>
      <c r="II195" s="364"/>
      <c r="IJ195" s="364"/>
      <c r="IK195" s="364"/>
      <c r="IL195" s="364"/>
      <c r="IM195" s="364"/>
      <c r="IN195" s="364"/>
      <c r="IO195" s="364"/>
      <c r="IP195" s="364"/>
      <c r="IQ195" s="364"/>
      <c r="IR195" s="364"/>
      <c r="IS195" s="364"/>
      <c r="IT195" s="364"/>
      <c r="IU195" s="364"/>
      <c r="IV195" s="364"/>
      <c r="IW195" s="364"/>
      <c r="IX195" s="364"/>
      <c r="IY195" s="364"/>
      <c r="IZ195" s="364"/>
      <c r="JA195" s="364"/>
      <c r="JB195" s="364"/>
      <c r="JC195" s="364"/>
      <c r="JD195" s="364"/>
      <c r="JE195" s="364"/>
      <c r="JF195" s="364"/>
      <c r="JG195" s="364"/>
      <c r="JH195" s="364"/>
      <c r="JI195" s="364"/>
      <c r="JJ195" s="364"/>
      <c r="JK195" s="364"/>
      <c r="JL195" s="364"/>
      <c r="JM195" s="364"/>
      <c r="JN195" s="364"/>
      <c r="JO195" s="364"/>
      <c r="JP195" s="364"/>
      <c r="JQ195" s="364"/>
      <c r="JR195" s="364"/>
      <c r="JS195" s="364"/>
      <c r="JT195" s="364"/>
      <c r="JU195" s="364"/>
      <c r="JV195" s="364"/>
      <c r="JW195" s="364"/>
      <c r="JX195" s="364"/>
      <c r="JY195" s="364"/>
      <c r="JZ195" s="364"/>
      <c r="KA195" s="364"/>
      <c r="KB195" s="364"/>
      <c r="KC195" s="364"/>
      <c r="KD195" s="364"/>
      <c r="KE195" s="364"/>
      <c r="KF195" s="364"/>
      <c r="KG195" s="364"/>
      <c r="KH195" s="364"/>
      <c r="KI195" s="364"/>
      <c r="KJ195" s="364"/>
      <c r="KK195" s="364"/>
      <c r="KL195" s="364"/>
      <c r="KM195" s="364"/>
      <c r="KN195" s="364"/>
      <c r="KO195" s="364"/>
      <c r="KP195" s="364"/>
      <c r="KQ195" s="364"/>
      <c r="KR195" s="364"/>
      <c r="KS195" s="364"/>
      <c r="KT195" s="364"/>
      <c r="KU195" s="364"/>
      <c r="KV195" s="364"/>
      <c r="KW195" s="364"/>
      <c r="KX195" s="364"/>
      <c r="KY195" s="364"/>
      <c r="KZ195" s="364"/>
      <c r="LA195" s="364"/>
      <c r="LB195" s="364"/>
      <c r="LC195" s="364"/>
      <c r="LD195" s="364"/>
      <c r="LE195" s="364"/>
      <c r="LF195" s="364"/>
      <c r="LG195" s="364"/>
      <c r="LH195" s="364"/>
      <c r="LI195" s="364"/>
      <c r="LJ195" s="364"/>
      <c r="LK195" s="364"/>
      <c r="LL195" s="364"/>
      <c r="LM195" s="364"/>
      <c r="LN195" s="364"/>
      <c r="LO195" s="364"/>
      <c r="LP195" s="364"/>
      <c r="LQ195" s="364"/>
      <c r="LR195" s="364"/>
      <c r="LS195" s="364"/>
      <c r="LT195" s="364"/>
      <c r="LU195" s="364"/>
      <c r="LV195" s="364"/>
      <c r="LW195" s="364"/>
      <c r="LX195" s="364"/>
      <c r="LY195" s="364"/>
      <c r="LZ195" s="364"/>
      <c r="MA195" s="364"/>
      <c r="MB195" s="364"/>
      <c r="MC195" s="364"/>
      <c r="MD195" s="364"/>
      <c r="ME195" s="364"/>
      <c r="MF195" s="364"/>
      <c r="MG195" s="364"/>
      <c r="MH195" s="364"/>
      <c r="MI195" s="364"/>
      <c r="MJ195" s="364"/>
      <c r="MK195" s="364"/>
      <c r="ML195" s="364"/>
      <c r="MM195" s="364"/>
      <c r="MN195" s="364"/>
      <c r="MO195" s="364"/>
      <c r="MP195" s="364"/>
      <c r="MQ195" s="364"/>
      <c r="MR195" s="364"/>
      <c r="MS195" s="364"/>
      <c r="MT195" s="364"/>
      <c r="MU195" s="364"/>
      <c r="MV195" s="364"/>
      <c r="MW195" s="364"/>
      <c r="MX195" s="364"/>
      <c r="MY195" s="364"/>
      <c r="MZ195" s="364"/>
      <c r="NA195" s="364"/>
      <c r="NB195" s="364"/>
      <c r="NC195" s="364"/>
      <c r="ND195" s="364"/>
      <c r="NE195" s="364"/>
      <c r="NF195" s="364"/>
      <c r="NG195" s="364"/>
      <c r="NH195" s="364"/>
      <c r="NI195" s="364"/>
      <c r="NJ195" s="364"/>
      <c r="NK195" s="364"/>
      <c r="NL195" s="364"/>
      <c r="NM195" s="364"/>
      <c r="NN195" s="364"/>
      <c r="NO195" s="364"/>
      <c r="NP195" s="364"/>
      <c r="NQ195" s="364"/>
      <c r="NR195" s="364"/>
      <c r="NS195" s="364"/>
      <c r="NT195" s="364"/>
      <c r="NU195" s="364"/>
      <c r="NV195" s="364"/>
      <c r="NW195" s="364"/>
      <c r="NX195" s="364"/>
      <c r="NY195" s="364"/>
      <c r="NZ195" s="364"/>
      <c r="OA195" s="364"/>
      <c r="OB195" s="364"/>
      <c r="OC195" s="364"/>
      <c r="OD195" s="364"/>
      <c r="OE195" s="364"/>
      <c r="OF195" s="364"/>
      <c r="OG195" s="364"/>
      <c r="OH195" s="364"/>
      <c r="OI195" s="364"/>
      <c r="OJ195" s="364"/>
      <c r="OK195" s="364"/>
      <c r="OL195" s="364"/>
      <c r="OM195" s="364"/>
      <c r="ON195" s="364"/>
      <c r="OO195" s="364"/>
      <c r="OP195" s="364"/>
      <c r="OQ195" s="364"/>
      <c r="OR195" s="364"/>
    </row>
    <row r="196" spans="1:408" ht="15">
      <c r="A196" s="365" t="s">
        <v>763</v>
      </c>
      <c r="B196" s="364">
        <f t="shared" si="185"/>
        <v>0</v>
      </c>
      <c r="C196" s="364">
        <f t="shared" si="186"/>
        <v>0</v>
      </c>
      <c r="D196" s="364">
        <f t="shared" si="187"/>
        <v>0</v>
      </c>
      <c r="E196" s="364">
        <f t="shared" si="188"/>
        <v>0</v>
      </c>
      <c r="F196" s="364">
        <f t="shared" si="189"/>
        <v>0</v>
      </c>
      <c r="G196" s="364">
        <f t="shared" si="190"/>
        <v>0</v>
      </c>
      <c r="H196" s="364">
        <f t="shared" si="191"/>
        <v>0</v>
      </c>
      <c r="I196" s="364">
        <f t="shared" si="192"/>
        <v>0</v>
      </c>
      <c r="J196" s="364">
        <f t="shared" si="193"/>
        <v>0</v>
      </c>
      <c r="K196" s="364">
        <f t="shared" si="194"/>
        <v>0</v>
      </c>
      <c r="L196" s="364">
        <f t="shared" si="195"/>
        <v>0</v>
      </c>
      <c r="M196" s="364">
        <f t="shared" si="196"/>
        <v>0</v>
      </c>
      <c r="N196" s="364">
        <f t="shared" si="197"/>
        <v>0</v>
      </c>
      <c r="O196" s="364">
        <f t="shared" si="198"/>
        <v>0</v>
      </c>
      <c r="P196" s="364">
        <f t="shared" si="199"/>
        <v>0</v>
      </c>
      <c r="Q196" s="364">
        <f t="shared" si="200"/>
        <v>0</v>
      </c>
      <c r="R196" s="364">
        <f t="shared" si="201"/>
        <v>0</v>
      </c>
      <c r="S196" s="364">
        <f t="shared" si="202"/>
        <v>0</v>
      </c>
      <c r="T196" s="364">
        <f t="shared" si="203"/>
        <v>0</v>
      </c>
      <c r="U196" s="364">
        <f t="shared" si="204"/>
        <v>0</v>
      </c>
      <c r="V196" s="364">
        <f t="shared" si="205"/>
        <v>0</v>
      </c>
      <c r="W196" s="364">
        <f t="shared" si="206"/>
        <v>0</v>
      </c>
      <c r="X196" s="364">
        <f t="shared" si="207"/>
        <v>0</v>
      </c>
      <c r="Y196" s="364">
        <f t="shared" si="208"/>
        <v>0</v>
      </c>
      <c r="Z196" s="364">
        <f t="shared" si="209"/>
        <v>0</v>
      </c>
      <c r="AA196" s="364">
        <f t="shared" si="210"/>
        <v>0</v>
      </c>
      <c r="AB196" s="364">
        <f t="shared" si="211"/>
        <v>0</v>
      </c>
      <c r="AC196" s="364">
        <f t="shared" si="212"/>
        <v>0</v>
      </c>
      <c r="AD196" s="364">
        <f t="shared" si="213"/>
        <v>0</v>
      </c>
      <c r="AE196" s="364">
        <f t="shared" si="214"/>
        <v>0</v>
      </c>
      <c r="AG196" s="364"/>
      <c r="AH196" s="364"/>
      <c r="AI196" s="364"/>
      <c r="AJ196" s="364"/>
      <c r="AK196" s="364"/>
      <c r="AL196" s="364"/>
      <c r="AM196" s="364"/>
      <c r="AN196" s="364"/>
      <c r="AO196" s="364"/>
      <c r="AP196" s="364"/>
      <c r="AQ196" s="364"/>
      <c r="AR196" s="364"/>
      <c r="AS196" s="364"/>
      <c r="AT196" s="364"/>
      <c r="AU196" s="364"/>
      <c r="AV196" s="364"/>
      <c r="AW196" s="364"/>
      <c r="AX196" s="364"/>
      <c r="AY196" s="364"/>
      <c r="AZ196" s="364"/>
      <c r="BA196" s="364"/>
      <c r="BB196" s="364"/>
      <c r="BC196" s="364"/>
      <c r="BD196" s="364"/>
      <c r="BE196" s="364"/>
      <c r="BF196" s="364"/>
      <c r="BG196" s="364"/>
      <c r="BH196" s="364"/>
      <c r="BI196" s="364"/>
      <c r="BJ196" s="364"/>
      <c r="BK196" s="364"/>
      <c r="BL196" s="364"/>
      <c r="BM196" s="364"/>
      <c r="BN196" s="364"/>
      <c r="BO196" s="364"/>
      <c r="BP196" s="364"/>
      <c r="BQ196" s="364"/>
      <c r="BR196" s="364"/>
      <c r="BS196" s="364"/>
      <c r="BT196" s="364"/>
      <c r="BU196" s="364"/>
      <c r="BV196" s="364"/>
      <c r="BW196" s="364"/>
      <c r="BX196" s="364"/>
      <c r="BY196" s="364"/>
      <c r="BZ196" s="364"/>
      <c r="CA196" s="364"/>
      <c r="CB196" s="364"/>
      <c r="CC196" s="364"/>
      <c r="CD196" s="364"/>
      <c r="CE196" s="364"/>
      <c r="CF196" s="364"/>
      <c r="CG196" s="364"/>
      <c r="CH196" s="364"/>
      <c r="CI196" s="364"/>
      <c r="CJ196" s="364"/>
      <c r="CK196" s="364"/>
      <c r="CL196" s="364"/>
      <c r="CM196" s="364"/>
      <c r="CN196" s="364"/>
      <c r="CO196" s="364"/>
      <c r="CP196" s="364"/>
      <c r="CQ196" s="364"/>
      <c r="CR196" s="364"/>
      <c r="CS196" s="364"/>
      <c r="CT196" s="364"/>
      <c r="CU196" s="364"/>
      <c r="CV196" s="364"/>
      <c r="CW196" s="364"/>
      <c r="CX196" s="364"/>
      <c r="CY196" s="364"/>
      <c r="CZ196" s="364"/>
      <c r="DA196" s="364"/>
      <c r="DB196" s="364"/>
      <c r="DC196" s="364"/>
      <c r="DD196" s="364"/>
      <c r="DE196" s="364"/>
      <c r="DF196" s="364"/>
      <c r="DG196" s="364"/>
      <c r="DH196" s="364"/>
      <c r="DI196" s="364"/>
      <c r="DJ196" s="364"/>
      <c r="DK196" s="364"/>
      <c r="DL196" s="364"/>
      <c r="DM196" s="364"/>
      <c r="DN196" s="364"/>
      <c r="DO196" s="364"/>
      <c r="DP196" s="364"/>
      <c r="DQ196" s="364"/>
      <c r="DR196" s="364"/>
      <c r="DS196" s="364"/>
      <c r="DT196" s="364"/>
      <c r="DU196" s="364"/>
      <c r="DV196" s="364"/>
      <c r="DW196" s="364"/>
      <c r="DX196" s="364"/>
      <c r="DY196" s="364"/>
      <c r="DZ196" s="364"/>
      <c r="EA196" s="364"/>
      <c r="EB196" s="364"/>
      <c r="EC196" s="364"/>
      <c r="ED196" s="364"/>
      <c r="EE196" s="364"/>
      <c r="EF196" s="364"/>
      <c r="EG196" s="364"/>
      <c r="EH196" s="364"/>
      <c r="EI196" s="364"/>
      <c r="EJ196" s="364"/>
      <c r="EK196" s="364"/>
      <c r="EL196" s="364"/>
      <c r="EM196" s="364"/>
      <c r="EN196" s="364"/>
      <c r="EO196" s="364"/>
      <c r="EP196" s="364"/>
      <c r="EQ196" s="364"/>
      <c r="ER196" s="364"/>
      <c r="ES196" s="364"/>
      <c r="ET196" s="364"/>
      <c r="EU196" s="364"/>
      <c r="EV196" s="364"/>
      <c r="EW196" s="364"/>
      <c r="EX196" s="364"/>
      <c r="EY196" s="364"/>
      <c r="EZ196" s="364"/>
      <c r="FA196" s="364"/>
      <c r="FB196" s="364"/>
      <c r="FC196" s="364"/>
      <c r="FD196" s="364"/>
      <c r="FE196" s="364"/>
      <c r="FF196" s="364"/>
      <c r="FG196" s="364"/>
      <c r="FH196" s="364"/>
      <c r="FI196" s="364"/>
      <c r="FJ196" s="364"/>
      <c r="FK196" s="364"/>
      <c r="FL196" s="364"/>
      <c r="FM196" s="364"/>
      <c r="FN196" s="364"/>
      <c r="FO196" s="364"/>
      <c r="FP196" s="364"/>
      <c r="FQ196" s="364"/>
      <c r="FR196" s="364"/>
      <c r="FS196" s="364"/>
      <c r="FT196" s="364"/>
      <c r="FU196" s="364"/>
      <c r="FV196" s="364"/>
      <c r="FW196" s="364"/>
      <c r="FX196" s="364"/>
      <c r="FY196" s="364"/>
      <c r="FZ196" s="364"/>
      <c r="GA196" s="364"/>
      <c r="GB196" s="364"/>
      <c r="GC196" s="364"/>
      <c r="GD196" s="364"/>
      <c r="GE196" s="364"/>
      <c r="GF196" s="364"/>
      <c r="GG196" s="364"/>
      <c r="GH196" s="364"/>
      <c r="GI196" s="364"/>
      <c r="GJ196" s="364"/>
      <c r="GK196" s="364"/>
      <c r="GL196" s="364"/>
      <c r="GM196" s="364"/>
      <c r="GN196" s="364"/>
      <c r="GO196" s="364"/>
      <c r="GP196" s="364"/>
      <c r="GQ196" s="364"/>
      <c r="GR196" s="364"/>
      <c r="GS196" s="364"/>
      <c r="GT196" s="364"/>
      <c r="GU196" s="364"/>
      <c r="GV196" s="364"/>
      <c r="GW196" s="364"/>
      <c r="GX196" s="364"/>
      <c r="GY196" s="364"/>
      <c r="GZ196" s="364"/>
      <c r="HA196" s="364"/>
      <c r="HB196" s="364"/>
      <c r="HC196" s="364"/>
      <c r="HD196" s="364"/>
      <c r="HE196" s="364"/>
      <c r="HF196" s="364"/>
      <c r="HG196" s="364"/>
      <c r="HH196" s="364"/>
      <c r="HI196" s="364"/>
      <c r="HJ196" s="364"/>
      <c r="HK196" s="364"/>
      <c r="HL196" s="364"/>
      <c r="HM196" s="364"/>
      <c r="HN196" s="364"/>
      <c r="HO196" s="364"/>
      <c r="HP196" s="364"/>
      <c r="HQ196" s="364"/>
      <c r="HR196" s="364"/>
      <c r="HS196" s="364"/>
      <c r="HT196" s="364"/>
      <c r="HU196" s="364"/>
      <c r="HV196" s="364"/>
      <c r="HW196" s="364"/>
      <c r="HX196" s="364"/>
      <c r="HY196" s="364"/>
      <c r="HZ196" s="364"/>
      <c r="IA196" s="364"/>
      <c r="IB196" s="364"/>
      <c r="IC196" s="364"/>
      <c r="ID196" s="364"/>
      <c r="IE196" s="364"/>
      <c r="IF196" s="364"/>
      <c r="IG196" s="364"/>
      <c r="IH196" s="364"/>
      <c r="II196" s="364"/>
      <c r="IJ196" s="364"/>
      <c r="IK196" s="364"/>
      <c r="IL196" s="364"/>
      <c r="IM196" s="364"/>
      <c r="IN196" s="364"/>
      <c r="IO196" s="364"/>
      <c r="IP196" s="364"/>
      <c r="IQ196" s="364"/>
      <c r="IR196" s="364"/>
      <c r="IS196" s="364"/>
      <c r="IT196" s="364"/>
      <c r="IU196" s="364"/>
      <c r="IV196" s="364"/>
      <c r="IW196" s="364"/>
      <c r="IX196" s="364"/>
      <c r="IY196" s="364"/>
      <c r="IZ196" s="364"/>
      <c r="JA196" s="364"/>
      <c r="JB196" s="364"/>
      <c r="JC196" s="364"/>
      <c r="JD196" s="364"/>
      <c r="JE196" s="364"/>
      <c r="JF196" s="364"/>
      <c r="JG196" s="364"/>
      <c r="JH196" s="364"/>
      <c r="JI196" s="364"/>
      <c r="JJ196" s="364"/>
      <c r="JK196" s="364"/>
      <c r="JL196" s="364"/>
      <c r="JM196" s="364"/>
      <c r="JN196" s="364"/>
      <c r="JO196" s="364"/>
      <c r="JP196" s="364"/>
      <c r="JQ196" s="364"/>
      <c r="JR196" s="364"/>
      <c r="JS196" s="364"/>
      <c r="JT196" s="364"/>
      <c r="JU196" s="364"/>
      <c r="JV196" s="364"/>
      <c r="JW196" s="364"/>
      <c r="JX196" s="364"/>
      <c r="JY196" s="364"/>
      <c r="JZ196" s="364"/>
      <c r="KA196" s="364"/>
      <c r="KB196" s="364"/>
      <c r="KC196" s="364"/>
      <c r="KD196" s="364"/>
      <c r="KE196" s="364"/>
      <c r="KF196" s="364"/>
      <c r="KG196" s="364"/>
      <c r="KH196" s="364"/>
      <c r="KI196" s="364"/>
      <c r="KJ196" s="364"/>
      <c r="KK196" s="364"/>
      <c r="KL196" s="364"/>
      <c r="KM196" s="364"/>
      <c r="KN196" s="364"/>
      <c r="KO196" s="364"/>
      <c r="KP196" s="364"/>
      <c r="KQ196" s="364"/>
      <c r="KR196" s="364"/>
      <c r="KS196" s="364"/>
      <c r="KT196" s="364"/>
      <c r="KU196" s="364"/>
      <c r="KV196" s="364"/>
      <c r="KW196" s="364"/>
      <c r="KX196" s="364"/>
      <c r="KY196" s="364"/>
      <c r="KZ196" s="364"/>
      <c r="LA196" s="364"/>
      <c r="LB196" s="364"/>
      <c r="LC196" s="364"/>
      <c r="LD196" s="364"/>
      <c r="LE196" s="364"/>
      <c r="LF196" s="364"/>
      <c r="LG196" s="364"/>
      <c r="LH196" s="364"/>
      <c r="LI196" s="364"/>
      <c r="LJ196" s="364"/>
      <c r="LK196" s="364"/>
      <c r="LL196" s="364"/>
      <c r="LM196" s="364"/>
      <c r="LN196" s="364"/>
      <c r="LO196" s="364"/>
      <c r="LP196" s="364"/>
      <c r="LQ196" s="364"/>
      <c r="LR196" s="364"/>
      <c r="LS196" s="364"/>
      <c r="LT196" s="364"/>
      <c r="LU196" s="364"/>
      <c r="LV196" s="364"/>
      <c r="LW196" s="364"/>
      <c r="LX196" s="364"/>
      <c r="LY196" s="364"/>
      <c r="LZ196" s="364"/>
      <c r="MA196" s="364"/>
      <c r="MB196" s="364"/>
      <c r="MC196" s="364"/>
      <c r="MD196" s="364"/>
      <c r="ME196" s="364"/>
      <c r="MF196" s="364"/>
      <c r="MG196" s="364"/>
      <c r="MH196" s="364"/>
      <c r="MI196" s="364"/>
      <c r="MJ196" s="364"/>
      <c r="MK196" s="364"/>
      <c r="ML196" s="364"/>
      <c r="MM196" s="364"/>
      <c r="MN196" s="364"/>
      <c r="MO196" s="364"/>
      <c r="MP196" s="364"/>
      <c r="MQ196" s="364"/>
      <c r="MR196" s="364"/>
      <c r="MS196" s="364"/>
      <c r="MT196" s="364"/>
      <c r="MU196" s="364"/>
      <c r="MV196" s="364"/>
      <c r="MW196" s="364"/>
      <c r="MX196" s="364"/>
      <c r="MY196" s="364"/>
      <c r="MZ196" s="364"/>
      <c r="NA196" s="364"/>
      <c r="NB196" s="364"/>
      <c r="NC196" s="364"/>
      <c r="ND196" s="364"/>
      <c r="NE196" s="364"/>
      <c r="NF196" s="364"/>
      <c r="NG196" s="364"/>
      <c r="NH196" s="364"/>
      <c r="NI196" s="364"/>
      <c r="NJ196" s="364"/>
      <c r="NK196" s="364"/>
      <c r="NL196" s="364"/>
      <c r="NM196" s="364"/>
      <c r="NN196" s="364"/>
      <c r="NO196" s="364"/>
      <c r="NP196" s="364"/>
      <c r="NQ196" s="364"/>
      <c r="NR196" s="364"/>
      <c r="NS196" s="364"/>
      <c r="NT196" s="364"/>
      <c r="NU196" s="364"/>
      <c r="NV196" s="364"/>
      <c r="NW196" s="364"/>
      <c r="NX196" s="364"/>
      <c r="NY196" s="364"/>
      <c r="NZ196" s="364"/>
      <c r="OA196" s="364"/>
      <c r="OB196" s="364"/>
      <c r="OC196" s="364"/>
      <c r="OD196" s="364"/>
      <c r="OE196" s="364"/>
      <c r="OF196" s="364"/>
      <c r="OG196" s="364"/>
      <c r="OH196" s="364"/>
      <c r="OI196" s="364"/>
      <c r="OJ196" s="364"/>
      <c r="OK196" s="364"/>
      <c r="OL196" s="364"/>
      <c r="OM196" s="364"/>
      <c r="ON196" s="364"/>
      <c r="OO196" s="364"/>
      <c r="OP196" s="364"/>
      <c r="OQ196" s="364"/>
      <c r="OR196" s="364"/>
    </row>
    <row r="197" spans="1:408" ht="15">
      <c r="A197" s="365" t="s">
        <v>764</v>
      </c>
      <c r="B197" s="364">
        <f t="shared" si="185"/>
        <v>0</v>
      </c>
      <c r="C197" s="364">
        <f t="shared" si="186"/>
        <v>0</v>
      </c>
      <c r="D197" s="364">
        <f t="shared" si="187"/>
        <v>0</v>
      </c>
      <c r="E197" s="364">
        <f t="shared" si="188"/>
        <v>0</v>
      </c>
      <c r="F197" s="364">
        <f t="shared" si="189"/>
        <v>0</v>
      </c>
      <c r="G197" s="364">
        <f t="shared" si="190"/>
        <v>0</v>
      </c>
      <c r="H197" s="364">
        <f t="shared" si="191"/>
        <v>0</v>
      </c>
      <c r="I197" s="364">
        <f t="shared" si="192"/>
        <v>0</v>
      </c>
      <c r="J197" s="364">
        <f t="shared" si="193"/>
        <v>0</v>
      </c>
      <c r="K197" s="364">
        <f t="shared" si="194"/>
        <v>0</v>
      </c>
      <c r="L197" s="364">
        <f t="shared" si="195"/>
        <v>0</v>
      </c>
      <c r="M197" s="364">
        <f t="shared" si="196"/>
        <v>0</v>
      </c>
      <c r="N197" s="364">
        <f t="shared" si="197"/>
        <v>0</v>
      </c>
      <c r="O197" s="364">
        <f t="shared" si="198"/>
        <v>0</v>
      </c>
      <c r="P197" s="364">
        <f t="shared" si="199"/>
        <v>0</v>
      </c>
      <c r="Q197" s="364">
        <f t="shared" si="200"/>
        <v>0</v>
      </c>
      <c r="R197" s="364">
        <f t="shared" si="201"/>
        <v>0</v>
      </c>
      <c r="S197" s="364">
        <f t="shared" si="202"/>
        <v>0</v>
      </c>
      <c r="T197" s="364">
        <f t="shared" si="203"/>
        <v>0</v>
      </c>
      <c r="U197" s="364">
        <f t="shared" si="204"/>
        <v>0</v>
      </c>
      <c r="V197" s="364">
        <f t="shared" si="205"/>
        <v>0</v>
      </c>
      <c r="W197" s="364">
        <f t="shared" si="206"/>
        <v>0</v>
      </c>
      <c r="X197" s="364">
        <f t="shared" si="207"/>
        <v>0</v>
      </c>
      <c r="Y197" s="364">
        <f t="shared" si="208"/>
        <v>0</v>
      </c>
      <c r="Z197" s="364">
        <f t="shared" si="209"/>
        <v>0</v>
      </c>
      <c r="AA197" s="364">
        <f t="shared" si="210"/>
        <v>0</v>
      </c>
      <c r="AB197" s="364">
        <f t="shared" si="211"/>
        <v>0</v>
      </c>
      <c r="AC197" s="364">
        <f t="shared" si="212"/>
        <v>0</v>
      </c>
      <c r="AD197" s="364">
        <f t="shared" si="213"/>
        <v>0</v>
      </c>
      <c r="AE197" s="364">
        <f t="shared" si="214"/>
        <v>0</v>
      </c>
      <c r="AG197" s="364"/>
      <c r="AH197" s="364"/>
      <c r="AI197" s="364"/>
      <c r="AJ197" s="364"/>
      <c r="AK197" s="364"/>
      <c r="AL197" s="364"/>
      <c r="AM197" s="364"/>
      <c r="AN197" s="364"/>
      <c r="AO197" s="364"/>
      <c r="AP197" s="364"/>
      <c r="AQ197" s="364"/>
      <c r="AR197" s="364"/>
      <c r="AS197" s="364"/>
      <c r="AT197" s="364"/>
      <c r="AU197" s="364"/>
      <c r="AV197" s="364"/>
      <c r="AW197" s="364"/>
      <c r="AX197" s="364"/>
      <c r="AY197" s="364"/>
      <c r="AZ197" s="364"/>
      <c r="BA197" s="364"/>
      <c r="BB197" s="364"/>
      <c r="BC197" s="364"/>
      <c r="BD197" s="364"/>
      <c r="BE197" s="364"/>
      <c r="BF197" s="364"/>
      <c r="BG197" s="364"/>
      <c r="BH197" s="364"/>
      <c r="BI197" s="364"/>
      <c r="BJ197" s="364"/>
      <c r="BK197" s="364"/>
      <c r="BL197" s="364"/>
      <c r="BM197" s="364"/>
      <c r="BN197" s="364"/>
      <c r="BO197" s="364"/>
      <c r="BP197" s="364"/>
      <c r="BQ197" s="364"/>
      <c r="BR197" s="364"/>
      <c r="BS197" s="364"/>
      <c r="BT197" s="364"/>
      <c r="BU197" s="364"/>
      <c r="BV197" s="364"/>
      <c r="BW197" s="364"/>
      <c r="BX197" s="364"/>
      <c r="BY197" s="364"/>
      <c r="BZ197" s="364"/>
      <c r="CA197" s="364"/>
      <c r="CB197" s="364"/>
      <c r="CC197" s="364"/>
      <c r="CD197" s="364"/>
      <c r="CE197" s="364"/>
      <c r="CF197" s="364"/>
      <c r="CG197" s="364"/>
      <c r="CH197" s="364"/>
      <c r="CI197" s="364"/>
      <c r="CJ197" s="364"/>
      <c r="CK197" s="364"/>
      <c r="CL197" s="364"/>
      <c r="CM197" s="364"/>
      <c r="CN197" s="364"/>
      <c r="CO197" s="364"/>
      <c r="CP197" s="364"/>
      <c r="CQ197" s="364"/>
      <c r="CR197" s="364"/>
      <c r="CS197" s="364"/>
      <c r="CT197" s="364"/>
      <c r="CU197" s="364"/>
      <c r="CV197" s="364"/>
      <c r="CW197" s="364"/>
      <c r="CX197" s="364"/>
      <c r="CY197" s="364"/>
      <c r="CZ197" s="364"/>
      <c r="DA197" s="364"/>
      <c r="DB197" s="364"/>
      <c r="DC197" s="364"/>
      <c r="DD197" s="364"/>
      <c r="DE197" s="364"/>
      <c r="DF197" s="364"/>
      <c r="DG197" s="364"/>
      <c r="DH197" s="364"/>
      <c r="DI197" s="364"/>
      <c r="DJ197" s="364"/>
      <c r="DK197" s="364"/>
      <c r="DL197" s="364"/>
      <c r="DM197" s="364"/>
      <c r="DN197" s="364"/>
      <c r="DO197" s="364"/>
      <c r="DP197" s="364"/>
      <c r="DQ197" s="364"/>
      <c r="DR197" s="364"/>
      <c r="DS197" s="364"/>
      <c r="DT197" s="364"/>
      <c r="DU197" s="364"/>
      <c r="DV197" s="364"/>
      <c r="DW197" s="364"/>
      <c r="DX197" s="364"/>
      <c r="DY197" s="364"/>
      <c r="DZ197" s="364"/>
      <c r="EA197" s="364"/>
      <c r="EB197" s="364"/>
      <c r="EC197" s="364"/>
      <c r="ED197" s="364"/>
      <c r="EE197" s="364"/>
      <c r="EF197" s="364"/>
      <c r="EG197" s="364"/>
      <c r="EH197" s="364"/>
      <c r="EI197" s="364"/>
      <c r="EJ197" s="364"/>
      <c r="EK197" s="364"/>
      <c r="EL197" s="364"/>
      <c r="EM197" s="364"/>
      <c r="EN197" s="364"/>
      <c r="EO197" s="364"/>
      <c r="EP197" s="364"/>
      <c r="EQ197" s="364"/>
      <c r="ER197" s="364"/>
      <c r="ES197" s="364"/>
      <c r="ET197" s="364"/>
      <c r="EU197" s="364"/>
      <c r="EV197" s="364"/>
      <c r="EW197" s="364"/>
      <c r="EX197" s="364"/>
      <c r="EY197" s="364"/>
      <c r="EZ197" s="364"/>
      <c r="FA197" s="364"/>
      <c r="FB197" s="364"/>
      <c r="FC197" s="364"/>
      <c r="FD197" s="364"/>
      <c r="FE197" s="364"/>
      <c r="FF197" s="364"/>
      <c r="FG197" s="364"/>
      <c r="FH197" s="364"/>
      <c r="FI197" s="364"/>
      <c r="FJ197" s="364"/>
      <c r="FK197" s="364"/>
      <c r="FL197" s="364"/>
      <c r="FM197" s="364"/>
      <c r="FN197" s="364"/>
      <c r="FO197" s="364"/>
      <c r="FP197" s="364"/>
      <c r="FQ197" s="364"/>
      <c r="FR197" s="364"/>
      <c r="FS197" s="364"/>
      <c r="FT197" s="364"/>
      <c r="FU197" s="364"/>
      <c r="FV197" s="364"/>
      <c r="FW197" s="364"/>
      <c r="FX197" s="364"/>
      <c r="FY197" s="364"/>
      <c r="FZ197" s="364"/>
      <c r="GA197" s="364"/>
      <c r="GB197" s="364"/>
      <c r="GC197" s="364"/>
      <c r="GD197" s="364"/>
      <c r="GE197" s="364"/>
      <c r="GF197" s="364"/>
      <c r="GG197" s="364"/>
      <c r="GH197" s="364"/>
      <c r="GI197" s="364"/>
      <c r="GJ197" s="364"/>
      <c r="GK197" s="364"/>
      <c r="GL197" s="364"/>
      <c r="GM197" s="364"/>
      <c r="GN197" s="364"/>
      <c r="GO197" s="364"/>
      <c r="GP197" s="364"/>
      <c r="GQ197" s="364"/>
      <c r="GR197" s="364"/>
      <c r="GS197" s="364"/>
      <c r="GT197" s="364"/>
      <c r="GU197" s="364"/>
      <c r="GV197" s="364"/>
      <c r="GW197" s="364"/>
      <c r="GX197" s="364"/>
      <c r="GY197" s="364"/>
      <c r="GZ197" s="364"/>
      <c r="HA197" s="364"/>
      <c r="HB197" s="364"/>
      <c r="HC197" s="364"/>
      <c r="HD197" s="364"/>
      <c r="HE197" s="364"/>
      <c r="HF197" s="364"/>
      <c r="HG197" s="364"/>
      <c r="HH197" s="364"/>
      <c r="HI197" s="364"/>
      <c r="HJ197" s="364"/>
      <c r="HK197" s="364"/>
      <c r="HL197" s="364"/>
      <c r="HM197" s="364"/>
      <c r="HN197" s="364"/>
      <c r="HO197" s="364"/>
      <c r="HP197" s="364"/>
      <c r="HQ197" s="364"/>
      <c r="HR197" s="364"/>
      <c r="HS197" s="364"/>
      <c r="HT197" s="364"/>
      <c r="HU197" s="364"/>
      <c r="HV197" s="364"/>
      <c r="HW197" s="364"/>
      <c r="HX197" s="364"/>
      <c r="HY197" s="364"/>
      <c r="HZ197" s="364"/>
      <c r="IA197" s="364"/>
      <c r="IB197" s="364"/>
      <c r="IC197" s="364"/>
      <c r="ID197" s="364"/>
      <c r="IE197" s="364"/>
      <c r="IF197" s="364"/>
      <c r="IG197" s="364"/>
      <c r="IH197" s="364"/>
      <c r="II197" s="364"/>
      <c r="IJ197" s="364"/>
      <c r="IK197" s="364"/>
      <c r="IL197" s="364"/>
      <c r="IM197" s="364"/>
      <c r="IN197" s="364"/>
      <c r="IO197" s="364"/>
      <c r="IP197" s="364"/>
      <c r="IQ197" s="364"/>
      <c r="IR197" s="364"/>
      <c r="IS197" s="364"/>
      <c r="IT197" s="364"/>
      <c r="IU197" s="364"/>
      <c r="IV197" s="364"/>
      <c r="IW197" s="364"/>
      <c r="IX197" s="364"/>
      <c r="IY197" s="364"/>
      <c r="IZ197" s="364"/>
      <c r="JA197" s="364"/>
      <c r="JB197" s="364"/>
      <c r="JC197" s="364"/>
      <c r="JD197" s="364"/>
      <c r="JE197" s="364"/>
      <c r="JF197" s="364"/>
      <c r="JG197" s="364"/>
      <c r="JH197" s="364"/>
      <c r="JI197" s="364"/>
      <c r="JJ197" s="364"/>
      <c r="JK197" s="364"/>
      <c r="JL197" s="364"/>
      <c r="JM197" s="364"/>
      <c r="JN197" s="364"/>
      <c r="JO197" s="364"/>
      <c r="JP197" s="364"/>
      <c r="JQ197" s="364"/>
      <c r="JR197" s="364"/>
      <c r="JS197" s="364"/>
      <c r="JT197" s="364"/>
      <c r="JU197" s="364"/>
      <c r="JV197" s="364"/>
      <c r="JW197" s="364"/>
      <c r="JX197" s="364"/>
      <c r="JY197" s="364"/>
      <c r="JZ197" s="364"/>
      <c r="KA197" s="364"/>
      <c r="KB197" s="364"/>
      <c r="KC197" s="364"/>
      <c r="KD197" s="364"/>
      <c r="KE197" s="364"/>
      <c r="KF197" s="364"/>
      <c r="KG197" s="364"/>
      <c r="KH197" s="364"/>
      <c r="KI197" s="364"/>
      <c r="KJ197" s="364"/>
      <c r="KK197" s="364"/>
      <c r="KL197" s="364"/>
      <c r="KM197" s="364"/>
      <c r="KN197" s="364"/>
      <c r="KO197" s="364"/>
      <c r="KP197" s="364"/>
      <c r="KQ197" s="364"/>
      <c r="KR197" s="364"/>
      <c r="KS197" s="364"/>
      <c r="KT197" s="364"/>
      <c r="KU197" s="364"/>
      <c r="KV197" s="364"/>
      <c r="KW197" s="364"/>
      <c r="KX197" s="364"/>
      <c r="KY197" s="364"/>
      <c r="KZ197" s="364"/>
      <c r="LA197" s="364"/>
      <c r="LB197" s="364"/>
      <c r="LC197" s="364"/>
      <c r="LD197" s="364"/>
      <c r="LE197" s="364"/>
      <c r="LF197" s="364"/>
      <c r="LG197" s="364"/>
      <c r="LH197" s="364"/>
      <c r="LI197" s="364"/>
      <c r="LJ197" s="364"/>
      <c r="LK197" s="364"/>
      <c r="LL197" s="364"/>
      <c r="LM197" s="364"/>
      <c r="LN197" s="364"/>
      <c r="LO197" s="364"/>
      <c r="LP197" s="364"/>
      <c r="LQ197" s="364"/>
      <c r="LR197" s="364"/>
      <c r="LS197" s="364"/>
      <c r="LT197" s="364"/>
      <c r="LU197" s="364"/>
      <c r="LV197" s="364"/>
      <c r="LW197" s="364"/>
      <c r="LX197" s="364"/>
      <c r="LY197" s="364"/>
      <c r="LZ197" s="364"/>
      <c r="MA197" s="364"/>
      <c r="MB197" s="364"/>
      <c r="MC197" s="364"/>
      <c r="MD197" s="364"/>
      <c r="ME197" s="364"/>
      <c r="MF197" s="364"/>
      <c r="MG197" s="364"/>
      <c r="MH197" s="364"/>
      <c r="MI197" s="364"/>
      <c r="MJ197" s="364"/>
      <c r="MK197" s="364"/>
      <c r="ML197" s="364"/>
      <c r="MM197" s="364"/>
      <c r="MN197" s="364"/>
      <c r="MO197" s="364"/>
      <c r="MP197" s="364"/>
      <c r="MQ197" s="364"/>
      <c r="MR197" s="364"/>
      <c r="MS197" s="364"/>
      <c r="MT197" s="364"/>
      <c r="MU197" s="364"/>
      <c r="MV197" s="364"/>
      <c r="MW197" s="364"/>
      <c r="MX197" s="364"/>
      <c r="MY197" s="364"/>
      <c r="MZ197" s="364"/>
      <c r="NA197" s="364"/>
      <c r="NB197" s="364"/>
      <c r="NC197" s="364"/>
      <c r="ND197" s="364"/>
      <c r="NE197" s="364"/>
      <c r="NF197" s="364"/>
      <c r="NG197" s="364"/>
      <c r="NH197" s="364"/>
      <c r="NI197" s="364"/>
      <c r="NJ197" s="364"/>
      <c r="NK197" s="364"/>
      <c r="NL197" s="364"/>
      <c r="NM197" s="364"/>
      <c r="NN197" s="364"/>
      <c r="NO197" s="364"/>
      <c r="NP197" s="364"/>
      <c r="NQ197" s="364"/>
      <c r="NR197" s="364"/>
      <c r="NS197" s="364"/>
      <c r="NT197" s="364"/>
      <c r="NU197" s="364"/>
      <c r="NV197" s="364"/>
      <c r="NW197" s="364"/>
      <c r="NX197" s="364"/>
      <c r="NY197" s="364"/>
      <c r="NZ197" s="364"/>
      <c r="OA197" s="364"/>
      <c r="OB197" s="364"/>
      <c r="OC197" s="364"/>
      <c r="OD197" s="364"/>
      <c r="OE197" s="364"/>
      <c r="OF197" s="364"/>
      <c r="OG197" s="364"/>
      <c r="OH197" s="364"/>
      <c r="OI197" s="364"/>
      <c r="OJ197" s="364"/>
      <c r="OK197" s="364"/>
      <c r="OL197" s="364"/>
      <c r="OM197" s="364"/>
      <c r="ON197" s="364"/>
      <c r="OO197" s="364"/>
      <c r="OP197" s="364"/>
      <c r="OQ197" s="364"/>
      <c r="OR197" s="364"/>
    </row>
    <row r="198" spans="1:408" ht="15">
      <c r="A198" s="365" t="s">
        <v>765</v>
      </c>
      <c r="B198" s="364">
        <f t="shared" si="185"/>
        <v>0</v>
      </c>
      <c r="C198" s="364">
        <f t="shared" si="186"/>
        <v>0</v>
      </c>
      <c r="D198" s="364">
        <f t="shared" si="187"/>
        <v>0</v>
      </c>
      <c r="E198" s="364">
        <f t="shared" si="188"/>
        <v>0</v>
      </c>
      <c r="F198" s="364">
        <f t="shared" si="189"/>
        <v>0</v>
      </c>
      <c r="G198" s="364">
        <f t="shared" si="190"/>
        <v>0</v>
      </c>
      <c r="H198" s="364">
        <f t="shared" si="191"/>
        <v>0</v>
      </c>
      <c r="I198" s="364">
        <f t="shared" si="192"/>
        <v>0</v>
      </c>
      <c r="J198" s="364">
        <f t="shared" si="193"/>
        <v>0</v>
      </c>
      <c r="K198" s="364">
        <f t="shared" si="194"/>
        <v>0</v>
      </c>
      <c r="L198" s="364">
        <f t="shared" si="195"/>
        <v>0</v>
      </c>
      <c r="M198" s="364">
        <f t="shared" si="196"/>
        <v>0</v>
      </c>
      <c r="N198" s="364">
        <f t="shared" si="197"/>
        <v>0</v>
      </c>
      <c r="O198" s="364">
        <f t="shared" si="198"/>
        <v>0</v>
      </c>
      <c r="P198" s="364">
        <f t="shared" si="199"/>
        <v>0</v>
      </c>
      <c r="Q198" s="364">
        <f t="shared" si="200"/>
        <v>0</v>
      </c>
      <c r="R198" s="364">
        <f t="shared" si="201"/>
        <v>0</v>
      </c>
      <c r="S198" s="364">
        <f t="shared" si="202"/>
        <v>0</v>
      </c>
      <c r="T198" s="364">
        <f t="shared" si="203"/>
        <v>0</v>
      </c>
      <c r="U198" s="364">
        <f t="shared" si="204"/>
        <v>0</v>
      </c>
      <c r="V198" s="364">
        <f t="shared" si="205"/>
        <v>0</v>
      </c>
      <c r="W198" s="364">
        <f t="shared" si="206"/>
        <v>0</v>
      </c>
      <c r="X198" s="364">
        <f t="shared" si="207"/>
        <v>0</v>
      </c>
      <c r="Y198" s="364">
        <f t="shared" si="208"/>
        <v>0</v>
      </c>
      <c r="Z198" s="364">
        <f t="shared" si="209"/>
        <v>0</v>
      </c>
      <c r="AA198" s="364">
        <f t="shared" si="210"/>
        <v>0</v>
      </c>
      <c r="AB198" s="364">
        <f t="shared" si="211"/>
        <v>0</v>
      </c>
      <c r="AC198" s="364">
        <f t="shared" si="212"/>
        <v>0</v>
      </c>
      <c r="AD198" s="364">
        <f t="shared" si="213"/>
        <v>0</v>
      </c>
      <c r="AE198" s="364">
        <f t="shared" si="214"/>
        <v>0</v>
      </c>
      <c r="AG198" s="364"/>
      <c r="AH198" s="364"/>
      <c r="AI198" s="364"/>
      <c r="AJ198" s="364"/>
      <c r="AK198" s="364"/>
      <c r="AL198" s="364"/>
      <c r="AM198" s="364"/>
      <c r="AN198" s="364"/>
      <c r="AO198" s="364"/>
      <c r="AP198" s="364"/>
      <c r="AQ198" s="364"/>
      <c r="AR198" s="364"/>
      <c r="AS198" s="364"/>
      <c r="AT198" s="364"/>
      <c r="AU198" s="364"/>
      <c r="AV198" s="364"/>
      <c r="AW198" s="364"/>
      <c r="AX198" s="364"/>
      <c r="AY198" s="364"/>
      <c r="AZ198" s="364"/>
      <c r="BA198" s="364"/>
      <c r="BB198" s="364"/>
      <c r="BC198" s="364"/>
      <c r="BD198" s="364"/>
      <c r="BE198" s="364"/>
      <c r="BF198" s="364"/>
      <c r="BG198" s="364"/>
      <c r="BH198" s="364"/>
      <c r="BI198" s="364"/>
      <c r="BJ198" s="364"/>
      <c r="BK198" s="364"/>
      <c r="BL198" s="364"/>
      <c r="BM198" s="364"/>
      <c r="BN198" s="364"/>
      <c r="BO198" s="364"/>
      <c r="BP198" s="364"/>
      <c r="BQ198" s="364"/>
      <c r="BR198" s="364"/>
      <c r="BS198" s="364"/>
      <c r="BT198" s="364"/>
      <c r="BU198" s="364"/>
      <c r="BV198" s="364"/>
      <c r="BW198" s="364"/>
      <c r="BX198" s="364"/>
      <c r="BY198" s="364"/>
      <c r="BZ198" s="364"/>
      <c r="CA198" s="364"/>
      <c r="CB198" s="364"/>
      <c r="CC198" s="364"/>
      <c r="CD198" s="364"/>
      <c r="CE198" s="364"/>
      <c r="CF198" s="364"/>
      <c r="CG198" s="364"/>
      <c r="CH198" s="364"/>
      <c r="CI198" s="364"/>
      <c r="CJ198" s="364"/>
      <c r="CK198" s="364"/>
      <c r="CL198" s="364"/>
      <c r="CM198" s="364"/>
      <c r="CN198" s="364"/>
      <c r="CO198" s="364"/>
      <c r="CP198" s="364"/>
      <c r="CQ198" s="364"/>
      <c r="CR198" s="364"/>
      <c r="CS198" s="364"/>
      <c r="CT198" s="364"/>
      <c r="CU198" s="364"/>
      <c r="CV198" s="364"/>
      <c r="CW198" s="364"/>
      <c r="CX198" s="364"/>
      <c r="CY198" s="364"/>
      <c r="CZ198" s="364"/>
      <c r="DA198" s="364"/>
      <c r="DB198" s="364"/>
      <c r="DC198" s="364"/>
      <c r="DD198" s="364"/>
      <c r="DE198" s="364"/>
      <c r="DF198" s="364"/>
      <c r="DG198" s="364"/>
      <c r="DH198" s="364"/>
      <c r="DI198" s="364"/>
      <c r="DJ198" s="364"/>
      <c r="DK198" s="364"/>
      <c r="DL198" s="364"/>
      <c r="DM198" s="364"/>
      <c r="DN198" s="364"/>
      <c r="DO198" s="364"/>
      <c r="DP198" s="364"/>
      <c r="DQ198" s="364"/>
      <c r="DR198" s="364"/>
      <c r="DS198" s="364"/>
      <c r="DT198" s="364"/>
      <c r="DU198" s="364"/>
      <c r="DV198" s="364"/>
      <c r="DW198" s="364"/>
      <c r="DX198" s="364"/>
      <c r="DY198" s="364"/>
      <c r="DZ198" s="364"/>
      <c r="EA198" s="364"/>
      <c r="EB198" s="364"/>
      <c r="EC198" s="364"/>
      <c r="ED198" s="364"/>
      <c r="EE198" s="364"/>
      <c r="EF198" s="364"/>
      <c r="EG198" s="364"/>
      <c r="EH198" s="364"/>
      <c r="EI198" s="364"/>
      <c r="EJ198" s="364"/>
      <c r="EK198" s="364"/>
      <c r="EL198" s="364"/>
      <c r="EM198" s="364"/>
      <c r="EN198" s="364"/>
      <c r="EO198" s="364"/>
      <c r="EP198" s="364"/>
      <c r="EQ198" s="364"/>
      <c r="ER198" s="364"/>
      <c r="ES198" s="364"/>
      <c r="ET198" s="364"/>
      <c r="EU198" s="364"/>
      <c r="EV198" s="364"/>
      <c r="EW198" s="364"/>
      <c r="EX198" s="364"/>
      <c r="EY198" s="364"/>
      <c r="EZ198" s="364"/>
      <c r="FA198" s="364"/>
      <c r="FB198" s="364"/>
      <c r="FC198" s="364"/>
      <c r="FD198" s="364"/>
      <c r="FE198" s="364"/>
      <c r="FF198" s="364"/>
      <c r="FG198" s="364"/>
      <c r="FH198" s="364"/>
      <c r="FI198" s="364"/>
      <c r="FJ198" s="364"/>
      <c r="FK198" s="364"/>
      <c r="FL198" s="364"/>
      <c r="FM198" s="364"/>
      <c r="FN198" s="364"/>
      <c r="FO198" s="364"/>
      <c r="FP198" s="364"/>
      <c r="FQ198" s="364"/>
      <c r="FR198" s="364"/>
      <c r="FS198" s="364"/>
      <c r="FT198" s="364"/>
      <c r="FU198" s="364"/>
      <c r="FV198" s="364"/>
      <c r="FW198" s="364"/>
      <c r="FX198" s="364"/>
      <c r="FY198" s="364"/>
      <c r="FZ198" s="364"/>
      <c r="GA198" s="364"/>
      <c r="GB198" s="364"/>
      <c r="GC198" s="364"/>
      <c r="GD198" s="364"/>
      <c r="GE198" s="364"/>
      <c r="GF198" s="364"/>
      <c r="GG198" s="364"/>
      <c r="GH198" s="364"/>
      <c r="GI198" s="364"/>
      <c r="GJ198" s="364"/>
      <c r="GK198" s="364"/>
      <c r="GL198" s="364"/>
      <c r="GM198" s="364"/>
      <c r="GN198" s="364"/>
      <c r="GO198" s="364"/>
      <c r="GP198" s="364"/>
      <c r="GQ198" s="364"/>
      <c r="GR198" s="364"/>
      <c r="GS198" s="364"/>
      <c r="GT198" s="364"/>
      <c r="GU198" s="364"/>
      <c r="GV198" s="364"/>
      <c r="GW198" s="364"/>
      <c r="GX198" s="364"/>
      <c r="GY198" s="364"/>
      <c r="GZ198" s="364"/>
      <c r="HA198" s="364"/>
      <c r="HB198" s="364"/>
      <c r="HC198" s="364"/>
      <c r="HD198" s="364"/>
      <c r="HE198" s="364"/>
      <c r="HF198" s="364"/>
      <c r="HG198" s="364"/>
      <c r="HH198" s="364"/>
      <c r="HI198" s="364"/>
      <c r="HJ198" s="364"/>
      <c r="HK198" s="364"/>
      <c r="HL198" s="364"/>
      <c r="HM198" s="364"/>
      <c r="HN198" s="364"/>
      <c r="HO198" s="364"/>
      <c r="HP198" s="364"/>
      <c r="HQ198" s="364"/>
      <c r="HR198" s="364"/>
      <c r="HS198" s="364"/>
      <c r="HT198" s="364"/>
      <c r="HU198" s="364"/>
      <c r="HV198" s="364"/>
      <c r="HW198" s="364"/>
      <c r="HX198" s="364"/>
      <c r="HY198" s="364"/>
      <c r="HZ198" s="364"/>
      <c r="IA198" s="364"/>
      <c r="IB198" s="364"/>
      <c r="IC198" s="364"/>
      <c r="ID198" s="364"/>
      <c r="IE198" s="364"/>
      <c r="IF198" s="364"/>
      <c r="IG198" s="364"/>
      <c r="IH198" s="364"/>
      <c r="II198" s="364"/>
      <c r="IJ198" s="364"/>
      <c r="IK198" s="364"/>
      <c r="IL198" s="364"/>
      <c r="IM198" s="364"/>
      <c r="IN198" s="364"/>
      <c r="IO198" s="364"/>
      <c r="IP198" s="364"/>
      <c r="IQ198" s="364"/>
      <c r="IR198" s="364"/>
      <c r="IS198" s="364"/>
      <c r="IT198" s="364"/>
      <c r="IU198" s="364"/>
      <c r="IV198" s="364"/>
      <c r="IW198" s="364"/>
      <c r="IX198" s="364"/>
      <c r="IY198" s="364"/>
      <c r="IZ198" s="364"/>
      <c r="JA198" s="364"/>
      <c r="JB198" s="364"/>
      <c r="JC198" s="364"/>
      <c r="JD198" s="364"/>
      <c r="JE198" s="364"/>
      <c r="JF198" s="364"/>
      <c r="JG198" s="364"/>
      <c r="JH198" s="364"/>
      <c r="JI198" s="364"/>
      <c r="JJ198" s="364"/>
      <c r="JK198" s="364"/>
      <c r="JL198" s="364"/>
      <c r="JM198" s="364"/>
      <c r="JN198" s="364"/>
      <c r="JO198" s="364"/>
      <c r="JP198" s="364"/>
      <c r="JQ198" s="364"/>
      <c r="JR198" s="364"/>
      <c r="JS198" s="364"/>
      <c r="JT198" s="364"/>
      <c r="JU198" s="364"/>
      <c r="JV198" s="364"/>
      <c r="JW198" s="364"/>
      <c r="JX198" s="364"/>
      <c r="JY198" s="364"/>
      <c r="JZ198" s="364"/>
      <c r="KA198" s="364"/>
      <c r="KB198" s="364"/>
      <c r="KC198" s="364"/>
      <c r="KD198" s="364"/>
      <c r="KE198" s="364"/>
      <c r="KF198" s="364"/>
      <c r="KG198" s="364"/>
      <c r="KH198" s="364"/>
      <c r="KI198" s="364"/>
      <c r="KJ198" s="364"/>
      <c r="KK198" s="364"/>
      <c r="KL198" s="364"/>
      <c r="KM198" s="364"/>
      <c r="KN198" s="364"/>
      <c r="KO198" s="364"/>
      <c r="KP198" s="364"/>
      <c r="KQ198" s="364"/>
      <c r="KR198" s="364"/>
      <c r="KS198" s="364"/>
      <c r="KT198" s="364"/>
      <c r="KU198" s="364"/>
      <c r="KV198" s="364"/>
      <c r="KW198" s="364"/>
      <c r="KX198" s="364"/>
      <c r="KY198" s="364"/>
      <c r="KZ198" s="364"/>
      <c r="LA198" s="364"/>
      <c r="LB198" s="364"/>
      <c r="LC198" s="364"/>
      <c r="LD198" s="364"/>
      <c r="LE198" s="364"/>
      <c r="LF198" s="364"/>
      <c r="LG198" s="364"/>
      <c r="LH198" s="364"/>
      <c r="LI198" s="364"/>
      <c r="LJ198" s="364"/>
      <c r="LK198" s="364"/>
      <c r="LL198" s="364"/>
      <c r="LM198" s="364"/>
      <c r="LN198" s="364"/>
      <c r="LO198" s="364"/>
      <c r="LP198" s="364"/>
      <c r="LQ198" s="364"/>
      <c r="LR198" s="364"/>
      <c r="LS198" s="364"/>
      <c r="LT198" s="364"/>
      <c r="LU198" s="364"/>
      <c r="LV198" s="364"/>
      <c r="LW198" s="364"/>
      <c r="LX198" s="364"/>
      <c r="LY198" s="364"/>
      <c r="LZ198" s="364"/>
      <c r="MA198" s="364"/>
      <c r="MB198" s="364"/>
      <c r="MC198" s="364"/>
      <c r="MD198" s="364"/>
      <c r="ME198" s="364"/>
      <c r="MF198" s="364"/>
      <c r="MG198" s="364"/>
      <c r="MH198" s="364"/>
      <c r="MI198" s="364"/>
      <c r="MJ198" s="364"/>
      <c r="MK198" s="364"/>
      <c r="ML198" s="364"/>
      <c r="MM198" s="364"/>
      <c r="MN198" s="364"/>
      <c r="MO198" s="364"/>
      <c r="MP198" s="364"/>
      <c r="MQ198" s="364"/>
      <c r="MR198" s="364"/>
      <c r="MS198" s="364"/>
      <c r="MT198" s="364"/>
      <c r="MU198" s="364"/>
      <c r="MV198" s="364"/>
      <c r="MW198" s="364"/>
      <c r="MX198" s="364"/>
      <c r="MY198" s="364"/>
      <c r="MZ198" s="364"/>
      <c r="NA198" s="364"/>
      <c r="NB198" s="364"/>
      <c r="NC198" s="364"/>
      <c r="ND198" s="364"/>
      <c r="NE198" s="364"/>
      <c r="NF198" s="364"/>
      <c r="NG198" s="364"/>
      <c r="NH198" s="364"/>
      <c r="NI198" s="364"/>
      <c r="NJ198" s="364"/>
      <c r="NK198" s="364"/>
      <c r="NL198" s="364"/>
      <c r="NM198" s="364"/>
      <c r="NN198" s="364"/>
      <c r="NO198" s="364"/>
      <c r="NP198" s="364"/>
      <c r="NQ198" s="364"/>
      <c r="NR198" s="364"/>
      <c r="NS198" s="364"/>
      <c r="NT198" s="364"/>
      <c r="NU198" s="364"/>
      <c r="NV198" s="364"/>
      <c r="NW198" s="364"/>
      <c r="NX198" s="364"/>
      <c r="NY198" s="364"/>
      <c r="NZ198" s="364"/>
      <c r="OA198" s="364"/>
      <c r="OB198" s="364"/>
      <c r="OC198" s="364"/>
      <c r="OD198" s="364"/>
      <c r="OE198" s="364"/>
      <c r="OF198" s="364"/>
      <c r="OG198" s="364"/>
      <c r="OH198" s="364"/>
      <c r="OI198" s="364"/>
      <c r="OJ198" s="364"/>
      <c r="OK198" s="364"/>
      <c r="OL198" s="364"/>
      <c r="OM198" s="364"/>
      <c r="ON198" s="364"/>
      <c r="OO198" s="364"/>
      <c r="OP198" s="364"/>
      <c r="OQ198" s="364"/>
      <c r="OR198" s="364"/>
    </row>
    <row r="199" spans="1:408" ht="15">
      <c r="A199" s="365" t="s">
        <v>766</v>
      </c>
      <c r="B199" s="364">
        <f t="shared" si="185"/>
        <v>0</v>
      </c>
      <c r="C199" s="364">
        <f t="shared" si="186"/>
        <v>0</v>
      </c>
      <c r="D199" s="364">
        <f t="shared" si="187"/>
        <v>0</v>
      </c>
      <c r="E199" s="364">
        <f t="shared" si="188"/>
        <v>0</v>
      </c>
      <c r="F199" s="364">
        <f t="shared" si="189"/>
        <v>0</v>
      </c>
      <c r="G199" s="364">
        <f t="shared" si="190"/>
        <v>0</v>
      </c>
      <c r="H199" s="364">
        <f t="shared" si="191"/>
        <v>0</v>
      </c>
      <c r="I199" s="364">
        <f t="shared" si="192"/>
        <v>0</v>
      </c>
      <c r="J199" s="364">
        <f t="shared" si="193"/>
        <v>0</v>
      </c>
      <c r="K199" s="364">
        <f t="shared" si="194"/>
        <v>0</v>
      </c>
      <c r="L199" s="364">
        <f t="shared" si="195"/>
        <v>0</v>
      </c>
      <c r="M199" s="364">
        <f t="shared" si="196"/>
        <v>0</v>
      </c>
      <c r="N199" s="364">
        <f t="shared" si="197"/>
        <v>0</v>
      </c>
      <c r="O199" s="364">
        <f t="shared" si="198"/>
        <v>0</v>
      </c>
      <c r="P199" s="364">
        <f t="shared" si="199"/>
        <v>0</v>
      </c>
      <c r="Q199" s="364">
        <f t="shared" si="200"/>
        <v>0</v>
      </c>
      <c r="R199" s="364">
        <f t="shared" si="201"/>
        <v>0</v>
      </c>
      <c r="S199" s="364">
        <f t="shared" si="202"/>
        <v>0</v>
      </c>
      <c r="T199" s="364">
        <f t="shared" si="203"/>
        <v>0</v>
      </c>
      <c r="U199" s="364">
        <f t="shared" si="204"/>
        <v>0</v>
      </c>
      <c r="V199" s="364">
        <f t="shared" si="205"/>
        <v>0</v>
      </c>
      <c r="W199" s="364">
        <f t="shared" si="206"/>
        <v>0</v>
      </c>
      <c r="X199" s="364">
        <f t="shared" si="207"/>
        <v>0</v>
      </c>
      <c r="Y199" s="364">
        <f t="shared" si="208"/>
        <v>0</v>
      </c>
      <c r="Z199" s="364">
        <f t="shared" si="209"/>
        <v>0</v>
      </c>
      <c r="AA199" s="364">
        <f t="shared" si="210"/>
        <v>0</v>
      </c>
      <c r="AB199" s="364">
        <f t="shared" si="211"/>
        <v>0</v>
      </c>
      <c r="AC199" s="364">
        <f t="shared" si="212"/>
        <v>0</v>
      </c>
      <c r="AD199" s="364">
        <f t="shared" si="213"/>
        <v>0</v>
      </c>
      <c r="AE199" s="364">
        <f t="shared" si="214"/>
        <v>0</v>
      </c>
      <c r="AG199" s="364"/>
      <c r="AH199" s="364"/>
      <c r="AI199" s="364"/>
      <c r="AJ199" s="364"/>
      <c r="AK199" s="364"/>
      <c r="AL199" s="364"/>
      <c r="AM199" s="364"/>
      <c r="AN199" s="364"/>
      <c r="AO199" s="364"/>
      <c r="AP199" s="364"/>
      <c r="AQ199" s="364"/>
      <c r="AR199" s="364"/>
      <c r="AS199" s="364"/>
      <c r="AT199" s="364"/>
      <c r="AU199" s="364"/>
      <c r="AV199" s="364"/>
      <c r="AW199" s="364"/>
      <c r="AX199" s="364"/>
      <c r="AY199" s="364"/>
      <c r="AZ199" s="364"/>
      <c r="BA199" s="364"/>
      <c r="BB199" s="364"/>
      <c r="BC199" s="364"/>
      <c r="BD199" s="364"/>
      <c r="BE199" s="364"/>
      <c r="BF199" s="364"/>
      <c r="BG199" s="364"/>
      <c r="BH199" s="364"/>
      <c r="BI199" s="364"/>
      <c r="BJ199" s="364"/>
      <c r="BK199" s="364"/>
      <c r="BL199" s="364"/>
      <c r="BM199" s="364"/>
      <c r="BN199" s="364"/>
      <c r="BO199" s="364"/>
      <c r="BP199" s="364"/>
      <c r="BQ199" s="364"/>
      <c r="BR199" s="364"/>
      <c r="BS199" s="364"/>
      <c r="BT199" s="364"/>
      <c r="BU199" s="364"/>
      <c r="BV199" s="364"/>
      <c r="BW199" s="364"/>
      <c r="BX199" s="364"/>
      <c r="BY199" s="364"/>
      <c r="BZ199" s="364"/>
      <c r="CA199" s="364"/>
      <c r="CB199" s="364"/>
      <c r="CC199" s="364"/>
      <c r="CD199" s="364"/>
      <c r="CE199" s="364"/>
      <c r="CF199" s="364"/>
      <c r="CG199" s="364"/>
      <c r="CH199" s="364"/>
      <c r="CI199" s="364"/>
      <c r="CJ199" s="364"/>
      <c r="CK199" s="364"/>
      <c r="CL199" s="364"/>
      <c r="CM199" s="364"/>
      <c r="CN199" s="364"/>
      <c r="CO199" s="364"/>
      <c r="CP199" s="364"/>
      <c r="CQ199" s="364"/>
      <c r="CR199" s="364"/>
      <c r="CS199" s="364"/>
      <c r="CT199" s="364"/>
      <c r="CU199" s="364"/>
      <c r="CV199" s="364"/>
      <c r="CW199" s="364"/>
      <c r="CX199" s="364"/>
      <c r="CY199" s="364"/>
      <c r="CZ199" s="364"/>
      <c r="DA199" s="364"/>
      <c r="DB199" s="364"/>
      <c r="DC199" s="364"/>
      <c r="DD199" s="364"/>
      <c r="DE199" s="364"/>
      <c r="DF199" s="364"/>
      <c r="DG199" s="364"/>
      <c r="DH199" s="364"/>
      <c r="DI199" s="364"/>
      <c r="DJ199" s="364"/>
      <c r="DK199" s="364"/>
      <c r="DL199" s="364"/>
      <c r="DM199" s="364"/>
      <c r="DN199" s="364"/>
      <c r="DO199" s="364"/>
      <c r="DP199" s="364"/>
      <c r="DQ199" s="364"/>
      <c r="DR199" s="364"/>
      <c r="DS199" s="364"/>
      <c r="DT199" s="364"/>
      <c r="DU199" s="364"/>
      <c r="DV199" s="364"/>
      <c r="DW199" s="364"/>
      <c r="DX199" s="364"/>
      <c r="DY199" s="364"/>
      <c r="DZ199" s="364"/>
      <c r="EA199" s="364"/>
      <c r="EB199" s="364"/>
      <c r="EC199" s="364"/>
      <c r="ED199" s="364"/>
      <c r="EE199" s="364"/>
      <c r="EF199" s="364"/>
      <c r="EG199" s="364"/>
      <c r="EH199" s="364"/>
      <c r="EI199" s="364"/>
      <c r="EJ199" s="364"/>
      <c r="EK199" s="364"/>
      <c r="EL199" s="364"/>
      <c r="EM199" s="364"/>
      <c r="EN199" s="364"/>
      <c r="EO199" s="364"/>
      <c r="EP199" s="364"/>
      <c r="EQ199" s="364"/>
      <c r="ER199" s="364"/>
      <c r="ES199" s="364"/>
      <c r="ET199" s="364"/>
      <c r="EU199" s="364"/>
      <c r="EV199" s="364"/>
      <c r="EW199" s="364"/>
      <c r="EX199" s="364"/>
      <c r="EY199" s="364"/>
      <c r="EZ199" s="364"/>
      <c r="FA199" s="364"/>
      <c r="FB199" s="364"/>
      <c r="FC199" s="364"/>
      <c r="FD199" s="364"/>
      <c r="FE199" s="364"/>
      <c r="FF199" s="364"/>
      <c r="FG199" s="364"/>
      <c r="FH199" s="364"/>
      <c r="FI199" s="364"/>
      <c r="FJ199" s="364"/>
      <c r="FK199" s="364"/>
      <c r="FL199" s="364"/>
      <c r="FM199" s="364"/>
      <c r="FN199" s="364"/>
      <c r="FO199" s="364"/>
      <c r="FP199" s="364"/>
      <c r="FQ199" s="364"/>
      <c r="FR199" s="364"/>
      <c r="FS199" s="364"/>
      <c r="FT199" s="364"/>
      <c r="FU199" s="364"/>
      <c r="FV199" s="364"/>
      <c r="FW199" s="364"/>
      <c r="FX199" s="364"/>
      <c r="FY199" s="364"/>
      <c r="FZ199" s="364"/>
      <c r="GA199" s="364"/>
      <c r="GB199" s="364"/>
      <c r="GC199" s="364"/>
      <c r="GD199" s="364"/>
      <c r="GE199" s="364"/>
      <c r="GF199" s="364"/>
      <c r="GG199" s="364"/>
      <c r="GH199" s="364"/>
      <c r="GI199" s="364"/>
      <c r="GJ199" s="364"/>
      <c r="GK199" s="364"/>
      <c r="GL199" s="364"/>
      <c r="GM199" s="364"/>
      <c r="GN199" s="364"/>
      <c r="GO199" s="364"/>
      <c r="GP199" s="364"/>
      <c r="GQ199" s="364"/>
      <c r="GR199" s="364"/>
      <c r="GS199" s="364"/>
      <c r="GT199" s="364"/>
      <c r="GU199" s="364"/>
      <c r="GV199" s="364"/>
      <c r="GW199" s="364"/>
      <c r="GX199" s="364"/>
      <c r="GY199" s="364"/>
      <c r="GZ199" s="364"/>
      <c r="HA199" s="364"/>
      <c r="HB199" s="364"/>
      <c r="HC199" s="364"/>
      <c r="HD199" s="364"/>
      <c r="HE199" s="364"/>
      <c r="HF199" s="364"/>
      <c r="HG199" s="364"/>
      <c r="HH199" s="364"/>
      <c r="HI199" s="364"/>
      <c r="HJ199" s="364"/>
      <c r="HK199" s="364"/>
      <c r="HL199" s="364"/>
      <c r="HM199" s="364"/>
      <c r="HN199" s="364"/>
      <c r="HO199" s="364"/>
      <c r="HP199" s="364"/>
      <c r="HQ199" s="364"/>
      <c r="HR199" s="364"/>
      <c r="HS199" s="364"/>
      <c r="HT199" s="364"/>
      <c r="HU199" s="364"/>
      <c r="HV199" s="364"/>
      <c r="HW199" s="364"/>
      <c r="HX199" s="364"/>
      <c r="HY199" s="364"/>
      <c r="HZ199" s="364"/>
      <c r="IA199" s="364"/>
      <c r="IB199" s="364"/>
      <c r="IC199" s="364"/>
      <c r="ID199" s="364"/>
      <c r="IE199" s="364"/>
      <c r="IF199" s="364"/>
      <c r="IG199" s="364"/>
      <c r="IH199" s="364"/>
      <c r="II199" s="364"/>
      <c r="IJ199" s="364"/>
      <c r="IK199" s="364"/>
      <c r="IL199" s="364"/>
      <c r="IM199" s="364"/>
      <c r="IN199" s="364"/>
      <c r="IO199" s="364"/>
      <c r="IP199" s="364"/>
      <c r="IQ199" s="364"/>
      <c r="IR199" s="364"/>
      <c r="IS199" s="364"/>
      <c r="IT199" s="364"/>
      <c r="IU199" s="364"/>
      <c r="IV199" s="364"/>
      <c r="IW199" s="364"/>
      <c r="IX199" s="364"/>
      <c r="IY199" s="364"/>
      <c r="IZ199" s="364"/>
      <c r="JA199" s="364"/>
      <c r="JB199" s="364"/>
      <c r="JC199" s="364"/>
      <c r="JD199" s="364"/>
      <c r="JE199" s="364"/>
      <c r="JF199" s="364"/>
      <c r="JG199" s="364"/>
      <c r="JH199" s="364"/>
      <c r="JI199" s="364"/>
      <c r="JJ199" s="364"/>
      <c r="JK199" s="364"/>
      <c r="JL199" s="364"/>
      <c r="JM199" s="364"/>
      <c r="JN199" s="364"/>
      <c r="JO199" s="364"/>
      <c r="JP199" s="364"/>
      <c r="JQ199" s="364"/>
      <c r="JR199" s="364"/>
      <c r="JS199" s="364"/>
      <c r="JT199" s="364"/>
      <c r="JU199" s="364"/>
      <c r="JV199" s="364"/>
      <c r="JW199" s="364"/>
      <c r="JX199" s="364"/>
      <c r="JY199" s="364"/>
      <c r="JZ199" s="364"/>
      <c r="KA199" s="364"/>
      <c r="KB199" s="364"/>
      <c r="KC199" s="364"/>
      <c r="KD199" s="364"/>
      <c r="KE199" s="364"/>
      <c r="KF199" s="364"/>
      <c r="KG199" s="364"/>
      <c r="KH199" s="364"/>
      <c r="KI199" s="364"/>
      <c r="KJ199" s="364"/>
      <c r="KK199" s="364"/>
      <c r="KL199" s="364"/>
      <c r="KM199" s="364"/>
      <c r="KN199" s="364"/>
      <c r="KO199" s="364"/>
      <c r="KP199" s="364"/>
      <c r="KQ199" s="364"/>
      <c r="KR199" s="364"/>
      <c r="KS199" s="364"/>
      <c r="KT199" s="364"/>
      <c r="KU199" s="364"/>
      <c r="KV199" s="364"/>
      <c r="KW199" s="364"/>
      <c r="KX199" s="364"/>
      <c r="KY199" s="364"/>
      <c r="KZ199" s="364"/>
      <c r="LA199" s="364"/>
      <c r="LB199" s="364"/>
      <c r="LC199" s="364"/>
      <c r="LD199" s="364"/>
      <c r="LE199" s="364"/>
      <c r="LF199" s="364"/>
      <c r="LG199" s="364"/>
      <c r="LH199" s="364"/>
      <c r="LI199" s="364"/>
      <c r="LJ199" s="364"/>
      <c r="LK199" s="364"/>
      <c r="LL199" s="364"/>
      <c r="LM199" s="364"/>
      <c r="LN199" s="364"/>
      <c r="LO199" s="364"/>
      <c r="LP199" s="364"/>
      <c r="LQ199" s="364"/>
      <c r="LR199" s="364"/>
      <c r="LS199" s="364"/>
      <c r="LT199" s="364"/>
      <c r="LU199" s="364"/>
      <c r="LV199" s="364"/>
      <c r="LW199" s="364"/>
      <c r="LX199" s="364"/>
      <c r="LY199" s="364"/>
      <c r="LZ199" s="364"/>
      <c r="MA199" s="364"/>
      <c r="MB199" s="364"/>
      <c r="MC199" s="364"/>
      <c r="MD199" s="364"/>
      <c r="ME199" s="364"/>
      <c r="MF199" s="364"/>
      <c r="MG199" s="364"/>
      <c r="MH199" s="364"/>
      <c r="MI199" s="364"/>
      <c r="MJ199" s="364"/>
      <c r="MK199" s="364"/>
      <c r="ML199" s="364"/>
      <c r="MM199" s="364"/>
      <c r="MN199" s="364"/>
      <c r="MO199" s="364"/>
      <c r="MP199" s="364"/>
      <c r="MQ199" s="364"/>
      <c r="MR199" s="364"/>
      <c r="MS199" s="364"/>
      <c r="MT199" s="364"/>
      <c r="MU199" s="364"/>
      <c r="MV199" s="364"/>
      <c r="MW199" s="364"/>
      <c r="MX199" s="364"/>
      <c r="MY199" s="364"/>
      <c r="MZ199" s="364"/>
      <c r="NA199" s="364"/>
      <c r="NB199" s="364"/>
      <c r="NC199" s="364"/>
      <c r="ND199" s="364"/>
      <c r="NE199" s="364"/>
      <c r="NF199" s="364"/>
      <c r="NG199" s="364"/>
      <c r="NH199" s="364"/>
      <c r="NI199" s="364"/>
      <c r="NJ199" s="364"/>
      <c r="NK199" s="364"/>
      <c r="NL199" s="364"/>
      <c r="NM199" s="364"/>
      <c r="NN199" s="364"/>
      <c r="NO199" s="364"/>
      <c r="NP199" s="364"/>
      <c r="NQ199" s="364"/>
      <c r="NR199" s="364"/>
      <c r="NS199" s="364"/>
      <c r="NT199" s="364"/>
      <c r="NU199" s="364"/>
      <c r="NV199" s="364"/>
      <c r="NW199" s="364"/>
      <c r="NX199" s="364"/>
      <c r="NY199" s="364"/>
      <c r="NZ199" s="364"/>
      <c r="OA199" s="364"/>
      <c r="OB199" s="364"/>
      <c r="OC199" s="364"/>
      <c r="OD199" s="364"/>
      <c r="OE199" s="364"/>
      <c r="OF199" s="364"/>
      <c r="OG199" s="364"/>
      <c r="OH199" s="364"/>
      <c r="OI199" s="364"/>
      <c r="OJ199" s="364"/>
      <c r="OK199" s="364"/>
      <c r="OL199" s="364"/>
      <c r="OM199" s="364"/>
      <c r="ON199" s="364"/>
      <c r="OO199" s="364"/>
      <c r="OP199" s="364"/>
      <c r="OQ199" s="364"/>
      <c r="OR199" s="364"/>
    </row>
    <row r="200" spans="1:408" ht="15">
      <c r="A200" s="363" t="s">
        <v>767</v>
      </c>
      <c r="B200" s="364">
        <f t="shared" si="185"/>
        <v>0</v>
      </c>
      <c r="C200" s="364">
        <f t="shared" si="186"/>
        <v>0</v>
      </c>
      <c r="D200" s="364">
        <f t="shared" si="187"/>
        <v>0</v>
      </c>
      <c r="E200" s="364">
        <f t="shared" si="188"/>
        <v>0</v>
      </c>
      <c r="F200" s="364">
        <f t="shared" si="189"/>
        <v>0</v>
      </c>
      <c r="G200" s="364">
        <f t="shared" si="190"/>
        <v>0</v>
      </c>
      <c r="H200" s="364">
        <f t="shared" si="191"/>
        <v>0</v>
      </c>
      <c r="I200" s="364">
        <f t="shared" si="192"/>
        <v>0</v>
      </c>
      <c r="J200" s="364">
        <f t="shared" si="193"/>
        <v>0</v>
      </c>
      <c r="K200" s="364">
        <f t="shared" si="194"/>
        <v>0</v>
      </c>
      <c r="L200" s="364">
        <f t="shared" si="195"/>
        <v>0</v>
      </c>
      <c r="M200" s="364">
        <f t="shared" si="196"/>
        <v>0</v>
      </c>
      <c r="N200" s="364">
        <f t="shared" si="197"/>
        <v>0</v>
      </c>
      <c r="O200" s="364">
        <f t="shared" si="198"/>
        <v>0</v>
      </c>
      <c r="P200" s="364">
        <f t="shared" si="199"/>
        <v>0</v>
      </c>
      <c r="Q200" s="364">
        <f t="shared" si="200"/>
        <v>0</v>
      </c>
      <c r="R200" s="364">
        <f t="shared" si="201"/>
        <v>0</v>
      </c>
      <c r="S200" s="364">
        <f t="shared" si="202"/>
        <v>0</v>
      </c>
      <c r="T200" s="364">
        <f t="shared" si="203"/>
        <v>0</v>
      </c>
      <c r="U200" s="364">
        <f t="shared" si="204"/>
        <v>0</v>
      </c>
      <c r="V200" s="364">
        <f t="shared" si="205"/>
        <v>0</v>
      </c>
      <c r="W200" s="364">
        <f t="shared" si="206"/>
        <v>0</v>
      </c>
      <c r="X200" s="364">
        <f t="shared" si="207"/>
        <v>0</v>
      </c>
      <c r="Y200" s="364">
        <f t="shared" si="208"/>
        <v>0</v>
      </c>
      <c r="Z200" s="364">
        <f t="shared" si="209"/>
        <v>0</v>
      </c>
      <c r="AA200" s="364">
        <f t="shared" si="210"/>
        <v>0</v>
      </c>
      <c r="AB200" s="364">
        <f t="shared" si="211"/>
        <v>0</v>
      </c>
      <c r="AC200" s="364">
        <f t="shared" si="212"/>
        <v>0</v>
      </c>
      <c r="AD200" s="364">
        <f t="shared" si="213"/>
        <v>0</v>
      </c>
      <c r="AE200" s="364">
        <f t="shared" si="214"/>
        <v>0</v>
      </c>
      <c r="AG200" s="364"/>
      <c r="AH200" s="364"/>
      <c r="AI200" s="364"/>
      <c r="AJ200" s="364"/>
      <c r="AK200" s="364"/>
      <c r="AL200" s="364"/>
      <c r="AM200" s="364"/>
      <c r="AN200" s="364"/>
      <c r="AO200" s="364"/>
      <c r="AP200" s="364"/>
      <c r="AQ200" s="364"/>
      <c r="AR200" s="364"/>
      <c r="AS200" s="364"/>
      <c r="AT200" s="364"/>
      <c r="AU200" s="364"/>
      <c r="AV200" s="364"/>
      <c r="AW200" s="364"/>
      <c r="AX200" s="364"/>
      <c r="AY200" s="364"/>
      <c r="AZ200" s="364"/>
      <c r="BA200" s="364"/>
      <c r="BB200" s="364"/>
      <c r="BC200" s="364"/>
      <c r="BD200" s="364"/>
      <c r="BE200" s="364"/>
      <c r="BF200" s="364"/>
      <c r="BG200" s="364"/>
      <c r="BH200" s="364"/>
      <c r="BI200" s="364"/>
      <c r="BJ200" s="364"/>
      <c r="BK200" s="364"/>
      <c r="BL200" s="364"/>
      <c r="BM200" s="364"/>
      <c r="BN200" s="364"/>
      <c r="BO200" s="364"/>
      <c r="BP200" s="364"/>
      <c r="BQ200" s="364"/>
      <c r="BR200" s="364"/>
      <c r="BS200" s="364"/>
      <c r="BT200" s="364"/>
      <c r="BU200" s="364"/>
      <c r="BV200" s="364"/>
      <c r="BW200" s="364"/>
      <c r="BX200" s="364"/>
      <c r="BY200" s="364"/>
      <c r="BZ200" s="364"/>
      <c r="CA200" s="364"/>
      <c r="CB200" s="364"/>
      <c r="CC200" s="364"/>
      <c r="CD200" s="364"/>
      <c r="CE200" s="364"/>
      <c r="CF200" s="364"/>
      <c r="CG200" s="364"/>
      <c r="CH200" s="364"/>
      <c r="CI200" s="364"/>
      <c r="CJ200" s="364"/>
      <c r="CK200" s="364"/>
      <c r="CL200" s="364"/>
      <c r="CM200" s="364"/>
      <c r="CN200" s="364"/>
      <c r="CO200" s="364"/>
      <c r="CP200" s="364"/>
      <c r="CQ200" s="364"/>
      <c r="CR200" s="364"/>
      <c r="CS200" s="364"/>
      <c r="CT200" s="364"/>
      <c r="CU200" s="364"/>
      <c r="CV200" s="364"/>
      <c r="CW200" s="364"/>
      <c r="CX200" s="364"/>
      <c r="CY200" s="364"/>
      <c r="CZ200" s="364"/>
      <c r="DA200" s="364"/>
      <c r="DB200" s="364"/>
      <c r="DC200" s="364"/>
      <c r="DD200" s="364"/>
      <c r="DE200" s="364"/>
      <c r="DF200" s="364"/>
      <c r="DG200" s="364"/>
      <c r="DH200" s="364"/>
      <c r="DI200" s="364"/>
      <c r="DJ200" s="364"/>
      <c r="DK200" s="364"/>
      <c r="DL200" s="364"/>
      <c r="DM200" s="364"/>
      <c r="DN200" s="364"/>
      <c r="DO200" s="364"/>
      <c r="DP200" s="364"/>
      <c r="DQ200" s="364"/>
      <c r="DR200" s="364"/>
      <c r="DS200" s="364"/>
      <c r="DT200" s="364"/>
      <c r="DU200" s="364"/>
      <c r="DV200" s="364"/>
      <c r="DW200" s="364"/>
      <c r="DX200" s="364"/>
      <c r="DY200" s="364"/>
      <c r="DZ200" s="364"/>
      <c r="EA200" s="364"/>
      <c r="EB200" s="364"/>
      <c r="EC200" s="364"/>
      <c r="ED200" s="364"/>
      <c r="EE200" s="364"/>
      <c r="EF200" s="364"/>
      <c r="EG200" s="364"/>
      <c r="EH200" s="364"/>
      <c r="EI200" s="364"/>
      <c r="EJ200" s="364"/>
      <c r="EK200" s="364"/>
      <c r="EL200" s="364"/>
      <c r="EM200" s="364"/>
      <c r="EN200" s="364"/>
      <c r="EO200" s="364"/>
      <c r="EP200" s="364"/>
      <c r="EQ200" s="364"/>
      <c r="ER200" s="364"/>
      <c r="ES200" s="364"/>
      <c r="ET200" s="364"/>
      <c r="EU200" s="364"/>
      <c r="EV200" s="364"/>
      <c r="EW200" s="364"/>
      <c r="EX200" s="364"/>
      <c r="EY200" s="364"/>
      <c r="EZ200" s="364"/>
      <c r="FA200" s="364"/>
      <c r="FB200" s="364"/>
      <c r="FC200" s="364"/>
      <c r="FD200" s="364"/>
      <c r="FE200" s="364"/>
      <c r="FF200" s="364"/>
      <c r="FG200" s="364"/>
      <c r="FH200" s="364"/>
      <c r="FI200" s="364"/>
      <c r="FJ200" s="364"/>
      <c r="FK200" s="364"/>
      <c r="FL200" s="364"/>
      <c r="FM200" s="364"/>
      <c r="FN200" s="364"/>
      <c r="FO200" s="364"/>
      <c r="FP200" s="364"/>
      <c r="FQ200" s="364"/>
      <c r="FR200" s="364"/>
      <c r="FS200" s="364"/>
      <c r="FT200" s="364"/>
      <c r="FU200" s="364"/>
      <c r="FV200" s="364"/>
      <c r="FW200" s="364"/>
      <c r="FX200" s="364"/>
      <c r="FY200" s="364"/>
      <c r="FZ200" s="364"/>
      <c r="GA200" s="364"/>
      <c r="GB200" s="364"/>
      <c r="GC200" s="364"/>
      <c r="GD200" s="364"/>
      <c r="GE200" s="364"/>
      <c r="GF200" s="364"/>
      <c r="GG200" s="364"/>
      <c r="GH200" s="364"/>
      <c r="GI200" s="364"/>
      <c r="GJ200" s="364"/>
      <c r="GK200" s="364"/>
      <c r="GL200" s="364"/>
      <c r="GM200" s="364"/>
      <c r="GN200" s="364"/>
      <c r="GO200" s="364"/>
      <c r="GP200" s="364"/>
      <c r="GQ200" s="364"/>
      <c r="GR200" s="364"/>
      <c r="GS200" s="364"/>
      <c r="GT200" s="364"/>
      <c r="GU200" s="364"/>
      <c r="GV200" s="364"/>
      <c r="GW200" s="364"/>
      <c r="GX200" s="364"/>
      <c r="GY200" s="364"/>
      <c r="GZ200" s="364"/>
      <c r="HA200" s="364"/>
      <c r="HB200" s="364"/>
      <c r="HC200" s="364"/>
      <c r="HD200" s="364"/>
      <c r="HE200" s="364"/>
      <c r="HF200" s="364"/>
      <c r="HG200" s="364"/>
      <c r="HH200" s="364"/>
      <c r="HI200" s="364"/>
      <c r="HJ200" s="364"/>
      <c r="HK200" s="364"/>
      <c r="HL200" s="364"/>
      <c r="HM200" s="364"/>
      <c r="HN200" s="364"/>
      <c r="HO200" s="364"/>
      <c r="HP200" s="364"/>
      <c r="HQ200" s="364"/>
      <c r="HR200" s="364"/>
      <c r="HS200" s="364"/>
      <c r="HT200" s="364"/>
      <c r="HU200" s="364"/>
      <c r="HV200" s="364"/>
      <c r="HW200" s="364"/>
      <c r="HX200" s="364"/>
      <c r="HY200" s="364"/>
      <c r="HZ200" s="364"/>
      <c r="IA200" s="364"/>
      <c r="IB200" s="364"/>
      <c r="IC200" s="364"/>
      <c r="ID200" s="364"/>
      <c r="IE200" s="364"/>
      <c r="IF200" s="364"/>
      <c r="IG200" s="364"/>
      <c r="IH200" s="364"/>
      <c r="II200" s="364"/>
      <c r="IJ200" s="364"/>
      <c r="IK200" s="364"/>
      <c r="IL200" s="364"/>
      <c r="IM200" s="364"/>
      <c r="IN200" s="364"/>
      <c r="IO200" s="364"/>
      <c r="IP200" s="364"/>
      <c r="IQ200" s="364"/>
      <c r="IR200" s="364"/>
      <c r="IS200" s="364"/>
      <c r="IT200" s="364"/>
      <c r="IU200" s="364"/>
      <c r="IV200" s="364"/>
      <c r="IW200" s="364"/>
      <c r="IX200" s="364"/>
      <c r="IY200" s="364"/>
      <c r="IZ200" s="364"/>
      <c r="JA200" s="364"/>
      <c r="JB200" s="364"/>
      <c r="JC200" s="364"/>
      <c r="JD200" s="364"/>
      <c r="JE200" s="364"/>
      <c r="JF200" s="364"/>
      <c r="JG200" s="364"/>
      <c r="JH200" s="364"/>
      <c r="JI200" s="364"/>
      <c r="JJ200" s="364"/>
      <c r="JK200" s="364"/>
      <c r="JL200" s="364"/>
      <c r="JM200" s="364"/>
      <c r="JN200" s="364"/>
      <c r="JO200" s="364"/>
      <c r="JP200" s="364"/>
      <c r="JQ200" s="364"/>
      <c r="JR200" s="364"/>
      <c r="JS200" s="364"/>
      <c r="JT200" s="364"/>
      <c r="JU200" s="364"/>
      <c r="JV200" s="364"/>
      <c r="JW200" s="364"/>
      <c r="JX200" s="364"/>
      <c r="JY200" s="364"/>
      <c r="JZ200" s="364"/>
      <c r="KA200" s="364"/>
      <c r="KB200" s="364"/>
      <c r="KC200" s="364"/>
      <c r="KD200" s="364"/>
      <c r="KE200" s="364"/>
      <c r="KF200" s="364"/>
      <c r="KG200" s="364"/>
      <c r="KH200" s="364"/>
      <c r="KI200" s="364"/>
      <c r="KJ200" s="364"/>
      <c r="KK200" s="364"/>
      <c r="KL200" s="364"/>
      <c r="KM200" s="364"/>
      <c r="KN200" s="364"/>
      <c r="KO200" s="364"/>
      <c r="KP200" s="364"/>
      <c r="KQ200" s="364"/>
      <c r="KR200" s="364"/>
      <c r="KS200" s="364"/>
      <c r="KT200" s="364"/>
      <c r="KU200" s="364"/>
      <c r="KV200" s="364"/>
      <c r="KW200" s="364"/>
      <c r="KX200" s="364"/>
      <c r="KY200" s="364"/>
      <c r="KZ200" s="364"/>
      <c r="LA200" s="364"/>
      <c r="LB200" s="364"/>
      <c r="LC200" s="364"/>
      <c r="LD200" s="364"/>
      <c r="LE200" s="364"/>
      <c r="LF200" s="364"/>
      <c r="LG200" s="364"/>
      <c r="LH200" s="364"/>
      <c r="LI200" s="364"/>
      <c r="LJ200" s="364"/>
      <c r="LK200" s="364"/>
      <c r="LL200" s="364"/>
      <c r="LM200" s="364"/>
      <c r="LN200" s="364"/>
      <c r="LO200" s="364"/>
      <c r="LP200" s="364"/>
      <c r="LQ200" s="364"/>
      <c r="LR200" s="364"/>
      <c r="LS200" s="364"/>
      <c r="LT200" s="364"/>
      <c r="LU200" s="364"/>
      <c r="LV200" s="364"/>
      <c r="LW200" s="364"/>
      <c r="LX200" s="364"/>
      <c r="LY200" s="364"/>
      <c r="LZ200" s="364"/>
      <c r="MA200" s="364"/>
      <c r="MB200" s="364"/>
      <c r="MC200" s="364"/>
      <c r="MD200" s="364"/>
      <c r="ME200" s="364"/>
      <c r="MF200" s="364"/>
      <c r="MG200" s="364"/>
      <c r="MH200" s="364"/>
      <c r="MI200" s="364"/>
      <c r="MJ200" s="364"/>
      <c r="MK200" s="364"/>
      <c r="ML200" s="364"/>
      <c r="MM200" s="364"/>
      <c r="MN200" s="364"/>
      <c r="MO200" s="364"/>
      <c r="MP200" s="364"/>
      <c r="MQ200" s="364"/>
      <c r="MR200" s="364"/>
      <c r="MS200" s="364"/>
      <c r="MT200" s="364"/>
      <c r="MU200" s="364"/>
      <c r="MV200" s="364"/>
      <c r="MW200" s="364"/>
      <c r="MX200" s="364"/>
      <c r="MY200" s="364"/>
      <c r="MZ200" s="364"/>
      <c r="NA200" s="364"/>
      <c r="NB200" s="364"/>
      <c r="NC200" s="364"/>
      <c r="ND200" s="364"/>
      <c r="NE200" s="364"/>
      <c r="NF200" s="364"/>
      <c r="NG200" s="364"/>
      <c r="NH200" s="364"/>
      <c r="NI200" s="364"/>
      <c r="NJ200" s="364"/>
      <c r="NK200" s="364"/>
      <c r="NL200" s="364"/>
      <c r="NM200" s="364"/>
      <c r="NN200" s="364"/>
      <c r="NO200" s="364"/>
      <c r="NP200" s="364"/>
      <c r="NQ200" s="364"/>
      <c r="NR200" s="364"/>
      <c r="NS200" s="364"/>
      <c r="NT200" s="364"/>
      <c r="NU200" s="364"/>
      <c r="NV200" s="364"/>
      <c r="NW200" s="364"/>
      <c r="NX200" s="364"/>
      <c r="NY200" s="364"/>
      <c r="NZ200" s="364"/>
      <c r="OA200" s="364"/>
      <c r="OB200" s="364"/>
      <c r="OC200" s="364"/>
      <c r="OD200" s="364"/>
      <c r="OE200" s="364"/>
      <c r="OF200" s="364"/>
      <c r="OG200" s="364"/>
      <c r="OH200" s="364"/>
      <c r="OI200" s="364"/>
      <c r="OJ200" s="364"/>
      <c r="OK200" s="364"/>
      <c r="OL200" s="364"/>
      <c r="OM200" s="364"/>
      <c r="ON200" s="364"/>
      <c r="OO200" s="364"/>
      <c r="OP200" s="364"/>
      <c r="OQ200" s="364"/>
      <c r="OR200" s="364"/>
    </row>
    <row r="201" spans="1:408" ht="15">
      <c r="A201" s="365" t="s">
        <v>768</v>
      </c>
      <c r="B201" s="364">
        <f t="shared" si="185"/>
        <v>0</v>
      </c>
      <c r="C201" s="364">
        <f t="shared" si="186"/>
        <v>0</v>
      </c>
      <c r="D201" s="364">
        <f t="shared" si="187"/>
        <v>0</v>
      </c>
      <c r="E201" s="364">
        <f t="shared" si="188"/>
        <v>0</v>
      </c>
      <c r="F201" s="364">
        <f t="shared" si="189"/>
        <v>0</v>
      </c>
      <c r="G201" s="364">
        <f t="shared" si="190"/>
        <v>0</v>
      </c>
      <c r="H201" s="364">
        <f t="shared" si="191"/>
        <v>0</v>
      </c>
      <c r="I201" s="364">
        <f t="shared" si="192"/>
        <v>0</v>
      </c>
      <c r="J201" s="364">
        <f t="shared" si="193"/>
        <v>0</v>
      </c>
      <c r="K201" s="364">
        <f t="shared" si="194"/>
        <v>0</v>
      </c>
      <c r="L201" s="364">
        <f t="shared" si="195"/>
        <v>0</v>
      </c>
      <c r="M201" s="364">
        <f t="shared" si="196"/>
        <v>0</v>
      </c>
      <c r="N201" s="364">
        <f t="shared" si="197"/>
        <v>0</v>
      </c>
      <c r="O201" s="364">
        <f t="shared" si="198"/>
        <v>0</v>
      </c>
      <c r="P201" s="364">
        <f t="shared" si="199"/>
        <v>0</v>
      </c>
      <c r="Q201" s="364">
        <f t="shared" si="200"/>
        <v>0</v>
      </c>
      <c r="R201" s="364">
        <f t="shared" si="201"/>
        <v>0</v>
      </c>
      <c r="S201" s="364">
        <f t="shared" si="202"/>
        <v>0</v>
      </c>
      <c r="T201" s="364">
        <f t="shared" si="203"/>
        <v>0</v>
      </c>
      <c r="U201" s="364">
        <f t="shared" si="204"/>
        <v>0</v>
      </c>
      <c r="V201" s="364">
        <f t="shared" si="205"/>
        <v>0</v>
      </c>
      <c r="W201" s="364">
        <f t="shared" si="206"/>
        <v>0</v>
      </c>
      <c r="X201" s="364">
        <f t="shared" si="207"/>
        <v>0</v>
      </c>
      <c r="Y201" s="364">
        <f t="shared" si="208"/>
        <v>0</v>
      </c>
      <c r="Z201" s="364">
        <f t="shared" si="209"/>
        <v>0</v>
      </c>
      <c r="AA201" s="364">
        <f t="shared" si="210"/>
        <v>0</v>
      </c>
      <c r="AB201" s="364">
        <f t="shared" si="211"/>
        <v>0</v>
      </c>
      <c r="AC201" s="364">
        <f t="shared" si="212"/>
        <v>0</v>
      </c>
      <c r="AD201" s="364">
        <f t="shared" si="213"/>
        <v>0</v>
      </c>
      <c r="AE201" s="364">
        <f t="shared" si="214"/>
        <v>0</v>
      </c>
      <c r="AG201" s="364"/>
      <c r="AH201" s="364"/>
      <c r="AI201" s="364"/>
      <c r="AJ201" s="364"/>
      <c r="AK201" s="364"/>
      <c r="AL201" s="364"/>
      <c r="AM201" s="364"/>
      <c r="AN201" s="364"/>
      <c r="AO201" s="364"/>
      <c r="AP201" s="364"/>
      <c r="AQ201" s="364"/>
      <c r="AR201" s="364"/>
      <c r="AS201" s="364"/>
      <c r="AT201" s="364"/>
      <c r="AU201" s="364"/>
      <c r="AV201" s="364"/>
      <c r="AW201" s="364"/>
      <c r="AX201" s="364"/>
      <c r="AY201" s="364"/>
      <c r="AZ201" s="364"/>
      <c r="BA201" s="364"/>
      <c r="BB201" s="364"/>
      <c r="BC201" s="364"/>
      <c r="BD201" s="364"/>
      <c r="BE201" s="364"/>
      <c r="BF201" s="364"/>
      <c r="BG201" s="364"/>
      <c r="BH201" s="364"/>
      <c r="BI201" s="364"/>
      <c r="BJ201" s="364"/>
      <c r="BK201" s="364"/>
      <c r="BL201" s="364"/>
      <c r="BM201" s="364"/>
      <c r="BN201" s="364"/>
      <c r="BO201" s="364"/>
      <c r="BP201" s="364"/>
      <c r="BQ201" s="364"/>
      <c r="BR201" s="364"/>
      <c r="BS201" s="364"/>
      <c r="BT201" s="364"/>
      <c r="BU201" s="364"/>
      <c r="BV201" s="364"/>
      <c r="BW201" s="364"/>
      <c r="BX201" s="364"/>
      <c r="BY201" s="364"/>
      <c r="BZ201" s="364"/>
      <c r="CA201" s="364"/>
      <c r="CB201" s="364"/>
      <c r="CC201" s="364"/>
      <c r="CD201" s="364"/>
      <c r="CE201" s="364"/>
      <c r="CF201" s="364"/>
      <c r="CG201" s="364"/>
      <c r="CH201" s="364"/>
      <c r="CI201" s="364"/>
      <c r="CJ201" s="364"/>
      <c r="CK201" s="364"/>
      <c r="CL201" s="364"/>
      <c r="CM201" s="364"/>
      <c r="CN201" s="364"/>
      <c r="CO201" s="364"/>
      <c r="CP201" s="364"/>
      <c r="CQ201" s="364"/>
      <c r="CR201" s="364"/>
      <c r="CS201" s="364"/>
      <c r="CT201" s="364"/>
      <c r="CU201" s="364"/>
      <c r="CV201" s="364"/>
      <c r="CW201" s="364"/>
      <c r="CX201" s="364"/>
      <c r="CY201" s="364"/>
      <c r="CZ201" s="364"/>
      <c r="DA201" s="364"/>
      <c r="DB201" s="364"/>
      <c r="DC201" s="364"/>
      <c r="DD201" s="364"/>
      <c r="DE201" s="364"/>
      <c r="DF201" s="364"/>
      <c r="DG201" s="364"/>
      <c r="DH201" s="364"/>
      <c r="DI201" s="364"/>
      <c r="DJ201" s="364"/>
      <c r="DK201" s="364"/>
      <c r="DL201" s="364"/>
      <c r="DM201" s="364"/>
      <c r="DN201" s="364"/>
      <c r="DO201" s="364"/>
      <c r="DP201" s="364"/>
      <c r="DQ201" s="364"/>
      <c r="DR201" s="364"/>
      <c r="DS201" s="364"/>
      <c r="DT201" s="364"/>
      <c r="DU201" s="364"/>
      <c r="DV201" s="364"/>
      <c r="DW201" s="364"/>
      <c r="DX201" s="364"/>
      <c r="DY201" s="364"/>
      <c r="DZ201" s="364"/>
      <c r="EA201" s="364"/>
      <c r="EB201" s="364"/>
      <c r="EC201" s="364"/>
      <c r="ED201" s="364"/>
      <c r="EE201" s="364"/>
      <c r="EF201" s="364"/>
      <c r="EG201" s="364"/>
      <c r="EH201" s="364"/>
      <c r="EI201" s="364"/>
      <c r="EJ201" s="364"/>
      <c r="EK201" s="364"/>
      <c r="EL201" s="364"/>
      <c r="EM201" s="364"/>
      <c r="EN201" s="364"/>
      <c r="EO201" s="364"/>
      <c r="EP201" s="364"/>
      <c r="EQ201" s="364"/>
      <c r="ER201" s="364"/>
      <c r="ES201" s="364"/>
      <c r="ET201" s="364"/>
      <c r="EU201" s="364"/>
      <c r="EV201" s="364"/>
      <c r="EW201" s="364"/>
      <c r="EX201" s="364"/>
      <c r="EY201" s="364"/>
      <c r="EZ201" s="364"/>
      <c r="FA201" s="364"/>
      <c r="FB201" s="364"/>
      <c r="FC201" s="364"/>
      <c r="FD201" s="364"/>
      <c r="FE201" s="364"/>
      <c r="FF201" s="364"/>
      <c r="FG201" s="364"/>
      <c r="FH201" s="364"/>
      <c r="FI201" s="364"/>
      <c r="FJ201" s="364"/>
      <c r="FK201" s="364"/>
      <c r="FL201" s="364"/>
      <c r="FM201" s="364"/>
      <c r="FN201" s="364"/>
      <c r="FO201" s="364"/>
      <c r="FP201" s="364"/>
      <c r="FQ201" s="364"/>
      <c r="FR201" s="364"/>
      <c r="FS201" s="364"/>
      <c r="FT201" s="364"/>
      <c r="FU201" s="364"/>
      <c r="FV201" s="364"/>
      <c r="FW201" s="364"/>
      <c r="FX201" s="364"/>
      <c r="FY201" s="364"/>
      <c r="FZ201" s="364"/>
      <c r="GA201" s="364"/>
      <c r="GB201" s="364"/>
      <c r="GC201" s="364"/>
      <c r="GD201" s="364"/>
      <c r="GE201" s="364"/>
      <c r="GF201" s="364"/>
      <c r="GG201" s="364"/>
      <c r="GH201" s="364"/>
      <c r="GI201" s="364"/>
      <c r="GJ201" s="364"/>
      <c r="GK201" s="364"/>
      <c r="GL201" s="364"/>
      <c r="GM201" s="364"/>
      <c r="GN201" s="364"/>
      <c r="GO201" s="364"/>
      <c r="GP201" s="364"/>
      <c r="GQ201" s="364"/>
      <c r="GR201" s="364"/>
      <c r="GS201" s="364"/>
      <c r="GT201" s="364"/>
      <c r="GU201" s="364"/>
      <c r="GV201" s="364"/>
      <c r="GW201" s="364"/>
      <c r="GX201" s="364"/>
      <c r="GY201" s="364"/>
      <c r="GZ201" s="364"/>
      <c r="HA201" s="364"/>
      <c r="HB201" s="364"/>
      <c r="HC201" s="364"/>
      <c r="HD201" s="364"/>
      <c r="HE201" s="364"/>
      <c r="HF201" s="364"/>
      <c r="HG201" s="364"/>
      <c r="HH201" s="364"/>
      <c r="HI201" s="364"/>
      <c r="HJ201" s="364"/>
      <c r="HK201" s="364"/>
      <c r="HL201" s="364"/>
      <c r="HM201" s="364"/>
      <c r="HN201" s="364"/>
      <c r="HO201" s="364"/>
      <c r="HP201" s="364"/>
      <c r="HQ201" s="364"/>
      <c r="HR201" s="364"/>
      <c r="HS201" s="364"/>
      <c r="HT201" s="364"/>
      <c r="HU201" s="364"/>
      <c r="HV201" s="364"/>
      <c r="HW201" s="364"/>
      <c r="HX201" s="364"/>
      <c r="HY201" s="364"/>
      <c r="HZ201" s="364"/>
      <c r="IA201" s="364"/>
      <c r="IB201" s="364"/>
      <c r="IC201" s="364"/>
      <c r="ID201" s="364"/>
      <c r="IE201" s="364"/>
      <c r="IF201" s="364"/>
      <c r="IG201" s="364"/>
      <c r="IH201" s="364"/>
      <c r="II201" s="364"/>
      <c r="IJ201" s="364"/>
      <c r="IK201" s="364"/>
      <c r="IL201" s="364"/>
      <c r="IM201" s="364"/>
      <c r="IN201" s="364"/>
      <c r="IO201" s="364"/>
      <c r="IP201" s="364"/>
      <c r="IQ201" s="364"/>
      <c r="IR201" s="364"/>
      <c r="IS201" s="364"/>
      <c r="IT201" s="364"/>
      <c r="IU201" s="364"/>
      <c r="IV201" s="364"/>
      <c r="IW201" s="364"/>
      <c r="IX201" s="364"/>
      <c r="IY201" s="364"/>
      <c r="IZ201" s="364"/>
      <c r="JA201" s="364"/>
      <c r="JB201" s="364"/>
      <c r="JC201" s="364"/>
      <c r="JD201" s="364"/>
      <c r="JE201" s="364"/>
      <c r="JF201" s="364"/>
      <c r="JG201" s="364"/>
      <c r="JH201" s="364"/>
      <c r="JI201" s="364"/>
      <c r="JJ201" s="364"/>
      <c r="JK201" s="364"/>
      <c r="JL201" s="364"/>
      <c r="JM201" s="364"/>
      <c r="JN201" s="364"/>
      <c r="JO201" s="364"/>
      <c r="JP201" s="364"/>
      <c r="JQ201" s="364"/>
      <c r="JR201" s="364"/>
      <c r="JS201" s="364"/>
      <c r="JT201" s="364"/>
      <c r="JU201" s="364"/>
      <c r="JV201" s="364"/>
      <c r="JW201" s="364"/>
      <c r="JX201" s="364"/>
      <c r="JY201" s="364"/>
      <c r="JZ201" s="364"/>
      <c r="KA201" s="364"/>
      <c r="KB201" s="364"/>
      <c r="KC201" s="364"/>
      <c r="KD201" s="364"/>
      <c r="KE201" s="364"/>
      <c r="KF201" s="364"/>
      <c r="KG201" s="364"/>
      <c r="KH201" s="364"/>
      <c r="KI201" s="364"/>
      <c r="KJ201" s="364"/>
      <c r="KK201" s="364"/>
      <c r="KL201" s="364"/>
      <c r="KM201" s="364"/>
      <c r="KN201" s="364"/>
      <c r="KO201" s="364"/>
      <c r="KP201" s="364"/>
      <c r="KQ201" s="364"/>
      <c r="KR201" s="364"/>
      <c r="KS201" s="364"/>
      <c r="KT201" s="364"/>
      <c r="KU201" s="364"/>
      <c r="KV201" s="364"/>
      <c r="KW201" s="364"/>
      <c r="KX201" s="364"/>
      <c r="KY201" s="364"/>
      <c r="KZ201" s="364"/>
      <c r="LA201" s="364"/>
      <c r="LB201" s="364"/>
      <c r="LC201" s="364"/>
      <c r="LD201" s="364"/>
      <c r="LE201" s="364"/>
      <c r="LF201" s="364"/>
      <c r="LG201" s="364"/>
      <c r="LH201" s="364"/>
      <c r="LI201" s="364"/>
      <c r="LJ201" s="364"/>
      <c r="LK201" s="364"/>
      <c r="LL201" s="364"/>
      <c r="LM201" s="364"/>
      <c r="LN201" s="364"/>
      <c r="LO201" s="364"/>
      <c r="LP201" s="364"/>
      <c r="LQ201" s="364"/>
      <c r="LR201" s="364"/>
      <c r="LS201" s="364"/>
      <c r="LT201" s="364"/>
      <c r="LU201" s="364"/>
      <c r="LV201" s="364"/>
      <c r="LW201" s="364"/>
      <c r="LX201" s="364"/>
      <c r="LY201" s="364"/>
      <c r="LZ201" s="364"/>
      <c r="MA201" s="364"/>
      <c r="MB201" s="364"/>
      <c r="MC201" s="364"/>
      <c r="MD201" s="364"/>
      <c r="ME201" s="364"/>
      <c r="MF201" s="364"/>
      <c r="MG201" s="364"/>
      <c r="MH201" s="364"/>
      <c r="MI201" s="364"/>
      <c r="MJ201" s="364"/>
      <c r="MK201" s="364"/>
      <c r="ML201" s="364"/>
      <c r="MM201" s="364"/>
      <c r="MN201" s="364"/>
      <c r="MO201" s="364"/>
      <c r="MP201" s="364"/>
      <c r="MQ201" s="364"/>
      <c r="MR201" s="364"/>
      <c r="MS201" s="364"/>
      <c r="MT201" s="364"/>
      <c r="MU201" s="364"/>
      <c r="MV201" s="364"/>
      <c r="MW201" s="364"/>
      <c r="MX201" s="364"/>
      <c r="MY201" s="364"/>
      <c r="MZ201" s="364"/>
      <c r="NA201" s="364"/>
      <c r="NB201" s="364"/>
      <c r="NC201" s="364"/>
      <c r="ND201" s="364"/>
      <c r="NE201" s="364"/>
      <c r="NF201" s="364"/>
      <c r="NG201" s="364"/>
      <c r="NH201" s="364"/>
      <c r="NI201" s="364"/>
      <c r="NJ201" s="364"/>
      <c r="NK201" s="364"/>
      <c r="NL201" s="364"/>
      <c r="NM201" s="364"/>
      <c r="NN201" s="364"/>
      <c r="NO201" s="364"/>
      <c r="NP201" s="364"/>
      <c r="NQ201" s="364"/>
      <c r="NR201" s="364"/>
      <c r="NS201" s="364"/>
      <c r="NT201" s="364"/>
      <c r="NU201" s="364"/>
      <c r="NV201" s="364"/>
      <c r="NW201" s="364"/>
      <c r="NX201" s="364"/>
      <c r="NY201" s="364"/>
      <c r="NZ201" s="364"/>
      <c r="OA201" s="364"/>
      <c r="OB201" s="364"/>
      <c r="OC201" s="364"/>
      <c r="OD201" s="364"/>
      <c r="OE201" s="364"/>
      <c r="OF201" s="364"/>
      <c r="OG201" s="364"/>
      <c r="OH201" s="364"/>
      <c r="OI201" s="364"/>
      <c r="OJ201" s="364"/>
      <c r="OK201" s="364"/>
      <c r="OL201" s="364"/>
      <c r="OM201" s="364"/>
      <c r="ON201" s="364"/>
      <c r="OO201" s="364"/>
      <c r="OP201" s="364"/>
      <c r="OQ201" s="364"/>
      <c r="OR201" s="364"/>
    </row>
    <row r="202" spans="1:408" ht="15">
      <c r="A202" s="365" t="s">
        <v>769</v>
      </c>
      <c r="B202" s="364">
        <f t="shared" si="185"/>
        <v>0</v>
      </c>
      <c r="C202" s="364">
        <f t="shared" si="186"/>
        <v>0</v>
      </c>
      <c r="D202" s="364">
        <f t="shared" si="187"/>
        <v>0</v>
      </c>
      <c r="E202" s="364">
        <f t="shared" si="188"/>
        <v>0</v>
      </c>
      <c r="F202" s="364">
        <f t="shared" si="189"/>
        <v>0</v>
      </c>
      <c r="G202" s="364">
        <f t="shared" si="190"/>
        <v>0</v>
      </c>
      <c r="H202" s="364">
        <f t="shared" si="191"/>
        <v>0</v>
      </c>
      <c r="I202" s="364">
        <f t="shared" si="192"/>
        <v>0</v>
      </c>
      <c r="J202" s="364">
        <f t="shared" si="193"/>
        <v>0</v>
      </c>
      <c r="K202" s="364">
        <f t="shared" si="194"/>
        <v>0</v>
      </c>
      <c r="L202" s="364">
        <f t="shared" si="195"/>
        <v>0</v>
      </c>
      <c r="M202" s="364">
        <f t="shared" si="196"/>
        <v>0</v>
      </c>
      <c r="N202" s="364">
        <f t="shared" si="197"/>
        <v>0</v>
      </c>
      <c r="O202" s="364">
        <f t="shared" si="198"/>
        <v>0</v>
      </c>
      <c r="P202" s="364">
        <f t="shared" si="199"/>
        <v>0</v>
      </c>
      <c r="Q202" s="364">
        <f t="shared" si="200"/>
        <v>0</v>
      </c>
      <c r="R202" s="364">
        <f t="shared" si="201"/>
        <v>0</v>
      </c>
      <c r="S202" s="364">
        <f t="shared" si="202"/>
        <v>0</v>
      </c>
      <c r="T202" s="364">
        <f t="shared" si="203"/>
        <v>0</v>
      </c>
      <c r="U202" s="364">
        <f t="shared" si="204"/>
        <v>0</v>
      </c>
      <c r="V202" s="364">
        <f t="shared" si="205"/>
        <v>0</v>
      </c>
      <c r="W202" s="364">
        <f t="shared" si="206"/>
        <v>0</v>
      </c>
      <c r="X202" s="364">
        <f t="shared" si="207"/>
        <v>0</v>
      </c>
      <c r="Y202" s="364">
        <f t="shared" si="208"/>
        <v>0</v>
      </c>
      <c r="Z202" s="364">
        <f t="shared" si="209"/>
        <v>0</v>
      </c>
      <c r="AA202" s="364">
        <f t="shared" si="210"/>
        <v>0</v>
      </c>
      <c r="AB202" s="364">
        <f t="shared" si="211"/>
        <v>0</v>
      </c>
      <c r="AC202" s="364">
        <f t="shared" si="212"/>
        <v>0</v>
      </c>
      <c r="AD202" s="364">
        <f t="shared" si="213"/>
        <v>0</v>
      </c>
      <c r="AE202" s="364">
        <f t="shared" si="214"/>
        <v>0</v>
      </c>
      <c r="AG202" s="364"/>
      <c r="AH202" s="364"/>
      <c r="AI202" s="364"/>
      <c r="AJ202" s="364"/>
      <c r="AK202" s="364"/>
      <c r="AL202" s="364"/>
      <c r="AM202" s="364"/>
      <c r="AN202" s="364"/>
      <c r="AO202" s="364"/>
      <c r="AP202" s="364"/>
      <c r="AQ202" s="364"/>
      <c r="AR202" s="364"/>
      <c r="AS202" s="364"/>
      <c r="AT202" s="364"/>
      <c r="AU202" s="364"/>
      <c r="AV202" s="364"/>
      <c r="AW202" s="364"/>
      <c r="AX202" s="364"/>
      <c r="AY202" s="364"/>
      <c r="AZ202" s="364"/>
      <c r="BA202" s="364"/>
      <c r="BB202" s="364"/>
      <c r="BC202" s="364"/>
      <c r="BD202" s="364"/>
      <c r="BE202" s="364"/>
      <c r="BF202" s="364"/>
      <c r="BG202" s="364"/>
      <c r="BH202" s="364"/>
      <c r="BI202" s="364"/>
      <c r="BJ202" s="364"/>
      <c r="BK202" s="364"/>
      <c r="BL202" s="364"/>
      <c r="BM202" s="364"/>
      <c r="BN202" s="364"/>
      <c r="BO202" s="364"/>
      <c r="BP202" s="364"/>
      <c r="BQ202" s="364"/>
      <c r="BR202" s="364"/>
      <c r="BS202" s="364"/>
      <c r="BT202" s="364"/>
      <c r="BU202" s="364"/>
      <c r="BV202" s="364"/>
      <c r="BW202" s="364"/>
      <c r="BX202" s="364"/>
      <c r="BY202" s="364"/>
      <c r="BZ202" s="364"/>
      <c r="CA202" s="364"/>
      <c r="CB202" s="364"/>
      <c r="CC202" s="364"/>
      <c r="CD202" s="364"/>
      <c r="CE202" s="364"/>
      <c r="CF202" s="364"/>
      <c r="CG202" s="364"/>
      <c r="CH202" s="364"/>
      <c r="CI202" s="364"/>
      <c r="CJ202" s="364"/>
      <c r="CK202" s="364"/>
      <c r="CL202" s="364"/>
      <c r="CM202" s="364"/>
      <c r="CN202" s="364"/>
      <c r="CO202" s="364"/>
      <c r="CP202" s="364"/>
      <c r="CQ202" s="364"/>
      <c r="CR202" s="364"/>
      <c r="CS202" s="364"/>
      <c r="CT202" s="364"/>
      <c r="CU202" s="364"/>
      <c r="CV202" s="364"/>
      <c r="CW202" s="364"/>
      <c r="CX202" s="364"/>
      <c r="CY202" s="364"/>
      <c r="CZ202" s="364"/>
      <c r="DA202" s="364"/>
      <c r="DB202" s="364"/>
      <c r="DC202" s="364"/>
      <c r="DD202" s="364"/>
      <c r="DE202" s="364"/>
      <c r="DF202" s="364"/>
      <c r="DG202" s="364"/>
      <c r="DH202" s="364"/>
      <c r="DI202" s="364"/>
      <c r="DJ202" s="364"/>
      <c r="DK202" s="364"/>
      <c r="DL202" s="364"/>
      <c r="DM202" s="364"/>
      <c r="DN202" s="364"/>
      <c r="DO202" s="364"/>
      <c r="DP202" s="364"/>
      <c r="DQ202" s="364"/>
      <c r="DR202" s="364"/>
      <c r="DS202" s="364"/>
      <c r="DT202" s="364"/>
      <c r="DU202" s="364"/>
      <c r="DV202" s="364"/>
      <c r="DW202" s="364"/>
      <c r="DX202" s="364"/>
      <c r="DY202" s="364"/>
      <c r="DZ202" s="364"/>
      <c r="EA202" s="364"/>
      <c r="EB202" s="364"/>
      <c r="EC202" s="364"/>
      <c r="ED202" s="364"/>
      <c r="EE202" s="364"/>
      <c r="EF202" s="364"/>
      <c r="EG202" s="364"/>
      <c r="EH202" s="364"/>
      <c r="EI202" s="364"/>
      <c r="EJ202" s="364"/>
      <c r="EK202" s="364"/>
      <c r="EL202" s="364"/>
      <c r="EM202" s="364"/>
      <c r="EN202" s="364"/>
      <c r="EO202" s="364"/>
      <c r="EP202" s="364"/>
      <c r="EQ202" s="364"/>
      <c r="ER202" s="364"/>
      <c r="ES202" s="364"/>
      <c r="ET202" s="364"/>
      <c r="EU202" s="364"/>
      <c r="EV202" s="364"/>
      <c r="EW202" s="364"/>
      <c r="EX202" s="364"/>
      <c r="EY202" s="364"/>
      <c r="EZ202" s="364"/>
      <c r="FA202" s="364"/>
      <c r="FB202" s="364"/>
      <c r="FC202" s="364"/>
      <c r="FD202" s="364"/>
      <c r="FE202" s="364"/>
      <c r="FF202" s="364"/>
      <c r="FG202" s="364"/>
      <c r="FH202" s="364"/>
      <c r="FI202" s="364"/>
      <c r="FJ202" s="364"/>
      <c r="FK202" s="364"/>
      <c r="FL202" s="364"/>
      <c r="FM202" s="364"/>
      <c r="FN202" s="364"/>
      <c r="FO202" s="364"/>
      <c r="FP202" s="364"/>
      <c r="FQ202" s="364"/>
      <c r="FR202" s="364"/>
      <c r="FS202" s="364"/>
      <c r="FT202" s="364"/>
      <c r="FU202" s="364"/>
      <c r="FV202" s="364"/>
      <c r="FW202" s="364"/>
      <c r="FX202" s="364"/>
      <c r="FY202" s="364"/>
      <c r="FZ202" s="364"/>
      <c r="GA202" s="364"/>
      <c r="GB202" s="364"/>
      <c r="GC202" s="364"/>
      <c r="GD202" s="364"/>
      <c r="GE202" s="364"/>
      <c r="GF202" s="364"/>
      <c r="GG202" s="364"/>
      <c r="GH202" s="364"/>
      <c r="GI202" s="364"/>
      <c r="GJ202" s="364"/>
      <c r="GK202" s="364"/>
      <c r="GL202" s="364"/>
      <c r="GM202" s="364"/>
      <c r="GN202" s="364"/>
      <c r="GO202" s="364"/>
      <c r="GP202" s="364"/>
      <c r="GQ202" s="364"/>
      <c r="GR202" s="364"/>
      <c r="GS202" s="364"/>
      <c r="GT202" s="364"/>
      <c r="GU202" s="364"/>
      <c r="GV202" s="364"/>
      <c r="GW202" s="364"/>
      <c r="GX202" s="364"/>
      <c r="GY202" s="364"/>
      <c r="GZ202" s="364"/>
      <c r="HA202" s="364"/>
      <c r="HB202" s="364"/>
      <c r="HC202" s="364"/>
      <c r="HD202" s="364"/>
      <c r="HE202" s="364"/>
      <c r="HF202" s="364"/>
      <c r="HG202" s="364"/>
      <c r="HH202" s="364"/>
      <c r="HI202" s="364"/>
      <c r="HJ202" s="364"/>
      <c r="HK202" s="364"/>
      <c r="HL202" s="364"/>
      <c r="HM202" s="364"/>
      <c r="HN202" s="364"/>
      <c r="HO202" s="364"/>
      <c r="HP202" s="364"/>
      <c r="HQ202" s="364"/>
      <c r="HR202" s="364"/>
      <c r="HS202" s="364"/>
      <c r="HT202" s="364"/>
      <c r="HU202" s="364"/>
      <c r="HV202" s="364"/>
      <c r="HW202" s="364"/>
      <c r="HX202" s="364"/>
      <c r="HY202" s="364"/>
      <c r="HZ202" s="364"/>
      <c r="IA202" s="364"/>
      <c r="IB202" s="364"/>
      <c r="IC202" s="364"/>
      <c r="ID202" s="364"/>
      <c r="IE202" s="364"/>
      <c r="IF202" s="364"/>
      <c r="IG202" s="364"/>
      <c r="IH202" s="364"/>
      <c r="II202" s="364"/>
      <c r="IJ202" s="364"/>
      <c r="IK202" s="364"/>
      <c r="IL202" s="364"/>
      <c r="IM202" s="364"/>
      <c r="IN202" s="364"/>
      <c r="IO202" s="364"/>
      <c r="IP202" s="364"/>
      <c r="IQ202" s="364"/>
      <c r="IR202" s="364"/>
      <c r="IS202" s="364"/>
      <c r="IT202" s="364"/>
      <c r="IU202" s="364"/>
      <c r="IV202" s="364"/>
      <c r="IW202" s="364"/>
      <c r="IX202" s="364"/>
      <c r="IY202" s="364"/>
      <c r="IZ202" s="364"/>
      <c r="JA202" s="364"/>
      <c r="JB202" s="364"/>
      <c r="JC202" s="364"/>
      <c r="JD202" s="364"/>
      <c r="JE202" s="364"/>
      <c r="JF202" s="364"/>
      <c r="JG202" s="364"/>
      <c r="JH202" s="364"/>
      <c r="JI202" s="364"/>
      <c r="JJ202" s="364"/>
      <c r="JK202" s="364"/>
      <c r="JL202" s="364"/>
      <c r="JM202" s="364"/>
      <c r="JN202" s="364"/>
      <c r="JO202" s="364"/>
      <c r="JP202" s="364"/>
      <c r="JQ202" s="364"/>
      <c r="JR202" s="364"/>
      <c r="JS202" s="364"/>
      <c r="JT202" s="364"/>
      <c r="JU202" s="364"/>
      <c r="JV202" s="364"/>
      <c r="JW202" s="364"/>
      <c r="JX202" s="364"/>
      <c r="JY202" s="364"/>
      <c r="JZ202" s="364"/>
      <c r="KA202" s="364"/>
      <c r="KB202" s="364"/>
      <c r="KC202" s="364"/>
      <c r="KD202" s="364"/>
      <c r="KE202" s="364"/>
      <c r="KF202" s="364"/>
      <c r="KG202" s="364"/>
      <c r="KH202" s="364"/>
      <c r="KI202" s="364"/>
      <c r="KJ202" s="364"/>
      <c r="KK202" s="364"/>
      <c r="KL202" s="364"/>
      <c r="KM202" s="364"/>
      <c r="KN202" s="364"/>
      <c r="KO202" s="364"/>
      <c r="KP202" s="364"/>
      <c r="KQ202" s="364"/>
      <c r="KR202" s="364"/>
      <c r="KS202" s="364"/>
      <c r="KT202" s="364"/>
      <c r="KU202" s="364"/>
      <c r="KV202" s="364"/>
      <c r="KW202" s="364"/>
      <c r="KX202" s="364"/>
      <c r="KY202" s="364"/>
      <c r="KZ202" s="364"/>
      <c r="LA202" s="364"/>
      <c r="LB202" s="364"/>
      <c r="LC202" s="364"/>
      <c r="LD202" s="364"/>
      <c r="LE202" s="364"/>
      <c r="LF202" s="364"/>
      <c r="LG202" s="364"/>
      <c r="LH202" s="364"/>
      <c r="LI202" s="364"/>
      <c r="LJ202" s="364"/>
      <c r="LK202" s="364"/>
      <c r="LL202" s="364"/>
      <c r="LM202" s="364"/>
      <c r="LN202" s="364"/>
      <c r="LO202" s="364"/>
      <c r="LP202" s="364"/>
      <c r="LQ202" s="364"/>
      <c r="LR202" s="364"/>
      <c r="LS202" s="364"/>
      <c r="LT202" s="364"/>
      <c r="LU202" s="364"/>
      <c r="LV202" s="364"/>
      <c r="LW202" s="364"/>
      <c r="LX202" s="364"/>
      <c r="LY202" s="364"/>
      <c r="LZ202" s="364"/>
      <c r="MA202" s="364"/>
      <c r="MB202" s="364"/>
      <c r="MC202" s="364"/>
      <c r="MD202" s="364"/>
      <c r="ME202" s="364"/>
      <c r="MF202" s="364"/>
      <c r="MG202" s="364"/>
      <c r="MH202" s="364"/>
      <c r="MI202" s="364"/>
      <c r="MJ202" s="364"/>
      <c r="MK202" s="364"/>
      <c r="ML202" s="364"/>
      <c r="MM202" s="364"/>
      <c r="MN202" s="364"/>
      <c r="MO202" s="364"/>
      <c r="MP202" s="364"/>
      <c r="MQ202" s="364"/>
      <c r="MR202" s="364"/>
      <c r="MS202" s="364"/>
      <c r="MT202" s="364"/>
      <c r="MU202" s="364"/>
      <c r="MV202" s="364"/>
      <c r="MW202" s="364"/>
      <c r="MX202" s="364"/>
      <c r="MY202" s="364"/>
      <c r="MZ202" s="364"/>
      <c r="NA202" s="364"/>
      <c r="NB202" s="364"/>
      <c r="NC202" s="364"/>
      <c r="ND202" s="364"/>
      <c r="NE202" s="364"/>
      <c r="NF202" s="364"/>
      <c r="NG202" s="364"/>
      <c r="NH202" s="364"/>
      <c r="NI202" s="364"/>
      <c r="NJ202" s="364"/>
      <c r="NK202" s="364"/>
      <c r="NL202" s="364"/>
      <c r="NM202" s="364"/>
      <c r="NN202" s="364"/>
      <c r="NO202" s="364"/>
      <c r="NP202" s="364"/>
      <c r="NQ202" s="364"/>
      <c r="NR202" s="364"/>
      <c r="NS202" s="364"/>
      <c r="NT202" s="364"/>
      <c r="NU202" s="364"/>
      <c r="NV202" s="364"/>
      <c r="NW202" s="364"/>
      <c r="NX202" s="364"/>
      <c r="NY202" s="364"/>
      <c r="NZ202" s="364"/>
      <c r="OA202" s="364"/>
      <c r="OB202" s="364"/>
      <c r="OC202" s="364"/>
      <c r="OD202" s="364"/>
      <c r="OE202" s="364"/>
      <c r="OF202" s="364"/>
      <c r="OG202" s="364"/>
      <c r="OH202" s="364"/>
      <c r="OI202" s="364"/>
      <c r="OJ202" s="364"/>
      <c r="OK202" s="364"/>
      <c r="OL202" s="364"/>
      <c r="OM202" s="364"/>
      <c r="ON202" s="364"/>
      <c r="OO202" s="364"/>
      <c r="OP202" s="364"/>
      <c r="OQ202" s="364"/>
      <c r="OR202" s="364"/>
    </row>
    <row r="203" spans="1:408" ht="15">
      <c r="A203" s="365" t="s">
        <v>770</v>
      </c>
      <c r="B203" s="364">
        <f t="shared" si="185"/>
        <v>0</v>
      </c>
      <c r="C203" s="364">
        <f t="shared" si="186"/>
        <v>0</v>
      </c>
      <c r="D203" s="364">
        <f t="shared" si="187"/>
        <v>0</v>
      </c>
      <c r="E203" s="364">
        <f t="shared" si="188"/>
        <v>0</v>
      </c>
      <c r="F203" s="364">
        <f t="shared" si="189"/>
        <v>0</v>
      </c>
      <c r="G203" s="364">
        <f t="shared" si="190"/>
        <v>0</v>
      </c>
      <c r="H203" s="364">
        <f t="shared" si="191"/>
        <v>0</v>
      </c>
      <c r="I203" s="364">
        <f t="shared" si="192"/>
        <v>0</v>
      </c>
      <c r="J203" s="364">
        <f t="shared" si="193"/>
        <v>0</v>
      </c>
      <c r="K203" s="364">
        <f t="shared" si="194"/>
        <v>0</v>
      </c>
      <c r="L203" s="364">
        <f t="shared" si="195"/>
        <v>0</v>
      </c>
      <c r="M203" s="364">
        <f t="shared" si="196"/>
        <v>0</v>
      </c>
      <c r="N203" s="364">
        <f t="shared" si="197"/>
        <v>0</v>
      </c>
      <c r="O203" s="364">
        <f t="shared" si="198"/>
        <v>0</v>
      </c>
      <c r="P203" s="364">
        <f t="shared" si="199"/>
        <v>0</v>
      </c>
      <c r="Q203" s="364">
        <f t="shared" si="200"/>
        <v>0</v>
      </c>
      <c r="R203" s="364">
        <f t="shared" si="201"/>
        <v>0</v>
      </c>
      <c r="S203" s="364">
        <f t="shared" si="202"/>
        <v>0</v>
      </c>
      <c r="T203" s="364">
        <f t="shared" si="203"/>
        <v>0</v>
      </c>
      <c r="U203" s="364">
        <f t="shared" si="204"/>
        <v>0</v>
      </c>
      <c r="V203" s="364">
        <f t="shared" si="205"/>
        <v>0</v>
      </c>
      <c r="W203" s="364">
        <f t="shared" si="206"/>
        <v>0</v>
      </c>
      <c r="X203" s="364">
        <f t="shared" si="207"/>
        <v>0</v>
      </c>
      <c r="Y203" s="364">
        <f t="shared" si="208"/>
        <v>0</v>
      </c>
      <c r="Z203" s="364">
        <f t="shared" si="209"/>
        <v>0</v>
      </c>
      <c r="AA203" s="364">
        <f t="shared" si="210"/>
        <v>0</v>
      </c>
      <c r="AB203" s="364">
        <f t="shared" si="211"/>
        <v>0</v>
      </c>
      <c r="AC203" s="364">
        <f t="shared" si="212"/>
        <v>0</v>
      </c>
      <c r="AD203" s="364">
        <f t="shared" si="213"/>
        <v>0</v>
      </c>
      <c r="AE203" s="364">
        <f t="shared" si="214"/>
        <v>0</v>
      </c>
      <c r="AG203" s="364"/>
      <c r="AH203" s="364"/>
      <c r="AI203" s="364"/>
      <c r="AJ203" s="364"/>
      <c r="AK203" s="364"/>
      <c r="AL203" s="364"/>
      <c r="AM203" s="364"/>
      <c r="AN203" s="364"/>
      <c r="AO203" s="364"/>
      <c r="AP203" s="364"/>
      <c r="AQ203" s="364"/>
      <c r="AR203" s="364"/>
      <c r="AS203" s="364"/>
      <c r="AT203" s="364"/>
      <c r="AU203" s="364"/>
      <c r="AV203" s="364"/>
      <c r="AW203" s="364"/>
      <c r="AX203" s="364"/>
      <c r="AY203" s="364"/>
      <c r="AZ203" s="364"/>
      <c r="BA203" s="364"/>
      <c r="BB203" s="364"/>
      <c r="BC203" s="364"/>
      <c r="BD203" s="364"/>
      <c r="BE203" s="364"/>
      <c r="BF203" s="364"/>
      <c r="BG203" s="364"/>
      <c r="BH203" s="364"/>
      <c r="BI203" s="364"/>
      <c r="BJ203" s="364"/>
      <c r="BK203" s="364"/>
      <c r="BL203" s="364"/>
      <c r="BM203" s="364"/>
      <c r="BN203" s="364"/>
      <c r="BO203" s="364"/>
      <c r="BP203" s="364"/>
      <c r="BQ203" s="364"/>
      <c r="BR203" s="364"/>
      <c r="BS203" s="364"/>
      <c r="BT203" s="364"/>
      <c r="BU203" s="364"/>
      <c r="BV203" s="364"/>
      <c r="BW203" s="364"/>
      <c r="BX203" s="364"/>
      <c r="BY203" s="364"/>
      <c r="BZ203" s="364"/>
      <c r="CA203" s="364"/>
      <c r="CB203" s="364"/>
      <c r="CC203" s="364"/>
      <c r="CD203" s="364"/>
      <c r="CE203" s="364"/>
      <c r="CF203" s="364"/>
      <c r="CG203" s="364"/>
      <c r="CH203" s="364"/>
      <c r="CI203" s="364"/>
      <c r="CJ203" s="364"/>
      <c r="CK203" s="364"/>
      <c r="CL203" s="364"/>
      <c r="CM203" s="364"/>
      <c r="CN203" s="364"/>
      <c r="CO203" s="364"/>
      <c r="CP203" s="364"/>
      <c r="CQ203" s="364"/>
      <c r="CR203" s="364"/>
      <c r="CS203" s="364"/>
      <c r="CT203" s="364"/>
      <c r="CU203" s="364"/>
      <c r="CV203" s="364"/>
      <c r="CW203" s="364"/>
      <c r="CX203" s="364"/>
      <c r="CY203" s="364"/>
      <c r="CZ203" s="364"/>
      <c r="DA203" s="364"/>
      <c r="DB203" s="364"/>
      <c r="DC203" s="364"/>
      <c r="DD203" s="364"/>
      <c r="DE203" s="364"/>
      <c r="DF203" s="364"/>
      <c r="DG203" s="364"/>
      <c r="DH203" s="364"/>
      <c r="DI203" s="364"/>
      <c r="DJ203" s="364"/>
      <c r="DK203" s="364"/>
      <c r="DL203" s="364"/>
      <c r="DM203" s="364"/>
      <c r="DN203" s="364"/>
      <c r="DO203" s="364"/>
      <c r="DP203" s="364"/>
      <c r="DQ203" s="364"/>
      <c r="DR203" s="364"/>
      <c r="DS203" s="364"/>
      <c r="DT203" s="364"/>
      <c r="DU203" s="364"/>
      <c r="DV203" s="364"/>
      <c r="DW203" s="364"/>
      <c r="DX203" s="364"/>
      <c r="DY203" s="364"/>
      <c r="DZ203" s="364"/>
      <c r="EA203" s="364"/>
      <c r="EB203" s="364"/>
      <c r="EC203" s="364"/>
      <c r="ED203" s="364"/>
      <c r="EE203" s="364"/>
      <c r="EF203" s="364"/>
      <c r="EG203" s="364"/>
      <c r="EH203" s="364"/>
      <c r="EI203" s="364"/>
      <c r="EJ203" s="364"/>
      <c r="EK203" s="364"/>
      <c r="EL203" s="364"/>
      <c r="EM203" s="364"/>
      <c r="EN203" s="364"/>
      <c r="EO203" s="364"/>
      <c r="EP203" s="364"/>
      <c r="EQ203" s="364"/>
      <c r="ER203" s="364"/>
      <c r="ES203" s="364"/>
      <c r="ET203" s="364"/>
      <c r="EU203" s="364"/>
      <c r="EV203" s="364"/>
      <c r="EW203" s="364"/>
      <c r="EX203" s="364"/>
      <c r="EY203" s="364"/>
      <c r="EZ203" s="364"/>
      <c r="FA203" s="364"/>
      <c r="FB203" s="364"/>
      <c r="FC203" s="364"/>
      <c r="FD203" s="364"/>
      <c r="FE203" s="364"/>
      <c r="FF203" s="364"/>
      <c r="FG203" s="364"/>
      <c r="FH203" s="364"/>
      <c r="FI203" s="364"/>
      <c r="FJ203" s="364"/>
      <c r="FK203" s="364"/>
      <c r="FL203" s="364"/>
      <c r="FM203" s="364"/>
      <c r="FN203" s="364"/>
      <c r="FO203" s="364"/>
      <c r="FP203" s="364"/>
      <c r="FQ203" s="364"/>
      <c r="FR203" s="364"/>
      <c r="FS203" s="364"/>
      <c r="FT203" s="364"/>
      <c r="FU203" s="364"/>
      <c r="FV203" s="364"/>
      <c r="FW203" s="364"/>
      <c r="FX203" s="364"/>
      <c r="FY203" s="364"/>
      <c r="FZ203" s="364"/>
      <c r="GA203" s="364"/>
      <c r="GB203" s="364"/>
      <c r="GC203" s="364"/>
      <c r="GD203" s="364"/>
      <c r="GE203" s="364"/>
      <c r="GF203" s="364"/>
      <c r="GG203" s="364"/>
      <c r="GH203" s="364"/>
      <c r="GI203" s="364"/>
      <c r="GJ203" s="364"/>
      <c r="GK203" s="364"/>
      <c r="GL203" s="364"/>
      <c r="GM203" s="364"/>
      <c r="GN203" s="364"/>
      <c r="GO203" s="364"/>
      <c r="GP203" s="364"/>
      <c r="GQ203" s="364"/>
      <c r="GR203" s="364"/>
      <c r="GS203" s="364"/>
      <c r="GT203" s="364"/>
      <c r="GU203" s="364"/>
      <c r="GV203" s="364"/>
      <c r="GW203" s="364"/>
      <c r="GX203" s="364"/>
      <c r="GY203" s="364"/>
      <c r="GZ203" s="364"/>
      <c r="HA203" s="364"/>
      <c r="HB203" s="364"/>
      <c r="HC203" s="364"/>
      <c r="HD203" s="364"/>
      <c r="HE203" s="364"/>
      <c r="HF203" s="364"/>
      <c r="HG203" s="364"/>
      <c r="HH203" s="364"/>
      <c r="HI203" s="364"/>
      <c r="HJ203" s="364"/>
      <c r="HK203" s="364"/>
      <c r="HL203" s="364"/>
      <c r="HM203" s="364"/>
      <c r="HN203" s="364"/>
      <c r="HO203" s="364"/>
      <c r="HP203" s="364"/>
      <c r="HQ203" s="364"/>
      <c r="HR203" s="364"/>
      <c r="HS203" s="364"/>
      <c r="HT203" s="364"/>
      <c r="HU203" s="364"/>
      <c r="HV203" s="364"/>
      <c r="HW203" s="364"/>
      <c r="HX203" s="364"/>
      <c r="HY203" s="364"/>
      <c r="HZ203" s="364"/>
      <c r="IA203" s="364"/>
      <c r="IB203" s="364"/>
      <c r="IC203" s="364"/>
      <c r="ID203" s="364"/>
      <c r="IE203" s="364"/>
      <c r="IF203" s="364"/>
      <c r="IG203" s="364"/>
      <c r="IH203" s="364"/>
      <c r="II203" s="364"/>
      <c r="IJ203" s="364"/>
      <c r="IK203" s="364"/>
      <c r="IL203" s="364"/>
      <c r="IM203" s="364"/>
      <c r="IN203" s="364"/>
      <c r="IO203" s="364"/>
      <c r="IP203" s="364"/>
      <c r="IQ203" s="364"/>
      <c r="IR203" s="364"/>
      <c r="IS203" s="364"/>
      <c r="IT203" s="364"/>
      <c r="IU203" s="364"/>
      <c r="IV203" s="364"/>
      <c r="IW203" s="364"/>
      <c r="IX203" s="364"/>
      <c r="IY203" s="364"/>
      <c r="IZ203" s="364"/>
      <c r="JA203" s="364"/>
      <c r="JB203" s="364"/>
      <c r="JC203" s="364"/>
      <c r="JD203" s="364"/>
      <c r="JE203" s="364"/>
      <c r="JF203" s="364"/>
      <c r="JG203" s="364"/>
      <c r="JH203" s="364"/>
      <c r="JI203" s="364"/>
      <c r="JJ203" s="364"/>
      <c r="JK203" s="364"/>
      <c r="JL203" s="364"/>
      <c r="JM203" s="364"/>
      <c r="JN203" s="364"/>
      <c r="JO203" s="364"/>
      <c r="JP203" s="364"/>
      <c r="JQ203" s="364"/>
      <c r="JR203" s="364"/>
      <c r="JS203" s="364"/>
      <c r="JT203" s="364"/>
      <c r="JU203" s="364"/>
      <c r="JV203" s="364"/>
      <c r="JW203" s="364"/>
      <c r="JX203" s="364"/>
      <c r="JY203" s="364"/>
      <c r="JZ203" s="364"/>
      <c r="KA203" s="364"/>
      <c r="KB203" s="364"/>
      <c r="KC203" s="364"/>
      <c r="KD203" s="364"/>
      <c r="KE203" s="364"/>
      <c r="KF203" s="364"/>
      <c r="KG203" s="364"/>
      <c r="KH203" s="364"/>
      <c r="KI203" s="364"/>
      <c r="KJ203" s="364"/>
      <c r="KK203" s="364"/>
      <c r="KL203" s="364"/>
      <c r="KM203" s="364"/>
      <c r="KN203" s="364"/>
      <c r="KO203" s="364"/>
      <c r="KP203" s="364"/>
      <c r="KQ203" s="364"/>
      <c r="KR203" s="364"/>
      <c r="KS203" s="364"/>
      <c r="KT203" s="364"/>
      <c r="KU203" s="364"/>
      <c r="KV203" s="364"/>
      <c r="KW203" s="364"/>
      <c r="KX203" s="364"/>
      <c r="KY203" s="364"/>
      <c r="KZ203" s="364"/>
      <c r="LA203" s="364"/>
      <c r="LB203" s="364"/>
      <c r="LC203" s="364"/>
      <c r="LD203" s="364"/>
      <c r="LE203" s="364"/>
      <c r="LF203" s="364"/>
      <c r="LG203" s="364"/>
      <c r="LH203" s="364"/>
      <c r="LI203" s="364"/>
      <c r="LJ203" s="364"/>
      <c r="LK203" s="364"/>
      <c r="LL203" s="364"/>
      <c r="LM203" s="364"/>
      <c r="LN203" s="364"/>
      <c r="LO203" s="364"/>
      <c r="LP203" s="364"/>
      <c r="LQ203" s="364"/>
      <c r="LR203" s="364"/>
      <c r="LS203" s="364"/>
      <c r="LT203" s="364"/>
      <c r="LU203" s="364"/>
      <c r="LV203" s="364"/>
      <c r="LW203" s="364"/>
      <c r="LX203" s="364"/>
      <c r="LY203" s="364"/>
      <c r="LZ203" s="364"/>
      <c r="MA203" s="364"/>
      <c r="MB203" s="364"/>
      <c r="MC203" s="364"/>
      <c r="MD203" s="364"/>
      <c r="ME203" s="364"/>
      <c r="MF203" s="364"/>
      <c r="MG203" s="364"/>
      <c r="MH203" s="364"/>
      <c r="MI203" s="364"/>
      <c r="MJ203" s="364"/>
      <c r="MK203" s="364"/>
      <c r="ML203" s="364"/>
      <c r="MM203" s="364"/>
      <c r="MN203" s="364"/>
      <c r="MO203" s="364"/>
      <c r="MP203" s="364"/>
      <c r="MQ203" s="364"/>
      <c r="MR203" s="364"/>
      <c r="MS203" s="364"/>
      <c r="MT203" s="364"/>
      <c r="MU203" s="364"/>
      <c r="MV203" s="364"/>
      <c r="MW203" s="364"/>
      <c r="MX203" s="364"/>
      <c r="MY203" s="364"/>
      <c r="MZ203" s="364"/>
      <c r="NA203" s="364"/>
      <c r="NB203" s="364"/>
      <c r="NC203" s="364"/>
      <c r="ND203" s="364"/>
      <c r="NE203" s="364"/>
      <c r="NF203" s="364"/>
      <c r="NG203" s="364"/>
      <c r="NH203" s="364"/>
      <c r="NI203" s="364"/>
      <c r="NJ203" s="364"/>
      <c r="NK203" s="364"/>
      <c r="NL203" s="364"/>
      <c r="NM203" s="364"/>
      <c r="NN203" s="364"/>
      <c r="NO203" s="364"/>
      <c r="NP203" s="364"/>
      <c r="NQ203" s="364"/>
      <c r="NR203" s="364"/>
      <c r="NS203" s="364"/>
      <c r="NT203" s="364"/>
      <c r="NU203" s="364"/>
      <c r="NV203" s="364"/>
      <c r="NW203" s="364"/>
      <c r="NX203" s="364"/>
      <c r="NY203" s="364"/>
      <c r="NZ203" s="364"/>
      <c r="OA203" s="364"/>
      <c r="OB203" s="364"/>
      <c r="OC203" s="364"/>
      <c r="OD203" s="364"/>
      <c r="OE203" s="364"/>
      <c r="OF203" s="364"/>
      <c r="OG203" s="364"/>
      <c r="OH203" s="364"/>
      <c r="OI203" s="364"/>
      <c r="OJ203" s="364"/>
      <c r="OK203" s="364"/>
      <c r="OL203" s="364"/>
      <c r="OM203" s="364"/>
      <c r="ON203" s="364"/>
      <c r="OO203" s="364"/>
      <c r="OP203" s="364"/>
      <c r="OQ203" s="364"/>
      <c r="OR203" s="364"/>
    </row>
    <row r="204" spans="1:408" ht="15">
      <c r="A204" s="365" t="s">
        <v>771</v>
      </c>
      <c r="B204" s="364">
        <f t="shared" si="185"/>
        <v>0</v>
      </c>
      <c r="C204" s="364">
        <f t="shared" si="186"/>
        <v>0</v>
      </c>
      <c r="D204" s="364">
        <f t="shared" si="187"/>
        <v>0</v>
      </c>
      <c r="E204" s="364">
        <f t="shared" si="188"/>
        <v>0</v>
      </c>
      <c r="F204" s="364">
        <f t="shared" si="189"/>
        <v>0</v>
      </c>
      <c r="G204" s="364">
        <f t="shared" si="190"/>
        <v>0</v>
      </c>
      <c r="H204" s="364">
        <f t="shared" si="191"/>
        <v>0</v>
      </c>
      <c r="I204" s="364">
        <f t="shared" si="192"/>
        <v>0</v>
      </c>
      <c r="J204" s="364">
        <f t="shared" si="193"/>
        <v>0</v>
      </c>
      <c r="K204" s="364">
        <f t="shared" si="194"/>
        <v>0</v>
      </c>
      <c r="L204" s="364">
        <f t="shared" si="195"/>
        <v>0</v>
      </c>
      <c r="M204" s="364">
        <f t="shared" si="196"/>
        <v>0</v>
      </c>
      <c r="N204" s="364">
        <f t="shared" si="197"/>
        <v>0</v>
      </c>
      <c r="O204" s="364">
        <f t="shared" si="198"/>
        <v>0</v>
      </c>
      <c r="P204" s="364">
        <f t="shared" si="199"/>
        <v>0</v>
      </c>
      <c r="Q204" s="364">
        <f t="shared" si="200"/>
        <v>0</v>
      </c>
      <c r="R204" s="364">
        <f t="shared" si="201"/>
        <v>0</v>
      </c>
      <c r="S204" s="364">
        <f t="shared" si="202"/>
        <v>0</v>
      </c>
      <c r="T204" s="364">
        <f t="shared" si="203"/>
        <v>0</v>
      </c>
      <c r="U204" s="364">
        <f t="shared" si="204"/>
        <v>0</v>
      </c>
      <c r="V204" s="364">
        <f t="shared" si="205"/>
        <v>0</v>
      </c>
      <c r="W204" s="364">
        <f t="shared" si="206"/>
        <v>0</v>
      </c>
      <c r="X204" s="364">
        <f t="shared" si="207"/>
        <v>0</v>
      </c>
      <c r="Y204" s="364">
        <f t="shared" si="208"/>
        <v>0</v>
      </c>
      <c r="Z204" s="364">
        <f t="shared" si="209"/>
        <v>0</v>
      </c>
      <c r="AA204" s="364">
        <f t="shared" si="210"/>
        <v>0</v>
      </c>
      <c r="AB204" s="364">
        <f t="shared" si="211"/>
        <v>0</v>
      </c>
      <c r="AC204" s="364">
        <f t="shared" si="212"/>
        <v>0</v>
      </c>
      <c r="AD204" s="364">
        <f t="shared" si="213"/>
        <v>0</v>
      </c>
      <c r="AE204" s="364">
        <f t="shared" si="214"/>
        <v>0</v>
      </c>
      <c r="AG204" s="364"/>
      <c r="AH204" s="364"/>
      <c r="AI204" s="364"/>
      <c r="AJ204" s="364"/>
      <c r="AK204" s="364"/>
      <c r="AL204" s="364"/>
      <c r="AM204" s="364"/>
      <c r="AN204" s="364"/>
      <c r="AO204" s="364"/>
      <c r="AP204" s="364"/>
      <c r="AQ204" s="364"/>
      <c r="AR204" s="364"/>
      <c r="AS204" s="364"/>
      <c r="AT204" s="364"/>
      <c r="AU204" s="364"/>
      <c r="AV204" s="364"/>
      <c r="AW204" s="364"/>
      <c r="AX204" s="364"/>
      <c r="AY204" s="364"/>
      <c r="AZ204" s="364"/>
      <c r="BA204" s="364"/>
      <c r="BB204" s="364"/>
      <c r="BC204" s="364"/>
      <c r="BD204" s="364"/>
      <c r="BE204" s="364"/>
      <c r="BF204" s="364"/>
      <c r="BG204" s="364"/>
      <c r="BH204" s="364"/>
      <c r="BI204" s="364"/>
      <c r="BJ204" s="364"/>
      <c r="BK204" s="364"/>
      <c r="BL204" s="364"/>
      <c r="BM204" s="364"/>
      <c r="BN204" s="364"/>
      <c r="BO204" s="364"/>
      <c r="BP204" s="364"/>
      <c r="BQ204" s="364"/>
      <c r="BR204" s="364"/>
      <c r="BS204" s="364"/>
      <c r="BT204" s="364"/>
      <c r="BU204" s="364"/>
      <c r="BV204" s="364"/>
      <c r="BW204" s="364"/>
      <c r="BX204" s="364"/>
      <c r="BY204" s="364"/>
      <c r="BZ204" s="364"/>
      <c r="CA204" s="364"/>
      <c r="CB204" s="364"/>
      <c r="CC204" s="364"/>
      <c r="CD204" s="364"/>
      <c r="CE204" s="364"/>
      <c r="CF204" s="364"/>
      <c r="CG204" s="364"/>
      <c r="CH204" s="364"/>
      <c r="CI204" s="364"/>
      <c r="CJ204" s="364"/>
      <c r="CK204" s="364"/>
      <c r="CL204" s="364"/>
      <c r="CM204" s="364"/>
      <c r="CN204" s="364"/>
      <c r="CO204" s="364"/>
      <c r="CP204" s="364"/>
      <c r="CQ204" s="364"/>
      <c r="CR204" s="364"/>
      <c r="CS204" s="364"/>
      <c r="CT204" s="364"/>
      <c r="CU204" s="364"/>
      <c r="CV204" s="364"/>
      <c r="CW204" s="364"/>
      <c r="CX204" s="364"/>
      <c r="CY204" s="364"/>
      <c r="CZ204" s="364"/>
      <c r="DA204" s="364"/>
      <c r="DB204" s="364"/>
      <c r="DC204" s="364"/>
      <c r="DD204" s="364"/>
      <c r="DE204" s="364"/>
      <c r="DF204" s="364"/>
      <c r="DG204" s="364"/>
      <c r="DH204" s="364"/>
      <c r="DI204" s="364"/>
      <c r="DJ204" s="364"/>
      <c r="DK204" s="364"/>
      <c r="DL204" s="364"/>
      <c r="DM204" s="364"/>
      <c r="DN204" s="364"/>
      <c r="DO204" s="364"/>
      <c r="DP204" s="364"/>
      <c r="DQ204" s="364"/>
      <c r="DR204" s="364"/>
      <c r="DS204" s="364"/>
      <c r="DT204" s="364"/>
      <c r="DU204" s="364"/>
      <c r="DV204" s="364"/>
      <c r="DW204" s="364"/>
      <c r="DX204" s="364"/>
      <c r="DY204" s="364"/>
      <c r="DZ204" s="364"/>
      <c r="EA204" s="364"/>
      <c r="EB204" s="364"/>
      <c r="EC204" s="364"/>
      <c r="ED204" s="364"/>
      <c r="EE204" s="364"/>
      <c r="EF204" s="364"/>
      <c r="EG204" s="364"/>
      <c r="EH204" s="364"/>
      <c r="EI204" s="364"/>
      <c r="EJ204" s="364"/>
      <c r="EK204" s="364"/>
      <c r="EL204" s="364"/>
      <c r="EM204" s="364"/>
      <c r="EN204" s="364"/>
      <c r="EO204" s="364"/>
      <c r="EP204" s="364"/>
      <c r="EQ204" s="364"/>
      <c r="ER204" s="364"/>
      <c r="ES204" s="364"/>
      <c r="ET204" s="364"/>
      <c r="EU204" s="364"/>
      <c r="EV204" s="364"/>
      <c r="EW204" s="364"/>
      <c r="EX204" s="364"/>
      <c r="EY204" s="364"/>
      <c r="EZ204" s="364"/>
      <c r="FA204" s="364"/>
      <c r="FB204" s="364"/>
      <c r="FC204" s="364"/>
      <c r="FD204" s="364"/>
      <c r="FE204" s="364"/>
      <c r="FF204" s="364"/>
      <c r="FG204" s="364"/>
      <c r="FH204" s="364"/>
      <c r="FI204" s="364"/>
      <c r="FJ204" s="364"/>
      <c r="FK204" s="364"/>
      <c r="FL204" s="364"/>
      <c r="FM204" s="364"/>
      <c r="FN204" s="364"/>
      <c r="FO204" s="364"/>
      <c r="FP204" s="364"/>
      <c r="FQ204" s="364"/>
      <c r="FR204" s="364"/>
      <c r="FS204" s="364"/>
      <c r="FT204" s="364"/>
      <c r="FU204" s="364"/>
      <c r="FV204" s="364"/>
      <c r="FW204" s="364"/>
      <c r="FX204" s="364"/>
      <c r="FY204" s="364"/>
      <c r="FZ204" s="364"/>
      <c r="GA204" s="364"/>
      <c r="GB204" s="364"/>
      <c r="GC204" s="364"/>
      <c r="GD204" s="364"/>
      <c r="GE204" s="364"/>
      <c r="GF204" s="364"/>
      <c r="GG204" s="364"/>
      <c r="GH204" s="364"/>
      <c r="GI204" s="364"/>
      <c r="GJ204" s="364"/>
      <c r="GK204" s="364"/>
      <c r="GL204" s="364"/>
      <c r="GM204" s="364"/>
      <c r="GN204" s="364"/>
      <c r="GO204" s="364"/>
      <c r="GP204" s="364"/>
      <c r="GQ204" s="364"/>
      <c r="GR204" s="364"/>
      <c r="GS204" s="364"/>
      <c r="GT204" s="364"/>
      <c r="GU204" s="364"/>
      <c r="GV204" s="364"/>
      <c r="GW204" s="364"/>
      <c r="GX204" s="364"/>
      <c r="GY204" s="364"/>
      <c r="GZ204" s="364"/>
      <c r="HA204" s="364"/>
      <c r="HB204" s="364"/>
      <c r="HC204" s="364"/>
      <c r="HD204" s="364"/>
      <c r="HE204" s="364"/>
      <c r="HF204" s="364"/>
      <c r="HG204" s="364"/>
      <c r="HH204" s="364"/>
      <c r="HI204" s="364"/>
      <c r="HJ204" s="364"/>
      <c r="HK204" s="364"/>
      <c r="HL204" s="364"/>
      <c r="HM204" s="364"/>
      <c r="HN204" s="364"/>
      <c r="HO204" s="364"/>
      <c r="HP204" s="364"/>
      <c r="HQ204" s="364"/>
      <c r="HR204" s="364"/>
      <c r="HS204" s="364"/>
      <c r="HT204" s="364"/>
      <c r="HU204" s="364"/>
      <c r="HV204" s="364"/>
      <c r="HW204" s="364"/>
      <c r="HX204" s="364"/>
      <c r="HY204" s="364"/>
      <c r="HZ204" s="364"/>
      <c r="IA204" s="364"/>
      <c r="IB204" s="364"/>
      <c r="IC204" s="364"/>
      <c r="ID204" s="364"/>
      <c r="IE204" s="364"/>
      <c r="IF204" s="364"/>
      <c r="IG204" s="364"/>
      <c r="IH204" s="364"/>
      <c r="II204" s="364"/>
      <c r="IJ204" s="364"/>
      <c r="IK204" s="364"/>
      <c r="IL204" s="364"/>
      <c r="IM204" s="364"/>
      <c r="IN204" s="364"/>
      <c r="IO204" s="364"/>
      <c r="IP204" s="364"/>
      <c r="IQ204" s="364"/>
      <c r="IR204" s="364"/>
      <c r="IS204" s="364"/>
      <c r="IT204" s="364"/>
      <c r="IU204" s="364"/>
      <c r="IV204" s="364"/>
      <c r="IW204" s="364"/>
      <c r="IX204" s="364"/>
      <c r="IY204" s="364"/>
      <c r="IZ204" s="364"/>
      <c r="JA204" s="364"/>
      <c r="JB204" s="364"/>
      <c r="JC204" s="364"/>
      <c r="JD204" s="364"/>
      <c r="JE204" s="364"/>
      <c r="JF204" s="364"/>
      <c r="JG204" s="364"/>
      <c r="JH204" s="364"/>
      <c r="JI204" s="364"/>
      <c r="JJ204" s="364"/>
      <c r="JK204" s="364"/>
      <c r="JL204" s="364"/>
      <c r="JM204" s="364"/>
      <c r="JN204" s="364"/>
      <c r="JO204" s="364"/>
      <c r="JP204" s="364"/>
      <c r="JQ204" s="364"/>
      <c r="JR204" s="364"/>
      <c r="JS204" s="364"/>
      <c r="JT204" s="364"/>
      <c r="JU204" s="364"/>
      <c r="JV204" s="364"/>
      <c r="JW204" s="364"/>
      <c r="JX204" s="364"/>
      <c r="JY204" s="364"/>
      <c r="JZ204" s="364"/>
      <c r="KA204" s="364"/>
      <c r="KB204" s="364"/>
      <c r="KC204" s="364"/>
      <c r="KD204" s="364"/>
      <c r="KE204" s="364"/>
      <c r="KF204" s="364"/>
      <c r="KG204" s="364"/>
      <c r="KH204" s="364"/>
      <c r="KI204" s="364"/>
      <c r="KJ204" s="364"/>
      <c r="KK204" s="364"/>
      <c r="KL204" s="364"/>
      <c r="KM204" s="364"/>
      <c r="KN204" s="364"/>
      <c r="KO204" s="364"/>
      <c r="KP204" s="364"/>
      <c r="KQ204" s="364"/>
      <c r="KR204" s="364"/>
      <c r="KS204" s="364"/>
      <c r="KT204" s="364"/>
      <c r="KU204" s="364"/>
      <c r="KV204" s="364"/>
      <c r="KW204" s="364"/>
      <c r="KX204" s="364"/>
      <c r="KY204" s="364"/>
      <c r="KZ204" s="364"/>
      <c r="LA204" s="364"/>
      <c r="LB204" s="364"/>
      <c r="LC204" s="364"/>
      <c r="LD204" s="364"/>
      <c r="LE204" s="364"/>
      <c r="LF204" s="364"/>
      <c r="LG204" s="364"/>
      <c r="LH204" s="364"/>
      <c r="LI204" s="364"/>
      <c r="LJ204" s="364"/>
      <c r="LK204" s="364"/>
      <c r="LL204" s="364"/>
      <c r="LM204" s="364"/>
      <c r="LN204" s="364"/>
      <c r="LO204" s="364"/>
      <c r="LP204" s="364"/>
      <c r="LQ204" s="364"/>
      <c r="LR204" s="364"/>
      <c r="LS204" s="364"/>
      <c r="LT204" s="364"/>
      <c r="LU204" s="364"/>
      <c r="LV204" s="364"/>
      <c r="LW204" s="364"/>
      <c r="LX204" s="364"/>
      <c r="LY204" s="364"/>
      <c r="LZ204" s="364"/>
      <c r="MA204" s="364"/>
      <c r="MB204" s="364"/>
      <c r="MC204" s="364"/>
      <c r="MD204" s="364"/>
      <c r="ME204" s="364"/>
      <c r="MF204" s="364"/>
      <c r="MG204" s="364"/>
      <c r="MH204" s="364"/>
      <c r="MI204" s="364"/>
      <c r="MJ204" s="364"/>
      <c r="MK204" s="364"/>
      <c r="ML204" s="364"/>
      <c r="MM204" s="364"/>
      <c r="MN204" s="364"/>
      <c r="MO204" s="364"/>
      <c r="MP204" s="364"/>
      <c r="MQ204" s="364"/>
      <c r="MR204" s="364"/>
      <c r="MS204" s="364"/>
      <c r="MT204" s="364"/>
      <c r="MU204" s="364"/>
      <c r="MV204" s="364"/>
      <c r="MW204" s="364"/>
      <c r="MX204" s="364"/>
      <c r="MY204" s="364"/>
      <c r="MZ204" s="364"/>
      <c r="NA204" s="364"/>
      <c r="NB204" s="364"/>
      <c r="NC204" s="364"/>
      <c r="ND204" s="364"/>
      <c r="NE204" s="364"/>
      <c r="NF204" s="364"/>
      <c r="NG204" s="364"/>
      <c r="NH204" s="364"/>
      <c r="NI204" s="364"/>
      <c r="NJ204" s="364"/>
      <c r="NK204" s="364"/>
      <c r="NL204" s="364"/>
      <c r="NM204" s="364"/>
      <c r="NN204" s="364"/>
      <c r="NO204" s="364"/>
      <c r="NP204" s="364"/>
      <c r="NQ204" s="364"/>
      <c r="NR204" s="364"/>
      <c r="NS204" s="364"/>
      <c r="NT204" s="364"/>
      <c r="NU204" s="364"/>
      <c r="NV204" s="364"/>
      <c r="NW204" s="364"/>
      <c r="NX204" s="364"/>
      <c r="NY204" s="364"/>
      <c r="NZ204" s="364"/>
      <c r="OA204" s="364"/>
      <c r="OB204" s="364"/>
      <c r="OC204" s="364"/>
      <c r="OD204" s="364"/>
      <c r="OE204" s="364"/>
      <c r="OF204" s="364"/>
      <c r="OG204" s="364"/>
      <c r="OH204" s="364"/>
      <c r="OI204" s="364"/>
      <c r="OJ204" s="364"/>
      <c r="OK204" s="364"/>
      <c r="OL204" s="364"/>
      <c r="OM204" s="364"/>
      <c r="ON204" s="364"/>
      <c r="OO204" s="364"/>
      <c r="OP204" s="364"/>
      <c r="OQ204" s="364"/>
      <c r="OR204" s="364"/>
    </row>
    <row r="205" spans="1:408" ht="15">
      <c r="A205" s="365" t="s">
        <v>772</v>
      </c>
      <c r="B205" s="364">
        <f t="shared" si="185"/>
        <v>0</v>
      </c>
      <c r="C205" s="364">
        <f t="shared" si="186"/>
        <v>0</v>
      </c>
      <c r="D205" s="364">
        <f t="shared" si="187"/>
        <v>0</v>
      </c>
      <c r="E205" s="364">
        <f t="shared" si="188"/>
        <v>0</v>
      </c>
      <c r="F205" s="364">
        <f t="shared" si="189"/>
        <v>0</v>
      </c>
      <c r="G205" s="364">
        <f t="shared" si="190"/>
        <v>0</v>
      </c>
      <c r="H205" s="364">
        <f t="shared" si="191"/>
        <v>0</v>
      </c>
      <c r="I205" s="364">
        <f t="shared" si="192"/>
        <v>0</v>
      </c>
      <c r="J205" s="364">
        <f t="shared" si="193"/>
        <v>0</v>
      </c>
      <c r="K205" s="364">
        <f t="shared" si="194"/>
        <v>0</v>
      </c>
      <c r="L205" s="364">
        <f t="shared" si="195"/>
        <v>0</v>
      </c>
      <c r="M205" s="364">
        <f t="shared" si="196"/>
        <v>0</v>
      </c>
      <c r="N205" s="364">
        <f t="shared" si="197"/>
        <v>0</v>
      </c>
      <c r="O205" s="364">
        <f t="shared" si="198"/>
        <v>0</v>
      </c>
      <c r="P205" s="364">
        <f t="shared" si="199"/>
        <v>0</v>
      </c>
      <c r="Q205" s="364">
        <f t="shared" si="200"/>
        <v>0</v>
      </c>
      <c r="R205" s="364">
        <f t="shared" si="201"/>
        <v>0</v>
      </c>
      <c r="S205" s="364">
        <f t="shared" si="202"/>
        <v>0</v>
      </c>
      <c r="T205" s="364">
        <f t="shared" si="203"/>
        <v>0</v>
      </c>
      <c r="U205" s="364">
        <f t="shared" si="204"/>
        <v>0</v>
      </c>
      <c r="V205" s="364">
        <f t="shared" si="205"/>
        <v>0</v>
      </c>
      <c r="W205" s="364">
        <f t="shared" si="206"/>
        <v>0</v>
      </c>
      <c r="X205" s="364">
        <f t="shared" si="207"/>
        <v>0</v>
      </c>
      <c r="Y205" s="364">
        <f t="shared" si="208"/>
        <v>0</v>
      </c>
      <c r="Z205" s="364">
        <f t="shared" si="209"/>
        <v>0</v>
      </c>
      <c r="AA205" s="364">
        <f t="shared" si="210"/>
        <v>0</v>
      </c>
      <c r="AB205" s="364">
        <f t="shared" si="211"/>
        <v>0</v>
      </c>
      <c r="AC205" s="364">
        <f t="shared" si="212"/>
        <v>0</v>
      </c>
      <c r="AD205" s="364">
        <f t="shared" si="213"/>
        <v>0</v>
      </c>
      <c r="AE205" s="364">
        <f t="shared" si="214"/>
        <v>0</v>
      </c>
      <c r="AG205" s="364"/>
      <c r="AH205" s="364"/>
      <c r="AI205" s="364"/>
      <c r="AJ205" s="364"/>
      <c r="AK205" s="364"/>
      <c r="AL205" s="364"/>
      <c r="AM205" s="364"/>
      <c r="AN205" s="364"/>
      <c r="AO205" s="364"/>
      <c r="AP205" s="364"/>
      <c r="AQ205" s="364"/>
      <c r="AR205" s="364"/>
      <c r="AS205" s="364"/>
      <c r="AT205" s="364"/>
      <c r="AU205" s="364"/>
      <c r="AV205" s="364"/>
      <c r="AW205" s="364"/>
      <c r="AX205" s="364"/>
      <c r="AY205" s="364"/>
      <c r="AZ205" s="364"/>
      <c r="BA205" s="364"/>
      <c r="BB205" s="364"/>
      <c r="BC205" s="364"/>
      <c r="BD205" s="364"/>
      <c r="BE205" s="364"/>
      <c r="BF205" s="364"/>
      <c r="BG205" s="364"/>
      <c r="BH205" s="364"/>
      <c r="BI205" s="364"/>
      <c r="BJ205" s="364"/>
      <c r="BK205" s="364"/>
      <c r="BL205" s="364"/>
      <c r="BM205" s="364"/>
      <c r="BN205" s="364"/>
      <c r="BO205" s="364"/>
      <c r="BP205" s="364"/>
      <c r="BQ205" s="364"/>
      <c r="BR205" s="364"/>
      <c r="BS205" s="364"/>
      <c r="BT205" s="364"/>
      <c r="BU205" s="364"/>
      <c r="BV205" s="364"/>
      <c r="BW205" s="364"/>
      <c r="BX205" s="364"/>
      <c r="BY205" s="364"/>
      <c r="BZ205" s="364"/>
      <c r="CA205" s="364"/>
      <c r="CB205" s="364"/>
      <c r="CC205" s="364"/>
      <c r="CD205" s="364"/>
      <c r="CE205" s="364"/>
      <c r="CF205" s="364"/>
      <c r="CG205" s="364"/>
      <c r="CH205" s="364"/>
      <c r="CI205" s="364"/>
      <c r="CJ205" s="364"/>
      <c r="CK205" s="364"/>
      <c r="CL205" s="364"/>
      <c r="CM205" s="364"/>
      <c r="CN205" s="364"/>
      <c r="CO205" s="364"/>
      <c r="CP205" s="364"/>
      <c r="CQ205" s="364"/>
      <c r="CR205" s="364"/>
      <c r="CS205" s="364"/>
      <c r="CT205" s="364"/>
      <c r="CU205" s="364"/>
      <c r="CV205" s="364"/>
      <c r="CW205" s="364"/>
      <c r="CX205" s="364"/>
      <c r="CY205" s="364"/>
      <c r="CZ205" s="364"/>
      <c r="DA205" s="364"/>
      <c r="DB205" s="364"/>
      <c r="DC205" s="364"/>
      <c r="DD205" s="364"/>
      <c r="DE205" s="364"/>
      <c r="DF205" s="364"/>
      <c r="DG205" s="364"/>
      <c r="DH205" s="364"/>
      <c r="DI205" s="364"/>
      <c r="DJ205" s="364"/>
      <c r="DK205" s="364"/>
      <c r="DL205" s="364"/>
      <c r="DM205" s="364"/>
      <c r="DN205" s="364"/>
      <c r="DO205" s="364"/>
      <c r="DP205" s="364"/>
      <c r="DQ205" s="364"/>
      <c r="DR205" s="364"/>
      <c r="DS205" s="364"/>
      <c r="DT205" s="364"/>
      <c r="DU205" s="364"/>
      <c r="DV205" s="364"/>
      <c r="DW205" s="364"/>
      <c r="DX205" s="364"/>
      <c r="DY205" s="364"/>
      <c r="DZ205" s="364"/>
      <c r="EA205" s="364"/>
      <c r="EB205" s="364"/>
      <c r="EC205" s="364"/>
      <c r="ED205" s="364"/>
      <c r="EE205" s="364"/>
      <c r="EF205" s="364"/>
      <c r="EG205" s="364"/>
      <c r="EH205" s="364"/>
      <c r="EI205" s="364"/>
      <c r="EJ205" s="364"/>
      <c r="EK205" s="364"/>
      <c r="EL205" s="364"/>
      <c r="EM205" s="364"/>
      <c r="EN205" s="364"/>
      <c r="EO205" s="364"/>
      <c r="EP205" s="364"/>
      <c r="EQ205" s="364"/>
      <c r="ER205" s="364"/>
      <c r="ES205" s="364"/>
      <c r="ET205" s="364"/>
      <c r="EU205" s="364"/>
      <c r="EV205" s="364"/>
      <c r="EW205" s="364"/>
      <c r="EX205" s="364"/>
      <c r="EY205" s="364"/>
      <c r="EZ205" s="364"/>
      <c r="FA205" s="364"/>
      <c r="FB205" s="364"/>
      <c r="FC205" s="364"/>
      <c r="FD205" s="364"/>
      <c r="FE205" s="364"/>
      <c r="FF205" s="364"/>
      <c r="FG205" s="364"/>
      <c r="FH205" s="364"/>
      <c r="FI205" s="364"/>
      <c r="FJ205" s="364"/>
      <c r="FK205" s="364"/>
      <c r="FL205" s="364"/>
      <c r="FM205" s="364"/>
      <c r="FN205" s="364"/>
      <c r="FO205" s="364"/>
      <c r="FP205" s="364"/>
      <c r="FQ205" s="364"/>
      <c r="FR205" s="364"/>
      <c r="FS205" s="364"/>
      <c r="FT205" s="364"/>
      <c r="FU205" s="364"/>
      <c r="FV205" s="364"/>
      <c r="FW205" s="364"/>
      <c r="FX205" s="364"/>
      <c r="FY205" s="364"/>
      <c r="FZ205" s="364"/>
      <c r="GA205" s="364"/>
      <c r="GB205" s="364"/>
      <c r="GC205" s="364"/>
      <c r="GD205" s="364"/>
      <c r="GE205" s="364"/>
      <c r="GF205" s="364"/>
      <c r="GG205" s="364"/>
      <c r="GH205" s="364"/>
      <c r="GI205" s="364"/>
      <c r="GJ205" s="364"/>
      <c r="GK205" s="364"/>
      <c r="GL205" s="364"/>
      <c r="GM205" s="364"/>
      <c r="GN205" s="364"/>
      <c r="GO205" s="364"/>
      <c r="GP205" s="364"/>
      <c r="GQ205" s="364"/>
      <c r="GR205" s="364"/>
      <c r="GS205" s="364"/>
      <c r="GT205" s="364"/>
      <c r="GU205" s="364"/>
      <c r="GV205" s="364"/>
      <c r="GW205" s="364"/>
      <c r="GX205" s="364"/>
      <c r="GY205" s="364"/>
      <c r="GZ205" s="364"/>
      <c r="HA205" s="364"/>
      <c r="HB205" s="364"/>
      <c r="HC205" s="364"/>
      <c r="HD205" s="364"/>
      <c r="HE205" s="364"/>
      <c r="HF205" s="364"/>
      <c r="HG205" s="364"/>
      <c r="HH205" s="364"/>
      <c r="HI205" s="364"/>
      <c r="HJ205" s="364"/>
      <c r="HK205" s="364"/>
      <c r="HL205" s="364"/>
      <c r="HM205" s="364"/>
      <c r="HN205" s="364"/>
      <c r="HO205" s="364"/>
      <c r="HP205" s="364"/>
      <c r="HQ205" s="364"/>
      <c r="HR205" s="364"/>
      <c r="HS205" s="364"/>
      <c r="HT205" s="364"/>
      <c r="HU205" s="364"/>
      <c r="HV205" s="364"/>
      <c r="HW205" s="364"/>
      <c r="HX205" s="364"/>
      <c r="HY205" s="364"/>
      <c r="HZ205" s="364"/>
      <c r="IA205" s="364"/>
      <c r="IB205" s="364"/>
      <c r="IC205" s="364"/>
      <c r="ID205" s="364"/>
      <c r="IE205" s="364"/>
      <c r="IF205" s="364"/>
      <c r="IG205" s="364"/>
      <c r="IH205" s="364"/>
      <c r="II205" s="364"/>
      <c r="IJ205" s="364"/>
      <c r="IK205" s="364"/>
      <c r="IL205" s="364"/>
      <c r="IM205" s="364"/>
      <c r="IN205" s="364"/>
      <c r="IO205" s="364"/>
      <c r="IP205" s="364"/>
      <c r="IQ205" s="364"/>
      <c r="IR205" s="364"/>
      <c r="IS205" s="364"/>
      <c r="IT205" s="364"/>
      <c r="IU205" s="364"/>
      <c r="IV205" s="364"/>
      <c r="IW205" s="364"/>
      <c r="IX205" s="364"/>
      <c r="IY205" s="364"/>
      <c r="IZ205" s="364"/>
      <c r="JA205" s="364"/>
      <c r="JB205" s="364"/>
      <c r="JC205" s="364"/>
      <c r="JD205" s="364"/>
      <c r="JE205" s="364"/>
      <c r="JF205" s="364"/>
      <c r="JG205" s="364"/>
      <c r="JH205" s="364"/>
      <c r="JI205" s="364"/>
      <c r="JJ205" s="364"/>
      <c r="JK205" s="364"/>
      <c r="JL205" s="364"/>
      <c r="JM205" s="364"/>
      <c r="JN205" s="364"/>
      <c r="JO205" s="364"/>
      <c r="JP205" s="364"/>
      <c r="JQ205" s="364"/>
      <c r="JR205" s="364"/>
      <c r="JS205" s="364"/>
      <c r="JT205" s="364"/>
      <c r="JU205" s="364"/>
      <c r="JV205" s="364"/>
      <c r="JW205" s="364"/>
      <c r="JX205" s="364"/>
      <c r="JY205" s="364"/>
      <c r="JZ205" s="364"/>
      <c r="KA205" s="364"/>
      <c r="KB205" s="364"/>
      <c r="KC205" s="364"/>
      <c r="KD205" s="364"/>
      <c r="KE205" s="364"/>
      <c r="KF205" s="364"/>
      <c r="KG205" s="364"/>
      <c r="KH205" s="364"/>
      <c r="KI205" s="364"/>
      <c r="KJ205" s="364"/>
      <c r="KK205" s="364"/>
      <c r="KL205" s="364"/>
      <c r="KM205" s="364"/>
      <c r="KN205" s="364"/>
      <c r="KO205" s="364"/>
      <c r="KP205" s="364"/>
      <c r="KQ205" s="364"/>
      <c r="KR205" s="364"/>
      <c r="KS205" s="364"/>
      <c r="KT205" s="364"/>
      <c r="KU205" s="364"/>
      <c r="KV205" s="364"/>
      <c r="KW205" s="364"/>
      <c r="KX205" s="364"/>
      <c r="KY205" s="364"/>
      <c r="KZ205" s="364"/>
      <c r="LA205" s="364"/>
      <c r="LB205" s="364"/>
      <c r="LC205" s="364"/>
      <c r="LD205" s="364"/>
      <c r="LE205" s="364"/>
      <c r="LF205" s="364"/>
      <c r="LG205" s="364"/>
      <c r="LH205" s="364"/>
      <c r="LI205" s="364"/>
      <c r="LJ205" s="364"/>
      <c r="LK205" s="364"/>
      <c r="LL205" s="364"/>
      <c r="LM205" s="364"/>
      <c r="LN205" s="364"/>
      <c r="LO205" s="364"/>
      <c r="LP205" s="364"/>
      <c r="LQ205" s="364"/>
      <c r="LR205" s="364"/>
      <c r="LS205" s="364"/>
      <c r="LT205" s="364"/>
      <c r="LU205" s="364"/>
      <c r="LV205" s="364"/>
      <c r="LW205" s="364"/>
      <c r="LX205" s="364"/>
      <c r="LY205" s="364"/>
      <c r="LZ205" s="364"/>
      <c r="MA205" s="364"/>
      <c r="MB205" s="364"/>
      <c r="MC205" s="364"/>
      <c r="MD205" s="364"/>
      <c r="ME205" s="364"/>
      <c r="MF205" s="364"/>
      <c r="MG205" s="364"/>
      <c r="MH205" s="364"/>
      <c r="MI205" s="364"/>
      <c r="MJ205" s="364"/>
      <c r="MK205" s="364"/>
      <c r="ML205" s="364"/>
      <c r="MM205" s="364"/>
      <c r="MN205" s="364"/>
      <c r="MO205" s="364"/>
      <c r="MP205" s="364"/>
      <c r="MQ205" s="364"/>
      <c r="MR205" s="364"/>
      <c r="MS205" s="364"/>
      <c r="MT205" s="364"/>
      <c r="MU205" s="364"/>
      <c r="MV205" s="364"/>
      <c r="MW205" s="364"/>
      <c r="MX205" s="364"/>
      <c r="MY205" s="364"/>
      <c r="MZ205" s="364"/>
      <c r="NA205" s="364"/>
      <c r="NB205" s="364"/>
      <c r="NC205" s="364"/>
      <c r="ND205" s="364"/>
      <c r="NE205" s="364"/>
      <c r="NF205" s="364"/>
      <c r="NG205" s="364"/>
      <c r="NH205" s="364"/>
      <c r="NI205" s="364"/>
      <c r="NJ205" s="364"/>
      <c r="NK205" s="364"/>
      <c r="NL205" s="364"/>
      <c r="NM205" s="364"/>
      <c r="NN205" s="364"/>
      <c r="NO205" s="364"/>
      <c r="NP205" s="364"/>
      <c r="NQ205" s="364"/>
      <c r="NR205" s="364"/>
      <c r="NS205" s="364"/>
      <c r="NT205" s="364"/>
      <c r="NU205" s="364"/>
      <c r="NV205" s="364"/>
      <c r="NW205" s="364"/>
      <c r="NX205" s="364"/>
      <c r="NY205" s="364"/>
      <c r="NZ205" s="364"/>
      <c r="OA205" s="364"/>
      <c r="OB205" s="364"/>
      <c r="OC205" s="364"/>
      <c r="OD205" s="364"/>
      <c r="OE205" s="364"/>
      <c r="OF205" s="364"/>
      <c r="OG205" s="364"/>
      <c r="OH205" s="364"/>
      <c r="OI205" s="364"/>
      <c r="OJ205" s="364"/>
      <c r="OK205" s="364"/>
      <c r="OL205" s="364"/>
      <c r="OM205" s="364"/>
      <c r="ON205" s="364"/>
      <c r="OO205" s="364"/>
      <c r="OP205" s="364"/>
      <c r="OQ205" s="364"/>
      <c r="OR205" s="364"/>
    </row>
    <row r="206" spans="1:408" ht="15">
      <c r="A206" s="363" t="s">
        <v>773</v>
      </c>
      <c r="B206" s="364">
        <f t="shared" si="185"/>
        <v>0</v>
      </c>
      <c r="C206" s="364">
        <f t="shared" si="186"/>
        <v>0</v>
      </c>
      <c r="D206" s="364">
        <f t="shared" si="187"/>
        <v>0</v>
      </c>
      <c r="E206" s="364">
        <f t="shared" si="188"/>
        <v>0</v>
      </c>
      <c r="F206" s="364">
        <f t="shared" si="189"/>
        <v>0</v>
      </c>
      <c r="G206" s="364">
        <f t="shared" si="190"/>
        <v>0</v>
      </c>
      <c r="H206" s="364">
        <f t="shared" si="191"/>
        <v>0</v>
      </c>
      <c r="I206" s="364">
        <f t="shared" si="192"/>
        <v>0</v>
      </c>
      <c r="J206" s="364">
        <f t="shared" si="193"/>
        <v>0</v>
      </c>
      <c r="K206" s="364">
        <f t="shared" si="194"/>
        <v>0</v>
      </c>
      <c r="L206" s="364">
        <f t="shared" si="195"/>
        <v>0</v>
      </c>
      <c r="M206" s="364">
        <f t="shared" si="196"/>
        <v>0</v>
      </c>
      <c r="N206" s="364">
        <f t="shared" si="197"/>
        <v>0</v>
      </c>
      <c r="O206" s="364">
        <f t="shared" si="198"/>
        <v>0</v>
      </c>
      <c r="P206" s="364">
        <f t="shared" si="199"/>
        <v>0</v>
      </c>
      <c r="Q206" s="364">
        <f t="shared" si="200"/>
        <v>0</v>
      </c>
      <c r="R206" s="364">
        <f t="shared" si="201"/>
        <v>0</v>
      </c>
      <c r="S206" s="364">
        <f t="shared" si="202"/>
        <v>0</v>
      </c>
      <c r="T206" s="364">
        <f t="shared" si="203"/>
        <v>0</v>
      </c>
      <c r="U206" s="364">
        <f t="shared" si="204"/>
        <v>0</v>
      </c>
      <c r="V206" s="364">
        <f t="shared" si="205"/>
        <v>0</v>
      </c>
      <c r="W206" s="364">
        <f t="shared" si="206"/>
        <v>0</v>
      </c>
      <c r="X206" s="364">
        <f t="shared" si="207"/>
        <v>0</v>
      </c>
      <c r="Y206" s="364">
        <f t="shared" si="208"/>
        <v>0</v>
      </c>
      <c r="Z206" s="364">
        <f t="shared" si="209"/>
        <v>0</v>
      </c>
      <c r="AA206" s="364">
        <f t="shared" si="210"/>
        <v>0</v>
      </c>
      <c r="AB206" s="364">
        <f t="shared" si="211"/>
        <v>0</v>
      </c>
      <c r="AC206" s="364">
        <f t="shared" si="212"/>
        <v>0</v>
      </c>
      <c r="AD206" s="364">
        <f t="shared" si="213"/>
        <v>0</v>
      </c>
      <c r="AE206" s="364">
        <f t="shared" si="214"/>
        <v>0</v>
      </c>
      <c r="AG206" s="364"/>
      <c r="AH206" s="364"/>
      <c r="AI206" s="364"/>
      <c r="AJ206" s="364"/>
      <c r="AK206" s="364"/>
      <c r="AL206" s="364"/>
      <c r="AM206" s="364"/>
      <c r="AN206" s="364"/>
      <c r="AO206" s="364"/>
      <c r="AP206" s="364"/>
      <c r="AQ206" s="364"/>
      <c r="AR206" s="364"/>
      <c r="AS206" s="364"/>
      <c r="AT206" s="364"/>
      <c r="AU206" s="364"/>
      <c r="AV206" s="364"/>
      <c r="AW206" s="364"/>
      <c r="AX206" s="364"/>
      <c r="AY206" s="364"/>
      <c r="AZ206" s="364"/>
      <c r="BA206" s="364"/>
      <c r="BB206" s="364"/>
      <c r="BC206" s="364"/>
      <c r="BD206" s="364"/>
      <c r="BE206" s="364"/>
      <c r="BF206" s="364"/>
      <c r="BG206" s="364"/>
      <c r="BH206" s="364"/>
      <c r="BI206" s="364"/>
      <c r="BJ206" s="364"/>
      <c r="BK206" s="364"/>
      <c r="BL206" s="364"/>
      <c r="BM206" s="364"/>
      <c r="BN206" s="364"/>
      <c r="BO206" s="364"/>
      <c r="BP206" s="364"/>
      <c r="BQ206" s="364"/>
      <c r="BR206" s="364"/>
      <c r="BS206" s="364"/>
      <c r="BT206" s="364"/>
      <c r="BU206" s="364"/>
      <c r="BV206" s="364"/>
      <c r="BW206" s="364"/>
      <c r="BX206" s="364"/>
      <c r="BY206" s="364"/>
      <c r="BZ206" s="364"/>
      <c r="CA206" s="364"/>
      <c r="CB206" s="364"/>
      <c r="CC206" s="364"/>
      <c r="CD206" s="364"/>
      <c r="CE206" s="364"/>
      <c r="CF206" s="364"/>
      <c r="CG206" s="364"/>
      <c r="CH206" s="364"/>
      <c r="CI206" s="364"/>
      <c r="CJ206" s="364"/>
      <c r="CK206" s="364"/>
      <c r="CL206" s="364"/>
      <c r="CM206" s="364"/>
      <c r="CN206" s="364"/>
      <c r="CO206" s="364"/>
      <c r="CP206" s="364"/>
      <c r="CQ206" s="364"/>
      <c r="CR206" s="364"/>
      <c r="CS206" s="364"/>
      <c r="CT206" s="364"/>
      <c r="CU206" s="364"/>
      <c r="CV206" s="364"/>
      <c r="CW206" s="364"/>
      <c r="CX206" s="364"/>
      <c r="CY206" s="364"/>
      <c r="CZ206" s="364"/>
      <c r="DA206" s="364"/>
      <c r="DB206" s="364"/>
      <c r="DC206" s="364"/>
      <c r="DD206" s="364"/>
      <c r="DE206" s="364"/>
      <c r="DF206" s="364"/>
      <c r="DG206" s="364"/>
      <c r="DH206" s="364"/>
      <c r="DI206" s="364"/>
      <c r="DJ206" s="364"/>
      <c r="DK206" s="364"/>
      <c r="DL206" s="364"/>
      <c r="DM206" s="364"/>
      <c r="DN206" s="364"/>
      <c r="DO206" s="364"/>
      <c r="DP206" s="364"/>
      <c r="DQ206" s="364"/>
      <c r="DR206" s="364"/>
      <c r="DS206" s="364"/>
      <c r="DT206" s="364"/>
      <c r="DU206" s="364"/>
      <c r="DV206" s="364"/>
      <c r="DW206" s="364"/>
      <c r="DX206" s="364"/>
      <c r="DY206" s="364"/>
      <c r="DZ206" s="364"/>
      <c r="EA206" s="364"/>
      <c r="EB206" s="364"/>
      <c r="EC206" s="364"/>
      <c r="ED206" s="364"/>
      <c r="EE206" s="364"/>
      <c r="EF206" s="364"/>
      <c r="EG206" s="364"/>
      <c r="EH206" s="364"/>
      <c r="EI206" s="364"/>
      <c r="EJ206" s="364"/>
      <c r="EK206" s="364"/>
      <c r="EL206" s="364"/>
      <c r="EM206" s="364"/>
      <c r="EN206" s="364"/>
      <c r="EO206" s="364"/>
      <c r="EP206" s="364"/>
      <c r="EQ206" s="364"/>
      <c r="ER206" s="364"/>
      <c r="ES206" s="364"/>
      <c r="ET206" s="364"/>
      <c r="EU206" s="364"/>
      <c r="EV206" s="364"/>
      <c r="EW206" s="364"/>
      <c r="EX206" s="364"/>
      <c r="EY206" s="364"/>
      <c r="EZ206" s="364"/>
      <c r="FA206" s="364"/>
      <c r="FB206" s="364"/>
      <c r="FC206" s="364"/>
      <c r="FD206" s="364"/>
      <c r="FE206" s="364"/>
      <c r="FF206" s="364"/>
      <c r="FG206" s="364"/>
      <c r="FH206" s="364"/>
      <c r="FI206" s="364"/>
      <c r="FJ206" s="364"/>
      <c r="FK206" s="364"/>
      <c r="FL206" s="364"/>
      <c r="FM206" s="364"/>
      <c r="FN206" s="364"/>
      <c r="FO206" s="364"/>
      <c r="FP206" s="364"/>
      <c r="FQ206" s="364"/>
      <c r="FR206" s="364"/>
      <c r="FS206" s="364"/>
      <c r="FT206" s="364"/>
      <c r="FU206" s="364"/>
      <c r="FV206" s="364"/>
      <c r="FW206" s="364"/>
      <c r="FX206" s="364"/>
      <c r="FY206" s="364"/>
      <c r="FZ206" s="364"/>
      <c r="GA206" s="364"/>
      <c r="GB206" s="364"/>
      <c r="GC206" s="364"/>
      <c r="GD206" s="364"/>
      <c r="GE206" s="364"/>
      <c r="GF206" s="364"/>
      <c r="GG206" s="364"/>
      <c r="GH206" s="364"/>
      <c r="GI206" s="364"/>
      <c r="GJ206" s="364"/>
      <c r="GK206" s="364"/>
      <c r="GL206" s="364"/>
      <c r="GM206" s="364"/>
      <c r="GN206" s="364"/>
      <c r="GO206" s="364"/>
      <c r="GP206" s="364"/>
      <c r="GQ206" s="364"/>
      <c r="GR206" s="364"/>
      <c r="GS206" s="364"/>
      <c r="GT206" s="364"/>
      <c r="GU206" s="364"/>
      <c r="GV206" s="364"/>
      <c r="GW206" s="364"/>
      <c r="GX206" s="364"/>
      <c r="GY206" s="364"/>
      <c r="GZ206" s="364"/>
      <c r="HA206" s="364"/>
      <c r="HB206" s="364"/>
      <c r="HC206" s="364"/>
      <c r="HD206" s="364"/>
      <c r="HE206" s="364"/>
      <c r="HF206" s="364"/>
      <c r="HG206" s="364"/>
      <c r="HH206" s="364"/>
      <c r="HI206" s="364"/>
      <c r="HJ206" s="364"/>
      <c r="HK206" s="364"/>
      <c r="HL206" s="364"/>
      <c r="HM206" s="364"/>
      <c r="HN206" s="364"/>
      <c r="HO206" s="364"/>
      <c r="HP206" s="364"/>
      <c r="HQ206" s="364"/>
      <c r="HR206" s="364"/>
      <c r="HS206" s="364"/>
      <c r="HT206" s="364"/>
      <c r="HU206" s="364"/>
      <c r="HV206" s="364"/>
      <c r="HW206" s="364"/>
      <c r="HX206" s="364"/>
      <c r="HY206" s="364"/>
      <c r="HZ206" s="364"/>
      <c r="IA206" s="364"/>
      <c r="IB206" s="364"/>
      <c r="IC206" s="364"/>
      <c r="ID206" s="364"/>
      <c r="IE206" s="364"/>
      <c r="IF206" s="364"/>
      <c r="IG206" s="364"/>
      <c r="IH206" s="364"/>
      <c r="II206" s="364"/>
      <c r="IJ206" s="364"/>
      <c r="IK206" s="364"/>
      <c r="IL206" s="364"/>
      <c r="IM206" s="364"/>
      <c r="IN206" s="364"/>
      <c r="IO206" s="364"/>
      <c r="IP206" s="364"/>
      <c r="IQ206" s="364"/>
      <c r="IR206" s="364"/>
      <c r="IS206" s="364"/>
      <c r="IT206" s="364"/>
      <c r="IU206" s="364"/>
      <c r="IV206" s="364"/>
      <c r="IW206" s="364"/>
      <c r="IX206" s="364"/>
      <c r="IY206" s="364"/>
      <c r="IZ206" s="364"/>
      <c r="JA206" s="364"/>
      <c r="JB206" s="364"/>
      <c r="JC206" s="364"/>
      <c r="JD206" s="364"/>
      <c r="JE206" s="364"/>
      <c r="JF206" s="364"/>
      <c r="JG206" s="364"/>
      <c r="JH206" s="364"/>
      <c r="JI206" s="364"/>
      <c r="JJ206" s="364"/>
      <c r="JK206" s="364"/>
      <c r="JL206" s="364"/>
      <c r="JM206" s="364"/>
      <c r="JN206" s="364"/>
      <c r="JO206" s="364"/>
      <c r="JP206" s="364"/>
      <c r="JQ206" s="364"/>
      <c r="JR206" s="364"/>
      <c r="JS206" s="364"/>
      <c r="JT206" s="364"/>
      <c r="JU206" s="364"/>
      <c r="JV206" s="364"/>
      <c r="JW206" s="364"/>
      <c r="JX206" s="364"/>
      <c r="JY206" s="364"/>
      <c r="JZ206" s="364"/>
      <c r="KA206" s="364"/>
      <c r="KB206" s="364"/>
      <c r="KC206" s="364"/>
      <c r="KD206" s="364"/>
      <c r="KE206" s="364"/>
      <c r="KF206" s="364"/>
      <c r="KG206" s="364"/>
      <c r="KH206" s="364"/>
      <c r="KI206" s="364"/>
      <c r="KJ206" s="364"/>
      <c r="KK206" s="364"/>
      <c r="KL206" s="364"/>
      <c r="KM206" s="364"/>
      <c r="KN206" s="364"/>
      <c r="KO206" s="364"/>
      <c r="KP206" s="364"/>
      <c r="KQ206" s="364"/>
      <c r="KR206" s="364"/>
      <c r="KS206" s="364"/>
      <c r="KT206" s="364"/>
      <c r="KU206" s="364"/>
      <c r="KV206" s="364"/>
      <c r="KW206" s="364"/>
      <c r="KX206" s="364"/>
      <c r="KY206" s="364"/>
      <c r="KZ206" s="364"/>
      <c r="LA206" s="364"/>
      <c r="LB206" s="364"/>
      <c r="LC206" s="364"/>
      <c r="LD206" s="364"/>
      <c r="LE206" s="364"/>
      <c r="LF206" s="364"/>
      <c r="LG206" s="364"/>
      <c r="LH206" s="364"/>
      <c r="LI206" s="364"/>
      <c r="LJ206" s="364"/>
      <c r="LK206" s="364"/>
      <c r="LL206" s="364"/>
      <c r="LM206" s="364"/>
      <c r="LN206" s="364"/>
      <c r="LO206" s="364"/>
      <c r="LP206" s="364"/>
      <c r="LQ206" s="364"/>
      <c r="LR206" s="364"/>
      <c r="LS206" s="364"/>
      <c r="LT206" s="364"/>
      <c r="LU206" s="364"/>
      <c r="LV206" s="364"/>
      <c r="LW206" s="364"/>
      <c r="LX206" s="364"/>
      <c r="LY206" s="364"/>
      <c r="LZ206" s="364"/>
      <c r="MA206" s="364"/>
      <c r="MB206" s="364"/>
      <c r="MC206" s="364"/>
      <c r="MD206" s="364"/>
      <c r="ME206" s="364"/>
      <c r="MF206" s="364"/>
      <c r="MG206" s="364"/>
      <c r="MH206" s="364"/>
      <c r="MI206" s="364"/>
      <c r="MJ206" s="364"/>
      <c r="MK206" s="364"/>
      <c r="ML206" s="364"/>
      <c r="MM206" s="364"/>
      <c r="MN206" s="364"/>
      <c r="MO206" s="364"/>
      <c r="MP206" s="364"/>
      <c r="MQ206" s="364"/>
      <c r="MR206" s="364"/>
      <c r="MS206" s="364"/>
      <c r="MT206" s="364"/>
      <c r="MU206" s="364"/>
      <c r="MV206" s="364"/>
      <c r="MW206" s="364"/>
      <c r="MX206" s="364"/>
      <c r="MY206" s="364"/>
      <c r="MZ206" s="364"/>
      <c r="NA206" s="364"/>
      <c r="NB206" s="364"/>
      <c r="NC206" s="364"/>
      <c r="ND206" s="364"/>
      <c r="NE206" s="364"/>
      <c r="NF206" s="364"/>
      <c r="NG206" s="364"/>
      <c r="NH206" s="364"/>
      <c r="NI206" s="364"/>
      <c r="NJ206" s="364"/>
      <c r="NK206" s="364"/>
      <c r="NL206" s="364"/>
      <c r="NM206" s="364"/>
      <c r="NN206" s="364"/>
      <c r="NO206" s="364"/>
      <c r="NP206" s="364"/>
      <c r="NQ206" s="364"/>
      <c r="NR206" s="364"/>
      <c r="NS206" s="364"/>
      <c r="NT206" s="364"/>
      <c r="NU206" s="364"/>
      <c r="NV206" s="364"/>
      <c r="NW206" s="364"/>
      <c r="NX206" s="364"/>
      <c r="NY206" s="364"/>
      <c r="NZ206" s="364"/>
      <c r="OA206" s="364"/>
      <c r="OB206" s="364"/>
      <c r="OC206" s="364"/>
      <c r="OD206" s="364"/>
      <c r="OE206" s="364"/>
      <c r="OF206" s="364"/>
      <c r="OG206" s="364"/>
      <c r="OH206" s="364"/>
      <c r="OI206" s="364"/>
      <c r="OJ206" s="364"/>
      <c r="OK206" s="364"/>
      <c r="OL206" s="364"/>
      <c r="OM206" s="364"/>
      <c r="ON206" s="364"/>
      <c r="OO206" s="364"/>
      <c r="OP206" s="364"/>
      <c r="OQ206" s="364"/>
      <c r="OR206" s="364"/>
    </row>
    <row r="207" spans="1:408" ht="15">
      <c r="A207" s="365" t="s">
        <v>774</v>
      </c>
      <c r="B207" s="364">
        <f t="shared" si="185"/>
        <v>0</v>
      </c>
      <c r="C207" s="364">
        <f t="shared" si="186"/>
        <v>0</v>
      </c>
      <c r="D207" s="364">
        <f t="shared" si="187"/>
        <v>0</v>
      </c>
      <c r="E207" s="364">
        <f t="shared" si="188"/>
        <v>0</v>
      </c>
      <c r="F207" s="364">
        <f t="shared" si="189"/>
        <v>0</v>
      </c>
      <c r="G207" s="364">
        <f t="shared" si="190"/>
        <v>0</v>
      </c>
      <c r="H207" s="364">
        <f t="shared" si="191"/>
        <v>0</v>
      </c>
      <c r="I207" s="364">
        <f t="shared" si="192"/>
        <v>0</v>
      </c>
      <c r="J207" s="364">
        <f t="shared" si="193"/>
        <v>0</v>
      </c>
      <c r="K207" s="364">
        <f t="shared" si="194"/>
        <v>0</v>
      </c>
      <c r="L207" s="364">
        <f t="shared" si="195"/>
        <v>0</v>
      </c>
      <c r="M207" s="364">
        <f t="shared" si="196"/>
        <v>0</v>
      </c>
      <c r="N207" s="364">
        <f t="shared" si="197"/>
        <v>0</v>
      </c>
      <c r="O207" s="364">
        <f t="shared" si="198"/>
        <v>0</v>
      </c>
      <c r="P207" s="364">
        <f t="shared" si="199"/>
        <v>0</v>
      </c>
      <c r="Q207" s="364">
        <f t="shared" si="200"/>
        <v>0</v>
      </c>
      <c r="R207" s="364">
        <f t="shared" si="201"/>
        <v>0</v>
      </c>
      <c r="S207" s="364">
        <f t="shared" si="202"/>
        <v>0</v>
      </c>
      <c r="T207" s="364">
        <f t="shared" si="203"/>
        <v>0</v>
      </c>
      <c r="U207" s="364">
        <f t="shared" si="204"/>
        <v>0</v>
      </c>
      <c r="V207" s="364">
        <f t="shared" si="205"/>
        <v>0</v>
      </c>
      <c r="W207" s="364">
        <f t="shared" si="206"/>
        <v>0</v>
      </c>
      <c r="X207" s="364">
        <f t="shared" si="207"/>
        <v>0</v>
      </c>
      <c r="Y207" s="364">
        <f t="shared" si="208"/>
        <v>0</v>
      </c>
      <c r="Z207" s="364">
        <f t="shared" si="209"/>
        <v>0</v>
      </c>
      <c r="AA207" s="364">
        <f t="shared" si="210"/>
        <v>0</v>
      </c>
      <c r="AB207" s="364">
        <f t="shared" si="211"/>
        <v>0</v>
      </c>
      <c r="AC207" s="364">
        <f t="shared" si="212"/>
        <v>0</v>
      </c>
      <c r="AD207" s="364">
        <f t="shared" si="213"/>
        <v>0</v>
      </c>
      <c r="AE207" s="364">
        <f t="shared" si="214"/>
        <v>0</v>
      </c>
      <c r="AG207" s="364"/>
      <c r="AH207" s="364"/>
      <c r="AI207" s="364"/>
      <c r="AJ207" s="364"/>
      <c r="AK207" s="364"/>
      <c r="AL207" s="364"/>
      <c r="AM207" s="364"/>
      <c r="AN207" s="364"/>
      <c r="AO207" s="364"/>
      <c r="AP207" s="364"/>
      <c r="AQ207" s="364"/>
      <c r="AR207" s="364"/>
      <c r="AS207" s="364"/>
      <c r="AT207" s="364"/>
      <c r="AU207" s="364"/>
      <c r="AV207" s="364"/>
      <c r="AW207" s="364"/>
      <c r="AX207" s="364"/>
      <c r="AY207" s="364"/>
      <c r="AZ207" s="364"/>
      <c r="BA207" s="364"/>
      <c r="BB207" s="364"/>
      <c r="BC207" s="364"/>
      <c r="BD207" s="364"/>
      <c r="BE207" s="364"/>
      <c r="BF207" s="364"/>
      <c r="BG207" s="364"/>
      <c r="BH207" s="364"/>
      <c r="BI207" s="364"/>
      <c r="BJ207" s="364"/>
      <c r="BK207" s="364"/>
      <c r="BL207" s="364"/>
      <c r="BM207" s="364"/>
      <c r="BN207" s="364"/>
      <c r="BO207" s="364"/>
      <c r="BP207" s="364"/>
      <c r="BQ207" s="364"/>
      <c r="BR207" s="364"/>
      <c r="BS207" s="364"/>
      <c r="BT207" s="364"/>
      <c r="BU207" s="364"/>
      <c r="BV207" s="364"/>
      <c r="BW207" s="364"/>
      <c r="BX207" s="364"/>
      <c r="BY207" s="364"/>
      <c r="BZ207" s="364"/>
      <c r="CA207" s="364"/>
      <c r="CB207" s="364"/>
      <c r="CC207" s="364"/>
      <c r="CD207" s="364"/>
      <c r="CE207" s="364"/>
      <c r="CF207" s="364"/>
      <c r="CG207" s="364"/>
      <c r="CH207" s="364"/>
      <c r="CI207" s="364"/>
      <c r="CJ207" s="364"/>
      <c r="CK207" s="364"/>
      <c r="CL207" s="364"/>
      <c r="CM207" s="364"/>
      <c r="CN207" s="364"/>
      <c r="CO207" s="364"/>
      <c r="CP207" s="364"/>
      <c r="CQ207" s="364"/>
      <c r="CR207" s="364"/>
      <c r="CS207" s="364"/>
      <c r="CT207" s="364"/>
      <c r="CU207" s="364"/>
      <c r="CV207" s="364"/>
      <c r="CW207" s="364"/>
      <c r="CX207" s="364"/>
      <c r="CY207" s="364"/>
      <c r="CZ207" s="364"/>
      <c r="DA207" s="364"/>
      <c r="DB207" s="364"/>
      <c r="DC207" s="364"/>
      <c r="DD207" s="364"/>
      <c r="DE207" s="364"/>
      <c r="DF207" s="364"/>
      <c r="DG207" s="364"/>
      <c r="DH207" s="364"/>
      <c r="DI207" s="364"/>
      <c r="DJ207" s="364"/>
      <c r="DK207" s="364"/>
      <c r="DL207" s="364"/>
      <c r="DM207" s="364"/>
      <c r="DN207" s="364"/>
      <c r="DO207" s="364"/>
      <c r="DP207" s="364"/>
      <c r="DQ207" s="364"/>
      <c r="DR207" s="364"/>
      <c r="DS207" s="364"/>
      <c r="DT207" s="364"/>
      <c r="DU207" s="364"/>
      <c r="DV207" s="364"/>
      <c r="DW207" s="364"/>
      <c r="DX207" s="364"/>
      <c r="DY207" s="364"/>
      <c r="DZ207" s="364"/>
      <c r="EA207" s="364"/>
      <c r="EB207" s="364"/>
      <c r="EC207" s="364"/>
      <c r="ED207" s="364"/>
      <c r="EE207" s="364"/>
      <c r="EF207" s="364"/>
      <c r="EG207" s="364"/>
      <c r="EH207" s="364"/>
      <c r="EI207" s="364"/>
      <c r="EJ207" s="364"/>
      <c r="EK207" s="364"/>
      <c r="EL207" s="364"/>
      <c r="EM207" s="364"/>
      <c r="EN207" s="364"/>
      <c r="EO207" s="364"/>
      <c r="EP207" s="364"/>
      <c r="EQ207" s="364"/>
      <c r="ER207" s="364"/>
      <c r="ES207" s="364"/>
      <c r="ET207" s="364"/>
      <c r="EU207" s="364"/>
      <c r="EV207" s="364"/>
      <c r="EW207" s="364"/>
      <c r="EX207" s="364"/>
      <c r="EY207" s="364"/>
      <c r="EZ207" s="364"/>
      <c r="FA207" s="364"/>
      <c r="FB207" s="364"/>
      <c r="FC207" s="364"/>
      <c r="FD207" s="364"/>
      <c r="FE207" s="364"/>
      <c r="FF207" s="364"/>
      <c r="FG207" s="364"/>
      <c r="FH207" s="364"/>
      <c r="FI207" s="364"/>
      <c r="FJ207" s="364"/>
      <c r="FK207" s="364"/>
      <c r="FL207" s="364"/>
      <c r="FM207" s="364"/>
      <c r="FN207" s="364"/>
      <c r="FO207" s="364"/>
      <c r="FP207" s="364"/>
      <c r="FQ207" s="364"/>
      <c r="FR207" s="364"/>
      <c r="FS207" s="364"/>
      <c r="FT207" s="364"/>
      <c r="FU207" s="364"/>
      <c r="FV207" s="364"/>
      <c r="FW207" s="364"/>
      <c r="FX207" s="364"/>
      <c r="FY207" s="364"/>
      <c r="FZ207" s="364"/>
      <c r="GA207" s="364"/>
      <c r="GB207" s="364"/>
      <c r="GC207" s="364"/>
      <c r="GD207" s="364"/>
      <c r="GE207" s="364"/>
      <c r="GF207" s="364"/>
      <c r="GG207" s="364"/>
      <c r="GH207" s="364"/>
      <c r="GI207" s="364"/>
      <c r="GJ207" s="364"/>
      <c r="GK207" s="364"/>
      <c r="GL207" s="364"/>
      <c r="GM207" s="364"/>
      <c r="GN207" s="364"/>
      <c r="GO207" s="364"/>
      <c r="GP207" s="364"/>
      <c r="GQ207" s="364"/>
      <c r="GR207" s="364"/>
      <c r="GS207" s="364"/>
      <c r="GT207" s="364"/>
      <c r="GU207" s="364"/>
      <c r="GV207" s="364"/>
      <c r="GW207" s="364"/>
      <c r="GX207" s="364"/>
      <c r="GY207" s="364"/>
      <c r="GZ207" s="364"/>
      <c r="HA207" s="364"/>
      <c r="HB207" s="364"/>
      <c r="HC207" s="364"/>
      <c r="HD207" s="364"/>
      <c r="HE207" s="364"/>
      <c r="HF207" s="364"/>
      <c r="HG207" s="364"/>
      <c r="HH207" s="364"/>
      <c r="HI207" s="364"/>
      <c r="HJ207" s="364"/>
      <c r="HK207" s="364"/>
      <c r="HL207" s="364"/>
      <c r="HM207" s="364"/>
      <c r="HN207" s="364"/>
      <c r="HO207" s="364"/>
      <c r="HP207" s="364"/>
      <c r="HQ207" s="364"/>
      <c r="HR207" s="364"/>
      <c r="HS207" s="364"/>
      <c r="HT207" s="364"/>
      <c r="HU207" s="364"/>
      <c r="HV207" s="364"/>
      <c r="HW207" s="364"/>
      <c r="HX207" s="364"/>
      <c r="HY207" s="364"/>
      <c r="HZ207" s="364"/>
      <c r="IA207" s="364"/>
      <c r="IB207" s="364"/>
      <c r="IC207" s="364"/>
      <c r="ID207" s="364"/>
      <c r="IE207" s="364"/>
      <c r="IF207" s="364"/>
      <c r="IG207" s="364"/>
      <c r="IH207" s="364"/>
      <c r="II207" s="364"/>
      <c r="IJ207" s="364"/>
      <c r="IK207" s="364"/>
      <c r="IL207" s="364"/>
      <c r="IM207" s="364"/>
      <c r="IN207" s="364"/>
      <c r="IO207" s="364"/>
      <c r="IP207" s="364"/>
      <c r="IQ207" s="364"/>
      <c r="IR207" s="364"/>
      <c r="IS207" s="364"/>
      <c r="IT207" s="364"/>
      <c r="IU207" s="364"/>
      <c r="IV207" s="364"/>
      <c r="IW207" s="364"/>
      <c r="IX207" s="364"/>
      <c r="IY207" s="364"/>
      <c r="IZ207" s="364"/>
      <c r="JA207" s="364"/>
      <c r="JB207" s="364"/>
      <c r="JC207" s="364"/>
      <c r="JD207" s="364"/>
      <c r="JE207" s="364"/>
      <c r="JF207" s="364"/>
      <c r="JG207" s="364"/>
      <c r="JH207" s="364"/>
      <c r="JI207" s="364"/>
      <c r="JJ207" s="364"/>
      <c r="JK207" s="364"/>
      <c r="JL207" s="364"/>
      <c r="JM207" s="364"/>
      <c r="JN207" s="364"/>
      <c r="JO207" s="364"/>
      <c r="JP207" s="364"/>
      <c r="JQ207" s="364"/>
      <c r="JR207" s="364"/>
      <c r="JS207" s="364"/>
      <c r="JT207" s="364"/>
      <c r="JU207" s="364"/>
      <c r="JV207" s="364"/>
      <c r="JW207" s="364"/>
      <c r="JX207" s="364"/>
      <c r="JY207" s="364"/>
      <c r="JZ207" s="364"/>
      <c r="KA207" s="364"/>
      <c r="KB207" s="364"/>
      <c r="KC207" s="364"/>
      <c r="KD207" s="364"/>
      <c r="KE207" s="364"/>
      <c r="KF207" s="364"/>
      <c r="KG207" s="364"/>
      <c r="KH207" s="364"/>
      <c r="KI207" s="364"/>
      <c r="KJ207" s="364"/>
      <c r="KK207" s="364"/>
      <c r="KL207" s="364"/>
      <c r="KM207" s="364"/>
      <c r="KN207" s="364"/>
      <c r="KO207" s="364"/>
      <c r="KP207" s="364"/>
      <c r="KQ207" s="364"/>
      <c r="KR207" s="364"/>
      <c r="KS207" s="364"/>
      <c r="KT207" s="364"/>
      <c r="KU207" s="364"/>
      <c r="KV207" s="364"/>
      <c r="KW207" s="364"/>
      <c r="KX207" s="364"/>
      <c r="KY207" s="364"/>
      <c r="KZ207" s="364"/>
      <c r="LA207" s="364"/>
      <c r="LB207" s="364"/>
      <c r="LC207" s="364"/>
      <c r="LD207" s="364"/>
      <c r="LE207" s="364"/>
      <c r="LF207" s="364"/>
      <c r="LG207" s="364"/>
      <c r="LH207" s="364"/>
      <c r="LI207" s="364"/>
      <c r="LJ207" s="364"/>
      <c r="LK207" s="364"/>
      <c r="LL207" s="364"/>
      <c r="LM207" s="364"/>
      <c r="LN207" s="364"/>
      <c r="LO207" s="364"/>
      <c r="LP207" s="364"/>
      <c r="LQ207" s="364"/>
      <c r="LR207" s="364"/>
      <c r="LS207" s="364"/>
      <c r="LT207" s="364"/>
      <c r="LU207" s="364"/>
      <c r="LV207" s="364"/>
      <c r="LW207" s="364"/>
      <c r="LX207" s="364"/>
      <c r="LY207" s="364"/>
      <c r="LZ207" s="364"/>
      <c r="MA207" s="364"/>
      <c r="MB207" s="364"/>
      <c r="MC207" s="364"/>
      <c r="MD207" s="364"/>
      <c r="ME207" s="364"/>
      <c r="MF207" s="364"/>
      <c r="MG207" s="364"/>
      <c r="MH207" s="364"/>
      <c r="MI207" s="364"/>
      <c r="MJ207" s="364"/>
      <c r="MK207" s="364"/>
      <c r="ML207" s="364"/>
      <c r="MM207" s="364"/>
      <c r="MN207" s="364"/>
      <c r="MO207" s="364"/>
      <c r="MP207" s="364"/>
      <c r="MQ207" s="364"/>
      <c r="MR207" s="364"/>
      <c r="MS207" s="364"/>
      <c r="MT207" s="364"/>
      <c r="MU207" s="364"/>
      <c r="MV207" s="364"/>
      <c r="MW207" s="364"/>
      <c r="MX207" s="364"/>
      <c r="MY207" s="364"/>
      <c r="MZ207" s="364"/>
      <c r="NA207" s="364"/>
      <c r="NB207" s="364"/>
      <c r="NC207" s="364"/>
      <c r="ND207" s="364"/>
      <c r="NE207" s="364"/>
      <c r="NF207" s="364"/>
      <c r="NG207" s="364"/>
      <c r="NH207" s="364"/>
      <c r="NI207" s="364"/>
      <c r="NJ207" s="364"/>
      <c r="NK207" s="364"/>
      <c r="NL207" s="364"/>
      <c r="NM207" s="364"/>
      <c r="NN207" s="364"/>
      <c r="NO207" s="364"/>
      <c r="NP207" s="364"/>
      <c r="NQ207" s="364"/>
      <c r="NR207" s="364"/>
      <c r="NS207" s="364"/>
      <c r="NT207" s="364"/>
      <c r="NU207" s="364"/>
      <c r="NV207" s="364"/>
      <c r="NW207" s="364"/>
      <c r="NX207" s="364"/>
      <c r="NY207" s="364"/>
      <c r="NZ207" s="364"/>
      <c r="OA207" s="364"/>
      <c r="OB207" s="364"/>
      <c r="OC207" s="364"/>
      <c r="OD207" s="364"/>
      <c r="OE207" s="364"/>
      <c r="OF207" s="364"/>
      <c r="OG207" s="364"/>
      <c r="OH207" s="364"/>
      <c r="OI207" s="364"/>
      <c r="OJ207" s="364"/>
      <c r="OK207" s="364"/>
      <c r="OL207" s="364"/>
      <c r="OM207" s="364"/>
      <c r="ON207" s="364"/>
      <c r="OO207" s="364"/>
      <c r="OP207" s="364"/>
      <c r="OQ207" s="364"/>
      <c r="OR207" s="364"/>
    </row>
    <row r="208" spans="1:408" ht="15">
      <c r="A208" s="365" t="s">
        <v>775</v>
      </c>
      <c r="B208" s="364">
        <f t="shared" si="185"/>
        <v>0</v>
      </c>
      <c r="C208" s="364">
        <f t="shared" si="186"/>
        <v>0</v>
      </c>
      <c r="D208" s="364">
        <f t="shared" si="187"/>
        <v>0</v>
      </c>
      <c r="E208" s="364">
        <f t="shared" si="188"/>
        <v>0</v>
      </c>
      <c r="F208" s="364">
        <f t="shared" si="189"/>
        <v>0</v>
      </c>
      <c r="G208" s="364">
        <f t="shared" si="190"/>
        <v>0</v>
      </c>
      <c r="H208" s="364">
        <f t="shared" si="191"/>
        <v>0</v>
      </c>
      <c r="I208" s="364">
        <f t="shared" si="192"/>
        <v>0</v>
      </c>
      <c r="J208" s="364">
        <f t="shared" si="193"/>
        <v>0</v>
      </c>
      <c r="K208" s="364">
        <f t="shared" si="194"/>
        <v>0</v>
      </c>
      <c r="L208" s="364">
        <f t="shared" si="195"/>
        <v>0</v>
      </c>
      <c r="M208" s="364">
        <f t="shared" si="196"/>
        <v>0</v>
      </c>
      <c r="N208" s="364">
        <f t="shared" si="197"/>
        <v>0</v>
      </c>
      <c r="O208" s="364">
        <f t="shared" si="198"/>
        <v>0</v>
      </c>
      <c r="P208" s="364">
        <f t="shared" si="199"/>
        <v>0</v>
      </c>
      <c r="Q208" s="364">
        <f t="shared" si="200"/>
        <v>0</v>
      </c>
      <c r="R208" s="364">
        <f t="shared" si="201"/>
        <v>0</v>
      </c>
      <c r="S208" s="364">
        <f t="shared" si="202"/>
        <v>0</v>
      </c>
      <c r="T208" s="364">
        <f t="shared" si="203"/>
        <v>0</v>
      </c>
      <c r="U208" s="364">
        <f t="shared" si="204"/>
        <v>0</v>
      </c>
      <c r="V208" s="364">
        <f t="shared" si="205"/>
        <v>0</v>
      </c>
      <c r="W208" s="364">
        <f t="shared" si="206"/>
        <v>0</v>
      </c>
      <c r="X208" s="364">
        <f t="shared" si="207"/>
        <v>0</v>
      </c>
      <c r="Y208" s="364">
        <f t="shared" si="208"/>
        <v>0</v>
      </c>
      <c r="Z208" s="364">
        <f t="shared" si="209"/>
        <v>0</v>
      </c>
      <c r="AA208" s="364">
        <f t="shared" si="210"/>
        <v>0</v>
      </c>
      <c r="AB208" s="364">
        <f t="shared" si="211"/>
        <v>0</v>
      </c>
      <c r="AC208" s="364">
        <f t="shared" si="212"/>
        <v>0</v>
      </c>
      <c r="AD208" s="364">
        <f t="shared" si="213"/>
        <v>0</v>
      </c>
      <c r="AE208" s="364">
        <f t="shared" si="214"/>
        <v>0</v>
      </c>
      <c r="AG208" s="364"/>
      <c r="AH208" s="364"/>
      <c r="AI208" s="364"/>
      <c r="AJ208" s="364"/>
      <c r="AK208" s="364"/>
      <c r="AL208" s="364"/>
      <c r="AM208" s="364"/>
      <c r="AN208" s="364"/>
      <c r="AO208" s="364"/>
      <c r="AP208" s="364"/>
      <c r="AQ208" s="364"/>
      <c r="AR208" s="364"/>
      <c r="AS208" s="364"/>
      <c r="AT208" s="364"/>
      <c r="AU208" s="364"/>
      <c r="AV208" s="364"/>
      <c r="AW208" s="364"/>
      <c r="AX208" s="364"/>
      <c r="AY208" s="364"/>
      <c r="AZ208" s="364"/>
      <c r="BA208" s="364"/>
      <c r="BB208" s="364"/>
      <c r="BC208" s="364"/>
      <c r="BD208" s="364"/>
      <c r="BE208" s="364"/>
      <c r="BF208" s="364"/>
      <c r="BG208" s="364"/>
      <c r="BH208" s="364"/>
      <c r="BI208" s="364"/>
      <c r="BJ208" s="364"/>
      <c r="BK208" s="364"/>
      <c r="BL208" s="364"/>
      <c r="BM208" s="364"/>
      <c r="BN208" s="364"/>
      <c r="BO208" s="364"/>
      <c r="BP208" s="364"/>
      <c r="BQ208" s="364"/>
      <c r="BR208" s="364"/>
      <c r="BS208" s="364"/>
      <c r="BT208" s="364"/>
      <c r="BU208" s="364"/>
      <c r="BV208" s="364"/>
      <c r="BW208" s="364"/>
      <c r="BX208" s="364"/>
      <c r="BY208" s="364"/>
      <c r="BZ208" s="364"/>
      <c r="CA208" s="364"/>
      <c r="CB208" s="364"/>
      <c r="CC208" s="364"/>
      <c r="CD208" s="364"/>
      <c r="CE208" s="364"/>
      <c r="CF208" s="364"/>
      <c r="CG208" s="364"/>
      <c r="CH208" s="364"/>
      <c r="CI208" s="364"/>
      <c r="CJ208" s="364"/>
      <c r="CK208" s="364"/>
      <c r="CL208" s="364"/>
      <c r="CM208" s="364"/>
      <c r="CN208" s="364"/>
      <c r="CO208" s="364"/>
      <c r="CP208" s="364"/>
      <c r="CQ208" s="364"/>
      <c r="CR208" s="364"/>
      <c r="CS208" s="364"/>
      <c r="CT208" s="364"/>
      <c r="CU208" s="364"/>
      <c r="CV208" s="364"/>
      <c r="CW208" s="364"/>
      <c r="CX208" s="364"/>
      <c r="CY208" s="364"/>
      <c r="CZ208" s="364"/>
      <c r="DA208" s="364"/>
      <c r="DB208" s="364"/>
      <c r="DC208" s="364"/>
      <c r="DD208" s="364"/>
      <c r="DE208" s="364"/>
      <c r="DF208" s="364"/>
      <c r="DG208" s="364"/>
      <c r="DH208" s="364"/>
      <c r="DI208" s="364"/>
      <c r="DJ208" s="364"/>
      <c r="DK208" s="364"/>
      <c r="DL208" s="364"/>
      <c r="DM208" s="364"/>
      <c r="DN208" s="364"/>
      <c r="DO208" s="364"/>
      <c r="DP208" s="364"/>
      <c r="DQ208" s="364"/>
      <c r="DR208" s="364"/>
      <c r="DS208" s="364"/>
      <c r="DT208" s="364"/>
      <c r="DU208" s="364"/>
      <c r="DV208" s="364"/>
      <c r="DW208" s="364"/>
      <c r="DX208" s="364"/>
      <c r="DY208" s="364"/>
      <c r="DZ208" s="364"/>
      <c r="EA208" s="364"/>
      <c r="EB208" s="364"/>
      <c r="EC208" s="364"/>
      <c r="ED208" s="364"/>
      <c r="EE208" s="364"/>
      <c r="EF208" s="364"/>
      <c r="EG208" s="364"/>
      <c r="EH208" s="364"/>
      <c r="EI208" s="364"/>
      <c r="EJ208" s="364"/>
      <c r="EK208" s="364"/>
      <c r="EL208" s="364"/>
      <c r="EM208" s="364"/>
      <c r="EN208" s="364"/>
      <c r="EO208" s="364"/>
      <c r="EP208" s="364"/>
      <c r="EQ208" s="364"/>
      <c r="ER208" s="364"/>
      <c r="ES208" s="364"/>
      <c r="ET208" s="364"/>
      <c r="EU208" s="364"/>
      <c r="EV208" s="364"/>
      <c r="EW208" s="364"/>
      <c r="EX208" s="364"/>
      <c r="EY208" s="364"/>
      <c r="EZ208" s="364"/>
      <c r="FA208" s="364"/>
      <c r="FB208" s="364"/>
      <c r="FC208" s="364"/>
      <c r="FD208" s="364"/>
      <c r="FE208" s="364"/>
      <c r="FF208" s="364"/>
      <c r="FG208" s="364"/>
      <c r="FH208" s="364"/>
      <c r="FI208" s="364"/>
      <c r="FJ208" s="364"/>
      <c r="FK208" s="364"/>
      <c r="FL208" s="364"/>
      <c r="FM208" s="364"/>
      <c r="FN208" s="364"/>
      <c r="FO208" s="364"/>
      <c r="FP208" s="364"/>
      <c r="FQ208" s="364"/>
      <c r="FR208" s="364"/>
      <c r="FS208" s="364"/>
      <c r="FT208" s="364"/>
      <c r="FU208" s="364"/>
      <c r="FV208" s="364"/>
      <c r="FW208" s="364"/>
      <c r="FX208" s="364"/>
      <c r="FY208" s="364"/>
      <c r="FZ208" s="364"/>
      <c r="GA208" s="364"/>
      <c r="GB208" s="364"/>
      <c r="GC208" s="364"/>
      <c r="GD208" s="364"/>
      <c r="GE208" s="364"/>
      <c r="GF208" s="364"/>
      <c r="GG208" s="364"/>
      <c r="GH208" s="364"/>
      <c r="GI208" s="364"/>
      <c r="GJ208" s="364"/>
      <c r="GK208" s="364"/>
      <c r="GL208" s="364"/>
      <c r="GM208" s="364"/>
      <c r="GN208" s="364"/>
      <c r="GO208" s="364"/>
      <c r="GP208" s="364"/>
      <c r="GQ208" s="364"/>
      <c r="GR208" s="364"/>
      <c r="GS208" s="364"/>
      <c r="GT208" s="364"/>
      <c r="GU208" s="364"/>
      <c r="GV208" s="364"/>
      <c r="GW208" s="364"/>
      <c r="GX208" s="364"/>
      <c r="GY208" s="364"/>
      <c r="GZ208" s="364"/>
      <c r="HA208" s="364"/>
      <c r="HB208" s="364"/>
      <c r="HC208" s="364"/>
      <c r="HD208" s="364"/>
      <c r="HE208" s="364"/>
      <c r="HF208" s="364"/>
      <c r="HG208" s="364"/>
      <c r="HH208" s="364"/>
      <c r="HI208" s="364"/>
      <c r="HJ208" s="364"/>
      <c r="HK208" s="364"/>
      <c r="HL208" s="364"/>
      <c r="HM208" s="364"/>
      <c r="HN208" s="364"/>
      <c r="HO208" s="364"/>
      <c r="HP208" s="364"/>
      <c r="HQ208" s="364"/>
      <c r="HR208" s="364"/>
      <c r="HS208" s="364"/>
      <c r="HT208" s="364"/>
      <c r="HU208" s="364"/>
      <c r="HV208" s="364"/>
      <c r="HW208" s="364"/>
      <c r="HX208" s="364"/>
      <c r="HY208" s="364"/>
      <c r="HZ208" s="364"/>
      <c r="IA208" s="364"/>
      <c r="IB208" s="364"/>
      <c r="IC208" s="364"/>
      <c r="ID208" s="364"/>
      <c r="IE208" s="364"/>
      <c r="IF208" s="364"/>
      <c r="IG208" s="364"/>
      <c r="IH208" s="364"/>
      <c r="II208" s="364"/>
      <c r="IJ208" s="364"/>
      <c r="IK208" s="364"/>
      <c r="IL208" s="364"/>
      <c r="IM208" s="364"/>
      <c r="IN208" s="364"/>
      <c r="IO208" s="364"/>
      <c r="IP208" s="364"/>
      <c r="IQ208" s="364"/>
      <c r="IR208" s="364"/>
      <c r="IS208" s="364"/>
      <c r="IT208" s="364"/>
      <c r="IU208" s="364"/>
      <c r="IV208" s="364"/>
      <c r="IW208" s="364"/>
      <c r="IX208" s="364"/>
      <c r="IY208" s="364"/>
      <c r="IZ208" s="364"/>
      <c r="JA208" s="364"/>
      <c r="JB208" s="364"/>
      <c r="JC208" s="364"/>
      <c r="JD208" s="364"/>
      <c r="JE208" s="364"/>
      <c r="JF208" s="364"/>
      <c r="JG208" s="364"/>
      <c r="JH208" s="364"/>
      <c r="JI208" s="364"/>
      <c r="JJ208" s="364"/>
      <c r="JK208" s="364"/>
      <c r="JL208" s="364"/>
      <c r="JM208" s="364"/>
      <c r="JN208" s="364"/>
      <c r="JO208" s="364"/>
      <c r="JP208" s="364"/>
      <c r="JQ208" s="364"/>
      <c r="JR208" s="364"/>
      <c r="JS208" s="364"/>
      <c r="JT208" s="364"/>
      <c r="JU208" s="364"/>
      <c r="JV208" s="364"/>
      <c r="JW208" s="364"/>
      <c r="JX208" s="364"/>
      <c r="JY208" s="364"/>
      <c r="JZ208" s="364"/>
      <c r="KA208" s="364"/>
      <c r="KB208" s="364"/>
      <c r="KC208" s="364"/>
      <c r="KD208" s="364"/>
      <c r="KE208" s="364"/>
      <c r="KF208" s="364"/>
      <c r="KG208" s="364"/>
      <c r="KH208" s="364"/>
      <c r="KI208" s="364"/>
      <c r="KJ208" s="364"/>
      <c r="KK208" s="364"/>
      <c r="KL208" s="364"/>
      <c r="KM208" s="364"/>
      <c r="KN208" s="364"/>
      <c r="KO208" s="364"/>
      <c r="KP208" s="364"/>
      <c r="KQ208" s="364"/>
      <c r="KR208" s="364"/>
      <c r="KS208" s="364"/>
      <c r="KT208" s="364"/>
      <c r="KU208" s="364"/>
      <c r="KV208" s="364"/>
      <c r="KW208" s="364"/>
      <c r="KX208" s="364"/>
      <c r="KY208" s="364"/>
      <c r="KZ208" s="364"/>
      <c r="LA208" s="364"/>
      <c r="LB208" s="364"/>
      <c r="LC208" s="364"/>
      <c r="LD208" s="364"/>
      <c r="LE208" s="364"/>
      <c r="LF208" s="364"/>
      <c r="LG208" s="364"/>
      <c r="LH208" s="364"/>
      <c r="LI208" s="364"/>
      <c r="LJ208" s="364"/>
      <c r="LK208" s="364"/>
      <c r="LL208" s="364"/>
      <c r="LM208" s="364"/>
      <c r="LN208" s="364"/>
      <c r="LO208" s="364"/>
      <c r="LP208" s="364"/>
      <c r="LQ208" s="364"/>
      <c r="LR208" s="364"/>
      <c r="LS208" s="364"/>
      <c r="LT208" s="364"/>
      <c r="LU208" s="364"/>
      <c r="LV208" s="364"/>
      <c r="LW208" s="364"/>
      <c r="LX208" s="364"/>
      <c r="LY208" s="364"/>
      <c r="LZ208" s="364"/>
      <c r="MA208" s="364"/>
      <c r="MB208" s="364"/>
      <c r="MC208" s="364"/>
      <c r="MD208" s="364"/>
      <c r="ME208" s="364"/>
      <c r="MF208" s="364"/>
      <c r="MG208" s="364"/>
      <c r="MH208" s="364"/>
      <c r="MI208" s="364"/>
      <c r="MJ208" s="364"/>
      <c r="MK208" s="364"/>
      <c r="ML208" s="364"/>
      <c r="MM208" s="364"/>
      <c r="MN208" s="364"/>
      <c r="MO208" s="364"/>
      <c r="MP208" s="364"/>
      <c r="MQ208" s="364"/>
      <c r="MR208" s="364"/>
      <c r="MS208" s="364"/>
      <c r="MT208" s="364"/>
      <c r="MU208" s="364"/>
      <c r="MV208" s="364"/>
      <c r="MW208" s="364"/>
      <c r="MX208" s="364"/>
      <c r="MY208" s="364"/>
      <c r="MZ208" s="364"/>
      <c r="NA208" s="364"/>
      <c r="NB208" s="364"/>
      <c r="NC208" s="364"/>
      <c r="ND208" s="364"/>
      <c r="NE208" s="364"/>
      <c r="NF208" s="364"/>
      <c r="NG208" s="364"/>
      <c r="NH208" s="364"/>
      <c r="NI208" s="364"/>
      <c r="NJ208" s="364"/>
      <c r="NK208" s="364"/>
      <c r="NL208" s="364"/>
      <c r="NM208" s="364"/>
      <c r="NN208" s="364"/>
      <c r="NO208" s="364"/>
      <c r="NP208" s="364"/>
      <c r="NQ208" s="364"/>
      <c r="NR208" s="364"/>
      <c r="NS208" s="364"/>
      <c r="NT208" s="364"/>
      <c r="NU208" s="364"/>
      <c r="NV208" s="364"/>
      <c r="NW208" s="364"/>
      <c r="NX208" s="364"/>
      <c r="NY208" s="364"/>
      <c r="NZ208" s="364"/>
      <c r="OA208" s="364"/>
      <c r="OB208" s="364"/>
      <c r="OC208" s="364"/>
      <c r="OD208" s="364"/>
      <c r="OE208" s="364"/>
      <c r="OF208" s="364"/>
      <c r="OG208" s="364"/>
      <c r="OH208" s="364"/>
      <c r="OI208" s="364"/>
      <c r="OJ208" s="364"/>
      <c r="OK208" s="364"/>
      <c r="OL208" s="364"/>
      <c r="OM208" s="364"/>
      <c r="ON208" s="364"/>
      <c r="OO208" s="364"/>
      <c r="OP208" s="364"/>
      <c r="OQ208" s="364"/>
      <c r="OR208" s="364"/>
    </row>
    <row r="209" spans="1:408" ht="15">
      <c r="A209" s="363" t="s">
        <v>776</v>
      </c>
      <c r="B209" s="364">
        <f t="shared" si="185"/>
        <v>0</v>
      </c>
      <c r="C209" s="364">
        <f t="shared" si="186"/>
        <v>0</v>
      </c>
      <c r="D209" s="364">
        <f t="shared" si="187"/>
        <v>0</v>
      </c>
      <c r="E209" s="364">
        <f t="shared" si="188"/>
        <v>0</v>
      </c>
      <c r="F209" s="364">
        <f t="shared" si="189"/>
        <v>0</v>
      </c>
      <c r="G209" s="364">
        <f t="shared" si="190"/>
        <v>0</v>
      </c>
      <c r="H209" s="364">
        <f t="shared" si="191"/>
        <v>0</v>
      </c>
      <c r="I209" s="364">
        <f t="shared" si="192"/>
        <v>0</v>
      </c>
      <c r="J209" s="364">
        <f t="shared" si="193"/>
        <v>0</v>
      </c>
      <c r="K209" s="364">
        <f t="shared" si="194"/>
        <v>0</v>
      </c>
      <c r="L209" s="364">
        <f t="shared" si="195"/>
        <v>0</v>
      </c>
      <c r="M209" s="364">
        <f t="shared" si="196"/>
        <v>0</v>
      </c>
      <c r="N209" s="364">
        <f t="shared" si="197"/>
        <v>0</v>
      </c>
      <c r="O209" s="364">
        <f t="shared" si="198"/>
        <v>0</v>
      </c>
      <c r="P209" s="364">
        <f t="shared" si="199"/>
        <v>0</v>
      </c>
      <c r="Q209" s="364">
        <f t="shared" si="200"/>
        <v>0</v>
      </c>
      <c r="R209" s="364">
        <f t="shared" si="201"/>
        <v>0</v>
      </c>
      <c r="S209" s="364">
        <f t="shared" si="202"/>
        <v>0</v>
      </c>
      <c r="T209" s="364">
        <f t="shared" si="203"/>
        <v>0</v>
      </c>
      <c r="U209" s="364">
        <f t="shared" si="204"/>
        <v>0</v>
      </c>
      <c r="V209" s="364">
        <f t="shared" si="205"/>
        <v>0</v>
      </c>
      <c r="W209" s="364">
        <f t="shared" si="206"/>
        <v>0</v>
      </c>
      <c r="X209" s="364">
        <f t="shared" si="207"/>
        <v>0</v>
      </c>
      <c r="Y209" s="364">
        <f t="shared" si="208"/>
        <v>0</v>
      </c>
      <c r="Z209" s="364">
        <f t="shared" si="209"/>
        <v>0</v>
      </c>
      <c r="AA209" s="364">
        <f t="shared" si="210"/>
        <v>0</v>
      </c>
      <c r="AB209" s="364">
        <f t="shared" si="211"/>
        <v>0</v>
      </c>
      <c r="AC209" s="364">
        <f t="shared" si="212"/>
        <v>0</v>
      </c>
      <c r="AD209" s="364">
        <f t="shared" si="213"/>
        <v>0</v>
      </c>
      <c r="AE209" s="364">
        <f t="shared" si="214"/>
        <v>0</v>
      </c>
      <c r="AG209" s="364"/>
      <c r="AH209" s="364"/>
      <c r="AI209" s="364"/>
      <c r="AJ209" s="364"/>
      <c r="AK209" s="364"/>
      <c r="AL209" s="364"/>
      <c r="AM209" s="364"/>
      <c r="AN209" s="364"/>
      <c r="AO209" s="364"/>
      <c r="AP209" s="364"/>
      <c r="AQ209" s="364"/>
      <c r="AR209" s="364"/>
      <c r="AS209" s="364"/>
      <c r="AT209" s="364"/>
      <c r="AU209" s="364"/>
      <c r="AV209" s="364"/>
      <c r="AW209" s="364"/>
      <c r="AX209" s="364"/>
      <c r="AY209" s="364"/>
      <c r="AZ209" s="364"/>
      <c r="BA209" s="364"/>
      <c r="BB209" s="364"/>
      <c r="BC209" s="364"/>
      <c r="BD209" s="364"/>
      <c r="BE209" s="364"/>
      <c r="BF209" s="364"/>
      <c r="BG209" s="364"/>
      <c r="BH209" s="364"/>
      <c r="BI209" s="364"/>
      <c r="BJ209" s="364"/>
      <c r="BK209" s="364"/>
      <c r="BL209" s="364"/>
      <c r="BM209" s="364"/>
      <c r="BN209" s="364"/>
      <c r="BO209" s="364"/>
      <c r="BP209" s="364"/>
      <c r="BQ209" s="364"/>
      <c r="BR209" s="364"/>
      <c r="BS209" s="364"/>
      <c r="BT209" s="364"/>
      <c r="BU209" s="364"/>
      <c r="BV209" s="364"/>
      <c r="BW209" s="364"/>
      <c r="BX209" s="364"/>
      <c r="BY209" s="364"/>
      <c r="BZ209" s="364"/>
      <c r="CA209" s="364"/>
      <c r="CB209" s="364"/>
      <c r="CC209" s="364"/>
      <c r="CD209" s="364"/>
      <c r="CE209" s="364"/>
      <c r="CF209" s="364"/>
      <c r="CG209" s="364"/>
      <c r="CH209" s="364"/>
      <c r="CI209" s="364"/>
      <c r="CJ209" s="364"/>
      <c r="CK209" s="364"/>
      <c r="CL209" s="364"/>
      <c r="CM209" s="364"/>
      <c r="CN209" s="364"/>
      <c r="CO209" s="364"/>
      <c r="CP209" s="364"/>
      <c r="CQ209" s="364"/>
      <c r="CR209" s="364"/>
      <c r="CS209" s="364"/>
      <c r="CT209" s="364"/>
      <c r="CU209" s="364"/>
      <c r="CV209" s="364"/>
      <c r="CW209" s="364"/>
      <c r="CX209" s="364"/>
      <c r="CY209" s="364"/>
      <c r="CZ209" s="364"/>
      <c r="DA209" s="364"/>
      <c r="DB209" s="364"/>
      <c r="DC209" s="364"/>
      <c r="DD209" s="364"/>
      <c r="DE209" s="364"/>
      <c r="DF209" s="364"/>
      <c r="DG209" s="364"/>
      <c r="DH209" s="364"/>
      <c r="DI209" s="364"/>
      <c r="DJ209" s="364"/>
      <c r="DK209" s="364"/>
      <c r="DL209" s="364"/>
      <c r="DM209" s="364"/>
      <c r="DN209" s="364"/>
      <c r="DO209" s="364"/>
      <c r="DP209" s="364"/>
      <c r="DQ209" s="364"/>
      <c r="DR209" s="364"/>
      <c r="DS209" s="364"/>
      <c r="DT209" s="364"/>
      <c r="DU209" s="364"/>
      <c r="DV209" s="364"/>
      <c r="DW209" s="364"/>
      <c r="DX209" s="364"/>
      <c r="DY209" s="364"/>
      <c r="DZ209" s="364"/>
      <c r="EA209" s="364"/>
      <c r="EB209" s="364"/>
      <c r="EC209" s="364"/>
      <c r="ED209" s="364"/>
      <c r="EE209" s="364"/>
      <c r="EF209" s="364"/>
      <c r="EG209" s="364"/>
      <c r="EH209" s="364"/>
      <c r="EI209" s="364"/>
      <c r="EJ209" s="364"/>
      <c r="EK209" s="364"/>
      <c r="EL209" s="364"/>
      <c r="EM209" s="364"/>
      <c r="EN209" s="364"/>
      <c r="EO209" s="364"/>
      <c r="EP209" s="364"/>
      <c r="EQ209" s="364"/>
      <c r="ER209" s="364"/>
      <c r="ES209" s="364"/>
      <c r="ET209" s="364"/>
      <c r="EU209" s="364"/>
      <c r="EV209" s="364"/>
      <c r="EW209" s="364"/>
      <c r="EX209" s="364"/>
      <c r="EY209" s="364"/>
      <c r="EZ209" s="364"/>
      <c r="FA209" s="364"/>
      <c r="FB209" s="364"/>
      <c r="FC209" s="364"/>
      <c r="FD209" s="364"/>
      <c r="FE209" s="364"/>
      <c r="FF209" s="364"/>
      <c r="FG209" s="364"/>
      <c r="FH209" s="364"/>
      <c r="FI209" s="364"/>
      <c r="FJ209" s="364"/>
      <c r="FK209" s="364"/>
      <c r="FL209" s="364"/>
      <c r="FM209" s="364"/>
      <c r="FN209" s="364"/>
      <c r="FO209" s="364"/>
      <c r="FP209" s="364"/>
      <c r="FQ209" s="364"/>
      <c r="FR209" s="364"/>
      <c r="FS209" s="364"/>
      <c r="FT209" s="364"/>
      <c r="FU209" s="364"/>
      <c r="FV209" s="364"/>
      <c r="FW209" s="364"/>
      <c r="FX209" s="364"/>
      <c r="FY209" s="364"/>
      <c r="FZ209" s="364"/>
      <c r="GA209" s="364"/>
      <c r="GB209" s="364"/>
      <c r="GC209" s="364"/>
      <c r="GD209" s="364"/>
      <c r="GE209" s="364"/>
      <c r="GF209" s="364"/>
      <c r="GG209" s="364"/>
      <c r="GH209" s="364"/>
      <c r="GI209" s="364"/>
      <c r="GJ209" s="364"/>
      <c r="GK209" s="364"/>
      <c r="GL209" s="364"/>
      <c r="GM209" s="364"/>
      <c r="GN209" s="364"/>
      <c r="GO209" s="364"/>
      <c r="GP209" s="364"/>
      <c r="GQ209" s="364"/>
      <c r="GR209" s="364"/>
      <c r="GS209" s="364"/>
      <c r="GT209" s="364"/>
      <c r="GU209" s="364"/>
      <c r="GV209" s="364"/>
      <c r="GW209" s="364"/>
      <c r="GX209" s="364"/>
      <c r="GY209" s="364"/>
      <c r="GZ209" s="364"/>
      <c r="HA209" s="364"/>
      <c r="HB209" s="364"/>
      <c r="HC209" s="364"/>
      <c r="HD209" s="364"/>
      <c r="HE209" s="364"/>
      <c r="HF209" s="364"/>
      <c r="HG209" s="364"/>
      <c r="HH209" s="364"/>
      <c r="HI209" s="364"/>
      <c r="HJ209" s="364"/>
      <c r="HK209" s="364"/>
      <c r="HL209" s="364"/>
      <c r="HM209" s="364"/>
      <c r="HN209" s="364"/>
      <c r="HO209" s="364"/>
      <c r="HP209" s="364"/>
      <c r="HQ209" s="364"/>
      <c r="HR209" s="364"/>
      <c r="HS209" s="364"/>
      <c r="HT209" s="364"/>
      <c r="HU209" s="364"/>
      <c r="HV209" s="364"/>
      <c r="HW209" s="364"/>
      <c r="HX209" s="364"/>
      <c r="HY209" s="364"/>
      <c r="HZ209" s="364"/>
      <c r="IA209" s="364"/>
      <c r="IB209" s="364"/>
      <c r="IC209" s="364"/>
      <c r="ID209" s="364"/>
      <c r="IE209" s="364"/>
      <c r="IF209" s="364"/>
      <c r="IG209" s="364"/>
      <c r="IH209" s="364"/>
      <c r="II209" s="364"/>
      <c r="IJ209" s="364"/>
      <c r="IK209" s="364"/>
      <c r="IL209" s="364"/>
      <c r="IM209" s="364"/>
      <c r="IN209" s="364"/>
      <c r="IO209" s="364"/>
      <c r="IP209" s="364"/>
      <c r="IQ209" s="364"/>
      <c r="IR209" s="364"/>
      <c r="IS209" s="364"/>
      <c r="IT209" s="364"/>
      <c r="IU209" s="364"/>
      <c r="IV209" s="364"/>
      <c r="IW209" s="364"/>
      <c r="IX209" s="364"/>
      <c r="IY209" s="364"/>
      <c r="IZ209" s="364"/>
      <c r="JA209" s="364"/>
      <c r="JB209" s="364"/>
      <c r="JC209" s="364"/>
      <c r="JD209" s="364"/>
      <c r="JE209" s="364"/>
      <c r="JF209" s="364"/>
      <c r="JG209" s="364"/>
      <c r="JH209" s="364"/>
      <c r="JI209" s="364"/>
      <c r="JJ209" s="364"/>
      <c r="JK209" s="364"/>
      <c r="JL209" s="364"/>
      <c r="JM209" s="364"/>
      <c r="JN209" s="364"/>
      <c r="JO209" s="364"/>
      <c r="JP209" s="364"/>
      <c r="JQ209" s="364"/>
      <c r="JR209" s="364"/>
      <c r="JS209" s="364"/>
      <c r="JT209" s="364"/>
      <c r="JU209" s="364"/>
      <c r="JV209" s="364"/>
      <c r="JW209" s="364"/>
      <c r="JX209" s="364"/>
      <c r="JY209" s="364"/>
      <c r="JZ209" s="364"/>
      <c r="KA209" s="364"/>
      <c r="KB209" s="364"/>
      <c r="KC209" s="364"/>
      <c r="KD209" s="364"/>
      <c r="KE209" s="364"/>
      <c r="KF209" s="364"/>
      <c r="KG209" s="364"/>
      <c r="KH209" s="364"/>
      <c r="KI209" s="364"/>
      <c r="KJ209" s="364"/>
      <c r="KK209" s="364"/>
      <c r="KL209" s="364"/>
      <c r="KM209" s="364"/>
      <c r="KN209" s="364"/>
      <c r="KO209" s="364"/>
      <c r="KP209" s="364"/>
      <c r="KQ209" s="364"/>
      <c r="KR209" s="364"/>
      <c r="KS209" s="364"/>
      <c r="KT209" s="364"/>
      <c r="KU209" s="364"/>
      <c r="KV209" s="364"/>
      <c r="KW209" s="364"/>
      <c r="KX209" s="364"/>
      <c r="KY209" s="364"/>
      <c r="KZ209" s="364"/>
      <c r="LA209" s="364"/>
      <c r="LB209" s="364"/>
      <c r="LC209" s="364"/>
      <c r="LD209" s="364"/>
      <c r="LE209" s="364"/>
      <c r="LF209" s="364"/>
      <c r="LG209" s="364"/>
      <c r="LH209" s="364"/>
      <c r="LI209" s="364"/>
      <c r="LJ209" s="364"/>
      <c r="LK209" s="364"/>
      <c r="LL209" s="364"/>
      <c r="LM209" s="364"/>
      <c r="LN209" s="364"/>
      <c r="LO209" s="364"/>
      <c r="LP209" s="364"/>
      <c r="LQ209" s="364"/>
      <c r="LR209" s="364"/>
      <c r="LS209" s="364"/>
      <c r="LT209" s="364"/>
      <c r="LU209" s="364"/>
      <c r="LV209" s="364"/>
      <c r="LW209" s="364"/>
      <c r="LX209" s="364"/>
      <c r="LY209" s="364"/>
      <c r="LZ209" s="364"/>
      <c r="MA209" s="364"/>
      <c r="MB209" s="364"/>
      <c r="MC209" s="364"/>
      <c r="MD209" s="364"/>
      <c r="ME209" s="364"/>
      <c r="MF209" s="364"/>
      <c r="MG209" s="364"/>
      <c r="MH209" s="364"/>
      <c r="MI209" s="364"/>
      <c r="MJ209" s="364"/>
      <c r="MK209" s="364"/>
      <c r="ML209" s="364"/>
      <c r="MM209" s="364"/>
      <c r="MN209" s="364"/>
      <c r="MO209" s="364"/>
      <c r="MP209" s="364"/>
      <c r="MQ209" s="364"/>
      <c r="MR209" s="364"/>
      <c r="MS209" s="364"/>
      <c r="MT209" s="364"/>
      <c r="MU209" s="364"/>
      <c r="MV209" s="364"/>
      <c r="MW209" s="364"/>
      <c r="MX209" s="364"/>
      <c r="MY209" s="364"/>
      <c r="MZ209" s="364"/>
      <c r="NA209" s="364"/>
      <c r="NB209" s="364"/>
      <c r="NC209" s="364"/>
      <c r="ND209" s="364"/>
      <c r="NE209" s="364"/>
      <c r="NF209" s="364"/>
      <c r="NG209" s="364"/>
      <c r="NH209" s="364"/>
      <c r="NI209" s="364"/>
      <c r="NJ209" s="364"/>
      <c r="NK209" s="364"/>
      <c r="NL209" s="364"/>
      <c r="NM209" s="364"/>
      <c r="NN209" s="364"/>
      <c r="NO209" s="364"/>
      <c r="NP209" s="364"/>
      <c r="NQ209" s="364"/>
      <c r="NR209" s="364"/>
      <c r="NS209" s="364"/>
      <c r="NT209" s="364"/>
      <c r="NU209" s="364"/>
      <c r="NV209" s="364"/>
      <c r="NW209" s="364"/>
      <c r="NX209" s="364"/>
      <c r="NY209" s="364"/>
      <c r="NZ209" s="364"/>
      <c r="OA209" s="364"/>
      <c r="OB209" s="364"/>
      <c r="OC209" s="364"/>
      <c r="OD209" s="364"/>
      <c r="OE209" s="364"/>
      <c r="OF209" s="364"/>
      <c r="OG209" s="364"/>
      <c r="OH209" s="364"/>
      <c r="OI209" s="364"/>
      <c r="OJ209" s="364"/>
      <c r="OK209" s="364"/>
      <c r="OL209" s="364"/>
      <c r="OM209" s="364"/>
      <c r="ON209" s="364"/>
      <c r="OO209" s="364"/>
      <c r="OP209" s="364"/>
      <c r="OQ209" s="364"/>
      <c r="OR209" s="364"/>
    </row>
    <row r="210" spans="1:408" ht="15">
      <c r="A210" s="365" t="s">
        <v>777</v>
      </c>
      <c r="B210" s="364">
        <f t="shared" si="185"/>
        <v>0</v>
      </c>
      <c r="C210" s="364">
        <f t="shared" si="186"/>
        <v>0</v>
      </c>
      <c r="D210" s="364">
        <f t="shared" si="187"/>
        <v>0</v>
      </c>
      <c r="E210" s="364">
        <f t="shared" si="188"/>
        <v>0</v>
      </c>
      <c r="F210" s="364">
        <f t="shared" si="189"/>
        <v>0</v>
      </c>
      <c r="G210" s="364">
        <f t="shared" si="190"/>
        <v>0</v>
      </c>
      <c r="H210" s="364">
        <f t="shared" si="191"/>
        <v>0</v>
      </c>
      <c r="I210" s="364">
        <f t="shared" si="192"/>
        <v>0</v>
      </c>
      <c r="J210" s="364">
        <f t="shared" si="193"/>
        <v>0</v>
      </c>
      <c r="K210" s="364">
        <f t="shared" si="194"/>
        <v>0</v>
      </c>
      <c r="L210" s="364">
        <f t="shared" si="195"/>
        <v>0</v>
      </c>
      <c r="M210" s="364">
        <f t="shared" si="196"/>
        <v>0</v>
      </c>
      <c r="N210" s="364">
        <f t="shared" si="197"/>
        <v>0</v>
      </c>
      <c r="O210" s="364">
        <f t="shared" si="198"/>
        <v>0</v>
      </c>
      <c r="P210" s="364">
        <f t="shared" si="199"/>
        <v>0</v>
      </c>
      <c r="Q210" s="364">
        <f t="shared" si="200"/>
        <v>0</v>
      </c>
      <c r="R210" s="364">
        <f t="shared" si="201"/>
        <v>0</v>
      </c>
      <c r="S210" s="364">
        <f t="shared" si="202"/>
        <v>0</v>
      </c>
      <c r="T210" s="364">
        <f t="shared" si="203"/>
        <v>0</v>
      </c>
      <c r="U210" s="364">
        <f t="shared" si="204"/>
        <v>0</v>
      </c>
      <c r="V210" s="364">
        <f t="shared" si="205"/>
        <v>0</v>
      </c>
      <c r="W210" s="364">
        <f t="shared" si="206"/>
        <v>0</v>
      </c>
      <c r="X210" s="364">
        <f t="shared" si="207"/>
        <v>0</v>
      </c>
      <c r="Y210" s="364">
        <f t="shared" si="208"/>
        <v>0</v>
      </c>
      <c r="Z210" s="364">
        <f t="shared" si="209"/>
        <v>0</v>
      </c>
      <c r="AA210" s="364">
        <f t="shared" si="210"/>
        <v>0</v>
      </c>
      <c r="AB210" s="364">
        <f t="shared" si="211"/>
        <v>0</v>
      </c>
      <c r="AC210" s="364">
        <f t="shared" si="212"/>
        <v>0</v>
      </c>
      <c r="AD210" s="364">
        <f t="shared" si="213"/>
        <v>0</v>
      </c>
      <c r="AE210" s="364">
        <f t="shared" si="214"/>
        <v>0</v>
      </c>
      <c r="AG210" s="364"/>
      <c r="AH210" s="364"/>
      <c r="AI210" s="364"/>
      <c r="AJ210" s="364"/>
      <c r="AK210" s="364"/>
      <c r="AL210" s="364"/>
      <c r="AM210" s="364"/>
      <c r="AN210" s="364"/>
      <c r="AO210" s="364"/>
      <c r="AP210" s="364"/>
      <c r="AQ210" s="364"/>
      <c r="AR210" s="364"/>
      <c r="AS210" s="364"/>
      <c r="AT210" s="364"/>
      <c r="AU210" s="364"/>
      <c r="AV210" s="364"/>
      <c r="AW210" s="364"/>
      <c r="AX210" s="364"/>
      <c r="AY210" s="364"/>
      <c r="AZ210" s="364"/>
      <c r="BA210" s="364"/>
      <c r="BB210" s="364"/>
      <c r="BC210" s="364"/>
      <c r="BD210" s="364"/>
      <c r="BE210" s="364"/>
      <c r="BF210" s="364"/>
      <c r="BG210" s="364"/>
      <c r="BH210" s="364"/>
      <c r="BI210" s="364"/>
      <c r="BJ210" s="364"/>
      <c r="BK210" s="364"/>
      <c r="BL210" s="364"/>
      <c r="BM210" s="364"/>
      <c r="BN210" s="364"/>
      <c r="BO210" s="364"/>
      <c r="BP210" s="364"/>
      <c r="BQ210" s="364"/>
      <c r="BR210" s="364"/>
      <c r="BS210" s="364"/>
      <c r="BT210" s="364"/>
      <c r="BU210" s="364"/>
      <c r="BV210" s="364"/>
      <c r="BW210" s="364"/>
      <c r="BX210" s="364"/>
      <c r="BY210" s="364"/>
      <c r="BZ210" s="364"/>
      <c r="CA210" s="364"/>
      <c r="CB210" s="364"/>
      <c r="CC210" s="364"/>
      <c r="CD210" s="364"/>
      <c r="CE210" s="364"/>
      <c r="CF210" s="364"/>
      <c r="CG210" s="364"/>
      <c r="CH210" s="364"/>
      <c r="CI210" s="364"/>
      <c r="CJ210" s="364"/>
      <c r="CK210" s="364"/>
      <c r="CL210" s="364"/>
      <c r="CM210" s="364"/>
      <c r="CN210" s="364"/>
      <c r="CO210" s="364"/>
      <c r="CP210" s="364"/>
      <c r="CQ210" s="364"/>
      <c r="CR210" s="364"/>
      <c r="CS210" s="364"/>
      <c r="CT210" s="364"/>
      <c r="CU210" s="364"/>
      <c r="CV210" s="364"/>
      <c r="CW210" s="364"/>
      <c r="CX210" s="364"/>
      <c r="CY210" s="364"/>
      <c r="CZ210" s="364"/>
      <c r="DA210" s="364"/>
      <c r="DB210" s="364"/>
      <c r="DC210" s="364"/>
      <c r="DD210" s="364"/>
      <c r="DE210" s="364"/>
      <c r="DF210" s="364"/>
      <c r="DG210" s="364"/>
      <c r="DH210" s="364"/>
      <c r="DI210" s="364"/>
      <c r="DJ210" s="364"/>
      <c r="DK210" s="364"/>
      <c r="DL210" s="364"/>
      <c r="DM210" s="364"/>
      <c r="DN210" s="364"/>
      <c r="DO210" s="364"/>
      <c r="DP210" s="364"/>
      <c r="DQ210" s="364"/>
      <c r="DR210" s="364"/>
      <c r="DS210" s="364"/>
      <c r="DT210" s="364"/>
      <c r="DU210" s="364"/>
      <c r="DV210" s="364"/>
      <c r="DW210" s="364"/>
      <c r="DX210" s="364"/>
      <c r="DY210" s="364"/>
      <c r="DZ210" s="364"/>
      <c r="EA210" s="364"/>
      <c r="EB210" s="364"/>
      <c r="EC210" s="364"/>
      <c r="ED210" s="364"/>
      <c r="EE210" s="364"/>
      <c r="EF210" s="364"/>
      <c r="EG210" s="364"/>
      <c r="EH210" s="364"/>
      <c r="EI210" s="364"/>
      <c r="EJ210" s="364"/>
      <c r="EK210" s="364"/>
      <c r="EL210" s="364"/>
      <c r="EM210" s="364"/>
      <c r="EN210" s="364"/>
      <c r="EO210" s="364"/>
      <c r="EP210" s="364"/>
      <c r="EQ210" s="364"/>
      <c r="ER210" s="364"/>
      <c r="ES210" s="364"/>
      <c r="ET210" s="364"/>
      <c r="EU210" s="364"/>
      <c r="EV210" s="364"/>
      <c r="EW210" s="364"/>
      <c r="EX210" s="364"/>
      <c r="EY210" s="364"/>
      <c r="EZ210" s="364"/>
      <c r="FA210" s="364"/>
      <c r="FB210" s="364"/>
      <c r="FC210" s="364"/>
      <c r="FD210" s="364"/>
      <c r="FE210" s="364"/>
      <c r="FF210" s="364"/>
      <c r="FG210" s="364"/>
      <c r="FH210" s="364"/>
      <c r="FI210" s="364"/>
      <c r="FJ210" s="364"/>
      <c r="FK210" s="364"/>
      <c r="FL210" s="364"/>
      <c r="FM210" s="364"/>
      <c r="FN210" s="364"/>
      <c r="FO210" s="364"/>
      <c r="FP210" s="364"/>
      <c r="FQ210" s="364"/>
      <c r="FR210" s="364"/>
      <c r="FS210" s="364"/>
      <c r="FT210" s="364"/>
      <c r="FU210" s="364"/>
      <c r="FV210" s="364"/>
      <c r="FW210" s="364"/>
      <c r="FX210" s="364"/>
      <c r="FY210" s="364"/>
      <c r="FZ210" s="364"/>
      <c r="GA210" s="364"/>
      <c r="GB210" s="364"/>
      <c r="GC210" s="364"/>
      <c r="GD210" s="364"/>
      <c r="GE210" s="364"/>
      <c r="GF210" s="364"/>
      <c r="GG210" s="364"/>
      <c r="GH210" s="364"/>
      <c r="GI210" s="364"/>
      <c r="GJ210" s="364"/>
      <c r="GK210" s="364"/>
      <c r="GL210" s="364"/>
      <c r="GM210" s="364"/>
      <c r="GN210" s="364"/>
      <c r="GO210" s="364"/>
      <c r="GP210" s="364"/>
      <c r="GQ210" s="364"/>
      <c r="GR210" s="364"/>
      <c r="GS210" s="364"/>
      <c r="GT210" s="364"/>
      <c r="GU210" s="364"/>
      <c r="GV210" s="364"/>
      <c r="GW210" s="364"/>
      <c r="GX210" s="364"/>
      <c r="GY210" s="364"/>
      <c r="GZ210" s="364"/>
      <c r="HA210" s="364"/>
      <c r="HB210" s="364"/>
      <c r="HC210" s="364"/>
      <c r="HD210" s="364"/>
      <c r="HE210" s="364"/>
      <c r="HF210" s="364"/>
      <c r="HG210" s="364"/>
      <c r="HH210" s="364"/>
      <c r="HI210" s="364"/>
      <c r="HJ210" s="364"/>
      <c r="HK210" s="364"/>
      <c r="HL210" s="364"/>
      <c r="HM210" s="364"/>
      <c r="HN210" s="364"/>
      <c r="HO210" s="364"/>
      <c r="HP210" s="364"/>
      <c r="HQ210" s="364"/>
      <c r="HR210" s="364"/>
      <c r="HS210" s="364"/>
      <c r="HT210" s="364"/>
      <c r="HU210" s="364"/>
      <c r="HV210" s="364"/>
      <c r="HW210" s="364"/>
      <c r="HX210" s="364"/>
      <c r="HY210" s="364"/>
      <c r="HZ210" s="364"/>
      <c r="IA210" s="364"/>
      <c r="IB210" s="364"/>
      <c r="IC210" s="364"/>
      <c r="ID210" s="364"/>
      <c r="IE210" s="364"/>
      <c r="IF210" s="364"/>
      <c r="IG210" s="364"/>
      <c r="IH210" s="364"/>
      <c r="II210" s="364"/>
      <c r="IJ210" s="364"/>
      <c r="IK210" s="364"/>
      <c r="IL210" s="364"/>
      <c r="IM210" s="364"/>
      <c r="IN210" s="364"/>
      <c r="IO210" s="364"/>
      <c r="IP210" s="364"/>
      <c r="IQ210" s="364"/>
      <c r="IR210" s="364"/>
      <c r="IS210" s="364"/>
      <c r="IT210" s="364"/>
      <c r="IU210" s="364"/>
      <c r="IV210" s="364"/>
      <c r="IW210" s="364"/>
      <c r="IX210" s="364"/>
      <c r="IY210" s="364"/>
      <c r="IZ210" s="364"/>
      <c r="JA210" s="364"/>
      <c r="JB210" s="364"/>
      <c r="JC210" s="364"/>
      <c r="JD210" s="364"/>
      <c r="JE210" s="364"/>
      <c r="JF210" s="364"/>
      <c r="JG210" s="364"/>
      <c r="JH210" s="364"/>
      <c r="JI210" s="364"/>
      <c r="JJ210" s="364"/>
      <c r="JK210" s="364"/>
      <c r="JL210" s="364"/>
      <c r="JM210" s="364"/>
      <c r="JN210" s="364"/>
      <c r="JO210" s="364"/>
      <c r="JP210" s="364"/>
      <c r="JQ210" s="364"/>
      <c r="JR210" s="364"/>
      <c r="JS210" s="364"/>
      <c r="JT210" s="364"/>
      <c r="JU210" s="364"/>
      <c r="JV210" s="364"/>
      <c r="JW210" s="364"/>
      <c r="JX210" s="364"/>
      <c r="JY210" s="364"/>
      <c r="JZ210" s="364"/>
      <c r="KA210" s="364"/>
      <c r="KB210" s="364"/>
      <c r="KC210" s="364"/>
      <c r="KD210" s="364"/>
      <c r="KE210" s="364"/>
      <c r="KF210" s="364"/>
      <c r="KG210" s="364"/>
      <c r="KH210" s="364"/>
      <c r="KI210" s="364"/>
      <c r="KJ210" s="364"/>
      <c r="KK210" s="364"/>
      <c r="KL210" s="364"/>
      <c r="KM210" s="364"/>
      <c r="KN210" s="364"/>
      <c r="KO210" s="364"/>
      <c r="KP210" s="364"/>
      <c r="KQ210" s="364"/>
      <c r="KR210" s="364"/>
      <c r="KS210" s="364"/>
      <c r="KT210" s="364"/>
      <c r="KU210" s="364"/>
      <c r="KV210" s="364"/>
      <c r="KW210" s="364"/>
      <c r="KX210" s="364"/>
      <c r="KY210" s="364"/>
      <c r="KZ210" s="364"/>
      <c r="LA210" s="364"/>
      <c r="LB210" s="364"/>
      <c r="LC210" s="364"/>
      <c r="LD210" s="364"/>
      <c r="LE210" s="364"/>
      <c r="LF210" s="364"/>
      <c r="LG210" s="364"/>
      <c r="LH210" s="364"/>
      <c r="LI210" s="364"/>
      <c r="LJ210" s="364"/>
      <c r="LK210" s="364"/>
      <c r="LL210" s="364"/>
      <c r="LM210" s="364"/>
      <c r="LN210" s="364"/>
      <c r="LO210" s="364"/>
      <c r="LP210" s="364"/>
      <c r="LQ210" s="364"/>
      <c r="LR210" s="364"/>
      <c r="LS210" s="364"/>
      <c r="LT210" s="364"/>
      <c r="LU210" s="364"/>
      <c r="LV210" s="364"/>
      <c r="LW210" s="364"/>
      <c r="LX210" s="364"/>
      <c r="LY210" s="364"/>
      <c r="LZ210" s="364"/>
      <c r="MA210" s="364"/>
      <c r="MB210" s="364"/>
      <c r="MC210" s="364"/>
      <c r="MD210" s="364"/>
      <c r="ME210" s="364"/>
      <c r="MF210" s="364"/>
      <c r="MG210" s="364"/>
      <c r="MH210" s="364"/>
      <c r="MI210" s="364"/>
      <c r="MJ210" s="364"/>
      <c r="MK210" s="364"/>
      <c r="ML210" s="364"/>
      <c r="MM210" s="364"/>
      <c r="MN210" s="364"/>
      <c r="MO210" s="364"/>
      <c r="MP210" s="364"/>
      <c r="MQ210" s="364"/>
      <c r="MR210" s="364"/>
      <c r="MS210" s="364"/>
      <c r="MT210" s="364"/>
      <c r="MU210" s="364"/>
      <c r="MV210" s="364"/>
      <c r="MW210" s="364"/>
      <c r="MX210" s="364"/>
      <c r="MY210" s="364"/>
      <c r="MZ210" s="364"/>
      <c r="NA210" s="364"/>
      <c r="NB210" s="364"/>
      <c r="NC210" s="364"/>
      <c r="ND210" s="364"/>
      <c r="NE210" s="364"/>
      <c r="NF210" s="364"/>
      <c r="NG210" s="364"/>
      <c r="NH210" s="364"/>
      <c r="NI210" s="364"/>
      <c r="NJ210" s="364"/>
      <c r="NK210" s="364"/>
      <c r="NL210" s="364"/>
      <c r="NM210" s="364"/>
      <c r="NN210" s="364"/>
      <c r="NO210" s="364"/>
      <c r="NP210" s="364"/>
      <c r="NQ210" s="364"/>
      <c r="NR210" s="364"/>
      <c r="NS210" s="364"/>
      <c r="NT210" s="364"/>
      <c r="NU210" s="364"/>
      <c r="NV210" s="364"/>
      <c r="NW210" s="364"/>
      <c r="NX210" s="364"/>
      <c r="NY210" s="364"/>
      <c r="NZ210" s="364"/>
      <c r="OA210" s="364"/>
      <c r="OB210" s="364"/>
      <c r="OC210" s="364"/>
      <c r="OD210" s="364"/>
      <c r="OE210" s="364"/>
      <c r="OF210" s="364"/>
      <c r="OG210" s="364"/>
      <c r="OH210" s="364"/>
      <c r="OI210" s="364"/>
      <c r="OJ210" s="364"/>
      <c r="OK210" s="364"/>
      <c r="OL210" s="364"/>
      <c r="OM210" s="364"/>
      <c r="ON210" s="364"/>
      <c r="OO210" s="364"/>
      <c r="OP210" s="364"/>
      <c r="OQ210" s="364"/>
      <c r="OR210" s="364"/>
    </row>
    <row r="211" spans="1:408" ht="15">
      <c r="A211" s="365" t="s">
        <v>778</v>
      </c>
      <c r="B211" s="364">
        <f t="shared" si="185"/>
        <v>0</v>
      </c>
      <c r="C211" s="364">
        <f t="shared" si="186"/>
        <v>0</v>
      </c>
      <c r="D211" s="364">
        <f t="shared" si="187"/>
        <v>0</v>
      </c>
      <c r="E211" s="364">
        <f t="shared" si="188"/>
        <v>0</v>
      </c>
      <c r="F211" s="364">
        <f t="shared" si="189"/>
        <v>0</v>
      </c>
      <c r="G211" s="364">
        <f t="shared" si="190"/>
        <v>0</v>
      </c>
      <c r="H211" s="364">
        <f t="shared" si="191"/>
        <v>0</v>
      </c>
      <c r="I211" s="364">
        <f t="shared" si="192"/>
        <v>0</v>
      </c>
      <c r="J211" s="364">
        <f t="shared" si="193"/>
        <v>0</v>
      </c>
      <c r="K211" s="364">
        <f t="shared" si="194"/>
        <v>0</v>
      </c>
      <c r="L211" s="364">
        <f t="shared" si="195"/>
        <v>0</v>
      </c>
      <c r="M211" s="364">
        <f t="shared" si="196"/>
        <v>0</v>
      </c>
      <c r="N211" s="364">
        <f t="shared" si="197"/>
        <v>0</v>
      </c>
      <c r="O211" s="364">
        <f t="shared" si="198"/>
        <v>0</v>
      </c>
      <c r="P211" s="364">
        <f t="shared" si="199"/>
        <v>0</v>
      </c>
      <c r="Q211" s="364">
        <f t="shared" si="200"/>
        <v>0</v>
      </c>
      <c r="R211" s="364">
        <f t="shared" si="201"/>
        <v>0</v>
      </c>
      <c r="S211" s="364">
        <f t="shared" si="202"/>
        <v>0</v>
      </c>
      <c r="T211" s="364">
        <f t="shared" si="203"/>
        <v>0</v>
      </c>
      <c r="U211" s="364">
        <f t="shared" si="204"/>
        <v>0</v>
      </c>
      <c r="V211" s="364">
        <f t="shared" si="205"/>
        <v>0</v>
      </c>
      <c r="W211" s="364">
        <f t="shared" si="206"/>
        <v>0</v>
      </c>
      <c r="X211" s="364">
        <f t="shared" si="207"/>
        <v>0</v>
      </c>
      <c r="Y211" s="364">
        <f t="shared" si="208"/>
        <v>0</v>
      </c>
      <c r="Z211" s="364">
        <f t="shared" si="209"/>
        <v>0</v>
      </c>
      <c r="AA211" s="364">
        <f t="shared" si="210"/>
        <v>0</v>
      </c>
      <c r="AB211" s="364">
        <f t="shared" si="211"/>
        <v>0</v>
      </c>
      <c r="AC211" s="364">
        <f t="shared" si="212"/>
        <v>0</v>
      </c>
      <c r="AD211" s="364">
        <f t="shared" si="213"/>
        <v>0</v>
      </c>
      <c r="AE211" s="364">
        <f t="shared" si="214"/>
        <v>0</v>
      </c>
      <c r="AG211" s="364"/>
      <c r="AH211" s="364"/>
      <c r="AI211" s="364"/>
      <c r="AJ211" s="364"/>
      <c r="AK211" s="364"/>
      <c r="AL211" s="364"/>
      <c r="AM211" s="364"/>
      <c r="AN211" s="364"/>
      <c r="AO211" s="364"/>
      <c r="AP211" s="364"/>
      <c r="AQ211" s="364"/>
      <c r="AR211" s="364"/>
      <c r="AS211" s="364"/>
      <c r="AT211" s="364"/>
      <c r="AU211" s="364"/>
      <c r="AV211" s="364"/>
      <c r="AW211" s="364"/>
      <c r="AX211" s="364"/>
      <c r="AY211" s="364"/>
      <c r="AZ211" s="364"/>
      <c r="BA211" s="364"/>
      <c r="BB211" s="364"/>
      <c r="BC211" s="364"/>
      <c r="BD211" s="364"/>
      <c r="BE211" s="364"/>
      <c r="BF211" s="364"/>
      <c r="BG211" s="364"/>
      <c r="BH211" s="364"/>
      <c r="BI211" s="364"/>
      <c r="BJ211" s="364"/>
      <c r="BK211" s="364"/>
      <c r="BL211" s="364"/>
      <c r="BM211" s="364"/>
      <c r="BN211" s="364"/>
      <c r="BO211" s="364"/>
      <c r="BP211" s="364"/>
      <c r="BQ211" s="364"/>
      <c r="BR211" s="364"/>
      <c r="BS211" s="364"/>
      <c r="BT211" s="364"/>
      <c r="BU211" s="364"/>
      <c r="BV211" s="364"/>
      <c r="BW211" s="364"/>
      <c r="BX211" s="364"/>
      <c r="BY211" s="364"/>
      <c r="BZ211" s="364"/>
      <c r="CA211" s="364"/>
      <c r="CB211" s="364"/>
      <c r="CC211" s="364"/>
      <c r="CD211" s="364"/>
      <c r="CE211" s="364"/>
      <c r="CF211" s="364"/>
      <c r="CG211" s="364"/>
      <c r="CH211" s="364"/>
      <c r="CI211" s="364"/>
      <c r="CJ211" s="364"/>
      <c r="CK211" s="364"/>
      <c r="CL211" s="364"/>
      <c r="CM211" s="364"/>
      <c r="CN211" s="364"/>
      <c r="CO211" s="364"/>
      <c r="CP211" s="364"/>
      <c r="CQ211" s="364"/>
      <c r="CR211" s="364"/>
      <c r="CS211" s="364"/>
      <c r="CT211" s="364"/>
      <c r="CU211" s="364"/>
      <c r="CV211" s="364"/>
      <c r="CW211" s="364"/>
      <c r="CX211" s="364"/>
      <c r="CY211" s="364"/>
      <c r="CZ211" s="364"/>
      <c r="DA211" s="364"/>
      <c r="DB211" s="364"/>
      <c r="DC211" s="364"/>
      <c r="DD211" s="364"/>
      <c r="DE211" s="364"/>
      <c r="DF211" s="364"/>
      <c r="DG211" s="364"/>
      <c r="DH211" s="364"/>
      <c r="DI211" s="364"/>
      <c r="DJ211" s="364"/>
      <c r="DK211" s="364"/>
      <c r="DL211" s="364"/>
      <c r="DM211" s="364"/>
      <c r="DN211" s="364"/>
      <c r="DO211" s="364"/>
      <c r="DP211" s="364"/>
      <c r="DQ211" s="364"/>
      <c r="DR211" s="364"/>
      <c r="DS211" s="364"/>
      <c r="DT211" s="364"/>
      <c r="DU211" s="364"/>
      <c r="DV211" s="364"/>
      <c r="DW211" s="364"/>
      <c r="DX211" s="364"/>
      <c r="DY211" s="364"/>
      <c r="DZ211" s="364"/>
      <c r="EA211" s="364"/>
      <c r="EB211" s="364"/>
      <c r="EC211" s="364"/>
      <c r="ED211" s="364"/>
      <c r="EE211" s="364"/>
      <c r="EF211" s="364"/>
      <c r="EG211" s="364"/>
      <c r="EH211" s="364"/>
      <c r="EI211" s="364"/>
      <c r="EJ211" s="364"/>
      <c r="EK211" s="364"/>
      <c r="EL211" s="364"/>
      <c r="EM211" s="364"/>
      <c r="EN211" s="364"/>
      <c r="EO211" s="364"/>
      <c r="EP211" s="364"/>
      <c r="EQ211" s="364"/>
      <c r="ER211" s="364"/>
      <c r="ES211" s="364"/>
      <c r="ET211" s="364"/>
      <c r="EU211" s="364"/>
      <c r="EV211" s="364"/>
      <c r="EW211" s="364"/>
      <c r="EX211" s="364"/>
      <c r="EY211" s="364"/>
      <c r="EZ211" s="364"/>
      <c r="FA211" s="364"/>
      <c r="FB211" s="364"/>
      <c r="FC211" s="364"/>
      <c r="FD211" s="364"/>
      <c r="FE211" s="364"/>
      <c r="FF211" s="364"/>
      <c r="FG211" s="364"/>
      <c r="FH211" s="364"/>
      <c r="FI211" s="364"/>
      <c r="FJ211" s="364"/>
      <c r="FK211" s="364"/>
      <c r="FL211" s="364"/>
      <c r="FM211" s="364"/>
      <c r="FN211" s="364"/>
      <c r="FO211" s="364"/>
      <c r="FP211" s="364"/>
      <c r="FQ211" s="364"/>
      <c r="FR211" s="364"/>
      <c r="FS211" s="364"/>
      <c r="FT211" s="364"/>
      <c r="FU211" s="364"/>
      <c r="FV211" s="364"/>
      <c r="FW211" s="364"/>
      <c r="FX211" s="364"/>
      <c r="FY211" s="364"/>
      <c r="FZ211" s="364"/>
      <c r="GA211" s="364"/>
      <c r="GB211" s="364"/>
      <c r="GC211" s="364"/>
      <c r="GD211" s="364"/>
      <c r="GE211" s="364"/>
      <c r="GF211" s="364"/>
      <c r="GG211" s="364"/>
      <c r="GH211" s="364"/>
      <c r="GI211" s="364"/>
      <c r="GJ211" s="364"/>
      <c r="GK211" s="364"/>
      <c r="GL211" s="364"/>
      <c r="GM211" s="364"/>
      <c r="GN211" s="364"/>
      <c r="GO211" s="364"/>
      <c r="GP211" s="364"/>
      <c r="GQ211" s="364"/>
      <c r="GR211" s="364"/>
      <c r="GS211" s="364"/>
      <c r="GT211" s="364"/>
      <c r="GU211" s="364"/>
      <c r="GV211" s="364"/>
      <c r="GW211" s="364"/>
      <c r="GX211" s="364"/>
      <c r="GY211" s="364"/>
      <c r="GZ211" s="364"/>
      <c r="HA211" s="364"/>
      <c r="HB211" s="364"/>
      <c r="HC211" s="364"/>
      <c r="HD211" s="364"/>
      <c r="HE211" s="364"/>
      <c r="HF211" s="364"/>
      <c r="HG211" s="364"/>
      <c r="HH211" s="364"/>
      <c r="HI211" s="364"/>
      <c r="HJ211" s="364"/>
      <c r="HK211" s="364"/>
      <c r="HL211" s="364"/>
      <c r="HM211" s="364"/>
      <c r="HN211" s="364"/>
      <c r="HO211" s="364"/>
      <c r="HP211" s="364"/>
      <c r="HQ211" s="364"/>
      <c r="HR211" s="364"/>
      <c r="HS211" s="364"/>
      <c r="HT211" s="364"/>
      <c r="HU211" s="364"/>
      <c r="HV211" s="364"/>
      <c r="HW211" s="364"/>
      <c r="HX211" s="364"/>
      <c r="HY211" s="364"/>
      <c r="HZ211" s="364"/>
      <c r="IA211" s="364"/>
      <c r="IB211" s="364"/>
      <c r="IC211" s="364"/>
      <c r="ID211" s="364"/>
      <c r="IE211" s="364"/>
      <c r="IF211" s="364"/>
      <c r="IG211" s="364"/>
      <c r="IH211" s="364"/>
      <c r="II211" s="364"/>
      <c r="IJ211" s="364"/>
      <c r="IK211" s="364"/>
      <c r="IL211" s="364"/>
      <c r="IM211" s="364"/>
      <c r="IN211" s="364"/>
      <c r="IO211" s="364"/>
      <c r="IP211" s="364"/>
      <c r="IQ211" s="364"/>
      <c r="IR211" s="364"/>
      <c r="IS211" s="364"/>
      <c r="IT211" s="364"/>
      <c r="IU211" s="364"/>
      <c r="IV211" s="364"/>
      <c r="IW211" s="364"/>
      <c r="IX211" s="364"/>
      <c r="IY211" s="364"/>
      <c r="IZ211" s="364"/>
      <c r="JA211" s="364"/>
      <c r="JB211" s="364"/>
      <c r="JC211" s="364"/>
      <c r="JD211" s="364"/>
      <c r="JE211" s="364"/>
      <c r="JF211" s="364"/>
      <c r="JG211" s="364"/>
      <c r="JH211" s="364"/>
      <c r="JI211" s="364"/>
      <c r="JJ211" s="364"/>
      <c r="JK211" s="364"/>
      <c r="JL211" s="364"/>
      <c r="JM211" s="364"/>
      <c r="JN211" s="364"/>
      <c r="JO211" s="364"/>
      <c r="JP211" s="364"/>
      <c r="JQ211" s="364"/>
      <c r="JR211" s="364"/>
      <c r="JS211" s="364"/>
      <c r="JT211" s="364"/>
      <c r="JU211" s="364"/>
      <c r="JV211" s="364"/>
      <c r="JW211" s="364"/>
      <c r="JX211" s="364"/>
      <c r="JY211" s="364"/>
      <c r="JZ211" s="364"/>
      <c r="KA211" s="364"/>
      <c r="KB211" s="364"/>
      <c r="KC211" s="364"/>
      <c r="KD211" s="364"/>
      <c r="KE211" s="364"/>
      <c r="KF211" s="364"/>
      <c r="KG211" s="364"/>
      <c r="KH211" s="364"/>
      <c r="KI211" s="364"/>
      <c r="KJ211" s="364"/>
      <c r="KK211" s="364"/>
      <c r="KL211" s="364"/>
      <c r="KM211" s="364"/>
      <c r="KN211" s="364"/>
      <c r="KO211" s="364"/>
      <c r="KP211" s="364"/>
      <c r="KQ211" s="364"/>
      <c r="KR211" s="364"/>
      <c r="KS211" s="364"/>
      <c r="KT211" s="364"/>
      <c r="KU211" s="364"/>
      <c r="KV211" s="364"/>
      <c r="KW211" s="364"/>
      <c r="KX211" s="364"/>
      <c r="KY211" s="364"/>
      <c r="KZ211" s="364"/>
      <c r="LA211" s="364"/>
      <c r="LB211" s="364"/>
      <c r="LC211" s="364"/>
      <c r="LD211" s="364"/>
      <c r="LE211" s="364"/>
      <c r="LF211" s="364"/>
      <c r="LG211" s="364"/>
      <c r="LH211" s="364"/>
      <c r="LI211" s="364"/>
      <c r="LJ211" s="364"/>
      <c r="LK211" s="364"/>
      <c r="LL211" s="364"/>
      <c r="LM211" s="364"/>
      <c r="LN211" s="364"/>
      <c r="LO211" s="364"/>
      <c r="LP211" s="364"/>
      <c r="LQ211" s="364"/>
      <c r="LR211" s="364"/>
      <c r="LS211" s="364"/>
      <c r="LT211" s="364"/>
      <c r="LU211" s="364"/>
      <c r="LV211" s="364"/>
      <c r="LW211" s="364"/>
      <c r="LX211" s="364"/>
      <c r="LY211" s="364"/>
      <c r="LZ211" s="364"/>
      <c r="MA211" s="364"/>
      <c r="MB211" s="364"/>
      <c r="MC211" s="364"/>
      <c r="MD211" s="364"/>
      <c r="ME211" s="364"/>
      <c r="MF211" s="364"/>
      <c r="MG211" s="364"/>
      <c r="MH211" s="364"/>
      <c r="MI211" s="364"/>
      <c r="MJ211" s="364"/>
      <c r="MK211" s="364"/>
      <c r="ML211" s="364"/>
      <c r="MM211" s="364"/>
      <c r="MN211" s="364"/>
      <c r="MO211" s="364"/>
      <c r="MP211" s="364"/>
      <c r="MQ211" s="364"/>
      <c r="MR211" s="364"/>
      <c r="MS211" s="364"/>
      <c r="MT211" s="364"/>
      <c r="MU211" s="364"/>
      <c r="MV211" s="364"/>
      <c r="MW211" s="364"/>
      <c r="MX211" s="364"/>
      <c r="MY211" s="364"/>
      <c r="MZ211" s="364"/>
      <c r="NA211" s="364"/>
      <c r="NB211" s="364"/>
      <c r="NC211" s="364"/>
      <c r="ND211" s="364"/>
      <c r="NE211" s="364"/>
      <c r="NF211" s="364"/>
      <c r="NG211" s="364"/>
      <c r="NH211" s="364"/>
      <c r="NI211" s="364"/>
      <c r="NJ211" s="364"/>
      <c r="NK211" s="364"/>
      <c r="NL211" s="364"/>
      <c r="NM211" s="364"/>
      <c r="NN211" s="364"/>
      <c r="NO211" s="364"/>
      <c r="NP211" s="364"/>
      <c r="NQ211" s="364"/>
      <c r="NR211" s="364"/>
      <c r="NS211" s="364"/>
      <c r="NT211" s="364"/>
      <c r="NU211" s="364"/>
      <c r="NV211" s="364"/>
      <c r="NW211" s="364"/>
      <c r="NX211" s="364"/>
      <c r="NY211" s="364"/>
      <c r="NZ211" s="364"/>
      <c r="OA211" s="364"/>
      <c r="OB211" s="364"/>
      <c r="OC211" s="364"/>
      <c r="OD211" s="364"/>
      <c r="OE211" s="364"/>
      <c r="OF211" s="364"/>
      <c r="OG211" s="364"/>
      <c r="OH211" s="364"/>
      <c r="OI211" s="364"/>
      <c r="OJ211" s="364"/>
      <c r="OK211" s="364"/>
      <c r="OL211" s="364"/>
      <c r="OM211" s="364"/>
      <c r="ON211" s="364"/>
      <c r="OO211" s="364"/>
      <c r="OP211" s="364"/>
      <c r="OQ211" s="364"/>
      <c r="OR211" s="364"/>
    </row>
    <row r="212" spans="1:408" ht="15">
      <c r="A212" s="365" t="s">
        <v>779</v>
      </c>
      <c r="B212" s="364">
        <f t="shared" si="185"/>
        <v>0</v>
      </c>
      <c r="C212" s="364">
        <f t="shared" si="186"/>
        <v>0</v>
      </c>
      <c r="D212" s="364">
        <f t="shared" si="187"/>
        <v>0</v>
      </c>
      <c r="E212" s="364">
        <f t="shared" si="188"/>
        <v>0</v>
      </c>
      <c r="F212" s="364">
        <f t="shared" si="189"/>
        <v>0</v>
      </c>
      <c r="G212" s="364">
        <f t="shared" si="190"/>
        <v>0</v>
      </c>
      <c r="H212" s="364">
        <f t="shared" si="191"/>
        <v>0</v>
      </c>
      <c r="I212" s="364">
        <f t="shared" si="192"/>
        <v>0</v>
      </c>
      <c r="J212" s="364">
        <f t="shared" si="193"/>
        <v>0</v>
      </c>
      <c r="K212" s="364">
        <f t="shared" si="194"/>
        <v>0</v>
      </c>
      <c r="L212" s="364">
        <f t="shared" si="195"/>
        <v>0</v>
      </c>
      <c r="M212" s="364">
        <f t="shared" si="196"/>
        <v>0</v>
      </c>
      <c r="N212" s="364">
        <f t="shared" si="197"/>
        <v>0</v>
      </c>
      <c r="O212" s="364">
        <f t="shared" si="198"/>
        <v>0</v>
      </c>
      <c r="P212" s="364">
        <f t="shared" si="199"/>
        <v>0</v>
      </c>
      <c r="Q212" s="364">
        <f t="shared" si="200"/>
        <v>0</v>
      </c>
      <c r="R212" s="364">
        <f t="shared" si="201"/>
        <v>0</v>
      </c>
      <c r="S212" s="364">
        <f t="shared" si="202"/>
        <v>0</v>
      </c>
      <c r="T212" s="364">
        <f t="shared" si="203"/>
        <v>0</v>
      </c>
      <c r="U212" s="364">
        <f t="shared" si="204"/>
        <v>0</v>
      </c>
      <c r="V212" s="364">
        <f t="shared" si="205"/>
        <v>0</v>
      </c>
      <c r="W212" s="364">
        <f t="shared" si="206"/>
        <v>0</v>
      </c>
      <c r="X212" s="364">
        <f t="shared" si="207"/>
        <v>0</v>
      </c>
      <c r="Y212" s="364">
        <f t="shared" si="208"/>
        <v>0</v>
      </c>
      <c r="Z212" s="364">
        <f t="shared" si="209"/>
        <v>0</v>
      </c>
      <c r="AA212" s="364">
        <f t="shared" si="210"/>
        <v>0</v>
      </c>
      <c r="AB212" s="364">
        <f t="shared" si="211"/>
        <v>0</v>
      </c>
      <c r="AC212" s="364">
        <f t="shared" si="212"/>
        <v>0</v>
      </c>
      <c r="AD212" s="364">
        <f t="shared" si="213"/>
        <v>0</v>
      </c>
      <c r="AE212" s="364">
        <f t="shared" si="214"/>
        <v>0</v>
      </c>
      <c r="AG212" s="364"/>
      <c r="AH212" s="364"/>
      <c r="AI212" s="364"/>
      <c r="AJ212" s="364"/>
      <c r="AK212" s="364"/>
      <c r="AL212" s="364"/>
      <c r="AM212" s="364"/>
      <c r="AN212" s="364"/>
      <c r="AO212" s="364"/>
      <c r="AP212" s="364"/>
      <c r="AQ212" s="364"/>
      <c r="AR212" s="364"/>
      <c r="AS212" s="364"/>
      <c r="AT212" s="364"/>
      <c r="AU212" s="364"/>
      <c r="AV212" s="364"/>
      <c r="AW212" s="364"/>
      <c r="AX212" s="364"/>
      <c r="AY212" s="364"/>
      <c r="AZ212" s="364"/>
      <c r="BA212" s="364"/>
      <c r="BB212" s="364"/>
      <c r="BC212" s="364"/>
      <c r="BD212" s="364"/>
      <c r="BE212" s="364"/>
      <c r="BF212" s="364"/>
      <c r="BG212" s="364"/>
      <c r="BH212" s="364"/>
      <c r="BI212" s="364"/>
      <c r="BJ212" s="364"/>
      <c r="BK212" s="364"/>
      <c r="BL212" s="364"/>
      <c r="BM212" s="364"/>
      <c r="BN212" s="364"/>
      <c r="BO212" s="364"/>
      <c r="BP212" s="364"/>
      <c r="BQ212" s="364"/>
      <c r="BR212" s="364"/>
      <c r="BS212" s="364"/>
      <c r="BT212" s="364"/>
      <c r="BU212" s="364"/>
      <c r="BV212" s="364"/>
      <c r="BW212" s="364"/>
      <c r="BX212" s="364"/>
      <c r="BY212" s="364"/>
      <c r="BZ212" s="364"/>
      <c r="CA212" s="364"/>
      <c r="CB212" s="364"/>
      <c r="CC212" s="364"/>
      <c r="CD212" s="364"/>
      <c r="CE212" s="364"/>
      <c r="CF212" s="364"/>
      <c r="CG212" s="364"/>
      <c r="CH212" s="364"/>
      <c r="CI212" s="364"/>
      <c r="CJ212" s="364"/>
      <c r="CK212" s="364"/>
      <c r="CL212" s="364"/>
      <c r="CM212" s="364"/>
      <c r="CN212" s="364"/>
      <c r="CO212" s="364"/>
      <c r="CP212" s="364"/>
      <c r="CQ212" s="364"/>
      <c r="CR212" s="364"/>
      <c r="CS212" s="364"/>
      <c r="CT212" s="364"/>
      <c r="CU212" s="364"/>
      <c r="CV212" s="364"/>
      <c r="CW212" s="364"/>
      <c r="CX212" s="364"/>
      <c r="CY212" s="364"/>
      <c r="CZ212" s="364"/>
      <c r="DA212" s="364"/>
      <c r="DB212" s="364"/>
      <c r="DC212" s="364"/>
      <c r="DD212" s="364"/>
      <c r="DE212" s="364"/>
      <c r="DF212" s="364"/>
      <c r="DG212" s="364"/>
      <c r="DH212" s="364"/>
      <c r="DI212" s="364"/>
      <c r="DJ212" s="364"/>
      <c r="DK212" s="364"/>
      <c r="DL212" s="364"/>
      <c r="DM212" s="364"/>
      <c r="DN212" s="364"/>
      <c r="DO212" s="364"/>
      <c r="DP212" s="364"/>
      <c r="DQ212" s="364"/>
      <c r="DR212" s="364"/>
      <c r="DS212" s="364"/>
      <c r="DT212" s="364"/>
      <c r="DU212" s="364"/>
      <c r="DV212" s="364"/>
      <c r="DW212" s="364"/>
      <c r="DX212" s="364"/>
      <c r="DY212" s="364"/>
      <c r="DZ212" s="364"/>
      <c r="EA212" s="364"/>
      <c r="EB212" s="364"/>
      <c r="EC212" s="364"/>
      <c r="ED212" s="364"/>
      <c r="EE212" s="364"/>
      <c r="EF212" s="364"/>
      <c r="EG212" s="364"/>
      <c r="EH212" s="364"/>
      <c r="EI212" s="364"/>
      <c r="EJ212" s="364"/>
      <c r="EK212" s="364"/>
      <c r="EL212" s="364"/>
      <c r="EM212" s="364"/>
      <c r="EN212" s="364"/>
      <c r="EO212" s="364"/>
      <c r="EP212" s="364"/>
      <c r="EQ212" s="364"/>
      <c r="ER212" s="364"/>
      <c r="ES212" s="364"/>
      <c r="ET212" s="364"/>
      <c r="EU212" s="364"/>
      <c r="EV212" s="364"/>
      <c r="EW212" s="364"/>
      <c r="EX212" s="364"/>
      <c r="EY212" s="364"/>
      <c r="EZ212" s="364"/>
      <c r="FA212" s="364"/>
      <c r="FB212" s="364"/>
      <c r="FC212" s="364"/>
      <c r="FD212" s="364"/>
      <c r="FE212" s="364"/>
      <c r="FF212" s="364"/>
      <c r="FG212" s="364"/>
      <c r="FH212" s="364"/>
      <c r="FI212" s="364"/>
      <c r="FJ212" s="364"/>
      <c r="FK212" s="364"/>
      <c r="FL212" s="364"/>
      <c r="FM212" s="364"/>
      <c r="FN212" s="364"/>
      <c r="FO212" s="364"/>
      <c r="FP212" s="364"/>
      <c r="FQ212" s="364"/>
      <c r="FR212" s="364"/>
      <c r="FS212" s="364"/>
      <c r="FT212" s="364"/>
      <c r="FU212" s="364"/>
      <c r="FV212" s="364"/>
      <c r="FW212" s="364"/>
      <c r="FX212" s="364"/>
      <c r="FY212" s="364"/>
      <c r="FZ212" s="364"/>
      <c r="GA212" s="364"/>
      <c r="GB212" s="364"/>
      <c r="GC212" s="364"/>
      <c r="GD212" s="364"/>
      <c r="GE212" s="364"/>
      <c r="GF212" s="364"/>
      <c r="GG212" s="364"/>
      <c r="GH212" s="364"/>
      <c r="GI212" s="364"/>
      <c r="GJ212" s="364"/>
      <c r="GK212" s="364"/>
      <c r="GL212" s="364"/>
      <c r="GM212" s="364"/>
      <c r="GN212" s="364"/>
      <c r="GO212" s="364"/>
      <c r="GP212" s="364"/>
      <c r="GQ212" s="364"/>
      <c r="GR212" s="364"/>
      <c r="GS212" s="364"/>
      <c r="GT212" s="364"/>
      <c r="GU212" s="364"/>
      <c r="GV212" s="364"/>
      <c r="GW212" s="364"/>
      <c r="GX212" s="364"/>
      <c r="GY212" s="364"/>
      <c r="GZ212" s="364"/>
      <c r="HA212" s="364"/>
      <c r="HB212" s="364"/>
      <c r="HC212" s="364"/>
      <c r="HD212" s="364"/>
      <c r="HE212" s="364"/>
      <c r="HF212" s="364"/>
      <c r="HG212" s="364"/>
      <c r="HH212" s="364"/>
      <c r="HI212" s="364"/>
      <c r="HJ212" s="364"/>
      <c r="HK212" s="364"/>
      <c r="HL212" s="364"/>
      <c r="HM212" s="364"/>
      <c r="HN212" s="364"/>
      <c r="HO212" s="364"/>
      <c r="HP212" s="364"/>
      <c r="HQ212" s="364"/>
      <c r="HR212" s="364"/>
      <c r="HS212" s="364"/>
      <c r="HT212" s="364"/>
      <c r="HU212" s="364"/>
      <c r="HV212" s="364"/>
      <c r="HW212" s="364"/>
      <c r="HX212" s="364"/>
      <c r="HY212" s="364"/>
      <c r="HZ212" s="364"/>
      <c r="IA212" s="364"/>
      <c r="IB212" s="364"/>
      <c r="IC212" s="364"/>
      <c r="ID212" s="364"/>
      <c r="IE212" s="364"/>
      <c r="IF212" s="364"/>
      <c r="IG212" s="364"/>
      <c r="IH212" s="364"/>
      <c r="II212" s="364"/>
      <c r="IJ212" s="364"/>
      <c r="IK212" s="364"/>
      <c r="IL212" s="364"/>
      <c r="IM212" s="364"/>
      <c r="IN212" s="364"/>
      <c r="IO212" s="364"/>
      <c r="IP212" s="364"/>
      <c r="IQ212" s="364"/>
      <c r="IR212" s="364"/>
      <c r="IS212" s="364"/>
      <c r="IT212" s="364"/>
      <c r="IU212" s="364"/>
      <c r="IV212" s="364"/>
      <c r="IW212" s="364"/>
      <c r="IX212" s="364"/>
      <c r="IY212" s="364"/>
      <c r="IZ212" s="364"/>
      <c r="JA212" s="364"/>
      <c r="JB212" s="364"/>
      <c r="JC212" s="364"/>
      <c r="JD212" s="364"/>
      <c r="JE212" s="364"/>
      <c r="JF212" s="364"/>
      <c r="JG212" s="364"/>
      <c r="JH212" s="364"/>
      <c r="JI212" s="364"/>
      <c r="JJ212" s="364"/>
      <c r="JK212" s="364"/>
      <c r="JL212" s="364"/>
      <c r="JM212" s="364"/>
      <c r="JN212" s="364"/>
      <c r="JO212" s="364"/>
      <c r="JP212" s="364"/>
      <c r="JQ212" s="364"/>
      <c r="JR212" s="364"/>
      <c r="JS212" s="364"/>
      <c r="JT212" s="364"/>
      <c r="JU212" s="364"/>
      <c r="JV212" s="364"/>
      <c r="JW212" s="364"/>
      <c r="JX212" s="364"/>
      <c r="JY212" s="364"/>
      <c r="JZ212" s="364"/>
      <c r="KA212" s="364"/>
      <c r="KB212" s="364"/>
      <c r="KC212" s="364"/>
      <c r="KD212" s="364"/>
      <c r="KE212" s="364"/>
      <c r="KF212" s="364"/>
      <c r="KG212" s="364"/>
      <c r="KH212" s="364"/>
      <c r="KI212" s="364"/>
      <c r="KJ212" s="364"/>
      <c r="KK212" s="364"/>
      <c r="KL212" s="364"/>
      <c r="KM212" s="364"/>
      <c r="KN212" s="364"/>
      <c r="KO212" s="364"/>
      <c r="KP212" s="364"/>
      <c r="KQ212" s="364"/>
      <c r="KR212" s="364"/>
      <c r="KS212" s="364"/>
      <c r="KT212" s="364"/>
      <c r="KU212" s="364"/>
      <c r="KV212" s="364"/>
      <c r="KW212" s="364"/>
      <c r="KX212" s="364"/>
      <c r="KY212" s="364"/>
      <c r="KZ212" s="364"/>
      <c r="LA212" s="364"/>
      <c r="LB212" s="364"/>
      <c r="LC212" s="364"/>
      <c r="LD212" s="364"/>
      <c r="LE212" s="364"/>
      <c r="LF212" s="364"/>
      <c r="LG212" s="364"/>
      <c r="LH212" s="364"/>
      <c r="LI212" s="364"/>
      <c r="LJ212" s="364"/>
      <c r="LK212" s="364"/>
      <c r="LL212" s="364"/>
      <c r="LM212" s="364"/>
      <c r="LN212" s="364"/>
      <c r="LO212" s="364"/>
      <c r="LP212" s="364"/>
      <c r="LQ212" s="364"/>
      <c r="LR212" s="364"/>
      <c r="LS212" s="364"/>
      <c r="LT212" s="364"/>
      <c r="LU212" s="364"/>
      <c r="LV212" s="364"/>
      <c r="LW212" s="364"/>
      <c r="LX212" s="364"/>
      <c r="LY212" s="364"/>
      <c r="LZ212" s="364"/>
      <c r="MA212" s="364"/>
      <c r="MB212" s="364"/>
      <c r="MC212" s="364"/>
      <c r="MD212" s="364"/>
      <c r="ME212" s="364"/>
      <c r="MF212" s="364"/>
      <c r="MG212" s="364"/>
      <c r="MH212" s="364"/>
      <c r="MI212" s="364"/>
      <c r="MJ212" s="364"/>
      <c r="MK212" s="364"/>
      <c r="ML212" s="364"/>
      <c r="MM212" s="364"/>
      <c r="MN212" s="364"/>
      <c r="MO212" s="364"/>
      <c r="MP212" s="364"/>
      <c r="MQ212" s="364"/>
      <c r="MR212" s="364"/>
      <c r="MS212" s="364"/>
      <c r="MT212" s="364"/>
      <c r="MU212" s="364"/>
      <c r="MV212" s="364"/>
      <c r="MW212" s="364"/>
      <c r="MX212" s="364"/>
      <c r="MY212" s="364"/>
      <c r="MZ212" s="364"/>
      <c r="NA212" s="364"/>
      <c r="NB212" s="364"/>
      <c r="NC212" s="364"/>
      <c r="ND212" s="364"/>
      <c r="NE212" s="364"/>
      <c r="NF212" s="364"/>
      <c r="NG212" s="364"/>
      <c r="NH212" s="364"/>
      <c r="NI212" s="364"/>
      <c r="NJ212" s="364"/>
      <c r="NK212" s="364"/>
      <c r="NL212" s="364"/>
      <c r="NM212" s="364"/>
      <c r="NN212" s="364"/>
      <c r="NO212" s="364"/>
      <c r="NP212" s="364"/>
      <c r="NQ212" s="364"/>
      <c r="NR212" s="364"/>
      <c r="NS212" s="364"/>
      <c r="NT212" s="364"/>
      <c r="NU212" s="364"/>
      <c r="NV212" s="364"/>
      <c r="NW212" s="364"/>
      <c r="NX212" s="364"/>
      <c r="NY212" s="364"/>
      <c r="NZ212" s="364"/>
      <c r="OA212" s="364"/>
      <c r="OB212" s="364"/>
      <c r="OC212" s="364"/>
      <c r="OD212" s="364"/>
      <c r="OE212" s="364"/>
      <c r="OF212" s="364"/>
      <c r="OG212" s="364"/>
      <c r="OH212" s="364"/>
      <c r="OI212" s="364"/>
      <c r="OJ212" s="364"/>
      <c r="OK212" s="364"/>
      <c r="OL212" s="364"/>
      <c r="OM212" s="364"/>
      <c r="ON212" s="364"/>
      <c r="OO212" s="364"/>
      <c r="OP212" s="364"/>
      <c r="OQ212" s="364"/>
      <c r="OR212" s="364"/>
    </row>
    <row r="213" spans="1:408" ht="15">
      <c r="A213" s="365" t="s">
        <v>780</v>
      </c>
      <c r="B213" s="364">
        <f t="shared" si="185"/>
        <v>0</v>
      </c>
      <c r="C213" s="364">
        <f t="shared" si="186"/>
        <v>0</v>
      </c>
      <c r="D213" s="364">
        <f t="shared" si="187"/>
        <v>0</v>
      </c>
      <c r="E213" s="364">
        <f t="shared" si="188"/>
        <v>0</v>
      </c>
      <c r="F213" s="364">
        <f t="shared" si="189"/>
        <v>0</v>
      </c>
      <c r="G213" s="364">
        <f t="shared" si="190"/>
        <v>0</v>
      </c>
      <c r="H213" s="364">
        <f t="shared" si="191"/>
        <v>0</v>
      </c>
      <c r="I213" s="364">
        <f t="shared" si="192"/>
        <v>0</v>
      </c>
      <c r="J213" s="364">
        <f t="shared" si="193"/>
        <v>0</v>
      </c>
      <c r="K213" s="364">
        <f t="shared" si="194"/>
        <v>0</v>
      </c>
      <c r="L213" s="364">
        <f t="shared" si="195"/>
        <v>0</v>
      </c>
      <c r="M213" s="364">
        <f t="shared" si="196"/>
        <v>0</v>
      </c>
      <c r="N213" s="364">
        <f t="shared" si="197"/>
        <v>0</v>
      </c>
      <c r="O213" s="364">
        <f t="shared" si="198"/>
        <v>0</v>
      </c>
      <c r="P213" s="364">
        <f t="shared" si="199"/>
        <v>0</v>
      </c>
      <c r="Q213" s="364">
        <f t="shared" si="200"/>
        <v>0</v>
      </c>
      <c r="R213" s="364">
        <f t="shared" si="201"/>
        <v>0</v>
      </c>
      <c r="S213" s="364">
        <f t="shared" si="202"/>
        <v>0</v>
      </c>
      <c r="T213" s="364">
        <f t="shared" si="203"/>
        <v>0</v>
      </c>
      <c r="U213" s="364">
        <f t="shared" si="204"/>
        <v>0</v>
      </c>
      <c r="V213" s="364">
        <f t="shared" si="205"/>
        <v>0</v>
      </c>
      <c r="W213" s="364">
        <f t="shared" si="206"/>
        <v>0</v>
      </c>
      <c r="X213" s="364">
        <f t="shared" si="207"/>
        <v>0</v>
      </c>
      <c r="Y213" s="364">
        <f t="shared" si="208"/>
        <v>0</v>
      </c>
      <c r="Z213" s="364">
        <f t="shared" si="209"/>
        <v>0</v>
      </c>
      <c r="AA213" s="364">
        <f t="shared" si="210"/>
        <v>0</v>
      </c>
      <c r="AB213" s="364">
        <f t="shared" si="211"/>
        <v>0</v>
      </c>
      <c r="AC213" s="364">
        <f t="shared" si="212"/>
        <v>0</v>
      </c>
      <c r="AD213" s="364">
        <f t="shared" si="213"/>
        <v>0</v>
      </c>
      <c r="AE213" s="364">
        <f t="shared" si="214"/>
        <v>0</v>
      </c>
      <c r="AG213" s="364"/>
      <c r="AH213" s="364"/>
      <c r="AI213" s="364"/>
      <c r="AJ213" s="364"/>
      <c r="AK213" s="364"/>
      <c r="AL213" s="364"/>
      <c r="AM213" s="364"/>
      <c r="AN213" s="364"/>
      <c r="AO213" s="364"/>
      <c r="AP213" s="364"/>
      <c r="AQ213" s="364"/>
      <c r="AR213" s="364"/>
      <c r="AS213" s="364"/>
      <c r="AT213" s="364"/>
      <c r="AU213" s="364"/>
      <c r="AV213" s="364"/>
      <c r="AW213" s="364"/>
      <c r="AX213" s="364"/>
      <c r="AY213" s="364"/>
      <c r="AZ213" s="364"/>
      <c r="BA213" s="364"/>
      <c r="BB213" s="364"/>
      <c r="BC213" s="364"/>
      <c r="BD213" s="364"/>
      <c r="BE213" s="364"/>
      <c r="BF213" s="364"/>
      <c r="BG213" s="364"/>
      <c r="BH213" s="364"/>
      <c r="BI213" s="364"/>
      <c r="BJ213" s="364"/>
      <c r="BK213" s="364"/>
      <c r="BL213" s="364"/>
      <c r="BM213" s="364"/>
      <c r="BN213" s="364"/>
      <c r="BO213" s="364"/>
      <c r="BP213" s="364"/>
      <c r="BQ213" s="364"/>
      <c r="BR213" s="364"/>
      <c r="BS213" s="364"/>
      <c r="BT213" s="364"/>
      <c r="BU213" s="364"/>
      <c r="BV213" s="364"/>
      <c r="BW213" s="364"/>
      <c r="BX213" s="364"/>
      <c r="BY213" s="364"/>
      <c r="BZ213" s="364"/>
      <c r="CA213" s="364"/>
      <c r="CB213" s="364"/>
      <c r="CC213" s="364"/>
      <c r="CD213" s="364"/>
      <c r="CE213" s="364"/>
      <c r="CF213" s="364"/>
      <c r="CG213" s="364"/>
      <c r="CH213" s="364"/>
      <c r="CI213" s="364"/>
      <c r="CJ213" s="364"/>
      <c r="CK213" s="364"/>
      <c r="CL213" s="364"/>
      <c r="CM213" s="364"/>
      <c r="CN213" s="364"/>
      <c r="CO213" s="364"/>
      <c r="CP213" s="364"/>
      <c r="CQ213" s="364"/>
      <c r="CR213" s="364"/>
      <c r="CS213" s="364"/>
      <c r="CT213" s="364"/>
      <c r="CU213" s="364"/>
      <c r="CV213" s="364"/>
      <c r="CW213" s="364"/>
      <c r="CX213" s="364"/>
      <c r="CY213" s="364"/>
      <c r="CZ213" s="364"/>
      <c r="DA213" s="364"/>
      <c r="DB213" s="364"/>
      <c r="DC213" s="364"/>
      <c r="DD213" s="364"/>
      <c r="DE213" s="364"/>
      <c r="DF213" s="364"/>
      <c r="DG213" s="364"/>
      <c r="DH213" s="364"/>
      <c r="DI213" s="364"/>
      <c r="DJ213" s="364"/>
      <c r="DK213" s="364"/>
      <c r="DL213" s="364"/>
      <c r="DM213" s="364"/>
      <c r="DN213" s="364"/>
      <c r="DO213" s="364"/>
      <c r="DP213" s="364"/>
      <c r="DQ213" s="364"/>
      <c r="DR213" s="364"/>
      <c r="DS213" s="364"/>
      <c r="DT213" s="364"/>
      <c r="DU213" s="364"/>
      <c r="DV213" s="364"/>
      <c r="DW213" s="364"/>
      <c r="DX213" s="364"/>
      <c r="DY213" s="364"/>
      <c r="DZ213" s="364"/>
      <c r="EA213" s="364"/>
      <c r="EB213" s="364"/>
      <c r="EC213" s="364"/>
      <c r="ED213" s="364"/>
      <c r="EE213" s="364"/>
      <c r="EF213" s="364"/>
      <c r="EG213" s="364"/>
      <c r="EH213" s="364"/>
      <c r="EI213" s="364"/>
      <c r="EJ213" s="364"/>
      <c r="EK213" s="364"/>
      <c r="EL213" s="364"/>
      <c r="EM213" s="364"/>
      <c r="EN213" s="364"/>
      <c r="EO213" s="364"/>
      <c r="EP213" s="364"/>
      <c r="EQ213" s="364"/>
      <c r="ER213" s="364"/>
      <c r="ES213" s="364"/>
      <c r="ET213" s="364"/>
      <c r="EU213" s="364"/>
      <c r="EV213" s="364"/>
      <c r="EW213" s="364"/>
      <c r="EX213" s="364"/>
      <c r="EY213" s="364"/>
      <c r="EZ213" s="364"/>
      <c r="FA213" s="364"/>
      <c r="FB213" s="364"/>
      <c r="FC213" s="364"/>
      <c r="FD213" s="364"/>
      <c r="FE213" s="364"/>
      <c r="FF213" s="364"/>
      <c r="FG213" s="364"/>
      <c r="FH213" s="364"/>
      <c r="FI213" s="364"/>
      <c r="FJ213" s="364"/>
      <c r="FK213" s="364"/>
      <c r="FL213" s="364"/>
      <c r="FM213" s="364"/>
      <c r="FN213" s="364"/>
      <c r="FO213" s="364"/>
      <c r="FP213" s="364"/>
      <c r="FQ213" s="364"/>
      <c r="FR213" s="364"/>
      <c r="FS213" s="364"/>
      <c r="FT213" s="364"/>
      <c r="FU213" s="364"/>
      <c r="FV213" s="364"/>
      <c r="FW213" s="364"/>
      <c r="FX213" s="364"/>
      <c r="FY213" s="364"/>
      <c r="FZ213" s="364"/>
      <c r="GA213" s="364"/>
      <c r="GB213" s="364"/>
      <c r="GC213" s="364"/>
      <c r="GD213" s="364"/>
      <c r="GE213" s="364"/>
      <c r="GF213" s="364"/>
      <c r="GG213" s="364"/>
      <c r="GH213" s="364"/>
      <c r="GI213" s="364"/>
      <c r="GJ213" s="364"/>
      <c r="GK213" s="364"/>
      <c r="GL213" s="364"/>
      <c r="GM213" s="364"/>
      <c r="GN213" s="364"/>
      <c r="GO213" s="364"/>
      <c r="GP213" s="364"/>
      <c r="GQ213" s="364"/>
      <c r="GR213" s="364"/>
      <c r="GS213" s="364"/>
      <c r="GT213" s="364"/>
      <c r="GU213" s="364"/>
      <c r="GV213" s="364"/>
      <c r="GW213" s="364"/>
      <c r="GX213" s="364"/>
      <c r="GY213" s="364"/>
      <c r="GZ213" s="364"/>
      <c r="HA213" s="364"/>
      <c r="HB213" s="364"/>
      <c r="HC213" s="364"/>
      <c r="HD213" s="364"/>
      <c r="HE213" s="364"/>
      <c r="HF213" s="364"/>
      <c r="HG213" s="364"/>
      <c r="HH213" s="364"/>
      <c r="HI213" s="364"/>
      <c r="HJ213" s="364"/>
      <c r="HK213" s="364"/>
      <c r="HL213" s="364"/>
      <c r="HM213" s="364"/>
      <c r="HN213" s="364"/>
      <c r="HO213" s="364"/>
      <c r="HP213" s="364"/>
      <c r="HQ213" s="364"/>
      <c r="HR213" s="364"/>
      <c r="HS213" s="364"/>
      <c r="HT213" s="364"/>
      <c r="HU213" s="364"/>
      <c r="HV213" s="364"/>
      <c r="HW213" s="364"/>
      <c r="HX213" s="364"/>
      <c r="HY213" s="364"/>
      <c r="HZ213" s="364"/>
      <c r="IA213" s="364"/>
      <c r="IB213" s="364"/>
      <c r="IC213" s="364"/>
      <c r="ID213" s="364"/>
      <c r="IE213" s="364"/>
      <c r="IF213" s="364"/>
      <c r="IG213" s="364"/>
      <c r="IH213" s="364"/>
      <c r="II213" s="364"/>
      <c r="IJ213" s="364"/>
      <c r="IK213" s="364"/>
      <c r="IL213" s="364"/>
      <c r="IM213" s="364"/>
      <c r="IN213" s="364"/>
      <c r="IO213" s="364"/>
      <c r="IP213" s="364"/>
      <c r="IQ213" s="364"/>
      <c r="IR213" s="364"/>
      <c r="IS213" s="364"/>
      <c r="IT213" s="364"/>
      <c r="IU213" s="364"/>
      <c r="IV213" s="364"/>
      <c r="IW213" s="364"/>
      <c r="IX213" s="364"/>
      <c r="IY213" s="364"/>
      <c r="IZ213" s="364"/>
      <c r="JA213" s="364"/>
      <c r="JB213" s="364"/>
      <c r="JC213" s="364"/>
      <c r="JD213" s="364"/>
      <c r="JE213" s="364"/>
      <c r="JF213" s="364"/>
      <c r="JG213" s="364"/>
      <c r="JH213" s="364"/>
      <c r="JI213" s="364"/>
      <c r="JJ213" s="364"/>
      <c r="JK213" s="364"/>
      <c r="JL213" s="364"/>
      <c r="JM213" s="364"/>
      <c r="JN213" s="364"/>
      <c r="JO213" s="364"/>
      <c r="JP213" s="364"/>
      <c r="JQ213" s="364"/>
      <c r="JR213" s="364"/>
      <c r="JS213" s="364"/>
      <c r="JT213" s="364"/>
      <c r="JU213" s="364"/>
      <c r="JV213" s="364"/>
      <c r="JW213" s="364"/>
      <c r="JX213" s="364"/>
      <c r="JY213" s="364"/>
      <c r="JZ213" s="364"/>
      <c r="KA213" s="364"/>
      <c r="KB213" s="364"/>
      <c r="KC213" s="364"/>
      <c r="KD213" s="364"/>
      <c r="KE213" s="364"/>
      <c r="KF213" s="364"/>
      <c r="KG213" s="364"/>
      <c r="KH213" s="364"/>
      <c r="KI213" s="364"/>
      <c r="KJ213" s="364"/>
      <c r="KK213" s="364"/>
      <c r="KL213" s="364"/>
      <c r="KM213" s="364"/>
      <c r="KN213" s="364"/>
      <c r="KO213" s="364"/>
      <c r="KP213" s="364"/>
      <c r="KQ213" s="364"/>
      <c r="KR213" s="364"/>
      <c r="KS213" s="364"/>
      <c r="KT213" s="364"/>
      <c r="KU213" s="364"/>
      <c r="KV213" s="364"/>
      <c r="KW213" s="364"/>
      <c r="KX213" s="364"/>
      <c r="KY213" s="364"/>
      <c r="KZ213" s="364"/>
      <c r="LA213" s="364"/>
      <c r="LB213" s="364"/>
      <c r="LC213" s="364"/>
      <c r="LD213" s="364"/>
      <c r="LE213" s="364"/>
      <c r="LF213" s="364"/>
      <c r="LG213" s="364"/>
      <c r="LH213" s="364"/>
      <c r="LI213" s="364"/>
      <c r="LJ213" s="364"/>
      <c r="LK213" s="364"/>
      <c r="LL213" s="364"/>
      <c r="LM213" s="364"/>
      <c r="LN213" s="364"/>
      <c r="LO213" s="364"/>
      <c r="LP213" s="364"/>
      <c r="LQ213" s="364"/>
      <c r="LR213" s="364"/>
      <c r="LS213" s="364"/>
      <c r="LT213" s="364"/>
      <c r="LU213" s="364"/>
      <c r="LV213" s="364"/>
      <c r="LW213" s="364"/>
      <c r="LX213" s="364"/>
      <c r="LY213" s="364"/>
      <c r="LZ213" s="364"/>
      <c r="MA213" s="364"/>
      <c r="MB213" s="364"/>
      <c r="MC213" s="364"/>
      <c r="MD213" s="364"/>
      <c r="ME213" s="364"/>
      <c r="MF213" s="364"/>
      <c r="MG213" s="364"/>
      <c r="MH213" s="364"/>
      <c r="MI213" s="364"/>
      <c r="MJ213" s="364"/>
      <c r="MK213" s="364"/>
      <c r="ML213" s="364"/>
      <c r="MM213" s="364"/>
      <c r="MN213" s="364"/>
      <c r="MO213" s="364"/>
      <c r="MP213" s="364"/>
      <c r="MQ213" s="364"/>
      <c r="MR213" s="364"/>
      <c r="MS213" s="364"/>
      <c r="MT213" s="364"/>
      <c r="MU213" s="364"/>
      <c r="MV213" s="364"/>
      <c r="MW213" s="364"/>
      <c r="MX213" s="364"/>
      <c r="MY213" s="364"/>
      <c r="MZ213" s="364"/>
      <c r="NA213" s="364"/>
      <c r="NB213" s="364"/>
      <c r="NC213" s="364"/>
      <c r="ND213" s="364"/>
      <c r="NE213" s="364"/>
      <c r="NF213" s="364"/>
      <c r="NG213" s="364"/>
      <c r="NH213" s="364"/>
      <c r="NI213" s="364"/>
      <c r="NJ213" s="364"/>
      <c r="NK213" s="364"/>
      <c r="NL213" s="364"/>
      <c r="NM213" s="364"/>
      <c r="NN213" s="364"/>
      <c r="NO213" s="364"/>
      <c r="NP213" s="364"/>
      <c r="NQ213" s="364"/>
      <c r="NR213" s="364"/>
      <c r="NS213" s="364"/>
      <c r="NT213" s="364"/>
      <c r="NU213" s="364"/>
      <c r="NV213" s="364"/>
      <c r="NW213" s="364"/>
      <c r="NX213" s="364"/>
      <c r="NY213" s="364"/>
      <c r="NZ213" s="364"/>
      <c r="OA213" s="364"/>
      <c r="OB213" s="364"/>
      <c r="OC213" s="364"/>
      <c r="OD213" s="364"/>
      <c r="OE213" s="364"/>
      <c r="OF213" s="364"/>
      <c r="OG213" s="364"/>
      <c r="OH213" s="364"/>
      <c r="OI213" s="364"/>
      <c r="OJ213" s="364"/>
      <c r="OK213" s="364"/>
      <c r="OL213" s="364"/>
      <c r="OM213" s="364"/>
      <c r="ON213" s="364"/>
      <c r="OO213" s="364"/>
      <c r="OP213" s="364"/>
      <c r="OQ213" s="364"/>
      <c r="OR213" s="364"/>
    </row>
    <row r="214" spans="1:408" ht="15">
      <c r="A214" s="365" t="s">
        <v>781</v>
      </c>
      <c r="B214" s="364">
        <f t="shared" si="185"/>
        <v>0</v>
      </c>
      <c r="C214" s="364">
        <f t="shared" si="186"/>
        <v>0</v>
      </c>
      <c r="D214" s="364">
        <f t="shared" si="187"/>
        <v>0</v>
      </c>
      <c r="E214" s="364">
        <f t="shared" si="188"/>
        <v>0</v>
      </c>
      <c r="F214" s="364">
        <f t="shared" si="189"/>
        <v>0</v>
      </c>
      <c r="G214" s="364">
        <f t="shared" si="190"/>
        <v>0</v>
      </c>
      <c r="H214" s="364">
        <f t="shared" si="191"/>
        <v>0</v>
      </c>
      <c r="I214" s="364">
        <f t="shared" si="192"/>
        <v>0</v>
      </c>
      <c r="J214" s="364">
        <f t="shared" si="193"/>
        <v>0</v>
      </c>
      <c r="K214" s="364">
        <f t="shared" si="194"/>
        <v>0</v>
      </c>
      <c r="L214" s="364">
        <f t="shared" si="195"/>
        <v>0</v>
      </c>
      <c r="M214" s="364">
        <f t="shared" si="196"/>
        <v>0</v>
      </c>
      <c r="N214" s="364">
        <f t="shared" si="197"/>
        <v>0</v>
      </c>
      <c r="O214" s="364">
        <f t="shared" si="198"/>
        <v>0</v>
      </c>
      <c r="P214" s="364">
        <f t="shared" si="199"/>
        <v>0</v>
      </c>
      <c r="Q214" s="364">
        <f t="shared" si="200"/>
        <v>0</v>
      </c>
      <c r="R214" s="364">
        <f t="shared" si="201"/>
        <v>0</v>
      </c>
      <c r="S214" s="364">
        <f t="shared" si="202"/>
        <v>0</v>
      </c>
      <c r="T214" s="364">
        <f t="shared" si="203"/>
        <v>0</v>
      </c>
      <c r="U214" s="364">
        <f t="shared" si="204"/>
        <v>0</v>
      </c>
      <c r="V214" s="364">
        <f t="shared" si="205"/>
        <v>0</v>
      </c>
      <c r="W214" s="364">
        <f t="shared" si="206"/>
        <v>0</v>
      </c>
      <c r="X214" s="364">
        <f t="shared" si="207"/>
        <v>0</v>
      </c>
      <c r="Y214" s="364">
        <f t="shared" si="208"/>
        <v>0</v>
      </c>
      <c r="Z214" s="364">
        <f t="shared" si="209"/>
        <v>0</v>
      </c>
      <c r="AA214" s="364">
        <f t="shared" si="210"/>
        <v>0</v>
      </c>
      <c r="AB214" s="364">
        <f t="shared" si="211"/>
        <v>0</v>
      </c>
      <c r="AC214" s="364">
        <f t="shared" si="212"/>
        <v>0</v>
      </c>
      <c r="AD214" s="364">
        <f t="shared" si="213"/>
        <v>0</v>
      </c>
      <c r="AE214" s="364">
        <f t="shared" si="214"/>
        <v>0</v>
      </c>
      <c r="AG214" s="364"/>
      <c r="AH214" s="364"/>
      <c r="AI214" s="364"/>
      <c r="AJ214" s="364"/>
      <c r="AK214" s="364"/>
      <c r="AL214" s="364"/>
      <c r="AM214" s="364"/>
      <c r="AN214" s="364"/>
      <c r="AO214" s="364"/>
      <c r="AP214" s="364"/>
      <c r="AQ214" s="364"/>
      <c r="AR214" s="364"/>
      <c r="AS214" s="364"/>
      <c r="AT214" s="364"/>
      <c r="AU214" s="364"/>
      <c r="AV214" s="364"/>
      <c r="AW214" s="364"/>
      <c r="AX214" s="364"/>
      <c r="AY214" s="364"/>
      <c r="AZ214" s="364"/>
      <c r="BA214" s="364"/>
      <c r="BB214" s="364"/>
      <c r="BC214" s="364"/>
      <c r="BD214" s="364"/>
      <c r="BE214" s="364"/>
      <c r="BF214" s="364"/>
      <c r="BG214" s="364"/>
      <c r="BH214" s="364"/>
      <c r="BI214" s="364"/>
      <c r="BJ214" s="364"/>
      <c r="BK214" s="364"/>
      <c r="BL214" s="364"/>
      <c r="BM214" s="364"/>
      <c r="BN214" s="364"/>
      <c r="BO214" s="364"/>
      <c r="BP214" s="364"/>
      <c r="BQ214" s="364"/>
      <c r="BR214" s="364"/>
      <c r="BS214" s="364"/>
      <c r="BT214" s="364"/>
      <c r="BU214" s="364"/>
      <c r="BV214" s="364"/>
      <c r="BW214" s="364"/>
      <c r="BX214" s="364"/>
      <c r="BY214" s="364"/>
      <c r="BZ214" s="364"/>
      <c r="CA214" s="364"/>
      <c r="CB214" s="364"/>
      <c r="CC214" s="364"/>
      <c r="CD214" s="364"/>
      <c r="CE214" s="364"/>
      <c r="CF214" s="364"/>
      <c r="CG214" s="364"/>
      <c r="CH214" s="364"/>
      <c r="CI214" s="364"/>
      <c r="CJ214" s="364"/>
      <c r="CK214" s="364"/>
      <c r="CL214" s="364"/>
      <c r="CM214" s="364"/>
      <c r="CN214" s="364"/>
      <c r="CO214" s="364"/>
      <c r="CP214" s="364"/>
      <c r="CQ214" s="364"/>
      <c r="CR214" s="364"/>
      <c r="CS214" s="364"/>
      <c r="CT214" s="364"/>
      <c r="CU214" s="364"/>
      <c r="CV214" s="364"/>
      <c r="CW214" s="364"/>
      <c r="CX214" s="364"/>
      <c r="CY214" s="364"/>
      <c r="CZ214" s="364"/>
      <c r="DA214" s="364"/>
      <c r="DB214" s="364"/>
      <c r="DC214" s="364"/>
      <c r="DD214" s="364"/>
      <c r="DE214" s="364"/>
      <c r="DF214" s="364"/>
      <c r="DG214" s="364"/>
      <c r="DH214" s="364"/>
      <c r="DI214" s="364"/>
      <c r="DJ214" s="364"/>
      <c r="DK214" s="364"/>
      <c r="DL214" s="364"/>
      <c r="DM214" s="364"/>
      <c r="DN214" s="364"/>
      <c r="DO214" s="364"/>
      <c r="DP214" s="364"/>
      <c r="DQ214" s="364"/>
      <c r="DR214" s="364"/>
      <c r="DS214" s="364"/>
      <c r="DT214" s="364"/>
      <c r="DU214" s="364"/>
      <c r="DV214" s="364"/>
      <c r="DW214" s="364"/>
      <c r="DX214" s="364"/>
      <c r="DY214" s="364"/>
      <c r="DZ214" s="364"/>
      <c r="EA214" s="364"/>
      <c r="EB214" s="364"/>
      <c r="EC214" s="364"/>
      <c r="ED214" s="364"/>
      <c r="EE214" s="364"/>
      <c r="EF214" s="364"/>
      <c r="EG214" s="364"/>
      <c r="EH214" s="364"/>
      <c r="EI214" s="364"/>
      <c r="EJ214" s="364"/>
      <c r="EK214" s="364"/>
      <c r="EL214" s="364"/>
      <c r="EM214" s="364"/>
      <c r="EN214" s="364"/>
      <c r="EO214" s="364"/>
      <c r="EP214" s="364"/>
      <c r="EQ214" s="364"/>
      <c r="ER214" s="364"/>
      <c r="ES214" s="364"/>
      <c r="ET214" s="364"/>
      <c r="EU214" s="364"/>
      <c r="EV214" s="364"/>
      <c r="EW214" s="364"/>
      <c r="EX214" s="364"/>
      <c r="EY214" s="364"/>
      <c r="EZ214" s="364"/>
      <c r="FA214" s="364"/>
      <c r="FB214" s="364"/>
      <c r="FC214" s="364"/>
      <c r="FD214" s="364"/>
      <c r="FE214" s="364"/>
      <c r="FF214" s="364"/>
      <c r="FG214" s="364"/>
      <c r="FH214" s="364"/>
      <c r="FI214" s="364"/>
      <c r="FJ214" s="364"/>
      <c r="FK214" s="364"/>
      <c r="FL214" s="364"/>
      <c r="FM214" s="364"/>
      <c r="FN214" s="364"/>
      <c r="FO214" s="364"/>
      <c r="FP214" s="364"/>
      <c r="FQ214" s="364"/>
      <c r="FR214" s="364"/>
      <c r="FS214" s="364"/>
      <c r="FT214" s="364"/>
      <c r="FU214" s="364"/>
      <c r="FV214" s="364"/>
      <c r="FW214" s="364"/>
      <c r="FX214" s="364"/>
      <c r="FY214" s="364"/>
      <c r="FZ214" s="364"/>
      <c r="GA214" s="364"/>
      <c r="GB214" s="364"/>
      <c r="GC214" s="364"/>
      <c r="GD214" s="364"/>
      <c r="GE214" s="364"/>
      <c r="GF214" s="364"/>
      <c r="GG214" s="364"/>
      <c r="GH214" s="364"/>
      <c r="GI214" s="364"/>
      <c r="GJ214" s="364"/>
      <c r="GK214" s="364"/>
      <c r="GL214" s="364"/>
      <c r="GM214" s="364"/>
      <c r="GN214" s="364"/>
      <c r="GO214" s="364"/>
      <c r="GP214" s="364"/>
      <c r="GQ214" s="364"/>
      <c r="GR214" s="364"/>
      <c r="GS214" s="364"/>
      <c r="GT214" s="364"/>
      <c r="GU214" s="364"/>
      <c r="GV214" s="364"/>
      <c r="GW214" s="364"/>
      <c r="GX214" s="364"/>
      <c r="GY214" s="364"/>
      <c r="GZ214" s="364"/>
      <c r="HA214" s="364"/>
      <c r="HB214" s="364"/>
      <c r="HC214" s="364"/>
      <c r="HD214" s="364"/>
      <c r="HE214" s="364"/>
      <c r="HF214" s="364"/>
      <c r="HG214" s="364"/>
      <c r="HH214" s="364"/>
      <c r="HI214" s="364"/>
      <c r="HJ214" s="364"/>
      <c r="HK214" s="364"/>
      <c r="HL214" s="364"/>
      <c r="HM214" s="364"/>
      <c r="HN214" s="364"/>
      <c r="HO214" s="364"/>
      <c r="HP214" s="364"/>
      <c r="HQ214" s="364"/>
      <c r="HR214" s="364"/>
      <c r="HS214" s="364"/>
      <c r="HT214" s="364"/>
      <c r="HU214" s="364"/>
      <c r="HV214" s="364"/>
      <c r="HW214" s="364"/>
      <c r="HX214" s="364"/>
      <c r="HY214" s="364"/>
      <c r="HZ214" s="364"/>
      <c r="IA214" s="364"/>
      <c r="IB214" s="364"/>
      <c r="IC214" s="364"/>
      <c r="ID214" s="364"/>
      <c r="IE214" s="364"/>
      <c r="IF214" s="364"/>
      <c r="IG214" s="364"/>
      <c r="IH214" s="364"/>
      <c r="II214" s="364"/>
      <c r="IJ214" s="364"/>
      <c r="IK214" s="364"/>
      <c r="IL214" s="364"/>
      <c r="IM214" s="364"/>
      <c r="IN214" s="364"/>
      <c r="IO214" s="364"/>
      <c r="IP214" s="364"/>
      <c r="IQ214" s="364"/>
      <c r="IR214" s="364"/>
      <c r="IS214" s="364"/>
      <c r="IT214" s="364"/>
      <c r="IU214" s="364"/>
      <c r="IV214" s="364"/>
      <c r="IW214" s="364"/>
      <c r="IX214" s="364"/>
      <c r="IY214" s="364"/>
      <c r="IZ214" s="364"/>
      <c r="JA214" s="364"/>
      <c r="JB214" s="364"/>
      <c r="JC214" s="364"/>
      <c r="JD214" s="364"/>
      <c r="JE214" s="364"/>
      <c r="JF214" s="364"/>
      <c r="JG214" s="364"/>
      <c r="JH214" s="364"/>
      <c r="JI214" s="364"/>
      <c r="JJ214" s="364"/>
      <c r="JK214" s="364"/>
      <c r="JL214" s="364"/>
      <c r="JM214" s="364"/>
      <c r="JN214" s="364"/>
      <c r="JO214" s="364"/>
      <c r="JP214" s="364"/>
      <c r="JQ214" s="364"/>
      <c r="JR214" s="364"/>
      <c r="JS214" s="364"/>
      <c r="JT214" s="364"/>
      <c r="JU214" s="364"/>
      <c r="JV214" s="364"/>
      <c r="JW214" s="364"/>
      <c r="JX214" s="364"/>
      <c r="JY214" s="364"/>
      <c r="JZ214" s="364"/>
      <c r="KA214" s="364"/>
      <c r="KB214" s="364"/>
      <c r="KC214" s="364"/>
      <c r="KD214" s="364"/>
      <c r="KE214" s="364"/>
      <c r="KF214" s="364"/>
      <c r="KG214" s="364"/>
      <c r="KH214" s="364"/>
      <c r="KI214" s="364"/>
      <c r="KJ214" s="364"/>
      <c r="KK214" s="364"/>
      <c r="KL214" s="364"/>
      <c r="KM214" s="364"/>
      <c r="KN214" s="364"/>
      <c r="KO214" s="364"/>
      <c r="KP214" s="364"/>
      <c r="KQ214" s="364"/>
      <c r="KR214" s="364"/>
      <c r="KS214" s="364"/>
      <c r="KT214" s="364"/>
      <c r="KU214" s="364"/>
      <c r="KV214" s="364"/>
      <c r="KW214" s="364"/>
      <c r="KX214" s="364"/>
      <c r="KY214" s="364"/>
      <c r="KZ214" s="364"/>
      <c r="LA214" s="364"/>
      <c r="LB214" s="364"/>
      <c r="LC214" s="364"/>
      <c r="LD214" s="364"/>
      <c r="LE214" s="364"/>
      <c r="LF214" s="364"/>
      <c r="LG214" s="364"/>
      <c r="LH214" s="364"/>
      <c r="LI214" s="364"/>
      <c r="LJ214" s="364"/>
      <c r="LK214" s="364"/>
      <c r="LL214" s="364"/>
      <c r="LM214" s="364"/>
      <c r="LN214" s="364"/>
      <c r="LO214" s="364"/>
      <c r="LP214" s="364"/>
      <c r="LQ214" s="364"/>
      <c r="LR214" s="364"/>
      <c r="LS214" s="364"/>
      <c r="LT214" s="364"/>
      <c r="LU214" s="364"/>
      <c r="LV214" s="364"/>
      <c r="LW214" s="364"/>
      <c r="LX214" s="364"/>
      <c r="LY214" s="364"/>
      <c r="LZ214" s="364"/>
      <c r="MA214" s="364"/>
      <c r="MB214" s="364"/>
      <c r="MC214" s="364"/>
      <c r="MD214" s="364"/>
      <c r="ME214" s="364"/>
      <c r="MF214" s="364"/>
      <c r="MG214" s="364"/>
      <c r="MH214" s="364"/>
      <c r="MI214" s="364"/>
      <c r="MJ214" s="364"/>
      <c r="MK214" s="364"/>
      <c r="ML214" s="364"/>
      <c r="MM214" s="364"/>
      <c r="MN214" s="364"/>
      <c r="MO214" s="364"/>
      <c r="MP214" s="364"/>
      <c r="MQ214" s="364"/>
      <c r="MR214" s="364"/>
      <c r="MS214" s="364"/>
      <c r="MT214" s="364"/>
      <c r="MU214" s="364"/>
      <c r="MV214" s="364"/>
      <c r="MW214" s="364"/>
      <c r="MX214" s="364"/>
      <c r="MY214" s="364"/>
      <c r="MZ214" s="364"/>
      <c r="NA214" s="364"/>
      <c r="NB214" s="364"/>
      <c r="NC214" s="364"/>
      <c r="ND214" s="364"/>
      <c r="NE214" s="364"/>
      <c r="NF214" s="364"/>
      <c r="NG214" s="364"/>
      <c r="NH214" s="364"/>
      <c r="NI214" s="364"/>
      <c r="NJ214" s="364"/>
      <c r="NK214" s="364"/>
      <c r="NL214" s="364"/>
      <c r="NM214" s="364"/>
      <c r="NN214" s="364"/>
      <c r="NO214" s="364"/>
      <c r="NP214" s="364"/>
      <c r="NQ214" s="364"/>
      <c r="NR214" s="364"/>
      <c r="NS214" s="364"/>
      <c r="NT214" s="364"/>
      <c r="NU214" s="364"/>
      <c r="NV214" s="364"/>
      <c r="NW214" s="364"/>
      <c r="NX214" s="364"/>
      <c r="NY214" s="364"/>
      <c r="NZ214" s="364"/>
      <c r="OA214" s="364"/>
      <c r="OB214" s="364"/>
      <c r="OC214" s="364"/>
      <c r="OD214" s="364"/>
      <c r="OE214" s="364"/>
      <c r="OF214" s="364"/>
      <c r="OG214" s="364"/>
      <c r="OH214" s="364"/>
      <c r="OI214" s="364"/>
      <c r="OJ214" s="364"/>
      <c r="OK214" s="364"/>
      <c r="OL214" s="364"/>
      <c r="OM214" s="364"/>
      <c r="ON214" s="364"/>
      <c r="OO214" s="364"/>
      <c r="OP214" s="364"/>
      <c r="OQ214" s="364"/>
      <c r="OR214" s="364"/>
    </row>
    <row r="215" spans="1:408" ht="15">
      <c r="A215" s="365" t="s">
        <v>782</v>
      </c>
      <c r="B215" s="364">
        <f t="shared" si="185"/>
        <v>0</v>
      </c>
      <c r="C215" s="364">
        <f t="shared" si="186"/>
        <v>0</v>
      </c>
      <c r="D215" s="364">
        <f t="shared" si="187"/>
        <v>0</v>
      </c>
      <c r="E215" s="364">
        <f t="shared" si="188"/>
        <v>0</v>
      </c>
      <c r="F215" s="364">
        <f t="shared" si="189"/>
        <v>0</v>
      </c>
      <c r="G215" s="364">
        <f t="shared" si="190"/>
        <v>0</v>
      </c>
      <c r="H215" s="364">
        <f t="shared" si="191"/>
        <v>0</v>
      </c>
      <c r="I215" s="364">
        <f t="shared" si="192"/>
        <v>0</v>
      </c>
      <c r="J215" s="364">
        <f t="shared" si="193"/>
        <v>0</v>
      </c>
      <c r="K215" s="364">
        <f t="shared" si="194"/>
        <v>0</v>
      </c>
      <c r="L215" s="364">
        <f t="shared" si="195"/>
        <v>0</v>
      </c>
      <c r="M215" s="364">
        <f t="shared" si="196"/>
        <v>0</v>
      </c>
      <c r="N215" s="364">
        <f t="shared" si="197"/>
        <v>0</v>
      </c>
      <c r="O215" s="364">
        <f t="shared" si="198"/>
        <v>0</v>
      </c>
      <c r="P215" s="364">
        <f t="shared" si="199"/>
        <v>0</v>
      </c>
      <c r="Q215" s="364">
        <f t="shared" si="200"/>
        <v>0</v>
      </c>
      <c r="R215" s="364">
        <f t="shared" si="201"/>
        <v>0</v>
      </c>
      <c r="S215" s="364">
        <f t="shared" si="202"/>
        <v>0</v>
      </c>
      <c r="T215" s="364">
        <f t="shared" si="203"/>
        <v>0</v>
      </c>
      <c r="U215" s="364">
        <f t="shared" si="204"/>
        <v>0</v>
      </c>
      <c r="V215" s="364">
        <f t="shared" si="205"/>
        <v>0</v>
      </c>
      <c r="W215" s="364">
        <f t="shared" si="206"/>
        <v>0</v>
      </c>
      <c r="X215" s="364">
        <f t="shared" si="207"/>
        <v>0</v>
      </c>
      <c r="Y215" s="364">
        <f t="shared" si="208"/>
        <v>0</v>
      </c>
      <c r="Z215" s="364">
        <f t="shared" si="209"/>
        <v>0</v>
      </c>
      <c r="AA215" s="364">
        <f t="shared" si="210"/>
        <v>0</v>
      </c>
      <c r="AB215" s="364">
        <f t="shared" si="211"/>
        <v>0</v>
      </c>
      <c r="AC215" s="364">
        <f t="shared" si="212"/>
        <v>0</v>
      </c>
      <c r="AD215" s="364">
        <f t="shared" si="213"/>
        <v>0</v>
      </c>
      <c r="AE215" s="364">
        <f t="shared" si="214"/>
        <v>0</v>
      </c>
      <c r="AG215" s="364"/>
      <c r="AH215" s="364"/>
      <c r="AI215" s="364"/>
      <c r="AJ215" s="364"/>
      <c r="AK215" s="364"/>
      <c r="AL215" s="364"/>
      <c r="AM215" s="364"/>
      <c r="AN215" s="364"/>
      <c r="AO215" s="364"/>
      <c r="AP215" s="364"/>
      <c r="AQ215" s="364"/>
      <c r="AR215" s="364"/>
      <c r="AS215" s="364"/>
      <c r="AT215" s="364"/>
      <c r="AU215" s="364"/>
      <c r="AV215" s="364"/>
      <c r="AW215" s="364"/>
      <c r="AX215" s="364"/>
      <c r="AY215" s="364"/>
      <c r="AZ215" s="364"/>
      <c r="BA215" s="364"/>
      <c r="BB215" s="364"/>
      <c r="BC215" s="364"/>
      <c r="BD215" s="364"/>
      <c r="BE215" s="364"/>
      <c r="BF215" s="364"/>
      <c r="BG215" s="364"/>
      <c r="BH215" s="364"/>
      <c r="BI215" s="364"/>
      <c r="BJ215" s="364"/>
      <c r="BK215" s="364"/>
      <c r="BL215" s="364"/>
      <c r="BM215" s="364"/>
      <c r="BN215" s="364"/>
      <c r="BO215" s="364"/>
      <c r="BP215" s="364"/>
      <c r="BQ215" s="364"/>
      <c r="BR215" s="364"/>
      <c r="BS215" s="364"/>
      <c r="BT215" s="364"/>
      <c r="BU215" s="364"/>
      <c r="BV215" s="364"/>
      <c r="BW215" s="364"/>
      <c r="BX215" s="364"/>
      <c r="BY215" s="364"/>
      <c r="BZ215" s="364"/>
      <c r="CA215" s="364"/>
      <c r="CB215" s="364"/>
      <c r="CC215" s="364"/>
      <c r="CD215" s="364"/>
      <c r="CE215" s="364"/>
      <c r="CF215" s="364"/>
      <c r="CG215" s="364"/>
      <c r="CH215" s="364"/>
      <c r="CI215" s="364"/>
      <c r="CJ215" s="364"/>
      <c r="CK215" s="364"/>
      <c r="CL215" s="364"/>
      <c r="CM215" s="364"/>
      <c r="CN215" s="364"/>
      <c r="CO215" s="364"/>
      <c r="CP215" s="364"/>
      <c r="CQ215" s="364"/>
      <c r="CR215" s="364"/>
      <c r="CS215" s="364"/>
      <c r="CT215" s="364"/>
      <c r="CU215" s="364"/>
      <c r="CV215" s="364"/>
      <c r="CW215" s="364"/>
      <c r="CX215" s="364"/>
      <c r="CY215" s="364"/>
      <c r="CZ215" s="364"/>
      <c r="DA215" s="364"/>
      <c r="DB215" s="364"/>
      <c r="DC215" s="364"/>
      <c r="DD215" s="364"/>
      <c r="DE215" s="364"/>
      <c r="DF215" s="364"/>
      <c r="DG215" s="364"/>
      <c r="DH215" s="364"/>
      <c r="DI215" s="364"/>
      <c r="DJ215" s="364"/>
      <c r="DK215" s="364"/>
      <c r="DL215" s="364"/>
      <c r="DM215" s="364"/>
      <c r="DN215" s="364"/>
      <c r="DO215" s="364"/>
      <c r="DP215" s="364"/>
      <c r="DQ215" s="364"/>
      <c r="DR215" s="364"/>
      <c r="DS215" s="364"/>
      <c r="DT215" s="364"/>
      <c r="DU215" s="364"/>
      <c r="DV215" s="364"/>
      <c r="DW215" s="364"/>
      <c r="DX215" s="364"/>
      <c r="DY215" s="364"/>
      <c r="DZ215" s="364"/>
      <c r="EA215" s="364"/>
      <c r="EB215" s="364"/>
      <c r="EC215" s="364"/>
      <c r="ED215" s="364"/>
      <c r="EE215" s="364"/>
      <c r="EF215" s="364"/>
      <c r="EG215" s="364"/>
      <c r="EH215" s="364"/>
      <c r="EI215" s="364"/>
      <c r="EJ215" s="364"/>
      <c r="EK215" s="364"/>
      <c r="EL215" s="364"/>
      <c r="EM215" s="364"/>
      <c r="EN215" s="364"/>
      <c r="EO215" s="364"/>
      <c r="EP215" s="364"/>
      <c r="EQ215" s="364"/>
      <c r="ER215" s="364"/>
      <c r="ES215" s="364"/>
      <c r="ET215" s="364"/>
      <c r="EU215" s="364"/>
      <c r="EV215" s="364"/>
      <c r="EW215" s="364"/>
      <c r="EX215" s="364"/>
      <c r="EY215" s="364"/>
      <c r="EZ215" s="364"/>
      <c r="FA215" s="364"/>
      <c r="FB215" s="364"/>
      <c r="FC215" s="364"/>
      <c r="FD215" s="364"/>
      <c r="FE215" s="364"/>
      <c r="FF215" s="364"/>
      <c r="FG215" s="364"/>
      <c r="FH215" s="364"/>
      <c r="FI215" s="364"/>
      <c r="FJ215" s="364"/>
      <c r="FK215" s="364"/>
      <c r="FL215" s="364"/>
      <c r="FM215" s="364"/>
      <c r="FN215" s="364"/>
      <c r="FO215" s="364"/>
      <c r="FP215" s="364"/>
      <c r="FQ215" s="364"/>
      <c r="FR215" s="364"/>
      <c r="FS215" s="364"/>
      <c r="FT215" s="364"/>
      <c r="FU215" s="364"/>
      <c r="FV215" s="364"/>
      <c r="FW215" s="364"/>
      <c r="FX215" s="364"/>
      <c r="FY215" s="364"/>
      <c r="FZ215" s="364"/>
      <c r="GA215" s="364"/>
      <c r="GB215" s="364"/>
      <c r="GC215" s="364"/>
      <c r="GD215" s="364"/>
      <c r="GE215" s="364"/>
      <c r="GF215" s="364"/>
      <c r="GG215" s="364"/>
      <c r="GH215" s="364"/>
      <c r="GI215" s="364"/>
      <c r="GJ215" s="364"/>
      <c r="GK215" s="364"/>
      <c r="GL215" s="364"/>
      <c r="GM215" s="364"/>
      <c r="GN215" s="364"/>
      <c r="GO215" s="364"/>
      <c r="GP215" s="364"/>
      <c r="GQ215" s="364"/>
      <c r="GR215" s="364"/>
      <c r="GS215" s="364"/>
      <c r="GT215" s="364"/>
      <c r="GU215" s="364"/>
      <c r="GV215" s="364"/>
      <c r="GW215" s="364"/>
      <c r="GX215" s="364"/>
      <c r="GY215" s="364"/>
      <c r="GZ215" s="364"/>
      <c r="HA215" s="364"/>
      <c r="HB215" s="364"/>
      <c r="HC215" s="364"/>
      <c r="HD215" s="364"/>
      <c r="HE215" s="364"/>
      <c r="HF215" s="364"/>
      <c r="HG215" s="364"/>
      <c r="HH215" s="364"/>
      <c r="HI215" s="364"/>
      <c r="HJ215" s="364"/>
      <c r="HK215" s="364"/>
      <c r="HL215" s="364"/>
      <c r="HM215" s="364"/>
      <c r="HN215" s="364"/>
      <c r="HO215" s="364"/>
      <c r="HP215" s="364"/>
      <c r="HQ215" s="364"/>
      <c r="HR215" s="364"/>
      <c r="HS215" s="364"/>
      <c r="HT215" s="364"/>
      <c r="HU215" s="364"/>
      <c r="HV215" s="364"/>
      <c r="HW215" s="364"/>
      <c r="HX215" s="364"/>
      <c r="HY215" s="364"/>
      <c r="HZ215" s="364"/>
      <c r="IA215" s="364"/>
      <c r="IB215" s="364"/>
      <c r="IC215" s="364"/>
      <c r="ID215" s="364"/>
      <c r="IE215" s="364"/>
      <c r="IF215" s="364"/>
      <c r="IG215" s="364"/>
      <c r="IH215" s="364"/>
      <c r="II215" s="364"/>
      <c r="IJ215" s="364"/>
      <c r="IK215" s="364"/>
      <c r="IL215" s="364"/>
      <c r="IM215" s="364"/>
      <c r="IN215" s="364"/>
      <c r="IO215" s="364"/>
      <c r="IP215" s="364"/>
      <c r="IQ215" s="364"/>
      <c r="IR215" s="364"/>
      <c r="IS215" s="364"/>
      <c r="IT215" s="364"/>
      <c r="IU215" s="364"/>
      <c r="IV215" s="364"/>
      <c r="IW215" s="364"/>
      <c r="IX215" s="364"/>
      <c r="IY215" s="364"/>
      <c r="IZ215" s="364"/>
      <c r="JA215" s="364"/>
      <c r="JB215" s="364"/>
      <c r="JC215" s="364"/>
      <c r="JD215" s="364"/>
      <c r="JE215" s="364"/>
      <c r="JF215" s="364"/>
      <c r="JG215" s="364"/>
      <c r="JH215" s="364"/>
      <c r="JI215" s="364"/>
      <c r="JJ215" s="364"/>
      <c r="JK215" s="364"/>
      <c r="JL215" s="364"/>
      <c r="JM215" s="364"/>
      <c r="JN215" s="364"/>
      <c r="JO215" s="364"/>
      <c r="JP215" s="364"/>
      <c r="JQ215" s="364"/>
      <c r="JR215" s="364"/>
      <c r="JS215" s="364"/>
      <c r="JT215" s="364"/>
      <c r="JU215" s="364"/>
      <c r="JV215" s="364"/>
      <c r="JW215" s="364"/>
      <c r="JX215" s="364"/>
      <c r="JY215" s="364"/>
      <c r="JZ215" s="364"/>
      <c r="KA215" s="364"/>
      <c r="KB215" s="364"/>
      <c r="KC215" s="364"/>
      <c r="KD215" s="364"/>
      <c r="KE215" s="364"/>
      <c r="KF215" s="364"/>
      <c r="KG215" s="364"/>
      <c r="KH215" s="364"/>
      <c r="KI215" s="364"/>
      <c r="KJ215" s="364"/>
      <c r="KK215" s="364"/>
      <c r="KL215" s="364"/>
      <c r="KM215" s="364"/>
      <c r="KN215" s="364"/>
      <c r="KO215" s="364"/>
      <c r="KP215" s="364"/>
      <c r="KQ215" s="364"/>
      <c r="KR215" s="364"/>
      <c r="KS215" s="364"/>
      <c r="KT215" s="364"/>
      <c r="KU215" s="364"/>
      <c r="KV215" s="364"/>
      <c r="KW215" s="364"/>
      <c r="KX215" s="364"/>
      <c r="KY215" s="364"/>
      <c r="KZ215" s="364"/>
      <c r="LA215" s="364"/>
      <c r="LB215" s="364"/>
      <c r="LC215" s="364"/>
      <c r="LD215" s="364"/>
      <c r="LE215" s="364"/>
      <c r="LF215" s="364"/>
      <c r="LG215" s="364"/>
      <c r="LH215" s="364"/>
      <c r="LI215" s="364"/>
      <c r="LJ215" s="364"/>
      <c r="LK215" s="364"/>
      <c r="LL215" s="364"/>
      <c r="LM215" s="364"/>
      <c r="LN215" s="364"/>
      <c r="LO215" s="364"/>
      <c r="LP215" s="364"/>
      <c r="LQ215" s="364"/>
      <c r="LR215" s="364"/>
      <c r="LS215" s="364"/>
      <c r="LT215" s="364"/>
      <c r="LU215" s="364"/>
      <c r="LV215" s="364"/>
      <c r="LW215" s="364"/>
      <c r="LX215" s="364"/>
      <c r="LY215" s="364"/>
      <c r="LZ215" s="364"/>
      <c r="MA215" s="364"/>
      <c r="MB215" s="364"/>
      <c r="MC215" s="364"/>
      <c r="MD215" s="364"/>
      <c r="ME215" s="364"/>
      <c r="MF215" s="364"/>
      <c r="MG215" s="364"/>
      <c r="MH215" s="364"/>
      <c r="MI215" s="364"/>
      <c r="MJ215" s="364"/>
      <c r="MK215" s="364"/>
      <c r="ML215" s="364"/>
      <c r="MM215" s="364"/>
      <c r="MN215" s="364"/>
      <c r="MO215" s="364"/>
      <c r="MP215" s="364"/>
      <c r="MQ215" s="364"/>
      <c r="MR215" s="364"/>
      <c r="MS215" s="364"/>
      <c r="MT215" s="364"/>
      <c r="MU215" s="364"/>
      <c r="MV215" s="364"/>
      <c r="MW215" s="364"/>
      <c r="MX215" s="364"/>
      <c r="MY215" s="364"/>
      <c r="MZ215" s="364"/>
      <c r="NA215" s="364"/>
      <c r="NB215" s="364"/>
      <c r="NC215" s="364"/>
      <c r="ND215" s="364"/>
      <c r="NE215" s="364"/>
      <c r="NF215" s="364"/>
      <c r="NG215" s="364"/>
      <c r="NH215" s="364"/>
      <c r="NI215" s="364"/>
      <c r="NJ215" s="364"/>
      <c r="NK215" s="364"/>
      <c r="NL215" s="364"/>
      <c r="NM215" s="364"/>
      <c r="NN215" s="364"/>
      <c r="NO215" s="364"/>
      <c r="NP215" s="364"/>
      <c r="NQ215" s="364"/>
      <c r="NR215" s="364"/>
      <c r="NS215" s="364"/>
      <c r="NT215" s="364"/>
      <c r="NU215" s="364"/>
      <c r="NV215" s="364"/>
      <c r="NW215" s="364"/>
      <c r="NX215" s="364"/>
      <c r="NY215" s="364"/>
      <c r="NZ215" s="364"/>
      <c r="OA215" s="364"/>
      <c r="OB215" s="364"/>
      <c r="OC215" s="364"/>
      <c r="OD215" s="364"/>
      <c r="OE215" s="364"/>
      <c r="OF215" s="364"/>
      <c r="OG215" s="364"/>
      <c r="OH215" s="364"/>
      <c r="OI215" s="364"/>
      <c r="OJ215" s="364"/>
      <c r="OK215" s="364"/>
      <c r="OL215" s="364"/>
      <c r="OM215" s="364"/>
      <c r="ON215" s="364"/>
      <c r="OO215" s="364"/>
      <c r="OP215" s="364"/>
      <c r="OQ215" s="364"/>
      <c r="OR215" s="364"/>
    </row>
    <row r="216" spans="1:408" ht="15">
      <c r="A216" s="365" t="s">
        <v>783</v>
      </c>
      <c r="B216" s="364">
        <f t="shared" si="185"/>
        <v>0</v>
      </c>
      <c r="C216" s="364">
        <f t="shared" si="186"/>
        <v>0</v>
      </c>
      <c r="D216" s="364">
        <f t="shared" si="187"/>
        <v>0</v>
      </c>
      <c r="E216" s="364">
        <f t="shared" si="188"/>
        <v>0</v>
      </c>
      <c r="F216" s="364">
        <f t="shared" si="189"/>
        <v>0</v>
      </c>
      <c r="G216" s="364">
        <f t="shared" si="190"/>
        <v>0</v>
      </c>
      <c r="H216" s="364">
        <f t="shared" si="191"/>
        <v>0</v>
      </c>
      <c r="I216" s="364">
        <f t="shared" si="192"/>
        <v>0</v>
      </c>
      <c r="J216" s="364">
        <f t="shared" si="193"/>
        <v>0</v>
      </c>
      <c r="K216" s="364">
        <f t="shared" si="194"/>
        <v>0</v>
      </c>
      <c r="L216" s="364">
        <f t="shared" si="195"/>
        <v>0</v>
      </c>
      <c r="M216" s="364">
        <f t="shared" si="196"/>
        <v>0</v>
      </c>
      <c r="N216" s="364">
        <f t="shared" si="197"/>
        <v>0</v>
      </c>
      <c r="O216" s="364">
        <f t="shared" si="198"/>
        <v>0</v>
      </c>
      <c r="P216" s="364">
        <f t="shared" si="199"/>
        <v>0</v>
      </c>
      <c r="Q216" s="364">
        <f t="shared" si="200"/>
        <v>0</v>
      </c>
      <c r="R216" s="364">
        <f t="shared" si="201"/>
        <v>0</v>
      </c>
      <c r="S216" s="364">
        <f t="shared" si="202"/>
        <v>0</v>
      </c>
      <c r="T216" s="364">
        <f t="shared" si="203"/>
        <v>0</v>
      </c>
      <c r="U216" s="364">
        <f t="shared" si="204"/>
        <v>0</v>
      </c>
      <c r="V216" s="364">
        <f t="shared" si="205"/>
        <v>0</v>
      </c>
      <c r="W216" s="364">
        <f t="shared" si="206"/>
        <v>0</v>
      </c>
      <c r="X216" s="364">
        <f t="shared" si="207"/>
        <v>0</v>
      </c>
      <c r="Y216" s="364">
        <f t="shared" si="208"/>
        <v>0</v>
      </c>
      <c r="Z216" s="364">
        <f t="shared" si="209"/>
        <v>0</v>
      </c>
      <c r="AA216" s="364">
        <f t="shared" si="210"/>
        <v>0</v>
      </c>
      <c r="AB216" s="364">
        <f t="shared" si="211"/>
        <v>0</v>
      </c>
      <c r="AC216" s="364">
        <f t="shared" si="212"/>
        <v>0</v>
      </c>
      <c r="AD216" s="364">
        <f t="shared" si="213"/>
        <v>0</v>
      </c>
      <c r="AE216" s="364">
        <f t="shared" si="214"/>
        <v>0</v>
      </c>
      <c r="AG216" s="364"/>
      <c r="AH216" s="364"/>
      <c r="AI216" s="364"/>
      <c r="AJ216" s="364"/>
      <c r="AK216" s="364"/>
      <c r="AL216" s="364"/>
      <c r="AM216" s="364"/>
      <c r="AN216" s="364"/>
      <c r="AO216" s="364"/>
      <c r="AP216" s="364"/>
      <c r="AQ216" s="364"/>
      <c r="AR216" s="364"/>
      <c r="AS216" s="364"/>
      <c r="AT216" s="364"/>
      <c r="AU216" s="364"/>
      <c r="AV216" s="364"/>
      <c r="AW216" s="364"/>
      <c r="AX216" s="364"/>
      <c r="AY216" s="364"/>
      <c r="AZ216" s="364"/>
      <c r="BA216" s="364"/>
      <c r="BB216" s="364"/>
      <c r="BC216" s="364"/>
      <c r="BD216" s="364"/>
      <c r="BE216" s="364"/>
      <c r="BF216" s="364"/>
      <c r="BG216" s="364"/>
      <c r="BH216" s="364"/>
      <c r="BI216" s="364"/>
      <c r="BJ216" s="364"/>
      <c r="BK216" s="364"/>
      <c r="BL216" s="364"/>
      <c r="BM216" s="364"/>
      <c r="BN216" s="364"/>
      <c r="BO216" s="364"/>
      <c r="BP216" s="364"/>
      <c r="BQ216" s="364"/>
      <c r="BR216" s="364"/>
      <c r="BS216" s="364"/>
      <c r="BT216" s="364"/>
      <c r="BU216" s="364"/>
      <c r="BV216" s="364"/>
      <c r="BW216" s="364"/>
      <c r="BX216" s="364"/>
      <c r="BY216" s="364"/>
      <c r="BZ216" s="364"/>
      <c r="CA216" s="364"/>
      <c r="CB216" s="364"/>
      <c r="CC216" s="364"/>
      <c r="CD216" s="364"/>
      <c r="CE216" s="364"/>
      <c r="CF216" s="364"/>
      <c r="CG216" s="364"/>
      <c r="CH216" s="364"/>
      <c r="CI216" s="364"/>
      <c r="CJ216" s="364"/>
      <c r="CK216" s="364"/>
      <c r="CL216" s="364"/>
      <c r="CM216" s="364"/>
      <c r="CN216" s="364"/>
      <c r="CO216" s="364"/>
      <c r="CP216" s="364"/>
      <c r="CQ216" s="364"/>
      <c r="CR216" s="364"/>
      <c r="CS216" s="364"/>
      <c r="CT216" s="364"/>
      <c r="CU216" s="364"/>
      <c r="CV216" s="364"/>
      <c r="CW216" s="364"/>
      <c r="CX216" s="364"/>
      <c r="CY216" s="364"/>
      <c r="CZ216" s="364"/>
      <c r="DA216" s="364"/>
      <c r="DB216" s="364"/>
      <c r="DC216" s="364"/>
      <c r="DD216" s="364"/>
      <c r="DE216" s="364"/>
      <c r="DF216" s="364"/>
      <c r="DG216" s="364"/>
      <c r="DH216" s="364"/>
      <c r="DI216" s="364"/>
      <c r="DJ216" s="364"/>
      <c r="DK216" s="364"/>
      <c r="DL216" s="364"/>
      <c r="DM216" s="364"/>
      <c r="DN216" s="364"/>
      <c r="DO216" s="364"/>
      <c r="DP216" s="364"/>
      <c r="DQ216" s="364"/>
      <c r="DR216" s="364"/>
      <c r="DS216" s="364"/>
      <c r="DT216" s="364"/>
      <c r="DU216" s="364"/>
      <c r="DV216" s="364"/>
      <c r="DW216" s="364"/>
      <c r="DX216" s="364"/>
      <c r="DY216" s="364"/>
      <c r="DZ216" s="364"/>
      <c r="EA216" s="364"/>
      <c r="EB216" s="364"/>
      <c r="EC216" s="364"/>
      <c r="ED216" s="364"/>
      <c r="EE216" s="364"/>
      <c r="EF216" s="364"/>
      <c r="EG216" s="364"/>
      <c r="EH216" s="364"/>
      <c r="EI216" s="364"/>
      <c r="EJ216" s="364"/>
      <c r="EK216" s="364"/>
      <c r="EL216" s="364"/>
      <c r="EM216" s="364"/>
      <c r="EN216" s="364"/>
      <c r="EO216" s="364"/>
      <c r="EP216" s="364"/>
      <c r="EQ216" s="364"/>
      <c r="ER216" s="364"/>
      <c r="ES216" s="364"/>
      <c r="ET216" s="364"/>
      <c r="EU216" s="364"/>
      <c r="EV216" s="364"/>
      <c r="EW216" s="364"/>
      <c r="EX216" s="364"/>
      <c r="EY216" s="364"/>
      <c r="EZ216" s="364"/>
      <c r="FA216" s="364"/>
      <c r="FB216" s="364"/>
      <c r="FC216" s="364"/>
      <c r="FD216" s="364"/>
      <c r="FE216" s="364"/>
      <c r="FF216" s="364"/>
      <c r="FG216" s="364"/>
      <c r="FH216" s="364"/>
      <c r="FI216" s="364"/>
      <c r="FJ216" s="364"/>
      <c r="FK216" s="364"/>
      <c r="FL216" s="364"/>
      <c r="FM216" s="364"/>
      <c r="FN216" s="364"/>
      <c r="FO216" s="364"/>
      <c r="FP216" s="364"/>
      <c r="FQ216" s="364"/>
      <c r="FR216" s="364"/>
      <c r="FS216" s="364"/>
      <c r="FT216" s="364"/>
      <c r="FU216" s="364"/>
      <c r="FV216" s="364"/>
      <c r="FW216" s="364"/>
      <c r="FX216" s="364"/>
      <c r="FY216" s="364"/>
      <c r="FZ216" s="364"/>
      <c r="GA216" s="364"/>
      <c r="GB216" s="364"/>
      <c r="GC216" s="364"/>
      <c r="GD216" s="364"/>
      <c r="GE216" s="364"/>
      <c r="GF216" s="364"/>
      <c r="GG216" s="364"/>
      <c r="GH216" s="364"/>
      <c r="GI216" s="364"/>
      <c r="GJ216" s="364"/>
      <c r="GK216" s="364"/>
      <c r="GL216" s="364"/>
      <c r="GM216" s="364"/>
      <c r="GN216" s="364"/>
      <c r="GO216" s="364"/>
      <c r="GP216" s="364"/>
      <c r="GQ216" s="364"/>
      <c r="GR216" s="364"/>
      <c r="GS216" s="364"/>
      <c r="GT216" s="364"/>
      <c r="GU216" s="364"/>
      <c r="GV216" s="364"/>
      <c r="GW216" s="364"/>
      <c r="GX216" s="364"/>
      <c r="GY216" s="364"/>
      <c r="GZ216" s="364"/>
      <c r="HA216" s="364"/>
      <c r="HB216" s="364"/>
      <c r="HC216" s="364"/>
      <c r="HD216" s="364"/>
      <c r="HE216" s="364"/>
      <c r="HF216" s="364"/>
      <c r="HG216" s="364"/>
      <c r="HH216" s="364"/>
      <c r="HI216" s="364"/>
      <c r="HJ216" s="364"/>
      <c r="HK216" s="364"/>
      <c r="HL216" s="364"/>
      <c r="HM216" s="364"/>
      <c r="HN216" s="364"/>
      <c r="HO216" s="364"/>
      <c r="HP216" s="364"/>
      <c r="HQ216" s="364"/>
      <c r="HR216" s="364"/>
      <c r="HS216" s="364"/>
      <c r="HT216" s="364"/>
      <c r="HU216" s="364"/>
      <c r="HV216" s="364"/>
      <c r="HW216" s="364"/>
      <c r="HX216" s="364"/>
      <c r="HY216" s="364"/>
      <c r="HZ216" s="364"/>
      <c r="IA216" s="364"/>
      <c r="IB216" s="364"/>
      <c r="IC216" s="364"/>
      <c r="ID216" s="364"/>
      <c r="IE216" s="364"/>
      <c r="IF216" s="364"/>
      <c r="IG216" s="364"/>
      <c r="IH216" s="364"/>
      <c r="II216" s="364"/>
      <c r="IJ216" s="364"/>
      <c r="IK216" s="364"/>
      <c r="IL216" s="364"/>
      <c r="IM216" s="364"/>
      <c r="IN216" s="364"/>
      <c r="IO216" s="364"/>
      <c r="IP216" s="364"/>
      <c r="IQ216" s="364"/>
      <c r="IR216" s="364"/>
      <c r="IS216" s="364"/>
      <c r="IT216" s="364"/>
      <c r="IU216" s="364"/>
      <c r="IV216" s="364"/>
      <c r="IW216" s="364"/>
      <c r="IX216" s="364"/>
      <c r="IY216" s="364"/>
      <c r="IZ216" s="364"/>
      <c r="JA216" s="364"/>
      <c r="JB216" s="364"/>
      <c r="JC216" s="364"/>
      <c r="JD216" s="364"/>
      <c r="JE216" s="364"/>
      <c r="JF216" s="364"/>
      <c r="JG216" s="364"/>
      <c r="JH216" s="364"/>
      <c r="JI216" s="364"/>
      <c r="JJ216" s="364"/>
      <c r="JK216" s="364"/>
      <c r="JL216" s="364"/>
      <c r="JM216" s="364"/>
      <c r="JN216" s="364"/>
      <c r="JO216" s="364"/>
      <c r="JP216" s="364"/>
      <c r="JQ216" s="364"/>
      <c r="JR216" s="364"/>
      <c r="JS216" s="364"/>
      <c r="JT216" s="364"/>
      <c r="JU216" s="364"/>
      <c r="JV216" s="364"/>
      <c r="JW216" s="364"/>
      <c r="JX216" s="364"/>
      <c r="JY216" s="364"/>
      <c r="JZ216" s="364"/>
      <c r="KA216" s="364"/>
      <c r="KB216" s="364"/>
      <c r="KC216" s="364"/>
      <c r="KD216" s="364"/>
      <c r="KE216" s="364"/>
      <c r="KF216" s="364"/>
      <c r="KG216" s="364"/>
      <c r="KH216" s="364"/>
      <c r="KI216" s="364"/>
      <c r="KJ216" s="364"/>
      <c r="KK216" s="364"/>
      <c r="KL216" s="364"/>
      <c r="KM216" s="364"/>
      <c r="KN216" s="364"/>
      <c r="KO216" s="364"/>
      <c r="KP216" s="364"/>
      <c r="KQ216" s="364"/>
      <c r="KR216" s="364"/>
      <c r="KS216" s="364"/>
      <c r="KT216" s="364"/>
      <c r="KU216" s="364"/>
      <c r="KV216" s="364"/>
      <c r="KW216" s="364"/>
      <c r="KX216" s="364"/>
      <c r="KY216" s="364"/>
      <c r="KZ216" s="364"/>
      <c r="LA216" s="364"/>
      <c r="LB216" s="364"/>
      <c r="LC216" s="364"/>
      <c r="LD216" s="364"/>
      <c r="LE216" s="364"/>
      <c r="LF216" s="364"/>
      <c r="LG216" s="364"/>
      <c r="LH216" s="364"/>
      <c r="LI216" s="364"/>
      <c r="LJ216" s="364"/>
      <c r="LK216" s="364"/>
      <c r="LL216" s="364"/>
      <c r="LM216" s="364"/>
      <c r="LN216" s="364"/>
      <c r="LO216" s="364"/>
      <c r="LP216" s="364"/>
      <c r="LQ216" s="364"/>
      <c r="LR216" s="364"/>
      <c r="LS216" s="364"/>
      <c r="LT216" s="364"/>
      <c r="LU216" s="364"/>
      <c r="LV216" s="364"/>
      <c r="LW216" s="364"/>
      <c r="LX216" s="364"/>
      <c r="LY216" s="364"/>
      <c r="LZ216" s="364"/>
      <c r="MA216" s="364"/>
      <c r="MB216" s="364"/>
      <c r="MC216" s="364"/>
      <c r="MD216" s="364"/>
      <c r="ME216" s="364"/>
      <c r="MF216" s="364"/>
      <c r="MG216" s="364"/>
      <c r="MH216" s="364"/>
      <c r="MI216" s="364"/>
      <c r="MJ216" s="364"/>
      <c r="MK216" s="364"/>
      <c r="ML216" s="364"/>
      <c r="MM216" s="364"/>
      <c r="MN216" s="364"/>
      <c r="MO216" s="364"/>
      <c r="MP216" s="364"/>
      <c r="MQ216" s="364"/>
      <c r="MR216" s="364"/>
      <c r="MS216" s="364"/>
      <c r="MT216" s="364"/>
      <c r="MU216" s="364"/>
      <c r="MV216" s="364"/>
      <c r="MW216" s="364"/>
      <c r="MX216" s="364"/>
      <c r="MY216" s="364"/>
      <c r="MZ216" s="364"/>
      <c r="NA216" s="364"/>
      <c r="NB216" s="364"/>
      <c r="NC216" s="364"/>
      <c r="ND216" s="364"/>
      <c r="NE216" s="364"/>
      <c r="NF216" s="364"/>
      <c r="NG216" s="364"/>
      <c r="NH216" s="364"/>
      <c r="NI216" s="364"/>
      <c r="NJ216" s="364"/>
      <c r="NK216" s="364"/>
      <c r="NL216" s="364"/>
      <c r="NM216" s="364"/>
      <c r="NN216" s="364"/>
      <c r="NO216" s="364"/>
      <c r="NP216" s="364"/>
      <c r="NQ216" s="364"/>
      <c r="NR216" s="364"/>
      <c r="NS216" s="364"/>
      <c r="NT216" s="364"/>
      <c r="NU216" s="364"/>
      <c r="NV216" s="364"/>
      <c r="NW216" s="364"/>
      <c r="NX216" s="364"/>
      <c r="NY216" s="364"/>
      <c r="NZ216" s="364"/>
      <c r="OA216" s="364"/>
      <c r="OB216" s="364"/>
      <c r="OC216" s="364"/>
      <c r="OD216" s="364"/>
      <c r="OE216" s="364"/>
      <c r="OF216" s="364"/>
      <c r="OG216" s="364"/>
      <c r="OH216" s="364"/>
      <c r="OI216" s="364"/>
      <c r="OJ216" s="364"/>
      <c r="OK216" s="364"/>
      <c r="OL216" s="364"/>
      <c r="OM216" s="364"/>
      <c r="ON216" s="364"/>
      <c r="OO216" s="364"/>
      <c r="OP216" s="364"/>
      <c r="OQ216" s="364"/>
      <c r="OR216" s="364"/>
    </row>
    <row r="217" spans="1:408" ht="15">
      <c r="A217" s="363" t="s">
        <v>784</v>
      </c>
      <c r="B217" s="364">
        <f t="shared" si="185"/>
        <v>0</v>
      </c>
      <c r="C217" s="364">
        <f t="shared" si="186"/>
        <v>0</v>
      </c>
      <c r="D217" s="364">
        <f t="shared" si="187"/>
        <v>0</v>
      </c>
      <c r="E217" s="364">
        <f t="shared" si="188"/>
        <v>0</v>
      </c>
      <c r="F217" s="364">
        <f t="shared" si="189"/>
        <v>0</v>
      </c>
      <c r="G217" s="364">
        <f t="shared" si="190"/>
        <v>0</v>
      </c>
      <c r="H217" s="364">
        <f t="shared" si="191"/>
        <v>0</v>
      </c>
      <c r="I217" s="364">
        <f t="shared" si="192"/>
        <v>0</v>
      </c>
      <c r="J217" s="364">
        <f t="shared" si="193"/>
        <v>0</v>
      </c>
      <c r="K217" s="364">
        <f t="shared" si="194"/>
        <v>0</v>
      </c>
      <c r="L217" s="364">
        <f t="shared" si="195"/>
        <v>0</v>
      </c>
      <c r="M217" s="364">
        <f t="shared" si="196"/>
        <v>0</v>
      </c>
      <c r="N217" s="364">
        <f t="shared" si="197"/>
        <v>0</v>
      </c>
      <c r="O217" s="364">
        <f t="shared" si="198"/>
        <v>0</v>
      </c>
      <c r="P217" s="364">
        <f t="shared" si="199"/>
        <v>0</v>
      </c>
      <c r="Q217" s="364">
        <f t="shared" si="200"/>
        <v>0</v>
      </c>
      <c r="R217" s="364">
        <f t="shared" si="201"/>
        <v>0</v>
      </c>
      <c r="S217" s="364">
        <f t="shared" si="202"/>
        <v>0</v>
      </c>
      <c r="T217" s="364">
        <f t="shared" si="203"/>
        <v>0</v>
      </c>
      <c r="U217" s="364">
        <f t="shared" si="204"/>
        <v>0</v>
      </c>
      <c r="V217" s="364">
        <f t="shared" si="205"/>
        <v>0</v>
      </c>
      <c r="W217" s="364">
        <f t="shared" si="206"/>
        <v>0</v>
      </c>
      <c r="X217" s="364">
        <f t="shared" si="207"/>
        <v>0</v>
      </c>
      <c r="Y217" s="364">
        <f t="shared" si="208"/>
        <v>0</v>
      </c>
      <c r="Z217" s="364">
        <f t="shared" si="209"/>
        <v>0</v>
      </c>
      <c r="AA217" s="364">
        <f t="shared" si="210"/>
        <v>0</v>
      </c>
      <c r="AB217" s="364">
        <f t="shared" si="211"/>
        <v>0</v>
      </c>
      <c r="AC217" s="364">
        <f t="shared" si="212"/>
        <v>0</v>
      </c>
      <c r="AD217" s="364">
        <f t="shared" si="213"/>
        <v>0</v>
      </c>
      <c r="AE217" s="364">
        <f t="shared" si="214"/>
        <v>0</v>
      </c>
      <c r="AG217" s="364"/>
      <c r="AH217" s="364"/>
      <c r="AI217" s="364"/>
      <c r="AJ217" s="364"/>
      <c r="AK217" s="364"/>
      <c r="AL217" s="364"/>
      <c r="AM217" s="364"/>
      <c r="AN217" s="364"/>
      <c r="AO217" s="364"/>
      <c r="AP217" s="364"/>
      <c r="AQ217" s="364"/>
      <c r="AR217" s="364"/>
      <c r="AS217" s="364"/>
      <c r="AT217" s="364"/>
      <c r="AU217" s="364"/>
      <c r="AV217" s="364"/>
      <c r="AW217" s="364"/>
      <c r="AX217" s="364"/>
      <c r="AY217" s="364"/>
      <c r="AZ217" s="364"/>
      <c r="BA217" s="364"/>
      <c r="BB217" s="364"/>
      <c r="BC217" s="364"/>
      <c r="BD217" s="364"/>
      <c r="BE217" s="364"/>
      <c r="BF217" s="364"/>
      <c r="BG217" s="364"/>
      <c r="BH217" s="364"/>
      <c r="BI217" s="364"/>
      <c r="BJ217" s="364"/>
      <c r="BK217" s="364"/>
      <c r="BL217" s="364"/>
      <c r="BM217" s="364"/>
      <c r="BN217" s="364"/>
      <c r="BO217" s="364"/>
      <c r="BP217" s="364"/>
      <c r="BQ217" s="364"/>
      <c r="BR217" s="364"/>
      <c r="BS217" s="364"/>
      <c r="BT217" s="364"/>
      <c r="BU217" s="364"/>
      <c r="BV217" s="364"/>
      <c r="BW217" s="364"/>
      <c r="BX217" s="364"/>
      <c r="BY217" s="364"/>
      <c r="BZ217" s="364"/>
      <c r="CA217" s="364"/>
      <c r="CB217" s="364"/>
      <c r="CC217" s="364"/>
      <c r="CD217" s="364"/>
      <c r="CE217" s="364"/>
      <c r="CF217" s="364"/>
      <c r="CG217" s="364"/>
      <c r="CH217" s="364"/>
      <c r="CI217" s="364"/>
      <c r="CJ217" s="364"/>
      <c r="CK217" s="364"/>
      <c r="CL217" s="364"/>
      <c r="CM217" s="364"/>
      <c r="CN217" s="364"/>
      <c r="CO217" s="364"/>
      <c r="CP217" s="364"/>
      <c r="CQ217" s="364"/>
      <c r="CR217" s="364"/>
      <c r="CS217" s="364"/>
      <c r="CT217" s="364"/>
      <c r="CU217" s="364"/>
      <c r="CV217" s="364"/>
      <c r="CW217" s="364"/>
      <c r="CX217" s="364"/>
      <c r="CY217" s="364"/>
      <c r="CZ217" s="364"/>
      <c r="DA217" s="364"/>
      <c r="DB217" s="364"/>
      <c r="DC217" s="364"/>
      <c r="DD217" s="364"/>
      <c r="DE217" s="364"/>
      <c r="DF217" s="364"/>
      <c r="DG217" s="364"/>
      <c r="DH217" s="364"/>
      <c r="DI217" s="364"/>
      <c r="DJ217" s="364"/>
      <c r="DK217" s="364"/>
      <c r="DL217" s="364"/>
      <c r="DM217" s="364"/>
      <c r="DN217" s="364"/>
      <c r="DO217" s="364"/>
      <c r="DP217" s="364"/>
      <c r="DQ217" s="364"/>
      <c r="DR217" s="364"/>
      <c r="DS217" s="364"/>
      <c r="DT217" s="364"/>
      <c r="DU217" s="364"/>
      <c r="DV217" s="364"/>
      <c r="DW217" s="364"/>
      <c r="DX217" s="364"/>
      <c r="DY217" s="364"/>
      <c r="DZ217" s="364"/>
      <c r="EA217" s="364"/>
      <c r="EB217" s="364"/>
      <c r="EC217" s="364"/>
      <c r="ED217" s="364"/>
      <c r="EE217" s="364"/>
      <c r="EF217" s="364"/>
      <c r="EG217" s="364"/>
      <c r="EH217" s="364"/>
      <c r="EI217" s="364"/>
      <c r="EJ217" s="364"/>
      <c r="EK217" s="364"/>
      <c r="EL217" s="364"/>
      <c r="EM217" s="364"/>
      <c r="EN217" s="364"/>
      <c r="EO217" s="364"/>
      <c r="EP217" s="364"/>
      <c r="EQ217" s="364"/>
      <c r="ER217" s="364"/>
      <c r="ES217" s="364"/>
      <c r="ET217" s="364"/>
      <c r="EU217" s="364"/>
      <c r="EV217" s="364"/>
      <c r="EW217" s="364"/>
      <c r="EX217" s="364"/>
      <c r="EY217" s="364"/>
      <c r="EZ217" s="364"/>
      <c r="FA217" s="364"/>
      <c r="FB217" s="364"/>
      <c r="FC217" s="364"/>
      <c r="FD217" s="364"/>
      <c r="FE217" s="364"/>
      <c r="FF217" s="364"/>
      <c r="FG217" s="364"/>
      <c r="FH217" s="364"/>
      <c r="FI217" s="364"/>
      <c r="FJ217" s="364"/>
      <c r="FK217" s="364"/>
      <c r="FL217" s="364"/>
      <c r="FM217" s="364"/>
      <c r="FN217" s="364"/>
      <c r="FO217" s="364"/>
      <c r="FP217" s="364"/>
      <c r="FQ217" s="364"/>
      <c r="FR217" s="364"/>
      <c r="FS217" s="364"/>
      <c r="FT217" s="364"/>
      <c r="FU217" s="364"/>
      <c r="FV217" s="364"/>
      <c r="FW217" s="364"/>
      <c r="FX217" s="364"/>
      <c r="FY217" s="364"/>
      <c r="FZ217" s="364"/>
      <c r="GA217" s="364"/>
      <c r="GB217" s="364"/>
      <c r="GC217" s="364"/>
      <c r="GD217" s="364"/>
      <c r="GE217" s="364"/>
      <c r="GF217" s="364"/>
      <c r="GG217" s="364"/>
      <c r="GH217" s="364"/>
      <c r="GI217" s="364"/>
      <c r="GJ217" s="364"/>
      <c r="GK217" s="364"/>
      <c r="GL217" s="364"/>
      <c r="GM217" s="364"/>
      <c r="GN217" s="364"/>
      <c r="GO217" s="364"/>
      <c r="GP217" s="364"/>
      <c r="GQ217" s="364"/>
      <c r="GR217" s="364"/>
      <c r="GS217" s="364"/>
      <c r="GT217" s="364"/>
      <c r="GU217" s="364"/>
      <c r="GV217" s="364"/>
      <c r="GW217" s="364"/>
      <c r="GX217" s="364"/>
      <c r="GY217" s="364"/>
      <c r="GZ217" s="364"/>
      <c r="HA217" s="364"/>
      <c r="HB217" s="364"/>
      <c r="HC217" s="364"/>
      <c r="HD217" s="364"/>
      <c r="HE217" s="364"/>
      <c r="HF217" s="364"/>
      <c r="HG217" s="364"/>
      <c r="HH217" s="364"/>
      <c r="HI217" s="364"/>
      <c r="HJ217" s="364"/>
      <c r="HK217" s="364"/>
      <c r="HL217" s="364"/>
      <c r="HM217" s="364"/>
      <c r="HN217" s="364"/>
      <c r="HO217" s="364"/>
      <c r="HP217" s="364"/>
      <c r="HQ217" s="364"/>
      <c r="HR217" s="364"/>
      <c r="HS217" s="364"/>
      <c r="HT217" s="364"/>
      <c r="HU217" s="364"/>
      <c r="HV217" s="364"/>
      <c r="HW217" s="364"/>
      <c r="HX217" s="364"/>
      <c r="HY217" s="364"/>
      <c r="HZ217" s="364"/>
      <c r="IA217" s="364"/>
      <c r="IB217" s="364"/>
      <c r="IC217" s="364"/>
      <c r="ID217" s="364"/>
      <c r="IE217" s="364"/>
      <c r="IF217" s="364"/>
      <c r="IG217" s="364"/>
      <c r="IH217" s="364"/>
      <c r="II217" s="364"/>
      <c r="IJ217" s="364"/>
      <c r="IK217" s="364"/>
      <c r="IL217" s="364"/>
      <c r="IM217" s="364"/>
      <c r="IN217" s="364"/>
      <c r="IO217" s="364"/>
      <c r="IP217" s="364"/>
      <c r="IQ217" s="364"/>
      <c r="IR217" s="364"/>
      <c r="IS217" s="364"/>
      <c r="IT217" s="364"/>
      <c r="IU217" s="364"/>
      <c r="IV217" s="364"/>
      <c r="IW217" s="364"/>
      <c r="IX217" s="364"/>
      <c r="IY217" s="364"/>
      <c r="IZ217" s="364"/>
      <c r="JA217" s="364"/>
      <c r="JB217" s="364"/>
      <c r="JC217" s="364"/>
      <c r="JD217" s="364"/>
      <c r="JE217" s="364"/>
      <c r="JF217" s="364"/>
      <c r="JG217" s="364"/>
      <c r="JH217" s="364"/>
      <c r="JI217" s="364"/>
      <c r="JJ217" s="364"/>
      <c r="JK217" s="364"/>
      <c r="JL217" s="364"/>
      <c r="JM217" s="364"/>
      <c r="JN217" s="364"/>
      <c r="JO217" s="364"/>
      <c r="JP217" s="364"/>
      <c r="JQ217" s="364"/>
      <c r="JR217" s="364"/>
      <c r="JS217" s="364"/>
      <c r="JT217" s="364"/>
      <c r="JU217" s="364"/>
      <c r="JV217" s="364"/>
      <c r="JW217" s="364"/>
      <c r="JX217" s="364"/>
      <c r="JY217" s="364"/>
      <c r="JZ217" s="364"/>
      <c r="KA217" s="364"/>
      <c r="KB217" s="364"/>
      <c r="KC217" s="364"/>
      <c r="KD217" s="364"/>
      <c r="KE217" s="364"/>
      <c r="KF217" s="364"/>
      <c r="KG217" s="364"/>
      <c r="KH217" s="364"/>
      <c r="KI217" s="364"/>
      <c r="KJ217" s="364"/>
      <c r="KK217" s="364"/>
      <c r="KL217" s="364"/>
      <c r="KM217" s="364"/>
      <c r="KN217" s="364"/>
      <c r="KO217" s="364"/>
      <c r="KP217" s="364"/>
      <c r="KQ217" s="364"/>
      <c r="KR217" s="364"/>
      <c r="KS217" s="364"/>
      <c r="KT217" s="364"/>
      <c r="KU217" s="364"/>
      <c r="KV217" s="364"/>
      <c r="KW217" s="364"/>
      <c r="KX217" s="364"/>
      <c r="KY217" s="364"/>
      <c r="KZ217" s="364"/>
      <c r="LA217" s="364"/>
      <c r="LB217" s="364"/>
      <c r="LC217" s="364"/>
      <c r="LD217" s="364"/>
      <c r="LE217" s="364"/>
      <c r="LF217" s="364"/>
      <c r="LG217" s="364"/>
      <c r="LH217" s="364"/>
      <c r="LI217" s="364"/>
      <c r="LJ217" s="364"/>
      <c r="LK217" s="364"/>
      <c r="LL217" s="364"/>
      <c r="LM217" s="364"/>
      <c r="LN217" s="364"/>
      <c r="LO217" s="364"/>
      <c r="LP217" s="364"/>
      <c r="LQ217" s="364"/>
      <c r="LR217" s="364"/>
      <c r="LS217" s="364"/>
      <c r="LT217" s="364"/>
      <c r="LU217" s="364"/>
      <c r="LV217" s="364"/>
      <c r="LW217" s="364"/>
      <c r="LX217" s="364"/>
      <c r="LY217" s="364"/>
      <c r="LZ217" s="364"/>
      <c r="MA217" s="364"/>
      <c r="MB217" s="364"/>
      <c r="MC217" s="364"/>
      <c r="MD217" s="364"/>
      <c r="ME217" s="364"/>
      <c r="MF217" s="364"/>
      <c r="MG217" s="364"/>
      <c r="MH217" s="364"/>
      <c r="MI217" s="364"/>
      <c r="MJ217" s="364"/>
      <c r="MK217" s="364"/>
      <c r="ML217" s="364"/>
      <c r="MM217" s="364"/>
      <c r="MN217" s="364"/>
      <c r="MO217" s="364"/>
      <c r="MP217" s="364"/>
      <c r="MQ217" s="364"/>
      <c r="MR217" s="364"/>
      <c r="MS217" s="364"/>
      <c r="MT217" s="364"/>
      <c r="MU217" s="364"/>
      <c r="MV217" s="364"/>
      <c r="MW217" s="364"/>
      <c r="MX217" s="364"/>
      <c r="MY217" s="364"/>
      <c r="MZ217" s="364"/>
      <c r="NA217" s="364"/>
      <c r="NB217" s="364"/>
      <c r="NC217" s="364"/>
      <c r="ND217" s="364"/>
      <c r="NE217" s="364"/>
      <c r="NF217" s="364"/>
      <c r="NG217" s="364"/>
      <c r="NH217" s="364"/>
      <c r="NI217" s="364"/>
      <c r="NJ217" s="364"/>
      <c r="NK217" s="364"/>
      <c r="NL217" s="364"/>
      <c r="NM217" s="364"/>
      <c r="NN217" s="364"/>
      <c r="NO217" s="364"/>
      <c r="NP217" s="364"/>
      <c r="NQ217" s="364"/>
      <c r="NR217" s="364"/>
      <c r="NS217" s="364"/>
      <c r="NT217" s="364"/>
      <c r="NU217" s="364"/>
      <c r="NV217" s="364"/>
      <c r="NW217" s="364"/>
      <c r="NX217" s="364"/>
      <c r="NY217" s="364"/>
      <c r="NZ217" s="364"/>
      <c r="OA217" s="364"/>
      <c r="OB217" s="364"/>
      <c r="OC217" s="364"/>
      <c r="OD217" s="364"/>
      <c r="OE217" s="364"/>
      <c r="OF217" s="364"/>
      <c r="OG217" s="364"/>
      <c r="OH217" s="364"/>
      <c r="OI217" s="364"/>
      <c r="OJ217" s="364"/>
      <c r="OK217" s="364"/>
      <c r="OL217" s="364"/>
      <c r="OM217" s="364"/>
      <c r="ON217" s="364"/>
      <c r="OO217" s="364"/>
      <c r="OP217" s="364"/>
      <c r="OQ217" s="364"/>
      <c r="OR217" s="364"/>
    </row>
    <row r="218" spans="1:408" ht="15">
      <c r="A218" s="363" t="s">
        <v>785</v>
      </c>
      <c r="B218" s="364">
        <f t="shared" si="185"/>
        <v>0</v>
      </c>
      <c r="C218" s="364">
        <f t="shared" si="186"/>
        <v>0</v>
      </c>
      <c r="D218" s="364">
        <f t="shared" si="187"/>
        <v>0</v>
      </c>
      <c r="E218" s="364">
        <f t="shared" si="188"/>
        <v>0</v>
      </c>
      <c r="F218" s="364">
        <f t="shared" si="189"/>
        <v>0</v>
      </c>
      <c r="G218" s="364">
        <f t="shared" si="190"/>
        <v>0</v>
      </c>
      <c r="H218" s="364">
        <f t="shared" si="191"/>
        <v>0</v>
      </c>
      <c r="I218" s="364">
        <f t="shared" si="192"/>
        <v>0</v>
      </c>
      <c r="J218" s="364">
        <f t="shared" si="193"/>
        <v>0</v>
      </c>
      <c r="K218" s="364">
        <f t="shared" si="194"/>
        <v>0</v>
      </c>
      <c r="L218" s="364">
        <f t="shared" si="195"/>
        <v>0</v>
      </c>
      <c r="M218" s="364">
        <f t="shared" si="196"/>
        <v>0</v>
      </c>
      <c r="N218" s="364">
        <f t="shared" si="197"/>
        <v>0</v>
      </c>
      <c r="O218" s="364">
        <f t="shared" si="198"/>
        <v>0</v>
      </c>
      <c r="P218" s="364">
        <f t="shared" si="199"/>
        <v>0</v>
      </c>
      <c r="Q218" s="364">
        <f t="shared" si="200"/>
        <v>0</v>
      </c>
      <c r="R218" s="364">
        <f t="shared" si="201"/>
        <v>0</v>
      </c>
      <c r="S218" s="364">
        <f t="shared" si="202"/>
        <v>0</v>
      </c>
      <c r="T218" s="364">
        <f t="shared" si="203"/>
        <v>0</v>
      </c>
      <c r="U218" s="364">
        <f t="shared" si="204"/>
        <v>0</v>
      </c>
      <c r="V218" s="364">
        <f t="shared" si="205"/>
        <v>0</v>
      </c>
      <c r="W218" s="364">
        <f t="shared" si="206"/>
        <v>0</v>
      </c>
      <c r="X218" s="364">
        <f t="shared" si="207"/>
        <v>0</v>
      </c>
      <c r="Y218" s="364">
        <f t="shared" si="208"/>
        <v>0</v>
      </c>
      <c r="Z218" s="364">
        <f t="shared" si="209"/>
        <v>0</v>
      </c>
      <c r="AA218" s="364">
        <f t="shared" si="210"/>
        <v>0</v>
      </c>
      <c r="AB218" s="364">
        <f t="shared" si="211"/>
        <v>0</v>
      </c>
      <c r="AC218" s="364">
        <f t="shared" si="212"/>
        <v>0</v>
      </c>
      <c r="AD218" s="364">
        <f t="shared" si="213"/>
        <v>0</v>
      </c>
      <c r="AE218" s="364">
        <f t="shared" si="214"/>
        <v>0</v>
      </c>
      <c r="AG218" s="364"/>
      <c r="AH218" s="364"/>
      <c r="AI218" s="364"/>
      <c r="AJ218" s="364"/>
      <c r="AK218" s="364"/>
      <c r="AL218" s="364"/>
      <c r="AM218" s="364"/>
      <c r="AN218" s="364"/>
      <c r="AO218" s="364"/>
      <c r="AP218" s="364"/>
      <c r="AQ218" s="364"/>
      <c r="AR218" s="364"/>
      <c r="AS218" s="364"/>
      <c r="AT218" s="364"/>
      <c r="AU218" s="364"/>
      <c r="AV218" s="364"/>
      <c r="AW218" s="364"/>
      <c r="AX218" s="364"/>
      <c r="AY218" s="364"/>
      <c r="AZ218" s="364"/>
      <c r="BA218" s="364"/>
      <c r="BB218" s="364"/>
      <c r="BC218" s="364"/>
      <c r="BD218" s="364"/>
      <c r="BE218" s="364"/>
      <c r="BF218" s="364"/>
      <c r="BG218" s="364"/>
      <c r="BH218" s="364"/>
      <c r="BI218" s="364"/>
      <c r="BJ218" s="364"/>
      <c r="BK218" s="364"/>
      <c r="BL218" s="364"/>
      <c r="BM218" s="364"/>
      <c r="BN218" s="364"/>
      <c r="BO218" s="364"/>
      <c r="BP218" s="364"/>
      <c r="BQ218" s="364"/>
      <c r="BR218" s="364"/>
      <c r="BS218" s="364"/>
      <c r="BT218" s="364"/>
      <c r="BU218" s="364"/>
      <c r="BV218" s="364"/>
      <c r="BW218" s="364"/>
      <c r="BX218" s="364"/>
      <c r="BY218" s="364"/>
      <c r="BZ218" s="364"/>
      <c r="CA218" s="364"/>
      <c r="CB218" s="364"/>
      <c r="CC218" s="364"/>
      <c r="CD218" s="364"/>
      <c r="CE218" s="364"/>
      <c r="CF218" s="364"/>
      <c r="CG218" s="364"/>
      <c r="CH218" s="364"/>
      <c r="CI218" s="364"/>
      <c r="CJ218" s="364"/>
      <c r="CK218" s="364"/>
      <c r="CL218" s="364"/>
      <c r="CM218" s="364"/>
      <c r="CN218" s="364"/>
      <c r="CO218" s="364"/>
      <c r="CP218" s="364"/>
      <c r="CQ218" s="364"/>
      <c r="CR218" s="364"/>
      <c r="CS218" s="364"/>
      <c r="CT218" s="364"/>
      <c r="CU218" s="364"/>
      <c r="CV218" s="364"/>
      <c r="CW218" s="364"/>
      <c r="CX218" s="364"/>
      <c r="CY218" s="364"/>
      <c r="CZ218" s="364"/>
      <c r="DA218" s="364"/>
      <c r="DB218" s="364"/>
      <c r="DC218" s="364"/>
      <c r="DD218" s="364"/>
      <c r="DE218" s="364"/>
      <c r="DF218" s="364"/>
      <c r="DG218" s="364"/>
      <c r="DH218" s="364"/>
      <c r="DI218" s="364"/>
      <c r="DJ218" s="364"/>
      <c r="DK218" s="364"/>
      <c r="DL218" s="364"/>
      <c r="DM218" s="364"/>
      <c r="DN218" s="364"/>
      <c r="DO218" s="364"/>
      <c r="DP218" s="364"/>
      <c r="DQ218" s="364"/>
      <c r="DR218" s="364"/>
      <c r="DS218" s="364"/>
      <c r="DT218" s="364"/>
      <c r="DU218" s="364"/>
      <c r="DV218" s="364"/>
      <c r="DW218" s="364"/>
      <c r="DX218" s="364"/>
      <c r="DY218" s="364"/>
      <c r="DZ218" s="364"/>
      <c r="EA218" s="364"/>
      <c r="EB218" s="364"/>
      <c r="EC218" s="364"/>
      <c r="ED218" s="364"/>
      <c r="EE218" s="364"/>
      <c r="EF218" s="364"/>
      <c r="EG218" s="364"/>
      <c r="EH218" s="364"/>
      <c r="EI218" s="364"/>
      <c r="EJ218" s="364"/>
      <c r="EK218" s="364"/>
      <c r="EL218" s="364"/>
      <c r="EM218" s="364"/>
      <c r="EN218" s="364"/>
      <c r="EO218" s="364"/>
      <c r="EP218" s="364"/>
      <c r="EQ218" s="364"/>
      <c r="ER218" s="364"/>
      <c r="ES218" s="364"/>
      <c r="ET218" s="364"/>
      <c r="EU218" s="364"/>
      <c r="EV218" s="364"/>
      <c r="EW218" s="364"/>
      <c r="EX218" s="364"/>
      <c r="EY218" s="364"/>
      <c r="EZ218" s="364"/>
      <c r="FA218" s="364"/>
      <c r="FB218" s="364"/>
      <c r="FC218" s="364"/>
      <c r="FD218" s="364"/>
      <c r="FE218" s="364"/>
      <c r="FF218" s="364"/>
      <c r="FG218" s="364"/>
      <c r="FH218" s="364"/>
      <c r="FI218" s="364"/>
      <c r="FJ218" s="364"/>
      <c r="FK218" s="364"/>
      <c r="FL218" s="364"/>
      <c r="FM218" s="364"/>
      <c r="FN218" s="364"/>
      <c r="FO218" s="364"/>
      <c r="FP218" s="364"/>
      <c r="FQ218" s="364"/>
      <c r="FR218" s="364"/>
      <c r="FS218" s="364"/>
      <c r="FT218" s="364"/>
      <c r="FU218" s="364"/>
      <c r="FV218" s="364"/>
      <c r="FW218" s="364"/>
      <c r="FX218" s="364"/>
      <c r="FY218" s="364"/>
      <c r="FZ218" s="364"/>
      <c r="GA218" s="364"/>
      <c r="GB218" s="364"/>
      <c r="GC218" s="364"/>
      <c r="GD218" s="364"/>
      <c r="GE218" s="364"/>
      <c r="GF218" s="364"/>
      <c r="GG218" s="364"/>
      <c r="GH218" s="364"/>
      <c r="GI218" s="364"/>
      <c r="GJ218" s="364"/>
      <c r="GK218" s="364"/>
      <c r="GL218" s="364"/>
      <c r="GM218" s="364"/>
      <c r="GN218" s="364"/>
      <c r="GO218" s="364"/>
      <c r="GP218" s="364"/>
      <c r="GQ218" s="364"/>
      <c r="GR218" s="364"/>
      <c r="GS218" s="364"/>
      <c r="GT218" s="364"/>
      <c r="GU218" s="364"/>
      <c r="GV218" s="364"/>
      <c r="GW218" s="364"/>
      <c r="GX218" s="364"/>
      <c r="GY218" s="364"/>
      <c r="GZ218" s="364"/>
      <c r="HA218" s="364"/>
      <c r="HB218" s="364"/>
      <c r="HC218" s="364"/>
      <c r="HD218" s="364"/>
      <c r="HE218" s="364"/>
      <c r="HF218" s="364"/>
      <c r="HG218" s="364"/>
      <c r="HH218" s="364"/>
      <c r="HI218" s="364"/>
      <c r="HJ218" s="364"/>
      <c r="HK218" s="364"/>
      <c r="HL218" s="364"/>
      <c r="HM218" s="364"/>
      <c r="HN218" s="364"/>
      <c r="HO218" s="364"/>
      <c r="HP218" s="364"/>
      <c r="HQ218" s="364"/>
      <c r="HR218" s="364"/>
      <c r="HS218" s="364"/>
      <c r="HT218" s="364"/>
      <c r="HU218" s="364"/>
      <c r="HV218" s="364"/>
      <c r="HW218" s="364"/>
      <c r="HX218" s="364"/>
      <c r="HY218" s="364"/>
      <c r="HZ218" s="364"/>
      <c r="IA218" s="364"/>
      <c r="IB218" s="364"/>
      <c r="IC218" s="364"/>
      <c r="ID218" s="364"/>
      <c r="IE218" s="364"/>
      <c r="IF218" s="364"/>
      <c r="IG218" s="364"/>
      <c r="IH218" s="364"/>
      <c r="II218" s="364"/>
      <c r="IJ218" s="364"/>
      <c r="IK218" s="364"/>
      <c r="IL218" s="364"/>
      <c r="IM218" s="364"/>
      <c r="IN218" s="364"/>
      <c r="IO218" s="364"/>
      <c r="IP218" s="364"/>
      <c r="IQ218" s="364"/>
      <c r="IR218" s="364"/>
      <c r="IS218" s="364"/>
      <c r="IT218" s="364"/>
      <c r="IU218" s="364"/>
      <c r="IV218" s="364"/>
      <c r="IW218" s="364"/>
      <c r="IX218" s="364"/>
      <c r="IY218" s="364"/>
      <c r="IZ218" s="364"/>
      <c r="JA218" s="364"/>
      <c r="JB218" s="364"/>
      <c r="JC218" s="364"/>
      <c r="JD218" s="364"/>
      <c r="JE218" s="364"/>
      <c r="JF218" s="364"/>
      <c r="JG218" s="364"/>
      <c r="JH218" s="364"/>
      <c r="JI218" s="364"/>
      <c r="JJ218" s="364"/>
      <c r="JK218" s="364"/>
      <c r="JL218" s="364"/>
      <c r="JM218" s="364"/>
      <c r="JN218" s="364"/>
      <c r="JO218" s="364"/>
      <c r="JP218" s="364"/>
      <c r="JQ218" s="364"/>
      <c r="JR218" s="364"/>
      <c r="JS218" s="364"/>
      <c r="JT218" s="364"/>
      <c r="JU218" s="364"/>
      <c r="JV218" s="364"/>
      <c r="JW218" s="364"/>
      <c r="JX218" s="364"/>
      <c r="JY218" s="364"/>
      <c r="JZ218" s="364"/>
      <c r="KA218" s="364"/>
      <c r="KB218" s="364"/>
      <c r="KC218" s="364"/>
      <c r="KD218" s="364"/>
      <c r="KE218" s="364"/>
      <c r="KF218" s="364"/>
      <c r="KG218" s="364"/>
      <c r="KH218" s="364"/>
      <c r="KI218" s="364"/>
      <c r="KJ218" s="364"/>
      <c r="KK218" s="364"/>
      <c r="KL218" s="364"/>
      <c r="KM218" s="364"/>
      <c r="KN218" s="364"/>
      <c r="KO218" s="364"/>
      <c r="KP218" s="364"/>
      <c r="KQ218" s="364"/>
      <c r="KR218" s="364"/>
      <c r="KS218" s="364"/>
      <c r="KT218" s="364"/>
      <c r="KU218" s="364"/>
      <c r="KV218" s="364"/>
      <c r="KW218" s="364"/>
      <c r="KX218" s="364"/>
      <c r="KY218" s="364"/>
      <c r="KZ218" s="364"/>
      <c r="LA218" s="364"/>
      <c r="LB218" s="364"/>
      <c r="LC218" s="364"/>
      <c r="LD218" s="364"/>
      <c r="LE218" s="364"/>
      <c r="LF218" s="364"/>
      <c r="LG218" s="364"/>
      <c r="LH218" s="364"/>
      <c r="LI218" s="364"/>
      <c r="LJ218" s="364"/>
      <c r="LK218" s="364"/>
      <c r="LL218" s="364"/>
      <c r="LM218" s="364"/>
      <c r="LN218" s="364"/>
      <c r="LO218" s="364"/>
      <c r="LP218" s="364"/>
      <c r="LQ218" s="364"/>
      <c r="LR218" s="364"/>
      <c r="LS218" s="364"/>
      <c r="LT218" s="364"/>
      <c r="LU218" s="364"/>
      <c r="LV218" s="364"/>
      <c r="LW218" s="364"/>
      <c r="LX218" s="364"/>
      <c r="LY218" s="364"/>
      <c r="LZ218" s="364"/>
      <c r="MA218" s="364"/>
      <c r="MB218" s="364"/>
      <c r="MC218" s="364"/>
      <c r="MD218" s="364"/>
      <c r="ME218" s="364"/>
      <c r="MF218" s="364"/>
      <c r="MG218" s="364"/>
      <c r="MH218" s="364"/>
      <c r="MI218" s="364"/>
      <c r="MJ218" s="364"/>
      <c r="MK218" s="364"/>
      <c r="ML218" s="364"/>
      <c r="MM218" s="364"/>
      <c r="MN218" s="364"/>
      <c r="MO218" s="364"/>
      <c r="MP218" s="364"/>
      <c r="MQ218" s="364"/>
      <c r="MR218" s="364"/>
      <c r="MS218" s="364"/>
      <c r="MT218" s="364"/>
      <c r="MU218" s="364"/>
      <c r="MV218" s="364"/>
      <c r="MW218" s="364"/>
      <c r="MX218" s="364"/>
      <c r="MY218" s="364"/>
      <c r="MZ218" s="364"/>
      <c r="NA218" s="364"/>
      <c r="NB218" s="364"/>
      <c r="NC218" s="364"/>
      <c r="ND218" s="364"/>
      <c r="NE218" s="364"/>
      <c r="NF218" s="364"/>
      <c r="NG218" s="364"/>
      <c r="NH218" s="364"/>
      <c r="NI218" s="364"/>
      <c r="NJ218" s="364"/>
      <c r="NK218" s="364"/>
      <c r="NL218" s="364"/>
      <c r="NM218" s="364"/>
      <c r="NN218" s="364"/>
      <c r="NO218" s="364"/>
      <c r="NP218" s="364"/>
      <c r="NQ218" s="364"/>
      <c r="NR218" s="364"/>
      <c r="NS218" s="364"/>
      <c r="NT218" s="364"/>
      <c r="NU218" s="364"/>
      <c r="NV218" s="364"/>
      <c r="NW218" s="364"/>
      <c r="NX218" s="364"/>
      <c r="NY218" s="364"/>
      <c r="NZ218" s="364"/>
      <c r="OA218" s="364"/>
      <c r="OB218" s="364"/>
      <c r="OC218" s="364"/>
      <c r="OD218" s="364"/>
      <c r="OE218" s="364"/>
      <c r="OF218" s="364"/>
      <c r="OG218" s="364"/>
      <c r="OH218" s="364"/>
      <c r="OI218" s="364"/>
      <c r="OJ218" s="364"/>
      <c r="OK218" s="364"/>
      <c r="OL218" s="364"/>
      <c r="OM218" s="364"/>
      <c r="ON218" s="364"/>
      <c r="OO218" s="364"/>
      <c r="OP218" s="364"/>
      <c r="OQ218" s="364"/>
      <c r="OR218" s="364"/>
    </row>
    <row r="219" spans="1:408" ht="15">
      <c r="A219" s="363" t="s">
        <v>786</v>
      </c>
      <c r="B219" s="364">
        <f t="shared" si="185"/>
        <v>0</v>
      </c>
      <c r="C219" s="364">
        <f t="shared" si="186"/>
        <v>0</v>
      </c>
      <c r="D219" s="364">
        <f t="shared" si="187"/>
        <v>0</v>
      </c>
      <c r="E219" s="364">
        <f t="shared" si="188"/>
        <v>0</v>
      </c>
      <c r="F219" s="364">
        <f t="shared" si="189"/>
        <v>0</v>
      </c>
      <c r="G219" s="364">
        <f t="shared" si="190"/>
        <v>0</v>
      </c>
      <c r="H219" s="364">
        <f t="shared" si="191"/>
        <v>0</v>
      </c>
      <c r="I219" s="364">
        <f t="shared" si="192"/>
        <v>0</v>
      </c>
      <c r="J219" s="364">
        <f t="shared" si="193"/>
        <v>0</v>
      </c>
      <c r="K219" s="364">
        <f t="shared" si="194"/>
        <v>0</v>
      </c>
      <c r="L219" s="364">
        <f t="shared" si="195"/>
        <v>0</v>
      </c>
      <c r="M219" s="364">
        <f t="shared" si="196"/>
        <v>0</v>
      </c>
      <c r="N219" s="364">
        <f t="shared" si="197"/>
        <v>0</v>
      </c>
      <c r="O219" s="364">
        <f t="shared" si="198"/>
        <v>0</v>
      </c>
      <c r="P219" s="364">
        <f t="shared" si="199"/>
        <v>0</v>
      </c>
      <c r="Q219" s="364">
        <f t="shared" si="200"/>
        <v>0</v>
      </c>
      <c r="R219" s="364">
        <f t="shared" si="201"/>
        <v>0</v>
      </c>
      <c r="S219" s="364">
        <f t="shared" si="202"/>
        <v>0</v>
      </c>
      <c r="T219" s="364">
        <f t="shared" si="203"/>
        <v>0</v>
      </c>
      <c r="U219" s="364">
        <f t="shared" si="204"/>
        <v>0</v>
      </c>
      <c r="V219" s="364">
        <f t="shared" si="205"/>
        <v>0</v>
      </c>
      <c r="W219" s="364">
        <f t="shared" si="206"/>
        <v>0</v>
      </c>
      <c r="X219" s="364">
        <f t="shared" si="207"/>
        <v>0</v>
      </c>
      <c r="Y219" s="364">
        <f t="shared" si="208"/>
        <v>0</v>
      </c>
      <c r="Z219" s="364">
        <f t="shared" si="209"/>
        <v>0</v>
      </c>
      <c r="AA219" s="364">
        <f t="shared" si="210"/>
        <v>0</v>
      </c>
      <c r="AB219" s="364">
        <f t="shared" si="211"/>
        <v>0</v>
      </c>
      <c r="AC219" s="364">
        <f t="shared" si="212"/>
        <v>0</v>
      </c>
      <c r="AD219" s="364">
        <f t="shared" si="213"/>
        <v>0</v>
      </c>
      <c r="AE219" s="364">
        <f t="shared" si="214"/>
        <v>0</v>
      </c>
      <c r="AG219" s="364"/>
      <c r="AH219" s="364"/>
      <c r="AI219" s="364"/>
      <c r="AJ219" s="364"/>
      <c r="AK219" s="364"/>
      <c r="AL219" s="364"/>
      <c r="AM219" s="364"/>
      <c r="AN219" s="364"/>
      <c r="AO219" s="364"/>
      <c r="AP219" s="364"/>
      <c r="AQ219" s="364"/>
      <c r="AR219" s="364"/>
      <c r="AS219" s="364"/>
      <c r="AT219" s="364"/>
      <c r="AU219" s="364"/>
      <c r="AV219" s="364"/>
      <c r="AW219" s="364"/>
      <c r="AX219" s="364"/>
      <c r="AY219" s="364"/>
      <c r="AZ219" s="364"/>
      <c r="BA219" s="364"/>
      <c r="BB219" s="364"/>
      <c r="BC219" s="364"/>
      <c r="BD219" s="364"/>
      <c r="BE219" s="364"/>
      <c r="BF219" s="364"/>
      <c r="BG219" s="364"/>
      <c r="BH219" s="364"/>
      <c r="BI219" s="364"/>
      <c r="BJ219" s="364"/>
      <c r="BK219" s="364"/>
      <c r="BL219" s="364"/>
      <c r="BM219" s="364"/>
      <c r="BN219" s="364"/>
      <c r="BO219" s="364"/>
      <c r="BP219" s="364"/>
      <c r="BQ219" s="364"/>
      <c r="BR219" s="364"/>
      <c r="BS219" s="364"/>
      <c r="BT219" s="364"/>
      <c r="BU219" s="364"/>
      <c r="BV219" s="364"/>
      <c r="BW219" s="364"/>
      <c r="BX219" s="364"/>
      <c r="BY219" s="364"/>
      <c r="BZ219" s="364"/>
      <c r="CA219" s="364"/>
      <c r="CB219" s="364"/>
      <c r="CC219" s="364"/>
      <c r="CD219" s="364"/>
      <c r="CE219" s="364"/>
      <c r="CF219" s="364"/>
      <c r="CG219" s="364"/>
      <c r="CH219" s="364"/>
      <c r="CI219" s="364"/>
      <c r="CJ219" s="364"/>
      <c r="CK219" s="364"/>
      <c r="CL219" s="364"/>
      <c r="CM219" s="364"/>
      <c r="CN219" s="364"/>
      <c r="CO219" s="364"/>
      <c r="CP219" s="364"/>
      <c r="CQ219" s="364"/>
      <c r="CR219" s="364"/>
      <c r="CS219" s="364"/>
      <c r="CT219" s="364"/>
      <c r="CU219" s="364"/>
      <c r="CV219" s="364"/>
      <c r="CW219" s="364"/>
      <c r="CX219" s="364"/>
      <c r="CY219" s="364"/>
      <c r="CZ219" s="364"/>
      <c r="DA219" s="364"/>
      <c r="DB219" s="364"/>
      <c r="DC219" s="364"/>
      <c r="DD219" s="364"/>
      <c r="DE219" s="364"/>
      <c r="DF219" s="364"/>
      <c r="DG219" s="364"/>
      <c r="DH219" s="364"/>
      <c r="DI219" s="364"/>
      <c r="DJ219" s="364"/>
      <c r="DK219" s="364"/>
      <c r="DL219" s="364"/>
      <c r="DM219" s="364"/>
      <c r="DN219" s="364"/>
      <c r="DO219" s="364"/>
      <c r="DP219" s="364"/>
      <c r="DQ219" s="364"/>
      <c r="DR219" s="364"/>
      <c r="DS219" s="364"/>
      <c r="DT219" s="364"/>
      <c r="DU219" s="364"/>
      <c r="DV219" s="364"/>
      <c r="DW219" s="364"/>
      <c r="DX219" s="364"/>
      <c r="DY219" s="364"/>
      <c r="DZ219" s="364"/>
      <c r="EA219" s="364"/>
      <c r="EB219" s="364"/>
      <c r="EC219" s="364"/>
      <c r="ED219" s="364"/>
      <c r="EE219" s="364"/>
      <c r="EF219" s="364"/>
      <c r="EG219" s="364"/>
      <c r="EH219" s="364"/>
      <c r="EI219" s="364"/>
      <c r="EJ219" s="364"/>
      <c r="EK219" s="364"/>
      <c r="EL219" s="364"/>
      <c r="EM219" s="364"/>
      <c r="EN219" s="364"/>
      <c r="EO219" s="364"/>
      <c r="EP219" s="364"/>
      <c r="EQ219" s="364"/>
      <c r="ER219" s="364"/>
      <c r="ES219" s="364"/>
      <c r="ET219" s="364"/>
      <c r="EU219" s="364"/>
      <c r="EV219" s="364"/>
      <c r="EW219" s="364"/>
      <c r="EX219" s="364"/>
      <c r="EY219" s="364"/>
      <c r="EZ219" s="364"/>
      <c r="FA219" s="364"/>
      <c r="FB219" s="364"/>
      <c r="FC219" s="364"/>
      <c r="FD219" s="364"/>
      <c r="FE219" s="364"/>
      <c r="FF219" s="364"/>
      <c r="FG219" s="364"/>
      <c r="FH219" s="364"/>
      <c r="FI219" s="364"/>
      <c r="FJ219" s="364"/>
      <c r="FK219" s="364"/>
      <c r="FL219" s="364"/>
      <c r="FM219" s="364"/>
      <c r="FN219" s="364"/>
      <c r="FO219" s="364"/>
      <c r="FP219" s="364"/>
      <c r="FQ219" s="364"/>
      <c r="FR219" s="364"/>
      <c r="FS219" s="364"/>
      <c r="FT219" s="364"/>
      <c r="FU219" s="364"/>
      <c r="FV219" s="364"/>
      <c r="FW219" s="364"/>
      <c r="FX219" s="364"/>
      <c r="FY219" s="364"/>
      <c r="FZ219" s="364"/>
      <c r="GA219" s="364"/>
      <c r="GB219" s="364"/>
      <c r="GC219" s="364"/>
      <c r="GD219" s="364"/>
      <c r="GE219" s="364"/>
      <c r="GF219" s="364"/>
      <c r="GG219" s="364"/>
      <c r="GH219" s="364"/>
      <c r="GI219" s="364"/>
      <c r="GJ219" s="364"/>
      <c r="GK219" s="364"/>
      <c r="GL219" s="364"/>
      <c r="GM219" s="364"/>
      <c r="GN219" s="364"/>
      <c r="GO219" s="364"/>
      <c r="GP219" s="364"/>
      <c r="GQ219" s="364"/>
      <c r="GR219" s="364"/>
      <c r="GS219" s="364"/>
      <c r="GT219" s="364"/>
      <c r="GU219" s="364"/>
      <c r="GV219" s="364"/>
      <c r="GW219" s="364"/>
      <c r="GX219" s="364"/>
      <c r="GY219" s="364"/>
      <c r="GZ219" s="364"/>
      <c r="HA219" s="364"/>
      <c r="HB219" s="364"/>
      <c r="HC219" s="364"/>
      <c r="HD219" s="364"/>
      <c r="HE219" s="364"/>
      <c r="HF219" s="364"/>
      <c r="HG219" s="364"/>
      <c r="HH219" s="364"/>
      <c r="HI219" s="364"/>
      <c r="HJ219" s="364"/>
      <c r="HK219" s="364"/>
      <c r="HL219" s="364"/>
      <c r="HM219" s="364"/>
      <c r="HN219" s="364"/>
      <c r="HO219" s="364"/>
      <c r="HP219" s="364"/>
      <c r="HQ219" s="364"/>
      <c r="HR219" s="364"/>
      <c r="HS219" s="364"/>
      <c r="HT219" s="364"/>
      <c r="HU219" s="364"/>
      <c r="HV219" s="364"/>
      <c r="HW219" s="364"/>
      <c r="HX219" s="364"/>
      <c r="HY219" s="364"/>
      <c r="HZ219" s="364"/>
      <c r="IA219" s="364"/>
      <c r="IB219" s="364"/>
      <c r="IC219" s="364"/>
      <c r="ID219" s="364"/>
      <c r="IE219" s="364"/>
      <c r="IF219" s="364"/>
      <c r="IG219" s="364"/>
      <c r="IH219" s="364"/>
      <c r="II219" s="364"/>
      <c r="IJ219" s="364"/>
      <c r="IK219" s="364"/>
      <c r="IL219" s="364"/>
      <c r="IM219" s="364"/>
      <c r="IN219" s="364"/>
      <c r="IO219" s="364"/>
      <c r="IP219" s="364"/>
      <c r="IQ219" s="364"/>
      <c r="IR219" s="364"/>
      <c r="IS219" s="364"/>
      <c r="IT219" s="364"/>
      <c r="IU219" s="364"/>
      <c r="IV219" s="364"/>
      <c r="IW219" s="364"/>
      <c r="IX219" s="364"/>
      <c r="IY219" s="364"/>
      <c r="IZ219" s="364"/>
      <c r="JA219" s="364"/>
      <c r="JB219" s="364"/>
      <c r="JC219" s="364"/>
      <c r="JD219" s="364"/>
      <c r="JE219" s="364"/>
      <c r="JF219" s="364"/>
      <c r="JG219" s="364"/>
      <c r="JH219" s="364"/>
      <c r="JI219" s="364"/>
      <c r="JJ219" s="364"/>
      <c r="JK219" s="364"/>
      <c r="JL219" s="364"/>
      <c r="JM219" s="364"/>
      <c r="JN219" s="364"/>
      <c r="JO219" s="364"/>
      <c r="JP219" s="364"/>
      <c r="JQ219" s="364"/>
      <c r="JR219" s="364"/>
      <c r="JS219" s="364"/>
      <c r="JT219" s="364"/>
      <c r="JU219" s="364"/>
      <c r="JV219" s="364"/>
      <c r="JW219" s="364"/>
      <c r="JX219" s="364"/>
      <c r="JY219" s="364"/>
      <c r="JZ219" s="364"/>
      <c r="KA219" s="364"/>
      <c r="KB219" s="364"/>
      <c r="KC219" s="364"/>
      <c r="KD219" s="364"/>
      <c r="KE219" s="364"/>
      <c r="KF219" s="364"/>
      <c r="KG219" s="364"/>
      <c r="KH219" s="364"/>
      <c r="KI219" s="364"/>
      <c r="KJ219" s="364"/>
      <c r="KK219" s="364"/>
      <c r="KL219" s="364"/>
      <c r="KM219" s="364"/>
      <c r="KN219" s="364"/>
      <c r="KO219" s="364"/>
      <c r="KP219" s="364"/>
      <c r="KQ219" s="364"/>
      <c r="KR219" s="364"/>
      <c r="KS219" s="364"/>
      <c r="KT219" s="364"/>
      <c r="KU219" s="364"/>
      <c r="KV219" s="364"/>
      <c r="KW219" s="364"/>
      <c r="KX219" s="364"/>
      <c r="KY219" s="364"/>
      <c r="KZ219" s="364"/>
      <c r="LA219" s="364"/>
      <c r="LB219" s="364"/>
      <c r="LC219" s="364"/>
      <c r="LD219" s="364"/>
      <c r="LE219" s="364"/>
      <c r="LF219" s="364"/>
      <c r="LG219" s="364"/>
      <c r="LH219" s="364"/>
      <c r="LI219" s="364"/>
      <c r="LJ219" s="364"/>
      <c r="LK219" s="364"/>
      <c r="LL219" s="364"/>
      <c r="LM219" s="364"/>
      <c r="LN219" s="364"/>
      <c r="LO219" s="364"/>
      <c r="LP219" s="364"/>
      <c r="LQ219" s="364"/>
      <c r="LR219" s="364"/>
      <c r="LS219" s="364"/>
      <c r="LT219" s="364"/>
      <c r="LU219" s="364"/>
      <c r="LV219" s="364"/>
      <c r="LW219" s="364"/>
      <c r="LX219" s="364"/>
      <c r="LY219" s="364"/>
      <c r="LZ219" s="364"/>
      <c r="MA219" s="364"/>
      <c r="MB219" s="364"/>
      <c r="MC219" s="364"/>
      <c r="MD219" s="364"/>
      <c r="ME219" s="364"/>
      <c r="MF219" s="364"/>
      <c r="MG219" s="364"/>
      <c r="MH219" s="364"/>
      <c r="MI219" s="364"/>
      <c r="MJ219" s="364"/>
      <c r="MK219" s="364"/>
      <c r="ML219" s="364"/>
      <c r="MM219" s="364"/>
      <c r="MN219" s="364"/>
      <c r="MO219" s="364"/>
      <c r="MP219" s="364"/>
      <c r="MQ219" s="364"/>
      <c r="MR219" s="364"/>
      <c r="MS219" s="364"/>
      <c r="MT219" s="364"/>
      <c r="MU219" s="364"/>
      <c r="MV219" s="364"/>
      <c r="MW219" s="364"/>
      <c r="MX219" s="364"/>
      <c r="MY219" s="364"/>
      <c r="MZ219" s="364"/>
      <c r="NA219" s="364"/>
      <c r="NB219" s="364"/>
      <c r="NC219" s="364"/>
      <c r="ND219" s="364"/>
      <c r="NE219" s="364"/>
      <c r="NF219" s="364"/>
      <c r="NG219" s="364"/>
      <c r="NH219" s="364"/>
      <c r="NI219" s="364"/>
      <c r="NJ219" s="364"/>
      <c r="NK219" s="364"/>
      <c r="NL219" s="364"/>
      <c r="NM219" s="364"/>
      <c r="NN219" s="364"/>
      <c r="NO219" s="364"/>
      <c r="NP219" s="364"/>
      <c r="NQ219" s="364"/>
      <c r="NR219" s="364"/>
      <c r="NS219" s="364"/>
      <c r="NT219" s="364"/>
      <c r="NU219" s="364"/>
      <c r="NV219" s="364"/>
      <c r="NW219" s="364"/>
      <c r="NX219" s="364"/>
      <c r="NY219" s="364"/>
      <c r="NZ219" s="364"/>
      <c r="OA219" s="364"/>
      <c r="OB219" s="364"/>
      <c r="OC219" s="364"/>
      <c r="OD219" s="364"/>
      <c r="OE219" s="364"/>
      <c r="OF219" s="364"/>
      <c r="OG219" s="364"/>
      <c r="OH219" s="364"/>
      <c r="OI219" s="364"/>
      <c r="OJ219" s="364"/>
      <c r="OK219" s="364"/>
      <c r="OL219" s="364"/>
      <c r="OM219" s="364"/>
      <c r="ON219" s="364"/>
      <c r="OO219" s="364"/>
      <c r="OP219" s="364"/>
      <c r="OQ219" s="364"/>
      <c r="OR219" s="364"/>
    </row>
    <row r="220" spans="1:408" ht="15">
      <c r="A220" s="363" t="s">
        <v>787</v>
      </c>
      <c r="B220" s="364">
        <f t="shared" si="185"/>
        <v>0</v>
      </c>
      <c r="C220" s="364">
        <f t="shared" si="186"/>
        <v>0</v>
      </c>
      <c r="D220" s="364">
        <f t="shared" si="187"/>
        <v>0</v>
      </c>
      <c r="E220" s="364">
        <f t="shared" si="188"/>
        <v>0</v>
      </c>
      <c r="F220" s="364">
        <f t="shared" si="189"/>
        <v>0</v>
      </c>
      <c r="G220" s="364">
        <f t="shared" si="190"/>
        <v>0</v>
      </c>
      <c r="H220" s="364">
        <f t="shared" si="191"/>
        <v>0</v>
      </c>
      <c r="I220" s="364">
        <f t="shared" si="192"/>
        <v>0</v>
      </c>
      <c r="J220" s="364">
        <f t="shared" si="193"/>
        <v>0</v>
      </c>
      <c r="K220" s="364">
        <f t="shared" si="194"/>
        <v>0</v>
      </c>
      <c r="L220" s="364">
        <f t="shared" si="195"/>
        <v>0</v>
      </c>
      <c r="M220" s="364">
        <f t="shared" si="196"/>
        <v>0</v>
      </c>
      <c r="N220" s="364">
        <f t="shared" si="197"/>
        <v>0</v>
      </c>
      <c r="O220" s="364">
        <f t="shared" si="198"/>
        <v>0</v>
      </c>
      <c r="P220" s="364">
        <f t="shared" si="199"/>
        <v>0</v>
      </c>
      <c r="Q220" s="364">
        <f t="shared" si="200"/>
        <v>0</v>
      </c>
      <c r="R220" s="364">
        <f t="shared" si="201"/>
        <v>0</v>
      </c>
      <c r="S220" s="364">
        <f t="shared" si="202"/>
        <v>0</v>
      </c>
      <c r="T220" s="364">
        <f t="shared" si="203"/>
        <v>0</v>
      </c>
      <c r="U220" s="364">
        <f t="shared" si="204"/>
        <v>0</v>
      </c>
      <c r="V220" s="364">
        <f t="shared" si="205"/>
        <v>0</v>
      </c>
      <c r="W220" s="364">
        <f t="shared" si="206"/>
        <v>0</v>
      </c>
      <c r="X220" s="364">
        <f t="shared" si="207"/>
        <v>0</v>
      </c>
      <c r="Y220" s="364">
        <f t="shared" si="208"/>
        <v>0</v>
      </c>
      <c r="Z220" s="364">
        <f t="shared" si="209"/>
        <v>0</v>
      </c>
      <c r="AA220" s="364">
        <f t="shared" si="210"/>
        <v>0</v>
      </c>
      <c r="AB220" s="364">
        <f t="shared" si="211"/>
        <v>0</v>
      </c>
      <c r="AC220" s="364">
        <f t="shared" si="212"/>
        <v>0</v>
      </c>
      <c r="AD220" s="364">
        <f t="shared" si="213"/>
        <v>0</v>
      </c>
      <c r="AE220" s="364">
        <f t="shared" si="214"/>
        <v>0</v>
      </c>
      <c r="AG220" s="364"/>
      <c r="AH220" s="364"/>
      <c r="AI220" s="364"/>
      <c r="AJ220" s="364"/>
      <c r="AK220" s="364"/>
      <c r="AL220" s="364"/>
      <c r="AM220" s="364"/>
      <c r="AN220" s="364"/>
      <c r="AO220" s="364"/>
      <c r="AP220" s="364"/>
      <c r="AQ220" s="364"/>
      <c r="AR220" s="364"/>
      <c r="AS220" s="364"/>
      <c r="AT220" s="364"/>
      <c r="AU220" s="364"/>
      <c r="AV220" s="364"/>
      <c r="AW220" s="364"/>
      <c r="AX220" s="364"/>
      <c r="AY220" s="364"/>
      <c r="AZ220" s="364"/>
      <c r="BA220" s="364"/>
      <c r="BB220" s="364"/>
      <c r="BC220" s="364"/>
      <c r="BD220" s="364"/>
      <c r="BE220" s="364"/>
      <c r="BF220" s="364"/>
      <c r="BG220" s="364"/>
      <c r="BH220" s="364"/>
      <c r="BI220" s="364"/>
      <c r="BJ220" s="364"/>
      <c r="BK220" s="364"/>
      <c r="BL220" s="364"/>
      <c r="BM220" s="364"/>
      <c r="BN220" s="364"/>
      <c r="BO220" s="364"/>
      <c r="BP220" s="364"/>
      <c r="BQ220" s="364"/>
      <c r="BR220" s="364"/>
      <c r="BS220" s="364"/>
      <c r="BT220" s="364"/>
      <c r="BU220" s="364"/>
      <c r="BV220" s="364"/>
      <c r="BW220" s="364"/>
      <c r="BX220" s="364"/>
      <c r="BY220" s="364"/>
      <c r="BZ220" s="364"/>
      <c r="CA220" s="364"/>
      <c r="CB220" s="364"/>
      <c r="CC220" s="364"/>
      <c r="CD220" s="364"/>
      <c r="CE220" s="364"/>
      <c r="CF220" s="364"/>
      <c r="CG220" s="364"/>
      <c r="CH220" s="364"/>
      <c r="CI220" s="364"/>
      <c r="CJ220" s="364"/>
      <c r="CK220" s="364"/>
      <c r="CL220" s="364"/>
      <c r="CM220" s="364"/>
      <c r="CN220" s="364"/>
      <c r="CO220" s="364"/>
      <c r="CP220" s="364"/>
      <c r="CQ220" s="364"/>
      <c r="CR220" s="364"/>
      <c r="CS220" s="364"/>
      <c r="CT220" s="364"/>
      <c r="CU220" s="364"/>
      <c r="CV220" s="364"/>
      <c r="CW220" s="364"/>
      <c r="CX220" s="364"/>
      <c r="CY220" s="364"/>
      <c r="CZ220" s="364"/>
      <c r="DA220" s="364"/>
      <c r="DB220" s="364"/>
      <c r="DC220" s="364"/>
      <c r="DD220" s="364"/>
      <c r="DE220" s="364"/>
      <c r="DF220" s="364"/>
      <c r="DG220" s="364"/>
      <c r="DH220" s="364"/>
      <c r="DI220" s="364"/>
      <c r="DJ220" s="364"/>
      <c r="DK220" s="364"/>
      <c r="DL220" s="364"/>
      <c r="DM220" s="364"/>
      <c r="DN220" s="364"/>
      <c r="DO220" s="364"/>
      <c r="DP220" s="364"/>
      <c r="DQ220" s="364"/>
      <c r="DR220" s="364"/>
      <c r="DS220" s="364"/>
      <c r="DT220" s="364"/>
      <c r="DU220" s="364"/>
      <c r="DV220" s="364"/>
      <c r="DW220" s="364"/>
      <c r="DX220" s="364"/>
      <c r="DY220" s="364"/>
      <c r="DZ220" s="364"/>
      <c r="EA220" s="364"/>
      <c r="EB220" s="364"/>
      <c r="EC220" s="364"/>
      <c r="ED220" s="364"/>
      <c r="EE220" s="364"/>
      <c r="EF220" s="364"/>
      <c r="EG220" s="364"/>
      <c r="EH220" s="364"/>
      <c r="EI220" s="364"/>
      <c r="EJ220" s="364"/>
      <c r="EK220" s="364"/>
      <c r="EL220" s="364"/>
      <c r="EM220" s="364"/>
      <c r="EN220" s="364"/>
      <c r="EO220" s="364"/>
      <c r="EP220" s="364"/>
      <c r="EQ220" s="364"/>
      <c r="ER220" s="364"/>
      <c r="ES220" s="364"/>
      <c r="ET220" s="364"/>
      <c r="EU220" s="364"/>
      <c r="EV220" s="364"/>
      <c r="EW220" s="364"/>
      <c r="EX220" s="364"/>
      <c r="EY220" s="364"/>
      <c r="EZ220" s="364"/>
      <c r="FA220" s="364"/>
      <c r="FB220" s="364"/>
      <c r="FC220" s="364"/>
      <c r="FD220" s="364"/>
      <c r="FE220" s="364"/>
      <c r="FF220" s="364"/>
      <c r="FG220" s="364"/>
      <c r="FH220" s="364"/>
      <c r="FI220" s="364"/>
      <c r="FJ220" s="364"/>
      <c r="FK220" s="364"/>
      <c r="FL220" s="364"/>
      <c r="FM220" s="364"/>
      <c r="FN220" s="364"/>
      <c r="FO220" s="364"/>
      <c r="FP220" s="364"/>
      <c r="FQ220" s="364"/>
      <c r="FR220" s="364"/>
      <c r="FS220" s="364"/>
      <c r="FT220" s="364"/>
      <c r="FU220" s="364"/>
      <c r="FV220" s="364"/>
      <c r="FW220" s="364"/>
      <c r="FX220" s="364"/>
      <c r="FY220" s="364"/>
      <c r="FZ220" s="364"/>
      <c r="GA220" s="364"/>
      <c r="GB220" s="364"/>
      <c r="GC220" s="364"/>
      <c r="GD220" s="364"/>
      <c r="GE220" s="364"/>
      <c r="GF220" s="364"/>
      <c r="GG220" s="364"/>
      <c r="GH220" s="364"/>
      <c r="GI220" s="364"/>
      <c r="GJ220" s="364"/>
      <c r="GK220" s="364"/>
      <c r="GL220" s="364"/>
      <c r="GM220" s="364"/>
      <c r="GN220" s="364"/>
      <c r="GO220" s="364"/>
      <c r="GP220" s="364"/>
      <c r="GQ220" s="364"/>
      <c r="GR220" s="364"/>
      <c r="GS220" s="364"/>
      <c r="GT220" s="364"/>
      <c r="GU220" s="364"/>
      <c r="GV220" s="364"/>
      <c r="GW220" s="364"/>
      <c r="GX220" s="364"/>
      <c r="GY220" s="364"/>
      <c r="GZ220" s="364"/>
      <c r="HA220" s="364"/>
      <c r="HB220" s="364"/>
      <c r="HC220" s="364"/>
      <c r="HD220" s="364"/>
      <c r="HE220" s="364"/>
      <c r="HF220" s="364"/>
      <c r="HG220" s="364"/>
      <c r="HH220" s="364"/>
      <c r="HI220" s="364"/>
      <c r="HJ220" s="364"/>
      <c r="HK220" s="364"/>
      <c r="HL220" s="364"/>
      <c r="HM220" s="364"/>
      <c r="HN220" s="364"/>
      <c r="HO220" s="364"/>
      <c r="HP220" s="364"/>
      <c r="HQ220" s="364"/>
      <c r="HR220" s="364"/>
      <c r="HS220" s="364"/>
      <c r="HT220" s="364"/>
      <c r="HU220" s="364"/>
      <c r="HV220" s="364"/>
      <c r="HW220" s="364"/>
      <c r="HX220" s="364"/>
      <c r="HY220" s="364"/>
      <c r="HZ220" s="364"/>
      <c r="IA220" s="364"/>
      <c r="IB220" s="364"/>
      <c r="IC220" s="364"/>
      <c r="ID220" s="364"/>
      <c r="IE220" s="364"/>
      <c r="IF220" s="364"/>
      <c r="IG220" s="364"/>
      <c r="IH220" s="364"/>
      <c r="II220" s="364"/>
      <c r="IJ220" s="364"/>
      <c r="IK220" s="364"/>
      <c r="IL220" s="364"/>
      <c r="IM220" s="364"/>
      <c r="IN220" s="364"/>
      <c r="IO220" s="364"/>
      <c r="IP220" s="364"/>
      <c r="IQ220" s="364"/>
      <c r="IR220" s="364"/>
      <c r="IS220" s="364"/>
      <c r="IT220" s="364"/>
      <c r="IU220" s="364"/>
      <c r="IV220" s="364"/>
      <c r="IW220" s="364"/>
      <c r="IX220" s="364"/>
      <c r="IY220" s="364"/>
      <c r="IZ220" s="364"/>
      <c r="JA220" s="364"/>
      <c r="JB220" s="364"/>
      <c r="JC220" s="364"/>
      <c r="JD220" s="364"/>
      <c r="JE220" s="364"/>
      <c r="JF220" s="364"/>
      <c r="JG220" s="364"/>
      <c r="JH220" s="364"/>
      <c r="JI220" s="364"/>
      <c r="JJ220" s="364"/>
      <c r="JK220" s="364"/>
      <c r="JL220" s="364"/>
      <c r="JM220" s="364"/>
      <c r="JN220" s="364"/>
      <c r="JO220" s="364"/>
      <c r="JP220" s="364"/>
      <c r="JQ220" s="364"/>
      <c r="JR220" s="364"/>
      <c r="JS220" s="364"/>
      <c r="JT220" s="364"/>
      <c r="JU220" s="364"/>
      <c r="JV220" s="364"/>
      <c r="JW220" s="364"/>
      <c r="JX220" s="364"/>
      <c r="JY220" s="364"/>
      <c r="JZ220" s="364"/>
      <c r="KA220" s="364"/>
      <c r="KB220" s="364"/>
      <c r="KC220" s="364"/>
      <c r="KD220" s="364"/>
      <c r="KE220" s="364"/>
      <c r="KF220" s="364"/>
      <c r="KG220" s="364"/>
      <c r="KH220" s="364"/>
      <c r="KI220" s="364"/>
      <c r="KJ220" s="364"/>
      <c r="KK220" s="364"/>
      <c r="KL220" s="364"/>
      <c r="KM220" s="364"/>
      <c r="KN220" s="364"/>
      <c r="KO220" s="364"/>
      <c r="KP220" s="364"/>
      <c r="KQ220" s="364"/>
      <c r="KR220" s="364"/>
      <c r="KS220" s="364"/>
      <c r="KT220" s="364"/>
      <c r="KU220" s="364"/>
      <c r="KV220" s="364"/>
      <c r="KW220" s="364"/>
      <c r="KX220" s="364"/>
      <c r="KY220" s="364"/>
      <c r="KZ220" s="364"/>
      <c r="LA220" s="364"/>
      <c r="LB220" s="364"/>
      <c r="LC220" s="364"/>
      <c r="LD220" s="364"/>
      <c r="LE220" s="364"/>
      <c r="LF220" s="364"/>
      <c r="LG220" s="364"/>
      <c r="LH220" s="364"/>
      <c r="LI220" s="364"/>
      <c r="LJ220" s="364"/>
      <c r="LK220" s="364"/>
      <c r="LL220" s="364"/>
      <c r="LM220" s="364"/>
      <c r="LN220" s="364"/>
      <c r="LO220" s="364"/>
      <c r="LP220" s="364"/>
      <c r="LQ220" s="364"/>
      <c r="LR220" s="364"/>
      <c r="LS220" s="364"/>
      <c r="LT220" s="364"/>
      <c r="LU220" s="364"/>
      <c r="LV220" s="364"/>
      <c r="LW220" s="364"/>
      <c r="LX220" s="364"/>
      <c r="LY220" s="364"/>
      <c r="LZ220" s="364"/>
      <c r="MA220" s="364"/>
      <c r="MB220" s="364"/>
      <c r="MC220" s="364"/>
      <c r="MD220" s="364"/>
      <c r="ME220" s="364"/>
      <c r="MF220" s="364"/>
      <c r="MG220" s="364"/>
      <c r="MH220" s="364"/>
      <c r="MI220" s="364"/>
      <c r="MJ220" s="364"/>
      <c r="MK220" s="364"/>
      <c r="ML220" s="364"/>
      <c r="MM220" s="364"/>
      <c r="MN220" s="364"/>
      <c r="MO220" s="364"/>
      <c r="MP220" s="364"/>
      <c r="MQ220" s="364"/>
      <c r="MR220" s="364"/>
      <c r="MS220" s="364"/>
      <c r="MT220" s="364"/>
      <c r="MU220" s="364"/>
      <c r="MV220" s="364"/>
      <c r="MW220" s="364"/>
      <c r="MX220" s="364"/>
      <c r="MY220" s="364"/>
      <c r="MZ220" s="364"/>
      <c r="NA220" s="364"/>
      <c r="NB220" s="364"/>
      <c r="NC220" s="364"/>
      <c r="ND220" s="364"/>
      <c r="NE220" s="364"/>
      <c r="NF220" s="364"/>
      <c r="NG220" s="364"/>
      <c r="NH220" s="364"/>
      <c r="NI220" s="364"/>
      <c r="NJ220" s="364"/>
      <c r="NK220" s="364"/>
      <c r="NL220" s="364"/>
      <c r="NM220" s="364"/>
      <c r="NN220" s="364"/>
      <c r="NO220" s="364"/>
      <c r="NP220" s="364"/>
      <c r="NQ220" s="364"/>
      <c r="NR220" s="364"/>
      <c r="NS220" s="364"/>
      <c r="NT220" s="364"/>
      <c r="NU220" s="364"/>
      <c r="NV220" s="364"/>
      <c r="NW220" s="364"/>
      <c r="NX220" s="364"/>
      <c r="NY220" s="364"/>
      <c r="NZ220" s="364"/>
      <c r="OA220" s="364"/>
      <c r="OB220" s="364"/>
      <c r="OC220" s="364"/>
      <c r="OD220" s="364"/>
      <c r="OE220" s="364"/>
      <c r="OF220" s="364"/>
      <c r="OG220" s="364"/>
      <c r="OH220" s="364"/>
      <c r="OI220" s="364"/>
      <c r="OJ220" s="364"/>
      <c r="OK220" s="364"/>
      <c r="OL220" s="364"/>
      <c r="OM220" s="364"/>
      <c r="ON220" s="364"/>
      <c r="OO220" s="364"/>
      <c r="OP220" s="364"/>
      <c r="OQ220" s="364"/>
      <c r="OR220" s="364"/>
    </row>
    <row r="221" spans="1:408" ht="15">
      <c r="A221" s="365" t="s">
        <v>788</v>
      </c>
      <c r="B221" s="364">
        <f t="shared" si="185"/>
        <v>0</v>
      </c>
      <c r="C221" s="364">
        <f t="shared" si="186"/>
        <v>0</v>
      </c>
      <c r="D221" s="364">
        <f t="shared" si="187"/>
        <v>0</v>
      </c>
      <c r="E221" s="364">
        <f t="shared" si="188"/>
        <v>0</v>
      </c>
      <c r="F221" s="364">
        <f t="shared" si="189"/>
        <v>0</v>
      </c>
      <c r="G221" s="364">
        <f t="shared" si="190"/>
        <v>0</v>
      </c>
      <c r="H221" s="364">
        <f t="shared" si="191"/>
        <v>0</v>
      </c>
      <c r="I221" s="364">
        <f t="shared" si="192"/>
        <v>0</v>
      </c>
      <c r="J221" s="364">
        <f t="shared" si="193"/>
        <v>0</v>
      </c>
      <c r="K221" s="364">
        <f t="shared" si="194"/>
        <v>0</v>
      </c>
      <c r="L221" s="364">
        <f t="shared" si="195"/>
        <v>0</v>
      </c>
      <c r="M221" s="364">
        <f t="shared" si="196"/>
        <v>0</v>
      </c>
      <c r="N221" s="364">
        <f t="shared" si="197"/>
        <v>0</v>
      </c>
      <c r="O221" s="364">
        <f t="shared" si="198"/>
        <v>0</v>
      </c>
      <c r="P221" s="364">
        <f t="shared" si="199"/>
        <v>0</v>
      </c>
      <c r="Q221" s="364">
        <f t="shared" si="200"/>
        <v>0</v>
      </c>
      <c r="R221" s="364">
        <f t="shared" si="201"/>
        <v>0</v>
      </c>
      <c r="S221" s="364">
        <f t="shared" si="202"/>
        <v>0</v>
      </c>
      <c r="T221" s="364">
        <f t="shared" si="203"/>
        <v>0</v>
      </c>
      <c r="U221" s="364">
        <f t="shared" si="204"/>
        <v>0</v>
      </c>
      <c r="V221" s="364">
        <f t="shared" si="205"/>
        <v>0</v>
      </c>
      <c r="W221" s="364">
        <f t="shared" si="206"/>
        <v>0</v>
      </c>
      <c r="X221" s="364">
        <f t="shared" si="207"/>
        <v>0</v>
      </c>
      <c r="Y221" s="364">
        <f t="shared" si="208"/>
        <v>0</v>
      </c>
      <c r="Z221" s="364">
        <f t="shared" si="209"/>
        <v>0</v>
      </c>
      <c r="AA221" s="364">
        <f t="shared" si="210"/>
        <v>0</v>
      </c>
      <c r="AB221" s="364">
        <f t="shared" si="211"/>
        <v>0</v>
      </c>
      <c r="AC221" s="364">
        <f t="shared" si="212"/>
        <v>0</v>
      </c>
      <c r="AD221" s="364">
        <f t="shared" si="213"/>
        <v>0</v>
      </c>
      <c r="AE221" s="364">
        <f t="shared" si="214"/>
        <v>0</v>
      </c>
      <c r="AG221" s="364"/>
      <c r="AH221" s="364"/>
      <c r="AI221" s="364"/>
      <c r="AJ221" s="364"/>
      <c r="AK221" s="364"/>
      <c r="AL221" s="364"/>
      <c r="AM221" s="364"/>
      <c r="AN221" s="364"/>
      <c r="AO221" s="364"/>
      <c r="AP221" s="364"/>
      <c r="AQ221" s="364"/>
      <c r="AR221" s="364"/>
      <c r="AS221" s="364"/>
      <c r="AT221" s="364"/>
      <c r="AU221" s="364"/>
      <c r="AV221" s="364"/>
      <c r="AW221" s="364"/>
      <c r="AX221" s="364"/>
      <c r="AY221" s="364"/>
      <c r="AZ221" s="364"/>
      <c r="BA221" s="364"/>
      <c r="BB221" s="364"/>
      <c r="BC221" s="364"/>
      <c r="BD221" s="364"/>
      <c r="BE221" s="364"/>
      <c r="BF221" s="364"/>
      <c r="BG221" s="364"/>
      <c r="BH221" s="364"/>
      <c r="BI221" s="364"/>
      <c r="BJ221" s="364"/>
      <c r="BK221" s="364"/>
      <c r="BL221" s="364"/>
      <c r="BM221" s="364"/>
      <c r="BN221" s="364"/>
      <c r="BO221" s="364"/>
      <c r="BP221" s="364"/>
      <c r="BQ221" s="364"/>
      <c r="BR221" s="364"/>
      <c r="BS221" s="364"/>
      <c r="BT221" s="364"/>
      <c r="BU221" s="364"/>
      <c r="BV221" s="364"/>
      <c r="BW221" s="364"/>
      <c r="BX221" s="364"/>
      <c r="BY221" s="364"/>
      <c r="BZ221" s="364"/>
      <c r="CA221" s="364"/>
      <c r="CB221" s="364"/>
      <c r="CC221" s="364"/>
      <c r="CD221" s="364"/>
      <c r="CE221" s="364"/>
      <c r="CF221" s="364"/>
      <c r="CG221" s="364"/>
      <c r="CH221" s="364"/>
      <c r="CI221" s="364"/>
      <c r="CJ221" s="364"/>
      <c r="CK221" s="364"/>
      <c r="CL221" s="364"/>
      <c r="CM221" s="364"/>
      <c r="CN221" s="364"/>
      <c r="CO221" s="364"/>
      <c r="CP221" s="364"/>
      <c r="CQ221" s="364"/>
      <c r="CR221" s="364"/>
      <c r="CS221" s="364"/>
      <c r="CT221" s="364"/>
      <c r="CU221" s="364"/>
      <c r="CV221" s="364"/>
      <c r="CW221" s="364"/>
      <c r="CX221" s="364"/>
      <c r="CY221" s="364"/>
      <c r="CZ221" s="364"/>
      <c r="DA221" s="364"/>
      <c r="DB221" s="364"/>
      <c r="DC221" s="364"/>
      <c r="DD221" s="364"/>
      <c r="DE221" s="364"/>
      <c r="DF221" s="364"/>
      <c r="DG221" s="364"/>
      <c r="DH221" s="364"/>
      <c r="DI221" s="364"/>
      <c r="DJ221" s="364"/>
      <c r="DK221" s="364"/>
      <c r="DL221" s="364"/>
      <c r="DM221" s="364"/>
      <c r="DN221" s="364"/>
      <c r="DO221" s="364"/>
      <c r="DP221" s="364"/>
      <c r="DQ221" s="364"/>
      <c r="DR221" s="364"/>
      <c r="DS221" s="364"/>
      <c r="DT221" s="364"/>
      <c r="DU221" s="364"/>
      <c r="DV221" s="364"/>
      <c r="DW221" s="364"/>
      <c r="DX221" s="364"/>
      <c r="DY221" s="364"/>
      <c r="DZ221" s="364"/>
      <c r="EA221" s="364"/>
      <c r="EB221" s="364"/>
      <c r="EC221" s="364"/>
      <c r="ED221" s="364"/>
      <c r="EE221" s="364"/>
      <c r="EF221" s="364"/>
      <c r="EG221" s="364"/>
      <c r="EH221" s="364"/>
      <c r="EI221" s="364"/>
      <c r="EJ221" s="364"/>
      <c r="EK221" s="364"/>
      <c r="EL221" s="364"/>
      <c r="EM221" s="364"/>
      <c r="EN221" s="364"/>
      <c r="EO221" s="364"/>
      <c r="EP221" s="364"/>
      <c r="EQ221" s="364"/>
      <c r="ER221" s="364"/>
      <c r="ES221" s="364"/>
      <c r="ET221" s="364"/>
      <c r="EU221" s="364"/>
      <c r="EV221" s="364"/>
      <c r="EW221" s="364"/>
      <c r="EX221" s="364"/>
      <c r="EY221" s="364"/>
      <c r="EZ221" s="364"/>
      <c r="FA221" s="364"/>
      <c r="FB221" s="364"/>
      <c r="FC221" s="364"/>
      <c r="FD221" s="364"/>
      <c r="FE221" s="364"/>
      <c r="FF221" s="364"/>
      <c r="FG221" s="364"/>
      <c r="FH221" s="364"/>
      <c r="FI221" s="364"/>
      <c r="FJ221" s="364"/>
      <c r="FK221" s="364"/>
      <c r="FL221" s="364"/>
      <c r="FM221" s="364"/>
      <c r="FN221" s="364"/>
      <c r="FO221" s="364"/>
      <c r="FP221" s="364"/>
      <c r="FQ221" s="364"/>
      <c r="FR221" s="364"/>
      <c r="FS221" s="364"/>
      <c r="FT221" s="364"/>
      <c r="FU221" s="364"/>
      <c r="FV221" s="364"/>
      <c r="FW221" s="364"/>
      <c r="FX221" s="364"/>
      <c r="FY221" s="364"/>
      <c r="FZ221" s="364"/>
      <c r="GA221" s="364"/>
      <c r="GB221" s="364"/>
      <c r="GC221" s="364"/>
      <c r="GD221" s="364"/>
      <c r="GE221" s="364"/>
      <c r="GF221" s="364"/>
      <c r="GG221" s="364"/>
      <c r="GH221" s="364"/>
      <c r="GI221" s="364"/>
      <c r="GJ221" s="364"/>
      <c r="GK221" s="364"/>
      <c r="GL221" s="364"/>
      <c r="GM221" s="364"/>
      <c r="GN221" s="364"/>
      <c r="GO221" s="364"/>
      <c r="GP221" s="364"/>
      <c r="GQ221" s="364"/>
      <c r="GR221" s="364"/>
      <c r="GS221" s="364"/>
      <c r="GT221" s="364"/>
      <c r="GU221" s="364"/>
      <c r="GV221" s="364"/>
      <c r="GW221" s="364"/>
      <c r="GX221" s="364"/>
      <c r="GY221" s="364"/>
      <c r="GZ221" s="364"/>
      <c r="HA221" s="364"/>
      <c r="HB221" s="364"/>
      <c r="HC221" s="364"/>
      <c r="HD221" s="364"/>
      <c r="HE221" s="364"/>
      <c r="HF221" s="364"/>
      <c r="HG221" s="364"/>
      <c r="HH221" s="364"/>
      <c r="HI221" s="364"/>
      <c r="HJ221" s="364"/>
      <c r="HK221" s="364"/>
      <c r="HL221" s="364"/>
      <c r="HM221" s="364"/>
      <c r="HN221" s="364"/>
      <c r="HO221" s="364"/>
      <c r="HP221" s="364"/>
      <c r="HQ221" s="364"/>
      <c r="HR221" s="364"/>
      <c r="HS221" s="364"/>
      <c r="HT221" s="364"/>
      <c r="HU221" s="364"/>
      <c r="HV221" s="364"/>
      <c r="HW221" s="364"/>
      <c r="HX221" s="364"/>
      <c r="HY221" s="364"/>
      <c r="HZ221" s="364"/>
      <c r="IA221" s="364"/>
      <c r="IB221" s="364"/>
      <c r="IC221" s="364"/>
      <c r="ID221" s="364"/>
      <c r="IE221" s="364"/>
      <c r="IF221" s="364"/>
      <c r="IG221" s="364"/>
      <c r="IH221" s="364"/>
      <c r="II221" s="364"/>
      <c r="IJ221" s="364"/>
      <c r="IK221" s="364"/>
      <c r="IL221" s="364"/>
      <c r="IM221" s="364"/>
      <c r="IN221" s="364"/>
      <c r="IO221" s="364"/>
      <c r="IP221" s="364"/>
      <c r="IQ221" s="364"/>
      <c r="IR221" s="364"/>
      <c r="IS221" s="364"/>
      <c r="IT221" s="364"/>
      <c r="IU221" s="364"/>
      <c r="IV221" s="364"/>
      <c r="IW221" s="364"/>
      <c r="IX221" s="364"/>
      <c r="IY221" s="364"/>
      <c r="IZ221" s="364"/>
      <c r="JA221" s="364"/>
      <c r="JB221" s="364"/>
      <c r="JC221" s="364"/>
      <c r="JD221" s="364"/>
      <c r="JE221" s="364"/>
      <c r="JF221" s="364"/>
      <c r="JG221" s="364"/>
      <c r="JH221" s="364"/>
      <c r="JI221" s="364"/>
      <c r="JJ221" s="364"/>
      <c r="JK221" s="364"/>
      <c r="JL221" s="364"/>
      <c r="JM221" s="364"/>
      <c r="JN221" s="364"/>
      <c r="JO221" s="364"/>
      <c r="JP221" s="364"/>
      <c r="JQ221" s="364"/>
      <c r="JR221" s="364"/>
      <c r="JS221" s="364"/>
      <c r="JT221" s="364"/>
      <c r="JU221" s="364"/>
      <c r="JV221" s="364"/>
      <c r="JW221" s="364"/>
      <c r="JX221" s="364"/>
      <c r="JY221" s="364"/>
      <c r="JZ221" s="364"/>
      <c r="KA221" s="364"/>
      <c r="KB221" s="364"/>
      <c r="KC221" s="364"/>
      <c r="KD221" s="364"/>
      <c r="KE221" s="364"/>
      <c r="KF221" s="364"/>
      <c r="KG221" s="364"/>
      <c r="KH221" s="364"/>
      <c r="KI221" s="364"/>
      <c r="KJ221" s="364"/>
      <c r="KK221" s="364"/>
      <c r="KL221" s="364"/>
      <c r="KM221" s="364"/>
      <c r="KN221" s="364"/>
      <c r="KO221" s="364"/>
      <c r="KP221" s="364"/>
      <c r="KQ221" s="364"/>
      <c r="KR221" s="364"/>
      <c r="KS221" s="364"/>
      <c r="KT221" s="364"/>
      <c r="KU221" s="364"/>
      <c r="KV221" s="364"/>
      <c r="KW221" s="364"/>
      <c r="KX221" s="364"/>
      <c r="KY221" s="364"/>
      <c r="KZ221" s="364"/>
      <c r="LA221" s="364"/>
      <c r="LB221" s="364"/>
      <c r="LC221" s="364"/>
      <c r="LD221" s="364"/>
      <c r="LE221" s="364"/>
      <c r="LF221" s="364"/>
      <c r="LG221" s="364"/>
      <c r="LH221" s="364"/>
      <c r="LI221" s="364"/>
      <c r="LJ221" s="364"/>
      <c r="LK221" s="364"/>
      <c r="LL221" s="364"/>
      <c r="LM221" s="364"/>
      <c r="LN221" s="364"/>
      <c r="LO221" s="364"/>
      <c r="LP221" s="364"/>
      <c r="LQ221" s="364"/>
      <c r="LR221" s="364"/>
      <c r="LS221" s="364"/>
      <c r="LT221" s="364"/>
      <c r="LU221" s="364"/>
      <c r="LV221" s="364"/>
      <c r="LW221" s="364"/>
      <c r="LX221" s="364"/>
      <c r="LY221" s="364"/>
      <c r="LZ221" s="364"/>
      <c r="MA221" s="364"/>
      <c r="MB221" s="364"/>
      <c r="MC221" s="364"/>
      <c r="MD221" s="364"/>
      <c r="ME221" s="364"/>
      <c r="MF221" s="364"/>
      <c r="MG221" s="364"/>
      <c r="MH221" s="364"/>
      <c r="MI221" s="364"/>
      <c r="MJ221" s="364"/>
      <c r="MK221" s="364"/>
      <c r="ML221" s="364"/>
      <c r="MM221" s="364"/>
      <c r="MN221" s="364"/>
      <c r="MO221" s="364"/>
      <c r="MP221" s="364"/>
      <c r="MQ221" s="364"/>
      <c r="MR221" s="364"/>
      <c r="MS221" s="364"/>
      <c r="MT221" s="364"/>
      <c r="MU221" s="364"/>
      <c r="MV221" s="364"/>
      <c r="MW221" s="364"/>
      <c r="MX221" s="364"/>
      <c r="MY221" s="364"/>
      <c r="MZ221" s="364"/>
      <c r="NA221" s="364"/>
      <c r="NB221" s="364"/>
      <c r="NC221" s="364"/>
      <c r="ND221" s="364"/>
      <c r="NE221" s="364"/>
      <c r="NF221" s="364"/>
      <c r="NG221" s="364"/>
      <c r="NH221" s="364"/>
      <c r="NI221" s="364"/>
      <c r="NJ221" s="364"/>
      <c r="NK221" s="364"/>
      <c r="NL221" s="364"/>
      <c r="NM221" s="364"/>
      <c r="NN221" s="364"/>
      <c r="NO221" s="364"/>
      <c r="NP221" s="364"/>
      <c r="NQ221" s="364"/>
      <c r="NR221" s="364"/>
      <c r="NS221" s="364"/>
      <c r="NT221" s="364"/>
      <c r="NU221" s="364"/>
      <c r="NV221" s="364"/>
      <c r="NW221" s="364"/>
      <c r="NX221" s="364"/>
      <c r="NY221" s="364"/>
      <c r="NZ221" s="364"/>
      <c r="OA221" s="364"/>
      <c r="OB221" s="364"/>
      <c r="OC221" s="364"/>
      <c r="OD221" s="364"/>
      <c r="OE221" s="364"/>
      <c r="OF221" s="364"/>
      <c r="OG221" s="364"/>
      <c r="OH221" s="364"/>
      <c r="OI221" s="364"/>
      <c r="OJ221" s="364"/>
      <c r="OK221" s="364"/>
      <c r="OL221" s="364"/>
      <c r="OM221" s="364"/>
      <c r="ON221" s="364"/>
      <c r="OO221" s="364"/>
      <c r="OP221" s="364"/>
      <c r="OQ221" s="364"/>
      <c r="OR221" s="364"/>
    </row>
    <row r="222" spans="1:408" ht="15">
      <c r="A222" s="365" t="s">
        <v>789</v>
      </c>
      <c r="B222" s="364">
        <f t="shared" si="185"/>
        <v>0</v>
      </c>
      <c r="C222" s="364">
        <f t="shared" si="186"/>
        <v>0</v>
      </c>
      <c r="D222" s="364">
        <f t="shared" si="187"/>
        <v>0</v>
      </c>
      <c r="E222" s="364">
        <f t="shared" si="188"/>
        <v>0</v>
      </c>
      <c r="F222" s="364">
        <f t="shared" si="189"/>
        <v>0</v>
      </c>
      <c r="G222" s="364">
        <f t="shared" si="190"/>
        <v>0</v>
      </c>
      <c r="H222" s="364">
        <f t="shared" si="191"/>
        <v>0</v>
      </c>
      <c r="I222" s="364">
        <f t="shared" si="192"/>
        <v>0</v>
      </c>
      <c r="J222" s="364">
        <f t="shared" si="193"/>
        <v>0</v>
      </c>
      <c r="K222" s="364">
        <f t="shared" si="194"/>
        <v>0</v>
      </c>
      <c r="L222" s="364">
        <f t="shared" si="195"/>
        <v>0</v>
      </c>
      <c r="M222" s="364">
        <f t="shared" si="196"/>
        <v>0</v>
      </c>
      <c r="N222" s="364">
        <f t="shared" si="197"/>
        <v>0</v>
      </c>
      <c r="O222" s="364">
        <f t="shared" si="198"/>
        <v>0</v>
      </c>
      <c r="P222" s="364">
        <f t="shared" si="199"/>
        <v>0</v>
      </c>
      <c r="Q222" s="364">
        <f t="shared" si="200"/>
        <v>0</v>
      </c>
      <c r="R222" s="364">
        <f t="shared" si="201"/>
        <v>0</v>
      </c>
      <c r="S222" s="364">
        <f t="shared" si="202"/>
        <v>0</v>
      </c>
      <c r="T222" s="364">
        <f t="shared" si="203"/>
        <v>0</v>
      </c>
      <c r="U222" s="364">
        <f t="shared" si="204"/>
        <v>0</v>
      </c>
      <c r="V222" s="364">
        <f t="shared" si="205"/>
        <v>0</v>
      </c>
      <c r="W222" s="364">
        <f t="shared" si="206"/>
        <v>0</v>
      </c>
      <c r="X222" s="364">
        <f t="shared" si="207"/>
        <v>0</v>
      </c>
      <c r="Y222" s="364">
        <f t="shared" si="208"/>
        <v>0</v>
      </c>
      <c r="Z222" s="364">
        <f t="shared" si="209"/>
        <v>0</v>
      </c>
      <c r="AA222" s="364">
        <f t="shared" si="210"/>
        <v>0</v>
      </c>
      <c r="AB222" s="364">
        <f t="shared" si="211"/>
        <v>0</v>
      </c>
      <c r="AC222" s="364">
        <f t="shared" si="212"/>
        <v>0</v>
      </c>
      <c r="AD222" s="364">
        <f t="shared" si="213"/>
        <v>0</v>
      </c>
      <c r="AE222" s="364">
        <f t="shared" si="214"/>
        <v>0</v>
      </c>
      <c r="AG222" s="364"/>
      <c r="AH222" s="364"/>
      <c r="AI222" s="364"/>
      <c r="AJ222" s="364"/>
      <c r="AK222" s="364"/>
      <c r="AL222" s="364"/>
      <c r="AM222" s="364"/>
      <c r="AN222" s="364"/>
      <c r="AO222" s="364"/>
      <c r="AP222" s="364"/>
      <c r="AQ222" s="364"/>
      <c r="AR222" s="364"/>
      <c r="AS222" s="364"/>
      <c r="AT222" s="364"/>
      <c r="AU222" s="364"/>
      <c r="AV222" s="364"/>
      <c r="AW222" s="364"/>
      <c r="AX222" s="364"/>
      <c r="AY222" s="364"/>
      <c r="AZ222" s="364"/>
      <c r="BA222" s="364"/>
      <c r="BB222" s="364"/>
      <c r="BC222" s="364"/>
      <c r="BD222" s="364"/>
      <c r="BE222" s="364"/>
      <c r="BF222" s="364"/>
      <c r="BG222" s="364"/>
      <c r="BH222" s="364"/>
      <c r="BI222" s="364"/>
      <c r="BJ222" s="364"/>
      <c r="BK222" s="364"/>
      <c r="BL222" s="364"/>
      <c r="BM222" s="364"/>
      <c r="BN222" s="364"/>
      <c r="BO222" s="364"/>
      <c r="BP222" s="364"/>
      <c r="BQ222" s="364"/>
      <c r="BR222" s="364"/>
      <c r="BS222" s="364"/>
      <c r="BT222" s="364"/>
      <c r="BU222" s="364"/>
      <c r="BV222" s="364"/>
      <c r="BW222" s="364"/>
      <c r="BX222" s="364"/>
      <c r="BY222" s="364"/>
      <c r="BZ222" s="364"/>
      <c r="CA222" s="364"/>
      <c r="CB222" s="364"/>
      <c r="CC222" s="364"/>
      <c r="CD222" s="364"/>
      <c r="CE222" s="364"/>
      <c r="CF222" s="364"/>
      <c r="CG222" s="364"/>
      <c r="CH222" s="364"/>
      <c r="CI222" s="364"/>
      <c r="CJ222" s="364"/>
      <c r="CK222" s="364"/>
      <c r="CL222" s="364"/>
      <c r="CM222" s="364"/>
      <c r="CN222" s="364"/>
      <c r="CO222" s="364"/>
      <c r="CP222" s="364"/>
      <c r="CQ222" s="364"/>
      <c r="CR222" s="364"/>
      <c r="CS222" s="364"/>
      <c r="CT222" s="364"/>
      <c r="CU222" s="364"/>
      <c r="CV222" s="364"/>
      <c r="CW222" s="364"/>
      <c r="CX222" s="364"/>
      <c r="CY222" s="364"/>
      <c r="CZ222" s="364"/>
      <c r="DA222" s="364"/>
      <c r="DB222" s="364"/>
      <c r="DC222" s="364"/>
      <c r="DD222" s="364"/>
      <c r="DE222" s="364"/>
      <c r="DF222" s="364"/>
      <c r="DG222" s="364"/>
      <c r="DH222" s="364"/>
      <c r="DI222" s="364"/>
      <c r="DJ222" s="364"/>
      <c r="DK222" s="364"/>
      <c r="DL222" s="364"/>
      <c r="DM222" s="364"/>
      <c r="DN222" s="364"/>
      <c r="DO222" s="364"/>
      <c r="DP222" s="364"/>
      <c r="DQ222" s="364"/>
      <c r="DR222" s="364"/>
      <c r="DS222" s="364"/>
      <c r="DT222" s="364"/>
      <c r="DU222" s="364"/>
      <c r="DV222" s="364"/>
      <c r="DW222" s="364"/>
      <c r="DX222" s="364"/>
      <c r="DY222" s="364"/>
      <c r="DZ222" s="364"/>
      <c r="EA222" s="364"/>
      <c r="EB222" s="364"/>
      <c r="EC222" s="364"/>
      <c r="ED222" s="364"/>
      <c r="EE222" s="364"/>
      <c r="EF222" s="364"/>
      <c r="EG222" s="364"/>
      <c r="EH222" s="364"/>
      <c r="EI222" s="364"/>
      <c r="EJ222" s="364"/>
      <c r="EK222" s="364"/>
      <c r="EL222" s="364"/>
      <c r="EM222" s="364"/>
      <c r="EN222" s="364"/>
      <c r="EO222" s="364"/>
      <c r="EP222" s="364"/>
      <c r="EQ222" s="364"/>
      <c r="ER222" s="364"/>
      <c r="ES222" s="364"/>
      <c r="ET222" s="364"/>
      <c r="EU222" s="364"/>
      <c r="EV222" s="364"/>
      <c r="EW222" s="364"/>
      <c r="EX222" s="364"/>
      <c r="EY222" s="364"/>
      <c r="EZ222" s="364"/>
      <c r="FA222" s="364"/>
      <c r="FB222" s="364"/>
      <c r="FC222" s="364"/>
      <c r="FD222" s="364"/>
      <c r="FE222" s="364"/>
      <c r="FF222" s="364"/>
      <c r="FG222" s="364"/>
      <c r="FH222" s="364"/>
      <c r="FI222" s="364"/>
      <c r="FJ222" s="364"/>
      <c r="FK222" s="364"/>
      <c r="FL222" s="364"/>
      <c r="FM222" s="364"/>
      <c r="FN222" s="364"/>
      <c r="FO222" s="364"/>
      <c r="FP222" s="364"/>
      <c r="FQ222" s="364"/>
      <c r="FR222" s="364"/>
      <c r="FS222" s="364"/>
      <c r="FT222" s="364"/>
      <c r="FU222" s="364"/>
      <c r="FV222" s="364"/>
      <c r="FW222" s="364"/>
      <c r="FX222" s="364"/>
      <c r="FY222" s="364"/>
      <c r="FZ222" s="364"/>
      <c r="GA222" s="364"/>
      <c r="GB222" s="364"/>
      <c r="GC222" s="364"/>
      <c r="GD222" s="364"/>
      <c r="GE222" s="364"/>
      <c r="GF222" s="364"/>
      <c r="GG222" s="364"/>
      <c r="GH222" s="364"/>
      <c r="GI222" s="364"/>
      <c r="GJ222" s="364"/>
      <c r="GK222" s="364"/>
      <c r="GL222" s="364"/>
      <c r="GM222" s="364"/>
      <c r="GN222" s="364"/>
      <c r="GO222" s="364"/>
      <c r="GP222" s="364"/>
      <c r="GQ222" s="364"/>
      <c r="GR222" s="364"/>
      <c r="GS222" s="364"/>
      <c r="GT222" s="364"/>
      <c r="GU222" s="364"/>
      <c r="GV222" s="364"/>
      <c r="GW222" s="364"/>
      <c r="GX222" s="364"/>
      <c r="GY222" s="364"/>
      <c r="GZ222" s="364"/>
      <c r="HA222" s="364"/>
      <c r="HB222" s="364"/>
      <c r="HC222" s="364"/>
      <c r="HD222" s="364"/>
      <c r="HE222" s="364"/>
      <c r="HF222" s="364"/>
      <c r="HG222" s="364"/>
      <c r="HH222" s="364"/>
      <c r="HI222" s="364"/>
      <c r="HJ222" s="364"/>
      <c r="HK222" s="364"/>
      <c r="HL222" s="364"/>
      <c r="HM222" s="364"/>
      <c r="HN222" s="364"/>
      <c r="HO222" s="364"/>
      <c r="HP222" s="364"/>
      <c r="HQ222" s="364"/>
      <c r="HR222" s="364"/>
      <c r="HS222" s="364"/>
      <c r="HT222" s="364"/>
      <c r="HU222" s="364"/>
      <c r="HV222" s="364"/>
      <c r="HW222" s="364"/>
      <c r="HX222" s="364"/>
      <c r="HY222" s="364"/>
      <c r="HZ222" s="364"/>
      <c r="IA222" s="364"/>
      <c r="IB222" s="364"/>
      <c r="IC222" s="364"/>
      <c r="ID222" s="364"/>
      <c r="IE222" s="364"/>
      <c r="IF222" s="364"/>
      <c r="IG222" s="364"/>
      <c r="IH222" s="364"/>
      <c r="II222" s="364"/>
      <c r="IJ222" s="364"/>
      <c r="IK222" s="364"/>
      <c r="IL222" s="364"/>
      <c r="IM222" s="364"/>
      <c r="IN222" s="364"/>
      <c r="IO222" s="364"/>
      <c r="IP222" s="364"/>
      <c r="IQ222" s="364"/>
      <c r="IR222" s="364"/>
      <c r="IS222" s="364"/>
      <c r="IT222" s="364"/>
      <c r="IU222" s="364"/>
      <c r="IV222" s="364"/>
      <c r="IW222" s="364"/>
      <c r="IX222" s="364"/>
      <c r="IY222" s="364"/>
      <c r="IZ222" s="364"/>
      <c r="JA222" s="364"/>
      <c r="JB222" s="364"/>
      <c r="JC222" s="364"/>
      <c r="JD222" s="364"/>
      <c r="JE222" s="364"/>
      <c r="JF222" s="364"/>
      <c r="JG222" s="364"/>
      <c r="JH222" s="364"/>
      <c r="JI222" s="364"/>
      <c r="JJ222" s="364"/>
      <c r="JK222" s="364"/>
      <c r="JL222" s="364"/>
      <c r="JM222" s="364"/>
      <c r="JN222" s="364"/>
      <c r="JO222" s="364"/>
      <c r="JP222" s="364"/>
      <c r="JQ222" s="364"/>
      <c r="JR222" s="364"/>
      <c r="JS222" s="364"/>
      <c r="JT222" s="364"/>
      <c r="JU222" s="364"/>
      <c r="JV222" s="364"/>
      <c r="JW222" s="364"/>
      <c r="JX222" s="364"/>
      <c r="JY222" s="364"/>
      <c r="JZ222" s="364"/>
      <c r="KA222" s="364"/>
      <c r="KB222" s="364"/>
      <c r="KC222" s="364"/>
      <c r="KD222" s="364"/>
      <c r="KE222" s="364"/>
      <c r="KF222" s="364"/>
      <c r="KG222" s="364"/>
      <c r="KH222" s="364"/>
      <c r="KI222" s="364"/>
      <c r="KJ222" s="364"/>
      <c r="KK222" s="364"/>
      <c r="KL222" s="364"/>
      <c r="KM222" s="364"/>
      <c r="KN222" s="364"/>
      <c r="KO222" s="364"/>
      <c r="KP222" s="364"/>
      <c r="KQ222" s="364"/>
      <c r="KR222" s="364"/>
      <c r="KS222" s="364"/>
      <c r="KT222" s="364"/>
      <c r="KU222" s="364"/>
      <c r="KV222" s="364"/>
      <c r="KW222" s="364"/>
      <c r="KX222" s="364"/>
      <c r="KY222" s="364"/>
      <c r="KZ222" s="364"/>
      <c r="LA222" s="364"/>
      <c r="LB222" s="364"/>
      <c r="LC222" s="364"/>
      <c r="LD222" s="364"/>
      <c r="LE222" s="364"/>
      <c r="LF222" s="364"/>
      <c r="LG222" s="364"/>
      <c r="LH222" s="364"/>
      <c r="LI222" s="364"/>
      <c r="LJ222" s="364"/>
      <c r="LK222" s="364"/>
      <c r="LL222" s="364"/>
      <c r="LM222" s="364"/>
      <c r="LN222" s="364"/>
      <c r="LO222" s="364"/>
      <c r="LP222" s="364"/>
      <c r="LQ222" s="364"/>
      <c r="LR222" s="364"/>
      <c r="LS222" s="364"/>
      <c r="LT222" s="364"/>
      <c r="LU222" s="364"/>
      <c r="LV222" s="364"/>
      <c r="LW222" s="364"/>
      <c r="LX222" s="364"/>
      <c r="LY222" s="364"/>
      <c r="LZ222" s="364"/>
      <c r="MA222" s="364"/>
      <c r="MB222" s="364"/>
      <c r="MC222" s="364"/>
      <c r="MD222" s="364"/>
      <c r="ME222" s="364"/>
      <c r="MF222" s="364"/>
      <c r="MG222" s="364"/>
      <c r="MH222" s="364"/>
      <c r="MI222" s="364"/>
      <c r="MJ222" s="364"/>
      <c r="MK222" s="364"/>
      <c r="ML222" s="364"/>
      <c r="MM222" s="364"/>
      <c r="MN222" s="364"/>
      <c r="MO222" s="364"/>
      <c r="MP222" s="364"/>
      <c r="MQ222" s="364"/>
      <c r="MR222" s="364"/>
      <c r="MS222" s="364"/>
      <c r="MT222" s="364"/>
      <c r="MU222" s="364"/>
      <c r="MV222" s="364"/>
      <c r="MW222" s="364"/>
      <c r="MX222" s="364"/>
      <c r="MY222" s="364"/>
      <c r="MZ222" s="364"/>
      <c r="NA222" s="364"/>
      <c r="NB222" s="364"/>
      <c r="NC222" s="364"/>
      <c r="ND222" s="364"/>
      <c r="NE222" s="364"/>
      <c r="NF222" s="364"/>
      <c r="NG222" s="364"/>
      <c r="NH222" s="364"/>
      <c r="NI222" s="364"/>
      <c r="NJ222" s="364"/>
      <c r="NK222" s="364"/>
      <c r="NL222" s="364"/>
      <c r="NM222" s="364"/>
      <c r="NN222" s="364"/>
      <c r="NO222" s="364"/>
      <c r="NP222" s="364"/>
      <c r="NQ222" s="364"/>
      <c r="NR222" s="364"/>
      <c r="NS222" s="364"/>
      <c r="NT222" s="364"/>
      <c r="NU222" s="364"/>
      <c r="NV222" s="364"/>
      <c r="NW222" s="364"/>
      <c r="NX222" s="364"/>
      <c r="NY222" s="364"/>
      <c r="NZ222" s="364"/>
      <c r="OA222" s="364"/>
      <c r="OB222" s="364"/>
      <c r="OC222" s="364"/>
      <c r="OD222" s="364"/>
      <c r="OE222" s="364"/>
      <c r="OF222" s="364"/>
      <c r="OG222" s="364"/>
      <c r="OH222" s="364"/>
      <c r="OI222" s="364"/>
      <c r="OJ222" s="364"/>
      <c r="OK222" s="364"/>
      <c r="OL222" s="364"/>
      <c r="OM222" s="364"/>
      <c r="ON222" s="364"/>
      <c r="OO222" s="364"/>
      <c r="OP222" s="364"/>
      <c r="OQ222" s="364"/>
      <c r="OR222" s="364"/>
    </row>
    <row r="223" spans="1:408" ht="15">
      <c r="A223" s="365" t="s">
        <v>790</v>
      </c>
      <c r="B223" s="364">
        <f t="shared" si="185"/>
        <v>0</v>
      </c>
      <c r="C223" s="364">
        <f t="shared" si="186"/>
        <v>0</v>
      </c>
      <c r="D223" s="364">
        <f t="shared" si="187"/>
        <v>0</v>
      </c>
      <c r="E223" s="364">
        <f t="shared" si="188"/>
        <v>0</v>
      </c>
      <c r="F223" s="364">
        <f t="shared" si="189"/>
        <v>0</v>
      </c>
      <c r="G223" s="364">
        <f t="shared" si="190"/>
        <v>0</v>
      </c>
      <c r="H223" s="364">
        <f t="shared" si="191"/>
        <v>0</v>
      </c>
      <c r="I223" s="364">
        <f t="shared" si="192"/>
        <v>0</v>
      </c>
      <c r="J223" s="364">
        <f t="shared" si="193"/>
        <v>0</v>
      </c>
      <c r="K223" s="364">
        <f t="shared" si="194"/>
        <v>0</v>
      </c>
      <c r="L223" s="364">
        <f t="shared" si="195"/>
        <v>0</v>
      </c>
      <c r="M223" s="364">
        <f t="shared" si="196"/>
        <v>0</v>
      </c>
      <c r="N223" s="364">
        <f t="shared" si="197"/>
        <v>0</v>
      </c>
      <c r="O223" s="364">
        <f t="shared" si="198"/>
        <v>0</v>
      </c>
      <c r="P223" s="364">
        <f t="shared" si="199"/>
        <v>0</v>
      </c>
      <c r="Q223" s="364">
        <f t="shared" si="200"/>
        <v>0</v>
      </c>
      <c r="R223" s="364">
        <f t="shared" si="201"/>
        <v>0</v>
      </c>
      <c r="S223" s="364">
        <f t="shared" si="202"/>
        <v>0</v>
      </c>
      <c r="T223" s="364">
        <f t="shared" si="203"/>
        <v>0</v>
      </c>
      <c r="U223" s="364">
        <f t="shared" si="204"/>
        <v>0</v>
      </c>
      <c r="V223" s="364">
        <f t="shared" si="205"/>
        <v>0</v>
      </c>
      <c r="W223" s="364">
        <f t="shared" si="206"/>
        <v>0</v>
      </c>
      <c r="X223" s="364">
        <f t="shared" si="207"/>
        <v>0</v>
      </c>
      <c r="Y223" s="364">
        <f t="shared" si="208"/>
        <v>0</v>
      </c>
      <c r="Z223" s="364">
        <f t="shared" si="209"/>
        <v>0</v>
      </c>
      <c r="AA223" s="364">
        <f t="shared" si="210"/>
        <v>0</v>
      </c>
      <c r="AB223" s="364">
        <f t="shared" si="211"/>
        <v>0</v>
      </c>
      <c r="AC223" s="364">
        <f t="shared" si="212"/>
        <v>0</v>
      </c>
      <c r="AD223" s="364">
        <f t="shared" si="213"/>
        <v>0</v>
      </c>
      <c r="AE223" s="364">
        <f t="shared" si="214"/>
        <v>0</v>
      </c>
      <c r="AG223" s="364"/>
      <c r="AH223" s="364"/>
      <c r="AI223" s="364"/>
      <c r="AJ223" s="364"/>
      <c r="AK223" s="364"/>
      <c r="AL223" s="364"/>
      <c r="AM223" s="364"/>
      <c r="AN223" s="364"/>
      <c r="AO223" s="364"/>
      <c r="AP223" s="364"/>
      <c r="AQ223" s="364"/>
      <c r="AR223" s="364"/>
      <c r="AS223" s="364"/>
      <c r="AT223" s="364"/>
      <c r="AU223" s="364"/>
      <c r="AV223" s="364"/>
      <c r="AW223" s="364"/>
      <c r="AX223" s="364"/>
      <c r="AY223" s="364"/>
      <c r="AZ223" s="364"/>
      <c r="BA223" s="364"/>
      <c r="BB223" s="364"/>
      <c r="BC223" s="364"/>
      <c r="BD223" s="364"/>
      <c r="BE223" s="364"/>
      <c r="BF223" s="364"/>
      <c r="BG223" s="364"/>
      <c r="BH223" s="364"/>
      <c r="BI223" s="364"/>
      <c r="BJ223" s="364"/>
      <c r="BK223" s="364"/>
      <c r="BL223" s="364"/>
      <c r="BM223" s="364"/>
      <c r="BN223" s="364"/>
      <c r="BO223" s="364"/>
      <c r="BP223" s="364"/>
      <c r="BQ223" s="364"/>
      <c r="BR223" s="364"/>
      <c r="BS223" s="364"/>
      <c r="BT223" s="364"/>
      <c r="BU223" s="364"/>
      <c r="BV223" s="364"/>
      <c r="BW223" s="364"/>
      <c r="BX223" s="364"/>
      <c r="BY223" s="364"/>
      <c r="BZ223" s="364"/>
      <c r="CA223" s="364"/>
      <c r="CB223" s="364"/>
      <c r="CC223" s="364"/>
      <c r="CD223" s="364"/>
      <c r="CE223" s="364"/>
      <c r="CF223" s="364"/>
      <c r="CG223" s="364"/>
      <c r="CH223" s="364"/>
      <c r="CI223" s="364"/>
      <c r="CJ223" s="364"/>
      <c r="CK223" s="364"/>
      <c r="CL223" s="364"/>
      <c r="CM223" s="364"/>
      <c r="CN223" s="364"/>
      <c r="CO223" s="364"/>
      <c r="CP223" s="364"/>
      <c r="CQ223" s="364"/>
      <c r="CR223" s="364"/>
      <c r="CS223" s="364"/>
      <c r="CT223" s="364"/>
      <c r="CU223" s="364"/>
      <c r="CV223" s="364"/>
      <c r="CW223" s="364"/>
      <c r="CX223" s="364"/>
      <c r="CY223" s="364"/>
      <c r="CZ223" s="364"/>
      <c r="DA223" s="364"/>
      <c r="DB223" s="364"/>
      <c r="DC223" s="364"/>
      <c r="DD223" s="364"/>
      <c r="DE223" s="364"/>
      <c r="DF223" s="364"/>
      <c r="DG223" s="364"/>
      <c r="DH223" s="364"/>
      <c r="DI223" s="364"/>
      <c r="DJ223" s="364"/>
      <c r="DK223" s="364"/>
      <c r="DL223" s="364"/>
      <c r="DM223" s="364"/>
      <c r="DN223" s="364"/>
      <c r="DO223" s="364"/>
      <c r="DP223" s="364"/>
      <c r="DQ223" s="364"/>
      <c r="DR223" s="364"/>
      <c r="DS223" s="364"/>
      <c r="DT223" s="364"/>
      <c r="DU223" s="364"/>
      <c r="DV223" s="364"/>
      <c r="DW223" s="364"/>
      <c r="DX223" s="364"/>
      <c r="DY223" s="364"/>
      <c r="DZ223" s="364"/>
      <c r="EA223" s="364"/>
      <c r="EB223" s="364"/>
      <c r="EC223" s="364"/>
      <c r="ED223" s="364"/>
      <c r="EE223" s="364"/>
      <c r="EF223" s="364"/>
      <c r="EG223" s="364"/>
      <c r="EH223" s="364"/>
      <c r="EI223" s="364"/>
      <c r="EJ223" s="364"/>
      <c r="EK223" s="364"/>
      <c r="EL223" s="364"/>
      <c r="EM223" s="364"/>
      <c r="EN223" s="364"/>
      <c r="EO223" s="364"/>
      <c r="EP223" s="364"/>
      <c r="EQ223" s="364"/>
      <c r="ER223" s="364"/>
      <c r="ES223" s="364"/>
      <c r="ET223" s="364"/>
      <c r="EU223" s="364"/>
      <c r="EV223" s="364"/>
      <c r="EW223" s="364"/>
      <c r="EX223" s="364"/>
      <c r="EY223" s="364"/>
      <c r="EZ223" s="364"/>
      <c r="FA223" s="364"/>
      <c r="FB223" s="364"/>
      <c r="FC223" s="364"/>
      <c r="FD223" s="364"/>
      <c r="FE223" s="364"/>
      <c r="FF223" s="364"/>
      <c r="FG223" s="364"/>
      <c r="FH223" s="364"/>
      <c r="FI223" s="364"/>
      <c r="FJ223" s="364"/>
      <c r="FK223" s="364"/>
      <c r="FL223" s="364"/>
      <c r="FM223" s="364"/>
      <c r="FN223" s="364"/>
      <c r="FO223" s="364"/>
      <c r="FP223" s="364"/>
      <c r="FQ223" s="364"/>
      <c r="FR223" s="364"/>
      <c r="FS223" s="364"/>
      <c r="FT223" s="364"/>
      <c r="FU223" s="364"/>
      <c r="FV223" s="364"/>
      <c r="FW223" s="364"/>
      <c r="FX223" s="364"/>
      <c r="FY223" s="364"/>
      <c r="FZ223" s="364"/>
      <c r="GA223" s="364"/>
      <c r="GB223" s="364"/>
      <c r="GC223" s="364"/>
      <c r="GD223" s="364"/>
      <c r="GE223" s="364"/>
      <c r="GF223" s="364"/>
      <c r="GG223" s="364"/>
      <c r="GH223" s="364"/>
      <c r="GI223" s="364"/>
      <c r="GJ223" s="364"/>
      <c r="GK223" s="364"/>
      <c r="GL223" s="364"/>
      <c r="GM223" s="364"/>
      <c r="GN223" s="364"/>
      <c r="GO223" s="364"/>
      <c r="GP223" s="364"/>
      <c r="GQ223" s="364"/>
      <c r="GR223" s="364"/>
      <c r="GS223" s="364"/>
      <c r="GT223" s="364"/>
      <c r="GU223" s="364"/>
      <c r="GV223" s="364"/>
      <c r="GW223" s="364"/>
      <c r="GX223" s="364"/>
      <c r="GY223" s="364"/>
      <c r="GZ223" s="364"/>
      <c r="HA223" s="364"/>
      <c r="HB223" s="364"/>
      <c r="HC223" s="364"/>
      <c r="HD223" s="364"/>
      <c r="HE223" s="364"/>
      <c r="HF223" s="364"/>
      <c r="HG223" s="364"/>
      <c r="HH223" s="364"/>
      <c r="HI223" s="364"/>
      <c r="HJ223" s="364"/>
      <c r="HK223" s="364"/>
      <c r="HL223" s="364"/>
      <c r="HM223" s="364"/>
      <c r="HN223" s="364"/>
      <c r="HO223" s="364"/>
      <c r="HP223" s="364"/>
      <c r="HQ223" s="364"/>
      <c r="HR223" s="364"/>
      <c r="HS223" s="364"/>
      <c r="HT223" s="364"/>
      <c r="HU223" s="364"/>
      <c r="HV223" s="364"/>
      <c r="HW223" s="364"/>
      <c r="HX223" s="364"/>
      <c r="HY223" s="364"/>
      <c r="HZ223" s="364"/>
      <c r="IA223" s="364"/>
      <c r="IB223" s="364"/>
      <c r="IC223" s="364"/>
      <c r="ID223" s="364"/>
      <c r="IE223" s="364"/>
      <c r="IF223" s="364"/>
      <c r="IG223" s="364"/>
      <c r="IH223" s="364"/>
      <c r="II223" s="364"/>
      <c r="IJ223" s="364"/>
      <c r="IK223" s="364"/>
      <c r="IL223" s="364"/>
      <c r="IM223" s="364"/>
      <c r="IN223" s="364"/>
      <c r="IO223" s="364"/>
      <c r="IP223" s="364"/>
      <c r="IQ223" s="364"/>
      <c r="IR223" s="364"/>
      <c r="IS223" s="364"/>
      <c r="IT223" s="364"/>
      <c r="IU223" s="364"/>
      <c r="IV223" s="364"/>
      <c r="IW223" s="364"/>
      <c r="IX223" s="364"/>
      <c r="IY223" s="364"/>
      <c r="IZ223" s="364"/>
      <c r="JA223" s="364"/>
      <c r="JB223" s="364"/>
      <c r="JC223" s="364"/>
      <c r="JD223" s="364"/>
      <c r="JE223" s="364"/>
      <c r="JF223" s="364"/>
      <c r="JG223" s="364"/>
      <c r="JH223" s="364"/>
      <c r="JI223" s="364"/>
      <c r="JJ223" s="364"/>
      <c r="JK223" s="364"/>
      <c r="JL223" s="364"/>
      <c r="JM223" s="364"/>
      <c r="JN223" s="364"/>
      <c r="JO223" s="364"/>
      <c r="JP223" s="364"/>
      <c r="JQ223" s="364"/>
      <c r="JR223" s="364"/>
      <c r="JS223" s="364"/>
      <c r="JT223" s="364"/>
      <c r="JU223" s="364"/>
      <c r="JV223" s="364"/>
      <c r="JW223" s="364"/>
      <c r="JX223" s="364"/>
      <c r="JY223" s="364"/>
      <c r="JZ223" s="364"/>
      <c r="KA223" s="364"/>
      <c r="KB223" s="364"/>
      <c r="KC223" s="364"/>
      <c r="KD223" s="364"/>
      <c r="KE223" s="364"/>
      <c r="KF223" s="364"/>
      <c r="KG223" s="364"/>
      <c r="KH223" s="364"/>
      <c r="KI223" s="364"/>
      <c r="KJ223" s="364"/>
      <c r="KK223" s="364"/>
      <c r="KL223" s="364"/>
      <c r="KM223" s="364"/>
      <c r="KN223" s="364"/>
      <c r="KO223" s="364"/>
      <c r="KP223" s="364"/>
      <c r="KQ223" s="364"/>
      <c r="KR223" s="364"/>
      <c r="KS223" s="364"/>
      <c r="KT223" s="364"/>
      <c r="KU223" s="364"/>
      <c r="KV223" s="364"/>
      <c r="KW223" s="364"/>
      <c r="KX223" s="364"/>
      <c r="KY223" s="364"/>
      <c r="KZ223" s="364"/>
      <c r="LA223" s="364"/>
      <c r="LB223" s="364"/>
      <c r="LC223" s="364"/>
      <c r="LD223" s="364"/>
      <c r="LE223" s="364"/>
      <c r="LF223" s="364"/>
      <c r="LG223" s="364"/>
      <c r="LH223" s="364"/>
      <c r="LI223" s="364"/>
      <c r="LJ223" s="364"/>
      <c r="LK223" s="364"/>
      <c r="LL223" s="364"/>
      <c r="LM223" s="364"/>
      <c r="LN223" s="364"/>
      <c r="LO223" s="364"/>
      <c r="LP223" s="364"/>
      <c r="LQ223" s="364"/>
      <c r="LR223" s="364"/>
      <c r="LS223" s="364"/>
      <c r="LT223" s="364"/>
      <c r="LU223" s="364"/>
      <c r="LV223" s="364"/>
      <c r="LW223" s="364"/>
      <c r="LX223" s="364"/>
      <c r="LY223" s="364"/>
      <c r="LZ223" s="364"/>
      <c r="MA223" s="364"/>
      <c r="MB223" s="364"/>
      <c r="MC223" s="364"/>
      <c r="MD223" s="364"/>
      <c r="ME223" s="364"/>
      <c r="MF223" s="364"/>
      <c r="MG223" s="364"/>
      <c r="MH223" s="364"/>
      <c r="MI223" s="364"/>
      <c r="MJ223" s="364"/>
      <c r="MK223" s="364"/>
      <c r="ML223" s="364"/>
      <c r="MM223" s="364"/>
      <c r="MN223" s="364"/>
      <c r="MO223" s="364"/>
      <c r="MP223" s="364"/>
      <c r="MQ223" s="364"/>
      <c r="MR223" s="364"/>
      <c r="MS223" s="364"/>
      <c r="MT223" s="364"/>
      <c r="MU223" s="364"/>
      <c r="MV223" s="364"/>
      <c r="MW223" s="364"/>
      <c r="MX223" s="364"/>
      <c r="MY223" s="364"/>
      <c r="MZ223" s="364"/>
      <c r="NA223" s="364"/>
      <c r="NB223" s="364"/>
      <c r="NC223" s="364"/>
      <c r="ND223" s="364"/>
      <c r="NE223" s="364"/>
      <c r="NF223" s="364"/>
      <c r="NG223" s="364"/>
      <c r="NH223" s="364"/>
      <c r="NI223" s="364"/>
      <c r="NJ223" s="364"/>
      <c r="NK223" s="364"/>
      <c r="NL223" s="364"/>
      <c r="NM223" s="364"/>
      <c r="NN223" s="364"/>
      <c r="NO223" s="364"/>
      <c r="NP223" s="364"/>
      <c r="NQ223" s="364"/>
      <c r="NR223" s="364"/>
      <c r="NS223" s="364"/>
      <c r="NT223" s="364"/>
      <c r="NU223" s="364"/>
      <c r="NV223" s="364"/>
      <c r="NW223" s="364"/>
      <c r="NX223" s="364"/>
      <c r="NY223" s="364"/>
      <c r="NZ223" s="364"/>
      <c r="OA223" s="364"/>
      <c r="OB223" s="364"/>
      <c r="OC223" s="364"/>
      <c r="OD223" s="364"/>
      <c r="OE223" s="364"/>
      <c r="OF223" s="364"/>
      <c r="OG223" s="364"/>
      <c r="OH223" s="364"/>
      <c r="OI223" s="364"/>
      <c r="OJ223" s="364"/>
      <c r="OK223" s="364"/>
      <c r="OL223" s="364"/>
      <c r="OM223" s="364"/>
      <c r="ON223" s="364"/>
      <c r="OO223" s="364"/>
      <c r="OP223" s="364"/>
      <c r="OQ223" s="364"/>
      <c r="OR223" s="364"/>
    </row>
    <row r="224" spans="1:408" ht="15">
      <c r="A224" s="365" t="s">
        <v>791</v>
      </c>
      <c r="B224" s="364">
        <f t="shared" si="185"/>
        <v>0</v>
      </c>
      <c r="C224" s="364">
        <f t="shared" si="186"/>
        <v>0</v>
      </c>
      <c r="D224" s="364">
        <f t="shared" si="187"/>
        <v>0</v>
      </c>
      <c r="E224" s="364">
        <f t="shared" si="188"/>
        <v>0</v>
      </c>
      <c r="F224" s="364">
        <f t="shared" si="189"/>
        <v>0</v>
      </c>
      <c r="G224" s="364">
        <f t="shared" si="190"/>
        <v>0</v>
      </c>
      <c r="H224" s="364">
        <f t="shared" si="191"/>
        <v>0</v>
      </c>
      <c r="I224" s="364">
        <f t="shared" si="192"/>
        <v>0</v>
      </c>
      <c r="J224" s="364">
        <f t="shared" si="193"/>
        <v>0</v>
      </c>
      <c r="K224" s="364">
        <f t="shared" si="194"/>
        <v>0</v>
      </c>
      <c r="L224" s="364">
        <f t="shared" si="195"/>
        <v>0</v>
      </c>
      <c r="M224" s="364">
        <f t="shared" si="196"/>
        <v>0</v>
      </c>
      <c r="N224" s="364">
        <f t="shared" si="197"/>
        <v>0</v>
      </c>
      <c r="O224" s="364">
        <f t="shared" si="198"/>
        <v>0</v>
      </c>
      <c r="P224" s="364">
        <f t="shared" si="199"/>
        <v>0</v>
      </c>
      <c r="Q224" s="364">
        <f t="shared" si="200"/>
        <v>0</v>
      </c>
      <c r="R224" s="364">
        <f t="shared" si="201"/>
        <v>0</v>
      </c>
      <c r="S224" s="364">
        <f t="shared" si="202"/>
        <v>0</v>
      </c>
      <c r="T224" s="364">
        <f t="shared" si="203"/>
        <v>0</v>
      </c>
      <c r="U224" s="364">
        <f t="shared" si="204"/>
        <v>0</v>
      </c>
      <c r="V224" s="364">
        <f t="shared" si="205"/>
        <v>0</v>
      </c>
      <c r="W224" s="364">
        <f t="shared" si="206"/>
        <v>0</v>
      </c>
      <c r="X224" s="364">
        <f t="shared" si="207"/>
        <v>0</v>
      </c>
      <c r="Y224" s="364">
        <f t="shared" si="208"/>
        <v>0</v>
      </c>
      <c r="Z224" s="364">
        <f t="shared" si="209"/>
        <v>0</v>
      </c>
      <c r="AA224" s="364">
        <f t="shared" si="210"/>
        <v>0</v>
      </c>
      <c r="AB224" s="364">
        <f t="shared" si="211"/>
        <v>0</v>
      </c>
      <c r="AC224" s="364">
        <f t="shared" si="212"/>
        <v>0</v>
      </c>
      <c r="AD224" s="364">
        <f t="shared" si="213"/>
        <v>0</v>
      </c>
      <c r="AE224" s="364">
        <f t="shared" si="214"/>
        <v>0</v>
      </c>
      <c r="AG224" s="364"/>
      <c r="AH224" s="364"/>
      <c r="AI224" s="364"/>
      <c r="AJ224" s="364"/>
      <c r="AK224" s="364"/>
      <c r="AL224" s="364"/>
      <c r="AM224" s="364"/>
      <c r="AN224" s="364"/>
      <c r="AO224" s="364"/>
      <c r="AP224" s="364"/>
      <c r="AQ224" s="364"/>
      <c r="AR224" s="364"/>
      <c r="AS224" s="364"/>
      <c r="AT224" s="364"/>
      <c r="AU224" s="364"/>
      <c r="AV224" s="364"/>
      <c r="AW224" s="364"/>
      <c r="AX224" s="364"/>
      <c r="AY224" s="364"/>
      <c r="AZ224" s="364"/>
      <c r="BA224" s="364"/>
      <c r="BB224" s="364"/>
      <c r="BC224" s="364"/>
      <c r="BD224" s="364"/>
      <c r="BE224" s="364"/>
      <c r="BF224" s="364"/>
      <c r="BG224" s="364"/>
      <c r="BH224" s="364"/>
      <c r="BI224" s="364"/>
      <c r="BJ224" s="364"/>
      <c r="BK224" s="364"/>
      <c r="BL224" s="364"/>
      <c r="BM224" s="364"/>
      <c r="BN224" s="364"/>
      <c r="BO224" s="364"/>
      <c r="BP224" s="364"/>
      <c r="BQ224" s="364"/>
      <c r="BR224" s="364"/>
      <c r="BS224" s="364"/>
      <c r="BT224" s="364"/>
      <c r="BU224" s="364"/>
      <c r="BV224" s="364"/>
      <c r="BW224" s="364"/>
      <c r="BX224" s="364"/>
      <c r="BY224" s="364"/>
      <c r="BZ224" s="364"/>
      <c r="CA224" s="364"/>
      <c r="CB224" s="364"/>
      <c r="CC224" s="364"/>
      <c r="CD224" s="364"/>
      <c r="CE224" s="364"/>
      <c r="CF224" s="364"/>
      <c r="CG224" s="364"/>
      <c r="CH224" s="364"/>
      <c r="CI224" s="364"/>
      <c r="CJ224" s="364"/>
      <c r="CK224" s="364"/>
      <c r="CL224" s="364"/>
      <c r="CM224" s="364"/>
      <c r="CN224" s="364"/>
      <c r="CO224" s="364"/>
      <c r="CP224" s="364"/>
      <c r="CQ224" s="364"/>
      <c r="CR224" s="364"/>
      <c r="CS224" s="364"/>
      <c r="CT224" s="364"/>
      <c r="CU224" s="364"/>
      <c r="CV224" s="364"/>
      <c r="CW224" s="364"/>
      <c r="CX224" s="364"/>
      <c r="CY224" s="364"/>
      <c r="CZ224" s="364"/>
      <c r="DA224" s="364"/>
      <c r="DB224" s="364"/>
      <c r="DC224" s="364"/>
      <c r="DD224" s="364"/>
      <c r="DE224" s="364"/>
      <c r="DF224" s="364"/>
      <c r="DG224" s="364"/>
      <c r="DH224" s="364"/>
      <c r="DI224" s="364"/>
      <c r="DJ224" s="364"/>
      <c r="DK224" s="364"/>
      <c r="DL224" s="364"/>
      <c r="DM224" s="364"/>
      <c r="DN224" s="364"/>
      <c r="DO224" s="364"/>
      <c r="DP224" s="364"/>
      <c r="DQ224" s="364"/>
      <c r="DR224" s="364"/>
      <c r="DS224" s="364"/>
      <c r="DT224" s="364"/>
      <c r="DU224" s="364"/>
      <c r="DV224" s="364"/>
      <c r="DW224" s="364"/>
      <c r="DX224" s="364"/>
      <c r="DY224" s="364"/>
      <c r="DZ224" s="364"/>
      <c r="EA224" s="364"/>
      <c r="EB224" s="364"/>
      <c r="EC224" s="364"/>
      <c r="ED224" s="364"/>
      <c r="EE224" s="364"/>
      <c r="EF224" s="364"/>
      <c r="EG224" s="364"/>
      <c r="EH224" s="364"/>
      <c r="EI224" s="364"/>
      <c r="EJ224" s="364"/>
      <c r="EK224" s="364"/>
      <c r="EL224" s="364"/>
      <c r="EM224" s="364"/>
      <c r="EN224" s="364"/>
      <c r="EO224" s="364"/>
      <c r="EP224" s="364"/>
      <c r="EQ224" s="364"/>
      <c r="ER224" s="364"/>
      <c r="ES224" s="364"/>
      <c r="ET224" s="364"/>
      <c r="EU224" s="364"/>
      <c r="EV224" s="364"/>
      <c r="EW224" s="364"/>
      <c r="EX224" s="364"/>
      <c r="EY224" s="364"/>
      <c r="EZ224" s="364"/>
      <c r="FA224" s="364"/>
      <c r="FB224" s="364"/>
      <c r="FC224" s="364"/>
      <c r="FD224" s="364"/>
      <c r="FE224" s="364"/>
      <c r="FF224" s="364"/>
      <c r="FG224" s="364"/>
      <c r="FH224" s="364"/>
      <c r="FI224" s="364"/>
      <c r="FJ224" s="364"/>
      <c r="FK224" s="364"/>
      <c r="FL224" s="364"/>
      <c r="FM224" s="364"/>
      <c r="FN224" s="364"/>
      <c r="FO224" s="364"/>
      <c r="FP224" s="364"/>
      <c r="FQ224" s="364"/>
      <c r="FR224" s="364"/>
      <c r="FS224" s="364"/>
      <c r="FT224" s="364"/>
      <c r="FU224" s="364"/>
      <c r="FV224" s="364"/>
      <c r="FW224" s="364"/>
      <c r="FX224" s="364"/>
      <c r="FY224" s="364"/>
      <c r="FZ224" s="364"/>
      <c r="GA224" s="364"/>
      <c r="GB224" s="364"/>
      <c r="GC224" s="364"/>
      <c r="GD224" s="364"/>
      <c r="GE224" s="364"/>
      <c r="GF224" s="364"/>
      <c r="GG224" s="364"/>
      <c r="GH224" s="364"/>
      <c r="GI224" s="364"/>
      <c r="GJ224" s="364"/>
      <c r="GK224" s="364"/>
      <c r="GL224" s="364"/>
      <c r="GM224" s="364"/>
      <c r="GN224" s="364"/>
      <c r="GO224" s="364"/>
      <c r="GP224" s="364"/>
      <c r="GQ224" s="364"/>
      <c r="GR224" s="364"/>
      <c r="GS224" s="364"/>
      <c r="GT224" s="364"/>
      <c r="GU224" s="364"/>
      <c r="GV224" s="364"/>
      <c r="GW224" s="364"/>
      <c r="GX224" s="364"/>
      <c r="GY224" s="364"/>
      <c r="GZ224" s="364"/>
      <c r="HA224" s="364"/>
      <c r="HB224" s="364"/>
      <c r="HC224" s="364"/>
      <c r="HD224" s="364"/>
      <c r="HE224" s="364"/>
      <c r="HF224" s="364"/>
      <c r="HG224" s="364"/>
      <c r="HH224" s="364"/>
      <c r="HI224" s="364"/>
      <c r="HJ224" s="364"/>
      <c r="HK224" s="364"/>
      <c r="HL224" s="364"/>
      <c r="HM224" s="364"/>
      <c r="HN224" s="364"/>
      <c r="HO224" s="364"/>
      <c r="HP224" s="364"/>
      <c r="HQ224" s="364"/>
      <c r="HR224" s="364"/>
      <c r="HS224" s="364"/>
      <c r="HT224" s="364"/>
      <c r="HU224" s="364"/>
      <c r="HV224" s="364"/>
      <c r="HW224" s="364"/>
      <c r="HX224" s="364"/>
      <c r="HY224" s="364"/>
      <c r="HZ224" s="364"/>
      <c r="IA224" s="364"/>
      <c r="IB224" s="364"/>
      <c r="IC224" s="364"/>
      <c r="ID224" s="364"/>
      <c r="IE224" s="364"/>
      <c r="IF224" s="364"/>
      <c r="IG224" s="364"/>
      <c r="IH224" s="364"/>
      <c r="II224" s="364"/>
      <c r="IJ224" s="364"/>
      <c r="IK224" s="364"/>
      <c r="IL224" s="364"/>
      <c r="IM224" s="364"/>
      <c r="IN224" s="364"/>
      <c r="IO224" s="364"/>
      <c r="IP224" s="364"/>
      <c r="IQ224" s="364"/>
      <c r="IR224" s="364"/>
      <c r="IS224" s="364"/>
      <c r="IT224" s="364"/>
      <c r="IU224" s="364"/>
      <c r="IV224" s="364"/>
      <c r="IW224" s="364"/>
      <c r="IX224" s="364"/>
      <c r="IY224" s="364"/>
      <c r="IZ224" s="364"/>
      <c r="JA224" s="364"/>
      <c r="JB224" s="364"/>
      <c r="JC224" s="364"/>
      <c r="JD224" s="364"/>
      <c r="JE224" s="364"/>
      <c r="JF224" s="364"/>
      <c r="JG224" s="364"/>
      <c r="JH224" s="364"/>
      <c r="JI224" s="364"/>
      <c r="JJ224" s="364"/>
      <c r="JK224" s="364"/>
      <c r="JL224" s="364"/>
      <c r="JM224" s="364"/>
      <c r="JN224" s="364"/>
      <c r="JO224" s="364"/>
      <c r="JP224" s="364"/>
      <c r="JQ224" s="364"/>
      <c r="JR224" s="364"/>
      <c r="JS224" s="364"/>
      <c r="JT224" s="364"/>
      <c r="JU224" s="364"/>
      <c r="JV224" s="364"/>
      <c r="JW224" s="364"/>
      <c r="JX224" s="364"/>
      <c r="JY224" s="364"/>
      <c r="JZ224" s="364"/>
      <c r="KA224" s="364"/>
      <c r="KB224" s="364"/>
      <c r="KC224" s="364"/>
      <c r="KD224" s="364"/>
      <c r="KE224" s="364"/>
      <c r="KF224" s="364"/>
      <c r="KG224" s="364"/>
      <c r="KH224" s="364"/>
      <c r="KI224" s="364"/>
      <c r="KJ224" s="364"/>
      <c r="KK224" s="364"/>
      <c r="KL224" s="364"/>
      <c r="KM224" s="364"/>
      <c r="KN224" s="364"/>
      <c r="KO224" s="364"/>
      <c r="KP224" s="364"/>
      <c r="KQ224" s="364"/>
      <c r="KR224" s="364"/>
      <c r="KS224" s="364"/>
      <c r="KT224" s="364"/>
      <c r="KU224" s="364"/>
      <c r="KV224" s="364"/>
      <c r="KW224" s="364"/>
      <c r="KX224" s="364"/>
      <c r="KY224" s="364"/>
      <c r="KZ224" s="364"/>
      <c r="LA224" s="364"/>
      <c r="LB224" s="364"/>
      <c r="LC224" s="364"/>
      <c r="LD224" s="364"/>
      <c r="LE224" s="364"/>
      <c r="LF224" s="364"/>
      <c r="LG224" s="364"/>
      <c r="LH224" s="364"/>
      <c r="LI224" s="364"/>
      <c r="LJ224" s="364"/>
      <c r="LK224" s="364"/>
      <c r="LL224" s="364"/>
      <c r="LM224" s="364"/>
      <c r="LN224" s="364"/>
      <c r="LO224" s="364"/>
      <c r="LP224" s="364"/>
      <c r="LQ224" s="364"/>
      <c r="LR224" s="364"/>
      <c r="LS224" s="364"/>
      <c r="LT224" s="364"/>
      <c r="LU224" s="364"/>
      <c r="LV224" s="364"/>
      <c r="LW224" s="364"/>
      <c r="LX224" s="364"/>
      <c r="LY224" s="364"/>
      <c r="LZ224" s="364"/>
      <c r="MA224" s="364"/>
      <c r="MB224" s="364"/>
      <c r="MC224" s="364"/>
      <c r="MD224" s="364"/>
      <c r="ME224" s="364"/>
      <c r="MF224" s="364"/>
      <c r="MG224" s="364"/>
      <c r="MH224" s="364"/>
      <c r="MI224" s="364"/>
      <c r="MJ224" s="364"/>
      <c r="MK224" s="364"/>
      <c r="ML224" s="364"/>
      <c r="MM224" s="364"/>
      <c r="MN224" s="364"/>
      <c r="MO224" s="364"/>
      <c r="MP224" s="364"/>
      <c r="MQ224" s="364"/>
      <c r="MR224" s="364"/>
      <c r="MS224" s="364"/>
      <c r="MT224" s="364"/>
      <c r="MU224" s="364"/>
      <c r="MV224" s="364"/>
      <c r="MW224" s="364"/>
      <c r="MX224" s="364"/>
      <c r="MY224" s="364"/>
      <c r="MZ224" s="364"/>
      <c r="NA224" s="364"/>
      <c r="NB224" s="364"/>
      <c r="NC224" s="364"/>
      <c r="ND224" s="364"/>
      <c r="NE224" s="364"/>
      <c r="NF224" s="364"/>
      <c r="NG224" s="364"/>
      <c r="NH224" s="364"/>
      <c r="NI224" s="364"/>
      <c r="NJ224" s="364"/>
      <c r="NK224" s="364"/>
      <c r="NL224" s="364"/>
      <c r="NM224" s="364"/>
      <c r="NN224" s="364"/>
      <c r="NO224" s="364"/>
      <c r="NP224" s="364"/>
      <c r="NQ224" s="364"/>
      <c r="NR224" s="364"/>
      <c r="NS224" s="364"/>
      <c r="NT224" s="364"/>
      <c r="NU224" s="364"/>
      <c r="NV224" s="364"/>
      <c r="NW224" s="364"/>
      <c r="NX224" s="364"/>
      <c r="NY224" s="364"/>
      <c r="NZ224" s="364"/>
      <c r="OA224" s="364"/>
      <c r="OB224" s="364"/>
      <c r="OC224" s="364"/>
      <c r="OD224" s="364"/>
      <c r="OE224" s="364"/>
      <c r="OF224" s="364"/>
      <c r="OG224" s="364"/>
      <c r="OH224" s="364"/>
      <c r="OI224" s="364"/>
      <c r="OJ224" s="364"/>
      <c r="OK224" s="364"/>
      <c r="OL224" s="364"/>
      <c r="OM224" s="364"/>
      <c r="ON224" s="364"/>
      <c r="OO224" s="364"/>
      <c r="OP224" s="364"/>
      <c r="OQ224" s="364"/>
      <c r="OR224" s="364"/>
    </row>
    <row r="225" spans="1:408" ht="15">
      <c r="A225" s="365" t="s">
        <v>792</v>
      </c>
      <c r="B225" s="364">
        <f t="shared" si="185"/>
        <v>0</v>
      </c>
      <c r="C225" s="364">
        <f t="shared" si="186"/>
        <v>0</v>
      </c>
      <c r="D225" s="364">
        <f t="shared" si="187"/>
        <v>0</v>
      </c>
      <c r="E225" s="364">
        <f t="shared" si="188"/>
        <v>0</v>
      </c>
      <c r="F225" s="364">
        <f t="shared" si="189"/>
        <v>0</v>
      </c>
      <c r="G225" s="364">
        <f t="shared" si="190"/>
        <v>0</v>
      </c>
      <c r="H225" s="364">
        <f t="shared" si="191"/>
        <v>0</v>
      </c>
      <c r="I225" s="364">
        <f t="shared" si="192"/>
        <v>0</v>
      </c>
      <c r="J225" s="364">
        <f t="shared" si="193"/>
        <v>0</v>
      </c>
      <c r="K225" s="364">
        <f t="shared" si="194"/>
        <v>0</v>
      </c>
      <c r="L225" s="364">
        <f t="shared" si="195"/>
        <v>0</v>
      </c>
      <c r="M225" s="364">
        <f t="shared" si="196"/>
        <v>0</v>
      </c>
      <c r="N225" s="364">
        <f t="shared" si="197"/>
        <v>0</v>
      </c>
      <c r="O225" s="364">
        <f t="shared" si="198"/>
        <v>0</v>
      </c>
      <c r="P225" s="364">
        <f t="shared" si="199"/>
        <v>0</v>
      </c>
      <c r="Q225" s="364">
        <f t="shared" si="200"/>
        <v>0</v>
      </c>
      <c r="R225" s="364">
        <f t="shared" si="201"/>
        <v>0</v>
      </c>
      <c r="S225" s="364">
        <f t="shared" si="202"/>
        <v>0</v>
      </c>
      <c r="T225" s="364">
        <f t="shared" si="203"/>
        <v>0</v>
      </c>
      <c r="U225" s="364">
        <f t="shared" si="204"/>
        <v>0</v>
      </c>
      <c r="V225" s="364">
        <f t="shared" si="205"/>
        <v>0</v>
      </c>
      <c r="W225" s="364">
        <f t="shared" si="206"/>
        <v>0</v>
      </c>
      <c r="X225" s="364">
        <f t="shared" si="207"/>
        <v>0</v>
      </c>
      <c r="Y225" s="364">
        <f t="shared" si="208"/>
        <v>0</v>
      </c>
      <c r="Z225" s="364">
        <f t="shared" si="209"/>
        <v>0</v>
      </c>
      <c r="AA225" s="364">
        <f t="shared" si="210"/>
        <v>0</v>
      </c>
      <c r="AB225" s="364">
        <f t="shared" si="211"/>
        <v>0</v>
      </c>
      <c r="AC225" s="364">
        <f t="shared" si="212"/>
        <v>0</v>
      </c>
      <c r="AD225" s="364">
        <f t="shared" si="213"/>
        <v>0</v>
      </c>
      <c r="AE225" s="364">
        <f t="shared" si="214"/>
        <v>0</v>
      </c>
      <c r="AG225" s="364"/>
      <c r="AH225" s="364"/>
      <c r="AI225" s="364"/>
      <c r="AJ225" s="364"/>
      <c r="AK225" s="364"/>
      <c r="AL225" s="364"/>
      <c r="AM225" s="364"/>
      <c r="AN225" s="364"/>
      <c r="AO225" s="364"/>
      <c r="AP225" s="364"/>
      <c r="AQ225" s="364"/>
      <c r="AR225" s="364"/>
      <c r="AS225" s="364"/>
      <c r="AT225" s="364"/>
      <c r="AU225" s="364"/>
      <c r="AV225" s="364"/>
      <c r="AW225" s="364"/>
      <c r="AX225" s="364"/>
      <c r="AY225" s="364"/>
      <c r="AZ225" s="364"/>
      <c r="BA225" s="364"/>
      <c r="BB225" s="364"/>
      <c r="BC225" s="364"/>
      <c r="BD225" s="364"/>
      <c r="BE225" s="364"/>
      <c r="BF225" s="364"/>
      <c r="BG225" s="364"/>
      <c r="BH225" s="364"/>
      <c r="BI225" s="364"/>
      <c r="BJ225" s="364"/>
      <c r="BK225" s="364"/>
      <c r="BL225" s="364"/>
      <c r="BM225" s="364"/>
      <c r="BN225" s="364"/>
      <c r="BO225" s="364"/>
      <c r="BP225" s="364"/>
      <c r="BQ225" s="364"/>
      <c r="BR225" s="364"/>
      <c r="BS225" s="364"/>
      <c r="BT225" s="364"/>
      <c r="BU225" s="364"/>
      <c r="BV225" s="364"/>
      <c r="BW225" s="364"/>
      <c r="BX225" s="364"/>
      <c r="BY225" s="364"/>
      <c r="BZ225" s="364"/>
      <c r="CA225" s="364"/>
      <c r="CB225" s="364"/>
      <c r="CC225" s="364"/>
      <c r="CD225" s="364"/>
      <c r="CE225" s="364"/>
      <c r="CF225" s="364"/>
      <c r="CG225" s="364"/>
      <c r="CH225" s="364"/>
      <c r="CI225" s="364"/>
      <c r="CJ225" s="364"/>
      <c r="CK225" s="364"/>
      <c r="CL225" s="364"/>
      <c r="CM225" s="364"/>
      <c r="CN225" s="364"/>
      <c r="CO225" s="364"/>
      <c r="CP225" s="364"/>
      <c r="CQ225" s="364"/>
      <c r="CR225" s="364"/>
      <c r="CS225" s="364"/>
      <c r="CT225" s="364"/>
      <c r="CU225" s="364"/>
      <c r="CV225" s="364"/>
      <c r="CW225" s="364"/>
      <c r="CX225" s="364"/>
      <c r="CY225" s="364"/>
      <c r="CZ225" s="364"/>
      <c r="DA225" s="364"/>
      <c r="DB225" s="364"/>
      <c r="DC225" s="364"/>
      <c r="DD225" s="364"/>
      <c r="DE225" s="364"/>
      <c r="DF225" s="364"/>
      <c r="DG225" s="364"/>
      <c r="DH225" s="364"/>
      <c r="DI225" s="364"/>
      <c r="DJ225" s="364"/>
      <c r="DK225" s="364"/>
      <c r="DL225" s="364"/>
      <c r="DM225" s="364"/>
      <c r="DN225" s="364"/>
      <c r="DO225" s="364"/>
      <c r="DP225" s="364"/>
      <c r="DQ225" s="364"/>
      <c r="DR225" s="364"/>
      <c r="DS225" s="364"/>
      <c r="DT225" s="364"/>
      <c r="DU225" s="364"/>
      <c r="DV225" s="364"/>
      <c r="DW225" s="364"/>
      <c r="DX225" s="364"/>
      <c r="DY225" s="364"/>
      <c r="DZ225" s="364"/>
      <c r="EA225" s="364"/>
      <c r="EB225" s="364"/>
      <c r="EC225" s="364"/>
      <c r="ED225" s="364"/>
      <c r="EE225" s="364"/>
      <c r="EF225" s="364"/>
      <c r="EG225" s="364"/>
      <c r="EH225" s="364"/>
      <c r="EI225" s="364"/>
      <c r="EJ225" s="364"/>
      <c r="EK225" s="364"/>
      <c r="EL225" s="364"/>
      <c r="EM225" s="364"/>
      <c r="EN225" s="364"/>
      <c r="EO225" s="364"/>
      <c r="EP225" s="364"/>
      <c r="EQ225" s="364"/>
      <c r="ER225" s="364"/>
      <c r="ES225" s="364"/>
      <c r="ET225" s="364"/>
      <c r="EU225" s="364"/>
      <c r="EV225" s="364"/>
      <c r="EW225" s="364"/>
      <c r="EX225" s="364"/>
      <c r="EY225" s="364"/>
      <c r="EZ225" s="364"/>
      <c r="FA225" s="364"/>
      <c r="FB225" s="364"/>
      <c r="FC225" s="364"/>
      <c r="FD225" s="364"/>
      <c r="FE225" s="364"/>
      <c r="FF225" s="364"/>
      <c r="FG225" s="364"/>
      <c r="FH225" s="364"/>
      <c r="FI225" s="364"/>
      <c r="FJ225" s="364"/>
      <c r="FK225" s="364"/>
      <c r="FL225" s="364"/>
      <c r="FM225" s="364"/>
      <c r="FN225" s="364"/>
      <c r="FO225" s="364"/>
      <c r="FP225" s="364"/>
      <c r="FQ225" s="364"/>
      <c r="FR225" s="364"/>
      <c r="FS225" s="364"/>
      <c r="FT225" s="364"/>
      <c r="FU225" s="364"/>
      <c r="FV225" s="364"/>
      <c r="FW225" s="364"/>
      <c r="FX225" s="364"/>
      <c r="FY225" s="364"/>
      <c r="FZ225" s="364"/>
      <c r="GA225" s="364"/>
      <c r="GB225" s="364"/>
      <c r="GC225" s="364"/>
      <c r="GD225" s="364"/>
      <c r="GE225" s="364"/>
      <c r="GF225" s="364"/>
      <c r="GG225" s="364"/>
      <c r="GH225" s="364"/>
      <c r="GI225" s="364"/>
      <c r="GJ225" s="364"/>
      <c r="GK225" s="364"/>
      <c r="GL225" s="364"/>
      <c r="GM225" s="364"/>
      <c r="GN225" s="364"/>
      <c r="GO225" s="364"/>
      <c r="GP225" s="364"/>
      <c r="GQ225" s="364"/>
      <c r="GR225" s="364"/>
      <c r="GS225" s="364"/>
      <c r="GT225" s="364"/>
      <c r="GU225" s="364"/>
      <c r="GV225" s="364"/>
      <c r="GW225" s="364"/>
      <c r="GX225" s="364"/>
      <c r="GY225" s="364"/>
      <c r="GZ225" s="364"/>
      <c r="HA225" s="364"/>
      <c r="HB225" s="364"/>
      <c r="HC225" s="364"/>
      <c r="HD225" s="364"/>
      <c r="HE225" s="364"/>
      <c r="HF225" s="364"/>
      <c r="HG225" s="364"/>
      <c r="HH225" s="364"/>
      <c r="HI225" s="364"/>
      <c r="HJ225" s="364"/>
      <c r="HK225" s="364"/>
      <c r="HL225" s="364"/>
      <c r="HM225" s="364"/>
      <c r="HN225" s="364"/>
      <c r="HO225" s="364"/>
      <c r="HP225" s="364"/>
      <c r="HQ225" s="364"/>
      <c r="HR225" s="364"/>
      <c r="HS225" s="364"/>
      <c r="HT225" s="364"/>
      <c r="HU225" s="364"/>
      <c r="HV225" s="364"/>
      <c r="HW225" s="364"/>
      <c r="HX225" s="364"/>
      <c r="HY225" s="364"/>
      <c r="HZ225" s="364"/>
      <c r="IA225" s="364"/>
      <c r="IB225" s="364"/>
      <c r="IC225" s="364"/>
      <c r="ID225" s="364"/>
      <c r="IE225" s="364"/>
      <c r="IF225" s="364"/>
      <c r="IG225" s="364"/>
      <c r="IH225" s="364"/>
      <c r="II225" s="364"/>
      <c r="IJ225" s="364"/>
      <c r="IK225" s="364"/>
      <c r="IL225" s="364"/>
      <c r="IM225" s="364"/>
      <c r="IN225" s="364"/>
      <c r="IO225" s="364"/>
      <c r="IP225" s="364"/>
      <c r="IQ225" s="364"/>
      <c r="IR225" s="364"/>
      <c r="IS225" s="364"/>
      <c r="IT225" s="364"/>
      <c r="IU225" s="364"/>
      <c r="IV225" s="364"/>
      <c r="IW225" s="364"/>
      <c r="IX225" s="364"/>
      <c r="IY225" s="364"/>
      <c r="IZ225" s="364"/>
      <c r="JA225" s="364"/>
      <c r="JB225" s="364"/>
      <c r="JC225" s="364"/>
      <c r="JD225" s="364"/>
      <c r="JE225" s="364"/>
      <c r="JF225" s="364"/>
      <c r="JG225" s="364"/>
      <c r="JH225" s="364"/>
      <c r="JI225" s="364"/>
      <c r="JJ225" s="364"/>
      <c r="JK225" s="364"/>
      <c r="JL225" s="364"/>
      <c r="JM225" s="364"/>
      <c r="JN225" s="364"/>
      <c r="JO225" s="364"/>
      <c r="JP225" s="364"/>
      <c r="JQ225" s="364"/>
      <c r="JR225" s="364"/>
      <c r="JS225" s="364"/>
      <c r="JT225" s="364"/>
      <c r="JU225" s="364"/>
      <c r="JV225" s="364"/>
      <c r="JW225" s="364"/>
      <c r="JX225" s="364"/>
      <c r="JY225" s="364"/>
      <c r="JZ225" s="364"/>
      <c r="KA225" s="364"/>
      <c r="KB225" s="364"/>
      <c r="KC225" s="364"/>
      <c r="KD225" s="364"/>
      <c r="KE225" s="364"/>
      <c r="KF225" s="364"/>
      <c r="KG225" s="364"/>
      <c r="KH225" s="364"/>
      <c r="KI225" s="364"/>
      <c r="KJ225" s="364"/>
      <c r="KK225" s="364"/>
      <c r="KL225" s="364"/>
      <c r="KM225" s="364"/>
      <c r="KN225" s="364"/>
      <c r="KO225" s="364"/>
      <c r="KP225" s="364"/>
      <c r="KQ225" s="364"/>
      <c r="KR225" s="364"/>
      <c r="KS225" s="364"/>
      <c r="KT225" s="364"/>
      <c r="KU225" s="364"/>
      <c r="KV225" s="364"/>
      <c r="KW225" s="364"/>
      <c r="KX225" s="364"/>
      <c r="KY225" s="364"/>
      <c r="KZ225" s="364"/>
      <c r="LA225" s="364"/>
      <c r="LB225" s="364"/>
      <c r="LC225" s="364"/>
      <c r="LD225" s="364"/>
      <c r="LE225" s="364"/>
      <c r="LF225" s="364"/>
      <c r="LG225" s="364"/>
      <c r="LH225" s="364"/>
      <c r="LI225" s="364"/>
      <c r="LJ225" s="364"/>
      <c r="LK225" s="364"/>
      <c r="LL225" s="364"/>
      <c r="LM225" s="364"/>
      <c r="LN225" s="364"/>
      <c r="LO225" s="364"/>
      <c r="LP225" s="364"/>
      <c r="LQ225" s="364"/>
      <c r="LR225" s="364"/>
      <c r="LS225" s="364"/>
      <c r="LT225" s="364"/>
      <c r="LU225" s="364"/>
      <c r="LV225" s="364"/>
      <c r="LW225" s="364"/>
      <c r="LX225" s="364"/>
      <c r="LY225" s="364"/>
      <c r="LZ225" s="364"/>
      <c r="MA225" s="364"/>
      <c r="MB225" s="364"/>
      <c r="MC225" s="364"/>
      <c r="MD225" s="364"/>
      <c r="ME225" s="364"/>
      <c r="MF225" s="364"/>
      <c r="MG225" s="364"/>
      <c r="MH225" s="364"/>
      <c r="MI225" s="364"/>
      <c r="MJ225" s="364"/>
      <c r="MK225" s="364"/>
      <c r="ML225" s="364"/>
      <c r="MM225" s="364"/>
      <c r="MN225" s="364"/>
      <c r="MO225" s="364"/>
      <c r="MP225" s="364"/>
      <c r="MQ225" s="364"/>
      <c r="MR225" s="364"/>
      <c r="MS225" s="364"/>
      <c r="MT225" s="364"/>
      <c r="MU225" s="364"/>
      <c r="MV225" s="364"/>
      <c r="MW225" s="364"/>
      <c r="MX225" s="364"/>
      <c r="MY225" s="364"/>
      <c r="MZ225" s="364"/>
      <c r="NA225" s="364"/>
      <c r="NB225" s="364"/>
      <c r="NC225" s="364"/>
      <c r="ND225" s="364"/>
      <c r="NE225" s="364"/>
      <c r="NF225" s="364"/>
      <c r="NG225" s="364"/>
      <c r="NH225" s="364"/>
      <c r="NI225" s="364"/>
      <c r="NJ225" s="364"/>
      <c r="NK225" s="364"/>
      <c r="NL225" s="364"/>
      <c r="NM225" s="364"/>
      <c r="NN225" s="364"/>
      <c r="NO225" s="364"/>
      <c r="NP225" s="364"/>
      <c r="NQ225" s="364"/>
      <c r="NR225" s="364"/>
      <c r="NS225" s="364"/>
      <c r="NT225" s="364"/>
      <c r="NU225" s="364"/>
      <c r="NV225" s="364"/>
      <c r="NW225" s="364"/>
      <c r="NX225" s="364"/>
      <c r="NY225" s="364"/>
      <c r="NZ225" s="364"/>
      <c r="OA225" s="364"/>
      <c r="OB225" s="364"/>
      <c r="OC225" s="364"/>
      <c r="OD225" s="364"/>
      <c r="OE225" s="364"/>
      <c r="OF225" s="364"/>
      <c r="OG225" s="364"/>
      <c r="OH225" s="364"/>
      <c r="OI225" s="364"/>
      <c r="OJ225" s="364"/>
      <c r="OK225" s="364"/>
      <c r="OL225" s="364"/>
      <c r="OM225" s="364"/>
      <c r="ON225" s="364"/>
      <c r="OO225" s="364"/>
      <c r="OP225" s="364"/>
      <c r="OQ225" s="364"/>
      <c r="OR225" s="364"/>
    </row>
    <row r="226" spans="1:408" ht="15">
      <c r="A226" s="365" t="s">
        <v>793</v>
      </c>
      <c r="B226" s="364">
        <f t="shared" si="185"/>
        <v>0</v>
      </c>
      <c r="C226" s="364">
        <f t="shared" si="186"/>
        <v>0</v>
      </c>
      <c r="D226" s="364">
        <f t="shared" si="187"/>
        <v>0</v>
      </c>
      <c r="E226" s="364">
        <f t="shared" si="188"/>
        <v>0</v>
      </c>
      <c r="F226" s="364">
        <f t="shared" si="189"/>
        <v>0</v>
      </c>
      <c r="G226" s="364">
        <f t="shared" si="190"/>
        <v>0</v>
      </c>
      <c r="H226" s="364">
        <f t="shared" si="191"/>
        <v>0</v>
      </c>
      <c r="I226" s="364">
        <f t="shared" si="192"/>
        <v>0</v>
      </c>
      <c r="J226" s="364">
        <f t="shared" si="193"/>
        <v>0</v>
      </c>
      <c r="K226" s="364">
        <f t="shared" si="194"/>
        <v>0</v>
      </c>
      <c r="L226" s="364">
        <f t="shared" si="195"/>
        <v>0</v>
      </c>
      <c r="M226" s="364">
        <f t="shared" si="196"/>
        <v>0</v>
      </c>
      <c r="N226" s="364">
        <f t="shared" si="197"/>
        <v>0</v>
      </c>
      <c r="O226" s="364">
        <f t="shared" si="198"/>
        <v>0</v>
      </c>
      <c r="P226" s="364">
        <f t="shared" si="199"/>
        <v>0</v>
      </c>
      <c r="Q226" s="364">
        <f t="shared" si="200"/>
        <v>0</v>
      </c>
      <c r="R226" s="364">
        <f t="shared" si="201"/>
        <v>0</v>
      </c>
      <c r="S226" s="364">
        <f t="shared" si="202"/>
        <v>0</v>
      </c>
      <c r="T226" s="364">
        <f t="shared" si="203"/>
        <v>0</v>
      </c>
      <c r="U226" s="364">
        <f t="shared" si="204"/>
        <v>0</v>
      </c>
      <c r="V226" s="364">
        <f t="shared" si="205"/>
        <v>0</v>
      </c>
      <c r="W226" s="364">
        <f t="shared" si="206"/>
        <v>0</v>
      </c>
      <c r="X226" s="364">
        <f t="shared" si="207"/>
        <v>0</v>
      </c>
      <c r="Y226" s="364">
        <f t="shared" si="208"/>
        <v>0</v>
      </c>
      <c r="Z226" s="364">
        <f t="shared" si="209"/>
        <v>0</v>
      </c>
      <c r="AA226" s="364">
        <f t="shared" si="210"/>
        <v>0</v>
      </c>
      <c r="AB226" s="364">
        <f t="shared" si="211"/>
        <v>0</v>
      </c>
      <c r="AC226" s="364">
        <f t="shared" si="212"/>
        <v>0</v>
      </c>
      <c r="AD226" s="364">
        <f t="shared" si="213"/>
        <v>0</v>
      </c>
      <c r="AE226" s="364">
        <f t="shared" si="214"/>
        <v>0</v>
      </c>
      <c r="AG226" s="364"/>
      <c r="AH226" s="364"/>
      <c r="AI226" s="364"/>
      <c r="AJ226" s="364"/>
      <c r="AK226" s="364"/>
      <c r="AL226" s="364"/>
      <c r="AM226" s="364"/>
      <c r="AN226" s="364"/>
      <c r="AO226" s="364"/>
      <c r="AP226" s="364"/>
      <c r="AQ226" s="364"/>
      <c r="AR226" s="364"/>
      <c r="AS226" s="364"/>
      <c r="AT226" s="364"/>
      <c r="AU226" s="364"/>
      <c r="AV226" s="364"/>
      <c r="AW226" s="364"/>
      <c r="AX226" s="364"/>
      <c r="AY226" s="364"/>
      <c r="AZ226" s="364"/>
      <c r="BA226" s="364"/>
      <c r="BB226" s="364"/>
      <c r="BC226" s="364"/>
      <c r="BD226" s="364"/>
      <c r="BE226" s="364"/>
      <c r="BF226" s="364"/>
      <c r="BG226" s="364"/>
      <c r="BH226" s="364"/>
      <c r="BI226" s="364"/>
      <c r="BJ226" s="364"/>
      <c r="BK226" s="364"/>
      <c r="BL226" s="364"/>
      <c r="BM226" s="364"/>
      <c r="BN226" s="364"/>
      <c r="BO226" s="364"/>
      <c r="BP226" s="364"/>
      <c r="BQ226" s="364"/>
      <c r="BR226" s="364"/>
      <c r="BS226" s="364"/>
      <c r="BT226" s="364"/>
      <c r="BU226" s="364"/>
      <c r="BV226" s="364"/>
      <c r="BW226" s="364"/>
      <c r="BX226" s="364"/>
      <c r="BY226" s="364"/>
      <c r="BZ226" s="364"/>
      <c r="CA226" s="364"/>
      <c r="CB226" s="364"/>
      <c r="CC226" s="364"/>
      <c r="CD226" s="364"/>
      <c r="CE226" s="364"/>
      <c r="CF226" s="364"/>
      <c r="CG226" s="364"/>
      <c r="CH226" s="364"/>
      <c r="CI226" s="364"/>
      <c r="CJ226" s="364"/>
      <c r="CK226" s="364"/>
      <c r="CL226" s="364"/>
      <c r="CM226" s="364"/>
      <c r="CN226" s="364"/>
      <c r="CO226" s="364"/>
      <c r="CP226" s="364"/>
      <c r="CQ226" s="364"/>
      <c r="CR226" s="364"/>
      <c r="CS226" s="364"/>
      <c r="CT226" s="364"/>
      <c r="CU226" s="364"/>
      <c r="CV226" s="364"/>
      <c r="CW226" s="364"/>
      <c r="CX226" s="364"/>
      <c r="CY226" s="364"/>
      <c r="CZ226" s="364"/>
      <c r="DA226" s="364"/>
      <c r="DB226" s="364"/>
      <c r="DC226" s="364"/>
      <c r="DD226" s="364"/>
      <c r="DE226" s="364"/>
      <c r="DF226" s="364"/>
      <c r="DG226" s="364"/>
      <c r="DH226" s="364"/>
      <c r="DI226" s="364"/>
      <c r="DJ226" s="364"/>
      <c r="DK226" s="364"/>
      <c r="DL226" s="364"/>
      <c r="DM226" s="364"/>
      <c r="DN226" s="364"/>
      <c r="DO226" s="364"/>
      <c r="DP226" s="364"/>
      <c r="DQ226" s="364"/>
      <c r="DR226" s="364"/>
      <c r="DS226" s="364"/>
      <c r="DT226" s="364"/>
      <c r="DU226" s="364"/>
      <c r="DV226" s="364"/>
      <c r="DW226" s="364"/>
      <c r="DX226" s="364"/>
      <c r="DY226" s="364"/>
      <c r="DZ226" s="364"/>
      <c r="EA226" s="364"/>
      <c r="EB226" s="364"/>
      <c r="EC226" s="364"/>
      <c r="ED226" s="364"/>
      <c r="EE226" s="364"/>
      <c r="EF226" s="364"/>
      <c r="EG226" s="364"/>
      <c r="EH226" s="364"/>
      <c r="EI226" s="364"/>
      <c r="EJ226" s="364"/>
      <c r="EK226" s="364"/>
      <c r="EL226" s="364"/>
      <c r="EM226" s="364"/>
      <c r="EN226" s="364"/>
      <c r="EO226" s="364"/>
      <c r="EP226" s="364"/>
      <c r="EQ226" s="364"/>
      <c r="ER226" s="364"/>
      <c r="ES226" s="364"/>
      <c r="ET226" s="364"/>
      <c r="EU226" s="364"/>
      <c r="EV226" s="364"/>
      <c r="EW226" s="364"/>
      <c r="EX226" s="364"/>
      <c r="EY226" s="364"/>
      <c r="EZ226" s="364"/>
      <c r="FA226" s="364"/>
      <c r="FB226" s="364"/>
      <c r="FC226" s="364"/>
      <c r="FD226" s="364"/>
      <c r="FE226" s="364"/>
      <c r="FF226" s="364"/>
      <c r="FG226" s="364"/>
      <c r="FH226" s="364"/>
      <c r="FI226" s="364"/>
      <c r="FJ226" s="364"/>
      <c r="FK226" s="364"/>
      <c r="FL226" s="364"/>
      <c r="FM226" s="364"/>
      <c r="FN226" s="364"/>
      <c r="FO226" s="364"/>
      <c r="FP226" s="364"/>
      <c r="FQ226" s="364"/>
      <c r="FR226" s="364"/>
      <c r="FS226" s="364"/>
      <c r="FT226" s="364"/>
      <c r="FU226" s="364"/>
      <c r="FV226" s="364"/>
      <c r="FW226" s="364"/>
      <c r="FX226" s="364"/>
      <c r="FY226" s="364"/>
      <c r="FZ226" s="364"/>
      <c r="GA226" s="364"/>
      <c r="GB226" s="364"/>
      <c r="GC226" s="364"/>
      <c r="GD226" s="364"/>
      <c r="GE226" s="364"/>
      <c r="GF226" s="364"/>
      <c r="GG226" s="364"/>
      <c r="GH226" s="364"/>
      <c r="GI226" s="364"/>
      <c r="GJ226" s="364"/>
      <c r="GK226" s="364"/>
      <c r="GL226" s="364"/>
      <c r="GM226" s="364"/>
      <c r="GN226" s="364"/>
      <c r="GO226" s="364"/>
      <c r="GP226" s="364"/>
      <c r="GQ226" s="364"/>
      <c r="GR226" s="364"/>
      <c r="GS226" s="364"/>
      <c r="GT226" s="364"/>
      <c r="GU226" s="364"/>
      <c r="GV226" s="364"/>
      <c r="GW226" s="364"/>
      <c r="GX226" s="364"/>
      <c r="GY226" s="364"/>
      <c r="GZ226" s="364"/>
      <c r="HA226" s="364"/>
      <c r="HB226" s="364"/>
      <c r="HC226" s="364"/>
      <c r="HD226" s="364"/>
      <c r="HE226" s="364"/>
      <c r="HF226" s="364"/>
      <c r="HG226" s="364"/>
      <c r="HH226" s="364"/>
      <c r="HI226" s="364"/>
      <c r="HJ226" s="364"/>
      <c r="HK226" s="364"/>
      <c r="HL226" s="364"/>
      <c r="HM226" s="364"/>
      <c r="HN226" s="364"/>
      <c r="HO226" s="364"/>
      <c r="HP226" s="364"/>
      <c r="HQ226" s="364"/>
      <c r="HR226" s="364"/>
      <c r="HS226" s="364"/>
      <c r="HT226" s="364"/>
      <c r="HU226" s="364"/>
      <c r="HV226" s="364"/>
      <c r="HW226" s="364"/>
      <c r="HX226" s="364"/>
      <c r="HY226" s="364"/>
      <c r="HZ226" s="364"/>
      <c r="IA226" s="364"/>
      <c r="IB226" s="364"/>
      <c r="IC226" s="364"/>
      <c r="ID226" s="364"/>
      <c r="IE226" s="364"/>
      <c r="IF226" s="364"/>
      <c r="IG226" s="364"/>
      <c r="IH226" s="364"/>
      <c r="II226" s="364"/>
      <c r="IJ226" s="364"/>
      <c r="IK226" s="364"/>
      <c r="IL226" s="364"/>
      <c r="IM226" s="364"/>
      <c r="IN226" s="364"/>
      <c r="IO226" s="364"/>
      <c r="IP226" s="364"/>
      <c r="IQ226" s="364"/>
      <c r="IR226" s="364"/>
      <c r="IS226" s="364"/>
      <c r="IT226" s="364"/>
      <c r="IU226" s="364"/>
      <c r="IV226" s="364"/>
      <c r="IW226" s="364"/>
      <c r="IX226" s="364"/>
      <c r="IY226" s="364"/>
      <c r="IZ226" s="364"/>
      <c r="JA226" s="364"/>
      <c r="JB226" s="364"/>
      <c r="JC226" s="364"/>
      <c r="JD226" s="364"/>
      <c r="JE226" s="364"/>
      <c r="JF226" s="364"/>
      <c r="JG226" s="364"/>
      <c r="JH226" s="364"/>
      <c r="JI226" s="364"/>
      <c r="JJ226" s="364"/>
      <c r="JK226" s="364"/>
      <c r="JL226" s="364"/>
      <c r="JM226" s="364"/>
      <c r="JN226" s="364"/>
      <c r="JO226" s="364"/>
      <c r="JP226" s="364"/>
      <c r="JQ226" s="364"/>
      <c r="JR226" s="364"/>
      <c r="JS226" s="364"/>
      <c r="JT226" s="364"/>
      <c r="JU226" s="364"/>
      <c r="JV226" s="364"/>
      <c r="JW226" s="364"/>
      <c r="JX226" s="364"/>
      <c r="JY226" s="364"/>
      <c r="JZ226" s="364"/>
      <c r="KA226" s="364"/>
      <c r="KB226" s="364"/>
      <c r="KC226" s="364"/>
      <c r="KD226" s="364"/>
      <c r="KE226" s="364"/>
      <c r="KF226" s="364"/>
      <c r="KG226" s="364"/>
      <c r="KH226" s="364"/>
      <c r="KI226" s="364"/>
      <c r="KJ226" s="364"/>
      <c r="KK226" s="364"/>
      <c r="KL226" s="364"/>
      <c r="KM226" s="364"/>
      <c r="KN226" s="364"/>
      <c r="KO226" s="364"/>
      <c r="KP226" s="364"/>
      <c r="KQ226" s="364"/>
      <c r="KR226" s="364"/>
      <c r="KS226" s="364"/>
      <c r="KT226" s="364"/>
      <c r="KU226" s="364"/>
      <c r="KV226" s="364"/>
      <c r="KW226" s="364"/>
      <c r="KX226" s="364"/>
      <c r="KY226" s="364"/>
      <c r="KZ226" s="364"/>
      <c r="LA226" s="364"/>
      <c r="LB226" s="364"/>
      <c r="LC226" s="364"/>
      <c r="LD226" s="364"/>
      <c r="LE226" s="364"/>
      <c r="LF226" s="364"/>
      <c r="LG226" s="364"/>
      <c r="LH226" s="364"/>
      <c r="LI226" s="364"/>
      <c r="LJ226" s="364"/>
      <c r="LK226" s="364"/>
      <c r="LL226" s="364"/>
      <c r="LM226" s="364"/>
      <c r="LN226" s="364"/>
      <c r="LO226" s="364"/>
      <c r="LP226" s="364"/>
      <c r="LQ226" s="364"/>
      <c r="LR226" s="364"/>
      <c r="LS226" s="364"/>
      <c r="LT226" s="364"/>
      <c r="LU226" s="364"/>
      <c r="LV226" s="364"/>
      <c r="LW226" s="364"/>
      <c r="LX226" s="364"/>
      <c r="LY226" s="364"/>
      <c r="LZ226" s="364"/>
      <c r="MA226" s="364"/>
      <c r="MB226" s="364"/>
      <c r="MC226" s="364"/>
      <c r="MD226" s="364"/>
      <c r="ME226" s="364"/>
      <c r="MF226" s="364"/>
      <c r="MG226" s="364"/>
      <c r="MH226" s="364"/>
      <c r="MI226" s="364"/>
      <c r="MJ226" s="364"/>
      <c r="MK226" s="364"/>
      <c r="ML226" s="364"/>
      <c r="MM226" s="364"/>
      <c r="MN226" s="364"/>
      <c r="MO226" s="364"/>
      <c r="MP226" s="364"/>
      <c r="MQ226" s="364"/>
      <c r="MR226" s="364"/>
      <c r="MS226" s="364"/>
      <c r="MT226" s="364"/>
      <c r="MU226" s="364"/>
      <c r="MV226" s="364"/>
      <c r="MW226" s="364"/>
      <c r="MX226" s="364"/>
      <c r="MY226" s="364"/>
      <c r="MZ226" s="364"/>
      <c r="NA226" s="364"/>
      <c r="NB226" s="364"/>
      <c r="NC226" s="364"/>
      <c r="ND226" s="364"/>
      <c r="NE226" s="364"/>
      <c r="NF226" s="364"/>
      <c r="NG226" s="364"/>
      <c r="NH226" s="364"/>
      <c r="NI226" s="364"/>
      <c r="NJ226" s="364"/>
      <c r="NK226" s="364"/>
      <c r="NL226" s="364"/>
      <c r="NM226" s="364"/>
      <c r="NN226" s="364"/>
      <c r="NO226" s="364"/>
      <c r="NP226" s="364"/>
      <c r="NQ226" s="364"/>
      <c r="NR226" s="364"/>
      <c r="NS226" s="364"/>
      <c r="NT226" s="364"/>
      <c r="NU226" s="364"/>
      <c r="NV226" s="364"/>
      <c r="NW226" s="364"/>
      <c r="NX226" s="364"/>
      <c r="NY226" s="364"/>
      <c r="NZ226" s="364"/>
      <c r="OA226" s="364"/>
      <c r="OB226" s="364"/>
      <c r="OC226" s="364"/>
      <c r="OD226" s="364"/>
      <c r="OE226" s="364"/>
      <c r="OF226" s="364"/>
      <c r="OG226" s="364"/>
      <c r="OH226" s="364"/>
      <c r="OI226" s="364"/>
      <c r="OJ226" s="364"/>
      <c r="OK226" s="364"/>
      <c r="OL226" s="364"/>
      <c r="OM226" s="364"/>
      <c r="ON226" s="364"/>
      <c r="OO226" s="364"/>
      <c r="OP226" s="364"/>
      <c r="OQ226" s="364"/>
      <c r="OR226" s="364"/>
    </row>
    <row r="227" spans="1:408" ht="15">
      <c r="A227" s="363" t="s">
        <v>794</v>
      </c>
      <c r="B227" s="364">
        <f t="shared" si="185"/>
        <v>0</v>
      </c>
      <c r="C227" s="364">
        <f t="shared" si="186"/>
        <v>0</v>
      </c>
      <c r="D227" s="364">
        <f t="shared" si="187"/>
        <v>0</v>
      </c>
      <c r="E227" s="364">
        <f t="shared" si="188"/>
        <v>0</v>
      </c>
      <c r="F227" s="364">
        <f t="shared" si="189"/>
        <v>0</v>
      </c>
      <c r="G227" s="364">
        <f t="shared" si="190"/>
        <v>0</v>
      </c>
      <c r="H227" s="364">
        <f t="shared" si="191"/>
        <v>0</v>
      </c>
      <c r="I227" s="364">
        <f t="shared" si="192"/>
        <v>0</v>
      </c>
      <c r="J227" s="364">
        <f t="shared" si="193"/>
        <v>0</v>
      </c>
      <c r="K227" s="364">
        <f t="shared" si="194"/>
        <v>0</v>
      </c>
      <c r="L227" s="364">
        <f t="shared" si="195"/>
        <v>0</v>
      </c>
      <c r="M227" s="364">
        <f t="shared" si="196"/>
        <v>0</v>
      </c>
      <c r="N227" s="364">
        <f t="shared" si="197"/>
        <v>0</v>
      </c>
      <c r="O227" s="364">
        <f t="shared" si="198"/>
        <v>0</v>
      </c>
      <c r="P227" s="364">
        <f t="shared" si="199"/>
        <v>0</v>
      </c>
      <c r="Q227" s="364">
        <f t="shared" si="200"/>
        <v>0</v>
      </c>
      <c r="R227" s="364">
        <f t="shared" si="201"/>
        <v>0</v>
      </c>
      <c r="S227" s="364">
        <f t="shared" si="202"/>
        <v>0</v>
      </c>
      <c r="T227" s="364">
        <f t="shared" si="203"/>
        <v>0</v>
      </c>
      <c r="U227" s="364">
        <f t="shared" si="204"/>
        <v>0</v>
      </c>
      <c r="V227" s="364">
        <f t="shared" si="205"/>
        <v>0</v>
      </c>
      <c r="W227" s="364">
        <f t="shared" si="206"/>
        <v>0</v>
      </c>
      <c r="X227" s="364">
        <f t="shared" si="207"/>
        <v>0</v>
      </c>
      <c r="Y227" s="364">
        <f t="shared" si="208"/>
        <v>0</v>
      </c>
      <c r="Z227" s="364">
        <f t="shared" si="209"/>
        <v>0</v>
      </c>
      <c r="AA227" s="364">
        <f t="shared" si="210"/>
        <v>0</v>
      </c>
      <c r="AB227" s="364">
        <f t="shared" si="211"/>
        <v>0</v>
      </c>
      <c r="AC227" s="364">
        <f t="shared" si="212"/>
        <v>0</v>
      </c>
      <c r="AD227" s="364">
        <f t="shared" si="213"/>
        <v>0</v>
      </c>
      <c r="AE227" s="364">
        <f t="shared" si="214"/>
        <v>0</v>
      </c>
      <c r="AG227" s="364"/>
      <c r="AH227" s="364"/>
      <c r="AI227" s="364"/>
      <c r="AJ227" s="364"/>
      <c r="AK227" s="364"/>
      <c r="AL227" s="364"/>
      <c r="AM227" s="364"/>
      <c r="AN227" s="364"/>
      <c r="AO227" s="364"/>
      <c r="AP227" s="364"/>
      <c r="AQ227" s="364"/>
      <c r="AR227" s="364"/>
      <c r="AS227" s="364"/>
      <c r="AT227" s="364"/>
      <c r="AU227" s="364"/>
      <c r="AV227" s="364"/>
      <c r="AW227" s="364"/>
      <c r="AX227" s="364"/>
      <c r="AY227" s="364"/>
      <c r="AZ227" s="364"/>
      <c r="BA227" s="364"/>
      <c r="BB227" s="364"/>
      <c r="BC227" s="364"/>
      <c r="BD227" s="364"/>
      <c r="BE227" s="364"/>
      <c r="BF227" s="364"/>
      <c r="BG227" s="364"/>
      <c r="BH227" s="364"/>
      <c r="BI227" s="364"/>
      <c r="BJ227" s="364"/>
      <c r="BK227" s="364"/>
      <c r="BL227" s="364"/>
      <c r="BM227" s="364"/>
      <c r="BN227" s="364"/>
      <c r="BO227" s="364"/>
      <c r="BP227" s="364"/>
      <c r="BQ227" s="364"/>
      <c r="BR227" s="364"/>
      <c r="BS227" s="364"/>
      <c r="BT227" s="364"/>
      <c r="BU227" s="364"/>
      <c r="BV227" s="364"/>
      <c r="BW227" s="364"/>
      <c r="BX227" s="364"/>
      <c r="BY227" s="364"/>
      <c r="BZ227" s="364"/>
      <c r="CA227" s="364"/>
      <c r="CB227" s="364"/>
      <c r="CC227" s="364"/>
      <c r="CD227" s="364"/>
      <c r="CE227" s="364"/>
      <c r="CF227" s="364"/>
      <c r="CG227" s="364"/>
      <c r="CH227" s="364"/>
      <c r="CI227" s="364"/>
      <c r="CJ227" s="364"/>
      <c r="CK227" s="364"/>
      <c r="CL227" s="364"/>
      <c r="CM227" s="364"/>
      <c r="CN227" s="364"/>
      <c r="CO227" s="364"/>
      <c r="CP227" s="364"/>
      <c r="CQ227" s="364"/>
      <c r="CR227" s="364"/>
      <c r="CS227" s="364"/>
      <c r="CT227" s="364"/>
      <c r="CU227" s="364"/>
      <c r="CV227" s="364"/>
      <c r="CW227" s="364"/>
      <c r="CX227" s="364"/>
      <c r="CY227" s="364"/>
      <c r="CZ227" s="364"/>
      <c r="DA227" s="364"/>
      <c r="DB227" s="364"/>
      <c r="DC227" s="364"/>
      <c r="DD227" s="364"/>
      <c r="DE227" s="364"/>
      <c r="DF227" s="364"/>
      <c r="DG227" s="364"/>
      <c r="DH227" s="364"/>
      <c r="DI227" s="364"/>
      <c r="DJ227" s="364"/>
      <c r="DK227" s="364"/>
      <c r="DL227" s="364"/>
      <c r="DM227" s="364"/>
      <c r="DN227" s="364"/>
      <c r="DO227" s="364"/>
      <c r="DP227" s="364"/>
      <c r="DQ227" s="364"/>
      <c r="DR227" s="364"/>
      <c r="DS227" s="364"/>
      <c r="DT227" s="364"/>
      <c r="DU227" s="364"/>
      <c r="DV227" s="364"/>
      <c r="DW227" s="364"/>
      <c r="DX227" s="364"/>
      <c r="DY227" s="364"/>
      <c r="DZ227" s="364"/>
      <c r="EA227" s="364"/>
      <c r="EB227" s="364"/>
      <c r="EC227" s="364"/>
      <c r="ED227" s="364"/>
      <c r="EE227" s="364"/>
      <c r="EF227" s="364"/>
      <c r="EG227" s="364"/>
      <c r="EH227" s="364"/>
      <c r="EI227" s="364"/>
      <c r="EJ227" s="364"/>
      <c r="EK227" s="364"/>
      <c r="EL227" s="364"/>
      <c r="EM227" s="364"/>
      <c r="EN227" s="364"/>
      <c r="EO227" s="364"/>
      <c r="EP227" s="364"/>
      <c r="EQ227" s="364"/>
      <c r="ER227" s="364"/>
      <c r="ES227" s="364"/>
      <c r="ET227" s="364"/>
      <c r="EU227" s="364"/>
      <c r="EV227" s="364"/>
      <c r="EW227" s="364"/>
      <c r="EX227" s="364"/>
      <c r="EY227" s="364"/>
      <c r="EZ227" s="364"/>
      <c r="FA227" s="364"/>
      <c r="FB227" s="364"/>
      <c r="FC227" s="364"/>
      <c r="FD227" s="364"/>
      <c r="FE227" s="364"/>
      <c r="FF227" s="364"/>
      <c r="FG227" s="364"/>
      <c r="FH227" s="364"/>
      <c r="FI227" s="364"/>
      <c r="FJ227" s="364"/>
      <c r="FK227" s="364"/>
      <c r="FL227" s="364"/>
      <c r="FM227" s="364"/>
      <c r="FN227" s="364"/>
      <c r="FO227" s="364"/>
      <c r="FP227" s="364"/>
      <c r="FQ227" s="364"/>
      <c r="FR227" s="364"/>
      <c r="FS227" s="364"/>
      <c r="FT227" s="364"/>
      <c r="FU227" s="364"/>
      <c r="FV227" s="364"/>
      <c r="FW227" s="364"/>
      <c r="FX227" s="364"/>
      <c r="FY227" s="364"/>
      <c r="FZ227" s="364"/>
      <c r="GA227" s="364"/>
      <c r="GB227" s="364"/>
      <c r="GC227" s="364"/>
      <c r="GD227" s="364"/>
      <c r="GE227" s="364"/>
      <c r="GF227" s="364"/>
      <c r="GG227" s="364"/>
      <c r="GH227" s="364"/>
      <c r="GI227" s="364"/>
      <c r="GJ227" s="364"/>
      <c r="GK227" s="364"/>
      <c r="GL227" s="364"/>
      <c r="GM227" s="364"/>
      <c r="GN227" s="364"/>
      <c r="GO227" s="364"/>
      <c r="GP227" s="364"/>
      <c r="GQ227" s="364"/>
      <c r="GR227" s="364"/>
      <c r="GS227" s="364"/>
      <c r="GT227" s="364"/>
      <c r="GU227" s="364"/>
      <c r="GV227" s="364"/>
      <c r="GW227" s="364"/>
      <c r="GX227" s="364"/>
      <c r="GY227" s="364"/>
      <c r="GZ227" s="364"/>
      <c r="HA227" s="364"/>
      <c r="HB227" s="364"/>
      <c r="HC227" s="364"/>
      <c r="HD227" s="364"/>
      <c r="HE227" s="364"/>
      <c r="HF227" s="364"/>
      <c r="HG227" s="364"/>
      <c r="HH227" s="364"/>
      <c r="HI227" s="364"/>
      <c r="HJ227" s="364"/>
      <c r="HK227" s="364"/>
      <c r="HL227" s="364"/>
      <c r="HM227" s="364"/>
      <c r="HN227" s="364"/>
      <c r="HO227" s="364"/>
      <c r="HP227" s="364"/>
      <c r="HQ227" s="364"/>
      <c r="HR227" s="364"/>
      <c r="HS227" s="364"/>
      <c r="HT227" s="364"/>
      <c r="HU227" s="364"/>
      <c r="HV227" s="364"/>
      <c r="HW227" s="364"/>
      <c r="HX227" s="364"/>
      <c r="HY227" s="364"/>
      <c r="HZ227" s="364"/>
      <c r="IA227" s="364"/>
      <c r="IB227" s="364"/>
      <c r="IC227" s="364"/>
      <c r="ID227" s="364"/>
      <c r="IE227" s="364"/>
      <c r="IF227" s="364"/>
      <c r="IG227" s="364"/>
      <c r="IH227" s="364"/>
      <c r="II227" s="364"/>
      <c r="IJ227" s="364"/>
      <c r="IK227" s="364"/>
      <c r="IL227" s="364"/>
      <c r="IM227" s="364"/>
      <c r="IN227" s="364"/>
      <c r="IO227" s="364"/>
      <c r="IP227" s="364"/>
      <c r="IQ227" s="364"/>
      <c r="IR227" s="364"/>
      <c r="IS227" s="364"/>
      <c r="IT227" s="364"/>
      <c r="IU227" s="364"/>
      <c r="IV227" s="364"/>
      <c r="IW227" s="364"/>
      <c r="IX227" s="364"/>
      <c r="IY227" s="364"/>
      <c r="IZ227" s="364"/>
      <c r="JA227" s="364"/>
      <c r="JB227" s="364"/>
      <c r="JC227" s="364"/>
      <c r="JD227" s="364"/>
      <c r="JE227" s="364"/>
      <c r="JF227" s="364"/>
      <c r="JG227" s="364"/>
      <c r="JH227" s="364"/>
      <c r="JI227" s="364"/>
      <c r="JJ227" s="364"/>
      <c r="JK227" s="364"/>
      <c r="JL227" s="364"/>
      <c r="JM227" s="364"/>
      <c r="JN227" s="364"/>
      <c r="JO227" s="364"/>
      <c r="JP227" s="364"/>
      <c r="JQ227" s="364"/>
      <c r="JR227" s="364"/>
      <c r="JS227" s="364"/>
      <c r="JT227" s="364"/>
      <c r="JU227" s="364"/>
      <c r="JV227" s="364"/>
      <c r="JW227" s="364"/>
      <c r="JX227" s="364"/>
      <c r="JY227" s="364"/>
      <c r="JZ227" s="364"/>
      <c r="KA227" s="364"/>
      <c r="KB227" s="364"/>
      <c r="KC227" s="364"/>
      <c r="KD227" s="364"/>
      <c r="KE227" s="364"/>
      <c r="KF227" s="364"/>
      <c r="KG227" s="364"/>
      <c r="KH227" s="364"/>
      <c r="KI227" s="364"/>
      <c r="KJ227" s="364"/>
      <c r="KK227" s="364"/>
      <c r="KL227" s="364"/>
      <c r="KM227" s="364"/>
      <c r="KN227" s="364"/>
      <c r="KO227" s="364"/>
      <c r="KP227" s="364"/>
      <c r="KQ227" s="364"/>
      <c r="KR227" s="364"/>
      <c r="KS227" s="364"/>
      <c r="KT227" s="364"/>
      <c r="KU227" s="364"/>
      <c r="KV227" s="364"/>
      <c r="KW227" s="364"/>
      <c r="KX227" s="364"/>
      <c r="KY227" s="364"/>
      <c r="KZ227" s="364"/>
      <c r="LA227" s="364"/>
      <c r="LB227" s="364"/>
      <c r="LC227" s="364"/>
      <c r="LD227" s="364"/>
      <c r="LE227" s="364"/>
      <c r="LF227" s="364"/>
      <c r="LG227" s="364"/>
      <c r="LH227" s="364"/>
      <c r="LI227" s="364"/>
      <c r="LJ227" s="364"/>
      <c r="LK227" s="364"/>
      <c r="LL227" s="364"/>
      <c r="LM227" s="364"/>
      <c r="LN227" s="364"/>
      <c r="LO227" s="364"/>
      <c r="LP227" s="364"/>
      <c r="LQ227" s="364"/>
      <c r="LR227" s="364"/>
      <c r="LS227" s="364"/>
      <c r="LT227" s="364"/>
      <c r="LU227" s="364"/>
      <c r="LV227" s="364"/>
      <c r="LW227" s="364"/>
      <c r="LX227" s="364"/>
      <c r="LY227" s="364"/>
      <c r="LZ227" s="364"/>
      <c r="MA227" s="364"/>
      <c r="MB227" s="364"/>
      <c r="MC227" s="364"/>
      <c r="MD227" s="364"/>
      <c r="ME227" s="364"/>
      <c r="MF227" s="364"/>
      <c r="MG227" s="364"/>
      <c r="MH227" s="364"/>
      <c r="MI227" s="364"/>
      <c r="MJ227" s="364"/>
      <c r="MK227" s="364"/>
      <c r="ML227" s="364"/>
      <c r="MM227" s="364"/>
      <c r="MN227" s="364"/>
      <c r="MO227" s="364"/>
      <c r="MP227" s="364"/>
      <c r="MQ227" s="364"/>
      <c r="MR227" s="364"/>
      <c r="MS227" s="364"/>
      <c r="MT227" s="364"/>
      <c r="MU227" s="364"/>
      <c r="MV227" s="364"/>
      <c r="MW227" s="364"/>
      <c r="MX227" s="364"/>
      <c r="MY227" s="364"/>
      <c r="MZ227" s="364"/>
      <c r="NA227" s="364"/>
      <c r="NB227" s="364"/>
      <c r="NC227" s="364"/>
      <c r="ND227" s="364"/>
      <c r="NE227" s="364"/>
      <c r="NF227" s="364"/>
      <c r="NG227" s="364"/>
      <c r="NH227" s="364"/>
      <c r="NI227" s="364"/>
      <c r="NJ227" s="364"/>
      <c r="NK227" s="364"/>
      <c r="NL227" s="364"/>
      <c r="NM227" s="364"/>
      <c r="NN227" s="364"/>
      <c r="NO227" s="364"/>
      <c r="NP227" s="364"/>
      <c r="NQ227" s="364"/>
      <c r="NR227" s="364"/>
      <c r="NS227" s="364"/>
      <c r="NT227" s="364"/>
      <c r="NU227" s="364"/>
      <c r="NV227" s="364"/>
      <c r="NW227" s="364"/>
      <c r="NX227" s="364"/>
      <c r="NY227" s="364"/>
      <c r="NZ227" s="364"/>
      <c r="OA227" s="364"/>
      <c r="OB227" s="364"/>
      <c r="OC227" s="364"/>
      <c r="OD227" s="364"/>
      <c r="OE227" s="364"/>
      <c r="OF227" s="364"/>
      <c r="OG227" s="364"/>
      <c r="OH227" s="364"/>
      <c r="OI227" s="364"/>
      <c r="OJ227" s="364"/>
      <c r="OK227" s="364"/>
      <c r="OL227" s="364"/>
      <c r="OM227" s="364"/>
      <c r="ON227" s="364"/>
      <c r="OO227" s="364"/>
      <c r="OP227" s="364"/>
      <c r="OQ227" s="364"/>
      <c r="OR227" s="364"/>
    </row>
    <row r="228" spans="1:408" ht="15">
      <c r="A228" s="365" t="s">
        <v>795</v>
      </c>
      <c r="B228" s="364">
        <f t="shared" si="185"/>
        <v>0</v>
      </c>
      <c r="C228" s="364">
        <f t="shared" si="186"/>
        <v>0</v>
      </c>
      <c r="D228" s="364">
        <f t="shared" si="187"/>
        <v>0</v>
      </c>
      <c r="E228" s="364">
        <f t="shared" si="188"/>
        <v>0</v>
      </c>
      <c r="F228" s="364">
        <f t="shared" si="189"/>
        <v>0</v>
      </c>
      <c r="G228" s="364">
        <f t="shared" si="190"/>
        <v>0</v>
      </c>
      <c r="H228" s="364">
        <f t="shared" si="191"/>
        <v>0</v>
      </c>
      <c r="I228" s="364">
        <f t="shared" si="192"/>
        <v>0</v>
      </c>
      <c r="J228" s="364">
        <f t="shared" si="193"/>
        <v>0</v>
      </c>
      <c r="K228" s="364">
        <f t="shared" si="194"/>
        <v>0</v>
      </c>
      <c r="L228" s="364">
        <f t="shared" si="195"/>
        <v>0</v>
      </c>
      <c r="M228" s="364">
        <f t="shared" si="196"/>
        <v>0</v>
      </c>
      <c r="N228" s="364">
        <f t="shared" si="197"/>
        <v>0</v>
      </c>
      <c r="O228" s="364">
        <f t="shared" si="198"/>
        <v>0</v>
      </c>
      <c r="P228" s="364">
        <f t="shared" si="199"/>
        <v>0</v>
      </c>
      <c r="Q228" s="364">
        <f t="shared" si="200"/>
        <v>0</v>
      </c>
      <c r="R228" s="364">
        <f t="shared" si="201"/>
        <v>0</v>
      </c>
      <c r="S228" s="364">
        <f t="shared" si="202"/>
        <v>0</v>
      </c>
      <c r="T228" s="364">
        <f t="shared" si="203"/>
        <v>0</v>
      </c>
      <c r="U228" s="364">
        <f t="shared" si="204"/>
        <v>0</v>
      </c>
      <c r="V228" s="364">
        <f t="shared" si="205"/>
        <v>0</v>
      </c>
      <c r="W228" s="364">
        <f t="shared" si="206"/>
        <v>0</v>
      </c>
      <c r="X228" s="364">
        <f t="shared" si="207"/>
        <v>0</v>
      </c>
      <c r="Y228" s="364">
        <f t="shared" si="208"/>
        <v>0</v>
      </c>
      <c r="Z228" s="364">
        <f t="shared" si="209"/>
        <v>0</v>
      </c>
      <c r="AA228" s="364">
        <f t="shared" si="210"/>
        <v>0</v>
      </c>
      <c r="AB228" s="364">
        <f t="shared" si="211"/>
        <v>0</v>
      </c>
      <c r="AC228" s="364">
        <f t="shared" si="212"/>
        <v>0</v>
      </c>
      <c r="AD228" s="364">
        <f t="shared" si="213"/>
        <v>0</v>
      </c>
      <c r="AE228" s="364">
        <f t="shared" si="214"/>
        <v>0</v>
      </c>
      <c r="AG228" s="364"/>
      <c r="AH228" s="364"/>
      <c r="AI228" s="364"/>
      <c r="AJ228" s="364"/>
      <c r="AK228" s="364"/>
      <c r="AL228" s="364"/>
      <c r="AM228" s="364"/>
      <c r="AN228" s="364"/>
      <c r="AO228" s="364"/>
      <c r="AP228" s="364"/>
      <c r="AQ228" s="364"/>
      <c r="AR228" s="364"/>
      <c r="AS228" s="364"/>
      <c r="AT228" s="364"/>
      <c r="AU228" s="364"/>
      <c r="AV228" s="364"/>
      <c r="AW228" s="364"/>
      <c r="AX228" s="364"/>
      <c r="AY228" s="364"/>
      <c r="AZ228" s="364"/>
      <c r="BA228" s="364"/>
      <c r="BB228" s="364"/>
      <c r="BC228" s="364"/>
      <c r="BD228" s="364"/>
      <c r="BE228" s="364"/>
      <c r="BF228" s="364"/>
      <c r="BG228" s="364"/>
      <c r="BH228" s="364"/>
      <c r="BI228" s="364"/>
      <c r="BJ228" s="364"/>
      <c r="BK228" s="364"/>
      <c r="BL228" s="364"/>
      <c r="BM228" s="364"/>
      <c r="BN228" s="364"/>
      <c r="BO228" s="364"/>
      <c r="BP228" s="364"/>
      <c r="BQ228" s="364"/>
      <c r="BR228" s="364"/>
      <c r="BS228" s="364"/>
      <c r="BT228" s="364"/>
      <c r="BU228" s="364"/>
      <c r="BV228" s="364"/>
      <c r="BW228" s="364"/>
      <c r="BX228" s="364"/>
      <c r="BY228" s="364"/>
      <c r="BZ228" s="364"/>
      <c r="CA228" s="364"/>
      <c r="CB228" s="364"/>
      <c r="CC228" s="364"/>
      <c r="CD228" s="364"/>
      <c r="CE228" s="364"/>
      <c r="CF228" s="364"/>
      <c r="CG228" s="364"/>
      <c r="CH228" s="364"/>
      <c r="CI228" s="364"/>
      <c r="CJ228" s="364"/>
      <c r="CK228" s="364"/>
      <c r="CL228" s="364"/>
      <c r="CM228" s="364"/>
      <c r="CN228" s="364"/>
      <c r="CO228" s="364"/>
      <c r="CP228" s="364"/>
      <c r="CQ228" s="364"/>
      <c r="CR228" s="364"/>
      <c r="CS228" s="364"/>
      <c r="CT228" s="364"/>
      <c r="CU228" s="364"/>
      <c r="CV228" s="364"/>
      <c r="CW228" s="364"/>
      <c r="CX228" s="364"/>
      <c r="CY228" s="364"/>
      <c r="CZ228" s="364"/>
      <c r="DA228" s="364"/>
      <c r="DB228" s="364"/>
      <c r="DC228" s="364"/>
      <c r="DD228" s="364"/>
      <c r="DE228" s="364"/>
      <c r="DF228" s="364"/>
      <c r="DG228" s="364"/>
      <c r="DH228" s="364"/>
      <c r="DI228" s="364"/>
      <c r="DJ228" s="364"/>
      <c r="DK228" s="364"/>
      <c r="DL228" s="364"/>
      <c r="DM228" s="364"/>
      <c r="DN228" s="364"/>
      <c r="DO228" s="364"/>
      <c r="DP228" s="364"/>
      <c r="DQ228" s="364"/>
      <c r="DR228" s="364"/>
      <c r="DS228" s="364"/>
      <c r="DT228" s="364"/>
      <c r="DU228" s="364"/>
      <c r="DV228" s="364"/>
      <c r="DW228" s="364"/>
      <c r="DX228" s="364"/>
      <c r="DY228" s="364"/>
      <c r="DZ228" s="364"/>
      <c r="EA228" s="364"/>
      <c r="EB228" s="364"/>
      <c r="EC228" s="364"/>
      <c r="ED228" s="364"/>
      <c r="EE228" s="364"/>
      <c r="EF228" s="364"/>
      <c r="EG228" s="364"/>
      <c r="EH228" s="364"/>
      <c r="EI228" s="364"/>
      <c r="EJ228" s="364"/>
      <c r="EK228" s="364"/>
      <c r="EL228" s="364"/>
      <c r="EM228" s="364"/>
      <c r="EN228" s="364"/>
      <c r="EO228" s="364"/>
      <c r="EP228" s="364"/>
      <c r="EQ228" s="364"/>
      <c r="ER228" s="364"/>
      <c r="ES228" s="364"/>
      <c r="ET228" s="364"/>
      <c r="EU228" s="364"/>
      <c r="EV228" s="364"/>
      <c r="EW228" s="364"/>
      <c r="EX228" s="364"/>
      <c r="EY228" s="364"/>
      <c r="EZ228" s="364"/>
      <c r="FA228" s="364"/>
      <c r="FB228" s="364"/>
      <c r="FC228" s="364"/>
      <c r="FD228" s="364"/>
      <c r="FE228" s="364"/>
      <c r="FF228" s="364"/>
      <c r="FG228" s="364"/>
      <c r="FH228" s="364"/>
      <c r="FI228" s="364"/>
      <c r="FJ228" s="364"/>
      <c r="FK228" s="364"/>
      <c r="FL228" s="364"/>
      <c r="FM228" s="364"/>
      <c r="FN228" s="364"/>
      <c r="FO228" s="364"/>
      <c r="FP228" s="364"/>
      <c r="FQ228" s="364"/>
      <c r="FR228" s="364"/>
      <c r="FS228" s="364"/>
      <c r="FT228" s="364"/>
      <c r="FU228" s="364"/>
      <c r="FV228" s="364"/>
      <c r="FW228" s="364"/>
      <c r="FX228" s="364"/>
      <c r="FY228" s="364"/>
      <c r="FZ228" s="364"/>
      <c r="GA228" s="364"/>
      <c r="GB228" s="364"/>
      <c r="GC228" s="364"/>
      <c r="GD228" s="364"/>
      <c r="GE228" s="364"/>
      <c r="GF228" s="364"/>
      <c r="GG228" s="364"/>
      <c r="GH228" s="364"/>
      <c r="GI228" s="364"/>
      <c r="GJ228" s="364"/>
      <c r="GK228" s="364"/>
      <c r="GL228" s="364"/>
      <c r="GM228" s="364"/>
      <c r="GN228" s="364"/>
      <c r="GO228" s="364"/>
      <c r="GP228" s="364"/>
      <c r="GQ228" s="364"/>
      <c r="GR228" s="364"/>
      <c r="GS228" s="364"/>
      <c r="GT228" s="364"/>
      <c r="GU228" s="364"/>
      <c r="GV228" s="364"/>
      <c r="GW228" s="364"/>
      <c r="GX228" s="364"/>
      <c r="GY228" s="364"/>
      <c r="GZ228" s="364"/>
      <c r="HA228" s="364"/>
      <c r="HB228" s="364"/>
      <c r="HC228" s="364"/>
      <c r="HD228" s="364"/>
      <c r="HE228" s="364"/>
      <c r="HF228" s="364"/>
      <c r="HG228" s="364"/>
      <c r="HH228" s="364"/>
      <c r="HI228" s="364"/>
      <c r="HJ228" s="364"/>
      <c r="HK228" s="364"/>
      <c r="HL228" s="364"/>
      <c r="HM228" s="364"/>
      <c r="HN228" s="364"/>
      <c r="HO228" s="364"/>
      <c r="HP228" s="364"/>
      <c r="HQ228" s="364"/>
      <c r="HR228" s="364"/>
      <c r="HS228" s="364"/>
      <c r="HT228" s="364"/>
      <c r="HU228" s="364"/>
      <c r="HV228" s="364"/>
      <c r="HW228" s="364"/>
      <c r="HX228" s="364"/>
      <c r="HY228" s="364"/>
      <c r="HZ228" s="364"/>
      <c r="IA228" s="364"/>
      <c r="IB228" s="364"/>
      <c r="IC228" s="364"/>
      <c r="ID228" s="364"/>
      <c r="IE228" s="364"/>
      <c r="IF228" s="364"/>
      <c r="IG228" s="364"/>
      <c r="IH228" s="364"/>
      <c r="II228" s="364"/>
      <c r="IJ228" s="364"/>
      <c r="IK228" s="364"/>
      <c r="IL228" s="364"/>
      <c r="IM228" s="364"/>
      <c r="IN228" s="364"/>
      <c r="IO228" s="364"/>
      <c r="IP228" s="364"/>
      <c r="IQ228" s="364"/>
      <c r="IR228" s="364"/>
      <c r="IS228" s="364"/>
      <c r="IT228" s="364"/>
      <c r="IU228" s="364"/>
      <c r="IV228" s="364"/>
      <c r="IW228" s="364"/>
      <c r="IX228" s="364"/>
      <c r="IY228" s="364"/>
      <c r="IZ228" s="364"/>
      <c r="JA228" s="364"/>
      <c r="JB228" s="364"/>
      <c r="JC228" s="364"/>
      <c r="JD228" s="364"/>
      <c r="JE228" s="364"/>
      <c r="JF228" s="364"/>
      <c r="JG228" s="364"/>
      <c r="JH228" s="364"/>
      <c r="JI228" s="364"/>
      <c r="JJ228" s="364"/>
      <c r="JK228" s="364"/>
      <c r="JL228" s="364"/>
      <c r="JM228" s="364"/>
      <c r="JN228" s="364"/>
      <c r="JO228" s="364"/>
      <c r="JP228" s="364"/>
      <c r="JQ228" s="364"/>
      <c r="JR228" s="364"/>
      <c r="JS228" s="364"/>
      <c r="JT228" s="364"/>
      <c r="JU228" s="364"/>
      <c r="JV228" s="364"/>
      <c r="JW228" s="364"/>
      <c r="JX228" s="364"/>
      <c r="JY228" s="364"/>
      <c r="JZ228" s="364"/>
      <c r="KA228" s="364"/>
      <c r="KB228" s="364"/>
      <c r="KC228" s="364"/>
      <c r="KD228" s="364"/>
      <c r="KE228" s="364"/>
      <c r="KF228" s="364"/>
      <c r="KG228" s="364"/>
      <c r="KH228" s="364"/>
      <c r="KI228" s="364"/>
      <c r="KJ228" s="364"/>
      <c r="KK228" s="364"/>
      <c r="KL228" s="364"/>
      <c r="KM228" s="364"/>
      <c r="KN228" s="364"/>
      <c r="KO228" s="364"/>
      <c r="KP228" s="364"/>
      <c r="KQ228" s="364"/>
      <c r="KR228" s="364"/>
      <c r="KS228" s="364"/>
      <c r="KT228" s="364"/>
      <c r="KU228" s="364"/>
      <c r="KV228" s="364"/>
      <c r="KW228" s="364"/>
      <c r="KX228" s="364"/>
      <c r="KY228" s="364"/>
      <c r="KZ228" s="364"/>
      <c r="LA228" s="364"/>
      <c r="LB228" s="364"/>
      <c r="LC228" s="364"/>
      <c r="LD228" s="364"/>
      <c r="LE228" s="364"/>
      <c r="LF228" s="364"/>
      <c r="LG228" s="364"/>
      <c r="LH228" s="364"/>
      <c r="LI228" s="364"/>
      <c r="LJ228" s="364"/>
      <c r="LK228" s="364"/>
      <c r="LL228" s="364"/>
      <c r="LM228" s="364"/>
      <c r="LN228" s="364"/>
      <c r="LO228" s="364"/>
      <c r="LP228" s="364"/>
      <c r="LQ228" s="364"/>
      <c r="LR228" s="364"/>
      <c r="LS228" s="364"/>
      <c r="LT228" s="364"/>
      <c r="LU228" s="364"/>
      <c r="LV228" s="364"/>
      <c r="LW228" s="364"/>
      <c r="LX228" s="364"/>
      <c r="LY228" s="364"/>
      <c r="LZ228" s="364"/>
      <c r="MA228" s="364"/>
      <c r="MB228" s="364"/>
      <c r="MC228" s="364"/>
      <c r="MD228" s="364"/>
      <c r="ME228" s="364"/>
      <c r="MF228" s="364"/>
      <c r="MG228" s="364"/>
      <c r="MH228" s="364"/>
      <c r="MI228" s="364"/>
      <c r="MJ228" s="364"/>
      <c r="MK228" s="364"/>
      <c r="ML228" s="364"/>
      <c r="MM228" s="364"/>
      <c r="MN228" s="364"/>
      <c r="MO228" s="364"/>
      <c r="MP228" s="364"/>
      <c r="MQ228" s="364"/>
      <c r="MR228" s="364"/>
      <c r="MS228" s="364"/>
      <c r="MT228" s="364"/>
      <c r="MU228" s="364"/>
      <c r="MV228" s="364"/>
      <c r="MW228" s="364"/>
      <c r="MX228" s="364"/>
      <c r="MY228" s="364"/>
      <c r="MZ228" s="364"/>
      <c r="NA228" s="364"/>
      <c r="NB228" s="364"/>
      <c r="NC228" s="364"/>
      <c r="ND228" s="364"/>
      <c r="NE228" s="364"/>
      <c r="NF228" s="364"/>
      <c r="NG228" s="364"/>
      <c r="NH228" s="364"/>
      <c r="NI228" s="364"/>
      <c r="NJ228" s="364"/>
      <c r="NK228" s="364"/>
      <c r="NL228" s="364"/>
      <c r="NM228" s="364"/>
      <c r="NN228" s="364"/>
      <c r="NO228" s="364"/>
      <c r="NP228" s="364"/>
      <c r="NQ228" s="364"/>
      <c r="NR228" s="364"/>
      <c r="NS228" s="364"/>
      <c r="NT228" s="364"/>
      <c r="NU228" s="364"/>
      <c r="NV228" s="364"/>
      <c r="NW228" s="364"/>
      <c r="NX228" s="364"/>
      <c r="NY228" s="364"/>
      <c r="NZ228" s="364"/>
      <c r="OA228" s="364"/>
      <c r="OB228" s="364"/>
      <c r="OC228" s="364"/>
      <c r="OD228" s="364"/>
      <c r="OE228" s="364"/>
      <c r="OF228" s="364"/>
      <c r="OG228" s="364"/>
      <c r="OH228" s="364"/>
      <c r="OI228" s="364"/>
      <c r="OJ228" s="364"/>
      <c r="OK228" s="364"/>
      <c r="OL228" s="364"/>
      <c r="OM228" s="364"/>
      <c r="ON228" s="364"/>
      <c r="OO228" s="364"/>
      <c r="OP228" s="364"/>
      <c r="OQ228" s="364"/>
      <c r="OR228" s="364"/>
    </row>
    <row r="229" spans="1:408" ht="15">
      <c r="A229" s="365" t="s">
        <v>796</v>
      </c>
      <c r="B229" s="364">
        <f>SUM(AG229:AR229)/1000</f>
        <v>0</v>
      </c>
      <c r="C229" s="364">
        <f>SUM(AS229:BD229)/1000</f>
        <v>0</v>
      </c>
      <c r="D229" s="364">
        <f>SUM(BE229:BP229)/1000</f>
        <v>0</v>
      </c>
      <c r="E229" s="364">
        <f>SUM(BQ229:CB229)/1000</f>
        <v>0</v>
      </c>
      <c r="F229" s="364">
        <f>SUM(CC229:CN229)/1000</f>
        <v>0</v>
      </c>
      <c r="G229" s="364">
        <f>SUM(CO229:CZ229)/1000</f>
        <v>0</v>
      </c>
      <c r="H229" s="364">
        <f>SUM(DA229:DL229)/1000</f>
        <v>0</v>
      </c>
      <c r="I229" s="364">
        <f>SUM(DM229:DX229)/1000</f>
        <v>0</v>
      </c>
      <c r="J229" s="364">
        <f>SUM(DY229:EJ229)/1000</f>
        <v>0</v>
      </c>
      <c r="K229" s="364">
        <f>SUM(EK229:EV229)/1000</f>
        <v>0</v>
      </c>
      <c r="L229" s="364">
        <f>SUM(EW229:FH229)/1000</f>
        <v>0</v>
      </c>
      <c r="M229" s="364">
        <f>SUM(FI229:FT229)/1000</f>
        <v>0</v>
      </c>
      <c r="N229" s="364">
        <f>SUM(FU229:GF229)/1000</f>
        <v>0</v>
      </c>
      <c r="O229" s="364">
        <f>SUM(GG229:GR229)/1000</f>
        <v>0</v>
      </c>
      <c r="P229" s="364">
        <f>SUM(GS229:HD229)/1000</f>
        <v>0</v>
      </c>
      <c r="Q229" s="364">
        <f>SUM(HE229:HP229)/1000</f>
        <v>0</v>
      </c>
      <c r="R229" s="364">
        <f>SUM(HQ229:IB229)/1000</f>
        <v>0</v>
      </c>
      <c r="S229" s="364">
        <f>SUM(IC229:IN229)/1000</f>
        <v>0</v>
      </c>
      <c r="T229" s="364">
        <f>SUM(IO229:IZ229)/1000</f>
        <v>0</v>
      </c>
      <c r="U229" s="364">
        <f>SUM(JA229:JL229)/1000</f>
        <v>0</v>
      </c>
      <c r="V229" s="364">
        <f>SUM(JM229:JX229)/1000</f>
        <v>0</v>
      </c>
      <c r="W229" s="364">
        <f>SUM(JY229:KJ229)/1000</f>
        <v>0</v>
      </c>
      <c r="X229" s="364">
        <f>SUM(KK229:KV229)/1000</f>
        <v>0</v>
      </c>
      <c r="Y229" s="364">
        <f>SUM(KW229:LH229)/1000</f>
        <v>0</v>
      </c>
      <c r="Z229" s="364">
        <f>SUM(LI229:LT229)/1000</f>
        <v>0</v>
      </c>
      <c r="AA229" s="364">
        <f>SUM(LU229:MF229)/1000</f>
        <v>0</v>
      </c>
      <c r="AB229" s="364">
        <f>SUM(MG229:MR229)/1000</f>
        <v>0</v>
      </c>
      <c r="AC229" s="364">
        <f>SUM(MS229:ND229)/1000</f>
        <v>0</v>
      </c>
      <c r="AD229" s="364">
        <f>SUM(NE229:NP229)/1000</f>
        <v>0</v>
      </c>
      <c r="AE229" s="364">
        <f>SUM(NQ229:OB229)/1000</f>
        <v>0</v>
      </c>
      <c r="AG229" s="364"/>
      <c r="AH229" s="364"/>
      <c r="AI229" s="364"/>
      <c r="AJ229" s="364"/>
      <c r="AK229" s="364"/>
      <c r="AL229" s="364"/>
      <c r="AM229" s="364"/>
      <c r="AN229" s="364"/>
      <c r="AO229" s="364"/>
      <c r="AP229" s="364"/>
      <c r="AQ229" s="364"/>
      <c r="AR229" s="364"/>
      <c r="AS229" s="364"/>
      <c r="AT229" s="364"/>
      <c r="AU229" s="364"/>
      <c r="AV229" s="364"/>
      <c r="AW229" s="364"/>
      <c r="AX229" s="364"/>
      <c r="AY229" s="364"/>
      <c r="AZ229" s="364"/>
      <c r="BA229" s="364"/>
      <c r="BB229" s="364"/>
      <c r="BC229" s="364"/>
      <c r="BD229" s="364"/>
      <c r="BE229" s="364"/>
      <c r="BF229" s="364"/>
      <c r="BG229" s="364"/>
      <c r="BH229" s="364"/>
      <c r="BI229" s="364"/>
      <c r="BJ229" s="364"/>
      <c r="BK229" s="364"/>
      <c r="BL229" s="364"/>
      <c r="BM229" s="364"/>
      <c r="BN229" s="364"/>
      <c r="BO229" s="364"/>
      <c r="BP229" s="364"/>
      <c r="BQ229" s="364"/>
      <c r="BR229" s="364"/>
      <c r="BS229" s="364"/>
      <c r="BT229" s="364"/>
      <c r="BU229" s="364"/>
      <c r="BV229" s="364"/>
      <c r="BW229" s="364"/>
      <c r="BX229" s="364"/>
      <c r="BY229" s="364"/>
      <c r="BZ229" s="364"/>
      <c r="CA229" s="364"/>
      <c r="CB229" s="364"/>
      <c r="CC229" s="364"/>
      <c r="CD229" s="364"/>
      <c r="CE229" s="364"/>
      <c r="CF229" s="364"/>
      <c r="CG229" s="364"/>
      <c r="CH229" s="364"/>
      <c r="CI229" s="364"/>
      <c r="CJ229" s="364"/>
      <c r="CK229" s="364"/>
      <c r="CL229" s="364"/>
      <c r="CM229" s="364"/>
      <c r="CN229" s="364"/>
      <c r="CO229" s="364"/>
      <c r="CP229" s="364"/>
      <c r="CQ229" s="364"/>
      <c r="CR229" s="364"/>
      <c r="CS229" s="364"/>
      <c r="CT229" s="364"/>
      <c r="CU229" s="364"/>
      <c r="CV229" s="364"/>
      <c r="CW229" s="364"/>
      <c r="CX229" s="364"/>
      <c r="CY229" s="364"/>
      <c r="CZ229" s="364"/>
      <c r="DA229" s="364"/>
      <c r="DB229" s="364"/>
      <c r="DC229" s="364"/>
      <c r="DD229" s="364"/>
      <c r="DE229" s="364"/>
      <c r="DF229" s="364"/>
      <c r="DG229" s="364"/>
      <c r="DH229" s="364"/>
      <c r="DI229" s="364"/>
      <c r="DJ229" s="364"/>
      <c r="DK229" s="364"/>
      <c r="DL229" s="364"/>
      <c r="DM229" s="364"/>
      <c r="DN229" s="364"/>
      <c r="DO229" s="364"/>
      <c r="DP229" s="364"/>
      <c r="DQ229" s="364"/>
      <c r="DR229" s="364"/>
      <c r="DS229" s="364"/>
      <c r="DT229" s="364"/>
      <c r="DU229" s="364"/>
      <c r="DV229" s="364"/>
      <c r="DW229" s="364"/>
      <c r="DX229" s="364"/>
      <c r="DY229" s="364"/>
      <c r="DZ229" s="364"/>
      <c r="EA229" s="364"/>
      <c r="EB229" s="364"/>
      <c r="EC229" s="364"/>
      <c r="ED229" s="364"/>
      <c r="EE229" s="364"/>
      <c r="EF229" s="364"/>
      <c r="EG229" s="364"/>
      <c r="EH229" s="364"/>
      <c r="EI229" s="364"/>
      <c r="EJ229" s="364"/>
      <c r="EK229" s="364"/>
      <c r="EL229" s="364"/>
      <c r="EM229" s="364"/>
      <c r="EN229" s="364"/>
      <c r="EO229" s="364"/>
      <c r="EP229" s="364"/>
      <c r="EQ229" s="364"/>
      <c r="ER229" s="364"/>
      <c r="ES229" s="364"/>
      <c r="ET229" s="364"/>
      <c r="EU229" s="364"/>
      <c r="EV229" s="364"/>
      <c r="EW229" s="364"/>
      <c r="EX229" s="364"/>
      <c r="EY229" s="364"/>
      <c r="EZ229" s="364"/>
      <c r="FA229" s="364"/>
      <c r="FB229" s="364"/>
      <c r="FC229" s="364"/>
      <c r="FD229" s="364"/>
      <c r="FE229" s="364"/>
      <c r="FF229" s="364"/>
      <c r="FG229" s="364"/>
      <c r="FH229" s="364"/>
      <c r="FI229" s="364"/>
      <c r="FJ229" s="364"/>
      <c r="FK229" s="364"/>
      <c r="FL229" s="364"/>
      <c r="FM229" s="364"/>
      <c r="FN229" s="364"/>
      <c r="FO229" s="364"/>
      <c r="FP229" s="364"/>
      <c r="FQ229" s="364"/>
      <c r="FR229" s="364"/>
      <c r="FS229" s="364"/>
      <c r="FT229" s="364"/>
      <c r="FU229" s="364"/>
      <c r="FV229" s="364"/>
      <c r="FW229" s="364"/>
      <c r="FX229" s="364"/>
      <c r="FY229" s="364"/>
      <c r="FZ229" s="364"/>
      <c r="GA229" s="364"/>
      <c r="GB229" s="364"/>
      <c r="GC229" s="364"/>
      <c r="GD229" s="364"/>
      <c r="GE229" s="364"/>
      <c r="GF229" s="364"/>
      <c r="GG229" s="364"/>
      <c r="GH229" s="364"/>
      <c r="GI229" s="364"/>
      <c r="GJ229" s="364"/>
      <c r="GK229" s="364"/>
      <c r="GL229" s="364"/>
      <c r="GM229" s="364"/>
      <c r="GN229" s="364"/>
      <c r="GO229" s="364"/>
      <c r="GP229" s="364"/>
      <c r="GQ229" s="364"/>
      <c r="GR229" s="364"/>
      <c r="GS229" s="364"/>
      <c r="GT229" s="364"/>
      <c r="GU229" s="364"/>
      <c r="GV229" s="364"/>
      <c r="GW229" s="364"/>
      <c r="GX229" s="364"/>
      <c r="GY229" s="364"/>
      <c r="GZ229" s="364"/>
      <c r="HA229" s="364"/>
      <c r="HB229" s="364"/>
      <c r="HC229" s="364"/>
      <c r="HD229" s="364"/>
      <c r="HE229" s="364"/>
      <c r="HF229" s="364"/>
      <c r="HG229" s="364"/>
      <c r="HH229" s="364"/>
      <c r="HI229" s="364"/>
      <c r="HJ229" s="364"/>
      <c r="HK229" s="364"/>
      <c r="HL229" s="364"/>
      <c r="HM229" s="364"/>
      <c r="HN229" s="364"/>
      <c r="HO229" s="364"/>
      <c r="HP229" s="364"/>
      <c r="HQ229" s="364"/>
      <c r="HR229" s="364"/>
      <c r="HS229" s="364"/>
      <c r="HT229" s="364"/>
      <c r="HU229" s="364"/>
      <c r="HV229" s="364"/>
      <c r="HW229" s="364"/>
      <c r="HX229" s="364"/>
      <c r="HY229" s="364"/>
      <c r="HZ229" s="364"/>
      <c r="IA229" s="364"/>
      <c r="IB229" s="364"/>
      <c r="IC229" s="364"/>
      <c r="ID229" s="364"/>
      <c r="IE229" s="364"/>
      <c r="IF229" s="364"/>
      <c r="IG229" s="364"/>
      <c r="IH229" s="364"/>
      <c r="II229" s="364"/>
      <c r="IJ229" s="364"/>
      <c r="IK229" s="364"/>
      <c r="IL229" s="364"/>
      <c r="IM229" s="364"/>
      <c r="IN229" s="364"/>
      <c r="IO229" s="364"/>
      <c r="IP229" s="364"/>
      <c r="IQ229" s="364"/>
      <c r="IR229" s="364"/>
      <c r="IS229" s="364"/>
      <c r="IT229" s="364"/>
      <c r="IU229" s="364"/>
      <c r="IV229" s="364"/>
      <c r="IW229" s="364"/>
      <c r="IX229" s="364"/>
      <c r="IY229" s="364"/>
      <c r="IZ229" s="364"/>
      <c r="JA229" s="364"/>
      <c r="JB229" s="364"/>
      <c r="JC229" s="364"/>
      <c r="JD229" s="364"/>
      <c r="JE229" s="364"/>
      <c r="JF229" s="364"/>
      <c r="JG229" s="364"/>
      <c r="JH229" s="364"/>
      <c r="JI229" s="364"/>
      <c r="JJ229" s="364"/>
      <c r="JK229" s="364"/>
      <c r="JL229" s="364"/>
      <c r="JM229" s="364"/>
      <c r="JN229" s="364"/>
      <c r="JO229" s="364"/>
      <c r="JP229" s="364"/>
      <c r="JQ229" s="364"/>
      <c r="JR229" s="364"/>
      <c r="JS229" s="364"/>
      <c r="JT229" s="364"/>
      <c r="JU229" s="364"/>
      <c r="JV229" s="364"/>
      <c r="JW229" s="364"/>
      <c r="JX229" s="364"/>
      <c r="JY229" s="364"/>
      <c r="JZ229" s="364"/>
      <c r="KA229" s="364"/>
      <c r="KB229" s="364"/>
      <c r="KC229" s="364"/>
      <c r="KD229" s="364"/>
      <c r="KE229" s="364"/>
      <c r="KF229" s="364"/>
      <c r="KG229" s="364"/>
      <c r="KH229" s="364"/>
      <c r="KI229" s="364"/>
      <c r="KJ229" s="364"/>
      <c r="KK229" s="364"/>
      <c r="KL229" s="364"/>
      <c r="KM229" s="364"/>
      <c r="KN229" s="364"/>
      <c r="KO229" s="364"/>
      <c r="KP229" s="364"/>
      <c r="KQ229" s="364"/>
      <c r="KR229" s="364"/>
      <c r="KS229" s="364"/>
      <c r="KT229" s="364"/>
      <c r="KU229" s="364"/>
      <c r="KV229" s="364"/>
      <c r="KW229" s="364"/>
      <c r="KX229" s="364"/>
      <c r="KY229" s="364"/>
      <c r="KZ229" s="364"/>
      <c r="LA229" s="364"/>
      <c r="LB229" s="364"/>
      <c r="LC229" s="364"/>
      <c r="LD229" s="364"/>
      <c r="LE229" s="364"/>
      <c r="LF229" s="364"/>
      <c r="LG229" s="364"/>
      <c r="LH229" s="364"/>
      <c r="LI229" s="364"/>
      <c r="LJ229" s="364"/>
      <c r="LK229" s="364"/>
      <c r="LL229" s="364"/>
      <c r="LM229" s="364"/>
      <c r="LN229" s="364"/>
      <c r="LO229" s="364"/>
      <c r="LP229" s="364"/>
      <c r="LQ229" s="364"/>
      <c r="LR229" s="364"/>
      <c r="LS229" s="364"/>
      <c r="LT229" s="364"/>
      <c r="LU229" s="364"/>
      <c r="LV229" s="364"/>
      <c r="LW229" s="364"/>
      <c r="LX229" s="364"/>
      <c r="LY229" s="364"/>
      <c r="LZ229" s="364"/>
      <c r="MA229" s="364"/>
      <c r="MB229" s="364"/>
      <c r="MC229" s="364"/>
      <c r="MD229" s="364"/>
      <c r="ME229" s="364"/>
      <c r="MF229" s="364"/>
      <c r="MG229" s="364"/>
      <c r="MH229" s="364"/>
      <c r="MI229" s="364"/>
      <c r="MJ229" s="364"/>
      <c r="MK229" s="364"/>
      <c r="ML229" s="364"/>
      <c r="MM229" s="364"/>
      <c r="MN229" s="364"/>
      <c r="MO229" s="364"/>
      <c r="MP229" s="364"/>
      <c r="MQ229" s="364"/>
      <c r="MR229" s="364"/>
      <c r="MS229" s="364"/>
      <c r="MT229" s="364"/>
      <c r="MU229" s="364"/>
      <c r="MV229" s="364"/>
      <c r="MW229" s="364"/>
      <c r="MX229" s="364"/>
      <c r="MY229" s="364"/>
      <c r="MZ229" s="364"/>
      <c r="NA229" s="364"/>
      <c r="NB229" s="364"/>
      <c r="NC229" s="364"/>
      <c r="ND229" s="364"/>
      <c r="NE229" s="364"/>
      <c r="NF229" s="364"/>
      <c r="NG229" s="364"/>
      <c r="NH229" s="364"/>
      <c r="NI229" s="364"/>
      <c r="NJ229" s="364"/>
      <c r="NK229" s="364"/>
      <c r="NL229" s="364"/>
      <c r="NM229" s="364"/>
      <c r="NN229" s="364"/>
      <c r="NO229" s="364"/>
      <c r="NP229" s="364"/>
      <c r="NQ229" s="364"/>
      <c r="NR229" s="364"/>
      <c r="NS229" s="364"/>
      <c r="NT229" s="364"/>
      <c r="NU229" s="364"/>
      <c r="NV229" s="364"/>
      <c r="NW229" s="364"/>
      <c r="NX229" s="364"/>
      <c r="NY229" s="364"/>
      <c r="NZ229" s="364"/>
      <c r="OA229" s="364"/>
      <c r="OB229" s="364"/>
      <c r="OC229" s="364"/>
      <c r="OD229" s="364"/>
      <c r="OE229" s="364"/>
      <c r="OF229" s="364"/>
      <c r="OG229" s="364"/>
      <c r="OH229" s="364"/>
      <c r="OI229" s="364"/>
      <c r="OJ229" s="364"/>
      <c r="OK229" s="364"/>
      <c r="OL229" s="364"/>
      <c r="OM229" s="364"/>
      <c r="ON229" s="364"/>
      <c r="OO229" s="364"/>
      <c r="OP229" s="364"/>
      <c r="OQ229" s="364"/>
      <c r="OR229" s="364"/>
    </row>
    <row r="230" spans="1:408" ht="15">
      <c r="A230" s="365"/>
      <c r="B230" s="364"/>
      <c r="C230" s="364"/>
      <c r="D230" s="364"/>
      <c r="E230" s="364"/>
      <c r="F230" s="364"/>
      <c r="G230" s="364"/>
      <c r="H230" s="364"/>
      <c r="I230" s="364"/>
      <c r="J230" s="364"/>
      <c r="K230" s="364"/>
      <c r="L230" s="364"/>
      <c r="M230" s="364"/>
      <c r="N230" s="364"/>
      <c r="O230" s="364"/>
      <c r="P230" s="364"/>
      <c r="Q230" s="364"/>
      <c r="R230" s="364"/>
      <c r="S230" s="364"/>
      <c r="T230" s="364"/>
      <c r="U230" s="364"/>
      <c r="V230" s="364"/>
      <c r="W230" s="364"/>
      <c r="X230" s="364"/>
      <c r="Y230" s="364"/>
      <c r="Z230" s="364"/>
      <c r="AA230" s="364"/>
      <c r="AB230" s="364"/>
      <c r="AC230" s="364"/>
      <c r="AD230" s="364"/>
      <c r="AE230" s="364"/>
      <c r="AG230" s="364"/>
      <c r="AH230" s="364"/>
      <c r="AI230" s="364"/>
      <c r="AJ230" s="364"/>
      <c r="AK230" s="364"/>
      <c r="AL230" s="364"/>
      <c r="AM230" s="364"/>
      <c r="AN230" s="364"/>
      <c r="AO230" s="364"/>
      <c r="AP230" s="364"/>
      <c r="AQ230" s="364"/>
      <c r="AR230" s="364"/>
      <c r="AS230" s="364"/>
      <c r="AT230" s="364"/>
      <c r="AU230" s="364"/>
      <c r="AV230" s="364"/>
      <c r="AW230" s="364"/>
      <c r="AX230" s="364"/>
      <c r="AY230" s="364"/>
      <c r="AZ230" s="364"/>
      <c r="BA230" s="364"/>
      <c r="BB230" s="364"/>
      <c r="BC230" s="364"/>
      <c r="BD230" s="364"/>
      <c r="BE230" s="364"/>
      <c r="BF230" s="364"/>
      <c r="BG230" s="364"/>
      <c r="BH230" s="364"/>
      <c r="BI230" s="364"/>
      <c r="BJ230" s="364"/>
      <c r="BK230" s="364"/>
      <c r="BL230" s="364"/>
      <c r="BM230" s="364"/>
      <c r="BN230" s="364"/>
      <c r="BO230" s="364"/>
      <c r="BP230" s="364"/>
      <c r="BQ230" s="364"/>
      <c r="BR230" s="364"/>
      <c r="BS230" s="364"/>
      <c r="BT230" s="364"/>
      <c r="BU230" s="364"/>
      <c r="BV230" s="364"/>
      <c r="BW230" s="364"/>
      <c r="BX230" s="364"/>
      <c r="BY230" s="364"/>
      <c r="BZ230" s="364"/>
      <c r="CA230" s="364"/>
      <c r="CB230" s="364"/>
      <c r="CC230" s="364"/>
      <c r="CD230" s="364"/>
      <c r="CE230" s="364"/>
      <c r="CF230" s="364"/>
      <c r="CG230" s="364"/>
      <c r="CH230" s="364"/>
      <c r="CI230" s="364"/>
      <c r="CJ230" s="364"/>
      <c r="CK230" s="364"/>
      <c r="CL230" s="364"/>
      <c r="CM230" s="364"/>
      <c r="CN230" s="364"/>
      <c r="CO230" s="364"/>
      <c r="CP230" s="364"/>
      <c r="CQ230" s="364"/>
      <c r="CR230" s="364"/>
      <c r="CS230" s="364"/>
      <c r="CT230" s="364"/>
      <c r="CU230" s="364"/>
      <c r="CV230" s="364"/>
      <c r="CW230" s="364"/>
      <c r="CX230" s="364"/>
      <c r="CY230" s="364"/>
      <c r="CZ230" s="364"/>
      <c r="DA230" s="364"/>
      <c r="DB230" s="364"/>
      <c r="DC230" s="364"/>
      <c r="DD230" s="364"/>
      <c r="DE230" s="364"/>
      <c r="DF230" s="364"/>
      <c r="DG230" s="364"/>
      <c r="DH230" s="364"/>
      <c r="DI230" s="364"/>
      <c r="DJ230" s="364"/>
      <c r="DK230" s="364"/>
      <c r="DL230" s="364"/>
      <c r="DM230" s="364"/>
      <c r="DN230" s="364"/>
      <c r="DO230" s="364"/>
      <c r="DP230" s="364"/>
      <c r="DQ230" s="364"/>
      <c r="DR230" s="364"/>
      <c r="DS230" s="364"/>
      <c r="DT230" s="364"/>
      <c r="DU230" s="364"/>
      <c r="DV230" s="364"/>
      <c r="DW230" s="364"/>
      <c r="DX230" s="364"/>
      <c r="DY230" s="364"/>
      <c r="DZ230" s="364"/>
      <c r="EA230" s="364"/>
      <c r="EB230" s="364"/>
      <c r="EC230" s="364"/>
      <c r="ED230" s="364"/>
      <c r="EE230" s="364"/>
      <c r="EF230" s="364"/>
      <c r="EG230" s="364"/>
      <c r="EH230" s="364"/>
      <c r="EI230" s="364"/>
      <c r="EJ230" s="364"/>
      <c r="EK230" s="364"/>
      <c r="EL230" s="364"/>
      <c r="EM230" s="364"/>
      <c r="EN230" s="364"/>
      <c r="EO230" s="364"/>
      <c r="EP230" s="364"/>
      <c r="EQ230" s="364"/>
      <c r="ER230" s="364"/>
      <c r="ES230" s="364"/>
      <c r="ET230" s="364"/>
      <c r="EU230" s="364"/>
      <c r="EV230" s="364"/>
      <c r="EW230" s="364"/>
      <c r="EX230" s="364"/>
      <c r="EY230" s="364"/>
      <c r="EZ230" s="364"/>
      <c r="FA230" s="364"/>
      <c r="FB230" s="364"/>
      <c r="FC230" s="364"/>
      <c r="FD230" s="364"/>
      <c r="FE230" s="364"/>
      <c r="FF230" s="364"/>
      <c r="FG230" s="364"/>
      <c r="FH230" s="364"/>
      <c r="FI230" s="364"/>
      <c r="FJ230" s="364"/>
      <c r="FK230" s="364"/>
      <c r="FL230" s="364"/>
      <c r="FM230" s="364"/>
      <c r="FN230" s="364"/>
      <c r="FO230" s="364"/>
      <c r="FP230" s="364"/>
      <c r="FQ230" s="364"/>
      <c r="FR230" s="364"/>
      <c r="FS230" s="364"/>
      <c r="FT230" s="364"/>
      <c r="FU230" s="364"/>
      <c r="FV230" s="364"/>
      <c r="FW230" s="364"/>
      <c r="FX230" s="364"/>
      <c r="FY230" s="364"/>
      <c r="FZ230" s="364"/>
      <c r="GA230" s="364"/>
      <c r="GB230" s="364"/>
      <c r="GC230" s="364"/>
      <c r="GD230" s="364"/>
      <c r="GE230" s="364"/>
      <c r="GF230" s="364"/>
      <c r="GG230" s="364"/>
      <c r="GH230" s="364"/>
      <c r="GI230" s="364"/>
      <c r="GJ230" s="364"/>
      <c r="GK230" s="364"/>
      <c r="GL230" s="364"/>
      <c r="GM230" s="364"/>
      <c r="GN230" s="364"/>
      <c r="GO230" s="364"/>
      <c r="GP230" s="364"/>
      <c r="GQ230" s="364"/>
      <c r="GR230" s="364"/>
      <c r="GS230" s="364"/>
      <c r="GT230" s="364"/>
      <c r="GU230" s="364"/>
      <c r="GV230" s="364"/>
      <c r="GW230" s="364"/>
      <c r="GX230" s="364"/>
      <c r="GY230" s="364"/>
      <c r="GZ230" s="364"/>
      <c r="HA230" s="364"/>
      <c r="HB230" s="364"/>
      <c r="HC230" s="364"/>
      <c r="HD230" s="364"/>
      <c r="HE230" s="364"/>
      <c r="HF230" s="364"/>
      <c r="HG230" s="364"/>
      <c r="HH230" s="364"/>
      <c r="HI230" s="364"/>
      <c r="HJ230" s="364"/>
      <c r="HK230" s="364"/>
      <c r="HL230" s="364"/>
      <c r="HM230" s="364"/>
      <c r="HN230" s="364"/>
      <c r="HO230" s="364"/>
      <c r="HP230" s="364"/>
      <c r="HQ230" s="364"/>
      <c r="HR230" s="364"/>
      <c r="HS230" s="364"/>
      <c r="HT230" s="364"/>
      <c r="HU230" s="364"/>
      <c r="HV230" s="364"/>
      <c r="HW230" s="364"/>
      <c r="HX230" s="364"/>
      <c r="HY230" s="364"/>
      <c r="HZ230" s="364"/>
      <c r="IA230" s="364"/>
      <c r="IB230" s="364"/>
      <c r="IC230" s="364"/>
      <c r="ID230" s="364"/>
      <c r="IE230" s="364"/>
      <c r="IF230" s="364"/>
      <c r="IG230" s="364"/>
      <c r="IH230" s="364"/>
      <c r="II230" s="364"/>
      <c r="IJ230" s="364"/>
      <c r="IK230" s="364"/>
      <c r="IL230" s="364"/>
      <c r="IM230" s="364"/>
      <c r="IN230" s="364"/>
      <c r="IO230" s="364"/>
      <c r="IP230" s="364"/>
      <c r="IQ230" s="364"/>
      <c r="IR230" s="364"/>
      <c r="IS230" s="364"/>
      <c r="IT230" s="364"/>
      <c r="IU230" s="364"/>
      <c r="IV230" s="364"/>
      <c r="IW230" s="364"/>
      <c r="IX230" s="364"/>
      <c r="IY230" s="364"/>
      <c r="IZ230" s="364"/>
      <c r="JA230" s="364"/>
      <c r="JB230" s="364"/>
      <c r="JC230" s="364"/>
      <c r="JD230" s="364"/>
      <c r="JE230" s="364"/>
      <c r="JF230" s="364"/>
      <c r="JG230" s="364"/>
      <c r="JH230" s="364"/>
      <c r="JI230" s="364"/>
      <c r="JJ230" s="364"/>
      <c r="JK230" s="364"/>
      <c r="JL230" s="364"/>
      <c r="JM230" s="364"/>
      <c r="JN230" s="364"/>
      <c r="JO230" s="364"/>
      <c r="JP230" s="364"/>
      <c r="JQ230" s="364"/>
      <c r="JR230" s="364"/>
      <c r="JS230" s="364"/>
      <c r="JT230" s="364"/>
      <c r="JU230" s="364"/>
      <c r="JV230" s="364"/>
      <c r="JW230" s="364"/>
      <c r="JX230" s="364"/>
      <c r="JY230" s="364"/>
      <c r="JZ230" s="364"/>
      <c r="KA230" s="364"/>
      <c r="KB230" s="364"/>
      <c r="KC230" s="364"/>
      <c r="KD230" s="364"/>
      <c r="KE230" s="364"/>
      <c r="KF230" s="364"/>
      <c r="KG230" s="364"/>
      <c r="KH230" s="364"/>
      <c r="KI230" s="364"/>
      <c r="KJ230" s="364"/>
      <c r="KK230" s="364"/>
      <c r="KL230" s="364"/>
      <c r="KM230" s="364"/>
      <c r="KN230" s="364"/>
      <c r="KO230" s="364"/>
      <c r="KP230" s="364"/>
      <c r="KQ230" s="364"/>
      <c r="KR230" s="364"/>
      <c r="KS230" s="364"/>
      <c r="KT230" s="364"/>
      <c r="KU230" s="364"/>
      <c r="KV230" s="364"/>
      <c r="KW230" s="364"/>
      <c r="KX230" s="364"/>
      <c r="KY230" s="364"/>
      <c r="KZ230" s="364"/>
      <c r="LA230" s="364"/>
      <c r="LB230" s="364"/>
      <c r="LC230" s="364"/>
      <c r="LD230" s="364"/>
      <c r="LE230" s="364"/>
      <c r="LF230" s="364"/>
      <c r="LG230" s="364"/>
      <c r="LH230" s="364"/>
      <c r="LI230" s="364"/>
      <c r="LJ230" s="364"/>
      <c r="LK230" s="364"/>
      <c r="LL230" s="364"/>
      <c r="LM230" s="364"/>
      <c r="LN230" s="364"/>
      <c r="LO230" s="364"/>
      <c r="LP230" s="364"/>
      <c r="LQ230" s="364"/>
      <c r="LR230" s="364"/>
      <c r="LS230" s="364"/>
      <c r="LT230" s="364"/>
      <c r="LU230" s="364"/>
      <c r="LV230" s="364"/>
      <c r="LW230" s="364"/>
      <c r="LX230" s="364"/>
      <c r="LY230" s="364"/>
      <c r="LZ230" s="364"/>
      <c r="MA230" s="364"/>
      <c r="MB230" s="364"/>
      <c r="MC230" s="364"/>
      <c r="MD230" s="364"/>
      <c r="ME230" s="364"/>
      <c r="MF230" s="364"/>
      <c r="MG230" s="364"/>
      <c r="MH230" s="364"/>
      <c r="MI230" s="364"/>
      <c r="MJ230" s="364"/>
      <c r="MK230" s="364"/>
      <c r="ML230" s="364"/>
      <c r="MM230" s="364"/>
      <c r="MN230" s="364"/>
      <c r="MO230" s="364"/>
      <c r="MP230" s="364"/>
      <c r="MQ230" s="364"/>
      <c r="MR230" s="364"/>
      <c r="MS230" s="364"/>
      <c r="MT230" s="364"/>
      <c r="MU230" s="364"/>
      <c r="MV230" s="364"/>
      <c r="MW230" s="364"/>
      <c r="MX230" s="364"/>
      <c r="MY230" s="364"/>
      <c r="MZ230" s="364"/>
      <c r="NA230" s="364"/>
      <c r="NB230" s="364"/>
      <c r="NC230" s="364"/>
      <c r="ND230" s="364"/>
      <c r="NE230" s="364"/>
      <c r="NF230" s="364"/>
      <c r="NG230" s="364"/>
      <c r="NH230" s="364"/>
      <c r="NI230" s="364"/>
      <c r="NJ230" s="364"/>
      <c r="NK230" s="364"/>
      <c r="NL230" s="364"/>
      <c r="NM230" s="364"/>
      <c r="NN230" s="364"/>
      <c r="NO230" s="364"/>
      <c r="NP230" s="364"/>
      <c r="NQ230" s="364"/>
      <c r="NR230" s="364"/>
      <c r="NS230" s="364"/>
      <c r="NT230" s="364"/>
      <c r="NU230" s="364"/>
      <c r="NV230" s="364"/>
      <c r="NW230" s="364"/>
      <c r="NX230" s="364"/>
      <c r="NY230" s="364"/>
      <c r="NZ230" s="364"/>
      <c r="OA230" s="364"/>
      <c r="OB230" s="364"/>
      <c r="OC230" s="364"/>
      <c r="OD230" s="364"/>
      <c r="OE230" s="364"/>
      <c r="OF230" s="364"/>
      <c r="OG230" s="364"/>
      <c r="OH230" s="364"/>
      <c r="OI230" s="364"/>
      <c r="OJ230" s="364"/>
      <c r="OK230" s="364"/>
      <c r="OL230" s="364"/>
      <c r="OM230" s="364"/>
      <c r="ON230" s="364"/>
      <c r="OO230" s="364"/>
      <c r="OP230" s="364"/>
      <c r="OQ230" s="364"/>
      <c r="OR230" s="364"/>
    </row>
    <row r="231" spans="1:408" ht="15">
      <c r="A231" s="365" t="s">
        <v>797</v>
      </c>
      <c r="B231" s="364">
        <f t="shared" ref="B231:AE231" si="215">SUM(B232:B287)</f>
        <v>1E-3</v>
      </c>
      <c r="C231" s="364">
        <f t="shared" si="215"/>
        <v>0</v>
      </c>
      <c r="D231" s="364">
        <f t="shared" si="215"/>
        <v>0</v>
      </c>
      <c r="E231" s="364">
        <f t="shared" si="215"/>
        <v>0</v>
      </c>
      <c r="F231" s="364">
        <f t="shared" si="215"/>
        <v>0</v>
      </c>
      <c r="G231" s="364">
        <f t="shared" si="215"/>
        <v>0.35997298564705882</v>
      </c>
      <c r="H231" s="364">
        <f t="shared" si="215"/>
        <v>0.31075083694117639</v>
      </c>
      <c r="I231" s="364">
        <f t="shared" si="215"/>
        <v>0.24296951741176467</v>
      </c>
      <c r="J231" s="364">
        <f t="shared" si="215"/>
        <v>0.27596680094117643</v>
      </c>
      <c r="K231" s="364">
        <f t="shared" si="215"/>
        <v>0.17040431223529409</v>
      </c>
      <c r="L231" s="364">
        <f t="shared" si="215"/>
        <v>0.49726473999999998</v>
      </c>
      <c r="M231" s="364">
        <f t="shared" si="215"/>
        <v>1.1000919687058821</v>
      </c>
      <c r="N231" s="364">
        <f t="shared" si="215"/>
        <v>17.624958648705878</v>
      </c>
      <c r="O231" s="364">
        <f t="shared" si="215"/>
        <v>35.224499302588228</v>
      </c>
      <c r="P231" s="364">
        <f t="shared" si="215"/>
        <v>181.24681614282346</v>
      </c>
      <c r="Q231" s="364">
        <f t="shared" si="215"/>
        <v>45.389564656470576</v>
      </c>
      <c r="R231" s="364">
        <f t="shared" si="215"/>
        <v>19.933586933647049</v>
      </c>
      <c r="S231" s="364">
        <f t="shared" si="215"/>
        <v>31.29223175647056</v>
      </c>
      <c r="T231" s="364">
        <f t="shared" si="215"/>
        <v>20.660737551999983</v>
      </c>
      <c r="U231" s="364">
        <f t="shared" si="215"/>
        <v>161.64481588541165</v>
      </c>
      <c r="V231" s="364">
        <f t="shared" si="215"/>
        <v>116.58542579435289</v>
      </c>
      <c r="W231" s="364">
        <f t="shared" si="215"/>
        <v>246.5026763294116</v>
      </c>
      <c r="X231" s="364">
        <f t="shared" si="215"/>
        <v>550.01894581632644</v>
      </c>
      <c r="Y231" s="364">
        <f t="shared" si="215"/>
        <v>375.65823040457138</v>
      </c>
      <c r="Z231" s="364">
        <f t="shared" si="215"/>
        <v>77.993930399999996</v>
      </c>
      <c r="AA231" s="364">
        <f t="shared" si="215"/>
        <v>86.800161899999992</v>
      </c>
      <c r="AB231" s="364">
        <f t="shared" si="215"/>
        <v>118.28420940000001</v>
      </c>
      <c r="AC231" s="364">
        <f t="shared" si="215"/>
        <v>115.12697849999999</v>
      </c>
      <c r="AD231" s="364">
        <f t="shared" si="215"/>
        <v>99.109200000000016</v>
      </c>
      <c r="AE231" s="364">
        <f t="shared" si="215"/>
        <v>145.31219999999999</v>
      </c>
      <c r="AG231" s="364">
        <f t="shared" ref="AG231:CR231" si="216">SUM(AG232:AG287)</f>
        <v>1</v>
      </c>
      <c r="AH231" s="364">
        <f t="shared" si="216"/>
        <v>0</v>
      </c>
      <c r="AI231" s="364">
        <f t="shared" si="216"/>
        <v>0</v>
      </c>
      <c r="AJ231" s="364">
        <f t="shared" si="216"/>
        <v>0</v>
      </c>
      <c r="AK231" s="364">
        <f t="shared" si="216"/>
        <v>0</v>
      </c>
      <c r="AL231" s="364">
        <f t="shared" si="216"/>
        <v>0</v>
      </c>
      <c r="AM231" s="364">
        <f t="shared" si="216"/>
        <v>0</v>
      </c>
      <c r="AN231" s="364">
        <f t="shared" si="216"/>
        <v>0</v>
      </c>
      <c r="AO231" s="364">
        <f t="shared" si="216"/>
        <v>0</v>
      </c>
      <c r="AP231" s="364">
        <f t="shared" si="216"/>
        <v>0</v>
      </c>
      <c r="AQ231" s="364">
        <f t="shared" si="216"/>
        <v>0</v>
      </c>
      <c r="AR231" s="364">
        <f t="shared" si="216"/>
        <v>0</v>
      </c>
      <c r="AS231" s="364">
        <f t="shared" si="216"/>
        <v>0</v>
      </c>
      <c r="AT231" s="364">
        <f t="shared" si="216"/>
        <v>0</v>
      </c>
      <c r="AU231" s="364">
        <f t="shared" si="216"/>
        <v>0</v>
      </c>
      <c r="AV231" s="364">
        <f t="shared" si="216"/>
        <v>0</v>
      </c>
      <c r="AW231" s="364">
        <f t="shared" si="216"/>
        <v>0</v>
      </c>
      <c r="AX231" s="364">
        <f t="shared" si="216"/>
        <v>0</v>
      </c>
      <c r="AY231" s="364">
        <f t="shared" si="216"/>
        <v>0</v>
      </c>
      <c r="AZ231" s="364">
        <f t="shared" si="216"/>
        <v>0</v>
      </c>
      <c r="BA231" s="364">
        <f t="shared" si="216"/>
        <v>0</v>
      </c>
      <c r="BB231" s="364">
        <f t="shared" si="216"/>
        <v>0</v>
      </c>
      <c r="BC231" s="364">
        <f t="shared" si="216"/>
        <v>0</v>
      </c>
      <c r="BD231" s="364">
        <f t="shared" si="216"/>
        <v>0</v>
      </c>
      <c r="BE231" s="364">
        <f t="shared" si="216"/>
        <v>0</v>
      </c>
      <c r="BF231" s="364">
        <f t="shared" si="216"/>
        <v>0</v>
      </c>
      <c r="BG231" s="364">
        <f t="shared" si="216"/>
        <v>0</v>
      </c>
      <c r="BH231" s="364">
        <f t="shared" si="216"/>
        <v>0</v>
      </c>
      <c r="BI231" s="364">
        <f t="shared" si="216"/>
        <v>0</v>
      </c>
      <c r="BJ231" s="364">
        <f t="shared" si="216"/>
        <v>0</v>
      </c>
      <c r="BK231" s="364">
        <f t="shared" si="216"/>
        <v>0</v>
      </c>
      <c r="BL231" s="364">
        <f t="shared" si="216"/>
        <v>0</v>
      </c>
      <c r="BM231" s="364">
        <f t="shared" si="216"/>
        <v>0</v>
      </c>
      <c r="BN231" s="364">
        <f t="shared" si="216"/>
        <v>0</v>
      </c>
      <c r="BO231" s="364">
        <f t="shared" si="216"/>
        <v>0</v>
      </c>
      <c r="BP231" s="364">
        <f t="shared" si="216"/>
        <v>0</v>
      </c>
      <c r="BQ231" s="364">
        <f t="shared" si="216"/>
        <v>0</v>
      </c>
      <c r="BR231" s="364">
        <f t="shared" si="216"/>
        <v>0</v>
      </c>
      <c r="BS231" s="364">
        <f t="shared" si="216"/>
        <v>0</v>
      </c>
      <c r="BT231" s="364">
        <f t="shared" si="216"/>
        <v>0</v>
      </c>
      <c r="BU231" s="364">
        <f t="shared" si="216"/>
        <v>0</v>
      </c>
      <c r="BV231" s="364">
        <f t="shared" si="216"/>
        <v>0</v>
      </c>
      <c r="BW231" s="364">
        <f t="shared" si="216"/>
        <v>0</v>
      </c>
      <c r="BX231" s="364">
        <f t="shared" si="216"/>
        <v>0</v>
      </c>
      <c r="BY231" s="364">
        <f t="shared" si="216"/>
        <v>0</v>
      </c>
      <c r="BZ231" s="364">
        <f t="shared" si="216"/>
        <v>0</v>
      </c>
      <c r="CA231" s="364">
        <f t="shared" si="216"/>
        <v>0</v>
      </c>
      <c r="CB231" s="364">
        <f t="shared" si="216"/>
        <v>0</v>
      </c>
      <c r="CC231" s="364">
        <f t="shared" si="216"/>
        <v>0</v>
      </c>
      <c r="CD231" s="364">
        <f t="shared" si="216"/>
        <v>0</v>
      </c>
      <c r="CE231" s="364">
        <f t="shared" si="216"/>
        <v>0</v>
      </c>
      <c r="CF231" s="364">
        <f t="shared" si="216"/>
        <v>0</v>
      </c>
      <c r="CG231" s="364">
        <f t="shared" si="216"/>
        <v>0</v>
      </c>
      <c r="CH231" s="364">
        <f t="shared" si="216"/>
        <v>0</v>
      </c>
      <c r="CI231" s="364">
        <f t="shared" si="216"/>
        <v>0</v>
      </c>
      <c r="CJ231" s="364">
        <f t="shared" si="216"/>
        <v>0</v>
      </c>
      <c r="CK231" s="364">
        <f t="shared" si="216"/>
        <v>0</v>
      </c>
      <c r="CL231" s="364">
        <f t="shared" si="216"/>
        <v>0</v>
      </c>
      <c r="CM231" s="364">
        <f t="shared" si="216"/>
        <v>0</v>
      </c>
      <c r="CN231" s="364">
        <f t="shared" si="216"/>
        <v>0</v>
      </c>
      <c r="CO231" s="364">
        <f t="shared" si="216"/>
        <v>19.481365647058819</v>
      </c>
      <c r="CP231" s="364">
        <f t="shared" si="216"/>
        <v>28.732132470588233</v>
      </c>
      <c r="CQ231" s="364">
        <f t="shared" si="216"/>
        <v>47.493033411764699</v>
      </c>
      <c r="CR231" s="364">
        <f t="shared" si="216"/>
        <v>26.196096705882347</v>
      </c>
      <c r="CS231" s="364">
        <f t="shared" ref="CS231:FD231" si="217">SUM(CS232:CS287)</f>
        <v>53.775485647058815</v>
      </c>
      <c r="CT231" s="364">
        <f t="shared" si="217"/>
        <v>25.907910823529406</v>
      </c>
      <c r="CU231" s="364">
        <f t="shared" si="217"/>
        <v>11.469798117647057</v>
      </c>
      <c r="CV231" s="364">
        <f t="shared" si="217"/>
        <v>52.795653647058813</v>
      </c>
      <c r="CW231" s="364">
        <f t="shared" si="217"/>
        <v>30.662977882352934</v>
      </c>
      <c r="CX231" s="364">
        <f t="shared" si="217"/>
        <v>17.435245882352937</v>
      </c>
      <c r="CY231" s="364">
        <f t="shared" si="217"/>
        <v>34.294119999999992</v>
      </c>
      <c r="CZ231" s="364">
        <f t="shared" si="217"/>
        <v>11.729165411764704</v>
      </c>
      <c r="DA231" s="364">
        <f t="shared" si="217"/>
        <v>17.175878588235289</v>
      </c>
      <c r="DB231" s="364">
        <f t="shared" si="217"/>
        <v>22.478498823529407</v>
      </c>
      <c r="DC231" s="364">
        <f t="shared" si="217"/>
        <v>19.97128164705882</v>
      </c>
      <c r="DD231" s="364">
        <f t="shared" si="217"/>
        <v>88.962981882352921</v>
      </c>
      <c r="DE231" s="364">
        <f t="shared" si="217"/>
        <v>10.864607764705882</v>
      </c>
      <c r="DF231" s="364">
        <f t="shared" si="217"/>
        <v>10.028868705882351</v>
      </c>
      <c r="DG231" s="364">
        <f t="shared" si="217"/>
        <v>11.210430823529409</v>
      </c>
      <c r="DH231" s="364">
        <f t="shared" si="217"/>
        <v>22.737866117647055</v>
      </c>
      <c r="DI231" s="364">
        <f t="shared" si="217"/>
        <v>29.020318352941167</v>
      </c>
      <c r="DJ231" s="364">
        <f t="shared" si="217"/>
        <v>5.6196247058823525</v>
      </c>
      <c r="DK231" s="364">
        <f t="shared" si="217"/>
        <v>58.87637576470587</v>
      </c>
      <c r="DL231" s="364">
        <f t="shared" si="217"/>
        <v>13.804103764705879</v>
      </c>
      <c r="DM231" s="364">
        <f t="shared" si="217"/>
        <v>11.152793647058823</v>
      </c>
      <c r="DN231" s="364">
        <f t="shared" si="217"/>
        <v>14.380475529411761</v>
      </c>
      <c r="DO231" s="364">
        <f t="shared" si="217"/>
        <v>34.928128941176467</v>
      </c>
      <c r="DP231" s="364">
        <f t="shared" si="217"/>
        <v>11.815621176470586</v>
      </c>
      <c r="DQ231" s="364">
        <f t="shared" si="217"/>
        <v>16.39777670588235</v>
      </c>
      <c r="DR231" s="364">
        <f t="shared" si="217"/>
        <v>23.314237882352938</v>
      </c>
      <c r="DS231" s="364">
        <f t="shared" si="217"/>
        <v>10.605240470588232</v>
      </c>
      <c r="DT231" s="364">
        <f t="shared" si="217"/>
        <v>16.772418352941173</v>
      </c>
      <c r="DU231" s="364">
        <f t="shared" si="217"/>
        <v>13.400643529411763</v>
      </c>
      <c r="DV231" s="364">
        <f t="shared" si="217"/>
        <v>38.069355058823518</v>
      </c>
      <c r="DW231" s="364">
        <f t="shared" si="217"/>
        <v>18.847356705882348</v>
      </c>
      <c r="DX231" s="364">
        <f t="shared" si="217"/>
        <v>33.285469411764701</v>
      </c>
      <c r="DY231" s="364">
        <f t="shared" si="217"/>
        <v>29.567871529411761</v>
      </c>
      <c r="DZ231" s="364">
        <f t="shared" si="217"/>
        <v>16.772418352941173</v>
      </c>
      <c r="EA231" s="364">
        <f t="shared" si="217"/>
        <v>24.524618588235288</v>
      </c>
      <c r="EB231" s="364">
        <f t="shared" si="217"/>
        <v>15.475581882352937</v>
      </c>
      <c r="EC231" s="364">
        <f t="shared" si="217"/>
        <v>27.809937647058817</v>
      </c>
      <c r="ED231" s="364">
        <f t="shared" si="217"/>
        <v>34.899310352941171</v>
      </c>
      <c r="EE231" s="364">
        <f t="shared" si="217"/>
        <v>17.838706117647057</v>
      </c>
      <c r="EF231" s="364">
        <f t="shared" si="217"/>
        <v>32.593823294117641</v>
      </c>
      <c r="EG231" s="364">
        <f t="shared" si="217"/>
        <v>11.469798117647056</v>
      </c>
      <c r="EH231" s="364">
        <f t="shared" si="217"/>
        <v>17.579338823529412</v>
      </c>
      <c r="EI231" s="364">
        <f t="shared" si="217"/>
        <v>24.063521176470584</v>
      </c>
      <c r="EJ231" s="364">
        <f t="shared" si="217"/>
        <v>23.371875058823527</v>
      </c>
      <c r="EK231" s="364">
        <f t="shared" si="217"/>
        <v>3.1988632941176465</v>
      </c>
      <c r="EL231" s="364">
        <f t="shared" si="217"/>
        <v>5.7637176470588223</v>
      </c>
      <c r="EM231" s="364">
        <f t="shared" si="217"/>
        <v>6.7147310588235287</v>
      </c>
      <c r="EN231" s="364">
        <f t="shared" si="217"/>
        <v>13.515917882352939</v>
      </c>
      <c r="EO231" s="364">
        <f t="shared" si="217"/>
        <v>16.916511294117644</v>
      </c>
      <c r="EP231" s="364">
        <f t="shared" si="217"/>
        <v>18.270984941176469</v>
      </c>
      <c r="EQ231" s="364">
        <f t="shared" si="217"/>
        <v>13.832922352941175</v>
      </c>
      <c r="ER231" s="364">
        <f t="shared" si="217"/>
        <v>19.683095764705882</v>
      </c>
      <c r="ES231" s="364">
        <f t="shared" si="217"/>
        <v>9.4524969411764701</v>
      </c>
      <c r="ET231" s="364">
        <f t="shared" si="217"/>
        <v>9.5677712941176445</v>
      </c>
      <c r="EU231" s="364">
        <f t="shared" si="217"/>
        <v>21.124025176470582</v>
      </c>
      <c r="EV231" s="364">
        <f t="shared" si="217"/>
        <v>32.363274588235285</v>
      </c>
      <c r="EW231" s="364">
        <f t="shared" si="217"/>
        <v>23.141326352941171</v>
      </c>
      <c r="EX231" s="364">
        <f t="shared" si="217"/>
        <v>34.063571294117644</v>
      </c>
      <c r="EY231" s="364">
        <f t="shared" si="217"/>
        <v>29.27968564705882</v>
      </c>
      <c r="EZ231" s="364">
        <f t="shared" si="217"/>
        <v>40.230749176470582</v>
      </c>
      <c r="FA231" s="364">
        <f t="shared" si="217"/>
        <v>34.582305882352934</v>
      </c>
      <c r="FB231" s="364">
        <f t="shared" si="217"/>
        <v>54.323038823529401</v>
      </c>
      <c r="FC231" s="364">
        <f t="shared" si="217"/>
        <v>145.36095905882351</v>
      </c>
      <c r="FD231" s="364">
        <f t="shared" si="217"/>
        <v>17.752250352941175</v>
      </c>
      <c r="FE231" s="364">
        <f t="shared" ref="FE231:HP231" si="218">SUM(FE232:FE287)</f>
        <v>22.132675764705876</v>
      </c>
      <c r="FF231" s="364">
        <f t="shared" si="218"/>
        <v>22.85314047058823</v>
      </c>
      <c r="FG231" s="364">
        <f t="shared" si="218"/>
        <v>39.164461411764698</v>
      </c>
      <c r="FH231" s="364">
        <f t="shared" si="218"/>
        <v>34.380575764705874</v>
      </c>
      <c r="FI231" s="364">
        <f t="shared" si="218"/>
        <v>24.985715999999996</v>
      </c>
      <c r="FJ231" s="364">
        <f t="shared" si="218"/>
        <v>19.510184235294115</v>
      </c>
      <c r="FK231" s="364">
        <f t="shared" si="218"/>
        <v>24.928078823529408</v>
      </c>
      <c r="FL231" s="364">
        <f t="shared" si="218"/>
        <v>69.971532235294106</v>
      </c>
      <c r="FM231" s="364">
        <f t="shared" si="218"/>
        <v>92.450031058823512</v>
      </c>
      <c r="FN231" s="364">
        <f t="shared" si="218"/>
        <v>71.614191764705865</v>
      </c>
      <c r="FO231" s="364">
        <f t="shared" si="218"/>
        <v>65.447013882352934</v>
      </c>
      <c r="FP231" s="364">
        <f t="shared" si="218"/>
        <v>76.369258823529393</v>
      </c>
      <c r="FQ231" s="364">
        <f t="shared" si="218"/>
        <v>63.199163999999989</v>
      </c>
      <c r="FR231" s="364">
        <f t="shared" si="218"/>
        <v>167.63772776470586</v>
      </c>
      <c r="FS231" s="364">
        <f t="shared" si="218"/>
        <v>331.8460435294117</v>
      </c>
      <c r="FT231" s="364">
        <f t="shared" si="218"/>
        <v>92.133026588235282</v>
      </c>
      <c r="FU231" s="364">
        <f t="shared" si="218"/>
        <v>257.72463458823523</v>
      </c>
      <c r="FV231" s="364">
        <f t="shared" si="218"/>
        <v>404.92998329411756</v>
      </c>
      <c r="FW231" s="364">
        <f t="shared" si="218"/>
        <v>511.81812705882351</v>
      </c>
      <c r="FX231" s="364">
        <f t="shared" si="218"/>
        <v>456.74580494117635</v>
      </c>
      <c r="FY231" s="364">
        <f t="shared" si="218"/>
        <v>2216.3799839999997</v>
      </c>
      <c r="FZ231" s="364">
        <f t="shared" si="218"/>
        <v>2389.1474204705878</v>
      </c>
      <c r="GA231" s="364">
        <f t="shared" si="218"/>
        <v>2309.8098470588229</v>
      </c>
      <c r="GB231" s="364">
        <f t="shared" si="218"/>
        <v>910.17747223529386</v>
      </c>
      <c r="GC231" s="364">
        <f t="shared" si="218"/>
        <v>789.13940164705866</v>
      </c>
      <c r="GD231" s="364">
        <f t="shared" si="218"/>
        <v>2902.6658442352937</v>
      </c>
      <c r="GE231" s="364">
        <f t="shared" si="218"/>
        <v>737.64058447058801</v>
      </c>
      <c r="GF231" s="364">
        <f t="shared" si="218"/>
        <v>3738.7795447058816</v>
      </c>
      <c r="GG231" s="364">
        <f t="shared" si="218"/>
        <v>3136.9321479999994</v>
      </c>
      <c r="GH231" s="364">
        <f t="shared" si="218"/>
        <v>846.92067105882336</v>
      </c>
      <c r="GI231" s="364">
        <f t="shared" si="218"/>
        <v>1384.531434588235</v>
      </c>
      <c r="GJ231" s="364">
        <f t="shared" si="218"/>
        <v>1350.3814075294115</v>
      </c>
      <c r="GK231" s="364">
        <f t="shared" si="218"/>
        <v>1708.0200875294117</v>
      </c>
      <c r="GL231" s="364">
        <f t="shared" si="218"/>
        <v>1755.6283952941171</v>
      </c>
      <c r="GM231" s="364">
        <f t="shared" si="218"/>
        <v>3814.428338823529</v>
      </c>
      <c r="GN231" s="364">
        <f t="shared" si="218"/>
        <v>2296.8126637647056</v>
      </c>
      <c r="GO231" s="364">
        <f t="shared" si="218"/>
        <v>992.88682047058796</v>
      </c>
      <c r="GP231" s="364">
        <f t="shared" si="218"/>
        <v>4790.9173825882344</v>
      </c>
      <c r="GQ231" s="364">
        <f t="shared" si="218"/>
        <v>5492.9670105882342</v>
      </c>
      <c r="GR231" s="364">
        <f t="shared" si="218"/>
        <v>7654.072942352941</v>
      </c>
      <c r="GS231" s="364">
        <f t="shared" si="218"/>
        <v>17002.477142823525</v>
      </c>
      <c r="GT231" s="364">
        <f t="shared" si="218"/>
        <v>11265.531964235292</v>
      </c>
      <c r="GU231" s="364">
        <f t="shared" si="218"/>
        <v>8274.2489611764686</v>
      </c>
      <c r="GV231" s="364">
        <f t="shared" si="218"/>
        <v>13602.171916941177</v>
      </c>
      <c r="GW231" s="364">
        <f t="shared" si="218"/>
        <v>13962.461907058821</v>
      </c>
      <c r="GX231" s="364">
        <f t="shared" si="218"/>
        <v>14030.87723552941</v>
      </c>
      <c r="GY231" s="364">
        <f t="shared" si="218"/>
        <v>9299.1820517647029</v>
      </c>
      <c r="GZ231" s="364">
        <f t="shared" si="218"/>
        <v>17602.10550823529</v>
      </c>
      <c r="HA231" s="364">
        <f t="shared" si="218"/>
        <v>32368.66366423529</v>
      </c>
      <c r="HB231" s="364">
        <f t="shared" si="218"/>
        <v>16431.119812470588</v>
      </c>
      <c r="HC231" s="364">
        <f t="shared" si="218"/>
        <v>13503.208884941172</v>
      </c>
      <c r="HD231" s="364">
        <f t="shared" si="218"/>
        <v>13904.767093411763</v>
      </c>
      <c r="HE231" s="364">
        <f t="shared" si="218"/>
        <v>8705.4903155294105</v>
      </c>
      <c r="HF231" s="364">
        <f t="shared" si="218"/>
        <v>1891.882680470588</v>
      </c>
      <c r="HG231" s="364">
        <f t="shared" si="218"/>
        <v>13002.111272705881</v>
      </c>
      <c r="HH231" s="364">
        <f t="shared" si="218"/>
        <v>1909.0873776470585</v>
      </c>
      <c r="HI231" s="364">
        <f t="shared" si="218"/>
        <v>755.62338352941163</v>
      </c>
      <c r="HJ231" s="364">
        <f t="shared" si="218"/>
        <v>2196.898618352941</v>
      </c>
      <c r="HK231" s="364">
        <f t="shared" si="218"/>
        <v>2087.9067176470585</v>
      </c>
      <c r="HL231" s="364">
        <f t="shared" si="218"/>
        <v>3781.8633341176464</v>
      </c>
      <c r="HM231" s="364">
        <f t="shared" si="218"/>
        <v>2160.270192705882</v>
      </c>
      <c r="HN231" s="364">
        <f t="shared" si="218"/>
        <v>4204.4302934117641</v>
      </c>
      <c r="HO231" s="364">
        <f t="shared" si="218"/>
        <v>3145.2319014117647</v>
      </c>
      <c r="HP231" s="364">
        <f t="shared" si="218"/>
        <v>1548.768568941176</v>
      </c>
      <c r="HQ231" s="364">
        <f t="shared" ref="HQ231:KB231" si="219">SUM(HQ232:HQ287)</f>
        <v>906.02759552941097</v>
      </c>
      <c r="HR231" s="364">
        <f t="shared" si="219"/>
        <v>1080.8411517647087</v>
      </c>
      <c r="HS231" s="364">
        <f t="shared" si="219"/>
        <v>2218.25319223529</v>
      </c>
      <c r="HT231" s="364">
        <f t="shared" si="219"/>
        <v>1364.7618830588201</v>
      </c>
      <c r="HU231" s="364">
        <f t="shared" si="219"/>
        <v>2797.79500164706</v>
      </c>
      <c r="HV231" s="364">
        <f t="shared" si="219"/>
        <v>1746.6369957647</v>
      </c>
      <c r="HW231" s="364">
        <f t="shared" si="219"/>
        <v>1343.29203482353</v>
      </c>
      <c r="HX231" s="364">
        <f t="shared" si="219"/>
        <v>2172.97919011765</v>
      </c>
      <c r="HY231" s="364">
        <f t="shared" si="219"/>
        <v>2875.6916456470599</v>
      </c>
      <c r="HZ231" s="364">
        <f t="shared" si="219"/>
        <v>754.84528164705796</v>
      </c>
      <c r="IA231" s="364">
        <f t="shared" si="219"/>
        <v>1249.8045345882299</v>
      </c>
      <c r="IB231" s="364">
        <f t="shared" si="219"/>
        <v>1422.6584268235299</v>
      </c>
      <c r="IC231" s="364">
        <f t="shared" si="219"/>
        <v>2312.8934359999989</v>
      </c>
      <c r="ID231" s="364">
        <f t="shared" si="219"/>
        <v>1788.8274089411734</v>
      </c>
      <c r="IE231" s="364">
        <f t="shared" si="219"/>
        <v>2489.6666562352989</v>
      </c>
      <c r="IF231" s="364">
        <f t="shared" si="219"/>
        <v>2551.8283510588258</v>
      </c>
      <c r="IG231" s="364">
        <f t="shared" si="219"/>
        <v>2797.477997176471</v>
      </c>
      <c r="IH231" s="364">
        <f t="shared" si="219"/>
        <v>2473.55706541176</v>
      </c>
      <c r="II231" s="364">
        <f t="shared" si="219"/>
        <v>3414.5992456470558</v>
      </c>
      <c r="IJ231" s="364">
        <f t="shared" si="219"/>
        <v>2991.7152818823479</v>
      </c>
      <c r="IK231" s="364">
        <f t="shared" si="219"/>
        <v>3117.6525124705868</v>
      </c>
      <c r="IL231" s="364">
        <f t="shared" si="219"/>
        <v>2829.7836345882301</v>
      </c>
      <c r="IM231" s="364">
        <f t="shared" si="219"/>
        <v>2212.3453816470546</v>
      </c>
      <c r="IN231" s="364">
        <f t="shared" si="219"/>
        <v>2311.884785411763</v>
      </c>
      <c r="IO231" s="364">
        <f t="shared" si="219"/>
        <v>1832.8910303529401</v>
      </c>
      <c r="IP231" s="364">
        <f t="shared" si="219"/>
        <v>1258.5365668235304</v>
      </c>
      <c r="IQ231" s="364">
        <f t="shared" si="219"/>
        <v>2314.9395557647008</v>
      </c>
      <c r="IR231" s="364">
        <f t="shared" si="219"/>
        <v>2076.3216451764697</v>
      </c>
      <c r="IS231" s="364">
        <f t="shared" si="219"/>
        <v>2066.0622277647044</v>
      </c>
      <c r="IT231" s="364">
        <f t="shared" si="219"/>
        <v>2402.5192454117632</v>
      </c>
      <c r="IU231" s="364">
        <f t="shared" si="219"/>
        <v>2037.0707279999988</v>
      </c>
      <c r="IV231" s="364">
        <f t="shared" si="219"/>
        <v>1820.0667585882341</v>
      </c>
      <c r="IW231" s="364">
        <f t="shared" si="219"/>
        <v>1949.0011223529398</v>
      </c>
      <c r="IX231" s="364">
        <f t="shared" si="219"/>
        <v>1396.2029628235287</v>
      </c>
      <c r="IY231" s="364">
        <f t="shared" si="219"/>
        <v>352.01905529411744</v>
      </c>
      <c r="IZ231" s="364">
        <f t="shared" si="219"/>
        <v>1155.1066536470582</v>
      </c>
      <c r="JA231" s="364">
        <f t="shared" si="219"/>
        <v>529.0228242352938</v>
      </c>
      <c r="JB231" s="364">
        <f t="shared" si="219"/>
        <v>2106.3794327058808</v>
      </c>
      <c r="JC231" s="364">
        <f t="shared" si="219"/>
        <v>9317.7412225882254</v>
      </c>
      <c r="JD231" s="364">
        <f t="shared" si="219"/>
        <v>2323.3834021176453</v>
      </c>
      <c r="JE231" s="364">
        <f t="shared" si="219"/>
        <v>7124.1855604705843</v>
      </c>
      <c r="JF231" s="364">
        <f t="shared" si="219"/>
        <v>7005.3953397647019</v>
      </c>
      <c r="JG231" s="364">
        <f t="shared" si="219"/>
        <v>2033.6124974117633</v>
      </c>
      <c r="JH231" s="364">
        <f t="shared" si="219"/>
        <v>2002.690152235293</v>
      </c>
      <c r="JI231" s="364">
        <f t="shared" si="219"/>
        <v>16587.02837482352</v>
      </c>
      <c r="JJ231" s="364">
        <f t="shared" si="219"/>
        <v>24389.200042117634</v>
      </c>
      <c r="JK231" s="364">
        <f t="shared" si="219"/>
        <v>34352.737008470562</v>
      </c>
      <c r="JL231" s="364">
        <f t="shared" si="219"/>
        <v>53873.440028470555</v>
      </c>
      <c r="JM231" s="364">
        <f t="shared" si="219"/>
        <v>1855.5424407058813</v>
      </c>
      <c r="JN231" s="364">
        <f t="shared" si="219"/>
        <v>3762.3819684705863</v>
      </c>
      <c r="JO231" s="364">
        <f t="shared" si="219"/>
        <v>9604.5438127058769</v>
      </c>
      <c r="JP231" s="364">
        <f t="shared" si="219"/>
        <v>4904.3473458823491</v>
      </c>
      <c r="JQ231" s="364">
        <f t="shared" si="219"/>
        <v>4456.2182988235272</v>
      </c>
      <c r="JR231" s="364">
        <f t="shared" si="219"/>
        <v>3608.231339999998</v>
      </c>
      <c r="JS231" s="364">
        <f t="shared" si="219"/>
        <v>11593.08403811764</v>
      </c>
      <c r="JT231" s="364">
        <f t="shared" si="219"/>
        <v>11549.279783999993</v>
      </c>
      <c r="JU231" s="364">
        <f t="shared" si="219"/>
        <v>9609.7023399999944</v>
      </c>
      <c r="JV231" s="364">
        <f t="shared" si="219"/>
        <v>14055.862951529403</v>
      </c>
      <c r="JW231" s="364">
        <f t="shared" si="219"/>
        <v>19742.490875058815</v>
      </c>
      <c r="JX231" s="364">
        <f t="shared" si="219"/>
        <v>21843.740599058812</v>
      </c>
      <c r="JY231" s="364">
        <f t="shared" si="219"/>
        <v>13934.680787999992</v>
      </c>
      <c r="JZ231" s="364">
        <f t="shared" si="219"/>
        <v>11270.315849882347</v>
      </c>
      <c r="KA231" s="364">
        <f t="shared" si="219"/>
        <v>6346.4871383529371</v>
      </c>
      <c r="KB231" s="364">
        <f t="shared" si="219"/>
        <v>10346.363092470581</v>
      </c>
      <c r="KC231" s="364">
        <f t="shared" ref="KC231:MN231" si="220">SUM(KC232:KC287)</f>
        <v>5585.8205018823501</v>
      </c>
      <c r="KD231" s="364">
        <f t="shared" si="220"/>
        <v>13724.045726588227</v>
      </c>
      <c r="KE231" s="364">
        <f t="shared" si="220"/>
        <v>36970.704019529388</v>
      </c>
      <c r="KF231" s="364">
        <f t="shared" si="220"/>
        <v>25563.067596705871</v>
      </c>
      <c r="KG231" s="364">
        <f t="shared" si="220"/>
        <v>28812.50751317645</v>
      </c>
      <c r="KH231" s="364">
        <f t="shared" si="220"/>
        <v>28881.873855058806</v>
      </c>
      <c r="KI231" s="364">
        <f t="shared" si="220"/>
        <v>27299.070533411752</v>
      </c>
      <c r="KJ231" s="364">
        <f t="shared" si="220"/>
        <v>37767.739714352923</v>
      </c>
      <c r="KK231" s="364">
        <f t="shared" si="220"/>
        <v>8862.5124103401376</v>
      </c>
      <c r="KL231" s="364">
        <f t="shared" si="220"/>
        <v>9152.8323692517024</v>
      </c>
      <c r="KM231" s="364">
        <f t="shared" si="220"/>
        <v>19331.937844625849</v>
      </c>
      <c r="KN231" s="364">
        <f t="shared" si="220"/>
        <v>32259.949503945572</v>
      </c>
      <c r="KO231" s="364">
        <f t="shared" si="220"/>
        <v>38818.109104761912</v>
      </c>
      <c r="KP231" s="364">
        <f t="shared" si="220"/>
        <v>44584.495179863938</v>
      </c>
      <c r="KQ231" s="364">
        <f t="shared" si="220"/>
        <v>58624.565158911559</v>
      </c>
      <c r="KR231" s="364">
        <f t="shared" si="220"/>
        <v>59147.075096326524</v>
      </c>
      <c r="KS231" s="364">
        <f t="shared" si="220"/>
        <v>56615.511450068021</v>
      </c>
      <c r="KT231" s="364">
        <f t="shared" si="220"/>
        <v>61019.772308299325</v>
      </c>
      <c r="KU231" s="364">
        <f t="shared" si="220"/>
        <v>67571.842958639463</v>
      </c>
      <c r="KV231" s="364">
        <f t="shared" si="220"/>
        <v>94030.342431292534</v>
      </c>
      <c r="KW231" s="364">
        <f t="shared" si="220"/>
        <v>4048.5558428571426</v>
      </c>
      <c r="KX231" s="364">
        <f t="shared" si="220"/>
        <v>23658.053638285714</v>
      </c>
      <c r="KY231" s="364">
        <f t="shared" si="220"/>
        <v>32666.918996571429</v>
      </c>
      <c r="KZ231" s="364">
        <f t="shared" si="220"/>
        <v>29222.099638285716</v>
      </c>
      <c r="LA231" s="364">
        <f t="shared" si="220"/>
        <v>40136.148337714287</v>
      </c>
      <c r="LB231" s="364">
        <f t="shared" si="220"/>
        <v>74256.408147428563</v>
      </c>
      <c r="LC231" s="364">
        <f t="shared" si="220"/>
        <v>71428.702979999987</v>
      </c>
      <c r="LD231" s="364">
        <f t="shared" si="220"/>
        <v>65781.961158857142</v>
      </c>
      <c r="LE231" s="364">
        <f t="shared" si="220"/>
        <v>7315.9556211428571</v>
      </c>
      <c r="LF231" s="364">
        <f t="shared" si="220"/>
        <v>11667.369536571428</v>
      </c>
      <c r="LG231" s="364">
        <f t="shared" si="220"/>
        <v>6539.2987851428579</v>
      </c>
      <c r="LH231" s="364">
        <f t="shared" si="220"/>
        <v>8936.7577217142862</v>
      </c>
      <c r="LI231" s="364">
        <f t="shared" si="220"/>
        <v>6271.5414000000001</v>
      </c>
      <c r="LJ231" s="364">
        <f t="shared" si="220"/>
        <v>8034.6417000000001</v>
      </c>
      <c r="LK231" s="364">
        <f t="shared" si="220"/>
        <v>6894.5312999999996</v>
      </c>
      <c r="LL231" s="364">
        <f t="shared" si="220"/>
        <v>6083.7762000000002</v>
      </c>
      <c r="LM231" s="364">
        <f t="shared" si="220"/>
        <v>10061.574000000001</v>
      </c>
      <c r="LN231" s="364">
        <f t="shared" si="220"/>
        <v>4961.0825999999997</v>
      </c>
      <c r="LO231" s="364">
        <f t="shared" si="220"/>
        <v>5958.5447999999997</v>
      </c>
      <c r="LP231" s="364">
        <f t="shared" si="220"/>
        <v>5132.3909999999996</v>
      </c>
      <c r="LQ231" s="364">
        <f t="shared" si="220"/>
        <v>5496.5931</v>
      </c>
      <c r="LR231" s="364">
        <f t="shared" si="220"/>
        <v>6391.1061</v>
      </c>
      <c r="LS231" s="364">
        <f t="shared" si="220"/>
        <v>8600.2304999999997</v>
      </c>
      <c r="LT231" s="364">
        <f t="shared" si="220"/>
        <v>4107.9177</v>
      </c>
      <c r="LU231" s="364">
        <f t="shared" si="220"/>
        <v>5615.4066000000003</v>
      </c>
      <c r="LV231" s="364">
        <f t="shared" si="220"/>
        <v>4672.9584000000004</v>
      </c>
      <c r="LW231" s="364">
        <f t="shared" si="220"/>
        <v>6808.0374000000002</v>
      </c>
      <c r="LX231" s="364">
        <f t="shared" si="220"/>
        <v>6158.4471000000003</v>
      </c>
      <c r="LY231" s="364">
        <f t="shared" si="220"/>
        <v>7707.2430000000004</v>
      </c>
      <c r="LZ231" s="364">
        <f t="shared" si="220"/>
        <v>7461.0657000000001</v>
      </c>
      <c r="MA231" s="364">
        <f t="shared" si="220"/>
        <v>8252.2682999999997</v>
      </c>
      <c r="MB231" s="364">
        <f t="shared" si="220"/>
        <v>5092.4075999999995</v>
      </c>
      <c r="MC231" s="364">
        <f t="shared" si="220"/>
        <v>6576.8226000000004</v>
      </c>
      <c r="MD231" s="364">
        <f t="shared" si="220"/>
        <v>9896.7939000000006</v>
      </c>
      <c r="ME231" s="364">
        <f t="shared" si="220"/>
        <v>8588.9310000000005</v>
      </c>
      <c r="MF231" s="364">
        <f t="shared" si="220"/>
        <v>9969.7803000000004</v>
      </c>
      <c r="MG231" s="364">
        <f t="shared" si="220"/>
        <v>7915.4549999999999</v>
      </c>
      <c r="MH231" s="364">
        <f t="shared" si="220"/>
        <v>8645.6172000000006</v>
      </c>
      <c r="MI231" s="364">
        <f t="shared" si="220"/>
        <v>8168.1360000000004</v>
      </c>
      <c r="MJ231" s="364">
        <f t="shared" si="220"/>
        <v>9497.5121999999992</v>
      </c>
      <c r="MK231" s="364">
        <f t="shared" si="220"/>
        <v>10812.276</v>
      </c>
      <c r="ML231" s="364">
        <f t="shared" si="220"/>
        <v>9660.5799000000006</v>
      </c>
      <c r="MM231" s="364">
        <f t="shared" si="220"/>
        <v>11669.7654</v>
      </c>
      <c r="MN231" s="364">
        <f t="shared" si="220"/>
        <v>11173.897499999999</v>
      </c>
      <c r="MO231" s="364">
        <f t="shared" ref="MO231:OR231" si="221">SUM(MO232:MO287)</f>
        <v>9848.3282999999992</v>
      </c>
      <c r="MP231" s="364">
        <f t="shared" si="221"/>
        <v>10222.866</v>
      </c>
      <c r="MQ231" s="364">
        <f t="shared" si="221"/>
        <v>11076.5142</v>
      </c>
      <c r="MR231" s="364">
        <f t="shared" si="221"/>
        <v>9593.2616999999991</v>
      </c>
      <c r="MS231" s="364">
        <f t="shared" si="221"/>
        <v>8458.6826999999994</v>
      </c>
      <c r="MT231" s="364">
        <f t="shared" si="221"/>
        <v>8505.0624000000007</v>
      </c>
      <c r="MU231" s="364">
        <f t="shared" si="221"/>
        <v>9816.0522000000001</v>
      </c>
      <c r="MV231" s="364">
        <f t="shared" si="221"/>
        <v>9404.76</v>
      </c>
      <c r="MW231" s="364">
        <f t="shared" si="221"/>
        <v>8694.9164999999994</v>
      </c>
      <c r="MX231" s="364">
        <f t="shared" si="221"/>
        <v>9028.4613000000008</v>
      </c>
      <c r="MY231" s="364">
        <f t="shared" si="221"/>
        <v>10181.8359</v>
      </c>
      <c r="MZ231" s="364">
        <f t="shared" si="221"/>
        <v>11160.055200000001</v>
      </c>
      <c r="NA231" s="364">
        <f t="shared" si="221"/>
        <v>9270.1607999999997</v>
      </c>
      <c r="NB231" s="364">
        <f t="shared" si="221"/>
        <v>10182.3915</v>
      </c>
      <c r="NC231" s="364">
        <f t="shared" si="221"/>
        <v>10129.5</v>
      </c>
      <c r="ND231" s="364">
        <f t="shared" si="221"/>
        <v>10295.1</v>
      </c>
      <c r="NE231" s="364">
        <f t="shared" si="221"/>
        <v>6927.9</v>
      </c>
      <c r="NF231" s="364">
        <f t="shared" si="221"/>
        <v>5368.8</v>
      </c>
      <c r="NG231" s="364">
        <f t="shared" si="221"/>
        <v>7418.1</v>
      </c>
      <c r="NH231" s="364">
        <f t="shared" si="221"/>
        <v>8001.3</v>
      </c>
      <c r="NI231" s="364">
        <f t="shared" si="221"/>
        <v>6893.7</v>
      </c>
      <c r="NJ231" s="364">
        <f t="shared" si="221"/>
        <v>7468.8</v>
      </c>
      <c r="NK231" s="364">
        <f t="shared" si="221"/>
        <v>8012.1</v>
      </c>
      <c r="NL231" s="364">
        <f t="shared" si="221"/>
        <v>7968</v>
      </c>
      <c r="NM231" s="364">
        <f t="shared" si="221"/>
        <v>7828.2</v>
      </c>
      <c r="NN231" s="364">
        <f t="shared" si="221"/>
        <v>11509.8</v>
      </c>
      <c r="NO231" s="364">
        <f t="shared" si="221"/>
        <v>12077.7</v>
      </c>
      <c r="NP231" s="364">
        <f t="shared" si="221"/>
        <v>9634.7999999999993</v>
      </c>
      <c r="NQ231" s="364">
        <f t="shared" si="221"/>
        <v>10146.6</v>
      </c>
      <c r="NR231" s="364">
        <f t="shared" si="221"/>
        <v>10544.4</v>
      </c>
      <c r="NS231" s="364">
        <f t="shared" si="221"/>
        <v>15926.1</v>
      </c>
      <c r="NT231" s="364">
        <f t="shared" si="221"/>
        <v>10304.1</v>
      </c>
      <c r="NU231" s="364">
        <f t="shared" si="221"/>
        <v>11136</v>
      </c>
      <c r="NV231" s="364">
        <f t="shared" si="221"/>
        <v>12567.3</v>
      </c>
      <c r="NW231" s="364">
        <f t="shared" si="221"/>
        <v>13236</v>
      </c>
      <c r="NX231" s="364">
        <f t="shared" si="221"/>
        <v>12663.6</v>
      </c>
      <c r="NY231" s="364">
        <f t="shared" si="221"/>
        <v>10961.7</v>
      </c>
      <c r="NZ231" s="364">
        <f t="shared" si="221"/>
        <v>11923.8</v>
      </c>
      <c r="OA231" s="364">
        <f t="shared" si="221"/>
        <v>13894.8</v>
      </c>
      <c r="OB231" s="364">
        <f t="shared" si="221"/>
        <v>12007.8</v>
      </c>
      <c r="OC231" s="364">
        <f t="shared" si="221"/>
        <v>13903.5</v>
      </c>
      <c r="OD231" s="364">
        <f t="shared" si="221"/>
        <v>10839</v>
      </c>
      <c r="OE231" s="364">
        <f t="shared" si="221"/>
        <v>11239.5</v>
      </c>
      <c r="OF231" s="364">
        <f t="shared" si="221"/>
        <v>0</v>
      </c>
      <c r="OG231" s="364">
        <f t="shared" si="221"/>
        <v>0</v>
      </c>
      <c r="OH231" s="364">
        <f t="shared" si="221"/>
        <v>0</v>
      </c>
      <c r="OI231" s="364">
        <f t="shared" si="221"/>
        <v>0</v>
      </c>
      <c r="OJ231" s="364">
        <f t="shared" si="221"/>
        <v>0</v>
      </c>
      <c r="OK231" s="364">
        <f t="shared" si="221"/>
        <v>0</v>
      </c>
      <c r="OL231" s="364">
        <f t="shared" si="221"/>
        <v>0</v>
      </c>
      <c r="OM231" s="364">
        <f t="shared" si="221"/>
        <v>0</v>
      </c>
      <c r="ON231" s="364">
        <f t="shared" si="221"/>
        <v>0</v>
      </c>
      <c r="OO231" s="364">
        <f t="shared" si="221"/>
        <v>0</v>
      </c>
      <c r="OP231" s="364">
        <f t="shared" si="221"/>
        <v>0</v>
      </c>
      <c r="OQ231" s="364">
        <f t="shared" si="221"/>
        <v>0</v>
      </c>
      <c r="OR231" s="364">
        <f t="shared" si="221"/>
        <v>0</v>
      </c>
    </row>
    <row r="232" spans="1:408" ht="15">
      <c r="A232" s="365" t="s">
        <v>798</v>
      </c>
      <c r="B232" s="364">
        <f t="shared" ref="B232:B287" si="222">SUM(AG232:AR232)/1000</f>
        <v>0</v>
      </c>
      <c r="C232" s="364">
        <f t="shared" ref="C232:C287" si="223">SUM(AS232:BD232)/1000</f>
        <v>0</v>
      </c>
      <c r="D232" s="364">
        <f t="shared" ref="D232:D287" si="224">SUM(BE232:BP232)/1000</f>
        <v>0</v>
      </c>
      <c r="E232" s="364">
        <f t="shared" ref="E232:E287" si="225">SUM(BQ232:CB232)/1000</f>
        <v>0</v>
      </c>
      <c r="F232" s="364">
        <f t="shared" ref="F232:F287" si="226">SUM(CC232:CN232)/1000</f>
        <v>0</v>
      </c>
      <c r="G232" s="364">
        <f t="shared" ref="G232:G287" si="227">SUM(CO232:CZ232)/1000</f>
        <v>0</v>
      </c>
      <c r="H232" s="364">
        <f t="shared" ref="H232:H287" si="228">SUM(DA232:DL232)/1000</f>
        <v>0</v>
      </c>
      <c r="I232" s="364">
        <f t="shared" ref="I232:I287" si="229">SUM(DM232:DX232)/1000</f>
        <v>0</v>
      </c>
      <c r="J232" s="364">
        <f t="shared" ref="J232:J287" si="230">SUM(DY232:EJ232)/1000</f>
        <v>0</v>
      </c>
      <c r="K232" s="364">
        <f t="shared" ref="K232:K287" si="231">SUM(EK232:EV232)/1000</f>
        <v>0</v>
      </c>
      <c r="L232" s="364">
        <f t="shared" ref="L232:L287" si="232">SUM(EW232:FH232)/1000</f>
        <v>0</v>
      </c>
      <c r="M232" s="364">
        <f t="shared" ref="M232:M287" si="233">SUM(FI232:FT232)/1000</f>
        <v>0</v>
      </c>
      <c r="N232" s="364">
        <f t="shared" ref="N232:N287" si="234">SUM(FU232:GF232)/1000</f>
        <v>0</v>
      </c>
      <c r="O232" s="364">
        <f t="shared" ref="O232:O287" si="235">SUM(GG232:GR232)/1000</f>
        <v>0</v>
      </c>
      <c r="P232" s="364">
        <f t="shared" ref="P232:P287" si="236">SUM(GS232:HD232)/1000</f>
        <v>0</v>
      </c>
      <c r="Q232" s="364">
        <f t="shared" ref="Q232:Q287" si="237">SUM(HE232:HP232)/1000</f>
        <v>0</v>
      </c>
      <c r="R232" s="364">
        <f t="shared" ref="R232:R287" si="238">SUM(HQ232:IB232)/1000</f>
        <v>0</v>
      </c>
      <c r="S232" s="364">
        <f t="shared" ref="S232:S287" si="239">SUM(IC232:IN232)/1000</f>
        <v>0</v>
      </c>
      <c r="T232" s="364">
        <f t="shared" ref="T232:T287" si="240">SUM(IO232:IZ232)/1000</f>
        <v>0</v>
      </c>
      <c r="U232" s="364">
        <f t="shared" ref="U232:U287" si="241">SUM(JA232:JL232)/1000</f>
        <v>0</v>
      </c>
      <c r="V232" s="364">
        <f t="shared" ref="V232:V287" si="242">SUM(JM232:JX232)/1000</f>
        <v>0</v>
      </c>
      <c r="W232" s="364">
        <f t="shared" ref="W232:W287" si="243">SUM(JY232:KJ232)/1000</f>
        <v>0</v>
      </c>
      <c r="X232" s="364">
        <f t="shared" ref="X232:X287" si="244">SUM(KK232:KV232)/1000</f>
        <v>0</v>
      </c>
      <c r="Y232" s="364">
        <f t="shared" ref="Y232:Y287" si="245">SUM(KW232:LH232)/1000</f>
        <v>0</v>
      </c>
      <c r="Z232" s="364">
        <f t="shared" ref="Z232:Z287" si="246">SUM(LI232:LT232)/1000</f>
        <v>0</v>
      </c>
      <c r="AA232" s="364">
        <f t="shared" ref="AA232:AA287" si="247">SUM(LU232:MF232)/1000</f>
        <v>0</v>
      </c>
      <c r="AB232" s="364">
        <f t="shared" ref="AB232:AB287" si="248">SUM(MG232:MR232)/1000</f>
        <v>0</v>
      </c>
      <c r="AC232" s="364">
        <f t="shared" ref="AC232:AC287" si="249">SUM(MS232:ND232)/1000</f>
        <v>0</v>
      </c>
      <c r="AD232" s="364">
        <f t="shared" ref="AD232:AD287" si="250">SUM(NE232:NP232)/1000</f>
        <v>0</v>
      </c>
      <c r="AE232" s="364">
        <f t="shared" ref="AE232:AE287" si="251">SUM(NQ232:OB232)/1000</f>
        <v>0</v>
      </c>
      <c r="AG232" s="364"/>
      <c r="AH232" s="364"/>
      <c r="AI232" s="364"/>
      <c r="AJ232" s="364"/>
      <c r="AK232" s="364"/>
      <c r="AL232" s="364"/>
      <c r="AM232" s="364"/>
      <c r="AN232" s="364"/>
      <c r="AO232" s="364"/>
      <c r="AP232" s="364"/>
      <c r="AQ232" s="364"/>
      <c r="AR232" s="364"/>
      <c r="AS232" s="364"/>
      <c r="AT232" s="364"/>
      <c r="AU232" s="364"/>
      <c r="AV232" s="364"/>
      <c r="AW232" s="364"/>
      <c r="AX232" s="364"/>
      <c r="AY232" s="364"/>
      <c r="AZ232" s="364"/>
      <c r="BA232" s="364"/>
      <c r="BB232" s="364"/>
      <c r="BC232" s="364"/>
      <c r="BD232" s="364"/>
      <c r="BE232" s="364"/>
      <c r="BF232" s="364"/>
      <c r="BG232" s="364"/>
      <c r="BH232" s="364"/>
      <c r="BI232" s="364"/>
      <c r="BJ232" s="364"/>
      <c r="BK232" s="364"/>
      <c r="BL232" s="364"/>
      <c r="BM232" s="364"/>
      <c r="BN232" s="364"/>
      <c r="BO232" s="364"/>
      <c r="BP232" s="364"/>
      <c r="BQ232" s="364"/>
      <c r="BR232" s="364"/>
      <c r="BS232" s="364"/>
      <c r="BT232" s="364"/>
      <c r="BU232" s="364"/>
      <c r="BV232" s="364"/>
      <c r="BW232" s="364"/>
      <c r="BX232" s="364"/>
      <c r="BY232" s="364"/>
      <c r="BZ232" s="364"/>
      <c r="CA232" s="364"/>
      <c r="CB232" s="364"/>
      <c r="CC232" s="364"/>
      <c r="CD232" s="364"/>
      <c r="CE232" s="364"/>
      <c r="CF232" s="364"/>
      <c r="CG232" s="364"/>
      <c r="CH232" s="364"/>
      <c r="CI232" s="364"/>
      <c r="CJ232" s="364"/>
      <c r="CK232" s="364"/>
      <c r="CL232" s="364"/>
      <c r="CM232" s="364"/>
      <c r="CN232" s="364"/>
      <c r="CO232" s="364"/>
      <c r="CP232" s="364"/>
      <c r="CQ232" s="364"/>
      <c r="CR232" s="364"/>
      <c r="CS232" s="364"/>
      <c r="CT232" s="364"/>
      <c r="CU232" s="364"/>
      <c r="CV232" s="364"/>
      <c r="CW232" s="364"/>
      <c r="CX232" s="364"/>
      <c r="CY232" s="364"/>
      <c r="CZ232" s="364"/>
      <c r="DA232" s="364"/>
      <c r="DB232" s="364"/>
      <c r="DC232" s="364"/>
      <c r="DD232" s="364"/>
      <c r="DE232" s="364"/>
      <c r="DF232" s="364"/>
      <c r="DG232" s="364"/>
      <c r="DH232" s="364"/>
      <c r="DI232" s="364"/>
      <c r="DJ232" s="364"/>
      <c r="DK232" s="364"/>
      <c r="DL232" s="364"/>
      <c r="DM232" s="364"/>
      <c r="DN232" s="364"/>
      <c r="DO232" s="364"/>
      <c r="DP232" s="364"/>
      <c r="DQ232" s="364"/>
      <c r="DR232" s="364"/>
      <c r="DS232" s="364"/>
      <c r="DT232" s="364"/>
      <c r="DU232" s="364"/>
      <c r="DV232" s="364"/>
      <c r="DW232" s="364"/>
      <c r="DX232" s="364"/>
      <c r="DY232" s="364"/>
      <c r="DZ232" s="364"/>
      <c r="EA232" s="364"/>
      <c r="EB232" s="364"/>
      <c r="EC232" s="364"/>
      <c r="ED232" s="364"/>
      <c r="EE232" s="364"/>
      <c r="EF232" s="364"/>
      <c r="EG232" s="364"/>
      <c r="EH232" s="364"/>
      <c r="EI232" s="364"/>
      <c r="EJ232" s="364"/>
      <c r="EK232" s="364"/>
      <c r="EL232" s="364"/>
      <c r="EM232" s="364"/>
      <c r="EN232" s="364"/>
      <c r="EO232" s="364"/>
      <c r="EP232" s="364"/>
      <c r="EQ232" s="364"/>
      <c r="ER232" s="364"/>
      <c r="ES232" s="364"/>
      <c r="ET232" s="364"/>
      <c r="EU232" s="364"/>
      <c r="EV232" s="364"/>
      <c r="EW232" s="364"/>
      <c r="EX232" s="364"/>
      <c r="EY232" s="364"/>
      <c r="EZ232" s="364"/>
      <c r="FA232" s="364"/>
      <c r="FB232" s="364"/>
      <c r="FC232" s="364"/>
      <c r="FD232" s="364"/>
      <c r="FE232" s="364"/>
      <c r="FF232" s="364"/>
      <c r="FG232" s="364"/>
      <c r="FH232" s="364"/>
      <c r="FI232" s="364"/>
      <c r="FJ232" s="364"/>
      <c r="FK232" s="364"/>
      <c r="FL232" s="364"/>
      <c r="FM232" s="364"/>
      <c r="FN232" s="364"/>
      <c r="FO232" s="364"/>
      <c r="FP232" s="364"/>
      <c r="FQ232" s="364"/>
      <c r="FR232" s="364"/>
      <c r="FS232" s="364"/>
      <c r="FT232" s="364"/>
      <c r="FU232" s="364"/>
      <c r="FV232" s="364"/>
      <c r="FW232" s="364"/>
      <c r="FX232" s="364"/>
      <c r="FY232" s="364"/>
      <c r="FZ232" s="364"/>
      <c r="GA232" s="364"/>
      <c r="GB232" s="364"/>
      <c r="GC232" s="364"/>
      <c r="GD232" s="364"/>
      <c r="GE232" s="364"/>
      <c r="GF232" s="364"/>
      <c r="GG232" s="364"/>
      <c r="GH232" s="364"/>
      <c r="GI232" s="364"/>
      <c r="GJ232" s="364"/>
      <c r="GK232" s="364"/>
      <c r="GL232" s="364"/>
      <c r="GM232" s="364"/>
      <c r="GN232" s="364"/>
      <c r="GO232" s="364"/>
      <c r="GP232" s="364"/>
      <c r="GQ232" s="364"/>
      <c r="GR232" s="364"/>
      <c r="GS232" s="364"/>
      <c r="GT232" s="364"/>
      <c r="GU232" s="364"/>
      <c r="GV232" s="364"/>
      <c r="GW232" s="364"/>
      <c r="GX232" s="364"/>
      <c r="GY232" s="364"/>
      <c r="GZ232" s="364"/>
      <c r="HA232" s="364"/>
      <c r="HB232" s="364"/>
      <c r="HC232" s="364"/>
      <c r="HD232" s="364"/>
      <c r="HE232" s="364"/>
      <c r="HF232" s="364"/>
      <c r="HG232" s="364"/>
      <c r="HH232" s="364"/>
      <c r="HI232" s="364"/>
      <c r="HJ232" s="364"/>
      <c r="HK232" s="364"/>
      <c r="HL232" s="364"/>
      <c r="HM232" s="364"/>
      <c r="HN232" s="364"/>
      <c r="HO232" s="364"/>
      <c r="HP232" s="364"/>
      <c r="HQ232" s="364"/>
      <c r="HR232" s="364"/>
      <c r="HS232" s="364"/>
      <c r="HT232" s="364"/>
      <c r="HU232" s="364"/>
      <c r="HV232" s="364"/>
      <c r="HW232" s="364"/>
      <c r="HX232" s="364"/>
      <c r="HY232" s="364"/>
      <c r="HZ232" s="364"/>
      <c r="IA232" s="364"/>
      <c r="IB232" s="364"/>
      <c r="IC232" s="364"/>
      <c r="ID232" s="364"/>
      <c r="IE232" s="364"/>
      <c r="IF232" s="364"/>
      <c r="IG232" s="364"/>
      <c r="IH232" s="364"/>
      <c r="II232" s="364"/>
      <c r="IJ232" s="364"/>
      <c r="IK232" s="364"/>
      <c r="IL232" s="364"/>
      <c r="IM232" s="364"/>
      <c r="IN232" s="364"/>
      <c r="IO232" s="364"/>
      <c r="IP232" s="364"/>
      <c r="IQ232" s="364"/>
      <c r="IR232" s="364"/>
      <c r="IS232" s="364"/>
      <c r="IT232" s="364"/>
      <c r="IU232" s="364"/>
      <c r="IV232" s="364"/>
      <c r="IW232" s="364"/>
      <c r="IX232" s="364"/>
      <c r="IY232" s="364"/>
      <c r="IZ232" s="364"/>
      <c r="JA232" s="364"/>
      <c r="JB232" s="364"/>
      <c r="JC232" s="364"/>
      <c r="JD232" s="364"/>
      <c r="JE232" s="364"/>
      <c r="JF232" s="364"/>
      <c r="JG232" s="364"/>
      <c r="JH232" s="364"/>
      <c r="JI232" s="364"/>
      <c r="JJ232" s="364"/>
      <c r="JK232" s="364"/>
      <c r="JL232" s="364"/>
      <c r="JM232" s="364"/>
      <c r="JN232" s="364"/>
      <c r="JO232" s="364"/>
      <c r="JP232" s="364"/>
      <c r="JQ232" s="364"/>
      <c r="JR232" s="364"/>
      <c r="JS232" s="364"/>
      <c r="JT232" s="364"/>
      <c r="JU232" s="364"/>
      <c r="JV232" s="364"/>
      <c r="JW232" s="364"/>
      <c r="JX232" s="364"/>
      <c r="JY232" s="364"/>
      <c r="JZ232" s="364"/>
      <c r="KA232" s="364"/>
      <c r="KB232" s="364"/>
      <c r="KC232" s="364"/>
      <c r="KD232" s="364"/>
      <c r="KE232" s="364"/>
      <c r="KF232" s="364"/>
      <c r="KG232" s="364"/>
      <c r="KH232" s="364"/>
      <c r="KI232" s="364"/>
      <c r="KJ232" s="364"/>
      <c r="KK232" s="364"/>
      <c r="KL232" s="364"/>
      <c r="KM232" s="364"/>
      <c r="KN232" s="364"/>
      <c r="KO232" s="364"/>
      <c r="KP232" s="364"/>
      <c r="KQ232" s="364"/>
      <c r="KR232" s="364"/>
      <c r="KS232" s="364"/>
      <c r="KT232" s="364"/>
      <c r="KU232" s="364"/>
      <c r="KV232" s="364"/>
      <c r="KW232" s="364"/>
      <c r="KX232" s="364"/>
      <c r="KY232" s="364"/>
      <c r="KZ232" s="364"/>
      <c r="LA232" s="364"/>
      <c r="LB232" s="364"/>
      <c r="LC232" s="364"/>
      <c r="LD232" s="364"/>
      <c r="LE232" s="364"/>
      <c r="LF232" s="364"/>
      <c r="LG232" s="364"/>
      <c r="LH232" s="364"/>
      <c r="LI232" s="364"/>
      <c r="LJ232" s="364"/>
      <c r="LK232" s="364"/>
      <c r="LL232" s="364"/>
      <c r="LM232" s="364"/>
      <c r="LN232" s="364"/>
      <c r="LO232" s="364"/>
      <c r="LP232" s="364"/>
      <c r="LQ232" s="364"/>
      <c r="LR232" s="364"/>
      <c r="LS232" s="364"/>
      <c r="LT232" s="364"/>
      <c r="LU232" s="364"/>
      <c r="LV232" s="364"/>
      <c r="LW232" s="364"/>
      <c r="LX232" s="364"/>
      <c r="LY232" s="364"/>
      <c r="LZ232" s="364"/>
      <c r="MA232" s="364"/>
      <c r="MB232" s="364"/>
      <c r="MC232" s="364"/>
      <c r="MD232" s="364"/>
      <c r="ME232" s="364"/>
      <c r="MF232" s="364"/>
      <c r="MG232" s="364"/>
      <c r="MH232" s="364"/>
      <c r="MI232" s="364"/>
      <c r="MJ232" s="364"/>
      <c r="MK232" s="364"/>
      <c r="ML232" s="364"/>
      <c r="MM232" s="364"/>
      <c r="MN232" s="364"/>
      <c r="MO232" s="364"/>
      <c r="MP232" s="364"/>
      <c r="MQ232" s="364"/>
      <c r="MR232" s="364"/>
      <c r="MS232" s="364"/>
      <c r="MT232" s="364"/>
      <c r="MU232" s="364"/>
      <c r="MV232" s="364"/>
      <c r="MW232" s="364"/>
      <c r="MX232" s="364"/>
      <c r="MY232" s="364"/>
      <c r="MZ232" s="364"/>
      <c r="NA232" s="364"/>
      <c r="NB232" s="364"/>
      <c r="NC232" s="364"/>
      <c r="ND232" s="364"/>
      <c r="NE232" s="364"/>
      <c r="NF232" s="364"/>
      <c r="NG232" s="364"/>
      <c r="NH232" s="364"/>
      <c r="NI232" s="364"/>
      <c r="NJ232" s="364"/>
      <c r="NK232" s="364"/>
      <c r="NL232" s="364"/>
      <c r="NM232" s="364"/>
      <c r="NN232" s="364"/>
      <c r="NO232" s="364"/>
      <c r="NP232" s="364"/>
      <c r="NQ232" s="364"/>
      <c r="NR232" s="364"/>
      <c r="NS232" s="364"/>
      <c r="NT232" s="364"/>
      <c r="NU232" s="364"/>
      <c r="NV232" s="364"/>
      <c r="NW232" s="364"/>
      <c r="NX232" s="364"/>
      <c r="NY232" s="364"/>
      <c r="NZ232" s="364"/>
      <c r="OA232" s="364"/>
      <c r="OB232" s="364"/>
      <c r="OC232" s="364"/>
      <c r="OD232" s="364"/>
      <c r="OE232" s="364"/>
      <c r="OF232" s="364"/>
      <c r="OG232" s="364"/>
      <c r="OH232" s="364"/>
      <c r="OI232" s="364"/>
      <c r="OJ232" s="364"/>
      <c r="OK232" s="364"/>
      <c r="OL232" s="364"/>
      <c r="OM232" s="364"/>
      <c r="ON232" s="364"/>
      <c r="OO232" s="364"/>
      <c r="OP232" s="364"/>
      <c r="OQ232" s="364"/>
      <c r="OR232" s="364"/>
    </row>
    <row r="233" spans="1:408" ht="15">
      <c r="A233" s="365" t="s">
        <v>799</v>
      </c>
      <c r="B233" s="364">
        <f t="shared" si="222"/>
        <v>0</v>
      </c>
      <c r="C233" s="364">
        <f t="shared" si="223"/>
        <v>0</v>
      </c>
      <c r="D233" s="364">
        <f t="shared" si="224"/>
        <v>0</v>
      </c>
      <c r="E233" s="364">
        <f t="shared" si="225"/>
        <v>0</v>
      </c>
      <c r="F233" s="364">
        <f t="shared" si="226"/>
        <v>0</v>
      </c>
      <c r="G233" s="364">
        <f t="shared" si="227"/>
        <v>0</v>
      </c>
      <c r="H233" s="364">
        <f t="shared" si="228"/>
        <v>0</v>
      </c>
      <c r="I233" s="364">
        <f t="shared" si="229"/>
        <v>0</v>
      </c>
      <c r="J233" s="364">
        <f t="shared" si="230"/>
        <v>0</v>
      </c>
      <c r="K233" s="364">
        <f t="shared" si="231"/>
        <v>0</v>
      </c>
      <c r="L233" s="364">
        <f t="shared" si="232"/>
        <v>0</v>
      </c>
      <c r="M233" s="364">
        <f t="shared" si="233"/>
        <v>0</v>
      </c>
      <c r="N233" s="364">
        <f t="shared" si="234"/>
        <v>0</v>
      </c>
      <c r="O233" s="364">
        <f t="shared" si="235"/>
        <v>0</v>
      </c>
      <c r="P233" s="364">
        <f t="shared" si="236"/>
        <v>0</v>
      </c>
      <c r="Q233" s="364">
        <f t="shared" si="237"/>
        <v>0</v>
      </c>
      <c r="R233" s="364">
        <f t="shared" si="238"/>
        <v>0</v>
      </c>
      <c r="S233" s="364">
        <f t="shared" si="239"/>
        <v>0</v>
      </c>
      <c r="T233" s="364">
        <f t="shared" si="240"/>
        <v>0</v>
      </c>
      <c r="U233" s="364">
        <f t="shared" si="241"/>
        <v>0</v>
      </c>
      <c r="V233" s="364">
        <f t="shared" si="242"/>
        <v>0</v>
      </c>
      <c r="W233" s="364">
        <f t="shared" si="243"/>
        <v>0</v>
      </c>
      <c r="X233" s="364">
        <f t="shared" si="244"/>
        <v>0</v>
      </c>
      <c r="Y233" s="364">
        <f t="shared" si="245"/>
        <v>0</v>
      </c>
      <c r="Z233" s="364">
        <f t="shared" si="246"/>
        <v>0</v>
      </c>
      <c r="AA233" s="364">
        <f t="shared" si="247"/>
        <v>0</v>
      </c>
      <c r="AB233" s="364">
        <f t="shared" si="248"/>
        <v>0</v>
      </c>
      <c r="AC233" s="364">
        <f t="shared" si="249"/>
        <v>0</v>
      </c>
      <c r="AD233" s="364">
        <f t="shared" si="250"/>
        <v>0</v>
      </c>
      <c r="AE233" s="364">
        <f t="shared" si="251"/>
        <v>0</v>
      </c>
      <c r="AG233" s="364"/>
      <c r="AH233" s="364"/>
      <c r="AI233" s="364"/>
      <c r="AJ233" s="364"/>
      <c r="AK233" s="364"/>
      <c r="AL233" s="364"/>
      <c r="AM233" s="364"/>
      <c r="AN233" s="364"/>
      <c r="AO233" s="364"/>
      <c r="AP233" s="364"/>
      <c r="AQ233" s="364"/>
      <c r="AR233" s="364"/>
      <c r="AS233" s="364"/>
      <c r="AT233" s="364"/>
      <c r="AU233" s="364"/>
      <c r="AV233" s="364"/>
      <c r="AW233" s="364"/>
      <c r="AX233" s="364"/>
      <c r="AY233" s="364"/>
      <c r="AZ233" s="364"/>
      <c r="BA233" s="364"/>
      <c r="BB233" s="364"/>
      <c r="BC233" s="364"/>
      <c r="BD233" s="364"/>
      <c r="BE233" s="364"/>
      <c r="BF233" s="364"/>
      <c r="BG233" s="364"/>
      <c r="BH233" s="364"/>
      <c r="BI233" s="364"/>
      <c r="BJ233" s="364"/>
      <c r="BK233" s="364"/>
      <c r="BL233" s="364"/>
      <c r="BM233" s="364"/>
      <c r="BN233" s="364"/>
      <c r="BO233" s="364"/>
      <c r="BP233" s="364"/>
      <c r="BQ233" s="364"/>
      <c r="BR233" s="364"/>
      <c r="BS233" s="364"/>
      <c r="BT233" s="364"/>
      <c r="BU233" s="364"/>
      <c r="BV233" s="364"/>
      <c r="BW233" s="364"/>
      <c r="BX233" s="364"/>
      <c r="BY233" s="364"/>
      <c r="BZ233" s="364"/>
      <c r="CA233" s="364"/>
      <c r="CB233" s="364"/>
      <c r="CC233" s="364"/>
      <c r="CD233" s="364"/>
      <c r="CE233" s="364"/>
      <c r="CF233" s="364"/>
      <c r="CG233" s="364"/>
      <c r="CH233" s="364"/>
      <c r="CI233" s="364"/>
      <c r="CJ233" s="364"/>
      <c r="CK233" s="364"/>
      <c r="CL233" s="364"/>
      <c r="CM233" s="364"/>
      <c r="CN233" s="364"/>
      <c r="CO233" s="364"/>
      <c r="CP233" s="364"/>
      <c r="CQ233" s="364"/>
      <c r="CR233" s="364"/>
      <c r="CS233" s="364"/>
      <c r="CT233" s="364"/>
      <c r="CU233" s="364"/>
      <c r="CV233" s="364"/>
      <c r="CW233" s="364"/>
      <c r="CX233" s="364"/>
      <c r="CY233" s="364"/>
      <c r="CZ233" s="364"/>
      <c r="DA233" s="364"/>
      <c r="DB233" s="364"/>
      <c r="DC233" s="364"/>
      <c r="DD233" s="364"/>
      <c r="DE233" s="364"/>
      <c r="DF233" s="364"/>
      <c r="DG233" s="364"/>
      <c r="DH233" s="364"/>
      <c r="DI233" s="364"/>
      <c r="DJ233" s="364"/>
      <c r="DK233" s="364"/>
      <c r="DL233" s="364"/>
      <c r="DM233" s="364"/>
      <c r="DN233" s="364"/>
      <c r="DO233" s="364"/>
      <c r="DP233" s="364"/>
      <c r="DQ233" s="364"/>
      <c r="DR233" s="364"/>
      <c r="DS233" s="364"/>
      <c r="DT233" s="364"/>
      <c r="DU233" s="364"/>
      <c r="DV233" s="364"/>
      <c r="DW233" s="364"/>
      <c r="DX233" s="364"/>
      <c r="DY233" s="364"/>
      <c r="DZ233" s="364"/>
      <c r="EA233" s="364"/>
      <c r="EB233" s="364"/>
      <c r="EC233" s="364"/>
      <c r="ED233" s="364"/>
      <c r="EE233" s="364"/>
      <c r="EF233" s="364"/>
      <c r="EG233" s="364"/>
      <c r="EH233" s="364"/>
      <c r="EI233" s="364"/>
      <c r="EJ233" s="364"/>
      <c r="EK233" s="364"/>
      <c r="EL233" s="364"/>
      <c r="EM233" s="364"/>
      <c r="EN233" s="364"/>
      <c r="EO233" s="364"/>
      <c r="EP233" s="364"/>
      <c r="EQ233" s="364"/>
      <c r="ER233" s="364"/>
      <c r="ES233" s="364"/>
      <c r="ET233" s="364"/>
      <c r="EU233" s="364"/>
      <c r="EV233" s="364"/>
      <c r="EW233" s="364"/>
      <c r="EX233" s="364"/>
      <c r="EY233" s="364"/>
      <c r="EZ233" s="364"/>
      <c r="FA233" s="364"/>
      <c r="FB233" s="364"/>
      <c r="FC233" s="364"/>
      <c r="FD233" s="364"/>
      <c r="FE233" s="364"/>
      <c r="FF233" s="364"/>
      <c r="FG233" s="364"/>
      <c r="FH233" s="364"/>
      <c r="FI233" s="364"/>
      <c r="FJ233" s="364"/>
      <c r="FK233" s="364"/>
      <c r="FL233" s="364"/>
      <c r="FM233" s="364"/>
      <c r="FN233" s="364"/>
      <c r="FO233" s="364"/>
      <c r="FP233" s="364"/>
      <c r="FQ233" s="364"/>
      <c r="FR233" s="364"/>
      <c r="FS233" s="364"/>
      <c r="FT233" s="364"/>
      <c r="FU233" s="364"/>
      <c r="FV233" s="364"/>
      <c r="FW233" s="364"/>
      <c r="FX233" s="364"/>
      <c r="FY233" s="364"/>
      <c r="FZ233" s="364"/>
      <c r="GA233" s="364"/>
      <c r="GB233" s="364"/>
      <c r="GC233" s="364"/>
      <c r="GD233" s="364"/>
      <c r="GE233" s="364"/>
      <c r="GF233" s="364"/>
      <c r="GG233" s="364"/>
      <c r="GH233" s="364"/>
      <c r="GI233" s="364"/>
      <c r="GJ233" s="364"/>
      <c r="GK233" s="364"/>
      <c r="GL233" s="364"/>
      <c r="GM233" s="364"/>
      <c r="GN233" s="364"/>
      <c r="GO233" s="364"/>
      <c r="GP233" s="364"/>
      <c r="GQ233" s="364"/>
      <c r="GR233" s="364"/>
      <c r="GS233" s="364"/>
      <c r="GT233" s="364"/>
      <c r="GU233" s="364"/>
      <c r="GV233" s="364"/>
      <c r="GW233" s="364"/>
      <c r="GX233" s="364"/>
      <c r="GY233" s="364"/>
      <c r="GZ233" s="364"/>
      <c r="HA233" s="364"/>
      <c r="HB233" s="364"/>
      <c r="HC233" s="364"/>
      <c r="HD233" s="364"/>
      <c r="HE233" s="364"/>
      <c r="HF233" s="364"/>
      <c r="HG233" s="364"/>
      <c r="HH233" s="364"/>
      <c r="HI233" s="364"/>
      <c r="HJ233" s="364"/>
      <c r="HK233" s="364"/>
      <c r="HL233" s="364"/>
      <c r="HM233" s="364"/>
      <c r="HN233" s="364"/>
      <c r="HO233" s="364"/>
      <c r="HP233" s="364"/>
      <c r="HQ233" s="364"/>
      <c r="HR233" s="364"/>
      <c r="HS233" s="364"/>
      <c r="HT233" s="364"/>
      <c r="HU233" s="364"/>
      <c r="HV233" s="364"/>
      <c r="HW233" s="364"/>
      <c r="HX233" s="364"/>
      <c r="HY233" s="364"/>
      <c r="HZ233" s="364"/>
      <c r="IA233" s="364"/>
      <c r="IB233" s="364"/>
      <c r="IC233" s="364"/>
      <c r="ID233" s="364"/>
      <c r="IE233" s="364"/>
      <c r="IF233" s="364"/>
      <c r="IG233" s="364"/>
      <c r="IH233" s="364"/>
      <c r="II233" s="364"/>
      <c r="IJ233" s="364"/>
      <c r="IK233" s="364"/>
      <c r="IL233" s="364"/>
      <c r="IM233" s="364"/>
      <c r="IN233" s="364"/>
      <c r="IO233" s="364"/>
      <c r="IP233" s="364"/>
      <c r="IQ233" s="364"/>
      <c r="IR233" s="364"/>
      <c r="IS233" s="364"/>
      <c r="IT233" s="364"/>
      <c r="IU233" s="364"/>
      <c r="IV233" s="364"/>
      <c r="IW233" s="364"/>
      <c r="IX233" s="364"/>
      <c r="IY233" s="364"/>
      <c r="IZ233" s="364"/>
      <c r="JA233" s="364"/>
      <c r="JB233" s="364"/>
      <c r="JC233" s="364"/>
      <c r="JD233" s="364"/>
      <c r="JE233" s="364"/>
      <c r="JF233" s="364"/>
      <c r="JG233" s="364"/>
      <c r="JH233" s="364"/>
      <c r="JI233" s="364"/>
      <c r="JJ233" s="364"/>
      <c r="JK233" s="364"/>
      <c r="JL233" s="364"/>
      <c r="JM233" s="364"/>
      <c r="JN233" s="364"/>
      <c r="JO233" s="364"/>
      <c r="JP233" s="364"/>
      <c r="JQ233" s="364"/>
      <c r="JR233" s="364"/>
      <c r="JS233" s="364"/>
      <c r="JT233" s="364"/>
      <c r="JU233" s="364"/>
      <c r="JV233" s="364"/>
      <c r="JW233" s="364"/>
      <c r="JX233" s="364"/>
      <c r="JY233" s="364"/>
      <c r="JZ233" s="364"/>
      <c r="KA233" s="364"/>
      <c r="KB233" s="364"/>
      <c r="KC233" s="364"/>
      <c r="KD233" s="364"/>
      <c r="KE233" s="364"/>
      <c r="KF233" s="364"/>
      <c r="KG233" s="364"/>
      <c r="KH233" s="364"/>
      <c r="KI233" s="364"/>
      <c r="KJ233" s="364"/>
      <c r="KK233" s="364"/>
      <c r="KL233" s="364"/>
      <c r="KM233" s="364"/>
      <c r="KN233" s="364"/>
      <c r="KO233" s="364"/>
      <c r="KP233" s="364"/>
      <c r="KQ233" s="364"/>
      <c r="KR233" s="364"/>
      <c r="KS233" s="364"/>
      <c r="KT233" s="364"/>
      <c r="KU233" s="364"/>
      <c r="KV233" s="364"/>
      <c r="KW233" s="364"/>
      <c r="KX233" s="364"/>
      <c r="KY233" s="364"/>
      <c r="KZ233" s="364"/>
      <c r="LA233" s="364"/>
      <c r="LB233" s="364"/>
      <c r="LC233" s="364"/>
      <c r="LD233" s="364"/>
      <c r="LE233" s="364"/>
      <c r="LF233" s="364"/>
      <c r="LG233" s="364"/>
      <c r="LH233" s="364"/>
      <c r="LI233" s="364"/>
      <c r="LJ233" s="364"/>
      <c r="LK233" s="364"/>
      <c r="LL233" s="364"/>
      <c r="LM233" s="364"/>
      <c r="LN233" s="364"/>
      <c r="LO233" s="364"/>
      <c r="LP233" s="364"/>
      <c r="LQ233" s="364"/>
      <c r="LR233" s="364"/>
      <c r="LS233" s="364"/>
      <c r="LT233" s="364"/>
      <c r="LU233" s="364"/>
      <c r="LV233" s="364"/>
      <c r="LW233" s="364"/>
      <c r="LX233" s="364"/>
      <c r="LY233" s="364"/>
      <c r="LZ233" s="364"/>
      <c r="MA233" s="364"/>
      <c r="MB233" s="364"/>
      <c r="MC233" s="364"/>
      <c r="MD233" s="364"/>
      <c r="ME233" s="364"/>
      <c r="MF233" s="364"/>
      <c r="MG233" s="364"/>
      <c r="MH233" s="364"/>
      <c r="MI233" s="364"/>
      <c r="MJ233" s="364"/>
      <c r="MK233" s="364"/>
      <c r="ML233" s="364"/>
      <c r="MM233" s="364"/>
      <c r="MN233" s="364"/>
      <c r="MO233" s="364"/>
      <c r="MP233" s="364"/>
      <c r="MQ233" s="364"/>
      <c r="MR233" s="364"/>
      <c r="MS233" s="364"/>
      <c r="MT233" s="364"/>
      <c r="MU233" s="364"/>
      <c r="MV233" s="364"/>
      <c r="MW233" s="364"/>
      <c r="MX233" s="364"/>
      <c r="MY233" s="364"/>
      <c r="MZ233" s="364"/>
      <c r="NA233" s="364"/>
      <c r="NB233" s="364"/>
      <c r="NC233" s="364"/>
      <c r="ND233" s="364"/>
      <c r="NE233" s="364"/>
      <c r="NF233" s="364"/>
      <c r="NG233" s="364"/>
      <c r="NH233" s="364"/>
      <c r="NI233" s="364"/>
      <c r="NJ233" s="364"/>
      <c r="NK233" s="364"/>
      <c r="NL233" s="364"/>
      <c r="NM233" s="364"/>
      <c r="NN233" s="364"/>
      <c r="NO233" s="364"/>
      <c r="NP233" s="364"/>
      <c r="NQ233" s="364"/>
      <c r="NR233" s="364"/>
      <c r="NS233" s="364"/>
      <c r="NT233" s="364"/>
      <c r="NU233" s="364"/>
      <c r="NV233" s="364"/>
      <c r="NW233" s="364"/>
      <c r="NX233" s="364"/>
      <c r="NY233" s="364"/>
      <c r="NZ233" s="364"/>
      <c r="OA233" s="364"/>
      <c r="OB233" s="364"/>
      <c r="OC233" s="364"/>
      <c r="OD233" s="364"/>
      <c r="OE233" s="364"/>
      <c r="OF233" s="364"/>
      <c r="OG233" s="364"/>
      <c r="OH233" s="364"/>
      <c r="OI233" s="364"/>
      <c r="OJ233" s="364"/>
      <c r="OK233" s="364"/>
      <c r="OL233" s="364"/>
      <c r="OM233" s="364"/>
      <c r="ON233" s="364"/>
      <c r="OO233" s="364"/>
      <c r="OP233" s="364"/>
      <c r="OQ233" s="364"/>
      <c r="OR233" s="364"/>
    </row>
    <row r="234" spans="1:408" ht="15">
      <c r="A234" s="365" t="s">
        <v>587</v>
      </c>
      <c r="B234" s="364">
        <f t="shared" si="222"/>
        <v>0</v>
      </c>
      <c r="C234" s="364">
        <f t="shared" si="223"/>
        <v>0</v>
      </c>
      <c r="D234" s="364">
        <f t="shared" si="224"/>
        <v>0</v>
      </c>
      <c r="E234" s="364">
        <f t="shared" si="225"/>
        <v>0</v>
      </c>
      <c r="F234" s="364">
        <f t="shared" si="226"/>
        <v>0</v>
      </c>
      <c r="G234" s="364">
        <f t="shared" si="227"/>
        <v>0</v>
      </c>
      <c r="H234" s="364">
        <f t="shared" si="228"/>
        <v>0</v>
      </c>
      <c r="I234" s="364">
        <f t="shared" si="229"/>
        <v>0</v>
      </c>
      <c r="J234" s="364">
        <f t="shared" si="230"/>
        <v>0</v>
      </c>
      <c r="K234" s="364">
        <f t="shared" si="231"/>
        <v>0</v>
      </c>
      <c r="L234" s="364">
        <f t="shared" si="232"/>
        <v>0</v>
      </c>
      <c r="M234" s="364">
        <f t="shared" si="233"/>
        <v>0</v>
      </c>
      <c r="N234" s="364">
        <f t="shared" si="234"/>
        <v>0</v>
      </c>
      <c r="O234" s="364">
        <f t="shared" si="235"/>
        <v>11.78913689388235</v>
      </c>
      <c r="P234" s="364">
        <f t="shared" si="236"/>
        <v>155.79219289364701</v>
      </c>
      <c r="Q234" s="364">
        <f t="shared" si="237"/>
        <v>25.95125398023529</v>
      </c>
      <c r="R234" s="364">
        <f t="shared" si="238"/>
        <v>0</v>
      </c>
      <c r="S234" s="364">
        <f t="shared" si="239"/>
        <v>0</v>
      </c>
      <c r="T234" s="364">
        <f t="shared" si="240"/>
        <v>0</v>
      </c>
      <c r="U234" s="364">
        <f t="shared" si="241"/>
        <v>127.27230932541168</v>
      </c>
      <c r="V234" s="364">
        <f t="shared" si="242"/>
        <v>45.100139574823501</v>
      </c>
      <c r="W234" s="364">
        <f t="shared" si="243"/>
        <v>190.10498733882341</v>
      </c>
      <c r="X234" s="364">
        <f t="shared" si="244"/>
        <v>442.435049547483</v>
      </c>
      <c r="Y234" s="364">
        <f t="shared" si="245"/>
        <v>290.26134238114281</v>
      </c>
      <c r="Z234" s="364">
        <f t="shared" si="246"/>
        <v>0</v>
      </c>
      <c r="AA234" s="364">
        <f t="shared" si="247"/>
        <v>0</v>
      </c>
      <c r="AB234" s="364">
        <f t="shared" si="248"/>
        <v>0</v>
      </c>
      <c r="AC234" s="364">
        <f t="shared" si="249"/>
        <v>0</v>
      </c>
      <c r="AD234" s="364">
        <f t="shared" si="250"/>
        <v>0</v>
      </c>
      <c r="AE234" s="364">
        <f t="shared" si="251"/>
        <v>0</v>
      </c>
      <c r="AG234" s="364"/>
      <c r="AH234" s="364"/>
      <c r="AI234" s="364"/>
      <c r="AJ234" s="364"/>
      <c r="AK234" s="364"/>
      <c r="AL234" s="364"/>
      <c r="AM234" s="364"/>
      <c r="AN234" s="364"/>
      <c r="AO234" s="364"/>
      <c r="AP234" s="364"/>
      <c r="AQ234" s="364"/>
      <c r="AR234" s="364"/>
      <c r="AS234" s="364"/>
      <c r="AT234" s="364"/>
      <c r="AU234" s="364"/>
      <c r="AV234" s="364"/>
      <c r="AW234" s="364"/>
      <c r="AX234" s="364"/>
      <c r="AY234" s="364"/>
      <c r="AZ234" s="364"/>
      <c r="BA234" s="364"/>
      <c r="BB234" s="364"/>
      <c r="BC234" s="364"/>
      <c r="BD234" s="364"/>
      <c r="BE234" s="364"/>
      <c r="BF234" s="364"/>
      <c r="BG234" s="364"/>
      <c r="BH234" s="364"/>
      <c r="BI234" s="364"/>
      <c r="BJ234" s="364"/>
      <c r="BK234" s="364"/>
      <c r="BL234" s="364"/>
      <c r="BM234" s="364"/>
      <c r="BN234" s="364"/>
      <c r="BO234" s="364"/>
      <c r="BP234" s="364"/>
      <c r="BQ234" s="364"/>
      <c r="BR234" s="364"/>
      <c r="BS234" s="364"/>
      <c r="BT234" s="364"/>
      <c r="BU234" s="364"/>
      <c r="BV234" s="364"/>
      <c r="BW234" s="364"/>
      <c r="BX234" s="364"/>
      <c r="BY234" s="364"/>
      <c r="BZ234" s="364"/>
      <c r="CA234" s="364"/>
      <c r="CB234" s="364"/>
      <c r="CC234" s="364"/>
      <c r="CD234" s="364"/>
      <c r="CE234" s="364"/>
      <c r="CF234" s="364"/>
      <c r="CG234" s="364"/>
      <c r="CH234" s="364"/>
      <c r="CI234" s="364"/>
      <c r="CJ234" s="364"/>
      <c r="CK234" s="364"/>
      <c r="CL234" s="364"/>
      <c r="CM234" s="364"/>
      <c r="CN234" s="364"/>
      <c r="CO234" s="364"/>
      <c r="CP234" s="364"/>
      <c r="CQ234" s="364"/>
      <c r="CR234" s="364"/>
      <c r="CS234" s="364"/>
      <c r="CT234" s="364"/>
      <c r="CU234" s="364"/>
      <c r="CV234" s="364"/>
      <c r="CW234" s="364"/>
      <c r="CX234" s="364"/>
      <c r="CY234" s="364"/>
      <c r="CZ234" s="364"/>
      <c r="DA234" s="364"/>
      <c r="DB234" s="364"/>
      <c r="DC234" s="364"/>
      <c r="DD234" s="364"/>
      <c r="DE234" s="364"/>
      <c r="DF234" s="364"/>
      <c r="DG234" s="364"/>
      <c r="DH234" s="364"/>
      <c r="DI234" s="364"/>
      <c r="DJ234" s="364"/>
      <c r="DK234" s="364"/>
      <c r="DL234" s="364"/>
      <c r="DM234" s="364"/>
      <c r="DN234" s="364"/>
      <c r="DO234" s="364"/>
      <c r="DP234" s="364"/>
      <c r="DQ234" s="364"/>
      <c r="DR234" s="364"/>
      <c r="DS234" s="364"/>
      <c r="DT234" s="364"/>
      <c r="DU234" s="364"/>
      <c r="DV234" s="364"/>
      <c r="DW234" s="364"/>
      <c r="DX234" s="364"/>
      <c r="DY234" s="364"/>
      <c r="DZ234" s="364"/>
      <c r="EA234" s="364"/>
      <c r="EB234" s="364"/>
      <c r="EC234" s="364"/>
      <c r="ED234" s="364"/>
      <c r="EE234" s="364"/>
      <c r="EF234" s="364"/>
      <c r="EG234" s="364"/>
      <c r="EH234" s="364"/>
      <c r="EI234" s="364"/>
      <c r="EJ234" s="364"/>
      <c r="EK234" s="364"/>
      <c r="EL234" s="364"/>
      <c r="EM234" s="364"/>
      <c r="EN234" s="364"/>
      <c r="EO234" s="364"/>
      <c r="EP234" s="364"/>
      <c r="EQ234" s="364"/>
      <c r="ER234" s="364"/>
      <c r="ES234" s="364"/>
      <c r="ET234" s="364"/>
      <c r="EU234" s="364"/>
      <c r="EV234" s="364"/>
      <c r="EW234" s="364"/>
      <c r="EX234" s="364"/>
      <c r="EY234" s="364"/>
      <c r="EZ234" s="364"/>
      <c r="FA234" s="364"/>
      <c r="FB234" s="364"/>
      <c r="FC234" s="364"/>
      <c r="FD234" s="364"/>
      <c r="FE234" s="364"/>
      <c r="FF234" s="364"/>
      <c r="FG234" s="364"/>
      <c r="FH234" s="364"/>
      <c r="FI234" s="364"/>
      <c r="FJ234" s="364"/>
      <c r="FK234" s="364"/>
      <c r="FL234" s="364"/>
      <c r="FM234" s="364"/>
      <c r="FN234" s="364"/>
      <c r="FO234" s="364"/>
      <c r="FP234" s="364"/>
      <c r="FQ234" s="364"/>
      <c r="FR234" s="364"/>
      <c r="FS234" s="364"/>
      <c r="FT234" s="364"/>
      <c r="FU234" s="364"/>
      <c r="FV234" s="364"/>
      <c r="FW234" s="364"/>
      <c r="FX234" s="364"/>
      <c r="FY234" s="364"/>
      <c r="FZ234" s="364"/>
      <c r="GA234" s="364"/>
      <c r="GB234" s="364"/>
      <c r="GC234" s="364"/>
      <c r="GD234" s="364"/>
      <c r="GE234" s="364"/>
      <c r="GF234" s="364"/>
      <c r="GG234" s="364"/>
      <c r="GH234" s="364"/>
      <c r="GI234" s="364"/>
      <c r="GJ234" s="364"/>
      <c r="GK234" s="364"/>
      <c r="GL234" s="364"/>
      <c r="GM234" s="364">
        <v>1152.7435294117645</v>
      </c>
      <c r="GN234" s="364"/>
      <c r="GO234" s="364"/>
      <c r="GP234" s="364">
        <v>2255.6020825882347</v>
      </c>
      <c r="GQ234" s="364">
        <v>2881.7147305882349</v>
      </c>
      <c r="GR234" s="364">
        <v>5499.0765512941171</v>
      </c>
      <c r="GS234" s="364">
        <v>14650.592156941175</v>
      </c>
      <c r="GT234" s="364">
        <v>9198.6916345882328</v>
      </c>
      <c r="GU234" s="364">
        <v>5928.6464275294102</v>
      </c>
      <c r="GV234" s="364">
        <v>9969.8770557647058</v>
      </c>
      <c r="GW234" s="364">
        <v>11166.655387999997</v>
      </c>
      <c r="GX234" s="364">
        <v>12411.820129882351</v>
      </c>
      <c r="GY234" s="364">
        <v>7489.7493522352925</v>
      </c>
      <c r="GZ234" s="364">
        <v>15850.828719764702</v>
      </c>
      <c r="HA234" s="364">
        <v>30413.956461411759</v>
      </c>
      <c r="HB234" s="364">
        <v>14779.267153411764</v>
      </c>
      <c r="HC234" s="364">
        <v>12290.753240705879</v>
      </c>
      <c r="HD234" s="364">
        <v>11641.355173411763</v>
      </c>
      <c r="HE234" s="364">
        <v>7061.9085912941164</v>
      </c>
      <c r="HF234" s="364"/>
      <c r="HG234" s="364">
        <v>10939.680187058822</v>
      </c>
      <c r="HH234" s="364">
        <v>445.10309529411757</v>
      </c>
      <c r="HI234" s="364"/>
      <c r="HJ234" s="364"/>
      <c r="HK234" s="364"/>
      <c r="HL234" s="364">
        <v>2020.8170442352937</v>
      </c>
      <c r="HM234" s="364"/>
      <c r="HN234" s="364">
        <v>3172.3213743529404</v>
      </c>
      <c r="HO234" s="364">
        <v>2311.4236879999999</v>
      </c>
      <c r="HP234" s="364"/>
      <c r="HQ234" s="364"/>
      <c r="HR234" s="364"/>
      <c r="HS234" s="364"/>
      <c r="HT234" s="364"/>
      <c r="HU234" s="364"/>
      <c r="HV234" s="364"/>
      <c r="HW234" s="364"/>
      <c r="HX234" s="364"/>
      <c r="HY234" s="364"/>
      <c r="HZ234" s="364"/>
      <c r="IA234" s="364"/>
      <c r="IB234" s="364"/>
      <c r="IC234" s="364"/>
      <c r="ID234" s="364"/>
      <c r="IE234" s="364"/>
      <c r="IF234" s="364"/>
      <c r="IG234" s="364"/>
      <c r="IH234" s="364"/>
      <c r="II234" s="364"/>
      <c r="IJ234" s="364"/>
      <c r="IK234" s="364"/>
      <c r="IL234" s="364"/>
      <c r="IM234" s="364"/>
      <c r="IN234" s="364"/>
      <c r="IO234" s="364"/>
      <c r="IP234" s="364"/>
      <c r="IQ234" s="364"/>
      <c r="IR234" s="364"/>
      <c r="IS234" s="364"/>
      <c r="IT234" s="364"/>
      <c r="IU234" s="364"/>
      <c r="IV234" s="364"/>
      <c r="IW234" s="364"/>
      <c r="IX234" s="364"/>
      <c r="IY234" s="364"/>
      <c r="IZ234" s="364"/>
      <c r="JA234" s="364"/>
      <c r="JB234" s="364"/>
      <c r="JC234" s="364">
        <v>5901.8163218823493</v>
      </c>
      <c r="JD234" s="364"/>
      <c r="JE234" s="364">
        <v>5185.4150369411736</v>
      </c>
      <c r="JF234" s="364">
        <v>5043.8869501176441</v>
      </c>
      <c r="JG234" s="364"/>
      <c r="JH234" s="364"/>
      <c r="JI234" s="364">
        <v>11247.260979294111</v>
      </c>
      <c r="JJ234" s="364">
        <v>22125.269387529399</v>
      </c>
      <c r="JK234" s="364">
        <v>31954.684644235273</v>
      </c>
      <c r="JL234" s="364">
        <v>45813.976005411736</v>
      </c>
      <c r="JM234" s="364"/>
      <c r="JN234" s="364"/>
      <c r="JO234" s="364"/>
      <c r="JP234" s="364"/>
      <c r="JQ234" s="364"/>
      <c r="JR234" s="364"/>
      <c r="JS234" s="364">
        <v>5250.1415861176438</v>
      </c>
      <c r="JT234" s="364">
        <v>2961.0523039999985</v>
      </c>
      <c r="JU234" s="364">
        <v>5640.8351868235259</v>
      </c>
      <c r="JV234" s="364">
        <v>5585.0423999999966</v>
      </c>
      <c r="JW234" s="364">
        <v>11531.844538117639</v>
      </c>
      <c r="JX234" s="364">
        <v>14131.223559764698</v>
      </c>
      <c r="JY234" s="364">
        <v>12241.358180470581</v>
      </c>
      <c r="JZ234" s="364">
        <v>8034.7953115294076</v>
      </c>
      <c r="KA234" s="364">
        <v>2063.1515503529399</v>
      </c>
      <c r="KB234" s="364">
        <v>7800.4713705882305</v>
      </c>
      <c r="KC234" s="364">
        <v>1031.2155428235289</v>
      </c>
      <c r="KD234" s="364">
        <v>8670.7639167058769</v>
      </c>
      <c r="KE234" s="364">
        <v>24343.320849647043</v>
      </c>
      <c r="KF234" s="364">
        <v>20706.616744470579</v>
      </c>
      <c r="KG234" s="364">
        <v>26492.178881411746</v>
      </c>
      <c r="KH234" s="364">
        <v>22149.275271529397</v>
      </c>
      <c r="KI234" s="364">
        <v>21726.938860941165</v>
      </c>
      <c r="KJ234" s="364">
        <v>34844.900858352921</v>
      </c>
      <c r="KK234" s="364">
        <v>2050.416579319728</v>
      </c>
      <c r="KL234" s="364">
        <v>5983.9385765986408</v>
      </c>
      <c r="KM234" s="364">
        <v>10891.992598367347</v>
      </c>
      <c r="KN234" s="364">
        <v>22210.481683537411</v>
      </c>
      <c r="KO234" s="364">
        <v>30313.105072380957</v>
      </c>
      <c r="KP234" s="364">
        <v>34591.657598367339</v>
      </c>
      <c r="KQ234" s="364">
        <v>49865.444927346936</v>
      </c>
      <c r="KR234" s="364">
        <v>47910.081964081626</v>
      </c>
      <c r="KS234" s="364">
        <v>45154.456938231284</v>
      </c>
      <c r="KT234" s="364">
        <v>54650.760105034016</v>
      </c>
      <c r="KU234" s="364">
        <v>60534.57593931973</v>
      </c>
      <c r="KV234" s="364">
        <v>78278.137564897974</v>
      </c>
      <c r="KW234" s="364"/>
      <c r="KX234" s="364">
        <v>18402.654718285714</v>
      </c>
      <c r="KY234" s="364">
        <v>28409.688932571429</v>
      </c>
      <c r="KZ234" s="364">
        <v>22855.361266285716</v>
      </c>
      <c r="LA234" s="364">
        <v>32712.151241142859</v>
      </c>
      <c r="LB234" s="364">
        <v>69127.227586285706</v>
      </c>
      <c r="LC234" s="364">
        <v>64357.685362285709</v>
      </c>
      <c r="LD234" s="364">
        <v>54396.573274285714</v>
      </c>
      <c r="LE234" s="364"/>
      <c r="LF234" s="364"/>
      <c r="LG234" s="364"/>
      <c r="LH234" s="364"/>
      <c r="LI234" s="364"/>
      <c r="LJ234" s="364"/>
      <c r="LK234" s="364"/>
      <c r="LL234" s="364"/>
      <c r="LM234" s="364"/>
      <c r="LN234" s="364"/>
      <c r="LO234" s="364"/>
      <c r="LP234" s="364"/>
      <c r="LQ234" s="364"/>
      <c r="LR234" s="364"/>
      <c r="LS234" s="364"/>
      <c r="LT234" s="364"/>
      <c r="LU234" s="364"/>
      <c r="LV234" s="364"/>
      <c r="LW234" s="364"/>
      <c r="LX234" s="364"/>
      <c r="LY234" s="364"/>
      <c r="LZ234" s="364"/>
      <c r="MA234" s="364"/>
      <c r="MB234" s="364"/>
      <c r="MC234" s="364"/>
      <c r="MD234" s="364"/>
      <c r="ME234" s="364"/>
      <c r="MF234" s="364"/>
      <c r="MG234" s="364"/>
      <c r="MH234" s="364"/>
      <c r="MI234" s="364"/>
      <c r="MJ234" s="364"/>
      <c r="MK234" s="364"/>
      <c r="ML234" s="364"/>
      <c r="MM234" s="364"/>
      <c r="MN234" s="364"/>
      <c r="MO234" s="364"/>
      <c r="MP234" s="364"/>
      <c r="MQ234" s="364"/>
      <c r="MR234" s="364"/>
      <c r="MS234" s="364"/>
      <c r="MT234" s="364"/>
      <c r="MU234" s="364"/>
      <c r="MV234" s="364"/>
      <c r="MW234" s="364"/>
      <c r="MX234" s="364"/>
      <c r="MY234" s="364"/>
      <c r="MZ234" s="364"/>
      <c r="NA234" s="364"/>
      <c r="NB234" s="364"/>
      <c r="NC234" s="364"/>
      <c r="ND234" s="364"/>
      <c r="NE234" s="364"/>
      <c r="NF234" s="364"/>
      <c r="NG234" s="364"/>
      <c r="NH234" s="364"/>
      <c r="NI234" s="364"/>
      <c r="NJ234" s="364"/>
      <c r="NK234" s="364"/>
      <c r="NL234" s="364"/>
      <c r="NM234" s="364"/>
      <c r="NN234" s="364"/>
      <c r="NO234" s="364"/>
      <c r="NP234" s="364"/>
      <c r="NQ234" s="364"/>
      <c r="NR234" s="364"/>
      <c r="NS234" s="364"/>
      <c r="NT234" s="364"/>
      <c r="NU234" s="364"/>
      <c r="NV234" s="364"/>
      <c r="NW234" s="364"/>
      <c r="NX234" s="364"/>
      <c r="NY234" s="364"/>
      <c r="NZ234" s="364"/>
      <c r="OA234" s="364"/>
      <c r="OB234" s="364"/>
      <c r="OC234" s="364"/>
      <c r="OD234" s="364"/>
      <c r="OE234" s="364"/>
      <c r="OF234" s="364"/>
      <c r="OG234" s="364"/>
      <c r="OH234" s="364"/>
      <c r="OI234" s="364"/>
      <c r="OJ234" s="364"/>
      <c r="OK234" s="364"/>
      <c r="OL234" s="364"/>
      <c r="OM234" s="364"/>
      <c r="ON234" s="364"/>
      <c r="OO234" s="364"/>
      <c r="OP234" s="364"/>
      <c r="OQ234" s="364"/>
      <c r="OR234" s="364"/>
    </row>
    <row r="235" spans="1:408" ht="15">
      <c r="A235" s="365" t="s">
        <v>800</v>
      </c>
      <c r="B235" s="364">
        <f t="shared" si="222"/>
        <v>0</v>
      </c>
      <c r="C235" s="364">
        <f t="shared" si="223"/>
        <v>0</v>
      </c>
      <c r="D235" s="364">
        <f t="shared" si="224"/>
        <v>0</v>
      </c>
      <c r="E235" s="364">
        <f t="shared" si="225"/>
        <v>0</v>
      </c>
      <c r="F235" s="364">
        <f t="shared" si="226"/>
        <v>0</v>
      </c>
      <c r="G235" s="364">
        <f t="shared" si="227"/>
        <v>0</v>
      </c>
      <c r="H235" s="364">
        <f t="shared" si="228"/>
        <v>0</v>
      </c>
      <c r="I235" s="364">
        <f t="shared" si="229"/>
        <v>0</v>
      </c>
      <c r="J235" s="364">
        <f t="shared" si="230"/>
        <v>0</v>
      </c>
      <c r="K235" s="364">
        <f t="shared" si="231"/>
        <v>0</v>
      </c>
      <c r="L235" s="364">
        <f t="shared" si="232"/>
        <v>0</v>
      </c>
      <c r="M235" s="364">
        <f t="shared" si="233"/>
        <v>0</v>
      </c>
      <c r="N235" s="364">
        <f t="shared" si="234"/>
        <v>0</v>
      </c>
      <c r="O235" s="364">
        <f t="shared" si="235"/>
        <v>0</v>
      </c>
      <c r="P235" s="364">
        <f t="shared" si="236"/>
        <v>0</v>
      </c>
      <c r="Q235" s="364">
        <f t="shared" si="237"/>
        <v>0</v>
      </c>
      <c r="R235" s="364">
        <f t="shared" si="238"/>
        <v>0</v>
      </c>
      <c r="S235" s="364">
        <f t="shared" si="239"/>
        <v>0</v>
      </c>
      <c r="T235" s="364">
        <f t="shared" si="240"/>
        <v>0</v>
      </c>
      <c r="U235" s="364">
        <f t="shared" si="241"/>
        <v>0</v>
      </c>
      <c r="V235" s="364">
        <f t="shared" si="242"/>
        <v>0</v>
      </c>
      <c r="W235" s="364">
        <f t="shared" si="243"/>
        <v>0</v>
      </c>
      <c r="X235" s="364">
        <f t="shared" si="244"/>
        <v>0</v>
      </c>
      <c r="Y235" s="364">
        <f t="shared" si="245"/>
        <v>0</v>
      </c>
      <c r="Z235" s="364">
        <f t="shared" si="246"/>
        <v>0</v>
      </c>
      <c r="AA235" s="364">
        <f t="shared" si="247"/>
        <v>0</v>
      </c>
      <c r="AB235" s="364">
        <f t="shared" si="248"/>
        <v>0</v>
      </c>
      <c r="AC235" s="364">
        <f t="shared" si="249"/>
        <v>0</v>
      </c>
      <c r="AD235" s="364">
        <f t="shared" si="250"/>
        <v>0</v>
      </c>
      <c r="AE235" s="364">
        <f t="shared" si="251"/>
        <v>0</v>
      </c>
      <c r="AG235" s="364"/>
      <c r="AH235" s="364"/>
      <c r="AI235" s="364"/>
      <c r="AJ235" s="364"/>
      <c r="AK235" s="364"/>
      <c r="AL235" s="364"/>
      <c r="AM235" s="364"/>
      <c r="AN235" s="364"/>
      <c r="AO235" s="364"/>
      <c r="AP235" s="364"/>
      <c r="AQ235" s="364"/>
      <c r="AR235" s="364"/>
      <c r="AS235" s="364"/>
      <c r="AT235" s="364"/>
      <c r="AU235" s="364"/>
      <c r="AV235" s="364"/>
      <c r="AW235" s="364"/>
      <c r="AX235" s="364"/>
      <c r="AY235" s="364"/>
      <c r="AZ235" s="364"/>
      <c r="BA235" s="364"/>
      <c r="BB235" s="364"/>
      <c r="BC235" s="364"/>
      <c r="BD235" s="364"/>
      <c r="BE235" s="364"/>
      <c r="BF235" s="364"/>
      <c r="BG235" s="364"/>
      <c r="BH235" s="364"/>
      <c r="BI235" s="364"/>
      <c r="BJ235" s="364"/>
      <c r="BK235" s="364"/>
      <c r="BL235" s="364"/>
      <c r="BM235" s="364"/>
      <c r="BN235" s="364"/>
      <c r="BO235" s="364"/>
      <c r="BP235" s="364"/>
      <c r="BQ235" s="364"/>
      <c r="BR235" s="364"/>
      <c r="BS235" s="364"/>
      <c r="BT235" s="364"/>
      <c r="BU235" s="364"/>
      <c r="BV235" s="364"/>
      <c r="BW235" s="364"/>
      <c r="BX235" s="364"/>
      <c r="BY235" s="364"/>
      <c r="BZ235" s="364"/>
      <c r="CA235" s="364"/>
      <c r="CB235" s="364"/>
      <c r="CC235" s="364"/>
      <c r="CD235" s="364"/>
      <c r="CE235" s="364"/>
      <c r="CF235" s="364"/>
      <c r="CG235" s="364"/>
      <c r="CH235" s="364"/>
      <c r="CI235" s="364"/>
      <c r="CJ235" s="364"/>
      <c r="CK235" s="364"/>
      <c r="CL235" s="364"/>
      <c r="CM235" s="364"/>
      <c r="CN235" s="364"/>
      <c r="CO235" s="364"/>
      <c r="CP235" s="364"/>
      <c r="CQ235" s="364"/>
      <c r="CR235" s="364"/>
      <c r="CS235" s="364"/>
      <c r="CT235" s="364"/>
      <c r="CU235" s="364"/>
      <c r="CV235" s="364"/>
      <c r="CW235" s="364"/>
      <c r="CX235" s="364"/>
      <c r="CY235" s="364"/>
      <c r="CZ235" s="364"/>
      <c r="DA235" s="364"/>
      <c r="DB235" s="364"/>
      <c r="DC235" s="364"/>
      <c r="DD235" s="364"/>
      <c r="DE235" s="364"/>
      <c r="DF235" s="364"/>
      <c r="DG235" s="364"/>
      <c r="DH235" s="364"/>
      <c r="DI235" s="364"/>
      <c r="DJ235" s="364"/>
      <c r="DK235" s="364"/>
      <c r="DL235" s="364"/>
      <c r="DM235" s="364"/>
      <c r="DN235" s="364"/>
      <c r="DO235" s="364"/>
      <c r="DP235" s="364"/>
      <c r="DQ235" s="364"/>
      <c r="DR235" s="364"/>
      <c r="DS235" s="364"/>
      <c r="DT235" s="364"/>
      <c r="DU235" s="364"/>
      <c r="DV235" s="364"/>
      <c r="DW235" s="364"/>
      <c r="DX235" s="364"/>
      <c r="DY235" s="364"/>
      <c r="DZ235" s="364"/>
      <c r="EA235" s="364"/>
      <c r="EB235" s="364"/>
      <c r="EC235" s="364"/>
      <c r="ED235" s="364"/>
      <c r="EE235" s="364"/>
      <c r="EF235" s="364"/>
      <c r="EG235" s="364"/>
      <c r="EH235" s="364"/>
      <c r="EI235" s="364"/>
      <c r="EJ235" s="364"/>
      <c r="EK235" s="364"/>
      <c r="EL235" s="364"/>
      <c r="EM235" s="364"/>
      <c r="EN235" s="364"/>
      <c r="EO235" s="364"/>
      <c r="EP235" s="364"/>
      <c r="EQ235" s="364"/>
      <c r="ER235" s="364"/>
      <c r="ES235" s="364"/>
      <c r="ET235" s="364"/>
      <c r="EU235" s="364"/>
      <c r="EV235" s="364"/>
      <c r="EW235" s="364"/>
      <c r="EX235" s="364"/>
      <c r="EY235" s="364"/>
      <c r="EZ235" s="364"/>
      <c r="FA235" s="364"/>
      <c r="FB235" s="364"/>
      <c r="FC235" s="364"/>
      <c r="FD235" s="364"/>
      <c r="FE235" s="364"/>
      <c r="FF235" s="364"/>
      <c r="FG235" s="364"/>
      <c r="FH235" s="364"/>
      <c r="FI235" s="364"/>
      <c r="FJ235" s="364"/>
      <c r="FK235" s="364"/>
      <c r="FL235" s="364"/>
      <c r="FM235" s="364"/>
      <c r="FN235" s="364"/>
      <c r="FO235" s="364"/>
      <c r="FP235" s="364"/>
      <c r="FQ235" s="364"/>
      <c r="FR235" s="364"/>
      <c r="FS235" s="364"/>
      <c r="FT235" s="364"/>
      <c r="FU235" s="364"/>
      <c r="FV235" s="364"/>
      <c r="FW235" s="364"/>
      <c r="FX235" s="364"/>
      <c r="FY235" s="364"/>
      <c r="FZ235" s="364"/>
      <c r="GA235" s="364"/>
      <c r="GB235" s="364"/>
      <c r="GC235" s="364"/>
      <c r="GD235" s="364"/>
      <c r="GE235" s="364"/>
      <c r="GF235" s="364"/>
      <c r="GG235" s="364"/>
      <c r="GH235" s="364"/>
      <c r="GI235" s="364"/>
      <c r="GJ235" s="364"/>
      <c r="GK235" s="364"/>
      <c r="GL235" s="364"/>
      <c r="GM235" s="364"/>
      <c r="GN235" s="364"/>
      <c r="GO235" s="364"/>
      <c r="GP235" s="364"/>
      <c r="GQ235" s="364"/>
      <c r="GR235" s="364"/>
      <c r="GS235" s="364"/>
      <c r="GT235" s="364"/>
      <c r="GU235" s="364"/>
      <c r="GV235" s="364"/>
      <c r="GW235" s="364"/>
      <c r="GX235" s="364"/>
      <c r="GY235" s="364"/>
      <c r="GZ235" s="364"/>
      <c r="HA235" s="364"/>
      <c r="HB235" s="364"/>
      <c r="HC235" s="364"/>
      <c r="HD235" s="364"/>
      <c r="HE235" s="364"/>
      <c r="HF235" s="364"/>
      <c r="HG235" s="364"/>
      <c r="HH235" s="364"/>
      <c r="HI235" s="364"/>
      <c r="HJ235" s="364"/>
      <c r="HK235" s="364"/>
      <c r="HL235" s="364"/>
      <c r="HM235" s="364"/>
      <c r="HN235" s="364"/>
      <c r="HO235" s="364"/>
      <c r="HP235" s="364"/>
      <c r="HQ235" s="364"/>
      <c r="HR235" s="364"/>
      <c r="HS235" s="364"/>
      <c r="HT235" s="364"/>
      <c r="HU235" s="364"/>
      <c r="HV235" s="364"/>
      <c r="HW235" s="364"/>
      <c r="HX235" s="364"/>
      <c r="HY235" s="364"/>
      <c r="HZ235" s="364"/>
      <c r="IA235" s="364"/>
      <c r="IB235" s="364"/>
      <c r="IC235" s="364"/>
      <c r="ID235" s="364"/>
      <c r="IE235" s="364"/>
      <c r="IF235" s="364"/>
      <c r="IG235" s="364"/>
      <c r="IH235" s="364"/>
      <c r="II235" s="364"/>
      <c r="IJ235" s="364"/>
      <c r="IK235" s="364"/>
      <c r="IL235" s="364"/>
      <c r="IM235" s="364"/>
      <c r="IN235" s="364"/>
      <c r="IO235" s="364"/>
      <c r="IP235" s="364"/>
      <c r="IQ235" s="364"/>
      <c r="IR235" s="364"/>
      <c r="IS235" s="364"/>
      <c r="IT235" s="364"/>
      <c r="IU235" s="364"/>
      <c r="IV235" s="364"/>
      <c r="IW235" s="364"/>
      <c r="IX235" s="364"/>
      <c r="IY235" s="364"/>
      <c r="IZ235" s="364"/>
      <c r="JA235" s="364"/>
      <c r="JB235" s="364"/>
      <c r="JC235" s="364"/>
      <c r="JD235" s="364"/>
      <c r="JE235" s="364"/>
      <c r="JF235" s="364"/>
      <c r="JG235" s="364"/>
      <c r="JH235" s="364"/>
      <c r="JI235" s="364"/>
      <c r="JJ235" s="364"/>
      <c r="JK235" s="364"/>
      <c r="JL235" s="364"/>
      <c r="JM235" s="364"/>
      <c r="JN235" s="364"/>
      <c r="JO235" s="364"/>
      <c r="JP235" s="364"/>
      <c r="JQ235" s="364"/>
      <c r="JR235" s="364"/>
      <c r="JS235" s="364"/>
      <c r="JT235" s="364"/>
      <c r="JU235" s="364"/>
      <c r="JV235" s="364"/>
      <c r="JW235" s="364"/>
      <c r="JX235" s="364"/>
      <c r="JY235" s="364"/>
      <c r="JZ235" s="364"/>
      <c r="KA235" s="364"/>
      <c r="KB235" s="364"/>
      <c r="KC235" s="364"/>
      <c r="KD235" s="364"/>
      <c r="KE235" s="364"/>
      <c r="KF235" s="364"/>
      <c r="KG235" s="364"/>
      <c r="KH235" s="364"/>
      <c r="KI235" s="364"/>
      <c r="KJ235" s="364"/>
      <c r="KK235" s="364"/>
      <c r="KL235" s="364"/>
      <c r="KM235" s="364"/>
      <c r="KN235" s="364"/>
      <c r="KO235" s="364"/>
      <c r="KP235" s="364"/>
      <c r="KQ235" s="364"/>
      <c r="KR235" s="364"/>
      <c r="KS235" s="364"/>
      <c r="KT235" s="364"/>
      <c r="KU235" s="364"/>
      <c r="KV235" s="364"/>
      <c r="KW235" s="364"/>
      <c r="KX235" s="364"/>
      <c r="KY235" s="364"/>
      <c r="KZ235" s="364"/>
      <c r="LA235" s="364"/>
      <c r="LB235" s="364"/>
      <c r="LC235" s="364"/>
      <c r="LD235" s="364"/>
      <c r="LE235" s="364"/>
      <c r="LF235" s="364"/>
      <c r="LG235" s="364"/>
      <c r="LH235" s="364"/>
      <c r="LI235" s="364"/>
      <c r="LJ235" s="364"/>
      <c r="LK235" s="364"/>
      <c r="LL235" s="364"/>
      <c r="LM235" s="364"/>
      <c r="LN235" s="364"/>
      <c r="LO235" s="364"/>
      <c r="LP235" s="364"/>
      <c r="LQ235" s="364"/>
      <c r="LR235" s="364"/>
      <c r="LS235" s="364"/>
      <c r="LT235" s="364"/>
      <c r="LU235" s="364"/>
      <c r="LV235" s="364"/>
      <c r="LW235" s="364"/>
      <c r="LX235" s="364"/>
      <c r="LY235" s="364"/>
      <c r="LZ235" s="364"/>
      <c r="MA235" s="364"/>
      <c r="MB235" s="364"/>
      <c r="MC235" s="364"/>
      <c r="MD235" s="364"/>
      <c r="ME235" s="364"/>
      <c r="MF235" s="364"/>
      <c r="MG235" s="364"/>
      <c r="MH235" s="364"/>
      <c r="MI235" s="364"/>
      <c r="MJ235" s="364"/>
      <c r="MK235" s="364"/>
      <c r="ML235" s="364"/>
      <c r="MM235" s="364"/>
      <c r="MN235" s="364"/>
      <c r="MO235" s="364"/>
      <c r="MP235" s="364"/>
      <c r="MQ235" s="364"/>
      <c r="MR235" s="364"/>
      <c r="MS235" s="364"/>
      <c r="MT235" s="364"/>
      <c r="MU235" s="364"/>
      <c r="MV235" s="364"/>
      <c r="MW235" s="364"/>
      <c r="MX235" s="364"/>
      <c r="MY235" s="364"/>
      <c r="MZ235" s="364"/>
      <c r="NA235" s="364"/>
      <c r="NB235" s="364"/>
      <c r="NC235" s="364"/>
      <c r="ND235" s="364"/>
      <c r="NE235" s="364"/>
      <c r="NF235" s="364"/>
      <c r="NG235" s="364"/>
      <c r="NH235" s="364"/>
      <c r="NI235" s="364"/>
      <c r="NJ235" s="364"/>
      <c r="NK235" s="364"/>
      <c r="NL235" s="364"/>
      <c r="NM235" s="364"/>
      <c r="NN235" s="364"/>
      <c r="NO235" s="364"/>
      <c r="NP235" s="364"/>
      <c r="NQ235" s="364"/>
      <c r="NR235" s="364"/>
      <c r="NS235" s="364"/>
      <c r="NT235" s="364"/>
      <c r="NU235" s="364"/>
      <c r="NV235" s="364"/>
      <c r="NW235" s="364"/>
      <c r="NX235" s="364"/>
      <c r="NY235" s="364"/>
      <c r="NZ235" s="364"/>
      <c r="OA235" s="364"/>
      <c r="OB235" s="364"/>
      <c r="OC235" s="364"/>
      <c r="OD235" s="364"/>
      <c r="OE235" s="364"/>
      <c r="OF235" s="364"/>
      <c r="OG235" s="364"/>
      <c r="OH235" s="364"/>
      <c r="OI235" s="364"/>
      <c r="OJ235" s="364"/>
      <c r="OK235" s="364"/>
      <c r="OL235" s="364"/>
      <c r="OM235" s="364"/>
      <c r="ON235" s="364"/>
      <c r="OO235" s="364"/>
      <c r="OP235" s="364"/>
      <c r="OQ235" s="364"/>
      <c r="OR235" s="364"/>
    </row>
    <row r="236" spans="1:408" ht="15">
      <c r="A236" s="365" t="s">
        <v>801</v>
      </c>
      <c r="B236" s="364">
        <f t="shared" si="222"/>
        <v>0</v>
      </c>
      <c r="C236" s="364">
        <f t="shared" si="223"/>
        <v>0</v>
      </c>
      <c r="D236" s="364">
        <f t="shared" si="224"/>
        <v>0</v>
      </c>
      <c r="E236" s="364">
        <f t="shared" si="225"/>
        <v>0</v>
      </c>
      <c r="F236" s="364">
        <f t="shared" si="226"/>
        <v>0</v>
      </c>
      <c r="G236" s="364">
        <f t="shared" si="227"/>
        <v>0</v>
      </c>
      <c r="H236" s="364">
        <f t="shared" si="228"/>
        <v>0</v>
      </c>
      <c r="I236" s="364">
        <f t="shared" si="229"/>
        <v>0</v>
      </c>
      <c r="J236" s="364">
        <f t="shared" si="230"/>
        <v>0</v>
      </c>
      <c r="K236" s="364">
        <f t="shared" si="231"/>
        <v>0</v>
      </c>
      <c r="L236" s="364">
        <f t="shared" si="232"/>
        <v>0</v>
      </c>
      <c r="M236" s="364">
        <f t="shared" si="233"/>
        <v>0</v>
      </c>
      <c r="N236" s="364">
        <f t="shared" si="234"/>
        <v>0</v>
      </c>
      <c r="O236" s="364">
        <f t="shared" si="235"/>
        <v>0</v>
      </c>
      <c r="P236" s="364">
        <f t="shared" si="236"/>
        <v>0</v>
      </c>
      <c r="Q236" s="364">
        <f t="shared" si="237"/>
        <v>0</v>
      </c>
      <c r="R236" s="364">
        <f t="shared" si="238"/>
        <v>0</v>
      </c>
      <c r="S236" s="364">
        <f t="shared" si="239"/>
        <v>0</v>
      </c>
      <c r="T236" s="364">
        <f t="shared" si="240"/>
        <v>0</v>
      </c>
      <c r="U236" s="364">
        <f t="shared" si="241"/>
        <v>0</v>
      </c>
      <c r="V236" s="364">
        <f t="shared" si="242"/>
        <v>0</v>
      </c>
      <c r="W236" s="364">
        <f t="shared" si="243"/>
        <v>0</v>
      </c>
      <c r="X236" s="364">
        <f t="shared" si="244"/>
        <v>0</v>
      </c>
      <c r="Y236" s="364">
        <f t="shared" si="245"/>
        <v>0</v>
      </c>
      <c r="Z236" s="364">
        <f t="shared" si="246"/>
        <v>0</v>
      </c>
      <c r="AA236" s="364">
        <f t="shared" si="247"/>
        <v>0</v>
      </c>
      <c r="AB236" s="364">
        <f t="shared" si="248"/>
        <v>0</v>
      </c>
      <c r="AC236" s="364">
        <f t="shared" si="249"/>
        <v>0</v>
      </c>
      <c r="AD236" s="364">
        <f t="shared" si="250"/>
        <v>0</v>
      </c>
      <c r="AE236" s="364">
        <f t="shared" si="251"/>
        <v>0</v>
      </c>
      <c r="AG236" s="364"/>
      <c r="AH236" s="364"/>
      <c r="AI236" s="364"/>
      <c r="AJ236" s="364"/>
      <c r="AK236" s="364"/>
      <c r="AL236" s="364"/>
      <c r="AM236" s="364"/>
      <c r="AN236" s="364"/>
      <c r="AO236" s="364"/>
      <c r="AP236" s="364"/>
      <c r="AQ236" s="364"/>
      <c r="AR236" s="364"/>
      <c r="AS236" s="364"/>
      <c r="AT236" s="364"/>
      <c r="AU236" s="364"/>
      <c r="AV236" s="364"/>
      <c r="AW236" s="364"/>
      <c r="AX236" s="364"/>
      <c r="AY236" s="364"/>
      <c r="AZ236" s="364"/>
      <c r="BA236" s="364"/>
      <c r="BB236" s="364"/>
      <c r="BC236" s="364"/>
      <c r="BD236" s="364"/>
      <c r="BE236" s="364"/>
      <c r="BF236" s="364"/>
      <c r="BG236" s="364"/>
      <c r="BH236" s="364"/>
      <c r="BI236" s="364"/>
      <c r="BJ236" s="364"/>
      <c r="BK236" s="364"/>
      <c r="BL236" s="364"/>
      <c r="BM236" s="364"/>
      <c r="BN236" s="364"/>
      <c r="BO236" s="364"/>
      <c r="BP236" s="364"/>
      <c r="BQ236" s="364"/>
      <c r="BR236" s="364"/>
      <c r="BS236" s="364"/>
      <c r="BT236" s="364"/>
      <c r="BU236" s="364"/>
      <c r="BV236" s="364"/>
      <c r="BW236" s="364"/>
      <c r="BX236" s="364"/>
      <c r="BY236" s="364"/>
      <c r="BZ236" s="364"/>
      <c r="CA236" s="364"/>
      <c r="CB236" s="364"/>
      <c r="CC236" s="364"/>
      <c r="CD236" s="364"/>
      <c r="CE236" s="364"/>
      <c r="CF236" s="364"/>
      <c r="CG236" s="364"/>
      <c r="CH236" s="364"/>
      <c r="CI236" s="364"/>
      <c r="CJ236" s="364"/>
      <c r="CK236" s="364"/>
      <c r="CL236" s="364"/>
      <c r="CM236" s="364"/>
      <c r="CN236" s="364"/>
      <c r="CO236" s="364"/>
      <c r="CP236" s="364"/>
      <c r="CQ236" s="364"/>
      <c r="CR236" s="364"/>
      <c r="CS236" s="364"/>
      <c r="CT236" s="364"/>
      <c r="CU236" s="364"/>
      <c r="CV236" s="364"/>
      <c r="CW236" s="364"/>
      <c r="CX236" s="364"/>
      <c r="CY236" s="364"/>
      <c r="CZ236" s="364"/>
      <c r="DA236" s="364"/>
      <c r="DB236" s="364"/>
      <c r="DC236" s="364"/>
      <c r="DD236" s="364"/>
      <c r="DE236" s="364"/>
      <c r="DF236" s="364"/>
      <c r="DG236" s="364"/>
      <c r="DH236" s="364"/>
      <c r="DI236" s="364"/>
      <c r="DJ236" s="364"/>
      <c r="DK236" s="364"/>
      <c r="DL236" s="364"/>
      <c r="DM236" s="364"/>
      <c r="DN236" s="364"/>
      <c r="DO236" s="364"/>
      <c r="DP236" s="364"/>
      <c r="DQ236" s="364"/>
      <c r="DR236" s="364"/>
      <c r="DS236" s="364"/>
      <c r="DT236" s="364"/>
      <c r="DU236" s="364"/>
      <c r="DV236" s="364"/>
      <c r="DW236" s="364"/>
      <c r="DX236" s="364"/>
      <c r="DY236" s="364"/>
      <c r="DZ236" s="364"/>
      <c r="EA236" s="364"/>
      <c r="EB236" s="364"/>
      <c r="EC236" s="364"/>
      <c r="ED236" s="364"/>
      <c r="EE236" s="364"/>
      <c r="EF236" s="364"/>
      <c r="EG236" s="364"/>
      <c r="EH236" s="364"/>
      <c r="EI236" s="364"/>
      <c r="EJ236" s="364"/>
      <c r="EK236" s="364"/>
      <c r="EL236" s="364"/>
      <c r="EM236" s="364"/>
      <c r="EN236" s="364"/>
      <c r="EO236" s="364"/>
      <c r="EP236" s="364"/>
      <c r="EQ236" s="364"/>
      <c r="ER236" s="364"/>
      <c r="ES236" s="364"/>
      <c r="ET236" s="364"/>
      <c r="EU236" s="364"/>
      <c r="EV236" s="364"/>
      <c r="EW236" s="364"/>
      <c r="EX236" s="364"/>
      <c r="EY236" s="364"/>
      <c r="EZ236" s="364"/>
      <c r="FA236" s="364"/>
      <c r="FB236" s="364"/>
      <c r="FC236" s="364"/>
      <c r="FD236" s="364"/>
      <c r="FE236" s="364"/>
      <c r="FF236" s="364"/>
      <c r="FG236" s="364"/>
      <c r="FH236" s="364"/>
      <c r="FI236" s="364"/>
      <c r="FJ236" s="364"/>
      <c r="FK236" s="364"/>
      <c r="FL236" s="364"/>
      <c r="FM236" s="364"/>
      <c r="FN236" s="364"/>
      <c r="FO236" s="364"/>
      <c r="FP236" s="364"/>
      <c r="FQ236" s="364"/>
      <c r="FR236" s="364"/>
      <c r="FS236" s="364"/>
      <c r="FT236" s="364"/>
      <c r="FU236" s="364"/>
      <c r="FV236" s="364"/>
      <c r="FW236" s="364"/>
      <c r="FX236" s="364"/>
      <c r="FY236" s="364"/>
      <c r="FZ236" s="364"/>
      <c r="GA236" s="364"/>
      <c r="GB236" s="364"/>
      <c r="GC236" s="364"/>
      <c r="GD236" s="364"/>
      <c r="GE236" s="364"/>
      <c r="GF236" s="364"/>
      <c r="GG236" s="364"/>
      <c r="GH236" s="364"/>
      <c r="GI236" s="364"/>
      <c r="GJ236" s="364"/>
      <c r="GK236" s="364"/>
      <c r="GL236" s="364"/>
      <c r="GM236" s="364"/>
      <c r="GN236" s="364"/>
      <c r="GO236" s="364"/>
      <c r="GP236" s="364"/>
      <c r="GQ236" s="364"/>
      <c r="GR236" s="364"/>
      <c r="GS236" s="364"/>
      <c r="GT236" s="364"/>
      <c r="GU236" s="364"/>
      <c r="GV236" s="364"/>
      <c r="GW236" s="364"/>
      <c r="GX236" s="364"/>
      <c r="GY236" s="364"/>
      <c r="GZ236" s="364"/>
      <c r="HA236" s="364"/>
      <c r="HB236" s="364"/>
      <c r="HC236" s="364"/>
      <c r="HD236" s="364"/>
      <c r="HE236" s="364"/>
      <c r="HF236" s="364"/>
      <c r="HG236" s="364"/>
      <c r="HH236" s="364"/>
      <c r="HI236" s="364"/>
      <c r="HJ236" s="364"/>
      <c r="HK236" s="364"/>
      <c r="HL236" s="364"/>
      <c r="HM236" s="364"/>
      <c r="HN236" s="364"/>
      <c r="HO236" s="364"/>
      <c r="HP236" s="364"/>
      <c r="HQ236" s="364"/>
      <c r="HR236" s="364"/>
      <c r="HS236" s="364"/>
      <c r="HT236" s="364"/>
      <c r="HU236" s="364"/>
      <c r="HV236" s="364"/>
      <c r="HW236" s="364"/>
      <c r="HX236" s="364"/>
      <c r="HY236" s="364"/>
      <c r="HZ236" s="364"/>
      <c r="IA236" s="364"/>
      <c r="IB236" s="364"/>
      <c r="IC236" s="364"/>
      <c r="ID236" s="364"/>
      <c r="IE236" s="364"/>
      <c r="IF236" s="364"/>
      <c r="IG236" s="364"/>
      <c r="IH236" s="364"/>
      <c r="II236" s="364"/>
      <c r="IJ236" s="364"/>
      <c r="IK236" s="364"/>
      <c r="IL236" s="364"/>
      <c r="IM236" s="364"/>
      <c r="IN236" s="364"/>
      <c r="IO236" s="364"/>
      <c r="IP236" s="364"/>
      <c r="IQ236" s="364"/>
      <c r="IR236" s="364"/>
      <c r="IS236" s="364"/>
      <c r="IT236" s="364"/>
      <c r="IU236" s="364"/>
      <c r="IV236" s="364"/>
      <c r="IW236" s="364"/>
      <c r="IX236" s="364"/>
      <c r="IY236" s="364"/>
      <c r="IZ236" s="364"/>
      <c r="JA236" s="364"/>
      <c r="JB236" s="364"/>
      <c r="JC236" s="364"/>
      <c r="JD236" s="364"/>
      <c r="JE236" s="364"/>
      <c r="JF236" s="364"/>
      <c r="JG236" s="364"/>
      <c r="JH236" s="364"/>
      <c r="JI236" s="364"/>
      <c r="JJ236" s="364"/>
      <c r="JK236" s="364"/>
      <c r="JL236" s="364"/>
      <c r="JM236" s="364"/>
      <c r="JN236" s="364"/>
      <c r="JO236" s="364"/>
      <c r="JP236" s="364"/>
      <c r="JQ236" s="364"/>
      <c r="JR236" s="364"/>
      <c r="JS236" s="364"/>
      <c r="JT236" s="364"/>
      <c r="JU236" s="364"/>
      <c r="JV236" s="364"/>
      <c r="JW236" s="364"/>
      <c r="JX236" s="364"/>
      <c r="JY236" s="364"/>
      <c r="JZ236" s="364"/>
      <c r="KA236" s="364"/>
      <c r="KB236" s="364"/>
      <c r="KC236" s="364"/>
      <c r="KD236" s="364"/>
      <c r="KE236" s="364"/>
      <c r="KF236" s="364"/>
      <c r="KG236" s="364"/>
      <c r="KH236" s="364"/>
      <c r="KI236" s="364"/>
      <c r="KJ236" s="364"/>
      <c r="KK236" s="364"/>
      <c r="KL236" s="364"/>
      <c r="KM236" s="364"/>
      <c r="KN236" s="364"/>
      <c r="KO236" s="364"/>
      <c r="KP236" s="364"/>
      <c r="KQ236" s="364"/>
      <c r="KR236" s="364"/>
      <c r="KS236" s="364"/>
      <c r="KT236" s="364"/>
      <c r="KU236" s="364"/>
      <c r="KV236" s="364"/>
      <c r="KW236" s="364"/>
      <c r="KX236" s="364"/>
      <c r="KY236" s="364"/>
      <c r="KZ236" s="364"/>
      <c r="LA236" s="364"/>
      <c r="LB236" s="364"/>
      <c r="LC236" s="364"/>
      <c r="LD236" s="364"/>
      <c r="LE236" s="364"/>
      <c r="LF236" s="364"/>
      <c r="LG236" s="364"/>
      <c r="LH236" s="364"/>
      <c r="LI236" s="364"/>
      <c r="LJ236" s="364"/>
      <c r="LK236" s="364"/>
      <c r="LL236" s="364"/>
      <c r="LM236" s="364"/>
      <c r="LN236" s="364"/>
      <c r="LO236" s="364"/>
      <c r="LP236" s="364"/>
      <c r="LQ236" s="364"/>
      <c r="LR236" s="364"/>
      <c r="LS236" s="364"/>
      <c r="LT236" s="364"/>
      <c r="LU236" s="364"/>
      <c r="LV236" s="364"/>
      <c r="LW236" s="364"/>
      <c r="LX236" s="364"/>
      <c r="LY236" s="364"/>
      <c r="LZ236" s="364"/>
      <c r="MA236" s="364"/>
      <c r="MB236" s="364"/>
      <c r="MC236" s="364"/>
      <c r="MD236" s="364"/>
      <c r="ME236" s="364"/>
      <c r="MF236" s="364"/>
      <c r="MG236" s="364"/>
      <c r="MH236" s="364"/>
      <c r="MI236" s="364"/>
      <c r="MJ236" s="364"/>
      <c r="MK236" s="364"/>
      <c r="ML236" s="364"/>
      <c r="MM236" s="364"/>
      <c r="MN236" s="364"/>
      <c r="MO236" s="364"/>
      <c r="MP236" s="364"/>
      <c r="MQ236" s="364"/>
      <c r="MR236" s="364"/>
      <c r="MS236" s="364"/>
      <c r="MT236" s="364"/>
      <c r="MU236" s="364"/>
      <c r="MV236" s="364"/>
      <c r="MW236" s="364"/>
      <c r="MX236" s="364"/>
      <c r="MY236" s="364"/>
      <c r="MZ236" s="364"/>
      <c r="NA236" s="364"/>
      <c r="NB236" s="364"/>
      <c r="NC236" s="364"/>
      <c r="ND236" s="364"/>
      <c r="NE236" s="364"/>
      <c r="NF236" s="364"/>
      <c r="NG236" s="364"/>
      <c r="NH236" s="364"/>
      <c r="NI236" s="364"/>
      <c r="NJ236" s="364"/>
      <c r="NK236" s="364"/>
      <c r="NL236" s="364"/>
      <c r="NM236" s="364"/>
      <c r="NN236" s="364"/>
      <c r="NO236" s="364"/>
      <c r="NP236" s="364"/>
      <c r="NQ236" s="364"/>
      <c r="NR236" s="364"/>
      <c r="NS236" s="364"/>
      <c r="NT236" s="364"/>
      <c r="NU236" s="364"/>
      <c r="NV236" s="364"/>
      <c r="NW236" s="364"/>
      <c r="NX236" s="364"/>
      <c r="NY236" s="364"/>
      <c r="NZ236" s="364"/>
      <c r="OA236" s="364"/>
      <c r="OB236" s="364"/>
      <c r="OC236" s="364"/>
      <c r="OD236" s="364"/>
      <c r="OE236" s="364"/>
      <c r="OF236" s="364"/>
      <c r="OG236" s="364"/>
      <c r="OH236" s="364"/>
      <c r="OI236" s="364"/>
      <c r="OJ236" s="364"/>
      <c r="OK236" s="364"/>
      <c r="OL236" s="364"/>
      <c r="OM236" s="364"/>
      <c r="ON236" s="364"/>
      <c r="OO236" s="364"/>
      <c r="OP236" s="364"/>
      <c r="OQ236" s="364"/>
      <c r="OR236" s="364"/>
    </row>
    <row r="237" spans="1:408" ht="15">
      <c r="A237" s="365" t="s">
        <v>802</v>
      </c>
      <c r="B237" s="364">
        <f t="shared" si="222"/>
        <v>0</v>
      </c>
      <c r="C237" s="364">
        <f t="shared" si="223"/>
        <v>0</v>
      </c>
      <c r="D237" s="364">
        <f t="shared" si="224"/>
        <v>0</v>
      </c>
      <c r="E237" s="364">
        <f t="shared" si="225"/>
        <v>0</v>
      </c>
      <c r="F237" s="364">
        <f t="shared" si="226"/>
        <v>0</v>
      </c>
      <c r="G237" s="364">
        <f t="shared" si="227"/>
        <v>0</v>
      </c>
      <c r="H237" s="364">
        <f t="shared" si="228"/>
        <v>0</v>
      </c>
      <c r="I237" s="364">
        <f t="shared" si="229"/>
        <v>0</v>
      </c>
      <c r="J237" s="364">
        <f t="shared" si="230"/>
        <v>0</v>
      </c>
      <c r="K237" s="364">
        <f t="shared" si="231"/>
        <v>0</v>
      </c>
      <c r="L237" s="364">
        <f t="shared" si="232"/>
        <v>0</v>
      </c>
      <c r="M237" s="364">
        <f t="shared" si="233"/>
        <v>0</v>
      </c>
      <c r="N237" s="364">
        <f t="shared" si="234"/>
        <v>0</v>
      </c>
      <c r="O237" s="364">
        <f t="shared" si="235"/>
        <v>0</v>
      </c>
      <c r="P237" s="364">
        <f t="shared" si="236"/>
        <v>0</v>
      </c>
      <c r="Q237" s="364">
        <f t="shared" si="237"/>
        <v>0</v>
      </c>
      <c r="R237" s="364">
        <f t="shared" si="238"/>
        <v>0</v>
      </c>
      <c r="S237" s="364">
        <f t="shared" si="239"/>
        <v>0</v>
      </c>
      <c r="T237" s="364">
        <f t="shared" si="240"/>
        <v>0</v>
      </c>
      <c r="U237" s="364">
        <f t="shared" si="241"/>
        <v>0</v>
      </c>
      <c r="V237" s="364">
        <f t="shared" si="242"/>
        <v>0</v>
      </c>
      <c r="W237" s="364">
        <f t="shared" si="243"/>
        <v>0</v>
      </c>
      <c r="X237" s="364">
        <f t="shared" si="244"/>
        <v>0</v>
      </c>
      <c r="Y237" s="364">
        <f t="shared" si="245"/>
        <v>0</v>
      </c>
      <c r="Z237" s="364">
        <f t="shared" si="246"/>
        <v>0</v>
      </c>
      <c r="AA237" s="364">
        <f t="shared" si="247"/>
        <v>0</v>
      </c>
      <c r="AB237" s="364">
        <f t="shared" si="248"/>
        <v>0</v>
      </c>
      <c r="AC237" s="364">
        <f t="shared" si="249"/>
        <v>0</v>
      </c>
      <c r="AD237" s="364">
        <f t="shared" si="250"/>
        <v>0</v>
      </c>
      <c r="AE237" s="364">
        <f t="shared" si="251"/>
        <v>0</v>
      </c>
      <c r="AG237" s="364"/>
      <c r="AH237" s="364"/>
      <c r="AI237" s="364"/>
      <c r="AJ237" s="364"/>
      <c r="AK237" s="364"/>
      <c r="AL237" s="364"/>
      <c r="AM237" s="364"/>
      <c r="AN237" s="364"/>
      <c r="AO237" s="364"/>
      <c r="AP237" s="364"/>
      <c r="AQ237" s="364"/>
      <c r="AR237" s="364"/>
      <c r="AS237" s="364"/>
      <c r="AT237" s="364"/>
      <c r="AU237" s="364"/>
      <c r="AV237" s="364"/>
      <c r="AW237" s="364"/>
      <c r="AX237" s="364"/>
      <c r="AY237" s="364"/>
      <c r="AZ237" s="364"/>
      <c r="BA237" s="364"/>
      <c r="BB237" s="364"/>
      <c r="BC237" s="364"/>
      <c r="BD237" s="364"/>
      <c r="BE237" s="364"/>
      <c r="BF237" s="364"/>
      <c r="BG237" s="364"/>
      <c r="BH237" s="364"/>
      <c r="BI237" s="364"/>
      <c r="BJ237" s="364"/>
      <c r="BK237" s="364"/>
      <c r="BL237" s="364"/>
      <c r="BM237" s="364"/>
      <c r="BN237" s="364"/>
      <c r="BO237" s="364"/>
      <c r="BP237" s="364"/>
      <c r="BQ237" s="364"/>
      <c r="BR237" s="364"/>
      <c r="BS237" s="364"/>
      <c r="BT237" s="364"/>
      <c r="BU237" s="364"/>
      <c r="BV237" s="364"/>
      <c r="BW237" s="364"/>
      <c r="BX237" s="364"/>
      <c r="BY237" s="364"/>
      <c r="BZ237" s="364"/>
      <c r="CA237" s="364"/>
      <c r="CB237" s="364"/>
      <c r="CC237" s="364"/>
      <c r="CD237" s="364"/>
      <c r="CE237" s="364"/>
      <c r="CF237" s="364"/>
      <c r="CG237" s="364"/>
      <c r="CH237" s="364"/>
      <c r="CI237" s="364"/>
      <c r="CJ237" s="364"/>
      <c r="CK237" s="364"/>
      <c r="CL237" s="364"/>
      <c r="CM237" s="364"/>
      <c r="CN237" s="364"/>
      <c r="CO237" s="364"/>
      <c r="CP237" s="364"/>
      <c r="CQ237" s="364"/>
      <c r="CR237" s="364"/>
      <c r="CS237" s="364"/>
      <c r="CT237" s="364"/>
      <c r="CU237" s="364"/>
      <c r="CV237" s="364"/>
      <c r="CW237" s="364"/>
      <c r="CX237" s="364"/>
      <c r="CY237" s="364"/>
      <c r="CZ237" s="364"/>
      <c r="DA237" s="364"/>
      <c r="DB237" s="364"/>
      <c r="DC237" s="364"/>
      <c r="DD237" s="364"/>
      <c r="DE237" s="364"/>
      <c r="DF237" s="364"/>
      <c r="DG237" s="364"/>
      <c r="DH237" s="364"/>
      <c r="DI237" s="364"/>
      <c r="DJ237" s="364"/>
      <c r="DK237" s="364"/>
      <c r="DL237" s="364"/>
      <c r="DM237" s="364"/>
      <c r="DN237" s="364"/>
      <c r="DO237" s="364"/>
      <c r="DP237" s="364"/>
      <c r="DQ237" s="364"/>
      <c r="DR237" s="364"/>
      <c r="DS237" s="364"/>
      <c r="DT237" s="364"/>
      <c r="DU237" s="364"/>
      <c r="DV237" s="364"/>
      <c r="DW237" s="364"/>
      <c r="DX237" s="364"/>
      <c r="DY237" s="364"/>
      <c r="DZ237" s="364"/>
      <c r="EA237" s="364"/>
      <c r="EB237" s="364"/>
      <c r="EC237" s="364"/>
      <c r="ED237" s="364"/>
      <c r="EE237" s="364"/>
      <c r="EF237" s="364"/>
      <c r="EG237" s="364"/>
      <c r="EH237" s="364"/>
      <c r="EI237" s="364"/>
      <c r="EJ237" s="364"/>
      <c r="EK237" s="364"/>
      <c r="EL237" s="364"/>
      <c r="EM237" s="364"/>
      <c r="EN237" s="364"/>
      <c r="EO237" s="364"/>
      <c r="EP237" s="364"/>
      <c r="EQ237" s="364"/>
      <c r="ER237" s="364"/>
      <c r="ES237" s="364"/>
      <c r="ET237" s="364"/>
      <c r="EU237" s="364"/>
      <c r="EV237" s="364"/>
      <c r="EW237" s="364"/>
      <c r="EX237" s="364"/>
      <c r="EY237" s="364"/>
      <c r="EZ237" s="364"/>
      <c r="FA237" s="364"/>
      <c r="FB237" s="364"/>
      <c r="FC237" s="364"/>
      <c r="FD237" s="364"/>
      <c r="FE237" s="364"/>
      <c r="FF237" s="364"/>
      <c r="FG237" s="364"/>
      <c r="FH237" s="364"/>
      <c r="FI237" s="364"/>
      <c r="FJ237" s="364"/>
      <c r="FK237" s="364"/>
      <c r="FL237" s="364"/>
      <c r="FM237" s="364"/>
      <c r="FN237" s="364"/>
      <c r="FO237" s="364"/>
      <c r="FP237" s="364"/>
      <c r="FQ237" s="364"/>
      <c r="FR237" s="364"/>
      <c r="FS237" s="364"/>
      <c r="FT237" s="364"/>
      <c r="FU237" s="364"/>
      <c r="FV237" s="364"/>
      <c r="FW237" s="364"/>
      <c r="FX237" s="364"/>
      <c r="FY237" s="364"/>
      <c r="FZ237" s="364"/>
      <c r="GA237" s="364"/>
      <c r="GB237" s="364"/>
      <c r="GC237" s="364"/>
      <c r="GD237" s="364"/>
      <c r="GE237" s="364"/>
      <c r="GF237" s="364"/>
      <c r="GG237" s="364"/>
      <c r="GH237" s="364"/>
      <c r="GI237" s="364"/>
      <c r="GJ237" s="364"/>
      <c r="GK237" s="364"/>
      <c r="GL237" s="364"/>
      <c r="GM237" s="364"/>
      <c r="GN237" s="364"/>
      <c r="GO237" s="364"/>
      <c r="GP237" s="364"/>
      <c r="GQ237" s="364"/>
      <c r="GR237" s="364"/>
      <c r="GS237" s="364"/>
      <c r="GT237" s="364"/>
      <c r="GU237" s="364"/>
      <c r="GV237" s="364"/>
      <c r="GW237" s="364"/>
      <c r="GX237" s="364"/>
      <c r="GY237" s="364"/>
      <c r="GZ237" s="364"/>
      <c r="HA237" s="364"/>
      <c r="HB237" s="364"/>
      <c r="HC237" s="364"/>
      <c r="HD237" s="364"/>
      <c r="HE237" s="364"/>
      <c r="HF237" s="364"/>
      <c r="HG237" s="364"/>
      <c r="HH237" s="364"/>
      <c r="HI237" s="364"/>
      <c r="HJ237" s="364"/>
      <c r="HK237" s="364"/>
      <c r="HL237" s="364"/>
      <c r="HM237" s="364"/>
      <c r="HN237" s="364"/>
      <c r="HO237" s="364"/>
      <c r="HP237" s="364"/>
      <c r="HQ237" s="364"/>
      <c r="HR237" s="364"/>
      <c r="HS237" s="364"/>
      <c r="HT237" s="364"/>
      <c r="HU237" s="364"/>
      <c r="HV237" s="364"/>
      <c r="HW237" s="364"/>
      <c r="HX237" s="364"/>
      <c r="HY237" s="364"/>
      <c r="HZ237" s="364"/>
      <c r="IA237" s="364"/>
      <c r="IB237" s="364"/>
      <c r="IC237" s="364"/>
      <c r="ID237" s="364"/>
      <c r="IE237" s="364"/>
      <c r="IF237" s="364"/>
      <c r="IG237" s="364"/>
      <c r="IH237" s="364"/>
      <c r="II237" s="364"/>
      <c r="IJ237" s="364"/>
      <c r="IK237" s="364"/>
      <c r="IL237" s="364"/>
      <c r="IM237" s="364"/>
      <c r="IN237" s="364"/>
      <c r="IO237" s="364"/>
      <c r="IP237" s="364"/>
      <c r="IQ237" s="364"/>
      <c r="IR237" s="364"/>
      <c r="IS237" s="364"/>
      <c r="IT237" s="364"/>
      <c r="IU237" s="364"/>
      <c r="IV237" s="364"/>
      <c r="IW237" s="364"/>
      <c r="IX237" s="364"/>
      <c r="IY237" s="364"/>
      <c r="IZ237" s="364"/>
      <c r="JA237" s="364"/>
      <c r="JB237" s="364"/>
      <c r="JC237" s="364"/>
      <c r="JD237" s="364"/>
      <c r="JE237" s="364"/>
      <c r="JF237" s="364"/>
      <c r="JG237" s="364"/>
      <c r="JH237" s="364"/>
      <c r="JI237" s="364"/>
      <c r="JJ237" s="364"/>
      <c r="JK237" s="364"/>
      <c r="JL237" s="364"/>
      <c r="JM237" s="364"/>
      <c r="JN237" s="364"/>
      <c r="JO237" s="364"/>
      <c r="JP237" s="364"/>
      <c r="JQ237" s="364"/>
      <c r="JR237" s="364"/>
      <c r="JS237" s="364"/>
      <c r="JT237" s="364"/>
      <c r="JU237" s="364"/>
      <c r="JV237" s="364"/>
      <c r="JW237" s="364"/>
      <c r="JX237" s="364"/>
      <c r="JY237" s="364"/>
      <c r="JZ237" s="364"/>
      <c r="KA237" s="364"/>
      <c r="KB237" s="364"/>
      <c r="KC237" s="364"/>
      <c r="KD237" s="364"/>
      <c r="KE237" s="364"/>
      <c r="KF237" s="364"/>
      <c r="KG237" s="364"/>
      <c r="KH237" s="364"/>
      <c r="KI237" s="364"/>
      <c r="KJ237" s="364"/>
      <c r="KK237" s="364"/>
      <c r="KL237" s="364"/>
      <c r="KM237" s="364"/>
      <c r="KN237" s="364"/>
      <c r="KO237" s="364"/>
      <c r="KP237" s="364"/>
      <c r="KQ237" s="364"/>
      <c r="KR237" s="364"/>
      <c r="KS237" s="364"/>
      <c r="KT237" s="364"/>
      <c r="KU237" s="364"/>
      <c r="KV237" s="364"/>
      <c r="KW237" s="364"/>
      <c r="KX237" s="364"/>
      <c r="KY237" s="364"/>
      <c r="KZ237" s="364"/>
      <c r="LA237" s="364"/>
      <c r="LB237" s="364"/>
      <c r="LC237" s="364"/>
      <c r="LD237" s="364"/>
      <c r="LE237" s="364"/>
      <c r="LF237" s="364"/>
      <c r="LG237" s="364"/>
      <c r="LH237" s="364"/>
      <c r="LI237" s="364"/>
      <c r="LJ237" s="364"/>
      <c r="LK237" s="364"/>
      <c r="LL237" s="364"/>
      <c r="LM237" s="364"/>
      <c r="LN237" s="364"/>
      <c r="LO237" s="364"/>
      <c r="LP237" s="364"/>
      <c r="LQ237" s="364"/>
      <c r="LR237" s="364"/>
      <c r="LS237" s="364"/>
      <c r="LT237" s="364"/>
      <c r="LU237" s="364"/>
      <c r="LV237" s="364"/>
      <c r="LW237" s="364"/>
      <c r="LX237" s="364"/>
      <c r="LY237" s="364"/>
      <c r="LZ237" s="364"/>
      <c r="MA237" s="364"/>
      <c r="MB237" s="364"/>
      <c r="MC237" s="364"/>
      <c r="MD237" s="364"/>
      <c r="ME237" s="364"/>
      <c r="MF237" s="364"/>
      <c r="MG237" s="364"/>
      <c r="MH237" s="364"/>
      <c r="MI237" s="364"/>
      <c r="MJ237" s="364"/>
      <c r="MK237" s="364"/>
      <c r="ML237" s="364"/>
      <c r="MM237" s="364"/>
      <c r="MN237" s="364"/>
      <c r="MO237" s="364"/>
      <c r="MP237" s="364"/>
      <c r="MQ237" s="364"/>
      <c r="MR237" s="364"/>
      <c r="MS237" s="364"/>
      <c r="MT237" s="364"/>
      <c r="MU237" s="364"/>
      <c r="MV237" s="364"/>
      <c r="MW237" s="364"/>
      <c r="MX237" s="364"/>
      <c r="MY237" s="364"/>
      <c r="MZ237" s="364"/>
      <c r="NA237" s="364"/>
      <c r="NB237" s="364"/>
      <c r="NC237" s="364"/>
      <c r="ND237" s="364"/>
      <c r="NE237" s="364"/>
      <c r="NF237" s="364"/>
      <c r="NG237" s="364"/>
      <c r="NH237" s="364"/>
      <c r="NI237" s="364"/>
      <c r="NJ237" s="364"/>
      <c r="NK237" s="364"/>
      <c r="NL237" s="364"/>
      <c r="NM237" s="364"/>
      <c r="NN237" s="364"/>
      <c r="NO237" s="364"/>
      <c r="NP237" s="364"/>
      <c r="NQ237" s="364"/>
      <c r="NR237" s="364"/>
      <c r="NS237" s="364"/>
      <c r="NT237" s="364"/>
      <c r="NU237" s="364"/>
      <c r="NV237" s="364"/>
      <c r="NW237" s="364"/>
      <c r="NX237" s="364"/>
      <c r="NY237" s="364"/>
      <c r="NZ237" s="364"/>
      <c r="OA237" s="364"/>
      <c r="OB237" s="364"/>
      <c r="OC237" s="364"/>
      <c r="OD237" s="364"/>
      <c r="OE237" s="364"/>
      <c r="OF237" s="364"/>
      <c r="OG237" s="364"/>
      <c r="OH237" s="364"/>
      <c r="OI237" s="364"/>
      <c r="OJ237" s="364"/>
      <c r="OK237" s="364"/>
      <c r="OL237" s="364"/>
      <c r="OM237" s="364"/>
      <c r="ON237" s="364"/>
      <c r="OO237" s="364"/>
      <c r="OP237" s="364"/>
      <c r="OQ237" s="364"/>
      <c r="OR237" s="364"/>
    </row>
    <row r="238" spans="1:408" ht="15">
      <c r="A238" s="365" t="s">
        <v>803</v>
      </c>
      <c r="B238" s="364">
        <f t="shared" si="222"/>
        <v>0</v>
      </c>
      <c r="C238" s="364">
        <f t="shared" si="223"/>
        <v>0</v>
      </c>
      <c r="D238" s="364">
        <f t="shared" si="224"/>
        <v>0</v>
      </c>
      <c r="E238" s="364">
        <f t="shared" si="225"/>
        <v>0</v>
      </c>
      <c r="F238" s="364">
        <f t="shared" si="226"/>
        <v>0</v>
      </c>
      <c r="G238" s="364">
        <f t="shared" si="227"/>
        <v>0</v>
      </c>
      <c r="H238" s="364">
        <f t="shared" si="228"/>
        <v>0</v>
      </c>
      <c r="I238" s="364">
        <f t="shared" si="229"/>
        <v>0</v>
      </c>
      <c r="J238" s="364">
        <f t="shared" si="230"/>
        <v>0</v>
      </c>
      <c r="K238" s="364">
        <f t="shared" si="231"/>
        <v>0</v>
      </c>
      <c r="L238" s="364">
        <f t="shared" si="232"/>
        <v>0</v>
      </c>
      <c r="M238" s="364">
        <f t="shared" si="233"/>
        <v>0</v>
      </c>
      <c r="N238" s="364">
        <f t="shared" si="234"/>
        <v>0</v>
      </c>
      <c r="O238" s="364">
        <f t="shared" si="235"/>
        <v>0</v>
      </c>
      <c r="P238" s="364">
        <f t="shared" si="236"/>
        <v>0</v>
      </c>
      <c r="Q238" s="364">
        <f t="shared" si="237"/>
        <v>0</v>
      </c>
      <c r="R238" s="364">
        <f t="shared" si="238"/>
        <v>0</v>
      </c>
      <c r="S238" s="364">
        <f t="shared" si="239"/>
        <v>0</v>
      </c>
      <c r="T238" s="364">
        <f t="shared" si="240"/>
        <v>0</v>
      </c>
      <c r="U238" s="364">
        <f t="shared" si="241"/>
        <v>0</v>
      </c>
      <c r="V238" s="364">
        <f t="shared" si="242"/>
        <v>0</v>
      </c>
      <c r="W238" s="364">
        <f t="shared" si="243"/>
        <v>0</v>
      </c>
      <c r="X238" s="364">
        <f t="shared" si="244"/>
        <v>0</v>
      </c>
      <c r="Y238" s="364">
        <f t="shared" si="245"/>
        <v>0</v>
      </c>
      <c r="Z238" s="364">
        <f t="shared" si="246"/>
        <v>0</v>
      </c>
      <c r="AA238" s="364">
        <f t="shared" si="247"/>
        <v>0</v>
      </c>
      <c r="AB238" s="364">
        <f t="shared" si="248"/>
        <v>0</v>
      </c>
      <c r="AC238" s="364">
        <f t="shared" si="249"/>
        <v>0</v>
      </c>
      <c r="AD238" s="364">
        <f t="shared" si="250"/>
        <v>0</v>
      </c>
      <c r="AE238" s="364">
        <f t="shared" si="251"/>
        <v>0</v>
      </c>
      <c r="AG238" s="364"/>
      <c r="AH238" s="364"/>
      <c r="AI238" s="364"/>
      <c r="AJ238" s="364"/>
      <c r="AK238" s="364"/>
      <c r="AL238" s="364"/>
      <c r="AM238" s="364"/>
      <c r="AN238" s="364"/>
      <c r="AO238" s="364"/>
      <c r="AP238" s="364"/>
      <c r="AQ238" s="364"/>
      <c r="AR238" s="364"/>
      <c r="AS238" s="364"/>
      <c r="AT238" s="364"/>
      <c r="AU238" s="364"/>
      <c r="AV238" s="364"/>
      <c r="AW238" s="364"/>
      <c r="AX238" s="364"/>
      <c r="AY238" s="364"/>
      <c r="AZ238" s="364"/>
      <c r="BA238" s="364"/>
      <c r="BB238" s="364"/>
      <c r="BC238" s="364"/>
      <c r="BD238" s="364"/>
      <c r="BE238" s="364"/>
      <c r="BF238" s="364"/>
      <c r="BG238" s="364"/>
      <c r="BH238" s="364"/>
      <c r="BI238" s="364"/>
      <c r="BJ238" s="364"/>
      <c r="BK238" s="364"/>
      <c r="BL238" s="364"/>
      <c r="BM238" s="364"/>
      <c r="BN238" s="364"/>
      <c r="BO238" s="364"/>
      <c r="BP238" s="364"/>
      <c r="BQ238" s="364"/>
      <c r="BR238" s="364"/>
      <c r="BS238" s="364"/>
      <c r="BT238" s="364"/>
      <c r="BU238" s="364"/>
      <c r="BV238" s="364"/>
      <c r="BW238" s="364"/>
      <c r="BX238" s="364"/>
      <c r="BY238" s="364"/>
      <c r="BZ238" s="364"/>
      <c r="CA238" s="364"/>
      <c r="CB238" s="364"/>
      <c r="CC238" s="364"/>
      <c r="CD238" s="364"/>
      <c r="CE238" s="364"/>
      <c r="CF238" s="364"/>
      <c r="CG238" s="364"/>
      <c r="CH238" s="364"/>
      <c r="CI238" s="364"/>
      <c r="CJ238" s="364"/>
      <c r="CK238" s="364"/>
      <c r="CL238" s="364"/>
      <c r="CM238" s="364"/>
      <c r="CN238" s="364"/>
      <c r="CO238" s="364"/>
      <c r="CP238" s="364"/>
      <c r="CQ238" s="364"/>
      <c r="CR238" s="364"/>
      <c r="CS238" s="364"/>
      <c r="CT238" s="364"/>
      <c r="CU238" s="364"/>
      <c r="CV238" s="364"/>
      <c r="CW238" s="364"/>
      <c r="CX238" s="364"/>
      <c r="CY238" s="364"/>
      <c r="CZ238" s="364"/>
      <c r="DA238" s="364"/>
      <c r="DB238" s="364"/>
      <c r="DC238" s="364"/>
      <c r="DD238" s="364"/>
      <c r="DE238" s="364"/>
      <c r="DF238" s="364"/>
      <c r="DG238" s="364"/>
      <c r="DH238" s="364"/>
      <c r="DI238" s="364"/>
      <c r="DJ238" s="364"/>
      <c r="DK238" s="364"/>
      <c r="DL238" s="364"/>
      <c r="DM238" s="364"/>
      <c r="DN238" s="364"/>
      <c r="DO238" s="364"/>
      <c r="DP238" s="364"/>
      <c r="DQ238" s="364"/>
      <c r="DR238" s="364"/>
      <c r="DS238" s="364"/>
      <c r="DT238" s="364"/>
      <c r="DU238" s="364"/>
      <c r="DV238" s="364"/>
      <c r="DW238" s="364"/>
      <c r="DX238" s="364"/>
      <c r="DY238" s="364"/>
      <c r="DZ238" s="364"/>
      <c r="EA238" s="364"/>
      <c r="EB238" s="364"/>
      <c r="EC238" s="364"/>
      <c r="ED238" s="364"/>
      <c r="EE238" s="364"/>
      <c r="EF238" s="364"/>
      <c r="EG238" s="364"/>
      <c r="EH238" s="364"/>
      <c r="EI238" s="364"/>
      <c r="EJ238" s="364"/>
      <c r="EK238" s="364"/>
      <c r="EL238" s="364"/>
      <c r="EM238" s="364"/>
      <c r="EN238" s="364"/>
      <c r="EO238" s="364"/>
      <c r="EP238" s="364"/>
      <c r="EQ238" s="364"/>
      <c r="ER238" s="364"/>
      <c r="ES238" s="364"/>
      <c r="ET238" s="364"/>
      <c r="EU238" s="364"/>
      <c r="EV238" s="364"/>
      <c r="EW238" s="364"/>
      <c r="EX238" s="364"/>
      <c r="EY238" s="364"/>
      <c r="EZ238" s="364"/>
      <c r="FA238" s="364"/>
      <c r="FB238" s="364"/>
      <c r="FC238" s="364"/>
      <c r="FD238" s="364"/>
      <c r="FE238" s="364"/>
      <c r="FF238" s="364"/>
      <c r="FG238" s="364"/>
      <c r="FH238" s="364"/>
      <c r="FI238" s="364"/>
      <c r="FJ238" s="364"/>
      <c r="FK238" s="364"/>
      <c r="FL238" s="364"/>
      <c r="FM238" s="364"/>
      <c r="FN238" s="364"/>
      <c r="FO238" s="364"/>
      <c r="FP238" s="364"/>
      <c r="FQ238" s="364"/>
      <c r="FR238" s="364"/>
      <c r="FS238" s="364"/>
      <c r="FT238" s="364"/>
      <c r="FU238" s="364"/>
      <c r="FV238" s="364"/>
      <c r="FW238" s="364"/>
      <c r="FX238" s="364"/>
      <c r="FY238" s="364"/>
      <c r="FZ238" s="364"/>
      <c r="GA238" s="364"/>
      <c r="GB238" s="364"/>
      <c r="GC238" s="364"/>
      <c r="GD238" s="364"/>
      <c r="GE238" s="364"/>
      <c r="GF238" s="364"/>
      <c r="GG238" s="364"/>
      <c r="GH238" s="364"/>
      <c r="GI238" s="364"/>
      <c r="GJ238" s="364"/>
      <c r="GK238" s="364"/>
      <c r="GL238" s="364"/>
      <c r="GM238" s="364"/>
      <c r="GN238" s="364"/>
      <c r="GO238" s="364"/>
      <c r="GP238" s="364"/>
      <c r="GQ238" s="364"/>
      <c r="GR238" s="364"/>
      <c r="GS238" s="364"/>
      <c r="GT238" s="364"/>
      <c r="GU238" s="364"/>
      <c r="GV238" s="364"/>
      <c r="GW238" s="364"/>
      <c r="GX238" s="364"/>
      <c r="GY238" s="364"/>
      <c r="GZ238" s="364"/>
      <c r="HA238" s="364"/>
      <c r="HB238" s="364"/>
      <c r="HC238" s="364"/>
      <c r="HD238" s="364"/>
      <c r="HE238" s="364"/>
      <c r="HF238" s="364"/>
      <c r="HG238" s="364"/>
      <c r="HH238" s="364"/>
      <c r="HI238" s="364"/>
      <c r="HJ238" s="364"/>
      <c r="HK238" s="364"/>
      <c r="HL238" s="364"/>
      <c r="HM238" s="364"/>
      <c r="HN238" s="364"/>
      <c r="HO238" s="364"/>
      <c r="HP238" s="364"/>
      <c r="HQ238" s="364"/>
      <c r="HR238" s="364"/>
      <c r="HS238" s="364"/>
      <c r="HT238" s="364"/>
      <c r="HU238" s="364"/>
      <c r="HV238" s="364"/>
      <c r="HW238" s="364"/>
      <c r="HX238" s="364"/>
      <c r="HY238" s="364"/>
      <c r="HZ238" s="364"/>
      <c r="IA238" s="364"/>
      <c r="IB238" s="364"/>
      <c r="IC238" s="364"/>
      <c r="ID238" s="364"/>
      <c r="IE238" s="364"/>
      <c r="IF238" s="364"/>
      <c r="IG238" s="364"/>
      <c r="IH238" s="364"/>
      <c r="II238" s="364"/>
      <c r="IJ238" s="364"/>
      <c r="IK238" s="364"/>
      <c r="IL238" s="364"/>
      <c r="IM238" s="364"/>
      <c r="IN238" s="364"/>
      <c r="IO238" s="364"/>
      <c r="IP238" s="364"/>
      <c r="IQ238" s="364"/>
      <c r="IR238" s="364"/>
      <c r="IS238" s="364"/>
      <c r="IT238" s="364"/>
      <c r="IU238" s="364"/>
      <c r="IV238" s="364"/>
      <c r="IW238" s="364"/>
      <c r="IX238" s="364"/>
      <c r="IY238" s="364"/>
      <c r="IZ238" s="364"/>
      <c r="JA238" s="364"/>
      <c r="JB238" s="364"/>
      <c r="JC238" s="364"/>
      <c r="JD238" s="364"/>
      <c r="JE238" s="364"/>
      <c r="JF238" s="364"/>
      <c r="JG238" s="364"/>
      <c r="JH238" s="364"/>
      <c r="JI238" s="364"/>
      <c r="JJ238" s="364"/>
      <c r="JK238" s="364"/>
      <c r="JL238" s="364"/>
      <c r="JM238" s="364"/>
      <c r="JN238" s="364"/>
      <c r="JO238" s="364"/>
      <c r="JP238" s="364"/>
      <c r="JQ238" s="364"/>
      <c r="JR238" s="364"/>
      <c r="JS238" s="364"/>
      <c r="JT238" s="364"/>
      <c r="JU238" s="364"/>
      <c r="JV238" s="364"/>
      <c r="JW238" s="364"/>
      <c r="JX238" s="364"/>
      <c r="JY238" s="364"/>
      <c r="JZ238" s="364"/>
      <c r="KA238" s="364"/>
      <c r="KB238" s="364"/>
      <c r="KC238" s="364"/>
      <c r="KD238" s="364"/>
      <c r="KE238" s="364"/>
      <c r="KF238" s="364"/>
      <c r="KG238" s="364"/>
      <c r="KH238" s="364"/>
      <c r="KI238" s="364"/>
      <c r="KJ238" s="364"/>
      <c r="KK238" s="364"/>
      <c r="KL238" s="364"/>
      <c r="KM238" s="364"/>
      <c r="KN238" s="364"/>
      <c r="KO238" s="364"/>
      <c r="KP238" s="364"/>
      <c r="KQ238" s="364"/>
      <c r="KR238" s="364"/>
      <c r="KS238" s="364"/>
      <c r="KT238" s="364"/>
      <c r="KU238" s="364"/>
      <c r="KV238" s="364"/>
      <c r="KW238" s="364"/>
      <c r="KX238" s="364"/>
      <c r="KY238" s="364"/>
      <c r="KZ238" s="364"/>
      <c r="LA238" s="364"/>
      <c r="LB238" s="364"/>
      <c r="LC238" s="364"/>
      <c r="LD238" s="364"/>
      <c r="LE238" s="364"/>
      <c r="LF238" s="364"/>
      <c r="LG238" s="364"/>
      <c r="LH238" s="364"/>
      <c r="LI238" s="364"/>
      <c r="LJ238" s="364"/>
      <c r="LK238" s="364"/>
      <c r="LL238" s="364"/>
      <c r="LM238" s="364"/>
      <c r="LN238" s="364"/>
      <c r="LO238" s="364"/>
      <c r="LP238" s="364"/>
      <c r="LQ238" s="364"/>
      <c r="LR238" s="364"/>
      <c r="LS238" s="364"/>
      <c r="LT238" s="364"/>
      <c r="LU238" s="364"/>
      <c r="LV238" s="364"/>
      <c r="LW238" s="364"/>
      <c r="LX238" s="364"/>
      <c r="LY238" s="364"/>
      <c r="LZ238" s="364"/>
      <c r="MA238" s="364"/>
      <c r="MB238" s="364"/>
      <c r="MC238" s="364"/>
      <c r="MD238" s="364"/>
      <c r="ME238" s="364"/>
      <c r="MF238" s="364"/>
      <c r="MG238" s="364"/>
      <c r="MH238" s="364"/>
      <c r="MI238" s="364"/>
      <c r="MJ238" s="364"/>
      <c r="MK238" s="364"/>
      <c r="ML238" s="364"/>
      <c r="MM238" s="364"/>
      <c r="MN238" s="364"/>
      <c r="MO238" s="364"/>
      <c r="MP238" s="364"/>
      <c r="MQ238" s="364"/>
      <c r="MR238" s="364"/>
      <c r="MS238" s="364"/>
      <c r="MT238" s="364"/>
      <c r="MU238" s="364"/>
      <c r="MV238" s="364"/>
      <c r="MW238" s="364"/>
      <c r="MX238" s="364"/>
      <c r="MY238" s="364"/>
      <c r="MZ238" s="364"/>
      <c r="NA238" s="364"/>
      <c r="NB238" s="364"/>
      <c r="NC238" s="364"/>
      <c r="ND238" s="364"/>
      <c r="NE238" s="364"/>
      <c r="NF238" s="364"/>
      <c r="NG238" s="364"/>
      <c r="NH238" s="364"/>
      <c r="NI238" s="364"/>
      <c r="NJ238" s="364"/>
      <c r="NK238" s="364"/>
      <c r="NL238" s="364"/>
      <c r="NM238" s="364"/>
      <c r="NN238" s="364"/>
      <c r="NO238" s="364"/>
      <c r="NP238" s="364"/>
      <c r="NQ238" s="364"/>
      <c r="NR238" s="364"/>
      <c r="NS238" s="364"/>
      <c r="NT238" s="364"/>
      <c r="NU238" s="364"/>
      <c r="NV238" s="364"/>
      <c r="NW238" s="364"/>
      <c r="NX238" s="364"/>
      <c r="NY238" s="364"/>
      <c r="NZ238" s="364"/>
      <c r="OA238" s="364"/>
      <c r="OB238" s="364"/>
      <c r="OC238" s="364"/>
      <c r="OD238" s="364"/>
      <c r="OE238" s="364"/>
      <c r="OF238" s="364"/>
      <c r="OG238" s="364"/>
      <c r="OH238" s="364"/>
      <c r="OI238" s="364"/>
      <c r="OJ238" s="364"/>
      <c r="OK238" s="364"/>
      <c r="OL238" s="364"/>
      <c r="OM238" s="364"/>
      <c r="ON238" s="364"/>
      <c r="OO238" s="364"/>
      <c r="OP238" s="364"/>
      <c r="OQ238" s="364"/>
      <c r="OR238" s="364"/>
    </row>
    <row r="239" spans="1:408" ht="15">
      <c r="A239" s="365" t="s">
        <v>804</v>
      </c>
      <c r="B239" s="364">
        <f t="shared" si="222"/>
        <v>0</v>
      </c>
      <c r="C239" s="364">
        <f t="shared" si="223"/>
        <v>0</v>
      </c>
      <c r="D239" s="364">
        <f t="shared" si="224"/>
        <v>0</v>
      </c>
      <c r="E239" s="364">
        <f t="shared" si="225"/>
        <v>0</v>
      </c>
      <c r="F239" s="364">
        <f t="shared" si="226"/>
        <v>0</v>
      </c>
      <c r="G239" s="364">
        <f t="shared" si="227"/>
        <v>0</v>
      </c>
      <c r="H239" s="364">
        <f t="shared" si="228"/>
        <v>0</v>
      </c>
      <c r="I239" s="364">
        <f t="shared" si="229"/>
        <v>0</v>
      </c>
      <c r="J239" s="364">
        <f t="shared" si="230"/>
        <v>0</v>
      </c>
      <c r="K239" s="364">
        <f t="shared" si="231"/>
        <v>0</v>
      </c>
      <c r="L239" s="364">
        <f t="shared" si="232"/>
        <v>0</v>
      </c>
      <c r="M239" s="364">
        <f t="shared" si="233"/>
        <v>0</v>
      </c>
      <c r="N239" s="364">
        <f t="shared" si="234"/>
        <v>0</v>
      </c>
      <c r="O239" s="364">
        <f t="shared" si="235"/>
        <v>0</v>
      </c>
      <c r="P239" s="364">
        <f t="shared" si="236"/>
        <v>0</v>
      </c>
      <c r="Q239" s="364">
        <f t="shared" si="237"/>
        <v>0</v>
      </c>
      <c r="R239" s="364">
        <f t="shared" si="238"/>
        <v>0</v>
      </c>
      <c r="S239" s="364">
        <f t="shared" si="239"/>
        <v>0</v>
      </c>
      <c r="T239" s="364">
        <f t="shared" si="240"/>
        <v>0</v>
      </c>
      <c r="U239" s="364">
        <f t="shared" si="241"/>
        <v>0</v>
      </c>
      <c r="V239" s="364">
        <f t="shared" si="242"/>
        <v>0</v>
      </c>
      <c r="W239" s="364">
        <f t="shared" si="243"/>
        <v>0</v>
      </c>
      <c r="X239" s="364">
        <f t="shared" si="244"/>
        <v>0</v>
      </c>
      <c r="Y239" s="364">
        <f t="shared" si="245"/>
        <v>0</v>
      </c>
      <c r="Z239" s="364">
        <f t="shared" si="246"/>
        <v>0</v>
      </c>
      <c r="AA239" s="364">
        <f t="shared" si="247"/>
        <v>0</v>
      </c>
      <c r="AB239" s="364">
        <f t="shared" si="248"/>
        <v>0</v>
      </c>
      <c r="AC239" s="364">
        <f t="shared" si="249"/>
        <v>0</v>
      </c>
      <c r="AD239" s="364">
        <f t="shared" si="250"/>
        <v>0</v>
      </c>
      <c r="AE239" s="364">
        <f t="shared" si="251"/>
        <v>0</v>
      </c>
      <c r="AG239" s="364"/>
      <c r="AH239" s="364"/>
      <c r="AI239" s="364"/>
      <c r="AJ239" s="364"/>
      <c r="AK239" s="364"/>
      <c r="AL239" s="364"/>
      <c r="AM239" s="364"/>
      <c r="AN239" s="364"/>
      <c r="AO239" s="364"/>
      <c r="AP239" s="364"/>
      <c r="AQ239" s="364"/>
      <c r="AR239" s="364"/>
      <c r="AS239" s="364"/>
      <c r="AT239" s="364"/>
      <c r="AU239" s="364"/>
      <c r="AV239" s="364"/>
      <c r="AW239" s="364"/>
      <c r="AX239" s="364"/>
      <c r="AY239" s="364"/>
      <c r="AZ239" s="364"/>
      <c r="BA239" s="364"/>
      <c r="BB239" s="364"/>
      <c r="BC239" s="364"/>
      <c r="BD239" s="364"/>
      <c r="BE239" s="364"/>
      <c r="BF239" s="364"/>
      <c r="BG239" s="364"/>
      <c r="BH239" s="364"/>
      <c r="BI239" s="364"/>
      <c r="BJ239" s="364"/>
      <c r="BK239" s="364"/>
      <c r="BL239" s="364"/>
      <c r="BM239" s="364"/>
      <c r="BN239" s="364"/>
      <c r="BO239" s="364"/>
      <c r="BP239" s="364"/>
      <c r="BQ239" s="364"/>
      <c r="BR239" s="364"/>
      <c r="BS239" s="364"/>
      <c r="BT239" s="364"/>
      <c r="BU239" s="364"/>
      <c r="BV239" s="364"/>
      <c r="BW239" s="364"/>
      <c r="BX239" s="364"/>
      <c r="BY239" s="364"/>
      <c r="BZ239" s="364"/>
      <c r="CA239" s="364"/>
      <c r="CB239" s="364"/>
      <c r="CC239" s="364"/>
      <c r="CD239" s="364"/>
      <c r="CE239" s="364"/>
      <c r="CF239" s="364"/>
      <c r="CG239" s="364"/>
      <c r="CH239" s="364"/>
      <c r="CI239" s="364"/>
      <c r="CJ239" s="364"/>
      <c r="CK239" s="364"/>
      <c r="CL239" s="364"/>
      <c r="CM239" s="364"/>
      <c r="CN239" s="364"/>
      <c r="CO239" s="364"/>
      <c r="CP239" s="364"/>
      <c r="CQ239" s="364"/>
      <c r="CR239" s="364"/>
      <c r="CS239" s="364"/>
      <c r="CT239" s="364"/>
      <c r="CU239" s="364"/>
      <c r="CV239" s="364"/>
      <c r="CW239" s="364"/>
      <c r="CX239" s="364"/>
      <c r="CY239" s="364"/>
      <c r="CZ239" s="364"/>
      <c r="DA239" s="364"/>
      <c r="DB239" s="364"/>
      <c r="DC239" s="364"/>
      <c r="DD239" s="364"/>
      <c r="DE239" s="364"/>
      <c r="DF239" s="364"/>
      <c r="DG239" s="364"/>
      <c r="DH239" s="364"/>
      <c r="DI239" s="364"/>
      <c r="DJ239" s="364"/>
      <c r="DK239" s="364"/>
      <c r="DL239" s="364"/>
      <c r="DM239" s="364"/>
      <c r="DN239" s="364"/>
      <c r="DO239" s="364"/>
      <c r="DP239" s="364"/>
      <c r="DQ239" s="364"/>
      <c r="DR239" s="364"/>
      <c r="DS239" s="364"/>
      <c r="DT239" s="364"/>
      <c r="DU239" s="364"/>
      <c r="DV239" s="364"/>
      <c r="DW239" s="364"/>
      <c r="DX239" s="364"/>
      <c r="DY239" s="364"/>
      <c r="DZ239" s="364"/>
      <c r="EA239" s="364"/>
      <c r="EB239" s="364"/>
      <c r="EC239" s="364"/>
      <c r="ED239" s="364"/>
      <c r="EE239" s="364"/>
      <c r="EF239" s="364"/>
      <c r="EG239" s="364"/>
      <c r="EH239" s="364"/>
      <c r="EI239" s="364"/>
      <c r="EJ239" s="364"/>
      <c r="EK239" s="364"/>
      <c r="EL239" s="364"/>
      <c r="EM239" s="364"/>
      <c r="EN239" s="364"/>
      <c r="EO239" s="364"/>
      <c r="EP239" s="364"/>
      <c r="EQ239" s="364"/>
      <c r="ER239" s="364"/>
      <c r="ES239" s="364"/>
      <c r="ET239" s="364"/>
      <c r="EU239" s="364"/>
      <c r="EV239" s="364"/>
      <c r="EW239" s="364"/>
      <c r="EX239" s="364"/>
      <c r="EY239" s="364"/>
      <c r="EZ239" s="364"/>
      <c r="FA239" s="364"/>
      <c r="FB239" s="364"/>
      <c r="FC239" s="364"/>
      <c r="FD239" s="364"/>
      <c r="FE239" s="364"/>
      <c r="FF239" s="364"/>
      <c r="FG239" s="364"/>
      <c r="FH239" s="364"/>
      <c r="FI239" s="364"/>
      <c r="FJ239" s="364"/>
      <c r="FK239" s="364"/>
      <c r="FL239" s="364"/>
      <c r="FM239" s="364"/>
      <c r="FN239" s="364"/>
      <c r="FO239" s="364"/>
      <c r="FP239" s="364"/>
      <c r="FQ239" s="364"/>
      <c r="FR239" s="364"/>
      <c r="FS239" s="364"/>
      <c r="FT239" s="364"/>
      <c r="FU239" s="364"/>
      <c r="FV239" s="364"/>
      <c r="FW239" s="364"/>
      <c r="FX239" s="364"/>
      <c r="FY239" s="364"/>
      <c r="FZ239" s="364"/>
      <c r="GA239" s="364"/>
      <c r="GB239" s="364"/>
      <c r="GC239" s="364"/>
      <c r="GD239" s="364"/>
      <c r="GE239" s="364"/>
      <c r="GF239" s="364"/>
      <c r="GG239" s="364"/>
      <c r="GH239" s="364"/>
      <c r="GI239" s="364"/>
      <c r="GJ239" s="364"/>
      <c r="GK239" s="364"/>
      <c r="GL239" s="364"/>
      <c r="GM239" s="364"/>
      <c r="GN239" s="364"/>
      <c r="GO239" s="364"/>
      <c r="GP239" s="364"/>
      <c r="GQ239" s="364"/>
      <c r="GR239" s="364"/>
      <c r="GS239" s="364"/>
      <c r="GT239" s="364"/>
      <c r="GU239" s="364"/>
      <c r="GV239" s="364"/>
      <c r="GW239" s="364"/>
      <c r="GX239" s="364"/>
      <c r="GY239" s="364"/>
      <c r="GZ239" s="364"/>
      <c r="HA239" s="364"/>
      <c r="HB239" s="364"/>
      <c r="HC239" s="364"/>
      <c r="HD239" s="364"/>
      <c r="HE239" s="364"/>
      <c r="HF239" s="364"/>
      <c r="HG239" s="364"/>
      <c r="HH239" s="364"/>
      <c r="HI239" s="364"/>
      <c r="HJ239" s="364"/>
      <c r="HK239" s="364"/>
      <c r="HL239" s="364"/>
      <c r="HM239" s="364"/>
      <c r="HN239" s="364"/>
      <c r="HO239" s="364"/>
      <c r="HP239" s="364"/>
      <c r="HQ239" s="364"/>
      <c r="HR239" s="364"/>
      <c r="HS239" s="364"/>
      <c r="HT239" s="364"/>
      <c r="HU239" s="364"/>
      <c r="HV239" s="364"/>
      <c r="HW239" s="364"/>
      <c r="HX239" s="364"/>
      <c r="HY239" s="364"/>
      <c r="HZ239" s="364"/>
      <c r="IA239" s="364"/>
      <c r="IB239" s="364"/>
      <c r="IC239" s="364"/>
      <c r="ID239" s="364"/>
      <c r="IE239" s="364"/>
      <c r="IF239" s="364"/>
      <c r="IG239" s="364"/>
      <c r="IH239" s="364"/>
      <c r="II239" s="364"/>
      <c r="IJ239" s="364"/>
      <c r="IK239" s="364"/>
      <c r="IL239" s="364"/>
      <c r="IM239" s="364"/>
      <c r="IN239" s="364"/>
      <c r="IO239" s="364"/>
      <c r="IP239" s="364"/>
      <c r="IQ239" s="364"/>
      <c r="IR239" s="364"/>
      <c r="IS239" s="364"/>
      <c r="IT239" s="364"/>
      <c r="IU239" s="364"/>
      <c r="IV239" s="364"/>
      <c r="IW239" s="364"/>
      <c r="IX239" s="364"/>
      <c r="IY239" s="364"/>
      <c r="IZ239" s="364"/>
      <c r="JA239" s="364"/>
      <c r="JB239" s="364"/>
      <c r="JC239" s="364"/>
      <c r="JD239" s="364"/>
      <c r="JE239" s="364"/>
      <c r="JF239" s="364"/>
      <c r="JG239" s="364"/>
      <c r="JH239" s="364"/>
      <c r="JI239" s="364"/>
      <c r="JJ239" s="364"/>
      <c r="JK239" s="364"/>
      <c r="JL239" s="364"/>
      <c r="JM239" s="364"/>
      <c r="JN239" s="364"/>
      <c r="JO239" s="364"/>
      <c r="JP239" s="364"/>
      <c r="JQ239" s="364"/>
      <c r="JR239" s="364"/>
      <c r="JS239" s="364"/>
      <c r="JT239" s="364"/>
      <c r="JU239" s="364"/>
      <c r="JV239" s="364"/>
      <c r="JW239" s="364"/>
      <c r="JX239" s="364"/>
      <c r="JY239" s="364"/>
      <c r="JZ239" s="364"/>
      <c r="KA239" s="364"/>
      <c r="KB239" s="364"/>
      <c r="KC239" s="364"/>
      <c r="KD239" s="364"/>
      <c r="KE239" s="364"/>
      <c r="KF239" s="364"/>
      <c r="KG239" s="364"/>
      <c r="KH239" s="364"/>
      <c r="KI239" s="364"/>
      <c r="KJ239" s="364"/>
      <c r="KK239" s="364"/>
      <c r="KL239" s="364"/>
      <c r="KM239" s="364"/>
      <c r="KN239" s="364"/>
      <c r="KO239" s="364"/>
      <c r="KP239" s="364"/>
      <c r="KQ239" s="364"/>
      <c r="KR239" s="364"/>
      <c r="KS239" s="364"/>
      <c r="KT239" s="364"/>
      <c r="KU239" s="364"/>
      <c r="KV239" s="364"/>
      <c r="KW239" s="364"/>
      <c r="KX239" s="364"/>
      <c r="KY239" s="364"/>
      <c r="KZ239" s="364"/>
      <c r="LA239" s="364"/>
      <c r="LB239" s="364"/>
      <c r="LC239" s="364"/>
      <c r="LD239" s="364"/>
      <c r="LE239" s="364"/>
      <c r="LF239" s="364"/>
      <c r="LG239" s="364"/>
      <c r="LH239" s="364"/>
      <c r="LI239" s="364"/>
      <c r="LJ239" s="364"/>
      <c r="LK239" s="364"/>
      <c r="LL239" s="364"/>
      <c r="LM239" s="364"/>
      <c r="LN239" s="364"/>
      <c r="LO239" s="364"/>
      <c r="LP239" s="364"/>
      <c r="LQ239" s="364"/>
      <c r="LR239" s="364"/>
      <c r="LS239" s="364"/>
      <c r="LT239" s="364"/>
      <c r="LU239" s="364"/>
      <c r="LV239" s="364"/>
      <c r="LW239" s="364"/>
      <c r="LX239" s="364"/>
      <c r="LY239" s="364"/>
      <c r="LZ239" s="364"/>
      <c r="MA239" s="364"/>
      <c r="MB239" s="364"/>
      <c r="MC239" s="364"/>
      <c r="MD239" s="364"/>
      <c r="ME239" s="364"/>
      <c r="MF239" s="364"/>
      <c r="MG239" s="364"/>
      <c r="MH239" s="364"/>
      <c r="MI239" s="364"/>
      <c r="MJ239" s="364"/>
      <c r="MK239" s="364"/>
      <c r="ML239" s="364"/>
      <c r="MM239" s="364"/>
      <c r="MN239" s="364"/>
      <c r="MO239" s="364"/>
      <c r="MP239" s="364"/>
      <c r="MQ239" s="364"/>
      <c r="MR239" s="364"/>
      <c r="MS239" s="364"/>
      <c r="MT239" s="364"/>
      <c r="MU239" s="364"/>
      <c r="MV239" s="364"/>
      <c r="MW239" s="364"/>
      <c r="MX239" s="364"/>
      <c r="MY239" s="364"/>
      <c r="MZ239" s="364"/>
      <c r="NA239" s="364"/>
      <c r="NB239" s="364"/>
      <c r="NC239" s="364"/>
      <c r="ND239" s="364"/>
      <c r="NE239" s="364"/>
      <c r="NF239" s="364"/>
      <c r="NG239" s="364"/>
      <c r="NH239" s="364"/>
      <c r="NI239" s="364"/>
      <c r="NJ239" s="364"/>
      <c r="NK239" s="364"/>
      <c r="NL239" s="364"/>
      <c r="NM239" s="364"/>
      <c r="NN239" s="364"/>
      <c r="NO239" s="364"/>
      <c r="NP239" s="364"/>
      <c r="NQ239" s="364"/>
      <c r="NR239" s="364"/>
      <c r="NS239" s="364"/>
      <c r="NT239" s="364"/>
      <c r="NU239" s="364"/>
      <c r="NV239" s="364"/>
      <c r="NW239" s="364"/>
      <c r="NX239" s="364"/>
      <c r="NY239" s="364"/>
      <c r="NZ239" s="364"/>
      <c r="OA239" s="364"/>
      <c r="OB239" s="364"/>
      <c r="OC239" s="364"/>
      <c r="OD239" s="364"/>
      <c r="OE239" s="364"/>
      <c r="OF239" s="364"/>
      <c r="OG239" s="364"/>
      <c r="OH239" s="364"/>
      <c r="OI239" s="364"/>
      <c r="OJ239" s="364"/>
      <c r="OK239" s="364"/>
      <c r="OL239" s="364"/>
      <c r="OM239" s="364"/>
      <c r="ON239" s="364"/>
      <c r="OO239" s="364"/>
      <c r="OP239" s="364"/>
      <c r="OQ239" s="364"/>
      <c r="OR239" s="364"/>
    </row>
    <row r="240" spans="1:408" ht="15">
      <c r="A240" s="365" t="s">
        <v>805</v>
      </c>
      <c r="B240" s="364">
        <f t="shared" si="222"/>
        <v>0</v>
      </c>
      <c r="C240" s="364">
        <f t="shared" si="223"/>
        <v>0</v>
      </c>
      <c r="D240" s="364">
        <f t="shared" si="224"/>
        <v>0</v>
      </c>
      <c r="E240" s="364">
        <f t="shared" si="225"/>
        <v>0</v>
      </c>
      <c r="F240" s="364">
        <f t="shared" si="226"/>
        <v>0</v>
      </c>
      <c r="G240" s="364">
        <f t="shared" si="227"/>
        <v>0</v>
      </c>
      <c r="H240" s="364">
        <f t="shared" si="228"/>
        <v>0</v>
      </c>
      <c r="I240" s="364">
        <f t="shared" si="229"/>
        <v>0</v>
      </c>
      <c r="J240" s="364">
        <f t="shared" si="230"/>
        <v>0</v>
      </c>
      <c r="K240" s="364">
        <f t="shared" si="231"/>
        <v>0</v>
      </c>
      <c r="L240" s="364">
        <f t="shared" si="232"/>
        <v>0</v>
      </c>
      <c r="M240" s="364">
        <f t="shared" si="233"/>
        <v>0</v>
      </c>
      <c r="N240" s="364">
        <f t="shared" si="234"/>
        <v>0</v>
      </c>
      <c r="O240" s="364">
        <f t="shared" si="235"/>
        <v>0</v>
      </c>
      <c r="P240" s="364">
        <f t="shared" si="236"/>
        <v>0</v>
      </c>
      <c r="Q240" s="364">
        <f t="shared" si="237"/>
        <v>0</v>
      </c>
      <c r="R240" s="364">
        <f t="shared" si="238"/>
        <v>0</v>
      </c>
      <c r="S240" s="364">
        <f t="shared" si="239"/>
        <v>0</v>
      </c>
      <c r="T240" s="364">
        <f t="shared" si="240"/>
        <v>0</v>
      </c>
      <c r="U240" s="364">
        <f t="shared" si="241"/>
        <v>0</v>
      </c>
      <c r="V240" s="364">
        <f t="shared" si="242"/>
        <v>0</v>
      </c>
      <c r="W240" s="364">
        <f t="shared" si="243"/>
        <v>0</v>
      </c>
      <c r="X240" s="364">
        <f t="shared" si="244"/>
        <v>0</v>
      </c>
      <c r="Y240" s="364">
        <f t="shared" si="245"/>
        <v>0</v>
      </c>
      <c r="Z240" s="364">
        <f t="shared" si="246"/>
        <v>0</v>
      </c>
      <c r="AA240" s="364">
        <f t="shared" si="247"/>
        <v>0</v>
      </c>
      <c r="AB240" s="364">
        <f t="shared" si="248"/>
        <v>0</v>
      </c>
      <c r="AC240" s="364">
        <f t="shared" si="249"/>
        <v>0</v>
      </c>
      <c r="AD240" s="364">
        <f t="shared" si="250"/>
        <v>0</v>
      </c>
      <c r="AE240" s="364">
        <f t="shared" si="251"/>
        <v>0</v>
      </c>
      <c r="AG240" s="364"/>
      <c r="AH240" s="364"/>
      <c r="AI240" s="364"/>
      <c r="AJ240" s="364"/>
      <c r="AK240" s="364"/>
      <c r="AL240" s="364"/>
      <c r="AM240" s="364"/>
      <c r="AN240" s="364"/>
      <c r="AO240" s="364"/>
      <c r="AP240" s="364"/>
      <c r="AQ240" s="364"/>
      <c r="AR240" s="364"/>
      <c r="AS240" s="364"/>
      <c r="AT240" s="364"/>
      <c r="AU240" s="364"/>
      <c r="AV240" s="364"/>
      <c r="AW240" s="364"/>
      <c r="AX240" s="364"/>
      <c r="AY240" s="364"/>
      <c r="AZ240" s="364"/>
      <c r="BA240" s="364"/>
      <c r="BB240" s="364"/>
      <c r="BC240" s="364"/>
      <c r="BD240" s="364"/>
      <c r="BE240" s="364"/>
      <c r="BF240" s="364"/>
      <c r="BG240" s="364"/>
      <c r="BH240" s="364"/>
      <c r="BI240" s="364"/>
      <c r="BJ240" s="364"/>
      <c r="BK240" s="364"/>
      <c r="BL240" s="364"/>
      <c r="BM240" s="364"/>
      <c r="BN240" s="364"/>
      <c r="BO240" s="364"/>
      <c r="BP240" s="364"/>
      <c r="BQ240" s="364"/>
      <c r="BR240" s="364"/>
      <c r="BS240" s="364"/>
      <c r="BT240" s="364"/>
      <c r="BU240" s="364"/>
      <c r="BV240" s="364"/>
      <c r="BW240" s="364"/>
      <c r="BX240" s="364"/>
      <c r="BY240" s="364"/>
      <c r="BZ240" s="364"/>
      <c r="CA240" s="364"/>
      <c r="CB240" s="364"/>
      <c r="CC240" s="364"/>
      <c r="CD240" s="364"/>
      <c r="CE240" s="364"/>
      <c r="CF240" s="364"/>
      <c r="CG240" s="364"/>
      <c r="CH240" s="364"/>
      <c r="CI240" s="364"/>
      <c r="CJ240" s="364"/>
      <c r="CK240" s="364"/>
      <c r="CL240" s="364"/>
      <c r="CM240" s="364"/>
      <c r="CN240" s="364"/>
      <c r="CO240" s="364"/>
      <c r="CP240" s="364"/>
      <c r="CQ240" s="364"/>
      <c r="CR240" s="364"/>
      <c r="CS240" s="364"/>
      <c r="CT240" s="364"/>
      <c r="CU240" s="364"/>
      <c r="CV240" s="364"/>
      <c r="CW240" s="364"/>
      <c r="CX240" s="364"/>
      <c r="CY240" s="364"/>
      <c r="CZ240" s="364"/>
      <c r="DA240" s="364"/>
      <c r="DB240" s="364"/>
      <c r="DC240" s="364"/>
      <c r="DD240" s="364"/>
      <c r="DE240" s="364"/>
      <c r="DF240" s="364"/>
      <c r="DG240" s="364"/>
      <c r="DH240" s="364"/>
      <c r="DI240" s="364"/>
      <c r="DJ240" s="364"/>
      <c r="DK240" s="364"/>
      <c r="DL240" s="364"/>
      <c r="DM240" s="364"/>
      <c r="DN240" s="364"/>
      <c r="DO240" s="364"/>
      <c r="DP240" s="364"/>
      <c r="DQ240" s="364"/>
      <c r="DR240" s="364"/>
      <c r="DS240" s="364"/>
      <c r="DT240" s="364"/>
      <c r="DU240" s="364"/>
      <c r="DV240" s="364"/>
      <c r="DW240" s="364"/>
      <c r="DX240" s="364"/>
      <c r="DY240" s="364"/>
      <c r="DZ240" s="364"/>
      <c r="EA240" s="364"/>
      <c r="EB240" s="364"/>
      <c r="EC240" s="364"/>
      <c r="ED240" s="364"/>
      <c r="EE240" s="364"/>
      <c r="EF240" s="364"/>
      <c r="EG240" s="364"/>
      <c r="EH240" s="364"/>
      <c r="EI240" s="364"/>
      <c r="EJ240" s="364"/>
      <c r="EK240" s="364"/>
      <c r="EL240" s="364"/>
      <c r="EM240" s="364"/>
      <c r="EN240" s="364"/>
      <c r="EO240" s="364"/>
      <c r="EP240" s="364"/>
      <c r="EQ240" s="364"/>
      <c r="ER240" s="364"/>
      <c r="ES240" s="364"/>
      <c r="ET240" s="364"/>
      <c r="EU240" s="364"/>
      <c r="EV240" s="364"/>
      <c r="EW240" s="364"/>
      <c r="EX240" s="364"/>
      <c r="EY240" s="364"/>
      <c r="EZ240" s="364"/>
      <c r="FA240" s="364"/>
      <c r="FB240" s="364"/>
      <c r="FC240" s="364"/>
      <c r="FD240" s="364"/>
      <c r="FE240" s="364"/>
      <c r="FF240" s="364"/>
      <c r="FG240" s="364"/>
      <c r="FH240" s="364"/>
      <c r="FI240" s="364"/>
      <c r="FJ240" s="364"/>
      <c r="FK240" s="364"/>
      <c r="FL240" s="364"/>
      <c r="FM240" s="364"/>
      <c r="FN240" s="364"/>
      <c r="FO240" s="364"/>
      <c r="FP240" s="364"/>
      <c r="FQ240" s="364"/>
      <c r="FR240" s="364"/>
      <c r="FS240" s="364"/>
      <c r="FT240" s="364"/>
      <c r="FU240" s="364"/>
      <c r="FV240" s="364"/>
      <c r="FW240" s="364"/>
      <c r="FX240" s="364"/>
      <c r="FY240" s="364"/>
      <c r="FZ240" s="364"/>
      <c r="GA240" s="364"/>
      <c r="GB240" s="364"/>
      <c r="GC240" s="364"/>
      <c r="GD240" s="364"/>
      <c r="GE240" s="364"/>
      <c r="GF240" s="364"/>
      <c r="GG240" s="364"/>
      <c r="GH240" s="364"/>
      <c r="GI240" s="364"/>
      <c r="GJ240" s="364"/>
      <c r="GK240" s="364"/>
      <c r="GL240" s="364"/>
      <c r="GM240" s="364"/>
      <c r="GN240" s="364"/>
      <c r="GO240" s="364"/>
      <c r="GP240" s="364"/>
      <c r="GQ240" s="364"/>
      <c r="GR240" s="364"/>
      <c r="GS240" s="364"/>
      <c r="GT240" s="364"/>
      <c r="GU240" s="364"/>
      <c r="GV240" s="364"/>
      <c r="GW240" s="364"/>
      <c r="GX240" s="364"/>
      <c r="GY240" s="364"/>
      <c r="GZ240" s="364"/>
      <c r="HA240" s="364"/>
      <c r="HB240" s="364"/>
      <c r="HC240" s="364"/>
      <c r="HD240" s="364"/>
      <c r="HE240" s="364"/>
      <c r="HF240" s="364"/>
      <c r="HG240" s="364"/>
      <c r="HH240" s="364"/>
      <c r="HI240" s="364"/>
      <c r="HJ240" s="364"/>
      <c r="HK240" s="364"/>
      <c r="HL240" s="364"/>
      <c r="HM240" s="364"/>
      <c r="HN240" s="364"/>
      <c r="HO240" s="364"/>
      <c r="HP240" s="364"/>
      <c r="HQ240" s="364"/>
      <c r="HR240" s="364"/>
      <c r="HS240" s="364"/>
      <c r="HT240" s="364"/>
      <c r="HU240" s="364"/>
      <c r="HV240" s="364"/>
      <c r="HW240" s="364"/>
      <c r="HX240" s="364"/>
      <c r="HY240" s="364"/>
      <c r="HZ240" s="364"/>
      <c r="IA240" s="364"/>
      <c r="IB240" s="364"/>
      <c r="IC240" s="364"/>
      <c r="ID240" s="364"/>
      <c r="IE240" s="364"/>
      <c r="IF240" s="364"/>
      <c r="IG240" s="364"/>
      <c r="IH240" s="364"/>
      <c r="II240" s="364"/>
      <c r="IJ240" s="364"/>
      <c r="IK240" s="364"/>
      <c r="IL240" s="364"/>
      <c r="IM240" s="364"/>
      <c r="IN240" s="364"/>
      <c r="IO240" s="364"/>
      <c r="IP240" s="364"/>
      <c r="IQ240" s="364"/>
      <c r="IR240" s="364"/>
      <c r="IS240" s="364"/>
      <c r="IT240" s="364"/>
      <c r="IU240" s="364"/>
      <c r="IV240" s="364"/>
      <c r="IW240" s="364"/>
      <c r="IX240" s="364"/>
      <c r="IY240" s="364"/>
      <c r="IZ240" s="364"/>
      <c r="JA240" s="364"/>
      <c r="JB240" s="364"/>
      <c r="JC240" s="364"/>
      <c r="JD240" s="364"/>
      <c r="JE240" s="364"/>
      <c r="JF240" s="364"/>
      <c r="JG240" s="364"/>
      <c r="JH240" s="364"/>
      <c r="JI240" s="364"/>
      <c r="JJ240" s="364"/>
      <c r="JK240" s="364"/>
      <c r="JL240" s="364"/>
      <c r="JM240" s="364"/>
      <c r="JN240" s="364"/>
      <c r="JO240" s="364"/>
      <c r="JP240" s="364"/>
      <c r="JQ240" s="364"/>
      <c r="JR240" s="364"/>
      <c r="JS240" s="364"/>
      <c r="JT240" s="364"/>
      <c r="JU240" s="364"/>
      <c r="JV240" s="364"/>
      <c r="JW240" s="364"/>
      <c r="JX240" s="364"/>
      <c r="JY240" s="364"/>
      <c r="JZ240" s="364"/>
      <c r="KA240" s="364"/>
      <c r="KB240" s="364"/>
      <c r="KC240" s="364"/>
      <c r="KD240" s="364"/>
      <c r="KE240" s="364"/>
      <c r="KF240" s="364"/>
      <c r="KG240" s="364"/>
      <c r="KH240" s="364"/>
      <c r="KI240" s="364"/>
      <c r="KJ240" s="364"/>
      <c r="KK240" s="364"/>
      <c r="KL240" s="364"/>
      <c r="KM240" s="364"/>
      <c r="KN240" s="364"/>
      <c r="KO240" s="364"/>
      <c r="KP240" s="364"/>
      <c r="KQ240" s="364"/>
      <c r="KR240" s="364"/>
      <c r="KS240" s="364"/>
      <c r="KT240" s="364"/>
      <c r="KU240" s="364"/>
      <c r="KV240" s="364"/>
      <c r="KW240" s="364"/>
      <c r="KX240" s="364"/>
      <c r="KY240" s="364"/>
      <c r="KZ240" s="364"/>
      <c r="LA240" s="364"/>
      <c r="LB240" s="364"/>
      <c r="LC240" s="364"/>
      <c r="LD240" s="364"/>
      <c r="LE240" s="364"/>
      <c r="LF240" s="364"/>
      <c r="LG240" s="364"/>
      <c r="LH240" s="364"/>
      <c r="LI240" s="364"/>
      <c r="LJ240" s="364"/>
      <c r="LK240" s="364"/>
      <c r="LL240" s="364"/>
      <c r="LM240" s="364"/>
      <c r="LN240" s="364"/>
      <c r="LO240" s="364"/>
      <c r="LP240" s="364"/>
      <c r="LQ240" s="364"/>
      <c r="LR240" s="364"/>
      <c r="LS240" s="364"/>
      <c r="LT240" s="364"/>
      <c r="LU240" s="364"/>
      <c r="LV240" s="364"/>
      <c r="LW240" s="364"/>
      <c r="LX240" s="364"/>
      <c r="LY240" s="364"/>
      <c r="LZ240" s="364"/>
      <c r="MA240" s="364"/>
      <c r="MB240" s="364"/>
      <c r="MC240" s="364"/>
      <c r="MD240" s="364"/>
      <c r="ME240" s="364"/>
      <c r="MF240" s="364"/>
      <c r="MG240" s="364"/>
      <c r="MH240" s="364"/>
      <c r="MI240" s="364"/>
      <c r="MJ240" s="364"/>
      <c r="MK240" s="364"/>
      <c r="ML240" s="364"/>
      <c r="MM240" s="364"/>
      <c r="MN240" s="364"/>
      <c r="MO240" s="364"/>
      <c r="MP240" s="364"/>
      <c r="MQ240" s="364"/>
      <c r="MR240" s="364"/>
      <c r="MS240" s="364"/>
      <c r="MT240" s="364"/>
      <c r="MU240" s="364"/>
      <c r="MV240" s="364"/>
      <c r="MW240" s="364"/>
      <c r="MX240" s="364"/>
      <c r="MY240" s="364"/>
      <c r="MZ240" s="364"/>
      <c r="NA240" s="364"/>
      <c r="NB240" s="364"/>
      <c r="NC240" s="364"/>
      <c r="ND240" s="364"/>
      <c r="NE240" s="364"/>
      <c r="NF240" s="364"/>
      <c r="NG240" s="364"/>
      <c r="NH240" s="364"/>
      <c r="NI240" s="364"/>
      <c r="NJ240" s="364"/>
      <c r="NK240" s="364"/>
      <c r="NL240" s="364"/>
      <c r="NM240" s="364"/>
      <c r="NN240" s="364"/>
      <c r="NO240" s="364"/>
      <c r="NP240" s="364"/>
      <c r="NQ240" s="364"/>
      <c r="NR240" s="364"/>
      <c r="NS240" s="364"/>
      <c r="NT240" s="364"/>
      <c r="NU240" s="364"/>
      <c r="NV240" s="364"/>
      <c r="NW240" s="364"/>
      <c r="NX240" s="364"/>
      <c r="NY240" s="364"/>
      <c r="NZ240" s="364"/>
      <c r="OA240" s="364"/>
      <c r="OB240" s="364"/>
      <c r="OC240" s="364"/>
      <c r="OD240" s="364"/>
      <c r="OE240" s="364"/>
      <c r="OF240" s="364"/>
      <c r="OG240" s="364"/>
      <c r="OH240" s="364"/>
      <c r="OI240" s="364"/>
      <c r="OJ240" s="364"/>
      <c r="OK240" s="364"/>
      <c r="OL240" s="364"/>
      <c r="OM240" s="364"/>
      <c r="ON240" s="364"/>
      <c r="OO240" s="364"/>
      <c r="OP240" s="364"/>
      <c r="OQ240" s="364"/>
      <c r="OR240" s="364"/>
    </row>
    <row r="241" spans="1:408" ht="15">
      <c r="A241" s="365" t="s">
        <v>576</v>
      </c>
      <c r="B241" s="364">
        <f t="shared" si="222"/>
        <v>0</v>
      </c>
      <c r="C241" s="364">
        <f t="shared" si="223"/>
        <v>0</v>
      </c>
      <c r="D241" s="364">
        <f t="shared" si="224"/>
        <v>0</v>
      </c>
      <c r="E241" s="364">
        <f t="shared" si="225"/>
        <v>0</v>
      </c>
      <c r="F241" s="364">
        <f t="shared" si="226"/>
        <v>0</v>
      </c>
      <c r="G241" s="364">
        <f t="shared" si="227"/>
        <v>0</v>
      </c>
      <c r="H241" s="364">
        <f t="shared" si="228"/>
        <v>0</v>
      </c>
      <c r="I241" s="364">
        <f t="shared" si="229"/>
        <v>0</v>
      </c>
      <c r="J241" s="364">
        <f t="shared" si="230"/>
        <v>0</v>
      </c>
      <c r="K241" s="364">
        <f t="shared" si="231"/>
        <v>0</v>
      </c>
      <c r="L241" s="364">
        <f t="shared" si="232"/>
        <v>0</v>
      </c>
      <c r="M241" s="364">
        <f t="shared" si="233"/>
        <v>0</v>
      </c>
      <c r="N241" s="364">
        <f t="shared" si="234"/>
        <v>0</v>
      </c>
      <c r="O241" s="364">
        <f t="shared" si="235"/>
        <v>0.60614136635294102</v>
      </c>
      <c r="P241" s="364">
        <f t="shared" si="236"/>
        <v>0</v>
      </c>
      <c r="Q241" s="364">
        <f t="shared" si="237"/>
        <v>0</v>
      </c>
      <c r="R241" s="364">
        <f t="shared" si="238"/>
        <v>0</v>
      </c>
      <c r="S241" s="364">
        <f t="shared" si="239"/>
        <v>0</v>
      </c>
      <c r="T241" s="364">
        <f t="shared" si="240"/>
        <v>0</v>
      </c>
      <c r="U241" s="364">
        <f t="shared" si="241"/>
        <v>0</v>
      </c>
      <c r="V241" s="364">
        <f t="shared" si="242"/>
        <v>0</v>
      </c>
      <c r="W241" s="364">
        <f t="shared" si="243"/>
        <v>0</v>
      </c>
      <c r="X241" s="364">
        <f t="shared" si="244"/>
        <v>0</v>
      </c>
      <c r="Y241" s="364">
        <f t="shared" si="245"/>
        <v>0</v>
      </c>
      <c r="Z241" s="364">
        <f t="shared" si="246"/>
        <v>0</v>
      </c>
      <c r="AA241" s="364">
        <f t="shared" si="247"/>
        <v>0</v>
      </c>
      <c r="AB241" s="364">
        <f t="shared" si="248"/>
        <v>0</v>
      </c>
      <c r="AC241" s="364">
        <f t="shared" si="249"/>
        <v>0</v>
      </c>
      <c r="AD241" s="364">
        <f t="shared" si="250"/>
        <v>0</v>
      </c>
      <c r="AE241" s="364">
        <f t="shared" si="251"/>
        <v>8.8397999999999985</v>
      </c>
      <c r="AG241" s="364"/>
      <c r="AH241" s="364"/>
      <c r="AI241" s="364"/>
      <c r="AJ241" s="364"/>
      <c r="AK241" s="364"/>
      <c r="AL241" s="364"/>
      <c r="AM241" s="364"/>
      <c r="AN241" s="364"/>
      <c r="AO241" s="364"/>
      <c r="AP241" s="364"/>
      <c r="AQ241" s="364"/>
      <c r="AR241" s="364"/>
      <c r="AS241" s="364"/>
      <c r="AT241" s="364"/>
      <c r="AU241" s="364"/>
      <c r="AV241" s="364"/>
      <c r="AW241" s="364"/>
      <c r="AX241" s="364"/>
      <c r="AY241" s="364"/>
      <c r="AZ241" s="364"/>
      <c r="BA241" s="364"/>
      <c r="BB241" s="364"/>
      <c r="BC241" s="364"/>
      <c r="BD241" s="364"/>
      <c r="BE241" s="364"/>
      <c r="BF241" s="364"/>
      <c r="BG241" s="364"/>
      <c r="BH241" s="364"/>
      <c r="BI241" s="364"/>
      <c r="BJ241" s="364"/>
      <c r="BK241" s="364"/>
      <c r="BL241" s="364"/>
      <c r="BM241" s="364"/>
      <c r="BN241" s="364"/>
      <c r="BO241" s="364"/>
      <c r="BP241" s="364"/>
      <c r="BQ241" s="364"/>
      <c r="BR241" s="364"/>
      <c r="BS241" s="364"/>
      <c r="BT241" s="364"/>
      <c r="BU241" s="364"/>
      <c r="BV241" s="364"/>
      <c r="BW241" s="364"/>
      <c r="BX241" s="364"/>
      <c r="BY241" s="364"/>
      <c r="BZ241" s="364"/>
      <c r="CA241" s="364"/>
      <c r="CB241" s="364"/>
      <c r="CC241" s="364"/>
      <c r="CD241" s="364"/>
      <c r="CE241" s="364"/>
      <c r="CF241" s="364"/>
      <c r="CG241" s="364"/>
      <c r="CH241" s="364"/>
      <c r="CI241" s="364"/>
      <c r="CJ241" s="364"/>
      <c r="CK241" s="364"/>
      <c r="CL241" s="364"/>
      <c r="CM241" s="364"/>
      <c r="CN241" s="364"/>
      <c r="CO241" s="364"/>
      <c r="CP241" s="364"/>
      <c r="CQ241" s="364"/>
      <c r="CR241" s="364"/>
      <c r="CS241" s="364"/>
      <c r="CT241" s="364"/>
      <c r="CU241" s="364"/>
      <c r="CV241" s="364"/>
      <c r="CW241" s="364"/>
      <c r="CX241" s="364"/>
      <c r="CY241" s="364"/>
      <c r="CZ241" s="364"/>
      <c r="DA241" s="364"/>
      <c r="DB241" s="364"/>
      <c r="DC241" s="364"/>
      <c r="DD241" s="364"/>
      <c r="DE241" s="364"/>
      <c r="DF241" s="364"/>
      <c r="DG241" s="364"/>
      <c r="DH241" s="364"/>
      <c r="DI241" s="364"/>
      <c r="DJ241" s="364"/>
      <c r="DK241" s="364"/>
      <c r="DL241" s="364"/>
      <c r="DM241" s="364"/>
      <c r="DN241" s="364"/>
      <c r="DO241" s="364"/>
      <c r="DP241" s="364"/>
      <c r="DQ241" s="364"/>
      <c r="DR241" s="364"/>
      <c r="DS241" s="364"/>
      <c r="DT241" s="364"/>
      <c r="DU241" s="364"/>
      <c r="DV241" s="364"/>
      <c r="DW241" s="364"/>
      <c r="DX241" s="364"/>
      <c r="DY241" s="364"/>
      <c r="DZ241" s="364"/>
      <c r="EA241" s="364"/>
      <c r="EB241" s="364"/>
      <c r="EC241" s="364"/>
      <c r="ED241" s="364"/>
      <c r="EE241" s="364"/>
      <c r="EF241" s="364"/>
      <c r="EG241" s="364"/>
      <c r="EH241" s="364"/>
      <c r="EI241" s="364"/>
      <c r="EJ241" s="364"/>
      <c r="EK241" s="364"/>
      <c r="EL241" s="364"/>
      <c r="EM241" s="364"/>
      <c r="EN241" s="364"/>
      <c r="EO241" s="364"/>
      <c r="EP241" s="364"/>
      <c r="EQ241" s="364"/>
      <c r="ER241" s="364"/>
      <c r="ES241" s="364"/>
      <c r="ET241" s="364"/>
      <c r="EU241" s="364"/>
      <c r="EV241" s="364"/>
      <c r="EW241" s="364"/>
      <c r="EX241" s="364"/>
      <c r="EY241" s="364"/>
      <c r="EZ241" s="364"/>
      <c r="FA241" s="364"/>
      <c r="FB241" s="364"/>
      <c r="FC241" s="364"/>
      <c r="FD241" s="364"/>
      <c r="FE241" s="364"/>
      <c r="FF241" s="364"/>
      <c r="FG241" s="364"/>
      <c r="FH241" s="364"/>
      <c r="FI241" s="364"/>
      <c r="FJ241" s="364"/>
      <c r="FK241" s="364"/>
      <c r="FL241" s="364"/>
      <c r="FM241" s="364"/>
      <c r="FN241" s="364"/>
      <c r="FO241" s="364"/>
      <c r="FP241" s="364"/>
      <c r="FQ241" s="364"/>
      <c r="FR241" s="364"/>
      <c r="FS241" s="364"/>
      <c r="FT241" s="364"/>
      <c r="FU241" s="364"/>
      <c r="FV241" s="364"/>
      <c r="FW241" s="364"/>
      <c r="FX241" s="364"/>
      <c r="FY241" s="364"/>
      <c r="FZ241" s="364"/>
      <c r="GA241" s="364"/>
      <c r="GB241" s="364"/>
      <c r="GC241" s="364"/>
      <c r="GD241" s="364"/>
      <c r="GE241" s="364"/>
      <c r="GF241" s="364"/>
      <c r="GG241" s="364"/>
      <c r="GH241" s="364"/>
      <c r="GI241" s="364"/>
      <c r="GJ241" s="364"/>
      <c r="GK241" s="364"/>
      <c r="GL241" s="364"/>
      <c r="GM241" s="364">
        <v>606.14136635294108</v>
      </c>
      <c r="GN241" s="364"/>
      <c r="GO241" s="364"/>
      <c r="GP241" s="364"/>
      <c r="GQ241" s="364"/>
      <c r="GR241" s="364"/>
      <c r="GS241" s="364"/>
      <c r="GT241" s="364"/>
      <c r="GU241" s="364"/>
      <c r="GV241" s="364"/>
      <c r="GW241" s="364"/>
      <c r="GX241" s="364"/>
      <c r="GY241" s="364"/>
      <c r="GZ241" s="364"/>
      <c r="HA241" s="364"/>
      <c r="HB241" s="364"/>
      <c r="HC241" s="364"/>
      <c r="HD241" s="364"/>
      <c r="HE241" s="364"/>
      <c r="HF241" s="364"/>
      <c r="HG241" s="364"/>
      <c r="HH241" s="364"/>
      <c r="HI241" s="364"/>
      <c r="HJ241" s="364"/>
      <c r="HK241" s="364"/>
      <c r="HL241" s="364"/>
      <c r="HM241" s="364"/>
      <c r="HN241" s="364"/>
      <c r="HO241" s="364"/>
      <c r="HP241" s="364"/>
      <c r="HQ241" s="364"/>
      <c r="HR241" s="364"/>
      <c r="HS241" s="364"/>
      <c r="HT241" s="364"/>
      <c r="HU241" s="364"/>
      <c r="HV241" s="364"/>
      <c r="HW241" s="364"/>
      <c r="HX241" s="364"/>
      <c r="HY241" s="364"/>
      <c r="HZ241" s="364"/>
      <c r="IA241" s="364"/>
      <c r="IB241" s="364"/>
      <c r="IC241" s="364"/>
      <c r="ID241" s="364"/>
      <c r="IE241" s="364"/>
      <c r="IF241" s="364"/>
      <c r="IG241" s="364"/>
      <c r="IH241" s="364"/>
      <c r="II241" s="364"/>
      <c r="IJ241" s="364"/>
      <c r="IK241" s="364"/>
      <c r="IL241" s="364"/>
      <c r="IM241" s="364"/>
      <c r="IN241" s="364"/>
      <c r="IO241" s="364"/>
      <c r="IP241" s="364"/>
      <c r="IQ241" s="364"/>
      <c r="IR241" s="364"/>
      <c r="IS241" s="364"/>
      <c r="IT241" s="364"/>
      <c r="IU241" s="364"/>
      <c r="IV241" s="364"/>
      <c r="IW241" s="364"/>
      <c r="IX241" s="364"/>
      <c r="IY241" s="364"/>
      <c r="IZ241" s="364"/>
      <c r="JA241" s="364"/>
      <c r="JB241" s="364"/>
      <c r="JC241" s="364"/>
      <c r="JD241" s="364"/>
      <c r="JE241" s="364"/>
      <c r="JF241" s="364"/>
      <c r="JG241" s="364"/>
      <c r="JH241" s="364"/>
      <c r="JI241" s="364"/>
      <c r="JJ241" s="364"/>
      <c r="JK241" s="364"/>
      <c r="JL241" s="364"/>
      <c r="JM241" s="364"/>
      <c r="JN241" s="364"/>
      <c r="JO241" s="364"/>
      <c r="JP241" s="364"/>
      <c r="JQ241" s="364"/>
      <c r="JR241" s="364"/>
      <c r="JS241" s="364"/>
      <c r="JT241" s="364"/>
      <c r="JU241" s="364"/>
      <c r="JV241" s="364"/>
      <c r="JW241" s="364"/>
      <c r="JX241" s="364"/>
      <c r="JY241" s="364"/>
      <c r="JZ241" s="364"/>
      <c r="KA241" s="364"/>
      <c r="KB241" s="364"/>
      <c r="KC241" s="364"/>
      <c r="KD241" s="364"/>
      <c r="KE241" s="364"/>
      <c r="KF241" s="364"/>
      <c r="KG241" s="364"/>
      <c r="KH241" s="364"/>
      <c r="KI241" s="364"/>
      <c r="KJ241" s="364"/>
      <c r="KK241" s="364"/>
      <c r="KL241" s="364"/>
      <c r="KM241" s="364"/>
      <c r="KN241" s="364"/>
      <c r="KO241" s="364"/>
      <c r="KP241" s="364"/>
      <c r="KQ241" s="364"/>
      <c r="KR241" s="364"/>
      <c r="KS241" s="364"/>
      <c r="KT241" s="364"/>
      <c r="KU241" s="364"/>
      <c r="KV241" s="364"/>
      <c r="KW241" s="364"/>
      <c r="KX241" s="364"/>
      <c r="KY241" s="364"/>
      <c r="KZ241" s="364"/>
      <c r="LA241" s="364"/>
      <c r="LB241" s="364"/>
      <c r="LC241" s="364"/>
      <c r="LD241" s="364"/>
      <c r="LE241" s="364"/>
      <c r="LF241" s="364"/>
      <c r="LG241" s="364"/>
      <c r="LH241" s="364"/>
      <c r="LI241" s="364"/>
      <c r="LJ241" s="364"/>
      <c r="LK241" s="364"/>
      <c r="LL241" s="364"/>
      <c r="LM241" s="364"/>
      <c r="LN241" s="364"/>
      <c r="LO241" s="364"/>
      <c r="LP241" s="364"/>
      <c r="LQ241" s="364"/>
      <c r="LR241" s="364"/>
      <c r="LS241" s="364"/>
      <c r="LT241" s="364"/>
      <c r="LU241" s="364"/>
      <c r="LV241" s="364"/>
      <c r="LW241" s="364"/>
      <c r="LX241" s="364"/>
      <c r="LY241" s="364"/>
      <c r="LZ241" s="364"/>
      <c r="MA241" s="364"/>
      <c r="MB241" s="364"/>
      <c r="MC241" s="364"/>
      <c r="MD241" s="364"/>
      <c r="ME241" s="364"/>
      <c r="MF241" s="364"/>
      <c r="MG241" s="364"/>
      <c r="MH241" s="364"/>
      <c r="MI241" s="364"/>
      <c r="MJ241" s="364"/>
      <c r="MK241" s="364"/>
      <c r="ML241" s="364"/>
      <c r="MM241" s="364"/>
      <c r="MN241" s="364"/>
      <c r="MO241" s="364"/>
      <c r="MP241" s="364"/>
      <c r="MQ241" s="364"/>
      <c r="MR241" s="364"/>
      <c r="MS241" s="364"/>
      <c r="MT241" s="364"/>
      <c r="MU241" s="364"/>
      <c r="MV241" s="364"/>
      <c r="MW241" s="364"/>
      <c r="MX241" s="364"/>
      <c r="MY241" s="364"/>
      <c r="MZ241" s="364"/>
      <c r="NA241" s="364"/>
      <c r="NB241" s="364"/>
      <c r="NC241" s="364"/>
      <c r="ND241" s="364"/>
      <c r="NE241" s="364"/>
      <c r="NF241" s="364"/>
      <c r="NG241" s="364"/>
      <c r="NH241" s="364" t="s">
        <v>221</v>
      </c>
      <c r="NI241" s="364"/>
      <c r="NJ241" s="364"/>
      <c r="NK241" s="364"/>
      <c r="NL241" s="364"/>
      <c r="NM241" s="364"/>
      <c r="NN241" s="364"/>
      <c r="NO241" s="364"/>
      <c r="NP241" s="364"/>
      <c r="NQ241" s="364"/>
      <c r="NR241" s="364"/>
      <c r="NS241" s="364">
        <v>3780.9</v>
      </c>
      <c r="NT241" s="364"/>
      <c r="NU241" s="364"/>
      <c r="NV241" s="364"/>
      <c r="NW241" s="364"/>
      <c r="NX241" s="364"/>
      <c r="NY241" s="364">
        <v>2141.6999999999998</v>
      </c>
      <c r="NZ241" s="364"/>
      <c r="OA241" s="364">
        <v>2917.2</v>
      </c>
      <c r="OB241" s="364"/>
      <c r="OC241" s="364">
        <v>3088.2</v>
      </c>
      <c r="OD241" s="364"/>
      <c r="OE241" s="364"/>
      <c r="OF241" s="364"/>
      <c r="OG241" s="364"/>
      <c r="OH241" s="364"/>
      <c r="OI241" s="364"/>
      <c r="OJ241" s="364"/>
      <c r="OK241" s="364"/>
      <c r="OL241" s="364"/>
      <c r="OM241" s="364"/>
      <c r="ON241" s="364"/>
      <c r="OO241" s="364"/>
      <c r="OP241" s="364"/>
      <c r="OQ241" s="364"/>
      <c r="OR241" s="364"/>
    </row>
    <row r="242" spans="1:408" ht="15">
      <c r="A242" s="365" t="s">
        <v>806</v>
      </c>
      <c r="B242" s="364">
        <f t="shared" si="222"/>
        <v>0</v>
      </c>
      <c r="C242" s="364">
        <f t="shared" si="223"/>
        <v>0</v>
      </c>
      <c r="D242" s="364">
        <f t="shared" si="224"/>
        <v>0</v>
      </c>
      <c r="E242" s="364">
        <f t="shared" si="225"/>
        <v>0</v>
      </c>
      <c r="F242" s="364">
        <f t="shared" si="226"/>
        <v>0</v>
      </c>
      <c r="G242" s="364">
        <f t="shared" si="227"/>
        <v>0</v>
      </c>
      <c r="H242" s="364">
        <f t="shared" si="228"/>
        <v>0</v>
      </c>
      <c r="I242" s="364">
        <f t="shared" si="229"/>
        <v>0</v>
      </c>
      <c r="J242" s="364">
        <f t="shared" si="230"/>
        <v>0</v>
      </c>
      <c r="K242" s="364">
        <f t="shared" si="231"/>
        <v>0</v>
      </c>
      <c r="L242" s="364">
        <f t="shared" si="232"/>
        <v>0</v>
      </c>
      <c r="M242" s="364">
        <f t="shared" si="233"/>
        <v>0</v>
      </c>
      <c r="N242" s="364">
        <f t="shared" si="234"/>
        <v>0</v>
      </c>
      <c r="O242" s="364">
        <f t="shared" si="235"/>
        <v>0</v>
      </c>
      <c r="P242" s="364">
        <f t="shared" si="236"/>
        <v>0</v>
      </c>
      <c r="Q242" s="364">
        <f t="shared" si="237"/>
        <v>0</v>
      </c>
      <c r="R242" s="364">
        <f t="shared" si="238"/>
        <v>0</v>
      </c>
      <c r="S242" s="364">
        <f t="shared" si="239"/>
        <v>0</v>
      </c>
      <c r="T242" s="364">
        <f t="shared" si="240"/>
        <v>0</v>
      </c>
      <c r="U242" s="364">
        <f t="shared" si="241"/>
        <v>0</v>
      </c>
      <c r="V242" s="364">
        <f t="shared" si="242"/>
        <v>0</v>
      </c>
      <c r="W242" s="364">
        <f t="shared" si="243"/>
        <v>0</v>
      </c>
      <c r="X242" s="364">
        <f t="shared" si="244"/>
        <v>0</v>
      </c>
      <c r="Y242" s="364">
        <f t="shared" si="245"/>
        <v>0</v>
      </c>
      <c r="Z242" s="364">
        <f t="shared" si="246"/>
        <v>0</v>
      </c>
      <c r="AA242" s="364">
        <f t="shared" si="247"/>
        <v>0</v>
      </c>
      <c r="AB242" s="364">
        <f t="shared" si="248"/>
        <v>0</v>
      </c>
      <c r="AC242" s="364">
        <f t="shared" si="249"/>
        <v>0</v>
      </c>
      <c r="AD242" s="364">
        <f t="shared" si="250"/>
        <v>0</v>
      </c>
      <c r="AE242" s="364">
        <f t="shared" si="251"/>
        <v>0</v>
      </c>
      <c r="AG242" s="364"/>
      <c r="AH242" s="364"/>
      <c r="AI242" s="364"/>
      <c r="AJ242" s="364"/>
      <c r="AK242" s="364"/>
      <c r="AL242" s="364"/>
      <c r="AM242" s="364"/>
      <c r="AN242" s="364"/>
      <c r="AO242" s="364"/>
      <c r="AP242" s="364"/>
      <c r="AQ242" s="364"/>
      <c r="AR242" s="364"/>
      <c r="AS242" s="364"/>
      <c r="AT242" s="364"/>
      <c r="AU242" s="364"/>
      <c r="AV242" s="364"/>
      <c r="AW242" s="364"/>
      <c r="AX242" s="364"/>
      <c r="AY242" s="364"/>
      <c r="AZ242" s="364"/>
      <c r="BA242" s="364"/>
      <c r="BB242" s="364"/>
      <c r="BC242" s="364"/>
      <c r="BD242" s="364"/>
      <c r="BE242" s="364"/>
      <c r="BF242" s="364"/>
      <c r="BG242" s="364"/>
      <c r="BH242" s="364"/>
      <c r="BI242" s="364"/>
      <c r="BJ242" s="364"/>
      <c r="BK242" s="364"/>
      <c r="BL242" s="364"/>
      <c r="BM242" s="364"/>
      <c r="BN242" s="364"/>
      <c r="BO242" s="364"/>
      <c r="BP242" s="364"/>
      <c r="BQ242" s="364"/>
      <c r="BR242" s="364"/>
      <c r="BS242" s="364"/>
      <c r="BT242" s="364"/>
      <c r="BU242" s="364"/>
      <c r="BV242" s="364"/>
      <c r="BW242" s="364"/>
      <c r="BX242" s="364"/>
      <c r="BY242" s="364"/>
      <c r="BZ242" s="364"/>
      <c r="CA242" s="364"/>
      <c r="CB242" s="364"/>
      <c r="CC242" s="364"/>
      <c r="CD242" s="364"/>
      <c r="CE242" s="364"/>
      <c r="CF242" s="364"/>
      <c r="CG242" s="364"/>
      <c r="CH242" s="364"/>
      <c r="CI242" s="364"/>
      <c r="CJ242" s="364"/>
      <c r="CK242" s="364"/>
      <c r="CL242" s="364"/>
      <c r="CM242" s="364"/>
      <c r="CN242" s="364"/>
      <c r="CO242" s="364"/>
      <c r="CP242" s="364"/>
      <c r="CQ242" s="364"/>
      <c r="CR242" s="364"/>
      <c r="CS242" s="364"/>
      <c r="CT242" s="364"/>
      <c r="CU242" s="364"/>
      <c r="CV242" s="364"/>
      <c r="CW242" s="364"/>
      <c r="CX242" s="364"/>
      <c r="CY242" s="364"/>
      <c r="CZ242" s="364"/>
      <c r="DA242" s="364"/>
      <c r="DB242" s="364"/>
      <c r="DC242" s="364"/>
      <c r="DD242" s="364"/>
      <c r="DE242" s="364"/>
      <c r="DF242" s="364"/>
      <c r="DG242" s="364"/>
      <c r="DH242" s="364"/>
      <c r="DI242" s="364"/>
      <c r="DJ242" s="364"/>
      <c r="DK242" s="364"/>
      <c r="DL242" s="364"/>
      <c r="DM242" s="364"/>
      <c r="DN242" s="364"/>
      <c r="DO242" s="364"/>
      <c r="DP242" s="364"/>
      <c r="DQ242" s="364"/>
      <c r="DR242" s="364"/>
      <c r="DS242" s="364"/>
      <c r="DT242" s="364"/>
      <c r="DU242" s="364"/>
      <c r="DV242" s="364"/>
      <c r="DW242" s="364"/>
      <c r="DX242" s="364"/>
      <c r="DY242" s="364"/>
      <c r="DZ242" s="364"/>
      <c r="EA242" s="364"/>
      <c r="EB242" s="364"/>
      <c r="EC242" s="364"/>
      <c r="ED242" s="364"/>
      <c r="EE242" s="364"/>
      <c r="EF242" s="364"/>
      <c r="EG242" s="364"/>
      <c r="EH242" s="364"/>
      <c r="EI242" s="364"/>
      <c r="EJ242" s="364"/>
      <c r="EK242" s="364"/>
      <c r="EL242" s="364"/>
      <c r="EM242" s="364"/>
      <c r="EN242" s="364"/>
      <c r="EO242" s="364"/>
      <c r="EP242" s="364"/>
      <c r="EQ242" s="364"/>
      <c r="ER242" s="364"/>
      <c r="ES242" s="364"/>
      <c r="ET242" s="364"/>
      <c r="EU242" s="364"/>
      <c r="EV242" s="364"/>
      <c r="EW242" s="364"/>
      <c r="EX242" s="364"/>
      <c r="EY242" s="364"/>
      <c r="EZ242" s="364"/>
      <c r="FA242" s="364"/>
      <c r="FB242" s="364"/>
      <c r="FC242" s="364"/>
      <c r="FD242" s="364"/>
      <c r="FE242" s="364"/>
      <c r="FF242" s="364"/>
      <c r="FG242" s="364"/>
      <c r="FH242" s="364"/>
      <c r="FI242" s="364"/>
      <c r="FJ242" s="364"/>
      <c r="FK242" s="364"/>
      <c r="FL242" s="364"/>
      <c r="FM242" s="364"/>
      <c r="FN242" s="364"/>
      <c r="FO242" s="364"/>
      <c r="FP242" s="364"/>
      <c r="FQ242" s="364"/>
      <c r="FR242" s="364"/>
      <c r="FS242" s="364"/>
      <c r="FT242" s="364"/>
      <c r="FU242" s="364"/>
      <c r="FV242" s="364"/>
      <c r="FW242" s="364"/>
      <c r="FX242" s="364"/>
      <c r="FY242" s="364"/>
      <c r="FZ242" s="364"/>
      <c r="GA242" s="364"/>
      <c r="GB242" s="364"/>
      <c r="GC242" s="364"/>
      <c r="GD242" s="364"/>
      <c r="GE242" s="364"/>
      <c r="GF242" s="364"/>
      <c r="GG242" s="364"/>
      <c r="GH242" s="364"/>
      <c r="GI242" s="364"/>
      <c r="GJ242" s="364"/>
      <c r="GK242" s="364"/>
      <c r="GL242" s="364"/>
      <c r="GM242" s="364"/>
      <c r="GN242" s="364"/>
      <c r="GO242" s="364"/>
      <c r="GP242" s="364"/>
      <c r="GQ242" s="364"/>
      <c r="GR242" s="364"/>
      <c r="GS242" s="364"/>
      <c r="GT242" s="364"/>
      <c r="GU242" s="364"/>
      <c r="GV242" s="364"/>
      <c r="GW242" s="364"/>
      <c r="GX242" s="364"/>
      <c r="GY242" s="364"/>
      <c r="GZ242" s="364"/>
      <c r="HA242" s="364"/>
      <c r="HB242" s="364"/>
      <c r="HC242" s="364"/>
      <c r="HD242" s="364"/>
      <c r="HE242" s="364"/>
      <c r="HF242" s="364"/>
      <c r="HG242" s="364"/>
      <c r="HH242" s="364"/>
      <c r="HI242" s="364"/>
      <c r="HJ242" s="364"/>
      <c r="HK242" s="364"/>
      <c r="HL242" s="364"/>
      <c r="HM242" s="364"/>
      <c r="HN242" s="364"/>
      <c r="HO242" s="364"/>
      <c r="HP242" s="364"/>
      <c r="HQ242" s="364"/>
      <c r="HR242" s="364"/>
      <c r="HS242" s="364"/>
      <c r="HT242" s="364"/>
      <c r="HU242" s="364"/>
      <c r="HV242" s="364"/>
      <c r="HW242" s="364"/>
      <c r="HX242" s="364"/>
      <c r="HY242" s="364"/>
      <c r="HZ242" s="364"/>
      <c r="IA242" s="364"/>
      <c r="IB242" s="364"/>
      <c r="IC242" s="364"/>
      <c r="ID242" s="364"/>
      <c r="IE242" s="364"/>
      <c r="IF242" s="364"/>
      <c r="IG242" s="364"/>
      <c r="IH242" s="364"/>
      <c r="II242" s="364"/>
      <c r="IJ242" s="364"/>
      <c r="IK242" s="364"/>
      <c r="IL242" s="364"/>
      <c r="IM242" s="364"/>
      <c r="IN242" s="364"/>
      <c r="IO242" s="364"/>
      <c r="IP242" s="364"/>
      <c r="IQ242" s="364"/>
      <c r="IR242" s="364"/>
      <c r="IS242" s="364"/>
      <c r="IT242" s="364"/>
      <c r="IU242" s="364"/>
      <c r="IV242" s="364"/>
      <c r="IW242" s="364"/>
      <c r="IX242" s="364"/>
      <c r="IY242" s="364"/>
      <c r="IZ242" s="364"/>
      <c r="JA242" s="364"/>
      <c r="JB242" s="364"/>
      <c r="JC242" s="364"/>
      <c r="JD242" s="364"/>
      <c r="JE242" s="364"/>
      <c r="JF242" s="364"/>
      <c r="JG242" s="364"/>
      <c r="JH242" s="364"/>
      <c r="JI242" s="364"/>
      <c r="JJ242" s="364"/>
      <c r="JK242" s="364"/>
      <c r="JL242" s="364"/>
      <c r="JM242" s="364"/>
      <c r="JN242" s="364"/>
      <c r="JO242" s="364"/>
      <c r="JP242" s="364"/>
      <c r="JQ242" s="364"/>
      <c r="JR242" s="364"/>
      <c r="JS242" s="364"/>
      <c r="JT242" s="364"/>
      <c r="JU242" s="364"/>
      <c r="JV242" s="364"/>
      <c r="JW242" s="364"/>
      <c r="JX242" s="364"/>
      <c r="JY242" s="364"/>
      <c r="JZ242" s="364"/>
      <c r="KA242" s="364"/>
      <c r="KB242" s="364"/>
      <c r="KC242" s="364"/>
      <c r="KD242" s="364"/>
      <c r="KE242" s="364"/>
      <c r="KF242" s="364"/>
      <c r="KG242" s="364"/>
      <c r="KH242" s="364"/>
      <c r="KI242" s="364"/>
      <c r="KJ242" s="364"/>
      <c r="KK242" s="364"/>
      <c r="KL242" s="364"/>
      <c r="KM242" s="364"/>
      <c r="KN242" s="364"/>
      <c r="KO242" s="364"/>
      <c r="KP242" s="364"/>
      <c r="KQ242" s="364"/>
      <c r="KR242" s="364"/>
      <c r="KS242" s="364"/>
      <c r="KT242" s="364"/>
      <c r="KU242" s="364"/>
      <c r="KV242" s="364"/>
      <c r="KW242" s="364"/>
      <c r="KX242" s="364"/>
      <c r="KY242" s="364"/>
      <c r="KZ242" s="364"/>
      <c r="LA242" s="364"/>
      <c r="LB242" s="364"/>
      <c r="LC242" s="364"/>
      <c r="LD242" s="364"/>
      <c r="LE242" s="364"/>
      <c r="LF242" s="364"/>
      <c r="LG242" s="364"/>
      <c r="LH242" s="364"/>
      <c r="LI242" s="364"/>
      <c r="LJ242" s="364"/>
      <c r="LK242" s="364"/>
      <c r="LL242" s="364"/>
      <c r="LM242" s="364"/>
      <c r="LN242" s="364"/>
      <c r="LO242" s="364"/>
      <c r="LP242" s="364"/>
      <c r="LQ242" s="364"/>
      <c r="LR242" s="364"/>
      <c r="LS242" s="364"/>
      <c r="LT242" s="364"/>
      <c r="LU242" s="364"/>
      <c r="LV242" s="364"/>
      <c r="LW242" s="364"/>
      <c r="LX242" s="364"/>
      <c r="LY242" s="364"/>
      <c r="LZ242" s="364"/>
      <c r="MA242" s="364"/>
      <c r="MB242" s="364"/>
      <c r="MC242" s="364"/>
      <c r="MD242" s="364"/>
      <c r="ME242" s="364"/>
      <c r="MF242" s="364"/>
      <c r="MG242" s="364"/>
      <c r="MH242" s="364"/>
      <c r="MI242" s="364"/>
      <c r="MJ242" s="364"/>
      <c r="MK242" s="364"/>
      <c r="ML242" s="364"/>
      <c r="MM242" s="364"/>
      <c r="MN242" s="364"/>
      <c r="MO242" s="364"/>
      <c r="MP242" s="364"/>
      <c r="MQ242" s="364"/>
      <c r="MR242" s="364"/>
      <c r="MS242" s="364"/>
      <c r="MT242" s="364"/>
      <c r="MU242" s="364"/>
      <c r="MV242" s="364"/>
      <c r="MW242" s="364"/>
      <c r="MX242" s="364"/>
      <c r="MY242" s="364"/>
      <c r="MZ242" s="364"/>
      <c r="NA242" s="364"/>
      <c r="NB242" s="364"/>
      <c r="NC242" s="364"/>
      <c r="ND242" s="364"/>
      <c r="NE242" s="364"/>
      <c r="NF242" s="364"/>
      <c r="NG242" s="364"/>
      <c r="NH242" s="364"/>
      <c r="NI242" s="364"/>
      <c r="NJ242" s="364"/>
      <c r="NK242" s="364"/>
      <c r="NL242" s="364"/>
      <c r="NM242" s="364"/>
      <c r="NN242" s="364"/>
      <c r="NO242" s="364"/>
      <c r="NP242" s="364"/>
      <c r="NQ242" s="364"/>
      <c r="NR242" s="364"/>
      <c r="NS242" s="364"/>
      <c r="NT242" s="364"/>
      <c r="NU242" s="364"/>
      <c r="NV242" s="364"/>
      <c r="NW242" s="364"/>
      <c r="NX242" s="364"/>
      <c r="NY242" s="364"/>
      <c r="NZ242" s="364"/>
      <c r="OA242" s="364"/>
      <c r="OB242" s="364"/>
      <c r="OC242" s="364"/>
      <c r="OD242" s="364"/>
      <c r="OE242" s="364"/>
      <c r="OF242" s="364"/>
      <c r="OG242" s="364"/>
      <c r="OH242" s="364"/>
      <c r="OI242" s="364"/>
      <c r="OJ242" s="364"/>
      <c r="OK242" s="364"/>
      <c r="OL242" s="364"/>
      <c r="OM242" s="364"/>
      <c r="ON242" s="364"/>
      <c r="OO242" s="364"/>
      <c r="OP242" s="364"/>
      <c r="OQ242" s="364"/>
      <c r="OR242" s="364"/>
    </row>
    <row r="243" spans="1:408" ht="15">
      <c r="A243" s="365" t="s">
        <v>584</v>
      </c>
      <c r="B243" s="364">
        <f t="shared" si="222"/>
        <v>0</v>
      </c>
      <c r="C243" s="364">
        <f t="shared" si="223"/>
        <v>0</v>
      </c>
      <c r="D243" s="364">
        <f t="shared" si="224"/>
        <v>0</v>
      </c>
      <c r="E243" s="364">
        <f t="shared" si="225"/>
        <v>0</v>
      </c>
      <c r="F243" s="364">
        <f t="shared" si="226"/>
        <v>0</v>
      </c>
      <c r="G243" s="364">
        <f t="shared" si="227"/>
        <v>0.20285404258823531</v>
      </c>
      <c r="H243" s="364">
        <f t="shared" si="228"/>
        <v>0.21256590682352933</v>
      </c>
      <c r="I243" s="364">
        <f t="shared" si="229"/>
        <v>9.5014885411764699E-2</v>
      </c>
      <c r="J243" s="364">
        <f t="shared" si="230"/>
        <v>0.1855628896470588</v>
      </c>
      <c r="K243" s="364">
        <f t="shared" si="231"/>
        <v>0.10556248870588233</v>
      </c>
      <c r="L243" s="364">
        <f t="shared" si="232"/>
        <v>0.4790225736470588</v>
      </c>
      <c r="M243" s="364">
        <f t="shared" si="233"/>
        <v>0.54386439717647039</v>
      </c>
      <c r="N243" s="364">
        <f t="shared" si="234"/>
        <v>2.3909341729411762</v>
      </c>
      <c r="O243" s="364">
        <f t="shared" si="235"/>
        <v>4.9991893197647048</v>
      </c>
      <c r="P243" s="364">
        <f t="shared" si="236"/>
        <v>17.013543480705877</v>
      </c>
      <c r="Q243" s="364">
        <f t="shared" si="237"/>
        <v>19.43744611858823</v>
      </c>
      <c r="R243" s="364">
        <f t="shared" si="238"/>
        <v>19.91606523199999</v>
      </c>
      <c r="S243" s="364">
        <f t="shared" si="239"/>
        <v>31.199551176705857</v>
      </c>
      <c r="T243" s="364">
        <f t="shared" si="240"/>
        <v>20.660737551999983</v>
      </c>
      <c r="U243" s="364">
        <f t="shared" si="241"/>
        <v>31.11240376588233</v>
      </c>
      <c r="V243" s="364">
        <f t="shared" si="242"/>
        <v>71.485055670823499</v>
      </c>
      <c r="W243" s="364">
        <f t="shared" si="243"/>
        <v>56.3976889905882</v>
      </c>
      <c r="X243" s="364">
        <f t="shared" si="244"/>
        <v>107.55363148544217</v>
      </c>
      <c r="Y243" s="364">
        <f t="shared" si="245"/>
        <v>85.396888023428559</v>
      </c>
      <c r="Z243" s="364">
        <f t="shared" si="246"/>
        <v>77.993930399999996</v>
      </c>
      <c r="AA243" s="364">
        <f t="shared" si="247"/>
        <v>86.800161899999992</v>
      </c>
      <c r="AB243" s="364">
        <f t="shared" si="248"/>
        <v>118.28420940000001</v>
      </c>
      <c r="AC243" s="364">
        <f t="shared" si="249"/>
        <v>115.12697849999999</v>
      </c>
      <c r="AD243" s="364">
        <f t="shared" si="250"/>
        <v>99.109200000000016</v>
      </c>
      <c r="AE243" s="364">
        <f t="shared" si="251"/>
        <v>136.47239999999999</v>
      </c>
      <c r="AG243" s="364"/>
      <c r="AH243" s="364"/>
      <c r="AI243" s="364"/>
      <c r="AJ243" s="364"/>
      <c r="AK243" s="364"/>
      <c r="AL243" s="364"/>
      <c r="AM243" s="364"/>
      <c r="AN243" s="364"/>
      <c r="AO243" s="364"/>
      <c r="AP243" s="364"/>
      <c r="AQ243" s="364"/>
      <c r="AR243" s="364"/>
      <c r="AS243" s="364"/>
      <c r="AT243" s="364"/>
      <c r="AU243" s="364"/>
      <c r="AV243" s="364"/>
      <c r="AW243" s="364"/>
      <c r="AX243" s="364"/>
      <c r="AY243" s="364"/>
      <c r="AZ243" s="364"/>
      <c r="BA243" s="364"/>
      <c r="BB243" s="364"/>
      <c r="BC243" s="364"/>
      <c r="BD243" s="364"/>
      <c r="BE243" s="364"/>
      <c r="BF243" s="364"/>
      <c r="BG243" s="364"/>
      <c r="BH243" s="364"/>
      <c r="BI243" s="364"/>
      <c r="BJ243" s="364"/>
      <c r="BK243" s="364"/>
      <c r="BL243" s="364"/>
      <c r="BM243" s="364"/>
      <c r="BN243" s="364"/>
      <c r="BO243" s="364"/>
      <c r="BP243" s="364"/>
      <c r="BQ243" s="364"/>
      <c r="BR243" s="364"/>
      <c r="BS243" s="364"/>
      <c r="BT243" s="364"/>
      <c r="BU243" s="364"/>
      <c r="BV243" s="364"/>
      <c r="BW243" s="364"/>
      <c r="BX243" s="364"/>
      <c r="BY243" s="364"/>
      <c r="BZ243" s="364"/>
      <c r="CA243" s="364"/>
      <c r="CB243" s="364"/>
      <c r="CC243" s="364"/>
      <c r="CD243" s="364"/>
      <c r="CE243" s="364"/>
      <c r="CF243" s="364"/>
      <c r="CG243" s="364"/>
      <c r="CH243" s="364"/>
      <c r="CI243" s="364"/>
      <c r="CJ243" s="364"/>
      <c r="CK243" s="364"/>
      <c r="CL243" s="364"/>
      <c r="CM243" s="364"/>
      <c r="CN243" s="364"/>
      <c r="CO243" s="364">
        <v>11.008700705882351</v>
      </c>
      <c r="CP243" s="364">
        <v>15.590856235294115</v>
      </c>
      <c r="CQ243" s="364">
        <v>38.761001176470579</v>
      </c>
      <c r="CR243" s="364">
        <v>10.749333411764702</v>
      </c>
      <c r="CS243" s="364">
        <v>33.429562352941169</v>
      </c>
      <c r="CT243" s="364">
        <v>17.636975999999997</v>
      </c>
      <c r="CU243" s="364">
        <v>2.5360357647058822</v>
      </c>
      <c r="CV243" s="364">
        <v>32.824371999999997</v>
      </c>
      <c r="CW243" s="364">
        <v>12.074988470588233</v>
      </c>
      <c r="CX243" s="364">
        <v>5.8213548235294104</v>
      </c>
      <c r="CY243" s="364">
        <v>10.691696235294117</v>
      </c>
      <c r="CZ243" s="364">
        <v>11.729165411764704</v>
      </c>
      <c r="DA243" s="364">
        <v>5.8501734117647048</v>
      </c>
      <c r="DB243" s="364">
        <v>19.106723999999996</v>
      </c>
      <c r="DC243" s="364">
        <v>12.391992941176468</v>
      </c>
      <c r="DD243" s="364">
        <v>70.807271294117626</v>
      </c>
      <c r="DE243" s="364"/>
      <c r="DF243" s="364">
        <v>0.23054870588235291</v>
      </c>
      <c r="DG243" s="364">
        <v>11.210430823529409</v>
      </c>
      <c r="DH243" s="364">
        <v>22.161494352941173</v>
      </c>
      <c r="DI243" s="364">
        <v>23.573605176470583</v>
      </c>
      <c r="DJ243" s="364">
        <v>0.43227882352941172</v>
      </c>
      <c r="DK243" s="364">
        <v>46.801387294117639</v>
      </c>
      <c r="DL243" s="364"/>
      <c r="DM243" s="364">
        <v>1.0086505882352939</v>
      </c>
      <c r="DN243" s="364"/>
      <c r="DO243" s="364">
        <v>23.34305647058823</v>
      </c>
      <c r="DP243" s="364">
        <v>0.40346023529411756</v>
      </c>
      <c r="DQ243" s="364">
        <v>5.2738016470588231</v>
      </c>
      <c r="DR243" s="364">
        <v>15.41794470588235</v>
      </c>
      <c r="DS243" s="364">
        <v>2.4207614117647056</v>
      </c>
      <c r="DT243" s="364">
        <v>6.8300054117647049</v>
      </c>
      <c r="DU243" s="364">
        <v>4.4380625882352938</v>
      </c>
      <c r="DV243" s="364">
        <v>12.82427176470588</v>
      </c>
      <c r="DW243" s="364">
        <v>5.8789919999999984</v>
      </c>
      <c r="DX243" s="364">
        <v>17.175878588235292</v>
      </c>
      <c r="DY243" s="364">
        <v>14.409294117647056</v>
      </c>
      <c r="DZ243" s="364">
        <v>1.0662877647058822</v>
      </c>
      <c r="EA243" s="364">
        <v>7.4351957647058811</v>
      </c>
      <c r="EB243" s="364">
        <v>4.6686112941176461</v>
      </c>
      <c r="EC243" s="364">
        <v>23.054870588235289</v>
      </c>
      <c r="ED243" s="364">
        <v>34.899310352941171</v>
      </c>
      <c r="EE243" s="364">
        <v>17.838706117647057</v>
      </c>
      <c r="EF243" s="364">
        <v>32.593823294117641</v>
      </c>
      <c r="EG243" s="364">
        <v>11.469798117647056</v>
      </c>
      <c r="EH243" s="364">
        <v>13.890559529411764</v>
      </c>
      <c r="EI243" s="364">
        <v>12.997183294117646</v>
      </c>
      <c r="EJ243" s="364">
        <v>11.239249411764703</v>
      </c>
      <c r="EK243" s="364">
        <v>1.9596639999999996</v>
      </c>
      <c r="EL243" s="364"/>
      <c r="EM243" s="364">
        <v>6.7147310588235287</v>
      </c>
      <c r="EN243" s="364">
        <v>13.515917882352939</v>
      </c>
      <c r="EO243" s="364">
        <v>7.4063771764705866</v>
      </c>
      <c r="EP243" s="364">
        <v>5.0144343529411755</v>
      </c>
      <c r="EQ243" s="364">
        <v>0.46109741176470581</v>
      </c>
      <c r="ER243" s="364">
        <v>10.662877647058822</v>
      </c>
      <c r="ES243" s="364">
        <v>8.2997534117647049</v>
      </c>
      <c r="ET243" s="364">
        <v>4.6686112941176461</v>
      </c>
      <c r="EU243" s="364">
        <v>18.242166352941172</v>
      </c>
      <c r="EV243" s="364">
        <v>28.616858117647052</v>
      </c>
      <c r="EW243" s="364">
        <v>21.700396941176464</v>
      </c>
      <c r="EX243" s="364">
        <v>30.893526588235289</v>
      </c>
      <c r="EY243" s="364">
        <v>25.360357647058819</v>
      </c>
      <c r="EZ243" s="364">
        <v>35.965598117647055</v>
      </c>
      <c r="FA243" s="364">
        <v>34.582305882352934</v>
      </c>
      <c r="FB243" s="364">
        <v>54.323038823529401</v>
      </c>
      <c r="FC243" s="364">
        <v>144.66931294117646</v>
      </c>
      <c r="FD243" s="364">
        <v>12.997183294117646</v>
      </c>
      <c r="FE243" s="364">
        <v>22.132675764705876</v>
      </c>
      <c r="FF243" s="364">
        <v>22.85314047058823</v>
      </c>
      <c r="FG243" s="364">
        <v>39.164461411764698</v>
      </c>
      <c r="FH243" s="364">
        <v>34.380575764705874</v>
      </c>
      <c r="FI243" s="364">
        <v>20.374741882352939</v>
      </c>
      <c r="FJ243" s="364">
        <v>19.077905411764704</v>
      </c>
      <c r="FK243" s="364">
        <v>24.928078823529408</v>
      </c>
      <c r="FL243" s="364">
        <v>69.971532235294106</v>
      </c>
      <c r="FM243" s="364">
        <v>52.132826117647049</v>
      </c>
      <c r="FN243" s="364">
        <v>71.614191764705865</v>
      </c>
      <c r="FO243" s="364">
        <v>30.576522117647052</v>
      </c>
      <c r="FP243" s="364">
        <v>70.691996941176455</v>
      </c>
      <c r="FQ243" s="364">
        <v>63.199163999999989</v>
      </c>
      <c r="FR243" s="364">
        <v>65.216465176470578</v>
      </c>
      <c r="FS243" s="364">
        <v>43.775435529411759</v>
      </c>
      <c r="FT243" s="364">
        <v>12.305537176470587</v>
      </c>
      <c r="FU243" s="364">
        <v>87.839056941176452</v>
      </c>
      <c r="FV243" s="364">
        <v>90.202181176470575</v>
      </c>
      <c r="FW243" s="364">
        <v>76.455714588235281</v>
      </c>
      <c r="FX243" s="364">
        <v>70.05798799999998</v>
      </c>
      <c r="FY243" s="364">
        <v>110.92274611764704</v>
      </c>
      <c r="FZ243" s="364">
        <v>204.6407950588235</v>
      </c>
      <c r="GA243" s="364">
        <v>441.73132047058812</v>
      </c>
      <c r="GB243" s="364">
        <v>444.3826305882352</v>
      </c>
      <c r="GC243" s="364">
        <v>304.95830070588232</v>
      </c>
      <c r="GD243" s="364">
        <v>248.32977482352939</v>
      </c>
      <c r="GE243" s="364">
        <v>208.18548141176467</v>
      </c>
      <c r="GF243" s="364">
        <v>103.2281830588235</v>
      </c>
      <c r="GG243" s="364">
        <v>145.99496799999997</v>
      </c>
      <c r="GH243" s="364">
        <v>148.64627811764703</v>
      </c>
      <c r="GI243" s="364">
        <v>363.97876941176463</v>
      </c>
      <c r="GJ243" s="364">
        <v>437.26443929411755</v>
      </c>
      <c r="GK243" s="364">
        <v>661.18486988235293</v>
      </c>
      <c r="GL243" s="364">
        <v>355.99602047058818</v>
      </c>
      <c r="GM243" s="364">
        <v>265.70738352941174</v>
      </c>
      <c r="GN243" s="364">
        <v>483.17245035294104</v>
      </c>
      <c r="GO243" s="364">
        <v>295.59225952941171</v>
      </c>
      <c r="GP243" s="364">
        <v>632.91383482352921</v>
      </c>
      <c r="GQ243" s="364">
        <v>753.86544964705877</v>
      </c>
      <c r="GR243" s="364">
        <v>454.8725967058823</v>
      </c>
      <c r="GS243" s="364">
        <v>503.60482941176463</v>
      </c>
      <c r="GT243" s="364">
        <v>300.4914195294117</v>
      </c>
      <c r="GU243" s="364">
        <v>596.28540917647047</v>
      </c>
      <c r="GV243" s="364">
        <v>1524.5609548235291</v>
      </c>
      <c r="GW243" s="364">
        <v>1832.3722957647055</v>
      </c>
      <c r="GX243" s="364">
        <v>1619.0571056470587</v>
      </c>
      <c r="GY243" s="364">
        <v>1809.4326995294114</v>
      </c>
      <c r="GZ243" s="364">
        <v>1745.311340705882</v>
      </c>
      <c r="HA243" s="364">
        <v>1954.7072028235291</v>
      </c>
      <c r="HB243" s="364">
        <v>1651.8526590588231</v>
      </c>
      <c r="HC243" s="364">
        <v>1212.4556442352939</v>
      </c>
      <c r="HD243" s="364">
        <v>2263.4119199999996</v>
      </c>
      <c r="HE243" s="364">
        <v>1643.5817242352937</v>
      </c>
      <c r="HF243" s="364">
        <v>1891.882680470588</v>
      </c>
      <c r="HG243" s="364">
        <v>2062.4310856470584</v>
      </c>
      <c r="HH243" s="364">
        <v>1463.9842823529409</v>
      </c>
      <c r="HI243" s="364">
        <v>755.62338352941163</v>
      </c>
      <c r="HJ243" s="364">
        <v>2196.898618352941</v>
      </c>
      <c r="HK243" s="364">
        <v>2087.9067176470585</v>
      </c>
      <c r="HL243" s="364">
        <v>1760.4122809411763</v>
      </c>
      <c r="HM243" s="364">
        <v>2160.270192705882</v>
      </c>
      <c r="HN243" s="364">
        <v>1032.1089190588234</v>
      </c>
      <c r="HO243" s="364">
        <v>833.80821341176465</v>
      </c>
      <c r="HP243" s="364">
        <v>1548.5380202352937</v>
      </c>
      <c r="HQ243" s="364">
        <v>906.02759552941097</v>
      </c>
      <c r="HR243" s="364">
        <v>1063.3194501176499</v>
      </c>
      <c r="HS243" s="364">
        <v>2218.25319223529</v>
      </c>
      <c r="HT243" s="364">
        <v>1364.7618830588201</v>
      </c>
      <c r="HU243" s="364">
        <v>2797.79500164706</v>
      </c>
      <c r="HV243" s="364">
        <v>1746.6369957647</v>
      </c>
      <c r="HW243" s="364">
        <v>1343.29203482353</v>
      </c>
      <c r="HX243" s="364">
        <v>2172.97919011765</v>
      </c>
      <c r="HY243" s="364">
        <v>2875.6916456470599</v>
      </c>
      <c r="HZ243" s="364">
        <v>754.84528164705796</v>
      </c>
      <c r="IA243" s="364">
        <v>1249.8045345882299</v>
      </c>
      <c r="IB243" s="364">
        <v>1422.6584268235299</v>
      </c>
      <c r="IC243" s="364">
        <v>2312.5187943529399</v>
      </c>
      <c r="ID243" s="364">
        <v>1787.9916698823499</v>
      </c>
      <c r="IE243" s="364">
        <v>2479.49369458824</v>
      </c>
      <c r="IF243" s="364">
        <v>2529.2057592941201</v>
      </c>
      <c r="IG243" s="364">
        <v>2792.4635628235301</v>
      </c>
      <c r="IH243" s="364">
        <v>2473.55706541176</v>
      </c>
      <c r="II243" s="364">
        <v>3405.6943018823499</v>
      </c>
      <c r="IJ243" s="364">
        <v>2981.65759458823</v>
      </c>
      <c r="IK243" s="364">
        <v>3106.73026752941</v>
      </c>
      <c r="IL243" s="364">
        <v>2829.7836345882301</v>
      </c>
      <c r="IM243" s="364">
        <v>2194.2473082352899</v>
      </c>
      <c r="IN243" s="364">
        <v>2306.2075235294101</v>
      </c>
      <c r="IO243" s="364">
        <v>1832.8910303529401</v>
      </c>
      <c r="IP243" s="364">
        <v>1258.5365668235304</v>
      </c>
      <c r="IQ243" s="364">
        <v>2314.9395557647008</v>
      </c>
      <c r="IR243" s="364">
        <v>2076.3216451764697</v>
      </c>
      <c r="IS243" s="364">
        <v>2066.0622277647044</v>
      </c>
      <c r="IT243" s="364">
        <v>2402.5192454117632</v>
      </c>
      <c r="IU243" s="364">
        <v>2037.0707279999988</v>
      </c>
      <c r="IV243" s="364">
        <v>1820.0667585882341</v>
      </c>
      <c r="IW243" s="364">
        <v>1949.0011223529398</v>
      </c>
      <c r="IX243" s="364">
        <v>1396.2029628235287</v>
      </c>
      <c r="IY243" s="364">
        <v>352.01905529411744</v>
      </c>
      <c r="IZ243" s="364">
        <v>1155.1066536470582</v>
      </c>
      <c r="JA243" s="364">
        <v>529.0228242352938</v>
      </c>
      <c r="JB243" s="364">
        <v>2106.3794327058808</v>
      </c>
      <c r="JC243" s="364">
        <v>3415.9249007058766</v>
      </c>
      <c r="JD243" s="364">
        <v>2323.3834021176453</v>
      </c>
      <c r="JE243" s="364">
        <v>1938.7705235294106</v>
      </c>
      <c r="JF243" s="364">
        <v>1961.5083896470578</v>
      </c>
      <c r="JG243" s="364">
        <v>2033.6124974117633</v>
      </c>
      <c r="JH243" s="364">
        <v>2002.690152235293</v>
      </c>
      <c r="JI243" s="364">
        <v>2079.6646014117632</v>
      </c>
      <c r="JJ243" s="364">
        <v>2263.9306545882341</v>
      </c>
      <c r="JK243" s="364">
        <v>2398.0523642352928</v>
      </c>
      <c r="JL243" s="364">
        <v>8059.4640230588184</v>
      </c>
      <c r="JM243" s="364">
        <v>1855.5424407058813</v>
      </c>
      <c r="JN243" s="364">
        <v>3762.3819684705863</v>
      </c>
      <c r="JO243" s="364">
        <v>9604.5438127058769</v>
      </c>
      <c r="JP243" s="364">
        <v>4904.3473458823491</v>
      </c>
      <c r="JQ243" s="364">
        <v>4456.2182988235272</v>
      </c>
      <c r="JR243" s="364">
        <v>3608.231339999998</v>
      </c>
      <c r="JS243" s="364">
        <v>6342.9424519999966</v>
      </c>
      <c r="JT243" s="364">
        <v>8588.2274799999941</v>
      </c>
      <c r="JU243" s="364">
        <v>3968.867153176468</v>
      </c>
      <c r="JV243" s="364">
        <v>8470.8205515294067</v>
      </c>
      <c r="JW243" s="364">
        <v>8210.6463369411758</v>
      </c>
      <c r="JX243" s="364">
        <v>7712.2864905882307</v>
      </c>
      <c r="JY243" s="364">
        <v>1693.3226075294108</v>
      </c>
      <c r="JZ243" s="364">
        <v>3235.5205383529392</v>
      </c>
      <c r="KA243" s="364">
        <v>4283.3355879999972</v>
      </c>
      <c r="KB243" s="364">
        <v>2545.8917218823512</v>
      </c>
      <c r="KC243" s="364">
        <v>4554.6049590588209</v>
      </c>
      <c r="KD243" s="364">
        <v>5053.28180988235</v>
      </c>
      <c r="KE243" s="364">
        <v>12627.383169882345</v>
      </c>
      <c r="KF243" s="364">
        <v>4856.4508522352908</v>
      </c>
      <c r="KG243" s="364">
        <v>2320.3286317647044</v>
      </c>
      <c r="KH243" s="364">
        <v>6732.5985835294077</v>
      </c>
      <c r="KI243" s="364">
        <v>5572.1316724705848</v>
      </c>
      <c r="KJ243" s="364">
        <v>2922.8388559999985</v>
      </c>
      <c r="KK243" s="364">
        <v>6812.0958310204096</v>
      </c>
      <c r="KL243" s="364">
        <v>3168.8937926530612</v>
      </c>
      <c r="KM243" s="364">
        <v>8439.9452462585032</v>
      </c>
      <c r="KN243" s="364">
        <v>10049.467820408161</v>
      </c>
      <c r="KO243" s="364">
        <v>8505.0040323809517</v>
      </c>
      <c r="KP243" s="364">
        <v>9992.8375814965984</v>
      </c>
      <c r="KQ243" s="364">
        <v>8759.120231564626</v>
      </c>
      <c r="KR243" s="364">
        <v>11236.993132244897</v>
      </c>
      <c r="KS243" s="364">
        <v>11461.054511836734</v>
      </c>
      <c r="KT243" s="364">
        <v>6369.0122032653062</v>
      </c>
      <c r="KU243" s="364">
        <v>7037.2670193197273</v>
      </c>
      <c r="KV243" s="364">
        <v>15721.940082993198</v>
      </c>
      <c r="KW243" s="364">
        <v>4048.5558428571426</v>
      </c>
      <c r="KX243" s="364">
        <v>5255.3989199999996</v>
      </c>
      <c r="KY243" s="364">
        <v>4257.2300640000003</v>
      </c>
      <c r="KZ243" s="364">
        <v>6366.7383719999989</v>
      </c>
      <c r="LA243" s="364">
        <v>7423.9970965714283</v>
      </c>
      <c r="LB243" s="364">
        <v>5129.1805611428572</v>
      </c>
      <c r="LC243" s="364">
        <v>7071.0176177142848</v>
      </c>
      <c r="LD243" s="364">
        <v>11385.38788457143</v>
      </c>
      <c r="LE243" s="364">
        <v>7315.9556211428571</v>
      </c>
      <c r="LF243" s="364">
        <v>11667.369536571428</v>
      </c>
      <c r="LG243" s="364">
        <v>6539.2987851428579</v>
      </c>
      <c r="LH243" s="364">
        <v>8936.7577217142862</v>
      </c>
      <c r="LI243" s="364">
        <v>6271.5414000000001</v>
      </c>
      <c r="LJ243" s="364">
        <v>8034.6417000000001</v>
      </c>
      <c r="LK243" s="364">
        <v>6894.5312999999996</v>
      </c>
      <c r="LL243" s="364">
        <v>6083.7762000000002</v>
      </c>
      <c r="LM243" s="364">
        <v>10061.574000000001</v>
      </c>
      <c r="LN243" s="364">
        <v>4961.0825999999997</v>
      </c>
      <c r="LO243" s="364">
        <v>5958.5447999999997</v>
      </c>
      <c r="LP243" s="364">
        <v>5132.3909999999996</v>
      </c>
      <c r="LQ243" s="364">
        <v>5496.5931</v>
      </c>
      <c r="LR243" s="364">
        <v>6391.1061</v>
      </c>
      <c r="LS243" s="364">
        <v>8600.2304999999997</v>
      </c>
      <c r="LT243" s="364">
        <v>4107.9177</v>
      </c>
      <c r="LU243" s="364">
        <v>5615.4066000000003</v>
      </c>
      <c r="LV243" s="364">
        <v>4672.9584000000004</v>
      </c>
      <c r="LW243" s="364">
        <v>6808.0374000000002</v>
      </c>
      <c r="LX243" s="364">
        <v>6158.4471000000003</v>
      </c>
      <c r="LY243" s="364">
        <v>7707.2430000000004</v>
      </c>
      <c r="LZ243" s="364">
        <v>7461.0657000000001</v>
      </c>
      <c r="MA243" s="364">
        <v>8252.2682999999997</v>
      </c>
      <c r="MB243" s="364">
        <v>5092.4075999999995</v>
      </c>
      <c r="MC243" s="364">
        <v>6576.8226000000004</v>
      </c>
      <c r="MD243" s="364">
        <v>9896.7939000000006</v>
      </c>
      <c r="ME243" s="364">
        <v>8588.9310000000005</v>
      </c>
      <c r="MF243" s="364">
        <v>9969.7803000000004</v>
      </c>
      <c r="MG243" s="364">
        <v>7915.4549999999999</v>
      </c>
      <c r="MH243" s="364">
        <v>8645.6172000000006</v>
      </c>
      <c r="MI243" s="364">
        <v>8168.1360000000004</v>
      </c>
      <c r="MJ243" s="364">
        <v>9497.5121999999992</v>
      </c>
      <c r="MK243" s="364">
        <v>10812.276</v>
      </c>
      <c r="ML243" s="364">
        <v>9660.5799000000006</v>
      </c>
      <c r="MM243" s="364">
        <v>11669.7654</v>
      </c>
      <c r="MN243" s="364">
        <v>11173.897499999999</v>
      </c>
      <c r="MO243" s="364">
        <v>9848.3282999999992</v>
      </c>
      <c r="MP243" s="364">
        <v>10222.866</v>
      </c>
      <c r="MQ243" s="364">
        <v>11076.5142</v>
      </c>
      <c r="MR243" s="364">
        <v>9593.2616999999991</v>
      </c>
      <c r="MS243" s="364">
        <v>8458.6826999999994</v>
      </c>
      <c r="MT243" s="364">
        <v>8505.0624000000007</v>
      </c>
      <c r="MU243" s="364">
        <v>9816.0522000000001</v>
      </c>
      <c r="MV243" s="364">
        <v>9404.76</v>
      </c>
      <c r="MW243" s="364">
        <v>8694.9164999999994</v>
      </c>
      <c r="MX243" s="364">
        <v>9028.4613000000008</v>
      </c>
      <c r="MY243" s="364">
        <v>10181.8359</v>
      </c>
      <c r="MZ243" s="364">
        <v>11160.055200000001</v>
      </c>
      <c r="NA243" s="364">
        <v>9270.1607999999997</v>
      </c>
      <c r="NB243" s="364">
        <v>10182.3915</v>
      </c>
      <c r="NC243" s="364">
        <v>10129.5</v>
      </c>
      <c r="ND243" s="364">
        <v>10295.1</v>
      </c>
      <c r="NE243" s="364">
        <v>6927.9</v>
      </c>
      <c r="NF243" s="364">
        <v>5368.8</v>
      </c>
      <c r="NG243" s="364">
        <v>7418.1</v>
      </c>
      <c r="NH243" s="364">
        <v>8001.3</v>
      </c>
      <c r="NI243" s="364">
        <v>6893.7</v>
      </c>
      <c r="NJ243" s="364">
        <v>7468.8</v>
      </c>
      <c r="NK243" s="364">
        <v>8012.1</v>
      </c>
      <c r="NL243" s="364">
        <v>7968</v>
      </c>
      <c r="NM243" s="364">
        <v>7828.2</v>
      </c>
      <c r="NN243" s="364">
        <v>11509.8</v>
      </c>
      <c r="NO243" s="364">
        <v>12077.7</v>
      </c>
      <c r="NP243" s="364">
        <v>9634.7999999999993</v>
      </c>
      <c r="NQ243" s="364">
        <v>10146.6</v>
      </c>
      <c r="NR243" s="364">
        <v>10544.4</v>
      </c>
      <c r="NS243" s="364">
        <v>12145.2</v>
      </c>
      <c r="NT243" s="364">
        <v>10304.1</v>
      </c>
      <c r="NU243" s="364">
        <v>11136</v>
      </c>
      <c r="NV243" s="364">
        <v>12567.3</v>
      </c>
      <c r="NW243" s="364">
        <v>13236</v>
      </c>
      <c r="NX243" s="364">
        <v>12663.6</v>
      </c>
      <c r="NY243" s="364">
        <v>8820</v>
      </c>
      <c r="NZ243" s="364">
        <v>11923.8</v>
      </c>
      <c r="OA243" s="364">
        <v>10977.6</v>
      </c>
      <c r="OB243" s="364">
        <v>12007.8</v>
      </c>
      <c r="OC243" s="364">
        <v>10815.3</v>
      </c>
      <c r="OD243" s="364">
        <v>10839</v>
      </c>
      <c r="OE243" s="364">
        <v>11239.5</v>
      </c>
      <c r="OF243" s="364"/>
      <c r="OG243" s="364"/>
      <c r="OH243" s="364"/>
      <c r="OI243" s="364"/>
      <c r="OJ243" s="364"/>
      <c r="OK243" s="364"/>
      <c r="OL243" s="364"/>
      <c r="OM243" s="364"/>
      <c r="ON243" s="364"/>
      <c r="OO243" s="364"/>
      <c r="OP243" s="364"/>
      <c r="OQ243" s="364"/>
      <c r="OR243" s="364"/>
    </row>
    <row r="244" spans="1:408" ht="15">
      <c r="A244" s="365" t="s">
        <v>807</v>
      </c>
      <c r="B244" s="364">
        <f t="shared" si="222"/>
        <v>0</v>
      </c>
      <c r="C244" s="364">
        <f t="shared" si="223"/>
        <v>0</v>
      </c>
      <c r="D244" s="364">
        <f t="shared" si="224"/>
        <v>0</v>
      </c>
      <c r="E244" s="364">
        <f t="shared" si="225"/>
        <v>0</v>
      </c>
      <c r="F244" s="364">
        <f t="shared" si="226"/>
        <v>0</v>
      </c>
      <c r="G244" s="364">
        <f t="shared" si="227"/>
        <v>0</v>
      </c>
      <c r="H244" s="364">
        <f t="shared" si="228"/>
        <v>0</v>
      </c>
      <c r="I244" s="364">
        <f t="shared" si="229"/>
        <v>0</v>
      </c>
      <c r="J244" s="364">
        <f t="shared" si="230"/>
        <v>0</v>
      </c>
      <c r="K244" s="364">
        <f t="shared" si="231"/>
        <v>0</v>
      </c>
      <c r="L244" s="364">
        <f t="shared" si="232"/>
        <v>0</v>
      </c>
      <c r="M244" s="364">
        <f t="shared" si="233"/>
        <v>0</v>
      </c>
      <c r="N244" s="364">
        <f t="shared" si="234"/>
        <v>0</v>
      </c>
      <c r="O244" s="364">
        <f t="shared" si="235"/>
        <v>0</v>
      </c>
      <c r="P244" s="364">
        <f t="shared" si="236"/>
        <v>0</v>
      </c>
      <c r="Q244" s="364">
        <f t="shared" si="237"/>
        <v>0</v>
      </c>
      <c r="R244" s="364">
        <f t="shared" si="238"/>
        <v>0</v>
      </c>
      <c r="S244" s="364">
        <f t="shared" si="239"/>
        <v>0</v>
      </c>
      <c r="T244" s="364">
        <f t="shared" si="240"/>
        <v>0</v>
      </c>
      <c r="U244" s="364">
        <f t="shared" si="241"/>
        <v>0</v>
      </c>
      <c r="V244" s="364">
        <f t="shared" si="242"/>
        <v>0</v>
      </c>
      <c r="W244" s="364">
        <f t="shared" si="243"/>
        <v>0</v>
      </c>
      <c r="X244" s="364">
        <f t="shared" si="244"/>
        <v>0</v>
      </c>
      <c r="Y244" s="364">
        <f t="shared" si="245"/>
        <v>0</v>
      </c>
      <c r="Z244" s="364">
        <f t="shared" si="246"/>
        <v>0</v>
      </c>
      <c r="AA244" s="364">
        <f t="shared" si="247"/>
        <v>0</v>
      </c>
      <c r="AB244" s="364">
        <f t="shared" si="248"/>
        <v>0</v>
      </c>
      <c r="AC244" s="364">
        <f t="shared" si="249"/>
        <v>0</v>
      </c>
      <c r="AD244" s="364">
        <f t="shared" si="250"/>
        <v>0</v>
      </c>
      <c r="AE244" s="364">
        <f t="shared" si="251"/>
        <v>0</v>
      </c>
      <c r="AG244" s="364"/>
      <c r="AH244" s="364"/>
      <c r="AI244" s="364"/>
      <c r="AJ244" s="364"/>
      <c r="AK244" s="364"/>
      <c r="AL244" s="364"/>
      <c r="AM244" s="364"/>
      <c r="AN244" s="364"/>
      <c r="AO244" s="364"/>
      <c r="AP244" s="364"/>
      <c r="AQ244" s="364"/>
      <c r="AR244" s="364"/>
      <c r="AS244" s="364"/>
      <c r="AT244" s="364"/>
      <c r="AU244" s="364"/>
      <c r="AV244" s="364"/>
      <c r="AW244" s="364"/>
      <c r="AX244" s="364"/>
      <c r="AY244" s="364"/>
      <c r="AZ244" s="364"/>
      <c r="BA244" s="364"/>
      <c r="BB244" s="364"/>
      <c r="BC244" s="364"/>
      <c r="BD244" s="364"/>
      <c r="BE244" s="364"/>
      <c r="BF244" s="364"/>
      <c r="BG244" s="364"/>
      <c r="BH244" s="364"/>
      <c r="BI244" s="364"/>
      <c r="BJ244" s="364"/>
      <c r="BK244" s="364"/>
      <c r="BL244" s="364"/>
      <c r="BM244" s="364"/>
      <c r="BN244" s="364"/>
      <c r="BO244" s="364"/>
      <c r="BP244" s="364"/>
      <c r="BQ244" s="364"/>
      <c r="BR244" s="364"/>
      <c r="BS244" s="364"/>
      <c r="BT244" s="364"/>
      <c r="BU244" s="364"/>
      <c r="BV244" s="364"/>
      <c r="BW244" s="364"/>
      <c r="BX244" s="364"/>
      <c r="BY244" s="364"/>
      <c r="BZ244" s="364"/>
      <c r="CA244" s="364"/>
      <c r="CB244" s="364"/>
      <c r="CC244" s="364"/>
      <c r="CD244" s="364"/>
      <c r="CE244" s="364"/>
      <c r="CF244" s="364"/>
      <c r="CG244" s="364"/>
      <c r="CH244" s="364"/>
      <c r="CI244" s="364"/>
      <c r="CJ244" s="364"/>
      <c r="CK244" s="364"/>
      <c r="CL244" s="364"/>
      <c r="CM244" s="364"/>
      <c r="CN244" s="364"/>
      <c r="CO244" s="364"/>
      <c r="CP244" s="364"/>
      <c r="CQ244" s="364"/>
      <c r="CR244" s="364"/>
      <c r="CS244" s="364"/>
      <c r="CT244" s="364"/>
      <c r="CU244" s="364"/>
      <c r="CV244" s="364"/>
      <c r="CW244" s="364"/>
      <c r="CX244" s="364"/>
      <c r="CY244" s="364"/>
      <c r="CZ244" s="364"/>
      <c r="DA244" s="364"/>
      <c r="DB244" s="364"/>
      <c r="DC244" s="364"/>
      <c r="DD244" s="364"/>
      <c r="DE244" s="364"/>
      <c r="DF244" s="364"/>
      <c r="DG244" s="364"/>
      <c r="DH244" s="364"/>
      <c r="DI244" s="364"/>
      <c r="DJ244" s="364"/>
      <c r="DK244" s="364"/>
      <c r="DL244" s="364"/>
      <c r="DM244" s="364"/>
      <c r="DN244" s="364"/>
      <c r="DO244" s="364"/>
      <c r="DP244" s="364"/>
      <c r="DQ244" s="364"/>
      <c r="DR244" s="364"/>
      <c r="DS244" s="364"/>
      <c r="DT244" s="364"/>
      <c r="DU244" s="364"/>
      <c r="DV244" s="364"/>
      <c r="DW244" s="364"/>
      <c r="DX244" s="364"/>
      <c r="DY244" s="364"/>
      <c r="DZ244" s="364"/>
      <c r="EA244" s="364"/>
      <c r="EB244" s="364"/>
      <c r="EC244" s="364"/>
      <c r="ED244" s="364"/>
      <c r="EE244" s="364"/>
      <c r="EF244" s="364"/>
      <c r="EG244" s="364"/>
      <c r="EH244" s="364"/>
      <c r="EI244" s="364"/>
      <c r="EJ244" s="364"/>
      <c r="EK244" s="364"/>
      <c r="EL244" s="364"/>
      <c r="EM244" s="364"/>
      <c r="EN244" s="364"/>
      <c r="EO244" s="364"/>
      <c r="EP244" s="364"/>
      <c r="EQ244" s="364"/>
      <c r="ER244" s="364"/>
      <c r="ES244" s="364"/>
      <c r="ET244" s="364"/>
      <c r="EU244" s="364"/>
      <c r="EV244" s="364"/>
      <c r="EW244" s="364"/>
      <c r="EX244" s="364"/>
      <c r="EY244" s="364"/>
      <c r="EZ244" s="364"/>
      <c r="FA244" s="364"/>
      <c r="FB244" s="364"/>
      <c r="FC244" s="364"/>
      <c r="FD244" s="364"/>
      <c r="FE244" s="364"/>
      <c r="FF244" s="364"/>
      <c r="FG244" s="364"/>
      <c r="FH244" s="364"/>
      <c r="FI244" s="364"/>
      <c r="FJ244" s="364"/>
      <c r="FK244" s="364"/>
      <c r="FL244" s="364"/>
      <c r="FM244" s="364"/>
      <c r="FN244" s="364"/>
      <c r="FO244" s="364"/>
      <c r="FP244" s="364"/>
      <c r="FQ244" s="364"/>
      <c r="FR244" s="364"/>
      <c r="FS244" s="364"/>
      <c r="FT244" s="364"/>
      <c r="FU244" s="364"/>
      <c r="FV244" s="364"/>
      <c r="FW244" s="364"/>
      <c r="FX244" s="364"/>
      <c r="FY244" s="364"/>
      <c r="FZ244" s="364"/>
      <c r="GA244" s="364"/>
      <c r="GB244" s="364"/>
      <c r="GC244" s="364"/>
      <c r="GD244" s="364"/>
      <c r="GE244" s="364"/>
      <c r="GF244" s="364"/>
      <c r="GG244" s="364"/>
      <c r="GH244" s="364"/>
      <c r="GI244" s="364"/>
      <c r="GJ244" s="364"/>
      <c r="GK244" s="364"/>
      <c r="GL244" s="364"/>
      <c r="GM244" s="364"/>
      <c r="GN244" s="364"/>
      <c r="GO244" s="364"/>
      <c r="GP244" s="364"/>
      <c r="GQ244" s="364"/>
      <c r="GR244" s="364"/>
      <c r="GS244" s="364"/>
      <c r="GT244" s="364"/>
      <c r="GU244" s="364"/>
      <c r="GV244" s="364"/>
      <c r="GW244" s="364"/>
      <c r="GX244" s="364"/>
      <c r="GY244" s="364"/>
      <c r="GZ244" s="364"/>
      <c r="HA244" s="364"/>
      <c r="HB244" s="364"/>
      <c r="HC244" s="364"/>
      <c r="HD244" s="364"/>
      <c r="HE244" s="364"/>
      <c r="HF244" s="364"/>
      <c r="HG244" s="364"/>
      <c r="HH244" s="364"/>
      <c r="HI244" s="364"/>
      <c r="HJ244" s="364"/>
      <c r="HK244" s="364"/>
      <c r="HL244" s="364"/>
      <c r="HM244" s="364"/>
      <c r="HN244" s="364"/>
      <c r="HO244" s="364"/>
      <c r="HP244" s="364"/>
      <c r="HQ244" s="364"/>
      <c r="HR244" s="364"/>
      <c r="HS244" s="364"/>
      <c r="HT244" s="364"/>
      <c r="HU244" s="364"/>
      <c r="HV244" s="364"/>
      <c r="HW244" s="364"/>
      <c r="HX244" s="364"/>
      <c r="HY244" s="364"/>
      <c r="HZ244" s="364"/>
      <c r="IA244" s="364"/>
      <c r="IB244" s="364"/>
      <c r="IC244" s="364"/>
      <c r="ID244" s="364"/>
      <c r="IE244" s="364"/>
      <c r="IF244" s="364"/>
      <c r="IG244" s="364"/>
      <c r="IH244" s="364"/>
      <c r="II244" s="364"/>
      <c r="IJ244" s="364"/>
      <c r="IK244" s="364"/>
      <c r="IL244" s="364"/>
      <c r="IM244" s="364"/>
      <c r="IN244" s="364"/>
      <c r="IO244" s="364"/>
      <c r="IP244" s="364"/>
      <c r="IQ244" s="364"/>
      <c r="IR244" s="364"/>
      <c r="IS244" s="364"/>
      <c r="IT244" s="364"/>
      <c r="IU244" s="364"/>
      <c r="IV244" s="364"/>
      <c r="IW244" s="364"/>
      <c r="IX244" s="364"/>
      <c r="IY244" s="364"/>
      <c r="IZ244" s="364"/>
      <c r="JA244" s="364"/>
      <c r="JB244" s="364"/>
      <c r="JC244" s="364"/>
      <c r="JD244" s="364"/>
      <c r="JE244" s="364"/>
      <c r="JF244" s="364"/>
      <c r="JG244" s="364"/>
      <c r="JH244" s="364"/>
      <c r="JI244" s="364"/>
      <c r="JJ244" s="364"/>
      <c r="JK244" s="364"/>
      <c r="JL244" s="364"/>
      <c r="JM244" s="364"/>
      <c r="JN244" s="364"/>
      <c r="JO244" s="364"/>
      <c r="JP244" s="364"/>
      <c r="JQ244" s="364"/>
      <c r="JR244" s="364"/>
      <c r="JS244" s="364"/>
      <c r="JT244" s="364"/>
      <c r="JU244" s="364"/>
      <c r="JV244" s="364"/>
      <c r="JW244" s="364"/>
      <c r="JX244" s="364"/>
      <c r="JY244" s="364"/>
      <c r="JZ244" s="364"/>
      <c r="KA244" s="364"/>
      <c r="KB244" s="364"/>
      <c r="KC244" s="364"/>
      <c r="KD244" s="364"/>
      <c r="KE244" s="364"/>
      <c r="KF244" s="364"/>
      <c r="KG244" s="364"/>
      <c r="KH244" s="364"/>
      <c r="KI244" s="364"/>
      <c r="KJ244" s="364"/>
      <c r="KK244" s="364"/>
      <c r="KL244" s="364"/>
      <c r="KM244" s="364"/>
      <c r="KN244" s="364"/>
      <c r="KO244" s="364"/>
      <c r="KP244" s="364"/>
      <c r="KQ244" s="364"/>
      <c r="KR244" s="364"/>
      <c r="KS244" s="364"/>
      <c r="KT244" s="364"/>
      <c r="KU244" s="364"/>
      <c r="KV244" s="364"/>
      <c r="KW244" s="364"/>
      <c r="KX244" s="364"/>
      <c r="KY244" s="364"/>
      <c r="KZ244" s="364"/>
      <c r="LA244" s="364"/>
      <c r="LB244" s="364"/>
      <c r="LC244" s="364"/>
      <c r="LD244" s="364"/>
      <c r="LE244" s="364"/>
      <c r="LF244" s="364"/>
      <c r="LG244" s="364"/>
      <c r="LH244" s="364"/>
      <c r="LI244" s="364"/>
      <c r="LJ244" s="364"/>
      <c r="LK244" s="364"/>
      <c r="LL244" s="364"/>
      <c r="LM244" s="364"/>
      <c r="LN244" s="364"/>
      <c r="LO244" s="364"/>
      <c r="LP244" s="364"/>
      <c r="LQ244" s="364"/>
      <c r="LR244" s="364"/>
      <c r="LS244" s="364"/>
      <c r="LT244" s="364"/>
      <c r="LU244" s="364"/>
      <c r="LV244" s="364"/>
      <c r="LW244" s="364"/>
      <c r="LX244" s="364"/>
      <c r="LY244" s="364"/>
      <c r="LZ244" s="364"/>
      <c r="MA244" s="364"/>
      <c r="MB244" s="364"/>
      <c r="MC244" s="364"/>
      <c r="MD244" s="364"/>
      <c r="ME244" s="364"/>
      <c r="MF244" s="364"/>
      <c r="MG244" s="364"/>
      <c r="MH244" s="364"/>
      <c r="MI244" s="364"/>
      <c r="MJ244" s="364"/>
      <c r="MK244" s="364"/>
      <c r="ML244" s="364"/>
      <c r="MM244" s="364"/>
      <c r="MN244" s="364"/>
      <c r="MO244" s="364"/>
      <c r="MP244" s="364"/>
      <c r="MQ244" s="364"/>
      <c r="MR244" s="364"/>
      <c r="MS244" s="364"/>
      <c r="MT244" s="364"/>
      <c r="MU244" s="364"/>
      <c r="MV244" s="364"/>
      <c r="MW244" s="364"/>
      <c r="MX244" s="364"/>
      <c r="MY244" s="364"/>
      <c r="MZ244" s="364"/>
      <c r="NA244" s="364"/>
      <c r="NB244" s="364"/>
      <c r="NC244" s="364"/>
      <c r="ND244" s="364"/>
      <c r="NE244" s="364"/>
      <c r="NF244" s="364"/>
      <c r="NG244" s="364"/>
      <c r="NH244" s="364"/>
      <c r="NI244" s="364"/>
      <c r="NJ244" s="364"/>
      <c r="NK244" s="364"/>
      <c r="NL244" s="364"/>
      <c r="NM244" s="364"/>
      <c r="NN244" s="364"/>
      <c r="NO244" s="364"/>
      <c r="NP244" s="364"/>
      <c r="NQ244" s="364"/>
      <c r="NR244" s="364"/>
      <c r="NS244" s="364"/>
      <c r="NT244" s="364"/>
      <c r="NU244" s="364"/>
      <c r="NV244" s="364"/>
      <c r="NW244" s="364"/>
      <c r="NX244" s="364"/>
      <c r="NY244" s="364"/>
      <c r="NZ244" s="364"/>
      <c r="OA244" s="364"/>
      <c r="OB244" s="364"/>
      <c r="OC244" s="364"/>
      <c r="OD244" s="364"/>
      <c r="OE244" s="364"/>
      <c r="OF244" s="364"/>
      <c r="OG244" s="364"/>
      <c r="OH244" s="364"/>
      <c r="OI244" s="364"/>
      <c r="OJ244" s="364"/>
      <c r="OK244" s="364"/>
      <c r="OL244" s="364"/>
      <c r="OM244" s="364"/>
      <c r="ON244" s="364"/>
      <c r="OO244" s="364"/>
      <c r="OP244" s="364"/>
      <c r="OQ244" s="364"/>
      <c r="OR244" s="364"/>
    </row>
    <row r="245" spans="1:408" ht="15">
      <c r="A245" s="365" t="s">
        <v>808</v>
      </c>
      <c r="B245" s="364">
        <f t="shared" si="222"/>
        <v>0</v>
      </c>
      <c r="C245" s="364">
        <f t="shared" si="223"/>
        <v>0</v>
      </c>
      <c r="D245" s="364">
        <f t="shared" si="224"/>
        <v>0</v>
      </c>
      <c r="E245" s="364">
        <f t="shared" si="225"/>
        <v>0</v>
      </c>
      <c r="F245" s="364">
        <f t="shared" si="226"/>
        <v>0</v>
      </c>
      <c r="G245" s="364">
        <f t="shared" si="227"/>
        <v>0</v>
      </c>
      <c r="H245" s="364">
        <f t="shared" si="228"/>
        <v>0</v>
      </c>
      <c r="I245" s="364">
        <f t="shared" si="229"/>
        <v>0</v>
      </c>
      <c r="J245" s="364">
        <f t="shared" si="230"/>
        <v>0</v>
      </c>
      <c r="K245" s="364">
        <f t="shared" si="231"/>
        <v>0</v>
      </c>
      <c r="L245" s="364">
        <f t="shared" si="232"/>
        <v>0</v>
      </c>
      <c r="M245" s="364">
        <f t="shared" si="233"/>
        <v>0</v>
      </c>
      <c r="N245" s="364">
        <f t="shared" si="234"/>
        <v>0</v>
      </c>
      <c r="O245" s="364">
        <f t="shared" si="235"/>
        <v>0</v>
      </c>
      <c r="P245" s="364">
        <f t="shared" si="236"/>
        <v>0</v>
      </c>
      <c r="Q245" s="364">
        <f t="shared" si="237"/>
        <v>0</v>
      </c>
      <c r="R245" s="364">
        <f t="shared" si="238"/>
        <v>0</v>
      </c>
      <c r="S245" s="364">
        <f t="shared" si="239"/>
        <v>0</v>
      </c>
      <c r="T245" s="364">
        <f t="shared" si="240"/>
        <v>0</v>
      </c>
      <c r="U245" s="364">
        <f t="shared" si="241"/>
        <v>0</v>
      </c>
      <c r="V245" s="364">
        <f t="shared" si="242"/>
        <v>0</v>
      </c>
      <c r="W245" s="364">
        <f t="shared" si="243"/>
        <v>0</v>
      </c>
      <c r="X245" s="364">
        <f t="shared" si="244"/>
        <v>0</v>
      </c>
      <c r="Y245" s="364">
        <f t="shared" si="245"/>
        <v>0</v>
      </c>
      <c r="Z245" s="364">
        <f t="shared" si="246"/>
        <v>0</v>
      </c>
      <c r="AA245" s="364">
        <f t="shared" si="247"/>
        <v>0</v>
      </c>
      <c r="AB245" s="364">
        <f t="shared" si="248"/>
        <v>0</v>
      </c>
      <c r="AC245" s="364">
        <f t="shared" si="249"/>
        <v>0</v>
      </c>
      <c r="AD245" s="364">
        <f t="shared" si="250"/>
        <v>0</v>
      </c>
      <c r="AE245" s="364">
        <f t="shared" si="251"/>
        <v>0</v>
      </c>
      <c r="AG245" s="364"/>
      <c r="AH245" s="364"/>
      <c r="AI245" s="364"/>
      <c r="AJ245" s="364"/>
      <c r="AK245" s="364"/>
      <c r="AL245" s="364"/>
      <c r="AM245" s="364"/>
      <c r="AN245" s="364"/>
      <c r="AO245" s="364"/>
      <c r="AP245" s="364"/>
      <c r="AQ245" s="364"/>
      <c r="AR245" s="364"/>
      <c r="AS245" s="364"/>
      <c r="AT245" s="364"/>
      <c r="AU245" s="364"/>
      <c r="AV245" s="364"/>
      <c r="AW245" s="364"/>
      <c r="AX245" s="364"/>
      <c r="AY245" s="364"/>
      <c r="AZ245" s="364"/>
      <c r="BA245" s="364"/>
      <c r="BB245" s="364"/>
      <c r="BC245" s="364"/>
      <c r="BD245" s="364"/>
      <c r="BE245" s="364"/>
      <c r="BF245" s="364"/>
      <c r="BG245" s="364"/>
      <c r="BH245" s="364"/>
      <c r="BI245" s="364"/>
      <c r="BJ245" s="364"/>
      <c r="BK245" s="364"/>
      <c r="BL245" s="364"/>
      <c r="BM245" s="364"/>
      <c r="BN245" s="364"/>
      <c r="BO245" s="364"/>
      <c r="BP245" s="364"/>
      <c r="BQ245" s="364"/>
      <c r="BR245" s="364"/>
      <c r="BS245" s="364"/>
      <c r="BT245" s="364"/>
      <c r="BU245" s="364"/>
      <c r="BV245" s="364"/>
      <c r="BW245" s="364"/>
      <c r="BX245" s="364"/>
      <c r="BY245" s="364"/>
      <c r="BZ245" s="364"/>
      <c r="CA245" s="364"/>
      <c r="CB245" s="364"/>
      <c r="CC245" s="364"/>
      <c r="CD245" s="364"/>
      <c r="CE245" s="364"/>
      <c r="CF245" s="364"/>
      <c r="CG245" s="364"/>
      <c r="CH245" s="364"/>
      <c r="CI245" s="364"/>
      <c r="CJ245" s="364"/>
      <c r="CK245" s="364"/>
      <c r="CL245" s="364"/>
      <c r="CM245" s="364"/>
      <c r="CN245" s="364"/>
      <c r="CO245" s="364"/>
      <c r="CP245" s="364"/>
      <c r="CQ245" s="364"/>
      <c r="CR245" s="364"/>
      <c r="CS245" s="364"/>
      <c r="CT245" s="364"/>
      <c r="CU245" s="364"/>
      <c r="CV245" s="364"/>
      <c r="CW245" s="364"/>
      <c r="CX245" s="364"/>
      <c r="CY245" s="364"/>
      <c r="CZ245" s="364"/>
      <c r="DA245" s="364"/>
      <c r="DB245" s="364"/>
      <c r="DC245" s="364"/>
      <c r="DD245" s="364"/>
      <c r="DE245" s="364"/>
      <c r="DF245" s="364"/>
      <c r="DG245" s="364"/>
      <c r="DH245" s="364"/>
      <c r="DI245" s="364"/>
      <c r="DJ245" s="364"/>
      <c r="DK245" s="364"/>
      <c r="DL245" s="364"/>
      <c r="DM245" s="364"/>
      <c r="DN245" s="364"/>
      <c r="DO245" s="364"/>
      <c r="DP245" s="364"/>
      <c r="DQ245" s="364"/>
      <c r="DR245" s="364"/>
      <c r="DS245" s="364"/>
      <c r="DT245" s="364"/>
      <c r="DU245" s="364"/>
      <c r="DV245" s="364"/>
      <c r="DW245" s="364"/>
      <c r="DX245" s="364"/>
      <c r="DY245" s="364"/>
      <c r="DZ245" s="364"/>
      <c r="EA245" s="364"/>
      <c r="EB245" s="364"/>
      <c r="EC245" s="364"/>
      <c r="ED245" s="364"/>
      <c r="EE245" s="364"/>
      <c r="EF245" s="364"/>
      <c r="EG245" s="364"/>
      <c r="EH245" s="364"/>
      <c r="EI245" s="364"/>
      <c r="EJ245" s="364"/>
      <c r="EK245" s="364"/>
      <c r="EL245" s="364"/>
      <c r="EM245" s="364"/>
      <c r="EN245" s="364"/>
      <c r="EO245" s="364"/>
      <c r="EP245" s="364"/>
      <c r="EQ245" s="364"/>
      <c r="ER245" s="364"/>
      <c r="ES245" s="364"/>
      <c r="ET245" s="364"/>
      <c r="EU245" s="364"/>
      <c r="EV245" s="364"/>
      <c r="EW245" s="364"/>
      <c r="EX245" s="364"/>
      <c r="EY245" s="364"/>
      <c r="EZ245" s="364"/>
      <c r="FA245" s="364"/>
      <c r="FB245" s="364"/>
      <c r="FC245" s="364"/>
      <c r="FD245" s="364"/>
      <c r="FE245" s="364"/>
      <c r="FF245" s="364"/>
      <c r="FG245" s="364"/>
      <c r="FH245" s="364"/>
      <c r="FI245" s="364"/>
      <c r="FJ245" s="364"/>
      <c r="FK245" s="364"/>
      <c r="FL245" s="364"/>
      <c r="FM245" s="364"/>
      <c r="FN245" s="364"/>
      <c r="FO245" s="364"/>
      <c r="FP245" s="364"/>
      <c r="FQ245" s="364"/>
      <c r="FR245" s="364"/>
      <c r="FS245" s="364"/>
      <c r="FT245" s="364"/>
      <c r="FU245" s="364"/>
      <c r="FV245" s="364"/>
      <c r="FW245" s="364"/>
      <c r="FX245" s="364"/>
      <c r="FY245" s="364"/>
      <c r="FZ245" s="364"/>
      <c r="GA245" s="364"/>
      <c r="GB245" s="364"/>
      <c r="GC245" s="364"/>
      <c r="GD245" s="364"/>
      <c r="GE245" s="364"/>
      <c r="GF245" s="364"/>
      <c r="GG245" s="364"/>
      <c r="GH245" s="364"/>
      <c r="GI245" s="364"/>
      <c r="GJ245" s="364"/>
      <c r="GK245" s="364"/>
      <c r="GL245" s="364"/>
      <c r="GM245" s="364"/>
      <c r="GN245" s="364"/>
      <c r="GO245" s="364"/>
      <c r="GP245" s="364"/>
      <c r="GQ245" s="364"/>
      <c r="GR245" s="364"/>
      <c r="GS245" s="364"/>
      <c r="GT245" s="364"/>
      <c r="GU245" s="364"/>
      <c r="GV245" s="364"/>
      <c r="GW245" s="364"/>
      <c r="GX245" s="364"/>
      <c r="GY245" s="364"/>
      <c r="GZ245" s="364"/>
      <c r="HA245" s="364"/>
      <c r="HB245" s="364"/>
      <c r="HC245" s="364"/>
      <c r="HD245" s="364"/>
      <c r="HE245" s="364"/>
      <c r="HF245" s="364"/>
      <c r="HG245" s="364"/>
      <c r="HH245" s="364"/>
      <c r="HI245" s="364"/>
      <c r="HJ245" s="364"/>
      <c r="HK245" s="364"/>
      <c r="HL245" s="364"/>
      <c r="HM245" s="364"/>
      <c r="HN245" s="364"/>
      <c r="HO245" s="364"/>
      <c r="HP245" s="364"/>
      <c r="HQ245" s="364"/>
      <c r="HR245" s="364"/>
      <c r="HS245" s="364"/>
      <c r="HT245" s="364"/>
      <c r="HU245" s="364"/>
      <c r="HV245" s="364"/>
      <c r="HW245" s="364"/>
      <c r="HX245" s="364"/>
      <c r="HY245" s="364"/>
      <c r="HZ245" s="364"/>
      <c r="IA245" s="364"/>
      <c r="IB245" s="364"/>
      <c r="IC245" s="364"/>
      <c r="ID245" s="364"/>
      <c r="IE245" s="364"/>
      <c r="IF245" s="364"/>
      <c r="IG245" s="364"/>
      <c r="IH245" s="364"/>
      <c r="II245" s="364"/>
      <c r="IJ245" s="364"/>
      <c r="IK245" s="364"/>
      <c r="IL245" s="364"/>
      <c r="IM245" s="364"/>
      <c r="IN245" s="364"/>
      <c r="IO245" s="364"/>
      <c r="IP245" s="364"/>
      <c r="IQ245" s="364"/>
      <c r="IR245" s="364"/>
      <c r="IS245" s="364"/>
      <c r="IT245" s="364"/>
      <c r="IU245" s="364"/>
      <c r="IV245" s="364"/>
      <c r="IW245" s="364"/>
      <c r="IX245" s="364"/>
      <c r="IY245" s="364"/>
      <c r="IZ245" s="364"/>
      <c r="JA245" s="364"/>
      <c r="JB245" s="364"/>
      <c r="JC245" s="364"/>
      <c r="JD245" s="364"/>
      <c r="JE245" s="364"/>
      <c r="JF245" s="364"/>
      <c r="JG245" s="364"/>
      <c r="JH245" s="364"/>
      <c r="JI245" s="364"/>
      <c r="JJ245" s="364"/>
      <c r="JK245" s="364"/>
      <c r="JL245" s="364"/>
      <c r="JM245" s="364"/>
      <c r="JN245" s="364"/>
      <c r="JO245" s="364"/>
      <c r="JP245" s="364"/>
      <c r="JQ245" s="364"/>
      <c r="JR245" s="364"/>
      <c r="JS245" s="364"/>
      <c r="JT245" s="364"/>
      <c r="JU245" s="364"/>
      <c r="JV245" s="364"/>
      <c r="JW245" s="364"/>
      <c r="JX245" s="364"/>
      <c r="JY245" s="364"/>
      <c r="JZ245" s="364"/>
      <c r="KA245" s="364"/>
      <c r="KB245" s="364"/>
      <c r="KC245" s="364"/>
      <c r="KD245" s="364"/>
      <c r="KE245" s="364"/>
      <c r="KF245" s="364"/>
      <c r="KG245" s="364"/>
      <c r="KH245" s="364"/>
      <c r="KI245" s="364"/>
      <c r="KJ245" s="364"/>
      <c r="KK245" s="364"/>
      <c r="KL245" s="364"/>
      <c r="KM245" s="364"/>
      <c r="KN245" s="364"/>
      <c r="KO245" s="364"/>
      <c r="KP245" s="364"/>
      <c r="KQ245" s="364"/>
      <c r="KR245" s="364"/>
      <c r="KS245" s="364"/>
      <c r="KT245" s="364"/>
      <c r="KU245" s="364"/>
      <c r="KV245" s="364"/>
      <c r="KW245" s="364"/>
      <c r="KX245" s="364"/>
      <c r="KY245" s="364"/>
      <c r="KZ245" s="364"/>
      <c r="LA245" s="364"/>
      <c r="LB245" s="364"/>
      <c r="LC245" s="364"/>
      <c r="LD245" s="364"/>
      <c r="LE245" s="364"/>
      <c r="LF245" s="364"/>
      <c r="LG245" s="364"/>
      <c r="LH245" s="364"/>
      <c r="LI245" s="364"/>
      <c r="LJ245" s="364"/>
      <c r="LK245" s="364"/>
      <c r="LL245" s="364"/>
      <c r="LM245" s="364"/>
      <c r="LN245" s="364"/>
      <c r="LO245" s="364"/>
      <c r="LP245" s="364"/>
      <c r="LQ245" s="364"/>
      <c r="LR245" s="364"/>
      <c r="LS245" s="364"/>
      <c r="LT245" s="364"/>
      <c r="LU245" s="364"/>
      <c r="LV245" s="364"/>
      <c r="LW245" s="364"/>
      <c r="LX245" s="364"/>
      <c r="LY245" s="364"/>
      <c r="LZ245" s="364"/>
      <c r="MA245" s="364"/>
      <c r="MB245" s="364"/>
      <c r="MC245" s="364"/>
      <c r="MD245" s="364"/>
      <c r="ME245" s="364"/>
      <c r="MF245" s="364"/>
      <c r="MG245" s="364"/>
      <c r="MH245" s="364"/>
      <c r="MI245" s="364"/>
      <c r="MJ245" s="364"/>
      <c r="MK245" s="364"/>
      <c r="ML245" s="364"/>
      <c r="MM245" s="364"/>
      <c r="MN245" s="364"/>
      <c r="MO245" s="364"/>
      <c r="MP245" s="364"/>
      <c r="MQ245" s="364"/>
      <c r="MR245" s="364"/>
      <c r="MS245" s="364"/>
      <c r="MT245" s="364"/>
      <c r="MU245" s="364"/>
      <c r="MV245" s="364"/>
      <c r="MW245" s="364"/>
      <c r="MX245" s="364"/>
      <c r="MY245" s="364"/>
      <c r="MZ245" s="364"/>
      <c r="NA245" s="364"/>
      <c r="NB245" s="364"/>
      <c r="NC245" s="364"/>
      <c r="ND245" s="364"/>
      <c r="NE245" s="364"/>
      <c r="NF245" s="364"/>
      <c r="NG245" s="364"/>
      <c r="NH245" s="364"/>
      <c r="NI245" s="364"/>
      <c r="NJ245" s="364"/>
      <c r="NK245" s="364"/>
      <c r="NL245" s="364"/>
      <c r="NM245" s="364"/>
      <c r="NN245" s="364"/>
      <c r="NO245" s="364"/>
      <c r="NP245" s="364"/>
      <c r="NQ245" s="364"/>
      <c r="NR245" s="364"/>
      <c r="NS245" s="364"/>
      <c r="NT245" s="364"/>
      <c r="NU245" s="364"/>
      <c r="NV245" s="364"/>
      <c r="NW245" s="364"/>
      <c r="NX245" s="364"/>
      <c r="NY245" s="364"/>
      <c r="NZ245" s="364"/>
      <c r="OA245" s="364"/>
      <c r="OB245" s="364"/>
      <c r="OC245" s="364"/>
      <c r="OD245" s="364"/>
      <c r="OE245" s="364"/>
      <c r="OF245" s="364"/>
      <c r="OG245" s="364"/>
      <c r="OH245" s="364"/>
      <c r="OI245" s="364"/>
      <c r="OJ245" s="364"/>
      <c r="OK245" s="364"/>
      <c r="OL245" s="364"/>
      <c r="OM245" s="364"/>
      <c r="ON245" s="364"/>
      <c r="OO245" s="364"/>
      <c r="OP245" s="364"/>
      <c r="OQ245" s="364"/>
      <c r="OR245" s="364"/>
    </row>
    <row r="246" spans="1:408" ht="15">
      <c r="A246" s="365" t="s">
        <v>583</v>
      </c>
      <c r="B246" s="364">
        <f t="shared" si="222"/>
        <v>0</v>
      </c>
      <c r="C246" s="364">
        <f t="shared" si="223"/>
        <v>0</v>
      </c>
      <c r="D246" s="364">
        <f t="shared" si="224"/>
        <v>0</v>
      </c>
      <c r="E246" s="364">
        <f t="shared" si="225"/>
        <v>0</v>
      </c>
      <c r="F246" s="364">
        <f t="shared" si="226"/>
        <v>0</v>
      </c>
      <c r="G246" s="364">
        <f t="shared" si="227"/>
        <v>0</v>
      </c>
      <c r="H246" s="364">
        <f t="shared" si="228"/>
        <v>0</v>
      </c>
      <c r="I246" s="364">
        <f t="shared" si="229"/>
        <v>0</v>
      </c>
      <c r="J246" s="364">
        <f t="shared" si="230"/>
        <v>0</v>
      </c>
      <c r="K246" s="364">
        <f t="shared" si="231"/>
        <v>8.2132976470588228E-3</v>
      </c>
      <c r="L246" s="364">
        <f t="shared" si="232"/>
        <v>9.0202181176470587E-3</v>
      </c>
      <c r="M246" s="364">
        <f t="shared" si="233"/>
        <v>0</v>
      </c>
      <c r="N246" s="364">
        <f t="shared" si="234"/>
        <v>0</v>
      </c>
      <c r="O246" s="364">
        <f t="shared" si="235"/>
        <v>0</v>
      </c>
      <c r="P246" s="364">
        <f t="shared" si="236"/>
        <v>0</v>
      </c>
      <c r="Q246" s="364">
        <f t="shared" si="237"/>
        <v>0</v>
      </c>
      <c r="R246" s="364">
        <f t="shared" si="238"/>
        <v>0</v>
      </c>
      <c r="S246" s="364">
        <f t="shared" si="239"/>
        <v>3.4005934117647043E-3</v>
      </c>
      <c r="T246" s="364">
        <f t="shared" si="240"/>
        <v>0</v>
      </c>
      <c r="U246" s="364">
        <f t="shared" si="241"/>
        <v>0</v>
      </c>
      <c r="V246" s="364">
        <f t="shared" si="242"/>
        <v>2.305487058823528E-4</v>
      </c>
      <c r="W246" s="364">
        <f t="shared" si="243"/>
        <v>0</v>
      </c>
      <c r="X246" s="364">
        <f t="shared" si="244"/>
        <v>0</v>
      </c>
      <c r="Y246" s="364">
        <f t="shared" si="245"/>
        <v>0</v>
      </c>
      <c r="Z246" s="364">
        <f t="shared" si="246"/>
        <v>0</v>
      </c>
      <c r="AA246" s="364">
        <f t="shared" si="247"/>
        <v>0</v>
      </c>
      <c r="AB246" s="364">
        <f t="shared" si="248"/>
        <v>0</v>
      </c>
      <c r="AC246" s="364">
        <f t="shared" si="249"/>
        <v>0</v>
      </c>
      <c r="AD246" s="364">
        <f t="shared" si="250"/>
        <v>0</v>
      </c>
      <c r="AE246" s="364">
        <f t="shared" si="251"/>
        <v>0</v>
      </c>
      <c r="AG246" s="364"/>
      <c r="AH246" s="364"/>
      <c r="AI246" s="364"/>
      <c r="AJ246" s="364"/>
      <c r="AK246" s="364"/>
      <c r="AL246" s="364"/>
      <c r="AM246" s="364"/>
      <c r="AN246" s="364"/>
      <c r="AO246" s="364"/>
      <c r="AP246" s="364"/>
      <c r="AQ246" s="364"/>
      <c r="AR246" s="364"/>
      <c r="AS246" s="364"/>
      <c r="AT246" s="364"/>
      <c r="AU246" s="364"/>
      <c r="AV246" s="364"/>
      <c r="AW246" s="364"/>
      <c r="AX246" s="364"/>
      <c r="AY246" s="364"/>
      <c r="AZ246" s="364"/>
      <c r="BA246" s="364"/>
      <c r="BB246" s="364"/>
      <c r="BC246" s="364"/>
      <c r="BD246" s="364"/>
      <c r="BE246" s="364"/>
      <c r="BF246" s="364"/>
      <c r="BG246" s="364"/>
      <c r="BH246" s="364"/>
      <c r="BI246" s="364"/>
      <c r="BJ246" s="364"/>
      <c r="BK246" s="364"/>
      <c r="BL246" s="364"/>
      <c r="BM246" s="364"/>
      <c r="BN246" s="364"/>
      <c r="BO246" s="364"/>
      <c r="BP246" s="364"/>
      <c r="BQ246" s="364"/>
      <c r="BR246" s="364"/>
      <c r="BS246" s="364"/>
      <c r="BT246" s="364"/>
      <c r="BU246" s="364"/>
      <c r="BV246" s="364"/>
      <c r="BW246" s="364"/>
      <c r="BX246" s="364"/>
      <c r="BY246" s="364"/>
      <c r="BZ246" s="364"/>
      <c r="CA246" s="364"/>
      <c r="CB246" s="364"/>
      <c r="CC246" s="364"/>
      <c r="CD246" s="364"/>
      <c r="CE246" s="364"/>
      <c r="CF246" s="364"/>
      <c r="CG246" s="364"/>
      <c r="CH246" s="364"/>
      <c r="CI246" s="364"/>
      <c r="CJ246" s="364"/>
      <c r="CK246" s="364"/>
      <c r="CL246" s="364"/>
      <c r="CM246" s="364"/>
      <c r="CN246" s="364"/>
      <c r="CO246" s="364"/>
      <c r="CP246" s="364"/>
      <c r="CQ246" s="364"/>
      <c r="CR246" s="364"/>
      <c r="CS246" s="364"/>
      <c r="CT246" s="364"/>
      <c r="CU246" s="364"/>
      <c r="CV246" s="364"/>
      <c r="CW246" s="364"/>
      <c r="CX246" s="364"/>
      <c r="CY246" s="364"/>
      <c r="CZ246" s="364"/>
      <c r="DA246" s="364"/>
      <c r="DB246" s="364"/>
      <c r="DC246" s="364"/>
      <c r="DD246" s="364"/>
      <c r="DE246" s="364"/>
      <c r="DF246" s="364"/>
      <c r="DG246" s="364"/>
      <c r="DH246" s="364"/>
      <c r="DI246" s="364"/>
      <c r="DJ246" s="364"/>
      <c r="DK246" s="364"/>
      <c r="DL246" s="364"/>
      <c r="DM246" s="364"/>
      <c r="DN246" s="364"/>
      <c r="DO246" s="364"/>
      <c r="DP246" s="364"/>
      <c r="DQ246" s="364"/>
      <c r="DR246" s="364"/>
      <c r="DS246" s="364"/>
      <c r="DT246" s="364"/>
      <c r="DU246" s="364"/>
      <c r="DV246" s="364"/>
      <c r="DW246" s="364"/>
      <c r="DX246" s="364"/>
      <c r="DY246" s="364"/>
      <c r="DZ246" s="364"/>
      <c r="EA246" s="364"/>
      <c r="EB246" s="364"/>
      <c r="EC246" s="364"/>
      <c r="ED246" s="364"/>
      <c r="EE246" s="364"/>
      <c r="EF246" s="364"/>
      <c r="EG246" s="364"/>
      <c r="EH246" s="364"/>
      <c r="EI246" s="364"/>
      <c r="EJ246" s="364"/>
      <c r="EK246" s="364"/>
      <c r="EL246" s="364"/>
      <c r="EM246" s="364"/>
      <c r="EN246" s="364"/>
      <c r="EO246" s="364"/>
      <c r="EP246" s="364"/>
      <c r="EQ246" s="364">
        <v>3.4582305882352937</v>
      </c>
      <c r="ER246" s="364">
        <v>4.7550670588235286</v>
      </c>
      <c r="ES246" s="364"/>
      <c r="ET246" s="364"/>
      <c r="EU246" s="364"/>
      <c r="EV246" s="364"/>
      <c r="EW246" s="364"/>
      <c r="EX246" s="364"/>
      <c r="EY246" s="364"/>
      <c r="EZ246" s="364">
        <v>4.2651510588235286</v>
      </c>
      <c r="FA246" s="364"/>
      <c r="FB246" s="364"/>
      <c r="FC246" s="364"/>
      <c r="FD246" s="364">
        <v>4.7550670588235286</v>
      </c>
      <c r="FE246" s="364"/>
      <c r="FF246" s="364"/>
      <c r="FG246" s="364"/>
      <c r="FH246" s="364"/>
      <c r="FI246" s="364"/>
      <c r="FJ246" s="364"/>
      <c r="FK246" s="364"/>
      <c r="FL246" s="364"/>
      <c r="FM246" s="364"/>
      <c r="FN246" s="364"/>
      <c r="FO246" s="364"/>
      <c r="FP246" s="364"/>
      <c r="FQ246" s="364"/>
      <c r="FR246" s="364"/>
      <c r="FS246" s="364"/>
      <c r="FT246" s="364"/>
      <c r="FU246" s="364"/>
      <c r="FV246" s="364"/>
      <c r="FW246" s="364"/>
      <c r="FX246" s="364"/>
      <c r="FY246" s="364"/>
      <c r="FZ246" s="364"/>
      <c r="GA246" s="364"/>
      <c r="GB246" s="364"/>
      <c r="GC246" s="364"/>
      <c r="GD246" s="364"/>
      <c r="GE246" s="364"/>
      <c r="GF246" s="364"/>
      <c r="GG246" s="364"/>
      <c r="GH246" s="364"/>
      <c r="GI246" s="364"/>
      <c r="GJ246" s="364"/>
      <c r="GK246" s="364"/>
      <c r="GL246" s="364"/>
      <c r="GM246" s="364"/>
      <c r="GN246" s="364"/>
      <c r="GO246" s="364"/>
      <c r="GP246" s="364"/>
      <c r="GQ246" s="364"/>
      <c r="GR246" s="364"/>
      <c r="GS246" s="364"/>
      <c r="GT246" s="364"/>
      <c r="GU246" s="364"/>
      <c r="GV246" s="364"/>
      <c r="GW246" s="364"/>
      <c r="GX246" s="364"/>
      <c r="GY246" s="364"/>
      <c r="GZ246" s="364"/>
      <c r="HA246" s="364"/>
      <c r="HB246" s="364"/>
      <c r="HC246" s="364"/>
      <c r="HD246" s="364"/>
      <c r="HE246" s="364"/>
      <c r="HF246" s="364"/>
      <c r="HG246" s="364"/>
      <c r="HH246" s="364"/>
      <c r="HI246" s="364"/>
      <c r="HJ246" s="364"/>
      <c r="HK246" s="364"/>
      <c r="HL246" s="364"/>
      <c r="HM246" s="364"/>
      <c r="HN246" s="364"/>
      <c r="HO246" s="364"/>
      <c r="HP246" s="364"/>
      <c r="HQ246" s="364"/>
      <c r="HR246" s="364"/>
      <c r="HS246" s="364"/>
      <c r="HT246" s="364"/>
      <c r="HU246" s="364"/>
      <c r="HV246" s="364"/>
      <c r="HW246" s="364"/>
      <c r="HX246" s="364"/>
      <c r="HY246" s="364"/>
      <c r="HZ246" s="364"/>
      <c r="IA246" s="364"/>
      <c r="IB246" s="364"/>
      <c r="IC246" s="364"/>
      <c r="ID246" s="364">
        <v>0.51873458823529384</v>
      </c>
      <c r="IE246" s="364"/>
      <c r="IF246" s="364"/>
      <c r="IG246" s="364"/>
      <c r="IH246" s="364"/>
      <c r="II246" s="364">
        <v>1.1527435294117641</v>
      </c>
      <c r="IJ246" s="364"/>
      <c r="IK246" s="364">
        <v>1.1527435294117641</v>
      </c>
      <c r="IL246" s="364"/>
      <c r="IM246" s="364"/>
      <c r="IN246" s="364">
        <v>0.57637176470588203</v>
      </c>
      <c r="IO246" s="364"/>
      <c r="IP246" s="364"/>
      <c r="IQ246" s="364"/>
      <c r="IR246" s="364"/>
      <c r="IS246" s="364"/>
      <c r="IT246" s="364"/>
      <c r="IU246" s="364"/>
      <c r="IV246" s="364"/>
      <c r="IW246" s="364"/>
      <c r="IX246" s="364"/>
      <c r="IY246" s="364"/>
      <c r="IZ246" s="364"/>
      <c r="JA246" s="364"/>
      <c r="JB246" s="364"/>
      <c r="JC246" s="364"/>
      <c r="JD246" s="364"/>
      <c r="JE246" s="364"/>
      <c r="JF246" s="364"/>
      <c r="JG246" s="364"/>
      <c r="JH246" s="364"/>
      <c r="JI246" s="364"/>
      <c r="JJ246" s="364"/>
      <c r="JK246" s="364"/>
      <c r="JL246" s="364"/>
      <c r="JM246" s="364"/>
      <c r="JN246" s="364"/>
      <c r="JO246" s="364"/>
      <c r="JP246" s="364"/>
      <c r="JQ246" s="364"/>
      <c r="JR246" s="364"/>
      <c r="JS246" s="364"/>
      <c r="JT246" s="364"/>
      <c r="JU246" s="364"/>
      <c r="JV246" s="364"/>
      <c r="JW246" s="364"/>
      <c r="JX246" s="364">
        <v>0.23054870588235279</v>
      </c>
      <c r="JY246" s="364"/>
      <c r="JZ246" s="364"/>
      <c r="KA246" s="364"/>
      <c r="KB246" s="364"/>
      <c r="KC246" s="364"/>
      <c r="KD246" s="364"/>
      <c r="KE246" s="364"/>
      <c r="KF246" s="364"/>
      <c r="KG246" s="364"/>
      <c r="KH246" s="364"/>
      <c r="KI246" s="364"/>
      <c r="KJ246" s="364"/>
      <c r="KK246" s="364"/>
      <c r="KL246" s="364"/>
      <c r="KM246" s="364"/>
      <c r="KN246" s="364"/>
      <c r="KO246" s="364"/>
      <c r="KP246" s="364"/>
      <c r="KQ246" s="364"/>
      <c r="KR246" s="364"/>
      <c r="KS246" s="364"/>
      <c r="KT246" s="364"/>
      <c r="KU246" s="364"/>
      <c r="KV246" s="364"/>
      <c r="KW246" s="364"/>
      <c r="KX246" s="364"/>
      <c r="KY246" s="364"/>
      <c r="KZ246" s="364"/>
      <c r="LA246" s="364"/>
      <c r="LB246" s="364"/>
      <c r="LC246" s="364"/>
      <c r="LD246" s="364"/>
      <c r="LE246" s="364"/>
      <c r="LF246" s="364"/>
      <c r="LG246" s="364"/>
      <c r="LH246" s="364"/>
      <c r="LI246" s="364"/>
      <c r="LJ246" s="364"/>
      <c r="LK246" s="364"/>
      <c r="LL246" s="364"/>
      <c r="LM246" s="364"/>
      <c r="LN246" s="364"/>
      <c r="LO246" s="364"/>
      <c r="LP246" s="364"/>
      <c r="LQ246" s="364"/>
      <c r="LR246" s="364"/>
      <c r="LS246" s="364"/>
      <c r="LT246" s="364"/>
      <c r="LU246" s="364"/>
      <c r="LV246" s="364"/>
      <c r="LW246" s="364"/>
      <c r="LX246" s="364"/>
      <c r="LY246" s="364"/>
      <c r="LZ246" s="364"/>
      <c r="MA246" s="364"/>
      <c r="MB246" s="364"/>
      <c r="MC246" s="364"/>
      <c r="MD246" s="364"/>
      <c r="ME246" s="364"/>
      <c r="MF246" s="364"/>
      <c r="MG246" s="364"/>
      <c r="MH246" s="364"/>
      <c r="MI246" s="364"/>
      <c r="MJ246" s="364"/>
      <c r="MK246" s="364"/>
      <c r="ML246" s="364"/>
      <c r="MM246" s="364"/>
      <c r="MN246" s="364"/>
      <c r="MO246" s="364"/>
      <c r="MP246" s="364"/>
      <c r="MQ246" s="364"/>
      <c r="MR246" s="364"/>
      <c r="MS246" s="364"/>
      <c r="MT246" s="364"/>
      <c r="MU246" s="364"/>
      <c r="MV246" s="364"/>
      <c r="MW246" s="364"/>
      <c r="MX246" s="364"/>
      <c r="MY246" s="364"/>
      <c r="MZ246" s="364"/>
      <c r="NA246" s="364"/>
      <c r="NB246" s="364"/>
      <c r="NC246" s="364"/>
      <c r="ND246" s="364"/>
      <c r="NE246" s="364"/>
      <c r="NF246" s="364"/>
      <c r="NG246" s="364"/>
      <c r="NH246" s="364"/>
      <c r="NI246" s="364"/>
      <c r="NJ246" s="364"/>
      <c r="NK246" s="364"/>
      <c r="NL246" s="364"/>
      <c r="NM246" s="364"/>
      <c r="NN246" s="364"/>
      <c r="NO246" s="364"/>
      <c r="NP246" s="364"/>
      <c r="NQ246" s="364"/>
      <c r="NR246" s="364"/>
      <c r="NS246" s="364"/>
      <c r="NT246" s="364"/>
      <c r="NU246" s="364"/>
      <c r="NV246" s="364"/>
      <c r="NW246" s="364"/>
      <c r="NX246" s="364"/>
      <c r="NY246" s="364"/>
      <c r="NZ246" s="364"/>
      <c r="OA246" s="364"/>
      <c r="OB246" s="364"/>
      <c r="OC246" s="364"/>
      <c r="OD246" s="364"/>
      <c r="OE246" s="364"/>
      <c r="OF246" s="364"/>
      <c r="OG246" s="364"/>
      <c r="OH246" s="364"/>
      <c r="OI246" s="364"/>
      <c r="OJ246" s="364"/>
      <c r="OK246" s="364"/>
      <c r="OL246" s="364"/>
      <c r="OM246" s="364"/>
      <c r="ON246" s="364"/>
      <c r="OO246" s="364"/>
      <c r="OP246" s="364"/>
      <c r="OQ246" s="364"/>
      <c r="OR246" s="364"/>
    </row>
    <row r="247" spans="1:408" ht="15">
      <c r="A247" s="363" t="s">
        <v>809</v>
      </c>
      <c r="B247" s="364">
        <f t="shared" si="222"/>
        <v>0</v>
      </c>
      <c r="C247" s="364">
        <f t="shared" si="223"/>
        <v>0</v>
      </c>
      <c r="D247" s="364">
        <f t="shared" si="224"/>
        <v>0</v>
      </c>
      <c r="E247" s="364">
        <f t="shared" si="225"/>
        <v>0</v>
      </c>
      <c r="F247" s="364">
        <f t="shared" si="226"/>
        <v>0</v>
      </c>
      <c r="G247" s="364">
        <f t="shared" si="227"/>
        <v>0</v>
      </c>
      <c r="H247" s="364">
        <f t="shared" si="228"/>
        <v>0</v>
      </c>
      <c r="I247" s="364">
        <f t="shared" si="229"/>
        <v>0</v>
      </c>
      <c r="J247" s="364">
        <f t="shared" si="230"/>
        <v>0</v>
      </c>
      <c r="K247" s="364">
        <f t="shared" si="231"/>
        <v>0</v>
      </c>
      <c r="L247" s="364">
        <f t="shared" si="232"/>
        <v>0</v>
      </c>
      <c r="M247" s="364">
        <f t="shared" si="233"/>
        <v>0</v>
      </c>
      <c r="N247" s="364">
        <f t="shared" si="234"/>
        <v>0</v>
      </c>
      <c r="O247" s="364">
        <f t="shared" si="235"/>
        <v>0</v>
      </c>
      <c r="P247" s="364">
        <f t="shared" si="236"/>
        <v>0</v>
      </c>
      <c r="Q247" s="364">
        <f t="shared" si="237"/>
        <v>0</v>
      </c>
      <c r="R247" s="364">
        <f t="shared" si="238"/>
        <v>0</v>
      </c>
      <c r="S247" s="364">
        <f t="shared" si="239"/>
        <v>0</v>
      </c>
      <c r="T247" s="364">
        <f t="shared" si="240"/>
        <v>0</v>
      </c>
      <c r="U247" s="364">
        <f t="shared" si="241"/>
        <v>0</v>
      </c>
      <c r="V247" s="364">
        <f t="shared" si="242"/>
        <v>0</v>
      </c>
      <c r="W247" s="364">
        <f t="shared" si="243"/>
        <v>0</v>
      </c>
      <c r="X247" s="364">
        <f t="shared" si="244"/>
        <v>0</v>
      </c>
      <c r="Y247" s="364">
        <f t="shared" si="245"/>
        <v>0</v>
      </c>
      <c r="Z247" s="364">
        <f t="shared" si="246"/>
        <v>0</v>
      </c>
      <c r="AA247" s="364">
        <f t="shared" si="247"/>
        <v>0</v>
      </c>
      <c r="AB247" s="364">
        <f t="shared" si="248"/>
        <v>0</v>
      </c>
      <c r="AC247" s="364">
        <f t="shared" si="249"/>
        <v>0</v>
      </c>
      <c r="AD247" s="364">
        <f t="shared" si="250"/>
        <v>0</v>
      </c>
      <c r="AE247" s="364">
        <f t="shared" si="251"/>
        <v>0</v>
      </c>
      <c r="AG247" s="364"/>
      <c r="AH247" s="364"/>
      <c r="AI247" s="364"/>
      <c r="AJ247" s="364"/>
      <c r="AK247" s="364"/>
      <c r="AL247" s="364"/>
      <c r="AM247" s="364"/>
      <c r="AN247" s="364"/>
      <c r="AO247" s="364"/>
      <c r="AP247" s="364"/>
      <c r="AQ247" s="364"/>
      <c r="AR247" s="364"/>
      <c r="AS247" s="364"/>
      <c r="AT247" s="364"/>
      <c r="AU247" s="364"/>
      <c r="AV247" s="364"/>
      <c r="AW247" s="364"/>
      <c r="AX247" s="364"/>
      <c r="AY247" s="364"/>
      <c r="AZ247" s="364"/>
      <c r="BA247" s="364"/>
      <c r="BB247" s="364"/>
      <c r="BC247" s="364"/>
      <c r="BD247" s="364"/>
      <c r="BE247" s="364"/>
      <c r="BF247" s="364"/>
      <c r="BG247" s="364"/>
      <c r="BH247" s="364"/>
      <c r="BI247" s="364"/>
      <c r="BJ247" s="364"/>
      <c r="BK247" s="364"/>
      <c r="BL247" s="364"/>
      <c r="BM247" s="364"/>
      <c r="BN247" s="364"/>
      <c r="BO247" s="364"/>
      <c r="BP247" s="364"/>
      <c r="BQ247" s="364"/>
      <c r="BR247" s="364"/>
      <c r="BS247" s="364"/>
      <c r="BT247" s="364"/>
      <c r="BU247" s="364"/>
      <c r="BV247" s="364"/>
      <c r="BW247" s="364"/>
      <c r="BX247" s="364"/>
      <c r="BY247" s="364"/>
      <c r="BZ247" s="364"/>
      <c r="CA247" s="364"/>
      <c r="CB247" s="364"/>
      <c r="CC247" s="364"/>
      <c r="CD247" s="364"/>
      <c r="CE247" s="364"/>
      <c r="CF247" s="364"/>
      <c r="CG247" s="364"/>
      <c r="CH247" s="364"/>
      <c r="CI247" s="364"/>
      <c r="CJ247" s="364"/>
      <c r="CK247" s="364"/>
      <c r="CL247" s="364"/>
      <c r="CM247" s="364"/>
      <c r="CN247" s="364"/>
      <c r="CO247" s="364"/>
      <c r="CP247" s="364"/>
      <c r="CQ247" s="364"/>
      <c r="CR247" s="364"/>
      <c r="CS247" s="364"/>
      <c r="CT247" s="364"/>
      <c r="CU247" s="364"/>
      <c r="CV247" s="364"/>
      <c r="CW247" s="364"/>
      <c r="CX247" s="364"/>
      <c r="CY247" s="364"/>
      <c r="CZ247" s="364"/>
      <c r="DA247" s="364"/>
      <c r="DB247" s="364"/>
      <c r="DC247" s="364"/>
      <c r="DD247" s="364"/>
      <c r="DE247" s="364"/>
      <c r="DF247" s="364"/>
      <c r="DG247" s="364"/>
      <c r="DH247" s="364"/>
      <c r="DI247" s="364"/>
      <c r="DJ247" s="364"/>
      <c r="DK247" s="364"/>
      <c r="DL247" s="364"/>
      <c r="DM247" s="364"/>
      <c r="DN247" s="364"/>
      <c r="DO247" s="364"/>
      <c r="DP247" s="364"/>
      <c r="DQ247" s="364"/>
      <c r="DR247" s="364"/>
      <c r="DS247" s="364"/>
      <c r="DT247" s="364"/>
      <c r="DU247" s="364"/>
      <c r="DV247" s="364"/>
      <c r="DW247" s="364"/>
      <c r="DX247" s="364"/>
      <c r="DY247" s="364"/>
      <c r="DZ247" s="364"/>
      <c r="EA247" s="364"/>
      <c r="EB247" s="364"/>
      <c r="EC247" s="364"/>
      <c r="ED247" s="364"/>
      <c r="EE247" s="364"/>
      <c r="EF247" s="364"/>
      <c r="EG247" s="364"/>
      <c r="EH247" s="364"/>
      <c r="EI247" s="364"/>
      <c r="EJ247" s="364"/>
      <c r="EK247" s="364"/>
      <c r="EL247" s="364"/>
      <c r="EM247" s="364"/>
      <c r="EN247" s="364"/>
      <c r="EO247" s="364"/>
      <c r="EP247" s="364"/>
      <c r="EQ247" s="364"/>
      <c r="ER247" s="364"/>
      <c r="ES247" s="364"/>
      <c r="ET247" s="364"/>
      <c r="EU247" s="364"/>
      <c r="EV247" s="364"/>
      <c r="EW247" s="364"/>
      <c r="EX247" s="364"/>
      <c r="EY247" s="364"/>
      <c r="EZ247" s="364"/>
      <c r="FA247" s="364"/>
      <c r="FB247" s="364"/>
      <c r="FC247" s="364"/>
      <c r="FD247" s="364"/>
      <c r="FE247" s="364"/>
      <c r="FF247" s="364"/>
      <c r="FG247" s="364"/>
      <c r="FH247" s="364"/>
      <c r="FI247" s="364"/>
      <c r="FJ247" s="364"/>
      <c r="FK247" s="364"/>
      <c r="FL247" s="364"/>
      <c r="FM247" s="364"/>
      <c r="FN247" s="364"/>
      <c r="FO247" s="364"/>
      <c r="FP247" s="364"/>
      <c r="FQ247" s="364"/>
      <c r="FR247" s="364"/>
      <c r="FS247" s="364"/>
      <c r="FT247" s="364"/>
      <c r="FU247" s="364"/>
      <c r="FV247" s="364"/>
      <c r="FW247" s="364"/>
      <c r="FX247" s="364"/>
      <c r="FY247" s="364"/>
      <c r="FZ247" s="364"/>
      <c r="GA247" s="364"/>
      <c r="GB247" s="364"/>
      <c r="GC247" s="364"/>
      <c r="GD247" s="364"/>
      <c r="GE247" s="364"/>
      <c r="GF247" s="364"/>
      <c r="GG247" s="364"/>
      <c r="GH247" s="364"/>
      <c r="GI247" s="364"/>
      <c r="GJ247" s="364"/>
      <c r="GK247" s="364"/>
      <c r="GL247" s="364"/>
      <c r="GM247" s="364"/>
      <c r="GN247" s="364"/>
      <c r="GO247" s="364"/>
      <c r="GP247" s="364"/>
      <c r="GQ247" s="364"/>
      <c r="GR247" s="364"/>
      <c r="GS247" s="364"/>
      <c r="GT247" s="364"/>
      <c r="GU247" s="364"/>
      <c r="GV247" s="364"/>
      <c r="GW247" s="364"/>
      <c r="GX247" s="364"/>
      <c r="GY247" s="364"/>
      <c r="GZ247" s="364"/>
      <c r="HA247" s="364"/>
      <c r="HB247" s="364"/>
      <c r="HC247" s="364"/>
      <c r="HD247" s="364"/>
      <c r="HE247" s="364"/>
      <c r="HF247" s="364"/>
      <c r="HG247" s="364"/>
      <c r="HH247" s="364"/>
      <c r="HI247" s="364"/>
      <c r="HJ247" s="364"/>
      <c r="HK247" s="364"/>
      <c r="HL247" s="364"/>
      <c r="HM247" s="364"/>
      <c r="HN247" s="364"/>
      <c r="HO247" s="364"/>
      <c r="HP247" s="364"/>
      <c r="HQ247" s="364"/>
      <c r="HR247" s="364"/>
      <c r="HS247" s="364"/>
      <c r="HT247" s="364"/>
      <c r="HU247" s="364"/>
      <c r="HV247" s="364"/>
      <c r="HW247" s="364"/>
      <c r="HX247" s="364"/>
      <c r="HY247" s="364"/>
      <c r="HZ247" s="364"/>
      <c r="IA247" s="364"/>
      <c r="IB247" s="364"/>
      <c r="IC247" s="364"/>
      <c r="ID247" s="364"/>
      <c r="IE247" s="364"/>
      <c r="IF247" s="364"/>
      <c r="IG247" s="364"/>
      <c r="IH247" s="364"/>
      <c r="II247" s="364"/>
      <c r="IJ247" s="364"/>
      <c r="IK247" s="364"/>
      <c r="IL247" s="364"/>
      <c r="IM247" s="364"/>
      <c r="IN247" s="364"/>
      <c r="IO247" s="364"/>
      <c r="IP247" s="364"/>
      <c r="IQ247" s="364"/>
      <c r="IR247" s="364"/>
      <c r="IS247" s="364"/>
      <c r="IT247" s="364"/>
      <c r="IU247" s="364"/>
      <c r="IV247" s="364"/>
      <c r="IW247" s="364"/>
      <c r="IX247" s="364"/>
      <c r="IY247" s="364"/>
      <c r="IZ247" s="364"/>
      <c r="JA247" s="364"/>
      <c r="JB247" s="364"/>
      <c r="JC247" s="364"/>
      <c r="JD247" s="364"/>
      <c r="JE247" s="364"/>
      <c r="JF247" s="364"/>
      <c r="JG247" s="364"/>
      <c r="JH247" s="364"/>
      <c r="JI247" s="364"/>
      <c r="JJ247" s="364"/>
      <c r="JK247" s="364"/>
      <c r="JL247" s="364"/>
      <c r="JM247" s="364"/>
      <c r="JN247" s="364"/>
      <c r="JO247" s="364"/>
      <c r="JP247" s="364"/>
      <c r="JQ247" s="364"/>
      <c r="JR247" s="364"/>
      <c r="JS247" s="364"/>
      <c r="JT247" s="364"/>
      <c r="JU247" s="364"/>
      <c r="JV247" s="364"/>
      <c r="JW247" s="364"/>
      <c r="JX247" s="364"/>
      <c r="JY247" s="364"/>
      <c r="JZ247" s="364"/>
      <c r="KA247" s="364"/>
      <c r="KB247" s="364"/>
      <c r="KC247" s="364"/>
      <c r="KD247" s="364"/>
      <c r="KE247" s="364"/>
      <c r="KF247" s="364"/>
      <c r="KG247" s="364"/>
      <c r="KH247" s="364"/>
      <c r="KI247" s="364"/>
      <c r="KJ247" s="364"/>
      <c r="KK247" s="364"/>
      <c r="KL247" s="364"/>
      <c r="KM247" s="364"/>
      <c r="KN247" s="364"/>
      <c r="KO247" s="364"/>
      <c r="KP247" s="364"/>
      <c r="KQ247" s="364"/>
      <c r="KR247" s="364"/>
      <c r="KS247" s="364"/>
      <c r="KT247" s="364"/>
      <c r="KU247" s="364"/>
      <c r="KV247" s="364"/>
      <c r="KW247" s="364"/>
      <c r="KX247" s="364"/>
      <c r="KY247" s="364"/>
      <c r="KZ247" s="364"/>
      <c r="LA247" s="364"/>
      <c r="LB247" s="364"/>
      <c r="LC247" s="364"/>
      <c r="LD247" s="364"/>
      <c r="LE247" s="364"/>
      <c r="LF247" s="364"/>
      <c r="LG247" s="364"/>
      <c r="LH247" s="364"/>
      <c r="LI247" s="364"/>
      <c r="LJ247" s="364"/>
      <c r="LK247" s="364"/>
      <c r="LL247" s="364"/>
      <c r="LM247" s="364"/>
      <c r="LN247" s="364"/>
      <c r="LO247" s="364"/>
      <c r="LP247" s="364"/>
      <c r="LQ247" s="364"/>
      <c r="LR247" s="364"/>
      <c r="LS247" s="364"/>
      <c r="LT247" s="364"/>
      <c r="LU247" s="364"/>
      <c r="LV247" s="364"/>
      <c r="LW247" s="364"/>
      <c r="LX247" s="364"/>
      <c r="LY247" s="364"/>
      <c r="LZ247" s="364"/>
      <c r="MA247" s="364"/>
      <c r="MB247" s="364"/>
      <c r="MC247" s="364"/>
      <c r="MD247" s="364"/>
      <c r="ME247" s="364"/>
      <c r="MF247" s="364"/>
      <c r="MG247" s="364"/>
      <c r="MH247" s="364"/>
      <c r="MI247" s="364"/>
      <c r="MJ247" s="364"/>
      <c r="MK247" s="364"/>
      <c r="ML247" s="364"/>
      <c r="MM247" s="364"/>
      <c r="MN247" s="364"/>
      <c r="MO247" s="364"/>
      <c r="MP247" s="364"/>
      <c r="MQ247" s="364"/>
      <c r="MR247" s="364"/>
      <c r="MS247" s="364"/>
      <c r="MT247" s="364"/>
      <c r="MU247" s="364"/>
      <c r="MV247" s="364"/>
      <c r="MW247" s="364"/>
      <c r="MX247" s="364"/>
      <c r="MY247" s="364"/>
      <c r="MZ247" s="364"/>
      <c r="NA247" s="364"/>
      <c r="NB247" s="364"/>
      <c r="NC247" s="364"/>
      <c r="ND247" s="364"/>
      <c r="NE247" s="364"/>
      <c r="NF247" s="364"/>
      <c r="NG247" s="364"/>
      <c r="NH247" s="364"/>
      <c r="NI247" s="364"/>
      <c r="NJ247" s="364"/>
      <c r="NK247" s="364"/>
      <c r="NL247" s="364"/>
      <c r="NM247" s="364"/>
      <c r="NN247" s="364"/>
      <c r="NO247" s="364"/>
      <c r="NP247" s="364"/>
      <c r="NQ247" s="364"/>
      <c r="NR247" s="364"/>
      <c r="NS247" s="364"/>
      <c r="NT247" s="364"/>
      <c r="NU247" s="364"/>
      <c r="NV247" s="364"/>
      <c r="NW247" s="364"/>
      <c r="NX247" s="364"/>
      <c r="NY247" s="364"/>
      <c r="NZ247" s="364"/>
      <c r="OA247" s="364"/>
      <c r="OB247" s="364"/>
      <c r="OC247" s="364"/>
      <c r="OD247" s="364"/>
      <c r="OE247" s="364"/>
      <c r="OF247" s="364"/>
      <c r="OG247" s="364"/>
      <c r="OH247" s="364"/>
      <c r="OI247" s="364"/>
      <c r="OJ247" s="364"/>
      <c r="OK247" s="364"/>
      <c r="OL247" s="364"/>
      <c r="OM247" s="364"/>
      <c r="ON247" s="364"/>
      <c r="OO247" s="364"/>
      <c r="OP247" s="364"/>
      <c r="OQ247" s="364"/>
      <c r="OR247" s="364"/>
    </row>
    <row r="248" spans="1:408" ht="15">
      <c r="A248" s="365" t="s">
        <v>810</v>
      </c>
      <c r="B248" s="364">
        <f t="shared" si="222"/>
        <v>0</v>
      </c>
      <c r="C248" s="364">
        <f t="shared" si="223"/>
        <v>0</v>
      </c>
      <c r="D248" s="364">
        <f t="shared" si="224"/>
        <v>0</v>
      </c>
      <c r="E248" s="364">
        <f t="shared" si="225"/>
        <v>0</v>
      </c>
      <c r="F248" s="364">
        <f t="shared" si="226"/>
        <v>0</v>
      </c>
      <c r="G248" s="364">
        <f t="shared" si="227"/>
        <v>0</v>
      </c>
      <c r="H248" s="364">
        <f t="shared" si="228"/>
        <v>0</v>
      </c>
      <c r="I248" s="364">
        <f t="shared" si="229"/>
        <v>0</v>
      </c>
      <c r="J248" s="364">
        <f t="shared" si="230"/>
        <v>0</v>
      </c>
      <c r="K248" s="364">
        <f t="shared" si="231"/>
        <v>0</v>
      </c>
      <c r="L248" s="364">
        <f t="shared" si="232"/>
        <v>0</v>
      </c>
      <c r="M248" s="364">
        <f t="shared" si="233"/>
        <v>0</v>
      </c>
      <c r="N248" s="364">
        <f t="shared" si="234"/>
        <v>0</v>
      </c>
      <c r="O248" s="364">
        <f t="shared" si="235"/>
        <v>0</v>
      </c>
      <c r="P248" s="364">
        <f t="shared" si="236"/>
        <v>0</v>
      </c>
      <c r="Q248" s="364">
        <f t="shared" si="237"/>
        <v>0</v>
      </c>
      <c r="R248" s="364">
        <f t="shared" si="238"/>
        <v>0</v>
      </c>
      <c r="S248" s="364">
        <f t="shared" si="239"/>
        <v>0</v>
      </c>
      <c r="T248" s="364">
        <f t="shared" si="240"/>
        <v>0</v>
      </c>
      <c r="U248" s="364">
        <f t="shared" si="241"/>
        <v>0</v>
      </c>
      <c r="V248" s="364">
        <f t="shared" si="242"/>
        <v>0</v>
      </c>
      <c r="W248" s="364">
        <f t="shared" si="243"/>
        <v>0</v>
      </c>
      <c r="X248" s="364">
        <f t="shared" si="244"/>
        <v>0</v>
      </c>
      <c r="Y248" s="364">
        <f t="shared" si="245"/>
        <v>0</v>
      </c>
      <c r="Z248" s="364">
        <f t="shared" si="246"/>
        <v>0</v>
      </c>
      <c r="AA248" s="364">
        <f t="shared" si="247"/>
        <v>0</v>
      </c>
      <c r="AB248" s="364">
        <f t="shared" si="248"/>
        <v>0</v>
      </c>
      <c r="AC248" s="364">
        <f t="shared" si="249"/>
        <v>0</v>
      </c>
      <c r="AD248" s="364">
        <f t="shared" si="250"/>
        <v>0</v>
      </c>
      <c r="AE248" s="364">
        <f t="shared" si="251"/>
        <v>0</v>
      </c>
      <c r="AG248" s="364"/>
      <c r="AH248" s="364"/>
      <c r="AI248" s="364"/>
      <c r="AJ248" s="364"/>
      <c r="AK248" s="364"/>
      <c r="AL248" s="364"/>
      <c r="AM248" s="364"/>
      <c r="AN248" s="364"/>
      <c r="AO248" s="364"/>
      <c r="AP248" s="364"/>
      <c r="AQ248" s="364"/>
      <c r="AR248" s="364"/>
      <c r="AS248" s="364"/>
      <c r="AT248" s="364"/>
      <c r="AU248" s="364"/>
      <c r="AV248" s="364"/>
      <c r="AW248" s="364"/>
      <c r="AX248" s="364"/>
      <c r="AY248" s="364"/>
      <c r="AZ248" s="364"/>
      <c r="BA248" s="364"/>
      <c r="BB248" s="364"/>
      <c r="BC248" s="364"/>
      <c r="BD248" s="364"/>
      <c r="BE248" s="364"/>
      <c r="BF248" s="364"/>
      <c r="BG248" s="364"/>
      <c r="BH248" s="364"/>
      <c r="BI248" s="364"/>
      <c r="BJ248" s="364"/>
      <c r="BK248" s="364"/>
      <c r="BL248" s="364"/>
      <c r="BM248" s="364"/>
      <c r="BN248" s="364"/>
      <c r="BO248" s="364"/>
      <c r="BP248" s="364"/>
      <c r="BQ248" s="364"/>
      <c r="BR248" s="364"/>
      <c r="BS248" s="364"/>
      <c r="BT248" s="364"/>
      <c r="BU248" s="364"/>
      <c r="BV248" s="364"/>
      <c r="BW248" s="364"/>
      <c r="BX248" s="364"/>
      <c r="BY248" s="364"/>
      <c r="BZ248" s="364"/>
      <c r="CA248" s="364"/>
      <c r="CB248" s="364"/>
      <c r="CC248" s="364"/>
      <c r="CD248" s="364"/>
      <c r="CE248" s="364"/>
      <c r="CF248" s="364"/>
      <c r="CG248" s="364"/>
      <c r="CH248" s="364"/>
      <c r="CI248" s="364"/>
      <c r="CJ248" s="364"/>
      <c r="CK248" s="364"/>
      <c r="CL248" s="364"/>
      <c r="CM248" s="364"/>
      <c r="CN248" s="364"/>
      <c r="CO248" s="364"/>
      <c r="CP248" s="364"/>
      <c r="CQ248" s="364"/>
      <c r="CR248" s="364"/>
      <c r="CS248" s="364"/>
      <c r="CT248" s="364"/>
      <c r="CU248" s="364"/>
      <c r="CV248" s="364"/>
      <c r="CW248" s="364"/>
      <c r="CX248" s="364"/>
      <c r="CY248" s="364"/>
      <c r="CZ248" s="364"/>
      <c r="DA248" s="364"/>
      <c r="DB248" s="364"/>
      <c r="DC248" s="364"/>
      <c r="DD248" s="364"/>
      <c r="DE248" s="364"/>
      <c r="DF248" s="364"/>
      <c r="DG248" s="364"/>
      <c r="DH248" s="364"/>
      <c r="DI248" s="364"/>
      <c r="DJ248" s="364"/>
      <c r="DK248" s="364"/>
      <c r="DL248" s="364"/>
      <c r="DM248" s="364"/>
      <c r="DN248" s="364"/>
      <c r="DO248" s="364"/>
      <c r="DP248" s="364"/>
      <c r="DQ248" s="364"/>
      <c r="DR248" s="364"/>
      <c r="DS248" s="364"/>
      <c r="DT248" s="364"/>
      <c r="DU248" s="364"/>
      <c r="DV248" s="364"/>
      <c r="DW248" s="364"/>
      <c r="DX248" s="364"/>
      <c r="DY248" s="364"/>
      <c r="DZ248" s="364"/>
      <c r="EA248" s="364"/>
      <c r="EB248" s="364"/>
      <c r="EC248" s="364"/>
      <c r="ED248" s="364"/>
      <c r="EE248" s="364"/>
      <c r="EF248" s="364"/>
      <c r="EG248" s="364"/>
      <c r="EH248" s="364"/>
      <c r="EI248" s="364"/>
      <c r="EJ248" s="364"/>
      <c r="EK248" s="364"/>
      <c r="EL248" s="364"/>
      <c r="EM248" s="364"/>
      <c r="EN248" s="364"/>
      <c r="EO248" s="364"/>
      <c r="EP248" s="364"/>
      <c r="EQ248" s="364"/>
      <c r="ER248" s="364"/>
      <c r="ES248" s="364"/>
      <c r="ET248" s="364"/>
      <c r="EU248" s="364"/>
      <c r="EV248" s="364"/>
      <c r="EW248" s="364"/>
      <c r="EX248" s="364"/>
      <c r="EY248" s="364"/>
      <c r="EZ248" s="364"/>
      <c r="FA248" s="364"/>
      <c r="FB248" s="364"/>
      <c r="FC248" s="364"/>
      <c r="FD248" s="364"/>
      <c r="FE248" s="364"/>
      <c r="FF248" s="364"/>
      <c r="FG248" s="364"/>
      <c r="FH248" s="364"/>
      <c r="FI248" s="364"/>
      <c r="FJ248" s="364"/>
      <c r="FK248" s="364"/>
      <c r="FL248" s="364"/>
      <c r="FM248" s="364"/>
      <c r="FN248" s="364"/>
      <c r="FO248" s="364"/>
      <c r="FP248" s="364"/>
      <c r="FQ248" s="364"/>
      <c r="FR248" s="364"/>
      <c r="FS248" s="364"/>
      <c r="FT248" s="364"/>
      <c r="FU248" s="364"/>
      <c r="FV248" s="364"/>
      <c r="FW248" s="364"/>
      <c r="FX248" s="364"/>
      <c r="FY248" s="364"/>
      <c r="FZ248" s="364"/>
      <c r="GA248" s="364"/>
      <c r="GB248" s="364"/>
      <c r="GC248" s="364"/>
      <c r="GD248" s="364"/>
      <c r="GE248" s="364"/>
      <c r="GF248" s="364"/>
      <c r="GG248" s="364"/>
      <c r="GH248" s="364"/>
      <c r="GI248" s="364"/>
      <c r="GJ248" s="364"/>
      <c r="GK248" s="364"/>
      <c r="GL248" s="364"/>
      <c r="GM248" s="364"/>
      <c r="GN248" s="364"/>
      <c r="GO248" s="364"/>
      <c r="GP248" s="364"/>
      <c r="GQ248" s="364"/>
      <c r="GR248" s="364"/>
      <c r="GS248" s="364"/>
      <c r="GT248" s="364"/>
      <c r="GU248" s="364"/>
      <c r="GV248" s="364"/>
      <c r="GW248" s="364"/>
      <c r="GX248" s="364"/>
      <c r="GY248" s="364"/>
      <c r="GZ248" s="364"/>
      <c r="HA248" s="364"/>
      <c r="HB248" s="364"/>
      <c r="HC248" s="364"/>
      <c r="HD248" s="364"/>
      <c r="HE248" s="364"/>
      <c r="HF248" s="364"/>
      <c r="HG248" s="364"/>
      <c r="HH248" s="364"/>
      <c r="HI248" s="364"/>
      <c r="HJ248" s="364"/>
      <c r="HK248" s="364"/>
      <c r="HL248" s="364"/>
      <c r="HM248" s="364"/>
      <c r="HN248" s="364"/>
      <c r="HO248" s="364"/>
      <c r="HP248" s="364"/>
      <c r="HQ248" s="364"/>
      <c r="HR248" s="364"/>
      <c r="HS248" s="364"/>
      <c r="HT248" s="364"/>
      <c r="HU248" s="364"/>
      <c r="HV248" s="364"/>
      <c r="HW248" s="364"/>
      <c r="HX248" s="364"/>
      <c r="HY248" s="364"/>
      <c r="HZ248" s="364"/>
      <c r="IA248" s="364"/>
      <c r="IB248" s="364"/>
      <c r="IC248" s="364"/>
      <c r="ID248" s="364"/>
      <c r="IE248" s="364"/>
      <c r="IF248" s="364"/>
      <c r="IG248" s="364"/>
      <c r="IH248" s="364"/>
      <c r="II248" s="364"/>
      <c r="IJ248" s="364"/>
      <c r="IK248" s="364"/>
      <c r="IL248" s="364"/>
      <c r="IM248" s="364"/>
      <c r="IN248" s="364"/>
      <c r="IO248" s="364"/>
      <c r="IP248" s="364"/>
      <c r="IQ248" s="364"/>
      <c r="IR248" s="364"/>
      <c r="IS248" s="364"/>
      <c r="IT248" s="364"/>
      <c r="IU248" s="364"/>
      <c r="IV248" s="364"/>
      <c r="IW248" s="364"/>
      <c r="IX248" s="364"/>
      <c r="IY248" s="364"/>
      <c r="IZ248" s="364"/>
      <c r="JA248" s="364"/>
      <c r="JB248" s="364"/>
      <c r="JC248" s="364"/>
      <c r="JD248" s="364"/>
      <c r="JE248" s="364"/>
      <c r="JF248" s="364"/>
      <c r="JG248" s="364"/>
      <c r="JH248" s="364"/>
      <c r="JI248" s="364"/>
      <c r="JJ248" s="364"/>
      <c r="JK248" s="364"/>
      <c r="JL248" s="364"/>
      <c r="JM248" s="364"/>
      <c r="JN248" s="364"/>
      <c r="JO248" s="364"/>
      <c r="JP248" s="364"/>
      <c r="JQ248" s="364"/>
      <c r="JR248" s="364"/>
      <c r="JS248" s="364"/>
      <c r="JT248" s="364"/>
      <c r="JU248" s="364"/>
      <c r="JV248" s="364"/>
      <c r="JW248" s="364"/>
      <c r="JX248" s="364"/>
      <c r="JY248" s="364"/>
      <c r="JZ248" s="364"/>
      <c r="KA248" s="364"/>
      <c r="KB248" s="364"/>
      <c r="KC248" s="364"/>
      <c r="KD248" s="364"/>
      <c r="KE248" s="364"/>
      <c r="KF248" s="364"/>
      <c r="KG248" s="364"/>
      <c r="KH248" s="364"/>
      <c r="KI248" s="364"/>
      <c r="KJ248" s="364"/>
      <c r="KK248" s="364"/>
      <c r="KL248" s="364"/>
      <c r="KM248" s="364"/>
      <c r="KN248" s="364"/>
      <c r="KO248" s="364"/>
      <c r="KP248" s="364"/>
      <c r="KQ248" s="364"/>
      <c r="KR248" s="364"/>
      <c r="KS248" s="364"/>
      <c r="KT248" s="364"/>
      <c r="KU248" s="364"/>
      <c r="KV248" s="364"/>
      <c r="KW248" s="364"/>
      <c r="KX248" s="364"/>
      <c r="KY248" s="364"/>
      <c r="KZ248" s="364"/>
      <c r="LA248" s="364"/>
      <c r="LB248" s="364"/>
      <c r="LC248" s="364"/>
      <c r="LD248" s="364"/>
      <c r="LE248" s="364"/>
      <c r="LF248" s="364"/>
      <c r="LG248" s="364"/>
      <c r="LH248" s="364"/>
      <c r="LI248" s="364"/>
      <c r="LJ248" s="364"/>
      <c r="LK248" s="364"/>
      <c r="LL248" s="364"/>
      <c r="LM248" s="364"/>
      <c r="LN248" s="364"/>
      <c r="LO248" s="364"/>
      <c r="LP248" s="364"/>
      <c r="LQ248" s="364"/>
      <c r="LR248" s="364"/>
      <c r="LS248" s="364"/>
      <c r="LT248" s="364"/>
      <c r="LU248" s="364"/>
      <c r="LV248" s="364"/>
      <c r="LW248" s="364"/>
      <c r="LX248" s="364"/>
      <c r="LY248" s="364"/>
      <c r="LZ248" s="364"/>
      <c r="MA248" s="364"/>
      <c r="MB248" s="364"/>
      <c r="MC248" s="364"/>
      <c r="MD248" s="364"/>
      <c r="ME248" s="364"/>
      <c r="MF248" s="364"/>
      <c r="MG248" s="364"/>
      <c r="MH248" s="364"/>
      <c r="MI248" s="364"/>
      <c r="MJ248" s="364"/>
      <c r="MK248" s="364"/>
      <c r="ML248" s="364"/>
      <c r="MM248" s="364"/>
      <c r="MN248" s="364"/>
      <c r="MO248" s="364"/>
      <c r="MP248" s="364"/>
      <c r="MQ248" s="364"/>
      <c r="MR248" s="364"/>
      <c r="MS248" s="364"/>
      <c r="MT248" s="364"/>
      <c r="MU248" s="364"/>
      <c r="MV248" s="364"/>
      <c r="MW248" s="364"/>
      <c r="MX248" s="364"/>
      <c r="MY248" s="364"/>
      <c r="MZ248" s="364"/>
      <c r="NA248" s="364"/>
      <c r="NB248" s="364"/>
      <c r="NC248" s="364"/>
      <c r="ND248" s="364"/>
      <c r="NE248" s="364"/>
      <c r="NF248" s="364"/>
      <c r="NG248" s="364"/>
      <c r="NH248" s="364"/>
      <c r="NI248" s="364"/>
      <c r="NJ248" s="364"/>
      <c r="NK248" s="364"/>
      <c r="NL248" s="364"/>
      <c r="NM248" s="364"/>
      <c r="NN248" s="364"/>
      <c r="NO248" s="364"/>
      <c r="NP248" s="364"/>
      <c r="NQ248" s="364"/>
      <c r="NR248" s="364"/>
      <c r="NS248" s="364"/>
      <c r="NT248" s="364"/>
      <c r="NU248" s="364"/>
      <c r="NV248" s="364"/>
      <c r="NW248" s="364"/>
      <c r="NX248" s="364"/>
      <c r="NY248" s="364"/>
      <c r="NZ248" s="364"/>
      <c r="OA248" s="364"/>
      <c r="OB248" s="364"/>
      <c r="OC248" s="364"/>
      <c r="OD248" s="364"/>
      <c r="OE248" s="364"/>
      <c r="OF248" s="364"/>
      <c r="OG248" s="364"/>
      <c r="OH248" s="364"/>
      <c r="OI248" s="364"/>
      <c r="OJ248" s="364"/>
      <c r="OK248" s="364"/>
      <c r="OL248" s="364"/>
      <c r="OM248" s="364"/>
      <c r="ON248" s="364"/>
      <c r="OO248" s="364"/>
      <c r="OP248" s="364"/>
      <c r="OQ248" s="364"/>
      <c r="OR248" s="364"/>
    </row>
    <row r="249" spans="1:408" ht="15">
      <c r="A249" s="365" t="s">
        <v>811</v>
      </c>
      <c r="B249" s="364">
        <f t="shared" si="222"/>
        <v>0</v>
      </c>
      <c r="C249" s="364">
        <f t="shared" si="223"/>
        <v>0</v>
      </c>
      <c r="D249" s="364">
        <f t="shared" si="224"/>
        <v>0</v>
      </c>
      <c r="E249" s="364">
        <f t="shared" si="225"/>
        <v>0</v>
      </c>
      <c r="F249" s="364">
        <f t="shared" si="226"/>
        <v>0</v>
      </c>
      <c r="G249" s="364">
        <f t="shared" si="227"/>
        <v>0</v>
      </c>
      <c r="H249" s="364">
        <f t="shared" si="228"/>
        <v>0</v>
      </c>
      <c r="I249" s="364">
        <f t="shared" si="229"/>
        <v>0</v>
      </c>
      <c r="J249" s="364">
        <f t="shared" si="230"/>
        <v>0</v>
      </c>
      <c r="K249" s="364">
        <f t="shared" si="231"/>
        <v>0</v>
      </c>
      <c r="L249" s="364">
        <f t="shared" si="232"/>
        <v>0</v>
      </c>
      <c r="M249" s="364">
        <f t="shared" si="233"/>
        <v>0</v>
      </c>
      <c r="N249" s="364">
        <f t="shared" si="234"/>
        <v>0</v>
      </c>
      <c r="O249" s="364">
        <f t="shared" si="235"/>
        <v>0</v>
      </c>
      <c r="P249" s="364">
        <f t="shared" si="236"/>
        <v>0</v>
      </c>
      <c r="Q249" s="364">
        <f t="shared" si="237"/>
        <v>0</v>
      </c>
      <c r="R249" s="364">
        <f t="shared" si="238"/>
        <v>0</v>
      </c>
      <c r="S249" s="364">
        <f t="shared" si="239"/>
        <v>0</v>
      </c>
      <c r="T249" s="364">
        <f t="shared" si="240"/>
        <v>0</v>
      </c>
      <c r="U249" s="364">
        <f t="shared" si="241"/>
        <v>0</v>
      </c>
      <c r="V249" s="364">
        <f t="shared" si="242"/>
        <v>0</v>
      </c>
      <c r="W249" s="364">
        <f t="shared" si="243"/>
        <v>0</v>
      </c>
      <c r="X249" s="364">
        <f t="shared" si="244"/>
        <v>0</v>
      </c>
      <c r="Y249" s="364">
        <f t="shared" si="245"/>
        <v>0</v>
      </c>
      <c r="Z249" s="364">
        <f t="shared" si="246"/>
        <v>0</v>
      </c>
      <c r="AA249" s="364">
        <f t="shared" si="247"/>
        <v>0</v>
      </c>
      <c r="AB249" s="364">
        <f t="shared" si="248"/>
        <v>0</v>
      </c>
      <c r="AC249" s="364">
        <f t="shared" si="249"/>
        <v>0</v>
      </c>
      <c r="AD249" s="364">
        <f t="shared" si="250"/>
        <v>0</v>
      </c>
      <c r="AE249" s="364">
        <f t="shared" si="251"/>
        <v>0</v>
      </c>
      <c r="AG249" s="364"/>
      <c r="AH249" s="364"/>
      <c r="AI249" s="364"/>
      <c r="AJ249" s="364"/>
      <c r="AK249" s="364"/>
      <c r="AL249" s="364"/>
      <c r="AM249" s="364"/>
      <c r="AN249" s="364"/>
      <c r="AO249" s="364"/>
      <c r="AP249" s="364"/>
      <c r="AQ249" s="364"/>
      <c r="AR249" s="364"/>
      <c r="AS249" s="364"/>
      <c r="AT249" s="364"/>
      <c r="AU249" s="364"/>
      <c r="AV249" s="364"/>
      <c r="AW249" s="364"/>
      <c r="AX249" s="364"/>
      <c r="AY249" s="364"/>
      <c r="AZ249" s="364"/>
      <c r="BA249" s="364"/>
      <c r="BB249" s="364"/>
      <c r="BC249" s="364"/>
      <c r="BD249" s="364"/>
      <c r="BE249" s="364"/>
      <c r="BF249" s="364"/>
      <c r="BG249" s="364"/>
      <c r="BH249" s="364"/>
      <c r="BI249" s="364"/>
      <c r="BJ249" s="364"/>
      <c r="BK249" s="364"/>
      <c r="BL249" s="364"/>
      <c r="BM249" s="364"/>
      <c r="BN249" s="364"/>
      <c r="BO249" s="364"/>
      <c r="BP249" s="364"/>
      <c r="BQ249" s="364"/>
      <c r="BR249" s="364"/>
      <c r="BS249" s="364"/>
      <c r="BT249" s="364"/>
      <c r="BU249" s="364"/>
      <c r="BV249" s="364"/>
      <c r="BW249" s="364"/>
      <c r="BX249" s="364"/>
      <c r="BY249" s="364"/>
      <c r="BZ249" s="364"/>
      <c r="CA249" s="364"/>
      <c r="CB249" s="364"/>
      <c r="CC249" s="364"/>
      <c r="CD249" s="364"/>
      <c r="CE249" s="364"/>
      <c r="CF249" s="364"/>
      <c r="CG249" s="364"/>
      <c r="CH249" s="364"/>
      <c r="CI249" s="364"/>
      <c r="CJ249" s="364"/>
      <c r="CK249" s="364"/>
      <c r="CL249" s="364"/>
      <c r="CM249" s="364"/>
      <c r="CN249" s="364"/>
      <c r="CO249" s="364"/>
      <c r="CP249" s="364"/>
      <c r="CQ249" s="364"/>
      <c r="CR249" s="364"/>
      <c r="CS249" s="364"/>
      <c r="CT249" s="364"/>
      <c r="CU249" s="364"/>
      <c r="CV249" s="364"/>
      <c r="CW249" s="364"/>
      <c r="CX249" s="364"/>
      <c r="CY249" s="364"/>
      <c r="CZ249" s="364"/>
      <c r="DA249" s="364"/>
      <c r="DB249" s="364"/>
      <c r="DC249" s="364"/>
      <c r="DD249" s="364"/>
      <c r="DE249" s="364"/>
      <c r="DF249" s="364"/>
      <c r="DG249" s="364"/>
      <c r="DH249" s="364"/>
      <c r="DI249" s="364"/>
      <c r="DJ249" s="364"/>
      <c r="DK249" s="364"/>
      <c r="DL249" s="364"/>
      <c r="DM249" s="364"/>
      <c r="DN249" s="364"/>
      <c r="DO249" s="364"/>
      <c r="DP249" s="364"/>
      <c r="DQ249" s="364"/>
      <c r="DR249" s="364"/>
      <c r="DS249" s="364"/>
      <c r="DT249" s="364"/>
      <c r="DU249" s="364"/>
      <c r="DV249" s="364"/>
      <c r="DW249" s="364"/>
      <c r="DX249" s="364"/>
      <c r="DY249" s="364"/>
      <c r="DZ249" s="364"/>
      <c r="EA249" s="364"/>
      <c r="EB249" s="364"/>
      <c r="EC249" s="364"/>
      <c r="ED249" s="364"/>
      <c r="EE249" s="364"/>
      <c r="EF249" s="364"/>
      <c r="EG249" s="364"/>
      <c r="EH249" s="364"/>
      <c r="EI249" s="364"/>
      <c r="EJ249" s="364"/>
      <c r="EK249" s="364"/>
      <c r="EL249" s="364"/>
      <c r="EM249" s="364"/>
      <c r="EN249" s="364"/>
      <c r="EO249" s="364"/>
      <c r="EP249" s="364"/>
      <c r="EQ249" s="364"/>
      <c r="ER249" s="364"/>
      <c r="ES249" s="364"/>
      <c r="ET249" s="364"/>
      <c r="EU249" s="364"/>
      <c r="EV249" s="364"/>
      <c r="EW249" s="364"/>
      <c r="EX249" s="364"/>
      <c r="EY249" s="364"/>
      <c r="EZ249" s="364"/>
      <c r="FA249" s="364"/>
      <c r="FB249" s="364"/>
      <c r="FC249" s="364"/>
      <c r="FD249" s="364"/>
      <c r="FE249" s="364"/>
      <c r="FF249" s="364"/>
      <c r="FG249" s="364"/>
      <c r="FH249" s="364"/>
      <c r="FI249" s="364"/>
      <c r="FJ249" s="364"/>
      <c r="FK249" s="364"/>
      <c r="FL249" s="364"/>
      <c r="FM249" s="364"/>
      <c r="FN249" s="364"/>
      <c r="FO249" s="364"/>
      <c r="FP249" s="364"/>
      <c r="FQ249" s="364"/>
      <c r="FR249" s="364"/>
      <c r="FS249" s="364"/>
      <c r="FT249" s="364"/>
      <c r="FU249" s="364"/>
      <c r="FV249" s="364"/>
      <c r="FW249" s="364"/>
      <c r="FX249" s="364"/>
      <c r="FY249" s="364"/>
      <c r="FZ249" s="364"/>
      <c r="GA249" s="364"/>
      <c r="GB249" s="364"/>
      <c r="GC249" s="364"/>
      <c r="GD249" s="364"/>
      <c r="GE249" s="364"/>
      <c r="GF249" s="364"/>
      <c r="GG249" s="364"/>
      <c r="GH249" s="364"/>
      <c r="GI249" s="364"/>
      <c r="GJ249" s="364"/>
      <c r="GK249" s="364"/>
      <c r="GL249" s="364"/>
      <c r="GM249" s="364"/>
      <c r="GN249" s="364"/>
      <c r="GO249" s="364"/>
      <c r="GP249" s="364"/>
      <c r="GQ249" s="364"/>
      <c r="GR249" s="364"/>
      <c r="GS249" s="364"/>
      <c r="GT249" s="364"/>
      <c r="GU249" s="364"/>
      <c r="GV249" s="364"/>
      <c r="GW249" s="364"/>
      <c r="GX249" s="364"/>
      <c r="GY249" s="364"/>
      <c r="GZ249" s="364"/>
      <c r="HA249" s="364"/>
      <c r="HB249" s="364"/>
      <c r="HC249" s="364"/>
      <c r="HD249" s="364"/>
      <c r="HE249" s="364"/>
      <c r="HF249" s="364"/>
      <c r="HG249" s="364"/>
      <c r="HH249" s="364"/>
      <c r="HI249" s="364"/>
      <c r="HJ249" s="364"/>
      <c r="HK249" s="364"/>
      <c r="HL249" s="364"/>
      <c r="HM249" s="364"/>
      <c r="HN249" s="364"/>
      <c r="HO249" s="364"/>
      <c r="HP249" s="364"/>
      <c r="HQ249" s="364"/>
      <c r="HR249" s="364"/>
      <c r="HS249" s="364"/>
      <c r="HT249" s="364"/>
      <c r="HU249" s="364"/>
      <c r="HV249" s="364"/>
      <c r="HW249" s="364"/>
      <c r="HX249" s="364"/>
      <c r="HY249" s="364"/>
      <c r="HZ249" s="364"/>
      <c r="IA249" s="364"/>
      <c r="IB249" s="364"/>
      <c r="IC249" s="364"/>
      <c r="ID249" s="364"/>
      <c r="IE249" s="364"/>
      <c r="IF249" s="364"/>
      <c r="IG249" s="364"/>
      <c r="IH249" s="364"/>
      <c r="II249" s="364"/>
      <c r="IJ249" s="364"/>
      <c r="IK249" s="364"/>
      <c r="IL249" s="364"/>
      <c r="IM249" s="364"/>
      <c r="IN249" s="364"/>
      <c r="IO249" s="364"/>
      <c r="IP249" s="364"/>
      <c r="IQ249" s="364"/>
      <c r="IR249" s="364"/>
      <c r="IS249" s="364"/>
      <c r="IT249" s="364"/>
      <c r="IU249" s="364"/>
      <c r="IV249" s="364"/>
      <c r="IW249" s="364"/>
      <c r="IX249" s="364"/>
      <c r="IY249" s="364"/>
      <c r="IZ249" s="364"/>
      <c r="JA249" s="364"/>
      <c r="JB249" s="364"/>
      <c r="JC249" s="364"/>
      <c r="JD249" s="364"/>
      <c r="JE249" s="364"/>
      <c r="JF249" s="364"/>
      <c r="JG249" s="364"/>
      <c r="JH249" s="364"/>
      <c r="JI249" s="364"/>
      <c r="JJ249" s="364"/>
      <c r="JK249" s="364"/>
      <c r="JL249" s="364"/>
      <c r="JM249" s="364"/>
      <c r="JN249" s="364"/>
      <c r="JO249" s="364"/>
      <c r="JP249" s="364"/>
      <c r="JQ249" s="364"/>
      <c r="JR249" s="364"/>
      <c r="JS249" s="364"/>
      <c r="JT249" s="364"/>
      <c r="JU249" s="364"/>
      <c r="JV249" s="364"/>
      <c r="JW249" s="364"/>
      <c r="JX249" s="364"/>
      <c r="JY249" s="364"/>
      <c r="JZ249" s="364"/>
      <c r="KA249" s="364"/>
      <c r="KB249" s="364"/>
      <c r="KC249" s="364"/>
      <c r="KD249" s="364"/>
      <c r="KE249" s="364"/>
      <c r="KF249" s="364"/>
      <c r="KG249" s="364"/>
      <c r="KH249" s="364"/>
      <c r="KI249" s="364"/>
      <c r="KJ249" s="364"/>
      <c r="KK249" s="364"/>
      <c r="KL249" s="364"/>
      <c r="KM249" s="364"/>
      <c r="KN249" s="364"/>
      <c r="KO249" s="364"/>
      <c r="KP249" s="364"/>
      <c r="KQ249" s="364"/>
      <c r="KR249" s="364"/>
      <c r="KS249" s="364"/>
      <c r="KT249" s="364"/>
      <c r="KU249" s="364"/>
      <c r="KV249" s="364"/>
      <c r="KW249" s="364"/>
      <c r="KX249" s="364"/>
      <c r="KY249" s="364"/>
      <c r="KZ249" s="364"/>
      <c r="LA249" s="364"/>
      <c r="LB249" s="364"/>
      <c r="LC249" s="364"/>
      <c r="LD249" s="364"/>
      <c r="LE249" s="364"/>
      <c r="LF249" s="364"/>
      <c r="LG249" s="364"/>
      <c r="LH249" s="364"/>
      <c r="LI249" s="364"/>
      <c r="LJ249" s="364"/>
      <c r="LK249" s="364"/>
      <c r="LL249" s="364"/>
      <c r="LM249" s="364"/>
      <c r="LN249" s="364"/>
      <c r="LO249" s="364"/>
      <c r="LP249" s="364"/>
      <c r="LQ249" s="364"/>
      <c r="LR249" s="364"/>
      <c r="LS249" s="364"/>
      <c r="LT249" s="364"/>
      <c r="LU249" s="364"/>
      <c r="LV249" s="364"/>
      <c r="LW249" s="364"/>
      <c r="LX249" s="364"/>
      <c r="LY249" s="364"/>
      <c r="LZ249" s="364"/>
      <c r="MA249" s="364"/>
      <c r="MB249" s="364"/>
      <c r="MC249" s="364"/>
      <c r="MD249" s="364"/>
      <c r="ME249" s="364"/>
      <c r="MF249" s="364"/>
      <c r="MG249" s="364"/>
      <c r="MH249" s="364"/>
      <c r="MI249" s="364"/>
      <c r="MJ249" s="364"/>
      <c r="MK249" s="364"/>
      <c r="ML249" s="364"/>
      <c r="MM249" s="364"/>
      <c r="MN249" s="364"/>
      <c r="MO249" s="364"/>
      <c r="MP249" s="364"/>
      <c r="MQ249" s="364"/>
      <c r="MR249" s="364"/>
      <c r="MS249" s="364"/>
      <c r="MT249" s="364"/>
      <c r="MU249" s="364"/>
      <c r="MV249" s="364"/>
      <c r="MW249" s="364"/>
      <c r="MX249" s="364"/>
      <c r="MY249" s="364"/>
      <c r="MZ249" s="364"/>
      <c r="NA249" s="364"/>
      <c r="NB249" s="364"/>
      <c r="NC249" s="364"/>
      <c r="ND249" s="364"/>
      <c r="NE249" s="364"/>
      <c r="NF249" s="364"/>
      <c r="NG249" s="364"/>
      <c r="NH249" s="364"/>
      <c r="NI249" s="364"/>
      <c r="NJ249" s="364"/>
      <c r="NK249" s="364"/>
      <c r="NL249" s="364"/>
      <c r="NM249" s="364"/>
      <c r="NN249" s="364"/>
      <c r="NO249" s="364"/>
      <c r="NP249" s="364"/>
      <c r="NQ249" s="364"/>
      <c r="NR249" s="364"/>
      <c r="NS249" s="364"/>
      <c r="NT249" s="364"/>
      <c r="NU249" s="364"/>
      <c r="NV249" s="364"/>
      <c r="NW249" s="364"/>
      <c r="NX249" s="364"/>
      <c r="NY249" s="364"/>
      <c r="NZ249" s="364"/>
      <c r="OA249" s="364"/>
      <c r="OB249" s="364"/>
      <c r="OC249" s="364"/>
      <c r="OD249" s="364"/>
      <c r="OE249" s="364"/>
      <c r="OF249" s="364"/>
      <c r="OG249" s="364"/>
      <c r="OH249" s="364"/>
      <c r="OI249" s="364"/>
      <c r="OJ249" s="364"/>
      <c r="OK249" s="364"/>
      <c r="OL249" s="364"/>
      <c r="OM249" s="364"/>
      <c r="ON249" s="364"/>
      <c r="OO249" s="364"/>
      <c r="OP249" s="364"/>
      <c r="OQ249" s="364"/>
      <c r="OR249" s="364"/>
    </row>
    <row r="250" spans="1:408" ht="15">
      <c r="A250" s="363" t="s">
        <v>812</v>
      </c>
      <c r="B250" s="364">
        <f t="shared" si="222"/>
        <v>0</v>
      </c>
      <c r="C250" s="364">
        <f t="shared" si="223"/>
        <v>0</v>
      </c>
      <c r="D250" s="364">
        <f t="shared" si="224"/>
        <v>0</v>
      </c>
      <c r="E250" s="364">
        <f t="shared" si="225"/>
        <v>0</v>
      </c>
      <c r="F250" s="364">
        <f t="shared" si="226"/>
        <v>0</v>
      </c>
      <c r="G250" s="364">
        <f t="shared" si="227"/>
        <v>0</v>
      </c>
      <c r="H250" s="364">
        <f t="shared" si="228"/>
        <v>0</v>
      </c>
      <c r="I250" s="364">
        <f t="shared" si="229"/>
        <v>0</v>
      </c>
      <c r="J250" s="364">
        <f t="shared" si="230"/>
        <v>0</v>
      </c>
      <c r="K250" s="364">
        <f t="shared" si="231"/>
        <v>0</v>
      </c>
      <c r="L250" s="364">
        <f t="shared" si="232"/>
        <v>0</v>
      </c>
      <c r="M250" s="364">
        <f t="shared" si="233"/>
        <v>0</v>
      </c>
      <c r="N250" s="364">
        <f t="shared" si="234"/>
        <v>0</v>
      </c>
      <c r="O250" s="364">
        <f t="shared" si="235"/>
        <v>0</v>
      </c>
      <c r="P250" s="364">
        <f t="shared" si="236"/>
        <v>0</v>
      </c>
      <c r="Q250" s="364">
        <f t="shared" si="237"/>
        <v>0</v>
      </c>
      <c r="R250" s="364">
        <f t="shared" si="238"/>
        <v>0</v>
      </c>
      <c r="S250" s="364">
        <f t="shared" si="239"/>
        <v>0</v>
      </c>
      <c r="T250" s="364">
        <f t="shared" si="240"/>
        <v>0</v>
      </c>
      <c r="U250" s="364">
        <f t="shared" si="241"/>
        <v>0</v>
      </c>
      <c r="V250" s="364">
        <f t="shared" si="242"/>
        <v>0</v>
      </c>
      <c r="W250" s="364">
        <f t="shared" si="243"/>
        <v>0</v>
      </c>
      <c r="X250" s="364">
        <f t="shared" si="244"/>
        <v>0</v>
      </c>
      <c r="Y250" s="364">
        <f t="shared" si="245"/>
        <v>0</v>
      </c>
      <c r="Z250" s="364">
        <f t="shared" si="246"/>
        <v>0</v>
      </c>
      <c r="AA250" s="364">
        <f t="shared" si="247"/>
        <v>0</v>
      </c>
      <c r="AB250" s="364">
        <f t="shared" si="248"/>
        <v>0</v>
      </c>
      <c r="AC250" s="364">
        <f t="shared" si="249"/>
        <v>0</v>
      </c>
      <c r="AD250" s="364">
        <f t="shared" si="250"/>
        <v>0</v>
      </c>
      <c r="AE250" s="364">
        <f t="shared" si="251"/>
        <v>0</v>
      </c>
      <c r="AG250" s="364"/>
      <c r="AH250" s="364"/>
      <c r="AI250" s="364"/>
      <c r="AJ250" s="364"/>
      <c r="AK250" s="364"/>
      <c r="AL250" s="364"/>
      <c r="AM250" s="364"/>
      <c r="AN250" s="364"/>
      <c r="AO250" s="364"/>
      <c r="AP250" s="364"/>
      <c r="AQ250" s="364"/>
      <c r="AR250" s="364"/>
      <c r="AS250" s="364"/>
      <c r="AT250" s="364"/>
      <c r="AU250" s="364"/>
      <c r="AV250" s="364"/>
      <c r="AW250" s="364"/>
      <c r="AX250" s="364"/>
      <c r="AY250" s="364"/>
      <c r="AZ250" s="364"/>
      <c r="BA250" s="364"/>
      <c r="BB250" s="364"/>
      <c r="BC250" s="364"/>
      <c r="BD250" s="364"/>
      <c r="BE250" s="364"/>
      <c r="BF250" s="364"/>
      <c r="BG250" s="364"/>
      <c r="BH250" s="364"/>
      <c r="BI250" s="364"/>
      <c r="BJ250" s="364"/>
      <c r="BK250" s="364"/>
      <c r="BL250" s="364"/>
      <c r="BM250" s="364"/>
      <c r="BN250" s="364"/>
      <c r="BO250" s="364"/>
      <c r="BP250" s="364"/>
      <c r="BQ250" s="364"/>
      <c r="BR250" s="364"/>
      <c r="BS250" s="364"/>
      <c r="BT250" s="364"/>
      <c r="BU250" s="364"/>
      <c r="BV250" s="364"/>
      <c r="BW250" s="364"/>
      <c r="BX250" s="364"/>
      <c r="BY250" s="364"/>
      <c r="BZ250" s="364"/>
      <c r="CA250" s="364"/>
      <c r="CB250" s="364"/>
      <c r="CC250" s="364"/>
      <c r="CD250" s="364"/>
      <c r="CE250" s="364"/>
      <c r="CF250" s="364"/>
      <c r="CG250" s="364"/>
      <c r="CH250" s="364"/>
      <c r="CI250" s="364"/>
      <c r="CJ250" s="364"/>
      <c r="CK250" s="364"/>
      <c r="CL250" s="364"/>
      <c r="CM250" s="364"/>
      <c r="CN250" s="364"/>
      <c r="CO250" s="364"/>
      <c r="CP250" s="364"/>
      <c r="CQ250" s="364"/>
      <c r="CR250" s="364"/>
      <c r="CS250" s="364"/>
      <c r="CT250" s="364"/>
      <c r="CU250" s="364"/>
      <c r="CV250" s="364"/>
      <c r="CW250" s="364"/>
      <c r="CX250" s="364"/>
      <c r="CY250" s="364"/>
      <c r="CZ250" s="364"/>
      <c r="DA250" s="364"/>
      <c r="DB250" s="364"/>
      <c r="DC250" s="364"/>
      <c r="DD250" s="364"/>
      <c r="DE250" s="364"/>
      <c r="DF250" s="364"/>
      <c r="DG250" s="364"/>
      <c r="DH250" s="364"/>
      <c r="DI250" s="364"/>
      <c r="DJ250" s="364"/>
      <c r="DK250" s="364"/>
      <c r="DL250" s="364"/>
      <c r="DM250" s="364"/>
      <c r="DN250" s="364"/>
      <c r="DO250" s="364"/>
      <c r="DP250" s="364"/>
      <c r="DQ250" s="364"/>
      <c r="DR250" s="364"/>
      <c r="DS250" s="364"/>
      <c r="DT250" s="364"/>
      <c r="DU250" s="364"/>
      <c r="DV250" s="364"/>
      <c r="DW250" s="364"/>
      <c r="DX250" s="364"/>
      <c r="DY250" s="364"/>
      <c r="DZ250" s="364"/>
      <c r="EA250" s="364"/>
      <c r="EB250" s="364"/>
      <c r="EC250" s="364"/>
      <c r="ED250" s="364"/>
      <c r="EE250" s="364"/>
      <c r="EF250" s="364"/>
      <c r="EG250" s="364"/>
      <c r="EH250" s="364"/>
      <c r="EI250" s="364"/>
      <c r="EJ250" s="364"/>
      <c r="EK250" s="364"/>
      <c r="EL250" s="364"/>
      <c r="EM250" s="364"/>
      <c r="EN250" s="364"/>
      <c r="EO250" s="364"/>
      <c r="EP250" s="364"/>
      <c r="EQ250" s="364"/>
      <c r="ER250" s="364"/>
      <c r="ES250" s="364"/>
      <c r="ET250" s="364"/>
      <c r="EU250" s="364"/>
      <c r="EV250" s="364"/>
      <c r="EW250" s="364"/>
      <c r="EX250" s="364"/>
      <c r="EY250" s="364"/>
      <c r="EZ250" s="364"/>
      <c r="FA250" s="364"/>
      <c r="FB250" s="364"/>
      <c r="FC250" s="364"/>
      <c r="FD250" s="364"/>
      <c r="FE250" s="364"/>
      <c r="FF250" s="364"/>
      <c r="FG250" s="364"/>
      <c r="FH250" s="364"/>
      <c r="FI250" s="364"/>
      <c r="FJ250" s="364"/>
      <c r="FK250" s="364"/>
      <c r="FL250" s="364"/>
      <c r="FM250" s="364"/>
      <c r="FN250" s="364"/>
      <c r="FO250" s="364"/>
      <c r="FP250" s="364"/>
      <c r="FQ250" s="364"/>
      <c r="FR250" s="364"/>
      <c r="FS250" s="364"/>
      <c r="FT250" s="364"/>
      <c r="FU250" s="364"/>
      <c r="FV250" s="364"/>
      <c r="FW250" s="364"/>
      <c r="FX250" s="364"/>
      <c r="FY250" s="364"/>
      <c r="FZ250" s="364"/>
      <c r="GA250" s="364"/>
      <c r="GB250" s="364"/>
      <c r="GC250" s="364"/>
      <c r="GD250" s="364"/>
      <c r="GE250" s="364"/>
      <c r="GF250" s="364"/>
      <c r="GG250" s="364"/>
      <c r="GH250" s="364"/>
      <c r="GI250" s="364"/>
      <c r="GJ250" s="364"/>
      <c r="GK250" s="364"/>
      <c r="GL250" s="364"/>
      <c r="GM250" s="364"/>
      <c r="GN250" s="364"/>
      <c r="GO250" s="364"/>
      <c r="GP250" s="364"/>
      <c r="GQ250" s="364"/>
      <c r="GR250" s="364"/>
      <c r="GS250" s="364"/>
      <c r="GT250" s="364"/>
      <c r="GU250" s="364"/>
      <c r="GV250" s="364"/>
      <c r="GW250" s="364"/>
      <c r="GX250" s="364"/>
      <c r="GY250" s="364"/>
      <c r="GZ250" s="364"/>
      <c r="HA250" s="364"/>
      <c r="HB250" s="364"/>
      <c r="HC250" s="364"/>
      <c r="HD250" s="364"/>
      <c r="HE250" s="364"/>
      <c r="HF250" s="364"/>
      <c r="HG250" s="364"/>
      <c r="HH250" s="364"/>
      <c r="HI250" s="364"/>
      <c r="HJ250" s="364"/>
      <c r="HK250" s="364"/>
      <c r="HL250" s="364"/>
      <c r="HM250" s="364"/>
      <c r="HN250" s="364"/>
      <c r="HO250" s="364"/>
      <c r="HP250" s="364"/>
      <c r="HQ250" s="364"/>
      <c r="HR250" s="364"/>
      <c r="HS250" s="364"/>
      <c r="HT250" s="364"/>
      <c r="HU250" s="364"/>
      <c r="HV250" s="364"/>
      <c r="HW250" s="364"/>
      <c r="HX250" s="364"/>
      <c r="HY250" s="364"/>
      <c r="HZ250" s="364"/>
      <c r="IA250" s="364"/>
      <c r="IB250" s="364"/>
      <c r="IC250" s="364"/>
      <c r="ID250" s="364"/>
      <c r="IE250" s="364"/>
      <c r="IF250" s="364"/>
      <c r="IG250" s="364"/>
      <c r="IH250" s="364"/>
      <c r="II250" s="364"/>
      <c r="IJ250" s="364"/>
      <c r="IK250" s="364"/>
      <c r="IL250" s="364"/>
      <c r="IM250" s="364"/>
      <c r="IN250" s="364"/>
      <c r="IO250" s="364"/>
      <c r="IP250" s="364"/>
      <c r="IQ250" s="364"/>
      <c r="IR250" s="364"/>
      <c r="IS250" s="364"/>
      <c r="IT250" s="364"/>
      <c r="IU250" s="364"/>
      <c r="IV250" s="364"/>
      <c r="IW250" s="364"/>
      <c r="IX250" s="364"/>
      <c r="IY250" s="364"/>
      <c r="IZ250" s="364"/>
      <c r="JA250" s="364"/>
      <c r="JB250" s="364"/>
      <c r="JC250" s="364"/>
      <c r="JD250" s="364"/>
      <c r="JE250" s="364"/>
      <c r="JF250" s="364"/>
      <c r="JG250" s="364"/>
      <c r="JH250" s="364"/>
      <c r="JI250" s="364"/>
      <c r="JJ250" s="364"/>
      <c r="JK250" s="364"/>
      <c r="JL250" s="364"/>
      <c r="JM250" s="364"/>
      <c r="JN250" s="364"/>
      <c r="JO250" s="364"/>
      <c r="JP250" s="364"/>
      <c r="JQ250" s="364"/>
      <c r="JR250" s="364"/>
      <c r="JS250" s="364"/>
      <c r="JT250" s="364"/>
      <c r="JU250" s="364"/>
      <c r="JV250" s="364"/>
      <c r="JW250" s="364"/>
      <c r="JX250" s="364"/>
      <c r="JY250" s="364"/>
      <c r="JZ250" s="364"/>
      <c r="KA250" s="364"/>
      <c r="KB250" s="364"/>
      <c r="KC250" s="364"/>
      <c r="KD250" s="364"/>
      <c r="KE250" s="364"/>
      <c r="KF250" s="364"/>
      <c r="KG250" s="364"/>
      <c r="KH250" s="364"/>
      <c r="KI250" s="364"/>
      <c r="KJ250" s="364"/>
      <c r="KK250" s="364"/>
      <c r="KL250" s="364"/>
      <c r="KM250" s="364"/>
      <c r="KN250" s="364"/>
      <c r="KO250" s="364"/>
      <c r="KP250" s="364"/>
      <c r="KQ250" s="364"/>
      <c r="KR250" s="364"/>
      <c r="KS250" s="364"/>
      <c r="KT250" s="364"/>
      <c r="KU250" s="364"/>
      <c r="KV250" s="364"/>
      <c r="KW250" s="364"/>
      <c r="KX250" s="364"/>
      <c r="KY250" s="364"/>
      <c r="KZ250" s="364"/>
      <c r="LA250" s="364"/>
      <c r="LB250" s="364"/>
      <c r="LC250" s="364"/>
      <c r="LD250" s="364"/>
      <c r="LE250" s="364"/>
      <c r="LF250" s="364"/>
      <c r="LG250" s="364"/>
      <c r="LH250" s="364"/>
      <c r="LI250" s="364"/>
      <c r="LJ250" s="364"/>
      <c r="LK250" s="364"/>
      <c r="LL250" s="364"/>
      <c r="LM250" s="364"/>
      <c r="LN250" s="364"/>
      <c r="LO250" s="364"/>
      <c r="LP250" s="364"/>
      <c r="LQ250" s="364"/>
      <c r="LR250" s="364"/>
      <c r="LS250" s="364"/>
      <c r="LT250" s="364"/>
      <c r="LU250" s="364"/>
      <c r="LV250" s="364"/>
      <c r="LW250" s="364"/>
      <c r="LX250" s="364"/>
      <c r="LY250" s="364"/>
      <c r="LZ250" s="364"/>
      <c r="MA250" s="364"/>
      <c r="MB250" s="364"/>
      <c r="MC250" s="364"/>
      <c r="MD250" s="364"/>
      <c r="ME250" s="364"/>
      <c r="MF250" s="364"/>
      <c r="MG250" s="364"/>
      <c r="MH250" s="364"/>
      <c r="MI250" s="364"/>
      <c r="MJ250" s="364"/>
      <c r="MK250" s="364"/>
      <c r="ML250" s="364"/>
      <c r="MM250" s="364"/>
      <c r="MN250" s="364"/>
      <c r="MO250" s="364"/>
      <c r="MP250" s="364"/>
      <c r="MQ250" s="364"/>
      <c r="MR250" s="364"/>
      <c r="MS250" s="364"/>
      <c r="MT250" s="364"/>
      <c r="MU250" s="364"/>
      <c r="MV250" s="364"/>
      <c r="MW250" s="364"/>
      <c r="MX250" s="364"/>
      <c r="MY250" s="364"/>
      <c r="MZ250" s="364"/>
      <c r="NA250" s="364"/>
      <c r="NB250" s="364"/>
      <c r="NC250" s="364"/>
      <c r="ND250" s="364"/>
      <c r="NE250" s="364"/>
      <c r="NF250" s="364"/>
      <c r="NG250" s="364"/>
      <c r="NH250" s="364"/>
      <c r="NI250" s="364"/>
      <c r="NJ250" s="364"/>
      <c r="NK250" s="364"/>
      <c r="NL250" s="364"/>
      <c r="NM250" s="364"/>
      <c r="NN250" s="364"/>
      <c r="NO250" s="364"/>
      <c r="NP250" s="364"/>
      <c r="NQ250" s="364"/>
      <c r="NR250" s="364"/>
      <c r="NS250" s="364"/>
      <c r="NT250" s="364"/>
      <c r="NU250" s="364"/>
      <c r="NV250" s="364"/>
      <c r="NW250" s="364"/>
      <c r="NX250" s="364"/>
      <c r="NY250" s="364"/>
      <c r="NZ250" s="364"/>
      <c r="OA250" s="364"/>
      <c r="OB250" s="364"/>
      <c r="OC250" s="364"/>
      <c r="OD250" s="364"/>
      <c r="OE250" s="364"/>
      <c r="OF250" s="364"/>
      <c r="OG250" s="364"/>
      <c r="OH250" s="364"/>
      <c r="OI250" s="364"/>
      <c r="OJ250" s="364"/>
      <c r="OK250" s="364"/>
      <c r="OL250" s="364"/>
      <c r="OM250" s="364"/>
      <c r="ON250" s="364"/>
      <c r="OO250" s="364"/>
      <c r="OP250" s="364"/>
      <c r="OQ250" s="364"/>
      <c r="OR250" s="364"/>
    </row>
    <row r="251" spans="1:408" ht="15">
      <c r="A251" s="365" t="s">
        <v>813</v>
      </c>
      <c r="B251" s="364">
        <f t="shared" si="222"/>
        <v>0</v>
      </c>
      <c r="C251" s="364">
        <f t="shared" si="223"/>
        <v>0</v>
      </c>
      <c r="D251" s="364">
        <f t="shared" si="224"/>
        <v>0</v>
      </c>
      <c r="E251" s="364">
        <f t="shared" si="225"/>
        <v>0</v>
      </c>
      <c r="F251" s="364">
        <f t="shared" si="226"/>
        <v>0</v>
      </c>
      <c r="G251" s="364">
        <f t="shared" si="227"/>
        <v>0</v>
      </c>
      <c r="H251" s="364">
        <f t="shared" si="228"/>
        <v>0</v>
      </c>
      <c r="I251" s="364">
        <f t="shared" si="229"/>
        <v>0</v>
      </c>
      <c r="J251" s="364">
        <f t="shared" si="230"/>
        <v>0</v>
      </c>
      <c r="K251" s="364">
        <f t="shared" si="231"/>
        <v>0</v>
      </c>
      <c r="L251" s="364">
        <f t="shared" si="232"/>
        <v>0</v>
      </c>
      <c r="M251" s="364">
        <f t="shared" si="233"/>
        <v>0</v>
      </c>
      <c r="N251" s="364">
        <f t="shared" si="234"/>
        <v>9.8850063134117629</v>
      </c>
      <c r="O251" s="364">
        <f t="shared" si="235"/>
        <v>2.0162925258823523</v>
      </c>
      <c r="P251" s="364">
        <f t="shared" si="236"/>
        <v>0</v>
      </c>
      <c r="Q251" s="364">
        <f t="shared" si="237"/>
        <v>0</v>
      </c>
      <c r="R251" s="364">
        <f t="shared" si="238"/>
        <v>0</v>
      </c>
      <c r="S251" s="364">
        <f t="shared" si="239"/>
        <v>6.265161082352938E-2</v>
      </c>
      <c r="T251" s="364">
        <f t="shared" si="240"/>
        <v>0</v>
      </c>
      <c r="U251" s="364">
        <f t="shared" si="241"/>
        <v>0</v>
      </c>
      <c r="V251" s="364">
        <f t="shared" si="242"/>
        <v>0</v>
      </c>
      <c r="W251" s="364">
        <f t="shared" si="243"/>
        <v>0</v>
      </c>
      <c r="X251" s="364">
        <f t="shared" si="244"/>
        <v>0</v>
      </c>
      <c r="Y251" s="364">
        <f t="shared" si="245"/>
        <v>0</v>
      </c>
      <c r="Z251" s="364">
        <f t="shared" si="246"/>
        <v>0</v>
      </c>
      <c r="AA251" s="364">
        <f t="shared" si="247"/>
        <v>0</v>
      </c>
      <c r="AB251" s="364">
        <f t="shared" si="248"/>
        <v>0</v>
      </c>
      <c r="AC251" s="364">
        <f t="shared" si="249"/>
        <v>0</v>
      </c>
      <c r="AD251" s="364">
        <f t="shared" si="250"/>
        <v>0</v>
      </c>
      <c r="AE251" s="364">
        <f t="shared" si="251"/>
        <v>0</v>
      </c>
      <c r="AG251" s="364"/>
      <c r="AH251" s="364"/>
      <c r="AI251" s="364"/>
      <c r="AJ251" s="364"/>
      <c r="AK251" s="364"/>
      <c r="AL251" s="364"/>
      <c r="AM251" s="364"/>
      <c r="AN251" s="364"/>
      <c r="AO251" s="364"/>
      <c r="AP251" s="364"/>
      <c r="AQ251" s="364"/>
      <c r="AR251" s="364"/>
      <c r="AS251" s="364"/>
      <c r="AT251" s="364"/>
      <c r="AU251" s="364"/>
      <c r="AV251" s="364"/>
      <c r="AW251" s="364"/>
      <c r="AX251" s="364"/>
      <c r="AY251" s="364"/>
      <c r="AZ251" s="364"/>
      <c r="BA251" s="364"/>
      <c r="BB251" s="364"/>
      <c r="BC251" s="364"/>
      <c r="BD251" s="364"/>
      <c r="BE251" s="364"/>
      <c r="BF251" s="364"/>
      <c r="BG251" s="364"/>
      <c r="BH251" s="364"/>
      <c r="BI251" s="364"/>
      <c r="BJ251" s="364"/>
      <c r="BK251" s="364"/>
      <c r="BL251" s="364"/>
      <c r="BM251" s="364"/>
      <c r="BN251" s="364"/>
      <c r="BO251" s="364"/>
      <c r="BP251" s="364"/>
      <c r="BQ251" s="364"/>
      <c r="BR251" s="364"/>
      <c r="BS251" s="364"/>
      <c r="BT251" s="364"/>
      <c r="BU251" s="364"/>
      <c r="BV251" s="364"/>
      <c r="BW251" s="364"/>
      <c r="BX251" s="364"/>
      <c r="BY251" s="364"/>
      <c r="BZ251" s="364"/>
      <c r="CA251" s="364"/>
      <c r="CB251" s="364"/>
      <c r="CC251" s="364"/>
      <c r="CD251" s="364"/>
      <c r="CE251" s="364"/>
      <c r="CF251" s="364"/>
      <c r="CG251" s="364"/>
      <c r="CH251" s="364"/>
      <c r="CI251" s="364"/>
      <c r="CJ251" s="364"/>
      <c r="CK251" s="364"/>
      <c r="CL251" s="364"/>
      <c r="CM251" s="364"/>
      <c r="CN251" s="364"/>
      <c r="CO251" s="364"/>
      <c r="CP251" s="364"/>
      <c r="CQ251" s="364"/>
      <c r="CR251" s="364"/>
      <c r="CS251" s="364"/>
      <c r="CT251" s="364"/>
      <c r="CU251" s="364"/>
      <c r="CV251" s="364"/>
      <c r="CW251" s="364"/>
      <c r="CX251" s="364"/>
      <c r="CY251" s="364"/>
      <c r="CZ251" s="364"/>
      <c r="DA251" s="364"/>
      <c r="DB251" s="364"/>
      <c r="DC251" s="364"/>
      <c r="DD251" s="364"/>
      <c r="DE251" s="364"/>
      <c r="DF251" s="364"/>
      <c r="DG251" s="364"/>
      <c r="DH251" s="364"/>
      <c r="DI251" s="364"/>
      <c r="DJ251" s="364"/>
      <c r="DK251" s="364"/>
      <c r="DL251" s="364"/>
      <c r="DM251" s="364"/>
      <c r="DN251" s="364"/>
      <c r="DO251" s="364"/>
      <c r="DP251" s="364"/>
      <c r="DQ251" s="364"/>
      <c r="DR251" s="364"/>
      <c r="DS251" s="364"/>
      <c r="DT251" s="364"/>
      <c r="DU251" s="364"/>
      <c r="DV251" s="364"/>
      <c r="DW251" s="364"/>
      <c r="DX251" s="364"/>
      <c r="DY251" s="364"/>
      <c r="DZ251" s="364"/>
      <c r="EA251" s="364"/>
      <c r="EB251" s="364"/>
      <c r="EC251" s="364"/>
      <c r="ED251" s="364"/>
      <c r="EE251" s="364"/>
      <c r="EF251" s="364"/>
      <c r="EG251" s="364"/>
      <c r="EH251" s="364"/>
      <c r="EI251" s="364"/>
      <c r="EJ251" s="364"/>
      <c r="EK251" s="364"/>
      <c r="EL251" s="364"/>
      <c r="EM251" s="364"/>
      <c r="EN251" s="364"/>
      <c r="EO251" s="364"/>
      <c r="EP251" s="364"/>
      <c r="EQ251" s="364"/>
      <c r="ER251" s="364"/>
      <c r="ES251" s="364"/>
      <c r="ET251" s="364"/>
      <c r="EU251" s="364"/>
      <c r="EV251" s="364"/>
      <c r="EW251" s="364"/>
      <c r="EX251" s="364"/>
      <c r="EY251" s="364"/>
      <c r="EZ251" s="364"/>
      <c r="FA251" s="364"/>
      <c r="FB251" s="364"/>
      <c r="FC251" s="364"/>
      <c r="FD251" s="364"/>
      <c r="FE251" s="364"/>
      <c r="FF251" s="364"/>
      <c r="FG251" s="364"/>
      <c r="FH251" s="364"/>
      <c r="FI251" s="364"/>
      <c r="FJ251" s="364"/>
      <c r="FK251" s="364"/>
      <c r="FL251" s="364"/>
      <c r="FM251" s="364"/>
      <c r="FN251" s="364"/>
      <c r="FO251" s="364"/>
      <c r="FP251" s="364"/>
      <c r="FQ251" s="364"/>
      <c r="FR251" s="364"/>
      <c r="FS251" s="364"/>
      <c r="FT251" s="364"/>
      <c r="FU251" s="364"/>
      <c r="FV251" s="364"/>
      <c r="FW251" s="364"/>
      <c r="FX251" s="364"/>
      <c r="FY251" s="364">
        <v>1684.3023894117644</v>
      </c>
      <c r="FZ251" s="364">
        <v>1729.6628472941172</v>
      </c>
      <c r="GA251" s="364">
        <v>1441.3905091764705</v>
      </c>
      <c r="GB251" s="364"/>
      <c r="GC251" s="364"/>
      <c r="GD251" s="364">
        <v>2153.7571917647056</v>
      </c>
      <c r="GE251" s="364"/>
      <c r="GF251" s="364">
        <v>2875.8933757647051</v>
      </c>
      <c r="GG251" s="364">
        <v>2016.2925258823525</v>
      </c>
      <c r="GH251" s="364"/>
      <c r="GI251" s="364"/>
      <c r="GJ251" s="364"/>
      <c r="GK251" s="364"/>
      <c r="GL251" s="364"/>
      <c r="GM251" s="364"/>
      <c r="GN251" s="364"/>
      <c r="GO251" s="364"/>
      <c r="GP251" s="364"/>
      <c r="GQ251" s="364"/>
      <c r="GR251" s="364"/>
      <c r="GS251" s="364"/>
      <c r="GT251" s="364"/>
      <c r="GU251" s="364"/>
      <c r="GV251" s="364"/>
      <c r="GW251" s="364"/>
      <c r="GX251" s="364"/>
      <c r="GY251" s="364"/>
      <c r="GZ251" s="364"/>
      <c r="HA251" s="364"/>
      <c r="HB251" s="364"/>
      <c r="HC251" s="364"/>
      <c r="HD251" s="364"/>
      <c r="HE251" s="364"/>
      <c r="HF251" s="364"/>
      <c r="HG251" s="364"/>
      <c r="HH251" s="364"/>
      <c r="HI251" s="364"/>
      <c r="HJ251" s="364"/>
      <c r="HK251" s="364"/>
      <c r="HL251" s="364"/>
      <c r="HM251" s="364"/>
      <c r="HN251" s="364"/>
      <c r="HO251" s="364"/>
      <c r="HP251" s="364"/>
      <c r="HQ251" s="364"/>
      <c r="HR251" s="364"/>
      <c r="HS251" s="364"/>
      <c r="HT251" s="364"/>
      <c r="HU251" s="364"/>
      <c r="HV251" s="364"/>
      <c r="HW251" s="364"/>
      <c r="HX251" s="364"/>
      <c r="HY251" s="364"/>
      <c r="HZ251" s="364"/>
      <c r="IA251" s="364"/>
      <c r="IB251" s="364"/>
      <c r="IC251" s="364"/>
      <c r="ID251" s="364"/>
      <c r="IE251" s="364">
        <v>10.172961647058818</v>
      </c>
      <c r="IF251" s="364">
        <v>22.62259176470587</v>
      </c>
      <c r="IG251" s="364">
        <v>5.0144343529411737</v>
      </c>
      <c r="IH251" s="364"/>
      <c r="II251" s="364">
        <v>5.0144343529411737</v>
      </c>
      <c r="IJ251" s="364">
        <v>10.057687294117642</v>
      </c>
      <c r="IK251" s="364">
        <v>9.7695014117646988</v>
      </c>
      <c r="IL251" s="364"/>
      <c r="IM251" s="364"/>
      <c r="IN251" s="364"/>
      <c r="IO251" s="364"/>
      <c r="IP251" s="364"/>
      <c r="IQ251" s="364"/>
      <c r="IR251" s="364"/>
      <c r="IS251" s="364"/>
      <c r="IT251" s="364"/>
      <c r="IU251" s="364"/>
      <c r="IV251" s="364"/>
      <c r="IW251" s="364"/>
      <c r="IX251" s="364"/>
      <c r="IY251" s="364"/>
      <c r="IZ251" s="364"/>
      <c r="JA251" s="364"/>
      <c r="JB251" s="364"/>
      <c r="JC251" s="364"/>
      <c r="JD251" s="364"/>
      <c r="JE251" s="364"/>
      <c r="JF251" s="364"/>
      <c r="JG251" s="364"/>
      <c r="JH251" s="364"/>
      <c r="JI251" s="364"/>
      <c r="JJ251" s="364"/>
      <c r="JK251" s="364"/>
      <c r="JL251" s="364"/>
      <c r="JM251" s="364"/>
      <c r="JN251" s="364"/>
      <c r="JO251" s="364"/>
      <c r="JP251" s="364"/>
      <c r="JQ251" s="364"/>
      <c r="JR251" s="364"/>
      <c r="JS251" s="364"/>
      <c r="JT251" s="364"/>
      <c r="JU251" s="364"/>
      <c r="JV251" s="364"/>
      <c r="JW251" s="364"/>
      <c r="JX251" s="364"/>
      <c r="JY251" s="364"/>
      <c r="JZ251" s="364"/>
      <c r="KA251" s="364"/>
      <c r="KB251" s="364"/>
      <c r="KC251" s="364"/>
      <c r="KD251" s="364"/>
      <c r="KE251" s="364"/>
      <c r="KF251" s="364"/>
      <c r="KG251" s="364"/>
      <c r="KH251" s="364"/>
      <c r="KI251" s="364"/>
      <c r="KJ251" s="364"/>
      <c r="KK251" s="364"/>
      <c r="KL251" s="364"/>
      <c r="KM251" s="364"/>
      <c r="KN251" s="364"/>
      <c r="KO251" s="364"/>
      <c r="KP251" s="364"/>
      <c r="KQ251" s="364"/>
      <c r="KR251" s="364"/>
      <c r="KS251" s="364"/>
      <c r="KT251" s="364"/>
      <c r="KU251" s="364"/>
      <c r="KV251" s="364"/>
      <c r="KW251" s="364"/>
      <c r="KX251" s="364"/>
      <c r="KY251" s="364"/>
      <c r="KZ251" s="364"/>
      <c r="LA251" s="364"/>
      <c r="LB251" s="364"/>
      <c r="LC251" s="364"/>
      <c r="LD251" s="364"/>
      <c r="LE251" s="364"/>
      <c r="LF251" s="364"/>
      <c r="LG251" s="364"/>
      <c r="LH251" s="364"/>
      <c r="LI251" s="364"/>
      <c r="LJ251" s="364"/>
      <c r="LK251" s="364"/>
      <c r="LL251" s="364"/>
      <c r="LM251" s="364"/>
      <c r="LN251" s="364"/>
      <c r="LO251" s="364"/>
      <c r="LP251" s="364"/>
      <c r="LQ251" s="364"/>
      <c r="LR251" s="364"/>
      <c r="LS251" s="364"/>
      <c r="LT251" s="364"/>
      <c r="LU251" s="364"/>
      <c r="LV251" s="364"/>
      <c r="LW251" s="364"/>
      <c r="LX251" s="364"/>
      <c r="LY251" s="364"/>
      <c r="LZ251" s="364"/>
      <c r="MA251" s="364"/>
      <c r="MB251" s="364"/>
      <c r="MC251" s="364"/>
      <c r="MD251" s="364"/>
      <c r="ME251" s="364"/>
      <c r="MF251" s="364"/>
      <c r="MG251" s="364"/>
      <c r="MH251" s="364"/>
      <c r="MI251" s="364"/>
      <c r="MJ251" s="364"/>
      <c r="MK251" s="364"/>
      <c r="ML251" s="364"/>
      <c r="MM251" s="364"/>
      <c r="MN251" s="364"/>
      <c r="MO251" s="364"/>
      <c r="MP251" s="364"/>
      <c r="MQ251" s="364"/>
      <c r="MR251" s="364"/>
      <c r="MS251" s="364"/>
      <c r="MT251" s="364"/>
      <c r="MU251" s="364"/>
      <c r="MV251" s="364"/>
      <c r="MW251" s="364"/>
      <c r="MX251" s="364"/>
      <c r="MY251" s="364"/>
      <c r="MZ251" s="364"/>
      <c r="NA251" s="364"/>
      <c r="NB251" s="364"/>
      <c r="NC251" s="364"/>
      <c r="ND251" s="364"/>
      <c r="NE251" s="364"/>
      <c r="NF251" s="364"/>
      <c r="NG251" s="364"/>
      <c r="NH251" s="364"/>
      <c r="NI251" s="364"/>
      <c r="NJ251" s="364"/>
      <c r="NK251" s="364"/>
      <c r="NL251" s="364"/>
      <c r="NM251" s="364"/>
      <c r="NN251" s="364"/>
      <c r="NO251" s="364"/>
      <c r="NP251" s="364"/>
      <c r="NQ251" s="364"/>
      <c r="NR251" s="364"/>
      <c r="NS251" s="364"/>
      <c r="NT251" s="364"/>
      <c r="NU251" s="364"/>
      <c r="NV251" s="364"/>
      <c r="NW251" s="364"/>
      <c r="NX251" s="364"/>
      <c r="NY251" s="364"/>
      <c r="NZ251" s="364"/>
      <c r="OA251" s="364"/>
      <c r="OB251" s="364"/>
      <c r="OC251" s="364"/>
      <c r="OD251" s="364"/>
      <c r="OE251" s="364"/>
      <c r="OF251" s="364"/>
      <c r="OG251" s="364"/>
      <c r="OH251" s="364"/>
      <c r="OI251" s="364"/>
      <c r="OJ251" s="364"/>
      <c r="OK251" s="364"/>
      <c r="OL251" s="364"/>
      <c r="OM251" s="364"/>
      <c r="ON251" s="364"/>
      <c r="OO251" s="364"/>
      <c r="OP251" s="364"/>
      <c r="OQ251" s="364"/>
      <c r="OR251" s="364"/>
    </row>
    <row r="252" spans="1:408" ht="15">
      <c r="A252" s="363" t="s">
        <v>814</v>
      </c>
      <c r="B252" s="364">
        <f t="shared" si="222"/>
        <v>0</v>
      </c>
      <c r="C252" s="364">
        <f t="shared" si="223"/>
        <v>0</v>
      </c>
      <c r="D252" s="364">
        <f t="shared" si="224"/>
        <v>0</v>
      </c>
      <c r="E252" s="364">
        <f t="shared" si="225"/>
        <v>0</v>
      </c>
      <c r="F252" s="364">
        <f t="shared" si="226"/>
        <v>0</v>
      </c>
      <c r="G252" s="364">
        <f t="shared" si="227"/>
        <v>0</v>
      </c>
      <c r="H252" s="364">
        <f t="shared" si="228"/>
        <v>0</v>
      </c>
      <c r="I252" s="364">
        <f t="shared" si="229"/>
        <v>0</v>
      </c>
      <c r="J252" s="364">
        <f t="shared" si="230"/>
        <v>0</v>
      </c>
      <c r="K252" s="364">
        <f t="shared" si="231"/>
        <v>0</v>
      </c>
      <c r="L252" s="364">
        <f t="shared" si="232"/>
        <v>0</v>
      </c>
      <c r="M252" s="364">
        <f t="shared" si="233"/>
        <v>0</v>
      </c>
      <c r="N252" s="364">
        <f t="shared" si="234"/>
        <v>0</v>
      </c>
      <c r="O252" s="364">
        <f t="shared" si="235"/>
        <v>0</v>
      </c>
      <c r="P252" s="364">
        <f t="shared" si="236"/>
        <v>0</v>
      </c>
      <c r="Q252" s="364">
        <f t="shared" si="237"/>
        <v>0</v>
      </c>
      <c r="R252" s="364">
        <f t="shared" si="238"/>
        <v>0</v>
      </c>
      <c r="S252" s="364">
        <f t="shared" si="239"/>
        <v>0</v>
      </c>
      <c r="T252" s="364">
        <f t="shared" si="240"/>
        <v>0</v>
      </c>
      <c r="U252" s="364">
        <f t="shared" si="241"/>
        <v>0</v>
      </c>
      <c r="V252" s="364">
        <f t="shared" si="242"/>
        <v>0</v>
      </c>
      <c r="W252" s="364">
        <f t="shared" si="243"/>
        <v>0</v>
      </c>
      <c r="X252" s="364">
        <f t="shared" si="244"/>
        <v>0</v>
      </c>
      <c r="Y252" s="364">
        <f t="shared" si="245"/>
        <v>0</v>
      </c>
      <c r="Z252" s="364">
        <f t="shared" si="246"/>
        <v>0</v>
      </c>
      <c r="AA252" s="364">
        <f t="shared" si="247"/>
        <v>0</v>
      </c>
      <c r="AB252" s="364">
        <f t="shared" si="248"/>
        <v>0</v>
      </c>
      <c r="AC252" s="364">
        <f t="shared" si="249"/>
        <v>0</v>
      </c>
      <c r="AD252" s="364">
        <f t="shared" si="250"/>
        <v>0</v>
      </c>
      <c r="AE252" s="364">
        <f t="shared" si="251"/>
        <v>0</v>
      </c>
      <c r="AG252" s="364"/>
      <c r="AH252" s="364"/>
      <c r="AI252" s="364"/>
      <c r="AJ252" s="364"/>
      <c r="AK252" s="364"/>
      <c r="AL252" s="364"/>
      <c r="AM252" s="364"/>
      <c r="AN252" s="364"/>
      <c r="AO252" s="364"/>
      <c r="AP252" s="364"/>
      <c r="AQ252" s="364"/>
      <c r="AR252" s="364"/>
      <c r="AS252" s="364"/>
      <c r="AT252" s="364"/>
      <c r="AU252" s="364"/>
      <c r="AV252" s="364"/>
      <c r="AW252" s="364"/>
      <c r="AX252" s="364"/>
      <c r="AY252" s="364"/>
      <c r="AZ252" s="364"/>
      <c r="BA252" s="364"/>
      <c r="BB252" s="364"/>
      <c r="BC252" s="364"/>
      <c r="BD252" s="364"/>
      <c r="BE252" s="364"/>
      <c r="BF252" s="364"/>
      <c r="BG252" s="364"/>
      <c r="BH252" s="364"/>
      <c r="BI252" s="364"/>
      <c r="BJ252" s="364"/>
      <c r="BK252" s="364"/>
      <c r="BL252" s="364"/>
      <c r="BM252" s="364"/>
      <c r="BN252" s="364"/>
      <c r="BO252" s="364"/>
      <c r="BP252" s="364"/>
      <c r="BQ252" s="364"/>
      <c r="BR252" s="364"/>
      <c r="BS252" s="364"/>
      <c r="BT252" s="364"/>
      <c r="BU252" s="364"/>
      <c r="BV252" s="364"/>
      <c r="BW252" s="364"/>
      <c r="BX252" s="364"/>
      <c r="BY252" s="364"/>
      <c r="BZ252" s="364"/>
      <c r="CA252" s="364"/>
      <c r="CB252" s="364"/>
      <c r="CC252" s="364"/>
      <c r="CD252" s="364"/>
      <c r="CE252" s="364"/>
      <c r="CF252" s="364"/>
      <c r="CG252" s="364"/>
      <c r="CH252" s="364"/>
      <c r="CI252" s="364"/>
      <c r="CJ252" s="364"/>
      <c r="CK252" s="364"/>
      <c r="CL252" s="364"/>
      <c r="CM252" s="364"/>
      <c r="CN252" s="364"/>
      <c r="CO252" s="364"/>
      <c r="CP252" s="364"/>
      <c r="CQ252" s="364"/>
      <c r="CR252" s="364"/>
      <c r="CS252" s="364"/>
      <c r="CT252" s="364"/>
      <c r="CU252" s="364"/>
      <c r="CV252" s="364"/>
      <c r="CW252" s="364"/>
      <c r="CX252" s="364"/>
      <c r="CY252" s="364"/>
      <c r="CZ252" s="364"/>
      <c r="DA252" s="364"/>
      <c r="DB252" s="364"/>
      <c r="DC252" s="364"/>
      <c r="DD252" s="364"/>
      <c r="DE252" s="364"/>
      <c r="DF252" s="364"/>
      <c r="DG252" s="364"/>
      <c r="DH252" s="364"/>
      <c r="DI252" s="364"/>
      <c r="DJ252" s="364"/>
      <c r="DK252" s="364"/>
      <c r="DL252" s="364"/>
      <c r="DM252" s="364"/>
      <c r="DN252" s="364"/>
      <c r="DO252" s="364"/>
      <c r="DP252" s="364"/>
      <c r="DQ252" s="364"/>
      <c r="DR252" s="364"/>
      <c r="DS252" s="364"/>
      <c r="DT252" s="364"/>
      <c r="DU252" s="364"/>
      <c r="DV252" s="364"/>
      <c r="DW252" s="364"/>
      <c r="DX252" s="364"/>
      <c r="DY252" s="364"/>
      <c r="DZ252" s="364"/>
      <c r="EA252" s="364"/>
      <c r="EB252" s="364"/>
      <c r="EC252" s="364"/>
      <c r="ED252" s="364"/>
      <c r="EE252" s="364"/>
      <c r="EF252" s="364"/>
      <c r="EG252" s="364"/>
      <c r="EH252" s="364"/>
      <c r="EI252" s="364"/>
      <c r="EJ252" s="364"/>
      <c r="EK252" s="364"/>
      <c r="EL252" s="364"/>
      <c r="EM252" s="364"/>
      <c r="EN252" s="364"/>
      <c r="EO252" s="364"/>
      <c r="EP252" s="364"/>
      <c r="EQ252" s="364"/>
      <c r="ER252" s="364"/>
      <c r="ES252" s="364"/>
      <c r="ET252" s="364"/>
      <c r="EU252" s="364"/>
      <c r="EV252" s="364"/>
      <c r="EW252" s="364"/>
      <c r="EX252" s="364"/>
      <c r="EY252" s="364"/>
      <c r="EZ252" s="364"/>
      <c r="FA252" s="364"/>
      <c r="FB252" s="364"/>
      <c r="FC252" s="364"/>
      <c r="FD252" s="364"/>
      <c r="FE252" s="364"/>
      <c r="FF252" s="364"/>
      <c r="FG252" s="364"/>
      <c r="FH252" s="364"/>
      <c r="FI252" s="364"/>
      <c r="FJ252" s="364"/>
      <c r="FK252" s="364"/>
      <c r="FL252" s="364"/>
      <c r="FM252" s="364"/>
      <c r="FN252" s="364"/>
      <c r="FO252" s="364"/>
      <c r="FP252" s="364"/>
      <c r="FQ252" s="364"/>
      <c r="FR252" s="364"/>
      <c r="FS252" s="364"/>
      <c r="FT252" s="364"/>
      <c r="FU252" s="364"/>
      <c r="FV252" s="364"/>
      <c r="FW252" s="364"/>
      <c r="FX252" s="364"/>
      <c r="FY252" s="364"/>
      <c r="FZ252" s="364"/>
      <c r="GA252" s="364"/>
      <c r="GB252" s="364"/>
      <c r="GC252" s="364"/>
      <c r="GD252" s="364"/>
      <c r="GE252" s="364"/>
      <c r="GF252" s="364"/>
      <c r="GG252" s="364"/>
      <c r="GH252" s="364"/>
      <c r="GI252" s="364"/>
      <c r="GJ252" s="364"/>
      <c r="GK252" s="364"/>
      <c r="GL252" s="364"/>
      <c r="GM252" s="364"/>
      <c r="GN252" s="364"/>
      <c r="GO252" s="364"/>
      <c r="GP252" s="364"/>
      <c r="GQ252" s="364"/>
      <c r="GR252" s="364"/>
      <c r="GS252" s="364"/>
      <c r="GT252" s="364"/>
      <c r="GU252" s="364"/>
      <c r="GV252" s="364"/>
      <c r="GW252" s="364"/>
      <c r="GX252" s="364"/>
      <c r="GY252" s="364"/>
      <c r="GZ252" s="364"/>
      <c r="HA252" s="364"/>
      <c r="HB252" s="364"/>
      <c r="HC252" s="364"/>
      <c r="HD252" s="364"/>
      <c r="HE252" s="364"/>
      <c r="HF252" s="364"/>
      <c r="HG252" s="364"/>
      <c r="HH252" s="364"/>
      <c r="HI252" s="364"/>
      <c r="HJ252" s="364"/>
      <c r="HK252" s="364"/>
      <c r="HL252" s="364"/>
      <c r="HM252" s="364"/>
      <c r="HN252" s="364"/>
      <c r="HO252" s="364"/>
      <c r="HP252" s="364"/>
      <c r="HQ252" s="364"/>
      <c r="HR252" s="364"/>
      <c r="HS252" s="364"/>
      <c r="HT252" s="364"/>
      <c r="HU252" s="364"/>
      <c r="HV252" s="364"/>
      <c r="HW252" s="364"/>
      <c r="HX252" s="364"/>
      <c r="HY252" s="364"/>
      <c r="HZ252" s="364"/>
      <c r="IA252" s="364"/>
      <c r="IB252" s="364"/>
      <c r="IC252" s="364"/>
      <c r="ID252" s="364"/>
      <c r="IE252" s="364"/>
      <c r="IF252" s="364"/>
      <c r="IG252" s="364"/>
      <c r="IH252" s="364"/>
      <c r="II252" s="364"/>
      <c r="IJ252" s="364"/>
      <c r="IK252" s="364"/>
      <c r="IL252" s="364"/>
      <c r="IM252" s="364"/>
      <c r="IN252" s="364"/>
      <c r="IO252" s="364"/>
      <c r="IP252" s="364"/>
      <c r="IQ252" s="364"/>
      <c r="IR252" s="364"/>
      <c r="IS252" s="364"/>
      <c r="IT252" s="364"/>
      <c r="IU252" s="364"/>
      <c r="IV252" s="364"/>
      <c r="IW252" s="364"/>
      <c r="IX252" s="364"/>
      <c r="IY252" s="364"/>
      <c r="IZ252" s="364"/>
      <c r="JA252" s="364"/>
      <c r="JB252" s="364"/>
      <c r="JC252" s="364"/>
      <c r="JD252" s="364"/>
      <c r="JE252" s="364"/>
      <c r="JF252" s="364"/>
      <c r="JG252" s="364"/>
      <c r="JH252" s="364"/>
      <c r="JI252" s="364"/>
      <c r="JJ252" s="364"/>
      <c r="JK252" s="364"/>
      <c r="JL252" s="364"/>
      <c r="JM252" s="364"/>
      <c r="JN252" s="364"/>
      <c r="JO252" s="364"/>
      <c r="JP252" s="364"/>
      <c r="JQ252" s="364"/>
      <c r="JR252" s="364"/>
      <c r="JS252" s="364"/>
      <c r="JT252" s="364"/>
      <c r="JU252" s="364"/>
      <c r="JV252" s="364"/>
      <c r="JW252" s="364"/>
      <c r="JX252" s="364"/>
      <c r="JY252" s="364"/>
      <c r="JZ252" s="364"/>
      <c r="KA252" s="364"/>
      <c r="KB252" s="364"/>
      <c r="KC252" s="364"/>
      <c r="KD252" s="364"/>
      <c r="KE252" s="364"/>
      <c r="KF252" s="364"/>
      <c r="KG252" s="364"/>
      <c r="KH252" s="364"/>
      <c r="KI252" s="364"/>
      <c r="KJ252" s="364"/>
      <c r="KK252" s="364"/>
      <c r="KL252" s="364"/>
      <c r="KM252" s="364"/>
      <c r="KN252" s="364"/>
      <c r="KO252" s="364"/>
      <c r="KP252" s="364"/>
      <c r="KQ252" s="364"/>
      <c r="KR252" s="364"/>
      <c r="KS252" s="364"/>
      <c r="KT252" s="364"/>
      <c r="KU252" s="364"/>
      <c r="KV252" s="364"/>
      <c r="KW252" s="364"/>
      <c r="KX252" s="364"/>
      <c r="KY252" s="364"/>
      <c r="KZ252" s="364"/>
      <c r="LA252" s="364"/>
      <c r="LB252" s="364"/>
      <c r="LC252" s="364"/>
      <c r="LD252" s="364"/>
      <c r="LE252" s="364"/>
      <c r="LF252" s="364"/>
      <c r="LG252" s="364"/>
      <c r="LH252" s="364"/>
      <c r="LI252" s="364"/>
      <c r="LJ252" s="364"/>
      <c r="LK252" s="364"/>
      <c r="LL252" s="364"/>
      <c r="LM252" s="364"/>
      <c r="LN252" s="364"/>
      <c r="LO252" s="364"/>
      <c r="LP252" s="364"/>
      <c r="LQ252" s="364"/>
      <c r="LR252" s="364"/>
      <c r="LS252" s="364"/>
      <c r="LT252" s="364"/>
      <c r="LU252" s="364"/>
      <c r="LV252" s="364"/>
      <c r="LW252" s="364"/>
      <c r="LX252" s="364"/>
      <c r="LY252" s="364"/>
      <c r="LZ252" s="364"/>
      <c r="MA252" s="364"/>
      <c r="MB252" s="364"/>
      <c r="MC252" s="364"/>
      <c r="MD252" s="364"/>
      <c r="ME252" s="364"/>
      <c r="MF252" s="364"/>
      <c r="MG252" s="364"/>
      <c r="MH252" s="364"/>
      <c r="MI252" s="364"/>
      <c r="MJ252" s="364"/>
      <c r="MK252" s="364"/>
      <c r="ML252" s="364"/>
      <c r="MM252" s="364"/>
      <c r="MN252" s="364"/>
      <c r="MO252" s="364"/>
      <c r="MP252" s="364"/>
      <c r="MQ252" s="364"/>
      <c r="MR252" s="364"/>
      <c r="MS252" s="364"/>
      <c r="MT252" s="364"/>
      <c r="MU252" s="364"/>
      <c r="MV252" s="364"/>
      <c r="MW252" s="364"/>
      <c r="MX252" s="364"/>
      <c r="MY252" s="364"/>
      <c r="MZ252" s="364"/>
      <c r="NA252" s="364"/>
      <c r="NB252" s="364"/>
      <c r="NC252" s="364"/>
      <c r="ND252" s="364"/>
      <c r="NE252" s="364"/>
      <c r="NF252" s="364"/>
      <c r="NG252" s="364"/>
      <c r="NH252" s="364"/>
      <c r="NI252" s="364"/>
      <c r="NJ252" s="364"/>
      <c r="NK252" s="364"/>
      <c r="NL252" s="364"/>
      <c r="NM252" s="364"/>
      <c r="NN252" s="364"/>
      <c r="NO252" s="364"/>
      <c r="NP252" s="364"/>
      <c r="NQ252" s="364"/>
      <c r="NR252" s="364"/>
      <c r="NS252" s="364"/>
      <c r="NT252" s="364"/>
      <c r="NU252" s="364"/>
      <c r="NV252" s="364"/>
      <c r="NW252" s="364"/>
      <c r="NX252" s="364"/>
      <c r="NY252" s="364"/>
      <c r="NZ252" s="364"/>
      <c r="OA252" s="364"/>
      <c r="OB252" s="364"/>
      <c r="OC252" s="364"/>
      <c r="OD252" s="364"/>
      <c r="OE252" s="364"/>
      <c r="OF252" s="364"/>
      <c r="OG252" s="364"/>
      <c r="OH252" s="364"/>
      <c r="OI252" s="364"/>
      <c r="OJ252" s="364"/>
      <c r="OK252" s="364"/>
      <c r="OL252" s="364"/>
      <c r="OM252" s="364"/>
      <c r="ON252" s="364"/>
      <c r="OO252" s="364"/>
      <c r="OP252" s="364"/>
      <c r="OQ252" s="364"/>
      <c r="OR252" s="364"/>
    </row>
    <row r="253" spans="1:408" ht="15">
      <c r="A253" s="363" t="s">
        <v>815</v>
      </c>
      <c r="B253" s="364">
        <f t="shared" si="222"/>
        <v>0</v>
      </c>
      <c r="C253" s="364">
        <f t="shared" si="223"/>
        <v>0</v>
      </c>
      <c r="D253" s="364">
        <f t="shared" si="224"/>
        <v>0</v>
      </c>
      <c r="E253" s="364">
        <f t="shared" si="225"/>
        <v>0</v>
      </c>
      <c r="F253" s="364">
        <f t="shared" si="226"/>
        <v>0</v>
      </c>
      <c r="G253" s="364">
        <f t="shared" si="227"/>
        <v>0</v>
      </c>
      <c r="H253" s="364">
        <f t="shared" si="228"/>
        <v>0</v>
      </c>
      <c r="I253" s="364">
        <f t="shared" si="229"/>
        <v>0</v>
      </c>
      <c r="J253" s="364">
        <f t="shared" si="230"/>
        <v>0</v>
      </c>
      <c r="K253" s="364">
        <f t="shared" si="231"/>
        <v>0</v>
      </c>
      <c r="L253" s="364">
        <f t="shared" si="232"/>
        <v>0</v>
      </c>
      <c r="M253" s="364">
        <f t="shared" si="233"/>
        <v>0</v>
      </c>
      <c r="N253" s="364">
        <f t="shared" si="234"/>
        <v>0</v>
      </c>
      <c r="O253" s="364">
        <f t="shared" si="235"/>
        <v>0</v>
      </c>
      <c r="P253" s="364">
        <f t="shared" si="236"/>
        <v>0</v>
      </c>
      <c r="Q253" s="364">
        <f t="shared" si="237"/>
        <v>0</v>
      </c>
      <c r="R253" s="364">
        <f t="shared" si="238"/>
        <v>0</v>
      </c>
      <c r="S253" s="364">
        <f t="shared" si="239"/>
        <v>0</v>
      </c>
      <c r="T253" s="364">
        <f t="shared" si="240"/>
        <v>0</v>
      </c>
      <c r="U253" s="364">
        <f t="shared" si="241"/>
        <v>0</v>
      </c>
      <c r="V253" s="364">
        <f t="shared" si="242"/>
        <v>0</v>
      </c>
      <c r="W253" s="364">
        <f t="shared" si="243"/>
        <v>0</v>
      </c>
      <c r="X253" s="364">
        <f t="shared" si="244"/>
        <v>0</v>
      </c>
      <c r="Y253" s="364">
        <f t="shared" si="245"/>
        <v>0</v>
      </c>
      <c r="Z253" s="364">
        <f t="shared" si="246"/>
        <v>0</v>
      </c>
      <c r="AA253" s="364">
        <f t="shared" si="247"/>
        <v>0</v>
      </c>
      <c r="AB253" s="364">
        <f t="shared" si="248"/>
        <v>0</v>
      </c>
      <c r="AC253" s="364">
        <f t="shared" si="249"/>
        <v>0</v>
      </c>
      <c r="AD253" s="364">
        <f t="shared" si="250"/>
        <v>0</v>
      </c>
      <c r="AE253" s="364">
        <f t="shared" si="251"/>
        <v>0</v>
      </c>
      <c r="AG253" s="364"/>
      <c r="AH253" s="364"/>
      <c r="AI253" s="364"/>
      <c r="AJ253" s="364"/>
      <c r="AK253" s="364"/>
      <c r="AL253" s="364"/>
      <c r="AM253" s="364"/>
      <c r="AN253" s="364"/>
      <c r="AO253" s="364"/>
      <c r="AP253" s="364"/>
      <c r="AQ253" s="364"/>
      <c r="AR253" s="364"/>
      <c r="AS253" s="364"/>
      <c r="AT253" s="364"/>
      <c r="AU253" s="364"/>
      <c r="AV253" s="364"/>
      <c r="AW253" s="364"/>
      <c r="AX253" s="364"/>
      <c r="AY253" s="364"/>
      <c r="AZ253" s="364"/>
      <c r="BA253" s="364"/>
      <c r="BB253" s="364"/>
      <c r="BC253" s="364"/>
      <c r="BD253" s="364"/>
      <c r="BE253" s="364"/>
      <c r="BF253" s="364"/>
      <c r="BG253" s="364"/>
      <c r="BH253" s="364"/>
      <c r="BI253" s="364"/>
      <c r="BJ253" s="364"/>
      <c r="BK253" s="364"/>
      <c r="BL253" s="364"/>
      <c r="BM253" s="364"/>
      <c r="BN253" s="364"/>
      <c r="BO253" s="364"/>
      <c r="BP253" s="364"/>
      <c r="BQ253" s="364"/>
      <c r="BR253" s="364"/>
      <c r="BS253" s="364"/>
      <c r="BT253" s="364"/>
      <c r="BU253" s="364"/>
      <c r="BV253" s="364"/>
      <c r="BW253" s="364"/>
      <c r="BX253" s="364"/>
      <c r="BY253" s="364"/>
      <c r="BZ253" s="364"/>
      <c r="CA253" s="364"/>
      <c r="CB253" s="364"/>
      <c r="CC253" s="364"/>
      <c r="CD253" s="364"/>
      <c r="CE253" s="364"/>
      <c r="CF253" s="364"/>
      <c r="CG253" s="364"/>
      <c r="CH253" s="364"/>
      <c r="CI253" s="364"/>
      <c r="CJ253" s="364"/>
      <c r="CK253" s="364"/>
      <c r="CL253" s="364"/>
      <c r="CM253" s="364"/>
      <c r="CN253" s="364"/>
      <c r="CO253" s="364"/>
      <c r="CP253" s="364"/>
      <c r="CQ253" s="364"/>
      <c r="CR253" s="364"/>
      <c r="CS253" s="364"/>
      <c r="CT253" s="364"/>
      <c r="CU253" s="364"/>
      <c r="CV253" s="364"/>
      <c r="CW253" s="364"/>
      <c r="CX253" s="364"/>
      <c r="CY253" s="364"/>
      <c r="CZ253" s="364"/>
      <c r="DA253" s="364"/>
      <c r="DB253" s="364"/>
      <c r="DC253" s="364"/>
      <c r="DD253" s="364"/>
      <c r="DE253" s="364"/>
      <c r="DF253" s="364"/>
      <c r="DG253" s="364"/>
      <c r="DH253" s="364"/>
      <c r="DI253" s="364"/>
      <c r="DJ253" s="364"/>
      <c r="DK253" s="364"/>
      <c r="DL253" s="364"/>
      <c r="DM253" s="364"/>
      <c r="DN253" s="364"/>
      <c r="DO253" s="364"/>
      <c r="DP253" s="364"/>
      <c r="DQ253" s="364"/>
      <c r="DR253" s="364"/>
      <c r="DS253" s="364"/>
      <c r="DT253" s="364"/>
      <c r="DU253" s="364"/>
      <c r="DV253" s="364"/>
      <c r="DW253" s="364"/>
      <c r="DX253" s="364"/>
      <c r="DY253" s="364"/>
      <c r="DZ253" s="364"/>
      <c r="EA253" s="364"/>
      <c r="EB253" s="364"/>
      <c r="EC253" s="364"/>
      <c r="ED253" s="364"/>
      <c r="EE253" s="364"/>
      <c r="EF253" s="364"/>
      <c r="EG253" s="364"/>
      <c r="EH253" s="364"/>
      <c r="EI253" s="364"/>
      <c r="EJ253" s="364"/>
      <c r="EK253" s="364"/>
      <c r="EL253" s="364"/>
      <c r="EM253" s="364"/>
      <c r="EN253" s="364"/>
      <c r="EO253" s="364"/>
      <c r="EP253" s="364"/>
      <c r="EQ253" s="364"/>
      <c r="ER253" s="364"/>
      <c r="ES253" s="364"/>
      <c r="ET253" s="364"/>
      <c r="EU253" s="364"/>
      <c r="EV253" s="364"/>
      <c r="EW253" s="364"/>
      <c r="EX253" s="364"/>
      <c r="EY253" s="364"/>
      <c r="EZ253" s="364"/>
      <c r="FA253" s="364"/>
      <c r="FB253" s="364"/>
      <c r="FC253" s="364"/>
      <c r="FD253" s="364"/>
      <c r="FE253" s="364"/>
      <c r="FF253" s="364"/>
      <c r="FG253" s="364"/>
      <c r="FH253" s="364"/>
      <c r="FI253" s="364"/>
      <c r="FJ253" s="364"/>
      <c r="FK253" s="364"/>
      <c r="FL253" s="364"/>
      <c r="FM253" s="364"/>
      <c r="FN253" s="364"/>
      <c r="FO253" s="364"/>
      <c r="FP253" s="364"/>
      <c r="FQ253" s="364"/>
      <c r="FR253" s="364"/>
      <c r="FS253" s="364"/>
      <c r="FT253" s="364"/>
      <c r="FU253" s="364"/>
      <c r="FV253" s="364"/>
      <c r="FW253" s="364"/>
      <c r="FX253" s="364"/>
      <c r="FY253" s="364"/>
      <c r="FZ253" s="364"/>
      <c r="GA253" s="364"/>
      <c r="GB253" s="364"/>
      <c r="GC253" s="364"/>
      <c r="GD253" s="364"/>
      <c r="GE253" s="364"/>
      <c r="GF253" s="364"/>
      <c r="GG253" s="364"/>
      <c r="GH253" s="364"/>
      <c r="GI253" s="364"/>
      <c r="GJ253" s="364"/>
      <c r="GK253" s="364"/>
      <c r="GL253" s="364"/>
      <c r="GM253" s="364"/>
      <c r="GN253" s="364"/>
      <c r="GO253" s="364"/>
      <c r="GP253" s="364"/>
      <c r="GQ253" s="364"/>
      <c r="GR253" s="364"/>
      <c r="GS253" s="364"/>
      <c r="GT253" s="364"/>
      <c r="GU253" s="364"/>
      <c r="GV253" s="364"/>
      <c r="GW253" s="364"/>
      <c r="GX253" s="364"/>
      <c r="GY253" s="364"/>
      <c r="GZ253" s="364"/>
      <c r="HA253" s="364"/>
      <c r="HB253" s="364"/>
      <c r="HC253" s="364"/>
      <c r="HD253" s="364"/>
      <c r="HE253" s="364"/>
      <c r="HF253" s="364"/>
      <c r="HG253" s="364"/>
      <c r="HH253" s="364"/>
      <c r="HI253" s="364"/>
      <c r="HJ253" s="364"/>
      <c r="HK253" s="364"/>
      <c r="HL253" s="364"/>
      <c r="HM253" s="364"/>
      <c r="HN253" s="364"/>
      <c r="HO253" s="364"/>
      <c r="HP253" s="364"/>
      <c r="HQ253" s="364"/>
      <c r="HR253" s="364"/>
      <c r="HS253" s="364"/>
      <c r="HT253" s="364"/>
      <c r="HU253" s="364"/>
      <c r="HV253" s="364"/>
      <c r="HW253" s="364"/>
      <c r="HX253" s="364"/>
      <c r="HY253" s="364"/>
      <c r="HZ253" s="364"/>
      <c r="IA253" s="364"/>
      <c r="IB253" s="364"/>
      <c r="IC253" s="364"/>
      <c r="ID253" s="364"/>
      <c r="IE253" s="364"/>
      <c r="IF253" s="364"/>
      <c r="IG253" s="364"/>
      <c r="IH253" s="364"/>
      <c r="II253" s="364"/>
      <c r="IJ253" s="364"/>
      <c r="IK253" s="364"/>
      <c r="IL253" s="364"/>
      <c r="IM253" s="364"/>
      <c r="IN253" s="364"/>
      <c r="IO253" s="364"/>
      <c r="IP253" s="364"/>
      <c r="IQ253" s="364"/>
      <c r="IR253" s="364"/>
      <c r="IS253" s="364"/>
      <c r="IT253" s="364"/>
      <c r="IU253" s="364"/>
      <c r="IV253" s="364"/>
      <c r="IW253" s="364"/>
      <c r="IX253" s="364"/>
      <c r="IY253" s="364"/>
      <c r="IZ253" s="364"/>
      <c r="JA253" s="364"/>
      <c r="JB253" s="364"/>
      <c r="JC253" s="364"/>
      <c r="JD253" s="364"/>
      <c r="JE253" s="364"/>
      <c r="JF253" s="364"/>
      <c r="JG253" s="364"/>
      <c r="JH253" s="364"/>
      <c r="JI253" s="364"/>
      <c r="JJ253" s="364"/>
      <c r="JK253" s="364"/>
      <c r="JL253" s="364"/>
      <c r="JM253" s="364"/>
      <c r="JN253" s="364"/>
      <c r="JO253" s="364"/>
      <c r="JP253" s="364"/>
      <c r="JQ253" s="364"/>
      <c r="JR253" s="364"/>
      <c r="JS253" s="364"/>
      <c r="JT253" s="364"/>
      <c r="JU253" s="364"/>
      <c r="JV253" s="364"/>
      <c r="JW253" s="364"/>
      <c r="JX253" s="364"/>
      <c r="JY253" s="364"/>
      <c r="JZ253" s="364"/>
      <c r="KA253" s="364"/>
      <c r="KB253" s="364"/>
      <c r="KC253" s="364"/>
      <c r="KD253" s="364"/>
      <c r="KE253" s="364"/>
      <c r="KF253" s="364"/>
      <c r="KG253" s="364"/>
      <c r="KH253" s="364"/>
      <c r="KI253" s="364"/>
      <c r="KJ253" s="364"/>
      <c r="KK253" s="364"/>
      <c r="KL253" s="364"/>
      <c r="KM253" s="364"/>
      <c r="KN253" s="364"/>
      <c r="KO253" s="364"/>
      <c r="KP253" s="364"/>
      <c r="KQ253" s="364"/>
      <c r="KR253" s="364"/>
      <c r="KS253" s="364"/>
      <c r="KT253" s="364"/>
      <c r="KU253" s="364"/>
      <c r="KV253" s="364"/>
      <c r="KW253" s="364"/>
      <c r="KX253" s="364"/>
      <c r="KY253" s="364"/>
      <c r="KZ253" s="364"/>
      <c r="LA253" s="364"/>
      <c r="LB253" s="364"/>
      <c r="LC253" s="364"/>
      <c r="LD253" s="364"/>
      <c r="LE253" s="364"/>
      <c r="LF253" s="364"/>
      <c r="LG253" s="364"/>
      <c r="LH253" s="364"/>
      <c r="LI253" s="364"/>
      <c r="LJ253" s="364"/>
      <c r="LK253" s="364"/>
      <c r="LL253" s="364"/>
      <c r="LM253" s="364"/>
      <c r="LN253" s="364"/>
      <c r="LO253" s="364"/>
      <c r="LP253" s="364"/>
      <c r="LQ253" s="364"/>
      <c r="LR253" s="364"/>
      <c r="LS253" s="364"/>
      <c r="LT253" s="364"/>
      <c r="LU253" s="364"/>
      <c r="LV253" s="364"/>
      <c r="LW253" s="364"/>
      <c r="LX253" s="364"/>
      <c r="LY253" s="364"/>
      <c r="LZ253" s="364"/>
      <c r="MA253" s="364"/>
      <c r="MB253" s="364"/>
      <c r="MC253" s="364"/>
      <c r="MD253" s="364"/>
      <c r="ME253" s="364"/>
      <c r="MF253" s="364"/>
      <c r="MG253" s="364"/>
      <c r="MH253" s="364"/>
      <c r="MI253" s="364"/>
      <c r="MJ253" s="364"/>
      <c r="MK253" s="364"/>
      <c r="ML253" s="364"/>
      <c r="MM253" s="364"/>
      <c r="MN253" s="364"/>
      <c r="MO253" s="364"/>
      <c r="MP253" s="364"/>
      <c r="MQ253" s="364"/>
      <c r="MR253" s="364"/>
      <c r="MS253" s="364"/>
      <c r="MT253" s="364"/>
      <c r="MU253" s="364"/>
      <c r="MV253" s="364"/>
      <c r="MW253" s="364"/>
      <c r="MX253" s="364"/>
      <c r="MY253" s="364"/>
      <c r="MZ253" s="364"/>
      <c r="NA253" s="364"/>
      <c r="NB253" s="364"/>
      <c r="NC253" s="364"/>
      <c r="ND253" s="364"/>
      <c r="NE253" s="364"/>
      <c r="NF253" s="364"/>
      <c r="NG253" s="364"/>
      <c r="NH253" s="364"/>
      <c r="NI253" s="364"/>
      <c r="NJ253" s="364"/>
      <c r="NK253" s="364"/>
      <c r="NL253" s="364"/>
      <c r="NM253" s="364"/>
      <c r="NN253" s="364"/>
      <c r="NO253" s="364"/>
      <c r="NP253" s="364"/>
      <c r="NQ253" s="364"/>
      <c r="NR253" s="364"/>
      <c r="NS253" s="364"/>
      <c r="NT253" s="364"/>
      <c r="NU253" s="364"/>
      <c r="NV253" s="364"/>
      <c r="NW253" s="364"/>
      <c r="NX253" s="364"/>
      <c r="NY253" s="364"/>
      <c r="NZ253" s="364"/>
      <c r="OA253" s="364"/>
      <c r="OB253" s="364"/>
      <c r="OC253" s="364"/>
      <c r="OD253" s="364"/>
      <c r="OE253" s="364"/>
      <c r="OF253" s="364"/>
      <c r="OG253" s="364"/>
      <c r="OH253" s="364"/>
      <c r="OI253" s="364"/>
      <c r="OJ253" s="364"/>
      <c r="OK253" s="364"/>
      <c r="OL253" s="364"/>
      <c r="OM253" s="364"/>
      <c r="ON253" s="364"/>
      <c r="OO253" s="364"/>
      <c r="OP253" s="364"/>
      <c r="OQ253" s="364"/>
      <c r="OR253" s="364"/>
    </row>
    <row r="254" spans="1:408" ht="15">
      <c r="A254" s="365" t="s">
        <v>816</v>
      </c>
      <c r="B254" s="364">
        <f t="shared" si="222"/>
        <v>0</v>
      </c>
      <c r="C254" s="364">
        <f t="shared" si="223"/>
        <v>0</v>
      </c>
      <c r="D254" s="364">
        <f t="shared" si="224"/>
        <v>0</v>
      </c>
      <c r="E254" s="364">
        <f t="shared" si="225"/>
        <v>0</v>
      </c>
      <c r="F254" s="364">
        <f t="shared" si="226"/>
        <v>0</v>
      </c>
      <c r="G254" s="364">
        <f t="shared" si="227"/>
        <v>0</v>
      </c>
      <c r="H254" s="364">
        <f t="shared" si="228"/>
        <v>0</v>
      </c>
      <c r="I254" s="364">
        <f t="shared" si="229"/>
        <v>0</v>
      </c>
      <c r="J254" s="364">
        <f t="shared" si="230"/>
        <v>0</v>
      </c>
      <c r="K254" s="364">
        <f t="shared" si="231"/>
        <v>0</v>
      </c>
      <c r="L254" s="364">
        <f t="shared" si="232"/>
        <v>0</v>
      </c>
      <c r="M254" s="364">
        <f t="shared" si="233"/>
        <v>0</v>
      </c>
      <c r="N254" s="364">
        <f t="shared" si="234"/>
        <v>0</v>
      </c>
      <c r="O254" s="364">
        <f t="shared" si="235"/>
        <v>0</v>
      </c>
      <c r="P254" s="364">
        <f t="shared" si="236"/>
        <v>0</v>
      </c>
      <c r="Q254" s="364">
        <f t="shared" si="237"/>
        <v>0</v>
      </c>
      <c r="R254" s="364">
        <f t="shared" si="238"/>
        <v>0</v>
      </c>
      <c r="S254" s="364">
        <f t="shared" si="239"/>
        <v>0</v>
      </c>
      <c r="T254" s="364">
        <f t="shared" si="240"/>
        <v>0</v>
      </c>
      <c r="U254" s="364">
        <f t="shared" si="241"/>
        <v>0</v>
      </c>
      <c r="V254" s="364">
        <f t="shared" si="242"/>
        <v>0</v>
      </c>
      <c r="W254" s="364">
        <f t="shared" si="243"/>
        <v>0</v>
      </c>
      <c r="X254" s="364">
        <f t="shared" si="244"/>
        <v>0</v>
      </c>
      <c r="Y254" s="364">
        <f t="shared" si="245"/>
        <v>0</v>
      </c>
      <c r="Z254" s="364">
        <f t="shared" si="246"/>
        <v>0</v>
      </c>
      <c r="AA254" s="364">
        <f t="shared" si="247"/>
        <v>0</v>
      </c>
      <c r="AB254" s="364">
        <f t="shared" si="248"/>
        <v>0</v>
      </c>
      <c r="AC254" s="364">
        <f t="shared" si="249"/>
        <v>0</v>
      </c>
      <c r="AD254" s="364">
        <f t="shared" si="250"/>
        <v>0</v>
      </c>
      <c r="AE254" s="364">
        <f t="shared" si="251"/>
        <v>0</v>
      </c>
      <c r="AG254" s="364"/>
      <c r="AH254" s="364"/>
      <c r="AI254" s="364"/>
      <c r="AJ254" s="364"/>
      <c r="AK254" s="364"/>
      <c r="AL254" s="364"/>
      <c r="AM254" s="364"/>
      <c r="AN254" s="364"/>
      <c r="AO254" s="364"/>
      <c r="AP254" s="364"/>
      <c r="AQ254" s="364"/>
      <c r="AR254" s="364"/>
      <c r="AS254" s="364"/>
      <c r="AT254" s="364"/>
      <c r="AU254" s="364"/>
      <c r="AV254" s="364"/>
      <c r="AW254" s="364"/>
      <c r="AX254" s="364"/>
      <c r="AY254" s="364"/>
      <c r="AZ254" s="364"/>
      <c r="BA254" s="364"/>
      <c r="BB254" s="364"/>
      <c r="BC254" s="364"/>
      <c r="BD254" s="364"/>
      <c r="BE254" s="364"/>
      <c r="BF254" s="364"/>
      <c r="BG254" s="364"/>
      <c r="BH254" s="364"/>
      <c r="BI254" s="364"/>
      <c r="BJ254" s="364"/>
      <c r="BK254" s="364"/>
      <c r="BL254" s="364"/>
      <c r="BM254" s="364"/>
      <c r="BN254" s="364"/>
      <c r="BO254" s="364"/>
      <c r="BP254" s="364"/>
      <c r="BQ254" s="364"/>
      <c r="BR254" s="364"/>
      <c r="BS254" s="364"/>
      <c r="BT254" s="364"/>
      <c r="BU254" s="364"/>
      <c r="BV254" s="364"/>
      <c r="BW254" s="364"/>
      <c r="BX254" s="364"/>
      <c r="BY254" s="364"/>
      <c r="BZ254" s="364"/>
      <c r="CA254" s="364"/>
      <c r="CB254" s="364"/>
      <c r="CC254" s="364"/>
      <c r="CD254" s="364"/>
      <c r="CE254" s="364"/>
      <c r="CF254" s="364"/>
      <c r="CG254" s="364"/>
      <c r="CH254" s="364"/>
      <c r="CI254" s="364"/>
      <c r="CJ254" s="364"/>
      <c r="CK254" s="364"/>
      <c r="CL254" s="364"/>
      <c r="CM254" s="364"/>
      <c r="CN254" s="364"/>
      <c r="CO254" s="364"/>
      <c r="CP254" s="364"/>
      <c r="CQ254" s="364"/>
      <c r="CR254" s="364"/>
      <c r="CS254" s="364"/>
      <c r="CT254" s="364"/>
      <c r="CU254" s="364"/>
      <c r="CV254" s="364"/>
      <c r="CW254" s="364"/>
      <c r="CX254" s="364"/>
      <c r="CY254" s="364"/>
      <c r="CZ254" s="364"/>
      <c r="DA254" s="364"/>
      <c r="DB254" s="364"/>
      <c r="DC254" s="364"/>
      <c r="DD254" s="364"/>
      <c r="DE254" s="364"/>
      <c r="DF254" s="364"/>
      <c r="DG254" s="364"/>
      <c r="DH254" s="364"/>
      <c r="DI254" s="364"/>
      <c r="DJ254" s="364"/>
      <c r="DK254" s="364"/>
      <c r="DL254" s="364"/>
      <c r="DM254" s="364"/>
      <c r="DN254" s="364"/>
      <c r="DO254" s="364"/>
      <c r="DP254" s="364"/>
      <c r="DQ254" s="364"/>
      <c r="DR254" s="364"/>
      <c r="DS254" s="364"/>
      <c r="DT254" s="364"/>
      <c r="DU254" s="364"/>
      <c r="DV254" s="364"/>
      <c r="DW254" s="364"/>
      <c r="DX254" s="364"/>
      <c r="DY254" s="364"/>
      <c r="DZ254" s="364"/>
      <c r="EA254" s="364"/>
      <c r="EB254" s="364"/>
      <c r="EC254" s="364"/>
      <c r="ED254" s="364"/>
      <c r="EE254" s="364"/>
      <c r="EF254" s="364"/>
      <c r="EG254" s="364"/>
      <c r="EH254" s="364"/>
      <c r="EI254" s="364"/>
      <c r="EJ254" s="364"/>
      <c r="EK254" s="364"/>
      <c r="EL254" s="364"/>
      <c r="EM254" s="364"/>
      <c r="EN254" s="364"/>
      <c r="EO254" s="364"/>
      <c r="EP254" s="364"/>
      <c r="EQ254" s="364"/>
      <c r="ER254" s="364"/>
      <c r="ES254" s="364"/>
      <c r="ET254" s="364"/>
      <c r="EU254" s="364"/>
      <c r="EV254" s="364"/>
      <c r="EW254" s="364"/>
      <c r="EX254" s="364"/>
      <c r="EY254" s="364"/>
      <c r="EZ254" s="364"/>
      <c r="FA254" s="364"/>
      <c r="FB254" s="364"/>
      <c r="FC254" s="364"/>
      <c r="FD254" s="364"/>
      <c r="FE254" s="364"/>
      <c r="FF254" s="364"/>
      <c r="FG254" s="364"/>
      <c r="FH254" s="364"/>
      <c r="FI254" s="364"/>
      <c r="FJ254" s="364"/>
      <c r="FK254" s="364"/>
      <c r="FL254" s="364"/>
      <c r="FM254" s="364"/>
      <c r="FN254" s="364"/>
      <c r="FO254" s="364"/>
      <c r="FP254" s="364"/>
      <c r="FQ254" s="364"/>
      <c r="FR254" s="364"/>
      <c r="FS254" s="364"/>
      <c r="FT254" s="364"/>
      <c r="FU254" s="364"/>
      <c r="FV254" s="364"/>
      <c r="FW254" s="364"/>
      <c r="FX254" s="364"/>
      <c r="FY254" s="364"/>
      <c r="FZ254" s="364"/>
      <c r="GA254" s="364"/>
      <c r="GB254" s="364"/>
      <c r="GC254" s="364"/>
      <c r="GD254" s="364"/>
      <c r="GE254" s="364"/>
      <c r="GF254" s="364"/>
      <c r="GG254" s="364"/>
      <c r="GH254" s="364"/>
      <c r="GI254" s="364"/>
      <c r="GJ254" s="364"/>
      <c r="GK254" s="364"/>
      <c r="GL254" s="364"/>
      <c r="GM254" s="364"/>
      <c r="GN254" s="364"/>
      <c r="GO254" s="364"/>
      <c r="GP254" s="364"/>
      <c r="GQ254" s="364"/>
      <c r="GR254" s="364"/>
      <c r="GS254" s="364"/>
      <c r="GT254" s="364"/>
      <c r="GU254" s="364"/>
      <c r="GV254" s="364"/>
      <c r="GW254" s="364"/>
      <c r="GX254" s="364"/>
      <c r="GY254" s="364"/>
      <c r="GZ254" s="364"/>
      <c r="HA254" s="364"/>
      <c r="HB254" s="364"/>
      <c r="HC254" s="364"/>
      <c r="HD254" s="364"/>
      <c r="HE254" s="364"/>
      <c r="HF254" s="364"/>
      <c r="HG254" s="364"/>
      <c r="HH254" s="364"/>
      <c r="HI254" s="364"/>
      <c r="HJ254" s="364"/>
      <c r="HK254" s="364"/>
      <c r="HL254" s="364"/>
      <c r="HM254" s="364"/>
      <c r="HN254" s="364"/>
      <c r="HO254" s="364"/>
      <c r="HP254" s="364"/>
      <c r="HQ254" s="364"/>
      <c r="HR254" s="364"/>
      <c r="HS254" s="364"/>
      <c r="HT254" s="364"/>
      <c r="HU254" s="364"/>
      <c r="HV254" s="364"/>
      <c r="HW254" s="364"/>
      <c r="HX254" s="364"/>
      <c r="HY254" s="364"/>
      <c r="HZ254" s="364"/>
      <c r="IA254" s="364"/>
      <c r="IB254" s="364"/>
      <c r="IC254" s="364"/>
      <c r="ID254" s="364"/>
      <c r="IE254" s="364"/>
      <c r="IF254" s="364"/>
      <c r="IG254" s="364"/>
      <c r="IH254" s="364"/>
      <c r="II254" s="364"/>
      <c r="IJ254" s="364"/>
      <c r="IK254" s="364"/>
      <c r="IL254" s="364"/>
      <c r="IM254" s="364"/>
      <c r="IN254" s="364"/>
      <c r="IO254" s="364"/>
      <c r="IP254" s="364"/>
      <c r="IQ254" s="364"/>
      <c r="IR254" s="364"/>
      <c r="IS254" s="364"/>
      <c r="IT254" s="364"/>
      <c r="IU254" s="364"/>
      <c r="IV254" s="364"/>
      <c r="IW254" s="364"/>
      <c r="IX254" s="364"/>
      <c r="IY254" s="364"/>
      <c r="IZ254" s="364"/>
      <c r="JA254" s="364"/>
      <c r="JB254" s="364"/>
      <c r="JC254" s="364"/>
      <c r="JD254" s="364"/>
      <c r="JE254" s="364"/>
      <c r="JF254" s="364"/>
      <c r="JG254" s="364"/>
      <c r="JH254" s="364"/>
      <c r="JI254" s="364"/>
      <c r="JJ254" s="364"/>
      <c r="JK254" s="364"/>
      <c r="JL254" s="364"/>
      <c r="JM254" s="364"/>
      <c r="JN254" s="364"/>
      <c r="JO254" s="364"/>
      <c r="JP254" s="364"/>
      <c r="JQ254" s="364"/>
      <c r="JR254" s="364"/>
      <c r="JS254" s="364"/>
      <c r="JT254" s="364"/>
      <c r="JU254" s="364"/>
      <c r="JV254" s="364"/>
      <c r="JW254" s="364"/>
      <c r="JX254" s="364"/>
      <c r="JY254" s="364"/>
      <c r="JZ254" s="364"/>
      <c r="KA254" s="364"/>
      <c r="KB254" s="364"/>
      <c r="KC254" s="364"/>
      <c r="KD254" s="364"/>
      <c r="KE254" s="364"/>
      <c r="KF254" s="364"/>
      <c r="KG254" s="364"/>
      <c r="KH254" s="364"/>
      <c r="KI254" s="364"/>
      <c r="KJ254" s="364"/>
      <c r="KK254" s="364"/>
      <c r="KL254" s="364"/>
      <c r="KM254" s="364"/>
      <c r="KN254" s="364"/>
      <c r="KO254" s="364"/>
      <c r="KP254" s="364"/>
      <c r="KQ254" s="364"/>
      <c r="KR254" s="364"/>
      <c r="KS254" s="364"/>
      <c r="KT254" s="364"/>
      <c r="KU254" s="364"/>
      <c r="KV254" s="364"/>
      <c r="KW254" s="364"/>
      <c r="KX254" s="364"/>
      <c r="KY254" s="364"/>
      <c r="KZ254" s="364"/>
      <c r="LA254" s="364"/>
      <c r="LB254" s="364"/>
      <c r="LC254" s="364"/>
      <c r="LD254" s="364"/>
      <c r="LE254" s="364"/>
      <c r="LF254" s="364"/>
      <c r="LG254" s="364"/>
      <c r="LH254" s="364"/>
      <c r="LI254" s="364"/>
      <c r="LJ254" s="364"/>
      <c r="LK254" s="364"/>
      <c r="LL254" s="364"/>
      <c r="LM254" s="364"/>
      <c r="LN254" s="364"/>
      <c r="LO254" s="364"/>
      <c r="LP254" s="364"/>
      <c r="LQ254" s="364"/>
      <c r="LR254" s="364"/>
      <c r="LS254" s="364"/>
      <c r="LT254" s="364"/>
      <c r="LU254" s="364"/>
      <c r="LV254" s="364"/>
      <c r="LW254" s="364"/>
      <c r="LX254" s="364"/>
      <c r="LY254" s="364"/>
      <c r="LZ254" s="364"/>
      <c r="MA254" s="364"/>
      <c r="MB254" s="364"/>
      <c r="MC254" s="364"/>
      <c r="MD254" s="364"/>
      <c r="ME254" s="364"/>
      <c r="MF254" s="364"/>
      <c r="MG254" s="364"/>
      <c r="MH254" s="364"/>
      <c r="MI254" s="364"/>
      <c r="MJ254" s="364"/>
      <c r="MK254" s="364"/>
      <c r="ML254" s="364"/>
      <c r="MM254" s="364"/>
      <c r="MN254" s="364"/>
      <c r="MO254" s="364"/>
      <c r="MP254" s="364"/>
      <c r="MQ254" s="364"/>
      <c r="MR254" s="364"/>
      <c r="MS254" s="364"/>
      <c r="MT254" s="364"/>
      <c r="MU254" s="364"/>
      <c r="MV254" s="364"/>
      <c r="MW254" s="364"/>
      <c r="MX254" s="364"/>
      <c r="MY254" s="364"/>
      <c r="MZ254" s="364"/>
      <c r="NA254" s="364"/>
      <c r="NB254" s="364"/>
      <c r="NC254" s="364"/>
      <c r="ND254" s="364"/>
      <c r="NE254" s="364"/>
      <c r="NF254" s="364"/>
      <c r="NG254" s="364"/>
      <c r="NH254" s="364"/>
      <c r="NI254" s="364"/>
      <c r="NJ254" s="364"/>
      <c r="NK254" s="364"/>
      <c r="NL254" s="364"/>
      <c r="NM254" s="364"/>
      <c r="NN254" s="364"/>
      <c r="NO254" s="364"/>
      <c r="NP254" s="364"/>
      <c r="NQ254" s="364"/>
      <c r="NR254" s="364"/>
      <c r="NS254" s="364"/>
      <c r="NT254" s="364"/>
      <c r="NU254" s="364"/>
      <c r="NV254" s="364"/>
      <c r="NW254" s="364"/>
      <c r="NX254" s="364"/>
      <c r="NY254" s="364"/>
      <c r="NZ254" s="364"/>
      <c r="OA254" s="364"/>
      <c r="OB254" s="364"/>
      <c r="OC254" s="364"/>
      <c r="OD254" s="364"/>
      <c r="OE254" s="364"/>
      <c r="OF254" s="364"/>
      <c r="OG254" s="364"/>
      <c r="OH254" s="364"/>
      <c r="OI254" s="364"/>
      <c r="OJ254" s="364"/>
      <c r="OK254" s="364"/>
      <c r="OL254" s="364"/>
      <c r="OM254" s="364"/>
      <c r="ON254" s="364"/>
      <c r="OO254" s="364"/>
      <c r="OP254" s="364"/>
      <c r="OQ254" s="364"/>
      <c r="OR254" s="364"/>
    </row>
    <row r="255" spans="1:408" ht="15">
      <c r="A255" s="363" t="s">
        <v>817</v>
      </c>
      <c r="B255" s="364">
        <f t="shared" si="222"/>
        <v>0</v>
      </c>
      <c r="C255" s="364">
        <f t="shared" si="223"/>
        <v>0</v>
      </c>
      <c r="D255" s="364">
        <f t="shared" si="224"/>
        <v>0</v>
      </c>
      <c r="E255" s="364">
        <f t="shared" si="225"/>
        <v>0</v>
      </c>
      <c r="F255" s="364">
        <f t="shared" si="226"/>
        <v>0</v>
      </c>
      <c r="G255" s="364">
        <f t="shared" si="227"/>
        <v>0</v>
      </c>
      <c r="H255" s="364">
        <f t="shared" si="228"/>
        <v>0</v>
      </c>
      <c r="I255" s="364">
        <f t="shared" si="229"/>
        <v>0</v>
      </c>
      <c r="J255" s="364">
        <f t="shared" si="230"/>
        <v>0</v>
      </c>
      <c r="K255" s="364">
        <f t="shared" si="231"/>
        <v>0</v>
      </c>
      <c r="L255" s="364">
        <f t="shared" si="232"/>
        <v>0</v>
      </c>
      <c r="M255" s="364">
        <f t="shared" si="233"/>
        <v>0</v>
      </c>
      <c r="N255" s="364">
        <f t="shared" si="234"/>
        <v>0</v>
      </c>
      <c r="O255" s="364">
        <f t="shared" si="235"/>
        <v>0</v>
      </c>
      <c r="P255" s="364">
        <f t="shared" si="236"/>
        <v>0</v>
      </c>
      <c r="Q255" s="364">
        <f t="shared" si="237"/>
        <v>0</v>
      </c>
      <c r="R255" s="364">
        <f t="shared" si="238"/>
        <v>0</v>
      </c>
      <c r="S255" s="364">
        <f t="shared" si="239"/>
        <v>0</v>
      </c>
      <c r="T255" s="364">
        <f t="shared" si="240"/>
        <v>0</v>
      </c>
      <c r="U255" s="364">
        <f t="shared" si="241"/>
        <v>0</v>
      </c>
      <c r="V255" s="364">
        <f t="shared" si="242"/>
        <v>0</v>
      </c>
      <c r="W255" s="364">
        <f t="shared" si="243"/>
        <v>0</v>
      </c>
      <c r="X255" s="364">
        <f t="shared" si="244"/>
        <v>0</v>
      </c>
      <c r="Y255" s="364">
        <f t="shared" si="245"/>
        <v>0</v>
      </c>
      <c r="Z255" s="364">
        <f t="shared" si="246"/>
        <v>0</v>
      </c>
      <c r="AA255" s="364">
        <f t="shared" si="247"/>
        <v>0</v>
      </c>
      <c r="AB255" s="364">
        <f t="shared" si="248"/>
        <v>0</v>
      </c>
      <c r="AC255" s="364">
        <f t="shared" si="249"/>
        <v>0</v>
      </c>
      <c r="AD255" s="364">
        <f t="shared" si="250"/>
        <v>0</v>
      </c>
      <c r="AE255" s="364">
        <f t="shared" si="251"/>
        <v>0</v>
      </c>
      <c r="AG255" s="364"/>
      <c r="AH255" s="364"/>
      <c r="AI255" s="364"/>
      <c r="AJ255" s="364"/>
      <c r="AK255" s="364"/>
      <c r="AL255" s="364"/>
      <c r="AM255" s="364"/>
      <c r="AN255" s="364"/>
      <c r="AO255" s="364"/>
      <c r="AP255" s="364"/>
      <c r="AQ255" s="364"/>
      <c r="AR255" s="364"/>
      <c r="AS255" s="364"/>
      <c r="AT255" s="364"/>
      <c r="AU255" s="364"/>
      <c r="AV255" s="364"/>
      <c r="AW255" s="364"/>
      <c r="AX255" s="364"/>
      <c r="AY255" s="364"/>
      <c r="AZ255" s="364"/>
      <c r="BA255" s="364"/>
      <c r="BB255" s="364"/>
      <c r="BC255" s="364"/>
      <c r="BD255" s="364"/>
      <c r="BE255" s="364"/>
      <c r="BF255" s="364"/>
      <c r="BG255" s="364"/>
      <c r="BH255" s="364"/>
      <c r="BI255" s="364"/>
      <c r="BJ255" s="364"/>
      <c r="BK255" s="364"/>
      <c r="BL255" s="364"/>
      <c r="BM255" s="364"/>
      <c r="BN255" s="364"/>
      <c r="BO255" s="364"/>
      <c r="BP255" s="364"/>
      <c r="BQ255" s="364"/>
      <c r="BR255" s="364"/>
      <c r="BS255" s="364"/>
      <c r="BT255" s="364"/>
      <c r="BU255" s="364"/>
      <c r="BV255" s="364"/>
      <c r="BW255" s="364"/>
      <c r="BX255" s="364"/>
      <c r="BY255" s="364"/>
      <c r="BZ255" s="364"/>
      <c r="CA255" s="364"/>
      <c r="CB255" s="364"/>
      <c r="CC255" s="364"/>
      <c r="CD255" s="364"/>
      <c r="CE255" s="364"/>
      <c r="CF255" s="364"/>
      <c r="CG255" s="364"/>
      <c r="CH255" s="364"/>
      <c r="CI255" s="364"/>
      <c r="CJ255" s="364"/>
      <c r="CK255" s="364"/>
      <c r="CL255" s="364"/>
      <c r="CM255" s="364"/>
      <c r="CN255" s="364"/>
      <c r="CO255" s="364"/>
      <c r="CP255" s="364"/>
      <c r="CQ255" s="364"/>
      <c r="CR255" s="364"/>
      <c r="CS255" s="364"/>
      <c r="CT255" s="364"/>
      <c r="CU255" s="364"/>
      <c r="CV255" s="364"/>
      <c r="CW255" s="364"/>
      <c r="CX255" s="364"/>
      <c r="CY255" s="364"/>
      <c r="CZ255" s="364"/>
      <c r="DA255" s="364"/>
      <c r="DB255" s="364"/>
      <c r="DC255" s="364"/>
      <c r="DD255" s="364"/>
      <c r="DE255" s="364"/>
      <c r="DF255" s="364"/>
      <c r="DG255" s="364"/>
      <c r="DH255" s="364"/>
      <c r="DI255" s="364"/>
      <c r="DJ255" s="364"/>
      <c r="DK255" s="364"/>
      <c r="DL255" s="364"/>
      <c r="DM255" s="364"/>
      <c r="DN255" s="364"/>
      <c r="DO255" s="364"/>
      <c r="DP255" s="364"/>
      <c r="DQ255" s="364"/>
      <c r="DR255" s="364"/>
      <c r="DS255" s="364"/>
      <c r="DT255" s="364"/>
      <c r="DU255" s="364"/>
      <c r="DV255" s="364"/>
      <c r="DW255" s="364"/>
      <c r="DX255" s="364"/>
      <c r="DY255" s="364"/>
      <c r="DZ255" s="364"/>
      <c r="EA255" s="364"/>
      <c r="EB255" s="364"/>
      <c r="EC255" s="364"/>
      <c r="ED255" s="364"/>
      <c r="EE255" s="364"/>
      <c r="EF255" s="364"/>
      <c r="EG255" s="364"/>
      <c r="EH255" s="364"/>
      <c r="EI255" s="364"/>
      <c r="EJ255" s="364"/>
      <c r="EK255" s="364"/>
      <c r="EL255" s="364"/>
      <c r="EM255" s="364"/>
      <c r="EN255" s="364"/>
      <c r="EO255" s="364"/>
      <c r="EP255" s="364"/>
      <c r="EQ255" s="364"/>
      <c r="ER255" s="364"/>
      <c r="ES255" s="364"/>
      <c r="ET255" s="364"/>
      <c r="EU255" s="364"/>
      <c r="EV255" s="364"/>
      <c r="EW255" s="364"/>
      <c r="EX255" s="364"/>
      <c r="EY255" s="364"/>
      <c r="EZ255" s="364"/>
      <c r="FA255" s="364"/>
      <c r="FB255" s="364"/>
      <c r="FC255" s="364"/>
      <c r="FD255" s="364"/>
      <c r="FE255" s="364"/>
      <c r="FF255" s="364"/>
      <c r="FG255" s="364"/>
      <c r="FH255" s="364"/>
      <c r="FI255" s="364"/>
      <c r="FJ255" s="364"/>
      <c r="FK255" s="364"/>
      <c r="FL255" s="364"/>
      <c r="FM255" s="364"/>
      <c r="FN255" s="364"/>
      <c r="FO255" s="364"/>
      <c r="FP255" s="364"/>
      <c r="FQ255" s="364"/>
      <c r="FR255" s="364"/>
      <c r="FS255" s="364"/>
      <c r="FT255" s="364"/>
      <c r="FU255" s="364"/>
      <c r="FV255" s="364"/>
      <c r="FW255" s="364"/>
      <c r="FX255" s="364"/>
      <c r="FY255" s="364"/>
      <c r="FZ255" s="364"/>
      <c r="GA255" s="364"/>
      <c r="GB255" s="364"/>
      <c r="GC255" s="364"/>
      <c r="GD255" s="364"/>
      <c r="GE255" s="364"/>
      <c r="GF255" s="364"/>
      <c r="GG255" s="364"/>
      <c r="GH255" s="364"/>
      <c r="GI255" s="364"/>
      <c r="GJ255" s="364"/>
      <c r="GK255" s="364"/>
      <c r="GL255" s="364"/>
      <c r="GM255" s="364"/>
      <c r="GN255" s="364"/>
      <c r="GO255" s="364"/>
      <c r="GP255" s="364"/>
      <c r="GQ255" s="364"/>
      <c r="GR255" s="364"/>
      <c r="GS255" s="364"/>
      <c r="GT255" s="364"/>
      <c r="GU255" s="364"/>
      <c r="GV255" s="364"/>
      <c r="GW255" s="364"/>
      <c r="GX255" s="364"/>
      <c r="GY255" s="364"/>
      <c r="GZ255" s="364"/>
      <c r="HA255" s="364"/>
      <c r="HB255" s="364"/>
      <c r="HC255" s="364"/>
      <c r="HD255" s="364"/>
      <c r="HE255" s="364"/>
      <c r="HF255" s="364"/>
      <c r="HG255" s="364"/>
      <c r="HH255" s="364"/>
      <c r="HI255" s="364"/>
      <c r="HJ255" s="364"/>
      <c r="HK255" s="364"/>
      <c r="HL255" s="364"/>
      <c r="HM255" s="364"/>
      <c r="HN255" s="364"/>
      <c r="HO255" s="364"/>
      <c r="HP255" s="364"/>
      <c r="HQ255" s="364"/>
      <c r="HR255" s="364"/>
      <c r="HS255" s="364"/>
      <c r="HT255" s="364"/>
      <c r="HU255" s="364"/>
      <c r="HV255" s="364"/>
      <c r="HW255" s="364"/>
      <c r="HX255" s="364"/>
      <c r="HY255" s="364"/>
      <c r="HZ255" s="364"/>
      <c r="IA255" s="364"/>
      <c r="IB255" s="364"/>
      <c r="IC255" s="364"/>
      <c r="ID255" s="364"/>
      <c r="IE255" s="364"/>
      <c r="IF255" s="364"/>
      <c r="IG255" s="364"/>
      <c r="IH255" s="364"/>
      <c r="II255" s="364"/>
      <c r="IJ255" s="364"/>
      <c r="IK255" s="364"/>
      <c r="IL255" s="364"/>
      <c r="IM255" s="364"/>
      <c r="IN255" s="364"/>
      <c r="IO255" s="364"/>
      <c r="IP255" s="364"/>
      <c r="IQ255" s="364"/>
      <c r="IR255" s="364"/>
      <c r="IS255" s="364"/>
      <c r="IT255" s="364"/>
      <c r="IU255" s="364"/>
      <c r="IV255" s="364"/>
      <c r="IW255" s="364"/>
      <c r="IX255" s="364"/>
      <c r="IY255" s="364"/>
      <c r="IZ255" s="364"/>
      <c r="JA255" s="364"/>
      <c r="JB255" s="364"/>
      <c r="JC255" s="364"/>
      <c r="JD255" s="364"/>
      <c r="JE255" s="364"/>
      <c r="JF255" s="364"/>
      <c r="JG255" s="364"/>
      <c r="JH255" s="364"/>
      <c r="JI255" s="364"/>
      <c r="JJ255" s="364"/>
      <c r="JK255" s="364"/>
      <c r="JL255" s="364"/>
      <c r="JM255" s="364"/>
      <c r="JN255" s="364"/>
      <c r="JO255" s="364"/>
      <c r="JP255" s="364"/>
      <c r="JQ255" s="364"/>
      <c r="JR255" s="364"/>
      <c r="JS255" s="364"/>
      <c r="JT255" s="364"/>
      <c r="JU255" s="364"/>
      <c r="JV255" s="364"/>
      <c r="JW255" s="364"/>
      <c r="JX255" s="364"/>
      <c r="JY255" s="364"/>
      <c r="JZ255" s="364"/>
      <c r="KA255" s="364"/>
      <c r="KB255" s="364"/>
      <c r="KC255" s="364"/>
      <c r="KD255" s="364"/>
      <c r="KE255" s="364"/>
      <c r="KF255" s="364"/>
      <c r="KG255" s="364"/>
      <c r="KH255" s="364"/>
      <c r="KI255" s="364"/>
      <c r="KJ255" s="364"/>
      <c r="KK255" s="364"/>
      <c r="KL255" s="364"/>
      <c r="KM255" s="364"/>
      <c r="KN255" s="364"/>
      <c r="KO255" s="364"/>
      <c r="KP255" s="364"/>
      <c r="KQ255" s="364"/>
      <c r="KR255" s="364"/>
      <c r="KS255" s="364"/>
      <c r="KT255" s="364"/>
      <c r="KU255" s="364"/>
      <c r="KV255" s="364"/>
      <c r="KW255" s="364"/>
      <c r="KX255" s="364"/>
      <c r="KY255" s="364"/>
      <c r="KZ255" s="364"/>
      <c r="LA255" s="364"/>
      <c r="LB255" s="364"/>
      <c r="LC255" s="364"/>
      <c r="LD255" s="364"/>
      <c r="LE255" s="364"/>
      <c r="LF255" s="364"/>
      <c r="LG255" s="364"/>
      <c r="LH255" s="364"/>
      <c r="LI255" s="364"/>
      <c r="LJ255" s="364"/>
      <c r="LK255" s="364"/>
      <c r="LL255" s="364"/>
      <c r="LM255" s="364"/>
      <c r="LN255" s="364"/>
      <c r="LO255" s="364"/>
      <c r="LP255" s="364"/>
      <c r="LQ255" s="364"/>
      <c r="LR255" s="364"/>
      <c r="LS255" s="364"/>
      <c r="LT255" s="364"/>
      <c r="LU255" s="364"/>
      <c r="LV255" s="364"/>
      <c r="LW255" s="364"/>
      <c r="LX255" s="364"/>
      <c r="LY255" s="364"/>
      <c r="LZ255" s="364"/>
      <c r="MA255" s="364"/>
      <c r="MB255" s="364"/>
      <c r="MC255" s="364"/>
      <c r="MD255" s="364"/>
      <c r="ME255" s="364"/>
      <c r="MF255" s="364"/>
      <c r="MG255" s="364"/>
      <c r="MH255" s="364"/>
      <c r="MI255" s="364"/>
      <c r="MJ255" s="364"/>
      <c r="MK255" s="364"/>
      <c r="ML255" s="364"/>
      <c r="MM255" s="364"/>
      <c r="MN255" s="364"/>
      <c r="MO255" s="364"/>
      <c r="MP255" s="364"/>
      <c r="MQ255" s="364"/>
      <c r="MR255" s="364"/>
      <c r="MS255" s="364"/>
      <c r="MT255" s="364"/>
      <c r="MU255" s="364"/>
      <c r="MV255" s="364"/>
      <c r="MW255" s="364"/>
      <c r="MX255" s="364"/>
      <c r="MY255" s="364"/>
      <c r="MZ255" s="364"/>
      <c r="NA255" s="364"/>
      <c r="NB255" s="364"/>
      <c r="NC255" s="364"/>
      <c r="ND255" s="364"/>
      <c r="NE255" s="364"/>
      <c r="NF255" s="364"/>
      <c r="NG255" s="364"/>
      <c r="NH255" s="364"/>
      <c r="NI255" s="364"/>
      <c r="NJ255" s="364"/>
      <c r="NK255" s="364"/>
      <c r="NL255" s="364"/>
      <c r="NM255" s="364"/>
      <c r="NN255" s="364"/>
      <c r="NO255" s="364"/>
      <c r="NP255" s="364"/>
      <c r="NQ255" s="364"/>
      <c r="NR255" s="364"/>
      <c r="NS255" s="364"/>
      <c r="NT255" s="364"/>
      <c r="NU255" s="364"/>
      <c r="NV255" s="364"/>
      <c r="NW255" s="364"/>
      <c r="NX255" s="364"/>
      <c r="NY255" s="364"/>
      <c r="NZ255" s="364"/>
      <c r="OA255" s="364"/>
      <c r="OB255" s="364"/>
      <c r="OC255" s="364"/>
      <c r="OD255" s="364"/>
      <c r="OE255" s="364"/>
      <c r="OF255" s="364"/>
      <c r="OG255" s="364"/>
      <c r="OH255" s="364"/>
      <c r="OI255" s="364"/>
      <c r="OJ255" s="364"/>
      <c r="OK255" s="364"/>
      <c r="OL255" s="364"/>
      <c r="OM255" s="364"/>
      <c r="ON255" s="364"/>
      <c r="OO255" s="364"/>
      <c r="OP255" s="364"/>
      <c r="OQ255" s="364"/>
      <c r="OR255" s="364"/>
    </row>
    <row r="256" spans="1:408" ht="15">
      <c r="A256" s="363" t="s">
        <v>818</v>
      </c>
      <c r="B256" s="364">
        <f t="shared" si="222"/>
        <v>0</v>
      </c>
      <c r="C256" s="364">
        <f t="shared" si="223"/>
        <v>0</v>
      </c>
      <c r="D256" s="364">
        <f t="shared" si="224"/>
        <v>0</v>
      </c>
      <c r="E256" s="364">
        <f t="shared" si="225"/>
        <v>0</v>
      </c>
      <c r="F256" s="364">
        <f t="shared" si="226"/>
        <v>0</v>
      </c>
      <c r="G256" s="364">
        <f t="shared" si="227"/>
        <v>0</v>
      </c>
      <c r="H256" s="364">
        <f t="shared" si="228"/>
        <v>0</v>
      </c>
      <c r="I256" s="364">
        <f t="shared" si="229"/>
        <v>0</v>
      </c>
      <c r="J256" s="364">
        <f t="shared" si="230"/>
        <v>0</v>
      </c>
      <c r="K256" s="364">
        <f t="shared" si="231"/>
        <v>0</v>
      </c>
      <c r="L256" s="364">
        <f t="shared" si="232"/>
        <v>0</v>
      </c>
      <c r="M256" s="364">
        <f t="shared" si="233"/>
        <v>0</v>
      </c>
      <c r="N256" s="364">
        <f t="shared" si="234"/>
        <v>0</v>
      </c>
      <c r="O256" s="364">
        <f t="shared" si="235"/>
        <v>0</v>
      </c>
      <c r="P256" s="364">
        <f t="shared" si="236"/>
        <v>0</v>
      </c>
      <c r="Q256" s="364">
        <f t="shared" si="237"/>
        <v>0</v>
      </c>
      <c r="R256" s="364">
        <f t="shared" si="238"/>
        <v>0</v>
      </c>
      <c r="S256" s="364">
        <f t="shared" si="239"/>
        <v>0</v>
      </c>
      <c r="T256" s="364">
        <f t="shared" si="240"/>
        <v>0</v>
      </c>
      <c r="U256" s="364">
        <f t="shared" si="241"/>
        <v>0</v>
      </c>
      <c r="V256" s="364">
        <f t="shared" si="242"/>
        <v>0</v>
      </c>
      <c r="W256" s="364">
        <f t="shared" si="243"/>
        <v>0</v>
      </c>
      <c r="X256" s="364">
        <f t="shared" si="244"/>
        <v>0</v>
      </c>
      <c r="Y256" s="364">
        <f t="shared" si="245"/>
        <v>0</v>
      </c>
      <c r="Z256" s="364">
        <f t="shared" si="246"/>
        <v>0</v>
      </c>
      <c r="AA256" s="364">
        <f t="shared" si="247"/>
        <v>0</v>
      </c>
      <c r="AB256" s="364">
        <f t="shared" si="248"/>
        <v>0</v>
      </c>
      <c r="AC256" s="364">
        <f t="shared" si="249"/>
        <v>0</v>
      </c>
      <c r="AD256" s="364">
        <f t="shared" si="250"/>
        <v>0</v>
      </c>
      <c r="AE256" s="364">
        <f t="shared" si="251"/>
        <v>0</v>
      </c>
      <c r="AG256" s="364"/>
      <c r="AH256" s="364"/>
      <c r="AI256" s="364"/>
      <c r="AJ256" s="364"/>
      <c r="AK256" s="364"/>
      <c r="AL256" s="364"/>
      <c r="AM256" s="364"/>
      <c r="AN256" s="364"/>
      <c r="AO256" s="364"/>
      <c r="AP256" s="364"/>
      <c r="AQ256" s="364"/>
      <c r="AR256" s="364"/>
      <c r="AS256" s="364"/>
      <c r="AT256" s="364"/>
      <c r="AU256" s="364"/>
      <c r="AV256" s="364"/>
      <c r="AW256" s="364"/>
      <c r="AX256" s="364"/>
      <c r="AY256" s="364"/>
      <c r="AZ256" s="364"/>
      <c r="BA256" s="364"/>
      <c r="BB256" s="364"/>
      <c r="BC256" s="364"/>
      <c r="BD256" s="364"/>
      <c r="BE256" s="364"/>
      <c r="BF256" s="364"/>
      <c r="BG256" s="364"/>
      <c r="BH256" s="364"/>
      <c r="BI256" s="364"/>
      <c r="BJ256" s="364"/>
      <c r="BK256" s="364"/>
      <c r="BL256" s="364"/>
      <c r="BM256" s="364"/>
      <c r="BN256" s="364"/>
      <c r="BO256" s="364"/>
      <c r="BP256" s="364"/>
      <c r="BQ256" s="364"/>
      <c r="BR256" s="364"/>
      <c r="BS256" s="364"/>
      <c r="BT256" s="364"/>
      <c r="BU256" s="364"/>
      <c r="BV256" s="364"/>
      <c r="BW256" s="364"/>
      <c r="BX256" s="364"/>
      <c r="BY256" s="364"/>
      <c r="BZ256" s="364"/>
      <c r="CA256" s="364"/>
      <c r="CB256" s="364"/>
      <c r="CC256" s="364"/>
      <c r="CD256" s="364"/>
      <c r="CE256" s="364"/>
      <c r="CF256" s="364"/>
      <c r="CG256" s="364"/>
      <c r="CH256" s="364"/>
      <c r="CI256" s="364"/>
      <c r="CJ256" s="364"/>
      <c r="CK256" s="364"/>
      <c r="CL256" s="364"/>
      <c r="CM256" s="364"/>
      <c r="CN256" s="364"/>
      <c r="CO256" s="364"/>
      <c r="CP256" s="364"/>
      <c r="CQ256" s="364"/>
      <c r="CR256" s="364"/>
      <c r="CS256" s="364"/>
      <c r="CT256" s="364"/>
      <c r="CU256" s="364"/>
      <c r="CV256" s="364"/>
      <c r="CW256" s="364"/>
      <c r="CX256" s="364"/>
      <c r="CY256" s="364"/>
      <c r="CZ256" s="364"/>
      <c r="DA256" s="364"/>
      <c r="DB256" s="364"/>
      <c r="DC256" s="364"/>
      <c r="DD256" s="364"/>
      <c r="DE256" s="364"/>
      <c r="DF256" s="364"/>
      <c r="DG256" s="364"/>
      <c r="DH256" s="364"/>
      <c r="DI256" s="364"/>
      <c r="DJ256" s="364"/>
      <c r="DK256" s="364"/>
      <c r="DL256" s="364"/>
      <c r="DM256" s="364"/>
      <c r="DN256" s="364"/>
      <c r="DO256" s="364"/>
      <c r="DP256" s="364"/>
      <c r="DQ256" s="364"/>
      <c r="DR256" s="364"/>
      <c r="DS256" s="364"/>
      <c r="DT256" s="364"/>
      <c r="DU256" s="364"/>
      <c r="DV256" s="364"/>
      <c r="DW256" s="364"/>
      <c r="DX256" s="364"/>
      <c r="DY256" s="364"/>
      <c r="DZ256" s="364"/>
      <c r="EA256" s="364"/>
      <c r="EB256" s="364"/>
      <c r="EC256" s="364"/>
      <c r="ED256" s="364"/>
      <c r="EE256" s="364"/>
      <c r="EF256" s="364"/>
      <c r="EG256" s="364"/>
      <c r="EH256" s="364"/>
      <c r="EI256" s="364"/>
      <c r="EJ256" s="364"/>
      <c r="EK256" s="364"/>
      <c r="EL256" s="364"/>
      <c r="EM256" s="364"/>
      <c r="EN256" s="364"/>
      <c r="EO256" s="364"/>
      <c r="EP256" s="364"/>
      <c r="EQ256" s="364"/>
      <c r="ER256" s="364"/>
      <c r="ES256" s="364"/>
      <c r="ET256" s="364"/>
      <c r="EU256" s="364"/>
      <c r="EV256" s="364"/>
      <c r="EW256" s="364"/>
      <c r="EX256" s="364"/>
      <c r="EY256" s="364"/>
      <c r="EZ256" s="364"/>
      <c r="FA256" s="364"/>
      <c r="FB256" s="364"/>
      <c r="FC256" s="364"/>
      <c r="FD256" s="364"/>
      <c r="FE256" s="364"/>
      <c r="FF256" s="364"/>
      <c r="FG256" s="364"/>
      <c r="FH256" s="364"/>
      <c r="FI256" s="364"/>
      <c r="FJ256" s="364"/>
      <c r="FK256" s="364"/>
      <c r="FL256" s="364"/>
      <c r="FM256" s="364"/>
      <c r="FN256" s="364"/>
      <c r="FO256" s="364"/>
      <c r="FP256" s="364"/>
      <c r="FQ256" s="364"/>
      <c r="FR256" s="364"/>
      <c r="FS256" s="364"/>
      <c r="FT256" s="364"/>
      <c r="FU256" s="364"/>
      <c r="FV256" s="364"/>
      <c r="FW256" s="364"/>
      <c r="FX256" s="364"/>
      <c r="FY256" s="364"/>
      <c r="FZ256" s="364"/>
      <c r="GA256" s="364"/>
      <c r="GB256" s="364"/>
      <c r="GC256" s="364"/>
      <c r="GD256" s="364"/>
      <c r="GE256" s="364"/>
      <c r="GF256" s="364"/>
      <c r="GG256" s="364"/>
      <c r="GH256" s="364"/>
      <c r="GI256" s="364"/>
      <c r="GJ256" s="364"/>
      <c r="GK256" s="364"/>
      <c r="GL256" s="364"/>
      <c r="GM256" s="364"/>
      <c r="GN256" s="364"/>
      <c r="GO256" s="364"/>
      <c r="GP256" s="364"/>
      <c r="GQ256" s="364"/>
      <c r="GR256" s="364"/>
      <c r="GS256" s="364"/>
      <c r="GT256" s="364"/>
      <c r="GU256" s="364"/>
      <c r="GV256" s="364"/>
      <c r="GW256" s="364"/>
      <c r="GX256" s="364"/>
      <c r="GY256" s="364"/>
      <c r="GZ256" s="364"/>
      <c r="HA256" s="364"/>
      <c r="HB256" s="364"/>
      <c r="HC256" s="364"/>
      <c r="HD256" s="364"/>
      <c r="HE256" s="364"/>
      <c r="HF256" s="364"/>
      <c r="HG256" s="364"/>
      <c r="HH256" s="364"/>
      <c r="HI256" s="364"/>
      <c r="HJ256" s="364"/>
      <c r="HK256" s="364"/>
      <c r="HL256" s="364"/>
      <c r="HM256" s="364"/>
      <c r="HN256" s="364"/>
      <c r="HO256" s="364"/>
      <c r="HP256" s="364"/>
      <c r="HQ256" s="364"/>
      <c r="HR256" s="364"/>
      <c r="HS256" s="364"/>
      <c r="HT256" s="364"/>
      <c r="HU256" s="364"/>
      <c r="HV256" s="364"/>
      <c r="HW256" s="364"/>
      <c r="HX256" s="364"/>
      <c r="HY256" s="364"/>
      <c r="HZ256" s="364"/>
      <c r="IA256" s="364"/>
      <c r="IB256" s="364"/>
      <c r="IC256" s="364"/>
      <c r="ID256" s="364"/>
      <c r="IE256" s="364"/>
      <c r="IF256" s="364"/>
      <c r="IG256" s="364"/>
      <c r="IH256" s="364"/>
      <c r="II256" s="364"/>
      <c r="IJ256" s="364"/>
      <c r="IK256" s="364"/>
      <c r="IL256" s="364"/>
      <c r="IM256" s="364"/>
      <c r="IN256" s="364"/>
      <c r="IO256" s="364"/>
      <c r="IP256" s="364"/>
      <c r="IQ256" s="364"/>
      <c r="IR256" s="364"/>
      <c r="IS256" s="364"/>
      <c r="IT256" s="364"/>
      <c r="IU256" s="364"/>
      <c r="IV256" s="364"/>
      <c r="IW256" s="364"/>
      <c r="IX256" s="364"/>
      <c r="IY256" s="364"/>
      <c r="IZ256" s="364"/>
      <c r="JA256" s="364"/>
      <c r="JB256" s="364"/>
      <c r="JC256" s="364"/>
      <c r="JD256" s="364"/>
      <c r="JE256" s="364"/>
      <c r="JF256" s="364"/>
      <c r="JG256" s="364"/>
      <c r="JH256" s="364"/>
      <c r="JI256" s="364"/>
      <c r="JJ256" s="364"/>
      <c r="JK256" s="364"/>
      <c r="JL256" s="364"/>
      <c r="JM256" s="364"/>
      <c r="JN256" s="364"/>
      <c r="JO256" s="364"/>
      <c r="JP256" s="364"/>
      <c r="JQ256" s="364"/>
      <c r="JR256" s="364"/>
      <c r="JS256" s="364"/>
      <c r="JT256" s="364"/>
      <c r="JU256" s="364"/>
      <c r="JV256" s="364"/>
      <c r="JW256" s="364"/>
      <c r="JX256" s="364"/>
      <c r="JY256" s="364"/>
      <c r="JZ256" s="364"/>
      <c r="KA256" s="364"/>
      <c r="KB256" s="364"/>
      <c r="KC256" s="364"/>
      <c r="KD256" s="364"/>
      <c r="KE256" s="364"/>
      <c r="KF256" s="364"/>
      <c r="KG256" s="364"/>
      <c r="KH256" s="364"/>
      <c r="KI256" s="364"/>
      <c r="KJ256" s="364"/>
      <c r="KK256" s="364"/>
      <c r="KL256" s="364"/>
      <c r="KM256" s="364"/>
      <c r="KN256" s="364"/>
      <c r="KO256" s="364"/>
      <c r="KP256" s="364"/>
      <c r="KQ256" s="364"/>
      <c r="KR256" s="364"/>
      <c r="KS256" s="364"/>
      <c r="KT256" s="364"/>
      <c r="KU256" s="364"/>
      <c r="KV256" s="364"/>
      <c r="KW256" s="364"/>
      <c r="KX256" s="364"/>
      <c r="KY256" s="364"/>
      <c r="KZ256" s="364"/>
      <c r="LA256" s="364"/>
      <c r="LB256" s="364"/>
      <c r="LC256" s="364"/>
      <c r="LD256" s="364"/>
      <c r="LE256" s="364"/>
      <c r="LF256" s="364"/>
      <c r="LG256" s="364"/>
      <c r="LH256" s="364"/>
      <c r="LI256" s="364"/>
      <c r="LJ256" s="364"/>
      <c r="LK256" s="364"/>
      <c r="LL256" s="364"/>
      <c r="LM256" s="364"/>
      <c r="LN256" s="364"/>
      <c r="LO256" s="364"/>
      <c r="LP256" s="364"/>
      <c r="LQ256" s="364"/>
      <c r="LR256" s="364"/>
      <c r="LS256" s="364"/>
      <c r="LT256" s="364"/>
      <c r="LU256" s="364"/>
      <c r="LV256" s="364"/>
      <c r="LW256" s="364"/>
      <c r="LX256" s="364"/>
      <c r="LY256" s="364"/>
      <c r="LZ256" s="364"/>
      <c r="MA256" s="364"/>
      <c r="MB256" s="364"/>
      <c r="MC256" s="364"/>
      <c r="MD256" s="364"/>
      <c r="ME256" s="364"/>
      <c r="MF256" s="364"/>
      <c r="MG256" s="364"/>
      <c r="MH256" s="364"/>
      <c r="MI256" s="364"/>
      <c r="MJ256" s="364"/>
      <c r="MK256" s="364"/>
      <c r="ML256" s="364"/>
      <c r="MM256" s="364"/>
      <c r="MN256" s="364"/>
      <c r="MO256" s="364"/>
      <c r="MP256" s="364"/>
      <c r="MQ256" s="364"/>
      <c r="MR256" s="364"/>
      <c r="MS256" s="364"/>
      <c r="MT256" s="364"/>
      <c r="MU256" s="364"/>
      <c r="MV256" s="364"/>
      <c r="MW256" s="364"/>
      <c r="MX256" s="364"/>
      <c r="MY256" s="364"/>
      <c r="MZ256" s="364"/>
      <c r="NA256" s="364"/>
      <c r="NB256" s="364"/>
      <c r="NC256" s="364"/>
      <c r="ND256" s="364"/>
      <c r="NE256" s="364"/>
      <c r="NF256" s="364"/>
      <c r="NG256" s="364"/>
      <c r="NH256" s="364"/>
      <c r="NI256" s="364"/>
      <c r="NJ256" s="364"/>
      <c r="NK256" s="364"/>
      <c r="NL256" s="364"/>
      <c r="NM256" s="364"/>
      <c r="NN256" s="364"/>
      <c r="NO256" s="364"/>
      <c r="NP256" s="364"/>
      <c r="NQ256" s="364"/>
      <c r="NR256" s="364"/>
      <c r="NS256" s="364"/>
      <c r="NT256" s="364"/>
      <c r="NU256" s="364"/>
      <c r="NV256" s="364"/>
      <c r="NW256" s="364"/>
      <c r="NX256" s="364"/>
      <c r="NY256" s="364"/>
      <c r="NZ256" s="364"/>
      <c r="OA256" s="364"/>
      <c r="OB256" s="364"/>
      <c r="OC256" s="364"/>
      <c r="OD256" s="364"/>
      <c r="OE256" s="364"/>
      <c r="OF256" s="364"/>
      <c r="OG256" s="364"/>
      <c r="OH256" s="364"/>
      <c r="OI256" s="364"/>
      <c r="OJ256" s="364"/>
      <c r="OK256" s="364"/>
      <c r="OL256" s="364"/>
      <c r="OM256" s="364"/>
      <c r="ON256" s="364"/>
      <c r="OO256" s="364"/>
      <c r="OP256" s="364"/>
      <c r="OQ256" s="364"/>
      <c r="OR256" s="364"/>
    </row>
    <row r="257" spans="1:408" ht="15">
      <c r="A257" s="365" t="s">
        <v>819</v>
      </c>
      <c r="B257" s="364">
        <f t="shared" si="222"/>
        <v>0</v>
      </c>
      <c r="C257" s="364">
        <f t="shared" si="223"/>
        <v>0</v>
      </c>
      <c r="D257" s="364">
        <f t="shared" si="224"/>
        <v>0</v>
      </c>
      <c r="E257" s="364">
        <f t="shared" si="225"/>
        <v>0</v>
      </c>
      <c r="F257" s="364">
        <f t="shared" si="226"/>
        <v>0</v>
      </c>
      <c r="G257" s="364">
        <f t="shared" si="227"/>
        <v>0</v>
      </c>
      <c r="H257" s="364">
        <f t="shared" si="228"/>
        <v>0</v>
      </c>
      <c r="I257" s="364">
        <f t="shared" si="229"/>
        <v>0</v>
      </c>
      <c r="J257" s="364">
        <f t="shared" si="230"/>
        <v>0</v>
      </c>
      <c r="K257" s="364">
        <f t="shared" si="231"/>
        <v>0</v>
      </c>
      <c r="L257" s="364">
        <f t="shared" si="232"/>
        <v>0</v>
      </c>
      <c r="M257" s="364">
        <f t="shared" si="233"/>
        <v>0</v>
      </c>
      <c r="N257" s="364">
        <f t="shared" si="234"/>
        <v>0</v>
      </c>
      <c r="O257" s="364">
        <f t="shared" si="235"/>
        <v>0</v>
      </c>
      <c r="P257" s="364">
        <f t="shared" si="236"/>
        <v>0</v>
      </c>
      <c r="Q257" s="364">
        <f t="shared" si="237"/>
        <v>0</v>
      </c>
      <c r="R257" s="364">
        <f t="shared" si="238"/>
        <v>0</v>
      </c>
      <c r="S257" s="364">
        <f t="shared" si="239"/>
        <v>0</v>
      </c>
      <c r="T257" s="364">
        <f t="shared" si="240"/>
        <v>0</v>
      </c>
      <c r="U257" s="364">
        <f t="shared" si="241"/>
        <v>0</v>
      </c>
      <c r="V257" s="364">
        <f t="shared" si="242"/>
        <v>0</v>
      </c>
      <c r="W257" s="364">
        <f t="shared" si="243"/>
        <v>0</v>
      </c>
      <c r="X257" s="364">
        <f t="shared" si="244"/>
        <v>0</v>
      </c>
      <c r="Y257" s="364">
        <f t="shared" si="245"/>
        <v>0</v>
      </c>
      <c r="Z257" s="364">
        <f t="shared" si="246"/>
        <v>0</v>
      </c>
      <c r="AA257" s="364">
        <f t="shared" si="247"/>
        <v>0</v>
      </c>
      <c r="AB257" s="364">
        <f t="shared" si="248"/>
        <v>0</v>
      </c>
      <c r="AC257" s="364">
        <f t="shared" si="249"/>
        <v>0</v>
      </c>
      <c r="AD257" s="364">
        <f t="shared" si="250"/>
        <v>0</v>
      </c>
      <c r="AE257" s="364">
        <f t="shared" si="251"/>
        <v>0</v>
      </c>
      <c r="AG257" s="364"/>
      <c r="AH257" s="364"/>
      <c r="AI257" s="364"/>
      <c r="AJ257" s="364"/>
      <c r="AK257" s="364"/>
      <c r="AL257" s="364"/>
      <c r="AM257" s="364"/>
      <c r="AN257" s="364"/>
      <c r="AO257" s="364"/>
      <c r="AP257" s="364"/>
      <c r="AQ257" s="364"/>
      <c r="AR257" s="364"/>
      <c r="AS257" s="364"/>
      <c r="AT257" s="364"/>
      <c r="AU257" s="364"/>
      <c r="AV257" s="364"/>
      <c r="AW257" s="364"/>
      <c r="AX257" s="364"/>
      <c r="AY257" s="364"/>
      <c r="AZ257" s="364"/>
      <c r="BA257" s="364"/>
      <c r="BB257" s="364"/>
      <c r="BC257" s="364"/>
      <c r="BD257" s="364"/>
      <c r="BE257" s="364"/>
      <c r="BF257" s="364"/>
      <c r="BG257" s="364"/>
      <c r="BH257" s="364"/>
      <c r="BI257" s="364"/>
      <c r="BJ257" s="364"/>
      <c r="BK257" s="364"/>
      <c r="BL257" s="364"/>
      <c r="BM257" s="364"/>
      <c r="BN257" s="364"/>
      <c r="BO257" s="364"/>
      <c r="BP257" s="364"/>
      <c r="BQ257" s="364"/>
      <c r="BR257" s="364"/>
      <c r="BS257" s="364"/>
      <c r="BT257" s="364"/>
      <c r="BU257" s="364"/>
      <c r="BV257" s="364"/>
      <c r="BW257" s="364"/>
      <c r="BX257" s="364"/>
      <c r="BY257" s="364"/>
      <c r="BZ257" s="364"/>
      <c r="CA257" s="364"/>
      <c r="CB257" s="364"/>
      <c r="CC257" s="364"/>
      <c r="CD257" s="364"/>
      <c r="CE257" s="364"/>
      <c r="CF257" s="364"/>
      <c r="CG257" s="364"/>
      <c r="CH257" s="364"/>
      <c r="CI257" s="364"/>
      <c r="CJ257" s="364"/>
      <c r="CK257" s="364"/>
      <c r="CL257" s="364"/>
      <c r="CM257" s="364"/>
      <c r="CN257" s="364"/>
      <c r="CO257" s="364"/>
      <c r="CP257" s="364"/>
      <c r="CQ257" s="364"/>
      <c r="CR257" s="364"/>
      <c r="CS257" s="364"/>
      <c r="CT257" s="364"/>
      <c r="CU257" s="364"/>
      <c r="CV257" s="364"/>
      <c r="CW257" s="364"/>
      <c r="CX257" s="364"/>
      <c r="CY257" s="364"/>
      <c r="CZ257" s="364"/>
      <c r="DA257" s="364"/>
      <c r="DB257" s="364"/>
      <c r="DC257" s="364"/>
      <c r="DD257" s="364"/>
      <c r="DE257" s="364"/>
      <c r="DF257" s="364"/>
      <c r="DG257" s="364"/>
      <c r="DH257" s="364"/>
      <c r="DI257" s="364"/>
      <c r="DJ257" s="364"/>
      <c r="DK257" s="364"/>
      <c r="DL257" s="364"/>
      <c r="DM257" s="364"/>
      <c r="DN257" s="364"/>
      <c r="DO257" s="364"/>
      <c r="DP257" s="364"/>
      <c r="DQ257" s="364"/>
      <c r="DR257" s="364"/>
      <c r="DS257" s="364"/>
      <c r="DT257" s="364"/>
      <c r="DU257" s="364"/>
      <c r="DV257" s="364"/>
      <c r="DW257" s="364"/>
      <c r="DX257" s="364"/>
      <c r="DY257" s="364"/>
      <c r="DZ257" s="364"/>
      <c r="EA257" s="364"/>
      <c r="EB257" s="364"/>
      <c r="EC257" s="364"/>
      <c r="ED257" s="364"/>
      <c r="EE257" s="364"/>
      <c r="EF257" s="364"/>
      <c r="EG257" s="364"/>
      <c r="EH257" s="364"/>
      <c r="EI257" s="364"/>
      <c r="EJ257" s="364"/>
      <c r="EK257" s="364"/>
      <c r="EL257" s="364"/>
      <c r="EM257" s="364"/>
      <c r="EN257" s="364"/>
      <c r="EO257" s="364"/>
      <c r="EP257" s="364"/>
      <c r="EQ257" s="364"/>
      <c r="ER257" s="364"/>
      <c r="ES257" s="364"/>
      <c r="ET257" s="364"/>
      <c r="EU257" s="364"/>
      <c r="EV257" s="364"/>
      <c r="EW257" s="364"/>
      <c r="EX257" s="364"/>
      <c r="EY257" s="364"/>
      <c r="EZ257" s="364"/>
      <c r="FA257" s="364"/>
      <c r="FB257" s="364"/>
      <c r="FC257" s="364"/>
      <c r="FD257" s="364"/>
      <c r="FE257" s="364"/>
      <c r="FF257" s="364"/>
      <c r="FG257" s="364"/>
      <c r="FH257" s="364"/>
      <c r="FI257" s="364"/>
      <c r="FJ257" s="364"/>
      <c r="FK257" s="364"/>
      <c r="FL257" s="364"/>
      <c r="FM257" s="364"/>
      <c r="FN257" s="364"/>
      <c r="FO257" s="364"/>
      <c r="FP257" s="364"/>
      <c r="FQ257" s="364"/>
      <c r="FR257" s="364"/>
      <c r="FS257" s="364"/>
      <c r="FT257" s="364"/>
      <c r="FU257" s="364"/>
      <c r="FV257" s="364"/>
      <c r="FW257" s="364"/>
      <c r="FX257" s="364"/>
      <c r="FY257" s="364"/>
      <c r="FZ257" s="364"/>
      <c r="GA257" s="364"/>
      <c r="GB257" s="364"/>
      <c r="GC257" s="364"/>
      <c r="GD257" s="364"/>
      <c r="GE257" s="364"/>
      <c r="GF257" s="364"/>
      <c r="GG257" s="364"/>
      <c r="GH257" s="364"/>
      <c r="GI257" s="364"/>
      <c r="GJ257" s="364"/>
      <c r="GK257" s="364"/>
      <c r="GL257" s="364"/>
      <c r="GM257" s="364"/>
      <c r="GN257" s="364"/>
      <c r="GO257" s="364"/>
      <c r="GP257" s="364"/>
      <c r="GQ257" s="364"/>
      <c r="GR257" s="364"/>
      <c r="GS257" s="364"/>
      <c r="GT257" s="364"/>
      <c r="GU257" s="364"/>
      <c r="GV257" s="364"/>
      <c r="GW257" s="364"/>
      <c r="GX257" s="364"/>
      <c r="GY257" s="364"/>
      <c r="GZ257" s="364"/>
      <c r="HA257" s="364"/>
      <c r="HB257" s="364"/>
      <c r="HC257" s="364"/>
      <c r="HD257" s="364"/>
      <c r="HE257" s="364"/>
      <c r="HF257" s="364"/>
      <c r="HG257" s="364"/>
      <c r="HH257" s="364"/>
      <c r="HI257" s="364"/>
      <c r="HJ257" s="364"/>
      <c r="HK257" s="364"/>
      <c r="HL257" s="364"/>
      <c r="HM257" s="364"/>
      <c r="HN257" s="364"/>
      <c r="HO257" s="364"/>
      <c r="HP257" s="364"/>
      <c r="HQ257" s="364"/>
      <c r="HR257" s="364"/>
      <c r="HS257" s="364"/>
      <c r="HT257" s="364"/>
      <c r="HU257" s="364"/>
      <c r="HV257" s="364"/>
      <c r="HW257" s="364"/>
      <c r="HX257" s="364"/>
      <c r="HY257" s="364"/>
      <c r="HZ257" s="364"/>
      <c r="IA257" s="364"/>
      <c r="IB257" s="364"/>
      <c r="IC257" s="364"/>
      <c r="ID257" s="364"/>
      <c r="IE257" s="364"/>
      <c r="IF257" s="364"/>
      <c r="IG257" s="364"/>
      <c r="IH257" s="364"/>
      <c r="II257" s="364"/>
      <c r="IJ257" s="364"/>
      <c r="IK257" s="364"/>
      <c r="IL257" s="364"/>
      <c r="IM257" s="364"/>
      <c r="IN257" s="364"/>
      <c r="IO257" s="364"/>
      <c r="IP257" s="364"/>
      <c r="IQ257" s="364"/>
      <c r="IR257" s="364"/>
      <c r="IS257" s="364"/>
      <c r="IT257" s="364"/>
      <c r="IU257" s="364"/>
      <c r="IV257" s="364"/>
      <c r="IW257" s="364"/>
      <c r="IX257" s="364"/>
      <c r="IY257" s="364"/>
      <c r="IZ257" s="364"/>
      <c r="JA257" s="364"/>
      <c r="JB257" s="364"/>
      <c r="JC257" s="364"/>
      <c r="JD257" s="364"/>
      <c r="JE257" s="364"/>
      <c r="JF257" s="364"/>
      <c r="JG257" s="364"/>
      <c r="JH257" s="364"/>
      <c r="JI257" s="364"/>
      <c r="JJ257" s="364"/>
      <c r="JK257" s="364"/>
      <c r="JL257" s="364"/>
      <c r="JM257" s="364"/>
      <c r="JN257" s="364"/>
      <c r="JO257" s="364"/>
      <c r="JP257" s="364"/>
      <c r="JQ257" s="364"/>
      <c r="JR257" s="364"/>
      <c r="JS257" s="364"/>
      <c r="JT257" s="364"/>
      <c r="JU257" s="364"/>
      <c r="JV257" s="364"/>
      <c r="JW257" s="364"/>
      <c r="JX257" s="364"/>
      <c r="JY257" s="364"/>
      <c r="JZ257" s="364"/>
      <c r="KA257" s="364"/>
      <c r="KB257" s="364"/>
      <c r="KC257" s="364"/>
      <c r="KD257" s="364"/>
      <c r="KE257" s="364"/>
      <c r="KF257" s="364"/>
      <c r="KG257" s="364"/>
      <c r="KH257" s="364"/>
      <c r="KI257" s="364"/>
      <c r="KJ257" s="364"/>
      <c r="KK257" s="364"/>
      <c r="KL257" s="364"/>
      <c r="KM257" s="364"/>
      <c r="KN257" s="364"/>
      <c r="KO257" s="364"/>
      <c r="KP257" s="364"/>
      <c r="KQ257" s="364"/>
      <c r="KR257" s="364"/>
      <c r="KS257" s="364"/>
      <c r="KT257" s="364"/>
      <c r="KU257" s="364"/>
      <c r="KV257" s="364"/>
      <c r="KW257" s="364"/>
      <c r="KX257" s="364"/>
      <c r="KY257" s="364"/>
      <c r="KZ257" s="364"/>
      <c r="LA257" s="364"/>
      <c r="LB257" s="364"/>
      <c r="LC257" s="364"/>
      <c r="LD257" s="364"/>
      <c r="LE257" s="364"/>
      <c r="LF257" s="364"/>
      <c r="LG257" s="364"/>
      <c r="LH257" s="364"/>
      <c r="LI257" s="364"/>
      <c r="LJ257" s="364"/>
      <c r="LK257" s="364"/>
      <c r="LL257" s="364"/>
      <c r="LM257" s="364"/>
      <c r="LN257" s="364"/>
      <c r="LO257" s="364"/>
      <c r="LP257" s="364"/>
      <c r="LQ257" s="364"/>
      <c r="LR257" s="364"/>
      <c r="LS257" s="364"/>
      <c r="LT257" s="364"/>
      <c r="LU257" s="364"/>
      <c r="LV257" s="364"/>
      <c r="LW257" s="364"/>
      <c r="LX257" s="364"/>
      <c r="LY257" s="364"/>
      <c r="LZ257" s="364"/>
      <c r="MA257" s="364"/>
      <c r="MB257" s="364"/>
      <c r="MC257" s="364"/>
      <c r="MD257" s="364"/>
      <c r="ME257" s="364"/>
      <c r="MF257" s="364"/>
      <c r="MG257" s="364"/>
      <c r="MH257" s="364"/>
      <c r="MI257" s="364"/>
      <c r="MJ257" s="364"/>
      <c r="MK257" s="364"/>
      <c r="ML257" s="364"/>
      <c r="MM257" s="364"/>
      <c r="MN257" s="364"/>
      <c r="MO257" s="364"/>
      <c r="MP257" s="364"/>
      <c r="MQ257" s="364"/>
      <c r="MR257" s="364"/>
      <c r="MS257" s="364"/>
      <c r="MT257" s="364"/>
      <c r="MU257" s="364"/>
      <c r="MV257" s="364"/>
      <c r="MW257" s="364"/>
      <c r="MX257" s="364"/>
      <c r="MY257" s="364"/>
      <c r="MZ257" s="364"/>
      <c r="NA257" s="364"/>
      <c r="NB257" s="364"/>
      <c r="NC257" s="364"/>
      <c r="ND257" s="364"/>
      <c r="NE257" s="364"/>
      <c r="NF257" s="364"/>
      <c r="NG257" s="364"/>
      <c r="NH257" s="364"/>
      <c r="NI257" s="364"/>
      <c r="NJ257" s="364"/>
      <c r="NK257" s="364"/>
      <c r="NL257" s="364"/>
      <c r="NM257" s="364"/>
      <c r="NN257" s="364"/>
      <c r="NO257" s="364"/>
      <c r="NP257" s="364"/>
      <c r="NQ257" s="364"/>
      <c r="NR257" s="364"/>
      <c r="NS257" s="364"/>
      <c r="NT257" s="364"/>
      <c r="NU257" s="364"/>
      <c r="NV257" s="364"/>
      <c r="NW257" s="364"/>
      <c r="NX257" s="364"/>
      <c r="NY257" s="364"/>
      <c r="NZ257" s="364"/>
      <c r="OA257" s="364"/>
      <c r="OB257" s="364"/>
      <c r="OC257" s="364"/>
      <c r="OD257" s="364"/>
      <c r="OE257" s="364"/>
      <c r="OF257" s="364"/>
      <c r="OG257" s="364"/>
      <c r="OH257" s="364"/>
      <c r="OI257" s="364"/>
      <c r="OJ257" s="364"/>
      <c r="OK257" s="364"/>
      <c r="OL257" s="364"/>
      <c r="OM257" s="364"/>
      <c r="ON257" s="364"/>
      <c r="OO257" s="364"/>
      <c r="OP257" s="364"/>
      <c r="OQ257" s="364"/>
      <c r="OR257" s="364"/>
    </row>
    <row r="258" spans="1:408" ht="15">
      <c r="A258" s="365" t="s">
        <v>820</v>
      </c>
      <c r="B258" s="364">
        <f t="shared" si="222"/>
        <v>0</v>
      </c>
      <c r="C258" s="364">
        <f t="shared" si="223"/>
        <v>0</v>
      </c>
      <c r="D258" s="364">
        <f t="shared" si="224"/>
        <v>0</v>
      </c>
      <c r="E258" s="364">
        <f t="shared" si="225"/>
        <v>0</v>
      </c>
      <c r="F258" s="364">
        <f t="shared" si="226"/>
        <v>0</v>
      </c>
      <c r="G258" s="364">
        <f t="shared" si="227"/>
        <v>0</v>
      </c>
      <c r="H258" s="364">
        <f t="shared" si="228"/>
        <v>0</v>
      </c>
      <c r="I258" s="364">
        <f t="shared" si="229"/>
        <v>0</v>
      </c>
      <c r="J258" s="364">
        <f t="shared" si="230"/>
        <v>0</v>
      </c>
      <c r="K258" s="364">
        <f t="shared" si="231"/>
        <v>0</v>
      </c>
      <c r="L258" s="364">
        <f t="shared" si="232"/>
        <v>0</v>
      </c>
      <c r="M258" s="364">
        <f t="shared" si="233"/>
        <v>0</v>
      </c>
      <c r="N258" s="364">
        <f t="shared" si="234"/>
        <v>0</v>
      </c>
      <c r="O258" s="364">
        <f t="shared" si="235"/>
        <v>0</v>
      </c>
      <c r="P258" s="364">
        <f t="shared" si="236"/>
        <v>0</v>
      </c>
      <c r="Q258" s="364">
        <f t="shared" si="237"/>
        <v>0</v>
      </c>
      <c r="R258" s="364">
        <f t="shared" si="238"/>
        <v>0</v>
      </c>
      <c r="S258" s="364">
        <f t="shared" si="239"/>
        <v>0</v>
      </c>
      <c r="T258" s="364">
        <f t="shared" si="240"/>
        <v>0</v>
      </c>
      <c r="U258" s="364">
        <f t="shared" si="241"/>
        <v>0</v>
      </c>
      <c r="V258" s="364">
        <f t="shared" si="242"/>
        <v>0</v>
      </c>
      <c r="W258" s="364">
        <f t="shared" si="243"/>
        <v>0</v>
      </c>
      <c r="X258" s="364">
        <f t="shared" si="244"/>
        <v>0</v>
      </c>
      <c r="Y258" s="364">
        <f t="shared" si="245"/>
        <v>0</v>
      </c>
      <c r="Z258" s="364">
        <f t="shared" si="246"/>
        <v>0</v>
      </c>
      <c r="AA258" s="364">
        <f t="shared" si="247"/>
        <v>0</v>
      </c>
      <c r="AB258" s="364">
        <f t="shared" si="248"/>
        <v>0</v>
      </c>
      <c r="AC258" s="364">
        <f t="shared" si="249"/>
        <v>0</v>
      </c>
      <c r="AD258" s="364">
        <f t="shared" si="250"/>
        <v>0</v>
      </c>
      <c r="AE258" s="364">
        <f t="shared" si="251"/>
        <v>0</v>
      </c>
      <c r="AG258" s="364"/>
      <c r="AH258" s="364"/>
      <c r="AI258" s="364"/>
      <c r="AJ258" s="364"/>
      <c r="AK258" s="364"/>
      <c r="AL258" s="364"/>
      <c r="AM258" s="364"/>
      <c r="AN258" s="364"/>
      <c r="AO258" s="364"/>
      <c r="AP258" s="364"/>
      <c r="AQ258" s="364"/>
      <c r="AR258" s="364"/>
      <c r="AS258" s="364"/>
      <c r="AT258" s="364"/>
      <c r="AU258" s="364"/>
      <c r="AV258" s="364"/>
      <c r="AW258" s="364"/>
      <c r="AX258" s="364"/>
      <c r="AY258" s="364"/>
      <c r="AZ258" s="364"/>
      <c r="BA258" s="364"/>
      <c r="BB258" s="364"/>
      <c r="BC258" s="364"/>
      <c r="BD258" s="364"/>
      <c r="BE258" s="364"/>
      <c r="BF258" s="364"/>
      <c r="BG258" s="364"/>
      <c r="BH258" s="364"/>
      <c r="BI258" s="364"/>
      <c r="BJ258" s="364"/>
      <c r="BK258" s="364"/>
      <c r="BL258" s="364"/>
      <c r="BM258" s="364"/>
      <c r="BN258" s="364"/>
      <c r="BO258" s="364"/>
      <c r="BP258" s="364"/>
      <c r="BQ258" s="364"/>
      <c r="BR258" s="364"/>
      <c r="BS258" s="364"/>
      <c r="BT258" s="364"/>
      <c r="BU258" s="364"/>
      <c r="BV258" s="364"/>
      <c r="BW258" s="364"/>
      <c r="BX258" s="364"/>
      <c r="BY258" s="364"/>
      <c r="BZ258" s="364"/>
      <c r="CA258" s="364"/>
      <c r="CB258" s="364"/>
      <c r="CC258" s="364"/>
      <c r="CD258" s="364"/>
      <c r="CE258" s="364"/>
      <c r="CF258" s="364"/>
      <c r="CG258" s="364"/>
      <c r="CH258" s="364"/>
      <c r="CI258" s="364"/>
      <c r="CJ258" s="364"/>
      <c r="CK258" s="364"/>
      <c r="CL258" s="364"/>
      <c r="CM258" s="364"/>
      <c r="CN258" s="364"/>
      <c r="CO258" s="364"/>
      <c r="CP258" s="364"/>
      <c r="CQ258" s="364"/>
      <c r="CR258" s="364"/>
      <c r="CS258" s="364"/>
      <c r="CT258" s="364"/>
      <c r="CU258" s="364"/>
      <c r="CV258" s="364"/>
      <c r="CW258" s="364"/>
      <c r="CX258" s="364"/>
      <c r="CY258" s="364"/>
      <c r="CZ258" s="364"/>
      <c r="DA258" s="364"/>
      <c r="DB258" s="364"/>
      <c r="DC258" s="364"/>
      <c r="DD258" s="364"/>
      <c r="DE258" s="364"/>
      <c r="DF258" s="364"/>
      <c r="DG258" s="364"/>
      <c r="DH258" s="364"/>
      <c r="DI258" s="364"/>
      <c r="DJ258" s="364"/>
      <c r="DK258" s="364"/>
      <c r="DL258" s="364"/>
      <c r="DM258" s="364"/>
      <c r="DN258" s="364"/>
      <c r="DO258" s="364"/>
      <c r="DP258" s="364"/>
      <c r="DQ258" s="364"/>
      <c r="DR258" s="364"/>
      <c r="DS258" s="364"/>
      <c r="DT258" s="364"/>
      <c r="DU258" s="364"/>
      <c r="DV258" s="364"/>
      <c r="DW258" s="364"/>
      <c r="DX258" s="364"/>
      <c r="DY258" s="364"/>
      <c r="DZ258" s="364"/>
      <c r="EA258" s="364"/>
      <c r="EB258" s="364"/>
      <c r="EC258" s="364"/>
      <c r="ED258" s="364"/>
      <c r="EE258" s="364"/>
      <c r="EF258" s="364"/>
      <c r="EG258" s="364"/>
      <c r="EH258" s="364"/>
      <c r="EI258" s="364"/>
      <c r="EJ258" s="364"/>
      <c r="EK258" s="364"/>
      <c r="EL258" s="364"/>
      <c r="EM258" s="364"/>
      <c r="EN258" s="364"/>
      <c r="EO258" s="364"/>
      <c r="EP258" s="364"/>
      <c r="EQ258" s="364"/>
      <c r="ER258" s="364"/>
      <c r="ES258" s="364"/>
      <c r="ET258" s="364"/>
      <c r="EU258" s="364"/>
      <c r="EV258" s="364"/>
      <c r="EW258" s="364"/>
      <c r="EX258" s="364"/>
      <c r="EY258" s="364"/>
      <c r="EZ258" s="364"/>
      <c r="FA258" s="364"/>
      <c r="FB258" s="364"/>
      <c r="FC258" s="364"/>
      <c r="FD258" s="364"/>
      <c r="FE258" s="364"/>
      <c r="FF258" s="364"/>
      <c r="FG258" s="364"/>
      <c r="FH258" s="364"/>
      <c r="FI258" s="364"/>
      <c r="FJ258" s="364"/>
      <c r="FK258" s="364"/>
      <c r="FL258" s="364"/>
      <c r="FM258" s="364"/>
      <c r="FN258" s="364"/>
      <c r="FO258" s="364"/>
      <c r="FP258" s="364"/>
      <c r="FQ258" s="364"/>
      <c r="FR258" s="364"/>
      <c r="FS258" s="364"/>
      <c r="FT258" s="364"/>
      <c r="FU258" s="364"/>
      <c r="FV258" s="364"/>
      <c r="FW258" s="364"/>
      <c r="FX258" s="364"/>
      <c r="FY258" s="364"/>
      <c r="FZ258" s="364"/>
      <c r="GA258" s="364"/>
      <c r="GB258" s="364"/>
      <c r="GC258" s="364"/>
      <c r="GD258" s="364"/>
      <c r="GE258" s="364"/>
      <c r="GF258" s="364"/>
      <c r="GG258" s="364"/>
      <c r="GH258" s="364"/>
      <c r="GI258" s="364"/>
      <c r="GJ258" s="364"/>
      <c r="GK258" s="364"/>
      <c r="GL258" s="364"/>
      <c r="GM258" s="364"/>
      <c r="GN258" s="364"/>
      <c r="GO258" s="364"/>
      <c r="GP258" s="364"/>
      <c r="GQ258" s="364"/>
      <c r="GR258" s="364"/>
      <c r="GS258" s="364"/>
      <c r="GT258" s="364"/>
      <c r="GU258" s="364"/>
      <c r="GV258" s="364"/>
      <c r="GW258" s="364"/>
      <c r="GX258" s="364"/>
      <c r="GY258" s="364"/>
      <c r="GZ258" s="364"/>
      <c r="HA258" s="364"/>
      <c r="HB258" s="364"/>
      <c r="HC258" s="364"/>
      <c r="HD258" s="364"/>
      <c r="HE258" s="364"/>
      <c r="HF258" s="364"/>
      <c r="HG258" s="364"/>
      <c r="HH258" s="364"/>
      <c r="HI258" s="364"/>
      <c r="HJ258" s="364"/>
      <c r="HK258" s="364"/>
      <c r="HL258" s="364"/>
      <c r="HM258" s="364"/>
      <c r="HN258" s="364"/>
      <c r="HO258" s="364"/>
      <c r="HP258" s="364"/>
      <c r="HQ258" s="364"/>
      <c r="HR258" s="364"/>
      <c r="HS258" s="364"/>
      <c r="HT258" s="364"/>
      <c r="HU258" s="364"/>
      <c r="HV258" s="364"/>
      <c r="HW258" s="364"/>
      <c r="HX258" s="364"/>
      <c r="HY258" s="364"/>
      <c r="HZ258" s="364"/>
      <c r="IA258" s="364"/>
      <c r="IB258" s="364"/>
      <c r="IC258" s="364"/>
      <c r="ID258" s="364"/>
      <c r="IE258" s="364"/>
      <c r="IF258" s="364"/>
      <c r="IG258" s="364"/>
      <c r="IH258" s="364"/>
      <c r="II258" s="364"/>
      <c r="IJ258" s="364"/>
      <c r="IK258" s="364"/>
      <c r="IL258" s="364"/>
      <c r="IM258" s="364"/>
      <c r="IN258" s="364"/>
      <c r="IO258" s="364"/>
      <c r="IP258" s="364"/>
      <c r="IQ258" s="364"/>
      <c r="IR258" s="364"/>
      <c r="IS258" s="364"/>
      <c r="IT258" s="364"/>
      <c r="IU258" s="364"/>
      <c r="IV258" s="364"/>
      <c r="IW258" s="364"/>
      <c r="IX258" s="364"/>
      <c r="IY258" s="364"/>
      <c r="IZ258" s="364"/>
      <c r="JA258" s="364"/>
      <c r="JB258" s="364"/>
      <c r="JC258" s="364"/>
      <c r="JD258" s="364"/>
      <c r="JE258" s="364"/>
      <c r="JF258" s="364"/>
      <c r="JG258" s="364"/>
      <c r="JH258" s="364"/>
      <c r="JI258" s="364"/>
      <c r="JJ258" s="364"/>
      <c r="JK258" s="364"/>
      <c r="JL258" s="364"/>
      <c r="JM258" s="364"/>
      <c r="JN258" s="364"/>
      <c r="JO258" s="364"/>
      <c r="JP258" s="364"/>
      <c r="JQ258" s="364"/>
      <c r="JR258" s="364"/>
      <c r="JS258" s="364"/>
      <c r="JT258" s="364"/>
      <c r="JU258" s="364"/>
      <c r="JV258" s="364"/>
      <c r="JW258" s="364"/>
      <c r="JX258" s="364"/>
      <c r="JY258" s="364"/>
      <c r="JZ258" s="364"/>
      <c r="KA258" s="364"/>
      <c r="KB258" s="364"/>
      <c r="KC258" s="364"/>
      <c r="KD258" s="364"/>
      <c r="KE258" s="364"/>
      <c r="KF258" s="364"/>
      <c r="KG258" s="364"/>
      <c r="KH258" s="364"/>
      <c r="KI258" s="364"/>
      <c r="KJ258" s="364"/>
      <c r="KK258" s="364"/>
      <c r="KL258" s="364"/>
      <c r="KM258" s="364"/>
      <c r="KN258" s="364"/>
      <c r="KO258" s="364"/>
      <c r="KP258" s="364"/>
      <c r="KQ258" s="364"/>
      <c r="KR258" s="364"/>
      <c r="KS258" s="364"/>
      <c r="KT258" s="364"/>
      <c r="KU258" s="364"/>
      <c r="KV258" s="364"/>
      <c r="KW258" s="364"/>
      <c r="KX258" s="364"/>
      <c r="KY258" s="364"/>
      <c r="KZ258" s="364"/>
      <c r="LA258" s="364"/>
      <c r="LB258" s="364"/>
      <c r="LC258" s="364"/>
      <c r="LD258" s="364"/>
      <c r="LE258" s="364"/>
      <c r="LF258" s="364"/>
      <c r="LG258" s="364"/>
      <c r="LH258" s="364"/>
      <c r="LI258" s="364"/>
      <c r="LJ258" s="364"/>
      <c r="LK258" s="364"/>
      <c r="LL258" s="364"/>
      <c r="LM258" s="364"/>
      <c r="LN258" s="364"/>
      <c r="LO258" s="364"/>
      <c r="LP258" s="364"/>
      <c r="LQ258" s="364"/>
      <c r="LR258" s="364"/>
      <c r="LS258" s="364"/>
      <c r="LT258" s="364"/>
      <c r="LU258" s="364"/>
      <c r="LV258" s="364"/>
      <c r="LW258" s="364"/>
      <c r="LX258" s="364"/>
      <c r="LY258" s="364"/>
      <c r="LZ258" s="364"/>
      <c r="MA258" s="364"/>
      <c r="MB258" s="364"/>
      <c r="MC258" s="364"/>
      <c r="MD258" s="364"/>
      <c r="ME258" s="364"/>
      <c r="MF258" s="364"/>
      <c r="MG258" s="364"/>
      <c r="MH258" s="364"/>
      <c r="MI258" s="364"/>
      <c r="MJ258" s="364"/>
      <c r="MK258" s="364"/>
      <c r="ML258" s="364"/>
      <c r="MM258" s="364"/>
      <c r="MN258" s="364"/>
      <c r="MO258" s="364"/>
      <c r="MP258" s="364"/>
      <c r="MQ258" s="364"/>
      <c r="MR258" s="364"/>
      <c r="MS258" s="364"/>
      <c r="MT258" s="364"/>
      <c r="MU258" s="364"/>
      <c r="MV258" s="364"/>
      <c r="MW258" s="364"/>
      <c r="MX258" s="364"/>
      <c r="MY258" s="364"/>
      <c r="MZ258" s="364"/>
      <c r="NA258" s="364"/>
      <c r="NB258" s="364"/>
      <c r="NC258" s="364"/>
      <c r="ND258" s="364"/>
      <c r="NE258" s="364"/>
      <c r="NF258" s="364"/>
      <c r="NG258" s="364"/>
      <c r="NH258" s="364"/>
      <c r="NI258" s="364"/>
      <c r="NJ258" s="364"/>
      <c r="NK258" s="364"/>
      <c r="NL258" s="364"/>
      <c r="NM258" s="364"/>
      <c r="NN258" s="364"/>
      <c r="NO258" s="364"/>
      <c r="NP258" s="364"/>
      <c r="NQ258" s="364"/>
      <c r="NR258" s="364"/>
      <c r="NS258" s="364"/>
      <c r="NT258" s="364"/>
      <c r="NU258" s="364"/>
      <c r="NV258" s="364"/>
      <c r="NW258" s="364"/>
      <c r="NX258" s="364"/>
      <c r="NY258" s="364"/>
      <c r="NZ258" s="364"/>
      <c r="OA258" s="364"/>
      <c r="OB258" s="364"/>
      <c r="OC258" s="364"/>
      <c r="OD258" s="364"/>
      <c r="OE258" s="364"/>
      <c r="OF258" s="364"/>
      <c r="OG258" s="364"/>
      <c r="OH258" s="364"/>
      <c r="OI258" s="364"/>
      <c r="OJ258" s="364"/>
      <c r="OK258" s="364"/>
      <c r="OL258" s="364"/>
      <c r="OM258" s="364"/>
      <c r="ON258" s="364"/>
      <c r="OO258" s="364"/>
      <c r="OP258" s="364"/>
      <c r="OQ258" s="364"/>
      <c r="OR258" s="364"/>
    </row>
    <row r="259" spans="1:408" ht="15">
      <c r="A259" s="365" t="s">
        <v>821</v>
      </c>
      <c r="B259" s="364">
        <f t="shared" si="222"/>
        <v>0</v>
      </c>
      <c r="C259" s="364">
        <f t="shared" si="223"/>
        <v>0</v>
      </c>
      <c r="D259" s="364">
        <f t="shared" si="224"/>
        <v>0</v>
      </c>
      <c r="E259" s="364">
        <f t="shared" si="225"/>
        <v>0</v>
      </c>
      <c r="F259" s="364">
        <f t="shared" si="226"/>
        <v>0</v>
      </c>
      <c r="G259" s="364">
        <f t="shared" si="227"/>
        <v>0</v>
      </c>
      <c r="H259" s="364">
        <f t="shared" si="228"/>
        <v>0</v>
      </c>
      <c r="I259" s="364">
        <f t="shared" si="229"/>
        <v>0</v>
      </c>
      <c r="J259" s="364">
        <f t="shared" si="230"/>
        <v>0</v>
      </c>
      <c r="K259" s="364">
        <f t="shared" si="231"/>
        <v>0</v>
      </c>
      <c r="L259" s="364">
        <f t="shared" si="232"/>
        <v>0</v>
      </c>
      <c r="M259" s="364">
        <f t="shared" si="233"/>
        <v>0</v>
      </c>
      <c r="N259" s="364">
        <f t="shared" si="234"/>
        <v>0</v>
      </c>
      <c r="O259" s="364">
        <f t="shared" si="235"/>
        <v>0</v>
      </c>
      <c r="P259" s="364">
        <f t="shared" si="236"/>
        <v>0</v>
      </c>
      <c r="Q259" s="364">
        <f t="shared" si="237"/>
        <v>0</v>
      </c>
      <c r="R259" s="364">
        <f t="shared" si="238"/>
        <v>0</v>
      </c>
      <c r="S259" s="364">
        <f t="shared" si="239"/>
        <v>0</v>
      </c>
      <c r="T259" s="364">
        <f t="shared" si="240"/>
        <v>0</v>
      </c>
      <c r="U259" s="364">
        <f t="shared" si="241"/>
        <v>0</v>
      </c>
      <c r="V259" s="364">
        <f t="shared" si="242"/>
        <v>0</v>
      </c>
      <c r="W259" s="364">
        <f t="shared" si="243"/>
        <v>0</v>
      </c>
      <c r="X259" s="364">
        <f t="shared" si="244"/>
        <v>0</v>
      </c>
      <c r="Y259" s="364">
        <f t="shared" si="245"/>
        <v>0</v>
      </c>
      <c r="Z259" s="364">
        <f t="shared" si="246"/>
        <v>0</v>
      </c>
      <c r="AA259" s="364">
        <f t="shared" si="247"/>
        <v>0</v>
      </c>
      <c r="AB259" s="364">
        <f t="shared" si="248"/>
        <v>0</v>
      </c>
      <c r="AC259" s="364">
        <f t="shared" si="249"/>
        <v>0</v>
      </c>
      <c r="AD259" s="364">
        <f t="shared" si="250"/>
        <v>0</v>
      </c>
      <c r="AE259" s="364">
        <f t="shared" si="251"/>
        <v>0</v>
      </c>
      <c r="AG259" s="364"/>
      <c r="AH259" s="364"/>
      <c r="AI259" s="364"/>
      <c r="AJ259" s="364"/>
      <c r="AK259" s="364"/>
      <c r="AL259" s="364"/>
      <c r="AM259" s="364"/>
      <c r="AN259" s="364"/>
      <c r="AO259" s="364"/>
      <c r="AP259" s="364"/>
      <c r="AQ259" s="364"/>
      <c r="AR259" s="364"/>
      <c r="AS259" s="364"/>
      <c r="AT259" s="364"/>
      <c r="AU259" s="364"/>
      <c r="AV259" s="364"/>
      <c r="AW259" s="364"/>
      <c r="AX259" s="364"/>
      <c r="AY259" s="364"/>
      <c r="AZ259" s="364"/>
      <c r="BA259" s="364"/>
      <c r="BB259" s="364"/>
      <c r="BC259" s="364"/>
      <c r="BD259" s="364"/>
      <c r="BE259" s="364"/>
      <c r="BF259" s="364"/>
      <c r="BG259" s="364"/>
      <c r="BH259" s="364"/>
      <c r="BI259" s="364"/>
      <c r="BJ259" s="364"/>
      <c r="BK259" s="364"/>
      <c r="BL259" s="364"/>
      <c r="BM259" s="364"/>
      <c r="BN259" s="364"/>
      <c r="BO259" s="364"/>
      <c r="BP259" s="364"/>
      <c r="BQ259" s="364"/>
      <c r="BR259" s="364"/>
      <c r="BS259" s="364"/>
      <c r="BT259" s="364"/>
      <c r="BU259" s="364"/>
      <c r="BV259" s="364"/>
      <c r="BW259" s="364"/>
      <c r="BX259" s="364"/>
      <c r="BY259" s="364"/>
      <c r="BZ259" s="364"/>
      <c r="CA259" s="364"/>
      <c r="CB259" s="364"/>
      <c r="CC259" s="364"/>
      <c r="CD259" s="364"/>
      <c r="CE259" s="364"/>
      <c r="CF259" s="364"/>
      <c r="CG259" s="364"/>
      <c r="CH259" s="364"/>
      <c r="CI259" s="364"/>
      <c r="CJ259" s="364"/>
      <c r="CK259" s="364"/>
      <c r="CL259" s="364"/>
      <c r="CM259" s="364"/>
      <c r="CN259" s="364"/>
      <c r="CO259" s="364"/>
      <c r="CP259" s="364"/>
      <c r="CQ259" s="364"/>
      <c r="CR259" s="364"/>
      <c r="CS259" s="364"/>
      <c r="CT259" s="364"/>
      <c r="CU259" s="364"/>
      <c r="CV259" s="364"/>
      <c r="CW259" s="364"/>
      <c r="CX259" s="364"/>
      <c r="CY259" s="364"/>
      <c r="CZ259" s="364"/>
      <c r="DA259" s="364"/>
      <c r="DB259" s="364"/>
      <c r="DC259" s="364"/>
      <c r="DD259" s="364"/>
      <c r="DE259" s="364"/>
      <c r="DF259" s="364"/>
      <c r="DG259" s="364"/>
      <c r="DH259" s="364"/>
      <c r="DI259" s="364"/>
      <c r="DJ259" s="364"/>
      <c r="DK259" s="364"/>
      <c r="DL259" s="364"/>
      <c r="DM259" s="364"/>
      <c r="DN259" s="364"/>
      <c r="DO259" s="364"/>
      <c r="DP259" s="364"/>
      <c r="DQ259" s="364"/>
      <c r="DR259" s="364"/>
      <c r="DS259" s="364"/>
      <c r="DT259" s="364"/>
      <c r="DU259" s="364"/>
      <c r="DV259" s="364"/>
      <c r="DW259" s="364"/>
      <c r="DX259" s="364"/>
      <c r="DY259" s="364"/>
      <c r="DZ259" s="364"/>
      <c r="EA259" s="364"/>
      <c r="EB259" s="364"/>
      <c r="EC259" s="364"/>
      <c r="ED259" s="364"/>
      <c r="EE259" s="364"/>
      <c r="EF259" s="364"/>
      <c r="EG259" s="364"/>
      <c r="EH259" s="364"/>
      <c r="EI259" s="364"/>
      <c r="EJ259" s="364"/>
      <c r="EK259" s="364"/>
      <c r="EL259" s="364"/>
      <c r="EM259" s="364"/>
      <c r="EN259" s="364"/>
      <c r="EO259" s="364"/>
      <c r="EP259" s="364"/>
      <c r="EQ259" s="364"/>
      <c r="ER259" s="364"/>
      <c r="ES259" s="364"/>
      <c r="ET259" s="364"/>
      <c r="EU259" s="364"/>
      <c r="EV259" s="364"/>
      <c r="EW259" s="364"/>
      <c r="EX259" s="364"/>
      <c r="EY259" s="364"/>
      <c r="EZ259" s="364"/>
      <c r="FA259" s="364"/>
      <c r="FB259" s="364"/>
      <c r="FC259" s="364"/>
      <c r="FD259" s="364"/>
      <c r="FE259" s="364"/>
      <c r="FF259" s="364"/>
      <c r="FG259" s="364"/>
      <c r="FH259" s="364"/>
      <c r="FI259" s="364"/>
      <c r="FJ259" s="364"/>
      <c r="FK259" s="364"/>
      <c r="FL259" s="364"/>
      <c r="FM259" s="364"/>
      <c r="FN259" s="364"/>
      <c r="FO259" s="364"/>
      <c r="FP259" s="364"/>
      <c r="FQ259" s="364"/>
      <c r="FR259" s="364"/>
      <c r="FS259" s="364"/>
      <c r="FT259" s="364"/>
      <c r="FU259" s="364"/>
      <c r="FV259" s="364"/>
      <c r="FW259" s="364"/>
      <c r="FX259" s="364"/>
      <c r="FY259" s="364"/>
      <c r="FZ259" s="364"/>
      <c r="GA259" s="364"/>
      <c r="GB259" s="364"/>
      <c r="GC259" s="364"/>
      <c r="GD259" s="364"/>
      <c r="GE259" s="364"/>
      <c r="GF259" s="364"/>
      <c r="GG259" s="364"/>
      <c r="GH259" s="364"/>
      <c r="GI259" s="364"/>
      <c r="GJ259" s="364"/>
      <c r="GK259" s="364"/>
      <c r="GL259" s="364"/>
      <c r="GM259" s="364"/>
      <c r="GN259" s="364"/>
      <c r="GO259" s="364"/>
      <c r="GP259" s="364"/>
      <c r="GQ259" s="364"/>
      <c r="GR259" s="364"/>
      <c r="GS259" s="364"/>
      <c r="GT259" s="364"/>
      <c r="GU259" s="364"/>
      <c r="GV259" s="364"/>
      <c r="GW259" s="364"/>
      <c r="GX259" s="364"/>
      <c r="GY259" s="364"/>
      <c r="GZ259" s="364"/>
      <c r="HA259" s="364"/>
      <c r="HB259" s="364"/>
      <c r="HC259" s="364"/>
      <c r="HD259" s="364"/>
      <c r="HE259" s="364"/>
      <c r="HF259" s="364"/>
      <c r="HG259" s="364"/>
      <c r="HH259" s="364"/>
      <c r="HI259" s="364"/>
      <c r="HJ259" s="364"/>
      <c r="HK259" s="364"/>
      <c r="HL259" s="364"/>
      <c r="HM259" s="364"/>
      <c r="HN259" s="364"/>
      <c r="HO259" s="364"/>
      <c r="HP259" s="364"/>
      <c r="HQ259" s="364"/>
      <c r="HR259" s="364"/>
      <c r="HS259" s="364"/>
      <c r="HT259" s="364"/>
      <c r="HU259" s="364"/>
      <c r="HV259" s="364"/>
      <c r="HW259" s="364"/>
      <c r="HX259" s="364"/>
      <c r="HY259" s="364"/>
      <c r="HZ259" s="364"/>
      <c r="IA259" s="364"/>
      <c r="IB259" s="364"/>
      <c r="IC259" s="364"/>
      <c r="ID259" s="364"/>
      <c r="IE259" s="364"/>
      <c r="IF259" s="364"/>
      <c r="IG259" s="364"/>
      <c r="IH259" s="364"/>
      <c r="II259" s="364"/>
      <c r="IJ259" s="364"/>
      <c r="IK259" s="364"/>
      <c r="IL259" s="364"/>
      <c r="IM259" s="364"/>
      <c r="IN259" s="364"/>
      <c r="IO259" s="364"/>
      <c r="IP259" s="364"/>
      <c r="IQ259" s="364"/>
      <c r="IR259" s="364"/>
      <c r="IS259" s="364"/>
      <c r="IT259" s="364"/>
      <c r="IU259" s="364"/>
      <c r="IV259" s="364"/>
      <c r="IW259" s="364"/>
      <c r="IX259" s="364"/>
      <c r="IY259" s="364"/>
      <c r="IZ259" s="364"/>
      <c r="JA259" s="364"/>
      <c r="JB259" s="364"/>
      <c r="JC259" s="364"/>
      <c r="JD259" s="364"/>
      <c r="JE259" s="364"/>
      <c r="JF259" s="364"/>
      <c r="JG259" s="364"/>
      <c r="JH259" s="364"/>
      <c r="JI259" s="364"/>
      <c r="JJ259" s="364"/>
      <c r="JK259" s="364"/>
      <c r="JL259" s="364"/>
      <c r="JM259" s="364"/>
      <c r="JN259" s="364"/>
      <c r="JO259" s="364"/>
      <c r="JP259" s="364"/>
      <c r="JQ259" s="364"/>
      <c r="JR259" s="364"/>
      <c r="JS259" s="364"/>
      <c r="JT259" s="364"/>
      <c r="JU259" s="364"/>
      <c r="JV259" s="364"/>
      <c r="JW259" s="364"/>
      <c r="JX259" s="364"/>
      <c r="JY259" s="364"/>
      <c r="JZ259" s="364"/>
      <c r="KA259" s="364"/>
      <c r="KB259" s="364"/>
      <c r="KC259" s="364"/>
      <c r="KD259" s="364"/>
      <c r="KE259" s="364"/>
      <c r="KF259" s="364"/>
      <c r="KG259" s="364"/>
      <c r="KH259" s="364"/>
      <c r="KI259" s="364"/>
      <c r="KJ259" s="364"/>
      <c r="KK259" s="364"/>
      <c r="KL259" s="364"/>
      <c r="KM259" s="364"/>
      <c r="KN259" s="364"/>
      <c r="KO259" s="364"/>
      <c r="KP259" s="364"/>
      <c r="KQ259" s="364"/>
      <c r="KR259" s="364"/>
      <c r="KS259" s="364"/>
      <c r="KT259" s="364"/>
      <c r="KU259" s="364"/>
      <c r="KV259" s="364"/>
      <c r="KW259" s="364"/>
      <c r="KX259" s="364"/>
      <c r="KY259" s="364"/>
      <c r="KZ259" s="364"/>
      <c r="LA259" s="364"/>
      <c r="LB259" s="364"/>
      <c r="LC259" s="364"/>
      <c r="LD259" s="364"/>
      <c r="LE259" s="364"/>
      <c r="LF259" s="364"/>
      <c r="LG259" s="364"/>
      <c r="LH259" s="364"/>
      <c r="LI259" s="364"/>
      <c r="LJ259" s="364"/>
      <c r="LK259" s="364"/>
      <c r="LL259" s="364"/>
      <c r="LM259" s="364"/>
      <c r="LN259" s="364"/>
      <c r="LO259" s="364"/>
      <c r="LP259" s="364"/>
      <c r="LQ259" s="364"/>
      <c r="LR259" s="364"/>
      <c r="LS259" s="364"/>
      <c r="LT259" s="364"/>
      <c r="LU259" s="364"/>
      <c r="LV259" s="364"/>
      <c r="LW259" s="364"/>
      <c r="LX259" s="364"/>
      <c r="LY259" s="364"/>
      <c r="LZ259" s="364"/>
      <c r="MA259" s="364"/>
      <c r="MB259" s="364"/>
      <c r="MC259" s="364"/>
      <c r="MD259" s="364"/>
      <c r="ME259" s="364"/>
      <c r="MF259" s="364"/>
      <c r="MG259" s="364"/>
      <c r="MH259" s="364"/>
      <c r="MI259" s="364"/>
      <c r="MJ259" s="364"/>
      <c r="MK259" s="364"/>
      <c r="ML259" s="364"/>
      <c r="MM259" s="364"/>
      <c r="MN259" s="364"/>
      <c r="MO259" s="364"/>
      <c r="MP259" s="364"/>
      <c r="MQ259" s="364"/>
      <c r="MR259" s="364"/>
      <c r="MS259" s="364"/>
      <c r="MT259" s="364"/>
      <c r="MU259" s="364"/>
      <c r="MV259" s="364"/>
      <c r="MW259" s="364"/>
      <c r="MX259" s="364"/>
      <c r="MY259" s="364"/>
      <c r="MZ259" s="364"/>
      <c r="NA259" s="364"/>
      <c r="NB259" s="364"/>
      <c r="NC259" s="364"/>
      <c r="ND259" s="364"/>
      <c r="NE259" s="364"/>
      <c r="NF259" s="364"/>
      <c r="NG259" s="364"/>
      <c r="NH259" s="364"/>
      <c r="NI259" s="364"/>
      <c r="NJ259" s="364"/>
      <c r="NK259" s="364"/>
      <c r="NL259" s="364"/>
      <c r="NM259" s="364"/>
      <c r="NN259" s="364"/>
      <c r="NO259" s="364"/>
      <c r="NP259" s="364"/>
      <c r="NQ259" s="364"/>
      <c r="NR259" s="364"/>
      <c r="NS259" s="364"/>
      <c r="NT259" s="364"/>
      <c r="NU259" s="364"/>
      <c r="NV259" s="364"/>
      <c r="NW259" s="364"/>
      <c r="NX259" s="364"/>
      <c r="NY259" s="364"/>
      <c r="NZ259" s="364"/>
      <c r="OA259" s="364"/>
      <c r="OB259" s="364"/>
      <c r="OC259" s="364"/>
      <c r="OD259" s="364"/>
      <c r="OE259" s="364"/>
      <c r="OF259" s="364"/>
      <c r="OG259" s="364"/>
      <c r="OH259" s="364"/>
      <c r="OI259" s="364"/>
      <c r="OJ259" s="364"/>
      <c r="OK259" s="364"/>
      <c r="OL259" s="364"/>
      <c r="OM259" s="364"/>
      <c r="ON259" s="364"/>
      <c r="OO259" s="364"/>
      <c r="OP259" s="364"/>
      <c r="OQ259" s="364"/>
      <c r="OR259" s="364"/>
    </row>
    <row r="260" spans="1:408" ht="15">
      <c r="A260" s="365" t="s">
        <v>822</v>
      </c>
      <c r="B260" s="364">
        <f t="shared" si="222"/>
        <v>0</v>
      </c>
      <c r="C260" s="364">
        <f t="shared" si="223"/>
        <v>0</v>
      </c>
      <c r="D260" s="364">
        <f t="shared" si="224"/>
        <v>0</v>
      </c>
      <c r="E260" s="364">
        <f t="shared" si="225"/>
        <v>0</v>
      </c>
      <c r="F260" s="364">
        <f t="shared" si="226"/>
        <v>0</v>
      </c>
      <c r="G260" s="364">
        <f t="shared" si="227"/>
        <v>0</v>
      </c>
      <c r="H260" s="364">
        <f t="shared" si="228"/>
        <v>0</v>
      </c>
      <c r="I260" s="364">
        <f t="shared" si="229"/>
        <v>0</v>
      </c>
      <c r="J260" s="364">
        <f t="shared" si="230"/>
        <v>0</v>
      </c>
      <c r="K260" s="364">
        <f t="shared" si="231"/>
        <v>0</v>
      </c>
      <c r="L260" s="364">
        <f t="shared" si="232"/>
        <v>0</v>
      </c>
      <c r="M260" s="364">
        <f t="shared" si="233"/>
        <v>0</v>
      </c>
      <c r="N260" s="364">
        <f t="shared" si="234"/>
        <v>0</v>
      </c>
      <c r="O260" s="364">
        <f t="shared" si="235"/>
        <v>0</v>
      </c>
      <c r="P260" s="364">
        <f t="shared" si="236"/>
        <v>0</v>
      </c>
      <c r="Q260" s="364">
        <f t="shared" si="237"/>
        <v>0</v>
      </c>
      <c r="R260" s="364">
        <f t="shared" si="238"/>
        <v>0</v>
      </c>
      <c r="S260" s="364">
        <f t="shared" si="239"/>
        <v>0</v>
      </c>
      <c r="T260" s="364">
        <f t="shared" si="240"/>
        <v>0</v>
      </c>
      <c r="U260" s="364">
        <f t="shared" si="241"/>
        <v>0</v>
      </c>
      <c r="V260" s="364">
        <f t="shared" si="242"/>
        <v>0</v>
      </c>
      <c r="W260" s="364">
        <f t="shared" si="243"/>
        <v>0</v>
      </c>
      <c r="X260" s="364">
        <f t="shared" si="244"/>
        <v>0</v>
      </c>
      <c r="Y260" s="364">
        <f t="shared" si="245"/>
        <v>0</v>
      </c>
      <c r="Z260" s="364">
        <f t="shared" si="246"/>
        <v>0</v>
      </c>
      <c r="AA260" s="364">
        <f t="shared" si="247"/>
        <v>0</v>
      </c>
      <c r="AB260" s="364">
        <f t="shared" si="248"/>
        <v>0</v>
      </c>
      <c r="AC260" s="364">
        <f t="shared" si="249"/>
        <v>0</v>
      </c>
      <c r="AD260" s="364">
        <f t="shared" si="250"/>
        <v>0</v>
      </c>
      <c r="AE260" s="364">
        <f t="shared" si="251"/>
        <v>0</v>
      </c>
      <c r="AG260" s="364"/>
      <c r="AH260" s="364"/>
      <c r="AI260" s="364"/>
      <c r="AJ260" s="364"/>
      <c r="AK260" s="364"/>
      <c r="AL260" s="364"/>
      <c r="AM260" s="364"/>
      <c r="AN260" s="364"/>
      <c r="AO260" s="364"/>
      <c r="AP260" s="364"/>
      <c r="AQ260" s="364"/>
      <c r="AR260" s="364"/>
      <c r="AS260" s="364"/>
      <c r="AT260" s="364"/>
      <c r="AU260" s="364"/>
      <c r="AV260" s="364"/>
      <c r="AW260" s="364"/>
      <c r="AX260" s="364"/>
      <c r="AY260" s="364"/>
      <c r="AZ260" s="364"/>
      <c r="BA260" s="364"/>
      <c r="BB260" s="364"/>
      <c r="BC260" s="364"/>
      <c r="BD260" s="364"/>
      <c r="BE260" s="364"/>
      <c r="BF260" s="364"/>
      <c r="BG260" s="364"/>
      <c r="BH260" s="364"/>
      <c r="BI260" s="364"/>
      <c r="BJ260" s="364"/>
      <c r="BK260" s="364"/>
      <c r="BL260" s="364"/>
      <c r="BM260" s="364"/>
      <c r="BN260" s="364"/>
      <c r="BO260" s="364"/>
      <c r="BP260" s="364"/>
      <c r="BQ260" s="364"/>
      <c r="BR260" s="364"/>
      <c r="BS260" s="364"/>
      <c r="BT260" s="364"/>
      <c r="BU260" s="364"/>
      <c r="BV260" s="364"/>
      <c r="BW260" s="364"/>
      <c r="BX260" s="364"/>
      <c r="BY260" s="364"/>
      <c r="BZ260" s="364"/>
      <c r="CA260" s="364"/>
      <c r="CB260" s="364"/>
      <c r="CC260" s="364"/>
      <c r="CD260" s="364"/>
      <c r="CE260" s="364"/>
      <c r="CF260" s="364"/>
      <c r="CG260" s="364"/>
      <c r="CH260" s="364"/>
      <c r="CI260" s="364"/>
      <c r="CJ260" s="364"/>
      <c r="CK260" s="364"/>
      <c r="CL260" s="364"/>
      <c r="CM260" s="364"/>
      <c r="CN260" s="364"/>
      <c r="CO260" s="364"/>
      <c r="CP260" s="364"/>
      <c r="CQ260" s="364"/>
      <c r="CR260" s="364"/>
      <c r="CS260" s="364"/>
      <c r="CT260" s="364"/>
      <c r="CU260" s="364"/>
      <c r="CV260" s="364"/>
      <c r="CW260" s="364"/>
      <c r="CX260" s="364"/>
      <c r="CY260" s="364"/>
      <c r="CZ260" s="364"/>
      <c r="DA260" s="364"/>
      <c r="DB260" s="364"/>
      <c r="DC260" s="364"/>
      <c r="DD260" s="364"/>
      <c r="DE260" s="364"/>
      <c r="DF260" s="364"/>
      <c r="DG260" s="364"/>
      <c r="DH260" s="364"/>
      <c r="DI260" s="364"/>
      <c r="DJ260" s="364"/>
      <c r="DK260" s="364"/>
      <c r="DL260" s="364"/>
      <c r="DM260" s="364"/>
      <c r="DN260" s="364"/>
      <c r="DO260" s="364"/>
      <c r="DP260" s="364"/>
      <c r="DQ260" s="364"/>
      <c r="DR260" s="364"/>
      <c r="DS260" s="364"/>
      <c r="DT260" s="364"/>
      <c r="DU260" s="364"/>
      <c r="DV260" s="364"/>
      <c r="DW260" s="364"/>
      <c r="DX260" s="364"/>
      <c r="DY260" s="364"/>
      <c r="DZ260" s="364"/>
      <c r="EA260" s="364"/>
      <c r="EB260" s="364"/>
      <c r="EC260" s="364"/>
      <c r="ED260" s="364"/>
      <c r="EE260" s="364"/>
      <c r="EF260" s="364"/>
      <c r="EG260" s="364"/>
      <c r="EH260" s="364"/>
      <c r="EI260" s="364"/>
      <c r="EJ260" s="364"/>
      <c r="EK260" s="364"/>
      <c r="EL260" s="364"/>
      <c r="EM260" s="364"/>
      <c r="EN260" s="364"/>
      <c r="EO260" s="364"/>
      <c r="EP260" s="364"/>
      <c r="EQ260" s="364"/>
      <c r="ER260" s="364"/>
      <c r="ES260" s="364"/>
      <c r="ET260" s="364"/>
      <c r="EU260" s="364"/>
      <c r="EV260" s="364"/>
      <c r="EW260" s="364"/>
      <c r="EX260" s="364"/>
      <c r="EY260" s="364"/>
      <c r="EZ260" s="364"/>
      <c r="FA260" s="364"/>
      <c r="FB260" s="364"/>
      <c r="FC260" s="364"/>
      <c r="FD260" s="364"/>
      <c r="FE260" s="364"/>
      <c r="FF260" s="364"/>
      <c r="FG260" s="364"/>
      <c r="FH260" s="364"/>
      <c r="FI260" s="364"/>
      <c r="FJ260" s="364"/>
      <c r="FK260" s="364"/>
      <c r="FL260" s="364"/>
      <c r="FM260" s="364"/>
      <c r="FN260" s="364"/>
      <c r="FO260" s="364"/>
      <c r="FP260" s="364"/>
      <c r="FQ260" s="364"/>
      <c r="FR260" s="364"/>
      <c r="FS260" s="364"/>
      <c r="FT260" s="364"/>
      <c r="FU260" s="364"/>
      <c r="FV260" s="364"/>
      <c r="FW260" s="364"/>
      <c r="FX260" s="364"/>
      <c r="FY260" s="364"/>
      <c r="FZ260" s="364"/>
      <c r="GA260" s="364"/>
      <c r="GB260" s="364"/>
      <c r="GC260" s="364"/>
      <c r="GD260" s="364"/>
      <c r="GE260" s="364"/>
      <c r="GF260" s="364"/>
      <c r="GG260" s="364"/>
      <c r="GH260" s="364"/>
      <c r="GI260" s="364"/>
      <c r="GJ260" s="364"/>
      <c r="GK260" s="364"/>
      <c r="GL260" s="364"/>
      <c r="GM260" s="364"/>
      <c r="GN260" s="364"/>
      <c r="GO260" s="364"/>
      <c r="GP260" s="364"/>
      <c r="GQ260" s="364"/>
      <c r="GR260" s="364"/>
      <c r="GS260" s="364"/>
      <c r="GT260" s="364"/>
      <c r="GU260" s="364"/>
      <c r="GV260" s="364"/>
      <c r="GW260" s="364"/>
      <c r="GX260" s="364"/>
      <c r="GY260" s="364"/>
      <c r="GZ260" s="364"/>
      <c r="HA260" s="364"/>
      <c r="HB260" s="364"/>
      <c r="HC260" s="364"/>
      <c r="HD260" s="364"/>
      <c r="HE260" s="364"/>
      <c r="HF260" s="364"/>
      <c r="HG260" s="364"/>
      <c r="HH260" s="364"/>
      <c r="HI260" s="364"/>
      <c r="HJ260" s="364"/>
      <c r="HK260" s="364"/>
      <c r="HL260" s="364"/>
      <c r="HM260" s="364"/>
      <c r="HN260" s="364"/>
      <c r="HO260" s="364"/>
      <c r="HP260" s="364"/>
      <c r="HQ260" s="364"/>
      <c r="HR260" s="364"/>
      <c r="HS260" s="364"/>
      <c r="HT260" s="364"/>
      <c r="HU260" s="364"/>
      <c r="HV260" s="364"/>
      <c r="HW260" s="364"/>
      <c r="HX260" s="364"/>
      <c r="HY260" s="364"/>
      <c r="HZ260" s="364"/>
      <c r="IA260" s="364"/>
      <c r="IB260" s="364"/>
      <c r="IC260" s="364"/>
      <c r="ID260" s="364"/>
      <c r="IE260" s="364"/>
      <c r="IF260" s="364"/>
      <c r="IG260" s="364"/>
      <c r="IH260" s="364"/>
      <c r="II260" s="364"/>
      <c r="IJ260" s="364"/>
      <c r="IK260" s="364"/>
      <c r="IL260" s="364"/>
      <c r="IM260" s="364"/>
      <c r="IN260" s="364"/>
      <c r="IO260" s="364"/>
      <c r="IP260" s="364"/>
      <c r="IQ260" s="364"/>
      <c r="IR260" s="364"/>
      <c r="IS260" s="364"/>
      <c r="IT260" s="364"/>
      <c r="IU260" s="364"/>
      <c r="IV260" s="364"/>
      <c r="IW260" s="364"/>
      <c r="IX260" s="364"/>
      <c r="IY260" s="364"/>
      <c r="IZ260" s="364"/>
      <c r="JA260" s="364"/>
      <c r="JB260" s="364"/>
      <c r="JC260" s="364"/>
      <c r="JD260" s="364"/>
      <c r="JE260" s="364"/>
      <c r="JF260" s="364"/>
      <c r="JG260" s="364"/>
      <c r="JH260" s="364"/>
      <c r="JI260" s="364"/>
      <c r="JJ260" s="364"/>
      <c r="JK260" s="364"/>
      <c r="JL260" s="364"/>
      <c r="JM260" s="364"/>
      <c r="JN260" s="364"/>
      <c r="JO260" s="364"/>
      <c r="JP260" s="364"/>
      <c r="JQ260" s="364"/>
      <c r="JR260" s="364"/>
      <c r="JS260" s="364"/>
      <c r="JT260" s="364"/>
      <c r="JU260" s="364"/>
      <c r="JV260" s="364"/>
      <c r="JW260" s="364"/>
      <c r="JX260" s="364"/>
      <c r="JY260" s="364"/>
      <c r="JZ260" s="364"/>
      <c r="KA260" s="364"/>
      <c r="KB260" s="364"/>
      <c r="KC260" s="364"/>
      <c r="KD260" s="364"/>
      <c r="KE260" s="364"/>
      <c r="KF260" s="364"/>
      <c r="KG260" s="364"/>
      <c r="KH260" s="364"/>
      <c r="KI260" s="364"/>
      <c r="KJ260" s="364"/>
      <c r="KK260" s="364"/>
      <c r="KL260" s="364"/>
      <c r="KM260" s="364"/>
      <c r="KN260" s="364"/>
      <c r="KO260" s="364"/>
      <c r="KP260" s="364"/>
      <c r="KQ260" s="364"/>
      <c r="KR260" s="364"/>
      <c r="KS260" s="364"/>
      <c r="KT260" s="364"/>
      <c r="KU260" s="364"/>
      <c r="KV260" s="364"/>
      <c r="KW260" s="364"/>
      <c r="KX260" s="364"/>
      <c r="KY260" s="364"/>
      <c r="KZ260" s="364"/>
      <c r="LA260" s="364"/>
      <c r="LB260" s="364"/>
      <c r="LC260" s="364"/>
      <c r="LD260" s="364"/>
      <c r="LE260" s="364"/>
      <c r="LF260" s="364"/>
      <c r="LG260" s="364"/>
      <c r="LH260" s="364"/>
      <c r="LI260" s="364"/>
      <c r="LJ260" s="364"/>
      <c r="LK260" s="364"/>
      <c r="LL260" s="364"/>
      <c r="LM260" s="364"/>
      <c r="LN260" s="364"/>
      <c r="LO260" s="364"/>
      <c r="LP260" s="364"/>
      <c r="LQ260" s="364"/>
      <c r="LR260" s="364"/>
      <c r="LS260" s="364"/>
      <c r="LT260" s="364"/>
      <c r="LU260" s="364"/>
      <c r="LV260" s="364"/>
      <c r="LW260" s="364"/>
      <c r="LX260" s="364"/>
      <c r="LY260" s="364"/>
      <c r="LZ260" s="364"/>
      <c r="MA260" s="364"/>
      <c r="MB260" s="364"/>
      <c r="MC260" s="364"/>
      <c r="MD260" s="364"/>
      <c r="ME260" s="364"/>
      <c r="MF260" s="364"/>
      <c r="MG260" s="364"/>
      <c r="MH260" s="364"/>
      <c r="MI260" s="364"/>
      <c r="MJ260" s="364"/>
      <c r="MK260" s="364"/>
      <c r="ML260" s="364"/>
      <c r="MM260" s="364"/>
      <c r="MN260" s="364"/>
      <c r="MO260" s="364"/>
      <c r="MP260" s="364"/>
      <c r="MQ260" s="364"/>
      <c r="MR260" s="364"/>
      <c r="MS260" s="364"/>
      <c r="MT260" s="364"/>
      <c r="MU260" s="364"/>
      <c r="MV260" s="364"/>
      <c r="MW260" s="364"/>
      <c r="MX260" s="364"/>
      <c r="MY260" s="364"/>
      <c r="MZ260" s="364"/>
      <c r="NA260" s="364"/>
      <c r="NB260" s="364"/>
      <c r="NC260" s="364"/>
      <c r="ND260" s="364"/>
      <c r="NE260" s="364"/>
      <c r="NF260" s="364"/>
      <c r="NG260" s="364"/>
      <c r="NH260" s="364"/>
      <c r="NI260" s="364"/>
      <c r="NJ260" s="364"/>
      <c r="NK260" s="364"/>
      <c r="NL260" s="364"/>
      <c r="NM260" s="364"/>
      <c r="NN260" s="364"/>
      <c r="NO260" s="364"/>
      <c r="NP260" s="364"/>
      <c r="NQ260" s="364"/>
      <c r="NR260" s="364"/>
      <c r="NS260" s="364"/>
      <c r="NT260" s="364"/>
      <c r="NU260" s="364"/>
      <c r="NV260" s="364"/>
      <c r="NW260" s="364"/>
      <c r="NX260" s="364"/>
      <c r="NY260" s="364"/>
      <c r="NZ260" s="364"/>
      <c r="OA260" s="364"/>
      <c r="OB260" s="364"/>
      <c r="OC260" s="364"/>
      <c r="OD260" s="364"/>
      <c r="OE260" s="364"/>
      <c r="OF260" s="364"/>
      <c r="OG260" s="364"/>
      <c r="OH260" s="364"/>
      <c r="OI260" s="364"/>
      <c r="OJ260" s="364"/>
      <c r="OK260" s="364"/>
      <c r="OL260" s="364"/>
      <c r="OM260" s="364"/>
      <c r="ON260" s="364"/>
      <c r="OO260" s="364"/>
      <c r="OP260" s="364"/>
      <c r="OQ260" s="364"/>
      <c r="OR260" s="364"/>
    </row>
    <row r="261" spans="1:408" ht="15">
      <c r="A261" s="365" t="s">
        <v>823</v>
      </c>
      <c r="B261" s="364">
        <f t="shared" si="222"/>
        <v>0</v>
      </c>
      <c r="C261" s="364">
        <f t="shared" si="223"/>
        <v>0</v>
      </c>
      <c r="D261" s="364">
        <f t="shared" si="224"/>
        <v>0</v>
      </c>
      <c r="E261" s="364">
        <f t="shared" si="225"/>
        <v>0</v>
      </c>
      <c r="F261" s="364">
        <f t="shared" si="226"/>
        <v>0</v>
      </c>
      <c r="G261" s="364">
        <f t="shared" si="227"/>
        <v>0</v>
      </c>
      <c r="H261" s="364">
        <f t="shared" si="228"/>
        <v>0</v>
      </c>
      <c r="I261" s="364">
        <f t="shared" si="229"/>
        <v>0</v>
      </c>
      <c r="J261" s="364">
        <f t="shared" si="230"/>
        <v>0</v>
      </c>
      <c r="K261" s="364">
        <f t="shared" si="231"/>
        <v>0</v>
      </c>
      <c r="L261" s="364">
        <f t="shared" si="232"/>
        <v>0</v>
      </c>
      <c r="M261" s="364">
        <f t="shared" si="233"/>
        <v>0</v>
      </c>
      <c r="N261" s="364">
        <f t="shared" si="234"/>
        <v>0</v>
      </c>
      <c r="O261" s="364">
        <f t="shared" si="235"/>
        <v>0</v>
      </c>
      <c r="P261" s="364">
        <f t="shared" si="236"/>
        <v>0</v>
      </c>
      <c r="Q261" s="364">
        <f t="shared" si="237"/>
        <v>0</v>
      </c>
      <c r="R261" s="364">
        <f t="shared" si="238"/>
        <v>0</v>
      </c>
      <c r="S261" s="364">
        <f t="shared" si="239"/>
        <v>0</v>
      </c>
      <c r="T261" s="364">
        <f t="shared" si="240"/>
        <v>0</v>
      </c>
      <c r="U261" s="364">
        <f t="shared" si="241"/>
        <v>0</v>
      </c>
      <c r="V261" s="364">
        <f t="shared" si="242"/>
        <v>0</v>
      </c>
      <c r="W261" s="364">
        <f t="shared" si="243"/>
        <v>0</v>
      </c>
      <c r="X261" s="364">
        <f t="shared" si="244"/>
        <v>0</v>
      </c>
      <c r="Y261" s="364">
        <f t="shared" si="245"/>
        <v>0</v>
      </c>
      <c r="Z261" s="364">
        <f t="shared" si="246"/>
        <v>0</v>
      </c>
      <c r="AA261" s="364">
        <f t="shared" si="247"/>
        <v>0</v>
      </c>
      <c r="AB261" s="364">
        <f t="shared" si="248"/>
        <v>0</v>
      </c>
      <c r="AC261" s="364">
        <f t="shared" si="249"/>
        <v>0</v>
      </c>
      <c r="AD261" s="364">
        <f t="shared" si="250"/>
        <v>0</v>
      </c>
      <c r="AE261" s="364">
        <f t="shared" si="251"/>
        <v>0</v>
      </c>
      <c r="AG261" s="364"/>
      <c r="AH261" s="364"/>
      <c r="AI261" s="364"/>
      <c r="AJ261" s="364"/>
      <c r="AK261" s="364"/>
      <c r="AL261" s="364"/>
      <c r="AM261" s="364"/>
      <c r="AN261" s="364"/>
      <c r="AO261" s="364"/>
      <c r="AP261" s="364"/>
      <c r="AQ261" s="364"/>
      <c r="AR261" s="364"/>
      <c r="AS261" s="364"/>
      <c r="AT261" s="364"/>
      <c r="AU261" s="364"/>
      <c r="AV261" s="364"/>
      <c r="AW261" s="364"/>
      <c r="AX261" s="364"/>
      <c r="AY261" s="364"/>
      <c r="AZ261" s="364"/>
      <c r="BA261" s="364"/>
      <c r="BB261" s="364"/>
      <c r="BC261" s="364"/>
      <c r="BD261" s="364"/>
      <c r="BE261" s="364"/>
      <c r="BF261" s="364"/>
      <c r="BG261" s="364"/>
      <c r="BH261" s="364"/>
      <c r="BI261" s="364"/>
      <c r="BJ261" s="364"/>
      <c r="BK261" s="364"/>
      <c r="BL261" s="364"/>
      <c r="BM261" s="364"/>
      <c r="BN261" s="364"/>
      <c r="BO261" s="364"/>
      <c r="BP261" s="364"/>
      <c r="BQ261" s="364"/>
      <c r="BR261" s="364"/>
      <c r="BS261" s="364"/>
      <c r="BT261" s="364"/>
      <c r="BU261" s="364"/>
      <c r="BV261" s="364"/>
      <c r="BW261" s="364"/>
      <c r="BX261" s="364"/>
      <c r="BY261" s="364"/>
      <c r="BZ261" s="364"/>
      <c r="CA261" s="364"/>
      <c r="CB261" s="364"/>
      <c r="CC261" s="364"/>
      <c r="CD261" s="364"/>
      <c r="CE261" s="364"/>
      <c r="CF261" s="364"/>
      <c r="CG261" s="364"/>
      <c r="CH261" s="364"/>
      <c r="CI261" s="364"/>
      <c r="CJ261" s="364"/>
      <c r="CK261" s="364"/>
      <c r="CL261" s="364"/>
      <c r="CM261" s="364"/>
      <c r="CN261" s="364"/>
      <c r="CO261" s="364"/>
      <c r="CP261" s="364"/>
      <c r="CQ261" s="364"/>
      <c r="CR261" s="364"/>
      <c r="CS261" s="364"/>
      <c r="CT261" s="364"/>
      <c r="CU261" s="364"/>
      <c r="CV261" s="364"/>
      <c r="CW261" s="364"/>
      <c r="CX261" s="364"/>
      <c r="CY261" s="364"/>
      <c r="CZ261" s="364"/>
      <c r="DA261" s="364"/>
      <c r="DB261" s="364"/>
      <c r="DC261" s="364"/>
      <c r="DD261" s="364"/>
      <c r="DE261" s="364"/>
      <c r="DF261" s="364"/>
      <c r="DG261" s="364"/>
      <c r="DH261" s="364"/>
      <c r="DI261" s="364"/>
      <c r="DJ261" s="364"/>
      <c r="DK261" s="364"/>
      <c r="DL261" s="364"/>
      <c r="DM261" s="364"/>
      <c r="DN261" s="364"/>
      <c r="DO261" s="364"/>
      <c r="DP261" s="364"/>
      <c r="DQ261" s="364"/>
      <c r="DR261" s="364"/>
      <c r="DS261" s="364"/>
      <c r="DT261" s="364"/>
      <c r="DU261" s="364"/>
      <c r="DV261" s="364"/>
      <c r="DW261" s="364"/>
      <c r="DX261" s="364"/>
      <c r="DY261" s="364"/>
      <c r="DZ261" s="364"/>
      <c r="EA261" s="364"/>
      <c r="EB261" s="364"/>
      <c r="EC261" s="364"/>
      <c r="ED261" s="364"/>
      <c r="EE261" s="364"/>
      <c r="EF261" s="364"/>
      <c r="EG261" s="364"/>
      <c r="EH261" s="364"/>
      <c r="EI261" s="364"/>
      <c r="EJ261" s="364"/>
      <c r="EK261" s="364"/>
      <c r="EL261" s="364"/>
      <c r="EM261" s="364"/>
      <c r="EN261" s="364"/>
      <c r="EO261" s="364"/>
      <c r="EP261" s="364"/>
      <c r="EQ261" s="364"/>
      <c r="ER261" s="364"/>
      <c r="ES261" s="364"/>
      <c r="ET261" s="364"/>
      <c r="EU261" s="364"/>
      <c r="EV261" s="364"/>
      <c r="EW261" s="364"/>
      <c r="EX261" s="364"/>
      <c r="EY261" s="364"/>
      <c r="EZ261" s="364"/>
      <c r="FA261" s="364"/>
      <c r="FB261" s="364"/>
      <c r="FC261" s="364"/>
      <c r="FD261" s="364"/>
      <c r="FE261" s="364"/>
      <c r="FF261" s="364"/>
      <c r="FG261" s="364"/>
      <c r="FH261" s="364"/>
      <c r="FI261" s="364"/>
      <c r="FJ261" s="364"/>
      <c r="FK261" s="364"/>
      <c r="FL261" s="364"/>
      <c r="FM261" s="364"/>
      <c r="FN261" s="364"/>
      <c r="FO261" s="364"/>
      <c r="FP261" s="364"/>
      <c r="FQ261" s="364"/>
      <c r="FR261" s="364"/>
      <c r="FS261" s="364"/>
      <c r="FT261" s="364"/>
      <c r="FU261" s="364"/>
      <c r="FV261" s="364"/>
      <c r="FW261" s="364"/>
      <c r="FX261" s="364"/>
      <c r="FY261" s="364"/>
      <c r="FZ261" s="364"/>
      <c r="GA261" s="364"/>
      <c r="GB261" s="364"/>
      <c r="GC261" s="364"/>
      <c r="GD261" s="364"/>
      <c r="GE261" s="364"/>
      <c r="GF261" s="364"/>
      <c r="GG261" s="364"/>
      <c r="GH261" s="364"/>
      <c r="GI261" s="364"/>
      <c r="GJ261" s="364"/>
      <c r="GK261" s="364"/>
      <c r="GL261" s="364"/>
      <c r="GM261" s="364"/>
      <c r="GN261" s="364"/>
      <c r="GO261" s="364"/>
      <c r="GP261" s="364"/>
      <c r="GQ261" s="364"/>
      <c r="GR261" s="364"/>
      <c r="GS261" s="364"/>
      <c r="GT261" s="364"/>
      <c r="GU261" s="364"/>
      <c r="GV261" s="364"/>
      <c r="GW261" s="364"/>
      <c r="GX261" s="364"/>
      <c r="GY261" s="364"/>
      <c r="GZ261" s="364"/>
      <c r="HA261" s="364"/>
      <c r="HB261" s="364"/>
      <c r="HC261" s="364"/>
      <c r="HD261" s="364"/>
      <c r="HE261" s="364"/>
      <c r="HF261" s="364"/>
      <c r="HG261" s="364"/>
      <c r="HH261" s="364"/>
      <c r="HI261" s="364"/>
      <c r="HJ261" s="364"/>
      <c r="HK261" s="364"/>
      <c r="HL261" s="364"/>
      <c r="HM261" s="364"/>
      <c r="HN261" s="364"/>
      <c r="HO261" s="364"/>
      <c r="HP261" s="364"/>
      <c r="HQ261" s="364"/>
      <c r="HR261" s="364"/>
      <c r="HS261" s="364"/>
      <c r="HT261" s="364"/>
      <c r="HU261" s="364"/>
      <c r="HV261" s="364"/>
      <c r="HW261" s="364"/>
      <c r="HX261" s="364"/>
      <c r="HY261" s="364"/>
      <c r="HZ261" s="364"/>
      <c r="IA261" s="364"/>
      <c r="IB261" s="364"/>
      <c r="IC261" s="364"/>
      <c r="ID261" s="364"/>
      <c r="IE261" s="364"/>
      <c r="IF261" s="364"/>
      <c r="IG261" s="364"/>
      <c r="IH261" s="364"/>
      <c r="II261" s="364"/>
      <c r="IJ261" s="364"/>
      <c r="IK261" s="364"/>
      <c r="IL261" s="364"/>
      <c r="IM261" s="364"/>
      <c r="IN261" s="364"/>
      <c r="IO261" s="364"/>
      <c r="IP261" s="364"/>
      <c r="IQ261" s="364"/>
      <c r="IR261" s="364"/>
      <c r="IS261" s="364"/>
      <c r="IT261" s="364"/>
      <c r="IU261" s="364"/>
      <c r="IV261" s="364"/>
      <c r="IW261" s="364"/>
      <c r="IX261" s="364"/>
      <c r="IY261" s="364"/>
      <c r="IZ261" s="364"/>
      <c r="JA261" s="364"/>
      <c r="JB261" s="364"/>
      <c r="JC261" s="364"/>
      <c r="JD261" s="364"/>
      <c r="JE261" s="364"/>
      <c r="JF261" s="364"/>
      <c r="JG261" s="364"/>
      <c r="JH261" s="364"/>
      <c r="JI261" s="364"/>
      <c r="JJ261" s="364"/>
      <c r="JK261" s="364"/>
      <c r="JL261" s="364"/>
      <c r="JM261" s="364"/>
      <c r="JN261" s="364"/>
      <c r="JO261" s="364"/>
      <c r="JP261" s="364"/>
      <c r="JQ261" s="364"/>
      <c r="JR261" s="364"/>
      <c r="JS261" s="364"/>
      <c r="JT261" s="364"/>
      <c r="JU261" s="364"/>
      <c r="JV261" s="364"/>
      <c r="JW261" s="364"/>
      <c r="JX261" s="364"/>
      <c r="JY261" s="364"/>
      <c r="JZ261" s="364"/>
      <c r="KA261" s="364"/>
      <c r="KB261" s="364"/>
      <c r="KC261" s="364"/>
      <c r="KD261" s="364"/>
      <c r="KE261" s="364"/>
      <c r="KF261" s="364"/>
      <c r="KG261" s="364"/>
      <c r="KH261" s="364"/>
      <c r="KI261" s="364"/>
      <c r="KJ261" s="364"/>
      <c r="KK261" s="364"/>
      <c r="KL261" s="364"/>
      <c r="KM261" s="364"/>
      <c r="KN261" s="364"/>
      <c r="KO261" s="364"/>
      <c r="KP261" s="364"/>
      <c r="KQ261" s="364"/>
      <c r="KR261" s="364"/>
      <c r="KS261" s="364"/>
      <c r="KT261" s="364"/>
      <c r="KU261" s="364"/>
      <c r="KV261" s="364"/>
      <c r="KW261" s="364"/>
      <c r="KX261" s="364"/>
      <c r="KY261" s="364"/>
      <c r="KZ261" s="364"/>
      <c r="LA261" s="364"/>
      <c r="LB261" s="364"/>
      <c r="LC261" s="364"/>
      <c r="LD261" s="364"/>
      <c r="LE261" s="364"/>
      <c r="LF261" s="364"/>
      <c r="LG261" s="364"/>
      <c r="LH261" s="364"/>
      <c r="LI261" s="364"/>
      <c r="LJ261" s="364"/>
      <c r="LK261" s="364"/>
      <c r="LL261" s="364"/>
      <c r="LM261" s="364"/>
      <c r="LN261" s="364"/>
      <c r="LO261" s="364"/>
      <c r="LP261" s="364"/>
      <c r="LQ261" s="364"/>
      <c r="LR261" s="364"/>
      <c r="LS261" s="364"/>
      <c r="LT261" s="364"/>
      <c r="LU261" s="364"/>
      <c r="LV261" s="364"/>
      <c r="LW261" s="364"/>
      <c r="LX261" s="364"/>
      <c r="LY261" s="364"/>
      <c r="LZ261" s="364"/>
      <c r="MA261" s="364"/>
      <c r="MB261" s="364"/>
      <c r="MC261" s="364"/>
      <c r="MD261" s="364"/>
      <c r="ME261" s="364"/>
      <c r="MF261" s="364"/>
      <c r="MG261" s="364"/>
      <c r="MH261" s="364"/>
      <c r="MI261" s="364"/>
      <c r="MJ261" s="364"/>
      <c r="MK261" s="364"/>
      <c r="ML261" s="364"/>
      <c r="MM261" s="364"/>
      <c r="MN261" s="364"/>
      <c r="MO261" s="364"/>
      <c r="MP261" s="364"/>
      <c r="MQ261" s="364"/>
      <c r="MR261" s="364"/>
      <c r="MS261" s="364"/>
      <c r="MT261" s="364"/>
      <c r="MU261" s="364"/>
      <c r="MV261" s="364"/>
      <c r="MW261" s="364"/>
      <c r="MX261" s="364"/>
      <c r="MY261" s="364"/>
      <c r="MZ261" s="364"/>
      <c r="NA261" s="364"/>
      <c r="NB261" s="364"/>
      <c r="NC261" s="364"/>
      <c r="ND261" s="364"/>
      <c r="NE261" s="364"/>
      <c r="NF261" s="364"/>
      <c r="NG261" s="364"/>
      <c r="NH261" s="364"/>
      <c r="NI261" s="364"/>
      <c r="NJ261" s="364"/>
      <c r="NK261" s="364"/>
      <c r="NL261" s="364"/>
      <c r="NM261" s="364"/>
      <c r="NN261" s="364"/>
      <c r="NO261" s="364"/>
      <c r="NP261" s="364"/>
      <c r="NQ261" s="364"/>
      <c r="NR261" s="364"/>
      <c r="NS261" s="364"/>
      <c r="NT261" s="364"/>
      <c r="NU261" s="364"/>
      <c r="NV261" s="364"/>
      <c r="NW261" s="364"/>
      <c r="NX261" s="364"/>
      <c r="NY261" s="364"/>
      <c r="NZ261" s="364"/>
      <c r="OA261" s="364"/>
      <c r="OB261" s="364"/>
      <c r="OC261" s="364"/>
      <c r="OD261" s="364"/>
      <c r="OE261" s="364"/>
      <c r="OF261" s="364"/>
      <c r="OG261" s="364"/>
      <c r="OH261" s="364"/>
      <c r="OI261" s="364"/>
      <c r="OJ261" s="364"/>
      <c r="OK261" s="364"/>
      <c r="OL261" s="364"/>
      <c r="OM261" s="364"/>
      <c r="ON261" s="364"/>
      <c r="OO261" s="364"/>
      <c r="OP261" s="364"/>
      <c r="OQ261" s="364"/>
      <c r="OR261" s="364"/>
    </row>
    <row r="262" spans="1:408" ht="15">
      <c r="A262" s="365" t="s">
        <v>824</v>
      </c>
      <c r="B262" s="364">
        <f t="shared" si="222"/>
        <v>0</v>
      </c>
      <c r="C262" s="364">
        <f t="shared" si="223"/>
        <v>0</v>
      </c>
      <c r="D262" s="364">
        <f t="shared" si="224"/>
        <v>0</v>
      </c>
      <c r="E262" s="364">
        <f t="shared" si="225"/>
        <v>0</v>
      </c>
      <c r="F262" s="364">
        <f t="shared" si="226"/>
        <v>0</v>
      </c>
      <c r="G262" s="364">
        <f t="shared" si="227"/>
        <v>0</v>
      </c>
      <c r="H262" s="364">
        <f t="shared" si="228"/>
        <v>0</v>
      </c>
      <c r="I262" s="364">
        <f t="shared" si="229"/>
        <v>0</v>
      </c>
      <c r="J262" s="364">
        <f t="shared" si="230"/>
        <v>0</v>
      </c>
      <c r="K262" s="364">
        <f t="shared" si="231"/>
        <v>0</v>
      </c>
      <c r="L262" s="364">
        <f t="shared" si="232"/>
        <v>0</v>
      </c>
      <c r="M262" s="364">
        <f t="shared" si="233"/>
        <v>0</v>
      </c>
      <c r="N262" s="364">
        <f t="shared" si="234"/>
        <v>0</v>
      </c>
      <c r="O262" s="364">
        <f t="shared" si="235"/>
        <v>0</v>
      </c>
      <c r="P262" s="364">
        <f t="shared" si="236"/>
        <v>0</v>
      </c>
      <c r="Q262" s="364">
        <f t="shared" si="237"/>
        <v>0</v>
      </c>
      <c r="R262" s="364">
        <f t="shared" si="238"/>
        <v>0</v>
      </c>
      <c r="S262" s="364">
        <f t="shared" si="239"/>
        <v>0</v>
      </c>
      <c r="T262" s="364">
        <f t="shared" si="240"/>
        <v>0</v>
      </c>
      <c r="U262" s="364">
        <f t="shared" si="241"/>
        <v>0</v>
      </c>
      <c r="V262" s="364">
        <f t="shared" si="242"/>
        <v>0</v>
      </c>
      <c r="W262" s="364">
        <f t="shared" si="243"/>
        <v>0</v>
      </c>
      <c r="X262" s="364">
        <f t="shared" si="244"/>
        <v>0</v>
      </c>
      <c r="Y262" s="364">
        <f t="shared" si="245"/>
        <v>0</v>
      </c>
      <c r="Z262" s="364">
        <f t="shared" si="246"/>
        <v>0</v>
      </c>
      <c r="AA262" s="364">
        <f t="shared" si="247"/>
        <v>0</v>
      </c>
      <c r="AB262" s="364">
        <f t="shared" si="248"/>
        <v>0</v>
      </c>
      <c r="AC262" s="364">
        <f t="shared" si="249"/>
        <v>0</v>
      </c>
      <c r="AD262" s="364">
        <f t="shared" si="250"/>
        <v>0</v>
      </c>
      <c r="AE262" s="364">
        <f t="shared" si="251"/>
        <v>0</v>
      </c>
      <c r="AG262" s="364"/>
      <c r="AH262" s="364"/>
      <c r="AI262" s="364"/>
      <c r="AJ262" s="364"/>
      <c r="AK262" s="364"/>
      <c r="AL262" s="364"/>
      <c r="AM262" s="364"/>
      <c r="AN262" s="364"/>
      <c r="AO262" s="364"/>
      <c r="AP262" s="364"/>
      <c r="AQ262" s="364"/>
      <c r="AR262" s="364"/>
      <c r="AS262" s="364"/>
      <c r="AT262" s="364"/>
      <c r="AU262" s="364"/>
      <c r="AV262" s="364"/>
      <c r="AW262" s="364"/>
      <c r="AX262" s="364"/>
      <c r="AY262" s="364"/>
      <c r="AZ262" s="364"/>
      <c r="BA262" s="364"/>
      <c r="BB262" s="364"/>
      <c r="BC262" s="364"/>
      <c r="BD262" s="364"/>
      <c r="BE262" s="364"/>
      <c r="BF262" s="364"/>
      <c r="BG262" s="364"/>
      <c r="BH262" s="364"/>
      <c r="BI262" s="364"/>
      <c r="BJ262" s="364"/>
      <c r="BK262" s="364"/>
      <c r="BL262" s="364"/>
      <c r="BM262" s="364"/>
      <c r="BN262" s="364"/>
      <c r="BO262" s="364"/>
      <c r="BP262" s="364"/>
      <c r="BQ262" s="364"/>
      <c r="BR262" s="364"/>
      <c r="BS262" s="364"/>
      <c r="BT262" s="364"/>
      <c r="BU262" s="364"/>
      <c r="BV262" s="364"/>
      <c r="BW262" s="364"/>
      <c r="BX262" s="364"/>
      <c r="BY262" s="364"/>
      <c r="BZ262" s="364"/>
      <c r="CA262" s="364"/>
      <c r="CB262" s="364"/>
      <c r="CC262" s="364"/>
      <c r="CD262" s="364"/>
      <c r="CE262" s="364"/>
      <c r="CF262" s="364"/>
      <c r="CG262" s="364"/>
      <c r="CH262" s="364"/>
      <c r="CI262" s="364"/>
      <c r="CJ262" s="364"/>
      <c r="CK262" s="364"/>
      <c r="CL262" s="364"/>
      <c r="CM262" s="364"/>
      <c r="CN262" s="364"/>
      <c r="CO262" s="364"/>
      <c r="CP262" s="364"/>
      <c r="CQ262" s="364"/>
      <c r="CR262" s="364"/>
      <c r="CS262" s="364"/>
      <c r="CT262" s="364"/>
      <c r="CU262" s="364"/>
      <c r="CV262" s="364"/>
      <c r="CW262" s="364"/>
      <c r="CX262" s="364"/>
      <c r="CY262" s="364"/>
      <c r="CZ262" s="364"/>
      <c r="DA262" s="364"/>
      <c r="DB262" s="364"/>
      <c r="DC262" s="364"/>
      <c r="DD262" s="364"/>
      <c r="DE262" s="364"/>
      <c r="DF262" s="364"/>
      <c r="DG262" s="364"/>
      <c r="DH262" s="364"/>
      <c r="DI262" s="364"/>
      <c r="DJ262" s="364"/>
      <c r="DK262" s="364"/>
      <c r="DL262" s="364"/>
      <c r="DM262" s="364"/>
      <c r="DN262" s="364"/>
      <c r="DO262" s="364"/>
      <c r="DP262" s="364"/>
      <c r="DQ262" s="364"/>
      <c r="DR262" s="364"/>
      <c r="DS262" s="364"/>
      <c r="DT262" s="364"/>
      <c r="DU262" s="364"/>
      <c r="DV262" s="364"/>
      <c r="DW262" s="364"/>
      <c r="DX262" s="364"/>
      <c r="DY262" s="364"/>
      <c r="DZ262" s="364"/>
      <c r="EA262" s="364"/>
      <c r="EB262" s="364"/>
      <c r="EC262" s="364"/>
      <c r="ED262" s="364"/>
      <c r="EE262" s="364"/>
      <c r="EF262" s="364"/>
      <c r="EG262" s="364"/>
      <c r="EH262" s="364"/>
      <c r="EI262" s="364"/>
      <c r="EJ262" s="364"/>
      <c r="EK262" s="364"/>
      <c r="EL262" s="364"/>
      <c r="EM262" s="364"/>
      <c r="EN262" s="364"/>
      <c r="EO262" s="364"/>
      <c r="EP262" s="364"/>
      <c r="EQ262" s="364"/>
      <c r="ER262" s="364"/>
      <c r="ES262" s="364"/>
      <c r="ET262" s="364"/>
      <c r="EU262" s="364"/>
      <c r="EV262" s="364"/>
      <c r="EW262" s="364"/>
      <c r="EX262" s="364"/>
      <c r="EY262" s="364"/>
      <c r="EZ262" s="364"/>
      <c r="FA262" s="364"/>
      <c r="FB262" s="364"/>
      <c r="FC262" s="364"/>
      <c r="FD262" s="364"/>
      <c r="FE262" s="364"/>
      <c r="FF262" s="364"/>
      <c r="FG262" s="364"/>
      <c r="FH262" s="364"/>
      <c r="FI262" s="364"/>
      <c r="FJ262" s="364"/>
      <c r="FK262" s="364"/>
      <c r="FL262" s="364"/>
      <c r="FM262" s="364"/>
      <c r="FN262" s="364"/>
      <c r="FO262" s="364"/>
      <c r="FP262" s="364"/>
      <c r="FQ262" s="364"/>
      <c r="FR262" s="364"/>
      <c r="FS262" s="364"/>
      <c r="FT262" s="364"/>
      <c r="FU262" s="364"/>
      <c r="FV262" s="364"/>
      <c r="FW262" s="364"/>
      <c r="FX262" s="364"/>
      <c r="FY262" s="364"/>
      <c r="FZ262" s="364"/>
      <c r="GA262" s="364"/>
      <c r="GB262" s="364"/>
      <c r="GC262" s="364"/>
      <c r="GD262" s="364"/>
      <c r="GE262" s="364"/>
      <c r="GF262" s="364"/>
      <c r="GG262" s="364"/>
      <c r="GH262" s="364"/>
      <c r="GI262" s="364"/>
      <c r="GJ262" s="364"/>
      <c r="GK262" s="364"/>
      <c r="GL262" s="364"/>
      <c r="GM262" s="364"/>
      <c r="GN262" s="364"/>
      <c r="GO262" s="364"/>
      <c r="GP262" s="364"/>
      <c r="GQ262" s="364"/>
      <c r="GR262" s="364"/>
      <c r="GS262" s="364"/>
      <c r="GT262" s="364"/>
      <c r="GU262" s="364"/>
      <c r="GV262" s="364"/>
      <c r="GW262" s="364"/>
      <c r="GX262" s="364"/>
      <c r="GY262" s="364"/>
      <c r="GZ262" s="364"/>
      <c r="HA262" s="364"/>
      <c r="HB262" s="364"/>
      <c r="HC262" s="364"/>
      <c r="HD262" s="364"/>
      <c r="HE262" s="364"/>
      <c r="HF262" s="364"/>
      <c r="HG262" s="364"/>
      <c r="HH262" s="364"/>
      <c r="HI262" s="364"/>
      <c r="HJ262" s="364"/>
      <c r="HK262" s="364"/>
      <c r="HL262" s="364"/>
      <c r="HM262" s="364"/>
      <c r="HN262" s="364"/>
      <c r="HO262" s="364"/>
      <c r="HP262" s="364"/>
      <c r="HQ262" s="364"/>
      <c r="HR262" s="364"/>
      <c r="HS262" s="364"/>
      <c r="HT262" s="364"/>
      <c r="HU262" s="364"/>
      <c r="HV262" s="364"/>
      <c r="HW262" s="364"/>
      <c r="HX262" s="364"/>
      <c r="HY262" s="364"/>
      <c r="HZ262" s="364"/>
      <c r="IA262" s="364"/>
      <c r="IB262" s="364"/>
      <c r="IC262" s="364"/>
      <c r="ID262" s="364"/>
      <c r="IE262" s="364"/>
      <c r="IF262" s="364"/>
      <c r="IG262" s="364"/>
      <c r="IH262" s="364"/>
      <c r="II262" s="364"/>
      <c r="IJ262" s="364"/>
      <c r="IK262" s="364"/>
      <c r="IL262" s="364"/>
      <c r="IM262" s="364"/>
      <c r="IN262" s="364"/>
      <c r="IO262" s="364"/>
      <c r="IP262" s="364"/>
      <c r="IQ262" s="364"/>
      <c r="IR262" s="364"/>
      <c r="IS262" s="364"/>
      <c r="IT262" s="364"/>
      <c r="IU262" s="364"/>
      <c r="IV262" s="364"/>
      <c r="IW262" s="364"/>
      <c r="IX262" s="364"/>
      <c r="IY262" s="364"/>
      <c r="IZ262" s="364"/>
      <c r="JA262" s="364"/>
      <c r="JB262" s="364"/>
      <c r="JC262" s="364"/>
      <c r="JD262" s="364"/>
      <c r="JE262" s="364"/>
      <c r="JF262" s="364"/>
      <c r="JG262" s="364"/>
      <c r="JH262" s="364"/>
      <c r="JI262" s="364"/>
      <c r="JJ262" s="364"/>
      <c r="JK262" s="364"/>
      <c r="JL262" s="364"/>
      <c r="JM262" s="364"/>
      <c r="JN262" s="364"/>
      <c r="JO262" s="364"/>
      <c r="JP262" s="364"/>
      <c r="JQ262" s="364"/>
      <c r="JR262" s="364"/>
      <c r="JS262" s="364"/>
      <c r="JT262" s="364"/>
      <c r="JU262" s="364"/>
      <c r="JV262" s="364"/>
      <c r="JW262" s="364"/>
      <c r="JX262" s="364"/>
      <c r="JY262" s="364"/>
      <c r="JZ262" s="364"/>
      <c r="KA262" s="364"/>
      <c r="KB262" s="364"/>
      <c r="KC262" s="364"/>
      <c r="KD262" s="364"/>
      <c r="KE262" s="364"/>
      <c r="KF262" s="364"/>
      <c r="KG262" s="364"/>
      <c r="KH262" s="364"/>
      <c r="KI262" s="364"/>
      <c r="KJ262" s="364"/>
      <c r="KK262" s="364"/>
      <c r="KL262" s="364"/>
      <c r="KM262" s="364"/>
      <c r="KN262" s="364"/>
      <c r="KO262" s="364"/>
      <c r="KP262" s="364"/>
      <c r="KQ262" s="364"/>
      <c r="KR262" s="364"/>
      <c r="KS262" s="364"/>
      <c r="KT262" s="364"/>
      <c r="KU262" s="364"/>
      <c r="KV262" s="364"/>
      <c r="KW262" s="364"/>
      <c r="KX262" s="364"/>
      <c r="KY262" s="364"/>
      <c r="KZ262" s="364"/>
      <c r="LA262" s="364"/>
      <c r="LB262" s="364"/>
      <c r="LC262" s="364"/>
      <c r="LD262" s="364"/>
      <c r="LE262" s="364"/>
      <c r="LF262" s="364"/>
      <c r="LG262" s="364"/>
      <c r="LH262" s="364"/>
      <c r="LI262" s="364"/>
      <c r="LJ262" s="364"/>
      <c r="LK262" s="364"/>
      <c r="LL262" s="364"/>
      <c r="LM262" s="364"/>
      <c r="LN262" s="364"/>
      <c r="LO262" s="364"/>
      <c r="LP262" s="364"/>
      <c r="LQ262" s="364"/>
      <c r="LR262" s="364"/>
      <c r="LS262" s="364"/>
      <c r="LT262" s="364"/>
      <c r="LU262" s="364"/>
      <c r="LV262" s="364"/>
      <c r="LW262" s="364"/>
      <c r="LX262" s="364"/>
      <c r="LY262" s="364"/>
      <c r="LZ262" s="364"/>
      <c r="MA262" s="364"/>
      <c r="MB262" s="364"/>
      <c r="MC262" s="364"/>
      <c r="MD262" s="364"/>
      <c r="ME262" s="364"/>
      <c r="MF262" s="364"/>
      <c r="MG262" s="364"/>
      <c r="MH262" s="364"/>
      <c r="MI262" s="364"/>
      <c r="MJ262" s="364"/>
      <c r="MK262" s="364"/>
      <c r="ML262" s="364"/>
      <c r="MM262" s="364"/>
      <c r="MN262" s="364"/>
      <c r="MO262" s="364"/>
      <c r="MP262" s="364"/>
      <c r="MQ262" s="364"/>
      <c r="MR262" s="364"/>
      <c r="MS262" s="364"/>
      <c r="MT262" s="364"/>
      <c r="MU262" s="364"/>
      <c r="MV262" s="364"/>
      <c r="MW262" s="364"/>
      <c r="MX262" s="364"/>
      <c r="MY262" s="364"/>
      <c r="MZ262" s="364"/>
      <c r="NA262" s="364"/>
      <c r="NB262" s="364"/>
      <c r="NC262" s="364"/>
      <c r="ND262" s="364"/>
      <c r="NE262" s="364"/>
      <c r="NF262" s="364"/>
      <c r="NG262" s="364"/>
      <c r="NH262" s="364"/>
      <c r="NI262" s="364"/>
      <c r="NJ262" s="364"/>
      <c r="NK262" s="364"/>
      <c r="NL262" s="364"/>
      <c r="NM262" s="364"/>
      <c r="NN262" s="364"/>
      <c r="NO262" s="364"/>
      <c r="NP262" s="364"/>
      <c r="NQ262" s="364"/>
      <c r="NR262" s="364"/>
      <c r="NS262" s="364"/>
      <c r="NT262" s="364"/>
      <c r="NU262" s="364"/>
      <c r="NV262" s="364"/>
      <c r="NW262" s="364"/>
      <c r="NX262" s="364"/>
      <c r="NY262" s="364"/>
      <c r="NZ262" s="364"/>
      <c r="OA262" s="364"/>
      <c r="OB262" s="364"/>
      <c r="OC262" s="364"/>
      <c r="OD262" s="364"/>
      <c r="OE262" s="364"/>
      <c r="OF262" s="364"/>
      <c r="OG262" s="364"/>
      <c r="OH262" s="364"/>
      <c r="OI262" s="364"/>
      <c r="OJ262" s="364"/>
      <c r="OK262" s="364"/>
      <c r="OL262" s="364"/>
      <c r="OM262" s="364"/>
      <c r="ON262" s="364"/>
      <c r="OO262" s="364"/>
      <c r="OP262" s="364"/>
      <c r="OQ262" s="364"/>
      <c r="OR262" s="364"/>
    </row>
    <row r="263" spans="1:408" ht="15">
      <c r="A263" s="365" t="s">
        <v>825</v>
      </c>
      <c r="B263" s="364">
        <f t="shared" si="222"/>
        <v>0</v>
      </c>
      <c r="C263" s="364">
        <f t="shared" si="223"/>
        <v>0</v>
      </c>
      <c r="D263" s="364">
        <f t="shared" si="224"/>
        <v>0</v>
      </c>
      <c r="E263" s="364">
        <f t="shared" si="225"/>
        <v>0</v>
      </c>
      <c r="F263" s="364">
        <f t="shared" si="226"/>
        <v>0</v>
      </c>
      <c r="G263" s="364">
        <f t="shared" si="227"/>
        <v>0</v>
      </c>
      <c r="H263" s="364">
        <f t="shared" si="228"/>
        <v>0</v>
      </c>
      <c r="I263" s="364">
        <f t="shared" si="229"/>
        <v>0</v>
      </c>
      <c r="J263" s="364">
        <f t="shared" si="230"/>
        <v>0</v>
      </c>
      <c r="K263" s="364">
        <f t="shared" si="231"/>
        <v>0</v>
      </c>
      <c r="L263" s="364">
        <f t="shared" si="232"/>
        <v>0</v>
      </c>
      <c r="M263" s="364">
        <f t="shared" si="233"/>
        <v>0</v>
      </c>
      <c r="N263" s="364">
        <f t="shared" si="234"/>
        <v>0</v>
      </c>
      <c r="O263" s="364">
        <f t="shared" si="235"/>
        <v>0</v>
      </c>
      <c r="P263" s="364">
        <f t="shared" si="236"/>
        <v>0</v>
      </c>
      <c r="Q263" s="364">
        <f t="shared" si="237"/>
        <v>0</v>
      </c>
      <c r="R263" s="364">
        <f t="shared" si="238"/>
        <v>0</v>
      </c>
      <c r="S263" s="364">
        <f t="shared" si="239"/>
        <v>0</v>
      </c>
      <c r="T263" s="364">
        <f t="shared" si="240"/>
        <v>0</v>
      </c>
      <c r="U263" s="364">
        <f t="shared" si="241"/>
        <v>0</v>
      </c>
      <c r="V263" s="364">
        <f t="shared" si="242"/>
        <v>0</v>
      </c>
      <c r="W263" s="364">
        <f t="shared" si="243"/>
        <v>0</v>
      </c>
      <c r="X263" s="364">
        <f t="shared" si="244"/>
        <v>0</v>
      </c>
      <c r="Y263" s="364">
        <f t="shared" si="245"/>
        <v>0</v>
      </c>
      <c r="Z263" s="364">
        <f t="shared" si="246"/>
        <v>0</v>
      </c>
      <c r="AA263" s="364">
        <f t="shared" si="247"/>
        <v>0</v>
      </c>
      <c r="AB263" s="364">
        <f t="shared" si="248"/>
        <v>0</v>
      </c>
      <c r="AC263" s="364">
        <f t="shared" si="249"/>
        <v>0</v>
      </c>
      <c r="AD263" s="364">
        <f t="shared" si="250"/>
        <v>0</v>
      </c>
      <c r="AE263" s="364">
        <f t="shared" si="251"/>
        <v>0</v>
      </c>
      <c r="AG263" s="364"/>
      <c r="AH263" s="364"/>
      <c r="AI263" s="364"/>
      <c r="AJ263" s="364"/>
      <c r="AK263" s="364"/>
      <c r="AL263" s="364"/>
      <c r="AM263" s="364"/>
      <c r="AN263" s="364"/>
      <c r="AO263" s="364"/>
      <c r="AP263" s="364"/>
      <c r="AQ263" s="364"/>
      <c r="AR263" s="364"/>
      <c r="AS263" s="364"/>
      <c r="AT263" s="364"/>
      <c r="AU263" s="364"/>
      <c r="AV263" s="364"/>
      <c r="AW263" s="364"/>
      <c r="AX263" s="364"/>
      <c r="AY263" s="364"/>
      <c r="AZ263" s="364"/>
      <c r="BA263" s="364"/>
      <c r="BB263" s="364"/>
      <c r="BC263" s="364"/>
      <c r="BD263" s="364"/>
      <c r="BE263" s="364"/>
      <c r="BF263" s="364"/>
      <c r="BG263" s="364"/>
      <c r="BH263" s="364"/>
      <c r="BI263" s="364"/>
      <c r="BJ263" s="364"/>
      <c r="BK263" s="364"/>
      <c r="BL263" s="364"/>
      <c r="BM263" s="364"/>
      <c r="BN263" s="364"/>
      <c r="BO263" s="364"/>
      <c r="BP263" s="364"/>
      <c r="BQ263" s="364"/>
      <c r="BR263" s="364"/>
      <c r="BS263" s="364"/>
      <c r="BT263" s="364"/>
      <c r="BU263" s="364"/>
      <c r="BV263" s="364"/>
      <c r="BW263" s="364"/>
      <c r="BX263" s="364"/>
      <c r="BY263" s="364"/>
      <c r="BZ263" s="364"/>
      <c r="CA263" s="364"/>
      <c r="CB263" s="364"/>
      <c r="CC263" s="364"/>
      <c r="CD263" s="364"/>
      <c r="CE263" s="364"/>
      <c r="CF263" s="364"/>
      <c r="CG263" s="364"/>
      <c r="CH263" s="364"/>
      <c r="CI263" s="364"/>
      <c r="CJ263" s="364"/>
      <c r="CK263" s="364"/>
      <c r="CL263" s="364"/>
      <c r="CM263" s="364"/>
      <c r="CN263" s="364"/>
      <c r="CO263" s="364"/>
      <c r="CP263" s="364"/>
      <c r="CQ263" s="364"/>
      <c r="CR263" s="364"/>
      <c r="CS263" s="364"/>
      <c r="CT263" s="364"/>
      <c r="CU263" s="364"/>
      <c r="CV263" s="364"/>
      <c r="CW263" s="364"/>
      <c r="CX263" s="364"/>
      <c r="CY263" s="364"/>
      <c r="CZ263" s="364"/>
      <c r="DA263" s="364"/>
      <c r="DB263" s="364"/>
      <c r="DC263" s="364"/>
      <c r="DD263" s="364"/>
      <c r="DE263" s="364"/>
      <c r="DF263" s="364"/>
      <c r="DG263" s="364"/>
      <c r="DH263" s="364"/>
      <c r="DI263" s="364"/>
      <c r="DJ263" s="364"/>
      <c r="DK263" s="364"/>
      <c r="DL263" s="364"/>
      <c r="DM263" s="364"/>
      <c r="DN263" s="364"/>
      <c r="DO263" s="364"/>
      <c r="DP263" s="364"/>
      <c r="DQ263" s="364"/>
      <c r="DR263" s="364"/>
      <c r="DS263" s="364"/>
      <c r="DT263" s="364"/>
      <c r="DU263" s="364"/>
      <c r="DV263" s="364"/>
      <c r="DW263" s="364"/>
      <c r="DX263" s="364"/>
      <c r="DY263" s="364"/>
      <c r="DZ263" s="364"/>
      <c r="EA263" s="364"/>
      <c r="EB263" s="364"/>
      <c r="EC263" s="364"/>
      <c r="ED263" s="364"/>
      <c r="EE263" s="364"/>
      <c r="EF263" s="364"/>
      <c r="EG263" s="364"/>
      <c r="EH263" s="364"/>
      <c r="EI263" s="364"/>
      <c r="EJ263" s="364"/>
      <c r="EK263" s="364"/>
      <c r="EL263" s="364"/>
      <c r="EM263" s="364"/>
      <c r="EN263" s="364"/>
      <c r="EO263" s="364"/>
      <c r="EP263" s="364"/>
      <c r="EQ263" s="364"/>
      <c r="ER263" s="364"/>
      <c r="ES263" s="364"/>
      <c r="ET263" s="364"/>
      <c r="EU263" s="364"/>
      <c r="EV263" s="364"/>
      <c r="EW263" s="364"/>
      <c r="EX263" s="364"/>
      <c r="EY263" s="364"/>
      <c r="EZ263" s="364"/>
      <c r="FA263" s="364"/>
      <c r="FB263" s="364"/>
      <c r="FC263" s="364"/>
      <c r="FD263" s="364"/>
      <c r="FE263" s="364"/>
      <c r="FF263" s="364"/>
      <c r="FG263" s="364"/>
      <c r="FH263" s="364"/>
      <c r="FI263" s="364"/>
      <c r="FJ263" s="364"/>
      <c r="FK263" s="364"/>
      <c r="FL263" s="364"/>
      <c r="FM263" s="364"/>
      <c r="FN263" s="364"/>
      <c r="FO263" s="364"/>
      <c r="FP263" s="364"/>
      <c r="FQ263" s="364"/>
      <c r="FR263" s="364"/>
      <c r="FS263" s="364"/>
      <c r="FT263" s="364"/>
      <c r="FU263" s="364"/>
      <c r="FV263" s="364"/>
      <c r="FW263" s="364"/>
      <c r="FX263" s="364"/>
      <c r="FY263" s="364"/>
      <c r="FZ263" s="364"/>
      <c r="GA263" s="364"/>
      <c r="GB263" s="364"/>
      <c r="GC263" s="364"/>
      <c r="GD263" s="364"/>
      <c r="GE263" s="364"/>
      <c r="GF263" s="364"/>
      <c r="GG263" s="364"/>
      <c r="GH263" s="364"/>
      <c r="GI263" s="364"/>
      <c r="GJ263" s="364"/>
      <c r="GK263" s="364"/>
      <c r="GL263" s="364"/>
      <c r="GM263" s="364"/>
      <c r="GN263" s="364"/>
      <c r="GO263" s="364"/>
      <c r="GP263" s="364"/>
      <c r="GQ263" s="364"/>
      <c r="GR263" s="364"/>
      <c r="GS263" s="364"/>
      <c r="GT263" s="364"/>
      <c r="GU263" s="364"/>
      <c r="GV263" s="364"/>
      <c r="GW263" s="364"/>
      <c r="GX263" s="364"/>
      <c r="GY263" s="364"/>
      <c r="GZ263" s="364"/>
      <c r="HA263" s="364"/>
      <c r="HB263" s="364"/>
      <c r="HC263" s="364"/>
      <c r="HD263" s="364"/>
      <c r="HE263" s="364"/>
      <c r="HF263" s="364"/>
      <c r="HG263" s="364"/>
      <c r="HH263" s="364"/>
      <c r="HI263" s="364"/>
      <c r="HJ263" s="364"/>
      <c r="HK263" s="364"/>
      <c r="HL263" s="364"/>
      <c r="HM263" s="364"/>
      <c r="HN263" s="364"/>
      <c r="HO263" s="364"/>
      <c r="HP263" s="364"/>
      <c r="HQ263" s="364"/>
      <c r="HR263" s="364"/>
      <c r="HS263" s="364"/>
      <c r="HT263" s="364"/>
      <c r="HU263" s="364"/>
      <c r="HV263" s="364"/>
      <c r="HW263" s="364"/>
      <c r="HX263" s="364"/>
      <c r="HY263" s="364"/>
      <c r="HZ263" s="364"/>
      <c r="IA263" s="364"/>
      <c r="IB263" s="364"/>
      <c r="IC263" s="364"/>
      <c r="ID263" s="364"/>
      <c r="IE263" s="364"/>
      <c r="IF263" s="364"/>
      <c r="IG263" s="364"/>
      <c r="IH263" s="364"/>
      <c r="II263" s="364"/>
      <c r="IJ263" s="364"/>
      <c r="IK263" s="364"/>
      <c r="IL263" s="364"/>
      <c r="IM263" s="364"/>
      <c r="IN263" s="364"/>
      <c r="IO263" s="364"/>
      <c r="IP263" s="364"/>
      <c r="IQ263" s="364"/>
      <c r="IR263" s="364"/>
      <c r="IS263" s="364"/>
      <c r="IT263" s="364"/>
      <c r="IU263" s="364"/>
      <c r="IV263" s="364"/>
      <c r="IW263" s="364"/>
      <c r="IX263" s="364"/>
      <c r="IY263" s="364"/>
      <c r="IZ263" s="364"/>
      <c r="JA263" s="364"/>
      <c r="JB263" s="364"/>
      <c r="JC263" s="364"/>
      <c r="JD263" s="364"/>
      <c r="JE263" s="364"/>
      <c r="JF263" s="364"/>
      <c r="JG263" s="364"/>
      <c r="JH263" s="364"/>
      <c r="JI263" s="364"/>
      <c r="JJ263" s="364"/>
      <c r="JK263" s="364"/>
      <c r="JL263" s="364"/>
      <c r="JM263" s="364"/>
      <c r="JN263" s="364"/>
      <c r="JO263" s="364"/>
      <c r="JP263" s="364"/>
      <c r="JQ263" s="364"/>
      <c r="JR263" s="364"/>
      <c r="JS263" s="364"/>
      <c r="JT263" s="364"/>
      <c r="JU263" s="364"/>
      <c r="JV263" s="364"/>
      <c r="JW263" s="364"/>
      <c r="JX263" s="364"/>
      <c r="JY263" s="364"/>
      <c r="JZ263" s="364"/>
      <c r="KA263" s="364"/>
      <c r="KB263" s="364"/>
      <c r="KC263" s="364"/>
      <c r="KD263" s="364"/>
      <c r="KE263" s="364"/>
      <c r="KF263" s="364"/>
      <c r="KG263" s="364"/>
      <c r="KH263" s="364"/>
      <c r="KI263" s="364"/>
      <c r="KJ263" s="364"/>
      <c r="KK263" s="364"/>
      <c r="KL263" s="364"/>
      <c r="KM263" s="364"/>
      <c r="KN263" s="364"/>
      <c r="KO263" s="364"/>
      <c r="KP263" s="364"/>
      <c r="KQ263" s="364"/>
      <c r="KR263" s="364"/>
      <c r="KS263" s="364"/>
      <c r="KT263" s="364"/>
      <c r="KU263" s="364"/>
      <c r="KV263" s="364"/>
      <c r="KW263" s="364"/>
      <c r="KX263" s="364"/>
      <c r="KY263" s="364"/>
      <c r="KZ263" s="364"/>
      <c r="LA263" s="364"/>
      <c r="LB263" s="364"/>
      <c r="LC263" s="364"/>
      <c r="LD263" s="364"/>
      <c r="LE263" s="364"/>
      <c r="LF263" s="364"/>
      <c r="LG263" s="364"/>
      <c r="LH263" s="364"/>
      <c r="LI263" s="364"/>
      <c r="LJ263" s="364"/>
      <c r="LK263" s="364"/>
      <c r="LL263" s="364"/>
      <c r="LM263" s="364"/>
      <c r="LN263" s="364"/>
      <c r="LO263" s="364"/>
      <c r="LP263" s="364"/>
      <c r="LQ263" s="364"/>
      <c r="LR263" s="364"/>
      <c r="LS263" s="364"/>
      <c r="LT263" s="364"/>
      <c r="LU263" s="364"/>
      <c r="LV263" s="364"/>
      <c r="LW263" s="364"/>
      <c r="LX263" s="364"/>
      <c r="LY263" s="364"/>
      <c r="LZ263" s="364"/>
      <c r="MA263" s="364"/>
      <c r="MB263" s="364"/>
      <c r="MC263" s="364"/>
      <c r="MD263" s="364"/>
      <c r="ME263" s="364"/>
      <c r="MF263" s="364"/>
      <c r="MG263" s="364"/>
      <c r="MH263" s="364"/>
      <c r="MI263" s="364"/>
      <c r="MJ263" s="364"/>
      <c r="MK263" s="364"/>
      <c r="ML263" s="364"/>
      <c r="MM263" s="364"/>
      <c r="MN263" s="364"/>
      <c r="MO263" s="364"/>
      <c r="MP263" s="364"/>
      <c r="MQ263" s="364"/>
      <c r="MR263" s="364"/>
      <c r="MS263" s="364"/>
      <c r="MT263" s="364"/>
      <c r="MU263" s="364"/>
      <c r="MV263" s="364"/>
      <c r="MW263" s="364"/>
      <c r="MX263" s="364"/>
      <c r="MY263" s="364"/>
      <c r="MZ263" s="364"/>
      <c r="NA263" s="364"/>
      <c r="NB263" s="364"/>
      <c r="NC263" s="364"/>
      <c r="ND263" s="364"/>
      <c r="NE263" s="364"/>
      <c r="NF263" s="364"/>
      <c r="NG263" s="364"/>
      <c r="NH263" s="364"/>
      <c r="NI263" s="364"/>
      <c r="NJ263" s="364"/>
      <c r="NK263" s="364"/>
      <c r="NL263" s="364"/>
      <c r="NM263" s="364"/>
      <c r="NN263" s="364"/>
      <c r="NO263" s="364"/>
      <c r="NP263" s="364"/>
      <c r="NQ263" s="364"/>
      <c r="NR263" s="364"/>
      <c r="NS263" s="364"/>
      <c r="NT263" s="364"/>
      <c r="NU263" s="364"/>
      <c r="NV263" s="364"/>
      <c r="NW263" s="364"/>
      <c r="NX263" s="364"/>
      <c r="NY263" s="364"/>
      <c r="NZ263" s="364"/>
      <c r="OA263" s="364"/>
      <c r="OB263" s="364"/>
      <c r="OC263" s="364"/>
      <c r="OD263" s="364"/>
      <c r="OE263" s="364"/>
      <c r="OF263" s="364"/>
      <c r="OG263" s="364"/>
      <c r="OH263" s="364"/>
      <c r="OI263" s="364"/>
      <c r="OJ263" s="364"/>
      <c r="OK263" s="364"/>
      <c r="OL263" s="364"/>
      <c r="OM263" s="364"/>
      <c r="ON263" s="364"/>
      <c r="OO263" s="364"/>
      <c r="OP263" s="364"/>
      <c r="OQ263" s="364"/>
      <c r="OR263" s="364"/>
    </row>
    <row r="264" spans="1:408" ht="15">
      <c r="A264" s="363" t="s">
        <v>826</v>
      </c>
      <c r="B264" s="364">
        <f t="shared" si="222"/>
        <v>0</v>
      </c>
      <c r="C264" s="364">
        <f t="shared" si="223"/>
        <v>0</v>
      </c>
      <c r="D264" s="364">
        <f t="shared" si="224"/>
        <v>0</v>
      </c>
      <c r="E264" s="364">
        <f t="shared" si="225"/>
        <v>0</v>
      </c>
      <c r="F264" s="364">
        <f t="shared" si="226"/>
        <v>0</v>
      </c>
      <c r="G264" s="364">
        <f t="shared" si="227"/>
        <v>0</v>
      </c>
      <c r="H264" s="364">
        <f t="shared" si="228"/>
        <v>0</v>
      </c>
      <c r="I264" s="364">
        <f t="shared" si="229"/>
        <v>0</v>
      </c>
      <c r="J264" s="364">
        <f t="shared" si="230"/>
        <v>0</v>
      </c>
      <c r="K264" s="364">
        <f t="shared" si="231"/>
        <v>0</v>
      </c>
      <c r="L264" s="364">
        <f t="shared" si="232"/>
        <v>0</v>
      </c>
      <c r="M264" s="364">
        <f t="shared" si="233"/>
        <v>0</v>
      </c>
      <c r="N264" s="364">
        <f t="shared" si="234"/>
        <v>0</v>
      </c>
      <c r="O264" s="364">
        <f t="shared" si="235"/>
        <v>0</v>
      </c>
      <c r="P264" s="364">
        <f t="shared" si="236"/>
        <v>0</v>
      </c>
      <c r="Q264" s="364">
        <f t="shared" si="237"/>
        <v>0</v>
      </c>
      <c r="R264" s="364">
        <f t="shared" si="238"/>
        <v>0</v>
      </c>
      <c r="S264" s="364">
        <f t="shared" si="239"/>
        <v>0</v>
      </c>
      <c r="T264" s="364">
        <f t="shared" si="240"/>
        <v>0</v>
      </c>
      <c r="U264" s="364">
        <f t="shared" si="241"/>
        <v>0</v>
      </c>
      <c r="V264" s="364">
        <f t="shared" si="242"/>
        <v>0</v>
      </c>
      <c r="W264" s="364">
        <f t="shared" si="243"/>
        <v>0</v>
      </c>
      <c r="X264" s="364">
        <f t="shared" si="244"/>
        <v>0</v>
      </c>
      <c r="Y264" s="364">
        <f t="shared" si="245"/>
        <v>0</v>
      </c>
      <c r="Z264" s="364">
        <f t="shared" si="246"/>
        <v>0</v>
      </c>
      <c r="AA264" s="364">
        <f t="shared" si="247"/>
        <v>0</v>
      </c>
      <c r="AB264" s="364">
        <f t="shared" si="248"/>
        <v>0</v>
      </c>
      <c r="AC264" s="364">
        <f t="shared" si="249"/>
        <v>0</v>
      </c>
      <c r="AD264" s="364">
        <f t="shared" si="250"/>
        <v>0</v>
      </c>
      <c r="AE264" s="364">
        <f t="shared" si="251"/>
        <v>0</v>
      </c>
      <c r="AG264" s="364"/>
      <c r="AH264" s="364"/>
      <c r="AI264" s="364"/>
      <c r="AJ264" s="364"/>
      <c r="AK264" s="364"/>
      <c r="AL264" s="364"/>
      <c r="AM264" s="364"/>
      <c r="AN264" s="364"/>
      <c r="AO264" s="364"/>
      <c r="AP264" s="364"/>
      <c r="AQ264" s="364"/>
      <c r="AR264" s="364"/>
      <c r="AS264" s="364"/>
      <c r="AT264" s="364"/>
      <c r="AU264" s="364"/>
      <c r="AV264" s="364"/>
      <c r="AW264" s="364"/>
      <c r="AX264" s="364"/>
      <c r="AY264" s="364"/>
      <c r="AZ264" s="364"/>
      <c r="BA264" s="364"/>
      <c r="BB264" s="364"/>
      <c r="BC264" s="364"/>
      <c r="BD264" s="364"/>
      <c r="BE264" s="364"/>
      <c r="BF264" s="364"/>
      <c r="BG264" s="364"/>
      <c r="BH264" s="364"/>
      <c r="BI264" s="364"/>
      <c r="BJ264" s="364"/>
      <c r="BK264" s="364"/>
      <c r="BL264" s="364"/>
      <c r="BM264" s="364"/>
      <c r="BN264" s="364"/>
      <c r="BO264" s="364"/>
      <c r="BP264" s="364"/>
      <c r="BQ264" s="364"/>
      <c r="BR264" s="364"/>
      <c r="BS264" s="364"/>
      <c r="BT264" s="364"/>
      <c r="BU264" s="364"/>
      <c r="BV264" s="364"/>
      <c r="BW264" s="364"/>
      <c r="BX264" s="364"/>
      <c r="BY264" s="364"/>
      <c r="BZ264" s="364"/>
      <c r="CA264" s="364"/>
      <c r="CB264" s="364"/>
      <c r="CC264" s="364"/>
      <c r="CD264" s="364"/>
      <c r="CE264" s="364"/>
      <c r="CF264" s="364"/>
      <c r="CG264" s="364"/>
      <c r="CH264" s="364"/>
      <c r="CI264" s="364"/>
      <c r="CJ264" s="364"/>
      <c r="CK264" s="364"/>
      <c r="CL264" s="364"/>
      <c r="CM264" s="364"/>
      <c r="CN264" s="364"/>
      <c r="CO264" s="364"/>
      <c r="CP264" s="364"/>
      <c r="CQ264" s="364"/>
      <c r="CR264" s="364"/>
      <c r="CS264" s="364"/>
      <c r="CT264" s="364"/>
      <c r="CU264" s="364"/>
      <c r="CV264" s="364"/>
      <c r="CW264" s="364"/>
      <c r="CX264" s="364"/>
      <c r="CY264" s="364"/>
      <c r="CZ264" s="364"/>
      <c r="DA264" s="364"/>
      <c r="DB264" s="364"/>
      <c r="DC264" s="364"/>
      <c r="DD264" s="364"/>
      <c r="DE264" s="364"/>
      <c r="DF264" s="364"/>
      <c r="DG264" s="364"/>
      <c r="DH264" s="364"/>
      <c r="DI264" s="364"/>
      <c r="DJ264" s="364"/>
      <c r="DK264" s="364"/>
      <c r="DL264" s="364"/>
      <c r="DM264" s="364"/>
      <c r="DN264" s="364"/>
      <c r="DO264" s="364"/>
      <c r="DP264" s="364"/>
      <c r="DQ264" s="364"/>
      <c r="DR264" s="364"/>
      <c r="DS264" s="364"/>
      <c r="DT264" s="364"/>
      <c r="DU264" s="364"/>
      <c r="DV264" s="364"/>
      <c r="DW264" s="364"/>
      <c r="DX264" s="364"/>
      <c r="DY264" s="364"/>
      <c r="DZ264" s="364"/>
      <c r="EA264" s="364"/>
      <c r="EB264" s="364"/>
      <c r="EC264" s="364"/>
      <c r="ED264" s="364"/>
      <c r="EE264" s="364"/>
      <c r="EF264" s="364"/>
      <c r="EG264" s="364"/>
      <c r="EH264" s="364"/>
      <c r="EI264" s="364"/>
      <c r="EJ264" s="364"/>
      <c r="EK264" s="364"/>
      <c r="EL264" s="364"/>
      <c r="EM264" s="364"/>
      <c r="EN264" s="364"/>
      <c r="EO264" s="364"/>
      <c r="EP264" s="364"/>
      <c r="EQ264" s="364"/>
      <c r="ER264" s="364"/>
      <c r="ES264" s="364"/>
      <c r="ET264" s="364"/>
      <c r="EU264" s="364"/>
      <c r="EV264" s="364"/>
      <c r="EW264" s="364"/>
      <c r="EX264" s="364"/>
      <c r="EY264" s="364"/>
      <c r="EZ264" s="364"/>
      <c r="FA264" s="364"/>
      <c r="FB264" s="364"/>
      <c r="FC264" s="364"/>
      <c r="FD264" s="364"/>
      <c r="FE264" s="364"/>
      <c r="FF264" s="364"/>
      <c r="FG264" s="364"/>
      <c r="FH264" s="364"/>
      <c r="FI264" s="364"/>
      <c r="FJ264" s="364"/>
      <c r="FK264" s="364"/>
      <c r="FL264" s="364"/>
      <c r="FM264" s="364"/>
      <c r="FN264" s="364"/>
      <c r="FO264" s="364"/>
      <c r="FP264" s="364"/>
      <c r="FQ264" s="364"/>
      <c r="FR264" s="364"/>
      <c r="FS264" s="364"/>
      <c r="FT264" s="364"/>
      <c r="FU264" s="364"/>
      <c r="FV264" s="364"/>
      <c r="FW264" s="364"/>
      <c r="FX264" s="364"/>
      <c r="FY264" s="364"/>
      <c r="FZ264" s="364"/>
      <c r="GA264" s="364"/>
      <c r="GB264" s="364"/>
      <c r="GC264" s="364"/>
      <c r="GD264" s="364"/>
      <c r="GE264" s="364"/>
      <c r="GF264" s="364"/>
      <c r="GG264" s="364"/>
      <c r="GH264" s="364"/>
      <c r="GI264" s="364"/>
      <c r="GJ264" s="364"/>
      <c r="GK264" s="364"/>
      <c r="GL264" s="364"/>
      <c r="GM264" s="364"/>
      <c r="GN264" s="364"/>
      <c r="GO264" s="364"/>
      <c r="GP264" s="364"/>
      <c r="GQ264" s="364"/>
      <c r="GR264" s="364"/>
      <c r="GS264" s="364"/>
      <c r="GT264" s="364"/>
      <c r="GU264" s="364"/>
      <c r="GV264" s="364"/>
      <c r="GW264" s="364"/>
      <c r="GX264" s="364"/>
      <c r="GY264" s="364"/>
      <c r="GZ264" s="364"/>
      <c r="HA264" s="364"/>
      <c r="HB264" s="364"/>
      <c r="HC264" s="364"/>
      <c r="HD264" s="364"/>
      <c r="HE264" s="364"/>
      <c r="HF264" s="364"/>
      <c r="HG264" s="364"/>
      <c r="HH264" s="364"/>
      <c r="HI264" s="364"/>
      <c r="HJ264" s="364"/>
      <c r="HK264" s="364"/>
      <c r="HL264" s="364"/>
      <c r="HM264" s="364"/>
      <c r="HN264" s="364"/>
      <c r="HO264" s="364"/>
      <c r="HP264" s="364"/>
      <c r="HQ264" s="364"/>
      <c r="HR264" s="364"/>
      <c r="HS264" s="364"/>
      <c r="HT264" s="364"/>
      <c r="HU264" s="364"/>
      <c r="HV264" s="364"/>
      <c r="HW264" s="364"/>
      <c r="HX264" s="364"/>
      <c r="HY264" s="364"/>
      <c r="HZ264" s="364"/>
      <c r="IA264" s="364"/>
      <c r="IB264" s="364"/>
      <c r="IC264" s="364"/>
      <c r="ID264" s="364"/>
      <c r="IE264" s="364"/>
      <c r="IF264" s="364"/>
      <c r="IG264" s="364"/>
      <c r="IH264" s="364"/>
      <c r="II264" s="364"/>
      <c r="IJ264" s="364"/>
      <c r="IK264" s="364"/>
      <c r="IL264" s="364"/>
      <c r="IM264" s="364"/>
      <c r="IN264" s="364"/>
      <c r="IO264" s="364"/>
      <c r="IP264" s="364"/>
      <c r="IQ264" s="364"/>
      <c r="IR264" s="364"/>
      <c r="IS264" s="364"/>
      <c r="IT264" s="364"/>
      <c r="IU264" s="364"/>
      <c r="IV264" s="364"/>
      <c r="IW264" s="364"/>
      <c r="IX264" s="364"/>
      <c r="IY264" s="364"/>
      <c r="IZ264" s="364"/>
      <c r="JA264" s="364"/>
      <c r="JB264" s="364"/>
      <c r="JC264" s="364"/>
      <c r="JD264" s="364"/>
      <c r="JE264" s="364"/>
      <c r="JF264" s="364"/>
      <c r="JG264" s="364"/>
      <c r="JH264" s="364"/>
      <c r="JI264" s="364"/>
      <c r="JJ264" s="364"/>
      <c r="JK264" s="364"/>
      <c r="JL264" s="364"/>
      <c r="JM264" s="364"/>
      <c r="JN264" s="364"/>
      <c r="JO264" s="364"/>
      <c r="JP264" s="364"/>
      <c r="JQ264" s="364"/>
      <c r="JR264" s="364"/>
      <c r="JS264" s="364"/>
      <c r="JT264" s="364"/>
      <c r="JU264" s="364"/>
      <c r="JV264" s="364"/>
      <c r="JW264" s="364"/>
      <c r="JX264" s="364"/>
      <c r="JY264" s="364"/>
      <c r="JZ264" s="364"/>
      <c r="KA264" s="364"/>
      <c r="KB264" s="364"/>
      <c r="KC264" s="364"/>
      <c r="KD264" s="364"/>
      <c r="KE264" s="364"/>
      <c r="KF264" s="364"/>
      <c r="KG264" s="364"/>
      <c r="KH264" s="364"/>
      <c r="KI264" s="364"/>
      <c r="KJ264" s="364"/>
      <c r="KK264" s="364"/>
      <c r="KL264" s="364"/>
      <c r="KM264" s="364"/>
      <c r="KN264" s="364"/>
      <c r="KO264" s="364"/>
      <c r="KP264" s="364"/>
      <c r="KQ264" s="364"/>
      <c r="KR264" s="364"/>
      <c r="KS264" s="364"/>
      <c r="KT264" s="364"/>
      <c r="KU264" s="364"/>
      <c r="KV264" s="364"/>
      <c r="KW264" s="364"/>
      <c r="KX264" s="364"/>
      <c r="KY264" s="364"/>
      <c r="KZ264" s="364"/>
      <c r="LA264" s="364"/>
      <c r="LB264" s="364"/>
      <c r="LC264" s="364"/>
      <c r="LD264" s="364"/>
      <c r="LE264" s="364"/>
      <c r="LF264" s="364"/>
      <c r="LG264" s="364"/>
      <c r="LH264" s="364"/>
      <c r="LI264" s="364"/>
      <c r="LJ264" s="364"/>
      <c r="LK264" s="364"/>
      <c r="LL264" s="364"/>
      <c r="LM264" s="364"/>
      <c r="LN264" s="364"/>
      <c r="LO264" s="364"/>
      <c r="LP264" s="364"/>
      <c r="LQ264" s="364"/>
      <c r="LR264" s="364"/>
      <c r="LS264" s="364"/>
      <c r="LT264" s="364"/>
      <c r="LU264" s="364"/>
      <c r="LV264" s="364"/>
      <c r="LW264" s="364"/>
      <c r="LX264" s="364"/>
      <c r="LY264" s="364"/>
      <c r="LZ264" s="364"/>
      <c r="MA264" s="364"/>
      <c r="MB264" s="364"/>
      <c r="MC264" s="364"/>
      <c r="MD264" s="364"/>
      <c r="ME264" s="364"/>
      <c r="MF264" s="364"/>
      <c r="MG264" s="364"/>
      <c r="MH264" s="364"/>
      <c r="MI264" s="364"/>
      <c r="MJ264" s="364"/>
      <c r="MK264" s="364"/>
      <c r="ML264" s="364"/>
      <c r="MM264" s="364"/>
      <c r="MN264" s="364"/>
      <c r="MO264" s="364"/>
      <c r="MP264" s="364"/>
      <c r="MQ264" s="364"/>
      <c r="MR264" s="364"/>
      <c r="MS264" s="364"/>
      <c r="MT264" s="364"/>
      <c r="MU264" s="364"/>
      <c r="MV264" s="364"/>
      <c r="MW264" s="364"/>
      <c r="MX264" s="364"/>
      <c r="MY264" s="364"/>
      <c r="MZ264" s="364"/>
      <c r="NA264" s="364"/>
      <c r="NB264" s="364"/>
      <c r="NC264" s="364"/>
      <c r="ND264" s="364"/>
      <c r="NE264" s="364"/>
      <c r="NF264" s="364"/>
      <c r="NG264" s="364"/>
      <c r="NH264" s="364"/>
      <c r="NI264" s="364"/>
      <c r="NJ264" s="364"/>
      <c r="NK264" s="364"/>
      <c r="NL264" s="364"/>
      <c r="NM264" s="364"/>
      <c r="NN264" s="364"/>
      <c r="NO264" s="364"/>
      <c r="NP264" s="364"/>
      <c r="NQ264" s="364"/>
      <c r="NR264" s="364"/>
      <c r="NS264" s="364"/>
      <c r="NT264" s="364"/>
      <c r="NU264" s="364"/>
      <c r="NV264" s="364"/>
      <c r="NW264" s="364"/>
      <c r="NX264" s="364"/>
      <c r="NY264" s="364"/>
      <c r="NZ264" s="364"/>
      <c r="OA264" s="364"/>
      <c r="OB264" s="364"/>
      <c r="OC264" s="364"/>
      <c r="OD264" s="364"/>
      <c r="OE264" s="364"/>
      <c r="OF264" s="364"/>
      <c r="OG264" s="364"/>
      <c r="OH264" s="364"/>
      <c r="OI264" s="364"/>
      <c r="OJ264" s="364"/>
      <c r="OK264" s="364"/>
      <c r="OL264" s="364"/>
      <c r="OM264" s="364"/>
      <c r="ON264" s="364"/>
      <c r="OO264" s="364"/>
      <c r="OP264" s="364"/>
      <c r="OQ264" s="364"/>
      <c r="OR264" s="364"/>
    </row>
    <row r="265" spans="1:408" ht="15">
      <c r="A265" s="365" t="s">
        <v>827</v>
      </c>
      <c r="B265" s="364">
        <f t="shared" si="222"/>
        <v>0</v>
      </c>
      <c r="C265" s="364">
        <f t="shared" si="223"/>
        <v>0</v>
      </c>
      <c r="D265" s="364">
        <f t="shared" si="224"/>
        <v>0</v>
      </c>
      <c r="E265" s="364">
        <f t="shared" si="225"/>
        <v>0</v>
      </c>
      <c r="F265" s="364">
        <f t="shared" si="226"/>
        <v>0</v>
      </c>
      <c r="G265" s="364">
        <f t="shared" si="227"/>
        <v>0</v>
      </c>
      <c r="H265" s="364">
        <f t="shared" si="228"/>
        <v>0</v>
      </c>
      <c r="I265" s="364">
        <f t="shared" si="229"/>
        <v>0</v>
      </c>
      <c r="J265" s="364">
        <f t="shared" si="230"/>
        <v>0</v>
      </c>
      <c r="K265" s="364">
        <f t="shared" si="231"/>
        <v>0</v>
      </c>
      <c r="L265" s="364">
        <f t="shared" si="232"/>
        <v>0</v>
      </c>
      <c r="M265" s="364">
        <f t="shared" si="233"/>
        <v>0</v>
      </c>
      <c r="N265" s="364">
        <f t="shared" si="234"/>
        <v>0</v>
      </c>
      <c r="O265" s="364">
        <f t="shared" si="235"/>
        <v>0</v>
      </c>
      <c r="P265" s="364">
        <f t="shared" si="236"/>
        <v>0</v>
      </c>
      <c r="Q265" s="364">
        <f t="shared" si="237"/>
        <v>0</v>
      </c>
      <c r="R265" s="364">
        <f t="shared" si="238"/>
        <v>0</v>
      </c>
      <c r="S265" s="364">
        <f t="shared" si="239"/>
        <v>0</v>
      </c>
      <c r="T265" s="364">
        <f t="shared" si="240"/>
        <v>0</v>
      </c>
      <c r="U265" s="364">
        <f t="shared" si="241"/>
        <v>0</v>
      </c>
      <c r="V265" s="364">
        <f t="shared" si="242"/>
        <v>0</v>
      </c>
      <c r="W265" s="364">
        <f t="shared" si="243"/>
        <v>0</v>
      </c>
      <c r="X265" s="364">
        <f t="shared" si="244"/>
        <v>0</v>
      </c>
      <c r="Y265" s="364">
        <f t="shared" si="245"/>
        <v>0</v>
      </c>
      <c r="Z265" s="364">
        <f t="shared" si="246"/>
        <v>0</v>
      </c>
      <c r="AA265" s="364">
        <f t="shared" si="247"/>
        <v>0</v>
      </c>
      <c r="AB265" s="364">
        <f t="shared" si="248"/>
        <v>0</v>
      </c>
      <c r="AC265" s="364">
        <f t="shared" si="249"/>
        <v>0</v>
      </c>
      <c r="AD265" s="364">
        <f t="shared" si="250"/>
        <v>0</v>
      </c>
      <c r="AE265" s="364">
        <f t="shared" si="251"/>
        <v>0</v>
      </c>
      <c r="AG265" s="364"/>
      <c r="AH265" s="364"/>
      <c r="AI265" s="364"/>
      <c r="AJ265" s="364"/>
      <c r="AK265" s="364"/>
      <c r="AL265" s="364"/>
      <c r="AM265" s="364"/>
      <c r="AN265" s="364"/>
      <c r="AO265" s="364"/>
      <c r="AP265" s="364"/>
      <c r="AQ265" s="364"/>
      <c r="AR265" s="364"/>
      <c r="AS265" s="364"/>
      <c r="AT265" s="364"/>
      <c r="AU265" s="364"/>
      <c r="AV265" s="364"/>
      <c r="AW265" s="364"/>
      <c r="AX265" s="364"/>
      <c r="AY265" s="364"/>
      <c r="AZ265" s="364"/>
      <c r="BA265" s="364"/>
      <c r="BB265" s="364"/>
      <c r="BC265" s="364"/>
      <c r="BD265" s="364"/>
      <c r="BE265" s="364"/>
      <c r="BF265" s="364"/>
      <c r="BG265" s="364"/>
      <c r="BH265" s="364"/>
      <c r="BI265" s="364"/>
      <c r="BJ265" s="364"/>
      <c r="BK265" s="364"/>
      <c r="BL265" s="364"/>
      <c r="BM265" s="364"/>
      <c r="BN265" s="364"/>
      <c r="BO265" s="364"/>
      <c r="BP265" s="364"/>
      <c r="BQ265" s="364"/>
      <c r="BR265" s="364"/>
      <c r="BS265" s="364"/>
      <c r="BT265" s="364"/>
      <c r="BU265" s="364"/>
      <c r="BV265" s="364"/>
      <c r="BW265" s="364"/>
      <c r="BX265" s="364"/>
      <c r="BY265" s="364"/>
      <c r="BZ265" s="364"/>
      <c r="CA265" s="364"/>
      <c r="CB265" s="364"/>
      <c r="CC265" s="364"/>
      <c r="CD265" s="364"/>
      <c r="CE265" s="364"/>
      <c r="CF265" s="364"/>
      <c r="CG265" s="364"/>
      <c r="CH265" s="364"/>
      <c r="CI265" s="364"/>
      <c r="CJ265" s="364"/>
      <c r="CK265" s="364"/>
      <c r="CL265" s="364"/>
      <c r="CM265" s="364"/>
      <c r="CN265" s="364"/>
      <c r="CO265" s="364"/>
      <c r="CP265" s="364"/>
      <c r="CQ265" s="364"/>
      <c r="CR265" s="364"/>
      <c r="CS265" s="364"/>
      <c r="CT265" s="364"/>
      <c r="CU265" s="364"/>
      <c r="CV265" s="364"/>
      <c r="CW265" s="364"/>
      <c r="CX265" s="364"/>
      <c r="CY265" s="364"/>
      <c r="CZ265" s="364"/>
      <c r="DA265" s="364"/>
      <c r="DB265" s="364"/>
      <c r="DC265" s="364"/>
      <c r="DD265" s="364"/>
      <c r="DE265" s="364"/>
      <c r="DF265" s="364"/>
      <c r="DG265" s="364"/>
      <c r="DH265" s="364"/>
      <c r="DI265" s="364"/>
      <c r="DJ265" s="364"/>
      <c r="DK265" s="364"/>
      <c r="DL265" s="364"/>
      <c r="DM265" s="364"/>
      <c r="DN265" s="364"/>
      <c r="DO265" s="364"/>
      <c r="DP265" s="364"/>
      <c r="DQ265" s="364"/>
      <c r="DR265" s="364"/>
      <c r="DS265" s="364"/>
      <c r="DT265" s="364"/>
      <c r="DU265" s="364"/>
      <c r="DV265" s="364"/>
      <c r="DW265" s="364"/>
      <c r="DX265" s="364"/>
      <c r="DY265" s="364"/>
      <c r="DZ265" s="364"/>
      <c r="EA265" s="364"/>
      <c r="EB265" s="364"/>
      <c r="EC265" s="364"/>
      <c r="ED265" s="364"/>
      <c r="EE265" s="364"/>
      <c r="EF265" s="364"/>
      <c r="EG265" s="364"/>
      <c r="EH265" s="364"/>
      <c r="EI265" s="364"/>
      <c r="EJ265" s="364"/>
      <c r="EK265" s="364"/>
      <c r="EL265" s="364"/>
      <c r="EM265" s="364"/>
      <c r="EN265" s="364"/>
      <c r="EO265" s="364"/>
      <c r="EP265" s="364"/>
      <c r="EQ265" s="364"/>
      <c r="ER265" s="364"/>
      <c r="ES265" s="364"/>
      <c r="ET265" s="364"/>
      <c r="EU265" s="364"/>
      <c r="EV265" s="364"/>
      <c r="EW265" s="364"/>
      <c r="EX265" s="364"/>
      <c r="EY265" s="364"/>
      <c r="EZ265" s="364"/>
      <c r="FA265" s="364"/>
      <c r="FB265" s="364"/>
      <c r="FC265" s="364"/>
      <c r="FD265" s="364"/>
      <c r="FE265" s="364"/>
      <c r="FF265" s="364"/>
      <c r="FG265" s="364"/>
      <c r="FH265" s="364"/>
      <c r="FI265" s="364"/>
      <c r="FJ265" s="364"/>
      <c r="FK265" s="364"/>
      <c r="FL265" s="364"/>
      <c r="FM265" s="364"/>
      <c r="FN265" s="364"/>
      <c r="FO265" s="364"/>
      <c r="FP265" s="364"/>
      <c r="FQ265" s="364"/>
      <c r="FR265" s="364"/>
      <c r="FS265" s="364"/>
      <c r="FT265" s="364"/>
      <c r="FU265" s="364"/>
      <c r="FV265" s="364"/>
      <c r="FW265" s="364"/>
      <c r="FX265" s="364"/>
      <c r="FY265" s="364"/>
      <c r="FZ265" s="364"/>
      <c r="GA265" s="364"/>
      <c r="GB265" s="364"/>
      <c r="GC265" s="364"/>
      <c r="GD265" s="364"/>
      <c r="GE265" s="364"/>
      <c r="GF265" s="364"/>
      <c r="GG265" s="364"/>
      <c r="GH265" s="364"/>
      <c r="GI265" s="364"/>
      <c r="GJ265" s="364"/>
      <c r="GK265" s="364"/>
      <c r="GL265" s="364"/>
      <c r="GM265" s="364"/>
      <c r="GN265" s="364"/>
      <c r="GO265" s="364"/>
      <c r="GP265" s="364"/>
      <c r="GQ265" s="364"/>
      <c r="GR265" s="364"/>
      <c r="GS265" s="364"/>
      <c r="GT265" s="364"/>
      <c r="GU265" s="364"/>
      <c r="GV265" s="364"/>
      <c r="GW265" s="364"/>
      <c r="GX265" s="364"/>
      <c r="GY265" s="364"/>
      <c r="GZ265" s="364"/>
      <c r="HA265" s="364"/>
      <c r="HB265" s="364"/>
      <c r="HC265" s="364"/>
      <c r="HD265" s="364"/>
      <c r="HE265" s="364"/>
      <c r="HF265" s="364"/>
      <c r="HG265" s="364"/>
      <c r="HH265" s="364"/>
      <c r="HI265" s="364"/>
      <c r="HJ265" s="364"/>
      <c r="HK265" s="364"/>
      <c r="HL265" s="364"/>
      <c r="HM265" s="364"/>
      <c r="HN265" s="364"/>
      <c r="HO265" s="364"/>
      <c r="HP265" s="364"/>
      <c r="HQ265" s="364"/>
      <c r="HR265" s="364"/>
      <c r="HS265" s="364"/>
      <c r="HT265" s="364"/>
      <c r="HU265" s="364"/>
      <c r="HV265" s="364"/>
      <c r="HW265" s="364"/>
      <c r="HX265" s="364"/>
      <c r="HY265" s="364"/>
      <c r="HZ265" s="364"/>
      <c r="IA265" s="364"/>
      <c r="IB265" s="364"/>
      <c r="IC265" s="364"/>
      <c r="ID265" s="364"/>
      <c r="IE265" s="364"/>
      <c r="IF265" s="364"/>
      <c r="IG265" s="364"/>
      <c r="IH265" s="364"/>
      <c r="II265" s="364"/>
      <c r="IJ265" s="364"/>
      <c r="IK265" s="364"/>
      <c r="IL265" s="364"/>
      <c r="IM265" s="364"/>
      <c r="IN265" s="364"/>
      <c r="IO265" s="364"/>
      <c r="IP265" s="364"/>
      <c r="IQ265" s="364"/>
      <c r="IR265" s="364"/>
      <c r="IS265" s="364"/>
      <c r="IT265" s="364"/>
      <c r="IU265" s="364"/>
      <c r="IV265" s="364"/>
      <c r="IW265" s="364"/>
      <c r="IX265" s="364"/>
      <c r="IY265" s="364"/>
      <c r="IZ265" s="364"/>
      <c r="JA265" s="364"/>
      <c r="JB265" s="364"/>
      <c r="JC265" s="364"/>
      <c r="JD265" s="364"/>
      <c r="JE265" s="364"/>
      <c r="JF265" s="364"/>
      <c r="JG265" s="364"/>
      <c r="JH265" s="364"/>
      <c r="JI265" s="364"/>
      <c r="JJ265" s="364"/>
      <c r="JK265" s="364"/>
      <c r="JL265" s="364"/>
      <c r="JM265" s="364"/>
      <c r="JN265" s="364"/>
      <c r="JO265" s="364"/>
      <c r="JP265" s="364"/>
      <c r="JQ265" s="364"/>
      <c r="JR265" s="364"/>
      <c r="JS265" s="364"/>
      <c r="JT265" s="364"/>
      <c r="JU265" s="364"/>
      <c r="JV265" s="364"/>
      <c r="JW265" s="364"/>
      <c r="JX265" s="364"/>
      <c r="JY265" s="364"/>
      <c r="JZ265" s="364"/>
      <c r="KA265" s="364"/>
      <c r="KB265" s="364"/>
      <c r="KC265" s="364"/>
      <c r="KD265" s="364"/>
      <c r="KE265" s="364"/>
      <c r="KF265" s="364"/>
      <c r="KG265" s="364"/>
      <c r="KH265" s="364"/>
      <c r="KI265" s="364"/>
      <c r="KJ265" s="364"/>
      <c r="KK265" s="364"/>
      <c r="KL265" s="364"/>
      <c r="KM265" s="364"/>
      <c r="KN265" s="364"/>
      <c r="KO265" s="364"/>
      <c r="KP265" s="364"/>
      <c r="KQ265" s="364"/>
      <c r="KR265" s="364"/>
      <c r="KS265" s="364"/>
      <c r="KT265" s="364"/>
      <c r="KU265" s="364"/>
      <c r="KV265" s="364"/>
      <c r="KW265" s="364"/>
      <c r="KX265" s="364"/>
      <c r="KY265" s="364"/>
      <c r="KZ265" s="364"/>
      <c r="LA265" s="364"/>
      <c r="LB265" s="364"/>
      <c r="LC265" s="364"/>
      <c r="LD265" s="364"/>
      <c r="LE265" s="364"/>
      <c r="LF265" s="364"/>
      <c r="LG265" s="364"/>
      <c r="LH265" s="364"/>
      <c r="LI265" s="364"/>
      <c r="LJ265" s="364"/>
      <c r="LK265" s="364"/>
      <c r="LL265" s="364"/>
      <c r="LM265" s="364"/>
      <c r="LN265" s="364"/>
      <c r="LO265" s="364"/>
      <c r="LP265" s="364"/>
      <c r="LQ265" s="364"/>
      <c r="LR265" s="364"/>
      <c r="LS265" s="364"/>
      <c r="LT265" s="364"/>
      <c r="LU265" s="364"/>
      <c r="LV265" s="364"/>
      <c r="LW265" s="364"/>
      <c r="LX265" s="364"/>
      <c r="LY265" s="364"/>
      <c r="LZ265" s="364"/>
      <c r="MA265" s="364"/>
      <c r="MB265" s="364"/>
      <c r="MC265" s="364"/>
      <c r="MD265" s="364"/>
      <c r="ME265" s="364"/>
      <c r="MF265" s="364"/>
      <c r="MG265" s="364"/>
      <c r="MH265" s="364"/>
      <c r="MI265" s="364"/>
      <c r="MJ265" s="364"/>
      <c r="MK265" s="364"/>
      <c r="ML265" s="364"/>
      <c r="MM265" s="364"/>
      <c r="MN265" s="364"/>
      <c r="MO265" s="364"/>
      <c r="MP265" s="364"/>
      <c r="MQ265" s="364"/>
      <c r="MR265" s="364"/>
      <c r="MS265" s="364"/>
      <c r="MT265" s="364"/>
      <c r="MU265" s="364"/>
      <c r="MV265" s="364"/>
      <c r="MW265" s="364"/>
      <c r="MX265" s="364"/>
      <c r="MY265" s="364"/>
      <c r="MZ265" s="364"/>
      <c r="NA265" s="364"/>
      <c r="NB265" s="364"/>
      <c r="NC265" s="364"/>
      <c r="ND265" s="364"/>
      <c r="NE265" s="364"/>
      <c r="NF265" s="364"/>
      <c r="NG265" s="364"/>
      <c r="NH265" s="364"/>
      <c r="NI265" s="364"/>
      <c r="NJ265" s="364"/>
      <c r="NK265" s="364"/>
      <c r="NL265" s="364"/>
      <c r="NM265" s="364"/>
      <c r="NN265" s="364"/>
      <c r="NO265" s="364"/>
      <c r="NP265" s="364"/>
      <c r="NQ265" s="364"/>
      <c r="NR265" s="364"/>
      <c r="NS265" s="364"/>
      <c r="NT265" s="364"/>
      <c r="NU265" s="364"/>
      <c r="NV265" s="364"/>
      <c r="NW265" s="364"/>
      <c r="NX265" s="364"/>
      <c r="NY265" s="364"/>
      <c r="NZ265" s="364"/>
      <c r="OA265" s="364"/>
      <c r="OB265" s="364"/>
      <c r="OC265" s="364"/>
      <c r="OD265" s="364"/>
      <c r="OE265" s="364"/>
      <c r="OF265" s="364"/>
      <c r="OG265" s="364"/>
      <c r="OH265" s="364"/>
      <c r="OI265" s="364"/>
      <c r="OJ265" s="364"/>
      <c r="OK265" s="364"/>
      <c r="OL265" s="364"/>
      <c r="OM265" s="364"/>
      <c r="ON265" s="364"/>
      <c r="OO265" s="364"/>
      <c r="OP265" s="364"/>
      <c r="OQ265" s="364"/>
      <c r="OR265" s="364"/>
    </row>
    <row r="266" spans="1:408" ht="15">
      <c r="A266" s="365" t="s">
        <v>828</v>
      </c>
      <c r="B266" s="364">
        <f t="shared" si="222"/>
        <v>0</v>
      </c>
      <c r="C266" s="364">
        <f t="shared" si="223"/>
        <v>0</v>
      </c>
      <c r="D266" s="364">
        <f t="shared" si="224"/>
        <v>0</v>
      </c>
      <c r="E266" s="364">
        <f t="shared" si="225"/>
        <v>0</v>
      </c>
      <c r="F266" s="364">
        <f t="shared" si="226"/>
        <v>0</v>
      </c>
      <c r="G266" s="364">
        <f t="shared" si="227"/>
        <v>0.15711894305882351</v>
      </c>
      <c r="H266" s="364">
        <f t="shared" si="228"/>
        <v>9.8184930117647048E-2</v>
      </c>
      <c r="I266" s="364">
        <f t="shared" si="229"/>
        <v>0.14795463199999997</v>
      </c>
      <c r="J266" s="364">
        <f t="shared" si="230"/>
        <v>9.0403911294117623E-2</v>
      </c>
      <c r="K266" s="364">
        <f t="shared" si="231"/>
        <v>5.662852588235294E-2</v>
      </c>
      <c r="L266" s="364">
        <f t="shared" si="232"/>
        <v>9.2219482352941164E-3</v>
      </c>
      <c r="M266" s="364">
        <f t="shared" si="233"/>
        <v>0.5562275715294116</v>
      </c>
      <c r="N266" s="364">
        <f t="shared" si="234"/>
        <v>5.34901816235294</v>
      </c>
      <c r="O266" s="364">
        <f t="shared" si="235"/>
        <v>15.813739196705882</v>
      </c>
      <c r="P266" s="364">
        <f t="shared" si="236"/>
        <v>8.4410797684705869</v>
      </c>
      <c r="Q266" s="364">
        <f t="shared" si="237"/>
        <v>8.6455764705882347E-4</v>
      </c>
      <c r="R266" s="364">
        <f t="shared" si="238"/>
        <v>0</v>
      </c>
      <c r="S266" s="364">
        <f t="shared" si="239"/>
        <v>4.7838856470588187E-3</v>
      </c>
      <c r="T266" s="364">
        <f t="shared" si="240"/>
        <v>0</v>
      </c>
      <c r="U266" s="364">
        <f t="shared" si="241"/>
        <v>0</v>
      </c>
      <c r="V266" s="364">
        <f t="shared" si="242"/>
        <v>0</v>
      </c>
      <c r="W266" s="364">
        <f t="shared" si="243"/>
        <v>0</v>
      </c>
      <c r="X266" s="364">
        <f t="shared" si="244"/>
        <v>3.0264783401360545E-2</v>
      </c>
      <c r="Y266" s="364">
        <f t="shared" si="245"/>
        <v>0</v>
      </c>
      <c r="Z266" s="364">
        <f t="shared" si="246"/>
        <v>0</v>
      </c>
      <c r="AA266" s="364">
        <f t="shared" si="247"/>
        <v>0</v>
      </c>
      <c r="AB266" s="364">
        <f t="shared" si="248"/>
        <v>0</v>
      </c>
      <c r="AC266" s="364">
        <f t="shared" si="249"/>
        <v>0</v>
      </c>
      <c r="AD266" s="364">
        <f t="shared" si="250"/>
        <v>0</v>
      </c>
      <c r="AE266" s="364">
        <f t="shared" si="251"/>
        <v>0</v>
      </c>
      <c r="AG266" s="364"/>
      <c r="AH266" s="364"/>
      <c r="AI266" s="364"/>
      <c r="AJ266" s="364"/>
      <c r="AK266" s="364"/>
      <c r="AL266" s="364"/>
      <c r="AM266" s="364"/>
      <c r="AN266" s="364"/>
      <c r="AO266" s="364"/>
      <c r="AP266" s="364"/>
      <c r="AQ266" s="364"/>
      <c r="AR266" s="364"/>
      <c r="AS266" s="364"/>
      <c r="AT266" s="364"/>
      <c r="AU266" s="364"/>
      <c r="AV266" s="364"/>
      <c r="AW266" s="364"/>
      <c r="AX266" s="364"/>
      <c r="AY266" s="364"/>
      <c r="AZ266" s="364"/>
      <c r="BA266" s="364"/>
      <c r="BB266" s="364"/>
      <c r="BC266" s="364"/>
      <c r="BD266" s="364"/>
      <c r="BE266" s="364"/>
      <c r="BF266" s="364"/>
      <c r="BG266" s="364"/>
      <c r="BH266" s="364"/>
      <c r="BI266" s="364"/>
      <c r="BJ266" s="364"/>
      <c r="BK266" s="364"/>
      <c r="BL266" s="364"/>
      <c r="BM266" s="364"/>
      <c r="BN266" s="364"/>
      <c r="BO266" s="364"/>
      <c r="BP266" s="364"/>
      <c r="BQ266" s="364"/>
      <c r="BR266" s="364"/>
      <c r="BS266" s="364"/>
      <c r="BT266" s="364"/>
      <c r="BU266" s="364"/>
      <c r="BV266" s="364"/>
      <c r="BW266" s="364"/>
      <c r="BX266" s="364"/>
      <c r="BY266" s="364"/>
      <c r="BZ266" s="364"/>
      <c r="CA266" s="364"/>
      <c r="CB266" s="364"/>
      <c r="CC266" s="364"/>
      <c r="CD266" s="364"/>
      <c r="CE266" s="364"/>
      <c r="CF266" s="364"/>
      <c r="CG266" s="364"/>
      <c r="CH266" s="364"/>
      <c r="CI266" s="364"/>
      <c r="CJ266" s="364"/>
      <c r="CK266" s="364"/>
      <c r="CL266" s="364"/>
      <c r="CM266" s="364"/>
      <c r="CN266" s="364"/>
      <c r="CO266" s="364">
        <v>8.4726649411764683</v>
      </c>
      <c r="CP266" s="364">
        <v>13.141276235294116</v>
      </c>
      <c r="CQ266" s="364">
        <v>8.7320322352941169</v>
      </c>
      <c r="CR266" s="364">
        <v>15.446763294117645</v>
      </c>
      <c r="CS266" s="364">
        <v>20.345923294117643</v>
      </c>
      <c r="CT266" s="364">
        <v>8.2709348235294105</v>
      </c>
      <c r="CU266" s="364">
        <v>8.9337623529411747</v>
      </c>
      <c r="CV266" s="364">
        <v>19.97128164705882</v>
      </c>
      <c r="CW266" s="364">
        <v>18.587989411764703</v>
      </c>
      <c r="CX266" s="364">
        <v>11.613891058823526</v>
      </c>
      <c r="CY266" s="364">
        <v>23.602423764705879</v>
      </c>
      <c r="CZ266" s="364"/>
      <c r="DA266" s="364">
        <v>11.325705176470585</v>
      </c>
      <c r="DB266" s="364">
        <v>3.3717748235294112</v>
      </c>
      <c r="DC266" s="364">
        <v>7.5792887058823517</v>
      </c>
      <c r="DD266" s="364">
        <v>18.155710588235291</v>
      </c>
      <c r="DE266" s="364">
        <v>10.864607764705882</v>
      </c>
      <c r="DF266" s="364">
        <v>9.7983199999999986</v>
      </c>
      <c r="DG266" s="364"/>
      <c r="DH266" s="364">
        <v>0.57637176470588225</v>
      </c>
      <c r="DI266" s="364">
        <v>5.4467131764705865</v>
      </c>
      <c r="DJ266" s="364">
        <v>5.1873458823529406</v>
      </c>
      <c r="DK266" s="364">
        <v>12.074988470588233</v>
      </c>
      <c r="DL266" s="364">
        <v>13.804103764705879</v>
      </c>
      <c r="DM266" s="364">
        <v>10.144143058823529</v>
      </c>
      <c r="DN266" s="364">
        <v>14.380475529411761</v>
      </c>
      <c r="DO266" s="364">
        <v>11.585072470588234</v>
      </c>
      <c r="DP266" s="364">
        <v>11.412160941176468</v>
      </c>
      <c r="DQ266" s="364">
        <v>11.123975058823527</v>
      </c>
      <c r="DR266" s="364">
        <v>7.8962931764705866</v>
      </c>
      <c r="DS266" s="364">
        <v>8.184479058823527</v>
      </c>
      <c r="DT266" s="364">
        <v>9.9424129411764692</v>
      </c>
      <c r="DU266" s="364">
        <v>8.9625809411764692</v>
      </c>
      <c r="DV266" s="364">
        <v>25.245083294117642</v>
      </c>
      <c r="DW266" s="364">
        <v>12.968364705882351</v>
      </c>
      <c r="DX266" s="364">
        <v>16.109590823529409</v>
      </c>
      <c r="DY266" s="364">
        <v>15.158577411764703</v>
      </c>
      <c r="DZ266" s="364">
        <v>15.706130588235292</v>
      </c>
      <c r="EA266" s="364">
        <v>17.089422823529407</v>
      </c>
      <c r="EB266" s="364">
        <v>10.806970588235291</v>
      </c>
      <c r="EC266" s="364">
        <v>4.7550670588235286</v>
      </c>
      <c r="ED266" s="364"/>
      <c r="EE266" s="364"/>
      <c r="EF266" s="364"/>
      <c r="EG266" s="364"/>
      <c r="EH266" s="364">
        <v>3.6887792941176465</v>
      </c>
      <c r="EI266" s="364">
        <v>11.066337882352938</v>
      </c>
      <c r="EJ266" s="364">
        <v>12.132625647058822</v>
      </c>
      <c r="EK266" s="364">
        <v>1.2391992941176468</v>
      </c>
      <c r="EL266" s="364">
        <v>5.7637176470588223</v>
      </c>
      <c r="EM266" s="364"/>
      <c r="EN266" s="364"/>
      <c r="EO266" s="364">
        <v>9.5101341176470573</v>
      </c>
      <c r="EP266" s="364">
        <v>13.256550588235292</v>
      </c>
      <c r="EQ266" s="364">
        <v>9.9135943529411747</v>
      </c>
      <c r="ER266" s="364">
        <v>4.2651510588235286</v>
      </c>
      <c r="ES266" s="364">
        <v>1.1527435294117645</v>
      </c>
      <c r="ET266" s="364">
        <v>4.8991599999999993</v>
      </c>
      <c r="EU266" s="364">
        <v>2.8818588235294111</v>
      </c>
      <c r="EV266" s="364">
        <v>3.7464164705882346</v>
      </c>
      <c r="EW266" s="364">
        <v>1.4409294117647056</v>
      </c>
      <c r="EX266" s="364">
        <v>3.1700447058823524</v>
      </c>
      <c r="EY266" s="364">
        <v>3.9193279999999993</v>
      </c>
      <c r="EZ266" s="364"/>
      <c r="FA266" s="364"/>
      <c r="FB266" s="364"/>
      <c r="FC266" s="364">
        <v>0.69164611764705863</v>
      </c>
      <c r="FD266" s="364"/>
      <c r="FE266" s="364"/>
      <c r="FF266" s="364"/>
      <c r="FG266" s="364"/>
      <c r="FH266" s="364"/>
      <c r="FI266" s="364">
        <v>4.610974117647058</v>
      </c>
      <c r="FJ266" s="364">
        <v>0.43227882352941172</v>
      </c>
      <c r="FK266" s="364"/>
      <c r="FL266" s="364"/>
      <c r="FM266" s="364">
        <v>40.317204941176463</v>
      </c>
      <c r="FN266" s="364"/>
      <c r="FO266" s="364">
        <v>34.870491764705875</v>
      </c>
      <c r="FP266" s="364">
        <v>5.6772618823529397</v>
      </c>
      <c r="FQ266" s="364"/>
      <c r="FR266" s="364">
        <v>102.42126258823527</v>
      </c>
      <c r="FS266" s="364">
        <v>288.07060799999994</v>
      </c>
      <c r="FT266" s="364">
        <v>79.827489411764688</v>
      </c>
      <c r="FU266" s="364">
        <v>169.8855776470588</v>
      </c>
      <c r="FV266" s="364">
        <v>314.727802117647</v>
      </c>
      <c r="FW266" s="364">
        <v>435.3624124705882</v>
      </c>
      <c r="FX266" s="364">
        <v>386.68781694117638</v>
      </c>
      <c r="FY266" s="364">
        <v>421.15484847058821</v>
      </c>
      <c r="FZ266" s="364">
        <v>454.84377811764699</v>
      </c>
      <c r="GA266" s="364">
        <v>426.68801741176458</v>
      </c>
      <c r="GB266" s="364">
        <v>465.79484164705872</v>
      </c>
      <c r="GC266" s="364">
        <v>484.18110094117634</v>
      </c>
      <c r="GD266" s="364">
        <v>500.57887764705873</v>
      </c>
      <c r="GE266" s="364">
        <v>529.4551030588234</v>
      </c>
      <c r="GF266" s="364">
        <v>759.65798588235282</v>
      </c>
      <c r="GG266" s="364">
        <v>974.64465411764684</v>
      </c>
      <c r="GH266" s="364">
        <v>698.2743929411763</v>
      </c>
      <c r="GI266" s="364">
        <v>1020.5526651764704</v>
      </c>
      <c r="GJ266" s="364">
        <v>913.11696823529394</v>
      </c>
      <c r="GK266" s="364">
        <v>1046.8352176470587</v>
      </c>
      <c r="GL266" s="364">
        <v>1399.6323748235291</v>
      </c>
      <c r="GM266" s="364">
        <v>1789.8360595294114</v>
      </c>
      <c r="GN266" s="364">
        <v>1813.6402134117645</v>
      </c>
      <c r="GO266" s="364">
        <v>697.29456094117631</v>
      </c>
      <c r="GP266" s="364">
        <v>1902.4014651764703</v>
      </c>
      <c r="GQ266" s="364">
        <v>1857.3868303529409</v>
      </c>
      <c r="GR266" s="364">
        <v>1700.1237943529409</v>
      </c>
      <c r="GS266" s="364">
        <v>1848.2801564705878</v>
      </c>
      <c r="GT266" s="364">
        <v>1766.3489101176467</v>
      </c>
      <c r="GU266" s="364">
        <v>1749.3171244705879</v>
      </c>
      <c r="GV266" s="364">
        <v>2107.7339063529407</v>
      </c>
      <c r="GW266" s="364">
        <v>963.43422329411749</v>
      </c>
      <c r="GX266" s="364"/>
      <c r="GY266" s="364"/>
      <c r="GZ266" s="364">
        <v>5.965447764705881</v>
      </c>
      <c r="HA266" s="364"/>
      <c r="HB266" s="364"/>
      <c r="HC266" s="364"/>
      <c r="HD266" s="364"/>
      <c r="HE266" s="364"/>
      <c r="HF266" s="364"/>
      <c r="HG266" s="364"/>
      <c r="HH266" s="364"/>
      <c r="HI266" s="364"/>
      <c r="HJ266" s="364"/>
      <c r="HK266" s="364"/>
      <c r="HL266" s="364">
        <v>0.63400894117647055</v>
      </c>
      <c r="HM266" s="364"/>
      <c r="HN266" s="364"/>
      <c r="HO266" s="364"/>
      <c r="HP266" s="364">
        <v>0.23054870588235291</v>
      </c>
      <c r="HQ266" s="364"/>
      <c r="HR266" s="364"/>
      <c r="HS266" s="364"/>
      <c r="HT266" s="364"/>
      <c r="HU266" s="364"/>
      <c r="HV266" s="364"/>
      <c r="HW266" s="364"/>
      <c r="HX266" s="364"/>
      <c r="HY266" s="364"/>
      <c r="HZ266" s="364"/>
      <c r="IA266" s="364"/>
      <c r="IB266" s="364"/>
      <c r="IC266" s="364">
        <v>0.37464164705882302</v>
      </c>
      <c r="ID266" s="364">
        <v>0.317004470588235</v>
      </c>
      <c r="IE266" s="364"/>
      <c r="IF266" s="364"/>
      <c r="IG266" s="364"/>
      <c r="IH266" s="364"/>
      <c r="II266" s="364">
        <v>2.7377658823529401</v>
      </c>
      <c r="IJ266" s="364"/>
      <c r="IK266" s="364"/>
      <c r="IL266" s="364"/>
      <c r="IM266" s="364">
        <v>1.3544736470588199</v>
      </c>
      <c r="IN266" s="364"/>
      <c r="IO266" s="364"/>
      <c r="IP266" s="364"/>
      <c r="IQ266" s="364"/>
      <c r="IR266" s="364"/>
      <c r="IS266" s="364"/>
      <c r="IT266" s="364"/>
      <c r="IU266" s="364"/>
      <c r="IV266" s="364"/>
      <c r="IW266" s="364"/>
      <c r="IX266" s="364"/>
      <c r="IY266" s="364"/>
      <c r="IZ266" s="364"/>
      <c r="JA266" s="364"/>
      <c r="JB266" s="364"/>
      <c r="JC266" s="364"/>
      <c r="JD266" s="364"/>
      <c r="JE266" s="364"/>
      <c r="JF266" s="364"/>
      <c r="JG266" s="364"/>
      <c r="JH266" s="364"/>
      <c r="JI266" s="364"/>
      <c r="JJ266" s="364"/>
      <c r="JK266" s="364"/>
      <c r="JL266" s="364"/>
      <c r="JM266" s="364"/>
      <c r="JN266" s="364"/>
      <c r="JO266" s="364"/>
      <c r="JP266" s="364"/>
      <c r="JQ266" s="364"/>
      <c r="JR266" s="364"/>
      <c r="JS266" s="364"/>
      <c r="JT266" s="364"/>
      <c r="JU266" s="364"/>
      <c r="JV266" s="364"/>
      <c r="JW266" s="364"/>
      <c r="JX266" s="364"/>
      <c r="JY266" s="364"/>
      <c r="JZ266" s="364"/>
      <c r="KA266" s="364"/>
      <c r="KB266" s="364"/>
      <c r="KC266" s="364"/>
      <c r="KD266" s="364"/>
      <c r="KE266" s="364"/>
      <c r="KF266" s="364"/>
      <c r="KG266" s="364"/>
      <c r="KH266" s="364"/>
      <c r="KI266" s="364"/>
      <c r="KJ266" s="364"/>
      <c r="KK266" s="364"/>
      <c r="KL266" s="364"/>
      <c r="KM266" s="364"/>
      <c r="KN266" s="364"/>
      <c r="KO266" s="364"/>
      <c r="KP266" s="364"/>
      <c r="KQ266" s="364"/>
      <c r="KR266" s="364"/>
      <c r="KS266" s="364"/>
      <c r="KT266" s="364"/>
      <c r="KU266" s="364"/>
      <c r="KV266" s="364">
        <v>30.264783401360546</v>
      </c>
      <c r="KW266" s="364"/>
      <c r="KX266" s="364"/>
      <c r="KY266" s="364"/>
      <c r="KZ266" s="364"/>
      <c r="LA266" s="364"/>
      <c r="LB266" s="364"/>
      <c r="LC266" s="364"/>
      <c r="LD266" s="364"/>
      <c r="LE266" s="364"/>
      <c r="LF266" s="364"/>
      <c r="LG266" s="364"/>
      <c r="LH266" s="364"/>
      <c r="LI266" s="364"/>
      <c r="LJ266" s="364"/>
      <c r="LK266" s="364"/>
      <c r="LL266" s="364"/>
      <c r="LM266" s="364"/>
      <c r="LN266" s="364"/>
      <c r="LO266" s="364"/>
      <c r="LP266" s="364"/>
      <c r="LQ266" s="364"/>
      <c r="LR266" s="364"/>
      <c r="LS266" s="364"/>
      <c r="LT266" s="364"/>
      <c r="LU266" s="364"/>
      <c r="LV266" s="364"/>
      <c r="LW266" s="364"/>
      <c r="LX266" s="364"/>
      <c r="LY266" s="364"/>
      <c r="LZ266" s="364"/>
      <c r="MA266" s="364"/>
      <c r="MB266" s="364"/>
      <c r="MC266" s="364"/>
      <c r="MD266" s="364"/>
      <c r="ME266" s="364"/>
      <c r="MF266" s="364"/>
      <c r="MG266" s="364"/>
      <c r="MH266" s="364"/>
      <c r="MI266" s="364"/>
      <c r="MJ266" s="364"/>
      <c r="MK266" s="364"/>
      <c r="ML266" s="364"/>
      <c r="MM266" s="364"/>
      <c r="MN266" s="364"/>
      <c r="MO266" s="364"/>
      <c r="MP266" s="364"/>
      <c r="MQ266" s="364"/>
      <c r="MR266" s="364"/>
      <c r="MS266" s="364"/>
      <c r="MT266" s="364"/>
      <c r="MU266" s="364"/>
      <c r="MV266" s="364"/>
      <c r="MW266" s="364"/>
      <c r="MX266" s="364"/>
      <c r="MY266" s="364"/>
      <c r="MZ266" s="364"/>
      <c r="NA266" s="364"/>
      <c r="NB266" s="364"/>
      <c r="NC266" s="364"/>
      <c r="ND266" s="364"/>
      <c r="NE266" s="364"/>
      <c r="NF266" s="364"/>
      <c r="NG266" s="364"/>
      <c r="NH266" s="364"/>
      <c r="NI266" s="364"/>
      <c r="NJ266" s="364"/>
      <c r="NK266" s="364"/>
      <c r="NL266" s="364"/>
      <c r="NM266" s="364"/>
      <c r="NN266" s="364"/>
      <c r="NO266" s="364"/>
      <c r="NP266" s="364"/>
      <c r="NQ266" s="364"/>
      <c r="NR266" s="364"/>
      <c r="NS266" s="364"/>
      <c r="NT266" s="364"/>
      <c r="NU266" s="364"/>
      <c r="NV266" s="364"/>
      <c r="NW266" s="364"/>
      <c r="NX266" s="364"/>
      <c r="NY266" s="364"/>
      <c r="NZ266" s="364"/>
      <c r="OA266" s="364"/>
      <c r="OB266" s="364"/>
      <c r="OC266" s="364"/>
      <c r="OD266" s="364"/>
      <c r="OE266" s="364"/>
      <c r="OF266" s="364"/>
      <c r="OG266" s="364"/>
      <c r="OH266" s="364"/>
      <c r="OI266" s="364"/>
      <c r="OJ266" s="364"/>
      <c r="OK266" s="364"/>
      <c r="OL266" s="364"/>
      <c r="OM266" s="364"/>
      <c r="ON266" s="364"/>
      <c r="OO266" s="364"/>
      <c r="OP266" s="364"/>
      <c r="OQ266" s="364"/>
      <c r="OR266" s="364"/>
    </row>
    <row r="267" spans="1:408" ht="15">
      <c r="A267" s="365" t="s">
        <v>829</v>
      </c>
      <c r="B267" s="364">
        <f t="shared" si="222"/>
        <v>0</v>
      </c>
      <c r="C267" s="364">
        <f t="shared" si="223"/>
        <v>0</v>
      </c>
      <c r="D267" s="364">
        <f t="shared" si="224"/>
        <v>0</v>
      </c>
      <c r="E267" s="364">
        <f t="shared" si="225"/>
        <v>0</v>
      </c>
      <c r="F267" s="364">
        <f t="shared" si="226"/>
        <v>0</v>
      </c>
      <c r="G267" s="364">
        <f t="shared" si="227"/>
        <v>0</v>
      </c>
      <c r="H267" s="364">
        <f t="shared" si="228"/>
        <v>0</v>
      </c>
      <c r="I267" s="364">
        <f t="shared" si="229"/>
        <v>0</v>
      </c>
      <c r="J267" s="364">
        <f t="shared" si="230"/>
        <v>0</v>
      </c>
      <c r="K267" s="364">
        <f t="shared" si="231"/>
        <v>0</v>
      </c>
      <c r="L267" s="364">
        <f t="shared" si="232"/>
        <v>0</v>
      </c>
      <c r="M267" s="364">
        <f t="shared" si="233"/>
        <v>0</v>
      </c>
      <c r="N267" s="364">
        <f t="shared" si="234"/>
        <v>0</v>
      </c>
      <c r="O267" s="364">
        <f t="shared" si="235"/>
        <v>0</v>
      </c>
      <c r="P267" s="364">
        <f t="shared" si="236"/>
        <v>0</v>
      </c>
      <c r="Q267" s="364">
        <f t="shared" si="237"/>
        <v>0</v>
      </c>
      <c r="R267" s="364">
        <f t="shared" si="238"/>
        <v>0</v>
      </c>
      <c r="S267" s="364">
        <f t="shared" si="239"/>
        <v>0</v>
      </c>
      <c r="T267" s="364">
        <f t="shared" si="240"/>
        <v>0</v>
      </c>
      <c r="U267" s="364">
        <f t="shared" si="241"/>
        <v>0</v>
      </c>
      <c r="V267" s="364">
        <f t="shared" si="242"/>
        <v>0</v>
      </c>
      <c r="W267" s="364">
        <f t="shared" si="243"/>
        <v>0</v>
      </c>
      <c r="X267" s="364">
        <f t="shared" si="244"/>
        <v>0</v>
      </c>
      <c r="Y267" s="364">
        <f t="shared" si="245"/>
        <v>0</v>
      </c>
      <c r="Z267" s="364">
        <f t="shared" si="246"/>
        <v>0</v>
      </c>
      <c r="AA267" s="364">
        <f t="shared" si="247"/>
        <v>0</v>
      </c>
      <c r="AB267" s="364">
        <f t="shared" si="248"/>
        <v>0</v>
      </c>
      <c r="AC267" s="364">
        <f t="shared" si="249"/>
        <v>0</v>
      </c>
      <c r="AD267" s="364">
        <f t="shared" si="250"/>
        <v>0</v>
      </c>
      <c r="AE267" s="364">
        <f t="shared" si="251"/>
        <v>0</v>
      </c>
      <c r="AG267" s="364"/>
      <c r="AH267" s="364"/>
      <c r="AI267" s="364"/>
      <c r="AJ267" s="364"/>
      <c r="AK267" s="364"/>
      <c r="AL267" s="364"/>
      <c r="AM267" s="364"/>
      <c r="AN267" s="364"/>
      <c r="AO267" s="364"/>
      <c r="AP267" s="364"/>
      <c r="AQ267" s="364"/>
      <c r="AR267" s="364"/>
      <c r="AS267" s="364"/>
      <c r="AT267" s="364"/>
      <c r="AU267" s="364"/>
      <c r="AV267" s="364"/>
      <c r="AW267" s="364"/>
      <c r="AX267" s="364"/>
      <c r="AY267" s="364"/>
      <c r="AZ267" s="364"/>
      <c r="BA267" s="364"/>
      <c r="BB267" s="364"/>
      <c r="BC267" s="364"/>
      <c r="BD267" s="364"/>
      <c r="BE267" s="364"/>
      <c r="BF267" s="364"/>
      <c r="BG267" s="364"/>
      <c r="BH267" s="364"/>
      <c r="BI267" s="364"/>
      <c r="BJ267" s="364"/>
      <c r="BK267" s="364"/>
      <c r="BL267" s="364"/>
      <c r="BM267" s="364"/>
      <c r="BN267" s="364"/>
      <c r="BO267" s="364"/>
      <c r="BP267" s="364"/>
      <c r="BQ267" s="364"/>
      <c r="BR267" s="364"/>
      <c r="BS267" s="364"/>
      <c r="BT267" s="364"/>
      <c r="BU267" s="364"/>
      <c r="BV267" s="364"/>
      <c r="BW267" s="364"/>
      <c r="BX267" s="364"/>
      <c r="BY267" s="364"/>
      <c r="BZ267" s="364"/>
      <c r="CA267" s="364"/>
      <c r="CB267" s="364"/>
      <c r="CC267" s="364"/>
      <c r="CD267" s="364"/>
      <c r="CE267" s="364"/>
      <c r="CF267" s="364"/>
      <c r="CG267" s="364"/>
      <c r="CH267" s="364"/>
      <c r="CI267" s="364"/>
      <c r="CJ267" s="364"/>
      <c r="CK267" s="364"/>
      <c r="CL267" s="364"/>
      <c r="CM267" s="364"/>
      <c r="CN267" s="364"/>
      <c r="CO267" s="364"/>
      <c r="CP267" s="364"/>
      <c r="CQ267" s="364"/>
      <c r="CR267" s="364"/>
      <c r="CS267" s="364"/>
      <c r="CT267" s="364"/>
      <c r="CU267" s="364"/>
      <c r="CV267" s="364"/>
      <c r="CW267" s="364"/>
      <c r="CX267" s="364"/>
      <c r="CY267" s="364"/>
      <c r="CZ267" s="364"/>
      <c r="DA267" s="364"/>
      <c r="DB267" s="364"/>
      <c r="DC267" s="364"/>
      <c r="DD267" s="364"/>
      <c r="DE267" s="364"/>
      <c r="DF267" s="364"/>
      <c r="DG267" s="364"/>
      <c r="DH267" s="364"/>
      <c r="DI267" s="364"/>
      <c r="DJ267" s="364"/>
      <c r="DK267" s="364"/>
      <c r="DL267" s="364"/>
      <c r="DM267" s="364"/>
      <c r="DN267" s="364"/>
      <c r="DO267" s="364"/>
      <c r="DP267" s="364"/>
      <c r="DQ267" s="364"/>
      <c r="DR267" s="364"/>
      <c r="DS267" s="364"/>
      <c r="DT267" s="364"/>
      <c r="DU267" s="364"/>
      <c r="DV267" s="364"/>
      <c r="DW267" s="364"/>
      <c r="DX267" s="364"/>
      <c r="DY267" s="364"/>
      <c r="DZ267" s="364"/>
      <c r="EA267" s="364"/>
      <c r="EB267" s="364"/>
      <c r="EC267" s="364"/>
      <c r="ED267" s="364"/>
      <c r="EE267" s="364"/>
      <c r="EF267" s="364"/>
      <c r="EG267" s="364"/>
      <c r="EH267" s="364"/>
      <c r="EI267" s="364"/>
      <c r="EJ267" s="364"/>
      <c r="EK267" s="364"/>
      <c r="EL267" s="364"/>
      <c r="EM267" s="364"/>
      <c r="EN267" s="364"/>
      <c r="EO267" s="364"/>
      <c r="EP267" s="364"/>
      <c r="EQ267" s="364"/>
      <c r="ER267" s="364"/>
      <c r="ES267" s="364"/>
      <c r="ET267" s="364"/>
      <c r="EU267" s="364"/>
      <c r="EV267" s="364"/>
      <c r="EW267" s="364"/>
      <c r="EX267" s="364"/>
      <c r="EY267" s="364"/>
      <c r="EZ267" s="364"/>
      <c r="FA267" s="364"/>
      <c r="FB267" s="364"/>
      <c r="FC267" s="364"/>
      <c r="FD267" s="364"/>
      <c r="FE267" s="364"/>
      <c r="FF267" s="364"/>
      <c r="FG267" s="364"/>
      <c r="FH267" s="364"/>
      <c r="FI267" s="364"/>
      <c r="FJ267" s="364"/>
      <c r="FK267" s="364"/>
      <c r="FL267" s="364"/>
      <c r="FM267" s="364"/>
      <c r="FN267" s="364"/>
      <c r="FO267" s="364"/>
      <c r="FP267" s="364"/>
      <c r="FQ267" s="364"/>
      <c r="FR267" s="364"/>
      <c r="FS267" s="364"/>
      <c r="FT267" s="364"/>
      <c r="FU267" s="364"/>
      <c r="FV267" s="364"/>
      <c r="FW267" s="364"/>
      <c r="FX267" s="364"/>
      <c r="FY267" s="364"/>
      <c r="FZ267" s="364"/>
      <c r="GA267" s="364"/>
      <c r="GB267" s="364"/>
      <c r="GC267" s="364"/>
      <c r="GD267" s="364"/>
      <c r="GE267" s="364"/>
      <c r="GF267" s="364"/>
      <c r="GG267" s="364"/>
      <c r="GH267" s="364"/>
      <c r="GI267" s="364"/>
      <c r="GJ267" s="364"/>
      <c r="GK267" s="364"/>
      <c r="GL267" s="364"/>
      <c r="GM267" s="364"/>
      <c r="GN267" s="364"/>
      <c r="GO267" s="364"/>
      <c r="GP267" s="364"/>
      <c r="GQ267" s="364"/>
      <c r="GR267" s="364"/>
      <c r="GS267" s="364"/>
      <c r="GT267" s="364"/>
      <c r="GU267" s="364"/>
      <c r="GV267" s="364"/>
      <c r="GW267" s="364"/>
      <c r="GX267" s="364"/>
      <c r="GY267" s="364"/>
      <c r="GZ267" s="364"/>
      <c r="HA267" s="364"/>
      <c r="HB267" s="364"/>
      <c r="HC267" s="364"/>
      <c r="HD267" s="364"/>
      <c r="HE267" s="364"/>
      <c r="HF267" s="364"/>
      <c r="HG267" s="364"/>
      <c r="HH267" s="364"/>
      <c r="HI267" s="364"/>
      <c r="HJ267" s="364"/>
      <c r="HK267" s="364"/>
      <c r="HL267" s="364"/>
      <c r="HM267" s="364"/>
      <c r="HN267" s="364"/>
      <c r="HO267" s="364"/>
      <c r="HP267" s="364"/>
      <c r="HQ267" s="364"/>
      <c r="HR267" s="364"/>
      <c r="HS267" s="364"/>
      <c r="HT267" s="364"/>
      <c r="HU267" s="364"/>
      <c r="HV267" s="364"/>
      <c r="HW267" s="364"/>
      <c r="HX267" s="364"/>
      <c r="HY267" s="364"/>
      <c r="HZ267" s="364"/>
      <c r="IA267" s="364"/>
      <c r="IB267" s="364"/>
      <c r="IC267" s="364"/>
      <c r="ID267" s="364"/>
      <c r="IE267" s="364"/>
      <c r="IF267" s="364"/>
      <c r="IG267" s="364"/>
      <c r="IH267" s="364"/>
      <c r="II267" s="364"/>
      <c r="IJ267" s="364"/>
      <c r="IK267" s="364"/>
      <c r="IL267" s="364"/>
      <c r="IM267" s="364"/>
      <c r="IN267" s="364"/>
      <c r="IO267" s="364"/>
      <c r="IP267" s="364"/>
      <c r="IQ267" s="364"/>
      <c r="IR267" s="364"/>
      <c r="IS267" s="364"/>
      <c r="IT267" s="364"/>
      <c r="IU267" s="364"/>
      <c r="IV267" s="364"/>
      <c r="IW267" s="364"/>
      <c r="IX267" s="364"/>
      <c r="IY267" s="364"/>
      <c r="IZ267" s="364"/>
      <c r="JA267" s="364"/>
      <c r="JB267" s="364"/>
      <c r="JC267" s="364"/>
      <c r="JD267" s="364"/>
      <c r="JE267" s="364"/>
      <c r="JF267" s="364"/>
      <c r="JG267" s="364"/>
      <c r="JH267" s="364"/>
      <c r="JI267" s="364"/>
      <c r="JJ267" s="364"/>
      <c r="JK267" s="364"/>
      <c r="JL267" s="364"/>
      <c r="JM267" s="364"/>
      <c r="JN267" s="364"/>
      <c r="JO267" s="364"/>
      <c r="JP267" s="364"/>
      <c r="JQ267" s="364"/>
      <c r="JR267" s="364"/>
      <c r="JS267" s="364"/>
      <c r="JT267" s="364"/>
      <c r="JU267" s="364"/>
      <c r="JV267" s="364"/>
      <c r="JW267" s="364"/>
      <c r="JX267" s="364"/>
      <c r="JY267" s="364"/>
      <c r="JZ267" s="364"/>
      <c r="KA267" s="364"/>
      <c r="KB267" s="364"/>
      <c r="KC267" s="364"/>
      <c r="KD267" s="364"/>
      <c r="KE267" s="364"/>
      <c r="KF267" s="364"/>
      <c r="KG267" s="364"/>
      <c r="KH267" s="364"/>
      <c r="KI267" s="364"/>
      <c r="KJ267" s="364"/>
      <c r="KK267" s="364"/>
      <c r="KL267" s="364"/>
      <c r="KM267" s="364"/>
      <c r="KN267" s="364"/>
      <c r="KO267" s="364"/>
      <c r="KP267" s="364"/>
      <c r="KQ267" s="364"/>
      <c r="KR267" s="364"/>
      <c r="KS267" s="364"/>
      <c r="KT267" s="364"/>
      <c r="KU267" s="364"/>
      <c r="KV267" s="364"/>
      <c r="KW267" s="364"/>
      <c r="KX267" s="364"/>
      <c r="KY267" s="364"/>
      <c r="KZ267" s="364"/>
      <c r="LA267" s="364"/>
      <c r="LB267" s="364"/>
      <c r="LC267" s="364"/>
      <c r="LD267" s="364"/>
      <c r="LE267" s="364"/>
      <c r="LF267" s="364"/>
      <c r="LG267" s="364"/>
      <c r="LH267" s="364"/>
      <c r="LI267" s="364"/>
      <c r="LJ267" s="364"/>
      <c r="LK267" s="364"/>
      <c r="LL267" s="364"/>
      <c r="LM267" s="364"/>
      <c r="LN267" s="364"/>
      <c r="LO267" s="364"/>
      <c r="LP267" s="364"/>
      <c r="LQ267" s="364"/>
      <c r="LR267" s="364"/>
      <c r="LS267" s="364"/>
      <c r="LT267" s="364"/>
      <c r="LU267" s="364"/>
      <c r="LV267" s="364"/>
      <c r="LW267" s="364"/>
      <c r="LX267" s="364"/>
      <c r="LY267" s="364"/>
      <c r="LZ267" s="364"/>
      <c r="MA267" s="364"/>
      <c r="MB267" s="364"/>
      <c r="MC267" s="364"/>
      <c r="MD267" s="364"/>
      <c r="ME267" s="364"/>
      <c r="MF267" s="364"/>
      <c r="MG267" s="364"/>
      <c r="MH267" s="364"/>
      <c r="MI267" s="364"/>
      <c r="MJ267" s="364"/>
      <c r="MK267" s="364"/>
      <c r="ML267" s="364"/>
      <c r="MM267" s="364"/>
      <c r="MN267" s="364"/>
      <c r="MO267" s="364"/>
      <c r="MP267" s="364"/>
      <c r="MQ267" s="364"/>
      <c r="MR267" s="364"/>
      <c r="MS267" s="364"/>
      <c r="MT267" s="364"/>
      <c r="MU267" s="364"/>
      <c r="MV267" s="364"/>
      <c r="MW267" s="364"/>
      <c r="MX267" s="364"/>
      <c r="MY267" s="364"/>
      <c r="MZ267" s="364"/>
      <c r="NA267" s="364"/>
      <c r="NB267" s="364"/>
      <c r="NC267" s="364"/>
      <c r="ND267" s="364"/>
      <c r="NE267" s="364"/>
      <c r="NF267" s="364"/>
      <c r="NG267" s="364"/>
      <c r="NH267" s="364"/>
      <c r="NI267" s="364"/>
      <c r="NJ267" s="364"/>
      <c r="NK267" s="364"/>
      <c r="NL267" s="364"/>
      <c r="NM267" s="364"/>
      <c r="NN267" s="364"/>
      <c r="NO267" s="364"/>
      <c r="NP267" s="364"/>
      <c r="NQ267" s="364"/>
      <c r="NR267" s="364"/>
      <c r="NS267" s="364"/>
      <c r="NT267" s="364"/>
      <c r="NU267" s="364"/>
      <c r="NV267" s="364"/>
      <c r="NW267" s="364"/>
      <c r="NX267" s="364"/>
      <c r="NY267" s="364"/>
      <c r="NZ267" s="364"/>
      <c r="OA267" s="364"/>
      <c r="OB267" s="364"/>
      <c r="OC267" s="364"/>
      <c r="OD267" s="364"/>
      <c r="OE267" s="364"/>
      <c r="OF267" s="364"/>
      <c r="OG267" s="364"/>
      <c r="OH267" s="364"/>
      <c r="OI267" s="364"/>
      <c r="OJ267" s="364"/>
      <c r="OK267" s="364"/>
      <c r="OL267" s="364"/>
      <c r="OM267" s="364"/>
      <c r="ON267" s="364"/>
      <c r="OO267" s="364"/>
      <c r="OP267" s="364"/>
      <c r="OQ267" s="364"/>
      <c r="OR267" s="364"/>
    </row>
    <row r="268" spans="1:408" ht="15">
      <c r="A268" s="363" t="s">
        <v>830</v>
      </c>
      <c r="B268" s="364">
        <f t="shared" si="222"/>
        <v>0</v>
      </c>
      <c r="C268" s="364">
        <f t="shared" si="223"/>
        <v>0</v>
      </c>
      <c r="D268" s="364">
        <f t="shared" si="224"/>
        <v>0</v>
      </c>
      <c r="E268" s="364">
        <f t="shared" si="225"/>
        <v>0</v>
      </c>
      <c r="F268" s="364">
        <f t="shared" si="226"/>
        <v>0</v>
      </c>
      <c r="G268" s="364">
        <f t="shared" si="227"/>
        <v>0</v>
      </c>
      <c r="H268" s="364">
        <f t="shared" si="228"/>
        <v>0</v>
      </c>
      <c r="I268" s="364">
        <f t="shared" si="229"/>
        <v>0</v>
      </c>
      <c r="J268" s="364">
        <f t="shared" si="230"/>
        <v>0</v>
      </c>
      <c r="K268" s="364">
        <f t="shared" si="231"/>
        <v>0</v>
      </c>
      <c r="L268" s="364">
        <f t="shared" si="232"/>
        <v>0</v>
      </c>
      <c r="M268" s="364">
        <f t="shared" si="233"/>
        <v>0</v>
      </c>
      <c r="N268" s="364">
        <f t="shared" si="234"/>
        <v>0</v>
      </c>
      <c r="O268" s="364">
        <f t="shared" si="235"/>
        <v>0</v>
      </c>
      <c r="P268" s="364">
        <f t="shared" si="236"/>
        <v>0</v>
      </c>
      <c r="Q268" s="364">
        <f t="shared" si="237"/>
        <v>0</v>
      </c>
      <c r="R268" s="364">
        <f t="shared" si="238"/>
        <v>0</v>
      </c>
      <c r="S268" s="364">
        <f t="shared" si="239"/>
        <v>0</v>
      </c>
      <c r="T268" s="364">
        <f t="shared" si="240"/>
        <v>0</v>
      </c>
      <c r="U268" s="364">
        <f t="shared" si="241"/>
        <v>0</v>
      </c>
      <c r="V268" s="364">
        <f t="shared" si="242"/>
        <v>0</v>
      </c>
      <c r="W268" s="364">
        <f t="shared" si="243"/>
        <v>0</v>
      </c>
      <c r="X268" s="364">
        <f t="shared" si="244"/>
        <v>0</v>
      </c>
      <c r="Y268" s="364">
        <f t="shared" si="245"/>
        <v>0</v>
      </c>
      <c r="Z268" s="364">
        <f t="shared" si="246"/>
        <v>0</v>
      </c>
      <c r="AA268" s="364">
        <f t="shared" si="247"/>
        <v>0</v>
      </c>
      <c r="AB268" s="364">
        <f t="shared" si="248"/>
        <v>0</v>
      </c>
      <c r="AC268" s="364">
        <f t="shared" si="249"/>
        <v>0</v>
      </c>
      <c r="AD268" s="364">
        <f t="shared" si="250"/>
        <v>0</v>
      </c>
      <c r="AE268" s="364">
        <f t="shared" si="251"/>
        <v>0</v>
      </c>
      <c r="AG268" s="364"/>
      <c r="AH268" s="364"/>
      <c r="AI268" s="364"/>
      <c r="AJ268" s="364"/>
      <c r="AK268" s="364"/>
      <c r="AL268" s="364"/>
      <c r="AM268" s="364"/>
      <c r="AN268" s="364"/>
      <c r="AO268" s="364"/>
      <c r="AP268" s="364"/>
      <c r="AQ268" s="364"/>
      <c r="AR268" s="364"/>
      <c r="AS268" s="364"/>
      <c r="AT268" s="364"/>
      <c r="AU268" s="364"/>
      <c r="AV268" s="364"/>
      <c r="AW268" s="364"/>
      <c r="AX268" s="364"/>
      <c r="AY268" s="364"/>
      <c r="AZ268" s="364"/>
      <c r="BA268" s="364"/>
      <c r="BB268" s="364"/>
      <c r="BC268" s="364"/>
      <c r="BD268" s="364"/>
      <c r="BE268" s="364"/>
      <c r="BF268" s="364"/>
      <c r="BG268" s="364"/>
      <c r="BH268" s="364"/>
      <c r="BI268" s="364"/>
      <c r="BJ268" s="364"/>
      <c r="BK268" s="364"/>
      <c r="BL268" s="364"/>
      <c r="BM268" s="364"/>
      <c r="BN268" s="364"/>
      <c r="BO268" s="364"/>
      <c r="BP268" s="364"/>
      <c r="BQ268" s="364"/>
      <c r="BR268" s="364"/>
      <c r="BS268" s="364"/>
      <c r="BT268" s="364"/>
      <c r="BU268" s="364"/>
      <c r="BV268" s="364"/>
      <c r="BW268" s="364"/>
      <c r="BX268" s="364"/>
      <c r="BY268" s="364"/>
      <c r="BZ268" s="364"/>
      <c r="CA268" s="364"/>
      <c r="CB268" s="364"/>
      <c r="CC268" s="364"/>
      <c r="CD268" s="364"/>
      <c r="CE268" s="364"/>
      <c r="CF268" s="364"/>
      <c r="CG268" s="364"/>
      <c r="CH268" s="364"/>
      <c r="CI268" s="364"/>
      <c r="CJ268" s="364"/>
      <c r="CK268" s="364"/>
      <c r="CL268" s="364"/>
      <c r="CM268" s="364"/>
      <c r="CN268" s="364"/>
      <c r="CO268" s="364"/>
      <c r="CP268" s="364"/>
      <c r="CQ268" s="364"/>
      <c r="CR268" s="364"/>
      <c r="CS268" s="364"/>
      <c r="CT268" s="364"/>
      <c r="CU268" s="364"/>
      <c r="CV268" s="364"/>
      <c r="CW268" s="364"/>
      <c r="CX268" s="364"/>
      <c r="CY268" s="364"/>
      <c r="CZ268" s="364"/>
      <c r="DA268" s="364"/>
      <c r="DB268" s="364"/>
      <c r="DC268" s="364"/>
      <c r="DD268" s="364"/>
      <c r="DE268" s="364"/>
      <c r="DF268" s="364"/>
      <c r="DG268" s="364"/>
      <c r="DH268" s="364"/>
      <c r="DI268" s="364"/>
      <c r="DJ268" s="364"/>
      <c r="DK268" s="364"/>
      <c r="DL268" s="364"/>
      <c r="DM268" s="364"/>
      <c r="DN268" s="364"/>
      <c r="DO268" s="364"/>
      <c r="DP268" s="364"/>
      <c r="DQ268" s="364"/>
      <c r="DR268" s="364"/>
      <c r="DS268" s="364"/>
      <c r="DT268" s="364"/>
      <c r="DU268" s="364"/>
      <c r="DV268" s="364"/>
      <c r="DW268" s="364"/>
      <c r="DX268" s="364"/>
      <c r="DY268" s="364"/>
      <c r="DZ268" s="364"/>
      <c r="EA268" s="364"/>
      <c r="EB268" s="364"/>
      <c r="EC268" s="364"/>
      <c r="ED268" s="364"/>
      <c r="EE268" s="364"/>
      <c r="EF268" s="364"/>
      <c r="EG268" s="364"/>
      <c r="EH268" s="364"/>
      <c r="EI268" s="364"/>
      <c r="EJ268" s="364"/>
      <c r="EK268" s="364"/>
      <c r="EL268" s="364"/>
      <c r="EM268" s="364"/>
      <c r="EN268" s="364"/>
      <c r="EO268" s="364"/>
      <c r="EP268" s="364"/>
      <c r="EQ268" s="364"/>
      <c r="ER268" s="364"/>
      <c r="ES268" s="364"/>
      <c r="ET268" s="364"/>
      <c r="EU268" s="364"/>
      <c r="EV268" s="364"/>
      <c r="EW268" s="364"/>
      <c r="EX268" s="364"/>
      <c r="EY268" s="364"/>
      <c r="EZ268" s="364"/>
      <c r="FA268" s="364"/>
      <c r="FB268" s="364"/>
      <c r="FC268" s="364"/>
      <c r="FD268" s="364"/>
      <c r="FE268" s="364"/>
      <c r="FF268" s="364"/>
      <c r="FG268" s="364"/>
      <c r="FH268" s="364"/>
      <c r="FI268" s="364"/>
      <c r="FJ268" s="364"/>
      <c r="FK268" s="364"/>
      <c r="FL268" s="364"/>
      <c r="FM268" s="364"/>
      <c r="FN268" s="364"/>
      <c r="FO268" s="364"/>
      <c r="FP268" s="364"/>
      <c r="FQ268" s="364"/>
      <c r="FR268" s="364"/>
      <c r="FS268" s="364"/>
      <c r="FT268" s="364"/>
      <c r="FU268" s="364"/>
      <c r="FV268" s="364"/>
      <c r="FW268" s="364"/>
      <c r="FX268" s="364"/>
      <c r="FY268" s="364"/>
      <c r="FZ268" s="364"/>
      <c r="GA268" s="364"/>
      <c r="GB268" s="364"/>
      <c r="GC268" s="364"/>
      <c r="GD268" s="364"/>
      <c r="GE268" s="364"/>
      <c r="GF268" s="364"/>
      <c r="GG268" s="364"/>
      <c r="GH268" s="364"/>
      <c r="GI268" s="364"/>
      <c r="GJ268" s="364"/>
      <c r="GK268" s="364"/>
      <c r="GL268" s="364"/>
      <c r="GM268" s="364"/>
      <c r="GN268" s="364"/>
      <c r="GO268" s="364"/>
      <c r="GP268" s="364"/>
      <c r="GQ268" s="364"/>
      <c r="GR268" s="364"/>
      <c r="GS268" s="364"/>
      <c r="GT268" s="364"/>
      <c r="GU268" s="364"/>
      <c r="GV268" s="364"/>
      <c r="GW268" s="364"/>
      <c r="GX268" s="364"/>
      <c r="GY268" s="364"/>
      <c r="GZ268" s="364"/>
      <c r="HA268" s="364"/>
      <c r="HB268" s="364"/>
      <c r="HC268" s="364"/>
      <c r="HD268" s="364"/>
      <c r="HE268" s="364"/>
      <c r="HF268" s="364"/>
      <c r="HG268" s="364"/>
      <c r="HH268" s="364"/>
      <c r="HI268" s="364"/>
      <c r="HJ268" s="364"/>
      <c r="HK268" s="364"/>
      <c r="HL268" s="364"/>
      <c r="HM268" s="364"/>
      <c r="HN268" s="364"/>
      <c r="HO268" s="364"/>
      <c r="HP268" s="364"/>
      <c r="HQ268" s="364"/>
      <c r="HR268" s="364"/>
      <c r="HS268" s="364"/>
      <c r="HT268" s="364"/>
      <c r="HU268" s="364"/>
      <c r="HV268" s="364"/>
      <c r="HW268" s="364"/>
      <c r="HX268" s="364"/>
      <c r="HY268" s="364"/>
      <c r="HZ268" s="364"/>
      <c r="IA268" s="364"/>
      <c r="IB268" s="364"/>
      <c r="IC268" s="364"/>
      <c r="ID268" s="364"/>
      <c r="IE268" s="364"/>
      <c r="IF268" s="364"/>
      <c r="IG268" s="364"/>
      <c r="IH268" s="364"/>
      <c r="II268" s="364"/>
      <c r="IJ268" s="364"/>
      <c r="IK268" s="364"/>
      <c r="IL268" s="364"/>
      <c r="IM268" s="364"/>
      <c r="IN268" s="364"/>
      <c r="IO268" s="364"/>
      <c r="IP268" s="364"/>
      <c r="IQ268" s="364"/>
      <c r="IR268" s="364"/>
      <c r="IS268" s="364"/>
      <c r="IT268" s="364"/>
      <c r="IU268" s="364"/>
      <c r="IV268" s="364"/>
      <c r="IW268" s="364"/>
      <c r="IX268" s="364"/>
      <c r="IY268" s="364"/>
      <c r="IZ268" s="364"/>
      <c r="JA268" s="364"/>
      <c r="JB268" s="364"/>
      <c r="JC268" s="364"/>
      <c r="JD268" s="364"/>
      <c r="JE268" s="364"/>
      <c r="JF268" s="364"/>
      <c r="JG268" s="364"/>
      <c r="JH268" s="364"/>
      <c r="JI268" s="364"/>
      <c r="JJ268" s="364"/>
      <c r="JK268" s="364"/>
      <c r="JL268" s="364"/>
      <c r="JM268" s="364"/>
      <c r="JN268" s="364"/>
      <c r="JO268" s="364"/>
      <c r="JP268" s="364"/>
      <c r="JQ268" s="364"/>
      <c r="JR268" s="364"/>
      <c r="JS268" s="364"/>
      <c r="JT268" s="364"/>
      <c r="JU268" s="364"/>
      <c r="JV268" s="364"/>
      <c r="JW268" s="364"/>
      <c r="JX268" s="364"/>
      <c r="JY268" s="364"/>
      <c r="JZ268" s="364"/>
      <c r="KA268" s="364"/>
      <c r="KB268" s="364"/>
      <c r="KC268" s="364"/>
      <c r="KD268" s="364"/>
      <c r="KE268" s="364"/>
      <c r="KF268" s="364"/>
      <c r="KG268" s="364"/>
      <c r="KH268" s="364"/>
      <c r="KI268" s="364"/>
      <c r="KJ268" s="364"/>
      <c r="KK268" s="364"/>
      <c r="KL268" s="364"/>
      <c r="KM268" s="364"/>
      <c r="KN268" s="364"/>
      <c r="KO268" s="364"/>
      <c r="KP268" s="364"/>
      <c r="KQ268" s="364"/>
      <c r="KR268" s="364"/>
      <c r="KS268" s="364"/>
      <c r="KT268" s="364"/>
      <c r="KU268" s="364"/>
      <c r="KV268" s="364"/>
      <c r="KW268" s="364"/>
      <c r="KX268" s="364"/>
      <c r="KY268" s="364"/>
      <c r="KZ268" s="364"/>
      <c r="LA268" s="364"/>
      <c r="LB268" s="364"/>
      <c r="LC268" s="364"/>
      <c r="LD268" s="364"/>
      <c r="LE268" s="364"/>
      <c r="LF268" s="364"/>
      <c r="LG268" s="364"/>
      <c r="LH268" s="364"/>
      <c r="LI268" s="364"/>
      <c r="LJ268" s="364"/>
      <c r="LK268" s="364"/>
      <c r="LL268" s="364"/>
      <c r="LM268" s="364"/>
      <c r="LN268" s="364"/>
      <c r="LO268" s="364"/>
      <c r="LP268" s="364"/>
      <c r="LQ268" s="364"/>
      <c r="LR268" s="364"/>
      <c r="LS268" s="364"/>
      <c r="LT268" s="364"/>
      <c r="LU268" s="364"/>
      <c r="LV268" s="364"/>
      <c r="LW268" s="364"/>
      <c r="LX268" s="364"/>
      <c r="LY268" s="364"/>
      <c r="LZ268" s="364"/>
      <c r="MA268" s="364"/>
      <c r="MB268" s="364"/>
      <c r="MC268" s="364"/>
      <c r="MD268" s="364"/>
      <c r="ME268" s="364"/>
      <c r="MF268" s="364"/>
      <c r="MG268" s="364"/>
      <c r="MH268" s="364"/>
      <c r="MI268" s="364"/>
      <c r="MJ268" s="364"/>
      <c r="MK268" s="364"/>
      <c r="ML268" s="364"/>
      <c r="MM268" s="364"/>
      <c r="MN268" s="364"/>
      <c r="MO268" s="364"/>
      <c r="MP268" s="364"/>
      <c r="MQ268" s="364"/>
      <c r="MR268" s="364"/>
      <c r="MS268" s="364"/>
      <c r="MT268" s="364"/>
      <c r="MU268" s="364"/>
      <c r="MV268" s="364"/>
      <c r="MW268" s="364"/>
      <c r="MX268" s="364"/>
      <c r="MY268" s="364"/>
      <c r="MZ268" s="364"/>
      <c r="NA268" s="364"/>
      <c r="NB268" s="364"/>
      <c r="NC268" s="364"/>
      <c r="ND268" s="364"/>
      <c r="NE268" s="364"/>
      <c r="NF268" s="364"/>
      <c r="NG268" s="364"/>
      <c r="NH268" s="364"/>
      <c r="NI268" s="364"/>
      <c r="NJ268" s="364"/>
      <c r="NK268" s="364"/>
      <c r="NL268" s="364"/>
      <c r="NM268" s="364"/>
      <c r="NN268" s="364"/>
      <c r="NO268" s="364"/>
      <c r="NP268" s="364"/>
      <c r="NQ268" s="364"/>
      <c r="NR268" s="364"/>
      <c r="NS268" s="364"/>
      <c r="NT268" s="364"/>
      <c r="NU268" s="364"/>
      <c r="NV268" s="364"/>
      <c r="NW268" s="364"/>
      <c r="NX268" s="364"/>
      <c r="NY268" s="364"/>
      <c r="NZ268" s="364"/>
      <c r="OA268" s="364"/>
      <c r="OB268" s="364"/>
      <c r="OC268" s="364"/>
      <c r="OD268" s="364"/>
      <c r="OE268" s="364"/>
      <c r="OF268" s="364"/>
      <c r="OG268" s="364"/>
      <c r="OH268" s="364"/>
      <c r="OI268" s="364"/>
      <c r="OJ268" s="364"/>
      <c r="OK268" s="364"/>
      <c r="OL268" s="364"/>
      <c r="OM268" s="364"/>
      <c r="ON268" s="364"/>
      <c r="OO268" s="364"/>
      <c r="OP268" s="364"/>
      <c r="OQ268" s="364"/>
      <c r="OR268" s="364"/>
    </row>
    <row r="269" spans="1:408" ht="15">
      <c r="A269" s="363" t="s">
        <v>831</v>
      </c>
      <c r="B269" s="364">
        <f t="shared" si="222"/>
        <v>0</v>
      </c>
      <c r="C269" s="364">
        <f t="shared" si="223"/>
        <v>0</v>
      </c>
      <c r="D269" s="364">
        <f t="shared" si="224"/>
        <v>0</v>
      </c>
      <c r="E269" s="364">
        <f t="shared" si="225"/>
        <v>0</v>
      </c>
      <c r="F269" s="364">
        <f t="shared" si="226"/>
        <v>0</v>
      </c>
      <c r="G269" s="364">
        <f t="shared" si="227"/>
        <v>0</v>
      </c>
      <c r="H269" s="364">
        <f t="shared" si="228"/>
        <v>0</v>
      </c>
      <c r="I269" s="364">
        <f t="shared" si="229"/>
        <v>0</v>
      </c>
      <c r="J269" s="364">
        <f t="shared" si="230"/>
        <v>0</v>
      </c>
      <c r="K269" s="364">
        <f t="shared" si="231"/>
        <v>0</v>
      </c>
      <c r="L269" s="364">
        <f t="shared" si="232"/>
        <v>0</v>
      </c>
      <c r="M269" s="364">
        <f t="shared" si="233"/>
        <v>0</v>
      </c>
      <c r="N269" s="364">
        <f t="shared" si="234"/>
        <v>0</v>
      </c>
      <c r="O269" s="364">
        <f t="shared" si="235"/>
        <v>0</v>
      </c>
      <c r="P269" s="364">
        <f t="shared" si="236"/>
        <v>0</v>
      </c>
      <c r="Q269" s="364">
        <f t="shared" si="237"/>
        <v>0</v>
      </c>
      <c r="R269" s="364">
        <f t="shared" si="238"/>
        <v>0</v>
      </c>
      <c r="S269" s="364">
        <f t="shared" si="239"/>
        <v>0</v>
      </c>
      <c r="T269" s="364">
        <f t="shared" si="240"/>
        <v>0</v>
      </c>
      <c r="U269" s="364">
        <f t="shared" si="241"/>
        <v>0</v>
      </c>
      <c r="V269" s="364">
        <f t="shared" si="242"/>
        <v>0</v>
      </c>
      <c r="W269" s="364">
        <f t="shared" si="243"/>
        <v>0</v>
      </c>
      <c r="X269" s="364">
        <f t="shared" si="244"/>
        <v>0</v>
      </c>
      <c r="Y269" s="364">
        <f t="shared" si="245"/>
        <v>0</v>
      </c>
      <c r="Z269" s="364">
        <f t="shared" si="246"/>
        <v>0</v>
      </c>
      <c r="AA269" s="364">
        <f t="shared" si="247"/>
        <v>0</v>
      </c>
      <c r="AB269" s="364">
        <f t="shared" si="248"/>
        <v>0</v>
      </c>
      <c r="AC269" s="364">
        <f t="shared" si="249"/>
        <v>0</v>
      </c>
      <c r="AD269" s="364">
        <f t="shared" si="250"/>
        <v>0</v>
      </c>
      <c r="AE269" s="364">
        <f t="shared" si="251"/>
        <v>0</v>
      </c>
      <c r="AG269" s="364"/>
      <c r="AH269" s="364"/>
      <c r="AI269" s="364"/>
      <c r="AJ269" s="364"/>
      <c r="AK269" s="364"/>
      <c r="AL269" s="364"/>
      <c r="AM269" s="364"/>
      <c r="AN269" s="364"/>
      <c r="AO269" s="364"/>
      <c r="AP269" s="364"/>
      <c r="AQ269" s="364"/>
      <c r="AR269" s="364"/>
      <c r="AS269" s="364"/>
      <c r="AT269" s="364"/>
      <c r="AU269" s="364"/>
      <c r="AV269" s="364"/>
      <c r="AW269" s="364"/>
      <c r="AX269" s="364"/>
      <c r="AY269" s="364"/>
      <c r="AZ269" s="364"/>
      <c r="BA269" s="364"/>
      <c r="BB269" s="364"/>
      <c r="BC269" s="364"/>
      <c r="BD269" s="364"/>
      <c r="BE269" s="364"/>
      <c r="BF269" s="364"/>
      <c r="BG269" s="364"/>
      <c r="BH269" s="364"/>
      <c r="BI269" s="364"/>
      <c r="BJ269" s="364"/>
      <c r="BK269" s="364"/>
      <c r="BL269" s="364"/>
      <c r="BM269" s="364"/>
      <c r="BN269" s="364"/>
      <c r="BO269" s="364"/>
      <c r="BP269" s="364"/>
      <c r="BQ269" s="364"/>
      <c r="BR269" s="364"/>
      <c r="BS269" s="364"/>
      <c r="BT269" s="364"/>
      <c r="BU269" s="364"/>
      <c r="BV269" s="364"/>
      <c r="BW269" s="364"/>
      <c r="BX269" s="364"/>
      <c r="BY269" s="364"/>
      <c r="BZ269" s="364"/>
      <c r="CA269" s="364"/>
      <c r="CB269" s="364"/>
      <c r="CC269" s="364"/>
      <c r="CD269" s="364"/>
      <c r="CE269" s="364"/>
      <c r="CF269" s="364"/>
      <c r="CG269" s="364"/>
      <c r="CH269" s="364"/>
      <c r="CI269" s="364"/>
      <c r="CJ269" s="364"/>
      <c r="CK269" s="364"/>
      <c r="CL269" s="364"/>
      <c r="CM269" s="364"/>
      <c r="CN269" s="364"/>
      <c r="CO269" s="364"/>
      <c r="CP269" s="364"/>
      <c r="CQ269" s="364"/>
      <c r="CR269" s="364"/>
      <c r="CS269" s="364"/>
      <c r="CT269" s="364"/>
      <c r="CU269" s="364"/>
      <c r="CV269" s="364"/>
      <c r="CW269" s="364"/>
      <c r="CX269" s="364"/>
      <c r="CY269" s="364"/>
      <c r="CZ269" s="364"/>
      <c r="DA269" s="364"/>
      <c r="DB269" s="364"/>
      <c r="DC269" s="364"/>
      <c r="DD269" s="364"/>
      <c r="DE269" s="364"/>
      <c r="DF269" s="364"/>
      <c r="DG269" s="364"/>
      <c r="DH269" s="364"/>
      <c r="DI269" s="364"/>
      <c r="DJ269" s="364"/>
      <c r="DK269" s="364"/>
      <c r="DL269" s="364"/>
      <c r="DM269" s="364"/>
      <c r="DN269" s="364"/>
      <c r="DO269" s="364"/>
      <c r="DP269" s="364"/>
      <c r="DQ269" s="364"/>
      <c r="DR269" s="364"/>
      <c r="DS269" s="364"/>
      <c r="DT269" s="364"/>
      <c r="DU269" s="364"/>
      <c r="DV269" s="364"/>
      <c r="DW269" s="364"/>
      <c r="DX269" s="364"/>
      <c r="DY269" s="364"/>
      <c r="DZ269" s="364"/>
      <c r="EA269" s="364"/>
      <c r="EB269" s="364"/>
      <c r="EC269" s="364"/>
      <c r="ED269" s="364"/>
      <c r="EE269" s="364"/>
      <c r="EF269" s="364"/>
      <c r="EG269" s="364"/>
      <c r="EH269" s="364"/>
      <c r="EI269" s="364"/>
      <c r="EJ269" s="364"/>
      <c r="EK269" s="364"/>
      <c r="EL269" s="364"/>
      <c r="EM269" s="364"/>
      <c r="EN269" s="364"/>
      <c r="EO269" s="364"/>
      <c r="EP269" s="364"/>
      <c r="EQ269" s="364"/>
      <c r="ER269" s="364"/>
      <c r="ES269" s="364"/>
      <c r="ET269" s="364"/>
      <c r="EU269" s="364"/>
      <c r="EV269" s="364"/>
      <c r="EW269" s="364"/>
      <c r="EX269" s="364"/>
      <c r="EY269" s="364"/>
      <c r="EZ269" s="364"/>
      <c r="FA269" s="364"/>
      <c r="FB269" s="364"/>
      <c r="FC269" s="364"/>
      <c r="FD269" s="364"/>
      <c r="FE269" s="364"/>
      <c r="FF269" s="364"/>
      <c r="FG269" s="364"/>
      <c r="FH269" s="364"/>
      <c r="FI269" s="364"/>
      <c r="FJ269" s="364"/>
      <c r="FK269" s="364"/>
      <c r="FL269" s="364"/>
      <c r="FM269" s="364"/>
      <c r="FN269" s="364"/>
      <c r="FO269" s="364"/>
      <c r="FP269" s="364"/>
      <c r="FQ269" s="364"/>
      <c r="FR269" s="364"/>
      <c r="FS269" s="364"/>
      <c r="FT269" s="364"/>
      <c r="FU269" s="364"/>
      <c r="FV269" s="364"/>
      <c r="FW269" s="364"/>
      <c r="FX269" s="364"/>
      <c r="FY269" s="364"/>
      <c r="FZ269" s="364"/>
      <c r="GA269" s="364"/>
      <c r="GB269" s="364"/>
      <c r="GC269" s="364"/>
      <c r="GD269" s="364"/>
      <c r="GE269" s="364"/>
      <c r="GF269" s="364"/>
      <c r="GG269" s="364"/>
      <c r="GH269" s="364"/>
      <c r="GI269" s="364"/>
      <c r="GJ269" s="364"/>
      <c r="GK269" s="364"/>
      <c r="GL269" s="364"/>
      <c r="GM269" s="364"/>
      <c r="GN269" s="364"/>
      <c r="GO269" s="364"/>
      <c r="GP269" s="364"/>
      <c r="GQ269" s="364"/>
      <c r="GR269" s="364"/>
      <c r="GS269" s="364"/>
      <c r="GT269" s="364"/>
      <c r="GU269" s="364"/>
      <c r="GV269" s="364"/>
      <c r="GW269" s="364"/>
      <c r="GX269" s="364"/>
      <c r="GY269" s="364"/>
      <c r="GZ269" s="364"/>
      <c r="HA269" s="364"/>
      <c r="HB269" s="364"/>
      <c r="HC269" s="364"/>
      <c r="HD269" s="364"/>
      <c r="HE269" s="364"/>
      <c r="HF269" s="364"/>
      <c r="HG269" s="364"/>
      <c r="HH269" s="364"/>
      <c r="HI269" s="364"/>
      <c r="HJ269" s="364"/>
      <c r="HK269" s="364"/>
      <c r="HL269" s="364"/>
      <c r="HM269" s="364"/>
      <c r="HN269" s="364"/>
      <c r="HO269" s="364"/>
      <c r="HP269" s="364"/>
      <c r="HQ269" s="364"/>
      <c r="HR269" s="364"/>
      <c r="HS269" s="364"/>
      <c r="HT269" s="364"/>
      <c r="HU269" s="364"/>
      <c r="HV269" s="364"/>
      <c r="HW269" s="364"/>
      <c r="HX269" s="364"/>
      <c r="HY269" s="364"/>
      <c r="HZ269" s="364"/>
      <c r="IA269" s="364"/>
      <c r="IB269" s="364"/>
      <c r="IC269" s="364"/>
      <c r="ID269" s="364"/>
      <c r="IE269" s="364"/>
      <c r="IF269" s="364"/>
      <c r="IG269" s="364"/>
      <c r="IH269" s="364"/>
      <c r="II269" s="364"/>
      <c r="IJ269" s="364"/>
      <c r="IK269" s="364"/>
      <c r="IL269" s="364"/>
      <c r="IM269" s="364"/>
      <c r="IN269" s="364"/>
      <c r="IO269" s="364"/>
      <c r="IP269" s="364"/>
      <c r="IQ269" s="364"/>
      <c r="IR269" s="364"/>
      <c r="IS269" s="364"/>
      <c r="IT269" s="364"/>
      <c r="IU269" s="364"/>
      <c r="IV269" s="364"/>
      <c r="IW269" s="364"/>
      <c r="IX269" s="364"/>
      <c r="IY269" s="364"/>
      <c r="IZ269" s="364"/>
      <c r="JA269" s="364"/>
      <c r="JB269" s="364"/>
      <c r="JC269" s="364"/>
      <c r="JD269" s="364"/>
      <c r="JE269" s="364"/>
      <c r="JF269" s="364"/>
      <c r="JG269" s="364"/>
      <c r="JH269" s="364"/>
      <c r="JI269" s="364"/>
      <c r="JJ269" s="364"/>
      <c r="JK269" s="364"/>
      <c r="JL269" s="364"/>
      <c r="JM269" s="364"/>
      <c r="JN269" s="364"/>
      <c r="JO269" s="364"/>
      <c r="JP269" s="364"/>
      <c r="JQ269" s="364"/>
      <c r="JR269" s="364"/>
      <c r="JS269" s="364"/>
      <c r="JT269" s="364"/>
      <c r="JU269" s="364"/>
      <c r="JV269" s="364"/>
      <c r="JW269" s="364"/>
      <c r="JX269" s="364"/>
      <c r="JY269" s="364"/>
      <c r="JZ269" s="364"/>
      <c r="KA269" s="364"/>
      <c r="KB269" s="364"/>
      <c r="KC269" s="364"/>
      <c r="KD269" s="364"/>
      <c r="KE269" s="364"/>
      <c r="KF269" s="364"/>
      <c r="KG269" s="364"/>
      <c r="KH269" s="364"/>
      <c r="KI269" s="364"/>
      <c r="KJ269" s="364"/>
      <c r="KK269" s="364"/>
      <c r="KL269" s="364"/>
      <c r="KM269" s="364"/>
      <c r="KN269" s="364"/>
      <c r="KO269" s="364"/>
      <c r="KP269" s="364"/>
      <c r="KQ269" s="364"/>
      <c r="KR269" s="364"/>
      <c r="KS269" s="364"/>
      <c r="KT269" s="364"/>
      <c r="KU269" s="364"/>
      <c r="KV269" s="364"/>
      <c r="KW269" s="364"/>
      <c r="KX269" s="364"/>
      <c r="KY269" s="364"/>
      <c r="KZ269" s="364"/>
      <c r="LA269" s="364"/>
      <c r="LB269" s="364"/>
      <c r="LC269" s="364"/>
      <c r="LD269" s="364"/>
      <c r="LE269" s="364"/>
      <c r="LF269" s="364"/>
      <c r="LG269" s="364"/>
      <c r="LH269" s="364"/>
      <c r="LI269" s="364"/>
      <c r="LJ269" s="364"/>
      <c r="LK269" s="364"/>
      <c r="LL269" s="364"/>
      <c r="LM269" s="364"/>
      <c r="LN269" s="364"/>
      <c r="LO269" s="364"/>
      <c r="LP269" s="364"/>
      <c r="LQ269" s="364"/>
      <c r="LR269" s="364"/>
      <c r="LS269" s="364"/>
      <c r="LT269" s="364"/>
      <c r="LU269" s="364"/>
      <c r="LV269" s="364"/>
      <c r="LW269" s="364"/>
      <c r="LX269" s="364"/>
      <c r="LY269" s="364"/>
      <c r="LZ269" s="364"/>
      <c r="MA269" s="364"/>
      <c r="MB269" s="364"/>
      <c r="MC269" s="364"/>
      <c r="MD269" s="364"/>
      <c r="ME269" s="364"/>
      <c r="MF269" s="364"/>
      <c r="MG269" s="364"/>
      <c r="MH269" s="364"/>
      <c r="MI269" s="364"/>
      <c r="MJ269" s="364"/>
      <c r="MK269" s="364"/>
      <c r="ML269" s="364"/>
      <c r="MM269" s="364"/>
      <c r="MN269" s="364"/>
      <c r="MO269" s="364"/>
      <c r="MP269" s="364"/>
      <c r="MQ269" s="364"/>
      <c r="MR269" s="364"/>
      <c r="MS269" s="364"/>
      <c r="MT269" s="364"/>
      <c r="MU269" s="364"/>
      <c r="MV269" s="364"/>
      <c r="MW269" s="364"/>
      <c r="MX269" s="364"/>
      <c r="MY269" s="364"/>
      <c r="MZ269" s="364"/>
      <c r="NA269" s="364"/>
      <c r="NB269" s="364"/>
      <c r="NC269" s="364"/>
      <c r="ND269" s="364"/>
      <c r="NE269" s="364"/>
      <c r="NF269" s="364"/>
      <c r="NG269" s="364"/>
      <c r="NH269" s="364"/>
      <c r="NI269" s="364"/>
      <c r="NJ269" s="364"/>
      <c r="NK269" s="364"/>
      <c r="NL269" s="364"/>
      <c r="NM269" s="364"/>
      <c r="NN269" s="364"/>
      <c r="NO269" s="364"/>
      <c r="NP269" s="364"/>
      <c r="NQ269" s="364"/>
      <c r="NR269" s="364"/>
      <c r="NS269" s="364"/>
      <c r="NT269" s="364"/>
      <c r="NU269" s="364"/>
      <c r="NV269" s="364"/>
      <c r="NW269" s="364"/>
      <c r="NX269" s="364"/>
      <c r="NY269" s="364"/>
      <c r="NZ269" s="364"/>
      <c r="OA269" s="364"/>
      <c r="OB269" s="364"/>
      <c r="OC269" s="364"/>
      <c r="OD269" s="364"/>
      <c r="OE269" s="364"/>
      <c r="OF269" s="364"/>
      <c r="OG269" s="364"/>
      <c r="OH269" s="364"/>
      <c r="OI269" s="364"/>
      <c r="OJ269" s="364"/>
      <c r="OK269" s="364"/>
      <c r="OL269" s="364"/>
      <c r="OM269" s="364"/>
      <c r="ON269" s="364"/>
      <c r="OO269" s="364"/>
      <c r="OP269" s="364"/>
      <c r="OQ269" s="364"/>
      <c r="OR269" s="364"/>
    </row>
    <row r="270" spans="1:408" ht="15">
      <c r="A270" s="365" t="s">
        <v>832</v>
      </c>
      <c r="B270" s="364">
        <f t="shared" si="222"/>
        <v>0</v>
      </c>
      <c r="C270" s="364">
        <f t="shared" si="223"/>
        <v>0</v>
      </c>
      <c r="D270" s="364">
        <f t="shared" si="224"/>
        <v>0</v>
      </c>
      <c r="E270" s="364">
        <f t="shared" si="225"/>
        <v>0</v>
      </c>
      <c r="F270" s="364">
        <f t="shared" si="226"/>
        <v>0</v>
      </c>
      <c r="G270" s="364">
        <f t="shared" si="227"/>
        <v>0</v>
      </c>
      <c r="H270" s="364">
        <f t="shared" si="228"/>
        <v>0</v>
      </c>
      <c r="I270" s="364">
        <f t="shared" si="229"/>
        <v>0</v>
      </c>
      <c r="J270" s="364">
        <f t="shared" si="230"/>
        <v>0</v>
      </c>
      <c r="K270" s="364">
        <f t="shared" si="231"/>
        <v>0</v>
      </c>
      <c r="L270" s="364">
        <f t="shared" si="232"/>
        <v>0</v>
      </c>
      <c r="M270" s="364">
        <f t="shared" si="233"/>
        <v>0</v>
      </c>
      <c r="N270" s="364">
        <f t="shared" si="234"/>
        <v>0</v>
      </c>
      <c r="O270" s="364">
        <f t="shared" si="235"/>
        <v>0</v>
      </c>
      <c r="P270" s="364">
        <f t="shared" si="236"/>
        <v>0</v>
      </c>
      <c r="Q270" s="364">
        <f t="shared" si="237"/>
        <v>0</v>
      </c>
      <c r="R270" s="364">
        <f t="shared" si="238"/>
        <v>0</v>
      </c>
      <c r="S270" s="364">
        <f t="shared" si="239"/>
        <v>0</v>
      </c>
      <c r="T270" s="364">
        <f t="shared" si="240"/>
        <v>0</v>
      </c>
      <c r="U270" s="364">
        <f t="shared" si="241"/>
        <v>0</v>
      </c>
      <c r="V270" s="364">
        <f t="shared" si="242"/>
        <v>0</v>
      </c>
      <c r="W270" s="364">
        <f t="shared" si="243"/>
        <v>0</v>
      </c>
      <c r="X270" s="364">
        <f t="shared" si="244"/>
        <v>0</v>
      </c>
      <c r="Y270" s="364">
        <f t="shared" si="245"/>
        <v>0</v>
      </c>
      <c r="Z270" s="364">
        <f t="shared" si="246"/>
        <v>0</v>
      </c>
      <c r="AA270" s="364">
        <f t="shared" si="247"/>
        <v>0</v>
      </c>
      <c r="AB270" s="364">
        <f t="shared" si="248"/>
        <v>0</v>
      </c>
      <c r="AC270" s="364">
        <f t="shared" si="249"/>
        <v>0</v>
      </c>
      <c r="AD270" s="364">
        <f t="shared" si="250"/>
        <v>0</v>
      </c>
      <c r="AE270" s="364">
        <f t="shared" si="251"/>
        <v>0</v>
      </c>
      <c r="AG270" s="364"/>
      <c r="AH270" s="364"/>
      <c r="AI270" s="364"/>
      <c r="AJ270" s="364"/>
      <c r="AK270" s="364"/>
      <c r="AL270" s="364"/>
      <c r="AM270" s="364"/>
      <c r="AN270" s="364"/>
      <c r="AO270" s="364"/>
      <c r="AP270" s="364"/>
      <c r="AQ270" s="364"/>
      <c r="AR270" s="364"/>
      <c r="AS270" s="364"/>
      <c r="AT270" s="364"/>
      <c r="AU270" s="364"/>
      <c r="AV270" s="364"/>
      <c r="AW270" s="364"/>
      <c r="AX270" s="364"/>
      <c r="AY270" s="364"/>
      <c r="AZ270" s="364"/>
      <c r="BA270" s="364"/>
      <c r="BB270" s="364"/>
      <c r="BC270" s="364"/>
      <c r="BD270" s="364"/>
      <c r="BE270" s="364"/>
      <c r="BF270" s="364"/>
      <c r="BG270" s="364"/>
      <c r="BH270" s="364"/>
      <c r="BI270" s="364"/>
      <c r="BJ270" s="364"/>
      <c r="BK270" s="364"/>
      <c r="BL270" s="364"/>
      <c r="BM270" s="364"/>
      <c r="BN270" s="364"/>
      <c r="BO270" s="364"/>
      <c r="BP270" s="364"/>
      <c r="BQ270" s="364"/>
      <c r="BR270" s="364"/>
      <c r="BS270" s="364"/>
      <c r="BT270" s="364"/>
      <c r="BU270" s="364"/>
      <c r="BV270" s="364"/>
      <c r="BW270" s="364"/>
      <c r="BX270" s="364"/>
      <c r="BY270" s="364"/>
      <c r="BZ270" s="364"/>
      <c r="CA270" s="364"/>
      <c r="CB270" s="364"/>
      <c r="CC270" s="364"/>
      <c r="CD270" s="364"/>
      <c r="CE270" s="364"/>
      <c r="CF270" s="364"/>
      <c r="CG270" s="364"/>
      <c r="CH270" s="364"/>
      <c r="CI270" s="364"/>
      <c r="CJ270" s="364"/>
      <c r="CK270" s="364"/>
      <c r="CL270" s="364"/>
      <c r="CM270" s="364"/>
      <c r="CN270" s="364"/>
      <c r="CO270" s="364"/>
      <c r="CP270" s="364"/>
      <c r="CQ270" s="364"/>
      <c r="CR270" s="364"/>
      <c r="CS270" s="364"/>
      <c r="CT270" s="364"/>
      <c r="CU270" s="364"/>
      <c r="CV270" s="364"/>
      <c r="CW270" s="364"/>
      <c r="CX270" s="364"/>
      <c r="CY270" s="364"/>
      <c r="CZ270" s="364"/>
      <c r="DA270" s="364"/>
      <c r="DB270" s="364"/>
      <c r="DC270" s="364"/>
      <c r="DD270" s="364"/>
      <c r="DE270" s="364"/>
      <c r="DF270" s="364"/>
      <c r="DG270" s="364"/>
      <c r="DH270" s="364"/>
      <c r="DI270" s="364"/>
      <c r="DJ270" s="364"/>
      <c r="DK270" s="364"/>
      <c r="DL270" s="364"/>
      <c r="DM270" s="364"/>
      <c r="DN270" s="364"/>
      <c r="DO270" s="364"/>
      <c r="DP270" s="364"/>
      <c r="DQ270" s="364"/>
      <c r="DR270" s="364"/>
      <c r="DS270" s="364"/>
      <c r="DT270" s="364"/>
      <c r="DU270" s="364"/>
      <c r="DV270" s="364"/>
      <c r="DW270" s="364"/>
      <c r="DX270" s="364"/>
      <c r="DY270" s="364"/>
      <c r="DZ270" s="364"/>
      <c r="EA270" s="364"/>
      <c r="EB270" s="364"/>
      <c r="EC270" s="364"/>
      <c r="ED270" s="364"/>
      <c r="EE270" s="364"/>
      <c r="EF270" s="364"/>
      <c r="EG270" s="364"/>
      <c r="EH270" s="364"/>
      <c r="EI270" s="364"/>
      <c r="EJ270" s="364"/>
      <c r="EK270" s="364"/>
      <c r="EL270" s="364"/>
      <c r="EM270" s="364"/>
      <c r="EN270" s="364"/>
      <c r="EO270" s="364"/>
      <c r="EP270" s="364"/>
      <c r="EQ270" s="364"/>
      <c r="ER270" s="364"/>
      <c r="ES270" s="364"/>
      <c r="ET270" s="364"/>
      <c r="EU270" s="364"/>
      <c r="EV270" s="364"/>
      <c r="EW270" s="364"/>
      <c r="EX270" s="364"/>
      <c r="EY270" s="364"/>
      <c r="EZ270" s="364"/>
      <c r="FA270" s="364"/>
      <c r="FB270" s="364"/>
      <c r="FC270" s="364"/>
      <c r="FD270" s="364"/>
      <c r="FE270" s="364"/>
      <c r="FF270" s="364"/>
      <c r="FG270" s="364"/>
      <c r="FH270" s="364"/>
      <c r="FI270" s="364"/>
      <c r="FJ270" s="364"/>
      <c r="FK270" s="364"/>
      <c r="FL270" s="364"/>
      <c r="FM270" s="364"/>
      <c r="FN270" s="364"/>
      <c r="FO270" s="364"/>
      <c r="FP270" s="364"/>
      <c r="FQ270" s="364"/>
      <c r="FR270" s="364"/>
      <c r="FS270" s="364"/>
      <c r="FT270" s="364"/>
      <c r="FU270" s="364"/>
      <c r="FV270" s="364"/>
      <c r="FW270" s="364"/>
      <c r="FX270" s="364"/>
      <c r="FY270" s="364"/>
      <c r="FZ270" s="364"/>
      <c r="GA270" s="364"/>
      <c r="GB270" s="364"/>
      <c r="GC270" s="364"/>
      <c r="GD270" s="364"/>
      <c r="GE270" s="364"/>
      <c r="GF270" s="364"/>
      <c r="GG270" s="364"/>
      <c r="GH270" s="364"/>
      <c r="GI270" s="364"/>
      <c r="GJ270" s="364"/>
      <c r="GK270" s="364"/>
      <c r="GL270" s="364"/>
      <c r="GM270" s="364"/>
      <c r="GN270" s="364"/>
      <c r="GO270" s="364"/>
      <c r="GP270" s="364"/>
      <c r="GQ270" s="364"/>
      <c r="GR270" s="364"/>
      <c r="GS270" s="364"/>
      <c r="GT270" s="364"/>
      <c r="GU270" s="364"/>
      <c r="GV270" s="364"/>
      <c r="GW270" s="364"/>
      <c r="GX270" s="364"/>
      <c r="GY270" s="364"/>
      <c r="GZ270" s="364"/>
      <c r="HA270" s="364"/>
      <c r="HB270" s="364"/>
      <c r="HC270" s="364"/>
      <c r="HD270" s="364"/>
      <c r="HE270" s="364"/>
      <c r="HF270" s="364"/>
      <c r="HG270" s="364"/>
      <c r="HH270" s="364"/>
      <c r="HI270" s="364"/>
      <c r="HJ270" s="364"/>
      <c r="HK270" s="364"/>
      <c r="HL270" s="364"/>
      <c r="HM270" s="364"/>
      <c r="HN270" s="364"/>
      <c r="HO270" s="364"/>
      <c r="HP270" s="364"/>
      <c r="HQ270" s="364"/>
      <c r="HR270" s="364"/>
      <c r="HS270" s="364"/>
      <c r="HT270" s="364"/>
      <c r="HU270" s="364"/>
      <c r="HV270" s="364"/>
      <c r="HW270" s="364"/>
      <c r="HX270" s="364"/>
      <c r="HY270" s="364"/>
      <c r="HZ270" s="364"/>
      <c r="IA270" s="364"/>
      <c r="IB270" s="364"/>
      <c r="IC270" s="364"/>
      <c r="ID270" s="364"/>
      <c r="IE270" s="364"/>
      <c r="IF270" s="364"/>
      <c r="IG270" s="364"/>
      <c r="IH270" s="364"/>
      <c r="II270" s="364"/>
      <c r="IJ270" s="364"/>
      <c r="IK270" s="364"/>
      <c r="IL270" s="364"/>
      <c r="IM270" s="364"/>
      <c r="IN270" s="364"/>
      <c r="IO270" s="364"/>
      <c r="IP270" s="364"/>
      <c r="IQ270" s="364"/>
      <c r="IR270" s="364"/>
      <c r="IS270" s="364"/>
      <c r="IT270" s="364"/>
      <c r="IU270" s="364"/>
      <c r="IV270" s="364"/>
      <c r="IW270" s="364"/>
      <c r="IX270" s="364"/>
      <c r="IY270" s="364"/>
      <c r="IZ270" s="364"/>
      <c r="JA270" s="364"/>
      <c r="JB270" s="364"/>
      <c r="JC270" s="364"/>
      <c r="JD270" s="364"/>
      <c r="JE270" s="364"/>
      <c r="JF270" s="364"/>
      <c r="JG270" s="364"/>
      <c r="JH270" s="364"/>
      <c r="JI270" s="364"/>
      <c r="JJ270" s="364"/>
      <c r="JK270" s="364"/>
      <c r="JL270" s="364"/>
      <c r="JM270" s="364"/>
      <c r="JN270" s="364"/>
      <c r="JO270" s="364"/>
      <c r="JP270" s="364"/>
      <c r="JQ270" s="364"/>
      <c r="JR270" s="364"/>
      <c r="JS270" s="364"/>
      <c r="JT270" s="364"/>
      <c r="JU270" s="364"/>
      <c r="JV270" s="364"/>
      <c r="JW270" s="364"/>
      <c r="JX270" s="364"/>
      <c r="JY270" s="364"/>
      <c r="JZ270" s="364"/>
      <c r="KA270" s="364"/>
      <c r="KB270" s="364"/>
      <c r="KC270" s="364"/>
      <c r="KD270" s="364"/>
      <c r="KE270" s="364"/>
      <c r="KF270" s="364"/>
      <c r="KG270" s="364"/>
      <c r="KH270" s="364"/>
      <c r="KI270" s="364"/>
      <c r="KJ270" s="364"/>
      <c r="KK270" s="364"/>
      <c r="KL270" s="364"/>
      <c r="KM270" s="364"/>
      <c r="KN270" s="364"/>
      <c r="KO270" s="364"/>
      <c r="KP270" s="364"/>
      <c r="KQ270" s="364"/>
      <c r="KR270" s="364"/>
      <c r="KS270" s="364"/>
      <c r="KT270" s="364"/>
      <c r="KU270" s="364"/>
      <c r="KV270" s="364"/>
      <c r="KW270" s="364"/>
      <c r="KX270" s="364"/>
      <c r="KY270" s="364"/>
      <c r="KZ270" s="364"/>
      <c r="LA270" s="364"/>
      <c r="LB270" s="364"/>
      <c r="LC270" s="364"/>
      <c r="LD270" s="364"/>
      <c r="LE270" s="364"/>
      <c r="LF270" s="364"/>
      <c r="LG270" s="364"/>
      <c r="LH270" s="364"/>
      <c r="LI270" s="364"/>
      <c r="LJ270" s="364"/>
      <c r="LK270" s="364"/>
      <c r="LL270" s="364"/>
      <c r="LM270" s="364"/>
      <c r="LN270" s="364"/>
      <c r="LO270" s="364"/>
      <c r="LP270" s="364"/>
      <c r="LQ270" s="364"/>
      <c r="LR270" s="364"/>
      <c r="LS270" s="364"/>
      <c r="LT270" s="364"/>
      <c r="LU270" s="364"/>
      <c r="LV270" s="364"/>
      <c r="LW270" s="364"/>
      <c r="LX270" s="364"/>
      <c r="LY270" s="364"/>
      <c r="LZ270" s="364"/>
      <c r="MA270" s="364"/>
      <c r="MB270" s="364"/>
      <c r="MC270" s="364"/>
      <c r="MD270" s="364"/>
      <c r="ME270" s="364"/>
      <c r="MF270" s="364"/>
      <c r="MG270" s="364"/>
      <c r="MH270" s="364"/>
      <c r="MI270" s="364"/>
      <c r="MJ270" s="364"/>
      <c r="MK270" s="364"/>
      <c r="ML270" s="364"/>
      <c r="MM270" s="364"/>
      <c r="MN270" s="364"/>
      <c r="MO270" s="364"/>
      <c r="MP270" s="364"/>
      <c r="MQ270" s="364"/>
      <c r="MR270" s="364"/>
      <c r="MS270" s="364"/>
      <c r="MT270" s="364"/>
      <c r="MU270" s="364"/>
      <c r="MV270" s="364"/>
      <c r="MW270" s="364"/>
      <c r="MX270" s="364"/>
      <c r="MY270" s="364"/>
      <c r="MZ270" s="364"/>
      <c r="NA270" s="364"/>
      <c r="NB270" s="364"/>
      <c r="NC270" s="364"/>
      <c r="ND270" s="364"/>
      <c r="NE270" s="364"/>
      <c r="NF270" s="364"/>
      <c r="NG270" s="364"/>
      <c r="NH270" s="364"/>
      <c r="NI270" s="364"/>
      <c r="NJ270" s="364"/>
      <c r="NK270" s="364"/>
      <c r="NL270" s="364"/>
      <c r="NM270" s="364"/>
      <c r="NN270" s="364"/>
      <c r="NO270" s="364"/>
      <c r="NP270" s="364"/>
      <c r="NQ270" s="364"/>
      <c r="NR270" s="364"/>
      <c r="NS270" s="364"/>
      <c r="NT270" s="364"/>
      <c r="NU270" s="364"/>
      <c r="NV270" s="364"/>
      <c r="NW270" s="364"/>
      <c r="NX270" s="364"/>
      <c r="NY270" s="364"/>
      <c r="NZ270" s="364"/>
      <c r="OA270" s="364"/>
      <c r="OB270" s="364"/>
      <c r="OC270" s="364"/>
      <c r="OD270" s="364"/>
      <c r="OE270" s="364"/>
      <c r="OF270" s="364"/>
      <c r="OG270" s="364"/>
      <c r="OH270" s="364"/>
      <c r="OI270" s="364"/>
      <c r="OJ270" s="364"/>
      <c r="OK270" s="364"/>
      <c r="OL270" s="364"/>
      <c r="OM270" s="364"/>
      <c r="ON270" s="364"/>
      <c r="OO270" s="364"/>
      <c r="OP270" s="364"/>
      <c r="OQ270" s="364"/>
      <c r="OR270" s="364"/>
    </row>
    <row r="271" spans="1:408" ht="15">
      <c r="A271" s="365" t="s">
        <v>833</v>
      </c>
      <c r="B271" s="364">
        <f t="shared" si="222"/>
        <v>0</v>
      </c>
      <c r="C271" s="364">
        <f t="shared" si="223"/>
        <v>0</v>
      </c>
      <c r="D271" s="364">
        <f t="shared" si="224"/>
        <v>0</v>
      </c>
      <c r="E271" s="364">
        <f t="shared" si="225"/>
        <v>0</v>
      </c>
      <c r="F271" s="364">
        <f t="shared" si="226"/>
        <v>0</v>
      </c>
      <c r="G271" s="364">
        <f t="shared" si="227"/>
        <v>0</v>
      </c>
      <c r="H271" s="364">
        <f t="shared" si="228"/>
        <v>0</v>
      </c>
      <c r="I271" s="364">
        <f t="shared" si="229"/>
        <v>0</v>
      </c>
      <c r="J271" s="364">
        <f t="shared" si="230"/>
        <v>0</v>
      </c>
      <c r="K271" s="364">
        <f t="shared" si="231"/>
        <v>0</v>
      </c>
      <c r="L271" s="364">
        <f t="shared" si="232"/>
        <v>0</v>
      </c>
      <c r="M271" s="364">
        <f t="shared" si="233"/>
        <v>0</v>
      </c>
      <c r="N271" s="364">
        <f t="shared" si="234"/>
        <v>0</v>
      </c>
      <c r="O271" s="364">
        <f t="shared" si="235"/>
        <v>0</v>
      </c>
      <c r="P271" s="364">
        <f t="shared" si="236"/>
        <v>0</v>
      </c>
      <c r="Q271" s="364">
        <f t="shared" si="237"/>
        <v>0</v>
      </c>
      <c r="R271" s="364">
        <f t="shared" si="238"/>
        <v>0</v>
      </c>
      <c r="S271" s="364">
        <f t="shared" si="239"/>
        <v>0</v>
      </c>
      <c r="T271" s="364">
        <f t="shared" si="240"/>
        <v>0</v>
      </c>
      <c r="U271" s="364">
        <f t="shared" si="241"/>
        <v>3.2601027941176453</v>
      </c>
      <c r="V271" s="364">
        <f t="shared" si="242"/>
        <v>0</v>
      </c>
      <c r="W271" s="364">
        <f t="shared" si="243"/>
        <v>0</v>
      </c>
      <c r="X271" s="364">
        <f t="shared" si="244"/>
        <v>0</v>
      </c>
      <c r="Y271" s="364">
        <f t="shared" si="245"/>
        <v>0</v>
      </c>
      <c r="Z271" s="364">
        <f t="shared" si="246"/>
        <v>0</v>
      </c>
      <c r="AA271" s="364">
        <f t="shared" si="247"/>
        <v>0</v>
      </c>
      <c r="AB271" s="364">
        <f t="shared" si="248"/>
        <v>0</v>
      </c>
      <c r="AC271" s="364">
        <f t="shared" si="249"/>
        <v>0</v>
      </c>
      <c r="AD271" s="364">
        <f t="shared" si="250"/>
        <v>0</v>
      </c>
      <c r="AE271" s="364">
        <f t="shared" si="251"/>
        <v>0</v>
      </c>
      <c r="AG271" s="364"/>
      <c r="AH271" s="364"/>
      <c r="AI271" s="364"/>
      <c r="AJ271" s="364"/>
      <c r="AK271" s="364"/>
      <c r="AL271" s="364"/>
      <c r="AM271" s="364"/>
      <c r="AN271" s="364"/>
      <c r="AO271" s="364"/>
      <c r="AP271" s="364"/>
      <c r="AQ271" s="364"/>
      <c r="AR271" s="364"/>
      <c r="AS271" s="364"/>
      <c r="AT271" s="364"/>
      <c r="AU271" s="364"/>
      <c r="AV271" s="364"/>
      <c r="AW271" s="364"/>
      <c r="AX271" s="364"/>
      <c r="AY271" s="364"/>
      <c r="AZ271" s="364"/>
      <c r="BA271" s="364"/>
      <c r="BB271" s="364"/>
      <c r="BC271" s="364"/>
      <c r="BD271" s="364"/>
      <c r="BE271" s="364"/>
      <c r="BF271" s="364"/>
      <c r="BG271" s="364"/>
      <c r="BH271" s="364"/>
      <c r="BI271" s="364"/>
      <c r="BJ271" s="364"/>
      <c r="BK271" s="364"/>
      <c r="BL271" s="364"/>
      <c r="BM271" s="364"/>
      <c r="BN271" s="364"/>
      <c r="BO271" s="364"/>
      <c r="BP271" s="364"/>
      <c r="BQ271" s="364"/>
      <c r="BR271" s="364"/>
      <c r="BS271" s="364"/>
      <c r="BT271" s="364"/>
      <c r="BU271" s="364"/>
      <c r="BV271" s="364"/>
      <c r="BW271" s="364"/>
      <c r="BX271" s="364"/>
      <c r="BY271" s="364"/>
      <c r="BZ271" s="364"/>
      <c r="CA271" s="364"/>
      <c r="CB271" s="364"/>
      <c r="CC271" s="364"/>
      <c r="CD271" s="364"/>
      <c r="CE271" s="364"/>
      <c r="CF271" s="364"/>
      <c r="CG271" s="364"/>
      <c r="CH271" s="364"/>
      <c r="CI271" s="364"/>
      <c r="CJ271" s="364"/>
      <c r="CK271" s="364"/>
      <c r="CL271" s="364"/>
      <c r="CM271" s="364"/>
      <c r="CN271" s="364"/>
      <c r="CO271" s="364"/>
      <c r="CP271" s="364"/>
      <c r="CQ271" s="364"/>
      <c r="CR271" s="364"/>
      <c r="CS271" s="364"/>
      <c r="CT271" s="364"/>
      <c r="CU271" s="364"/>
      <c r="CV271" s="364"/>
      <c r="CW271" s="364"/>
      <c r="CX271" s="364"/>
      <c r="CY271" s="364"/>
      <c r="CZ271" s="364"/>
      <c r="DA271" s="364"/>
      <c r="DB271" s="364"/>
      <c r="DC271" s="364"/>
      <c r="DD271" s="364"/>
      <c r="DE271" s="364"/>
      <c r="DF271" s="364"/>
      <c r="DG271" s="364"/>
      <c r="DH271" s="364"/>
      <c r="DI271" s="364"/>
      <c r="DJ271" s="364"/>
      <c r="DK271" s="364"/>
      <c r="DL271" s="364"/>
      <c r="DM271" s="364"/>
      <c r="DN271" s="364"/>
      <c r="DO271" s="364"/>
      <c r="DP271" s="364"/>
      <c r="DQ271" s="364"/>
      <c r="DR271" s="364"/>
      <c r="DS271" s="364"/>
      <c r="DT271" s="364"/>
      <c r="DU271" s="364"/>
      <c r="DV271" s="364"/>
      <c r="DW271" s="364"/>
      <c r="DX271" s="364"/>
      <c r="DY271" s="364"/>
      <c r="DZ271" s="364"/>
      <c r="EA271" s="364"/>
      <c r="EB271" s="364"/>
      <c r="EC271" s="364"/>
      <c r="ED271" s="364"/>
      <c r="EE271" s="364"/>
      <c r="EF271" s="364"/>
      <c r="EG271" s="364"/>
      <c r="EH271" s="364"/>
      <c r="EI271" s="364"/>
      <c r="EJ271" s="364"/>
      <c r="EK271" s="364"/>
      <c r="EL271" s="364"/>
      <c r="EM271" s="364"/>
      <c r="EN271" s="364"/>
      <c r="EO271" s="364"/>
      <c r="EP271" s="364"/>
      <c r="EQ271" s="364"/>
      <c r="ER271" s="364"/>
      <c r="ES271" s="364"/>
      <c r="ET271" s="364"/>
      <c r="EU271" s="364"/>
      <c r="EV271" s="364"/>
      <c r="EW271" s="364"/>
      <c r="EX271" s="364"/>
      <c r="EY271" s="364"/>
      <c r="EZ271" s="364"/>
      <c r="FA271" s="364"/>
      <c r="FB271" s="364"/>
      <c r="FC271" s="364"/>
      <c r="FD271" s="364"/>
      <c r="FE271" s="364"/>
      <c r="FF271" s="364"/>
      <c r="FG271" s="364"/>
      <c r="FH271" s="364"/>
      <c r="FI271" s="364"/>
      <c r="FJ271" s="364"/>
      <c r="FK271" s="364"/>
      <c r="FL271" s="364"/>
      <c r="FM271" s="364"/>
      <c r="FN271" s="364"/>
      <c r="FO271" s="364"/>
      <c r="FP271" s="364"/>
      <c r="FQ271" s="364"/>
      <c r="FR271" s="364"/>
      <c r="FS271" s="364"/>
      <c r="FT271" s="364"/>
      <c r="FU271" s="364"/>
      <c r="FV271" s="364"/>
      <c r="FW271" s="364"/>
      <c r="FX271" s="364"/>
      <c r="FY271" s="364"/>
      <c r="FZ271" s="364"/>
      <c r="GA271" s="364"/>
      <c r="GB271" s="364"/>
      <c r="GC271" s="364"/>
      <c r="GD271" s="364"/>
      <c r="GE271" s="364"/>
      <c r="GF271" s="364"/>
      <c r="GG271" s="364"/>
      <c r="GH271" s="364"/>
      <c r="GI271" s="364"/>
      <c r="GJ271" s="364"/>
      <c r="GK271" s="364"/>
      <c r="GL271" s="364"/>
      <c r="GM271" s="364"/>
      <c r="GN271" s="364"/>
      <c r="GO271" s="364"/>
      <c r="GP271" s="364"/>
      <c r="GQ271" s="364"/>
      <c r="GR271" s="364"/>
      <c r="GS271" s="364"/>
      <c r="GT271" s="364"/>
      <c r="GU271" s="364"/>
      <c r="GV271" s="364"/>
      <c r="GW271" s="364"/>
      <c r="GX271" s="364"/>
      <c r="GY271" s="364"/>
      <c r="GZ271" s="364"/>
      <c r="HA271" s="364"/>
      <c r="HB271" s="364"/>
      <c r="HC271" s="364"/>
      <c r="HD271" s="364"/>
      <c r="HE271" s="364"/>
      <c r="HF271" s="364"/>
      <c r="HG271" s="364"/>
      <c r="HH271" s="364"/>
      <c r="HI271" s="364"/>
      <c r="HJ271" s="364"/>
      <c r="HK271" s="364"/>
      <c r="HL271" s="364"/>
      <c r="HM271" s="364"/>
      <c r="HN271" s="364"/>
      <c r="HO271" s="364"/>
      <c r="HP271" s="364"/>
      <c r="HQ271" s="364"/>
      <c r="HR271" s="364"/>
      <c r="HS271" s="364"/>
      <c r="HT271" s="364"/>
      <c r="HU271" s="364"/>
      <c r="HV271" s="364"/>
      <c r="HW271" s="364"/>
      <c r="HX271" s="364"/>
      <c r="HY271" s="364"/>
      <c r="HZ271" s="364"/>
      <c r="IA271" s="364"/>
      <c r="IB271" s="364"/>
      <c r="IC271" s="364"/>
      <c r="ID271" s="364"/>
      <c r="IE271" s="364"/>
      <c r="IF271" s="364"/>
      <c r="IG271" s="364"/>
      <c r="IH271" s="364"/>
      <c r="II271" s="364"/>
      <c r="IJ271" s="364"/>
      <c r="IK271" s="364"/>
      <c r="IL271" s="364"/>
      <c r="IM271" s="364"/>
      <c r="IN271" s="364"/>
      <c r="IO271" s="364"/>
      <c r="IP271" s="364"/>
      <c r="IQ271" s="364"/>
      <c r="IR271" s="364"/>
      <c r="IS271" s="364"/>
      <c r="IT271" s="364"/>
      <c r="IU271" s="364"/>
      <c r="IV271" s="364"/>
      <c r="IW271" s="364"/>
      <c r="IX271" s="364"/>
      <c r="IY271" s="364"/>
      <c r="IZ271" s="364"/>
      <c r="JA271" s="364"/>
      <c r="JB271" s="364"/>
      <c r="JC271" s="364"/>
      <c r="JD271" s="364"/>
      <c r="JE271" s="364"/>
      <c r="JF271" s="364"/>
      <c r="JG271" s="364"/>
      <c r="JH271" s="364"/>
      <c r="JI271" s="364">
        <v>3260.1027941176453</v>
      </c>
      <c r="JJ271" s="364"/>
      <c r="JK271" s="364"/>
      <c r="JL271" s="364"/>
      <c r="JM271" s="364"/>
      <c r="JN271" s="364"/>
      <c r="JO271" s="364"/>
      <c r="JP271" s="364"/>
      <c r="JQ271" s="364"/>
      <c r="JR271" s="364"/>
      <c r="JS271" s="364"/>
      <c r="JT271" s="364"/>
      <c r="JU271" s="364"/>
      <c r="JV271" s="364"/>
      <c r="JW271" s="364"/>
      <c r="JX271" s="364"/>
      <c r="JY271" s="364"/>
      <c r="JZ271" s="364"/>
      <c r="KA271" s="364"/>
      <c r="KB271" s="364"/>
      <c r="KC271" s="364"/>
      <c r="KD271" s="364"/>
      <c r="KE271" s="364"/>
      <c r="KF271" s="364"/>
      <c r="KG271" s="364"/>
      <c r="KH271" s="364"/>
      <c r="KI271" s="364"/>
      <c r="KJ271" s="364"/>
      <c r="KK271" s="364"/>
      <c r="KL271" s="364"/>
      <c r="KM271" s="364"/>
      <c r="KN271" s="364"/>
      <c r="KO271" s="364"/>
      <c r="KP271" s="364"/>
      <c r="KQ271" s="364"/>
      <c r="KR271" s="364"/>
      <c r="KS271" s="364"/>
      <c r="KT271" s="364"/>
      <c r="KU271" s="364"/>
      <c r="KV271" s="364"/>
      <c r="KW271" s="364"/>
      <c r="KX271" s="364"/>
      <c r="KY271" s="364"/>
      <c r="KZ271" s="364"/>
      <c r="LA271" s="364"/>
      <c r="LB271" s="364"/>
      <c r="LC271" s="364"/>
      <c r="LD271" s="364"/>
      <c r="LE271" s="364"/>
      <c r="LF271" s="364"/>
      <c r="LG271" s="364"/>
      <c r="LH271" s="364"/>
      <c r="LI271" s="364"/>
      <c r="LJ271" s="364"/>
      <c r="LK271" s="364"/>
      <c r="LL271" s="364"/>
      <c r="LM271" s="364"/>
      <c r="LN271" s="364"/>
      <c r="LO271" s="364"/>
      <c r="LP271" s="364"/>
      <c r="LQ271" s="364"/>
      <c r="LR271" s="364"/>
      <c r="LS271" s="364"/>
      <c r="LT271" s="364"/>
      <c r="LU271" s="364"/>
      <c r="LV271" s="364"/>
      <c r="LW271" s="364"/>
      <c r="LX271" s="364"/>
      <c r="LY271" s="364"/>
      <c r="LZ271" s="364"/>
      <c r="MA271" s="364"/>
      <c r="MB271" s="364"/>
      <c r="MC271" s="364"/>
      <c r="MD271" s="364"/>
      <c r="ME271" s="364"/>
      <c r="MF271" s="364"/>
      <c r="MG271" s="364"/>
      <c r="MH271" s="364"/>
      <c r="MI271" s="364"/>
      <c r="MJ271" s="364"/>
      <c r="MK271" s="364"/>
      <c r="ML271" s="364"/>
      <c r="MM271" s="364"/>
      <c r="MN271" s="364"/>
      <c r="MO271" s="364"/>
      <c r="MP271" s="364"/>
      <c r="MQ271" s="364"/>
      <c r="MR271" s="364"/>
      <c r="MS271" s="364"/>
      <c r="MT271" s="364"/>
      <c r="MU271" s="364"/>
      <c r="MV271" s="364"/>
      <c r="MW271" s="364"/>
      <c r="MX271" s="364"/>
      <c r="MY271" s="364"/>
      <c r="MZ271" s="364"/>
      <c r="NA271" s="364"/>
      <c r="NB271" s="364"/>
      <c r="NC271" s="364"/>
      <c r="ND271" s="364"/>
      <c r="NE271" s="364"/>
      <c r="NF271" s="364"/>
      <c r="NG271" s="364"/>
      <c r="NH271" s="364"/>
      <c r="NI271" s="364"/>
      <c r="NJ271" s="364"/>
      <c r="NK271" s="364"/>
      <c r="NL271" s="364"/>
      <c r="NM271" s="364"/>
      <c r="NN271" s="364"/>
      <c r="NO271" s="364"/>
      <c r="NP271" s="364"/>
      <c r="NQ271" s="364"/>
      <c r="NR271" s="364"/>
      <c r="NS271" s="364"/>
      <c r="NT271" s="364"/>
      <c r="NU271" s="364"/>
      <c r="NV271" s="364"/>
      <c r="NW271" s="364"/>
      <c r="NX271" s="364"/>
      <c r="NY271" s="364"/>
      <c r="NZ271" s="364"/>
      <c r="OA271" s="364"/>
      <c r="OB271" s="364"/>
      <c r="OC271" s="364"/>
      <c r="OD271" s="364"/>
      <c r="OE271" s="364"/>
      <c r="OF271" s="364"/>
      <c r="OG271" s="364"/>
      <c r="OH271" s="364"/>
      <c r="OI271" s="364"/>
      <c r="OJ271" s="364"/>
      <c r="OK271" s="364"/>
      <c r="OL271" s="364"/>
      <c r="OM271" s="364"/>
      <c r="ON271" s="364"/>
      <c r="OO271" s="364"/>
      <c r="OP271" s="364"/>
      <c r="OQ271" s="364"/>
      <c r="OR271" s="364"/>
    </row>
    <row r="272" spans="1:408" ht="15">
      <c r="A272" s="363" t="s">
        <v>834</v>
      </c>
      <c r="B272" s="364">
        <f t="shared" si="222"/>
        <v>0</v>
      </c>
      <c r="C272" s="364">
        <f t="shared" si="223"/>
        <v>0</v>
      </c>
      <c r="D272" s="364">
        <f t="shared" si="224"/>
        <v>0</v>
      </c>
      <c r="E272" s="364">
        <f t="shared" si="225"/>
        <v>0</v>
      </c>
      <c r="F272" s="364">
        <f t="shared" si="226"/>
        <v>0</v>
      </c>
      <c r="G272" s="364">
        <f t="shared" si="227"/>
        <v>0</v>
      </c>
      <c r="H272" s="364">
        <f t="shared" si="228"/>
        <v>0</v>
      </c>
      <c r="I272" s="364">
        <f t="shared" si="229"/>
        <v>0</v>
      </c>
      <c r="J272" s="364">
        <f t="shared" si="230"/>
        <v>0</v>
      </c>
      <c r="K272" s="364">
        <f t="shared" si="231"/>
        <v>0</v>
      </c>
      <c r="L272" s="364">
        <f t="shared" si="232"/>
        <v>0</v>
      </c>
      <c r="M272" s="364">
        <f t="shared" si="233"/>
        <v>0</v>
      </c>
      <c r="N272" s="364">
        <f t="shared" si="234"/>
        <v>0</v>
      </c>
      <c r="O272" s="364">
        <f t="shared" si="235"/>
        <v>0</v>
      </c>
      <c r="P272" s="364">
        <f t="shared" si="236"/>
        <v>0</v>
      </c>
      <c r="Q272" s="364">
        <f t="shared" si="237"/>
        <v>0</v>
      </c>
      <c r="R272" s="364">
        <f t="shared" si="238"/>
        <v>0</v>
      </c>
      <c r="S272" s="364">
        <f t="shared" si="239"/>
        <v>0</v>
      </c>
      <c r="T272" s="364">
        <f t="shared" si="240"/>
        <v>0</v>
      </c>
      <c r="U272" s="364">
        <f t="shared" si="241"/>
        <v>0</v>
      </c>
      <c r="V272" s="364">
        <f t="shared" si="242"/>
        <v>0</v>
      </c>
      <c r="W272" s="364">
        <f t="shared" si="243"/>
        <v>0</v>
      </c>
      <c r="X272" s="364">
        <f t="shared" si="244"/>
        <v>0</v>
      </c>
      <c r="Y272" s="364">
        <f t="shared" si="245"/>
        <v>0</v>
      </c>
      <c r="Z272" s="364">
        <f t="shared" si="246"/>
        <v>0</v>
      </c>
      <c r="AA272" s="364">
        <f t="shared" si="247"/>
        <v>0</v>
      </c>
      <c r="AB272" s="364">
        <f t="shared" si="248"/>
        <v>0</v>
      </c>
      <c r="AC272" s="364">
        <f t="shared" si="249"/>
        <v>0</v>
      </c>
      <c r="AD272" s="364">
        <f t="shared" si="250"/>
        <v>0</v>
      </c>
      <c r="AE272" s="364">
        <f t="shared" si="251"/>
        <v>0</v>
      </c>
      <c r="AG272" s="364"/>
      <c r="AH272" s="364"/>
      <c r="AI272" s="364"/>
      <c r="AJ272" s="364"/>
      <c r="AK272" s="364"/>
      <c r="AL272" s="364"/>
      <c r="AM272" s="364"/>
      <c r="AN272" s="364"/>
      <c r="AO272" s="364"/>
      <c r="AP272" s="364"/>
      <c r="AQ272" s="364"/>
      <c r="AR272" s="364"/>
      <c r="AS272" s="364"/>
      <c r="AT272" s="364"/>
      <c r="AU272" s="364"/>
      <c r="AV272" s="364"/>
      <c r="AW272" s="364"/>
      <c r="AX272" s="364"/>
      <c r="AY272" s="364"/>
      <c r="AZ272" s="364"/>
      <c r="BA272" s="364"/>
      <c r="BB272" s="364"/>
      <c r="BC272" s="364"/>
      <c r="BD272" s="364"/>
      <c r="BE272" s="364"/>
      <c r="BF272" s="364"/>
      <c r="BG272" s="364"/>
      <c r="BH272" s="364"/>
      <c r="BI272" s="364"/>
      <c r="BJ272" s="364"/>
      <c r="BK272" s="364"/>
      <c r="BL272" s="364"/>
      <c r="BM272" s="364"/>
      <c r="BN272" s="364"/>
      <c r="BO272" s="364"/>
      <c r="BP272" s="364"/>
      <c r="BQ272" s="364"/>
      <c r="BR272" s="364"/>
      <c r="BS272" s="364"/>
      <c r="BT272" s="364"/>
      <c r="BU272" s="364"/>
      <c r="BV272" s="364"/>
      <c r="BW272" s="364"/>
      <c r="BX272" s="364"/>
      <c r="BY272" s="364"/>
      <c r="BZ272" s="364"/>
      <c r="CA272" s="364"/>
      <c r="CB272" s="364"/>
      <c r="CC272" s="364"/>
      <c r="CD272" s="364"/>
      <c r="CE272" s="364"/>
      <c r="CF272" s="364"/>
      <c r="CG272" s="364"/>
      <c r="CH272" s="364"/>
      <c r="CI272" s="364"/>
      <c r="CJ272" s="364"/>
      <c r="CK272" s="364"/>
      <c r="CL272" s="364"/>
      <c r="CM272" s="364"/>
      <c r="CN272" s="364"/>
      <c r="CO272" s="364"/>
      <c r="CP272" s="364"/>
      <c r="CQ272" s="364"/>
      <c r="CR272" s="364"/>
      <c r="CS272" s="364"/>
      <c r="CT272" s="364"/>
      <c r="CU272" s="364"/>
      <c r="CV272" s="364"/>
      <c r="CW272" s="364"/>
      <c r="CX272" s="364"/>
      <c r="CY272" s="364"/>
      <c r="CZ272" s="364"/>
      <c r="DA272" s="364"/>
      <c r="DB272" s="364"/>
      <c r="DC272" s="364"/>
      <c r="DD272" s="364"/>
      <c r="DE272" s="364"/>
      <c r="DF272" s="364"/>
      <c r="DG272" s="364"/>
      <c r="DH272" s="364"/>
      <c r="DI272" s="364"/>
      <c r="DJ272" s="364"/>
      <c r="DK272" s="364"/>
      <c r="DL272" s="364"/>
      <c r="DM272" s="364"/>
      <c r="DN272" s="364"/>
      <c r="DO272" s="364"/>
      <c r="DP272" s="364"/>
      <c r="DQ272" s="364"/>
      <c r="DR272" s="364"/>
      <c r="DS272" s="364"/>
      <c r="DT272" s="364"/>
      <c r="DU272" s="364"/>
      <c r="DV272" s="364"/>
      <c r="DW272" s="364"/>
      <c r="DX272" s="364"/>
      <c r="DY272" s="364"/>
      <c r="DZ272" s="364"/>
      <c r="EA272" s="364"/>
      <c r="EB272" s="364"/>
      <c r="EC272" s="364"/>
      <c r="ED272" s="364"/>
      <c r="EE272" s="364"/>
      <c r="EF272" s="364"/>
      <c r="EG272" s="364"/>
      <c r="EH272" s="364"/>
      <c r="EI272" s="364"/>
      <c r="EJ272" s="364"/>
      <c r="EK272" s="364"/>
      <c r="EL272" s="364"/>
      <c r="EM272" s="364"/>
      <c r="EN272" s="364"/>
      <c r="EO272" s="364"/>
      <c r="EP272" s="364"/>
      <c r="EQ272" s="364"/>
      <c r="ER272" s="364"/>
      <c r="ES272" s="364"/>
      <c r="ET272" s="364"/>
      <c r="EU272" s="364"/>
      <c r="EV272" s="364"/>
      <c r="EW272" s="364"/>
      <c r="EX272" s="364"/>
      <c r="EY272" s="364"/>
      <c r="EZ272" s="364"/>
      <c r="FA272" s="364"/>
      <c r="FB272" s="364"/>
      <c r="FC272" s="364"/>
      <c r="FD272" s="364"/>
      <c r="FE272" s="364"/>
      <c r="FF272" s="364"/>
      <c r="FG272" s="364"/>
      <c r="FH272" s="364"/>
      <c r="FI272" s="364"/>
      <c r="FJ272" s="364"/>
      <c r="FK272" s="364"/>
      <c r="FL272" s="364"/>
      <c r="FM272" s="364"/>
      <c r="FN272" s="364"/>
      <c r="FO272" s="364"/>
      <c r="FP272" s="364"/>
      <c r="FQ272" s="364"/>
      <c r="FR272" s="364"/>
      <c r="FS272" s="364"/>
      <c r="FT272" s="364"/>
      <c r="FU272" s="364"/>
      <c r="FV272" s="364"/>
      <c r="FW272" s="364"/>
      <c r="FX272" s="364"/>
      <c r="FY272" s="364"/>
      <c r="FZ272" s="364"/>
      <c r="GA272" s="364"/>
      <c r="GB272" s="364"/>
      <c r="GC272" s="364"/>
      <c r="GD272" s="364"/>
      <c r="GE272" s="364"/>
      <c r="GF272" s="364"/>
      <c r="GG272" s="364"/>
      <c r="GH272" s="364"/>
      <c r="GI272" s="364"/>
      <c r="GJ272" s="364"/>
      <c r="GK272" s="364"/>
      <c r="GL272" s="364"/>
      <c r="GM272" s="364"/>
      <c r="GN272" s="364"/>
      <c r="GO272" s="364"/>
      <c r="GP272" s="364"/>
      <c r="GQ272" s="364"/>
      <c r="GR272" s="364"/>
      <c r="GS272" s="364"/>
      <c r="GT272" s="364"/>
      <c r="GU272" s="364"/>
      <c r="GV272" s="364"/>
      <c r="GW272" s="364"/>
      <c r="GX272" s="364"/>
      <c r="GY272" s="364"/>
      <c r="GZ272" s="364"/>
      <c r="HA272" s="364"/>
      <c r="HB272" s="364"/>
      <c r="HC272" s="364"/>
      <c r="HD272" s="364"/>
      <c r="HE272" s="364"/>
      <c r="HF272" s="364"/>
      <c r="HG272" s="364"/>
      <c r="HH272" s="364"/>
      <c r="HI272" s="364"/>
      <c r="HJ272" s="364"/>
      <c r="HK272" s="364"/>
      <c r="HL272" s="364"/>
      <c r="HM272" s="364"/>
      <c r="HN272" s="364"/>
      <c r="HO272" s="364"/>
      <c r="HP272" s="364"/>
      <c r="HQ272" s="364"/>
      <c r="HR272" s="364"/>
      <c r="HS272" s="364"/>
      <c r="HT272" s="364"/>
      <c r="HU272" s="364"/>
      <c r="HV272" s="364"/>
      <c r="HW272" s="364"/>
      <c r="HX272" s="364"/>
      <c r="HY272" s="364"/>
      <c r="HZ272" s="364"/>
      <c r="IA272" s="364"/>
      <c r="IB272" s="364"/>
      <c r="IC272" s="364"/>
      <c r="ID272" s="364"/>
      <c r="IE272" s="364"/>
      <c r="IF272" s="364"/>
      <c r="IG272" s="364"/>
      <c r="IH272" s="364"/>
      <c r="II272" s="364"/>
      <c r="IJ272" s="364"/>
      <c r="IK272" s="364"/>
      <c r="IL272" s="364"/>
      <c r="IM272" s="364"/>
      <c r="IN272" s="364"/>
      <c r="IO272" s="364"/>
      <c r="IP272" s="364"/>
      <c r="IQ272" s="364"/>
      <c r="IR272" s="364"/>
      <c r="IS272" s="364"/>
      <c r="IT272" s="364"/>
      <c r="IU272" s="364"/>
      <c r="IV272" s="364"/>
      <c r="IW272" s="364"/>
      <c r="IX272" s="364"/>
      <c r="IY272" s="364"/>
      <c r="IZ272" s="364"/>
      <c r="JA272" s="364"/>
      <c r="JB272" s="364"/>
      <c r="JC272" s="364"/>
      <c r="JD272" s="364"/>
      <c r="JE272" s="364"/>
      <c r="JF272" s="364"/>
      <c r="JG272" s="364"/>
      <c r="JH272" s="364"/>
      <c r="JI272" s="364"/>
      <c r="JJ272" s="364"/>
      <c r="JK272" s="364"/>
      <c r="JL272" s="364"/>
      <c r="JM272" s="364"/>
      <c r="JN272" s="364"/>
      <c r="JO272" s="364"/>
      <c r="JP272" s="364"/>
      <c r="JQ272" s="364"/>
      <c r="JR272" s="364"/>
      <c r="JS272" s="364"/>
      <c r="JT272" s="364"/>
      <c r="JU272" s="364"/>
      <c r="JV272" s="364"/>
      <c r="JW272" s="364"/>
      <c r="JX272" s="364"/>
      <c r="JY272" s="364"/>
      <c r="JZ272" s="364"/>
      <c r="KA272" s="364"/>
      <c r="KB272" s="364"/>
      <c r="KC272" s="364"/>
      <c r="KD272" s="364"/>
      <c r="KE272" s="364"/>
      <c r="KF272" s="364"/>
      <c r="KG272" s="364"/>
      <c r="KH272" s="364"/>
      <c r="KI272" s="364"/>
      <c r="KJ272" s="364"/>
      <c r="KK272" s="364"/>
      <c r="KL272" s="364"/>
      <c r="KM272" s="364"/>
      <c r="KN272" s="364"/>
      <c r="KO272" s="364"/>
      <c r="KP272" s="364"/>
      <c r="KQ272" s="364"/>
      <c r="KR272" s="364"/>
      <c r="KS272" s="364"/>
      <c r="KT272" s="364"/>
      <c r="KU272" s="364"/>
      <c r="KV272" s="364"/>
      <c r="KW272" s="364"/>
      <c r="KX272" s="364"/>
      <c r="KY272" s="364"/>
      <c r="KZ272" s="364"/>
      <c r="LA272" s="364"/>
      <c r="LB272" s="364"/>
      <c r="LC272" s="364"/>
      <c r="LD272" s="364"/>
      <c r="LE272" s="364"/>
      <c r="LF272" s="364"/>
      <c r="LG272" s="364"/>
      <c r="LH272" s="364"/>
      <c r="LI272" s="364"/>
      <c r="LJ272" s="364"/>
      <c r="LK272" s="364"/>
      <c r="LL272" s="364"/>
      <c r="LM272" s="364"/>
      <c r="LN272" s="364"/>
      <c r="LO272" s="364"/>
      <c r="LP272" s="364"/>
      <c r="LQ272" s="364"/>
      <c r="LR272" s="364"/>
      <c r="LS272" s="364"/>
      <c r="LT272" s="364"/>
      <c r="LU272" s="364"/>
      <c r="LV272" s="364"/>
      <c r="LW272" s="364"/>
      <c r="LX272" s="364"/>
      <c r="LY272" s="364"/>
      <c r="LZ272" s="364"/>
      <c r="MA272" s="364"/>
      <c r="MB272" s="364"/>
      <c r="MC272" s="364"/>
      <c r="MD272" s="364"/>
      <c r="ME272" s="364"/>
      <c r="MF272" s="364"/>
      <c r="MG272" s="364"/>
      <c r="MH272" s="364"/>
      <c r="MI272" s="364"/>
      <c r="MJ272" s="364"/>
      <c r="MK272" s="364"/>
      <c r="ML272" s="364"/>
      <c r="MM272" s="364"/>
      <c r="MN272" s="364"/>
      <c r="MO272" s="364"/>
      <c r="MP272" s="364"/>
      <c r="MQ272" s="364"/>
      <c r="MR272" s="364"/>
      <c r="MS272" s="364"/>
      <c r="MT272" s="364"/>
      <c r="MU272" s="364"/>
      <c r="MV272" s="364"/>
      <c r="MW272" s="364"/>
      <c r="MX272" s="364"/>
      <c r="MY272" s="364"/>
      <c r="MZ272" s="364"/>
      <c r="NA272" s="364"/>
      <c r="NB272" s="364"/>
      <c r="NC272" s="364"/>
      <c r="ND272" s="364"/>
      <c r="NE272" s="364"/>
      <c r="NF272" s="364"/>
      <c r="NG272" s="364"/>
      <c r="NH272" s="364"/>
      <c r="NI272" s="364"/>
      <c r="NJ272" s="364"/>
      <c r="NK272" s="364"/>
      <c r="NL272" s="364"/>
      <c r="NM272" s="364"/>
      <c r="NN272" s="364"/>
      <c r="NO272" s="364"/>
      <c r="NP272" s="364"/>
      <c r="NQ272" s="364"/>
      <c r="NR272" s="364"/>
      <c r="NS272" s="364"/>
      <c r="NT272" s="364"/>
      <c r="NU272" s="364"/>
      <c r="NV272" s="364"/>
      <c r="NW272" s="364"/>
      <c r="NX272" s="364"/>
      <c r="NY272" s="364"/>
      <c r="NZ272" s="364"/>
      <c r="OA272" s="364"/>
      <c r="OB272" s="364"/>
      <c r="OC272" s="364"/>
      <c r="OD272" s="364"/>
      <c r="OE272" s="364"/>
      <c r="OF272" s="364"/>
      <c r="OG272" s="364"/>
      <c r="OH272" s="364"/>
      <c r="OI272" s="364"/>
      <c r="OJ272" s="364"/>
      <c r="OK272" s="364"/>
      <c r="OL272" s="364"/>
      <c r="OM272" s="364"/>
      <c r="ON272" s="364"/>
      <c r="OO272" s="364"/>
      <c r="OP272" s="364"/>
      <c r="OQ272" s="364"/>
      <c r="OR272" s="364"/>
    </row>
    <row r="273" spans="1:408" ht="15">
      <c r="A273" s="365" t="s">
        <v>835</v>
      </c>
      <c r="B273" s="364">
        <f t="shared" si="222"/>
        <v>0</v>
      </c>
      <c r="C273" s="364">
        <f t="shared" si="223"/>
        <v>0</v>
      </c>
      <c r="D273" s="364">
        <f t="shared" si="224"/>
        <v>0</v>
      </c>
      <c r="E273" s="364">
        <f t="shared" si="225"/>
        <v>0</v>
      </c>
      <c r="F273" s="364">
        <f t="shared" si="226"/>
        <v>0</v>
      </c>
      <c r="G273" s="364">
        <f t="shared" si="227"/>
        <v>0</v>
      </c>
      <c r="H273" s="364">
        <f t="shared" si="228"/>
        <v>0</v>
      </c>
      <c r="I273" s="364">
        <f t="shared" si="229"/>
        <v>0</v>
      </c>
      <c r="J273" s="364">
        <f t="shared" si="230"/>
        <v>0</v>
      </c>
      <c r="K273" s="364">
        <f t="shared" si="231"/>
        <v>0</v>
      </c>
      <c r="L273" s="364">
        <f t="shared" si="232"/>
        <v>0</v>
      </c>
      <c r="M273" s="364">
        <f t="shared" si="233"/>
        <v>0</v>
      </c>
      <c r="N273" s="364">
        <f t="shared" si="234"/>
        <v>0</v>
      </c>
      <c r="O273" s="364">
        <f t="shared" si="235"/>
        <v>0</v>
      </c>
      <c r="P273" s="364">
        <f t="shared" si="236"/>
        <v>0</v>
      </c>
      <c r="Q273" s="364">
        <f t="shared" si="237"/>
        <v>0</v>
      </c>
      <c r="R273" s="364">
        <f t="shared" si="238"/>
        <v>0</v>
      </c>
      <c r="S273" s="364">
        <f t="shared" si="239"/>
        <v>0</v>
      </c>
      <c r="T273" s="364">
        <f t="shared" si="240"/>
        <v>0</v>
      </c>
      <c r="U273" s="364">
        <f t="shared" si="241"/>
        <v>0</v>
      </c>
      <c r="V273" s="364">
        <f t="shared" si="242"/>
        <v>0</v>
      </c>
      <c r="W273" s="364">
        <f t="shared" si="243"/>
        <v>0</v>
      </c>
      <c r="X273" s="364">
        <f t="shared" si="244"/>
        <v>0</v>
      </c>
      <c r="Y273" s="364">
        <f t="shared" si="245"/>
        <v>0</v>
      </c>
      <c r="Z273" s="364">
        <f t="shared" si="246"/>
        <v>0</v>
      </c>
      <c r="AA273" s="364">
        <f t="shared" si="247"/>
        <v>0</v>
      </c>
      <c r="AB273" s="364">
        <f t="shared" si="248"/>
        <v>0</v>
      </c>
      <c r="AC273" s="364">
        <f t="shared" si="249"/>
        <v>0</v>
      </c>
      <c r="AD273" s="364">
        <f t="shared" si="250"/>
        <v>0</v>
      </c>
      <c r="AE273" s="364">
        <f t="shared" si="251"/>
        <v>0</v>
      </c>
      <c r="AG273" s="364"/>
      <c r="AH273" s="364"/>
      <c r="AI273" s="364"/>
      <c r="AJ273" s="364"/>
      <c r="AK273" s="364"/>
      <c r="AL273" s="364"/>
      <c r="AM273" s="364"/>
      <c r="AN273" s="364"/>
      <c r="AO273" s="364"/>
      <c r="AP273" s="364"/>
      <c r="AQ273" s="364"/>
      <c r="AR273" s="364"/>
      <c r="AS273" s="364"/>
      <c r="AT273" s="364"/>
      <c r="AU273" s="364"/>
      <c r="AV273" s="364"/>
      <c r="AW273" s="364"/>
      <c r="AX273" s="364"/>
      <c r="AY273" s="364"/>
      <c r="AZ273" s="364"/>
      <c r="BA273" s="364"/>
      <c r="BB273" s="364"/>
      <c r="BC273" s="364"/>
      <c r="BD273" s="364"/>
      <c r="BE273" s="364"/>
      <c r="BF273" s="364"/>
      <c r="BG273" s="364"/>
      <c r="BH273" s="364"/>
      <c r="BI273" s="364"/>
      <c r="BJ273" s="364"/>
      <c r="BK273" s="364"/>
      <c r="BL273" s="364"/>
      <c r="BM273" s="364"/>
      <c r="BN273" s="364"/>
      <c r="BO273" s="364"/>
      <c r="BP273" s="364"/>
      <c r="BQ273" s="364"/>
      <c r="BR273" s="364"/>
      <c r="BS273" s="364"/>
      <c r="BT273" s="364"/>
      <c r="BU273" s="364"/>
      <c r="BV273" s="364"/>
      <c r="BW273" s="364"/>
      <c r="BX273" s="364"/>
      <c r="BY273" s="364"/>
      <c r="BZ273" s="364"/>
      <c r="CA273" s="364"/>
      <c r="CB273" s="364"/>
      <c r="CC273" s="364"/>
      <c r="CD273" s="364"/>
      <c r="CE273" s="364"/>
      <c r="CF273" s="364"/>
      <c r="CG273" s="364"/>
      <c r="CH273" s="364"/>
      <c r="CI273" s="364"/>
      <c r="CJ273" s="364"/>
      <c r="CK273" s="364"/>
      <c r="CL273" s="364"/>
      <c r="CM273" s="364"/>
      <c r="CN273" s="364"/>
      <c r="CO273" s="364"/>
      <c r="CP273" s="364"/>
      <c r="CQ273" s="364"/>
      <c r="CR273" s="364"/>
      <c r="CS273" s="364"/>
      <c r="CT273" s="364"/>
      <c r="CU273" s="364"/>
      <c r="CV273" s="364"/>
      <c r="CW273" s="364"/>
      <c r="CX273" s="364"/>
      <c r="CY273" s="364"/>
      <c r="CZ273" s="364"/>
      <c r="DA273" s="364"/>
      <c r="DB273" s="364"/>
      <c r="DC273" s="364"/>
      <c r="DD273" s="364"/>
      <c r="DE273" s="364"/>
      <c r="DF273" s="364"/>
      <c r="DG273" s="364"/>
      <c r="DH273" s="364"/>
      <c r="DI273" s="364"/>
      <c r="DJ273" s="364"/>
      <c r="DK273" s="364"/>
      <c r="DL273" s="364"/>
      <c r="DM273" s="364"/>
      <c r="DN273" s="364"/>
      <c r="DO273" s="364"/>
      <c r="DP273" s="364"/>
      <c r="DQ273" s="364"/>
      <c r="DR273" s="364"/>
      <c r="DS273" s="364"/>
      <c r="DT273" s="364"/>
      <c r="DU273" s="364"/>
      <c r="DV273" s="364"/>
      <c r="DW273" s="364"/>
      <c r="DX273" s="364"/>
      <c r="DY273" s="364"/>
      <c r="DZ273" s="364"/>
      <c r="EA273" s="364"/>
      <c r="EB273" s="364"/>
      <c r="EC273" s="364"/>
      <c r="ED273" s="364"/>
      <c r="EE273" s="364"/>
      <c r="EF273" s="364"/>
      <c r="EG273" s="364"/>
      <c r="EH273" s="364"/>
      <c r="EI273" s="364"/>
      <c r="EJ273" s="364"/>
      <c r="EK273" s="364"/>
      <c r="EL273" s="364"/>
      <c r="EM273" s="364"/>
      <c r="EN273" s="364"/>
      <c r="EO273" s="364"/>
      <c r="EP273" s="364"/>
      <c r="EQ273" s="364"/>
      <c r="ER273" s="364"/>
      <c r="ES273" s="364"/>
      <c r="ET273" s="364"/>
      <c r="EU273" s="364"/>
      <c r="EV273" s="364"/>
      <c r="EW273" s="364"/>
      <c r="EX273" s="364"/>
      <c r="EY273" s="364"/>
      <c r="EZ273" s="364"/>
      <c r="FA273" s="364"/>
      <c r="FB273" s="364"/>
      <c r="FC273" s="364"/>
      <c r="FD273" s="364"/>
      <c r="FE273" s="364"/>
      <c r="FF273" s="364"/>
      <c r="FG273" s="364"/>
      <c r="FH273" s="364"/>
      <c r="FI273" s="364"/>
      <c r="FJ273" s="364"/>
      <c r="FK273" s="364"/>
      <c r="FL273" s="364"/>
      <c r="FM273" s="364"/>
      <c r="FN273" s="364"/>
      <c r="FO273" s="364"/>
      <c r="FP273" s="364"/>
      <c r="FQ273" s="364"/>
      <c r="FR273" s="364"/>
      <c r="FS273" s="364"/>
      <c r="FT273" s="364"/>
      <c r="FU273" s="364"/>
      <c r="FV273" s="364"/>
      <c r="FW273" s="364"/>
      <c r="FX273" s="364"/>
      <c r="FY273" s="364"/>
      <c r="FZ273" s="364"/>
      <c r="GA273" s="364"/>
      <c r="GB273" s="364"/>
      <c r="GC273" s="364"/>
      <c r="GD273" s="364"/>
      <c r="GE273" s="364"/>
      <c r="GF273" s="364"/>
      <c r="GG273" s="364"/>
      <c r="GH273" s="364"/>
      <c r="GI273" s="364"/>
      <c r="GJ273" s="364"/>
      <c r="GK273" s="364"/>
      <c r="GL273" s="364"/>
      <c r="GM273" s="364"/>
      <c r="GN273" s="364"/>
      <c r="GO273" s="364"/>
      <c r="GP273" s="364"/>
      <c r="GQ273" s="364"/>
      <c r="GR273" s="364"/>
      <c r="GS273" s="364"/>
      <c r="GT273" s="364"/>
      <c r="GU273" s="364"/>
      <c r="GV273" s="364"/>
      <c r="GW273" s="364"/>
      <c r="GX273" s="364"/>
      <c r="GY273" s="364"/>
      <c r="GZ273" s="364"/>
      <c r="HA273" s="364"/>
      <c r="HB273" s="364"/>
      <c r="HC273" s="364"/>
      <c r="HD273" s="364"/>
      <c r="HE273" s="364"/>
      <c r="HF273" s="364"/>
      <c r="HG273" s="364"/>
      <c r="HH273" s="364"/>
      <c r="HI273" s="364"/>
      <c r="HJ273" s="364"/>
      <c r="HK273" s="364"/>
      <c r="HL273" s="364"/>
      <c r="HM273" s="364"/>
      <c r="HN273" s="364"/>
      <c r="HO273" s="364"/>
      <c r="HP273" s="364"/>
      <c r="HQ273" s="364"/>
      <c r="HR273" s="364"/>
      <c r="HS273" s="364"/>
      <c r="HT273" s="364"/>
      <c r="HU273" s="364"/>
      <c r="HV273" s="364"/>
      <c r="HW273" s="364"/>
      <c r="HX273" s="364"/>
      <c r="HY273" s="364"/>
      <c r="HZ273" s="364"/>
      <c r="IA273" s="364"/>
      <c r="IB273" s="364"/>
      <c r="IC273" s="364"/>
      <c r="ID273" s="364"/>
      <c r="IE273" s="364"/>
      <c r="IF273" s="364"/>
      <c r="IG273" s="364"/>
      <c r="IH273" s="364"/>
      <c r="II273" s="364"/>
      <c r="IJ273" s="364"/>
      <c r="IK273" s="364"/>
      <c r="IL273" s="364"/>
      <c r="IM273" s="364"/>
      <c r="IN273" s="364"/>
      <c r="IO273" s="364"/>
      <c r="IP273" s="364"/>
      <c r="IQ273" s="364"/>
      <c r="IR273" s="364"/>
      <c r="IS273" s="364"/>
      <c r="IT273" s="364"/>
      <c r="IU273" s="364"/>
      <c r="IV273" s="364"/>
      <c r="IW273" s="364"/>
      <c r="IX273" s="364"/>
      <c r="IY273" s="364"/>
      <c r="IZ273" s="364"/>
      <c r="JA273" s="364"/>
      <c r="JB273" s="364"/>
      <c r="JC273" s="364"/>
      <c r="JD273" s="364"/>
      <c r="JE273" s="364"/>
      <c r="JF273" s="364"/>
      <c r="JG273" s="364"/>
      <c r="JH273" s="364"/>
      <c r="JI273" s="364"/>
      <c r="JJ273" s="364"/>
      <c r="JK273" s="364"/>
      <c r="JL273" s="364"/>
      <c r="JM273" s="364"/>
      <c r="JN273" s="364"/>
      <c r="JO273" s="364"/>
      <c r="JP273" s="364"/>
      <c r="JQ273" s="364"/>
      <c r="JR273" s="364"/>
      <c r="JS273" s="364"/>
      <c r="JT273" s="364"/>
      <c r="JU273" s="364"/>
      <c r="JV273" s="364"/>
      <c r="JW273" s="364"/>
      <c r="JX273" s="364"/>
      <c r="JY273" s="364"/>
      <c r="JZ273" s="364"/>
      <c r="KA273" s="364"/>
      <c r="KB273" s="364"/>
      <c r="KC273" s="364"/>
      <c r="KD273" s="364"/>
      <c r="KE273" s="364"/>
      <c r="KF273" s="364"/>
      <c r="KG273" s="364"/>
      <c r="KH273" s="364"/>
      <c r="KI273" s="364"/>
      <c r="KJ273" s="364"/>
      <c r="KK273" s="364"/>
      <c r="KL273" s="364"/>
      <c r="KM273" s="364"/>
      <c r="KN273" s="364"/>
      <c r="KO273" s="364"/>
      <c r="KP273" s="364"/>
      <c r="KQ273" s="364"/>
      <c r="KR273" s="364"/>
      <c r="KS273" s="364"/>
      <c r="KT273" s="364"/>
      <c r="KU273" s="364"/>
      <c r="KV273" s="364"/>
      <c r="KW273" s="364"/>
      <c r="KX273" s="364"/>
      <c r="KY273" s="364"/>
      <c r="KZ273" s="364"/>
      <c r="LA273" s="364"/>
      <c r="LB273" s="364"/>
      <c r="LC273" s="364"/>
      <c r="LD273" s="364"/>
      <c r="LE273" s="364"/>
      <c r="LF273" s="364"/>
      <c r="LG273" s="364"/>
      <c r="LH273" s="364"/>
      <c r="LI273" s="364"/>
      <c r="LJ273" s="364"/>
      <c r="LK273" s="364"/>
      <c r="LL273" s="364"/>
      <c r="LM273" s="364"/>
      <c r="LN273" s="364"/>
      <c r="LO273" s="364"/>
      <c r="LP273" s="364"/>
      <c r="LQ273" s="364"/>
      <c r="LR273" s="364"/>
      <c r="LS273" s="364"/>
      <c r="LT273" s="364"/>
      <c r="LU273" s="364"/>
      <c r="LV273" s="364"/>
      <c r="LW273" s="364"/>
      <c r="LX273" s="364"/>
      <c r="LY273" s="364"/>
      <c r="LZ273" s="364"/>
      <c r="MA273" s="364"/>
      <c r="MB273" s="364"/>
      <c r="MC273" s="364"/>
      <c r="MD273" s="364"/>
      <c r="ME273" s="364"/>
      <c r="MF273" s="364"/>
      <c r="MG273" s="364"/>
      <c r="MH273" s="364"/>
      <c r="MI273" s="364"/>
      <c r="MJ273" s="364"/>
      <c r="MK273" s="364"/>
      <c r="ML273" s="364"/>
      <c r="MM273" s="364"/>
      <c r="MN273" s="364"/>
      <c r="MO273" s="364"/>
      <c r="MP273" s="364"/>
      <c r="MQ273" s="364"/>
      <c r="MR273" s="364"/>
      <c r="MS273" s="364"/>
      <c r="MT273" s="364"/>
      <c r="MU273" s="364"/>
      <c r="MV273" s="364"/>
      <c r="MW273" s="364"/>
      <c r="MX273" s="364"/>
      <c r="MY273" s="364"/>
      <c r="MZ273" s="364"/>
      <c r="NA273" s="364"/>
      <c r="NB273" s="364"/>
      <c r="NC273" s="364"/>
      <c r="ND273" s="364"/>
      <c r="NE273" s="364"/>
      <c r="NF273" s="364"/>
      <c r="NG273" s="364"/>
      <c r="NH273" s="364"/>
      <c r="NI273" s="364"/>
      <c r="NJ273" s="364"/>
      <c r="NK273" s="364"/>
      <c r="NL273" s="364"/>
      <c r="NM273" s="364"/>
      <c r="NN273" s="364"/>
      <c r="NO273" s="364"/>
      <c r="NP273" s="364"/>
      <c r="NQ273" s="364"/>
      <c r="NR273" s="364"/>
      <c r="NS273" s="364"/>
      <c r="NT273" s="364"/>
      <c r="NU273" s="364"/>
      <c r="NV273" s="364"/>
      <c r="NW273" s="364"/>
      <c r="NX273" s="364"/>
      <c r="NY273" s="364"/>
      <c r="NZ273" s="364"/>
      <c r="OA273" s="364"/>
      <c r="OB273" s="364"/>
      <c r="OC273" s="364"/>
      <c r="OD273" s="364"/>
      <c r="OE273" s="364"/>
      <c r="OF273" s="364"/>
      <c r="OG273" s="364"/>
      <c r="OH273" s="364"/>
      <c r="OI273" s="364"/>
      <c r="OJ273" s="364"/>
      <c r="OK273" s="364"/>
      <c r="OL273" s="364"/>
      <c r="OM273" s="364"/>
      <c r="ON273" s="364"/>
      <c r="OO273" s="364"/>
      <c r="OP273" s="364"/>
      <c r="OQ273" s="364"/>
      <c r="OR273" s="364"/>
    </row>
    <row r="274" spans="1:408" ht="15">
      <c r="A274" s="365" t="s">
        <v>580</v>
      </c>
      <c r="B274" s="364">
        <f t="shared" si="222"/>
        <v>0</v>
      </c>
      <c r="C274" s="364">
        <f t="shared" si="223"/>
        <v>0</v>
      </c>
      <c r="D274" s="364">
        <f t="shared" si="224"/>
        <v>0</v>
      </c>
      <c r="E274" s="364">
        <f t="shared" si="225"/>
        <v>0</v>
      </c>
      <c r="F274" s="364">
        <f t="shared" si="226"/>
        <v>0</v>
      </c>
      <c r="G274" s="364">
        <f t="shared" si="227"/>
        <v>0</v>
      </c>
      <c r="H274" s="364">
        <f t="shared" si="228"/>
        <v>0</v>
      </c>
      <c r="I274" s="364">
        <f t="shared" si="229"/>
        <v>0</v>
      </c>
      <c r="J274" s="364">
        <f t="shared" si="230"/>
        <v>0</v>
      </c>
      <c r="K274" s="364">
        <f t="shared" si="231"/>
        <v>0</v>
      </c>
      <c r="L274" s="364">
        <f t="shared" si="232"/>
        <v>0</v>
      </c>
      <c r="M274" s="364">
        <f t="shared" si="233"/>
        <v>0</v>
      </c>
      <c r="N274" s="364">
        <f t="shared" si="234"/>
        <v>0</v>
      </c>
      <c r="O274" s="364">
        <f t="shared" si="235"/>
        <v>0</v>
      </c>
      <c r="P274" s="364">
        <f t="shared" si="236"/>
        <v>0</v>
      </c>
      <c r="Q274" s="364">
        <f t="shared" si="237"/>
        <v>0</v>
      </c>
      <c r="R274" s="364">
        <f t="shared" si="238"/>
        <v>1.7521701647058813E-2</v>
      </c>
      <c r="S274" s="364">
        <f t="shared" si="239"/>
        <v>2.1844489882352932E-2</v>
      </c>
      <c r="T274" s="364">
        <f t="shared" si="240"/>
        <v>0</v>
      </c>
      <c r="U274" s="364">
        <f t="shared" si="241"/>
        <v>0</v>
      </c>
      <c r="V274" s="364">
        <f t="shared" si="242"/>
        <v>0</v>
      </c>
      <c r="W274" s="364">
        <f t="shared" si="243"/>
        <v>0</v>
      </c>
      <c r="X274" s="364">
        <f t="shared" si="244"/>
        <v>0</v>
      </c>
      <c r="Y274" s="364">
        <f t="shared" si="245"/>
        <v>0</v>
      </c>
      <c r="Z274" s="364">
        <f t="shared" si="246"/>
        <v>0</v>
      </c>
      <c r="AA274" s="364">
        <f t="shared" si="247"/>
        <v>0</v>
      </c>
      <c r="AB274" s="364">
        <f t="shared" si="248"/>
        <v>0</v>
      </c>
      <c r="AC274" s="364">
        <f t="shared" si="249"/>
        <v>0</v>
      </c>
      <c r="AD274" s="364">
        <f t="shared" si="250"/>
        <v>0</v>
      </c>
      <c r="AE274" s="364">
        <f t="shared" si="251"/>
        <v>0</v>
      </c>
      <c r="AG274" s="364"/>
      <c r="AH274" s="364"/>
      <c r="AI274" s="364"/>
      <c r="AJ274" s="364"/>
      <c r="AK274" s="364"/>
      <c r="AL274" s="364"/>
      <c r="AM274" s="364"/>
      <c r="AN274" s="364"/>
      <c r="AO274" s="364"/>
      <c r="AP274" s="364"/>
      <c r="AQ274" s="364"/>
      <c r="AR274" s="364"/>
      <c r="AS274" s="364"/>
      <c r="AT274" s="364"/>
      <c r="AU274" s="364"/>
      <c r="AV274" s="364"/>
      <c r="AW274" s="364"/>
      <c r="AX274" s="364"/>
      <c r="AY274" s="364"/>
      <c r="AZ274" s="364"/>
      <c r="BA274" s="364"/>
      <c r="BB274" s="364"/>
      <c r="BC274" s="364"/>
      <c r="BD274" s="364"/>
      <c r="BE274" s="364"/>
      <c r="BF274" s="364"/>
      <c r="BG274" s="364"/>
      <c r="BH274" s="364"/>
      <c r="BI274" s="364"/>
      <c r="BJ274" s="364"/>
      <c r="BK274" s="364"/>
      <c r="BL274" s="364"/>
      <c r="BM274" s="364"/>
      <c r="BN274" s="364"/>
      <c r="BO274" s="364"/>
      <c r="BP274" s="364"/>
      <c r="BQ274" s="364"/>
      <c r="BR274" s="364"/>
      <c r="BS274" s="364"/>
      <c r="BT274" s="364"/>
      <c r="BU274" s="364"/>
      <c r="BV274" s="364"/>
      <c r="BW274" s="364"/>
      <c r="BX274" s="364"/>
      <c r="BY274" s="364"/>
      <c r="BZ274" s="364"/>
      <c r="CA274" s="364"/>
      <c r="CB274" s="364"/>
      <c r="CC274" s="364"/>
      <c r="CD274" s="364"/>
      <c r="CE274" s="364"/>
      <c r="CF274" s="364"/>
      <c r="CG274" s="364"/>
      <c r="CH274" s="364"/>
      <c r="CI274" s="364"/>
      <c r="CJ274" s="364"/>
      <c r="CK274" s="364"/>
      <c r="CL274" s="364"/>
      <c r="CM274" s="364"/>
      <c r="CN274" s="364"/>
      <c r="CO274" s="364"/>
      <c r="CP274" s="364"/>
      <c r="CQ274" s="364"/>
      <c r="CR274" s="364"/>
      <c r="CS274" s="364"/>
      <c r="CT274" s="364"/>
      <c r="CU274" s="364"/>
      <c r="CV274" s="364"/>
      <c r="CW274" s="364"/>
      <c r="CX274" s="364"/>
      <c r="CY274" s="364"/>
      <c r="CZ274" s="364"/>
      <c r="DA274" s="364"/>
      <c r="DB274" s="364"/>
      <c r="DC274" s="364"/>
      <c r="DD274" s="364"/>
      <c r="DE274" s="364"/>
      <c r="DF274" s="364"/>
      <c r="DG274" s="364"/>
      <c r="DH274" s="364"/>
      <c r="DI274" s="364"/>
      <c r="DJ274" s="364"/>
      <c r="DK274" s="364"/>
      <c r="DL274" s="364"/>
      <c r="DM274" s="364"/>
      <c r="DN274" s="364"/>
      <c r="DO274" s="364"/>
      <c r="DP274" s="364"/>
      <c r="DQ274" s="364"/>
      <c r="DR274" s="364"/>
      <c r="DS274" s="364"/>
      <c r="DT274" s="364"/>
      <c r="DU274" s="364"/>
      <c r="DV274" s="364"/>
      <c r="DW274" s="364"/>
      <c r="DX274" s="364"/>
      <c r="DY274" s="364"/>
      <c r="DZ274" s="364"/>
      <c r="EA274" s="364"/>
      <c r="EB274" s="364"/>
      <c r="EC274" s="364"/>
      <c r="ED274" s="364"/>
      <c r="EE274" s="364"/>
      <c r="EF274" s="364"/>
      <c r="EG274" s="364"/>
      <c r="EH274" s="364"/>
      <c r="EI274" s="364"/>
      <c r="EJ274" s="364"/>
      <c r="EK274" s="364"/>
      <c r="EL274" s="364"/>
      <c r="EM274" s="364"/>
      <c r="EN274" s="364"/>
      <c r="EO274" s="364"/>
      <c r="EP274" s="364"/>
      <c r="EQ274" s="364"/>
      <c r="ER274" s="364"/>
      <c r="ES274" s="364"/>
      <c r="ET274" s="364"/>
      <c r="EU274" s="364"/>
      <c r="EV274" s="364"/>
      <c r="EW274" s="364"/>
      <c r="EX274" s="364"/>
      <c r="EY274" s="364"/>
      <c r="EZ274" s="364"/>
      <c r="FA274" s="364"/>
      <c r="FB274" s="364"/>
      <c r="FC274" s="364"/>
      <c r="FD274" s="364"/>
      <c r="FE274" s="364"/>
      <c r="FF274" s="364"/>
      <c r="FG274" s="364"/>
      <c r="FH274" s="364"/>
      <c r="FI274" s="364"/>
      <c r="FJ274" s="364"/>
      <c r="FK274" s="364"/>
      <c r="FL274" s="364"/>
      <c r="FM274" s="364"/>
      <c r="FN274" s="364"/>
      <c r="FO274" s="364"/>
      <c r="FP274" s="364"/>
      <c r="FQ274" s="364"/>
      <c r="FR274" s="364"/>
      <c r="FS274" s="364"/>
      <c r="FT274" s="364"/>
      <c r="FU274" s="364"/>
      <c r="FV274" s="364"/>
      <c r="FW274" s="364"/>
      <c r="FX274" s="364"/>
      <c r="FY274" s="364"/>
      <c r="FZ274" s="364"/>
      <c r="GA274" s="364"/>
      <c r="GB274" s="364"/>
      <c r="GC274" s="364"/>
      <c r="GD274" s="364"/>
      <c r="GE274" s="364"/>
      <c r="GF274" s="364"/>
      <c r="GG274" s="364"/>
      <c r="GH274" s="364"/>
      <c r="GI274" s="364"/>
      <c r="GJ274" s="364"/>
      <c r="GK274" s="364"/>
      <c r="GL274" s="364"/>
      <c r="GM274" s="364"/>
      <c r="GN274" s="364"/>
      <c r="GO274" s="364"/>
      <c r="GP274" s="364"/>
      <c r="GQ274" s="364"/>
      <c r="GR274" s="364"/>
      <c r="GS274" s="364"/>
      <c r="GT274" s="364"/>
      <c r="GU274" s="364"/>
      <c r="GV274" s="364"/>
      <c r="GW274" s="364"/>
      <c r="GX274" s="364"/>
      <c r="GY274" s="364"/>
      <c r="GZ274" s="364"/>
      <c r="HA274" s="364"/>
      <c r="HB274" s="364"/>
      <c r="HC274" s="364"/>
      <c r="HD274" s="364"/>
      <c r="HE274" s="364"/>
      <c r="HF274" s="364"/>
      <c r="HG274" s="364"/>
      <c r="HH274" s="364"/>
      <c r="HI274" s="364"/>
      <c r="HJ274" s="364"/>
      <c r="HK274" s="364"/>
      <c r="HL274" s="364"/>
      <c r="HM274" s="364"/>
      <c r="HN274" s="364"/>
      <c r="HO274" s="364"/>
      <c r="HP274" s="364"/>
      <c r="HQ274" s="364"/>
      <c r="HR274" s="364">
        <v>17.521701647058812</v>
      </c>
      <c r="HS274" s="364"/>
      <c r="HT274" s="364"/>
      <c r="HU274" s="364"/>
      <c r="HV274" s="364"/>
      <c r="HW274" s="364"/>
      <c r="HX274" s="364"/>
      <c r="HY274" s="364"/>
      <c r="HZ274" s="364"/>
      <c r="IA274" s="364"/>
      <c r="IB274" s="364"/>
      <c r="IC274" s="364"/>
      <c r="ID274" s="364"/>
      <c r="IE274" s="364"/>
      <c r="IF274" s="364"/>
      <c r="IG274" s="364"/>
      <c r="IH274" s="364"/>
      <c r="II274" s="364"/>
      <c r="IJ274" s="364"/>
      <c r="IK274" s="364"/>
      <c r="IL274" s="364"/>
      <c r="IM274" s="364">
        <v>16.743599764705873</v>
      </c>
      <c r="IN274" s="364">
        <v>5.1008901176470598</v>
      </c>
      <c r="IO274" s="364"/>
      <c r="IP274" s="364"/>
      <c r="IQ274" s="364"/>
      <c r="IR274" s="364"/>
      <c r="IS274" s="364"/>
      <c r="IT274" s="364"/>
      <c r="IU274" s="364"/>
      <c r="IV274" s="364"/>
      <c r="IW274" s="364"/>
      <c r="IX274" s="364"/>
      <c r="IY274" s="364"/>
      <c r="IZ274" s="364"/>
      <c r="JA274" s="364"/>
      <c r="JB274" s="364"/>
      <c r="JC274" s="364"/>
      <c r="JD274" s="364"/>
      <c r="JE274" s="364"/>
      <c r="JF274" s="364"/>
      <c r="JG274" s="364"/>
      <c r="JH274" s="364"/>
      <c r="JI274" s="364"/>
      <c r="JJ274" s="364"/>
      <c r="JK274" s="364"/>
      <c r="JL274" s="364"/>
      <c r="JM274" s="364"/>
      <c r="JN274" s="364"/>
      <c r="JO274" s="364"/>
      <c r="JP274" s="364"/>
      <c r="JQ274" s="364"/>
      <c r="JR274" s="364"/>
      <c r="JS274" s="364"/>
      <c r="JT274" s="364"/>
      <c r="JU274" s="364"/>
      <c r="JV274" s="364"/>
      <c r="JW274" s="364"/>
      <c r="JX274" s="364"/>
      <c r="JY274" s="364"/>
      <c r="JZ274" s="364"/>
      <c r="KA274" s="364"/>
      <c r="KB274" s="364"/>
      <c r="KC274" s="364"/>
      <c r="KD274" s="364"/>
      <c r="KE274" s="364"/>
      <c r="KF274" s="364"/>
      <c r="KG274" s="364"/>
      <c r="KH274" s="364"/>
      <c r="KI274" s="364"/>
      <c r="KJ274" s="364"/>
      <c r="KK274" s="364"/>
      <c r="KL274" s="364"/>
      <c r="KM274" s="364"/>
      <c r="KN274" s="364"/>
      <c r="KO274" s="364"/>
      <c r="KP274" s="364"/>
      <c r="KQ274" s="364"/>
      <c r="KR274" s="364"/>
      <c r="KS274" s="364"/>
      <c r="KT274" s="364"/>
      <c r="KU274" s="364"/>
      <c r="KV274" s="364"/>
      <c r="KW274" s="364"/>
      <c r="KX274" s="364"/>
      <c r="KY274" s="364"/>
      <c r="KZ274" s="364"/>
      <c r="LA274" s="364"/>
      <c r="LB274" s="364"/>
      <c r="LC274" s="364"/>
      <c r="LD274" s="364"/>
      <c r="LE274" s="364"/>
      <c r="LF274" s="364"/>
      <c r="LG274" s="364"/>
      <c r="LH274" s="364"/>
      <c r="LI274" s="364"/>
      <c r="LJ274" s="364"/>
      <c r="LK274" s="364"/>
      <c r="LL274" s="364"/>
      <c r="LM274" s="364"/>
      <c r="LN274" s="364"/>
      <c r="LO274" s="364"/>
      <c r="LP274" s="364"/>
      <c r="LQ274" s="364"/>
      <c r="LR274" s="364"/>
      <c r="LS274" s="364"/>
      <c r="LT274" s="364"/>
      <c r="LU274" s="364"/>
      <c r="LV274" s="364"/>
      <c r="LW274" s="364"/>
      <c r="LX274" s="364"/>
      <c r="LY274" s="364"/>
      <c r="LZ274" s="364"/>
      <c r="MA274" s="364"/>
      <c r="MB274" s="364"/>
      <c r="MC274" s="364"/>
      <c r="MD274" s="364"/>
      <c r="ME274" s="364"/>
      <c r="MF274" s="364"/>
      <c r="MG274" s="364"/>
      <c r="MH274" s="364"/>
      <c r="MI274" s="364"/>
      <c r="MJ274" s="364"/>
      <c r="MK274" s="364"/>
      <c r="ML274" s="364"/>
      <c r="MM274" s="364"/>
      <c r="MN274" s="364"/>
      <c r="MO274" s="364"/>
      <c r="MP274" s="364"/>
      <c r="MQ274" s="364"/>
      <c r="MR274" s="364"/>
      <c r="MS274" s="364"/>
      <c r="MT274" s="364"/>
      <c r="MU274" s="364"/>
      <c r="MV274" s="364"/>
      <c r="MW274" s="364"/>
      <c r="MX274" s="364"/>
      <c r="MY274" s="364"/>
      <c r="MZ274" s="364"/>
      <c r="NA274" s="364"/>
      <c r="NB274" s="364"/>
      <c r="NC274" s="364"/>
      <c r="ND274" s="364"/>
      <c r="NE274" s="364"/>
      <c r="NF274" s="364"/>
      <c r="NG274" s="364"/>
      <c r="NH274" s="364"/>
      <c r="NI274" s="364"/>
      <c r="NJ274" s="364"/>
      <c r="NK274" s="364"/>
      <c r="NL274" s="364"/>
      <c r="NM274" s="364"/>
      <c r="NN274" s="364"/>
      <c r="NO274" s="364"/>
      <c r="NP274" s="364"/>
      <c r="NQ274" s="364"/>
      <c r="NR274" s="364"/>
      <c r="NS274" s="364"/>
      <c r="NT274" s="364"/>
      <c r="NU274" s="364"/>
      <c r="NV274" s="364"/>
      <c r="NW274" s="364"/>
      <c r="NX274" s="364"/>
      <c r="NY274" s="364"/>
      <c r="NZ274" s="364"/>
      <c r="OA274" s="364"/>
      <c r="OB274" s="364"/>
      <c r="OC274" s="364"/>
      <c r="OD274" s="364"/>
      <c r="OE274" s="364"/>
      <c r="OF274" s="364"/>
      <c r="OG274" s="364"/>
      <c r="OH274" s="364"/>
      <c r="OI274" s="364"/>
      <c r="OJ274" s="364"/>
      <c r="OK274" s="364"/>
      <c r="OL274" s="364"/>
      <c r="OM274" s="364"/>
      <c r="ON274" s="364"/>
      <c r="OO274" s="364"/>
      <c r="OP274" s="364"/>
      <c r="OQ274" s="364"/>
      <c r="OR274" s="364"/>
    </row>
    <row r="275" spans="1:408" ht="15">
      <c r="A275" s="365" t="s">
        <v>836</v>
      </c>
      <c r="B275" s="364">
        <f t="shared" si="222"/>
        <v>0</v>
      </c>
      <c r="C275" s="364">
        <f t="shared" si="223"/>
        <v>0</v>
      </c>
      <c r="D275" s="364">
        <f t="shared" si="224"/>
        <v>0</v>
      </c>
      <c r="E275" s="364">
        <f t="shared" si="225"/>
        <v>0</v>
      </c>
      <c r="F275" s="364">
        <f t="shared" si="226"/>
        <v>0</v>
      </c>
      <c r="G275" s="364">
        <f t="shared" si="227"/>
        <v>0</v>
      </c>
      <c r="H275" s="364">
        <f t="shared" si="228"/>
        <v>0</v>
      </c>
      <c r="I275" s="364">
        <f t="shared" si="229"/>
        <v>0</v>
      </c>
      <c r="J275" s="364">
        <f t="shared" si="230"/>
        <v>0</v>
      </c>
      <c r="K275" s="364">
        <f t="shared" si="231"/>
        <v>0</v>
      </c>
      <c r="L275" s="364">
        <f t="shared" si="232"/>
        <v>0</v>
      </c>
      <c r="M275" s="364">
        <f t="shared" si="233"/>
        <v>0</v>
      </c>
      <c r="N275" s="364">
        <f t="shared" si="234"/>
        <v>0</v>
      </c>
      <c r="O275" s="364">
        <f t="shared" si="235"/>
        <v>0</v>
      </c>
      <c r="P275" s="364">
        <f t="shared" si="236"/>
        <v>0</v>
      </c>
      <c r="Q275" s="364">
        <f t="shared" si="237"/>
        <v>0</v>
      </c>
      <c r="R275" s="364">
        <f t="shared" si="238"/>
        <v>0</v>
      </c>
      <c r="S275" s="364">
        <f t="shared" si="239"/>
        <v>0</v>
      </c>
      <c r="T275" s="364">
        <f t="shared" si="240"/>
        <v>0</v>
      </c>
      <c r="U275" s="364">
        <f t="shared" si="241"/>
        <v>0</v>
      </c>
      <c r="V275" s="364">
        <f t="shared" si="242"/>
        <v>0</v>
      </c>
      <c r="W275" s="364">
        <f t="shared" si="243"/>
        <v>0</v>
      </c>
      <c r="X275" s="364">
        <f t="shared" si="244"/>
        <v>0</v>
      </c>
      <c r="Y275" s="364">
        <f t="shared" si="245"/>
        <v>0</v>
      </c>
      <c r="Z275" s="364">
        <f t="shared" si="246"/>
        <v>0</v>
      </c>
      <c r="AA275" s="364">
        <f t="shared" si="247"/>
        <v>0</v>
      </c>
      <c r="AB275" s="364">
        <f t="shared" si="248"/>
        <v>0</v>
      </c>
      <c r="AC275" s="364">
        <f t="shared" si="249"/>
        <v>0</v>
      </c>
      <c r="AD275" s="364">
        <f t="shared" si="250"/>
        <v>0</v>
      </c>
      <c r="AE275" s="364">
        <f t="shared" si="251"/>
        <v>0</v>
      </c>
      <c r="AG275" s="364"/>
      <c r="AH275" s="364"/>
      <c r="AI275" s="364"/>
      <c r="AJ275" s="364"/>
      <c r="AK275" s="364"/>
      <c r="AL275" s="364"/>
      <c r="AM275" s="364"/>
      <c r="AN275" s="364"/>
      <c r="AO275" s="364"/>
      <c r="AP275" s="364"/>
      <c r="AQ275" s="364"/>
      <c r="AR275" s="364"/>
      <c r="AS275" s="364"/>
      <c r="AT275" s="364"/>
      <c r="AU275" s="364"/>
      <c r="AV275" s="364"/>
      <c r="AW275" s="364"/>
      <c r="AX275" s="364"/>
      <c r="AY275" s="364"/>
      <c r="AZ275" s="364"/>
      <c r="BA275" s="364"/>
      <c r="BB275" s="364"/>
      <c r="BC275" s="364"/>
      <c r="BD275" s="364"/>
      <c r="BE275" s="364"/>
      <c r="BF275" s="364"/>
      <c r="BG275" s="364"/>
      <c r="BH275" s="364"/>
      <c r="BI275" s="364"/>
      <c r="BJ275" s="364"/>
      <c r="BK275" s="364"/>
      <c r="BL275" s="364"/>
      <c r="BM275" s="364"/>
      <c r="BN275" s="364"/>
      <c r="BO275" s="364"/>
      <c r="BP275" s="364"/>
      <c r="BQ275" s="364"/>
      <c r="BR275" s="364"/>
      <c r="BS275" s="364"/>
      <c r="BT275" s="364"/>
      <c r="BU275" s="364"/>
      <c r="BV275" s="364"/>
      <c r="BW275" s="364"/>
      <c r="BX275" s="364"/>
      <c r="BY275" s="364"/>
      <c r="BZ275" s="364"/>
      <c r="CA275" s="364"/>
      <c r="CB275" s="364"/>
      <c r="CC275" s="364"/>
      <c r="CD275" s="364"/>
      <c r="CE275" s="364"/>
      <c r="CF275" s="364"/>
      <c r="CG275" s="364"/>
      <c r="CH275" s="364"/>
      <c r="CI275" s="364"/>
      <c r="CJ275" s="364"/>
      <c r="CK275" s="364"/>
      <c r="CL275" s="364"/>
      <c r="CM275" s="364"/>
      <c r="CN275" s="364"/>
      <c r="CO275" s="364"/>
      <c r="CP275" s="364"/>
      <c r="CQ275" s="364"/>
      <c r="CR275" s="364"/>
      <c r="CS275" s="364"/>
      <c r="CT275" s="364"/>
      <c r="CU275" s="364"/>
      <c r="CV275" s="364"/>
      <c r="CW275" s="364"/>
      <c r="CX275" s="364"/>
      <c r="CY275" s="364"/>
      <c r="CZ275" s="364"/>
      <c r="DA275" s="364"/>
      <c r="DB275" s="364"/>
      <c r="DC275" s="364"/>
      <c r="DD275" s="364"/>
      <c r="DE275" s="364"/>
      <c r="DF275" s="364"/>
      <c r="DG275" s="364"/>
      <c r="DH275" s="364"/>
      <c r="DI275" s="364"/>
      <c r="DJ275" s="364"/>
      <c r="DK275" s="364"/>
      <c r="DL275" s="364"/>
      <c r="DM275" s="364"/>
      <c r="DN275" s="364"/>
      <c r="DO275" s="364"/>
      <c r="DP275" s="364"/>
      <c r="DQ275" s="364"/>
      <c r="DR275" s="364"/>
      <c r="DS275" s="364"/>
      <c r="DT275" s="364"/>
      <c r="DU275" s="364"/>
      <c r="DV275" s="364"/>
      <c r="DW275" s="364"/>
      <c r="DX275" s="364"/>
      <c r="DY275" s="364"/>
      <c r="DZ275" s="364"/>
      <c r="EA275" s="364"/>
      <c r="EB275" s="364"/>
      <c r="EC275" s="364"/>
      <c r="ED275" s="364"/>
      <c r="EE275" s="364"/>
      <c r="EF275" s="364"/>
      <c r="EG275" s="364"/>
      <c r="EH275" s="364"/>
      <c r="EI275" s="364"/>
      <c r="EJ275" s="364"/>
      <c r="EK275" s="364"/>
      <c r="EL275" s="364"/>
      <c r="EM275" s="364"/>
      <c r="EN275" s="364"/>
      <c r="EO275" s="364"/>
      <c r="EP275" s="364"/>
      <c r="EQ275" s="364"/>
      <c r="ER275" s="364"/>
      <c r="ES275" s="364"/>
      <c r="ET275" s="364"/>
      <c r="EU275" s="364"/>
      <c r="EV275" s="364"/>
      <c r="EW275" s="364"/>
      <c r="EX275" s="364"/>
      <c r="EY275" s="364"/>
      <c r="EZ275" s="364"/>
      <c r="FA275" s="364"/>
      <c r="FB275" s="364"/>
      <c r="FC275" s="364"/>
      <c r="FD275" s="364"/>
      <c r="FE275" s="364"/>
      <c r="FF275" s="364"/>
      <c r="FG275" s="364"/>
      <c r="FH275" s="364"/>
      <c r="FI275" s="364"/>
      <c r="FJ275" s="364"/>
      <c r="FK275" s="364"/>
      <c r="FL275" s="364"/>
      <c r="FM275" s="364"/>
      <c r="FN275" s="364"/>
      <c r="FO275" s="364"/>
      <c r="FP275" s="364"/>
      <c r="FQ275" s="364"/>
      <c r="FR275" s="364"/>
      <c r="FS275" s="364"/>
      <c r="FT275" s="364"/>
      <c r="FU275" s="364"/>
      <c r="FV275" s="364"/>
      <c r="FW275" s="364"/>
      <c r="FX275" s="364"/>
      <c r="FY275" s="364"/>
      <c r="FZ275" s="364"/>
      <c r="GA275" s="364"/>
      <c r="GB275" s="364"/>
      <c r="GC275" s="364"/>
      <c r="GD275" s="364"/>
      <c r="GE275" s="364"/>
      <c r="GF275" s="364"/>
      <c r="GG275" s="364"/>
      <c r="GH275" s="364"/>
      <c r="GI275" s="364"/>
      <c r="GJ275" s="364"/>
      <c r="GK275" s="364"/>
      <c r="GL275" s="364"/>
      <c r="GM275" s="364"/>
      <c r="GN275" s="364"/>
      <c r="GO275" s="364"/>
      <c r="GP275" s="364"/>
      <c r="GQ275" s="364"/>
      <c r="GR275" s="364"/>
      <c r="GS275" s="364"/>
      <c r="GT275" s="364"/>
      <c r="GU275" s="364"/>
      <c r="GV275" s="364"/>
      <c r="GW275" s="364"/>
      <c r="GX275" s="364"/>
      <c r="GY275" s="364"/>
      <c r="GZ275" s="364"/>
      <c r="HA275" s="364"/>
      <c r="HB275" s="364"/>
      <c r="HC275" s="364"/>
      <c r="HD275" s="364"/>
      <c r="HE275" s="364"/>
      <c r="HF275" s="364"/>
      <c r="HG275" s="364"/>
      <c r="HH275" s="364"/>
      <c r="HI275" s="364"/>
      <c r="HJ275" s="364"/>
      <c r="HK275" s="364"/>
      <c r="HL275" s="364"/>
      <c r="HM275" s="364"/>
      <c r="HN275" s="364"/>
      <c r="HO275" s="364"/>
      <c r="HP275" s="364"/>
      <c r="HQ275" s="364"/>
      <c r="HR275" s="364"/>
      <c r="HS275" s="364"/>
      <c r="HT275" s="364"/>
      <c r="HU275" s="364"/>
      <c r="HV275" s="364"/>
      <c r="HW275" s="364"/>
      <c r="HX275" s="364"/>
      <c r="HY275" s="364"/>
      <c r="HZ275" s="364"/>
      <c r="IA275" s="364"/>
      <c r="IB275" s="364"/>
      <c r="IC275" s="364"/>
      <c r="ID275" s="364"/>
      <c r="IE275" s="364"/>
      <c r="IF275" s="364"/>
      <c r="IG275" s="364"/>
      <c r="IH275" s="364"/>
      <c r="II275" s="364"/>
      <c r="IJ275" s="364"/>
      <c r="IK275" s="364"/>
      <c r="IL275" s="364"/>
      <c r="IM275" s="364"/>
      <c r="IN275" s="364"/>
      <c r="IO275" s="364"/>
      <c r="IP275" s="364"/>
      <c r="IQ275" s="364"/>
      <c r="IR275" s="364"/>
      <c r="IS275" s="364"/>
      <c r="IT275" s="364"/>
      <c r="IU275" s="364"/>
      <c r="IV275" s="364"/>
      <c r="IW275" s="364"/>
      <c r="IX275" s="364"/>
      <c r="IY275" s="364"/>
      <c r="IZ275" s="364"/>
      <c r="JA275" s="364"/>
      <c r="JB275" s="364"/>
      <c r="JC275" s="364"/>
      <c r="JD275" s="364"/>
      <c r="JE275" s="364"/>
      <c r="JF275" s="364"/>
      <c r="JG275" s="364"/>
      <c r="JH275" s="364"/>
      <c r="JI275" s="364"/>
      <c r="JJ275" s="364"/>
      <c r="JK275" s="364"/>
      <c r="JL275" s="364"/>
      <c r="JM275" s="364"/>
      <c r="JN275" s="364"/>
      <c r="JO275" s="364"/>
      <c r="JP275" s="364"/>
      <c r="JQ275" s="364"/>
      <c r="JR275" s="364"/>
      <c r="JS275" s="364"/>
      <c r="JT275" s="364"/>
      <c r="JU275" s="364"/>
      <c r="JV275" s="364"/>
      <c r="JW275" s="364"/>
      <c r="JX275" s="364"/>
      <c r="JY275" s="364"/>
      <c r="JZ275" s="364"/>
      <c r="KA275" s="364"/>
      <c r="KB275" s="364"/>
      <c r="KC275" s="364"/>
      <c r="KD275" s="364"/>
      <c r="KE275" s="364"/>
      <c r="KF275" s="364"/>
      <c r="KG275" s="364"/>
      <c r="KH275" s="364"/>
      <c r="KI275" s="364"/>
      <c r="KJ275" s="364"/>
      <c r="KK275" s="364"/>
      <c r="KL275" s="364"/>
      <c r="KM275" s="364"/>
      <c r="KN275" s="364"/>
      <c r="KO275" s="364"/>
      <c r="KP275" s="364"/>
      <c r="KQ275" s="364"/>
      <c r="KR275" s="364"/>
      <c r="KS275" s="364"/>
      <c r="KT275" s="364"/>
      <c r="KU275" s="364"/>
      <c r="KV275" s="364"/>
      <c r="KW275" s="364"/>
      <c r="KX275" s="364"/>
      <c r="KY275" s="364"/>
      <c r="KZ275" s="364"/>
      <c r="LA275" s="364"/>
      <c r="LB275" s="364"/>
      <c r="LC275" s="364"/>
      <c r="LD275" s="364"/>
      <c r="LE275" s="364"/>
      <c r="LF275" s="364"/>
      <c r="LG275" s="364"/>
      <c r="LH275" s="364"/>
      <c r="LI275" s="364"/>
      <c r="LJ275" s="364"/>
      <c r="LK275" s="364"/>
      <c r="LL275" s="364"/>
      <c r="LM275" s="364"/>
      <c r="LN275" s="364"/>
      <c r="LO275" s="364"/>
      <c r="LP275" s="364"/>
      <c r="LQ275" s="364"/>
      <c r="LR275" s="364"/>
      <c r="LS275" s="364"/>
      <c r="LT275" s="364"/>
      <c r="LU275" s="364"/>
      <c r="LV275" s="364"/>
      <c r="LW275" s="364"/>
      <c r="LX275" s="364"/>
      <c r="LY275" s="364"/>
      <c r="LZ275" s="364"/>
      <c r="MA275" s="364"/>
      <c r="MB275" s="364"/>
      <c r="MC275" s="364"/>
      <c r="MD275" s="364"/>
      <c r="ME275" s="364"/>
      <c r="MF275" s="364"/>
      <c r="MG275" s="364"/>
      <c r="MH275" s="364"/>
      <c r="MI275" s="364"/>
      <c r="MJ275" s="364"/>
      <c r="MK275" s="364"/>
      <c r="ML275" s="364"/>
      <c r="MM275" s="364"/>
      <c r="MN275" s="364"/>
      <c r="MO275" s="364"/>
      <c r="MP275" s="364"/>
      <c r="MQ275" s="364"/>
      <c r="MR275" s="364"/>
      <c r="MS275" s="364"/>
      <c r="MT275" s="364"/>
      <c r="MU275" s="364"/>
      <c r="MV275" s="364"/>
      <c r="MW275" s="364"/>
      <c r="MX275" s="364"/>
      <c r="MY275" s="364"/>
      <c r="MZ275" s="364"/>
      <c r="NA275" s="364"/>
      <c r="NB275" s="364"/>
      <c r="NC275" s="364"/>
      <c r="ND275" s="364"/>
      <c r="NE275" s="364"/>
      <c r="NF275" s="364"/>
      <c r="NG275" s="364"/>
      <c r="NH275" s="364"/>
      <c r="NI275" s="364"/>
      <c r="NJ275" s="364"/>
      <c r="NK275" s="364"/>
      <c r="NL275" s="364"/>
      <c r="NM275" s="364"/>
      <c r="NN275" s="364"/>
      <c r="NO275" s="364"/>
      <c r="NP275" s="364"/>
      <c r="NQ275" s="364"/>
      <c r="NR275" s="364"/>
      <c r="NS275" s="364"/>
      <c r="NT275" s="364"/>
      <c r="NU275" s="364"/>
      <c r="NV275" s="364"/>
      <c r="NW275" s="364"/>
      <c r="NX275" s="364"/>
      <c r="NY275" s="364"/>
      <c r="NZ275" s="364"/>
      <c r="OA275" s="364"/>
      <c r="OB275" s="364"/>
      <c r="OC275" s="364"/>
      <c r="OD275" s="364"/>
      <c r="OE275" s="364"/>
      <c r="OF275" s="364"/>
      <c r="OG275" s="364"/>
      <c r="OH275" s="364"/>
      <c r="OI275" s="364"/>
      <c r="OJ275" s="364"/>
      <c r="OK275" s="364"/>
      <c r="OL275" s="364"/>
      <c r="OM275" s="364"/>
      <c r="ON275" s="364"/>
      <c r="OO275" s="364"/>
      <c r="OP275" s="364"/>
      <c r="OQ275" s="364"/>
      <c r="OR275" s="364"/>
    </row>
    <row r="276" spans="1:408" ht="15">
      <c r="A276" s="363" t="s">
        <v>837</v>
      </c>
      <c r="B276" s="364">
        <f t="shared" si="222"/>
        <v>0</v>
      </c>
      <c r="C276" s="364">
        <f t="shared" si="223"/>
        <v>0</v>
      </c>
      <c r="D276" s="364">
        <f t="shared" si="224"/>
        <v>0</v>
      </c>
      <c r="E276" s="364">
        <f t="shared" si="225"/>
        <v>0</v>
      </c>
      <c r="F276" s="364">
        <f t="shared" si="226"/>
        <v>0</v>
      </c>
      <c r="G276" s="364">
        <f t="shared" si="227"/>
        <v>0</v>
      </c>
      <c r="H276" s="364">
        <f t="shared" si="228"/>
        <v>0</v>
      </c>
      <c r="I276" s="364">
        <f t="shared" si="229"/>
        <v>0</v>
      </c>
      <c r="J276" s="364">
        <f t="shared" si="230"/>
        <v>0</v>
      </c>
      <c r="K276" s="364">
        <f t="shared" si="231"/>
        <v>0</v>
      </c>
      <c r="L276" s="364">
        <f t="shared" si="232"/>
        <v>0</v>
      </c>
      <c r="M276" s="364">
        <f t="shared" si="233"/>
        <v>0</v>
      </c>
      <c r="N276" s="364">
        <f t="shared" si="234"/>
        <v>0</v>
      </c>
      <c r="O276" s="364">
        <f t="shared" si="235"/>
        <v>0</v>
      </c>
      <c r="P276" s="364">
        <f t="shared" si="236"/>
        <v>0</v>
      </c>
      <c r="Q276" s="364">
        <f t="shared" si="237"/>
        <v>0</v>
      </c>
      <c r="R276" s="364">
        <f t="shared" si="238"/>
        <v>0</v>
      </c>
      <c r="S276" s="364">
        <f t="shared" si="239"/>
        <v>0</v>
      </c>
      <c r="T276" s="364">
        <f t="shared" si="240"/>
        <v>0</v>
      </c>
      <c r="U276" s="364">
        <f t="shared" si="241"/>
        <v>0</v>
      </c>
      <c r="V276" s="364">
        <f t="shared" si="242"/>
        <v>0</v>
      </c>
      <c r="W276" s="364">
        <f t="shared" si="243"/>
        <v>0</v>
      </c>
      <c r="X276" s="364">
        <f t="shared" si="244"/>
        <v>0</v>
      </c>
      <c r="Y276" s="364">
        <f t="shared" si="245"/>
        <v>0</v>
      </c>
      <c r="Z276" s="364">
        <f t="shared" si="246"/>
        <v>0</v>
      </c>
      <c r="AA276" s="364">
        <f t="shared" si="247"/>
        <v>0</v>
      </c>
      <c r="AB276" s="364">
        <f t="shared" si="248"/>
        <v>0</v>
      </c>
      <c r="AC276" s="364">
        <f t="shared" si="249"/>
        <v>0</v>
      </c>
      <c r="AD276" s="364">
        <f t="shared" si="250"/>
        <v>0</v>
      </c>
      <c r="AE276" s="364">
        <f t="shared" si="251"/>
        <v>0</v>
      </c>
      <c r="AG276" s="364"/>
      <c r="AH276" s="364"/>
      <c r="AI276" s="364"/>
      <c r="AJ276" s="364"/>
      <c r="AK276" s="364"/>
      <c r="AL276" s="364"/>
      <c r="AM276" s="364"/>
      <c r="AN276" s="364"/>
      <c r="AO276" s="364"/>
      <c r="AP276" s="364"/>
      <c r="AQ276" s="364"/>
      <c r="AR276" s="364"/>
      <c r="AS276" s="364"/>
      <c r="AT276" s="364"/>
      <c r="AU276" s="364"/>
      <c r="AV276" s="364"/>
      <c r="AW276" s="364"/>
      <c r="AX276" s="364"/>
      <c r="AY276" s="364"/>
      <c r="AZ276" s="364"/>
      <c r="BA276" s="364"/>
      <c r="BB276" s="364"/>
      <c r="BC276" s="364"/>
      <c r="BD276" s="364"/>
      <c r="BE276" s="364"/>
      <c r="BF276" s="364"/>
      <c r="BG276" s="364"/>
      <c r="BH276" s="364"/>
      <c r="BI276" s="364"/>
      <c r="BJ276" s="364"/>
      <c r="BK276" s="364"/>
      <c r="BL276" s="364"/>
      <c r="BM276" s="364"/>
      <c r="BN276" s="364"/>
      <c r="BO276" s="364"/>
      <c r="BP276" s="364"/>
      <c r="BQ276" s="364"/>
      <c r="BR276" s="364"/>
      <c r="BS276" s="364"/>
      <c r="BT276" s="364"/>
      <c r="BU276" s="364"/>
      <c r="BV276" s="364"/>
      <c r="BW276" s="364"/>
      <c r="BX276" s="364"/>
      <c r="BY276" s="364"/>
      <c r="BZ276" s="364"/>
      <c r="CA276" s="364"/>
      <c r="CB276" s="364"/>
      <c r="CC276" s="364"/>
      <c r="CD276" s="364"/>
      <c r="CE276" s="364"/>
      <c r="CF276" s="364"/>
      <c r="CG276" s="364"/>
      <c r="CH276" s="364"/>
      <c r="CI276" s="364"/>
      <c r="CJ276" s="364"/>
      <c r="CK276" s="364"/>
      <c r="CL276" s="364"/>
      <c r="CM276" s="364"/>
      <c r="CN276" s="364"/>
      <c r="CO276" s="364"/>
      <c r="CP276" s="364"/>
      <c r="CQ276" s="364"/>
      <c r="CR276" s="364"/>
      <c r="CS276" s="364"/>
      <c r="CT276" s="364"/>
      <c r="CU276" s="364"/>
      <c r="CV276" s="364"/>
      <c r="CW276" s="364"/>
      <c r="CX276" s="364"/>
      <c r="CY276" s="364"/>
      <c r="CZ276" s="364"/>
      <c r="DA276" s="364"/>
      <c r="DB276" s="364"/>
      <c r="DC276" s="364"/>
      <c r="DD276" s="364"/>
      <c r="DE276" s="364"/>
      <c r="DF276" s="364"/>
      <c r="DG276" s="364"/>
      <c r="DH276" s="364"/>
      <c r="DI276" s="364"/>
      <c r="DJ276" s="364"/>
      <c r="DK276" s="364"/>
      <c r="DL276" s="364"/>
      <c r="DM276" s="364"/>
      <c r="DN276" s="364"/>
      <c r="DO276" s="364"/>
      <c r="DP276" s="364"/>
      <c r="DQ276" s="364"/>
      <c r="DR276" s="364"/>
      <c r="DS276" s="364"/>
      <c r="DT276" s="364"/>
      <c r="DU276" s="364"/>
      <c r="DV276" s="364"/>
      <c r="DW276" s="364"/>
      <c r="DX276" s="364"/>
      <c r="DY276" s="364"/>
      <c r="DZ276" s="364"/>
      <c r="EA276" s="364"/>
      <c r="EB276" s="364"/>
      <c r="EC276" s="364"/>
      <c r="ED276" s="364"/>
      <c r="EE276" s="364"/>
      <c r="EF276" s="364"/>
      <c r="EG276" s="364"/>
      <c r="EH276" s="364"/>
      <c r="EI276" s="364"/>
      <c r="EJ276" s="364"/>
      <c r="EK276" s="364"/>
      <c r="EL276" s="364"/>
      <c r="EM276" s="364"/>
      <c r="EN276" s="364"/>
      <c r="EO276" s="364"/>
      <c r="EP276" s="364"/>
      <c r="EQ276" s="364"/>
      <c r="ER276" s="364"/>
      <c r="ES276" s="364"/>
      <c r="ET276" s="364"/>
      <c r="EU276" s="364"/>
      <c r="EV276" s="364"/>
      <c r="EW276" s="364"/>
      <c r="EX276" s="364"/>
      <c r="EY276" s="364"/>
      <c r="EZ276" s="364"/>
      <c r="FA276" s="364"/>
      <c r="FB276" s="364"/>
      <c r="FC276" s="364"/>
      <c r="FD276" s="364"/>
      <c r="FE276" s="364"/>
      <c r="FF276" s="364"/>
      <c r="FG276" s="364"/>
      <c r="FH276" s="364"/>
      <c r="FI276" s="364"/>
      <c r="FJ276" s="364"/>
      <c r="FK276" s="364"/>
      <c r="FL276" s="364"/>
      <c r="FM276" s="364"/>
      <c r="FN276" s="364"/>
      <c r="FO276" s="364"/>
      <c r="FP276" s="364"/>
      <c r="FQ276" s="364"/>
      <c r="FR276" s="364"/>
      <c r="FS276" s="364"/>
      <c r="FT276" s="364"/>
      <c r="FU276" s="364"/>
      <c r="FV276" s="364"/>
      <c r="FW276" s="364"/>
      <c r="FX276" s="364"/>
      <c r="FY276" s="364"/>
      <c r="FZ276" s="364"/>
      <c r="GA276" s="364"/>
      <c r="GB276" s="364"/>
      <c r="GC276" s="364"/>
      <c r="GD276" s="364"/>
      <c r="GE276" s="364"/>
      <c r="GF276" s="364"/>
      <c r="GG276" s="364"/>
      <c r="GH276" s="364"/>
      <c r="GI276" s="364"/>
      <c r="GJ276" s="364"/>
      <c r="GK276" s="364"/>
      <c r="GL276" s="364"/>
      <c r="GM276" s="364"/>
      <c r="GN276" s="364"/>
      <c r="GO276" s="364"/>
      <c r="GP276" s="364"/>
      <c r="GQ276" s="364"/>
      <c r="GR276" s="364"/>
      <c r="GS276" s="364"/>
      <c r="GT276" s="364"/>
      <c r="GU276" s="364"/>
      <c r="GV276" s="364"/>
      <c r="GW276" s="364"/>
      <c r="GX276" s="364"/>
      <c r="GY276" s="364"/>
      <c r="GZ276" s="364"/>
      <c r="HA276" s="364"/>
      <c r="HB276" s="364"/>
      <c r="HC276" s="364"/>
      <c r="HD276" s="364"/>
      <c r="HE276" s="364"/>
      <c r="HF276" s="364"/>
      <c r="HG276" s="364"/>
      <c r="HH276" s="364"/>
      <c r="HI276" s="364"/>
      <c r="HJ276" s="364"/>
      <c r="HK276" s="364"/>
      <c r="HL276" s="364"/>
      <c r="HM276" s="364"/>
      <c r="HN276" s="364"/>
      <c r="HO276" s="364"/>
      <c r="HP276" s="364"/>
      <c r="HQ276" s="364"/>
      <c r="HR276" s="364"/>
      <c r="HS276" s="364"/>
      <c r="HT276" s="364"/>
      <c r="HU276" s="364"/>
      <c r="HV276" s="364"/>
      <c r="HW276" s="364"/>
      <c r="HX276" s="364"/>
      <c r="HY276" s="364"/>
      <c r="HZ276" s="364"/>
      <c r="IA276" s="364"/>
      <c r="IB276" s="364"/>
      <c r="IC276" s="364"/>
      <c r="ID276" s="364"/>
      <c r="IE276" s="364"/>
      <c r="IF276" s="364"/>
      <c r="IG276" s="364"/>
      <c r="IH276" s="364"/>
      <c r="II276" s="364"/>
      <c r="IJ276" s="364"/>
      <c r="IK276" s="364"/>
      <c r="IL276" s="364"/>
      <c r="IM276" s="364"/>
      <c r="IN276" s="364"/>
      <c r="IO276" s="364"/>
      <c r="IP276" s="364"/>
      <c r="IQ276" s="364"/>
      <c r="IR276" s="364"/>
      <c r="IS276" s="364"/>
      <c r="IT276" s="364"/>
      <c r="IU276" s="364"/>
      <c r="IV276" s="364"/>
      <c r="IW276" s="364"/>
      <c r="IX276" s="364"/>
      <c r="IY276" s="364"/>
      <c r="IZ276" s="364"/>
      <c r="JA276" s="364"/>
      <c r="JB276" s="364"/>
      <c r="JC276" s="364"/>
      <c r="JD276" s="364"/>
      <c r="JE276" s="364"/>
      <c r="JF276" s="364"/>
      <c r="JG276" s="364"/>
      <c r="JH276" s="364"/>
      <c r="JI276" s="364"/>
      <c r="JJ276" s="364"/>
      <c r="JK276" s="364"/>
      <c r="JL276" s="364"/>
      <c r="JM276" s="364"/>
      <c r="JN276" s="364"/>
      <c r="JO276" s="364"/>
      <c r="JP276" s="364"/>
      <c r="JQ276" s="364"/>
      <c r="JR276" s="364"/>
      <c r="JS276" s="364"/>
      <c r="JT276" s="364"/>
      <c r="JU276" s="364"/>
      <c r="JV276" s="364"/>
      <c r="JW276" s="364"/>
      <c r="JX276" s="364"/>
      <c r="JY276" s="364"/>
      <c r="JZ276" s="364"/>
      <c r="KA276" s="364"/>
      <c r="KB276" s="364"/>
      <c r="KC276" s="364"/>
      <c r="KD276" s="364"/>
      <c r="KE276" s="364"/>
      <c r="KF276" s="364"/>
      <c r="KG276" s="364"/>
      <c r="KH276" s="364"/>
      <c r="KI276" s="364"/>
      <c r="KJ276" s="364"/>
      <c r="KK276" s="364"/>
      <c r="KL276" s="364"/>
      <c r="KM276" s="364"/>
      <c r="KN276" s="364"/>
      <c r="KO276" s="364"/>
      <c r="KP276" s="364"/>
      <c r="KQ276" s="364"/>
      <c r="KR276" s="364"/>
      <c r="KS276" s="364"/>
      <c r="KT276" s="364"/>
      <c r="KU276" s="364"/>
      <c r="KV276" s="364"/>
      <c r="KW276" s="364"/>
      <c r="KX276" s="364"/>
      <c r="KY276" s="364"/>
      <c r="KZ276" s="364"/>
      <c r="LA276" s="364"/>
      <c r="LB276" s="364"/>
      <c r="LC276" s="364"/>
      <c r="LD276" s="364"/>
      <c r="LE276" s="364"/>
      <c r="LF276" s="364"/>
      <c r="LG276" s="364"/>
      <c r="LH276" s="364"/>
      <c r="LI276" s="364"/>
      <c r="LJ276" s="364"/>
      <c r="LK276" s="364"/>
      <c r="LL276" s="364"/>
      <c r="LM276" s="364"/>
      <c r="LN276" s="364"/>
      <c r="LO276" s="364"/>
      <c r="LP276" s="364"/>
      <c r="LQ276" s="364"/>
      <c r="LR276" s="364"/>
      <c r="LS276" s="364"/>
      <c r="LT276" s="364"/>
      <c r="LU276" s="364"/>
      <c r="LV276" s="364"/>
      <c r="LW276" s="364"/>
      <c r="LX276" s="364"/>
      <c r="LY276" s="364"/>
      <c r="LZ276" s="364"/>
      <c r="MA276" s="364"/>
      <c r="MB276" s="364"/>
      <c r="MC276" s="364"/>
      <c r="MD276" s="364"/>
      <c r="ME276" s="364"/>
      <c r="MF276" s="364"/>
      <c r="MG276" s="364"/>
      <c r="MH276" s="364"/>
      <c r="MI276" s="364"/>
      <c r="MJ276" s="364"/>
      <c r="MK276" s="364"/>
      <c r="ML276" s="364"/>
      <c r="MM276" s="364"/>
      <c r="MN276" s="364"/>
      <c r="MO276" s="364"/>
      <c r="MP276" s="364"/>
      <c r="MQ276" s="364"/>
      <c r="MR276" s="364"/>
      <c r="MS276" s="364"/>
      <c r="MT276" s="364"/>
      <c r="MU276" s="364"/>
      <c r="MV276" s="364"/>
      <c r="MW276" s="364"/>
      <c r="MX276" s="364"/>
      <c r="MY276" s="364"/>
      <c r="MZ276" s="364"/>
      <c r="NA276" s="364"/>
      <c r="NB276" s="364"/>
      <c r="NC276" s="364"/>
      <c r="ND276" s="364"/>
      <c r="NE276" s="364"/>
      <c r="NF276" s="364"/>
      <c r="NG276" s="364"/>
      <c r="NH276" s="364"/>
      <c r="NI276" s="364"/>
      <c r="NJ276" s="364"/>
      <c r="NK276" s="364"/>
      <c r="NL276" s="364"/>
      <c r="NM276" s="364"/>
      <c r="NN276" s="364"/>
      <c r="NO276" s="364"/>
      <c r="NP276" s="364"/>
      <c r="NQ276" s="364"/>
      <c r="NR276" s="364"/>
      <c r="NS276" s="364"/>
      <c r="NT276" s="364"/>
      <c r="NU276" s="364"/>
      <c r="NV276" s="364"/>
      <c r="NW276" s="364"/>
      <c r="NX276" s="364"/>
      <c r="NY276" s="364"/>
      <c r="NZ276" s="364"/>
      <c r="OA276" s="364"/>
      <c r="OB276" s="364"/>
      <c r="OC276" s="364"/>
      <c r="OD276" s="364"/>
      <c r="OE276" s="364"/>
      <c r="OF276" s="364"/>
      <c r="OG276" s="364"/>
      <c r="OH276" s="364"/>
      <c r="OI276" s="364"/>
      <c r="OJ276" s="364"/>
      <c r="OK276" s="364"/>
      <c r="OL276" s="364"/>
      <c r="OM276" s="364"/>
      <c r="ON276" s="364"/>
      <c r="OO276" s="364"/>
      <c r="OP276" s="364"/>
      <c r="OQ276" s="364"/>
      <c r="OR276" s="364"/>
    </row>
    <row r="277" spans="1:408" ht="15">
      <c r="A277" s="363" t="s">
        <v>838</v>
      </c>
      <c r="B277" s="364">
        <f t="shared" si="222"/>
        <v>0</v>
      </c>
      <c r="C277" s="364">
        <f t="shared" si="223"/>
        <v>0</v>
      </c>
      <c r="D277" s="364">
        <f t="shared" si="224"/>
        <v>0</v>
      </c>
      <c r="E277" s="364">
        <f t="shared" si="225"/>
        <v>0</v>
      </c>
      <c r="F277" s="364">
        <f t="shared" si="226"/>
        <v>0</v>
      </c>
      <c r="G277" s="364">
        <f t="shared" si="227"/>
        <v>0</v>
      </c>
      <c r="H277" s="364">
        <f t="shared" si="228"/>
        <v>0</v>
      </c>
      <c r="I277" s="364">
        <f t="shared" si="229"/>
        <v>0</v>
      </c>
      <c r="J277" s="364">
        <f t="shared" si="230"/>
        <v>0</v>
      </c>
      <c r="K277" s="364">
        <f t="shared" si="231"/>
        <v>0</v>
      </c>
      <c r="L277" s="364">
        <f t="shared" si="232"/>
        <v>0</v>
      </c>
      <c r="M277" s="364">
        <f t="shared" si="233"/>
        <v>0</v>
      </c>
      <c r="N277" s="364">
        <f t="shared" si="234"/>
        <v>0</v>
      </c>
      <c r="O277" s="364">
        <f t="shared" si="235"/>
        <v>0</v>
      </c>
      <c r="P277" s="364">
        <f t="shared" si="236"/>
        <v>0</v>
      </c>
      <c r="Q277" s="364">
        <f t="shared" si="237"/>
        <v>0</v>
      </c>
      <c r="R277" s="364">
        <f t="shared" si="238"/>
        <v>0</v>
      </c>
      <c r="S277" s="364">
        <f t="shared" si="239"/>
        <v>0</v>
      </c>
      <c r="T277" s="364">
        <f t="shared" si="240"/>
        <v>0</v>
      </c>
      <c r="U277" s="364">
        <f t="shared" si="241"/>
        <v>0</v>
      </c>
      <c r="V277" s="364">
        <f t="shared" si="242"/>
        <v>0</v>
      </c>
      <c r="W277" s="364">
        <f t="shared" si="243"/>
        <v>0</v>
      </c>
      <c r="X277" s="364">
        <f t="shared" si="244"/>
        <v>0</v>
      </c>
      <c r="Y277" s="364">
        <f t="shared" si="245"/>
        <v>0</v>
      </c>
      <c r="Z277" s="364">
        <f t="shared" si="246"/>
        <v>0</v>
      </c>
      <c r="AA277" s="364">
        <f t="shared" si="247"/>
        <v>0</v>
      </c>
      <c r="AB277" s="364">
        <f t="shared" si="248"/>
        <v>0</v>
      </c>
      <c r="AC277" s="364">
        <f t="shared" si="249"/>
        <v>0</v>
      </c>
      <c r="AD277" s="364">
        <f t="shared" si="250"/>
        <v>0</v>
      </c>
      <c r="AE277" s="364">
        <f t="shared" si="251"/>
        <v>0</v>
      </c>
      <c r="AG277" s="364"/>
      <c r="AH277" s="364"/>
      <c r="AI277" s="364"/>
      <c r="AJ277" s="364"/>
      <c r="AK277" s="364"/>
      <c r="AL277" s="364"/>
      <c r="AM277" s="364"/>
      <c r="AN277" s="364"/>
      <c r="AO277" s="364"/>
      <c r="AP277" s="364"/>
      <c r="AQ277" s="364"/>
      <c r="AR277" s="364"/>
      <c r="AS277" s="364"/>
      <c r="AT277" s="364"/>
      <c r="AU277" s="364"/>
      <c r="AV277" s="364"/>
      <c r="AW277" s="364"/>
      <c r="AX277" s="364"/>
      <c r="AY277" s="364"/>
      <c r="AZ277" s="364"/>
      <c r="BA277" s="364"/>
      <c r="BB277" s="364"/>
      <c r="BC277" s="364"/>
      <c r="BD277" s="364"/>
      <c r="BE277" s="364"/>
      <c r="BF277" s="364"/>
      <c r="BG277" s="364"/>
      <c r="BH277" s="364"/>
      <c r="BI277" s="364"/>
      <c r="BJ277" s="364"/>
      <c r="BK277" s="364"/>
      <c r="BL277" s="364"/>
      <c r="BM277" s="364"/>
      <c r="BN277" s="364"/>
      <c r="BO277" s="364"/>
      <c r="BP277" s="364"/>
      <c r="BQ277" s="364"/>
      <c r="BR277" s="364"/>
      <c r="BS277" s="364"/>
      <c r="BT277" s="364"/>
      <c r="BU277" s="364"/>
      <c r="BV277" s="364"/>
      <c r="BW277" s="364"/>
      <c r="BX277" s="364"/>
      <c r="BY277" s="364"/>
      <c r="BZ277" s="364"/>
      <c r="CA277" s="364"/>
      <c r="CB277" s="364"/>
      <c r="CC277" s="364"/>
      <c r="CD277" s="364"/>
      <c r="CE277" s="364"/>
      <c r="CF277" s="364"/>
      <c r="CG277" s="364"/>
      <c r="CH277" s="364"/>
      <c r="CI277" s="364"/>
      <c r="CJ277" s="364"/>
      <c r="CK277" s="364"/>
      <c r="CL277" s="364"/>
      <c r="CM277" s="364"/>
      <c r="CN277" s="364"/>
      <c r="CO277" s="364"/>
      <c r="CP277" s="364"/>
      <c r="CQ277" s="364"/>
      <c r="CR277" s="364"/>
      <c r="CS277" s="364"/>
      <c r="CT277" s="364"/>
      <c r="CU277" s="364"/>
      <c r="CV277" s="364"/>
      <c r="CW277" s="364"/>
      <c r="CX277" s="364"/>
      <c r="CY277" s="364"/>
      <c r="CZ277" s="364"/>
      <c r="DA277" s="364"/>
      <c r="DB277" s="364"/>
      <c r="DC277" s="364"/>
      <c r="DD277" s="364"/>
      <c r="DE277" s="364"/>
      <c r="DF277" s="364"/>
      <c r="DG277" s="364"/>
      <c r="DH277" s="364"/>
      <c r="DI277" s="364"/>
      <c r="DJ277" s="364"/>
      <c r="DK277" s="364"/>
      <c r="DL277" s="364"/>
      <c r="DM277" s="364"/>
      <c r="DN277" s="364"/>
      <c r="DO277" s="364"/>
      <c r="DP277" s="364"/>
      <c r="DQ277" s="364"/>
      <c r="DR277" s="364"/>
      <c r="DS277" s="364"/>
      <c r="DT277" s="364"/>
      <c r="DU277" s="364"/>
      <c r="DV277" s="364"/>
      <c r="DW277" s="364"/>
      <c r="DX277" s="364"/>
      <c r="DY277" s="364"/>
      <c r="DZ277" s="364"/>
      <c r="EA277" s="364"/>
      <c r="EB277" s="364"/>
      <c r="EC277" s="364"/>
      <c r="ED277" s="364"/>
      <c r="EE277" s="364"/>
      <c r="EF277" s="364"/>
      <c r="EG277" s="364"/>
      <c r="EH277" s="364"/>
      <c r="EI277" s="364"/>
      <c r="EJ277" s="364"/>
      <c r="EK277" s="364"/>
      <c r="EL277" s="364"/>
      <c r="EM277" s="364"/>
      <c r="EN277" s="364"/>
      <c r="EO277" s="364"/>
      <c r="EP277" s="364"/>
      <c r="EQ277" s="364"/>
      <c r="ER277" s="364"/>
      <c r="ES277" s="364"/>
      <c r="ET277" s="364"/>
      <c r="EU277" s="364"/>
      <c r="EV277" s="364"/>
      <c r="EW277" s="364"/>
      <c r="EX277" s="364"/>
      <c r="EY277" s="364"/>
      <c r="EZ277" s="364"/>
      <c r="FA277" s="364"/>
      <c r="FB277" s="364"/>
      <c r="FC277" s="364"/>
      <c r="FD277" s="364"/>
      <c r="FE277" s="364"/>
      <c r="FF277" s="364"/>
      <c r="FG277" s="364"/>
      <c r="FH277" s="364"/>
      <c r="FI277" s="364"/>
      <c r="FJ277" s="364"/>
      <c r="FK277" s="364"/>
      <c r="FL277" s="364"/>
      <c r="FM277" s="364"/>
      <c r="FN277" s="364"/>
      <c r="FO277" s="364"/>
      <c r="FP277" s="364"/>
      <c r="FQ277" s="364"/>
      <c r="FR277" s="364"/>
      <c r="FS277" s="364"/>
      <c r="FT277" s="364"/>
      <c r="FU277" s="364"/>
      <c r="FV277" s="364"/>
      <c r="FW277" s="364"/>
      <c r="FX277" s="364"/>
      <c r="FY277" s="364"/>
      <c r="FZ277" s="364"/>
      <c r="GA277" s="364"/>
      <c r="GB277" s="364"/>
      <c r="GC277" s="364"/>
      <c r="GD277" s="364"/>
      <c r="GE277" s="364"/>
      <c r="GF277" s="364"/>
      <c r="GG277" s="364"/>
      <c r="GH277" s="364"/>
      <c r="GI277" s="364"/>
      <c r="GJ277" s="364"/>
      <c r="GK277" s="364"/>
      <c r="GL277" s="364"/>
      <c r="GM277" s="364"/>
      <c r="GN277" s="364"/>
      <c r="GO277" s="364"/>
      <c r="GP277" s="364"/>
      <c r="GQ277" s="364"/>
      <c r="GR277" s="364"/>
      <c r="GS277" s="364"/>
      <c r="GT277" s="364"/>
      <c r="GU277" s="364"/>
      <c r="GV277" s="364"/>
      <c r="GW277" s="364"/>
      <c r="GX277" s="364"/>
      <c r="GY277" s="364"/>
      <c r="GZ277" s="364"/>
      <c r="HA277" s="364"/>
      <c r="HB277" s="364"/>
      <c r="HC277" s="364"/>
      <c r="HD277" s="364"/>
      <c r="HE277" s="364"/>
      <c r="HF277" s="364"/>
      <c r="HG277" s="364"/>
      <c r="HH277" s="364"/>
      <c r="HI277" s="364"/>
      <c r="HJ277" s="364"/>
      <c r="HK277" s="364"/>
      <c r="HL277" s="364"/>
      <c r="HM277" s="364"/>
      <c r="HN277" s="364"/>
      <c r="HO277" s="364"/>
      <c r="HP277" s="364"/>
      <c r="HQ277" s="364"/>
      <c r="HR277" s="364"/>
      <c r="HS277" s="364"/>
      <c r="HT277" s="364"/>
      <c r="HU277" s="364"/>
      <c r="HV277" s="364"/>
      <c r="HW277" s="364"/>
      <c r="HX277" s="364"/>
      <c r="HY277" s="364"/>
      <c r="HZ277" s="364"/>
      <c r="IA277" s="364"/>
      <c r="IB277" s="364"/>
      <c r="IC277" s="364"/>
      <c r="ID277" s="364"/>
      <c r="IE277" s="364"/>
      <c r="IF277" s="364"/>
      <c r="IG277" s="364"/>
      <c r="IH277" s="364"/>
      <c r="II277" s="364"/>
      <c r="IJ277" s="364"/>
      <c r="IK277" s="364"/>
      <c r="IL277" s="364"/>
      <c r="IM277" s="364"/>
      <c r="IN277" s="364"/>
      <c r="IO277" s="364"/>
      <c r="IP277" s="364"/>
      <c r="IQ277" s="364"/>
      <c r="IR277" s="364"/>
      <c r="IS277" s="364"/>
      <c r="IT277" s="364"/>
      <c r="IU277" s="364"/>
      <c r="IV277" s="364"/>
      <c r="IW277" s="364"/>
      <c r="IX277" s="364"/>
      <c r="IY277" s="364"/>
      <c r="IZ277" s="364"/>
      <c r="JA277" s="364"/>
      <c r="JB277" s="364"/>
      <c r="JC277" s="364"/>
      <c r="JD277" s="364"/>
      <c r="JE277" s="364"/>
      <c r="JF277" s="364"/>
      <c r="JG277" s="364"/>
      <c r="JH277" s="364"/>
      <c r="JI277" s="364"/>
      <c r="JJ277" s="364"/>
      <c r="JK277" s="364"/>
      <c r="JL277" s="364"/>
      <c r="JM277" s="364"/>
      <c r="JN277" s="364"/>
      <c r="JO277" s="364"/>
      <c r="JP277" s="364"/>
      <c r="JQ277" s="364"/>
      <c r="JR277" s="364"/>
      <c r="JS277" s="364"/>
      <c r="JT277" s="364"/>
      <c r="JU277" s="364"/>
      <c r="JV277" s="364"/>
      <c r="JW277" s="364"/>
      <c r="JX277" s="364"/>
      <c r="JY277" s="364"/>
      <c r="JZ277" s="364"/>
      <c r="KA277" s="364"/>
      <c r="KB277" s="364"/>
      <c r="KC277" s="364"/>
      <c r="KD277" s="364"/>
      <c r="KE277" s="364"/>
      <c r="KF277" s="364"/>
      <c r="KG277" s="364"/>
      <c r="KH277" s="364"/>
      <c r="KI277" s="364"/>
      <c r="KJ277" s="364"/>
      <c r="KK277" s="364"/>
      <c r="KL277" s="364"/>
      <c r="KM277" s="364"/>
      <c r="KN277" s="364"/>
      <c r="KO277" s="364"/>
      <c r="KP277" s="364"/>
      <c r="KQ277" s="364"/>
      <c r="KR277" s="364"/>
      <c r="KS277" s="364"/>
      <c r="KT277" s="364"/>
      <c r="KU277" s="364"/>
      <c r="KV277" s="364"/>
      <c r="KW277" s="364"/>
      <c r="KX277" s="364"/>
      <c r="KY277" s="364"/>
      <c r="KZ277" s="364"/>
      <c r="LA277" s="364"/>
      <c r="LB277" s="364"/>
      <c r="LC277" s="364"/>
      <c r="LD277" s="364"/>
      <c r="LE277" s="364"/>
      <c r="LF277" s="364"/>
      <c r="LG277" s="364"/>
      <c r="LH277" s="364"/>
      <c r="LI277" s="364"/>
      <c r="LJ277" s="364"/>
      <c r="LK277" s="364"/>
      <c r="LL277" s="364"/>
      <c r="LM277" s="364"/>
      <c r="LN277" s="364"/>
      <c r="LO277" s="364"/>
      <c r="LP277" s="364"/>
      <c r="LQ277" s="364"/>
      <c r="LR277" s="364"/>
      <c r="LS277" s="364"/>
      <c r="LT277" s="364"/>
      <c r="LU277" s="364"/>
      <c r="LV277" s="364"/>
      <c r="LW277" s="364"/>
      <c r="LX277" s="364"/>
      <c r="LY277" s="364"/>
      <c r="LZ277" s="364"/>
      <c r="MA277" s="364"/>
      <c r="MB277" s="364"/>
      <c r="MC277" s="364"/>
      <c r="MD277" s="364"/>
      <c r="ME277" s="364"/>
      <c r="MF277" s="364"/>
      <c r="MG277" s="364"/>
      <c r="MH277" s="364"/>
      <c r="MI277" s="364"/>
      <c r="MJ277" s="364"/>
      <c r="MK277" s="364"/>
      <c r="ML277" s="364"/>
      <c r="MM277" s="364"/>
      <c r="MN277" s="364"/>
      <c r="MO277" s="364"/>
      <c r="MP277" s="364"/>
      <c r="MQ277" s="364"/>
      <c r="MR277" s="364"/>
      <c r="MS277" s="364"/>
      <c r="MT277" s="364"/>
      <c r="MU277" s="364"/>
      <c r="MV277" s="364"/>
      <c r="MW277" s="364"/>
      <c r="MX277" s="364"/>
      <c r="MY277" s="364"/>
      <c r="MZ277" s="364"/>
      <c r="NA277" s="364"/>
      <c r="NB277" s="364"/>
      <c r="NC277" s="364"/>
      <c r="ND277" s="364"/>
      <c r="NE277" s="364"/>
      <c r="NF277" s="364"/>
      <c r="NG277" s="364"/>
      <c r="NH277" s="364"/>
      <c r="NI277" s="364"/>
      <c r="NJ277" s="364"/>
      <c r="NK277" s="364"/>
      <c r="NL277" s="364"/>
      <c r="NM277" s="364"/>
      <c r="NN277" s="364"/>
      <c r="NO277" s="364"/>
      <c r="NP277" s="364"/>
      <c r="NQ277" s="364"/>
      <c r="NR277" s="364"/>
      <c r="NS277" s="364"/>
      <c r="NT277" s="364"/>
      <c r="NU277" s="364"/>
      <c r="NV277" s="364"/>
      <c r="NW277" s="364"/>
      <c r="NX277" s="364"/>
      <c r="NY277" s="364"/>
      <c r="NZ277" s="364"/>
      <c r="OA277" s="364"/>
      <c r="OB277" s="364"/>
      <c r="OC277" s="364"/>
      <c r="OD277" s="364"/>
      <c r="OE277" s="364"/>
      <c r="OF277" s="364"/>
      <c r="OG277" s="364"/>
      <c r="OH277" s="364"/>
      <c r="OI277" s="364"/>
      <c r="OJ277" s="364"/>
      <c r="OK277" s="364"/>
      <c r="OL277" s="364"/>
      <c r="OM277" s="364"/>
      <c r="ON277" s="364"/>
      <c r="OO277" s="364"/>
      <c r="OP277" s="364"/>
      <c r="OQ277" s="364"/>
      <c r="OR277" s="364"/>
    </row>
    <row r="278" spans="1:408" ht="15">
      <c r="A278" s="363" t="s">
        <v>839</v>
      </c>
      <c r="B278" s="364">
        <f t="shared" si="222"/>
        <v>0</v>
      </c>
      <c r="C278" s="364">
        <f t="shared" si="223"/>
        <v>0</v>
      </c>
      <c r="D278" s="364">
        <f t="shared" si="224"/>
        <v>0</v>
      </c>
      <c r="E278" s="364">
        <f t="shared" si="225"/>
        <v>0</v>
      </c>
      <c r="F278" s="364">
        <f t="shared" si="226"/>
        <v>0</v>
      </c>
      <c r="G278" s="364">
        <f t="shared" si="227"/>
        <v>0</v>
      </c>
      <c r="H278" s="364">
        <f t="shared" si="228"/>
        <v>0</v>
      </c>
      <c r="I278" s="364">
        <f t="shared" si="229"/>
        <v>0</v>
      </c>
      <c r="J278" s="364">
        <f t="shared" si="230"/>
        <v>0</v>
      </c>
      <c r="K278" s="364">
        <f t="shared" si="231"/>
        <v>0</v>
      </c>
      <c r="L278" s="364">
        <f t="shared" si="232"/>
        <v>0</v>
      </c>
      <c r="M278" s="364">
        <f t="shared" si="233"/>
        <v>0</v>
      </c>
      <c r="N278" s="364">
        <f t="shared" si="234"/>
        <v>0</v>
      </c>
      <c r="O278" s="364">
        <f t="shared" si="235"/>
        <v>0</v>
      </c>
      <c r="P278" s="364">
        <f t="shared" si="236"/>
        <v>0</v>
      </c>
      <c r="Q278" s="364">
        <f t="shared" si="237"/>
        <v>0</v>
      </c>
      <c r="R278" s="364">
        <f t="shared" si="238"/>
        <v>0</v>
      </c>
      <c r="S278" s="364">
        <f t="shared" si="239"/>
        <v>0</v>
      </c>
      <c r="T278" s="364">
        <f t="shared" si="240"/>
        <v>0</v>
      </c>
      <c r="U278" s="364">
        <f t="shared" si="241"/>
        <v>0</v>
      </c>
      <c r="V278" s="364">
        <f t="shared" si="242"/>
        <v>0</v>
      </c>
      <c r="W278" s="364">
        <f t="shared" si="243"/>
        <v>0</v>
      </c>
      <c r="X278" s="364">
        <f t="shared" si="244"/>
        <v>0</v>
      </c>
      <c r="Y278" s="364">
        <f t="shared" si="245"/>
        <v>0</v>
      </c>
      <c r="Z278" s="364">
        <f t="shared" si="246"/>
        <v>0</v>
      </c>
      <c r="AA278" s="364">
        <f t="shared" si="247"/>
        <v>0</v>
      </c>
      <c r="AB278" s="364">
        <f t="shared" si="248"/>
        <v>0</v>
      </c>
      <c r="AC278" s="364">
        <f t="shared" si="249"/>
        <v>0</v>
      </c>
      <c r="AD278" s="364">
        <f t="shared" si="250"/>
        <v>0</v>
      </c>
      <c r="AE278" s="364">
        <f t="shared" si="251"/>
        <v>0</v>
      </c>
      <c r="AG278" s="364"/>
      <c r="AH278" s="364"/>
      <c r="AI278" s="364"/>
      <c r="AJ278" s="364"/>
      <c r="AK278" s="364"/>
      <c r="AL278" s="364"/>
      <c r="AM278" s="364"/>
      <c r="AN278" s="364"/>
      <c r="AO278" s="364"/>
      <c r="AP278" s="364"/>
      <c r="AQ278" s="364"/>
      <c r="AR278" s="364"/>
      <c r="AS278" s="364"/>
      <c r="AT278" s="364"/>
      <c r="AU278" s="364"/>
      <c r="AV278" s="364"/>
      <c r="AW278" s="364"/>
      <c r="AX278" s="364"/>
      <c r="AY278" s="364"/>
      <c r="AZ278" s="364"/>
      <c r="BA278" s="364"/>
      <c r="BB278" s="364"/>
      <c r="BC278" s="364"/>
      <c r="BD278" s="364"/>
      <c r="BE278" s="364"/>
      <c r="BF278" s="364"/>
      <c r="BG278" s="364"/>
      <c r="BH278" s="364"/>
      <c r="BI278" s="364"/>
      <c r="BJ278" s="364"/>
      <c r="BK278" s="364"/>
      <c r="BL278" s="364"/>
      <c r="BM278" s="364"/>
      <c r="BN278" s="364"/>
      <c r="BO278" s="364"/>
      <c r="BP278" s="364"/>
      <c r="BQ278" s="364"/>
      <c r="BR278" s="364"/>
      <c r="BS278" s="364"/>
      <c r="BT278" s="364"/>
      <c r="BU278" s="364"/>
      <c r="BV278" s="364"/>
      <c r="BW278" s="364"/>
      <c r="BX278" s="364"/>
      <c r="BY278" s="364"/>
      <c r="BZ278" s="364"/>
      <c r="CA278" s="364"/>
      <c r="CB278" s="364"/>
      <c r="CC278" s="364"/>
      <c r="CD278" s="364"/>
      <c r="CE278" s="364"/>
      <c r="CF278" s="364"/>
      <c r="CG278" s="364"/>
      <c r="CH278" s="364"/>
      <c r="CI278" s="364"/>
      <c r="CJ278" s="364"/>
      <c r="CK278" s="364"/>
      <c r="CL278" s="364"/>
      <c r="CM278" s="364"/>
      <c r="CN278" s="364"/>
      <c r="CO278" s="364"/>
      <c r="CP278" s="364"/>
      <c r="CQ278" s="364"/>
      <c r="CR278" s="364"/>
      <c r="CS278" s="364"/>
      <c r="CT278" s="364"/>
      <c r="CU278" s="364"/>
      <c r="CV278" s="364"/>
      <c r="CW278" s="364"/>
      <c r="CX278" s="364"/>
      <c r="CY278" s="364"/>
      <c r="CZ278" s="364"/>
      <c r="DA278" s="364"/>
      <c r="DB278" s="364"/>
      <c r="DC278" s="364"/>
      <c r="DD278" s="364"/>
      <c r="DE278" s="364"/>
      <c r="DF278" s="364"/>
      <c r="DG278" s="364"/>
      <c r="DH278" s="364"/>
      <c r="DI278" s="364"/>
      <c r="DJ278" s="364"/>
      <c r="DK278" s="364"/>
      <c r="DL278" s="364"/>
      <c r="DM278" s="364"/>
      <c r="DN278" s="364"/>
      <c r="DO278" s="364"/>
      <c r="DP278" s="364"/>
      <c r="DQ278" s="364"/>
      <c r="DR278" s="364"/>
      <c r="DS278" s="364"/>
      <c r="DT278" s="364"/>
      <c r="DU278" s="364"/>
      <c r="DV278" s="364"/>
      <c r="DW278" s="364"/>
      <c r="DX278" s="364"/>
      <c r="DY278" s="364"/>
      <c r="DZ278" s="364"/>
      <c r="EA278" s="364"/>
      <c r="EB278" s="364"/>
      <c r="EC278" s="364"/>
      <c r="ED278" s="364"/>
      <c r="EE278" s="364"/>
      <c r="EF278" s="364"/>
      <c r="EG278" s="364"/>
      <c r="EH278" s="364"/>
      <c r="EI278" s="364"/>
      <c r="EJ278" s="364"/>
      <c r="EK278" s="364"/>
      <c r="EL278" s="364"/>
      <c r="EM278" s="364"/>
      <c r="EN278" s="364"/>
      <c r="EO278" s="364"/>
      <c r="EP278" s="364"/>
      <c r="EQ278" s="364"/>
      <c r="ER278" s="364"/>
      <c r="ES278" s="364"/>
      <c r="ET278" s="364"/>
      <c r="EU278" s="364"/>
      <c r="EV278" s="364"/>
      <c r="EW278" s="364"/>
      <c r="EX278" s="364"/>
      <c r="EY278" s="364"/>
      <c r="EZ278" s="364"/>
      <c r="FA278" s="364"/>
      <c r="FB278" s="364"/>
      <c r="FC278" s="364"/>
      <c r="FD278" s="364"/>
      <c r="FE278" s="364"/>
      <c r="FF278" s="364"/>
      <c r="FG278" s="364"/>
      <c r="FH278" s="364"/>
      <c r="FI278" s="364"/>
      <c r="FJ278" s="364"/>
      <c r="FK278" s="364"/>
      <c r="FL278" s="364"/>
      <c r="FM278" s="364"/>
      <c r="FN278" s="364"/>
      <c r="FO278" s="364"/>
      <c r="FP278" s="364"/>
      <c r="FQ278" s="364"/>
      <c r="FR278" s="364"/>
      <c r="FS278" s="364"/>
      <c r="FT278" s="364"/>
      <c r="FU278" s="364"/>
      <c r="FV278" s="364"/>
      <c r="FW278" s="364"/>
      <c r="FX278" s="364"/>
      <c r="FY278" s="364"/>
      <c r="FZ278" s="364"/>
      <c r="GA278" s="364"/>
      <c r="GB278" s="364"/>
      <c r="GC278" s="364"/>
      <c r="GD278" s="364"/>
      <c r="GE278" s="364"/>
      <c r="GF278" s="364"/>
      <c r="GG278" s="364"/>
      <c r="GH278" s="364"/>
      <c r="GI278" s="364"/>
      <c r="GJ278" s="364"/>
      <c r="GK278" s="364"/>
      <c r="GL278" s="364"/>
      <c r="GM278" s="364"/>
      <c r="GN278" s="364"/>
      <c r="GO278" s="364"/>
      <c r="GP278" s="364"/>
      <c r="GQ278" s="364"/>
      <c r="GR278" s="364"/>
      <c r="GS278" s="364"/>
      <c r="GT278" s="364"/>
      <c r="GU278" s="364"/>
      <c r="GV278" s="364"/>
      <c r="GW278" s="364"/>
      <c r="GX278" s="364"/>
      <c r="GY278" s="364"/>
      <c r="GZ278" s="364"/>
      <c r="HA278" s="364"/>
      <c r="HB278" s="364"/>
      <c r="HC278" s="364"/>
      <c r="HD278" s="364"/>
      <c r="HE278" s="364"/>
      <c r="HF278" s="364"/>
      <c r="HG278" s="364"/>
      <c r="HH278" s="364"/>
      <c r="HI278" s="364"/>
      <c r="HJ278" s="364"/>
      <c r="HK278" s="364"/>
      <c r="HL278" s="364"/>
      <c r="HM278" s="364"/>
      <c r="HN278" s="364"/>
      <c r="HO278" s="364"/>
      <c r="HP278" s="364"/>
      <c r="HQ278" s="364"/>
      <c r="HR278" s="364"/>
      <c r="HS278" s="364"/>
      <c r="HT278" s="364"/>
      <c r="HU278" s="364"/>
      <c r="HV278" s="364"/>
      <c r="HW278" s="364"/>
      <c r="HX278" s="364"/>
      <c r="HY278" s="364"/>
      <c r="HZ278" s="364"/>
      <c r="IA278" s="364"/>
      <c r="IB278" s="364"/>
      <c r="IC278" s="364"/>
      <c r="ID278" s="364"/>
      <c r="IE278" s="364"/>
      <c r="IF278" s="364"/>
      <c r="IG278" s="364"/>
      <c r="IH278" s="364"/>
      <c r="II278" s="364"/>
      <c r="IJ278" s="364"/>
      <c r="IK278" s="364"/>
      <c r="IL278" s="364"/>
      <c r="IM278" s="364"/>
      <c r="IN278" s="364"/>
      <c r="IO278" s="364"/>
      <c r="IP278" s="364"/>
      <c r="IQ278" s="364"/>
      <c r="IR278" s="364"/>
      <c r="IS278" s="364"/>
      <c r="IT278" s="364"/>
      <c r="IU278" s="364"/>
      <c r="IV278" s="364"/>
      <c r="IW278" s="364"/>
      <c r="IX278" s="364"/>
      <c r="IY278" s="364"/>
      <c r="IZ278" s="364"/>
      <c r="JA278" s="364"/>
      <c r="JB278" s="364"/>
      <c r="JC278" s="364"/>
      <c r="JD278" s="364"/>
      <c r="JE278" s="364"/>
      <c r="JF278" s="364"/>
      <c r="JG278" s="364"/>
      <c r="JH278" s="364"/>
      <c r="JI278" s="364"/>
      <c r="JJ278" s="364"/>
      <c r="JK278" s="364"/>
      <c r="JL278" s="364"/>
      <c r="JM278" s="364"/>
      <c r="JN278" s="364"/>
      <c r="JO278" s="364"/>
      <c r="JP278" s="364"/>
      <c r="JQ278" s="364"/>
      <c r="JR278" s="364"/>
      <c r="JS278" s="364"/>
      <c r="JT278" s="364"/>
      <c r="JU278" s="364"/>
      <c r="JV278" s="364"/>
      <c r="JW278" s="364"/>
      <c r="JX278" s="364"/>
      <c r="JY278" s="364"/>
      <c r="JZ278" s="364"/>
      <c r="KA278" s="364"/>
      <c r="KB278" s="364"/>
      <c r="KC278" s="364"/>
      <c r="KD278" s="364"/>
      <c r="KE278" s="364"/>
      <c r="KF278" s="364"/>
      <c r="KG278" s="364"/>
      <c r="KH278" s="364"/>
      <c r="KI278" s="364"/>
      <c r="KJ278" s="364"/>
      <c r="KK278" s="364"/>
      <c r="KL278" s="364"/>
      <c r="KM278" s="364"/>
      <c r="KN278" s="364"/>
      <c r="KO278" s="364"/>
      <c r="KP278" s="364"/>
      <c r="KQ278" s="364"/>
      <c r="KR278" s="364"/>
      <c r="KS278" s="364"/>
      <c r="KT278" s="364"/>
      <c r="KU278" s="364"/>
      <c r="KV278" s="364"/>
      <c r="KW278" s="364"/>
      <c r="KX278" s="364"/>
      <c r="KY278" s="364"/>
      <c r="KZ278" s="364"/>
      <c r="LA278" s="364"/>
      <c r="LB278" s="364"/>
      <c r="LC278" s="364"/>
      <c r="LD278" s="364"/>
      <c r="LE278" s="364"/>
      <c r="LF278" s="364"/>
      <c r="LG278" s="364"/>
      <c r="LH278" s="364"/>
      <c r="LI278" s="364"/>
      <c r="LJ278" s="364"/>
      <c r="LK278" s="364"/>
      <c r="LL278" s="364"/>
      <c r="LM278" s="364"/>
      <c r="LN278" s="364"/>
      <c r="LO278" s="364"/>
      <c r="LP278" s="364"/>
      <c r="LQ278" s="364"/>
      <c r="LR278" s="364"/>
      <c r="LS278" s="364"/>
      <c r="LT278" s="364"/>
      <c r="LU278" s="364"/>
      <c r="LV278" s="364"/>
      <c r="LW278" s="364"/>
      <c r="LX278" s="364"/>
      <c r="LY278" s="364"/>
      <c r="LZ278" s="364"/>
      <c r="MA278" s="364"/>
      <c r="MB278" s="364"/>
      <c r="MC278" s="364"/>
      <c r="MD278" s="364"/>
      <c r="ME278" s="364"/>
      <c r="MF278" s="364"/>
      <c r="MG278" s="364"/>
      <c r="MH278" s="364"/>
      <c r="MI278" s="364"/>
      <c r="MJ278" s="364"/>
      <c r="MK278" s="364"/>
      <c r="ML278" s="364"/>
      <c r="MM278" s="364"/>
      <c r="MN278" s="364"/>
      <c r="MO278" s="364"/>
      <c r="MP278" s="364"/>
      <c r="MQ278" s="364"/>
      <c r="MR278" s="364"/>
      <c r="MS278" s="364"/>
      <c r="MT278" s="364"/>
      <c r="MU278" s="364"/>
      <c r="MV278" s="364"/>
      <c r="MW278" s="364"/>
      <c r="MX278" s="364"/>
      <c r="MY278" s="364"/>
      <c r="MZ278" s="364"/>
      <c r="NA278" s="364"/>
      <c r="NB278" s="364"/>
      <c r="NC278" s="364"/>
      <c r="ND278" s="364"/>
      <c r="NE278" s="364"/>
      <c r="NF278" s="364"/>
      <c r="NG278" s="364"/>
      <c r="NH278" s="364"/>
      <c r="NI278" s="364"/>
      <c r="NJ278" s="364"/>
      <c r="NK278" s="364"/>
      <c r="NL278" s="364"/>
      <c r="NM278" s="364"/>
      <c r="NN278" s="364"/>
      <c r="NO278" s="364"/>
      <c r="NP278" s="364"/>
      <c r="NQ278" s="364"/>
      <c r="NR278" s="364"/>
      <c r="NS278" s="364"/>
      <c r="NT278" s="364"/>
      <c r="NU278" s="364"/>
      <c r="NV278" s="364"/>
      <c r="NW278" s="364"/>
      <c r="NX278" s="364"/>
      <c r="NY278" s="364"/>
      <c r="NZ278" s="364"/>
      <c r="OA278" s="364"/>
      <c r="OB278" s="364"/>
      <c r="OC278" s="364"/>
      <c r="OD278" s="364"/>
      <c r="OE278" s="364"/>
      <c r="OF278" s="364"/>
      <c r="OG278" s="364"/>
      <c r="OH278" s="364"/>
      <c r="OI278" s="364"/>
      <c r="OJ278" s="364"/>
      <c r="OK278" s="364"/>
      <c r="OL278" s="364"/>
      <c r="OM278" s="364"/>
      <c r="ON278" s="364"/>
      <c r="OO278" s="364"/>
      <c r="OP278" s="364"/>
      <c r="OQ278" s="364"/>
      <c r="OR278" s="364"/>
    </row>
    <row r="279" spans="1:408" ht="15">
      <c r="A279" s="363" t="s">
        <v>840</v>
      </c>
      <c r="B279" s="364">
        <f t="shared" si="222"/>
        <v>0</v>
      </c>
      <c r="C279" s="364">
        <f t="shared" si="223"/>
        <v>0</v>
      </c>
      <c r="D279" s="364">
        <f t="shared" si="224"/>
        <v>0</v>
      </c>
      <c r="E279" s="364">
        <f t="shared" si="225"/>
        <v>0</v>
      </c>
      <c r="F279" s="364">
        <f t="shared" si="226"/>
        <v>0</v>
      </c>
      <c r="G279" s="364">
        <f t="shared" si="227"/>
        <v>0</v>
      </c>
      <c r="H279" s="364">
        <f t="shared" si="228"/>
        <v>0</v>
      </c>
      <c r="I279" s="364">
        <f t="shared" si="229"/>
        <v>0</v>
      </c>
      <c r="J279" s="364">
        <f t="shared" si="230"/>
        <v>0</v>
      </c>
      <c r="K279" s="364">
        <f t="shared" si="231"/>
        <v>0</v>
      </c>
      <c r="L279" s="364">
        <f t="shared" si="232"/>
        <v>0</v>
      </c>
      <c r="M279" s="364">
        <f t="shared" si="233"/>
        <v>0</v>
      </c>
      <c r="N279" s="364">
        <f t="shared" si="234"/>
        <v>0</v>
      </c>
      <c r="O279" s="364">
        <f t="shared" si="235"/>
        <v>0</v>
      </c>
      <c r="P279" s="364">
        <f t="shared" si="236"/>
        <v>0</v>
      </c>
      <c r="Q279" s="364">
        <f t="shared" si="237"/>
        <v>0</v>
      </c>
      <c r="R279" s="364">
        <f t="shared" si="238"/>
        <v>0</v>
      </c>
      <c r="S279" s="364">
        <f t="shared" si="239"/>
        <v>0</v>
      </c>
      <c r="T279" s="364">
        <f t="shared" si="240"/>
        <v>0</v>
      </c>
      <c r="U279" s="364">
        <f t="shared" si="241"/>
        <v>0</v>
      </c>
      <c r="V279" s="364">
        <f t="shared" si="242"/>
        <v>0</v>
      </c>
      <c r="W279" s="364">
        <f t="shared" si="243"/>
        <v>0</v>
      </c>
      <c r="X279" s="364">
        <f t="shared" si="244"/>
        <v>0</v>
      </c>
      <c r="Y279" s="364">
        <f t="shared" si="245"/>
        <v>0</v>
      </c>
      <c r="Z279" s="364">
        <f t="shared" si="246"/>
        <v>0</v>
      </c>
      <c r="AA279" s="364">
        <f t="shared" si="247"/>
        <v>0</v>
      </c>
      <c r="AB279" s="364">
        <f t="shared" si="248"/>
        <v>0</v>
      </c>
      <c r="AC279" s="364">
        <f t="shared" si="249"/>
        <v>0</v>
      </c>
      <c r="AD279" s="364">
        <f t="shared" si="250"/>
        <v>0</v>
      </c>
      <c r="AE279" s="364">
        <f t="shared" si="251"/>
        <v>0</v>
      </c>
      <c r="AG279" s="364"/>
      <c r="AH279" s="364"/>
      <c r="AI279" s="364"/>
      <c r="AJ279" s="364"/>
      <c r="AK279" s="364"/>
      <c r="AL279" s="364"/>
      <c r="AM279" s="364"/>
      <c r="AN279" s="364"/>
      <c r="AO279" s="364"/>
      <c r="AP279" s="364"/>
      <c r="AQ279" s="364"/>
      <c r="AR279" s="364"/>
      <c r="AS279" s="364"/>
      <c r="AT279" s="364"/>
      <c r="AU279" s="364"/>
      <c r="AV279" s="364"/>
      <c r="AW279" s="364"/>
      <c r="AX279" s="364"/>
      <c r="AY279" s="364"/>
      <c r="AZ279" s="364"/>
      <c r="BA279" s="364"/>
      <c r="BB279" s="364"/>
      <c r="BC279" s="364"/>
      <c r="BD279" s="364"/>
      <c r="BE279" s="364"/>
      <c r="BF279" s="364"/>
      <c r="BG279" s="364"/>
      <c r="BH279" s="364"/>
      <c r="BI279" s="364"/>
      <c r="BJ279" s="364"/>
      <c r="BK279" s="364"/>
      <c r="BL279" s="364"/>
      <c r="BM279" s="364"/>
      <c r="BN279" s="364"/>
      <c r="BO279" s="364"/>
      <c r="BP279" s="364"/>
      <c r="BQ279" s="364"/>
      <c r="BR279" s="364"/>
      <c r="BS279" s="364"/>
      <c r="BT279" s="364"/>
      <c r="BU279" s="364"/>
      <c r="BV279" s="364"/>
      <c r="BW279" s="364"/>
      <c r="BX279" s="364"/>
      <c r="BY279" s="364"/>
      <c r="BZ279" s="364"/>
      <c r="CA279" s="364"/>
      <c r="CB279" s="364"/>
      <c r="CC279" s="364"/>
      <c r="CD279" s="364"/>
      <c r="CE279" s="364"/>
      <c r="CF279" s="364"/>
      <c r="CG279" s="364"/>
      <c r="CH279" s="364"/>
      <c r="CI279" s="364"/>
      <c r="CJ279" s="364"/>
      <c r="CK279" s="364"/>
      <c r="CL279" s="364"/>
      <c r="CM279" s="364"/>
      <c r="CN279" s="364"/>
      <c r="CO279" s="364"/>
      <c r="CP279" s="364"/>
      <c r="CQ279" s="364"/>
      <c r="CR279" s="364"/>
      <c r="CS279" s="364"/>
      <c r="CT279" s="364"/>
      <c r="CU279" s="364"/>
      <c r="CV279" s="364"/>
      <c r="CW279" s="364"/>
      <c r="CX279" s="364"/>
      <c r="CY279" s="364"/>
      <c r="CZ279" s="364"/>
      <c r="DA279" s="364"/>
      <c r="DB279" s="364"/>
      <c r="DC279" s="364"/>
      <c r="DD279" s="364"/>
      <c r="DE279" s="364"/>
      <c r="DF279" s="364"/>
      <c r="DG279" s="364"/>
      <c r="DH279" s="364"/>
      <c r="DI279" s="364"/>
      <c r="DJ279" s="364"/>
      <c r="DK279" s="364"/>
      <c r="DL279" s="364"/>
      <c r="DM279" s="364"/>
      <c r="DN279" s="364"/>
      <c r="DO279" s="364"/>
      <c r="DP279" s="364"/>
      <c r="DQ279" s="364"/>
      <c r="DR279" s="364"/>
      <c r="DS279" s="364"/>
      <c r="DT279" s="364"/>
      <c r="DU279" s="364"/>
      <c r="DV279" s="364"/>
      <c r="DW279" s="364"/>
      <c r="DX279" s="364"/>
      <c r="DY279" s="364"/>
      <c r="DZ279" s="364"/>
      <c r="EA279" s="364"/>
      <c r="EB279" s="364"/>
      <c r="EC279" s="364"/>
      <c r="ED279" s="364"/>
      <c r="EE279" s="364"/>
      <c r="EF279" s="364"/>
      <c r="EG279" s="364"/>
      <c r="EH279" s="364"/>
      <c r="EI279" s="364"/>
      <c r="EJ279" s="364"/>
      <c r="EK279" s="364"/>
      <c r="EL279" s="364"/>
      <c r="EM279" s="364"/>
      <c r="EN279" s="364"/>
      <c r="EO279" s="364"/>
      <c r="EP279" s="364"/>
      <c r="EQ279" s="364"/>
      <c r="ER279" s="364"/>
      <c r="ES279" s="364"/>
      <c r="ET279" s="364"/>
      <c r="EU279" s="364"/>
      <c r="EV279" s="364"/>
      <c r="EW279" s="364"/>
      <c r="EX279" s="364"/>
      <c r="EY279" s="364"/>
      <c r="EZ279" s="364"/>
      <c r="FA279" s="364"/>
      <c r="FB279" s="364"/>
      <c r="FC279" s="364"/>
      <c r="FD279" s="364"/>
      <c r="FE279" s="364"/>
      <c r="FF279" s="364"/>
      <c r="FG279" s="364"/>
      <c r="FH279" s="364"/>
      <c r="FI279" s="364"/>
      <c r="FJ279" s="364"/>
      <c r="FK279" s="364"/>
      <c r="FL279" s="364"/>
      <c r="FM279" s="364"/>
      <c r="FN279" s="364"/>
      <c r="FO279" s="364"/>
      <c r="FP279" s="364"/>
      <c r="FQ279" s="364"/>
      <c r="FR279" s="364"/>
      <c r="FS279" s="364"/>
      <c r="FT279" s="364"/>
      <c r="FU279" s="364"/>
      <c r="FV279" s="364"/>
      <c r="FW279" s="364"/>
      <c r="FX279" s="364"/>
      <c r="FY279" s="364"/>
      <c r="FZ279" s="364"/>
      <c r="GA279" s="364"/>
      <c r="GB279" s="364"/>
      <c r="GC279" s="364"/>
      <c r="GD279" s="364"/>
      <c r="GE279" s="364"/>
      <c r="GF279" s="364"/>
      <c r="GG279" s="364"/>
      <c r="GH279" s="364"/>
      <c r="GI279" s="364"/>
      <c r="GJ279" s="364"/>
      <c r="GK279" s="364"/>
      <c r="GL279" s="364"/>
      <c r="GM279" s="364"/>
      <c r="GN279" s="364"/>
      <c r="GO279" s="364"/>
      <c r="GP279" s="364"/>
      <c r="GQ279" s="364"/>
      <c r="GR279" s="364"/>
      <c r="GS279" s="364"/>
      <c r="GT279" s="364"/>
      <c r="GU279" s="364"/>
      <c r="GV279" s="364"/>
      <c r="GW279" s="364"/>
      <c r="GX279" s="364"/>
      <c r="GY279" s="364"/>
      <c r="GZ279" s="364"/>
      <c r="HA279" s="364"/>
      <c r="HB279" s="364"/>
      <c r="HC279" s="364"/>
      <c r="HD279" s="364"/>
      <c r="HE279" s="364"/>
      <c r="HF279" s="364"/>
      <c r="HG279" s="364"/>
      <c r="HH279" s="364"/>
      <c r="HI279" s="364"/>
      <c r="HJ279" s="364"/>
      <c r="HK279" s="364"/>
      <c r="HL279" s="364"/>
      <c r="HM279" s="364"/>
      <c r="HN279" s="364"/>
      <c r="HO279" s="364"/>
      <c r="HP279" s="364"/>
      <c r="HQ279" s="364"/>
      <c r="HR279" s="364"/>
      <c r="HS279" s="364"/>
      <c r="HT279" s="364"/>
      <c r="HU279" s="364"/>
      <c r="HV279" s="364"/>
      <c r="HW279" s="364"/>
      <c r="HX279" s="364"/>
      <c r="HY279" s="364"/>
      <c r="HZ279" s="364"/>
      <c r="IA279" s="364"/>
      <c r="IB279" s="364"/>
      <c r="IC279" s="364"/>
      <c r="ID279" s="364"/>
      <c r="IE279" s="364"/>
      <c r="IF279" s="364"/>
      <c r="IG279" s="364"/>
      <c r="IH279" s="364"/>
      <c r="II279" s="364"/>
      <c r="IJ279" s="364"/>
      <c r="IK279" s="364"/>
      <c r="IL279" s="364"/>
      <c r="IM279" s="364"/>
      <c r="IN279" s="364"/>
      <c r="IO279" s="364"/>
      <c r="IP279" s="364"/>
      <c r="IQ279" s="364"/>
      <c r="IR279" s="364"/>
      <c r="IS279" s="364"/>
      <c r="IT279" s="364"/>
      <c r="IU279" s="364"/>
      <c r="IV279" s="364"/>
      <c r="IW279" s="364"/>
      <c r="IX279" s="364"/>
      <c r="IY279" s="364"/>
      <c r="IZ279" s="364"/>
      <c r="JA279" s="364"/>
      <c r="JB279" s="364"/>
      <c r="JC279" s="364"/>
      <c r="JD279" s="364"/>
      <c r="JE279" s="364"/>
      <c r="JF279" s="364"/>
      <c r="JG279" s="364"/>
      <c r="JH279" s="364"/>
      <c r="JI279" s="364"/>
      <c r="JJ279" s="364"/>
      <c r="JK279" s="364"/>
      <c r="JL279" s="364"/>
      <c r="JM279" s="364"/>
      <c r="JN279" s="364"/>
      <c r="JO279" s="364"/>
      <c r="JP279" s="364"/>
      <c r="JQ279" s="364"/>
      <c r="JR279" s="364"/>
      <c r="JS279" s="364"/>
      <c r="JT279" s="364"/>
      <c r="JU279" s="364"/>
      <c r="JV279" s="364"/>
      <c r="JW279" s="364"/>
      <c r="JX279" s="364"/>
      <c r="JY279" s="364"/>
      <c r="JZ279" s="364"/>
      <c r="KA279" s="364"/>
      <c r="KB279" s="364"/>
      <c r="KC279" s="364"/>
      <c r="KD279" s="364"/>
      <c r="KE279" s="364"/>
      <c r="KF279" s="364"/>
      <c r="KG279" s="364"/>
      <c r="KH279" s="364"/>
      <c r="KI279" s="364"/>
      <c r="KJ279" s="364"/>
      <c r="KK279" s="364"/>
      <c r="KL279" s="364"/>
      <c r="KM279" s="364"/>
      <c r="KN279" s="364"/>
      <c r="KO279" s="364"/>
      <c r="KP279" s="364"/>
      <c r="KQ279" s="364"/>
      <c r="KR279" s="364"/>
      <c r="KS279" s="364"/>
      <c r="KT279" s="364"/>
      <c r="KU279" s="364"/>
      <c r="KV279" s="364"/>
      <c r="KW279" s="364"/>
      <c r="KX279" s="364"/>
      <c r="KY279" s="364"/>
      <c r="KZ279" s="364"/>
      <c r="LA279" s="364"/>
      <c r="LB279" s="364"/>
      <c r="LC279" s="364"/>
      <c r="LD279" s="364"/>
      <c r="LE279" s="364"/>
      <c r="LF279" s="364"/>
      <c r="LG279" s="364"/>
      <c r="LH279" s="364"/>
      <c r="LI279" s="364"/>
      <c r="LJ279" s="364"/>
      <c r="LK279" s="364"/>
      <c r="LL279" s="364"/>
      <c r="LM279" s="364"/>
      <c r="LN279" s="364"/>
      <c r="LO279" s="364"/>
      <c r="LP279" s="364"/>
      <c r="LQ279" s="364"/>
      <c r="LR279" s="364"/>
      <c r="LS279" s="364"/>
      <c r="LT279" s="364"/>
      <c r="LU279" s="364"/>
      <c r="LV279" s="364"/>
      <c r="LW279" s="364"/>
      <c r="LX279" s="364"/>
      <c r="LY279" s="364"/>
      <c r="LZ279" s="364"/>
      <c r="MA279" s="364"/>
      <c r="MB279" s="364"/>
      <c r="MC279" s="364"/>
      <c r="MD279" s="364"/>
      <c r="ME279" s="364"/>
      <c r="MF279" s="364"/>
      <c r="MG279" s="364"/>
      <c r="MH279" s="364"/>
      <c r="MI279" s="364"/>
      <c r="MJ279" s="364"/>
      <c r="MK279" s="364"/>
      <c r="ML279" s="364"/>
      <c r="MM279" s="364"/>
      <c r="MN279" s="364"/>
      <c r="MO279" s="364"/>
      <c r="MP279" s="364"/>
      <c r="MQ279" s="364"/>
      <c r="MR279" s="364"/>
      <c r="MS279" s="364"/>
      <c r="MT279" s="364"/>
      <c r="MU279" s="364"/>
      <c r="MV279" s="364"/>
      <c r="MW279" s="364"/>
      <c r="MX279" s="364"/>
      <c r="MY279" s="364"/>
      <c r="MZ279" s="364"/>
      <c r="NA279" s="364"/>
      <c r="NB279" s="364"/>
      <c r="NC279" s="364"/>
      <c r="ND279" s="364"/>
      <c r="NE279" s="364"/>
      <c r="NF279" s="364"/>
      <c r="NG279" s="364"/>
      <c r="NH279" s="364"/>
      <c r="NI279" s="364"/>
      <c r="NJ279" s="364"/>
      <c r="NK279" s="364"/>
      <c r="NL279" s="364"/>
      <c r="NM279" s="364"/>
      <c r="NN279" s="364"/>
      <c r="NO279" s="364"/>
      <c r="NP279" s="364"/>
      <c r="NQ279" s="364"/>
      <c r="NR279" s="364"/>
      <c r="NS279" s="364"/>
      <c r="NT279" s="364"/>
      <c r="NU279" s="364"/>
      <c r="NV279" s="364"/>
      <c r="NW279" s="364"/>
      <c r="NX279" s="364"/>
      <c r="NY279" s="364"/>
      <c r="NZ279" s="364"/>
      <c r="OA279" s="364"/>
      <c r="OB279" s="364"/>
      <c r="OC279" s="364"/>
      <c r="OD279" s="364"/>
      <c r="OE279" s="364"/>
      <c r="OF279" s="364"/>
      <c r="OG279" s="364"/>
      <c r="OH279" s="364"/>
      <c r="OI279" s="364"/>
      <c r="OJ279" s="364"/>
      <c r="OK279" s="364"/>
      <c r="OL279" s="364"/>
      <c r="OM279" s="364"/>
      <c r="ON279" s="364"/>
      <c r="OO279" s="364"/>
      <c r="OP279" s="364"/>
      <c r="OQ279" s="364"/>
      <c r="OR279" s="364"/>
    </row>
    <row r="280" spans="1:408" ht="15">
      <c r="A280" s="363" t="s">
        <v>841</v>
      </c>
      <c r="B280" s="364">
        <f t="shared" si="222"/>
        <v>0</v>
      </c>
      <c r="C280" s="364">
        <f t="shared" si="223"/>
        <v>0</v>
      </c>
      <c r="D280" s="364">
        <f t="shared" si="224"/>
        <v>0</v>
      </c>
      <c r="E280" s="364">
        <f t="shared" si="225"/>
        <v>0</v>
      </c>
      <c r="F280" s="364">
        <f t="shared" si="226"/>
        <v>0</v>
      </c>
      <c r="G280" s="364">
        <f t="shared" si="227"/>
        <v>0</v>
      </c>
      <c r="H280" s="364">
        <f t="shared" si="228"/>
        <v>0</v>
      </c>
      <c r="I280" s="364">
        <f t="shared" si="229"/>
        <v>0</v>
      </c>
      <c r="J280" s="364">
        <f t="shared" si="230"/>
        <v>0</v>
      </c>
      <c r="K280" s="364">
        <f t="shared" si="231"/>
        <v>0</v>
      </c>
      <c r="L280" s="364">
        <f t="shared" si="232"/>
        <v>0</v>
      </c>
      <c r="M280" s="364">
        <f t="shared" si="233"/>
        <v>0</v>
      </c>
      <c r="N280" s="364">
        <f t="shared" si="234"/>
        <v>0</v>
      </c>
      <c r="O280" s="364">
        <f t="shared" si="235"/>
        <v>0</v>
      </c>
      <c r="P280" s="364">
        <f t="shared" si="236"/>
        <v>0</v>
      </c>
      <c r="Q280" s="364">
        <f t="shared" si="237"/>
        <v>0</v>
      </c>
      <c r="R280" s="364">
        <f t="shared" si="238"/>
        <v>0</v>
      </c>
      <c r="S280" s="364">
        <f t="shared" si="239"/>
        <v>0</v>
      </c>
      <c r="T280" s="364">
        <f t="shared" si="240"/>
        <v>0</v>
      </c>
      <c r="U280" s="364">
        <f t="shared" si="241"/>
        <v>0</v>
      </c>
      <c r="V280" s="364">
        <f t="shared" si="242"/>
        <v>0</v>
      </c>
      <c r="W280" s="364">
        <f t="shared" si="243"/>
        <v>0</v>
      </c>
      <c r="X280" s="364">
        <f t="shared" si="244"/>
        <v>0</v>
      </c>
      <c r="Y280" s="364">
        <f t="shared" si="245"/>
        <v>0</v>
      </c>
      <c r="Z280" s="364">
        <f t="shared" si="246"/>
        <v>0</v>
      </c>
      <c r="AA280" s="364">
        <f t="shared" si="247"/>
        <v>0</v>
      </c>
      <c r="AB280" s="364">
        <f t="shared" si="248"/>
        <v>0</v>
      </c>
      <c r="AC280" s="364">
        <f t="shared" si="249"/>
        <v>0</v>
      </c>
      <c r="AD280" s="364">
        <f t="shared" si="250"/>
        <v>0</v>
      </c>
      <c r="AE280" s="364">
        <f t="shared" si="251"/>
        <v>0</v>
      </c>
      <c r="AG280" s="364"/>
      <c r="AH280" s="364"/>
      <c r="AI280" s="364"/>
      <c r="AJ280" s="364"/>
      <c r="AK280" s="364"/>
      <c r="AL280" s="364"/>
      <c r="AM280" s="364"/>
      <c r="AN280" s="364"/>
      <c r="AO280" s="364"/>
      <c r="AP280" s="364"/>
      <c r="AQ280" s="364"/>
      <c r="AR280" s="364"/>
      <c r="AS280" s="364"/>
      <c r="AT280" s="364"/>
      <c r="AU280" s="364"/>
      <c r="AV280" s="364"/>
      <c r="AW280" s="364"/>
      <c r="AX280" s="364"/>
      <c r="AY280" s="364"/>
      <c r="AZ280" s="364"/>
      <c r="BA280" s="364"/>
      <c r="BB280" s="364"/>
      <c r="BC280" s="364"/>
      <c r="BD280" s="364"/>
      <c r="BE280" s="364"/>
      <c r="BF280" s="364"/>
      <c r="BG280" s="364"/>
      <c r="BH280" s="364"/>
      <c r="BI280" s="364"/>
      <c r="BJ280" s="364"/>
      <c r="BK280" s="364"/>
      <c r="BL280" s="364"/>
      <c r="BM280" s="364"/>
      <c r="BN280" s="364"/>
      <c r="BO280" s="364"/>
      <c r="BP280" s="364"/>
      <c r="BQ280" s="364"/>
      <c r="BR280" s="364"/>
      <c r="BS280" s="364"/>
      <c r="BT280" s="364"/>
      <c r="BU280" s="364"/>
      <c r="BV280" s="364"/>
      <c r="BW280" s="364"/>
      <c r="BX280" s="364"/>
      <c r="BY280" s="364"/>
      <c r="BZ280" s="364"/>
      <c r="CA280" s="364"/>
      <c r="CB280" s="364"/>
      <c r="CC280" s="364"/>
      <c r="CD280" s="364"/>
      <c r="CE280" s="364"/>
      <c r="CF280" s="364"/>
      <c r="CG280" s="364"/>
      <c r="CH280" s="364"/>
      <c r="CI280" s="364"/>
      <c r="CJ280" s="364"/>
      <c r="CK280" s="364"/>
      <c r="CL280" s="364"/>
      <c r="CM280" s="364"/>
      <c r="CN280" s="364"/>
      <c r="CO280" s="364"/>
      <c r="CP280" s="364"/>
      <c r="CQ280" s="364"/>
      <c r="CR280" s="364"/>
      <c r="CS280" s="364"/>
      <c r="CT280" s="364"/>
      <c r="CU280" s="364"/>
      <c r="CV280" s="364"/>
      <c r="CW280" s="364"/>
      <c r="CX280" s="364"/>
      <c r="CY280" s="364"/>
      <c r="CZ280" s="364"/>
      <c r="DA280" s="364"/>
      <c r="DB280" s="364"/>
      <c r="DC280" s="364"/>
      <c r="DD280" s="364"/>
      <c r="DE280" s="364"/>
      <c r="DF280" s="364"/>
      <c r="DG280" s="364"/>
      <c r="DH280" s="364"/>
      <c r="DI280" s="364"/>
      <c r="DJ280" s="364"/>
      <c r="DK280" s="364"/>
      <c r="DL280" s="364"/>
      <c r="DM280" s="364"/>
      <c r="DN280" s="364"/>
      <c r="DO280" s="364"/>
      <c r="DP280" s="364"/>
      <c r="DQ280" s="364"/>
      <c r="DR280" s="364"/>
      <c r="DS280" s="364"/>
      <c r="DT280" s="364"/>
      <c r="DU280" s="364"/>
      <c r="DV280" s="364"/>
      <c r="DW280" s="364"/>
      <c r="DX280" s="364"/>
      <c r="DY280" s="364"/>
      <c r="DZ280" s="364"/>
      <c r="EA280" s="364"/>
      <c r="EB280" s="364"/>
      <c r="EC280" s="364"/>
      <c r="ED280" s="364"/>
      <c r="EE280" s="364"/>
      <c r="EF280" s="364"/>
      <c r="EG280" s="364"/>
      <c r="EH280" s="364"/>
      <c r="EI280" s="364"/>
      <c r="EJ280" s="364"/>
      <c r="EK280" s="364"/>
      <c r="EL280" s="364"/>
      <c r="EM280" s="364"/>
      <c r="EN280" s="364"/>
      <c r="EO280" s="364"/>
      <c r="EP280" s="364"/>
      <c r="EQ280" s="364"/>
      <c r="ER280" s="364"/>
      <c r="ES280" s="364"/>
      <c r="ET280" s="364"/>
      <c r="EU280" s="364"/>
      <c r="EV280" s="364"/>
      <c r="EW280" s="364"/>
      <c r="EX280" s="364"/>
      <c r="EY280" s="364"/>
      <c r="EZ280" s="364"/>
      <c r="FA280" s="364"/>
      <c r="FB280" s="364"/>
      <c r="FC280" s="364"/>
      <c r="FD280" s="364"/>
      <c r="FE280" s="364"/>
      <c r="FF280" s="364"/>
      <c r="FG280" s="364"/>
      <c r="FH280" s="364"/>
      <c r="FI280" s="364"/>
      <c r="FJ280" s="364"/>
      <c r="FK280" s="364"/>
      <c r="FL280" s="364"/>
      <c r="FM280" s="364"/>
      <c r="FN280" s="364"/>
      <c r="FO280" s="364"/>
      <c r="FP280" s="364"/>
      <c r="FQ280" s="364"/>
      <c r="FR280" s="364"/>
      <c r="FS280" s="364"/>
      <c r="FT280" s="364"/>
      <c r="FU280" s="364"/>
      <c r="FV280" s="364"/>
      <c r="FW280" s="364"/>
      <c r="FX280" s="364"/>
      <c r="FY280" s="364"/>
      <c r="FZ280" s="364"/>
      <c r="GA280" s="364"/>
      <c r="GB280" s="364"/>
      <c r="GC280" s="364"/>
      <c r="GD280" s="364"/>
      <c r="GE280" s="364"/>
      <c r="GF280" s="364"/>
      <c r="GG280" s="364"/>
      <c r="GH280" s="364"/>
      <c r="GI280" s="364"/>
      <c r="GJ280" s="364"/>
      <c r="GK280" s="364"/>
      <c r="GL280" s="364"/>
      <c r="GM280" s="364"/>
      <c r="GN280" s="364"/>
      <c r="GO280" s="364"/>
      <c r="GP280" s="364"/>
      <c r="GQ280" s="364"/>
      <c r="GR280" s="364"/>
      <c r="GS280" s="364"/>
      <c r="GT280" s="364"/>
      <c r="GU280" s="364"/>
      <c r="GV280" s="364"/>
      <c r="GW280" s="364"/>
      <c r="GX280" s="364"/>
      <c r="GY280" s="364"/>
      <c r="GZ280" s="364"/>
      <c r="HA280" s="364"/>
      <c r="HB280" s="364"/>
      <c r="HC280" s="364"/>
      <c r="HD280" s="364"/>
      <c r="HE280" s="364"/>
      <c r="HF280" s="364"/>
      <c r="HG280" s="364"/>
      <c r="HH280" s="364"/>
      <c r="HI280" s="364"/>
      <c r="HJ280" s="364"/>
      <c r="HK280" s="364"/>
      <c r="HL280" s="364"/>
      <c r="HM280" s="364"/>
      <c r="HN280" s="364"/>
      <c r="HO280" s="364"/>
      <c r="HP280" s="364"/>
      <c r="HQ280" s="364"/>
      <c r="HR280" s="364"/>
      <c r="HS280" s="364"/>
      <c r="HT280" s="364"/>
      <c r="HU280" s="364"/>
      <c r="HV280" s="364"/>
      <c r="HW280" s="364"/>
      <c r="HX280" s="364"/>
      <c r="HY280" s="364"/>
      <c r="HZ280" s="364"/>
      <c r="IA280" s="364"/>
      <c r="IB280" s="364"/>
      <c r="IC280" s="364"/>
      <c r="ID280" s="364"/>
      <c r="IE280" s="364"/>
      <c r="IF280" s="364"/>
      <c r="IG280" s="364"/>
      <c r="IH280" s="364"/>
      <c r="II280" s="364"/>
      <c r="IJ280" s="364"/>
      <c r="IK280" s="364"/>
      <c r="IL280" s="364"/>
      <c r="IM280" s="364"/>
      <c r="IN280" s="364"/>
      <c r="IO280" s="364"/>
      <c r="IP280" s="364"/>
      <c r="IQ280" s="364"/>
      <c r="IR280" s="364"/>
      <c r="IS280" s="364"/>
      <c r="IT280" s="364"/>
      <c r="IU280" s="364"/>
      <c r="IV280" s="364"/>
      <c r="IW280" s="364"/>
      <c r="IX280" s="364"/>
      <c r="IY280" s="364"/>
      <c r="IZ280" s="364"/>
      <c r="JA280" s="364"/>
      <c r="JB280" s="364"/>
      <c r="JC280" s="364"/>
      <c r="JD280" s="364"/>
      <c r="JE280" s="364"/>
      <c r="JF280" s="364"/>
      <c r="JG280" s="364"/>
      <c r="JH280" s="364"/>
      <c r="JI280" s="364"/>
      <c r="JJ280" s="364"/>
      <c r="JK280" s="364"/>
      <c r="JL280" s="364"/>
      <c r="JM280" s="364"/>
      <c r="JN280" s="364"/>
      <c r="JO280" s="364"/>
      <c r="JP280" s="364"/>
      <c r="JQ280" s="364"/>
      <c r="JR280" s="364"/>
      <c r="JS280" s="364"/>
      <c r="JT280" s="364"/>
      <c r="JU280" s="364"/>
      <c r="JV280" s="364"/>
      <c r="JW280" s="364"/>
      <c r="JX280" s="364"/>
      <c r="JY280" s="364"/>
      <c r="JZ280" s="364"/>
      <c r="KA280" s="364"/>
      <c r="KB280" s="364"/>
      <c r="KC280" s="364"/>
      <c r="KD280" s="364"/>
      <c r="KE280" s="364"/>
      <c r="KF280" s="364"/>
      <c r="KG280" s="364"/>
      <c r="KH280" s="364"/>
      <c r="KI280" s="364"/>
      <c r="KJ280" s="364"/>
      <c r="KK280" s="364"/>
      <c r="KL280" s="364"/>
      <c r="KM280" s="364"/>
      <c r="KN280" s="364"/>
      <c r="KO280" s="364"/>
      <c r="KP280" s="364"/>
      <c r="KQ280" s="364"/>
      <c r="KR280" s="364"/>
      <c r="KS280" s="364"/>
      <c r="KT280" s="364"/>
      <c r="KU280" s="364"/>
      <c r="KV280" s="364"/>
      <c r="KW280" s="364"/>
      <c r="KX280" s="364"/>
      <c r="KY280" s="364"/>
      <c r="KZ280" s="364"/>
      <c r="LA280" s="364"/>
      <c r="LB280" s="364"/>
      <c r="LC280" s="364"/>
      <c r="LD280" s="364"/>
      <c r="LE280" s="364"/>
      <c r="LF280" s="364"/>
      <c r="LG280" s="364"/>
      <c r="LH280" s="364"/>
      <c r="LI280" s="364"/>
      <c r="LJ280" s="364"/>
      <c r="LK280" s="364"/>
      <c r="LL280" s="364"/>
      <c r="LM280" s="364"/>
      <c r="LN280" s="364"/>
      <c r="LO280" s="364"/>
      <c r="LP280" s="364"/>
      <c r="LQ280" s="364"/>
      <c r="LR280" s="364"/>
      <c r="LS280" s="364"/>
      <c r="LT280" s="364"/>
      <c r="LU280" s="364"/>
      <c r="LV280" s="364"/>
      <c r="LW280" s="364"/>
      <c r="LX280" s="364"/>
      <c r="LY280" s="364"/>
      <c r="LZ280" s="364"/>
      <c r="MA280" s="364"/>
      <c r="MB280" s="364"/>
      <c r="MC280" s="364"/>
      <c r="MD280" s="364"/>
      <c r="ME280" s="364"/>
      <c r="MF280" s="364"/>
      <c r="MG280" s="364"/>
      <c r="MH280" s="364"/>
      <c r="MI280" s="364"/>
      <c r="MJ280" s="364"/>
      <c r="MK280" s="364"/>
      <c r="ML280" s="364"/>
      <c r="MM280" s="364"/>
      <c r="MN280" s="364"/>
      <c r="MO280" s="364"/>
      <c r="MP280" s="364"/>
      <c r="MQ280" s="364"/>
      <c r="MR280" s="364"/>
      <c r="MS280" s="364"/>
      <c r="MT280" s="364"/>
      <c r="MU280" s="364"/>
      <c r="MV280" s="364"/>
      <c r="MW280" s="364"/>
      <c r="MX280" s="364"/>
      <c r="MY280" s="364"/>
      <c r="MZ280" s="364"/>
      <c r="NA280" s="364"/>
      <c r="NB280" s="364"/>
      <c r="NC280" s="364"/>
      <c r="ND280" s="364"/>
      <c r="NE280" s="364"/>
      <c r="NF280" s="364"/>
      <c r="NG280" s="364"/>
      <c r="NH280" s="364"/>
      <c r="NI280" s="364"/>
      <c r="NJ280" s="364"/>
      <c r="NK280" s="364"/>
      <c r="NL280" s="364"/>
      <c r="NM280" s="364"/>
      <c r="NN280" s="364"/>
      <c r="NO280" s="364"/>
      <c r="NP280" s="364"/>
      <c r="NQ280" s="364"/>
      <c r="NR280" s="364"/>
      <c r="NS280" s="364"/>
      <c r="NT280" s="364"/>
      <c r="NU280" s="364"/>
      <c r="NV280" s="364"/>
      <c r="NW280" s="364"/>
      <c r="NX280" s="364"/>
      <c r="NY280" s="364"/>
      <c r="NZ280" s="364"/>
      <c r="OA280" s="364"/>
      <c r="OB280" s="364"/>
      <c r="OC280" s="364"/>
      <c r="OD280" s="364"/>
      <c r="OE280" s="364"/>
      <c r="OF280" s="364"/>
      <c r="OG280" s="364"/>
      <c r="OH280" s="364"/>
      <c r="OI280" s="364"/>
      <c r="OJ280" s="364"/>
      <c r="OK280" s="364"/>
      <c r="OL280" s="364"/>
      <c r="OM280" s="364"/>
      <c r="ON280" s="364"/>
      <c r="OO280" s="364"/>
      <c r="OP280" s="364"/>
      <c r="OQ280" s="364"/>
      <c r="OR280" s="364"/>
    </row>
    <row r="281" spans="1:408" ht="15">
      <c r="A281" s="365" t="s">
        <v>842</v>
      </c>
      <c r="B281" s="364">
        <f t="shared" si="222"/>
        <v>0</v>
      </c>
      <c r="C281" s="364">
        <f t="shared" si="223"/>
        <v>0</v>
      </c>
      <c r="D281" s="364">
        <f t="shared" si="224"/>
        <v>0</v>
      </c>
      <c r="E281" s="364">
        <f t="shared" si="225"/>
        <v>0</v>
      </c>
      <c r="F281" s="364">
        <f t="shared" si="226"/>
        <v>0</v>
      </c>
      <c r="G281" s="364">
        <f t="shared" si="227"/>
        <v>0</v>
      </c>
      <c r="H281" s="364">
        <f t="shared" si="228"/>
        <v>0</v>
      </c>
      <c r="I281" s="364">
        <f t="shared" si="229"/>
        <v>0</v>
      </c>
      <c r="J281" s="364">
        <f t="shared" si="230"/>
        <v>0</v>
      </c>
      <c r="K281" s="364">
        <f t="shared" si="231"/>
        <v>0</v>
      </c>
      <c r="L281" s="364">
        <f t="shared" si="232"/>
        <v>0</v>
      </c>
      <c r="M281" s="364">
        <f t="shared" si="233"/>
        <v>0</v>
      </c>
      <c r="N281" s="364">
        <f t="shared" si="234"/>
        <v>0</v>
      </c>
      <c r="O281" s="364">
        <f t="shared" si="235"/>
        <v>0</v>
      </c>
      <c r="P281" s="364">
        <f t="shared" si="236"/>
        <v>0</v>
      </c>
      <c r="Q281" s="364">
        <f t="shared" si="237"/>
        <v>0</v>
      </c>
      <c r="R281" s="364">
        <f t="shared" si="238"/>
        <v>0</v>
      </c>
      <c r="S281" s="364">
        <f t="shared" si="239"/>
        <v>0</v>
      </c>
      <c r="T281" s="364">
        <f t="shared" si="240"/>
        <v>0</v>
      </c>
      <c r="U281" s="364">
        <f t="shared" si="241"/>
        <v>0</v>
      </c>
      <c r="V281" s="364">
        <f t="shared" si="242"/>
        <v>0</v>
      </c>
      <c r="W281" s="364">
        <f t="shared" si="243"/>
        <v>0</v>
      </c>
      <c r="X281" s="364">
        <f t="shared" si="244"/>
        <v>0</v>
      </c>
      <c r="Y281" s="364">
        <f t="shared" si="245"/>
        <v>0</v>
      </c>
      <c r="Z281" s="364">
        <f t="shared" si="246"/>
        <v>0</v>
      </c>
      <c r="AA281" s="364">
        <f t="shared" si="247"/>
        <v>0</v>
      </c>
      <c r="AB281" s="364">
        <f t="shared" si="248"/>
        <v>0</v>
      </c>
      <c r="AC281" s="364">
        <f t="shared" si="249"/>
        <v>0</v>
      </c>
      <c r="AD281" s="364">
        <f t="shared" si="250"/>
        <v>0</v>
      </c>
      <c r="AE281" s="364">
        <f t="shared" si="251"/>
        <v>0</v>
      </c>
      <c r="AG281" s="364"/>
      <c r="AH281" s="364"/>
      <c r="AI281" s="364"/>
      <c r="AJ281" s="364"/>
      <c r="AK281" s="364"/>
      <c r="AL281" s="364"/>
      <c r="AM281" s="364"/>
      <c r="AN281" s="364"/>
      <c r="AO281" s="364"/>
      <c r="AP281" s="364"/>
      <c r="AQ281" s="364"/>
      <c r="AR281" s="364"/>
      <c r="AS281" s="364"/>
      <c r="AT281" s="364"/>
      <c r="AU281" s="364"/>
      <c r="AV281" s="364"/>
      <c r="AW281" s="364"/>
      <c r="AX281" s="364"/>
      <c r="AY281" s="364"/>
      <c r="AZ281" s="364"/>
      <c r="BA281" s="364"/>
      <c r="BB281" s="364"/>
      <c r="BC281" s="364"/>
      <c r="BD281" s="364"/>
      <c r="BE281" s="364"/>
      <c r="BF281" s="364"/>
      <c r="BG281" s="364"/>
      <c r="BH281" s="364"/>
      <c r="BI281" s="364"/>
      <c r="BJ281" s="364"/>
      <c r="BK281" s="364"/>
      <c r="BL281" s="364"/>
      <c r="BM281" s="364"/>
      <c r="BN281" s="364"/>
      <c r="BO281" s="364"/>
      <c r="BP281" s="364"/>
      <c r="BQ281" s="364"/>
      <c r="BR281" s="364"/>
      <c r="BS281" s="364"/>
      <c r="BT281" s="364"/>
      <c r="BU281" s="364"/>
      <c r="BV281" s="364"/>
      <c r="BW281" s="364"/>
      <c r="BX281" s="364"/>
      <c r="BY281" s="364"/>
      <c r="BZ281" s="364"/>
      <c r="CA281" s="364"/>
      <c r="CB281" s="364"/>
      <c r="CC281" s="364"/>
      <c r="CD281" s="364"/>
      <c r="CE281" s="364"/>
      <c r="CF281" s="364"/>
      <c r="CG281" s="364"/>
      <c r="CH281" s="364"/>
      <c r="CI281" s="364"/>
      <c r="CJ281" s="364"/>
      <c r="CK281" s="364"/>
      <c r="CL281" s="364"/>
      <c r="CM281" s="364"/>
      <c r="CN281" s="364"/>
      <c r="CO281" s="364"/>
      <c r="CP281" s="364"/>
      <c r="CQ281" s="364"/>
      <c r="CR281" s="364"/>
      <c r="CS281" s="364"/>
      <c r="CT281" s="364"/>
      <c r="CU281" s="364"/>
      <c r="CV281" s="364"/>
      <c r="CW281" s="364"/>
      <c r="CX281" s="364"/>
      <c r="CY281" s="364"/>
      <c r="CZ281" s="364"/>
      <c r="DA281" s="364"/>
      <c r="DB281" s="364"/>
      <c r="DC281" s="364"/>
      <c r="DD281" s="364"/>
      <c r="DE281" s="364"/>
      <c r="DF281" s="364"/>
      <c r="DG281" s="364"/>
      <c r="DH281" s="364"/>
      <c r="DI281" s="364"/>
      <c r="DJ281" s="364"/>
      <c r="DK281" s="364"/>
      <c r="DL281" s="364"/>
      <c r="DM281" s="364"/>
      <c r="DN281" s="364"/>
      <c r="DO281" s="364"/>
      <c r="DP281" s="364"/>
      <c r="DQ281" s="364"/>
      <c r="DR281" s="364"/>
      <c r="DS281" s="364"/>
      <c r="DT281" s="364"/>
      <c r="DU281" s="364"/>
      <c r="DV281" s="364"/>
      <c r="DW281" s="364"/>
      <c r="DX281" s="364"/>
      <c r="DY281" s="364"/>
      <c r="DZ281" s="364"/>
      <c r="EA281" s="364"/>
      <c r="EB281" s="364"/>
      <c r="EC281" s="364"/>
      <c r="ED281" s="364"/>
      <c r="EE281" s="364"/>
      <c r="EF281" s="364"/>
      <c r="EG281" s="364"/>
      <c r="EH281" s="364"/>
      <c r="EI281" s="364"/>
      <c r="EJ281" s="364"/>
      <c r="EK281" s="364"/>
      <c r="EL281" s="364"/>
      <c r="EM281" s="364"/>
      <c r="EN281" s="364"/>
      <c r="EO281" s="364"/>
      <c r="EP281" s="364"/>
      <c r="EQ281" s="364"/>
      <c r="ER281" s="364"/>
      <c r="ES281" s="364"/>
      <c r="ET281" s="364"/>
      <c r="EU281" s="364"/>
      <c r="EV281" s="364"/>
      <c r="EW281" s="364"/>
      <c r="EX281" s="364"/>
      <c r="EY281" s="364"/>
      <c r="EZ281" s="364"/>
      <c r="FA281" s="364"/>
      <c r="FB281" s="364"/>
      <c r="FC281" s="364"/>
      <c r="FD281" s="364"/>
      <c r="FE281" s="364"/>
      <c r="FF281" s="364"/>
      <c r="FG281" s="364"/>
      <c r="FH281" s="364"/>
      <c r="FI281" s="364"/>
      <c r="FJ281" s="364"/>
      <c r="FK281" s="364"/>
      <c r="FL281" s="364"/>
      <c r="FM281" s="364"/>
      <c r="FN281" s="364"/>
      <c r="FO281" s="364"/>
      <c r="FP281" s="364"/>
      <c r="FQ281" s="364"/>
      <c r="FR281" s="364"/>
      <c r="FS281" s="364"/>
      <c r="FT281" s="364"/>
      <c r="FU281" s="364"/>
      <c r="FV281" s="364"/>
      <c r="FW281" s="364"/>
      <c r="FX281" s="364"/>
      <c r="FY281" s="364"/>
      <c r="FZ281" s="364"/>
      <c r="GA281" s="364"/>
      <c r="GB281" s="364"/>
      <c r="GC281" s="364"/>
      <c r="GD281" s="364"/>
      <c r="GE281" s="364"/>
      <c r="GF281" s="364"/>
      <c r="GG281" s="364"/>
      <c r="GH281" s="364"/>
      <c r="GI281" s="364"/>
      <c r="GJ281" s="364"/>
      <c r="GK281" s="364"/>
      <c r="GL281" s="364"/>
      <c r="GM281" s="364"/>
      <c r="GN281" s="364"/>
      <c r="GO281" s="364"/>
      <c r="GP281" s="364"/>
      <c r="GQ281" s="364"/>
      <c r="GR281" s="364"/>
      <c r="GS281" s="364"/>
      <c r="GT281" s="364"/>
      <c r="GU281" s="364"/>
      <c r="GV281" s="364"/>
      <c r="GW281" s="364"/>
      <c r="GX281" s="364"/>
      <c r="GY281" s="364"/>
      <c r="GZ281" s="364"/>
      <c r="HA281" s="364"/>
      <c r="HB281" s="364"/>
      <c r="HC281" s="364"/>
      <c r="HD281" s="364"/>
      <c r="HE281" s="364"/>
      <c r="HF281" s="364"/>
      <c r="HG281" s="364"/>
      <c r="HH281" s="364"/>
      <c r="HI281" s="364"/>
      <c r="HJ281" s="364"/>
      <c r="HK281" s="364"/>
      <c r="HL281" s="364"/>
      <c r="HM281" s="364"/>
      <c r="HN281" s="364"/>
      <c r="HO281" s="364"/>
      <c r="HP281" s="364"/>
      <c r="HQ281" s="364"/>
      <c r="HR281" s="364"/>
      <c r="HS281" s="364"/>
      <c r="HT281" s="364"/>
      <c r="HU281" s="364"/>
      <c r="HV281" s="364"/>
      <c r="HW281" s="364"/>
      <c r="HX281" s="364"/>
      <c r="HY281" s="364"/>
      <c r="HZ281" s="364"/>
      <c r="IA281" s="364"/>
      <c r="IB281" s="364"/>
      <c r="IC281" s="364"/>
      <c r="ID281" s="364"/>
      <c r="IE281" s="364"/>
      <c r="IF281" s="364"/>
      <c r="IG281" s="364"/>
      <c r="IH281" s="364"/>
      <c r="II281" s="364"/>
      <c r="IJ281" s="364"/>
      <c r="IK281" s="364"/>
      <c r="IL281" s="364"/>
      <c r="IM281" s="364"/>
      <c r="IN281" s="364"/>
      <c r="IO281" s="364"/>
      <c r="IP281" s="364"/>
      <c r="IQ281" s="364"/>
      <c r="IR281" s="364"/>
      <c r="IS281" s="364"/>
      <c r="IT281" s="364"/>
      <c r="IU281" s="364"/>
      <c r="IV281" s="364"/>
      <c r="IW281" s="364"/>
      <c r="IX281" s="364"/>
      <c r="IY281" s="364"/>
      <c r="IZ281" s="364"/>
      <c r="JA281" s="364"/>
      <c r="JB281" s="364"/>
      <c r="JC281" s="364"/>
      <c r="JD281" s="364"/>
      <c r="JE281" s="364"/>
      <c r="JF281" s="364"/>
      <c r="JG281" s="364"/>
      <c r="JH281" s="364"/>
      <c r="JI281" s="364"/>
      <c r="JJ281" s="364"/>
      <c r="JK281" s="364"/>
      <c r="JL281" s="364"/>
      <c r="JM281" s="364"/>
      <c r="JN281" s="364"/>
      <c r="JO281" s="364"/>
      <c r="JP281" s="364"/>
      <c r="JQ281" s="364"/>
      <c r="JR281" s="364"/>
      <c r="JS281" s="364"/>
      <c r="JT281" s="364"/>
      <c r="JU281" s="364"/>
      <c r="JV281" s="364"/>
      <c r="JW281" s="364"/>
      <c r="JX281" s="364"/>
      <c r="JY281" s="364"/>
      <c r="JZ281" s="364"/>
      <c r="KA281" s="364"/>
      <c r="KB281" s="364"/>
      <c r="KC281" s="364"/>
      <c r="KD281" s="364"/>
      <c r="KE281" s="364"/>
      <c r="KF281" s="364"/>
      <c r="KG281" s="364"/>
      <c r="KH281" s="364"/>
      <c r="KI281" s="364"/>
      <c r="KJ281" s="364"/>
      <c r="KK281" s="364"/>
      <c r="KL281" s="364"/>
      <c r="KM281" s="364"/>
      <c r="KN281" s="364"/>
      <c r="KO281" s="364"/>
      <c r="KP281" s="364"/>
      <c r="KQ281" s="364"/>
      <c r="KR281" s="364"/>
      <c r="KS281" s="364"/>
      <c r="KT281" s="364"/>
      <c r="KU281" s="364"/>
      <c r="KV281" s="364"/>
      <c r="KW281" s="364"/>
      <c r="KX281" s="364"/>
      <c r="KY281" s="364"/>
      <c r="KZ281" s="364"/>
      <c r="LA281" s="364"/>
      <c r="LB281" s="364"/>
      <c r="LC281" s="364"/>
      <c r="LD281" s="364"/>
      <c r="LE281" s="364"/>
      <c r="LF281" s="364"/>
      <c r="LG281" s="364"/>
      <c r="LH281" s="364"/>
      <c r="LI281" s="364"/>
      <c r="LJ281" s="364"/>
      <c r="LK281" s="364"/>
      <c r="LL281" s="364"/>
      <c r="LM281" s="364"/>
      <c r="LN281" s="364"/>
      <c r="LO281" s="364"/>
      <c r="LP281" s="364"/>
      <c r="LQ281" s="364"/>
      <c r="LR281" s="364"/>
      <c r="LS281" s="364"/>
      <c r="LT281" s="364"/>
      <c r="LU281" s="364"/>
      <c r="LV281" s="364"/>
      <c r="LW281" s="364"/>
      <c r="LX281" s="364"/>
      <c r="LY281" s="364"/>
      <c r="LZ281" s="364"/>
      <c r="MA281" s="364"/>
      <c r="MB281" s="364"/>
      <c r="MC281" s="364"/>
      <c r="MD281" s="364"/>
      <c r="ME281" s="364"/>
      <c r="MF281" s="364"/>
      <c r="MG281" s="364"/>
      <c r="MH281" s="364"/>
      <c r="MI281" s="364"/>
      <c r="MJ281" s="364"/>
      <c r="MK281" s="364"/>
      <c r="ML281" s="364"/>
      <c r="MM281" s="364"/>
      <c r="MN281" s="364"/>
      <c r="MO281" s="364"/>
      <c r="MP281" s="364"/>
      <c r="MQ281" s="364"/>
      <c r="MR281" s="364"/>
      <c r="MS281" s="364"/>
      <c r="MT281" s="364"/>
      <c r="MU281" s="364"/>
      <c r="MV281" s="364"/>
      <c r="MW281" s="364"/>
      <c r="MX281" s="364"/>
      <c r="MY281" s="364"/>
      <c r="MZ281" s="364"/>
      <c r="NA281" s="364"/>
      <c r="NB281" s="364"/>
      <c r="NC281" s="364"/>
      <c r="ND281" s="364"/>
      <c r="NE281" s="364"/>
      <c r="NF281" s="364"/>
      <c r="NG281" s="364"/>
      <c r="NH281" s="364"/>
      <c r="NI281" s="364"/>
      <c r="NJ281" s="364"/>
      <c r="NK281" s="364"/>
      <c r="NL281" s="364"/>
      <c r="NM281" s="364"/>
      <c r="NN281" s="364"/>
      <c r="NO281" s="364"/>
      <c r="NP281" s="364"/>
      <c r="NQ281" s="364"/>
      <c r="NR281" s="364"/>
      <c r="NS281" s="364"/>
      <c r="NT281" s="364"/>
      <c r="NU281" s="364"/>
      <c r="NV281" s="364"/>
      <c r="NW281" s="364"/>
      <c r="NX281" s="364"/>
      <c r="NY281" s="364"/>
      <c r="NZ281" s="364"/>
      <c r="OA281" s="364"/>
      <c r="OB281" s="364"/>
      <c r="OC281" s="364"/>
      <c r="OD281" s="364"/>
      <c r="OE281" s="364"/>
      <c r="OF281" s="364"/>
      <c r="OG281" s="364"/>
      <c r="OH281" s="364"/>
      <c r="OI281" s="364"/>
      <c r="OJ281" s="364"/>
      <c r="OK281" s="364"/>
      <c r="OL281" s="364"/>
      <c r="OM281" s="364"/>
      <c r="ON281" s="364"/>
      <c r="OO281" s="364"/>
      <c r="OP281" s="364"/>
      <c r="OQ281" s="364"/>
      <c r="OR281" s="364"/>
    </row>
    <row r="282" spans="1:408" ht="15">
      <c r="A282" s="363" t="s">
        <v>843</v>
      </c>
      <c r="B282" s="364">
        <f t="shared" si="222"/>
        <v>0</v>
      </c>
      <c r="C282" s="364">
        <f t="shared" si="223"/>
        <v>0</v>
      </c>
      <c r="D282" s="364">
        <f t="shared" si="224"/>
        <v>0</v>
      </c>
      <c r="E282" s="364">
        <f t="shared" si="225"/>
        <v>0</v>
      </c>
      <c r="F282" s="364">
        <f t="shared" si="226"/>
        <v>0</v>
      </c>
      <c r="G282" s="364">
        <f t="shared" si="227"/>
        <v>0</v>
      </c>
      <c r="H282" s="364">
        <f t="shared" si="228"/>
        <v>0</v>
      </c>
      <c r="I282" s="364">
        <f t="shared" si="229"/>
        <v>0</v>
      </c>
      <c r="J282" s="364">
        <f t="shared" si="230"/>
        <v>0</v>
      </c>
      <c r="K282" s="364">
        <f t="shared" si="231"/>
        <v>0</v>
      </c>
      <c r="L282" s="364">
        <f t="shared" si="232"/>
        <v>0</v>
      </c>
      <c r="M282" s="364">
        <f t="shared" si="233"/>
        <v>0</v>
      </c>
      <c r="N282" s="364">
        <f t="shared" si="234"/>
        <v>0</v>
      </c>
      <c r="O282" s="364">
        <f t="shared" si="235"/>
        <v>0</v>
      </c>
      <c r="P282" s="364">
        <f t="shared" si="236"/>
        <v>0</v>
      </c>
      <c r="Q282" s="364">
        <f t="shared" si="237"/>
        <v>0</v>
      </c>
      <c r="R282" s="364">
        <f t="shared" si="238"/>
        <v>0</v>
      </c>
      <c r="S282" s="364">
        <f t="shared" si="239"/>
        <v>0</v>
      </c>
      <c r="T282" s="364">
        <f t="shared" si="240"/>
        <v>0</v>
      </c>
      <c r="U282" s="364">
        <f t="shared" si="241"/>
        <v>0</v>
      </c>
      <c r="V282" s="364">
        <f t="shared" si="242"/>
        <v>0</v>
      </c>
      <c r="W282" s="364">
        <f t="shared" si="243"/>
        <v>0</v>
      </c>
      <c r="X282" s="364">
        <f t="shared" si="244"/>
        <v>0</v>
      </c>
      <c r="Y282" s="364">
        <f t="shared" si="245"/>
        <v>0</v>
      </c>
      <c r="Z282" s="364">
        <f t="shared" si="246"/>
        <v>0</v>
      </c>
      <c r="AA282" s="364">
        <f t="shared" si="247"/>
        <v>0</v>
      </c>
      <c r="AB282" s="364">
        <f t="shared" si="248"/>
        <v>0</v>
      </c>
      <c r="AC282" s="364">
        <f t="shared" si="249"/>
        <v>0</v>
      </c>
      <c r="AD282" s="364">
        <f t="shared" si="250"/>
        <v>0</v>
      </c>
      <c r="AE282" s="364">
        <f t="shared" si="251"/>
        <v>0</v>
      </c>
      <c r="AG282" s="364"/>
      <c r="AH282" s="364"/>
      <c r="AI282" s="364"/>
      <c r="AJ282" s="364"/>
      <c r="AK282" s="364"/>
      <c r="AL282" s="364"/>
      <c r="AM282" s="364"/>
      <c r="AN282" s="364"/>
      <c r="AO282" s="364"/>
      <c r="AP282" s="364"/>
      <c r="AQ282" s="364"/>
      <c r="AR282" s="364"/>
      <c r="AS282" s="364"/>
      <c r="AT282" s="364"/>
      <c r="AU282" s="364"/>
      <c r="AV282" s="364"/>
      <c r="AW282" s="364"/>
      <c r="AX282" s="364"/>
      <c r="AY282" s="364"/>
      <c r="AZ282" s="364"/>
      <c r="BA282" s="364"/>
      <c r="BB282" s="364"/>
      <c r="BC282" s="364"/>
      <c r="BD282" s="364"/>
      <c r="BE282" s="364"/>
      <c r="BF282" s="364"/>
      <c r="BG282" s="364"/>
      <c r="BH282" s="364"/>
      <c r="BI282" s="364"/>
      <c r="BJ282" s="364"/>
      <c r="BK282" s="364"/>
      <c r="BL282" s="364"/>
      <c r="BM282" s="364"/>
      <c r="BN282" s="364"/>
      <c r="BO282" s="364"/>
      <c r="BP282" s="364"/>
      <c r="BQ282" s="364"/>
      <c r="BR282" s="364"/>
      <c r="BS282" s="364"/>
      <c r="BT282" s="364"/>
      <c r="BU282" s="364"/>
      <c r="BV282" s="364"/>
      <c r="BW282" s="364"/>
      <c r="BX282" s="364"/>
      <c r="BY282" s="364"/>
      <c r="BZ282" s="364"/>
      <c r="CA282" s="364"/>
      <c r="CB282" s="364"/>
      <c r="CC282" s="364"/>
      <c r="CD282" s="364"/>
      <c r="CE282" s="364"/>
      <c r="CF282" s="364"/>
      <c r="CG282" s="364"/>
      <c r="CH282" s="364"/>
      <c r="CI282" s="364"/>
      <c r="CJ282" s="364"/>
      <c r="CK282" s="364"/>
      <c r="CL282" s="364"/>
      <c r="CM282" s="364"/>
      <c r="CN282" s="364"/>
      <c r="CO282" s="364"/>
      <c r="CP282" s="364"/>
      <c r="CQ282" s="364"/>
      <c r="CR282" s="364"/>
      <c r="CS282" s="364"/>
      <c r="CT282" s="364"/>
      <c r="CU282" s="364"/>
      <c r="CV282" s="364"/>
      <c r="CW282" s="364"/>
      <c r="CX282" s="364"/>
      <c r="CY282" s="364"/>
      <c r="CZ282" s="364"/>
      <c r="DA282" s="364"/>
      <c r="DB282" s="364"/>
      <c r="DC282" s="364"/>
      <c r="DD282" s="364"/>
      <c r="DE282" s="364"/>
      <c r="DF282" s="364"/>
      <c r="DG282" s="364"/>
      <c r="DH282" s="364"/>
      <c r="DI282" s="364"/>
      <c r="DJ282" s="364"/>
      <c r="DK282" s="364"/>
      <c r="DL282" s="364"/>
      <c r="DM282" s="364"/>
      <c r="DN282" s="364"/>
      <c r="DO282" s="364"/>
      <c r="DP282" s="364"/>
      <c r="DQ282" s="364"/>
      <c r="DR282" s="364"/>
      <c r="DS282" s="364"/>
      <c r="DT282" s="364"/>
      <c r="DU282" s="364"/>
      <c r="DV282" s="364"/>
      <c r="DW282" s="364"/>
      <c r="DX282" s="364"/>
      <c r="DY282" s="364"/>
      <c r="DZ282" s="364"/>
      <c r="EA282" s="364"/>
      <c r="EB282" s="364"/>
      <c r="EC282" s="364"/>
      <c r="ED282" s="364"/>
      <c r="EE282" s="364"/>
      <c r="EF282" s="364"/>
      <c r="EG282" s="364"/>
      <c r="EH282" s="364"/>
      <c r="EI282" s="364"/>
      <c r="EJ282" s="364"/>
      <c r="EK282" s="364"/>
      <c r="EL282" s="364"/>
      <c r="EM282" s="364"/>
      <c r="EN282" s="364"/>
      <c r="EO282" s="364"/>
      <c r="EP282" s="364"/>
      <c r="EQ282" s="364"/>
      <c r="ER282" s="364"/>
      <c r="ES282" s="364"/>
      <c r="ET282" s="364"/>
      <c r="EU282" s="364"/>
      <c r="EV282" s="364"/>
      <c r="EW282" s="364"/>
      <c r="EX282" s="364"/>
      <c r="EY282" s="364"/>
      <c r="EZ282" s="364"/>
      <c r="FA282" s="364"/>
      <c r="FB282" s="364"/>
      <c r="FC282" s="364"/>
      <c r="FD282" s="364"/>
      <c r="FE282" s="364"/>
      <c r="FF282" s="364"/>
      <c r="FG282" s="364"/>
      <c r="FH282" s="364"/>
      <c r="FI282" s="364"/>
      <c r="FJ282" s="364"/>
      <c r="FK282" s="364"/>
      <c r="FL282" s="364"/>
      <c r="FM282" s="364"/>
      <c r="FN282" s="364"/>
      <c r="FO282" s="364"/>
      <c r="FP282" s="364"/>
      <c r="FQ282" s="364"/>
      <c r="FR282" s="364"/>
      <c r="FS282" s="364"/>
      <c r="FT282" s="364"/>
      <c r="FU282" s="364"/>
      <c r="FV282" s="364"/>
      <c r="FW282" s="364"/>
      <c r="FX282" s="364"/>
      <c r="FY282" s="364"/>
      <c r="FZ282" s="364"/>
      <c r="GA282" s="364"/>
      <c r="GB282" s="364"/>
      <c r="GC282" s="364"/>
      <c r="GD282" s="364"/>
      <c r="GE282" s="364"/>
      <c r="GF282" s="364"/>
      <c r="GG282" s="364"/>
      <c r="GH282" s="364"/>
      <c r="GI282" s="364"/>
      <c r="GJ282" s="364"/>
      <c r="GK282" s="364"/>
      <c r="GL282" s="364"/>
      <c r="GM282" s="364"/>
      <c r="GN282" s="364"/>
      <c r="GO282" s="364"/>
      <c r="GP282" s="364"/>
      <c r="GQ282" s="364"/>
      <c r="GR282" s="364"/>
      <c r="GS282" s="364"/>
      <c r="GT282" s="364"/>
      <c r="GU282" s="364"/>
      <c r="GV282" s="364"/>
      <c r="GW282" s="364"/>
      <c r="GX282" s="364"/>
      <c r="GY282" s="364"/>
      <c r="GZ282" s="364"/>
      <c r="HA282" s="364"/>
      <c r="HB282" s="364"/>
      <c r="HC282" s="364"/>
      <c r="HD282" s="364"/>
      <c r="HE282" s="364"/>
      <c r="HF282" s="364"/>
      <c r="HG282" s="364"/>
      <c r="HH282" s="364"/>
      <c r="HI282" s="364"/>
      <c r="HJ282" s="364"/>
      <c r="HK282" s="364"/>
      <c r="HL282" s="364"/>
      <c r="HM282" s="364"/>
      <c r="HN282" s="364"/>
      <c r="HO282" s="364"/>
      <c r="HP282" s="364"/>
      <c r="HQ282" s="364"/>
      <c r="HR282" s="364"/>
      <c r="HS282" s="364"/>
      <c r="HT282" s="364"/>
      <c r="HU282" s="364"/>
      <c r="HV282" s="364"/>
      <c r="HW282" s="364"/>
      <c r="HX282" s="364"/>
      <c r="HY282" s="364"/>
      <c r="HZ282" s="364"/>
      <c r="IA282" s="364"/>
      <c r="IB282" s="364"/>
      <c r="IC282" s="364"/>
      <c r="ID282" s="364"/>
      <c r="IE282" s="364"/>
      <c r="IF282" s="364"/>
      <c r="IG282" s="364"/>
      <c r="IH282" s="364"/>
      <c r="II282" s="364"/>
      <c r="IJ282" s="364"/>
      <c r="IK282" s="364"/>
      <c r="IL282" s="364"/>
      <c r="IM282" s="364"/>
      <c r="IN282" s="364"/>
      <c r="IO282" s="364"/>
      <c r="IP282" s="364"/>
      <c r="IQ282" s="364"/>
      <c r="IR282" s="364"/>
      <c r="IS282" s="364"/>
      <c r="IT282" s="364"/>
      <c r="IU282" s="364"/>
      <c r="IV282" s="364"/>
      <c r="IW282" s="364"/>
      <c r="IX282" s="364"/>
      <c r="IY282" s="364"/>
      <c r="IZ282" s="364"/>
      <c r="JA282" s="364"/>
      <c r="JB282" s="364"/>
      <c r="JC282" s="364"/>
      <c r="JD282" s="364"/>
      <c r="JE282" s="364"/>
      <c r="JF282" s="364"/>
      <c r="JG282" s="364"/>
      <c r="JH282" s="364"/>
      <c r="JI282" s="364"/>
      <c r="JJ282" s="364"/>
      <c r="JK282" s="364"/>
      <c r="JL282" s="364"/>
      <c r="JM282" s="364"/>
      <c r="JN282" s="364"/>
      <c r="JO282" s="364"/>
      <c r="JP282" s="364"/>
      <c r="JQ282" s="364"/>
      <c r="JR282" s="364"/>
      <c r="JS282" s="364"/>
      <c r="JT282" s="364"/>
      <c r="JU282" s="364"/>
      <c r="JV282" s="364"/>
      <c r="JW282" s="364"/>
      <c r="JX282" s="364"/>
      <c r="JY282" s="364"/>
      <c r="JZ282" s="364"/>
      <c r="KA282" s="364"/>
      <c r="KB282" s="364"/>
      <c r="KC282" s="364"/>
      <c r="KD282" s="364"/>
      <c r="KE282" s="364"/>
      <c r="KF282" s="364"/>
      <c r="KG282" s="364"/>
      <c r="KH282" s="364"/>
      <c r="KI282" s="364"/>
      <c r="KJ282" s="364"/>
      <c r="KK282" s="364"/>
      <c r="KL282" s="364"/>
      <c r="KM282" s="364"/>
      <c r="KN282" s="364"/>
      <c r="KO282" s="364"/>
      <c r="KP282" s="364"/>
      <c r="KQ282" s="364"/>
      <c r="KR282" s="364"/>
      <c r="KS282" s="364"/>
      <c r="KT282" s="364"/>
      <c r="KU282" s="364"/>
      <c r="KV282" s="364"/>
      <c r="KW282" s="364"/>
      <c r="KX282" s="364"/>
      <c r="KY282" s="364"/>
      <c r="KZ282" s="364"/>
      <c r="LA282" s="364"/>
      <c r="LB282" s="364"/>
      <c r="LC282" s="364"/>
      <c r="LD282" s="364"/>
      <c r="LE282" s="364"/>
      <c r="LF282" s="364"/>
      <c r="LG282" s="364"/>
      <c r="LH282" s="364"/>
      <c r="LI282" s="364"/>
      <c r="LJ282" s="364"/>
      <c r="LK282" s="364"/>
      <c r="LL282" s="364"/>
      <c r="LM282" s="364"/>
      <c r="LN282" s="364"/>
      <c r="LO282" s="364"/>
      <c r="LP282" s="364"/>
      <c r="LQ282" s="364"/>
      <c r="LR282" s="364"/>
      <c r="LS282" s="364"/>
      <c r="LT282" s="364"/>
      <c r="LU282" s="364"/>
      <c r="LV282" s="364"/>
      <c r="LW282" s="364"/>
      <c r="LX282" s="364"/>
      <c r="LY282" s="364"/>
      <c r="LZ282" s="364"/>
      <c r="MA282" s="364"/>
      <c r="MB282" s="364"/>
      <c r="MC282" s="364"/>
      <c r="MD282" s="364"/>
      <c r="ME282" s="364"/>
      <c r="MF282" s="364"/>
      <c r="MG282" s="364"/>
      <c r="MH282" s="364"/>
      <c r="MI282" s="364"/>
      <c r="MJ282" s="364"/>
      <c r="MK282" s="364"/>
      <c r="ML282" s="364"/>
      <c r="MM282" s="364"/>
      <c r="MN282" s="364"/>
      <c r="MO282" s="364"/>
      <c r="MP282" s="364"/>
      <c r="MQ282" s="364"/>
      <c r="MR282" s="364"/>
      <c r="MS282" s="364"/>
      <c r="MT282" s="364"/>
      <c r="MU282" s="364"/>
      <c r="MV282" s="364"/>
      <c r="MW282" s="364"/>
      <c r="MX282" s="364"/>
      <c r="MY282" s="364"/>
      <c r="MZ282" s="364"/>
      <c r="NA282" s="364"/>
      <c r="NB282" s="364"/>
      <c r="NC282" s="364"/>
      <c r="ND282" s="364"/>
      <c r="NE282" s="364"/>
      <c r="NF282" s="364"/>
      <c r="NG282" s="364"/>
      <c r="NH282" s="364"/>
      <c r="NI282" s="364"/>
      <c r="NJ282" s="364"/>
      <c r="NK282" s="364"/>
      <c r="NL282" s="364"/>
      <c r="NM282" s="364"/>
      <c r="NN282" s="364"/>
      <c r="NO282" s="364"/>
      <c r="NP282" s="364"/>
      <c r="NQ282" s="364"/>
      <c r="NR282" s="364"/>
      <c r="NS282" s="364"/>
      <c r="NT282" s="364"/>
      <c r="NU282" s="364"/>
      <c r="NV282" s="364"/>
      <c r="NW282" s="364"/>
      <c r="NX282" s="364"/>
      <c r="NY282" s="364"/>
      <c r="NZ282" s="364"/>
      <c r="OA282" s="364"/>
      <c r="OB282" s="364"/>
      <c r="OC282" s="364"/>
      <c r="OD282" s="364"/>
      <c r="OE282" s="364"/>
      <c r="OF282" s="364"/>
      <c r="OG282" s="364"/>
      <c r="OH282" s="364"/>
      <c r="OI282" s="364"/>
      <c r="OJ282" s="364"/>
      <c r="OK282" s="364"/>
      <c r="OL282" s="364"/>
      <c r="OM282" s="364"/>
      <c r="ON282" s="364"/>
      <c r="OO282" s="364"/>
      <c r="OP282" s="364"/>
      <c r="OQ282" s="364"/>
      <c r="OR282" s="364"/>
    </row>
    <row r="283" spans="1:408" ht="15">
      <c r="A283" s="365" t="s">
        <v>844</v>
      </c>
      <c r="B283" s="364">
        <f t="shared" si="222"/>
        <v>0</v>
      </c>
      <c r="C283" s="364">
        <f t="shared" si="223"/>
        <v>0</v>
      </c>
      <c r="D283" s="364">
        <f t="shared" si="224"/>
        <v>0</v>
      </c>
      <c r="E283" s="364">
        <f t="shared" si="225"/>
        <v>0</v>
      </c>
      <c r="F283" s="364">
        <f t="shared" si="226"/>
        <v>0</v>
      </c>
      <c r="G283" s="364">
        <f t="shared" si="227"/>
        <v>0</v>
      </c>
      <c r="H283" s="364">
        <f t="shared" si="228"/>
        <v>0</v>
      </c>
      <c r="I283" s="364">
        <f t="shared" si="229"/>
        <v>0</v>
      </c>
      <c r="J283" s="364">
        <f t="shared" si="230"/>
        <v>0</v>
      </c>
      <c r="K283" s="364">
        <f t="shared" si="231"/>
        <v>0</v>
      </c>
      <c r="L283" s="364">
        <f t="shared" si="232"/>
        <v>0</v>
      </c>
      <c r="M283" s="364">
        <f t="shared" si="233"/>
        <v>0</v>
      </c>
      <c r="N283" s="364">
        <f t="shared" si="234"/>
        <v>0</v>
      </c>
      <c r="O283" s="364">
        <f t="shared" si="235"/>
        <v>0</v>
      </c>
      <c r="P283" s="364">
        <f t="shared" si="236"/>
        <v>0</v>
      </c>
      <c r="Q283" s="364">
        <f t="shared" si="237"/>
        <v>0</v>
      </c>
      <c r="R283" s="364">
        <f t="shared" si="238"/>
        <v>0</v>
      </c>
      <c r="S283" s="364">
        <f t="shared" si="239"/>
        <v>0</v>
      </c>
      <c r="T283" s="364">
        <f t="shared" si="240"/>
        <v>0</v>
      </c>
      <c r="U283" s="364">
        <f t="shared" si="241"/>
        <v>0</v>
      </c>
      <c r="V283" s="364">
        <f t="shared" si="242"/>
        <v>0</v>
      </c>
      <c r="W283" s="364">
        <f t="shared" si="243"/>
        <v>0</v>
      </c>
      <c r="X283" s="364">
        <f t="shared" si="244"/>
        <v>0</v>
      </c>
      <c r="Y283" s="364">
        <f t="shared" si="245"/>
        <v>0</v>
      </c>
      <c r="Z283" s="364">
        <f t="shared" si="246"/>
        <v>0</v>
      </c>
      <c r="AA283" s="364">
        <f t="shared" si="247"/>
        <v>0</v>
      </c>
      <c r="AB283" s="364">
        <f t="shared" si="248"/>
        <v>0</v>
      </c>
      <c r="AC283" s="364">
        <f t="shared" si="249"/>
        <v>0</v>
      </c>
      <c r="AD283" s="364">
        <f t="shared" si="250"/>
        <v>0</v>
      </c>
      <c r="AE283" s="364">
        <f t="shared" si="251"/>
        <v>0</v>
      </c>
      <c r="AG283" s="364"/>
      <c r="AH283" s="364"/>
      <c r="AI283" s="364"/>
      <c r="AJ283" s="364"/>
      <c r="AK283" s="364"/>
      <c r="AL283" s="364"/>
      <c r="AM283" s="364"/>
      <c r="AN283" s="364"/>
      <c r="AO283" s="364"/>
      <c r="AP283" s="364"/>
      <c r="AQ283" s="364"/>
      <c r="AR283" s="364"/>
      <c r="AS283" s="364"/>
      <c r="AT283" s="364"/>
      <c r="AU283" s="364"/>
      <c r="AV283" s="364"/>
      <c r="AW283" s="364"/>
      <c r="AX283" s="364"/>
      <c r="AY283" s="364"/>
      <c r="AZ283" s="364"/>
      <c r="BA283" s="364"/>
      <c r="BB283" s="364"/>
      <c r="BC283" s="364"/>
      <c r="BD283" s="364"/>
      <c r="BE283" s="364"/>
      <c r="BF283" s="364"/>
      <c r="BG283" s="364"/>
      <c r="BH283" s="364"/>
      <c r="BI283" s="364"/>
      <c r="BJ283" s="364"/>
      <c r="BK283" s="364"/>
      <c r="BL283" s="364"/>
      <c r="BM283" s="364"/>
      <c r="BN283" s="364"/>
      <c r="BO283" s="364"/>
      <c r="BP283" s="364"/>
      <c r="BQ283" s="364"/>
      <c r="BR283" s="364"/>
      <c r="BS283" s="364"/>
      <c r="BT283" s="364"/>
      <c r="BU283" s="364"/>
      <c r="BV283" s="364"/>
      <c r="BW283" s="364"/>
      <c r="BX283" s="364"/>
      <c r="BY283" s="364"/>
      <c r="BZ283" s="364"/>
      <c r="CA283" s="364"/>
      <c r="CB283" s="364"/>
      <c r="CC283" s="364"/>
      <c r="CD283" s="364"/>
      <c r="CE283" s="364"/>
      <c r="CF283" s="364"/>
      <c r="CG283" s="364"/>
      <c r="CH283" s="364"/>
      <c r="CI283" s="364"/>
      <c r="CJ283" s="364"/>
      <c r="CK283" s="364"/>
      <c r="CL283" s="364"/>
      <c r="CM283" s="364"/>
      <c r="CN283" s="364"/>
      <c r="CO283" s="364"/>
      <c r="CP283" s="364"/>
      <c r="CQ283" s="364"/>
      <c r="CR283" s="364"/>
      <c r="CS283" s="364"/>
      <c r="CT283" s="364"/>
      <c r="CU283" s="364"/>
      <c r="CV283" s="364"/>
      <c r="CW283" s="364"/>
      <c r="CX283" s="364"/>
      <c r="CY283" s="364"/>
      <c r="CZ283" s="364"/>
      <c r="DA283" s="364"/>
      <c r="DB283" s="364"/>
      <c r="DC283" s="364"/>
      <c r="DD283" s="364"/>
      <c r="DE283" s="364"/>
      <c r="DF283" s="364"/>
      <c r="DG283" s="364"/>
      <c r="DH283" s="364"/>
      <c r="DI283" s="364"/>
      <c r="DJ283" s="364"/>
      <c r="DK283" s="364"/>
      <c r="DL283" s="364"/>
      <c r="DM283" s="364"/>
      <c r="DN283" s="364"/>
      <c r="DO283" s="364"/>
      <c r="DP283" s="364"/>
      <c r="DQ283" s="364"/>
      <c r="DR283" s="364"/>
      <c r="DS283" s="364"/>
      <c r="DT283" s="364"/>
      <c r="DU283" s="364"/>
      <c r="DV283" s="364"/>
      <c r="DW283" s="364"/>
      <c r="DX283" s="364"/>
      <c r="DY283" s="364"/>
      <c r="DZ283" s="364"/>
      <c r="EA283" s="364"/>
      <c r="EB283" s="364"/>
      <c r="EC283" s="364"/>
      <c r="ED283" s="364"/>
      <c r="EE283" s="364"/>
      <c r="EF283" s="364"/>
      <c r="EG283" s="364"/>
      <c r="EH283" s="364"/>
      <c r="EI283" s="364"/>
      <c r="EJ283" s="364"/>
      <c r="EK283" s="364"/>
      <c r="EL283" s="364"/>
      <c r="EM283" s="364"/>
      <c r="EN283" s="364"/>
      <c r="EO283" s="364"/>
      <c r="EP283" s="364"/>
      <c r="EQ283" s="364"/>
      <c r="ER283" s="364"/>
      <c r="ES283" s="364"/>
      <c r="ET283" s="364"/>
      <c r="EU283" s="364"/>
      <c r="EV283" s="364"/>
      <c r="EW283" s="364"/>
      <c r="EX283" s="364"/>
      <c r="EY283" s="364"/>
      <c r="EZ283" s="364"/>
      <c r="FA283" s="364"/>
      <c r="FB283" s="364"/>
      <c r="FC283" s="364"/>
      <c r="FD283" s="364"/>
      <c r="FE283" s="364"/>
      <c r="FF283" s="364"/>
      <c r="FG283" s="364"/>
      <c r="FH283" s="364"/>
      <c r="FI283" s="364"/>
      <c r="FJ283" s="364"/>
      <c r="FK283" s="364"/>
      <c r="FL283" s="364"/>
      <c r="FM283" s="364"/>
      <c r="FN283" s="364"/>
      <c r="FO283" s="364"/>
      <c r="FP283" s="364"/>
      <c r="FQ283" s="364"/>
      <c r="FR283" s="364"/>
      <c r="FS283" s="364"/>
      <c r="FT283" s="364"/>
      <c r="FU283" s="364"/>
      <c r="FV283" s="364"/>
      <c r="FW283" s="364"/>
      <c r="FX283" s="364"/>
      <c r="FY283" s="364"/>
      <c r="FZ283" s="364"/>
      <c r="GA283" s="364"/>
      <c r="GB283" s="364"/>
      <c r="GC283" s="364"/>
      <c r="GD283" s="364"/>
      <c r="GE283" s="364"/>
      <c r="GF283" s="364"/>
      <c r="GG283" s="364"/>
      <c r="GH283" s="364"/>
      <c r="GI283" s="364"/>
      <c r="GJ283" s="364"/>
      <c r="GK283" s="364"/>
      <c r="GL283" s="364"/>
      <c r="GM283" s="364"/>
      <c r="GN283" s="364"/>
      <c r="GO283" s="364"/>
      <c r="GP283" s="364"/>
      <c r="GQ283" s="364"/>
      <c r="GR283" s="364"/>
      <c r="GS283" s="364"/>
      <c r="GT283" s="364"/>
      <c r="GU283" s="364"/>
      <c r="GV283" s="364"/>
      <c r="GW283" s="364"/>
      <c r="GX283" s="364"/>
      <c r="GY283" s="364"/>
      <c r="GZ283" s="364"/>
      <c r="HA283" s="364"/>
      <c r="HB283" s="364"/>
      <c r="HC283" s="364"/>
      <c r="HD283" s="364"/>
      <c r="HE283" s="364"/>
      <c r="HF283" s="364"/>
      <c r="HG283" s="364"/>
      <c r="HH283" s="364"/>
      <c r="HI283" s="364"/>
      <c r="HJ283" s="364"/>
      <c r="HK283" s="364"/>
      <c r="HL283" s="364"/>
      <c r="HM283" s="364"/>
      <c r="HN283" s="364"/>
      <c r="HO283" s="364"/>
      <c r="HP283" s="364"/>
      <c r="HQ283" s="364"/>
      <c r="HR283" s="364"/>
      <c r="HS283" s="364"/>
      <c r="HT283" s="364"/>
      <c r="HU283" s="364"/>
      <c r="HV283" s="364"/>
      <c r="HW283" s="364"/>
      <c r="HX283" s="364"/>
      <c r="HY283" s="364"/>
      <c r="HZ283" s="364"/>
      <c r="IA283" s="364"/>
      <c r="IB283" s="364"/>
      <c r="IC283" s="364"/>
      <c r="ID283" s="364"/>
      <c r="IE283" s="364"/>
      <c r="IF283" s="364"/>
      <c r="IG283" s="364"/>
      <c r="IH283" s="364"/>
      <c r="II283" s="364"/>
      <c r="IJ283" s="364"/>
      <c r="IK283" s="364"/>
      <c r="IL283" s="364"/>
      <c r="IM283" s="364"/>
      <c r="IN283" s="364"/>
      <c r="IO283" s="364"/>
      <c r="IP283" s="364"/>
      <c r="IQ283" s="364"/>
      <c r="IR283" s="364"/>
      <c r="IS283" s="364"/>
      <c r="IT283" s="364"/>
      <c r="IU283" s="364"/>
      <c r="IV283" s="364"/>
      <c r="IW283" s="364"/>
      <c r="IX283" s="364"/>
      <c r="IY283" s="364"/>
      <c r="IZ283" s="364"/>
      <c r="JA283" s="364"/>
      <c r="JB283" s="364"/>
      <c r="JC283" s="364"/>
      <c r="JD283" s="364"/>
      <c r="JE283" s="364"/>
      <c r="JF283" s="364"/>
      <c r="JG283" s="364"/>
      <c r="JH283" s="364"/>
      <c r="JI283" s="364"/>
      <c r="JJ283" s="364"/>
      <c r="JK283" s="364"/>
      <c r="JL283" s="364"/>
      <c r="JM283" s="364"/>
      <c r="JN283" s="364"/>
      <c r="JO283" s="364"/>
      <c r="JP283" s="364"/>
      <c r="JQ283" s="364"/>
      <c r="JR283" s="364"/>
      <c r="JS283" s="364"/>
      <c r="JT283" s="364"/>
      <c r="JU283" s="364"/>
      <c r="JV283" s="364"/>
      <c r="JW283" s="364"/>
      <c r="JX283" s="364"/>
      <c r="JY283" s="364"/>
      <c r="JZ283" s="364"/>
      <c r="KA283" s="364"/>
      <c r="KB283" s="364"/>
      <c r="KC283" s="364"/>
      <c r="KD283" s="364"/>
      <c r="KE283" s="364"/>
      <c r="KF283" s="364"/>
      <c r="KG283" s="364"/>
      <c r="KH283" s="364"/>
      <c r="KI283" s="364"/>
      <c r="KJ283" s="364"/>
      <c r="KK283" s="364"/>
      <c r="KL283" s="364"/>
      <c r="KM283" s="364"/>
      <c r="KN283" s="364"/>
      <c r="KO283" s="364"/>
      <c r="KP283" s="364"/>
      <c r="KQ283" s="364"/>
      <c r="KR283" s="364"/>
      <c r="KS283" s="364"/>
      <c r="KT283" s="364"/>
      <c r="KU283" s="364"/>
      <c r="KV283" s="364"/>
      <c r="KW283" s="364"/>
      <c r="KX283" s="364"/>
      <c r="KY283" s="364"/>
      <c r="KZ283" s="364"/>
      <c r="LA283" s="364"/>
      <c r="LB283" s="364"/>
      <c r="LC283" s="364"/>
      <c r="LD283" s="364"/>
      <c r="LE283" s="364"/>
      <c r="LF283" s="364"/>
      <c r="LG283" s="364"/>
      <c r="LH283" s="364"/>
      <c r="LI283" s="364"/>
      <c r="LJ283" s="364"/>
      <c r="LK283" s="364"/>
      <c r="LL283" s="364"/>
      <c r="LM283" s="364"/>
      <c r="LN283" s="364"/>
      <c r="LO283" s="364"/>
      <c r="LP283" s="364"/>
      <c r="LQ283" s="364"/>
      <c r="LR283" s="364"/>
      <c r="LS283" s="364"/>
      <c r="LT283" s="364"/>
      <c r="LU283" s="364"/>
      <c r="LV283" s="364"/>
      <c r="LW283" s="364"/>
      <c r="LX283" s="364"/>
      <c r="LY283" s="364"/>
      <c r="LZ283" s="364"/>
      <c r="MA283" s="364"/>
      <c r="MB283" s="364"/>
      <c r="MC283" s="364"/>
      <c r="MD283" s="364"/>
      <c r="ME283" s="364"/>
      <c r="MF283" s="364"/>
      <c r="MG283" s="364"/>
      <c r="MH283" s="364"/>
      <c r="MI283" s="364"/>
      <c r="MJ283" s="364"/>
      <c r="MK283" s="364"/>
      <c r="ML283" s="364"/>
      <c r="MM283" s="364"/>
      <c r="MN283" s="364"/>
      <c r="MO283" s="364"/>
      <c r="MP283" s="364"/>
      <c r="MQ283" s="364"/>
      <c r="MR283" s="364"/>
      <c r="MS283" s="364"/>
      <c r="MT283" s="364"/>
      <c r="MU283" s="364"/>
      <c r="MV283" s="364"/>
      <c r="MW283" s="364"/>
      <c r="MX283" s="364"/>
      <c r="MY283" s="364"/>
      <c r="MZ283" s="364"/>
      <c r="NA283" s="364"/>
      <c r="NB283" s="364"/>
      <c r="NC283" s="364"/>
      <c r="ND283" s="364"/>
      <c r="NE283" s="364"/>
      <c r="NF283" s="364"/>
      <c r="NG283" s="364"/>
      <c r="NH283" s="364"/>
      <c r="NI283" s="364"/>
      <c r="NJ283" s="364"/>
      <c r="NK283" s="364"/>
      <c r="NL283" s="364"/>
      <c r="NM283" s="364"/>
      <c r="NN283" s="364"/>
      <c r="NO283" s="364"/>
      <c r="NP283" s="364"/>
      <c r="NQ283" s="364"/>
      <c r="NR283" s="364"/>
      <c r="NS283" s="364"/>
      <c r="NT283" s="364"/>
      <c r="NU283" s="364"/>
      <c r="NV283" s="364"/>
      <c r="NW283" s="364"/>
      <c r="NX283" s="364"/>
      <c r="NY283" s="364"/>
      <c r="NZ283" s="364"/>
      <c r="OA283" s="364"/>
      <c r="OB283" s="364"/>
      <c r="OC283" s="364"/>
      <c r="OD283" s="364"/>
      <c r="OE283" s="364"/>
      <c r="OF283" s="364"/>
      <c r="OG283" s="364"/>
      <c r="OH283" s="364"/>
      <c r="OI283" s="364"/>
      <c r="OJ283" s="364"/>
      <c r="OK283" s="364"/>
      <c r="OL283" s="364"/>
      <c r="OM283" s="364"/>
      <c r="ON283" s="364"/>
      <c r="OO283" s="364"/>
      <c r="OP283" s="364"/>
      <c r="OQ283" s="364"/>
      <c r="OR283" s="364"/>
    </row>
    <row r="284" spans="1:408" ht="15">
      <c r="A284" s="365" t="s">
        <v>845</v>
      </c>
      <c r="B284" s="364">
        <f t="shared" si="222"/>
        <v>0</v>
      </c>
      <c r="C284" s="364">
        <f t="shared" si="223"/>
        <v>0</v>
      </c>
      <c r="D284" s="364">
        <f t="shared" si="224"/>
        <v>0</v>
      </c>
      <c r="E284" s="364">
        <f t="shared" si="225"/>
        <v>0</v>
      </c>
      <c r="F284" s="364">
        <f t="shared" si="226"/>
        <v>0</v>
      </c>
      <c r="G284" s="364">
        <f t="shared" si="227"/>
        <v>0</v>
      </c>
      <c r="H284" s="364">
        <f t="shared" si="228"/>
        <v>0</v>
      </c>
      <c r="I284" s="364">
        <f t="shared" si="229"/>
        <v>0</v>
      </c>
      <c r="J284" s="364">
        <f t="shared" si="230"/>
        <v>0</v>
      </c>
      <c r="K284" s="364">
        <f t="shared" si="231"/>
        <v>0</v>
      </c>
      <c r="L284" s="364">
        <f t="shared" si="232"/>
        <v>0</v>
      </c>
      <c r="M284" s="364">
        <f t="shared" si="233"/>
        <v>0</v>
      </c>
      <c r="N284" s="364">
        <f t="shared" si="234"/>
        <v>0</v>
      </c>
      <c r="O284" s="364">
        <f t="shared" si="235"/>
        <v>0</v>
      </c>
      <c r="P284" s="364">
        <f t="shared" si="236"/>
        <v>0</v>
      </c>
      <c r="Q284" s="364">
        <f t="shared" si="237"/>
        <v>0</v>
      </c>
      <c r="R284" s="364">
        <f t="shared" si="238"/>
        <v>0</v>
      </c>
      <c r="S284" s="364">
        <f t="shared" si="239"/>
        <v>0</v>
      </c>
      <c r="T284" s="364">
        <f t="shared" si="240"/>
        <v>0</v>
      </c>
      <c r="U284" s="364">
        <f t="shared" si="241"/>
        <v>0</v>
      </c>
      <c r="V284" s="364">
        <f t="shared" si="242"/>
        <v>0</v>
      </c>
      <c r="W284" s="364">
        <f t="shared" si="243"/>
        <v>0</v>
      </c>
      <c r="X284" s="364">
        <f t="shared" si="244"/>
        <v>0</v>
      </c>
      <c r="Y284" s="364">
        <f t="shared" si="245"/>
        <v>0</v>
      </c>
      <c r="Z284" s="364">
        <f t="shared" si="246"/>
        <v>0</v>
      </c>
      <c r="AA284" s="364">
        <f t="shared" si="247"/>
        <v>0</v>
      </c>
      <c r="AB284" s="364">
        <f t="shared" si="248"/>
        <v>0</v>
      </c>
      <c r="AC284" s="364">
        <f t="shared" si="249"/>
        <v>0</v>
      </c>
      <c r="AD284" s="364">
        <f t="shared" si="250"/>
        <v>0</v>
      </c>
      <c r="AE284" s="364">
        <f t="shared" si="251"/>
        <v>0</v>
      </c>
      <c r="AG284" s="364"/>
      <c r="AH284" s="364"/>
      <c r="AI284" s="364"/>
      <c r="AJ284" s="364"/>
      <c r="AK284" s="364"/>
      <c r="AL284" s="364"/>
      <c r="AM284" s="364"/>
      <c r="AN284" s="364"/>
      <c r="AO284" s="364"/>
      <c r="AP284" s="364"/>
      <c r="AQ284" s="364"/>
      <c r="AR284" s="364"/>
      <c r="AS284" s="364"/>
      <c r="AT284" s="364"/>
      <c r="AU284" s="364"/>
      <c r="AV284" s="364"/>
      <c r="AW284" s="364"/>
      <c r="AX284" s="364"/>
      <c r="AY284" s="364"/>
      <c r="AZ284" s="364"/>
      <c r="BA284" s="364"/>
      <c r="BB284" s="364"/>
      <c r="BC284" s="364"/>
      <c r="BD284" s="364"/>
      <c r="BE284" s="364"/>
      <c r="BF284" s="364"/>
      <c r="BG284" s="364"/>
      <c r="BH284" s="364"/>
      <c r="BI284" s="364"/>
      <c r="BJ284" s="364"/>
      <c r="BK284" s="364"/>
      <c r="BL284" s="364"/>
      <c r="BM284" s="364"/>
      <c r="BN284" s="364"/>
      <c r="BO284" s="364"/>
      <c r="BP284" s="364"/>
      <c r="BQ284" s="364"/>
      <c r="BR284" s="364"/>
      <c r="BS284" s="364"/>
      <c r="BT284" s="364"/>
      <c r="BU284" s="364"/>
      <c r="BV284" s="364"/>
      <c r="BW284" s="364"/>
      <c r="BX284" s="364"/>
      <c r="BY284" s="364"/>
      <c r="BZ284" s="364"/>
      <c r="CA284" s="364"/>
      <c r="CB284" s="364"/>
      <c r="CC284" s="364"/>
      <c r="CD284" s="364"/>
      <c r="CE284" s="364"/>
      <c r="CF284" s="364"/>
      <c r="CG284" s="364"/>
      <c r="CH284" s="364"/>
      <c r="CI284" s="364"/>
      <c r="CJ284" s="364"/>
      <c r="CK284" s="364"/>
      <c r="CL284" s="364"/>
      <c r="CM284" s="364"/>
      <c r="CN284" s="364"/>
      <c r="CO284" s="364"/>
      <c r="CP284" s="364"/>
      <c r="CQ284" s="364"/>
      <c r="CR284" s="364"/>
      <c r="CS284" s="364"/>
      <c r="CT284" s="364"/>
      <c r="CU284" s="364"/>
      <c r="CV284" s="364"/>
      <c r="CW284" s="364"/>
      <c r="CX284" s="364"/>
      <c r="CY284" s="364"/>
      <c r="CZ284" s="364"/>
      <c r="DA284" s="364"/>
      <c r="DB284" s="364"/>
      <c r="DC284" s="364"/>
      <c r="DD284" s="364"/>
      <c r="DE284" s="364"/>
      <c r="DF284" s="364"/>
      <c r="DG284" s="364"/>
      <c r="DH284" s="364"/>
      <c r="DI284" s="364"/>
      <c r="DJ284" s="364"/>
      <c r="DK284" s="364"/>
      <c r="DL284" s="364"/>
      <c r="DM284" s="364"/>
      <c r="DN284" s="364"/>
      <c r="DO284" s="364"/>
      <c r="DP284" s="364"/>
      <c r="DQ284" s="364"/>
      <c r="DR284" s="364"/>
      <c r="DS284" s="364"/>
      <c r="DT284" s="364"/>
      <c r="DU284" s="364"/>
      <c r="DV284" s="364"/>
      <c r="DW284" s="364"/>
      <c r="DX284" s="364"/>
      <c r="DY284" s="364"/>
      <c r="DZ284" s="364"/>
      <c r="EA284" s="364"/>
      <c r="EB284" s="364"/>
      <c r="EC284" s="364"/>
      <c r="ED284" s="364"/>
      <c r="EE284" s="364"/>
      <c r="EF284" s="364"/>
      <c r="EG284" s="364"/>
      <c r="EH284" s="364"/>
      <c r="EI284" s="364"/>
      <c r="EJ284" s="364"/>
      <c r="EK284" s="364"/>
      <c r="EL284" s="364"/>
      <c r="EM284" s="364"/>
      <c r="EN284" s="364"/>
      <c r="EO284" s="364"/>
      <c r="EP284" s="364"/>
      <c r="EQ284" s="364"/>
      <c r="ER284" s="364"/>
      <c r="ES284" s="364"/>
      <c r="ET284" s="364"/>
      <c r="EU284" s="364"/>
      <c r="EV284" s="364"/>
      <c r="EW284" s="364"/>
      <c r="EX284" s="364"/>
      <c r="EY284" s="364"/>
      <c r="EZ284" s="364"/>
      <c r="FA284" s="364"/>
      <c r="FB284" s="364"/>
      <c r="FC284" s="364"/>
      <c r="FD284" s="364"/>
      <c r="FE284" s="364"/>
      <c r="FF284" s="364"/>
      <c r="FG284" s="364"/>
      <c r="FH284" s="364"/>
      <c r="FI284" s="364"/>
      <c r="FJ284" s="364"/>
      <c r="FK284" s="364"/>
      <c r="FL284" s="364"/>
      <c r="FM284" s="364"/>
      <c r="FN284" s="364"/>
      <c r="FO284" s="364"/>
      <c r="FP284" s="364"/>
      <c r="FQ284" s="364"/>
      <c r="FR284" s="364"/>
      <c r="FS284" s="364"/>
      <c r="FT284" s="364"/>
      <c r="FU284" s="364"/>
      <c r="FV284" s="364"/>
      <c r="FW284" s="364"/>
      <c r="FX284" s="364"/>
      <c r="FY284" s="364"/>
      <c r="FZ284" s="364"/>
      <c r="GA284" s="364"/>
      <c r="GB284" s="364"/>
      <c r="GC284" s="364"/>
      <c r="GD284" s="364"/>
      <c r="GE284" s="364"/>
      <c r="GF284" s="364"/>
      <c r="GG284" s="364"/>
      <c r="GH284" s="364"/>
      <c r="GI284" s="364"/>
      <c r="GJ284" s="364"/>
      <c r="GK284" s="364"/>
      <c r="GL284" s="364"/>
      <c r="GM284" s="364"/>
      <c r="GN284" s="364"/>
      <c r="GO284" s="364"/>
      <c r="GP284" s="364"/>
      <c r="GQ284" s="364"/>
      <c r="GR284" s="364"/>
      <c r="GS284" s="364"/>
      <c r="GT284" s="364"/>
      <c r="GU284" s="364"/>
      <c r="GV284" s="364"/>
      <c r="GW284" s="364"/>
      <c r="GX284" s="364"/>
      <c r="GY284" s="364"/>
      <c r="GZ284" s="364"/>
      <c r="HA284" s="364"/>
      <c r="HB284" s="364"/>
      <c r="HC284" s="364"/>
      <c r="HD284" s="364"/>
      <c r="HE284" s="364"/>
      <c r="HF284" s="364"/>
      <c r="HG284" s="364"/>
      <c r="HH284" s="364"/>
      <c r="HI284" s="364"/>
      <c r="HJ284" s="364"/>
      <c r="HK284" s="364"/>
      <c r="HL284" s="364"/>
      <c r="HM284" s="364"/>
      <c r="HN284" s="364"/>
      <c r="HO284" s="364"/>
      <c r="HP284" s="364"/>
      <c r="HQ284" s="364"/>
      <c r="HR284" s="364"/>
      <c r="HS284" s="364"/>
      <c r="HT284" s="364"/>
      <c r="HU284" s="364"/>
      <c r="HV284" s="364"/>
      <c r="HW284" s="364"/>
      <c r="HX284" s="364"/>
      <c r="HY284" s="364"/>
      <c r="HZ284" s="364"/>
      <c r="IA284" s="364"/>
      <c r="IB284" s="364"/>
      <c r="IC284" s="364"/>
      <c r="ID284" s="364"/>
      <c r="IE284" s="364"/>
      <c r="IF284" s="364"/>
      <c r="IG284" s="364"/>
      <c r="IH284" s="364"/>
      <c r="II284" s="364"/>
      <c r="IJ284" s="364"/>
      <c r="IK284" s="364"/>
      <c r="IL284" s="364"/>
      <c r="IM284" s="364"/>
      <c r="IN284" s="364"/>
      <c r="IO284" s="364"/>
      <c r="IP284" s="364"/>
      <c r="IQ284" s="364"/>
      <c r="IR284" s="364"/>
      <c r="IS284" s="364"/>
      <c r="IT284" s="364"/>
      <c r="IU284" s="364"/>
      <c r="IV284" s="364"/>
      <c r="IW284" s="364"/>
      <c r="IX284" s="364"/>
      <c r="IY284" s="364"/>
      <c r="IZ284" s="364"/>
      <c r="JA284" s="364"/>
      <c r="JB284" s="364"/>
      <c r="JC284" s="364"/>
      <c r="JD284" s="364"/>
      <c r="JE284" s="364"/>
      <c r="JF284" s="364"/>
      <c r="JG284" s="364"/>
      <c r="JH284" s="364"/>
      <c r="JI284" s="364"/>
      <c r="JJ284" s="364"/>
      <c r="JK284" s="364"/>
      <c r="JL284" s="364"/>
      <c r="JM284" s="364"/>
      <c r="JN284" s="364"/>
      <c r="JO284" s="364"/>
      <c r="JP284" s="364"/>
      <c r="JQ284" s="364"/>
      <c r="JR284" s="364"/>
      <c r="JS284" s="364"/>
      <c r="JT284" s="364"/>
      <c r="JU284" s="364"/>
      <c r="JV284" s="364"/>
      <c r="JW284" s="364"/>
      <c r="JX284" s="364"/>
      <c r="JY284" s="364"/>
      <c r="JZ284" s="364"/>
      <c r="KA284" s="364"/>
      <c r="KB284" s="364"/>
      <c r="KC284" s="364"/>
      <c r="KD284" s="364"/>
      <c r="KE284" s="364"/>
      <c r="KF284" s="364"/>
      <c r="KG284" s="364"/>
      <c r="KH284" s="364"/>
      <c r="KI284" s="364"/>
      <c r="KJ284" s="364"/>
      <c r="KK284" s="364"/>
      <c r="KL284" s="364"/>
      <c r="KM284" s="364"/>
      <c r="KN284" s="364"/>
      <c r="KO284" s="364"/>
      <c r="KP284" s="364"/>
      <c r="KQ284" s="364"/>
      <c r="KR284" s="364"/>
      <c r="KS284" s="364"/>
      <c r="KT284" s="364"/>
      <c r="KU284" s="364"/>
      <c r="KV284" s="364"/>
      <c r="KW284" s="364"/>
      <c r="KX284" s="364"/>
      <c r="KY284" s="364"/>
      <c r="KZ284" s="364"/>
      <c r="LA284" s="364"/>
      <c r="LB284" s="364"/>
      <c r="LC284" s="364"/>
      <c r="LD284" s="364"/>
      <c r="LE284" s="364"/>
      <c r="LF284" s="364"/>
      <c r="LG284" s="364"/>
      <c r="LH284" s="364"/>
      <c r="LI284" s="364"/>
      <c r="LJ284" s="364"/>
      <c r="LK284" s="364"/>
      <c r="LL284" s="364"/>
      <c r="LM284" s="364"/>
      <c r="LN284" s="364"/>
      <c r="LO284" s="364"/>
      <c r="LP284" s="364"/>
      <c r="LQ284" s="364"/>
      <c r="LR284" s="364"/>
      <c r="LS284" s="364"/>
      <c r="LT284" s="364"/>
      <c r="LU284" s="364"/>
      <c r="LV284" s="364"/>
      <c r="LW284" s="364"/>
      <c r="LX284" s="364"/>
      <c r="LY284" s="364"/>
      <c r="LZ284" s="364"/>
      <c r="MA284" s="364"/>
      <c r="MB284" s="364"/>
      <c r="MC284" s="364"/>
      <c r="MD284" s="364"/>
      <c r="ME284" s="364"/>
      <c r="MF284" s="364"/>
      <c r="MG284" s="364"/>
      <c r="MH284" s="364"/>
      <c r="MI284" s="364"/>
      <c r="MJ284" s="364"/>
      <c r="MK284" s="364"/>
      <c r="ML284" s="364"/>
      <c r="MM284" s="364"/>
      <c r="MN284" s="364"/>
      <c r="MO284" s="364"/>
      <c r="MP284" s="364"/>
      <c r="MQ284" s="364"/>
      <c r="MR284" s="364"/>
      <c r="MS284" s="364"/>
      <c r="MT284" s="364"/>
      <c r="MU284" s="364"/>
      <c r="MV284" s="364"/>
      <c r="MW284" s="364"/>
      <c r="MX284" s="364"/>
      <c r="MY284" s="364"/>
      <c r="MZ284" s="364"/>
      <c r="NA284" s="364"/>
      <c r="NB284" s="364"/>
      <c r="NC284" s="364"/>
      <c r="ND284" s="364"/>
      <c r="NE284" s="364"/>
      <c r="NF284" s="364"/>
      <c r="NG284" s="364"/>
      <c r="NH284" s="364"/>
      <c r="NI284" s="364"/>
      <c r="NJ284" s="364"/>
      <c r="NK284" s="364"/>
      <c r="NL284" s="364"/>
      <c r="NM284" s="364"/>
      <c r="NN284" s="364"/>
      <c r="NO284" s="364"/>
      <c r="NP284" s="364"/>
      <c r="NQ284" s="364"/>
      <c r="NR284" s="364"/>
      <c r="NS284" s="364"/>
      <c r="NT284" s="364"/>
      <c r="NU284" s="364"/>
      <c r="NV284" s="364"/>
      <c r="NW284" s="364"/>
      <c r="NX284" s="364"/>
      <c r="NY284" s="364"/>
      <c r="NZ284" s="364"/>
      <c r="OA284" s="364"/>
      <c r="OB284" s="364"/>
      <c r="OC284" s="364"/>
      <c r="OD284" s="364"/>
      <c r="OE284" s="364"/>
      <c r="OF284" s="364"/>
      <c r="OG284" s="364"/>
      <c r="OH284" s="364"/>
      <c r="OI284" s="364"/>
      <c r="OJ284" s="364"/>
      <c r="OK284" s="364"/>
      <c r="OL284" s="364"/>
      <c r="OM284" s="364"/>
      <c r="ON284" s="364"/>
      <c r="OO284" s="364"/>
      <c r="OP284" s="364"/>
      <c r="OQ284" s="364"/>
      <c r="OR284" s="364"/>
    </row>
    <row r="285" spans="1:408" ht="15">
      <c r="A285" s="365" t="s">
        <v>846</v>
      </c>
      <c r="B285" s="364">
        <f t="shared" si="222"/>
        <v>0</v>
      </c>
      <c r="C285" s="364">
        <f t="shared" si="223"/>
        <v>0</v>
      </c>
      <c r="D285" s="364">
        <f t="shared" si="224"/>
        <v>0</v>
      </c>
      <c r="E285" s="364">
        <f t="shared" si="225"/>
        <v>0</v>
      </c>
      <c r="F285" s="364">
        <f t="shared" si="226"/>
        <v>0</v>
      </c>
      <c r="G285" s="364">
        <f t="shared" si="227"/>
        <v>0</v>
      </c>
      <c r="H285" s="364">
        <f t="shared" si="228"/>
        <v>0</v>
      </c>
      <c r="I285" s="364">
        <f t="shared" si="229"/>
        <v>0</v>
      </c>
      <c r="J285" s="364">
        <f t="shared" si="230"/>
        <v>0</v>
      </c>
      <c r="K285" s="364">
        <f t="shared" si="231"/>
        <v>0</v>
      </c>
      <c r="L285" s="364">
        <f t="shared" si="232"/>
        <v>0</v>
      </c>
      <c r="M285" s="364">
        <f t="shared" si="233"/>
        <v>0</v>
      </c>
      <c r="N285" s="364">
        <f t="shared" si="234"/>
        <v>0</v>
      </c>
      <c r="O285" s="364">
        <f t="shared" si="235"/>
        <v>0</v>
      </c>
      <c r="P285" s="364">
        <f t="shared" si="236"/>
        <v>0</v>
      </c>
      <c r="Q285" s="364">
        <f t="shared" si="237"/>
        <v>0</v>
      </c>
      <c r="R285" s="364">
        <f t="shared" si="238"/>
        <v>0</v>
      </c>
      <c r="S285" s="364">
        <f t="shared" si="239"/>
        <v>0</v>
      </c>
      <c r="T285" s="364">
        <f t="shared" si="240"/>
        <v>0</v>
      </c>
      <c r="U285" s="364">
        <f t="shared" si="241"/>
        <v>0</v>
      </c>
      <c r="V285" s="364">
        <f t="shared" si="242"/>
        <v>0</v>
      </c>
      <c r="W285" s="364">
        <f t="shared" si="243"/>
        <v>0</v>
      </c>
      <c r="X285" s="364">
        <f t="shared" si="244"/>
        <v>0</v>
      </c>
      <c r="Y285" s="364">
        <f t="shared" si="245"/>
        <v>0</v>
      </c>
      <c r="Z285" s="364">
        <f t="shared" si="246"/>
        <v>0</v>
      </c>
      <c r="AA285" s="364">
        <f t="shared" si="247"/>
        <v>0</v>
      </c>
      <c r="AB285" s="364">
        <f t="shared" si="248"/>
        <v>0</v>
      </c>
      <c r="AC285" s="364">
        <f t="shared" si="249"/>
        <v>0</v>
      </c>
      <c r="AD285" s="364">
        <f t="shared" si="250"/>
        <v>0</v>
      </c>
      <c r="AE285" s="364">
        <f t="shared" si="251"/>
        <v>0</v>
      </c>
      <c r="AG285" s="364"/>
      <c r="AH285" s="364"/>
      <c r="AI285" s="364"/>
      <c r="AJ285" s="364"/>
      <c r="AK285" s="364"/>
      <c r="AL285" s="364"/>
      <c r="AM285" s="364"/>
      <c r="AN285" s="364"/>
      <c r="AO285" s="364"/>
      <c r="AP285" s="364"/>
      <c r="AQ285" s="364"/>
      <c r="AR285" s="364"/>
      <c r="AS285" s="364"/>
      <c r="AT285" s="364"/>
      <c r="AU285" s="364"/>
      <c r="AV285" s="364"/>
      <c r="AW285" s="364"/>
      <c r="AX285" s="364"/>
      <c r="AY285" s="364"/>
      <c r="AZ285" s="364"/>
      <c r="BA285" s="364"/>
      <c r="BB285" s="364"/>
      <c r="BC285" s="364"/>
      <c r="BD285" s="364"/>
      <c r="BE285" s="364"/>
      <c r="BF285" s="364"/>
      <c r="BG285" s="364"/>
      <c r="BH285" s="364"/>
      <c r="BI285" s="364"/>
      <c r="BJ285" s="364"/>
      <c r="BK285" s="364"/>
      <c r="BL285" s="364"/>
      <c r="BM285" s="364"/>
      <c r="BN285" s="364"/>
      <c r="BO285" s="364"/>
      <c r="BP285" s="364"/>
      <c r="BQ285" s="364"/>
      <c r="BR285" s="364"/>
      <c r="BS285" s="364"/>
      <c r="BT285" s="364"/>
      <c r="BU285" s="364"/>
      <c r="BV285" s="364"/>
      <c r="BW285" s="364"/>
      <c r="BX285" s="364"/>
      <c r="BY285" s="364"/>
      <c r="BZ285" s="364"/>
      <c r="CA285" s="364"/>
      <c r="CB285" s="364"/>
      <c r="CC285" s="364"/>
      <c r="CD285" s="364"/>
      <c r="CE285" s="364"/>
      <c r="CF285" s="364"/>
      <c r="CG285" s="364"/>
      <c r="CH285" s="364"/>
      <c r="CI285" s="364"/>
      <c r="CJ285" s="364"/>
      <c r="CK285" s="364"/>
      <c r="CL285" s="364"/>
      <c r="CM285" s="364"/>
      <c r="CN285" s="364"/>
      <c r="CO285" s="364"/>
      <c r="CP285" s="364"/>
      <c r="CQ285" s="364"/>
      <c r="CR285" s="364"/>
      <c r="CS285" s="364"/>
      <c r="CT285" s="364"/>
      <c r="CU285" s="364"/>
      <c r="CV285" s="364"/>
      <c r="CW285" s="364"/>
      <c r="CX285" s="364"/>
      <c r="CY285" s="364"/>
      <c r="CZ285" s="364"/>
      <c r="DA285" s="364"/>
      <c r="DB285" s="364"/>
      <c r="DC285" s="364"/>
      <c r="DD285" s="364"/>
      <c r="DE285" s="364"/>
      <c r="DF285" s="364"/>
      <c r="DG285" s="364"/>
      <c r="DH285" s="364"/>
      <c r="DI285" s="364"/>
      <c r="DJ285" s="364"/>
      <c r="DK285" s="364"/>
      <c r="DL285" s="364"/>
      <c r="DM285" s="364"/>
      <c r="DN285" s="364"/>
      <c r="DO285" s="364"/>
      <c r="DP285" s="364"/>
      <c r="DQ285" s="364"/>
      <c r="DR285" s="364"/>
      <c r="DS285" s="364"/>
      <c r="DT285" s="364"/>
      <c r="DU285" s="364"/>
      <c r="DV285" s="364"/>
      <c r="DW285" s="364"/>
      <c r="DX285" s="364"/>
      <c r="DY285" s="364"/>
      <c r="DZ285" s="364"/>
      <c r="EA285" s="364"/>
      <c r="EB285" s="364"/>
      <c r="EC285" s="364"/>
      <c r="ED285" s="364"/>
      <c r="EE285" s="364"/>
      <c r="EF285" s="364"/>
      <c r="EG285" s="364"/>
      <c r="EH285" s="364"/>
      <c r="EI285" s="364"/>
      <c r="EJ285" s="364"/>
      <c r="EK285" s="364"/>
      <c r="EL285" s="364"/>
      <c r="EM285" s="364"/>
      <c r="EN285" s="364"/>
      <c r="EO285" s="364"/>
      <c r="EP285" s="364"/>
      <c r="EQ285" s="364"/>
      <c r="ER285" s="364"/>
      <c r="ES285" s="364"/>
      <c r="ET285" s="364"/>
      <c r="EU285" s="364"/>
      <c r="EV285" s="364"/>
      <c r="EW285" s="364"/>
      <c r="EX285" s="364"/>
      <c r="EY285" s="364"/>
      <c r="EZ285" s="364"/>
      <c r="FA285" s="364"/>
      <c r="FB285" s="364"/>
      <c r="FC285" s="364"/>
      <c r="FD285" s="364"/>
      <c r="FE285" s="364"/>
      <c r="FF285" s="364"/>
      <c r="FG285" s="364"/>
      <c r="FH285" s="364"/>
      <c r="FI285" s="364"/>
      <c r="FJ285" s="364"/>
      <c r="FK285" s="364"/>
      <c r="FL285" s="364"/>
      <c r="FM285" s="364"/>
      <c r="FN285" s="364"/>
      <c r="FO285" s="364"/>
      <c r="FP285" s="364"/>
      <c r="FQ285" s="364"/>
      <c r="FR285" s="364"/>
      <c r="FS285" s="364"/>
      <c r="FT285" s="364"/>
      <c r="FU285" s="364"/>
      <c r="FV285" s="364"/>
      <c r="FW285" s="364"/>
      <c r="FX285" s="364"/>
      <c r="FY285" s="364"/>
      <c r="FZ285" s="364"/>
      <c r="GA285" s="364"/>
      <c r="GB285" s="364"/>
      <c r="GC285" s="364"/>
      <c r="GD285" s="364"/>
      <c r="GE285" s="364"/>
      <c r="GF285" s="364"/>
      <c r="GG285" s="364"/>
      <c r="GH285" s="364"/>
      <c r="GI285" s="364"/>
      <c r="GJ285" s="364"/>
      <c r="GK285" s="364"/>
      <c r="GL285" s="364"/>
      <c r="GM285" s="364"/>
      <c r="GN285" s="364"/>
      <c r="GO285" s="364"/>
      <c r="GP285" s="364"/>
      <c r="GQ285" s="364"/>
      <c r="GR285" s="364"/>
      <c r="GS285" s="364"/>
      <c r="GT285" s="364"/>
      <c r="GU285" s="364"/>
      <c r="GV285" s="364"/>
      <c r="GW285" s="364"/>
      <c r="GX285" s="364"/>
      <c r="GY285" s="364"/>
      <c r="GZ285" s="364"/>
      <c r="HA285" s="364"/>
      <c r="HB285" s="364"/>
      <c r="HC285" s="364"/>
      <c r="HD285" s="364"/>
      <c r="HE285" s="364"/>
      <c r="HF285" s="364"/>
      <c r="HG285" s="364"/>
      <c r="HH285" s="364"/>
      <c r="HI285" s="364"/>
      <c r="HJ285" s="364"/>
      <c r="HK285" s="364"/>
      <c r="HL285" s="364"/>
      <c r="HM285" s="364"/>
      <c r="HN285" s="364"/>
      <c r="HO285" s="364"/>
      <c r="HP285" s="364"/>
      <c r="HQ285" s="364"/>
      <c r="HR285" s="364"/>
      <c r="HS285" s="364"/>
      <c r="HT285" s="364"/>
      <c r="HU285" s="364"/>
      <c r="HV285" s="364"/>
      <c r="HW285" s="364"/>
      <c r="HX285" s="364"/>
      <c r="HY285" s="364"/>
      <c r="HZ285" s="364"/>
      <c r="IA285" s="364"/>
      <c r="IB285" s="364"/>
      <c r="IC285" s="364"/>
      <c r="ID285" s="364"/>
      <c r="IE285" s="364"/>
      <c r="IF285" s="364"/>
      <c r="IG285" s="364"/>
      <c r="IH285" s="364"/>
      <c r="II285" s="364"/>
      <c r="IJ285" s="364"/>
      <c r="IK285" s="364"/>
      <c r="IL285" s="364"/>
      <c r="IM285" s="364"/>
      <c r="IN285" s="364"/>
      <c r="IO285" s="364"/>
      <c r="IP285" s="364"/>
      <c r="IQ285" s="364"/>
      <c r="IR285" s="364"/>
      <c r="IS285" s="364"/>
      <c r="IT285" s="364"/>
      <c r="IU285" s="364"/>
      <c r="IV285" s="364"/>
      <c r="IW285" s="364"/>
      <c r="IX285" s="364"/>
      <c r="IY285" s="364"/>
      <c r="IZ285" s="364"/>
      <c r="JA285" s="364"/>
      <c r="JB285" s="364"/>
      <c r="JC285" s="364"/>
      <c r="JD285" s="364"/>
      <c r="JE285" s="364"/>
      <c r="JF285" s="364"/>
      <c r="JG285" s="364"/>
      <c r="JH285" s="364"/>
      <c r="JI285" s="364"/>
      <c r="JJ285" s="364"/>
      <c r="JK285" s="364"/>
      <c r="JL285" s="364"/>
      <c r="JM285" s="364"/>
      <c r="JN285" s="364"/>
      <c r="JO285" s="364"/>
      <c r="JP285" s="364"/>
      <c r="JQ285" s="364"/>
      <c r="JR285" s="364"/>
      <c r="JS285" s="364"/>
      <c r="JT285" s="364"/>
      <c r="JU285" s="364"/>
      <c r="JV285" s="364"/>
      <c r="JW285" s="364"/>
      <c r="JX285" s="364"/>
      <c r="JY285" s="364"/>
      <c r="JZ285" s="364"/>
      <c r="KA285" s="364"/>
      <c r="KB285" s="364"/>
      <c r="KC285" s="364"/>
      <c r="KD285" s="364"/>
      <c r="KE285" s="364"/>
      <c r="KF285" s="364"/>
      <c r="KG285" s="364"/>
      <c r="KH285" s="364"/>
      <c r="KI285" s="364"/>
      <c r="KJ285" s="364"/>
      <c r="KK285" s="364"/>
      <c r="KL285" s="364"/>
      <c r="KM285" s="364"/>
      <c r="KN285" s="364"/>
      <c r="KO285" s="364"/>
      <c r="KP285" s="364"/>
      <c r="KQ285" s="364"/>
      <c r="KR285" s="364"/>
      <c r="KS285" s="364"/>
      <c r="KT285" s="364"/>
      <c r="KU285" s="364"/>
      <c r="KV285" s="364"/>
      <c r="KW285" s="364"/>
      <c r="KX285" s="364"/>
      <c r="KY285" s="364"/>
      <c r="KZ285" s="364"/>
      <c r="LA285" s="364"/>
      <c r="LB285" s="364"/>
      <c r="LC285" s="364"/>
      <c r="LD285" s="364"/>
      <c r="LE285" s="364"/>
      <c r="LF285" s="364"/>
      <c r="LG285" s="364"/>
      <c r="LH285" s="364"/>
      <c r="LI285" s="364"/>
      <c r="LJ285" s="364"/>
      <c r="LK285" s="364"/>
      <c r="LL285" s="364"/>
      <c r="LM285" s="364"/>
      <c r="LN285" s="364"/>
      <c r="LO285" s="364"/>
      <c r="LP285" s="364"/>
      <c r="LQ285" s="364"/>
      <c r="LR285" s="364"/>
      <c r="LS285" s="364"/>
      <c r="LT285" s="364"/>
      <c r="LU285" s="364"/>
      <c r="LV285" s="364"/>
      <c r="LW285" s="364"/>
      <c r="LX285" s="364"/>
      <c r="LY285" s="364"/>
      <c r="LZ285" s="364"/>
      <c r="MA285" s="364"/>
      <c r="MB285" s="364"/>
      <c r="MC285" s="364"/>
      <c r="MD285" s="364"/>
      <c r="ME285" s="364"/>
      <c r="MF285" s="364"/>
      <c r="MG285" s="364"/>
      <c r="MH285" s="364"/>
      <c r="MI285" s="364"/>
      <c r="MJ285" s="364"/>
      <c r="MK285" s="364"/>
      <c r="ML285" s="364"/>
      <c r="MM285" s="364"/>
      <c r="MN285" s="364"/>
      <c r="MO285" s="364"/>
      <c r="MP285" s="364"/>
      <c r="MQ285" s="364"/>
      <c r="MR285" s="364"/>
      <c r="MS285" s="364"/>
      <c r="MT285" s="364"/>
      <c r="MU285" s="364"/>
      <c r="MV285" s="364"/>
      <c r="MW285" s="364"/>
      <c r="MX285" s="364"/>
      <c r="MY285" s="364"/>
      <c r="MZ285" s="364"/>
      <c r="NA285" s="364"/>
      <c r="NB285" s="364"/>
      <c r="NC285" s="364"/>
      <c r="ND285" s="364"/>
      <c r="NE285" s="364"/>
      <c r="NF285" s="364"/>
      <c r="NG285" s="364"/>
      <c r="NH285" s="364"/>
      <c r="NI285" s="364"/>
      <c r="NJ285" s="364"/>
      <c r="NK285" s="364"/>
      <c r="NL285" s="364"/>
      <c r="NM285" s="364"/>
      <c r="NN285" s="364"/>
      <c r="NO285" s="364"/>
      <c r="NP285" s="364"/>
      <c r="NQ285" s="364"/>
      <c r="NR285" s="364"/>
      <c r="NS285" s="364"/>
      <c r="NT285" s="364"/>
      <c r="NU285" s="364"/>
      <c r="NV285" s="364"/>
      <c r="NW285" s="364"/>
      <c r="NX285" s="364"/>
      <c r="NY285" s="364"/>
      <c r="NZ285" s="364"/>
      <c r="OA285" s="364"/>
      <c r="OB285" s="364"/>
      <c r="OC285" s="364"/>
      <c r="OD285" s="364"/>
      <c r="OE285" s="364"/>
      <c r="OF285" s="364"/>
      <c r="OG285" s="364"/>
      <c r="OH285" s="364"/>
      <c r="OI285" s="364"/>
      <c r="OJ285" s="364"/>
      <c r="OK285" s="364"/>
      <c r="OL285" s="364"/>
      <c r="OM285" s="364"/>
      <c r="ON285" s="364"/>
      <c r="OO285" s="364"/>
      <c r="OP285" s="364"/>
      <c r="OQ285" s="364"/>
      <c r="OR285" s="364"/>
    </row>
    <row r="286" spans="1:408" ht="15">
      <c r="A286" s="365" t="s">
        <v>847</v>
      </c>
      <c r="B286" s="364">
        <f t="shared" si="222"/>
        <v>0</v>
      </c>
      <c r="C286" s="364">
        <f t="shared" si="223"/>
        <v>0</v>
      </c>
      <c r="D286" s="364">
        <f t="shared" si="224"/>
        <v>0</v>
      </c>
      <c r="E286" s="364">
        <f t="shared" si="225"/>
        <v>0</v>
      </c>
      <c r="F286" s="364">
        <f t="shared" si="226"/>
        <v>0</v>
      </c>
      <c r="G286" s="364">
        <f t="shared" si="227"/>
        <v>0</v>
      </c>
      <c r="H286" s="364">
        <f t="shared" si="228"/>
        <v>0</v>
      </c>
      <c r="I286" s="364">
        <f t="shared" si="229"/>
        <v>0</v>
      </c>
      <c r="J286" s="364">
        <f t="shared" si="230"/>
        <v>0</v>
      </c>
      <c r="K286" s="364">
        <f t="shared" si="231"/>
        <v>0</v>
      </c>
      <c r="L286" s="364">
        <f t="shared" si="232"/>
        <v>0</v>
      </c>
      <c r="M286" s="364">
        <f t="shared" si="233"/>
        <v>0</v>
      </c>
      <c r="N286" s="364">
        <f t="shared" si="234"/>
        <v>0</v>
      </c>
      <c r="O286" s="364">
        <f t="shared" si="235"/>
        <v>0</v>
      </c>
      <c r="P286" s="364">
        <f t="shared" si="236"/>
        <v>0</v>
      </c>
      <c r="Q286" s="364">
        <f t="shared" si="237"/>
        <v>0</v>
      </c>
      <c r="R286" s="364">
        <f t="shared" si="238"/>
        <v>0</v>
      </c>
      <c r="S286" s="364">
        <f t="shared" si="239"/>
        <v>0</v>
      </c>
      <c r="T286" s="364">
        <f t="shared" si="240"/>
        <v>0</v>
      </c>
      <c r="U286" s="364">
        <f t="shared" si="241"/>
        <v>0</v>
      </c>
      <c r="V286" s="364">
        <f t="shared" si="242"/>
        <v>0</v>
      </c>
      <c r="W286" s="364">
        <f t="shared" si="243"/>
        <v>0</v>
      </c>
      <c r="X286" s="364">
        <f t="shared" si="244"/>
        <v>0</v>
      </c>
      <c r="Y286" s="364">
        <f t="shared" si="245"/>
        <v>0</v>
      </c>
      <c r="Z286" s="364">
        <f t="shared" si="246"/>
        <v>0</v>
      </c>
      <c r="AA286" s="364">
        <f t="shared" si="247"/>
        <v>0</v>
      </c>
      <c r="AB286" s="364">
        <f t="shared" si="248"/>
        <v>0</v>
      </c>
      <c r="AC286" s="364">
        <f t="shared" si="249"/>
        <v>0</v>
      </c>
      <c r="AD286" s="364">
        <f t="shared" si="250"/>
        <v>0</v>
      </c>
      <c r="AE286" s="364">
        <f t="shared" si="251"/>
        <v>0</v>
      </c>
      <c r="AG286" s="364"/>
      <c r="AH286" s="364"/>
      <c r="AI286" s="364"/>
      <c r="AJ286" s="364"/>
      <c r="AK286" s="364"/>
      <c r="AL286" s="364"/>
      <c r="AM286" s="364"/>
      <c r="AN286" s="364"/>
      <c r="AO286" s="364"/>
      <c r="AP286" s="364"/>
      <c r="AQ286" s="364"/>
      <c r="AR286" s="364"/>
      <c r="AS286" s="364"/>
      <c r="AT286" s="364"/>
      <c r="AU286" s="364"/>
      <c r="AV286" s="364"/>
      <c r="AW286" s="364"/>
      <c r="AX286" s="364"/>
      <c r="AY286" s="364"/>
      <c r="AZ286" s="364"/>
      <c r="BA286" s="364"/>
      <c r="BB286" s="364"/>
      <c r="BC286" s="364"/>
      <c r="BD286" s="364"/>
      <c r="BE286" s="364"/>
      <c r="BF286" s="364"/>
      <c r="BG286" s="364"/>
      <c r="BH286" s="364"/>
      <c r="BI286" s="364"/>
      <c r="BJ286" s="364"/>
      <c r="BK286" s="364"/>
      <c r="BL286" s="364"/>
      <c r="BM286" s="364"/>
      <c r="BN286" s="364"/>
      <c r="BO286" s="364"/>
      <c r="BP286" s="364"/>
      <c r="BQ286" s="364"/>
      <c r="BR286" s="364"/>
      <c r="BS286" s="364"/>
      <c r="BT286" s="364"/>
      <c r="BU286" s="364"/>
      <c r="BV286" s="364"/>
      <c r="BW286" s="364"/>
      <c r="BX286" s="364"/>
      <c r="BY286" s="364"/>
      <c r="BZ286" s="364"/>
      <c r="CA286" s="364"/>
      <c r="CB286" s="364"/>
      <c r="CC286" s="364"/>
      <c r="CD286" s="364"/>
      <c r="CE286" s="364"/>
      <c r="CF286" s="364"/>
      <c r="CG286" s="364"/>
      <c r="CH286" s="364"/>
      <c r="CI286" s="364"/>
      <c r="CJ286" s="364"/>
      <c r="CK286" s="364"/>
      <c r="CL286" s="364"/>
      <c r="CM286" s="364"/>
      <c r="CN286" s="364"/>
      <c r="CO286" s="364"/>
      <c r="CP286" s="364"/>
      <c r="CQ286" s="364"/>
      <c r="CR286" s="364"/>
      <c r="CS286" s="364"/>
      <c r="CT286" s="364"/>
      <c r="CU286" s="364"/>
      <c r="CV286" s="364"/>
      <c r="CW286" s="364"/>
      <c r="CX286" s="364"/>
      <c r="CY286" s="364"/>
      <c r="CZ286" s="364"/>
      <c r="DA286" s="364"/>
      <c r="DB286" s="364"/>
      <c r="DC286" s="364"/>
      <c r="DD286" s="364"/>
      <c r="DE286" s="364"/>
      <c r="DF286" s="364"/>
      <c r="DG286" s="364"/>
      <c r="DH286" s="364"/>
      <c r="DI286" s="364"/>
      <c r="DJ286" s="364"/>
      <c r="DK286" s="364"/>
      <c r="DL286" s="364"/>
      <c r="DM286" s="364"/>
      <c r="DN286" s="364"/>
      <c r="DO286" s="364"/>
      <c r="DP286" s="364"/>
      <c r="DQ286" s="364"/>
      <c r="DR286" s="364"/>
      <c r="DS286" s="364"/>
      <c r="DT286" s="364"/>
      <c r="DU286" s="364"/>
      <c r="DV286" s="364"/>
      <c r="DW286" s="364"/>
      <c r="DX286" s="364"/>
      <c r="DY286" s="364"/>
      <c r="DZ286" s="364"/>
      <c r="EA286" s="364"/>
      <c r="EB286" s="364"/>
      <c r="EC286" s="364"/>
      <c r="ED286" s="364"/>
      <c r="EE286" s="364"/>
      <c r="EF286" s="364"/>
      <c r="EG286" s="364"/>
      <c r="EH286" s="364"/>
      <c r="EI286" s="364"/>
      <c r="EJ286" s="364"/>
      <c r="EK286" s="364"/>
      <c r="EL286" s="364"/>
      <c r="EM286" s="364"/>
      <c r="EN286" s="364"/>
      <c r="EO286" s="364"/>
      <c r="EP286" s="364"/>
      <c r="EQ286" s="364"/>
      <c r="ER286" s="364"/>
      <c r="ES286" s="364"/>
      <c r="ET286" s="364"/>
      <c r="EU286" s="364"/>
      <c r="EV286" s="364"/>
      <c r="EW286" s="364"/>
      <c r="EX286" s="364"/>
      <c r="EY286" s="364"/>
      <c r="EZ286" s="364"/>
      <c r="FA286" s="364"/>
      <c r="FB286" s="364"/>
      <c r="FC286" s="364"/>
      <c r="FD286" s="364"/>
      <c r="FE286" s="364"/>
      <c r="FF286" s="364"/>
      <c r="FG286" s="364"/>
      <c r="FH286" s="364"/>
      <c r="FI286" s="364"/>
      <c r="FJ286" s="364"/>
      <c r="FK286" s="364"/>
      <c r="FL286" s="364"/>
      <c r="FM286" s="364"/>
      <c r="FN286" s="364"/>
      <c r="FO286" s="364"/>
      <c r="FP286" s="364"/>
      <c r="FQ286" s="364"/>
      <c r="FR286" s="364"/>
      <c r="FS286" s="364"/>
      <c r="FT286" s="364"/>
      <c r="FU286" s="364"/>
      <c r="FV286" s="364"/>
      <c r="FW286" s="364"/>
      <c r="FX286" s="364"/>
      <c r="FY286" s="364"/>
      <c r="FZ286" s="364"/>
      <c r="GA286" s="364"/>
      <c r="GB286" s="364"/>
      <c r="GC286" s="364"/>
      <c r="GD286" s="364"/>
      <c r="GE286" s="364"/>
      <c r="GF286" s="364"/>
      <c r="GG286" s="364"/>
      <c r="GH286" s="364"/>
      <c r="GI286" s="364"/>
      <c r="GJ286" s="364"/>
      <c r="GK286" s="364"/>
      <c r="GL286" s="364"/>
      <c r="GM286" s="364"/>
      <c r="GN286" s="364"/>
      <c r="GO286" s="364"/>
      <c r="GP286" s="364"/>
      <c r="GQ286" s="364"/>
      <c r="GR286" s="364"/>
      <c r="GS286" s="364"/>
      <c r="GT286" s="364"/>
      <c r="GU286" s="364"/>
      <c r="GV286" s="364"/>
      <c r="GW286" s="364"/>
      <c r="GX286" s="364"/>
      <c r="GY286" s="364"/>
      <c r="GZ286" s="364"/>
      <c r="HA286" s="364"/>
      <c r="HB286" s="364"/>
      <c r="HC286" s="364"/>
      <c r="HD286" s="364"/>
      <c r="HE286" s="364"/>
      <c r="HF286" s="364"/>
      <c r="HG286" s="364"/>
      <c r="HH286" s="364"/>
      <c r="HI286" s="364"/>
      <c r="HJ286" s="364"/>
      <c r="HK286" s="364"/>
      <c r="HL286" s="364"/>
      <c r="HM286" s="364"/>
      <c r="HN286" s="364"/>
      <c r="HO286" s="364"/>
      <c r="HP286" s="364"/>
      <c r="HQ286" s="364"/>
      <c r="HR286" s="364"/>
      <c r="HS286" s="364"/>
      <c r="HT286" s="364"/>
      <c r="HU286" s="364"/>
      <c r="HV286" s="364"/>
      <c r="HW286" s="364"/>
      <c r="HX286" s="364"/>
      <c r="HY286" s="364"/>
      <c r="HZ286" s="364"/>
      <c r="IA286" s="364"/>
      <c r="IB286" s="364"/>
      <c r="IC286" s="364"/>
      <c r="ID286" s="364"/>
      <c r="IE286" s="364"/>
      <c r="IF286" s="364"/>
      <c r="IG286" s="364"/>
      <c r="IH286" s="364"/>
      <c r="II286" s="364"/>
      <c r="IJ286" s="364"/>
      <c r="IK286" s="364"/>
      <c r="IL286" s="364"/>
      <c r="IM286" s="364"/>
      <c r="IN286" s="364"/>
      <c r="IO286" s="364"/>
      <c r="IP286" s="364"/>
      <c r="IQ286" s="364"/>
      <c r="IR286" s="364"/>
      <c r="IS286" s="364"/>
      <c r="IT286" s="364"/>
      <c r="IU286" s="364"/>
      <c r="IV286" s="364"/>
      <c r="IW286" s="364"/>
      <c r="IX286" s="364"/>
      <c r="IY286" s="364"/>
      <c r="IZ286" s="364"/>
      <c r="JA286" s="364"/>
      <c r="JB286" s="364"/>
      <c r="JC286" s="364"/>
      <c r="JD286" s="364"/>
      <c r="JE286" s="364"/>
      <c r="JF286" s="364"/>
      <c r="JG286" s="364"/>
      <c r="JH286" s="364"/>
      <c r="JI286" s="364"/>
      <c r="JJ286" s="364"/>
      <c r="JK286" s="364"/>
      <c r="JL286" s="364"/>
      <c r="JM286" s="364"/>
      <c r="JN286" s="364"/>
      <c r="JO286" s="364"/>
      <c r="JP286" s="364"/>
      <c r="JQ286" s="364"/>
      <c r="JR286" s="364"/>
      <c r="JS286" s="364"/>
      <c r="JT286" s="364"/>
      <c r="JU286" s="364"/>
      <c r="JV286" s="364"/>
      <c r="JW286" s="364"/>
      <c r="JX286" s="364"/>
      <c r="JY286" s="364"/>
      <c r="JZ286" s="364"/>
      <c r="KA286" s="364"/>
      <c r="KB286" s="364"/>
      <c r="KC286" s="364"/>
      <c r="KD286" s="364"/>
      <c r="KE286" s="364"/>
      <c r="KF286" s="364"/>
      <c r="KG286" s="364"/>
      <c r="KH286" s="364"/>
      <c r="KI286" s="364"/>
      <c r="KJ286" s="364"/>
      <c r="KK286" s="364"/>
      <c r="KL286" s="364"/>
      <c r="KM286" s="364"/>
      <c r="KN286" s="364"/>
      <c r="KO286" s="364"/>
      <c r="KP286" s="364"/>
      <c r="KQ286" s="364"/>
      <c r="KR286" s="364"/>
      <c r="KS286" s="364"/>
      <c r="KT286" s="364"/>
      <c r="KU286" s="364"/>
      <c r="KV286" s="364"/>
      <c r="KW286" s="364"/>
      <c r="KX286" s="364"/>
      <c r="KY286" s="364"/>
      <c r="KZ286" s="364"/>
      <c r="LA286" s="364"/>
      <c r="LB286" s="364"/>
      <c r="LC286" s="364"/>
      <c r="LD286" s="364"/>
      <c r="LE286" s="364"/>
      <c r="LF286" s="364"/>
      <c r="LG286" s="364"/>
      <c r="LH286" s="364"/>
      <c r="LI286" s="364"/>
      <c r="LJ286" s="364"/>
      <c r="LK286" s="364"/>
      <c r="LL286" s="364"/>
      <c r="LM286" s="364"/>
      <c r="LN286" s="364"/>
      <c r="LO286" s="364"/>
      <c r="LP286" s="364"/>
      <c r="LQ286" s="364"/>
      <c r="LR286" s="364"/>
      <c r="LS286" s="364"/>
      <c r="LT286" s="364"/>
      <c r="LU286" s="364"/>
      <c r="LV286" s="364"/>
      <c r="LW286" s="364"/>
      <c r="LX286" s="364"/>
      <c r="LY286" s="364"/>
      <c r="LZ286" s="364"/>
      <c r="MA286" s="364"/>
      <c r="MB286" s="364"/>
      <c r="MC286" s="364"/>
      <c r="MD286" s="364"/>
      <c r="ME286" s="364"/>
      <c r="MF286" s="364"/>
      <c r="MG286" s="364"/>
      <c r="MH286" s="364"/>
      <c r="MI286" s="364"/>
      <c r="MJ286" s="364"/>
      <c r="MK286" s="364"/>
      <c r="ML286" s="364"/>
      <c r="MM286" s="364"/>
      <c r="MN286" s="364"/>
      <c r="MO286" s="364"/>
      <c r="MP286" s="364"/>
      <c r="MQ286" s="364"/>
      <c r="MR286" s="364"/>
      <c r="MS286" s="364"/>
      <c r="MT286" s="364"/>
      <c r="MU286" s="364"/>
      <c r="MV286" s="364"/>
      <c r="MW286" s="364"/>
      <c r="MX286" s="364"/>
      <c r="MY286" s="364"/>
      <c r="MZ286" s="364"/>
      <c r="NA286" s="364"/>
      <c r="NB286" s="364"/>
      <c r="NC286" s="364"/>
      <c r="ND286" s="364"/>
      <c r="NE286" s="364"/>
      <c r="NF286" s="364"/>
      <c r="NG286" s="364"/>
      <c r="NH286" s="364"/>
      <c r="NI286" s="364"/>
      <c r="NJ286" s="364"/>
      <c r="NK286" s="364"/>
      <c r="NL286" s="364"/>
      <c r="NM286" s="364"/>
      <c r="NN286" s="364"/>
      <c r="NO286" s="364"/>
      <c r="NP286" s="364"/>
      <c r="NQ286" s="364"/>
      <c r="NR286" s="364"/>
      <c r="NS286" s="364"/>
      <c r="NT286" s="364"/>
      <c r="NU286" s="364"/>
      <c r="NV286" s="364"/>
      <c r="NW286" s="364"/>
      <c r="NX286" s="364"/>
      <c r="NY286" s="364"/>
      <c r="NZ286" s="364"/>
      <c r="OA286" s="364"/>
      <c r="OB286" s="364"/>
      <c r="OC286" s="364"/>
      <c r="OD286" s="364"/>
      <c r="OE286" s="364"/>
      <c r="OF286" s="364"/>
      <c r="OG286" s="364"/>
      <c r="OH286" s="364"/>
      <c r="OI286" s="364"/>
      <c r="OJ286" s="364"/>
      <c r="OK286" s="364"/>
      <c r="OL286" s="364"/>
      <c r="OM286" s="364"/>
      <c r="ON286" s="364"/>
      <c r="OO286" s="364"/>
      <c r="OP286" s="364"/>
      <c r="OQ286" s="364"/>
      <c r="OR286" s="364"/>
    </row>
    <row r="287" spans="1:408" ht="15">
      <c r="A287" s="365" t="s">
        <v>848</v>
      </c>
      <c r="B287" s="364">
        <f t="shared" si="222"/>
        <v>1E-3</v>
      </c>
      <c r="C287" s="364">
        <f t="shared" si="223"/>
        <v>0</v>
      </c>
      <c r="D287" s="364">
        <f t="shared" si="224"/>
        <v>0</v>
      </c>
      <c r="E287" s="364">
        <f t="shared" si="225"/>
        <v>0</v>
      </c>
      <c r="F287" s="364">
        <f t="shared" si="226"/>
        <v>0</v>
      </c>
      <c r="G287" s="364">
        <f t="shared" si="227"/>
        <v>0</v>
      </c>
      <c r="H287" s="364">
        <f t="shared" si="228"/>
        <v>0</v>
      </c>
      <c r="I287" s="364">
        <f t="shared" si="229"/>
        <v>0</v>
      </c>
      <c r="J287" s="364">
        <f t="shared" si="230"/>
        <v>0</v>
      </c>
      <c r="K287" s="364">
        <f t="shared" si="231"/>
        <v>0</v>
      </c>
      <c r="L287" s="364">
        <f t="shared" si="232"/>
        <v>0</v>
      </c>
      <c r="M287" s="364">
        <f t="shared" si="233"/>
        <v>0</v>
      </c>
      <c r="N287" s="364">
        <f t="shared" si="234"/>
        <v>0</v>
      </c>
      <c r="O287" s="364">
        <f t="shared" si="235"/>
        <v>0</v>
      </c>
      <c r="P287" s="364">
        <f t="shared" si="236"/>
        <v>0</v>
      </c>
      <c r="Q287" s="364">
        <f t="shared" si="237"/>
        <v>0</v>
      </c>
      <c r="R287" s="364">
        <f t="shared" si="238"/>
        <v>0</v>
      </c>
      <c r="S287" s="364">
        <f t="shared" si="239"/>
        <v>0</v>
      </c>
      <c r="T287" s="364">
        <f t="shared" si="240"/>
        <v>0</v>
      </c>
      <c r="U287" s="364">
        <f t="shared" si="241"/>
        <v>0</v>
      </c>
      <c r="V287" s="364">
        <f t="shared" si="242"/>
        <v>0</v>
      </c>
      <c r="W287" s="364">
        <f t="shared" si="243"/>
        <v>0</v>
      </c>
      <c r="X287" s="364">
        <f t="shared" si="244"/>
        <v>0</v>
      </c>
      <c r="Y287" s="364">
        <f t="shared" si="245"/>
        <v>0</v>
      </c>
      <c r="Z287" s="364">
        <f t="shared" si="246"/>
        <v>0</v>
      </c>
      <c r="AA287" s="364">
        <f t="shared" si="247"/>
        <v>0</v>
      </c>
      <c r="AB287" s="364">
        <f t="shared" si="248"/>
        <v>0</v>
      </c>
      <c r="AC287" s="364">
        <f t="shared" si="249"/>
        <v>0</v>
      </c>
      <c r="AD287" s="364">
        <f t="shared" si="250"/>
        <v>0</v>
      </c>
      <c r="AE287" s="364">
        <f t="shared" si="251"/>
        <v>0</v>
      </c>
      <c r="AG287" s="364">
        <v>1</v>
      </c>
      <c r="AH287" s="364"/>
      <c r="AI287" s="364"/>
      <c r="AJ287" s="364"/>
      <c r="AK287" s="364"/>
      <c r="AL287" s="364"/>
      <c r="AM287" s="364"/>
      <c r="AN287" s="364"/>
      <c r="AO287" s="364"/>
      <c r="AP287" s="364"/>
      <c r="AQ287" s="364"/>
      <c r="AR287" s="364"/>
      <c r="AS287" s="364"/>
      <c r="AT287" s="364"/>
      <c r="AU287" s="364"/>
      <c r="AV287" s="364"/>
      <c r="AW287" s="364"/>
      <c r="AX287" s="364"/>
      <c r="AY287" s="364"/>
      <c r="AZ287" s="364"/>
      <c r="BA287" s="364"/>
      <c r="BB287" s="364"/>
      <c r="BC287" s="364"/>
      <c r="BD287" s="364"/>
      <c r="BE287" s="364"/>
      <c r="BF287" s="364"/>
      <c r="BG287" s="364"/>
      <c r="BH287" s="364"/>
      <c r="BI287" s="364"/>
      <c r="BJ287" s="364"/>
      <c r="BK287" s="364"/>
      <c r="BL287" s="364"/>
      <c r="BM287" s="364"/>
      <c r="BN287" s="364"/>
      <c r="BO287" s="364"/>
      <c r="BP287" s="364"/>
      <c r="BQ287" s="364"/>
      <c r="BR287" s="364"/>
      <c r="BS287" s="364"/>
      <c r="BT287" s="364"/>
      <c r="BU287" s="364"/>
      <c r="BV287" s="364"/>
      <c r="BW287" s="364"/>
      <c r="BX287" s="364"/>
      <c r="BY287" s="364"/>
      <c r="BZ287" s="364"/>
      <c r="CA287" s="364"/>
      <c r="CB287" s="364"/>
      <c r="CC287" s="364"/>
      <c r="CD287" s="364"/>
      <c r="CE287" s="364"/>
      <c r="CF287" s="364"/>
      <c r="CG287" s="364"/>
      <c r="CH287" s="364"/>
      <c r="CI287" s="364"/>
      <c r="CJ287" s="364"/>
      <c r="CK287" s="364"/>
      <c r="CL287" s="364"/>
      <c r="CM287" s="364"/>
      <c r="CN287" s="364"/>
      <c r="CO287" s="364"/>
      <c r="CP287" s="364"/>
      <c r="CQ287" s="364"/>
      <c r="CR287" s="364"/>
      <c r="CS287" s="364"/>
      <c r="CT287" s="364"/>
      <c r="CU287" s="364"/>
      <c r="CV287" s="364"/>
      <c r="CW287" s="364"/>
      <c r="CX287" s="364"/>
      <c r="CY287" s="364"/>
      <c r="CZ287" s="364"/>
      <c r="DA287" s="364"/>
      <c r="DB287" s="364"/>
      <c r="DC287" s="364"/>
      <c r="DD287" s="364"/>
      <c r="DE287" s="364"/>
      <c r="DF287" s="364"/>
      <c r="DG287" s="364"/>
      <c r="DH287" s="364"/>
      <c r="DI287" s="364"/>
      <c r="DJ287" s="364"/>
      <c r="DK287" s="364"/>
      <c r="DL287" s="364"/>
      <c r="DM287" s="364"/>
      <c r="DN287" s="364"/>
      <c r="DO287" s="364"/>
      <c r="DP287" s="364"/>
      <c r="DQ287" s="364"/>
      <c r="DR287" s="364"/>
      <c r="DS287" s="364"/>
      <c r="DT287" s="364"/>
      <c r="DU287" s="364"/>
      <c r="DV287" s="364"/>
      <c r="DW287" s="364"/>
      <c r="DX287" s="364"/>
      <c r="DY287" s="364"/>
      <c r="DZ287" s="364"/>
      <c r="EA287" s="364"/>
      <c r="EB287" s="364"/>
      <c r="EC287" s="364"/>
      <c r="ED287" s="364"/>
      <c r="EE287" s="364"/>
      <c r="EF287" s="364"/>
      <c r="EG287" s="364"/>
      <c r="EH287" s="364"/>
      <c r="EI287" s="364"/>
      <c r="EJ287" s="364"/>
      <c r="EK287" s="364"/>
      <c r="EL287" s="364"/>
      <c r="EM287" s="364"/>
      <c r="EN287" s="364"/>
      <c r="EO287" s="364"/>
      <c r="EP287" s="364"/>
      <c r="EQ287" s="364"/>
      <c r="ER287" s="364"/>
      <c r="ES287" s="364"/>
      <c r="ET287" s="364"/>
      <c r="EU287" s="364"/>
      <c r="EV287" s="364"/>
      <c r="EW287" s="364"/>
      <c r="EX287" s="364"/>
      <c r="EY287" s="364"/>
      <c r="EZ287" s="364"/>
      <c r="FA287" s="364"/>
      <c r="FB287" s="364"/>
      <c r="FC287" s="364"/>
      <c r="FD287" s="364"/>
      <c r="FE287" s="364"/>
      <c r="FF287" s="364"/>
      <c r="FG287" s="364"/>
      <c r="FH287" s="364"/>
      <c r="FI287" s="364"/>
      <c r="FJ287" s="364"/>
      <c r="FK287" s="364"/>
      <c r="FL287" s="364"/>
      <c r="FM287" s="364"/>
      <c r="FN287" s="364"/>
      <c r="FO287" s="364"/>
      <c r="FP287" s="364"/>
      <c r="FQ287" s="364"/>
      <c r="FR287" s="364"/>
      <c r="FS287" s="364"/>
      <c r="FT287" s="364"/>
      <c r="FU287" s="364"/>
      <c r="FV287" s="364"/>
      <c r="FW287" s="364"/>
      <c r="FX287" s="364"/>
      <c r="FY287" s="364"/>
      <c r="FZ287" s="364"/>
      <c r="GA287" s="364"/>
      <c r="GB287" s="364"/>
      <c r="GC287" s="364"/>
      <c r="GD287" s="364"/>
      <c r="GE287" s="364"/>
      <c r="GF287" s="364"/>
      <c r="GG287" s="364"/>
      <c r="GH287" s="364"/>
      <c r="GI287" s="364"/>
      <c r="GJ287" s="364"/>
      <c r="GK287" s="364"/>
      <c r="GL287" s="364"/>
      <c r="GM287" s="364"/>
      <c r="GN287" s="364"/>
      <c r="GO287" s="364"/>
      <c r="GP287" s="364"/>
      <c r="GQ287" s="364"/>
      <c r="GR287" s="364"/>
      <c r="GS287" s="364"/>
      <c r="GT287" s="364"/>
      <c r="GU287" s="364"/>
      <c r="GV287" s="364"/>
      <c r="GW287" s="364"/>
      <c r="GX287" s="364"/>
      <c r="GY287" s="364"/>
      <c r="GZ287" s="364"/>
      <c r="HA287" s="364"/>
      <c r="HB287" s="364"/>
      <c r="HC287" s="364"/>
      <c r="HD287" s="364"/>
      <c r="HE287" s="364"/>
      <c r="HF287" s="364"/>
      <c r="HG287" s="364"/>
      <c r="HH287" s="364"/>
      <c r="HI287" s="364"/>
      <c r="HJ287" s="364"/>
      <c r="HK287" s="364"/>
      <c r="HL287" s="364"/>
      <c r="HM287" s="364"/>
      <c r="HN287" s="364"/>
      <c r="HO287" s="364"/>
      <c r="HP287" s="364"/>
      <c r="HQ287" s="364"/>
      <c r="HR287" s="364"/>
      <c r="HS287" s="364"/>
      <c r="HT287" s="364"/>
      <c r="HU287" s="364"/>
      <c r="HV287" s="364"/>
      <c r="HW287" s="364"/>
      <c r="HX287" s="364"/>
      <c r="HY287" s="364"/>
      <c r="HZ287" s="364"/>
      <c r="IA287" s="364"/>
      <c r="IB287" s="364"/>
      <c r="IC287" s="364"/>
      <c r="ID287" s="364"/>
      <c r="IE287" s="364"/>
      <c r="IF287" s="364"/>
      <c r="IG287" s="364"/>
      <c r="IH287" s="364"/>
      <c r="II287" s="364"/>
      <c r="IJ287" s="364"/>
      <c r="IK287" s="364"/>
      <c r="IL287" s="364"/>
      <c r="IM287" s="364"/>
      <c r="IN287" s="364"/>
      <c r="IO287" s="364"/>
      <c r="IP287" s="364"/>
      <c r="IQ287" s="364"/>
      <c r="IR287" s="364"/>
      <c r="IS287" s="364"/>
      <c r="IT287" s="364"/>
      <c r="IU287" s="364"/>
      <c r="IV287" s="364"/>
      <c r="IW287" s="364"/>
      <c r="IX287" s="364"/>
      <c r="IY287" s="364"/>
      <c r="IZ287" s="364"/>
      <c r="JA287" s="364"/>
      <c r="JB287" s="364"/>
      <c r="JC287" s="364"/>
      <c r="JD287" s="364"/>
      <c r="JE287" s="364"/>
      <c r="JF287" s="364"/>
      <c r="JG287" s="364"/>
      <c r="JH287" s="364"/>
      <c r="JI287" s="364"/>
      <c r="JJ287" s="364"/>
      <c r="JK287" s="364"/>
      <c r="JL287" s="364"/>
      <c r="JM287" s="364"/>
      <c r="JN287" s="364"/>
      <c r="JO287" s="364"/>
      <c r="JP287" s="364"/>
      <c r="JQ287" s="364"/>
      <c r="JR287" s="364"/>
      <c r="JS287" s="364"/>
      <c r="JT287" s="364"/>
      <c r="JU287" s="364"/>
      <c r="JV287" s="364"/>
      <c r="JW287" s="364"/>
      <c r="JX287" s="364"/>
      <c r="JY287" s="364"/>
      <c r="JZ287" s="364"/>
      <c r="KA287" s="364"/>
      <c r="KB287" s="364"/>
      <c r="KC287" s="364"/>
      <c r="KD287" s="364"/>
      <c r="KE287" s="364"/>
      <c r="KF287" s="364"/>
      <c r="KG287" s="364"/>
      <c r="KH287" s="364"/>
      <c r="KI287" s="364"/>
      <c r="KJ287" s="364"/>
      <c r="KK287" s="364"/>
      <c r="KL287" s="364"/>
      <c r="KM287" s="364"/>
      <c r="KN287" s="364"/>
      <c r="KO287" s="364"/>
      <c r="KP287" s="364"/>
      <c r="KQ287" s="364"/>
      <c r="KR287" s="364"/>
      <c r="KS287" s="364"/>
      <c r="KT287" s="364"/>
      <c r="KU287" s="364"/>
      <c r="KV287" s="364"/>
      <c r="KW287" s="364"/>
      <c r="KX287" s="364"/>
      <c r="KY287" s="364"/>
      <c r="KZ287" s="364"/>
      <c r="LA287" s="364"/>
      <c r="LB287" s="364"/>
      <c r="LC287" s="364"/>
      <c r="LD287" s="364"/>
      <c r="LE287" s="364"/>
      <c r="LF287" s="364"/>
      <c r="LG287" s="364"/>
      <c r="LH287" s="364"/>
      <c r="LI287" s="364"/>
      <c r="LJ287" s="364"/>
      <c r="LK287" s="364"/>
      <c r="LL287" s="364"/>
      <c r="LM287" s="364"/>
      <c r="LN287" s="364"/>
      <c r="LO287" s="364"/>
      <c r="LP287" s="364"/>
      <c r="LQ287" s="364"/>
      <c r="LR287" s="364"/>
      <c r="LS287" s="364"/>
      <c r="LT287" s="364"/>
      <c r="LU287" s="364"/>
      <c r="LV287" s="364"/>
      <c r="LW287" s="364"/>
      <c r="LX287" s="364"/>
      <c r="LY287" s="364"/>
      <c r="LZ287" s="364"/>
      <c r="MA287" s="364"/>
      <c r="MB287" s="364"/>
      <c r="MC287" s="364"/>
      <c r="MD287" s="364"/>
      <c r="ME287" s="364"/>
      <c r="MF287" s="364"/>
      <c r="MG287" s="364"/>
      <c r="MH287" s="364"/>
      <c r="MI287" s="364"/>
      <c r="MJ287" s="364"/>
      <c r="MK287" s="364"/>
      <c r="ML287" s="364"/>
      <c r="MM287" s="364"/>
      <c r="MN287" s="364"/>
      <c r="MO287" s="364"/>
      <c r="MP287" s="364"/>
      <c r="MQ287" s="364"/>
      <c r="MR287" s="364"/>
      <c r="MS287" s="364"/>
      <c r="MT287" s="364"/>
      <c r="MU287" s="364"/>
      <c r="MV287" s="364"/>
      <c r="MW287" s="364"/>
      <c r="MX287" s="364"/>
      <c r="MY287" s="364"/>
      <c r="MZ287" s="364"/>
      <c r="NA287" s="364"/>
      <c r="NB287" s="364"/>
      <c r="NC287" s="364"/>
      <c r="ND287" s="364"/>
      <c r="NE287" s="364"/>
      <c r="NF287" s="364"/>
      <c r="NG287" s="364"/>
      <c r="NH287" s="364"/>
      <c r="NI287" s="364"/>
      <c r="NJ287" s="364"/>
      <c r="NK287" s="364"/>
      <c r="NL287" s="364"/>
      <c r="NM287" s="364"/>
      <c r="NN287" s="364"/>
      <c r="NO287" s="364"/>
      <c r="NP287" s="364"/>
      <c r="NQ287" s="364"/>
      <c r="NR287" s="364"/>
      <c r="NS287" s="364"/>
      <c r="NT287" s="364"/>
      <c r="NU287" s="364"/>
      <c r="NV287" s="364"/>
      <c r="NW287" s="364"/>
      <c r="NX287" s="364"/>
      <c r="NY287" s="364"/>
      <c r="NZ287" s="364"/>
      <c r="OA287" s="364"/>
      <c r="OB287" s="364"/>
      <c r="OC287" s="364"/>
      <c r="OD287" s="364"/>
      <c r="OE287" s="364"/>
      <c r="OF287" s="364"/>
      <c r="OG287" s="364"/>
      <c r="OH287" s="364"/>
      <c r="OI287" s="364"/>
      <c r="OJ287" s="364"/>
      <c r="OK287" s="364"/>
      <c r="OL287" s="364"/>
      <c r="OM287" s="364"/>
      <c r="ON287" s="364"/>
      <c r="OO287" s="364"/>
      <c r="OP287" s="364"/>
      <c r="OQ287" s="364"/>
      <c r="OR287" s="364"/>
    </row>
    <row r="288" spans="1:408" ht="15">
      <c r="A288" s="366"/>
      <c r="B288" s="364"/>
      <c r="C288" s="364"/>
      <c r="D288" s="364"/>
      <c r="E288" s="364"/>
      <c r="F288" s="364"/>
      <c r="G288" s="364"/>
      <c r="H288" s="364"/>
      <c r="I288" s="364"/>
      <c r="J288" s="364"/>
      <c r="K288" s="364"/>
      <c r="L288" s="364"/>
      <c r="M288" s="364"/>
      <c r="N288" s="364"/>
      <c r="O288" s="364"/>
      <c r="P288" s="364"/>
      <c r="Q288" s="364"/>
      <c r="R288" s="364"/>
      <c r="S288" s="364"/>
      <c r="T288" s="364"/>
      <c r="U288" s="364"/>
      <c r="V288" s="364"/>
      <c r="W288" s="364"/>
      <c r="X288" s="364"/>
      <c r="Y288" s="364"/>
      <c r="Z288" s="364"/>
      <c r="AA288" s="364"/>
      <c r="AB288" s="364"/>
      <c r="AC288" s="364"/>
      <c r="AD288" s="364"/>
      <c r="AE288" s="364"/>
      <c r="AF288" s="367"/>
      <c r="AG288" s="364"/>
      <c r="AH288" s="364"/>
      <c r="AI288" s="364"/>
      <c r="AJ288" s="364"/>
      <c r="AK288" s="364"/>
      <c r="AL288" s="364"/>
      <c r="AM288" s="364"/>
      <c r="AN288" s="364"/>
      <c r="AO288" s="364"/>
      <c r="AP288" s="364"/>
      <c r="AQ288" s="364"/>
      <c r="AR288" s="364"/>
      <c r="AS288" s="364"/>
      <c r="AT288" s="364"/>
      <c r="AU288" s="364"/>
      <c r="AV288" s="364"/>
      <c r="AW288" s="364"/>
      <c r="AX288" s="364"/>
      <c r="AY288" s="364"/>
      <c r="AZ288" s="364"/>
      <c r="BA288" s="364"/>
      <c r="BB288" s="364"/>
      <c r="BC288" s="364"/>
      <c r="BD288" s="364"/>
      <c r="BE288" s="364"/>
      <c r="BF288" s="364"/>
      <c r="BG288" s="364"/>
      <c r="BH288" s="364"/>
      <c r="BI288" s="364"/>
      <c r="BJ288" s="364"/>
      <c r="BK288" s="364"/>
      <c r="BL288" s="364"/>
      <c r="BM288" s="364"/>
      <c r="BN288" s="364"/>
      <c r="BO288" s="364"/>
      <c r="BP288" s="364"/>
      <c r="BQ288" s="364"/>
      <c r="BR288" s="364"/>
      <c r="BS288" s="364"/>
      <c r="BT288" s="364"/>
      <c r="BU288" s="364"/>
      <c r="BV288" s="364"/>
      <c r="BW288" s="364"/>
      <c r="BX288" s="364"/>
      <c r="BY288" s="364"/>
      <c r="BZ288" s="364"/>
      <c r="CA288" s="364"/>
      <c r="CB288" s="364"/>
      <c r="CC288" s="364"/>
      <c r="CD288" s="364"/>
      <c r="CE288" s="364"/>
      <c r="CF288" s="364"/>
      <c r="CG288" s="364"/>
      <c r="CH288" s="364"/>
      <c r="CI288" s="364"/>
      <c r="CJ288" s="364"/>
      <c r="CK288" s="364"/>
      <c r="CL288" s="364"/>
      <c r="CM288" s="364"/>
      <c r="CN288" s="364"/>
      <c r="CO288" s="364"/>
      <c r="CP288" s="364"/>
      <c r="CQ288" s="364"/>
      <c r="CR288" s="364"/>
      <c r="CS288" s="364"/>
      <c r="CT288" s="364"/>
      <c r="CU288" s="364"/>
      <c r="CV288" s="364"/>
      <c r="CW288" s="364"/>
      <c r="CX288" s="364"/>
      <c r="CY288" s="364"/>
      <c r="CZ288" s="364"/>
      <c r="DA288" s="364"/>
      <c r="DB288" s="364"/>
      <c r="DC288" s="364"/>
      <c r="DD288" s="364"/>
      <c r="DE288" s="364"/>
      <c r="DF288" s="364"/>
      <c r="DG288" s="364"/>
      <c r="DH288" s="364"/>
      <c r="DI288" s="364"/>
      <c r="DJ288" s="364"/>
      <c r="DK288" s="364"/>
      <c r="DL288" s="364"/>
      <c r="DM288" s="364"/>
      <c r="DN288" s="364"/>
      <c r="DO288" s="364"/>
      <c r="DP288" s="364"/>
      <c r="DQ288" s="364"/>
      <c r="DR288" s="364"/>
      <c r="DS288" s="364"/>
      <c r="DT288" s="364"/>
      <c r="DU288" s="364"/>
      <c r="DV288" s="364"/>
      <c r="DW288" s="364"/>
      <c r="DX288" s="364"/>
      <c r="DY288" s="364"/>
      <c r="DZ288" s="364"/>
      <c r="EA288" s="364"/>
      <c r="EB288" s="364"/>
      <c r="EC288" s="364"/>
      <c r="ED288" s="364"/>
      <c r="EE288" s="364"/>
      <c r="EF288" s="364"/>
      <c r="EG288" s="364"/>
      <c r="EH288" s="364"/>
      <c r="EI288" s="364"/>
      <c r="EJ288" s="364"/>
      <c r="EK288" s="364"/>
      <c r="EL288" s="364"/>
      <c r="EM288" s="364"/>
      <c r="EN288" s="364"/>
      <c r="EO288" s="364"/>
      <c r="EP288" s="364"/>
      <c r="EQ288" s="364"/>
      <c r="ER288" s="364"/>
      <c r="ES288" s="364"/>
      <c r="ET288" s="364"/>
      <c r="EU288" s="364"/>
      <c r="EV288" s="364"/>
      <c r="EW288" s="364"/>
      <c r="EX288" s="364"/>
      <c r="EY288" s="364"/>
      <c r="EZ288" s="364"/>
      <c r="FA288" s="364"/>
      <c r="FB288" s="364"/>
      <c r="FC288" s="364"/>
      <c r="FD288" s="364"/>
      <c r="FE288" s="364"/>
      <c r="FF288" s="364"/>
      <c r="FG288" s="364"/>
      <c r="FH288" s="364"/>
      <c r="FI288" s="364"/>
      <c r="FJ288" s="364"/>
      <c r="FK288" s="364"/>
      <c r="FL288" s="364"/>
      <c r="FM288" s="364"/>
      <c r="FN288" s="364"/>
      <c r="FO288" s="364"/>
      <c r="FP288" s="364"/>
      <c r="FQ288" s="364"/>
      <c r="FR288" s="364"/>
      <c r="FS288" s="364"/>
      <c r="FT288" s="364"/>
      <c r="FU288" s="364"/>
      <c r="FV288" s="364"/>
      <c r="FW288" s="364"/>
      <c r="FX288" s="364"/>
      <c r="FY288" s="364"/>
      <c r="FZ288" s="364"/>
      <c r="GA288" s="364"/>
      <c r="GB288" s="364"/>
      <c r="GC288" s="364"/>
      <c r="GD288" s="364"/>
      <c r="GE288" s="364"/>
      <c r="GF288" s="364"/>
      <c r="GG288" s="364"/>
      <c r="GH288" s="364"/>
      <c r="GI288" s="364"/>
      <c r="GJ288" s="364"/>
      <c r="GK288" s="364"/>
      <c r="GL288" s="364"/>
      <c r="GM288" s="364"/>
      <c r="GN288" s="364"/>
      <c r="GO288" s="364"/>
      <c r="GP288" s="364"/>
      <c r="GQ288" s="364"/>
      <c r="GR288" s="364"/>
      <c r="GS288" s="364"/>
      <c r="GT288" s="364"/>
      <c r="GU288" s="364"/>
      <c r="GV288" s="364"/>
      <c r="GW288" s="364"/>
      <c r="GX288" s="364"/>
      <c r="GY288" s="364"/>
      <c r="GZ288" s="364"/>
      <c r="HA288" s="364"/>
      <c r="HB288" s="364"/>
      <c r="HC288" s="364"/>
      <c r="HD288" s="364"/>
      <c r="HE288" s="364"/>
      <c r="HF288" s="364"/>
      <c r="HG288" s="364"/>
      <c r="HH288" s="364"/>
      <c r="HI288" s="364"/>
      <c r="HJ288" s="364"/>
      <c r="HK288" s="364"/>
      <c r="HL288" s="364"/>
      <c r="HM288" s="364"/>
      <c r="HN288" s="364"/>
      <c r="HO288" s="364"/>
      <c r="HP288" s="364"/>
      <c r="HQ288" s="364"/>
      <c r="HR288" s="364"/>
      <c r="HS288" s="364"/>
      <c r="HT288" s="364"/>
      <c r="HU288" s="364"/>
      <c r="HV288" s="364"/>
      <c r="HW288" s="364"/>
      <c r="HX288" s="364"/>
      <c r="HY288" s="364"/>
      <c r="HZ288" s="364"/>
      <c r="IA288" s="364"/>
      <c r="IB288" s="364"/>
      <c r="IC288" s="364"/>
      <c r="ID288" s="364"/>
      <c r="IE288" s="364"/>
      <c r="IF288" s="364"/>
      <c r="IG288" s="364"/>
      <c r="IH288" s="364"/>
      <c r="II288" s="364"/>
      <c r="IJ288" s="364"/>
      <c r="IK288" s="364"/>
      <c r="IL288" s="364"/>
      <c r="IM288" s="364"/>
      <c r="IN288" s="364"/>
      <c r="IO288" s="364"/>
      <c r="IP288" s="364"/>
      <c r="IQ288" s="364"/>
      <c r="IR288" s="364"/>
      <c r="IS288" s="364"/>
      <c r="IT288" s="364"/>
      <c r="IU288" s="364"/>
      <c r="IV288" s="364"/>
      <c r="IW288" s="364"/>
      <c r="IX288" s="364"/>
      <c r="IY288" s="364"/>
      <c r="IZ288" s="364"/>
      <c r="JA288" s="364"/>
      <c r="JB288" s="364"/>
      <c r="JC288" s="364"/>
      <c r="JD288" s="364"/>
      <c r="JE288" s="364"/>
      <c r="JF288" s="364"/>
      <c r="JG288" s="364"/>
      <c r="JH288" s="364"/>
      <c r="JI288" s="364"/>
      <c r="JJ288" s="364"/>
      <c r="JK288" s="364"/>
      <c r="JL288" s="364"/>
      <c r="JM288" s="364"/>
      <c r="JN288" s="364"/>
      <c r="JO288" s="364"/>
      <c r="JP288" s="364"/>
      <c r="JQ288" s="364"/>
      <c r="JR288" s="364"/>
      <c r="JS288" s="364"/>
      <c r="JT288" s="364"/>
      <c r="JU288" s="364"/>
      <c r="JV288" s="364"/>
      <c r="JW288" s="364"/>
      <c r="JX288" s="364"/>
      <c r="JY288" s="364"/>
      <c r="JZ288" s="364"/>
      <c r="KA288" s="364"/>
      <c r="KB288" s="364"/>
      <c r="KC288" s="364"/>
      <c r="KD288" s="364"/>
      <c r="KE288" s="364"/>
      <c r="KF288" s="364"/>
      <c r="KG288" s="364"/>
      <c r="KH288" s="364"/>
      <c r="KI288" s="364"/>
      <c r="KJ288" s="364"/>
      <c r="KK288" s="364"/>
      <c r="KL288" s="364"/>
      <c r="KM288" s="364"/>
      <c r="KN288" s="364"/>
      <c r="KO288" s="364"/>
      <c r="KP288" s="364"/>
      <c r="KQ288" s="364"/>
      <c r="KR288" s="364"/>
      <c r="KS288" s="364"/>
      <c r="KT288" s="364"/>
      <c r="KU288" s="364"/>
      <c r="KV288" s="364"/>
      <c r="KW288" s="364"/>
      <c r="KX288" s="364"/>
      <c r="KY288" s="364"/>
      <c r="KZ288" s="364"/>
      <c r="LA288" s="364"/>
      <c r="LB288" s="364"/>
      <c r="LC288" s="364"/>
      <c r="LD288" s="364"/>
      <c r="LE288" s="364"/>
      <c r="LF288" s="364"/>
      <c r="LG288" s="364"/>
      <c r="LH288" s="364"/>
      <c r="LI288" s="364"/>
      <c r="LJ288" s="364"/>
      <c r="LK288" s="364"/>
      <c r="LL288" s="364"/>
      <c r="LM288" s="364"/>
      <c r="LN288" s="364"/>
      <c r="LO288" s="364"/>
      <c r="LP288" s="364"/>
      <c r="LQ288" s="364"/>
      <c r="LR288" s="364"/>
      <c r="LS288" s="364"/>
      <c r="LT288" s="364"/>
      <c r="LU288" s="364"/>
      <c r="LV288" s="364"/>
      <c r="LW288" s="364"/>
      <c r="LX288" s="364"/>
      <c r="LY288" s="364"/>
      <c r="LZ288" s="364"/>
      <c r="MA288" s="364"/>
      <c r="MB288" s="364"/>
      <c r="MC288" s="364"/>
      <c r="MD288" s="364"/>
      <c r="ME288" s="364"/>
      <c r="MF288" s="364"/>
      <c r="MG288" s="364"/>
      <c r="MH288" s="364"/>
      <c r="MI288" s="364"/>
      <c r="MJ288" s="364"/>
      <c r="MK288" s="364"/>
      <c r="ML288" s="364"/>
      <c r="MM288" s="364"/>
      <c r="MN288" s="364"/>
      <c r="MO288" s="364"/>
      <c r="MP288" s="364"/>
      <c r="MQ288" s="364"/>
      <c r="MR288" s="364"/>
      <c r="MS288" s="364"/>
      <c r="MT288" s="364"/>
      <c r="MU288" s="364"/>
      <c r="MV288" s="364"/>
      <c r="MW288" s="364"/>
      <c r="MX288" s="364"/>
      <c r="MY288" s="364"/>
      <c r="MZ288" s="364"/>
      <c r="NA288" s="364"/>
      <c r="NB288" s="364"/>
      <c r="NC288" s="364"/>
      <c r="ND288" s="364"/>
      <c r="NE288" s="364"/>
      <c r="NF288" s="364"/>
      <c r="NG288" s="364"/>
      <c r="NH288" s="364"/>
      <c r="NI288" s="364"/>
      <c r="NJ288" s="364"/>
      <c r="NK288" s="364"/>
      <c r="NL288" s="364"/>
      <c r="NM288" s="364"/>
      <c r="NN288" s="364"/>
      <c r="NO288" s="364"/>
      <c r="NP288" s="364"/>
      <c r="NQ288" s="364"/>
      <c r="NR288" s="364"/>
      <c r="NS288" s="364"/>
      <c r="NT288" s="364"/>
      <c r="NU288" s="364"/>
      <c r="NV288" s="364"/>
      <c r="NW288" s="364"/>
      <c r="NX288" s="364"/>
      <c r="NY288" s="364"/>
      <c r="NZ288" s="364"/>
      <c r="OA288" s="364"/>
      <c r="OB288" s="364"/>
      <c r="OC288" s="364"/>
      <c r="OD288" s="364"/>
      <c r="OE288" s="364"/>
      <c r="OF288" s="364"/>
      <c r="OG288" s="364"/>
      <c r="OH288" s="364"/>
      <c r="OI288" s="364"/>
      <c r="OJ288" s="364"/>
      <c r="OK288" s="364"/>
      <c r="OL288" s="364"/>
      <c r="OM288" s="364"/>
      <c r="ON288" s="364"/>
      <c r="OO288" s="364"/>
      <c r="OP288" s="364"/>
      <c r="OQ288" s="364"/>
      <c r="OR288" s="364"/>
    </row>
    <row r="289" spans="1:408" ht="15">
      <c r="A289" s="365" t="s">
        <v>849</v>
      </c>
      <c r="B289" s="364" t="e">
        <f t="shared" ref="B289:AE289" si="252">B$4+B$37+B$59+B$74+B$164+B$231</f>
        <v>#REF!</v>
      </c>
      <c r="C289" s="364" t="e">
        <f t="shared" si="252"/>
        <v>#REF!</v>
      </c>
      <c r="D289" s="364" t="e">
        <f t="shared" si="252"/>
        <v>#REF!</v>
      </c>
      <c r="E289" s="364" t="e">
        <f t="shared" si="252"/>
        <v>#REF!</v>
      </c>
      <c r="F289" s="364" t="e">
        <f t="shared" si="252"/>
        <v>#REF!</v>
      </c>
      <c r="G289" s="364" t="e">
        <f t="shared" si="252"/>
        <v>#REF!</v>
      </c>
      <c r="H289" s="364" t="e">
        <f t="shared" si="252"/>
        <v>#REF!</v>
      </c>
      <c r="I289" s="364" t="e">
        <f t="shared" si="252"/>
        <v>#REF!</v>
      </c>
      <c r="J289" s="364" t="e">
        <f t="shared" si="252"/>
        <v>#REF!</v>
      </c>
      <c r="K289" s="364" t="e">
        <f t="shared" si="252"/>
        <v>#REF!</v>
      </c>
      <c r="L289" s="364" t="e">
        <f t="shared" si="252"/>
        <v>#REF!</v>
      </c>
      <c r="M289" s="364" t="e">
        <f t="shared" si="252"/>
        <v>#REF!</v>
      </c>
      <c r="N289" s="364" t="e">
        <f t="shared" si="252"/>
        <v>#REF!</v>
      </c>
      <c r="O289" s="364" t="e">
        <f t="shared" si="252"/>
        <v>#REF!</v>
      </c>
      <c r="P289" s="364" t="e">
        <f t="shared" si="252"/>
        <v>#REF!</v>
      </c>
      <c r="Q289" s="364" t="e">
        <f t="shared" si="252"/>
        <v>#REF!</v>
      </c>
      <c r="R289" s="364" t="e">
        <f t="shared" si="252"/>
        <v>#REF!</v>
      </c>
      <c r="S289" s="364" t="e">
        <f t="shared" si="252"/>
        <v>#REF!</v>
      </c>
      <c r="T289" s="364" t="e">
        <f t="shared" si="252"/>
        <v>#REF!</v>
      </c>
      <c r="U289" s="364" t="e">
        <f t="shared" si="252"/>
        <v>#REF!</v>
      </c>
      <c r="V289" s="364" t="e">
        <f t="shared" si="252"/>
        <v>#REF!</v>
      </c>
      <c r="W289" s="364" t="e">
        <f t="shared" si="252"/>
        <v>#REF!</v>
      </c>
      <c r="X289" s="364" t="e">
        <f t="shared" si="252"/>
        <v>#REF!</v>
      </c>
      <c r="Y289" s="364" t="e">
        <f t="shared" si="252"/>
        <v>#REF!</v>
      </c>
      <c r="Z289" s="364" t="e">
        <f t="shared" si="252"/>
        <v>#REF!</v>
      </c>
      <c r="AA289" s="364" t="e">
        <f t="shared" si="252"/>
        <v>#REF!</v>
      </c>
      <c r="AB289" s="364" t="e">
        <f t="shared" si="252"/>
        <v>#REF!</v>
      </c>
      <c r="AC289" s="364">
        <f t="shared" si="252"/>
        <v>202.02102179999997</v>
      </c>
      <c r="AD289" s="364">
        <f t="shared" si="252"/>
        <v>237.68730030000003</v>
      </c>
      <c r="AE289" s="364">
        <f t="shared" si="252"/>
        <v>510.64200000000005</v>
      </c>
      <c r="AG289" s="364">
        <f t="shared" ref="AG289:CR289" si="253">AG$4+AG$37+AG$59+AG$74+AG$164+AG$231</f>
        <v>1</v>
      </c>
      <c r="AH289" s="364">
        <f t="shared" si="253"/>
        <v>0</v>
      </c>
      <c r="AI289" s="364">
        <f t="shared" si="253"/>
        <v>0</v>
      </c>
      <c r="AJ289" s="364">
        <f t="shared" si="253"/>
        <v>0</v>
      </c>
      <c r="AK289" s="364">
        <f t="shared" si="253"/>
        <v>0</v>
      </c>
      <c r="AL289" s="364">
        <f t="shared" si="253"/>
        <v>0</v>
      </c>
      <c r="AM289" s="364">
        <f t="shared" si="253"/>
        <v>0</v>
      </c>
      <c r="AN289" s="364">
        <f t="shared" si="253"/>
        <v>0</v>
      </c>
      <c r="AO289" s="364">
        <f t="shared" si="253"/>
        <v>0</v>
      </c>
      <c r="AP289" s="364">
        <f t="shared" si="253"/>
        <v>0</v>
      </c>
      <c r="AQ289" s="364">
        <f t="shared" si="253"/>
        <v>0</v>
      </c>
      <c r="AR289" s="364">
        <f t="shared" si="253"/>
        <v>0</v>
      </c>
      <c r="AS289" s="364">
        <f t="shared" si="253"/>
        <v>0</v>
      </c>
      <c r="AT289" s="364">
        <f t="shared" si="253"/>
        <v>0</v>
      </c>
      <c r="AU289" s="364">
        <f t="shared" si="253"/>
        <v>0</v>
      </c>
      <c r="AV289" s="364">
        <f t="shared" si="253"/>
        <v>0</v>
      </c>
      <c r="AW289" s="364">
        <f t="shared" si="253"/>
        <v>0</v>
      </c>
      <c r="AX289" s="364">
        <f t="shared" si="253"/>
        <v>0</v>
      </c>
      <c r="AY289" s="364">
        <f t="shared" si="253"/>
        <v>0</v>
      </c>
      <c r="AZ289" s="364">
        <f t="shared" si="253"/>
        <v>0</v>
      </c>
      <c r="BA289" s="364">
        <f t="shared" si="253"/>
        <v>0</v>
      </c>
      <c r="BB289" s="364">
        <f t="shared" si="253"/>
        <v>0</v>
      </c>
      <c r="BC289" s="364">
        <f t="shared" si="253"/>
        <v>0</v>
      </c>
      <c r="BD289" s="364">
        <f t="shared" si="253"/>
        <v>0</v>
      </c>
      <c r="BE289" s="364">
        <f t="shared" si="253"/>
        <v>0</v>
      </c>
      <c r="BF289" s="364">
        <f t="shared" si="253"/>
        <v>0</v>
      </c>
      <c r="BG289" s="364">
        <f t="shared" si="253"/>
        <v>0</v>
      </c>
      <c r="BH289" s="364">
        <f t="shared" si="253"/>
        <v>0</v>
      </c>
      <c r="BI289" s="364">
        <f t="shared" si="253"/>
        <v>0</v>
      </c>
      <c r="BJ289" s="364">
        <f t="shared" si="253"/>
        <v>0</v>
      </c>
      <c r="BK289" s="364">
        <f t="shared" si="253"/>
        <v>0</v>
      </c>
      <c r="BL289" s="364">
        <f t="shared" si="253"/>
        <v>0</v>
      </c>
      <c r="BM289" s="364">
        <f t="shared" si="253"/>
        <v>0</v>
      </c>
      <c r="BN289" s="364">
        <f t="shared" si="253"/>
        <v>0</v>
      </c>
      <c r="BO289" s="364">
        <f t="shared" si="253"/>
        <v>0</v>
      </c>
      <c r="BP289" s="364">
        <f t="shared" si="253"/>
        <v>0</v>
      </c>
      <c r="BQ289" s="364">
        <f t="shared" si="253"/>
        <v>0</v>
      </c>
      <c r="BR289" s="364">
        <f t="shared" si="253"/>
        <v>0</v>
      </c>
      <c r="BS289" s="364">
        <f t="shared" si="253"/>
        <v>0</v>
      </c>
      <c r="BT289" s="364">
        <f t="shared" si="253"/>
        <v>0</v>
      </c>
      <c r="BU289" s="364">
        <f t="shared" si="253"/>
        <v>0</v>
      </c>
      <c r="BV289" s="364">
        <f t="shared" si="253"/>
        <v>0</v>
      </c>
      <c r="BW289" s="364">
        <f t="shared" si="253"/>
        <v>0</v>
      </c>
      <c r="BX289" s="364">
        <f t="shared" si="253"/>
        <v>0</v>
      </c>
      <c r="BY289" s="364">
        <f t="shared" si="253"/>
        <v>0</v>
      </c>
      <c r="BZ289" s="364">
        <f t="shared" si="253"/>
        <v>0</v>
      </c>
      <c r="CA289" s="364">
        <f t="shared" si="253"/>
        <v>0</v>
      </c>
      <c r="CB289" s="364">
        <f t="shared" si="253"/>
        <v>0</v>
      </c>
      <c r="CC289" s="364">
        <f t="shared" si="253"/>
        <v>0</v>
      </c>
      <c r="CD289" s="364">
        <f t="shared" si="253"/>
        <v>0</v>
      </c>
      <c r="CE289" s="364">
        <f t="shared" si="253"/>
        <v>0</v>
      </c>
      <c r="CF289" s="364">
        <f t="shared" si="253"/>
        <v>0</v>
      </c>
      <c r="CG289" s="364">
        <f t="shared" si="253"/>
        <v>0</v>
      </c>
      <c r="CH289" s="364">
        <f t="shared" si="253"/>
        <v>0</v>
      </c>
      <c r="CI289" s="364">
        <f t="shared" si="253"/>
        <v>0</v>
      </c>
      <c r="CJ289" s="364">
        <f t="shared" si="253"/>
        <v>0</v>
      </c>
      <c r="CK289" s="364">
        <f t="shared" si="253"/>
        <v>0</v>
      </c>
      <c r="CL289" s="364">
        <f t="shared" si="253"/>
        <v>0</v>
      </c>
      <c r="CM289" s="364">
        <f t="shared" si="253"/>
        <v>0</v>
      </c>
      <c r="CN289" s="364">
        <f t="shared" si="253"/>
        <v>0</v>
      </c>
      <c r="CO289" s="364">
        <f t="shared" si="253"/>
        <v>1020.9561254117644</v>
      </c>
      <c r="CP289" s="364">
        <f t="shared" si="253"/>
        <v>640.32021199999986</v>
      </c>
      <c r="CQ289" s="364">
        <f t="shared" si="253"/>
        <v>316.22636870588229</v>
      </c>
      <c r="CR289" s="364">
        <f t="shared" si="253"/>
        <v>81.354874588235276</v>
      </c>
      <c r="CS289" s="364">
        <f t="shared" ref="CS289:FD289" si="254">CS$4+CS$37+CS$59+CS$74+CS$164+CS$231</f>
        <v>1009.6016016470587</v>
      </c>
      <c r="CT289" s="364">
        <f t="shared" si="254"/>
        <v>1044.1839075294115</v>
      </c>
      <c r="CU289" s="364">
        <f t="shared" si="254"/>
        <v>925.79714705882338</v>
      </c>
      <c r="CV289" s="364">
        <f t="shared" si="254"/>
        <v>1434.8486896470583</v>
      </c>
      <c r="CW289" s="364">
        <f t="shared" si="254"/>
        <v>89.107074823529402</v>
      </c>
      <c r="CX289" s="364">
        <f t="shared" si="254"/>
        <v>876.63263552941157</v>
      </c>
      <c r="CY289" s="364">
        <f t="shared" si="254"/>
        <v>255.67851482352935</v>
      </c>
      <c r="CZ289" s="364">
        <f t="shared" si="254"/>
        <v>258.81974094117646</v>
      </c>
      <c r="DA289" s="364">
        <f t="shared" si="254"/>
        <v>750.06139599999983</v>
      </c>
      <c r="DB289" s="364">
        <f t="shared" si="254"/>
        <v>1177.0375992941176</v>
      </c>
      <c r="DC289" s="364">
        <f t="shared" si="254"/>
        <v>1286.2024115294114</v>
      </c>
      <c r="DD289" s="364">
        <f t="shared" si="254"/>
        <v>162.8826607058823</v>
      </c>
      <c r="DE289" s="364">
        <f t="shared" si="254"/>
        <v>1357.5284174117644</v>
      </c>
      <c r="DF289" s="364">
        <f t="shared" si="254"/>
        <v>585.88189882352935</v>
      </c>
      <c r="DG289" s="364">
        <f t="shared" si="254"/>
        <v>1699.4609668235291</v>
      </c>
      <c r="DH289" s="364">
        <f t="shared" si="254"/>
        <v>2059.2034037647054</v>
      </c>
      <c r="DI289" s="364">
        <f t="shared" si="254"/>
        <v>173.74726847058821</v>
      </c>
      <c r="DJ289" s="364">
        <f t="shared" si="254"/>
        <v>506.5731439999999</v>
      </c>
      <c r="DK289" s="364">
        <f t="shared" si="254"/>
        <v>220.37574423529409</v>
      </c>
      <c r="DL289" s="364">
        <f t="shared" si="254"/>
        <v>174.03545435294114</v>
      </c>
      <c r="DM289" s="364">
        <f t="shared" si="254"/>
        <v>121.21098211764706</v>
      </c>
      <c r="DN289" s="364">
        <f t="shared" si="254"/>
        <v>57.406627764705874</v>
      </c>
      <c r="DO289" s="364">
        <f t="shared" si="254"/>
        <v>282.24925317647052</v>
      </c>
      <c r="DP289" s="364">
        <f t="shared" si="254"/>
        <v>87.608508235294096</v>
      </c>
      <c r="DQ289" s="364">
        <f t="shared" si="254"/>
        <v>78.530652941176456</v>
      </c>
      <c r="DR289" s="364">
        <f t="shared" si="254"/>
        <v>116.36945929411763</v>
      </c>
      <c r="DS289" s="364">
        <f t="shared" si="254"/>
        <v>530.80957670588225</v>
      </c>
      <c r="DT289" s="364">
        <f t="shared" si="254"/>
        <v>97.839107058823515</v>
      </c>
      <c r="DU289" s="364">
        <f t="shared" si="254"/>
        <v>510.4636534117646</v>
      </c>
      <c r="DV289" s="364">
        <f t="shared" si="254"/>
        <v>540.95371976470585</v>
      </c>
      <c r="DW289" s="364">
        <f t="shared" si="254"/>
        <v>782.97222376470575</v>
      </c>
      <c r="DX289" s="364">
        <f t="shared" si="254"/>
        <v>81.181963058823527</v>
      </c>
      <c r="DY289" s="364">
        <f t="shared" si="254"/>
        <v>562.45238658823519</v>
      </c>
      <c r="DZ289" s="364">
        <f t="shared" si="254"/>
        <v>1169.7176778823527</v>
      </c>
      <c r="EA289" s="364">
        <f t="shared" si="254"/>
        <v>1768.3373927058822</v>
      </c>
      <c r="EB289" s="364">
        <f t="shared" si="254"/>
        <v>404.5265230588235</v>
      </c>
      <c r="EC289" s="364">
        <f t="shared" si="254"/>
        <v>668.13014964705872</v>
      </c>
      <c r="ED289" s="364">
        <f t="shared" si="254"/>
        <v>727.49644141176452</v>
      </c>
      <c r="EE289" s="364">
        <f t="shared" si="254"/>
        <v>887.72779199999979</v>
      </c>
      <c r="EF289" s="364">
        <f t="shared" si="254"/>
        <v>296.39918</v>
      </c>
      <c r="EG289" s="364">
        <f t="shared" si="254"/>
        <v>285.79393952941172</v>
      </c>
      <c r="EH289" s="364">
        <f t="shared" si="254"/>
        <v>358.07095882352928</v>
      </c>
      <c r="EI289" s="364">
        <f t="shared" si="254"/>
        <v>467.20695247058819</v>
      </c>
      <c r="EJ289" s="364">
        <f t="shared" si="254"/>
        <v>421.67358305882351</v>
      </c>
      <c r="EK289" s="364">
        <f t="shared" si="254"/>
        <v>575.44956988235288</v>
      </c>
      <c r="EL289" s="364">
        <f t="shared" si="254"/>
        <v>110.34637435294115</v>
      </c>
      <c r="EM289" s="364">
        <f t="shared" si="254"/>
        <v>172.39279482352939</v>
      </c>
      <c r="EN289" s="364">
        <f t="shared" si="254"/>
        <v>162.33510752941174</v>
      </c>
      <c r="EO289" s="364">
        <f t="shared" si="254"/>
        <v>151.09585811764703</v>
      </c>
      <c r="EP289" s="364">
        <f t="shared" si="254"/>
        <v>151.29758823529409</v>
      </c>
      <c r="EQ289" s="364">
        <f t="shared" si="254"/>
        <v>169.62621035294114</v>
      </c>
      <c r="ER289" s="364">
        <f t="shared" si="254"/>
        <v>395.99622094117638</v>
      </c>
      <c r="ES289" s="364">
        <f t="shared" si="254"/>
        <v>591.21333764705878</v>
      </c>
      <c r="ET289" s="364">
        <f t="shared" si="254"/>
        <v>120.31760588235294</v>
      </c>
      <c r="EU289" s="364">
        <f t="shared" si="254"/>
        <v>1193.6082875294114</v>
      </c>
      <c r="EV289" s="364">
        <f t="shared" si="254"/>
        <v>139.28023694117644</v>
      </c>
      <c r="EW289" s="364">
        <f t="shared" si="254"/>
        <v>430.00215505882346</v>
      </c>
      <c r="EX289" s="364">
        <f t="shared" si="254"/>
        <v>765.62343364705873</v>
      </c>
      <c r="EY289" s="364">
        <f t="shared" si="254"/>
        <v>172.01815317647055</v>
      </c>
      <c r="EZ289" s="364">
        <f t="shared" si="254"/>
        <v>648.87933270588223</v>
      </c>
      <c r="FA289" s="364">
        <f t="shared" si="254"/>
        <v>136.34074094117645</v>
      </c>
      <c r="FB289" s="364">
        <f t="shared" si="254"/>
        <v>241.67268094117642</v>
      </c>
      <c r="FC289" s="364">
        <f t="shared" si="254"/>
        <v>286.83140870588227</v>
      </c>
      <c r="FD289" s="364">
        <f t="shared" si="254"/>
        <v>152.39269458823526</v>
      </c>
      <c r="FE289" s="364">
        <f t="shared" ref="FE289:HP289" si="255">FE$4+FE$37+FE$59+FE$74+FE$164+FE$231</f>
        <v>381.52928964705876</v>
      </c>
      <c r="FF289" s="364">
        <f t="shared" si="255"/>
        <v>407.69656776470583</v>
      </c>
      <c r="FG289" s="364">
        <f t="shared" si="255"/>
        <v>273.92068117647057</v>
      </c>
      <c r="FH289" s="364">
        <f t="shared" si="255"/>
        <v>187.81073952941171</v>
      </c>
      <c r="FI289" s="364">
        <f t="shared" si="255"/>
        <v>604.95980423529409</v>
      </c>
      <c r="FJ289" s="364">
        <f t="shared" si="255"/>
        <v>1371.8224371764707</v>
      </c>
      <c r="FK289" s="364">
        <f t="shared" si="255"/>
        <v>524.49830588235295</v>
      </c>
      <c r="FL289" s="364">
        <f t="shared" si="255"/>
        <v>721.55981223529409</v>
      </c>
      <c r="FM289" s="364">
        <f t="shared" si="255"/>
        <v>309.7998235294117</v>
      </c>
      <c r="FN289" s="364">
        <f t="shared" si="255"/>
        <v>893.2897795294117</v>
      </c>
      <c r="FO289" s="364">
        <f t="shared" si="255"/>
        <v>416.51505576470583</v>
      </c>
      <c r="FP289" s="364">
        <f t="shared" si="255"/>
        <v>1605.3970948235292</v>
      </c>
      <c r="FQ289" s="364">
        <f t="shared" si="255"/>
        <v>472.50957270588231</v>
      </c>
      <c r="FR289" s="364">
        <f t="shared" si="255"/>
        <v>335.04490682352935</v>
      </c>
      <c r="FS289" s="364">
        <f t="shared" si="255"/>
        <v>975.76857905882343</v>
      </c>
      <c r="FT289" s="364">
        <f t="shared" si="255"/>
        <v>450.52098988235292</v>
      </c>
      <c r="FU289" s="364">
        <f t="shared" si="255"/>
        <v>920.20634094117622</v>
      </c>
      <c r="FV289" s="364">
        <f t="shared" si="255"/>
        <v>804.67262070588208</v>
      </c>
      <c r="FW289" s="364">
        <f t="shared" si="255"/>
        <v>1658.7691202352939</v>
      </c>
      <c r="FX289" s="364">
        <f t="shared" si="255"/>
        <v>706.66060211764693</v>
      </c>
      <c r="FY289" s="364">
        <f t="shared" si="255"/>
        <v>3159.2665538823526</v>
      </c>
      <c r="FZ289" s="364">
        <f t="shared" si="255"/>
        <v>6163.1432799999984</v>
      </c>
      <c r="GA289" s="364">
        <f t="shared" si="255"/>
        <v>3122.1482122352936</v>
      </c>
      <c r="GB289" s="364">
        <f t="shared" si="255"/>
        <v>3905.3221661176462</v>
      </c>
      <c r="GC289" s="364">
        <f t="shared" si="255"/>
        <v>3707.7419251764695</v>
      </c>
      <c r="GD289" s="364">
        <f t="shared" si="255"/>
        <v>4238.2344974117641</v>
      </c>
      <c r="GE289" s="364">
        <f t="shared" si="255"/>
        <v>7862.4889724705872</v>
      </c>
      <c r="GF289" s="364">
        <f t="shared" si="255"/>
        <v>8657.9684635294107</v>
      </c>
      <c r="GG289" s="364">
        <f t="shared" si="255"/>
        <v>9963.825152235293</v>
      </c>
      <c r="GH289" s="364">
        <f t="shared" si="255"/>
        <v>6205.6506976470582</v>
      </c>
      <c r="GI289" s="364">
        <f t="shared" si="255"/>
        <v>4770.0815432941172</v>
      </c>
      <c r="GJ289" s="364">
        <f t="shared" si="255"/>
        <v>7538.5104035294098</v>
      </c>
      <c r="GK289" s="364">
        <f t="shared" si="255"/>
        <v>4627.8906289411761</v>
      </c>
      <c r="GL289" s="364">
        <f t="shared" si="255"/>
        <v>15293.333130352939</v>
      </c>
      <c r="GM289" s="364">
        <f t="shared" si="255"/>
        <v>11314.437108470587</v>
      </c>
      <c r="GN289" s="364">
        <f t="shared" si="255"/>
        <v>17159.711360235291</v>
      </c>
      <c r="GO289" s="364">
        <f t="shared" si="255"/>
        <v>12576.80654752941</v>
      </c>
      <c r="GP289" s="364">
        <f t="shared" si="255"/>
        <v>17976.170783529411</v>
      </c>
      <c r="GQ289" s="364">
        <f t="shared" si="255"/>
        <v>10293.509801647058</v>
      </c>
      <c r="GR289" s="364">
        <f t="shared" si="255"/>
        <v>22647.77921082353</v>
      </c>
      <c r="GS289" s="364">
        <f t="shared" si="255"/>
        <v>26745.465453411762</v>
      </c>
      <c r="GT289" s="364">
        <f t="shared" si="255"/>
        <v>33593.194296941161</v>
      </c>
      <c r="GU289" s="364">
        <f t="shared" si="255"/>
        <v>11497.377506588233</v>
      </c>
      <c r="GV289" s="364">
        <f t="shared" si="255"/>
        <v>28954.756064705882</v>
      </c>
      <c r="GW289" s="364">
        <f t="shared" si="255"/>
        <v>21495.58323458823</v>
      </c>
      <c r="GX289" s="364">
        <f t="shared" si="255"/>
        <v>21493.306566117644</v>
      </c>
      <c r="GY289" s="364">
        <f t="shared" si="255"/>
        <v>22110.312540235289</v>
      </c>
      <c r="GZ289" s="364">
        <f t="shared" si="255"/>
        <v>38084.945915058815</v>
      </c>
      <c r="HA289" s="364">
        <f t="shared" si="255"/>
        <v>38157.30939011764</v>
      </c>
      <c r="HB289" s="364">
        <f t="shared" si="255"/>
        <v>30720.87442611764</v>
      </c>
      <c r="HC289" s="364">
        <f t="shared" si="255"/>
        <v>25256.610729411757</v>
      </c>
      <c r="HD289" s="364">
        <f t="shared" si="255"/>
        <v>16960.488459764703</v>
      </c>
      <c r="HE289" s="364">
        <f t="shared" si="255"/>
        <v>12763.95445952941</v>
      </c>
      <c r="HF289" s="364">
        <f t="shared" si="255"/>
        <v>6615.2204736470576</v>
      </c>
      <c r="HG289" s="364">
        <f t="shared" si="255"/>
        <v>16105.412128235292</v>
      </c>
      <c r="HH289" s="364">
        <f t="shared" si="255"/>
        <v>2163.52669317647</v>
      </c>
      <c r="HI289" s="364">
        <f t="shared" si="255"/>
        <v>4899.5346416470584</v>
      </c>
      <c r="HJ289" s="364">
        <f t="shared" si="255"/>
        <v>5790.37484117647</v>
      </c>
      <c r="HK289" s="364">
        <f t="shared" si="255"/>
        <v>2423.7873635294113</v>
      </c>
      <c r="HL289" s="364">
        <f t="shared" si="255"/>
        <v>5277.1446032941167</v>
      </c>
      <c r="HM289" s="364">
        <f t="shared" si="255"/>
        <v>5167.9797910588222</v>
      </c>
      <c r="HN289" s="364">
        <f t="shared" si="255"/>
        <v>6678.6501863529411</v>
      </c>
      <c r="HO289" s="364">
        <f t="shared" si="255"/>
        <v>4412.3564075294116</v>
      </c>
      <c r="HP289" s="364">
        <f t="shared" si="255"/>
        <v>6948.2192607058823</v>
      </c>
      <c r="HQ289" s="364">
        <f t="shared" ref="HQ289:KB289" si="256">HQ$4+HQ$37+HQ$59+HQ$74+HQ$164+HQ$231</f>
        <v>1706.9249811764694</v>
      </c>
      <c r="HR289" s="364">
        <f t="shared" si="256"/>
        <v>1306.1448745882381</v>
      </c>
      <c r="HS289" s="364">
        <f t="shared" si="256"/>
        <v>2506.1220701176426</v>
      </c>
      <c r="HT289" s="364">
        <f t="shared" si="256"/>
        <v>1878.5108555294078</v>
      </c>
      <c r="HU289" s="364">
        <f t="shared" si="256"/>
        <v>3367.6537654117651</v>
      </c>
      <c r="HV289" s="364">
        <f t="shared" si="256"/>
        <v>2278.8298647058764</v>
      </c>
      <c r="HW289" s="364">
        <f t="shared" si="256"/>
        <v>1354.7330143529418</v>
      </c>
      <c r="HX289" s="364">
        <f t="shared" si="256"/>
        <v>2184.4489882352968</v>
      </c>
      <c r="HY289" s="364">
        <f t="shared" si="256"/>
        <v>2882.2046465882363</v>
      </c>
      <c r="HZ289" s="364">
        <f t="shared" si="256"/>
        <v>759.22570705882265</v>
      </c>
      <c r="IA289" s="364">
        <f t="shared" si="256"/>
        <v>1258.6518411764653</v>
      </c>
      <c r="IB289" s="364">
        <f t="shared" si="256"/>
        <v>1428.9120604705888</v>
      </c>
      <c r="IC289" s="364">
        <f t="shared" si="256"/>
        <v>2684.9990472941163</v>
      </c>
      <c r="ID289" s="364">
        <f t="shared" si="256"/>
        <v>1999.548926117644</v>
      </c>
      <c r="IE289" s="364">
        <f t="shared" si="256"/>
        <v>3027.4503312941215</v>
      </c>
      <c r="IF289" s="364">
        <f t="shared" si="256"/>
        <v>2984.1648117647073</v>
      </c>
      <c r="IG289" s="364">
        <f t="shared" si="256"/>
        <v>3211.7740216470588</v>
      </c>
      <c r="IH289" s="364">
        <f t="shared" si="256"/>
        <v>3138.6612632941124</v>
      </c>
      <c r="II289" s="364">
        <f t="shared" si="256"/>
        <v>3800.9124209411739</v>
      </c>
      <c r="IJ289" s="364">
        <f t="shared" si="256"/>
        <v>3265.3189585882301</v>
      </c>
      <c r="IK289" s="364">
        <f t="shared" si="256"/>
        <v>3520.7381061176457</v>
      </c>
      <c r="IL289" s="364">
        <f t="shared" si="256"/>
        <v>4686.6517303529372</v>
      </c>
      <c r="IM289" s="364">
        <f t="shared" si="256"/>
        <v>3988.0315143529328</v>
      </c>
      <c r="IN289" s="364">
        <f t="shared" si="256"/>
        <v>10146.073904235287</v>
      </c>
      <c r="IO289" s="364">
        <f t="shared" si="256"/>
        <v>1835.1676988235283</v>
      </c>
      <c r="IP289" s="364">
        <f t="shared" si="256"/>
        <v>2430.4156388235297</v>
      </c>
      <c r="IQ289" s="364">
        <f t="shared" si="256"/>
        <v>2314.9395557647008</v>
      </c>
      <c r="IR289" s="364">
        <f t="shared" si="256"/>
        <v>2076.3216451764697</v>
      </c>
      <c r="IS289" s="364">
        <f t="shared" si="256"/>
        <v>3966.4752103529386</v>
      </c>
      <c r="IT289" s="364">
        <f t="shared" si="256"/>
        <v>4299.5028159999974</v>
      </c>
      <c r="IU289" s="364">
        <f t="shared" si="256"/>
        <v>6716.0855324705844</v>
      </c>
      <c r="IV289" s="364">
        <f t="shared" si="256"/>
        <v>1820.0667585882341</v>
      </c>
      <c r="IW289" s="364">
        <f t="shared" si="256"/>
        <v>3393.100578823527</v>
      </c>
      <c r="IX289" s="364">
        <f t="shared" si="256"/>
        <v>1396.2029628235287</v>
      </c>
      <c r="IY289" s="364">
        <f t="shared" si="256"/>
        <v>352.01905529411744</v>
      </c>
      <c r="IZ289" s="364">
        <f t="shared" si="256"/>
        <v>2736.8725061176456</v>
      </c>
      <c r="JA289" s="364">
        <f t="shared" si="256"/>
        <v>529.0228242352938</v>
      </c>
      <c r="JB289" s="364">
        <f t="shared" si="256"/>
        <v>2106.3794327058808</v>
      </c>
      <c r="JC289" s="364">
        <f t="shared" si="256"/>
        <v>17506.427795294105</v>
      </c>
      <c r="JD289" s="364">
        <f t="shared" si="256"/>
        <v>13852.201988470581</v>
      </c>
      <c r="JE289" s="364">
        <f t="shared" si="256"/>
        <v>19425.774590352928</v>
      </c>
      <c r="JF289" s="364">
        <f t="shared" si="256"/>
        <v>27708.81322094116</v>
      </c>
      <c r="JG289" s="364">
        <f t="shared" si="256"/>
        <v>13735.515524705872</v>
      </c>
      <c r="JH289" s="364">
        <f t="shared" si="256"/>
        <v>19765.488108470578</v>
      </c>
      <c r="JI289" s="364">
        <f t="shared" si="256"/>
        <v>27754.951780705866</v>
      </c>
      <c r="JJ289" s="364">
        <f t="shared" si="256"/>
        <v>48415.60287694115</v>
      </c>
      <c r="JK289" s="364">
        <f t="shared" si="256"/>
        <v>50589.619536235259</v>
      </c>
      <c r="JL289" s="364">
        <f t="shared" si="256"/>
        <v>82738.512646588177</v>
      </c>
      <c r="JM289" s="364">
        <f t="shared" si="256"/>
        <v>9303.3031098823467</v>
      </c>
      <c r="JN289" s="364">
        <f t="shared" si="256"/>
        <v>7223.3215039999959</v>
      </c>
      <c r="JO289" s="364">
        <f t="shared" si="256"/>
        <v>9605.3507331764649</v>
      </c>
      <c r="JP289" s="364">
        <f t="shared" si="256"/>
        <v>6335.9683536470548</v>
      </c>
      <c r="JQ289" s="364">
        <f t="shared" si="256"/>
        <v>4456.8811263529387</v>
      </c>
      <c r="JR289" s="364">
        <f t="shared" si="256"/>
        <v>7933.6132482352896</v>
      </c>
      <c r="JS289" s="364">
        <f t="shared" si="256"/>
        <v>20027.247345411753</v>
      </c>
      <c r="JT289" s="364">
        <f t="shared" si="256"/>
        <v>23271.528734588221</v>
      </c>
      <c r="JU289" s="364">
        <f t="shared" si="256"/>
        <v>14318.400290352933</v>
      </c>
      <c r="JV289" s="364">
        <f t="shared" si="256"/>
        <v>24883.093007294105</v>
      </c>
      <c r="JW289" s="364">
        <f t="shared" si="256"/>
        <v>35843.263210588222</v>
      </c>
      <c r="JX289" s="364">
        <f t="shared" si="256"/>
        <v>21908.524785411755</v>
      </c>
      <c r="JY289" s="364">
        <f t="shared" si="256"/>
        <v>14044.047330352934</v>
      </c>
      <c r="JZ289" s="364">
        <f t="shared" si="256"/>
        <v>19947.535130352931</v>
      </c>
      <c r="KA289" s="364">
        <f t="shared" si="256"/>
        <v>17214.927775294105</v>
      </c>
      <c r="KB289" s="364">
        <f t="shared" si="256"/>
        <v>15579.616985882343</v>
      </c>
      <c r="KC289" s="364">
        <f t="shared" ref="KC289:MP289" si="257">KC$4+KC$37+KC$59+KC$74+KC$164+KC$231</f>
        <v>14635.606491058816</v>
      </c>
      <c r="KD289" s="364">
        <f t="shared" si="257"/>
        <v>27392.241029176454</v>
      </c>
      <c r="KE289" s="364">
        <f t="shared" si="257"/>
        <v>47911.335219999972</v>
      </c>
      <c r="KF289" s="364">
        <f t="shared" si="257"/>
        <v>38059.643194588214</v>
      </c>
      <c r="KG289" s="364">
        <f t="shared" si="257"/>
        <v>37673.58938658821</v>
      </c>
      <c r="KH289" s="364">
        <f t="shared" si="257"/>
        <v>35067.783819764685</v>
      </c>
      <c r="KI289" s="364">
        <f t="shared" si="257"/>
        <v>28500.258109647046</v>
      </c>
      <c r="KJ289" s="364">
        <f t="shared" si="257"/>
        <v>43780.594056705857</v>
      </c>
      <c r="KK289" s="364">
        <f t="shared" si="257"/>
        <v>8862.5124103401376</v>
      </c>
      <c r="KL289" s="364">
        <f t="shared" si="257"/>
        <v>9152.9523485714308</v>
      </c>
      <c r="KM289" s="364">
        <f t="shared" si="257"/>
        <v>27398.927375510204</v>
      </c>
      <c r="KN289" s="364">
        <f t="shared" si="257"/>
        <v>45986.453530884348</v>
      </c>
      <c r="KO289" s="364">
        <f t="shared" si="257"/>
        <v>50136.058282993203</v>
      </c>
      <c r="KP289" s="364">
        <f t="shared" si="257"/>
        <v>64614.022784217683</v>
      </c>
      <c r="KQ289" s="364">
        <f t="shared" si="257"/>
        <v>71183.340461768705</v>
      </c>
      <c r="KR289" s="364">
        <f t="shared" si="257"/>
        <v>77473.376277823118</v>
      </c>
      <c r="KS289" s="364">
        <f t="shared" si="257"/>
        <v>74823.842965442163</v>
      </c>
      <c r="KT289" s="364">
        <f t="shared" si="257"/>
        <v>76276.492579047626</v>
      </c>
      <c r="KU289" s="364">
        <f t="shared" si="257"/>
        <v>92266.196508843539</v>
      </c>
      <c r="KV289" s="364">
        <f t="shared" si="257"/>
        <v>111370.98350639458</v>
      </c>
      <c r="KW289" s="364">
        <f t="shared" si="257"/>
        <v>4199.2200102857141</v>
      </c>
      <c r="KX289" s="364">
        <f t="shared" si="257"/>
        <v>23813.786936571429</v>
      </c>
      <c r="KY289" s="364">
        <f t="shared" si="257"/>
        <v>32678.736970285714</v>
      </c>
      <c r="KZ289" s="364">
        <f t="shared" si="257"/>
        <v>29222.519566285715</v>
      </c>
      <c r="LA289" s="364">
        <f t="shared" si="257"/>
        <v>40140.947514857144</v>
      </c>
      <c r="LB289" s="364">
        <f t="shared" si="257"/>
        <v>74266.666388571422</v>
      </c>
      <c r="LC289" s="364">
        <f t="shared" si="257"/>
        <v>71446.699894285703</v>
      </c>
      <c r="LD289" s="364">
        <f t="shared" si="257"/>
        <v>65781.961158857142</v>
      </c>
      <c r="LE289" s="364">
        <f t="shared" si="257"/>
        <v>9611.6420074285707</v>
      </c>
      <c r="LF289" s="364">
        <f t="shared" si="257"/>
        <v>14989.119995999999</v>
      </c>
      <c r="LG289" s="364">
        <f t="shared" si="257"/>
        <v>9576.1280965714286</v>
      </c>
      <c r="LH289" s="364">
        <f t="shared" si="257"/>
        <v>21524.489454857139</v>
      </c>
      <c r="LI289" s="364">
        <f t="shared" si="257"/>
        <v>10787.861700000001</v>
      </c>
      <c r="LJ289" s="364">
        <f t="shared" si="257"/>
        <v>11047.866600000001</v>
      </c>
      <c r="LK289" s="364">
        <f t="shared" si="257"/>
        <v>14597.9133</v>
      </c>
      <c r="LL289" s="364">
        <f t="shared" si="257"/>
        <v>12995.657999999999</v>
      </c>
      <c r="LM289" s="364">
        <f t="shared" si="257"/>
        <v>13949.955900000001</v>
      </c>
      <c r="LN289" s="364">
        <f t="shared" si="257"/>
        <v>11924.841899999999</v>
      </c>
      <c r="LO289" s="364">
        <f t="shared" si="257"/>
        <v>6023.8967999999995</v>
      </c>
      <c r="LP289" s="364">
        <f t="shared" si="257"/>
        <v>11973.202499999999</v>
      </c>
      <c r="LQ289" s="364">
        <f t="shared" si="257"/>
        <v>11556.696</v>
      </c>
      <c r="LR289" s="364">
        <f t="shared" si="257"/>
        <v>19578.305100000001</v>
      </c>
      <c r="LS289" s="364">
        <f t="shared" si="257"/>
        <v>20028.2232</v>
      </c>
      <c r="LT289" s="364">
        <f t="shared" si="257"/>
        <v>24710.233800000002</v>
      </c>
      <c r="LU289" s="364">
        <f t="shared" si="257"/>
        <v>12808.484700000001</v>
      </c>
      <c r="LV289" s="364">
        <f t="shared" si="257"/>
        <v>10034.881799999999</v>
      </c>
      <c r="LW289" s="364">
        <f t="shared" si="257"/>
        <v>23818.118399999999</v>
      </c>
      <c r="LX289" s="364">
        <f t="shared" si="257"/>
        <v>18755.968799999999</v>
      </c>
      <c r="LY289" s="364">
        <f t="shared" si="257"/>
        <v>12784.1217</v>
      </c>
      <c r="LZ289" s="364">
        <f t="shared" si="257"/>
        <v>12591.534899999999</v>
      </c>
      <c r="MA289" s="364">
        <f t="shared" si="257"/>
        <v>13555.3992</v>
      </c>
      <c r="MB289" s="364">
        <f t="shared" si="257"/>
        <v>9605.6957999999995</v>
      </c>
      <c r="MC289" s="364">
        <f t="shared" si="257"/>
        <v>12376.231800000001</v>
      </c>
      <c r="MD289" s="364">
        <f t="shared" si="257"/>
        <v>13817.3238</v>
      </c>
      <c r="ME289" s="364">
        <f t="shared" si="257"/>
        <v>15845.4843</v>
      </c>
      <c r="MF289" s="364">
        <f t="shared" si="257"/>
        <v>22678.690199999997</v>
      </c>
      <c r="MG289" s="364">
        <f t="shared" si="257"/>
        <v>12131.3274</v>
      </c>
      <c r="MH289" s="364">
        <f t="shared" si="257"/>
        <v>16041.539699999999</v>
      </c>
      <c r="MI289" s="364">
        <f t="shared" si="257"/>
        <v>14443.432499999999</v>
      </c>
      <c r="MJ289" s="364">
        <f t="shared" si="257"/>
        <v>25168.2189</v>
      </c>
      <c r="MK289" s="364">
        <f t="shared" si="257"/>
        <v>19646.1888</v>
      </c>
      <c r="ML289" s="364">
        <f t="shared" si="257"/>
        <v>18146.7546</v>
      </c>
      <c r="MM289" s="364">
        <f t="shared" si="257"/>
        <v>14889.155699999999</v>
      </c>
      <c r="MN289" s="364">
        <f t="shared" si="257"/>
        <v>11198.966399999999</v>
      </c>
      <c r="MO289" s="364">
        <f t="shared" si="257"/>
        <v>15465.6921</v>
      </c>
      <c r="MP289" s="364">
        <f t="shared" si="257"/>
        <v>18805.693500000001</v>
      </c>
      <c r="MQ289" s="364">
        <f t="shared" ref="MQ289:OR289" si="258">MQ$4+MQ$37+MQ$59+MQ$74+MQ$164+MQ$231</f>
        <v>24021.6672</v>
      </c>
      <c r="MR289" s="364">
        <f t="shared" si="258"/>
        <v>12284.777699999999</v>
      </c>
      <c r="MS289" s="364">
        <f t="shared" si="258"/>
        <v>9667.9002</v>
      </c>
      <c r="MT289" s="364">
        <f t="shared" si="258"/>
        <v>10666.578300000001</v>
      </c>
      <c r="MU289" s="364">
        <f t="shared" si="258"/>
        <v>14292.320400000001</v>
      </c>
      <c r="MV289" s="364">
        <f t="shared" si="258"/>
        <v>20691.786899999999</v>
      </c>
      <c r="MW289" s="364">
        <f t="shared" si="258"/>
        <v>12920.536199999999</v>
      </c>
      <c r="MX289" s="364">
        <f t="shared" si="258"/>
        <v>18906.015899999999</v>
      </c>
      <c r="MY289" s="364">
        <f t="shared" si="258"/>
        <v>13227.879300000001</v>
      </c>
      <c r="MZ289" s="364">
        <f t="shared" si="258"/>
        <v>11211.591900000001</v>
      </c>
      <c r="NA289" s="364">
        <f t="shared" si="258"/>
        <v>17396.634599999998</v>
      </c>
      <c r="NB289" s="364">
        <f t="shared" si="258"/>
        <v>17735.6718</v>
      </c>
      <c r="NC289" s="364">
        <f t="shared" si="258"/>
        <v>27819.300299999999</v>
      </c>
      <c r="ND289" s="364">
        <f t="shared" si="258"/>
        <v>27547.5</v>
      </c>
      <c r="NE289" s="364">
        <f t="shared" si="258"/>
        <v>20306.7</v>
      </c>
      <c r="NF289" s="364">
        <f t="shared" si="258"/>
        <v>5397.6</v>
      </c>
      <c r="NG289" s="364">
        <f t="shared" si="258"/>
        <v>31581</v>
      </c>
      <c r="NH289" s="364">
        <f t="shared" si="258"/>
        <v>22104</v>
      </c>
      <c r="NI289" s="364">
        <f t="shared" si="258"/>
        <v>13065.9</v>
      </c>
      <c r="NJ289" s="364">
        <f t="shared" si="258"/>
        <v>15013.5</v>
      </c>
      <c r="NK289" s="364">
        <f t="shared" si="258"/>
        <v>9872.7003000000004</v>
      </c>
      <c r="NL289" s="364">
        <f t="shared" si="258"/>
        <v>16724.400000000001</v>
      </c>
      <c r="NM289" s="364">
        <f t="shared" si="258"/>
        <v>19553.400000000001</v>
      </c>
      <c r="NN289" s="364">
        <f t="shared" si="258"/>
        <v>18722.099999999999</v>
      </c>
      <c r="NO289" s="364">
        <f t="shared" si="258"/>
        <v>35607.300000000003</v>
      </c>
      <c r="NP289" s="364">
        <f t="shared" si="258"/>
        <v>29738.7</v>
      </c>
      <c r="NQ289" s="364">
        <f t="shared" si="258"/>
        <v>39911.1</v>
      </c>
      <c r="NR289" s="364">
        <f t="shared" si="258"/>
        <v>36990.9</v>
      </c>
      <c r="NS289" s="364">
        <f t="shared" si="258"/>
        <v>43928.7</v>
      </c>
      <c r="NT289" s="364">
        <f t="shared" si="258"/>
        <v>40297.5</v>
      </c>
      <c r="NU289" s="364">
        <f t="shared" si="258"/>
        <v>35722.5</v>
      </c>
      <c r="NV289" s="364">
        <f t="shared" si="258"/>
        <v>41725.5</v>
      </c>
      <c r="NW289" s="364">
        <f t="shared" si="258"/>
        <v>31413.300000000003</v>
      </c>
      <c r="NX289" s="364">
        <f t="shared" si="258"/>
        <v>41921.4</v>
      </c>
      <c r="NY289" s="364">
        <f t="shared" si="258"/>
        <v>55035.600000000006</v>
      </c>
      <c r="NZ289" s="364">
        <f t="shared" si="258"/>
        <v>49617.3</v>
      </c>
      <c r="OA289" s="364">
        <f t="shared" si="258"/>
        <v>46664.7</v>
      </c>
      <c r="OB289" s="364">
        <f t="shared" si="258"/>
        <v>47413.5</v>
      </c>
      <c r="OC289" s="364">
        <f t="shared" si="258"/>
        <v>50313.599999999999</v>
      </c>
      <c r="OD289" s="364">
        <f t="shared" si="258"/>
        <v>54146.100000000006</v>
      </c>
      <c r="OE289" s="364">
        <f t="shared" si="258"/>
        <v>34842</v>
      </c>
      <c r="OF289" s="364">
        <f t="shared" si="258"/>
        <v>0</v>
      </c>
      <c r="OG289" s="364">
        <f t="shared" si="258"/>
        <v>0</v>
      </c>
      <c r="OH289" s="364">
        <f t="shared" si="258"/>
        <v>0</v>
      </c>
      <c r="OI289" s="364">
        <f t="shared" si="258"/>
        <v>0</v>
      </c>
      <c r="OJ289" s="364">
        <f t="shared" si="258"/>
        <v>0</v>
      </c>
      <c r="OK289" s="364">
        <f t="shared" si="258"/>
        <v>0</v>
      </c>
      <c r="OL289" s="364">
        <f t="shared" si="258"/>
        <v>0</v>
      </c>
      <c r="OM289" s="364">
        <f t="shared" si="258"/>
        <v>0</v>
      </c>
      <c r="ON289" s="364">
        <f t="shared" si="258"/>
        <v>0</v>
      </c>
      <c r="OO289" s="364">
        <f t="shared" si="258"/>
        <v>0</v>
      </c>
      <c r="OP289" s="364">
        <f t="shared" si="258"/>
        <v>0</v>
      </c>
      <c r="OQ289" s="364">
        <f t="shared" si="258"/>
        <v>0</v>
      </c>
      <c r="OR289" s="364">
        <f t="shared" si="258"/>
        <v>0</v>
      </c>
    </row>
    <row r="290" spans="1:408" ht="15">
      <c r="A290" s="364" t="s">
        <v>850</v>
      </c>
      <c r="B290" s="364"/>
      <c r="C290" s="364"/>
      <c r="D290" s="364"/>
      <c r="E290" s="364"/>
      <c r="F290" s="364"/>
      <c r="G290" s="364"/>
      <c r="H290" s="364"/>
      <c r="I290" s="364"/>
      <c r="J290" s="364"/>
      <c r="K290" s="364"/>
      <c r="L290" s="364"/>
      <c r="M290" s="364"/>
      <c r="N290" s="364"/>
      <c r="O290" s="364"/>
      <c r="P290" s="364"/>
      <c r="Q290" s="364"/>
      <c r="R290" s="364"/>
      <c r="S290" s="364"/>
      <c r="T290" s="364"/>
      <c r="U290" s="364"/>
      <c r="V290" s="364"/>
      <c r="W290" s="364"/>
      <c r="X290" s="364"/>
      <c r="Y290" s="364"/>
      <c r="Z290" s="364"/>
      <c r="AA290" s="364"/>
      <c r="AB290" s="364"/>
      <c r="AC290" s="364"/>
      <c r="AD290" s="364"/>
      <c r="AE290" s="364"/>
      <c r="AG290" s="364"/>
      <c r="AH290" s="364"/>
      <c r="AI290" s="364"/>
      <c r="AJ290" s="364"/>
      <c r="AK290" s="364"/>
      <c r="AL290" s="364"/>
      <c r="AM290" s="364"/>
      <c r="AN290" s="364"/>
      <c r="AO290" s="364"/>
      <c r="AP290" s="364"/>
      <c r="AQ290" s="364"/>
      <c r="AR290" s="364"/>
      <c r="AS290" s="364"/>
      <c r="AT290" s="364"/>
      <c r="AU290" s="364"/>
      <c r="AV290" s="364"/>
      <c r="AW290" s="364"/>
      <c r="AX290" s="364"/>
      <c r="AY290" s="364"/>
      <c r="AZ290" s="364"/>
      <c r="BA290" s="364"/>
      <c r="BB290" s="364"/>
      <c r="BC290" s="364"/>
      <c r="BD290" s="364"/>
      <c r="BE290" s="364"/>
      <c r="BF290" s="364"/>
      <c r="BG290" s="364"/>
      <c r="BH290" s="364"/>
      <c r="BI290" s="364"/>
      <c r="BJ290" s="364"/>
      <c r="BK290" s="364"/>
      <c r="BL290" s="364"/>
      <c r="BM290" s="364"/>
      <c r="BN290" s="364"/>
      <c r="BO290" s="364"/>
      <c r="BP290" s="364"/>
      <c r="BQ290" s="364"/>
      <c r="BR290" s="364"/>
      <c r="BS290" s="364"/>
      <c r="BT290" s="364"/>
      <c r="BU290" s="364"/>
      <c r="BV290" s="364"/>
      <c r="BW290" s="364"/>
      <c r="BX290" s="364"/>
      <c r="BY290" s="364"/>
      <c r="BZ290" s="364"/>
      <c r="CA290" s="364"/>
      <c r="CB290" s="364"/>
      <c r="CC290" s="364"/>
      <c r="CD290" s="364"/>
      <c r="CE290" s="364"/>
      <c r="CF290" s="364"/>
      <c r="CG290" s="364"/>
      <c r="CH290" s="364"/>
      <c r="CI290" s="364"/>
      <c r="CJ290" s="364"/>
      <c r="CK290" s="364"/>
      <c r="CL290" s="364"/>
      <c r="CM290" s="364"/>
      <c r="CN290" s="364"/>
      <c r="CO290" s="364">
        <v>1020.9561254117644</v>
      </c>
      <c r="CP290" s="364">
        <v>640.32021199999986</v>
      </c>
      <c r="CQ290" s="364">
        <v>316.22636870588229</v>
      </c>
      <c r="CR290" s="364">
        <v>81.354874588235276</v>
      </c>
      <c r="CS290" s="364">
        <v>1009.6016016470587</v>
      </c>
      <c r="CT290" s="364">
        <v>1044.1839075294115</v>
      </c>
      <c r="CU290" s="364">
        <v>925.79714705882338</v>
      </c>
      <c r="CV290" s="364">
        <v>1434.8486896470583</v>
      </c>
      <c r="CW290" s="364">
        <v>89.107074823529402</v>
      </c>
      <c r="CX290" s="364">
        <v>876.63263552941157</v>
      </c>
      <c r="CY290" s="364">
        <v>255.67851482352935</v>
      </c>
      <c r="CZ290" s="364">
        <v>258.81974094117646</v>
      </c>
      <c r="DA290" s="364">
        <v>750.06139599999983</v>
      </c>
      <c r="DB290" s="364">
        <v>1177.0375992941176</v>
      </c>
      <c r="DC290" s="364">
        <v>1286.2024115294114</v>
      </c>
      <c r="DD290" s="364">
        <v>162.8826607058823</v>
      </c>
      <c r="DE290" s="364">
        <v>1357.5284174117644</v>
      </c>
      <c r="DF290" s="364">
        <v>585.88189882352935</v>
      </c>
      <c r="DG290" s="364">
        <v>1699.4609668235291</v>
      </c>
      <c r="DH290" s="364">
        <v>2059.2034037647054</v>
      </c>
      <c r="DI290" s="364">
        <v>173.74726847058821</v>
      </c>
      <c r="DJ290" s="364">
        <v>506.5731439999999</v>
      </c>
      <c r="DK290" s="364">
        <v>220.37574423529409</v>
      </c>
      <c r="DL290" s="364">
        <v>174.03545435294114</v>
      </c>
      <c r="DM290" s="364">
        <v>121.21098211764706</v>
      </c>
      <c r="DN290" s="364">
        <v>57.406627764705874</v>
      </c>
      <c r="DO290" s="364">
        <v>282.24925317647052</v>
      </c>
      <c r="DP290" s="364">
        <v>87.608508235294096</v>
      </c>
      <c r="DQ290" s="364">
        <v>78.530652941176456</v>
      </c>
      <c r="DR290" s="364">
        <v>116.36945929411763</v>
      </c>
      <c r="DS290" s="364">
        <v>530.80957670588225</v>
      </c>
      <c r="DT290" s="364">
        <v>97.839107058823515</v>
      </c>
      <c r="DU290" s="364">
        <v>510.4636534117646</v>
      </c>
      <c r="DV290" s="364">
        <v>540.95371976470585</v>
      </c>
      <c r="DW290" s="364">
        <v>782.97222376470575</v>
      </c>
      <c r="DX290" s="364">
        <v>81.181963058823527</v>
      </c>
      <c r="DY290" s="364">
        <v>562.45238658823519</v>
      </c>
      <c r="DZ290" s="364">
        <v>1169.7176778823527</v>
      </c>
      <c r="EA290" s="364">
        <v>1768.3373927058822</v>
      </c>
      <c r="EB290" s="364">
        <v>404.5265230588235</v>
      </c>
      <c r="EC290" s="364">
        <v>668.13014964705872</v>
      </c>
      <c r="ED290" s="364">
        <v>727.49644141176452</v>
      </c>
      <c r="EE290" s="364">
        <v>887.72779199999979</v>
      </c>
      <c r="EF290" s="364">
        <v>296.39918</v>
      </c>
      <c r="EG290" s="364">
        <v>285.79393952941172</v>
      </c>
      <c r="EH290" s="364">
        <v>358.07095882352928</v>
      </c>
      <c r="EI290" s="364">
        <v>467.20695247058819</v>
      </c>
      <c r="EJ290" s="364">
        <v>421.67358305882351</v>
      </c>
      <c r="EK290" s="364">
        <v>575.44956988235288</v>
      </c>
      <c r="EL290" s="364">
        <v>110.34637435294115</v>
      </c>
      <c r="EM290" s="364">
        <v>172.39279482352939</v>
      </c>
      <c r="EN290" s="364">
        <v>162.33510752941174</v>
      </c>
      <c r="EO290" s="364">
        <v>151.09585811764703</v>
      </c>
      <c r="EP290" s="364">
        <v>151.29758823529409</v>
      </c>
      <c r="EQ290" s="364">
        <v>169.62621035294114</v>
      </c>
      <c r="ER290" s="364">
        <v>395.99622094117638</v>
      </c>
      <c r="ES290" s="364">
        <v>591.21333764705878</v>
      </c>
      <c r="ET290" s="364">
        <v>120.31760588235294</v>
      </c>
      <c r="EU290" s="364">
        <v>1193.6082875294114</v>
      </c>
      <c r="EV290" s="364">
        <v>139.28023694117644</v>
      </c>
      <c r="EW290" s="364">
        <v>430.00215505882346</v>
      </c>
      <c r="EX290" s="364">
        <v>765.62343364705873</v>
      </c>
      <c r="EY290" s="364">
        <v>172.01815317647055</v>
      </c>
      <c r="EZ290" s="364">
        <v>648.87933270588223</v>
      </c>
      <c r="FA290" s="364">
        <v>136.34074094117645</v>
      </c>
      <c r="FB290" s="364">
        <v>241.67268094117642</v>
      </c>
      <c r="FC290" s="364">
        <v>286.83140870588227</v>
      </c>
      <c r="FD290" s="364">
        <v>152.39269458823526</v>
      </c>
      <c r="FE290" s="364">
        <v>381.52928964705876</v>
      </c>
      <c r="FF290" s="364">
        <v>407.69656776470583</v>
      </c>
      <c r="FG290" s="364">
        <v>273.92068117647057</v>
      </c>
      <c r="FH290" s="364">
        <v>187.81073952941171</v>
      </c>
      <c r="FI290" s="364">
        <v>604.95980423529409</v>
      </c>
      <c r="FJ290" s="364">
        <v>1371.8224371764707</v>
      </c>
      <c r="FK290" s="364">
        <v>524.49830588235295</v>
      </c>
      <c r="FL290" s="364">
        <v>721.55981223529409</v>
      </c>
      <c r="FM290" s="364">
        <v>309.7998235294117</v>
      </c>
      <c r="FN290" s="364">
        <v>893.2897795294117</v>
      </c>
      <c r="FO290" s="364">
        <v>416.51505576470583</v>
      </c>
      <c r="FP290" s="364">
        <v>1605.3970948235292</v>
      </c>
      <c r="FQ290" s="364">
        <v>472.50957270588231</v>
      </c>
      <c r="FR290" s="364">
        <v>335.04490682352935</v>
      </c>
      <c r="FS290" s="364">
        <v>975.76857905882343</v>
      </c>
      <c r="FT290" s="364">
        <v>450.52098988235292</v>
      </c>
      <c r="FU290" s="364">
        <v>920.20634094117622</v>
      </c>
      <c r="FV290" s="364">
        <v>804.67262070588208</v>
      </c>
      <c r="FW290" s="364">
        <v>1658.7691202352939</v>
      </c>
      <c r="FX290" s="364">
        <v>706.66060211764693</v>
      </c>
      <c r="FY290" s="364">
        <v>3159.2665538823526</v>
      </c>
      <c r="FZ290" s="364">
        <v>6163.1432799999984</v>
      </c>
      <c r="GA290" s="364">
        <v>3122.1482122352936</v>
      </c>
      <c r="GB290" s="364">
        <v>3905.3221661176462</v>
      </c>
      <c r="GC290" s="364">
        <v>3707.7419251764695</v>
      </c>
      <c r="GD290" s="364">
        <v>4238.2344974117641</v>
      </c>
      <c r="GE290" s="364">
        <v>7862.4889724705872</v>
      </c>
      <c r="GF290" s="364">
        <v>8657.9684635294107</v>
      </c>
      <c r="GG290" s="364">
        <v>9963.825152235293</v>
      </c>
      <c r="GH290" s="364">
        <v>6205.6506976470582</v>
      </c>
      <c r="GI290" s="364">
        <v>4770.0815432941172</v>
      </c>
      <c r="GJ290" s="364">
        <v>7538.5104035294098</v>
      </c>
      <c r="GK290" s="364">
        <v>4627.8906289411761</v>
      </c>
      <c r="GL290" s="364">
        <v>15293.333130352939</v>
      </c>
      <c r="GM290" s="364">
        <v>11314.437108470587</v>
      </c>
      <c r="GN290" s="364">
        <v>17159.711360235291</v>
      </c>
      <c r="GO290" s="364">
        <v>12576.80654752941</v>
      </c>
      <c r="GP290" s="364">
        <v>17976.170783529411</v>
      </c>
      <c r="GQ290" s="364">
        <v>10293.509801647058</v>
      </c>
      <c r="GR290" s="364">
        <v>22647.77921082353</v>
      </c>
      <c r="GS290" s="364">
        <v>26745.465453411762</v>
      </c>
      <c r="GT290" s="364">
        <v>33593.194296941161</v>
      </c>
      <c r="GU290" s="364">
        <v>11497.377506588233</v>
      </c>
      <c r="GV290" s="364">
        <v>28954.756064705882</v>
      </c>
      <c r="GW290" s="364">
        <v>21495.58323458823</v>
      </c>
      <c r="GX290" s="364">
        <v>21493.306566117644</v>
      </c>
      <c r="GY290" s="364">
        <v>22110.312540235289</v>
      </c>
      <c r="GZ290" s="364">
        <v>38084.945915058815</v>
      </c>
      <c r="HA290" s="364">
        <v>38157.30939011764</v>
      </c>
      <c r="HB290" s="364">
        <v>30720.87442611764</v>
      </c>
      <c r="HC290" s="364">
        <v>25256.610729411757</v>
      </c>
      <c r="HD290" s="364">
        <v>16960.488459764703</v>
      </c>
      <c r="HE290" s="364">
        <v>12763.95445952941</v>
      </c>
      <c r="HF290" s="364">
        <v>6615.2204736470576</v>
      </c>
      <c r="HG290" s="364">
        <v>16105.412128235292</v>
      </c>
      <c r="HH290" s="364">
        <v>2163.52669317647</v>
      </c>
      <c r="HI290" s="364">
        <v>4899.5346416470584</v>
      </c>
      <c r="HJ290" s="364">
        <v>5790.37484117647</v>
      </c>
      <c r="HK290" s="364">
        <v>2423.7873635294113</v>
      </c>
      <c r="HL290" s="364">
        <v>5277.1446032941167</v>
      </c>
      <c r="HM290" s="364">
        <v>5167.9797910588222</v>
      </c>
      <c r="HN290" s="364">
        <v>6678.6501863529411</v>
      </c>
      <c r="HO290" s="364">
        <v>4412.3564075294116</v>
      </c>
      <c r="HP290" s="364">
        <v>6948.2192607058823</v>
      </c>
      <c r="HQ290" s="364">
        <v>1706.9249811764694</v>
      </c>
      <c r="HR290" s="364">
        <v>1306.1448745882381</v>
      </c>
      <c r="HS290" s="364">
        <v>2506.1220701176426</v>
      </c>
      <c r="HT290" s="364">
        <v>1878.5108555294078</v>
      </c>
      <c r="HU290" s="364">
        <v>3367.6537654117651</v>
      </c>
      <c r="HV290" s="364">
        <v>2278.8298647058764</v>
      </c>
      <c r="HW290" s="364">
        <v>1354.7330143529418</v>
      </c>
      <c r="HX290" s="364">
        <v>2184.4489882352968</v>
      </c>
      <c r="HY290" s="364">
        <v>2882.2046465882363</v>
      </c>
      <c r="HZ290" s="364">
        <v>759.22570705882265</v>
      </c>
      <c r="IA290" s="364">
        <v>1258.6518411764653</v>
      </c>
      <c r="IB290" s="364">
        <v>1428.9120604705888</v>
      </c>
      <c r="IC290" s="364">
        <v>2684.9990472941163</v>
      </c>
      <c r="ID290" s="364">
        <v>1999.548926117644</v>
      </c>
      <c r="IE290" s="364">
        <v>3027.4503312941215</v>
      </c>
      <c r="IF290" s="364">
        <v>2984.1648117647073</v>
      </c>
      <c r="IG290" s="364">
        <v>3211.7740216470588</v>
      </c>
      <c r="IH290" s="364">
        <v>3138.6612632941124</v>
      </c>
      <c r="II290" s="364">
        <v>3800.9124209411739</v>
      </c>
      <c r="IJ290" s="364">
        <v>3265.3189585882301</v>
      </c>
      <c r="IK290" s="364">
        <v>3520.7381061176457</v>
      </c>
      <c r="IL290" s="364">
        <v>4686.6517303529372</v>
      </c>
      <c r="IM290" s="364">
        <v>3988.0315143529328</v>
      </c>
      <c r="IN290" s="364">
        <v>10146.073904235287</v>
      </c>
      <c r="IO290" s="364">
        <v>1835.1676988235283</v>
      </c>
      <c r="IP290" s="364">
        <v>2430.4156388235297</v>
      </c>
      <c r="IQ290" s="364">
        <v>2314.9395557647008</v>
      </c>
      <c r="IR290" s="364">
        <v>2076.3216451764697</v>
      </c>
      <c r="IS290" s="364">
        <v>3966.4752103529386</v>
      </c>
      <c r="IT290" s="364">
        <v>4299.5028159999974</v>
      </c>
      <c r="IU290" s="364">
        <v>6716.0855324705844</v>
      </c>
      <c r="IV290" s="364">
        <v>1820.0667585882341</v>
      </c>
      <c r="IW290" s="364">
        <v>3393.100578823527</v>
      </c>
      <c r="IX290" s="364">
        <v>1396.2029628235287</v>
      </c>
      <c r="IY290" s="364">
        <v>352.01905529411744</v>
      </c>
      <c r="IZ290" s="364">
        <v>2736.8725061176456</v>
      </c>
      <c r="JA290" s="364">
        <v>529.0228242352938</v>
      </c>
      <c r="JB290" s="364">
        <v>2106.3794327058808</v>
      </c>
      <c r="JC290" s="364">
        <v>17506.427795294105</v>
      </c>
      <c r="JD290" s="364">
        <v>13852.201988470581</v>
      </c>
      <c r="JE290" s="364">
        <v>19425.774590352928</v>
      </c>
      <c r="JF290" s="364">
        <v>27708.81322094116</v>
      </c>
      <c r="JG290" s="364">
        <v>13735.515524705872</v>
      </c>
      <c r="JH290" s="364">
        <v>19765.488108470578</v>
      </c>
      <c r="JI290" s="364">
        <v>27754.951780705866</v>
      </c>
      <c r="JJ290" s="364">
        <v>48415.60287694115</v>
      </c>
      <c r="JK290" s="364">
        <v>50589.619536235259</v>
      </c>
      <c r="JL290" s="364">
        <v>82738.512646588177</v>
      </c>
      <c r="JM290" s="364">
        <v>9303.3031098823467</v>
      </c>
      <c r="JN290" s="364">
        <v>7223.3215039999959</v>
      </c>
      <c r="JO290" s="364">
        <v>9605.3507331764649</v>
      </c>
      <c r="JP290" s="364">
        <v>6335.9683536470548</v>
      </c>
      <c r="JQ290" s="364">
        <v>4456.8811263529387</v>
      </c>
      <c r="JR290" s="364">
        <v>7933.6132482352896</v>
      </c>
      <c r="JS290" s="364">
        <v>20027.247345411753</v>
      </c>
      <c r="JT290" s="364">
        <v>23271.528734588221</v>
      </c>
      <c r="JU290" s="364">
        <v>14318.400290352933</v>
      </c>
      <c r="JV290" s="364">
        <v>24883.093007294105</v>
      </c>
      <c r="JW290" s="364">
        <v>35843.263210588222</v>
      </c>
      <c r="JX290" s="364">
        <v>21908.524785411755</v>
      </c>
      <c r="JY290" s="364">
        <v>14044.047330352934</v>
      </c>
      <c r="JZ290" s="364">
        <v>19947.535130352931</v>
      </c>
      <c r="KA290" s="364">
        <v>17214.927775294105</v>
      </c>
      <c r="KB290" s="364">
        <v>15579.616985882343</v>
      </c>
      <c r="KC290" s="364">
        <v>14635.606491058816</v>
      </c>
      <c r="KD290" s="364">
        <v>27392.241029176454</v>
      </c>
      <c r="KE290" s="364">
        <v>47911.335219999972</v>
      </c>
      <c r="KF290" s="364">
        <v>38059.643194588214</v>
      </c>
      <c r="KG290" s="364">
        <v>37673.58938658821</v>
      </c>
      <c r="KH290" s="364">
        <v>35067.783819764685</v>
      </c>
      <c r="KI290" s="364">
        <v>28500.258109647046</v>
      </c>
      <c r="KJ290" s="364">
        <v>43780.594056705857</v>
      </c>
      <c r="KK290" s="364">
        <v>8862.5124103401376</v>
      </c>
      <c r="KL290" s="364">
        <v>9152.9523485714308</v>
      </c>
      <c r="KM290" s="364">
        <v>27398.927375510204</v>
      </c>
      <c r="KN290" s="364">
        <v>45986.453530884348</v>
      </c>
      <c r="KO290" s="364">
        <v>50136.058282993203</v>
      </c>
      <c r="KP290" s="364">
        <v>64614.022784217683</v>
      </c>
      <c r="KQ290" s="364">
        <v>71183.340461768705</v>
      </c>
      <c r="KR290" s="364">
        <v>77473.376277823118</v>
      </c>
      <c r="KS290" s="364">
        <v>74823.842965442163</v>
      </c>
      <c r="KT290" s="364">
        <v>76276.492579047626</v>
      </c>
      <c r="KU290" s="364">
        <v>92266.196508843539</v>
      </c>
      <c r="KV290" s="364">
        <v>111370.98350639458</v>
      </c>
      <c r="KW290" s="364">
        <v>4199.2200102857141</v>
      </c>
      <c r="KX290" s="364">
        <v>23813.786936571429</v>
      </c>
      <c r="KY290" s="364">
        <v>32678.736970285714</v>
      </c>
      <c r="KZ290" s="364">
        <v>29222.519566285715</v>
      </c>
      <c r="LA290" s="364">
        <v>40140.947514857144</v>
      </c>
      <c r="LB290" s="364">
        <v>74266.666388571422</v>
      </c>
      <c r="LC290" s="364">
        <v>71446.699894285703</v>
      </c>
      <c r="LD290" s="364">
        <v>65781.961158857142</v>
      </c>
      <c r="LE290" s="364">
        <v>9611.6420074285707</v>
      </c>
      <c r="LF290" s="364">
        <v>14989.119995999999</v>
      </c>
      <c r="LG290" s="364">
        <v>9576.1280965714286</v>
      </c>
      <c r="LH290" s="364">
        <v>21524.489454857139</v>
      </c>
      <c r="LI290" s="364">
        <v>10787.861699999999</v>
      </c>
      <c r="LJ290" s="364">
        <v>11047.866599999999</v>
      </c>
      <c r="LK290" s="364">
        <v>14597.9133</v>
      </c>
      <c r="LL290" s="364">
        <v>12995.657999999999</v>
      </c>
      <c r="LM290" s="364">
        <v>13949.955900000001</v>
      </c>
      <c r="LN290" s="364">
        <v>11924.841899999999</v>
      </c>
      <c r="LO290" s="364">
        <v>6023.8968000000004</v>
      </c>
      <c r="LP290" s="364">
        <v>11973.202499999999</v>
      </c>
      <c r="LQ290" s="364">
        <v>11556.696</v>
      </c>
      <c r="LR290" s="364">
        <v>19578.305100000001</v>
      </c>
      <c r="LS290" s="364">
        <v>20028.2232</v>
      </c>
      <c r="LT290" s="364">
        <v>24710.233800000002</v>
      </c>
      <c r="LU290" s="364">
        <v>12808.484700000001</v>
      </c>
      <c r="LV290" s="364">
        <v>10034.881799999999</v>
      </c>
      <c r="LW290" s="364">
        <v>23818.118399999999</v>
      </c>
      <c r="LX290" s="364">
        <v>18755.968799999999</v>
      </c>
      <c r="LY290" s="364">
        <v>12784.1217</v>
      </c>
      <c r="LZ290" s="364">
        <v>12591.534900000001</v>
      </c>
      <c r="MA290" s="364">
        <v>13555.3992</v>
      </c>
      <c r="MB290" s="364">
        <v>9605.6957999999995</v>
      </c>
      <c r="MC290" s="364">
        <v>12376.2318</v>
      </c>
      <c r="MD290" s="364">
        <v>13817.3238</v>
      </c>
      <c r="ME290" s="364">
        <v>15845.4843</v>
      </c>
      <c r="MF290" s="364">
        <v>22678.690200000001</v>
      </c>
      <c r="MG290" s="364">
        <v>12131.3274</v>
      </c>
      <c r="MH290" s="364">
        <v>16041.539699999999</v>
      </c>
      <c r="MI290" s="364">
        <v>14443.432500000001</v>
      </c>
      <c r="MJ290" s="364">
        <v>25168.2189</v>
      </c>
      <c r="MK290" s="364">
        <v>19646.1888</v>
      </c>
      <c r="ML290" s="364">
        <v>18146.7546</v>
      </c>
      <c r="MM290" s="364">
        <v>14889.155699999999</v>
      </c>
      <c r="MN290" s="364">
        <v>11198.966399999999</v>
      </c>
      <c r="MO290" s="364">
        <v>15465.6921</v>
      </c>
      <c r="MP290" s="364">
        <v>18805.693500000001</v>
      </c>
      <c r="MQ290" s="364">
        <v>24021.6672</v>
      </c>
      <c r="MR290" s="364">
        <v>12284.777700000001</v>
      </c>
      <c r="MS290" s="364">
        <v>9667.9002</v>
      </c>
      <c r="MT290" s="364">
        <v>10666.578299999999</v>
      </c>
      <c r="MU290" s="364">
        <v>14292.320400000001</v>
      </c>
      <c r="MV290" s="364">
        <v>20691.786899999999</v>
      </c>
      <c r="MW290" s="364">
        <v>12920.5362</v>
      </c>
      <c r="MX290" s="364">
        <v>18906.015899999999</v>
      </c>
      <c r="MY290" s="364">
        <v>13227.879300000001</v>
      </c>
      <c r="MZ290" s="364">
        <v>11211.591899999999</v>
      </c>
      <c r="NA290" s="364">
        <v>17396.634600000001</v>
      </c>
      <c r="NB290" s="364">
        <v>17735.6718</v>
      </c>
      <c r="NC290" s="364">
        <v>27819.3</v>
      </c>
      <c r="ND290" s="364">
        <v>27547.5</v>
      </c>
      <c r="NE290" s="364">
        <v>20306.7</v>
      </c>
      <c r="NF290" s="364">
        <v>5397.6</v>
      </c>
      <c r="NG290" s="364">
        <v>31581</v>
      </c>
      <c r="NH290" s="364">
        <v>22104</v>
      </c>
      <c r="NI290" s="364">
        <v>13065.9</v>
      </c>
      <c r="NJ290" s="364">
        <v>15013.5</v>
      </c>
      <c r="NK290" s="364">
        <v>9872.7000000000007</v>
      </c>
      <c r="NL290" s="364">
        <v>16724.400000000001</v>
      </c>
      <c r="NM290" s="364">
        <v>19553.400000000001</v>
      </c>
      <c r="NN290" s="364">
        <v>18722.099999999999</v>
      </c>
      <c r="NO290" s="364">
        <v>35607.300000000003</v>
      </c>
      <c r="NP290" s="364">
        <v>29738.7</v>
      </c>
      <c r="NQ290" s="364">
        <v>39911.1</v>
      </c>
      <c r="NR290" s="364">
        <v>36990.9</v>
      </c>
      <c r="NS290" s="364">
        <v>43928.7</v>
      </c>
      <c r="NT290" s="364">
        <v>40297.5</v>
      </c>
      <c r="NU290" s="364">
        <v>35722.5</v>
      </c>
      <c r="NV290" s="364">
        <v>41725.5</v>
      </c>
      <c r="NW290" s="364">
        <v>31413.3</v>
      </c>
      <c r="NX290" s="364">
        <v>41921.4</v>
      </c>
      <c r="NY290" s="364">
        <v>55035.6</v>
      </c>
      <c r="NZ290" s="364">
        <v>49617.3</v>
      </c>
      <c r="OA290" s="364">
        <v>46664.7</v>
      </c>
      <c r="OB290" s="364">
        <v>47413.8</v>
      </c>
      <c r="OC290" s="364">
        <v>50313.599999999999</v>
      </c>
      <c r="OD290" s="364">
        <v>54146.1</v>
      </c>
      <c r="OE290" s="364">
        <v>34842</v>
      </c>
      <c r="OF290" s="364"/>
      <c r="OG290" s="364"/>
      <c r="OH290" s="364"/>
      <c r="OI290" s="364"/>
      <c r="OJ290" s="364"/>
      <c r="OK290" s="364"/>
      <c r="OL290" s="364"/>
      <c r="OM290" s="364"/>
      <c r="ON290" s="364"/>
      <c r="OO290" s="364"/>
      <c r="OP290" s="364"/>
      <c r="OQ290" s="364"/>
      <c r="OR290" s="364"/>
    </row>
    <row r="291" spans="1:408" ht="15">
      <c r="A291" s="364" t="s">
        <v>851</v>
      </c>
      <c r="B291" s="364"/>
      <c r="C291" s="364"/>
      <c r="D291" s="364"/>
      <c r="E291" s="364"/>
      <c r="F291" s="364"/>
      <c r="G291" s="364"/>
      <c r="H291" s="364"/>
      <c r="I291" s="364"/>
      <c r="J291" s="364"/>
      <c r="K291" s="364"/>
      <c r="L291" s="364"/>
      <c r="M291" s="364"/>
      <c r="N291" s="364"/>
      <c r="O291" s="364"/>
      <c r="P291" s="364"/>
      <c r="Q291" s="364"/>
      <c r="R291" s="364"/>
      <c r="S291" s="364"/>
      <c r="T291" s="364"/>
      <c r="U291" s="364"/>
      <c r="V291" s="364"/>
      <c r="W291" s="364"/>
      <c r="X291" s="364"/>
      <c r="Y291" s="364"/>
      <c r="Z291" s="364"/>
      <c r="AA291" s="364"/>
      <c r="AB291" s="364"/>
      <c r="AC291" s="364"/>
      <c r="AD291" s="364"/>
      <c r="AE291" s="364"/>
      <c r="AG291" s="364"/>
      <c r="AH291" s="364"/>
      <c r="AI291" s="364"/>
      <c r="AJ291" s="364"/>
      <c r="AK291" s="364"/>
      <c r="AL291" s="364"/>
      <c r="AM291" s="364"/>
      <c r="AN291" s="364"/>
      <c r="AO291" s="364"/>
      <c r="AP291" s="364"/>
      <c r="AQ291" s="364"/>
      <c r="AR291" s="364"/>
      <c r="AS291" s="364"/>
      <c r="AT291" s="364"/>
      <c r="AU291" s="364"/>
      <c r="AV291" s="364"/>
      <c r="AW291" s="364"/>
      <c r="AX291" s="364"/>
      <c r="AY291" s="364"/>
      <c r="AZ291" s="364"/>
      <c r="BA291" s="364"/>
      <c r="BB291" s="364"/>
      <c r="BC291" s="364"/>
      <c r="BD291" s="364"/>
      <c r="BE291" s="364"/>
      <c r="BF291" s="364"/>
      <c r="BG291" s="364"/>
      <c r="BH291" s="364"/>
      <c r="BI291" s="364"/>
      <c r="BJ291" s="364"/>
      <c r="BK291" s="364"/>
      <c r="BL291" s="364"/>
      <c r="BM291" s="364"/>
      <c r="BN291" s="364"/>
      <c r="BO291" s="364"/>
      <c r="BP291" s="364"/>
      <c r="BQ291" s="364"/>
      <c r="BR291" s="364"/>
      <c r="BS291" s="364"/>
      <c r="BT291" s="364"/>
      <c r="BU291" s="364"/>
      <c r="BV291" s="364"/>
      <c r="BW291" s="364"/>
      <c r="BX291" s="364"/>
      <c r="BY291" s="364"/>
      <c r="BZ291" s="364"/>
      <c r="CA291" s="364"/>
      <c r="CB291" s="364"/>
      <c r="CC291" s="364"/>
      <c r="CD291" s="364"/>
      <c r="CE291" s="364"/>
      <c r="CF291" s="364"/>
      <c r="CG291" s="364"/>
      <c r="CH291" s="364"/>
      <c r="CI291" s="364"/>
      <c r="CJ291" s="364"/>
      <c r="CK291" s="364"/>
      <c r="CL291" s="364"/>
      <c r="CM291" s="364"/>
      <c r="CN291" s="364"/>
      <c r="CO291" s="364"/>
      <c r="CP291" s="364"/>
      <c r="CQ291" s="364"/>
      <c r="CR291" s="364"/>
      <c r="CS291" s="364"/>
      <c r="CT291" s="364"/>
      <c r="CU291" s="364"/>
      <c r="CV291" s="364"/>
      <c r="CW291" s="364"/>
      <c r="CX291" s="364"/>
      <c r="CY291" s="364"/>
      <c r="CZ291" s="364"/>
      <c r="DA291" s="364"/>
      <c r="DB291" s="364"/>
      <c r="DC291" s="364"/>
      <c r="DD291" s="364"/>
      <c r="DE291" s="364"/>
      <c r="DF291" s="364"/>
      <c r="DG291" s="364"/>
      <c r="DH291" s="364"/>
      <c r="DI291" s="364"/>
      <c r="DJ291" s="364"/>
      <c r="DK291" s="364"/>
      <c r="DL291" s="364"/>
      <c r="DM291" s="364"/>
      <c r="DN291" s="364"/>
      <c r="DO291" s="364"/>
      <c r="DP291" s="364"/>
      <c r="DQ291" s="364"/>
      <c r="DR291" s="364"/>
      <c r="DS291" s="364"/>
      <c r="DT291" s="364"/>
      <c r="DU291" s="364"/>
      <c r="DV291" s="364"/>
      <c r="DW291" s="364"/>
      <c r="DX291" s="364"/>
      <c r="DY291" s="364"/>
      <c r="DZ291" s="364"/>
      <c r="EA291" s="364"/>
      <c r="EB291" s="364"/>
      <c r="EC291" s="364"/>
      <c r="ED291" s="364"/>
      <c r="EE291" s="364"/>
      <c r="EF291" s="364"/>
      <c r="EG291" s="364"/>
      <c r="EH291" s="364"/>
      <c r="EI291" s="364"/>
      <c r="EJ291" s="364"/>
      <c r="EK291" s="364"/>
      <c r="EL291" s="364"/>
      <c r="EM291" s="364"/>
      <c r="EN291" s="364"/>
      <c r="EO291" s="364"/>
      <c r="EP291" s="364"/>
      <c r="EQ291" s="364"/>
      <c r="ER291" s="364"/>
      <c r="ES291" s="364"/>
      <c r="ET291" s="364"/>
      <c r="EU291" s="364"/>
      <c r="EV291" s="364"/>
      <c r="EW291" s="364"/>
      <c r="EX291" s="364"/>
      <c r="EY291" s="364"/>
      <c r="EZ291" s="364"/>
      <c r="FA291" s="364"/>
      <c r="FB291" s="364"/>
      <c r="FC291" s="364"/>
      <c r="FD291" s="364"/>
      <c r="FE291" s="364"/>
      <c r="FF291" s="364"/>
      <c r="FG291" s="364"/>
      <c r="FH291" s="364"/>
      <c r="FI291" s="364"/>
      <c r="FJ291" s="364"/>
      <c r="FK291" s="364"/>
      <c r="FL291" s="364"/>
      <c r="FM291" s="364"/>
      <c r="FN291" s="364"/>
      <c r="FO291" s="364"/>
      <c r="FP291" s="364"/>
      <c r="FQ291" s="364"/>
      <c r="FR291" s="364"/>
      <c r="FS291" s="364"/>
      <c r="FT291" s="364"/>
      <c r="FU291" s="364"/>
      <c r="FV291" s="364"/>
      <c r="FW291" s="364"/>
      <c r="FX291" s="364"/>
      <c r="FY291" s="364"/>
      <c r="FZ291" s="364"/>
      <c r="GA291" s="364"/>
      <c r="GB291" s="364"/>
      <c r="GC291" s="364"/>
      <c r="GD291" s="364"/>
      <c r="GE291" s="364"/>
      <c r="GF291" s="364"/>
      <c r="GG291" s="364"/>
      <c r="GH291" s="364"/>
      <c r="GI291" s="364"/>
      <c r="GJ291" s="364"/>
      <c r="GK291" s="364"/>
      <c r="GL291" s="364"/>
      <c r="GM291" s="364"/>
      <c r="GN291" s="364"/>
      <c r="GO291" s="364"/>
      <c r="GP291" s="364"/>
      <c r="GQ291" s="364"/>
      <c r="GR291" s="364"/>
      <c r="GS291" s="364"/>
      <c r="GT291" s="364"/>
      <c r="GU291" s="364"/>
      <c r="GV291" s="364"/>
      <c r="GW291" s="364"/>
      <c r="GX291" s="364"/>
      <c r="GY291" s="364"/>
      <c r="GZ291" s="364"/>
      <c r="HA291" s="364"/>
      <c r="HB291" s="364"/>
      <c r="HC291" s="364"/>
      <c r="HD291" s="364"/>
      <c r="HE291" s="364"/>
      <c r="HF291" s="364"/>
      <c r="HG291" s="364"/>
      <c r="HH291" s="364"/>
      <c r="HI291" s="364"/>
      <c r="HJ291" s="364"/>
      <c r="HK291" s="364"/>
      <c r="HL291" s="364"/>
      <c r="HM291" s="364"/>
      <c r="HN291" s="364"/>
      <c r="HO291" s="364"/>
      <c r="HP291" s="364"/>
      <c r="HQ291" s="364"/>
      <c r="HR291" s="364"/>
      <c r="HS291" s="364"/>
      <c r="HT291" s="364"/>
      <c r="HU291" s="364"/>
      <c r="HV291" s="364"/>
      <c r="HW291" s="364"/>
      <c r="HX291" s="364"/>
      <c r="HY291" s="364"/>
      <c r="HZ291" s="364"/>
      <c r="IA291" s="364"/>
      <c r="IB291" s="364"/>
      <c r="IC291" s="364"/>
      <c r="ID291" s="364"/>
      <c r="IE291" s="364"/>
      <c r="IF291" s="364"/>
      <c r="IG291" s="364"/>
      <c r="IH291" s="364"/>
      <c r="II291" s="364"/>
      <c r="IJ291" s="364"/>
      <c r="IK291" s="364"/>
      <c r="IL291" s="364"/>
      <c r="IM291" s="364"/>
      <c r="IN291" s="364"/>
      <c r="IO291" s="364"/>
      <c r="IP291" s="364"/>
      <c r="IQ291" s="364"/>
      <c r="IR291" s="364"/>
      <c r="IS291" s="364"/>
      <c r="IT291" s="364"/>
      <c r="IU291" s="364"/>
      <c r="IV291" s="364"/>
      <c r="IW291" s="364"/>
      <c r="IX291" s="364"/>
      <c r="IY291" s="364"/>
      <c r="IZ291" s="364"/>
      <c r="JA291" s="364"/>
      <c r="JB291" s="364"/>
      <c r="JC291" s="364"/>
      <c r="JD291" s="364"/>
      <c r="JE291" s="364"/>
      <c r="JF291" s="364"/>
      <c r="JG291" s="364"/>
      <c r="JH291" s="364"/>
      <c r="JI291" s="364"/>
      <c r="JJ291" s="364"/>
      <c r="JK291" s="364"/>
      <c r="JL291" s="364"/>
      <c r="JM291" s="364"/>
      <c r="JN291" s="364"/>
      <c r="JO291" s="364"/>
      <c r="JP291" s="364"/>
      <c r="JQ291" s="364"/>
      <c r="JR291" s="364"/>
      <c r="JS291" s="364"/>
      <c r="JT291" s="364"/>
      <c r="JU291" s="364"/>
      <c r="JV291" s="364"/>
      <c r="JW291" s="364"/>
      <c r="JX291" s="364"/>
      <c r="JY291" s="364"/>
      <c r="JZ291" s="364"/>
      <c r="KA291" s="364"/>
      <c r="KB291" s="364"/>
      <c r="KC291" s="364"/>
      <c r="KD291" s="364"/>
      <c r="KE291" s="364"/>
      <c r="KF291" s="364"/>
      <c r="KG291" s="364"/>
      <c r="KH291" s="364"/>
      <c r="KI291" s="364"/>
      <c r="KJ291" s="364"/>
      <c r="KK291" s="364"/>
      <c r="KL291" s="364"/>
      <c r="KM291" s="364"/>
      <c r="KN291" s="364"/>
      <c r="KO291" s="364"/>
      <c r="KP291" s="364"/>
      <c r="KQ291" s="364"/>
      <c r="KR291" s="364"/>
      <c r="KS291" s="364"/>
      <c r="KT291" s="364"/>
      <c r="KU291" s="364"/>
      <c r="KV291" s="364"/>
      <c r="KW291" s="364"/>
      <c r="KX291" s="364"/>
      <c r="KY291" s="364"/>
      <c r="KZ291" s="364"/>
      <c r="LA291" s="364"/>
      <c r="LB291" s="364"/>
      <c r="LC291" s="364"/>
      <c r="LD291" s="364"/>
      <c r="LE291" s="364"/>
      <c r="LF291" s="364"/>
      <c r="LG291" s="364"/>
      <c r="LH291" s="364"/>
      <c r="LI291" s="364"/>
      <c r="LJ291" s="364"/>
      <c r="LK291" s="364"/>
      <c r="LL291" s="364"/>
      <c r="LM291" s="364"/>
      <c r="LN291" s="364"/>
      <c r="LO291" s="364"/>
      <c r="LP291" s="364"/>
      <c r="LQ291" s="364"/>
      <c r="LR291" s="364"/>
      <c r="LS291" s="364"/>
      <c r="LT291" s="364"/>
      <c r="LU291" s="364"/>
      <c r="LV291" s="364"/>
      <c r="LW291" s="364"/>
      <c r="LX291" s="364"/>
      <c r="LY291" s="364"/>
      <c r="LZ291" s="364"/>
      <c r="MA291" s="364"/>
      <c r="MB291" s="364"/>
      <c r="MC291" s="364"/>
      <c r="MD291" s="364"/>
      <c r="ME291" s="364"/>
      <c r="MF291" s="364"/>
      <c r="MG291" s="364"/>
      <c r="MH291" s="364"/>
      <c r="MI291" s="364"/>
      <c r="MJ291" s="364"/>
      <c r="MK291" s="364"/>
      <c r="ML291" s="364"/>
      <c r="MM291" s="364"/>
      <c r="MN291" s="364"/>
      <c r="MO291" s="364"/>
      <c r="MP291" s="364"/>
      <c r="MQ291" s="364"/>
      <c r="MR291" s="364"/>
      <c r="MS291" s="364"/>
      <c r="MT291" s="364"/>
      <c r="MU291" s="364"/>
      <c r="MV291" s="364"/>
      <c r="MW291" s="364"/>
      <c r="MX291" s="364"/>
      <c r="MY291" s="364"/>
      <c r="MZ291" s="364"/>
      <c r="NA291" s="364"/>
      <c r="NB291" s="364"/>
      <c r="NC291" s="364"/>
      <c r="ND291" s="364"/>
      <c r="NE291" s="364"/>
      <c r="NF291" s="364"/>
      <c r="NG291" s="364"/>
      <c r="NH291" s="364"/>
      <c r="NI291" s="364"/>
      <c r="NJ291" s="364"/>
      <c r="NK291" s="364"/>
      <c r="NL291" s="364"/>
      <c r="NM291" s="364"/>
      <c r="NN291" s="364"/>
      <c r="NO291" s="364"/>
      <c r="NP291" s="364"/>
      <c r="NQ291" s="364"/>
      <c r="NR291" s="364"/>
      <c r="NS291" s="364"/>
      <c r="NT291" s="364"/>
      <c r="NU291" s="364"/>
      <c r="NV291" s="364"/>
      <c r="NW291" s="364"/>
      <c r="NX291" s="364"/>
      <c r="NY291" s="364"/>
      <c r="NZ291" s="364"/>
      <c r="OA291" s="364"/>
      <c r="OB291" s="364"/>
      <c r="OC291" s="364"/>
      <c r="OD291" s="364"/>
      <c r="OE291" s="364"/>
      <c r="OF291" s="364"/>
      <c r="OG291" s="364"/>
      <c r="OH291" s="364"/>
      <c r="OI291" s="364"/>
      <c r="OJ291" s="364"/>
      <c r="OK291" s="364"/>
      <c r="OL291" s="364"/>
      <c r="OM291" s="364"/>
      <c r="ON291" s="364"/>
      <c r="OO291" s="364"/>
      <c r="OP291" s="364"/>
      <c r="OQ291" s="364"/>
      <c r="OR291" s="364"/>
    </row>
    <row r="292" spans="1:408" ht="15">
      <c r="A292" s="363"/>
      <c r="B292" s="364"/>
      <c r="C292" s="364"/>
      <c r="D292" s="364"/>
      <c r="E292" s="364"/>
      <c r="F292" s="364"/>
      <c r="G292" s="364"/>
      <c r="H292" s="364"/>
      <c r="I292" s="364"/>
      <c r="J292" s="364"/>
      <c r="K292" s="364"/>
      <c r="L292" s="364"/>
      <c r="M292" s="364"/>
      <c r="N292" s="364"/>
      <c r="O292" s="364"/>
      <c r="P292" s="364"/>
      <c r="Q292" s="364"/>
      <c r="R292" s="364"/>
      <c r="S292" s="364"/>
      <c r="T292" s="364"/>
      <c r="U292" s="364"/>
      <c r="V292" s="364"/>
      <c r="W292" s="364"/>
      <c r="X292" s="364"/>
      <c r="Y292" s="364"/>
      <c r="Z292" s="364"/>
      <c r="AA292" s="364"/>
      <c r="AB292" s="364"/>
      <c r="AC292" s="364"/>
      <c r="AD292" s="364"/>
      <c r="AE292" s="364"/>
      <c r="AG292" s="364"/>
      <c r="AH292" s="364"/>
      <c r="AI292" s="364"/>
      <c r="AJ292" s="364"/>
      <c r="AK292" s="364"/>
      <c r="AL292" s="364"/>
      <c r="AM292" s="364"/>
      <c r="AN292" s="364"/>
      <c r="AO292" s="364"/>
      <c r="AP292" s="364"/>
      <c r="AQ292" s="364"/>
      <c r="AR292" s="364"/>
      <c r="AS292" s="364"/>
      <c r="AT292" s="364"/>
      <c r="AU292" s="364"/>
      <c r="AV292" s="364"/>
      <c r="AW292" s="364"/>
      <c r="AX292" s="364"/>
      <c r="AY292" s="364"/>
      <c r="AZ292" s="364"/>
      <c r="BA292" s="364"/>
      <c r="BB292" s="364"/>
      <c r="BC292" s="364"/>
      <c r="BD292" s="364"/>
      <c r="BE292" s="364"/>
      <c r="BF292" s="364"/>
      <c r="BG292" s="364"/>
      <c r="BH292" s="364"/>
      <c r="BI292" s="364"/>
      <c r="BJ292" s="364"/>
      <c r="BK292" s="364"/>
      <c r="BL292" s="364"/>
      <c r="BM292" s="364"/>
      <c r="BN292" s="364"/>
      <c r="BO292" s="364"/>
      <c r="BP292" s="364"/>
      <c r="BQ292" s="364"/>
      <c r="BR292" s="364"/>
      <c r="BS292" s="364"/>
      <c r="BT292" s="364"/>
      <c r="BU292" s="364"/>
      <c r="BV292" s="364"/>
      <c r="BW292" s="364"/>
      <c r="BX292" s="364"/>
      <c r="BY292" s="364"/>
      <c r="BZ292" s="364"/>
      <c r="CA292" s="364"/>
      <c r="CB292" s="364"/>
      <c r="CC292" s="364"/>
      <c r="CD292" s="364"/>
      <c r="CE292" s="364"/>
      <c r="CF292" s="364"/>
      <c r="CG292" s="364"/>
      <c r="CH292" s="364"/>
      <c r="CI292" s="364"/>
      <c r="CJ292" s="364"/>
      <c r="CK292" s="364"/>
      <c r="CL292" s="364"/>
      <c r="CM292" s="364"/>
      <c r="CN292" s="364"/>
      <c r="CO292" s="364"/>
      <c r="CP292" s="364"/>
      <c r="CQ292" s="364"/>
      <c r="CR292" s="364"/>
      <c r="CS292" s="364"/>
      <c r="CT292" s="364"/>
      <c r="CU292" s="364"/>
      <c r="CV292" s="364"/>
      <c r="CW292" s="364"/>
      <c r="CX292" s="364"/>
      <c r="CY292" s="364"/>
      <c r="CZ292" s="364"/>
      <c r="DA292" s="364"/>
      <c r="DB292" s="364"/>
      <c r="DC292" s="364"/>
      <c r="DD292" s="364"/>
      <c r="DE292" s="364"/>
      <c r="DF292" s="364"/>
      <c r="DG292" s="364"/>
      <c r="DH292" s="364"/>
      <c r="DI292" s="364"/>
      <c r="DJ292" s="364"/>
      <c r="DK292" s="364"/>
      <c r="DL292" s="364"/>
      <c r="DM292" s="364"/>
      <c r="DN292" s="364"/>
      <c r="DO292" s="364"/>
      <c r="DP292" s="364"/>
      <c r="DQ292" s="364"/>
      <c r="DR292" s="364"/>
      <c r="DS292" s="364"/>
      <c r="DT292" s="364"/>
      <c r="DU292" s="364"/>
      <c r="DV292" s="364"/>
      <c r="DW292" s="364"/>
      <c r="DX292" s="364"/>
      <c r="DY292" s="364"/>
      <c r="DZ292" s="364"/>
      <c r="EA292" s="364"/>
      <c r="EB292" s="364"/>
      <c r="EC292" s="364"/>
      <c r="ED292" s="364"/>
      <c r="EE292" s="364"/>
      <c r="EF292" s="364"/>
      <c r="EG292" s="364"/>
      <c r="EH292" s="364"/>
      <c r="EI292" s="364"/>
      <c r="EJ292" s="364"/>
      <c r="EK292" s="364"/>
      <c r="EL292" s="364"/>
      <c r="EM292" s="364"/>
      <c r="EN292" s="364"/>
      <c r="EO292" s="364"/>
      <c r="EP292" s="364"/>
      <c r="EQ292" s="364"/>
      <c r="ER292" s="364"/>
      <c r="ES292" s="364"/>
      <c r="ET292" s="364"/>
      <c r="EU292" s="364"/>
      <c r="EV292" s="364"/>
      <c r="EW292" s="364"/>
      <c r="EX292" s="364"/>
      <c r="EY292" s="364"/>
      <c r="EZ292" s="364"/>
      <c r="FA292" s="364"/>
      <c r="FB292" s="364"/>
      <c r="FC292" s="364"/>
      <c r="FD292" s="364"/>
      <c r="FE292" s="364"/>
      <c r="FF292" s="364"/>
      <c r="FG292" s="364"/>
      <c r="FH292" s="364"/>
      <c r="FI292" s="364"/>
      <c r="FJ292" s="364"/>
      <c r="FK292" s="364"/>
      <c r="FL292" s="364"/>
      <c r="FM292" s="364"/>
      <c r="FN292" s="364"/>
      <c r="FO292" s="364"/>
      <c r="FP292" s="364"/>
      <c r="FQ292" s="364"/>
      <c r="FR292" s="364"/>
      <c r="FS292" s="364"/>
      <c r="FT292" s="364"/>
      <c r="FU292" s="364"/>
      <c r="FV292" s="364"/>
      <c r="FW292" s="364"/>
      <c r="FX292" s="364"/>
      <c r="FY292" s="364"/>
      <c r="FZ292" s="364"/>
      <c r="GA292" s="364"/>
      <c r="GB292" s="364"/>
      <c r="GC292" s="364"/>
      <c r="GD292" s="364"/>
      <c r="GE292" s="364"/>
      <c r="GF292" s="364"/>
      <c r="GG292" s="364"/>
      <c r="GH292" s="364"/>
      <c r="GI292" s="364"/>
      <c r="GJ292" s="364"/>
      <c r="GK292" s="364"/>
      <c r="GL292" s="364"/>
      <c r="GM292" s="364"/>
      <c r="GN292" s="364"/>
      <c r="GO292" s="364"/>
      <c r="GP292" s="364"/>
      <c r="GQ292" s="364"/>
      <c r="GR292" s="364"/>
      <c r="GS292" s="364"/>
      <c r="GT292" s="364"/>
      <c r="GU292" s="364"/>
      <c r="GV292" s="364"/>
      <c r="GW292" s="364"/>
      <c r="GX292" s="364"/>
      <c r="GY292" s="364"/>
      <c r="GZ292" s="364"/>
      <c r="HA292" s="364"/>
      <c r="HB292" s="364"/>
      <c r="HC292" s="364"/>
      <c r="HD292" s="364"/>
      <c r="HE292" s="364">
        <v>12763.983278117646</v>
      </c>
      <c r="HF292" s="364">
        <v>6615.2204736470576</v>
      </c>
      <c r="HG292" s="364">
        <v>16105.412128235292</v>
      </c>
      <c r="HH292" s="364">
        <v>2163.52669317647</v>
      </c>
      <c r="HI292" s="364">
        <v>4899.5346416470575</v>
      </c>
      <c r="HJ292" s="364">
        <v>5790.4324783529401</v>
      </c>
      <c r="HK292" s="364"/>
      <c r="HL292" s="364"/>
      <c r="HM292" s="364"/>
      <c r="HN292" s="364"/>
      <c r="HO292" s="364"/>
      <c r="HP292" s="364"/>
      <c r="HQ292" s="364"/>
      <c r="HR292" s="364"/>
      <c r="HS292" s="364"/>
      <c r="HT292" s="364"/>
      <c r="HU292" s="364"/>
      <c r="HV292" s="364"/>
      <c r="HW292" s="364"/>
      <c r="HX292" s="364"/>
      <c r="HY292" s="364"/>
      <c r="HZ292" s="364"/>
      <c r="IA292" s="364"/>
      <c r="IB292" s="364"/>
      <c r="IC292" s="364"/>
      <c r="ID292" s="364"/>
      <c r="IE292" s="364"/>
      <c r="IF292" s="364"/>
      <c r="IG292" s="364"/>
      <c r="IH292" s="364"/>
      <c r="II292" s="364"/>
      <c r="IJ292" s="364"/>
      <c r="IK292" s="364"/>
      <c r="IL292" s="364"/>
      <c r="IM292" s="364"/>
      <c r="IN292" s="364"/>
      <c r="IO292" s="364"/>
      <c r="IP292" s="364"/>
      <c r="IQ292" s="364"/>
      <c r="IR292" s="364"/>
      <c r="IS292" s="364"/>
      <c r="IT292" s="364"/>
      <c r="IU292" s="364"/>
      <c r="IV292" s="364"/>
      <c r="IW292" s="364"/>
      <c r="IX292" s="364"/>
      <c r="IY292" s="364"/>
      <c r="IZ292" s="364"/>
      <c r="JA292" s="364"/>
      <c r="JB292" s="364"/>
      <c r="JC292" s="364"/>
      <c r="JD292" s="364"/>
      <c r="JE292" s="364"/>
      <c r="JF292" s="364"/>
      <c r="JG292" s="364"/>
      <c r="JH292" s="364"/>
      <c r="JI292" s="364"/>
      <c r="JJ292" s="364"/>
      <c r="JK292" s="364"/>
      <c r="JL292" s="364"/>
      <c r="JM292" s="364"/>
      <c r="JN292" s="364"/>
      <c r="JO292" s="364"/>
      <c r="JP292" s="364"/>
      <c r="JQ292" s="364"/>
      <c r="JR292" s="364"/>
      <c r="JS292" s="364"/>
      <c r="JT292" s="364"/>
      <c r="JU292" s="364"/>
      <c r="JV292" s="364"/>
      <c r="JW292" s="364"/>
      <c r="JX292" s="364"/>
      <c r="JY292" s="364"/>
      <c r="JZ292" s="364"/>
      <c r="KA292" s="364"/>
      <c r="KB292" s="364"/>
      <c r="KC292" s="364"/>
      <c r="KD292" s="364"/>
      <c r="KE292" s="364"/>
      <c r="KF292" s="364"/>
      <c r="KG292" s="364"/>
      <c r="KH292" s="364"/>
      <c r="KI292" s="364"/>
      <c r="KJ292" s="364"/>
      <c r="KK292" s="364"/>
      <c r="KL292" s="364"/>
      <c r="KM292" s="364"/>
      <c r="KN292" s="364"/>
      <c r="KO292" s="364"/>
      <c r="KP292" s="364"/>
      <c r="KQ292" s="364"/>
      <c r="KR292" s="364"/>
      <c r="KS292" s="364"/>
      <c r="KT292" s="364"/>
      <c r="KU292" s="364"/>
      <c r="KV292" s="364"/>
      <c r="KW292" s="364"/>
      <c r="KX292" s="364"/>
      <c r="KY292" s="364"/>
      <c r="KZ292" s="364"/>
      <c r="LA292" s="364"/>
      <c r="LB292" s="364"/>
      <c r="LC292" s="364"/>
      <c r="LD292" s="364"/>
      <c r="LE292" s="364"/>
      <c r="LF292" s="364"/>
      <c r="LG292" s="364"/>
      <c r="LH292" s="364"/>
      <c r="LI292" s="364"/>
      <c r="LJ292" s="364"/>
      <c r="LK292" s="364"/>
      <c r="LL292" s="364"/>
      <c r="LM292" s="364"/>
      <c r="LN292" s="364"/>
      <c r="LO292" s="364"/>
      <c r="LP292" s="364"/>
      <c r="LQ292" s="364"/>
      <c r="LR292" s="364"/>
      <c r="LS292" s="364"/>
      <c r="LT292" s="364"/>
      <c r="LU292" s="364"/>
      <c r="LV292" s="364"/>
      <c r="LW292" s="364"/>
      <c r="LX292" s="364"/>
      <c r="LY292" s="364"/>
      <c r="LZ292" s="364"/>
      <c r="MA292" s="364"/>
      <c r="MB292" s="364"/>
      <c r="MC292" s="364"/>
      <c r="MD292" s="364"/>
      <c r="ME292" s="364"/>
      <c r="MF292" s="364"/>
      <c r="MG292" s="364"/>
      <c r="MH292" s="364"/>
      <c r="MI292" s="364"/>
      <c r="MJ292" s="364"/>
      <c r="MK292" s="364"/>
      <c r="ML292" s="364"/>
      <c r="MM292" s="364"/>
      <c r="MN292" s="364"/>
      <c r="MO292" s="364"/>
      <c r="MP292" s="364"/>
      <c r="MQ292" s="364"/>
      <c r="MR292" s="364"/>
      <c r="MS292" s="364"/>
      <c r="MT292" s="364"/>
      <c r="MU292" s="364"/>
      <c r="MV292" s="364"/>
      <c r="MW292" s="364"/>
      <c r="MX292" s="364"/>
      <c r="MY292" s="364"/>
      <c r="MZ292" s="364"/>
      <c r="NA292" s="364"/>
      <c r="NB292" s="364"/>
      <c r="NC292" s="364"/>
      <c r="ND292" s="364"/>
      <c r="NE292" s="364"/>
      <c r="NF292" s="364"/>
      <c r="NG292" s="364"/>
      <c r="NH292" s="364"/>
      <c r="NI292" s="364"/>
      <c r="NJ292" s="364"/>
      <c r="NK292" s="364"/>
      <c r="NL292" s="364"/>
      <c r="NM292" s="364"/>
      <c r="NN292" s="364"/>
      <c r="NO292" s="364"/>
      <c r="NP292" s="364"/>
      <c r="NQ292" s="364"/>
      <c r="NR292" s="364"/>
      <c r="NS292" s="364"/>
      <c r="NT292" s="364"/>
      <c r="NU292" s="364"/>
      <c r="NV292" s="364"/>
      <c r="NW292" s="364"/>
      <c r="NX292" s="364"/>
      <c r="NY292" s="364"/>
      <c r="NZ292" s="364"/>
      <c r="OA292" s="364"/>
      <c r="OB292" s="364"/>
      <c r="OC292" s="364"/>
      <c r="OD292" s="364"/>
      <c r="OE292" s="364"/>
      <c r="OF292" s="364"/>
      <c r="OG292" s="364"/>
      <c r="OH292" s="364"/>
      <c r="OI292" s="364"/>
      <c r="OJ292" s="364"/>
      <c r="OK292" s="364"/>
      <c r="OL292" s="364"/>
      <c r="OM292" s="364"/>
      <c r="ON292" s="364"/>
      <c r="OO292" s="364"/>
      <c r="OP292" s="364"/>
      <c r="OQ292" s="364"/>
      <c r="OR292" s="364"/>
    </row>
    <row r="293" spans="1:408" ht="15">
      <c r="A293" s="364" t="s">
        <v>852</v>
      </c>
      <c r="B293" s="364">
        <f>SUM(AG293:AR293)/1000</f>
        <v>0</v>
      </c>
      <c r="C293" s="364">
        <f>SUM(AS293:BD293)/1000</f>
        <v>0</v>
      </c>
      <c r="D293" s="364">
        <f>SUM(BE293:BP293)/1000</f>
        <v>0</v>
      </c>
      <c r="E293" s="364">
        <f>SUM(BQ293:CB293)/1000</f>
        <v>0</v>
      </c>
      <c r="F293" s="364">
        <f>SUM(CC293:CN293)/1000</f>
        <v>0</v>
      </c>
      <c r="G293" s="364">
        <f>SUM(CO293:CZ293)/1000</f>
        <v>7.953498074117646</v>
      </c>
      <c r="H293" s="364">
        <f>SUM(DA293:DL293)/1000</f>
        <v>10.153019183999998</v>
      </c>
      <c r="I293" s="364">
        <f>SUM(DM293:DX293)/1000</f>
        <v>3.287682183058823</v>
      </c>
      <c r="J293" s="364">
        <f>SUM(DY293:EJ293)/1000</f>
        <v>8.0175906143529403</v>
      </c>
      <c r="K293" s="364">
        <f>SUM(EK293:EV293)/1000</f>
        <v>3.9329591922352938</v>
      </c>
      <c r="L293" s="364">
        <f>SUM(EW293:FH293)/1000</f>
        <v>4.0847755150588236</v>
      </c>
      <c r="M293" s="364">
        <f>SUM(FI293:FT293)/1000</f>
        <v>8.6817726174117631</v>
      </c>
      <c r="N293" s="364">
        <f>SUM(FU293:GF293)/1000</f>
        <v>44.906593936235289</v>
      </c>
      <c r="O293" s="364">
        <f>SUM(GG293:GR293)/1000</f>
        <v>140.36779282399996</v>
      </c>
      <c r="P293" s="364">
        <f>SUM(GS293:HD293)/1000</f>
        <v>315.07025340164699</v>
      </c>
      <c r="Q293" s="364">
        <f>SUM(HE293:HP293)/1000</f>
        <v>79.24616084988233</v>
      </c>
      <c r="R293" s="364">
        <f>SUM(HQ293:IB293)/1000</f>
        <v>22.912362669411806</v>
      </c>
      <c r="S293" s="364">
        <f>SUM(IC293:IN293)/1000</f>
        <v>46.454325035999972</v>
      </c>
      <c r="T293" s="364">
        <f>SUM(IO293:IZ293)/1000</f>
        <v>33.337169959058805</v>
      </c>
      <c r="U293" s="364">
        <f>SUM(JA293:JL293)/1000</f>
        <v>324.12831032564713</v>
      </c>
      <c r="V293" s="364">
        <f>SUM(JM293:JX293)/1000</f>
        <v>185.11049544894115</v>
      </c>
      <c r="W293" s="364">
        <f>SUM(JY293:KJ293)/1000</f>
        <v>339.80717852941149</v>
      </c>
      <c r="X293" s="364">
        <f>SUM(KK293:KV293)/1000</f>
        <v>709.5457427314285</v>
      </c>
      <c r="Y293" s="364">
        <f>SUM(KW293:LH293)/1000</f>
        <v>397.25191799485714</v>
      </c>
      <c r="Z293" s="364">
        <f>SUM(LI293:LT293)/1000</f>
        <v>169.17465480000001</v>
      </c>
      <c r="AA293" s="364">
        <f>SUM(LU293:MF293)/1000</f>
        <v>178.67193540000002</v>
      </c>
      <c r="AB293" s="364">
        <f>SUM(MG293:MR293)/1000</f>
        <v>202.2434145</v>
      </c>
      <c r="AC293" s="364">
        <f>SUM(MS293:ND293)/1000</f>
        <v>202.08371549999998</v>
      </c>
      <c r="AD293" s="364">
        <f>SUM(NE293:NP293)/1000</f>
        <v>237.68729999999999</v>
      </c>
      <c r="AE293" s="364">
        <f>SUM(NQ293:OB293)/1000</f>
        <v>510.64229999999998</v>
      </c>
      <c r="AG293" s="364">
        <v>0</v>
      </c>
      <c r="AH293" s="364">
        <v>0</v>
      </c>
      <c r="AI293" s="364">
        <v>0</v>
      </c>
      <c r="AJ293" s="364">
        <v>0</v>
      </c>
      <c r="AK293" s="364">
        <v>0</v>
      </c>
      <c r="AL293" s="364">
        <v>0</v>
      </c>
      <c r="AM293" s="364">
        <v>0</v>
      </c>
      <c r="AN293" s="364">
        <v>0</v>
      </c>
      <c r="AO293" s="364">
        <v>0</v>
      </c>
      <c r="AP293" s="364">
        <v>0</v>
      </c>
      <c r="AQ293" s="364">
        <v>0</v>
      </c>
      <c r="AR293" s="364">
        <v>0</v>
      </c>
      <c r="AS293" s="364">
        <v>0</v>
      </c>
      <c r="AT293" s="364">
        <v>0</v>
      </c>
      <c r="AU293" s="364">
        <v>0</v>
      </c>
      <c r="AV293" s="364">
        <v>0</v>
      </c>
      <c r="AW293" s="364">
        <v>0</v>
      </c>
      <c r="AX293" s="364">
        <v>0</v>
      </c>
      <c r="AY293" s="364">
        <v>0</v>
      </c>
      <c r="AZ293" s="364">
        <v>0</v>
      </c>
      <c r="BA293" s="364">
        <v>0</v>
      </c>
      <c r="BB293" s="364">
        <v>0</v>
      </c>
      <c r="BC293" s="364">
        <v>0</v>
      </c>
      <c r="BD293" s="364">
        <v>0</v>
      </c>
      <c r="BE293" s="364">
        <v>0</v>
      </c>
      <c r="BF293" s="364">
        <v>0</v>
      </c>
      <c r="BG293" s="364">
        <v>0</v>
      </c>
      <c r="BH293" s="364">
        <v>0</v>
      </c>
      <c r="BI293" s="364">
        <v>0</v>
      </c>
      <c r="BJ293" s="364">
        <v>0</v>
      </c>
      <c r="BK293" s="364">
        <v>0</v>
      </c>
      <c r="BL293" s="364">
        <v>0</v>
      </c>
      <c r="BM293" s="364">
        <v>0</v>
      </c>
      <c r="BN293" s="364">
        <v>0</v>
      </c>
      <c r="BO293" s="364">
        <v>0</v>
      </c>
      <c r="BP293" s="364">
        <v>0</v>
      </c>
      <c r="BQ293" s="364">
        <v>0</v>
      </c>
      <c r="BR293" s="364">
        <v>0</v>
      </c>
      <c r="BS293" s="364">
        <v>0</v>
      </c>
      <c r="BT293" s="364">
        <v>0</v>
      </c>
      <c r="BU293" s="364">
        <v>0</v>
      </c>
      <c r="BV293" s="364">
        <v>0</v>
      </c>
      <c r="BW293" s="364">
        <v>0</v>
      </c>
      <c r="BX293" s="364">
        <v>0</v>
      </c>
      <c r="BY293" s="364">
        <v>0</v>
      </c>
      <c r="BZ293" s="364">
        <v>0</v>
      </c>
      <c r="CA293" s="364">
        <v>0</v>
      </c>
      <c r="CB293" s="364">
        <v>0</v>
      </c>
      <c r="CC293" s="364">
        <v>0</v>
      </c>
      <c r="CD293" s="364">
        <v>0</v>
      </c>
      <c r="CE293" s="364">
        <v>0</v>
      </c>
      <c r="CF293" s="364">
        <v>0</v>
      </c>
      <c r="CG293" s="364">
        <v>0</v>
      </c>
      <c r="CH293" s="364">
        <v>0</v>
      </c>
      <c r="CI293" s="364">
        <v>0</v>
      </c>
      <c r="CJ293" s="364">
        <v>0</v>
      </c>
      <c r="CK293" s="364">
        <v>0</v>
      </c>
      <c r="CL293" s="364">
        <v>0</v>
      </c>
      <c r="CM293" s="364">
        <v>0</v>
      </c>
      <c r="CN293" s="364">
        <v>0</v>
      </c>
      <c r="CO293" s="364">
        <v>1020.9849439999998</v>
      </c>
      <c r="CP293" s="364">
        <v>640.34903058823522</v>
      </c>
      <c r="CQ293" s="364">
        <v>316.22636870588229</v>
      </c>
      <c r="CR293" s="364">
        <v>81.32605599999998</v>
      </c>
      <c r="CS293" s="364">
        <v>1009.543964470588</v>
      </c>
      <c r="CT293" s="364">
        <v>1044.1839075294117</v>
      </c>
      <c r="CU293" s="364">
        <v>925.79714705882338</v>
      </c>
      <c r="CV293" s="364">
        <v>1434.8486896470586</v>
      </c>
      <c r="CW293" s="364">
        <v>89.107074823529388</v>
      </c>
      <c r="CX293" s="364">
        <v>876.63263552941169</v>
      </c>
      <c r="CY293" s="364">
        <v>255.67851482352938</v>
      </c>
      <c r="CZ293" s="364">
        <v>258.81974094117641</v>
      </c>
      <c r="DA293" s="364">
        <v>750.06139599999983</v>
      </c>
      <c r="DB293" s="364">
        <v>1177.0087807058821</v>
      </c>
      <c r="DC293" s="364">
        <v>1286.1735929411761</v>
      </c>
      <c r="DD293" s="364">
        <v>162.85384211764705</v>
      </c>
      <c r="DE293" s="364">
        <v>1357.5284174117646</v>
      </c>
      <c r="DF293" s="364">
        <v>585.88189882352935</v>
      </c>
      <c r="DG293" s="364">
        <v>1699.4321482352939</v>
      </c>
      <c r="DH293" s="364">
        <v>2059.2322223529409</v>
      </c>
      <c r="DI293" s="364">
        <v>173.77608705882349</v>
      </c>
      <c r="DJ293" s="364">
        <v>506.63078117647052</v>
      </c>
      <c r="DK293" s="364">
        <v>220.37574423529409</v>
      </c>
      <c r="DL293" s="364">
        <v>174.06427294117643</v>
      </c>
      <c r="DM293" s="364">
        <v>121.23980070588233</v>
      </c>
      <c r="DN293" s="364">
        <v>57.406627764705867</v>
      </c>
      <c r="DO293" s="364">
        <v>282.27807176470583</v>
      </c>
      <c r="DP293" s="364">
        <v>87.608508235294096</v>
      </c>
      <c r="DQ293" s="364">
        <v>78.530652941176456</v>
      </c>
      <c r="DR293" s="364">
        <v>116.34064070588232</v>
      </c>
      <c r="DS293" s="364">
        <v>530.8383952941175</v>
      </c>
      <c r="DT293" s="364">
        <v>97.867925647058811</v>
      </c>
      <c r="DU293" s="364">
        <v>510.43483482352934</v>
      </c>
      <c r="DV293" s="364">
        <v>540.95371976470574</v>
      </c>
      <c r="DW293" s="364">
        <v>783.001042352941</v>
      </c>
      <c r="DX293" s="364">
        <v>81.181963058823513</v>
      </c>
      <c r="DY293" s="364">
        <v>562.45238658823519</v>
      </c>
      <c r="DZ293" s="364">
        <v>1169.6888592941175</v>
      </c>
      <c r="EA293" s="364">
        <v>1768.3662112941172</v>
      </c>
      <c r="EB293" s="364">
        <v>404.52652305882344</v>
      </c>
      <c r="EC293" s="364">
        <v>668.13014964705872</v>
      </c>
      <c r="ED293" s="364">
        <v>727.52525999999989</v>
      </c>
      <c r="EE293" s="364">
        <v>887.72779199999991</v>
      </c>
      <c r="EF293" s="364">
        <v>296.39917999999994</v>
      </c>
      <c r="EG293" s="364">
        <v>285.79393952941172</v>
      </c>
      <c r="EH293" s="364">
        <v>358.07095882352934</v>
      </c>
      <c r="EI293" s="364">
        <v>467.20695247058819</v>
      </c>
      <c r="EJ293" s="364">
        <v>421.70240164705871</v>
      </c>
      <c r="EK293" s="364">
        <v>575.47838847058813</v>
      </c>
      <c r="EL293" s="364">
        <v>110.37519294117645</v>
      </c>
      <c r="EM293" s="364">
        <v>172.39279482352939</v>
      </c>
      <c r="EN293" s="364">
        <v>162.33510752941172</v>
      </c>
      <c r="EO293" s="364">
        <v>151.09585811764703</v>
      </c>
      <c r="EP293" s="364">
        <v>151.2687696470588</v>
      </c>
      <c r="EQ293" s="364">
        <v>169.62621035294114</v>
      </c>
      <c r="ER293" s="364">
        <v>395.96740235294112</v>
      </c>
      <c r="ES293" s="364">
        <v>591.18451905882341</v>
      </c>
      <c r="ET293" s="364">
        <v>120.34642447058822</v>
      </c>
      <c r="EU293" s="364">
        <v>1193.6082875294117</v>
      </c>
      <c r="EV293" s="364">
        <v>139.28023694117644</v>
      </c>
      <c r="EW293" s="364">
        <v>430.0021550588234</v>
      </c>
      <c r="EX293" s="364">
        <v>765.62343364705862</v>
      </c>
      <c r="EY293" s="364">
        <v>172.04697176470586</v>
      </c>
      <c r="EZ293" s="364">
        <v>648.87933270588223</v>
      </c>
      <c r="FA293" s="364">
        <v>136.34074094117645</v>
      </c>
      <c r="FB293" s="364">
        <v>241.64386235294114</v>
      </c>
      <c r="FC293" s="364">
        <v>286.83140870588227</v>
      </c>
      <c r="FD293" s="364">
        <v>152.39269458823526</v>
      </c>
      <c r="FE293" s="364">
        <v>381.55810823529407</v>
      </c>
      <c r="FF293" s="364">
        <v>407.72538635294109</v>
      </c>
      <c r="FG293" s="364">
        <v>273.92068117647057</v>
      </c>
      <c r="FH293" s="364">
        <v>187.81073952941173</v>
      </c>
      <c r="FI293" s="364">
        <v>604.93098564705872</v>
      </c>
      <c r="FJ293" s="364">
        <v>1371.8512557647057</v>
      </c>
      <c r="FK293" s="364">
        <v>524.49830588235284</v>
      </c>
      <c r="FL293" s="364">
        <v>721.6174494117646</v>
      </c>
      <c r="FM293" s="364">
        <v>309.7998235294117</v>
      </c>
      <c r="FN293" s="364">
        <v>893.28977952941159</v>
      </c>
      <c r="FO293" s="364">
        <v>416.51505576470578</v>
      </c>
      <c r="FP293" s="364">
        <v>1605.4259134117644</v>
      </c>
      <c r="FQ293" s="364">
        <v>472.53839129411756</v>
      </c>
      <c r="FR293" s="364">
        <v>335.07372541176466</v>
      </c>
      <c r="FS293" s="364">
        <v>975.76857905882343</v>
      </c>
      <c r="FT293" s="364">
        <v>450.46335270588224</v>
      </c>
      <c r="FU293" s="364">
        <v>920.20634094117634</v>
      </c>
      <c r="FV293" s="364">
        <v>804.6726207058822</v>
      </c>
      <c r="FW293" s="364">
        <v>1658.7691202352937</v>
      </c>
      <c r="FX293" s="364">
        <v>706.63178352941168</v>
      </c>
      <c r="FY293" s="364">
        <v>3159.2377352941171</v>
      </c>
      <c r="FZ293" s="364">
        <v>6163.1432799999993</v>
      </c>
      <c r="GA293" s="364">
        <v>3122.1482122352932</v>
      </c>
      <c r="GB293" s="364">
        <v>3905.3221661176462</v>
      </c>
      <c r="GC293" s="364">
        <v>3707.713106588235</v>
      </c>
      <c r="GD293" s="364">
        <v>4238.2921345882341</v>
      </c>
      <c r="GE293" s="364">
        <v>7862.5466096470582</v>
      </c>
      <c r="GF293" s="364">
        <v>8657.9108263529397</v>
      </c>
      <c r="GG293" s="364">
        <v>9963.825152235293</v>
      </c>
      <c r="GH293" s="364">
        <v>6205.5930604705873</v>
      </c>
      <c r="GI293" s="364">
        <v>4770.1103618823527</v>
      </c>
      <c r="GJ293" s="364">
        <v>7538.5392221176453</v>
      </c>
      <c r="GK293" s="364">
        <v>4627.8906289411761</v>
      </c>
      <c r="GL293" s="364">
        <v>15293.333130352938</v>
      </c>
      <c r="GM293" s="364">
        <v>11314.437108470587</v>
      </c>
      <c r="GN293" s="364">
        <v>17159.740178823526</v>
      </c>
      <c r="GO293" s="364">
        <v>12576.80654752941</v>
      </c>
      <c r="GP293" s="364">
        <v>17976.170783529407</v>
      </c>
      <c r="GQ293" s="364">
        <v>10293.567438823527</v>
      </c>
      <c r="GR293" s="364">
        <v>22647.779210823523</v>
      </c>
      <c r="GS293" s="364">
        <v>26745.465453411762</v>
      </c>
      <c r="GT293" s="364">
        <v>33593.194296941168</v>
      </c>
      <c r="GU293" s="364">
        <v>11497.348687999998</v>
      </c>
      <c r="GV293" s="364">
        <v>28954.698427529409</v>
      </c>
      <c r="GW293" s="364">
        <v>21495.612053176465</v>
      </c>
      <c r="GX293" s="364">
        <v>21493.335384705879</v>
      </c>
      <c r="GY293" s="364">
        <v>22110.283721647054</v>
      </c>
      <c r="GZ293" s="364">
        <v>38084.974733647054</v>
      </c>
      <c r="HA293" s="364">
        <v>38157.367027294109</v>
      </c>
      <c r="HB293" s="364">
        <v>30720.932063294113</v>
      </c>
      <c r="HC293" s="364">
        <v>25256.581910823523</v>
      </c>
      <c r="HD293" s="364">
        <v>16960.459641176469</v>
      </c>
      <c r="HE293" s="364">
        <v>12763.95445952941</v>
      </c>
      <c r="HF293" s="364">
        <v>6615.2204736470567</v>
      </c>
      <c r="HG293" s="364">
        <v>16105.41212823529</v>
      </c>
      <c r="HH293" s="364">
        <v>2163.52669317647</v>
      </c>
      <c r="HI293" s="364">
        <v>4899.5346416470584</v>
      </c>
      <c r="HJ293" s="364">
        <v>5790.3748411764691</v>
      </c>
      <c r="HK293" s="364">
        <v>2423.7873635294104</v>
      </c>
      <c r="HL293" s="364">
        <v>5277.1446032941167</v>
      </c>
      <c r="HM293" s="364">
        <v>5167.9797910588222</v>
      </c>
      <c r="HN293" s="364">
        <v>6678.6501863529411</v>
      </c>
      <c r="HO293" s="364">
        <v>4412.3564075294125</v>
      </c>
      <c r="HP293" s="364">
        <v>6948.2192607058823</v>
      </c>
      <c r="HQ293" s="364">
        <v>1706.9249811764801</v>
      </c>
      <c r="HR293" s="364">
        <v>1306.1448745882401</v>
      </c>
      <c r="HS293" s="364">
        <v>2506.1220701176399</v>
      </c>
      <c r="HT293" s="364">
        <v>1878.51085552942</v>
      </c>
      <c r="HU293" s="364">
        <v>3367.6537654117601</v>
      </c>
      <c r="HV293" s="364">
        <v>2278.82986470589</v>
      </c>
      <c r="HW293" s="364">
        <v>1354.73301435295</v>
      </c>
      <c r="HX293" s="364">
        <v>2184.4489882353</v>
      </c>
      <c r="HY293" s="364">
        <v>2882.2046465882399</v>
      </c>
      <c r="HZ293" s="364">
        <v>759.22570705882299</v>
      </c>
      <c r="IA293" s="364">
        <v>1258.65184117647</v>
      </c>
      <c r="IB293" s="364">
        <v>1428.9120604705899</v>
      </c>
      <c r="IC293" s="364">
        <v>2684.9990472941158</v>
      </c>
      <c r="ID293" s="364">
        <v>1999.548926117646</v>
      </c>
      <c r="IE293" s="364">
        <v>3027.450331294116</v>
      </c>
      <c r="IF293" s="364">
        <v>2984.1648117647042</v>
      </c>
      <c r="IG293" s="364">
        <v>3211.774021647057</v>
      </c>
      <c r="IH293" s="364">
        <v>3138.661263294116</v>
      </c>
      <c r="II293" s="364">
        <v>3800.9124209411743</v>
      </c>
      <c r="IJ293" s="364">
        <v>3265.3189585882333</v>
      </c>
      <c r="IK293" s="364">
        <v>3520.7381061176452</v>
      </c>
      <c r="IL293" s="364">
        <v>4686.6517303529381</v>
      </c>
      <c r="IM293" s="364">
        <v>3988.0315143529392</v>
      </c>
      <c r="IN293" s="364">
        <v>10146.073904235287</v>
      </c>
      <c r="IO293" s="364">
        <v>1835.1676988235283</v>
      </c>
      <c r="IP293" s="364">
        <v>2430.4156388235278</v>
      </c>
      <c r="IQ293" s="364">
        <v>2314.9395557647044</v>
      </c>
      <c r="IR293" s="364">
        <v>2076.3216451764697</v>
      </c>
      <c r="IS293" s="364">
        <v>3966.475210352939</v>
      </c>
      <c r="IT293" s="364">
        <v>4299.5028159999974</v>
      </c>
      <c r="IU293" s="364">
        <v>6716.0855324705844</v>
      </c>
      <c r="IV293" s="364">
        <v>1820.0667585882341</v>
      </c>
      <c r="IW293" s="364">
        <v>3393.100578823527</v>
      </c>
      <c r="IX293" s="364">
        <v>1396.2029628235287</v>
      </c>
      <c r="IY293" s="364">
        <v>352.01905529411744</v>
      </c>
      <c r="IZ293" s="364">
        <v>2736.8725061176456</v>
      </c>
      <c r="JA293" s="364">
        <v>529.0228242352938</v>
      </c>
      <c r="JB293" s="364">
        <v>2106.3794327058808</v>
      </c>
      <c r="JC293" s="364">
        <v>17506.427795294076</v>
      </c>
      <c r="JD293" s="364">
        <v>13852.201988470681</v>
      </c>
      <c r="JE293" s="364">
        <v>19425.774590352969</v>
      </c>
      <c r="JF293" s="364">
        <v>27708.813220941232</v>
      </c>
      <c r="JG293" s="364">
        <v>13735.515524705917</v>
      </c>
      <c r="JH293" s="364">
        <v>19765.488108470698</v>
      </c>
      <c r="JI293" s="364">
        <v>27754.951780705844</v>
      </c>
      <c r="JJ293" s="364">
        <v>48415.60287694112</v>
      </c>
      <c r="JK293" s="364">
        <v>50589.619536235266</v>
      </c>
      <c r="JL293" s="364">
        <v>82738.512646588162</v>
      </c>
      <c r="JM293" s="364">
        <v>9303.3031098823412</v>
      </c>
      <c r="JN293" s="364">
        <v>7223.3215039999914</v>
      </c>
      <c r="JO293" s="364">
        <v>9605.350733176474</v>
      </c>
      <c r="JP293" s="364">
        <v>6335.9683536470548</v>
      </c>
      <c r="JQ293" s="364">
        <v>4456.8811263529415</v>
      </c>
      <c r="JR293" s="364">
        <v>7933.6132482352887</v>
      </c>
      <c r="JS293" s="364">
        <v>20027.247345411834</v>
      </c>
      <c r="JT293" s="364">
        <v>23271.528734588264</v>
      </c>
      <c r="JU293" s="364">
        <v>14318.400290353018</v>
      </c>
      <c r="JV293" s="364">
        <v>24883.093007294225</v>
      </c>
      <c r="JW293" s="364">
        <v>35843.263210588033</v>
      </c>
      <c r="JX293" s="364">
        <v>21908.524785411693</v>
      </c>
      <c r="JY293" s="364">
        <v>14044.047330352989</v>
      </c>
      <c r="JZ293" s="364">
        <v>19947.535130352939</v>
      </c>
      <c r="KA293" s="364">
        <v>17214.92777529412</v>
      </c>
      <c r="KB293" s="364">
        <v>15579.616985882394</v>
      </c>
      <c r="KC293" s="364">
        <v>14635.606491058776</v>
      </c>
      <c r="KD293" s="364">
        <v>27392.241029176388</v>
      </c>
      <c r="KE293" s="364">
        <v>47911.335219999797</v>
      </c>
      <c r="KF293" s="364">
        <v>38059.64319458828</v>
      </c>
      <c r="KG293" s="364">
        <v>37673.589386588137</v>
      </c>
      <c r="KH293" s="364">
        <v>35067.78381976478</v>
      </c>
      <c r="KI293" s="364">
        <v>28500.258109647137</v>
      </c>
      <c r="KJ293" s="364">
        <v>43780.594056705777</v>
      </c>
      <c r="KK293" s="364">
        <v>8862.5204502857141</v>
      </c>
      <c r="KL293" s="364">
        <v>9152.9906468571426</v>
      </c>
      <c r="KM293" s="364">
        <v>27398.952231428571</v>
      </c>
      <c r="KN293" s="364">
        <v>45986.465254285707</v>
      </c>
      <c r="KO293" s="364">
        <v>50136.133760571429</v>
      </c>
      <c r="KP293" s="364">
        <v>64614.051406285718</v>
      </c>
      <c r="KQ293" s="364">
        <v>71183.375043428576</v>
      </c>
      <c r="KR293" s="364">
        <v>77473.446560571421</v>
      </c>
      <c r="KS293" s="364">
        <v>74823.910844571408</v>
      </c>
      <c r="KT293" s="364">
        <v>76276.531781142839</v>
      </c>
      <c r="KU293" s="364">
        <v>92266.280211428573</v>
      </c>
      <c r="KV293" s="364">
        <v>111371.08454057142</v>
      </c>
      <c r="KW293" s="364">
        <v>4199.2200102857141</v>
      </c>
      <c r="KX293" s="364">
        <v>23813.786936571425</v>
      </c>
      <c r="KY293" s="364">
        <v>32678.736970285714</v>
      </c>
      <c r="KZ293" s="364">
        <v>29222.519566285715</v>
      </c>
      <c r="LA293" s="364">
        <v>40140.917519999995</v>
      </c>
      <c r="LB293" s="364">
        <v>74266.696383428571</v>
      </c>
      <c r="LC293" s="364">
        <v>71446.699894285717</v>
      </c>
      <c r="LD293" s="364">
        <v>65781.961158857142</v>
      </c>
      <c r="LE293" s="364">
        <v>9611.6720022857153</v>
      </c>
      <c r="LF293" s="364">
        <v>14989.119995999998</v>
      </c>
      <c r="LG293" s="364">
        <v>9576.0981017142858</v>
      </c>
      <c r="LH293" s="364">
        <v>21524.489454857143</v>
      </c>
      <c r="LI293" s="364">
        <f t="shared" ref="LI293:MH293" si="259">LI290</f>
        <v>10787.861699999999</v>
      </c>
      <c r="LJ293" s="364">
        <f t="shared" si="259"/>
        <v>11047.866599999999</v>
      </c>
      <c r="LK293" s="364">
        <f t="shared" si="259"/>
        <v>14597.9133</v>
      </c>
      <c r="LL293" s="364">
        <f t="shared" si="259"/>
        <v>12995.657999999999</v>
      </c>
      <c r="LM293" s="364">
        <f t="shared" si="259"/>
        <v>13949.955900000001</v>
      </c>
      <c r="LN293" s="364">
        <f t="shared" si="259"/>
        <v>11924.841899999999</v>
      </c>
      <c r="LO293" s="364">
        <f t="shared" si="259"/>
        <v>6023.8968000000004</v>
      </c>
      <c r="LP293" s="364">
        <f t="shared" si="259"/>
        <v>11973.202499999999</v>
      </c>
      <c r="LQ293" s="364">
        <f t="shared" si="259"/>
        <v>11556.696</v>
      </c>
      <c r="LR293" s="364">
        <f t="shared" si="259"/>
        <v>19578.305100000001</v>
      </c>
      <c r="LS293" s="364">
        <f t="shared" si="259"/>
        <v>20028.2232</v>
      </c>
      <c r="LT293" s="364">
        <f t="shared" si="259"/>
        <v>24710.233800000002</v>
      </c>
      <c r="LU293" s="364">
        <f t="shared" si="259"/>
        <v>12808.484700000001</v>
      </c>
      <c r="LV293" s="364">
        <f t="shared" si="259"/>
        <v>10034.881799999999</v>
      </c>
      <c r="LW293" s="364">
        <f t="shared" si="259"/>
        <v>23818.118399999999</v>
      </c>
      <c r="LX293" s="364">
        <f t="shared" si="259"/>
        <v>18755.968799999999</v>
      </c>
      <c r="LY293" s="364">
        <f t="shared" si="259"/>
        <v>12784.1217</v>
      </c>
      <c r="LZ293" s="364">
        <f t="shared" si="259"/>
        <v>12591.534900000001</v>
      </c>
      <c r="MA293" s="364">
        <f t="shared" si="259"/>
        <v>13555.3992</v>
      </c>
      <c r="MB293" s="364">
        <f t="shared" si="259"/>
        <v>9605.6957999999995</v>
      </c>
      <c r="MC293" s="364">
        <f t="shared" si="259"/>
        <v>12376.2318</v>
      </c>
      <c r="MD293" s="364">
        <f t="shared" si="259"/>
        <v>13817.3238</v>
      </c>
      <c r="ME293" s="364">
        <f t="shared" si="259"/>
        <v>15845.4843</v>
      </c>
      <c r="MF293" s="364">
        <f t="shared" si="259"/>
        <v>22678.690200000001</v>
      </c>
      <c r="MG293" s="364">
        <f t="shared" si="259"/>
        <v>12131.3274</v>
      </c>
      <c r="MH293" s="364">
        <f t="shared" si="259"/>
        <v>16041.539699999999</v>
      </c>
      <c r="MI293" s="364">
        <f>MI290</f>
        <v>14443.432500000001</v>
      </c>
      <c r="MJ293" s="364">
        <f t="shared" ref="MJ293:OR293" si="260">MJ290</f>
        <v>25168.2189</v>
      </c>
      <c r="MK293" s="364">
        <f t="shared" si="260"/>
        <v>19646.1888</v>
      </c>
      <c r="ML293" s="364">
        <f t="shared" si="260"/>
        <v>18146.7546</v>
      </c>
      <c r="MM293" s="364">
        <f t="shared" si="260"/>
        <v>14889.155699999999</v>
      </c>
      <c r="MN293" s="364">
        <f t="shared" si="260"/>
        <v>11198.966399999999</v>
      </c>
      <c r="MO293" s="364">
        <f t="shared" si="260"/>
        <v>15465.6921</v>
      </c>
      <c r="MP293" s="364">
        <f t="shared" si="260"/>
        <v>18805.693500000001</v>
      </c>
      <c r="MQ293" s="364">
        <f t="shared" si="260"/>
        <v>24021.6672</v>
      </c>
      <c r="MR293" s="364">
        <f t="shared" si="260"/>
        <v>12284.777700000001</v>
      </c>
      <c r="MS293" s="364">
        <f t="shared" si="260"/>
        <v>9667.9002</v>
      </c>
      <c r="MT293" s="364">
        <f t="shared" si="260"/>
        <v>10666.578299999999</v>
      </c>
      <c r="MU293" s="364">
        <f t="shared" si="260"/>
        <v>14292.320400000001</v>
      </c>
      <c r="MV293" s="364">
        <f t="shared" si="260"/>
        <v>20691.786899999999</v>
      </c>
      <c r="MW293" s="364">
        <f t="shared" si="260"/>
        <v>12920.5362</v>
      </c>
      <c r="MX293" s="364">
        <f t="shared" si="260"/>
        <v>18906.015899999999</v>
      </c>
      <c r="MY293" s="364">
        <f t="shared" si="260"/>
        <v>13227.879300000001</v>
      </c>
      <c r="MZ293" s="364">
        <f t="shared" si="260"/>
        <v>11211.591899999999</v>
      </c>
      <c r="NA293" s="364">
        <f t="shared" si="260"/>
        <v>17396.634600000001</v>
      </c>
      <c r="NB293" s="364">
        <f t="shared" si="260"/>
        <v>17735.6718</v>
      </c>
      <c r="NC293" s="364">
        <f t="shared" si="260"/>
        <v>27819.3</v>
      </c>
      <c r="ND293" s="364">
        <f t="shared" si="260"/>
        <v>27547.5</v>
      </c>
      <c r="NE293" s="364">
        <f t="shared" si="260"/>
        <v>20306.7</v>
      </c>
      <c r="NF293" s="364">
        <f t="shared" si="260"/>
        <v>5397.6</v>
      </c>
      <c r="NG293" s="364">
        <f t="shared" si="260"/>
        <v>31581</v>
      </c>
      <c r="NH293" s="364">
        <f t="shared" si="260"/>
        <v>22104</v>
      </c>
      <c r="NI293" s="364">
        <f t="shared" si="260"/>
        <v>13065.9</v>
      </c>
      <c r="NJ293" s="364">
        <f t="shared" si="260"/>
        <v>15013.5</v>
      </c>
      <c r="NK293" s="364">
        <f t="shared" si="260"/>
        <v>9872.7000000000007</v>
      </c>
      <c r="NL293" s="364">
        <f t="shared" si="260"/>
        <v>16724.400000000001</v>
      </c>
      <c r="NM293" s="364">
        <f t="shared" si="260"/>
        <v>19553.400000000001</v>
      </c>
      <c r="NN293" s="364">
        <f t="shared" si="260"/>
        <v>18722.099999999999</v>
      </c>
      <c r="NO293" s="364">
        <f t="shared" si="260"/>
        <v>35607.300000000003</v>
      </c>
      <c r="NP293" s="364">
        <f t="shared" si="260"/>
        <v>29738.7</v>
      </c>
      <c r="NQ293" s="364">
        <f t="shared" si="260"/>
        <v>39911.1</v>
      </c>
      <c r="NR293" s="364">
        <f t="shared" si="260"/>
        <v>36990.9</v>
      </c>
      <c r="NS293" s="364">
        <f t="shared" si="260"/>
        <v>43928.7</v>
      </c>
      <c r="NT293" s="364">
        <f t="shared" si="260"/>
        <v>40297.5</v>
      </c>
      <c r="NU293" s="364">
        <f t="shared" si="260"/>
        <v>35722.5</v>
      </c>
      <c r="NV293" s="364">
        <f t="shared" si="260"/>
        <v>41725.5</v>
      </c>
      <c r="NW293" s="364">
        <f t="shared" si="260"/>
        <v>31413.3</v>
      </c>
      <c r="NX293" s="364">
        <f t="shared" si="260"/>
        <v>41921.4</v>
      </c>
      <c r="NY293" s="364">
        <f t="shared" si="260"/>
        <v>55035.6</v>
      </c>
      <c r="NZ293" s="364">
        <f t="shared" si="260"/>
        <v>49617.3</v>
      </c>
      <c r="OA293" s="364">
        <f t="shared" si="260"/>
        <v>46664.7</v>
      </c>
      <c r="OB293" s="364">
        <f t="shared" si="260"/>
        <v>47413.8</v>
      </c>
      <c r="OC293" s="364">
        <f t="shared" si="260"/>
        <v>50313.599999999999</v>
      </c>
      <c r="OD293" s="364">
        <f t="shared" si="260"/>
        <v>54146.1</v>
      </c>
      <c r="OE293" s="364">
        <f t="shared" si="260"/>
        <v>34842</v>
      </c>
      <c r="OF293" s="364">
        <f t="shared" si="260"/>
        <v>0</v>
      </c>
      <c r="OG293" s="364">
        <f t="shared" si="260"/>
        <v>0</v>
      </c>
      <c r="OH293" s="364">
        <f t="shared" si="260"/>
        <v>0</v>
      </c>
      <c r="OI293" s="364">
        <f t="shared" si="260"/>
        <v>0</v>
      </c>
      <c r="OJ293" s="364">
        <f t="shared" si="260"/>
        <v>0</v>
      </c>
      <c r="OK293" s="364">
        <f t="shared" si="260"/>
        <v>0</v>
      </c>
      <c r="OL293" s="364">
        <f t="shared" si="260"/>
        <v>0</v>
      </c>
      <c r="OM293" s="364">
        <f t="shared" si="260"/>
        <v>0</v>
      </c>
      <c r="ON293" s="364">
        <f t="shared" si="260"/>
        <v>0</v>
      </c>
      <c r="OO293" s="364">
        <f t="shared" si="260"/>
        <v>0</v>
      </c>
      <c r="OP293" s="364">
        <f t="shared" si="260"/>
        <v>0</v>
      </c>
      <c r="OQ293" s="364">
        <f t="shared" si="260"/>
        <v>0</v>
      </c>
      <c r="OR293" s="364">
        <f t="shared" si="260"/>
        <v>0</v>
      </c>
    </row>
    <row r="294" spans="1:408" ht="15">
      <c r="A294" s="364"/>
      <c r="B294" s="368" t="e">
        <f t="shared" ref="B294:AE294" si="261">B293-B289</f>
        <v>#REF!</v>
      </c>
      <c r="C294" s="368" t="e">
        <f t="shared" si="261"/>
        <v>#REF!</v>
      </c>
      <c r="D294" s="368" t="e">
        <f t="shared" si="261"/>
        <v>#REF!</v>
      </c>
      <c r="E294" s="368" t="e">
        <f t="shared" si="261"/>
        <v>#REF!</v>
      </c>
      <c r="F294" s="368" t="e">
        <f t="shared" si="261"/>
        <v>#REF!</v>
      </c>
      <c r="G294" s="368" t="e">
        <f t="shared" si="261"/>
        <v>#REF!</v>
      </c>
      <c r="H294" s="368" t="e">
        <f t="shared" si="261"/>
        <v>#REF!</v>
      </c>
      <c r="I294" s="368" t="e">
        <f t="shared" si="261"/>
        <v>#REF!</v>
      </c>
      <c r="J294" s="368" t="e">
        <f t="shared" si="261"/>
        <v>#REF!</v>
      </c>
      <c r="K294" s="368" t="e">
        <f t="shared" si="261"/>
        <v>#REF!</v>
      </c>
      <c r="L294" s="368" t="e">
        <f t="shared" si="261"/>
        <v>#REF!</v>
      </c>
      <c r="M294" s="368" t="e">
        <f t="shared" si="261"/>
        <v>#REF!</v>
      </c>
      <c r="N294" s="368" t="e">
        <f t="shared" si="261"/>
        <v>#REF!</v>
      </c>
      <c r="O294" s="368" t="e">
        <f t="shared" si="261"/>
        <v>#REF!</v>
      </c>
      <c r="P294" s="368" t="e">
        <f t="shared" si="261"/>
        <v>#REF!</v>
      </c>
      <c r="Q294" s="368" t="e">
        <f t="shared" si="261"/>
        <v>#REF!</v>
      </c>
      <c r="R294" s="368" t="e">
        <f t="shared" si="261"/>
        <v>#REF!</v>
      </c>
      <c r="S294" s="368" t="e">
        <f t="shared" si="261"/>
        <v>#REF!</v>
      </c>
      <c r="T294" s="368" t="e">
        <f t="shared" si="261"/>
        <v>#REF!</v>
      </c>
      <c r="U294" s="368" t="e">
        <f t="shared" si="261"/>
        <v>#REF!</v>
      </c>
      <c r="V294" s="368" t="e">
        <f t="shared" si="261"/>
        <v>#REF!</v>
      </c>
      <c r="W294" s="368" t="e">
        <f t="shared" si="261"/>
        <v>#REF!</v>
      </c>
      <c r="X294" s="368" t="e">
        <f t="shared" si="261"/>
        <v>#REF!</v>
      </c>
      <c r="Y294" s="368" t="e">
        <f t="shared" si="261"/>
        <v>#REF!</v>
      </c>
      <c r="Z294" s="368" t="e">
        <f t="shared" si="261"/>
        <v>#REF!</v>
      </c>
      <c r="AA294" s="368" t="e">
        <f t="shared" si="261"/>
        <v>#REF!</v>
      </c>
      <c r="AB294" s="368" t="e">
        <f t="shared" si="261"/>
        <v>#REF!</v>
      </c>
      <c r="AC294" s="368">
        <f t="shared" si="261"/>
        <v>6.2693700000011177E-2</v>
      </c>
      <c r="AD294" s="368">
        <f t="shared" si="261"/>
        <v>-3.0000003903296601E-7</v>
      </c>
      <c r="AE294" s="368">
        <f t="shared" si="261"/>
        <v>2.9999999992469384E-4</v>
      </c>
      <c r="AF294" s="369"/>
      <c r="AG294" s="368">
        <f t="shared" ref="AG294:CR294" si="262">AG293-AG289</f>
        <v>-1</v>
      </c>
      <c r="AH294" s="368">
        <f t="shared" si="262"/>
        <v>0</v>
      </c>
      <c r="AI294" s="368">
        <f t="shared" si="262"/>
        <v>0</v>
      </c>
      <c r="AJ294" s="368">
        <f t="shared" si="262"/>
        <v>0</v>
      </c>
      <c r="AK294" s="368">
        <f t="shared" si="262"/>
        <v>0</v>
      </c>
      <c r="AL294" s="368">
        <f t="shared" si="262"/>
        <v>0</v>
      </c>
      <c r="AM294" s="368">
        <f t="shared" si="262"/>
        <v>0</v>
      </c>
      <c r="AN294" s="368">
        <f t="shared" si="262"/>
        <v>0</v>
      </c>
      <c r="AO294" s="368">
        <f t="shared" si="262"/>
        <v>0</v>
      </c>
      <c r="AP294" s="368">
        <f t="shared" si="262"/>
        <v>0</v>
      </c>
      <c r="AQ294" s="368">
        <f t="shared" si="262"/>
        <v>0</v>
      </c>
      <c r="AR294" s="368">
        <f t="shared" si="262"/>
        <v>0</v>
      </c>
      <c r="AS294" s="368">
        <f t="shared" si="262"/>
        <v>0</v>
      </c>
      <c r="AT294" s="368">
        <f t="shared" si="262"/>
        <v>0</v>
      </c>
      <c r="AU294" s="368">
        <f t="shared" si="262"/>
        <v>0</v>
      </c>
      <c r="AV294" s="368">
        <f t="shared" si="262"/>
        <v>0</v>
      </c>
      <c r="AW294" s="368">
        <f t="shared" si="262"/>
        <v>0</v>
      </c>
      <c r="AX294" s="368">
        <f t="shared" si="262"/>
        <v>0</v>
      </c>
      <c r="AY294" s="368">
        <f t="shared" si="262"/>
        <v>0</v>
      </c>
      <c r="AZ294" s="368">
        <f t="shared" si="262"/>
        <v>0</v>
      </c>
      <c r="BA294" s="368">
        <f t="shared" si="262"/>
        <v>0</v>
      </c>
      <c r="BB294" s="368">
        <f t="shared" si="262"/>
        <v>0</v>
      </c>
      <c r="BC294" s="368">
        <f t="shared" si="262"/>
        <v>0</v>
      </c>
      <c r="BD294" s="368">
        <f t="shared" si="262"/>
        <v>0</v>
      </c>
      <c r="BE294" s="368">
        <f t="shared" si="262"/>
        <v>0</v>
      </c>
      <c r="BF294" s="368">
        <f t="shared" si="262"/>
        <v>0</v>
      </c>
      <c r="BG294" s="368">
        <f t="shared" si="262"/>
        <v>0</v>
      </c>
      <c r="BH294" s="368">
        <f t="shared" si="262"/>
        <v>0</v>
      </c>
      <c r="BI294" s="368">
        <f t="shared" si="262"/>
        <v>0</v>
      </c>
      <c r="BJ294" s="368">
        <f t="shared" si="262"/>
        <v>0</v>
      </c>
      <c r="BK294" s="368">
        <f t="shared" si="262"/>
        <v>0</v>
      </c>
      <c r="BL294" s="368">
        <f t="shared" si="262"/>
        <v>0</v>
      </c>
      <c r="BM294" s="368">
        <f t="shared" si="262"/>
        <v>0</v>
      </c>
      <c r="BN294" s="368">
        <f t="shared" si="262"/>
        <v>0</v>
      </c>
      <c r="BO294" s="368">
        <f t="shared" si="262"/>
        <v>0</v>
      </c>
      <c r="BP294" s="368">
        <f t="shared" si="262"/>
        <v>0</v>
      </c>
      <c r="BQ294" s="368">
        <f t="shared" si="262"/>
        <v>0</v>
      </c>
      <c r="BR294" s="368">
        <f t="shared" si="262"/>
        <v>0</v>
      </c>
      <c r="BS294" s="368">
        <f t="shared" si="262"/>
        <v>0</v>
      </c>
      <c r="BT294" s="368">
        <f t="shared" si="262"/>
        <v>0</v>
      </c>
      <c r="BU294" s="368">
        <f t="shared" si="262"/>
        <v>0</v>
      </c>
      <c r="BV294" s="368">
        <f t="shared" si="262"/>
        <v>0</v>
      </c>
      <c r="BW294" s="368">
        <f t="shared" si="262"/>
        <v>0</v>
      </c>
      <c r="BX294" s="368">
        <f t="shared" si="262"/>
        <v>0</v>
      </c>
      <c r="BY294" s="368">
        <f t="shared" si="262"/>
        <v>0</v>
      </c>
      <c r="BZ294" s="368">
        <f t="shared" si="262"/>
        <v>0</v>
      </c>
      <c r="CA294" s="368">
        <f t="shared" si="262"/>
        <v>0</v>
      </c>
      <c r="CB294" s="368">
        <f t="shared" si="262"/>
        <v>0</v>
      </c>
      <c r="CC294" s="368">
        <f t="shared" si="262"/>
        <v>0</v>
      </c>
      <c r="CD294" s="368">
        <f t="shared" si="262"/>
        <v>0</v>
      </c>
      <c r="CE294" s="368">
        <f t="shared" si="262"/>
        <v>0</v>
      </c>
      <c r="CF294" s="368">
        <f t="shared" si="262"/>
        <v>0</v>
      </c>
      <c r="CG294" s="368">
        <f t="shared" si="262"/>
        <v>0</v>
      </c>
      <c r="CH294" s="368">
        <f t="shared" si="262"/>
        <v>0</v>
      </c>
      <c r="CI294" s="368">
        <f t="shared" si="262"/>
        <v>0</v>
      </c>
      <c r="CJ294" s="368">
        <f t="shared" si="262"/>
        <v>0</v>
      </c>
      <c r="CK294" s="368">
        <f t="shared" si="262"/>
        <v>0</v>
      </c>
      <c r="CL294" s="368">
        <f t="shared" si="262"/>
        <v>0</v>
      </c>
      <c r="CM294" s="368">
        <f t="shared" si="262"/>
        <v>0</v>
      </c>
      <c r="CN294" s="368">
        <f t="shared" si="262"/>
        <v>0</v>
      </c>
      <c r="CO294" s="368">
        <f t="shared" si="262"/>
        <v>2.8818588235367315E-2</v>
      </c>
      <c r="CP294" s="368">
        <f t="shared" si="262"/>
        <v>2.8818588235367315E-2</v>
      </c>
      <c r="CQ294" s="368">
        <f t="shared" si="262"/>
        <v>0</v>
      </c>
      <c r="CR294" s="368">
        <f t="shared" si="262"/>
        <v>-2.8818588235296261E-2</v>
      </c>
      <c r="CS294" s="368">
        <f t="shared" ref="CS294:FD294" si="263">CS293-CS289</f>
        <v>-5.763717647073463E-2</v>
      </c>
      <c r="CT294" s="368">
        <f t="shared" si="263"/>
        <v>0</v>
      </c>
      <c r="CU294" s="368">
        <f t="shared" si="263"/>
        <v>0</v>
      </c>
      <c r="CV294" s="368">
        <f t="shared" si="263"/>
        <v>0</v>
      </c>
      <c r="CW294" s="368">
        <f t="shared" si="263"/>
        <v>0</v>
      </c>
      <c r="CX294" s="368">
        <f t="shared" si="263"/>
        <v>0</v>
      </c>
      <c r="CY294" s="368">
        <f t="shared" si="263"/>
        <v>0</v>
      </c>
      <c r="CZ294" s="368">
        <f t="shared" si="263"/>
        <v>0</v>
      </c>
      <c r="DA294" s="368">
        <f t="shared" si="263"/>
        <v>0</v>
      </c>
      <c r="DB294" s="368">
        <f t="shared" si="263"/>
        <v>-2.8818588235481002E-2</v>
      </c>
      <c r="DC294" s="368">
        <f t="shared" si="263"/>
        <v>-2.8818588235253628E-2</v>
      </c>
      <c r="DD294" s="368">
        <f t="shared" si="263"/>
        <v>-2.8818588235253628E-2</v>
      </c>
      <c r="DE294" s="368">
        <f t="shared" si="263"/>
        <v>0</v>
      </c>
      <c r="DF294" s="368">
        <f t="shared" si="263"/>
        <v>0</v>
      </c>
      <c r="DG294" s="368">
        <f t="shared" si="263"/>
        <v>-2.8818588235253628E-2</v>
      </c>
      <c r="DH294" s="368">
        <f t="shared" si="263"/>
        <v>2.8818588235481002E-2</v>
      </c>
      <c r="DI294" s="368">
        <f t="shared" si="263"/>
        <v>2.881858823528205E-2</v>
      </c>
      <c r="DJ294" s="368">
        <f t="shared" si="263"/>
        <v>5.7637176470620943E-2</v>
      </c>
      <c r="DK294" s="368">
        <f t="shared" si="263"/>
        <v>0</v>
      </c>
      <c r="DL294" s="368">
        <f t="shared" si="263"/>
        <v>2.881858823528205E-2</v>
      </c>
      <c r="DM294" s="368">
        <f t="shared" si="263"/>
        <v>2.8818588235267839E-2</v>
      </c>
      <c r="DN294" s="368">
        <f t="shared" si="263"/>
        <v>0</v>
      </c>
      <c r="DO294" s="368">
        <f t="shared" si="263"/>
        <v>2.8818588235310472E-2</v>
      </c>
      <c r="DP294" s="368">
        <f t="shared" si="263"/>
        <v>0</v>
      </c>
      <c r="DQ294" s="368">
        <f t="shared" si="263"/>
        <v>0</v>
      </c>
      <c r="DR294" s="368">
        <f t="shared" si="263"/>
        <v>-2.8818588235310472E-2</v>
      </c>
      <c r="DS294" s="368">
        <f t="shared" si="263"/>
        <v>2.8818588235253628E-2</v>
      </c>
      <c r="DT294" s="368">
        <f t="shared" si="263"/>
        <v>2.8818588235296261E-2</v>
      </c>
      <c r="DU294" s="368">
        <f t="shared" si="263"/>
        <v>-2.8818588235253628E-2</v>
      </c>
      <c r="DV294" s="368">
        <f t="shared" si="263"/>
        <v>0</v>
      </c>
      <c r="DW294" s="368">
        <f t="shared" si="263"/>
        <v>2.8818588235253628E-2</v>
      </c>
      <c r="DX294" s="368">
        <f t="shared" si="263"/>
        <v>0</v>
      </c>
      <c r="DY294" s="368">
        <f t="shared" si="263"/>
        <v>0</v>
      </c>
      <c r="DZ294" s="368">
        <f t="shared" si="263"/>
        <v>-2.8818588235253628E-2</v>
      </c>
      <c r="EA294" s="368">
        <f t="shared" si="263"/>
        <v>2.8818588235026255E-2</v>
      </c>
      <c r="EB294" s="368">
        <f t="shared" si="263"/>
        <v>0</v>
      </c>
      <c r="EC294" s="368">
        <f t="shared" si="263"/>
        <v>0</v>
      </c>
      <c r="ED294" s="368">
        <f t="shared" si="263"/>
        <v>2.8818588235367315E-2</v>
      </c>
      <c r="EE294" s="368">
        <f t="shared" si="263"/>
        <v>0</v>
      </c>
      <c r="EF294" s="368">
        <f t="shared" si="263"/>
        <v>0</v>
      </c>
      <c r="EG294" s="368">
        <f t="shared" si="263"/>
        <v>0</v>
      </c>
      <c r="EH294" s="368">
        <f t="shared" si="263"/>
        <v>0</v>
      </c>
      <c r="EI294" s="368">
        <f t="shared" si="263"/>
        <v>0</v>
      </c>
      <c r="EJ294" s="368">
        <f t="shared" si="263"/>
        <v>2.8818588235196785E-2</v>
      </c>
      <c r="EK294" s="368">
        <f t="shared" si="263"/>
        <v>2.8818588235253628E-2</v>
      </c>
      <c r="EL294" s="368">
        <f t="shared" si="263"/>
        <v>2.8818588235296261E-2</v>
      </c>
      <c r="EM294" s="368">
        <f t="shared" si="263"/>
        <v>0</v>
      </c>
      <c r="EN294" s="368">
        <f t="shared" si="263"/>
        <v>0</v>
      </c>
      <c r="EO294" s="368">
        <f t="shared" si="263"/>
        <v>0</v>
      </c>
      <c r="EP294" s="368">
        <f t="shared" si="263"/>
        <v>-2.881858823528205E-2</v>
      </c>
      <c r="EQ294" s="368">
        <f t="shared" si="263"/>
        <v>0</v>
      </c>
      <c r="ER294" s="368">
        <f t="shared" si="263"/>
        <v>-2.8818588235253628E-2</v>
      </c>
      <c r="ES294" s="368">
        <f t="shared" si="263"/>
        <v>-2.8818588235367315E-2</v>
      </c>
      <c r="ET294" s="368">
        <f t="shared" si="263"/>
        <v>2.881858823528205E-2</v>
      </c>
      <c r="EU294" s="368">
        <f t="shared" si="263"/>
        <v>0</v>
      </c>
      <c r="EV294" s="368">
        <f t="shared" si="263"/>
        <v>0</v>
      </c>
      <c r="EW294" s="368">
        <f t="shared" si="263"/>
        <v>0</v>
      </c>
      <c r="EX294" s="368">
        <f t="shared" si="263"/>
        <v>0</v>
      </c>
      <c r="EY294" s="368">
        <f t="shared" si="263"/>
        <v>2.8818588235310472E-2</v>
      </c>
      <c r="EZ294" s="368">
        <f t="shared" si="263"/>
        <v>0</v>
      </c>
      <c r="FA294" s="368">
        <f t="shared" si="263"/>
        <v>0</v>
      </c>
      <c r="FB294" s="368">
        <f t="shared" si="263"/>
        <v>-2.881858823528205E-2</v>
      </c>
      <c r="FC294" s="368">
        <f t="shared" si="263"/>
        <v>0</v>
      </c>
      <c r="FD294" s="368">
        <f t="shared" si="263"/>
        <v>0</v>
      </c>
      <c r="FE294" s="368">
        <f t="shared" ref="FE294:HP294" si="264">FE293-FE289</f>
        <v>2.8818588235310472E-2</v>
      </c>
      <c r="FF294" s="368">
        <f t="shared" si="264"/>
        <v>2.8818588235253628E-2</v>
      </c>
      <c r="FG294" s="368">
        <f t="shared" si="264"/>
        <v>0</v>
      </c>
      <c r="FH294" s="368">
        <f t="shared" si="264"/>
        <v>0</v>
      </c>
      <c r="FI294" s="368">
        <f t="shared" si="264"/>
        <v>-2.8818588235367315E-2</v>
      </c>
      <c r="FJ294" s="368">
        <f t="shared" si="264"/>
        <v>2.8818588235026255E-2</v>
      </c>
      <c r="FK294" s="368">
        <f t="shared" si="264"/>
        <v>0</v>
      </c>
      <c r="FL294" s="368">
        <f t="shared" si="264"/>
        <v>5.7637176470507256E-2</v>
      </c>
      <c r="FM294" s="368">
        <f t="shared" si="264"/>
        <v>0</v>
      </c>
      <c r="FN294" s="368">
        <f t="shared" si="264"/>
        <v>0</v>
      </c>
      <c r="FO294" s="368">
        <f t="shared" si="264"/>
        <v>0</v>
      </c>
      <c r="FP294" s="368">
        <f t="shared" si="264"/>
        <v>2.8818588235253628E-2</v>
      </c>
      <c r="FQ294" s="368">
        <f t="shared" si="264"/>
        <v>2.8818588235253628E-2</v>
      </c>
      <c r="FR294" s="368">
        <f t="shared" si="264"/>
        <v>2.8818588235310472E-2</v>
      </c>
      <c r="FS294" s="368">
        <f t="shared" si="264"/>
        <v>0</v>
      </c>
      <c r="FT294" s="368">
        <f t="shared" si="264"/>
        <v>-5.7637176470677787E-2</v>
      </c>
      <c r="FU294" s="368">
        <f t="shared" si="264"/>
        <v>0</v>
      </c>
      <c r="FV294" s="368">
        <f t="shared" si="264"/>
        <v>0</v>
      </c>
      <c r="FW294" s="368">
        <f t="shared" si="264"/>
        <v>0</v>
      </c>
      <c r="FX294" s="368">
        <f t="shared" si="264"/>
        <v>-2.8818588235253628E-2</v>
      </c>
      <c r="FY294" s="368">
        <f t="shared" si="264"/>
        <v>-2.8818588235481002E-2</v>
      </c>
      <c r="FZ294" s="368">
        <f t="shared" si="264"/>
        <v>0</v>
      </c>
      <c r="GA294" s="368">
        <f t="shared" si="264"/>
        <v>0</v>
      </c>
      <c r="GB294" s="368">
        <f t="shared" si="264"/>
        <v>0</v>
      </c>
      <c r="GC294" s="368">
        <f t="shared" si="264"/>
        <v>-2.8818588234571507E-2</v>
      </c>
      <c r="GD294" s="368">
        <f t="shared" si="264"/>
        <v>5.7637176470052509E-2</v>
      </c>
      <c r="GE294" s="368">
        <f t="shared" si="264"/>
        <v>5.7637176470962004E-2</v>
      </c>
      <c r="GF294" s="368">
        <f t="shared" si="264"/>
        <v>-5.7637176470962004E-2</v>
      </c>
      <c r="GG294" s="368">
        <f t="shared" si="264"/>
        <v>0</v>
      </c>
      <c r="GH294" s="368">
        <f t="shared" si="264"/>
        <v>-5.7637176470962004E-2</v>
      </c>
      <c r="GI294" s="368">
        <f t="shared" si="264"/>
        <v>2.8818588235481002E-2</v>
      </c>
      <c r="GJ294" s="368">
        <f t="shared" si="264"/>
        <v>2.8818588235481002E-2</v>
      </c>
      <c r="GK294" s="368">
        <f t="shared" si="264"/>
        <v>0</v>
      </c>
      <c r="GL294" s="368">
        <f t="shared" si="264"/>
        <v>0</v>
      </c>
      <c r="GM294" s="368">
        <f t="shared" si="264"/>
        <v>0</v>
      </c>
      <c r="GN294" s="368">
        <f t="shared" si="264"/>
        <v>2.8818588234571507E-2</v>
      </c>
      <c r="GO294" s="368">
        <f t="shared" si="264"/>
        <v>0</v>
      </c>
      <c r="GP294" s="368">
        <f t="shared" si="264"/>
        <v>0</v>
      </c>
      <c r="GQ294" s="368">
        <f t="shared" si="264"/>
        <v>5.7637176469143014E-2</v>
      </c>
      <c r="GR294" s="368">
        <f t="shared" si="264"/>
        <v>0</v>
      </c>
      <c r="GS294" s="368">
        <f t="shared" si="264"/>
        <v>0</v>
      </c>
      <c r="GT294" s="368">
        <f t="shared" si="264"/>
        <v>0</v>
      </c>
      <c r="GU294" s="368">
        <f t="shared" si="264"/>
        <v>-2.8818588234571507E-2</v>
      </c>
      <c r="GV294" s="368">
        <f t="shared" si="264"/>
        <v>-5.7637176472780993E-2</v>
      </c>
      <c r="GW294" s="368">
        <f t="shared" si="264"/>
        <v>2.8818588234571507E-2</v>
      </c>
      <c r="GX294" s="368">
        <f t="shared" si="264"/>
        <v>2.8818588234571507E-2</v>
      </c>
      <c r="GY294" s="368">
        <f t="shared" si="264"/>
        <v>-2.8818588234571507E-2</v>
      </c>
      <c r="GZ294" s="368">
        <f t="shared" si="264"/>
        <v>2.8818588238209486E-2</v>
      </c>
      <c r="HA294" s="368">
        <f t="shared" si="264"/>
        <v>5.7637176469143014E-2</v>
      </c>
      <c r="HB294" s="368">
        <f t="shared" si="264"/>
        <v>5.7637176472780993E-2</v>
      </c>
      <c r="HC294" s="368">
        <f t="shared" si="264"/>
        <v>-2.8818588234571507E-2</v>
      </c>
      <c r="HD294" s="368">
        <f t="shared" si="264"/>
        <v>-2.8818588234571507E-2</v>
      </c>
      <c r="HE294" s="368">
        <f t="shared" si="264"/>
        <v>0</v>
      </c>
      <c r="HF294" s="368">
        <f t="shared" si="264"/>
        <v>0</v>
      </c>
      <c r="HG294" s="368">
        <f t="shared" si="264"/>
        <v>0</v>
      </c>
      <c r="HH294" s="368">
        <f t="shared" si="264"/>
        <v>0</v>
      </c>
      <c r="HI294" s="368">
        <f t="shared" si="264"/>
        <v>0</v>
      </c>
      <c r="HJ294" s="368">
        <f t="shared" si="264"/>
        <v>0</v>
      </c>
      <c r="HK294" s="368">
        <f t="shared" si="264"/>
        <v>0</v>
      </c>
      <c r="HL294" s="368">
        <f t="shared" si="264"/>
        <v>0</v>
      </c>
      <c r="HM294" s="368">
        <f t="shared" si="264"/>
        <v>0</v>
      </c>
      <c r="HN294" s="368">
        <f t="shared" si="264"/>
        <v>0</v>
      </c>
      <c r="HO294" s="368">
        <f t="shared" si="264"/>
        <v>0</v>
      </c>
      <c r="HP294" s="368">
        <f t="shared" si="264"/>
        <v>0</v>
      </c>
      <c r="HQ294" s="368">
        <f t="shared" ref="HQ294:KB294" si="265">HQ293-HQ289</f>
        <v>1.0686562745831907E-11</v>
      </c>
      <c r="HR294" s="368">
        <f t="shared" si="265"/>
        <v>2.0463630789890885E-12</v>
      </c>
      <c r="HS294" s="368">
        <f t="shared" si="265"/>
        <v>0</v>
      </c>
      <c r="HT294" s="368">
        <f t="shared" si="265"/>
        <v>1.2278178473934531E-11</v>
      </c>
      <c r="HU294" s="368">
        <f t="shared" si="265"/>
        <v>-5.0022208597511053E-12</v>
      </c>
      <c r="HV294" s="368">
        <f t="shared" si="265"/>
        <v>1.3642420526593924E-11</v>
      </c>
      <c r="HW294" s="368">
        <f t="shared" si="265"/>
        <v>8.1854523159563541E-12</v>
      </c>
      <c r="HX294" s="368">
        <f t="shared" si="265"/>
        <v>0</v>
      </c>
      <c r="HY294" s="368">
        <f t="shared" si="265"/>
        <v>3.637978807091713E-12</v>
      </c>
      <c r="HZ294" s="368">
        <f t="shared" si="265"/>
        <v>0</v>
      </c>
      <c r="IA294" s="368">
        <f t="shared" si="265"/>
        <v>4.7748471843078732E-12</v>
      </c>
      <c r="IB294" s="368">
        <f t="shared" si="265"/>
        <v>0</v>
      </c>
      <c r="IC294" s="368">
        <f t="shared" si="265"/>
        <v>0</v>
      </c>
      <c r="ID294" s="368">
        <f t="shared" si="265"/>
        <v>2.0463630789890885E-12</v>
      </c>
      <c r="IE294" s="368">
        <f t="shared" si="265"/>
        <v>-5.4569682106375694E-12</v>
      </c>
      <c r="IF294" s="368">
        <f t="shared" si="265"/>
        <v>0</v>
      </c>
      <c r="IG294" s="368">
        <f t="shared" si="265"/>
        <v>0</v>
      </c>
      <c r="IH294" s="368">
        <f t="shared" si="265"/>
        <v>3.637978807091713E-12</v>
      </c>
      <c r="II294" s="368">
        <f t="shared" si="265"/>
        <v>0</v>
      </c>
      <c r="IJ294" s="368">
        <f t="shared" si="265"/>
        <v>0</v>
      </c>
      <c r="IK294" s="368">
        <f t="shared" si="265"/>
        <v>0</v>
      </c>
      <c r="IL294" s="368">
        <f t="shared" si="265"/>
        <v>0</v>
      </c>
      <c r="IM294" s="368">
        <f t="shared" si="265"/>
        <v>6.3664629124104977E-12</v>
      </c>
      <c r="IN294" s="368">
        <f t="shared" si="265"/>
        <v>0</v>
      </c>
      <c r="IO294" s="368">
        <f t="shared" si="265"/>
        <v>0</v>
      </c>
      <c r="IP294" s="368">
        <f t="shared" si="265"/>
        <v>0</v>
      </c>
      <c r="IQ294" s="368">
        <f t="shared" si="265"/>
        <v>3.637978807091713E-12</v>
      </c>
      <c r="IR294" s="368">
        <f t="shared" si="265"/>
        <v>0</v>
      </c>
      <c r="IS294" s="368">
        <f t="shared" si="265"/>
        <v>0</v>
      </c>
      <c r="IT294" s="368">
        <f t="shared" si="265"/>
        <v>0</v>
      </c>
      <c r="IU294" s="368">
        <f t="shared" si="265"/>
        <v>0</v>
      </c>
      <c r="IV294" s="368">
        <f t="shared" si="265"/>
        <v>0</v>
      </c>
      <c r="IW294" s="368">
        <f t="shared" si="265"/>
        <v>0</v>
      </c>
      <c r="IX294" s="368">
        <f t="shared" si="265"/>
        <v>0</v>
      </c>
      <c r="IY294" s="368">
        <f t="shared" si="265"/>
        <v>0</v>
      </c>
      <c r="IZ294" s="368">
        <f t="shared" si="265"/>
        <v>0</v>
      </c>
      <c r="JA294" s="368">
        <f t="shared" si="265"/>
        <v>0</v>
      </c>
      <c r="JB294" s="368">
        <f t="shared" si="265"/>
        <v>0</v>
      </c>
      <c r="JC294" s="368">
        <f t="shared" si="265"/>
        <v>-2.9103830456733704E-11</v>
      </c>
      <c r="JD294" s="368">
        <f t="shared" si="265"/>
        <v>1.0004441719502211E-10</v>
      </c>
      <c r="JE294" s="368">
        <f t="shared" si="265"/>
        <v>4.0017766878008842E-11</v>
      </c>
      <c r="JF294" s="368">
        <f t="shared" si="265"/>
        <v>7.2759576141834259E-11</v>
      </c>
      <c r="JG294" s="368">
        <f t="shared" si="265"/>
        <v>4.5474735088646412E-11</v>
      </c>
      <c r="JH294" s="368">
        <f t="shared" si="265"/>
        <v>1.2005330063402653E-10</v>
      </c>
      <c r="JI294" s="368">
        <f t="shared" si="265"/>
        <v>0</v>
      </c>
      <c r="JJ294" s="368">
        <f t="shared" si="265"/>
        <v>0</v>
      </c>
      <c r="JK294" s="368">
        <f t="shared" si="265"/>
        <v>0</v>
      </c>
      <c r="JL294" s="368">
        <f t="shared" si="265"/>
        <v>0</v>
      </c>
      <c r="JM294" s="368">
        <f t="shared" si="265"/>
        <v>0</v>
      </c>
      <c r="JN294" s="368">
        <f t="shared" si="265"/>
        <v>0</v>
      </c>
      <c r="JO294" s="368">
        <f t="shared" si="265"/>
        <v>0</v>
      </c>
      <c r="JP294" s="368">
        <f t="shared" si="265"/>
        <v>0</v>
      </c>
      <c r="JQ294" s="368">
        <f t="shared" si="265"/>
        <v>0</v>
      </c>
      <c r="JR294" s="368">
        <f t="shared" si="265"/>
        <v>0</v>
      </c>
      <c r="JS294" s="368">
        <f t="shared" si="265"/>
        <v>8.0035533756017685E-11</v>
      </c>
      <c r="JT294" s="368">
        <f t="shared" si="265"/>
        <v>4.3655745685100555E-11</v>
      </c>
      <c r="JU294" s="368">
        <f t="shared" si="265"/>
        <v>8.5492501966655254E-11</v>
      </c>
      <c r="JV294" s="368">
        <f t="shared" si="265"/>
        <v>1.2005330063402653E-10</v>
      </c>
      <c r="JW294" s="368">
        <f t="shared" si="265"/>
        <v>-1.8917489796876907E-10</v>
      </c>
      <c r="JX294" s="368">
        <f t="shared" si="265"/>
        <v>-6.184563972055912E-11</v>
      </c>
      <c r="JY294" s="368">
        <f t="shared" si="265"/>
        <v>5.4569682106375694E-11</v>
      </c>
      <c r="JZ294" s="368">
        <f t="shared" si="265"/>
        <v>0</v>
      </c>
      <c r="KA294" s="368">
        <f t="shared" si="265"/>
        <v>0</v>
      </c>
      <c r="KB294" s="368">
        <f t="shared" si="265"/>
        <v>5.0931703299283981E-11</v>
      </c>
      <c r="KC294" s="368">
        <f t="shared" ref="KC294:MN294" si="266">KC293-KC289</f>
        <v>-4.0017766878008842E-11</v>
      </c>
      <c r="KD294" s="368">
        <f t="shared" si="266"/>
        <v>-6.5483618527650833E-11</v>
      </c>
      <c r="KE294" s="368">
        <f t="shared" si="266"/>
        <v>-1.7462298274040222E-10</v>
      </c>
      <c r="KF294" s="368">
        <f t="shared" si="266"/>
        <v>6.5483618527650833E-11</v>
      </c>
      <c r="KG294" s="368">
        <f t="shared" si="266"/>
        <v>-7.2759576141834259E-11</v>
      </c>
      <c r="KH294" s="368">
        <f t="shared" si="266"/>
        <v>9.4587448984384537E-11</v>
      </c>
      <c r="KI294" s="368">
        <f t="shared" si="266"/>
        <v>9.0949470177292824E-11</v>
      </c>
      <c r="KJ294" s="368">
        <f t="shared" si="266"/>
        <v>-8.0035533756017685E-11</v>
      </c>
      <c r="KK294" s="368">
        <f t="shared" si="266"/>
        <v>8.0399455764563754E-3</v>
      </c>
      <c r="KL294" s="368">
        <f t="shared" si="266"/>
        <v>3.8298285711789504E-2</v>
      </c>
      <c r="KM294" s="368">
        <f t="shared" si="266"/>
        <v>2.4855918367393315E-2</v>
      </c>
      <c r="KN294" s="368">
        <f t="shared" si="266"/>
        <v>1.172340135963168E-2</v>
      </c>
      <c r="KO294" s="368">
        <f t="shared" si="266"/>
        <v>7.5477578226127662E-2</v>
      </c>
      <c r="KP294" s="368">
        <f t="shared" si="266"/>
        <v>2.8622068035474513E-2</v>
      </c>
      <c r="KQ294" s="368">
        <f t="shared" si="266"/>
        <v>3.4581659871037118E-2</v>
      </c>
      <c r="KR294" s="368">
        <f t="shared" si="266"/>
        <v>7.0282748303725384E-2</v>
      </c>
      <c r="KS294" s="368">
        <f t="shared" si="266"/>
        <v>6.7879129244829528E-2</v>
      </c>
      <c r="KT294" s="368">
        <f t="shared" si="266"/>
        <v>3.9202095213113353E-2</v>
      </c>
      <c r="KU294" s="368">
        <f t="shared" si="266"/>
        <v>8.3702585034188814E-2</v>
      </c>
      <c r="KV294" s="368">
        <f t="shared" si="266"/>
        <v>0.10103417684149463</v>
      </c>
      <c r="KW294" s="368">
        <f t="shared" si="266"/>
        <v>0</v>
      </c>
      <c r="KX294" s="368">
        <f t="shared" si="266"/>
        <v>0</v>
      </c>
      <c r="KY294" s="368">
        <f t="shared" si="266"/>
        <v>0</v>
      </c>
      <c r="KZ294" s="368">
        <f t="shared" si="266"/>
        <v>0</v>
      </c>
      <c r="LA294" s="368">
        <f t="shared" si="266"/>
        <v>-2.9994857148267329E-2</v>
      </c>
      <c r="LB294" s="368">
        <f t="shared" si="266"/>
        <v>2.9994857148267329E-2</v>
      </c>
      <c r="LC294" s="368">
        <f t="shared" si="266"/>
        <v>0</v>
      </c>
      <c r="LD294" s="368">
        <f t="shared" si="266"/>
        <v>0</v>
      </c>
      <c r="LE294" s="368">
        <f t="shared" si="266"/>
        <v>2.999485714462935E-2</v>
      </c>
      <c r="LF294" s="368">
        <f t="shared" si="266"/>
        <v>0</v>
      </c>
      <c r="LG294" s="368">
        <f t="shared" si="266"/>
        <v>-2.9994857142810361E-2</v>
      </c>
      <c r="LH294" s="368">
        <f t="shared" si="266"/>
        <v>0</v>
      </c>
      <c r="LI294" s="368">
        <f t="shared" si="266"/>
        <v>0</v>
      </c>
      <c r="LJ294" s="368">
        <f t="shared" si="266"/>
        <v>0</v>
      </c>
      <c r="LK294" s="368">
        <f t="shared" si="266"/>
        <v>0</v>
      </c>
      <c r="LL294" s="368">
        <f t="shared" si="266"/>
        <v>0</v>
      </c>
      <c r="LM294" s="368">
        <f t="shared" si="266"/>
        <v>0</v>
      </c>
      <c r="LN294" s="368">
        <f t="shared" si="266"/>
        <v>0</v>
      </c>
      <c r="LO294" s="368">
        <f t="shared" si="266"/>
        <v>0</v>
      </c>
      <c r="LP294" s="368">
        <f t="shared" si="266"/>
        <v>0</v>
      </c>
      <c r="LQ294" s="368">
        <f t="shared" si="266"/>
        <v>0</v>
      </c>
      <c r="LR294" s="368">
        <f t="shared" si="266"/>
        <v>0</v>
      </c>
      <c r="LS294" s="368">
        <f t="shared" si="266"/>
        <v>0</v>
      </c>
      <c r="LT294" s="368">
        <f t="shared" si="266"/>
        <v>0</v>
      </c>
      <c r="LU294" s="368">
        <f t="shared" si="266"/>
        <v>0</v>
      </c>
      <c r="LV294" s="368">
        <f t="shared" si="266"/>
        <v>0</v>
      </c>
      <c r="LW294" s="368">
        <f t="shared" si="266"/>
        <v>0</v>
      </c>
      <c r="LX294" s="368">
        <f t="shared" si="266"/>
        <v>0</v>
      </c>
      <c r="LY294" s="368">
        <f t="shared" si="266"/>
        <v>0</v>
      </c>
      <c r="LZ294" s="368">
        <f t="shared" si="266"/>
        <v>0</v>
      </c>
      <c r="MA294" s="368">
        <f t="shared" si="266"/>
        <v>0</v>
      </c>
      <c r="MB294" s="368">
        <f t="shared" si="266"/>
        <v>0</v>
      </c>
      <c r="MC294" s="368">
        <f t="shared" si="266"/>
        <v>0</v>
      </c>
      <c r="MD294" s="368">
        <f t="shared" si="266"/>
        <v>0</v>
      </c>
      <c r="ME294" s="368">
        <f t="shared" si="266"/>
        <v>0</v>
      </c>
      <c r="MF294" s="368">
        <f t="shared" si="266"/>
        <v>0</v>
      </c>
      <c r="MG294" s="368">
        <f t="shared" si="266"/>
        <v>0</v>
      </c>
      <c r="MH294" s="368">
        <f t="shared" si="266"/>
        <v>0</v>
      </c>
      <c r="MI294" s="368">
        <f t="shared" si="266"/>
        <v>0</v>
      </c>
      <c r="MJ294" s="368">
        <f t="shared" si="266"/>
        <v>0</v>
      </c>
      <c r="MK294" s="368">
        <f t="shared" si="266"/>
        <v>0</v>
      </c>
      <c r="ML294" s="368">
        <f t="shared" si="266"/>
        <v>0</v>
      </c>
      <c r="MM294" s="368">
        <f t="shared" si="266"/>
        <v>0</v>
      </c>
      <c r="MN294" s="368">
        <f t="shared" si="266"/>
        <v>0</v>
      </c>
      <c r="MO294" s="368">
        <f t="shared" ref="MO294:OR294" si="267">MO293-MO289</f>
        <v>0</v>
      </c>
      <c r="MP294" s="368">
        <f t="shared" si="267"/>
        <v>0</v>
      </c>
      <c r="MQ294" s="368">
        <f t="shared" si="267"/>
        <v>0</v>
      </c>
      <c r="MR294" s="368">
        <f t="shared" si="267"/>
        <v>0</v>
      </c>
      <c r="MS294" s="368">
        <f t="shared" si="267"/>
        <v>0</v>
      </c>
      <c r="MT294" s="368">
        <f t="shared" si="267"/>
        <v>0</v>
      </c>
      <c r="MU294" s="368">
        <f t="shared" si="267"/>
        <v>0</v>
      </c>
      <c r="MV294" s="368">
        <f t="shared" si="267"/>
        <v>0</v>
      </c>
      <c r="MW294" s="368">
        <f t="shared" si="267"/>
        <v>0</v>
      </c>
      <c r="MX294" s="368">
        <f t="shared" si="267"/>
        <v>0</v>
      </c>
      <c r="MY294" s="368">
        <f t="shared" si="267"/>
        <v>0</v>
      </c>
      <c r="MZ294" s="368">
        <f t="shared" si="267"/>
        <v>0</v>
      </c>
      <c r="NA294" s="368">
        <f t="shared" si="267"/>
        <v>0</v>
      </c>
      <c r="NB294" s="368">
        <f t="shared" si="267"/>
        <v>0</v>
      </c>
      <c r="NC294" s="368">
        <f t="shared" si="267"/>
        <v>-2.9999999969732016E-4</v>
      </c>
      <c r="ND294" s="368">
        <f t="shared" si="267"/>
        <v>0</v>
      </c>
      <c r="NE294" s="368">
        <f t="shared" si="267"/>
        <v>0</v>
      </c>
      <c r="NF294" s="368">
        <f t="shared" si="267"/>
        <v>0</v>
      </c>
      <c r="NG294" s="368">
        <f t="shared" si="267"/>
        <v>0</v>
      </c>
      <c r="NH294" s="368">
        <f t="shared" si="267"/>
        <v>0</v>
      </c>
      <c r="NI294" s="368">
        <f t="shared" si="267"/>
        <v>0</v>
      </c>
      <c r="NJ294" s="368">
        <f t="shared" si="267"/>
        <v>0</v>
      </c>
      <c r="NK294" s="368">
        <f t="shared" si="267"/>
        <v>-2.9999999969732016E-4</v>
      </c>
      <c r="NL294" s="368">
        <f t="shared" si="267"/>
        <v>0</v>
      </c>
      <c r="NM294" s="368">
        <f t="shared" si="267"/>
        <v>0</v>
      </c>
      <c r="NN294" s="368">
        <f t="shared" si="267"/>
        <v>0</v>
      </c>
      <c r="NO294" s="368">
        <f t="shared" si="267"/>
        <v>0</v>
      </c>
      <c r="NP294" s="368">
        <f t="shared" si="267"/>
        <v>0</v>
      </c>
      <c r="NQ294" s="368">
        <f t="shared" si="267"/>
        <v>0</v>
      </c>
      <c r="NR294" s="368">
        <f t="shared" si="267"/>
        <v>0</v>
      </c>
      <c r="NS294" s="368">
        <f t="shared" si="267"/>
        <v>0</v>
      </c>
      <c r="NT294" s="368">
        <f t="shared" si="267"/>
        <v>0</v>
      </c>
      <c r="NU294" s="368">
        <f t="shared" si="267"/>
        <v>0</v>
      </c>
      <c r="NV294" s="368">
        <f t="shared" si="267"/>
        <v>0</v>
      </c>
      <c r="NW294" s="368">
        <f t="shared" si="267"/>
        <v>0</v>
      </c>
      <c r="NX294" s="368">
        <f t="shared" si="267"/>
        <v>0</v>
      </c>
      <c r="NY294" s="368">
        <f t="shared" si="267"/>
        <v>0</v>
      </c>
      <c r="NZ294" s="368">
        <f t="shared" si="267"/>
        <v>0</v>
      </c>
      <c r="OA294" s="368">
        <f t="shared" si="267"/>
        <v>0</v>
      </c>
      <c r="OB294" s="368">
        <f t="shared" si="267"/>
        <v>0.30000000000291038</v>
      </c>
      <c r="OC294" s="368">
        <f t="shared" si="267"/>
        <v>0</v>
      </c>
      <c r="OD294" s="368">
        <f t="shared" si="267"/>
        <v>0</v>
      </c>
      <c r="OE294" s="368">
        <f t="shared" si="267"/>
        <v>0</v>
      </c>
      <c r="OF294" s="368">
        <f t="shared" si="267"/>
        <v>0</v>
      </c>
      <c r="OG294" s="368">
        <f t="shared" si="267"/>
        <v>0</v>
      </c>
      <c r="OH294" s="368">
        <f t="shared" si="267"/>
        <v>0</v>
      </c>
      <c r="OI294" s="368">
        <f t="shared" si="267"/>
        <v>0</v>
      </c>
      <c r="OJ294" s="368">
        <f t="shared" si="267"/>
        <v>0</v>
      </c>
      <c r="OK294" s="368">
        <f t="shared" si="267"/>
        <v>0</v>
      </c>
      <c r="OL294" s="368">
        <f t="shared" si="267"/>
        <v>0</v>
      </c>
      <c r="OM294" s="368">
        <f t="shared" si="267"/>
        <v>0</v>
      </c>
      <c r="ON294" s="368">
        <f t="shared" si="267"/>
        <v>0</v>
      </c>
      <c r="OO294" s="368">
        <f t="shared" si="267"/>
        <v>0</v>
      </c>
      <c r="OP294" s="368">
        <f t="shared" si="267"/>
        <v>0</v>
      </c>
      <c r="OQ294" s="368">
        <f t="shared" si="267"/>
        <v>0</v>
      </c>
      <c r="OR294" s="368">
        <f t="shared" si="267"/>
        <v>0</v>
      </c>
    </row>
    <row r="295" spans="1:408" ht="15">
      <c r="A295" s="364"/>
      <c r="B295" s="364"/>
      <c r="C295" s="364"/>
      <c r="D295" s="364"/>
      <c r="E295" s="364"/>
      <c r="F295" s="364"/>
      <c r="G295" s="364"/>
      <c r="H295" s="364"/>
      <c r="I295" s="364"/>
      <c r="J295" s="364"/>
      <c r="K295" s="364"/>
      <c r="L295" s="364"/>
      <c r="M295" s="364"/>
      <c r="N295" s="364"/>
      <c r="O295" s="364"/>
      <c r="P295" s="364"/>
      <c r="Q295" s="364"/>
      <c r="R295" s="364"/>
      <c r="S295" s="364"/>
      <c r="T295" s="364"/>
      <c r="U295" s="364"/>
      <c r="V295" s="364"/>
      <c r="W295" s="364"/>
      <c r="X295" s="364"/>
      <c r="Y295" s="364"/>
      <c r="Z295" s="364"/>
      <c r="AA295" s="364"/>
      <c r="AB295" s="364"/>
      <c r="AC295" s="364"/>
      <c r="AD295" s="364"/>
      <c r="AE295" s="364"/>
      <c r="AG295" s="364">
        <v>0</v>
      </c>
      <c r="AH295" s="364">
        <v>0</v>
      </c>
      <c r="AI295" s="364">
        <v>0</v>
      </c>
      <c r="AJ295" s="364">
        <v>0</v>
      </c>
      <c r="AK295" s="364">
        <v>0</v>
      </c>
      <c r="AL295" s="364">
        <v>0</v>
      </c>
      <c r="AM295" s="364">
        <v>0</v>
      </c>
      <c r="AN295" s="364">
        <v>0</v>
      </c>
      <c r="AO295" s="364">
        <v>0</v>
      </c>
      <c r="AP295" s="364">
        <v>0</v>
      </c>
      <c r="AQ295" s="364">
        <v>0</v>
      </c>
      <c r="AR295" s="364">
        <v>0</v>
      </c>
      <c r="AS295" s="364">
        <v>0</v>
      </c>
      <c r="AT295" s="364">
        <v>0</v>
      </c>
      <c r="AU295" s="364">
        <v>0</v>
      </c>
      <c r="AV295" s="364">
        <v>0</v>
      </c>
      <c r="AW295" s="364">
        <v>0</v>
      </c>
      <c r="AX295" s="364">
        <v>0</v>
      </c>
      <c r="AY295" s="364">
        <v>0</v>
      </c>
      <c r="AZ295" s="364">
        <v>0</v>
      </c>
      <c r="BA295" s="364">
        <v>0</v>
      </c>
      <c r="BB295" s="364">
        <v>0</v>
      </c>
      <c r="BC295" s="364">
        <v>0</v>
      </c>
      <c r="BD295" s="364">
        <v>0</v>
      </c>
      <c r="BE295" s="364">
        <v>0</v>
      </c>
      <c r="BF295" s="364">
        <v>0</v>
      </c>
      <c r="BG295" s="364">
        <v>0</v>
      </c>
      <c r="BH295" s="364">
        <v>0</v>
      </c>
      <c r="BI295" s="364">
        <v>0</v>
      </c>
      <c r="BJ295" s="364">
        <v>0</v>
      </c>
      <c r="BK295" s="364">
        <v>0</v>
      </c>
      <c r="BL295" s="364">
        <v>0</v>
      </c>
      <c r="BM295" s="364">
        <v>0</v>
      </c>
      <c r="BN295" s="364">
        <v>0</v>
      </c>
      <c r="BO295" s="364">
        <v>0</v>
      </c>
      <c r="BP295" s="364">
        <v>0</v>
      </c>
      <c r="BQ295" s="364">
        <v>0</v>
      </c>
      <c r="BR295" s="364">
        <v>0</v>
      </c>
      <c r="BS295" s="364">
        <v>0</v>
      </c>
      <c r="BT295" s="364">
        <v>0</v>
      </c>
      <c r="BU295" s="364">
        <v>0</v>
      </c>
      <c r="BV295" s="364">
        <v>0</v>
      </c>
      <c r="BW295" s="364">
        <v>0</v>
      </c>
      <c r="BX295" s="364">
        <v>0</v>
      </c>
      <c r="BY295" s="364">
        <v>0</v>
      </c>
      <c r="BZ295" s="364">
        <v>0</v>
      </c>
      <c r="CA295" s="364">
        <v>0</v>
      </c>
      <c r="CB295" s="364">
        <v>0</v>
      </c>
      <c r="CC295" s="364">
        <v>0</v>
      </c>
      <c r="CD295" s="364">
        <v>0</v>
      </c>
      <c r="CE295" s="364">
        <v>0</v>
      </c>
      <c r="CF295" s="364">
        <v>0</v>
      </c>
      <c r="CG295" s="364">
        <v>0</v>
      </c>
      <c r="CH295" s="364">
        <v>0</v>
      </c>
      <c r="CI295" s="364">
        <v>0</v>
      </c>
      <c r="CJ295" s="364">
        <v>0</v>
      </c>
      <c r="CK295" s="364">
        <v>0</v>
      </c>
      <c r="CL295" s="364">
        <v>0</v>
      </c>
      <c r="CM295" s="364">
        <v>0</v>
      </c>
      <c r="CN295" s="364">
        <v>0</v>
      </c>
      <c r="CO295" s="364">
        <v>1085.9588956800001</v>
      </c>
      <c r="CP295" s="364">
        <v>681.09988320000002</v>
      </c>
      <c r="CQ295" s="364">
        <v>336.35054087999998</v>
      </c>
      <c r="CR295" s="364">
        <v>86.501524320000001</v>
      </c>
      <c r="CS295" s="364">
        <v>1073.7898293600001</v>
      </c>
      <c r="CT295" s="364">
        <v>1110.6342064800001</v>
      </c>
      <c r="CU295" s="364">
        <v>984.71348999999998</v>
      </c>
      <c r="CV295" s="364">
        <v>1526.1603098399999</v>
      </c>
      <c r="CW295" s="364">
        <v>94.777715520000001</v>
      </c>
      <c r="CX295" s="364">
        <v>932.42022264000002</v>
      </c>
      <c r="CY295" s="364">
        <v>271.94951232</v>
      </c>
      <c r="CZ295" s="364">
        <v>275.29064136</v>
      </c>
      <c r="DA295" s="364">
        <v>797.79417911999997</v>
      </c>
      <c r="DB295" s="364">
        <v>1251.91185552</v>
      </c>
      <c r="DC295" s="364">
        <v>1368.0237528</v>
      </c>
      <c r="DD295" s="364">
        <v>173.21761656000001</v>
      </c>
      <c r="DE295" s="364">
        <v>1443.9194913600002</v>
      </c>
      <c r="DF295" s="364">
        <v>623.1665448</v>
      </c>
      <c r="DG295" s="364">
        <v>1807.5814632000001</v>
      </c>
      <c r="DH295" s="364">
        <v>2190.2786747999999</v>
      </c>
      <c r="DI295" s="364">
        <v>184.83493680000001</v>
      </c>
      <c r="DJ295" s="364">
        <v>538.87200480000001</v>
      </c>
      <c r="DK295" s="364">
        <v>234.40012632000003</v>
      </c>
      <c r="DL295" s="364">
        <v>185.14146239999999</v>
      </c>
      <c r="DM295" s="364">
        <v>128.95531991999999</v>
      </c>
      <c r="DN295" s="364">
        <v>61.059899520000002</v>
      </c>
      <c r="DO295" s="364">
        <v>300.24182519999999</v>
      </c>
      <c r="DP295" s="364">
        <v>93.183782399999998</v>
      </c>
      <c r="DQ295" s="364">
        <v>83.528226000000004</v>
      </c>
      <c r="DR295" s="364">
        <v>123.74438472</v>
      </c>
      <c r="DS295" s="364">
        <v>564.6201552</v>
      </c>
      <c r="DT295" s="364">
        <v>104.09609376000002</v>
      </c>
      <c r="DU295" s="364">
        <v>542.91814271999999</v>
      </c>
      <c r="DV295" s="364">
        <v>575.37920376</v>
      </c>
      <c r="DW295" s="364">
        <v>832.83005520000006</v>
      </c>
      <c r="DX295" s="364">
        <v>86.348261519999994</v>
      </c>
      <c r="DY295" s="364">
        <v>598.24601352000002</v>
      </c>
      <c r="DZ295" s="364">
        <v>1244.12610528</v>
      </c>
      <c r="EA295" s="364">
        <v>1880.9023867200001</v>
      </c>
      <c r="EB295" s="364">
        <v>430.26998472000002</v>
      </c>
      <c r="EC295" s="364">
        <v>710.64895104000004</v>
      </c>
      <c r="ED295" s="364">
        <v>773.82387719999997</v>
      </c>
      <c r="EE295" s="364">
        <v>944.22145824000006</v>
      </c>
      <c r="EF295" s="364">
        <v>315.2615796</v>
      </c>
      <c r="EG295" s="364">
        <v>303.98143752000004</v>
      </c>
      <c r="EH295" s="364">
        <v>380.85805800000003</v>
      </c>
      <c r="EI295" s="364">
        <v>496.93930272</v>
      </c>
      <c r="EJ295" s="364">
        <v>448.53891048000003</v>
      </c>
      <c r="EK295" s="364">
        <v>612.10097064000001</v>
      </c>
      <c r="EL295" s="364">
        <v>117.39930480000001</v>
      </c>
      <c r="EM295" s="364">
        <v>183.36361392000001</v>
      </c>
      <c r="EN295" s="364">
        <v>172.66587048</v>
      </c>
      <c r="EO295" s="364">
        <v>160.71137207999999</v>
      </c>
      <c r="EP295" s="364">
        <v>160.89528744</v>
      </c>
      <c r="EQ295" s="364">
        <v>180.42096816</v>
      </c>
      <c r="ER295" s="364">
        <v>421.16617439999999</v>
      </c>
      <c r="ES295" s="364">
        <v>628.80661584000006</v>
      </c>
      <c r="ET295" s="364">
        <v>128.00509056000001</v>
      </c>
      <c r="EU295" s="364">
        <v>1269.56773008</v>
      </c>
      <c r="EV295" s="364">
        <v>148.14382248000001</v>
      </c>
      <c r="EW295" s="364">
        <v>457.36684775999998</v>
      </c>
      <c r="EX295" s="364">
        <v>814.34656152000002</v>
      </c>
      <c r="EY295" s="364">
        <v>182.99578320000001</v>
      </c>
      <c r="EZ295" s="364">
        <v>690.17304095999998</v>
      </c>
      <c r="FA295" s="364">
        <v>145.01726136000002</v>
      </c>
      <c r="FB295" s="364">
        <v>257.02171559999999</v>
      </c>
      <c r="FC295" s="364">
        <v>305.08492968000002</v>
      </c>
      <c r="FD295" s="364">
        <v>162.09073727999998</v>
      </c>
      <c r="FE295" s="364">
        <v>405.83989439999999</v>
      </c>
      <c r="FF295" s="364">
        <v>433.67241888000001</v>
      </c>
      <c r="FG295" s="364">
        <v>291.35258279999999</v>
      </c>
      <c r="FH295" s="364">
        <v>199.76273352000001</v>
      </c>
      <c r="FI295" s="364">
        <v>643.42788696000002</v>
      </c>
      <c r="FJ295" s="364">
        <v>1459.1538136800002</v>
      </c>
      <c r="FK295" s="364">
        <v>557.87659200000007</v>
      </c>
      <c r="FL295" s="364">
        <v>767.54010240000002</v>
      </c>
      <c r="FM295" s="364">
        <v>329.51501999999999</v>
      </c>
      <c r="FN295" s="364">
        <v>950.13740231999998</v>
      </c>
      <c r="FO295" s="364">
        <v>443.02144967999999</v>
      </c>
      <c r="FP295" s="364">
        <v>1707.59281248</v>
      </c>
      <c r="FQ295" s="364">
        <v>502.61002632000003</v>
      </c>
      <c r="FR295" s="364">
        <v>356.39731512000003</v>
      </c>
      <c r="FS295" s="364">
        <v>1037.8650290400001</v>
      </c>
      <c r="FT295" s="364">
        <v>479.13016535999998</v>
      </c>
      <c r="FU295" s="364">
        <v>978.76689336000004</v>
      </c>
      <c r="FV295" s="364">
        <v>855.88078031999999</v>
      </c>
      <c r="FW295" s="364">
        <v>1764.3307010399999</v>
      </c>
      <c r="FX295" s="364">
        <v>751.60077120000005</v>
      </c>
      <c r="FY295" s="364">
        <v>3360.2868900000003</v>
      </c>
      <c r="FZ295" s="364">
        <v>6555.3564815999998</v>
      </c>
      <c r="GA295" s="364">
        <v>3320.83704528</v>
      </c>
      <c r="GB295" s="364">
        <v>4153.8510158400004</v>
      </c>
      <c r="GC295" s="364">
        <v>3943.6664119200004</v>
      </c>
      <c r="GD295" s="364">
        <v>4508.0106940799997</v>
      </c>
      <c r="GE295" s="364">
        <v>8362.907292240001</v>
      </c>
      <c r="GF295" s="364">
        <v>9208.8872956800005</v>
      </c>
      <c r="GG295" s="364">
        <v>10597.908052080002</v>
      </c>
      <c r="GH295" s="364">
        <v>6600.5077024800003</v>
      </c>
      <c r="GI295" s="364">
        <v>5073.6730363200004</v>
      </c>
      <c r="GJ295" s="364">
        <v>8018.2805601599994</v>
      </c>
      <c r="GK295" s="364">
        <v>4922.4026527200003</v>
      </c>
      <c r="GL295" s="364">
        <v>16266.577930560001</v>
      </c>
      <c r="GM295" s="364">
        <v>12034.470929040001</v>
      </c>
      <c r="GN295" s="364">
        <v>18251.760326399999</v>
      </c>
      <c r="GO295" s="364">
        <v>13377.175667280002</v>
      </c>
      <c r="GP295" s="364">
        <v>19120.147351200001</v>
      </c>
      <c r="GQ295" s="364">
        <v>10948.6346436</v>
      </c>
      <c r="GR295" s="364">
        <v>24089.049937439999</v>
      </c>
      <c r="GS295" s="364">
        <v>26736.143713919999</v>
      </c>
      <c r="GT295" s="364">
        <v>37442.37791304</v>
      </c>
      <c r="GU295" s="364">
        <v>12229.022727359999</v>
      </c>
      <c r="GV295" s="364">
        <v>30725.421135119999</v>
      </c>
      <c r="GW295" s="364">
        <v>22935.471494400001</v>
      </c>
      <c r="GX295" s="364">
        <v>22860.679248</v>
      </c>
      <c r="GY295" s="364">
        <v>23517.778176719999</v>
      </c>
      <c r="GZ295" s="364">
        <v>40508.645447520008</v>
      </c>
      <c r="HA295" s="364">
        <v>40585.000974479997</v>
      </c>
      <c r="HB295" s="364">
        <v>32216.882747039999</v>
      </c>
      <c r="HC295" s="364">
        <v>27323.630678880003</v>
      </c>
      <c r="HD295" s="364">
        <v>18039.797874</v>
      </c>
      <c r="HE295" s="364">
        <v>13576.264044480002</v>
      </c>
      <c r="HF295" s="364">
        <v>7036.2031903200004</v>
      </c>
      <c r="HG295" s="364">
        <v>17130.336418800001</v>
      </c>
      <c r="HH295" s="363" t="s">
        <v>853</v>
      </c>
      <c r="HI295" s="364"/>
      <c r="HJ295" s="364"/>
      <c r="HK295" s="364"/>
      <c r="HL295" s="364"/>
      <c r="HM295" s="364"/>
      <c r="HN295" s="364"/>
      <c r="HO295" s="364"/>
      <c r="HP295" s="364"/>
      <c r="HQ295" s="364"/>
      <c r="HR295" s="364"/>
      <c r="HS295" s="364"/>
      <c r="HT295" s="364"/>
      <c r="HU295" s="364"/>
      <c r="HV295" s="364"/>
      <c r="HW295" s="364"/>
      <c r="HX295" s="364"/>
      <c r="HY295" s="364"/>
      <c r="HZ295" s="364"/>
      <c r="IA295" s="364"/>
      <c r="IB295" s="364"/>
      <c r="IC295" s="364"/>
      <c r="ID295" s="364"/>
      <c r="IE295" s="364"/>
      <c r="IF295" s="364"/>
      <c r="IG295" s="364"/>
      <c r="IH295" s="364"/>
      <c r="II295" s="364"/>
      <c r="IJ295" s="364"/>
      <c r="IK295" s="364"/>
      <c r="IL295" s="364"/>
      <c r="IM295" s="364"/>
      <c r="IN295" s="364"/>
      <c r="IO295" s="364"/>
      <c r="IP295" s="364"/>
      <c r="IQ295" s="364"/>
      <c r="IR295" s="364"/>
      <c r="IS295" s="364"/>
      <c r="IT295" s="364"/>
      <c r="IU295" s="364"/>
      <c r="IV295" s="364"/>
      <c r="IW295" s="364"/>
      <c r="IX295" s="364"/>
      <c r="IY295" s="364"/>
      <c r="IZ295" s="364"/>
      <c r="JA295" s="364"/>
      <c r="JB295" s="364"/>
      <c r="JC295" s="364"/>
      <c r="JD295" s="364"/>
      <c r="JE295" s="364"/>
      <c r="JF295" s="364"/>
      <c r="JG295" s="364"/>
      <c r="JH295" s="364"/>
      <c r="JI295" s="364"/>
      <c r="JJ295" s="364"/>
      <c r="JK295" s="364"/>
      <c r="JL295" s="364"/>
      <c r="JM295" s="364"/>
      <c r="JN295" s="364"/>
      <c r="JO295" s="364"/>
      <c r="JP295" s="364"/>
      <c r="JQ295" s="364"/>
      <c r="JR295" s="364"/>
      <c r="JS295" s="364"/>
      <c r="JT295" s="364"/>
      <c r="JU295" s="364"/>
      <c r="JV295" s="364"/>
      <c r="JW295" s="364"/>
      <c r="JX295" s="364"/>
      <c r="JY295" s="364"/>
      <c r="JZ295" s="364"/>
      <c r="KA295" s="364"/>
      <c r="KB295" s="364"/>
      <c r="KC295" s="364"/>
      <c r="KD295" s="364"/>
      <c r="KE295" s="364"/>
      <c r="KF295" s="364"/>
      <c r="KG295" s="364"/>
      <c r="KH295" s="364"/>
      <c r="KI295" s="364"/>
      <c r="KJ295" s="364"/>
      <c r="KK295" s="364"/>
      <c r="KL295" s="364"/>
      <c r="KM295" s="364"/>
      <c r="KN295" s="364"/>
      <c r="KO295" s="364"/>
      <c r="KP295" s="364"/>
      <c r="KQ295" s="364"/>
      <c r="KR295" s="364"/>
      <c r="KS295" s="364"/>
      <c r="KT295" s="364"/>
      <c r="KU295" s="364"/>
      <c r="KV295" s="364"/>
      <c r="KW295" s="364"/>
      <c r="KX295" s="364"/>
      <c r="KY295" s="364"/>
      <c r="KZ295" s="364"/>
      <c r="LA295" s="364"/>
      <c r="LB295" s="364"/>
      <c r="LC295" s="364"/>
      <c r="LD295" s="364"/>
      <c r="LE295" s="364"/>
      <c r="LF295" s="364"/>
      <c r="LG295" s="364"/>
      <c r="LH295" s="364"/>
      <c r="LI295" s="364"/>
      <c r="LJ295" s="364"/>
      <c r="LK295" s="364"/>
      <c r="LL295" s="364"/>
      <c r="LM295" s="364"/>
      <c r="LN295" s="364"/>
      <c r="LO295" s="364"/>
      <c r="LP295" s="364"/>
      <c r="LQ295" s="364"/>
      <c r="LR295" s="364"/>
      <c r="LS295" s="364"/>
      <c r="LT295" s="364"/>
      <c r="LU295" s="364"/>
      <c r="LV295" s="364"/>
      <c r="LW295" s="364"/>
      <c r="LX295" s="364"/>
      <c r="LY295" s="364"/>
      <c r="LZ295" s="364"/>
      <c r="MA295" s="364"/>
      <c r="MB295" s="364"/>
      <c r="MC295" s="364"/>
      <c r="MD295" s="364"/>
      <c r="ME295" s="364"/>
      <c r="MF295" s="364"/>
      <c r="MG295" s="364"/>
      <c r="MH295" s="364"/>
      <c r="MI295" s="364"/>
      <c r="MJ295" s="364"/>
      <c r="MK295" s="364"/>
      <c r="ML295" s="364"/>
      <c r="MM295" s="364"/>
      <c r="MN295" s="364"/>
      <c r="MO295" s="364"/>
      <c r="MP295" s="364"/>
      <c r="MQ295" s="364"/>
      <c r="MR295" s="364"/>
      <c r="MS295" s="364"/>
      <c r="MT295" s="364"/>
      <c r="MU295" s="364"/>
      <c r="MV295" s="364"/>
      <c r="MW295" s="364"/>
      <c r="MX295" s="364"/>
      <c r="MY295" s="364"/>
      <c r="MZ295" s="364"/>
      <c r="NA295" s="364"/>
      <c r="NB295" s="364"/>
      <c r="NC295" s="364"/>
      <c r="ND295" s="364"/>
      <c r="NE295" s="364"/>
      <c r="NF295" s="364"/>
      <c r="NG295" s="364"/>
      <c r="NH295" s="364"/>
      <c r="NI295" s="364"/>
      <c r="NJ295" s="364"/>
      <c r="NK295" s="364"/>
      <c r="NL295" s="364"/>
      <c r="NM295" s="364"/>
      <c r="NN295" s="364"/>
      <c r="NO295" s="364"/>
      <c r="NP295" s="364"/>
      <c r="NQ295" s="364"/>
      <c r="NR295" s="364"/>
      <c r="NS295" s="364"/>
      <c r="NT295" s="364"/>
      <c r="NU295" s="364"/>
      <c r="NV295" s="364"/>
      <c r="NW295" s="364"/>
      <c r="NX295" s="364"/>
      <c r="NY295" s="364"/>
      <c r="NZ295" s="364"/>
      <c r="OA295" s="364"/>
      <c r="OB295" s="364"/>
      <c r="OC295" s="364"/>
      <c r="OD295" s="364"/>
      <c r="OE295" s="364"/>
      <c r="OF295" s="364"/>
      <c r="OG295" s="364"/>
      <c r="OH295" s="364"/>
      <c r="OI295" s="364"/>
      <c r="OJ295" s="364"/>
      <c r="OK295" s="364"/>
      <c r="OL295" s="364"/>
      <c r="OM295" s="364"/>
      <c r="ON295" s="364"/>
      <c r="OO295" s="364"/>
      <c r="OP295" s="364"/>
      <c r="OQ295" s="364"/>
      <c r="OR295" s="364"/>
    </row>
    <row r="296" spans="1:408" ht="15">
      <c r="A296" s="364"/>
      <c r="B296" s="364"/>
      <c r="C296" s="364"/>
      <c r="D296" s="364"/>
      <c r="E296" s="364"/>
      <c r="F296" s="364"/>
      <c r="G296" s="364"/>
      <c r="H296" s="364"/>
      <c r="I296" s="364"/>
      <c r="J296" s="364"/>
      <c r="K296" s="364"/>
      <c r="L296" s="364"/>
      <c r="M296" s="364"/>
      <c r="N296" s="364"/>
      <c r="O296" s="364"/>
      <c r="P296" s="364"/>
      <c r="Q296" s="364"/>
      <c r="R296" s="364"/>
      <c r="S296" s="364"/>
      <c r="T296" s="364"/>
      <c r="U296" s="364"/>
      <c r="V296" s="364"/>
      <c r="W296" s="364"/>
      <c r="X296" s="364"/>
      <c r="Y296" s="364"/>
      <c r="Z296" s="364"/>
      <c r="AA296" s="364"/>
      <c r="AB296" s="364"/>
      <c r="AC296" s="364"/>
      <c r="AD296" s="364"/>
      <c r="AE296" s="364"/>
      <c r="AG296" s="364"/>
      <c r="AH296" s="364"/>
      <c r="AI296" s="364"/>
      <c r="AJ296" s="364"/>
      <c r="AK296" s="364"/>
      <c r="AL296" s="364"/>
      <c r="AM296" s="364"/>
      <c r="AN296" s="364"/>
      <c r="AO296" s="364"/>
      <c r="AP296" s="364"/>
      <c r="AQ296" s="364"/>
      <c r="AR296" s="364"/>
      <c r="AS296" s="364"/>
      <c r="AT296" s="364"/>
      <c r="AU296" s="364"/>
      <c r="AV296" s="364"/>
      <c r="AW296" s="364"/>
      <c r="AX296" s="364"/>
      <c r="AY296" s="364"/>
      <c r="AZ296" s="364"/>
      <c r="BA296" s="364"/>
      <c r="BB296" s="364"/>
      <c r="BC296" s="364"/>
      <c r="BD296" s="364"/>
      <c r="BE296" s="364"/>
      <c r="BF296" s="364"/>
      <c r="BG296" s="364"/>
      <c r="BH296" s="364"/>
      <c r="BI296" s="364"/>
      <c r="BJ296" s="364"/>
      <c r="BK296" s="364"/>
      <c r="BL296" s="364"/>
      <c r="BM296" s="364"/>
      <c r="BN296" s="364"/>
      <c r="BO296" s="364"/>
      <c r="BP296" s="364"/>
      <c r="BQ296" s="364"/>
      <c r="BR296" s="364"/>
      <c r="BS296" s="364"/>
      <c r="BT296" s="364"/>
      <c r="BU296" s="364"/>
      <c r="BV296" s="364"/>
      <c r="BW296" s="364"/>
      <c r="BX296" s="364"/>
      <c r="BY296" s="364"/>
      <c r="BZ296" s="364"/>
      <c r="CA296" s="364"/>
      <c r="CB296" s="364"/>
      <c r="CC296" s="364"/>
      <c r="CD296" s="364"/>
      <c r="CE296" s="364"/>
      <c r="CF296" s="364"/>
      <c r="CG296" s="364"/>
      <c r="CH296" s="364"/>
      <c r="CI296" s="364"/>
      <c r="CJ296" s="364"/>
      <c r="CK296" s="364"/>
      <c r="CL296" s="364"/>
      <c r="CM296" s="364"/>
      <c r="CN296" s="364"/>
      <c r="CO296" s="364"/>
      <c r="CP296" s="364"/>
      <c r="CQ296" s="364"/>
      <c r="CR296" s="364"/>
      <c r="CS296" s="364"/>
      <c r="CT296" s="364"/>
      <c r="CU296" s="364"/>
      <c r="CV296" s="364"/>
      <c r="CW296" s="364"/>
      <c r="CX296" s="364"/>
      <c r="CY296" s="364"/>
      <c r="CZ296" s="364"/>
      <c r="DA296" s="364"/>
      <c r="DB296" s="364"/>
      <c r="DC296" s="364"/>
      <c r="DD296" s="364"/>
      <c r="DE296" s="364"/>
      <c r="DF296" s="364"/>
      <c r="DG296" s="364"/>
      <c r="DH296" s="364"/>
      <c r="DI296" s="364"/>
      <c r="DJ296" s="364"/>
      <c r="DK296" s="364"/>
      <c r="DL296" s="364"/>
      <c r="DM296" s="364"/>
      <c r="DN296" s="364"/>
      <c r="DO296" s="364"/>
      <c r="DP296" s="364"/>
      <c r="DQ296" s="364"/>
      <c r="DR296" s="364"/>
      <c r="DS296" s="364"/>
      <c r="DT296" s="364"/>
      <c r="DU296" s="364"/>
      <c r="DV296" s="364"/>
      <c r="DW296" s="364"/>
      <c r="DX296" s="364"/>
      <c r="DY296" s="364"/>
      <c r="DZ296" s="364"/>
      <c r="EA296" s="364"/>
      <c r="EB296" s="364"/>
      <c r="EC296" s="364"/>
      <c r="ED296" s="364"/>
      <c r="EE296" s="364"/>
      <c r="EF296" s="364"/>
      <c r="EG296" s="364"/>
      <c r="EH296" s="364"/>
      <c r="EI296" s="364"/>
      <c r="EJ296" s="364"/>
      <c r="EK296" s="364"/>
      <c r="EL296" s="364"/>
      <c r="EM296" s="364"/>
      <c r="EN296" s="364"/>
      <c r="EO296" s="364"/>
      <c r="EP296" s="364"/>
      <c r="EQ296" s="364"/>
      <c r="ER296" s="364"/>
      <c r="ES296" s="364"/>
      <c r="ET296" s="364"/>
      <c r="EU296" s="364"/>
      <c r="EV296" s="364"/>
      <c r="EW296" s="364"/>
      <c r="EX296" s="364"/>
      <c r="EY296" s="364"/>
      <c r="EZ296" s="364"/>
      <c r="FA296" s="364"/>
      <c r="FB296" s="364"/>
      <c r="FC296" s="364"/>
      <c r="FD296" s="364"/>
      <c r="FE296" s="364"/>
      <c r="FF296" s="364"/>
      <c r="FG296" s="364"/>
      <c r="FH296" s="364"/>
      <c r="FI296" s="364"/>
      <c r="FJ296" s="364"/>
      <c r="FK296" s="364"/>
      <c r="FL296" s="364"/>
      <c r="FM296" s="364"/>
      <c r="FN296" s="364"/>
      <c r="FO296" s="364"/>
      <c r="FP296" s="364"/>
      <c r="FQ296" s="364"/>
      <c r="FR296" s="364"/>
      <c r="FS296" s="364"/>
      <c r="FT296" s="364"/>
      <c r="FU296" s="364"/>
      <c r="FV296" s="364"/>
      <c r="FW296" s="364"/>
      <c r="FX296" s="364"/>
      <c r="FY296" s="364"/>
      <c r="FZ296" s="364"/>
      <c r="GA296" s="364"/>
      <c r="GB296" s="364"/>
      <c r="GC296" s="364"/>
      <c r="GD296" s="364"/>
      <c r="GE296" s="364"/>
      <c r="GF296" s="364"/>
      <c r="GG296" s="364"/>
      <c r="GH296" s="364"/>
      <c r="GI296" s="364"/>
      <c r="GJ296" s="364"/>
      <c r="GK296" s="364"/>
      <c r="GL296" s="364"/>
      <c r="GM296" s="364"/>
      <c r="GN296" s="364"/>
      <c r="GO296" s="364"/>
      <c r="GP296" s="364"/>
      <c r="GQ296" s="364"/>
      <c r="GR296" s="364"/>
      <c r="GS296" s="364"/>
      <c r="GT296" s="364"/>
      <c r="GU296" s="364"/>
      <c r="GV296" s="364"/>
      <c r="GW296" s="364"/>
      <c r="GX296" s="364"/>
      <c r="GY296" s="364"/>
      <c r="GZ296" s="364"/>
      <c r="HA296" s="364"/>
      <c r="HB296" s="364"/>
      <c r="HC296" s="364"/>
      <c r="HD296" s="364"/>
      <c r="HE296" s="364"/>
      <c r="HF296" s="364"/>
      <c r="HG296" s="364"/>
      <c r="HH296" s="364"/>
      <c r="HI296" s="364"/>
      <c r="HJ296" s="364"/>
      <c r="HK296" s="364"/>
      <c r="HL296" s="364"/>
      <c r="HM296" s="364"/>
      <c r="HN296" s="364"/>
      <c r="HO296" s="364"/>
      <c r="HP296" s="364"/>
      <c r="HQ296" s="364"/>
      <c r="HR296" s="364"/>
      <c r="HS296" s="364"/>
      <c r="HT296" s="364"/>
      <c r="HU296" s="364"/>
      <c r="HV296" s="364"/>
      <c r="HW296" s="364"/>
      <c r="HX296" s="364"/>
      <c r="HY296" s="364"/>
      <c r="HZ296" s="364"/>
      <c r="IA296" s="364"/>
      <c r="IB296" s="364"/>
      <c r="IC296" s="364"/>
      <c r="ID296" s="364"/>
      <c r="IE296" s="364"/>
      <c r="IF296" s="364"/>
      <c r="IG296" s="364"/>
      <c r="IH296" s="364"/>
      <c r="II296" s="364"/>
      <c r="IJ296" s="364"/>
      <c r="IK296" s="364"/>
      <c r="IL296" s="364"/>
      <c r="IM296" s="364"/>
      <c r="IN296" s="364"/>
      <c r="IO296" s="364"/>
      <c r="IP296" s="364"/>
      <c r="IQ296" s="364"/>
      <c r="IR296" s="364"/>
      <c r="IS296" s="364"/>
      <c r="IT296" s="364"/>
      <c r="IU296" s="364"/>
      <c r="IV296" s="364"/>
      <c r="IW296" s="364"/>
      <c r="IX296" s="364"/>
      <c r="IY296" s="364"/>
      <c r="IZ296" s="364"/>
      <c r="JA296" s="364"/>
      <c r="JB296" s="364"/>
      <c r="JC296" s="364"/>
      <c r="JD296" s="364"/>
      <c r="JE296" s="364"/>
      <c r="JF296" s="364"/>
      <c r="JG296" s="364"/>
      <c r="JH296" s="364"/>
      <c r="JI296" s="364"/>
      <c r="JJ296" s="364"/>
      <c r="JK296" s="364"/>
      <c r="JL296" s="364"/>
      <c r="JM296" s="364"/>
      <c r="JN296" s="364"/>
      <c r="JO296" s="364"/>
      <c r="JP296" s="364"/>
      <c r="JQ296" s="364"/>
      <c r="JR296" s="364"/>
      <c r="JS296" s="364"/>
      <c r="JT296" s="364"/>
      <c r="JU296" s="364"/>
      <c r="JV296" s="364"/>
      <c r="JW296" s="364"/>
      <c r="JX296" s="364"/>
      <c r="JY296" s="364"/>
      <c r="JZ296" s="364"/>
      <c r="KA296" s="364"/>
      <c r="KB296" s="364"/>
      <c r="KC296" s="364"/>
      <c r="KD296" s="364"/>
      <c r="KE296" s="364"/>
      <c r="KF296" s="364"/>
      <c r="KG296" s="364"/>
      <c r="KH296" s="364"/>
      <c r="KI296" s="364"/>
      <c r="KJ296" s="364"/>
      <c r="KK296" s="364"/>
      <c r="KL296" s="364"/>
      <c r="KM296" s="364"/>
      <c r="KN296" s="364"/>
      <c r="KO296" s="364"/>
      <c r="KP296" s="364"/>
      <c r="KQ296" s="364"/>
      <c r="KR296" s="364"/>
      <c r="KS296" s="364"/>
      <c r="KT296" s="364"/>
      <c r="KU296" s="364"/>
      <c r="KV296" s="364"/>
      <c r="KW296" s="364"/>
      <c r="KX296" s="364"/>
      <c r="KY296" s="364"/>
      <c r="KZ296" s="364"/>
      <c r="LA296" s="364"/>
      <c r="LB296" s="364"/>
      <c r="LC296" s="364"/>
      <c r="LD296" s="364"/>
      <c r="LE296" s="364"/>
      <c r="LF296" s="364"/>
      <c r="LG296" s="364"/>
      <c r="LH296" s="364"/>
      <c r="LI296" s="364"/>
      <c r="LJ296" s="364"/>
      <c r="LK296" s="364"/>
      <c r="LL296" s="364"/>
      <c r="LM296" s="364"/>
      <c r="LN296" s="364"/>
      <c r="LO296" s="364"/>
      <c r="LP296" s="364"/>
      <c r="LQ296" s="364"/>
      <c r="LR296" s="364"/>
      <c r="LS296" s="364"/>
      <c r="LT296" s="364"/>
      <c r="LU296" s="364"/>
      <c r="LV296" s="364"/>
      <c r="LW296" s="364"/>
      <c r="LX296" s="364"/>
      <c r="LY296" s="364"/>
      <c r="LZ296" s="364"/>
      <c r="MA296" s="364"/>
      <c r="MB296" s="364"/>
      <c r="MC296" s="364"/>
      <c r="MD296" s="364"/>
      <c r="ME296" s="364"/>
      <c r="MF296" s="364"/>
      <c r="MG296" s="364"/>
      <c r="MH296" s="364"/>
      <c r="MI296" s="364"/>
      <c r="MJ296" s="364"/>
      <c r="MK296" s="364"/>
      <c r="ML296" s="364"/>
      <c r="MM296" s="364"/>
      <c r="MN296" s="364"/>
      <c r="MO296" s="364"/>
      <c r="MP296" s="364"/>
      <c r="MQ296" s="364"/>
      <c r="MR296" s="364"/>
      <c r="MS296" s="364"/>
      <c r="MT296" s="364"/>
      <c r="MU296" s="364"/>
      <c r="MV296" s="364"/>
      <c r="MW296" s="364"/>
      <c r="MX296" s="364"/>
      <c r="MY296" s="364"/>
      <c r="MZ296" s="364"/>
      <c r="NA296" s="364"/>
      <c r="NB296" s="364"/>
      <c r="NC296" s="364"/>
      <c r="ND296" s="364"/>
      <c r="NE296" s="364"/>
      <c r="NF296" s="364"/>
      <c r="NG296" s="364"/>
      <c r="NH296" s="364"/>
      <c r="NI296" s="364"/>
      <c r="NJ296" s="364"/>
      <c r="NK296" s="364"/>
      <c r="NL296" s="364"/>
      <c r="NM296" s="364"/>
      <c r="NN296" s="364"/>
      <c r="NO296" s="364"/>
      <c r="NP296" s="364"/>
      <c r="NQ296" s="364"/>
      <c r="NR296" s="364"/>
      <c r="NS296" s="364"/>
      <c r="NT296" s="364"/>
      <c r="NU296" s="364"/>
      <c r="NV296" s="364"/>
      <c r="NW296" s="364"/>
      <c r="NX296" s="364"/>
      <c r="NY296" s="364"/>
      <c r="NZ296" s="364"/>
      <c r="OA296" s="364"/>
      <c r="OB296" s="364"/>
      <c r="OC296" s="364"/>
      <c r="OD296" s="364"/>
      <c r="OE296" s="364"/>
      <c r="OF296" s="364"/>
      <c r="OG296" s="364"/>
      <c r="OH296" s="364"/>
      <c r="OI296" s="364"/>
      <c r="OJ296" s="364"/>
      <c r="OK296" s="364"/>
      <c r="OL296" s="364"/>
      <c r="OM296" s="364"/>
      <c r="ON296" s="364"/>
      <c r="OO296" s="364"/>
      <c r="OP296" s="364"/>
      <c r="OQ296" s="364"/>
      <c r="OR296" s="364"/>
    </row>
    <row r="297" spans="1:408" ht="15">
      <c r="A297" s="364" t="s">
        <v>585</v>
      </c>
      <c r="B297" s="362">
        <f>B103</f>
        <v>0</v>
      </c>
      <c r="C297" s="362">
        <f t="shared" ref="C297:AE297" si="268">C103</f>
        <v>0</v>
      </c>
      <c r="D297" s="362">
        <f t="shared" si="268"/>
        <v>0</v>
      </c>
      <c r="E297" s="362">
        <f t="shared" si="268"/>
        <v>0</v>
      </c>
      <c r="F297" s="362">
        <f t="shared" si="268"/>
        <v>0</v>
      </c>
      <c r="G297" s="362">
        <f t="shared" si="268"/>
        <v>0</v>
      </c>
      <c r="H297" s="362">
        <f t="shared" si="268"/>
        <v>0</v>
      </c>
      <c r="I297" s="362">
        <f t="shared" si="268"/>
        <v>0</v>
      </c>
      <c r="J297" s="362">
        <f t="shared" si="268"/>
        <v>0</v>
      </c>
      <c r="K297" s="362">
        <f t="shared" si="268"/>
        <v>0</v>
      </c>
      <c r="L297" s="362">
        <f t="shared" si="268"/>
        <v>0</v>
      </c>
      <c r="M297" s="362">
        <f t="shared" si="268"/>
        <v>0</v>
      </c>
      <c r="N297" s="362">
        <f t="shared" si="268"/>
        <v>7.3669245291764689</v>
      </c>
      <c r="O297" s="362">
        <f t="shared" si="268"/>
        <v>55.847570959764703</v>
      </c>
      <c r="P297" s="362">
        <f t="shared" si="268"/>
        <v>80.721989571999998</v>
      </c>
      <c r="Q297" s="362">
        <f t="shared" si="268"/>
        <v>3.6205945143529408</v>
      </c>
      <c r="R297" s="362">
        <f t="shared" si="268"/>
        <v>3.9625558823529382E-2</v>
      </c>
      <c r="S297" s="362">
        <f t="shared" si="268"/>
        <v>1.6858874117647048E-2</v>
      </c>
      <c r="T297" s="362">
        <f t="shared" si="268"/>
        <v>0</v>
      </c>
      <c r="U297" s="362">
        <f t="shared" si="268"/>
        <v>72.794111222823489</v>
      </c>
      <c r="V297" s="362">
        <f t="shared" si="268"/>
        <v>49.268719544470564</v>
      </c>
      <c r="W297" s="362">
        <f t="shared" si="268"/>
        <v>68.251581252235255</v>
      </c>
      <c r="X297" s="362">
        <f t="shared" si="268"/>
        <v>110.88317758721087</v>
      </c>
      <c r="Y297" s="362">
        <f t="shared" si="268"/>
        <v>1.7996914285714281E-2</v>
      </c>
      <c r="Z297" s="362">
        <f t="shared" si="268"/>
        <v>0</v>
      </c>
      <c r="AA297" s="362">
        <f t="shared" si="268"/>
        <v>0</v>
      </c>
      <c r="AB297" s="362">
        <f t="shared" si="268"/>
        <v>0</v>
      </c>
      <c r="AC297" s="362">
        <f t="shared" si="268"/>
        <v>0</v>
      </c>
      <c r="AD297" s="362">
        <f t="shared" si="268"/>
        <v>0</v>
      </c>
      <c r="AE297" s="362">
        <f t="shared" si="268"/>
        <v>0</v>
      </c>
      <c r="AF297" s="370"/>
      <c r="AG297" s="364"/>
      <c r="AH297" s="364"/>
      <c r="AI297" s="364"/>
      <c r="AJ297" s="364"/>
      <c r="AK297" s="364"/>
      <c r="AL297" s="364"/>
      <c r="AM297" s="364"/>
      <c r="AN297" s="364"/>
      <c r="AO297" s="364"/>
      <c r="AP297" s="364"/>
      <c r="AQ297" s="364"/>
      <c r="AR297" s="364"/>
      <c r="AS297" s="364"/>
      <c r="AT297" s="364"/>
      <c r="AU297" s="364"/>
      <c r="AV297" s="364"/>
      <c r="AW297" s="364"/>
      <c r="AX297" s="364"/>
      <c r="AY297" s="364"/>
      <c r="AZ297" s="364"/>
      <c r="BA297" s="364"/>
      <c r="BB297" s="364"/>
      <c r="BC297" s="364"/>
      <c r="BD297" s="364"/>
      <c r="BE297" s="364"/>
      <c r="BF297" s="364"/>
      <c r="BG297" s="364"/>
      <c r="BH297" s="364"/>
      <c r="BI297" s="364"/>
      <c r="BJ297" s="364"/>
      <c r="BK297" s="364"/>
      <c r="BL297" s="364"/>
      <c r="BM297" s="364"/>
      <c r="BN297" s="364"/>
      <c r="BO297" s="364"/>
      <c r="BP297" s="364"/>
      <c r="BQ297" s="364"/>
      <c r="BR297" s="364"/>
      <c r="BS297" s="364"/>
      <c r="BT297" s="364"/>
      <c r="BU297" s="364"/>
      <c r="BV297" s="364"/>
      <c r="BW297" s="364"/>
      <c r="BX297" s="364"/>
      <c r="BY297" s="364"/>
      <c r="BZ297" s="364"/>
      <c r="CA297" s="364"/>
      <c r="CB297" s="364"/>
      <c r="CC297" s="364"/>
      <c r="CD297" s="364"/>
      <c r="CE297" s="364"/>
      <c r="CF297" s="364"/>
      <c r="CG297" s="364"/>
      <c r="CH297" s="364"/>
      <c r="CI297" s="364"/>
      <c r="CJ297" s="364"/>
      <c r="CK297" s="364"/>
      <c r="CL297" s="364"/>
      <c r="CM297" s="364"/>
      <c r="CN297" s="364"/>
      <c r="CO297" s="364"/>
      <c r="CP297" s="364"/>
      <c r="CQ297" s="364"/>
      <c r="CR297" s="364"/>
      <c r="CS297" s="364"/>
      <c r="CT297" s="364"/>
      <c r="CU297" s="364"/>
      <c r="CV297" s="364"/>
      <c r="CW297" s="364"/>
      <c r="CX297" s="364"/>
      <c r="CY297" s="364"/>
      <c r="CZ297" s="364"/>
      <c r="DA297" s="364"/>
      <c r="DB297" s="364"/>
      <c r="DC297" s="364"/>
      <c r="DD297" s="364"/>
      <c r="DE297" s="364"/>
      <c r="DF297" s="364"/>
      <c r="DG297" s="364"/>
      <c r="DH297" s="364"/>
      <c r="DI297" s="364"/>
      <c r="DJ297" s="364"/>
      <c r="DK297" s="364"/>
      <c r="DL297" s="364"/>
      <c r="DM297" s="364"/>
      <c r="DN297" s="364"/>
      <c r="DO297" s="364"/>
      <c r="DP297" s="364"/>
      <c r="DQ297" s="364"/>
      <c r="DR297" s="364"/>
      <c r="DS297" s="364"/>
      <c r="DT297" s="364"/>
      <c r="DU297" s="364"/>
      <c r="DV297" s="364"/>
      <c r="DW297" s="364"/>
      <c r="DX297" s="364"/>
      <c r="DY297" s="364"/>
      <c r="DZ297" s="364"/>
      <c r="EA297" s="364"/>
      <c r="EB297" s="364"/>
      <c r="EC297" s="364"/>
      <c r="ED297" s="364"/>
      <c r="EE297" s="364"/>
      <c r="EF297" s="364"/>
      <c r="EG297" s="364"/>
      <c r="EH297" s="364"/>
      <c r="EI297" s="364"/>
      <c r="EJ297" s="364"/>
      <c r="EK297" s="364"/>
      <c r="EL297" s="364"/>
      <c r="EM297" s="364"/>
      <c r="EN297" s="364"/>
      <c r="EO297" s="364"/>
      <c r="EP297" s="364"/>
      <c r="EQ297" s="364"/>
      <c r="ER297" s="364"/>
      <c r="ES297" s="364"/>
      <c r="ET297" s="364"/>
      <c r="EU297" s="364"/>
      <c r="EV297" s="364"/>
      <c r="EW297" s="364"/>
      <c r="EX297" s="364"/>
      <c r="EY297" s="364"/>
      <c r="EZ297" s="364"/>
      <c r="FA297" s="364"/>
      <c r="FB297" s="364"/>
      <c r="FC297" s="364"/>
      <c r="FD297" s="364"/>
      <c r="FE297" s="364"/>
      <c r="FF297" s="364"/>
      <c r="FG297" s="364"/>
      <c r="FH297" s="364"/>
      <c r="FI297" s="364"/>
      <c r="FJ297" s="364"/>
      <c r="FK297" s="364"/>
      <c r="FL297" s="364"/>
      <c r="FM297" s="364"/>
      <c r="FN297" s="364"/>
      <c r="FO297" s="364"/>
      <c r="FP297" s="364"/>
      <c r="FQ297" s="364"/>
      <c r="FR297" s="364"/>
      <c r="FS297" s="364"/>
      <c r="FT297" s="364"/>
      <c r="FU297" s="362">
        <f>FU103/1000</f>
        <v>0</v>
      </c>
      <c r="FV297" s="362">
        <f t="shared" ref="FV297:IG297" si="269">FV103/1000</f>
        <v>0</v>
      </c>
      <c r="FW297" s="362">
        <f t="shared" si="269"/>
        <v>0</v>
      </c>
      <c r="FX297" s="362">
        <f t="shared" si="269"/>
        <v>0</v>
      </c>
      <c r="FY297" s="362">
        <f t="shared" si="269"/>
        <v>0</v>
      </c>
      <c r="FZ297" s="362">
        <f t="shared" si="269"/>
        <v>1.899548424941176</v>
      </c>
      <c r="GA297" s="362">
        <f t="shared" si="269"/>
        <v>0</v>
      </c>
      <c r="GB297" s="362">
        <f t="shared" si="269"/>
        <v>1.3889406785882352</v>
      </c>
      <c r="GC297" s="362">
        <f t="shared" si="269"/>
        <v>1.4934656981176468</v>
      </c>
      <c r="GD297" s="362">
        <f t="shared" si="269"/>
        <v>0</v>
      </c>
      <c r="GE297" s="362">
        <f t="shared" si="269"/>
        <v>1.7199509830588231</v>
      </c>
      <c r="GF297" s="362">
        <f t="shared" si="269"/>
        <v>0.86501874447058813</v>
      </c>
      <c r="GG297" s="362">
        <f t="shared" si="269"/>
        <v>0.86876516094117628</v>
      </c>
      <c r="GH297" s="362">
        <f t="shared" si="269"/>
        <v>0.64291388494117641</v>
      </c>
      <c r="GI297" s="362">
        <f t="shared" si="269"/>
        <v>0.65697735599999985</v>
      </c>
      <c r="GJ297" s="362">
        <f t="shared" si="269"/>
        <v>3.3894694367058813</v>
      </c>
      <c r="GK297" s="362">
        <f t="shared" si="269"/>
        <v>0</v>
      </c>
      <c r="GL297" s="362">
        <f t="shared" si="269"/>
        <v>5.4796528228235282</v>
      </c>
      <c r="GM297" s="362">
        <f t="shared" si="269"/>
        <v>3.5203922830588232</v>
      </c>
      <c r="GN297" s="362">
        <f t="shared" si="269"/>
        <v>8.9280562724705863</v>
      </c>
      <c r="GO297" s="362">
        <f t="shared" si="269"/>
        <v>9.3284617374117627</v>
      </c>
      <c r="GP297" s="362">
        <f t="shared" si="269"/>
        <v>10.881005541411763</v>
      </c>
      <c r="GQ297" s="362">
        <f t="shared" si="269"/>
        <v>4.3301081567058821</v>
      </c>
      <c r="GR297" s="362">
        <f t="shared" si="269"/>
        <v>7.821768307294116</v>
      </c>
      <c r="GS297" s="362">
        <f t="shared" si="269"/>
        <v>8.5626653922352922</v>
      </c>
      <c r="GT297" s="362">
        <f t="shared" si="269"/>
        <v>13.496811158352937</v>
      </c>
      <c r="GU297" s="362">
        <f t="shared" si="269"/>
        <v>0.84864978635294108</v>
      </c>
      <c r="GV297" s="362">
        <f t="shared" si="269"/>
        <v>12.158735287999997</v>
      </c>
      <c r="GW297" s="362">
        <f t="shared" si="269"/>
        <v>4.3804254117647051E-3</v>
      </c>
      <c r="GX297" s="362">
        <f t="shared" si="269"/>
        <v>2.8838473061176466</v>
      </c>
      <c r="GY297" s="362">
        <f t="shared" si="269"/>
        <v>11.340806116705881</v>
      </c>
      <c r="GZ297" s="362">
        <f t="shared" si="269"/>
        <v>15.671029547764702</v>
      </c>
      <c r="HA297" s="362">
        <f t="shared" si="269"/>
        <v>2.6447682981176461</v>
      </c>
      <c r="HB297" s="362">
        <f t="shared" si="269"/>
        <v>9.1959250501176442</v>
      </c>
      <c r="HC297" s="362">
        <f t="shared" si="269"/>
        <v>3.9047457943529404</v>
      </c>
      <c r="HD297" s="362">
        <f t="shared" si="269"/>
        <v>9.6254084705882335E-3</v>
      </c>
      <c r="HE297" s="362">
        <f t="shared" si="269"/>
        <v>1.0403510352941176E-2</v>
      </c>
      <c r="HF297" s="362">
        <f t="shared" si="269"/>
        <v>0</v>
      </c>
      <c r="HG297" s="362">
        <f t="shared" si="269"/>
        <v>5.1008901176470582E-3</v>
      </c>
      <c r="HH297" s="362">
        <f t="shared" si="269"/>
        <v>5.2449830588235285E-3</v>
      </c>
      <c r="HI297" s="362">
        <f t="shared" si="269"/>
        <v>5.1873458823529402E-3</v>
      </c>
      <c r="HJ297" s="362">
        <f t="shared" si="269"/>
        <v>9.5965898823529398E-3</v>
      </c>
      <c r="HK297" s="362">
        <f t="shared" si="269"/>
        <v>9.5965898823529398E-3</v>
      </c>
      <c r="HL297" s="362">
        <f t="shared" si="269"/>
        <v>5.1873458823529402E-3</v>
      </c>
      <c r="HM297" s="362">
        <f t="shared" si="269"/>
        <v>9.1354924705882336E-3</v>
      </c>
      <c r="HN297" s="362">
        <f t="shared" si="269"/>
        <v>2.1056589679999997</v>
      </c>
      <c r="HO297" s="362">
        <f t="shared" si="269"/>
        <v>4.3804254117647051E-3</v>
      </c>
      <c r="HP297" s="362">
        <f t="shared" si="269"/>
        <v>1.4511023734117645</v>
      </c>
      <c r="HQ297" s="362">
        <f t="shared" si="269"/>
        <v>0</v>
      </c>
      <c r="HR297" s="362">
        <f t="shared" si="269"/>
        <v>5.2161644705882295E-3</v>
      </c>
      <c r="HS297" s="362">
        <f t="shared" si="269"/>
        <v>5.6772618823529375E-3</v>
      </c>
      <c r="HT297" s="362">
        <f t="shared" si="269"/>
        <v>1.4783935764705871E-2</v>
      </c>
      <c r="HU297" s="362">
        <f t="shared" si="269"/>
        <v>8.7896694117647004E-3</v>
      </c>
      <c r="HV297" s="362">
        <f t="shared" si="269"/>
        <v>5.1585272941176395E-3</v>
      </c>
      <c r="HW297" s="362">
        <f t="shared" si="269"/>
        <v>0</v>
      </c>
      <c r="HX297" s="362">
        <f t="shared" si="269"/>
        <v>0</v>
      </c>
      <c r="HY297" s="362">
        <f t="shared" si="269"/>
        <v>0</v>
      </c>
      <c r="HZ297" s="362">
        <f t="shared" si="269"/>
        <v>0</v>
      </c>
      <c r="IA297" s="362">
        <f t="shared" si="269"/>
        <v>0</v>
      </c>
      <c r="IB297" s="362">
        <f t="shared" si="269"/>
        <v>0</v>
      </c>
      <c r="IC297" s="362">
        <f t="shared" si="269"/>
        <v>0</v>
      </c>
      <c r="ID297" s="362">
        <f t="shared" si="269"/>
        <v>0</v>
      </c>
      <c r="IE297" s="362">
        <f t="shared" si="269"/>
        <v>5.9078105882352907E-3</v>
      </c>
      <c r="IF297" s="362">
        <f t="shared" si="269"/>
        <v>0</v>
      </c>
      <c r="IG297" s="362">
        <f t="shared" si="269"/>
        <v>0</v>
      </c>
      <c r="IH297" s="362">
        <f t="shared" ref="IH297:JJ297" si="270">IH103/1000</f>
        <v>0</v>
      </c>
      <c r="II297" s="362">
        <f t="shared" si="270"/>
        <v>0</v>
      </c>
      <c r="IJ297" s="362">
        <f t="shared" si="270"/>
        <v>0</v>
      </c>
      <c r="IK297" s="362">
        <f t="shared" si="270"/>
        <v>0</v>
      </c>
      <c r="IL297" s="362">
        <f t="shared" si="270"/>
        <v>0</v>
      </c>
      <c r="IM297" s="362">
        <f t="shared" si="270"/>
        <v>1.0951063529411758E-2</v>
      </c>
      <c r="IN297" s="362">
        <f t="shared" si="270"/>
        <v>0</v>
      </c>
      <c r="IO297" s="362">
        <f t="shared" si="270"/>
        <v>0</v>
      </c>
      <c r="IP297" s="362">
        <f t="shared" si="270"/>
        <v>0</v>
      </c>
      <c r="IQ297" s="362">
        <f t="shared" si="270"/>
        <v>0</v>
      </c>
      <c r="IR297" s="362">
        <f t="shared" si="270"/>
        <v>0</v>
      </c>
      <c r="IS297" s="362">
        <f t="shared" si="270"/>
        <v>0</v>
      </c>
      <c r="IT297" s="362">
        <f t="shared" si="270"/>
        <v>0</v>
      </c>
      <c r="IU297" s="362">
        <f t="shared" si="270"/>
        <v>0</v>
      </c>
      <c r="IV297" s="362">
        <f t="shared" si="270"/>
        <v>0</v>
      </c>
      <c r="IW297" s="362">
        <f t="shared" si="270"/>
        <v>0</v>
      </c>
      <c r="IX297" s="362">
        <f t="shared" si="270"/>
        <v>0</v>
      </c>
      <c r="IY297" s="362">
        <f t="shared" si="270"/>
        <v>0</v>
      </c>
      <c r="IZ297" s="362">
        <f t="shared" si="270"/>
        <v>0</v>
      </c>
      <c r="JA297" s="362">
        <f t="shared" si="270"/>
        <v>0</v>
      </c>
      <c r="JB297" s="362">
        <f t="shared" si="270"/>
        <v>0</v>
      </c>
      <c r="JC297" s="362">
        <f t="shared" si="270"/>
        <v>2.8302735505882333</v>
      </c>
      <c r="JD297" s="362">
        <f t="shared" si="270"/>
        <v>3.3483164927058806</v>
      </c>
      <c r="JE297" s="362">
        <f t="shared" si="270"/>
        <v>9.5571948722352875</v>
      </c>
      <c r="JF297" s="362">
        <f t="shared" si="270"/>
        <v>10.576565975294111</v>
      </c>
      <c r="JG297" s="362">
        <f t="shared" si="270"/>
        <v>8.2352862298823482</v>
      </c>
      <c r="JH297" s="362">
        <f t="shared" si="270"/>
        <v>5.0920428110588212</v>
      </c>
      <c r="JI297" s="362">
        <f t="shared" si="270"/>
        <v>6.0056496952941139</v>
      </c>
      <c r="JJ297" s="362">
        <f t="shared" si="270"/>
        <v>11.656167927764699</v>
      </c>
      <c r="JK297" s="362">
        <f>JK103/1000</f>
        <v>0</v>
      </c>
      <c r="JL297" s="362">
        <f>JL103/1000</f>
        <v>15.492613667999988</v>
      </c>
      <c r="JM297" s="362">
        <f t="shared" ref="JM297:LX297" si="271">JM103/1000</f>
        <v>0</v>
      </c>
      <c r="JN297" s="362">
        <f t="shared" si="271"/>
        <v>3.455521640941174</v>
      </c>
      <c r="JO297" s="362">
        <f t="shared" si="271"/>
        <v>0</v>
      </c>
      <c r="JP297" s="362">
        <f t="shared" si="271"/>
        <v>0</v>
      </c>
      <c r="JQ297" s="362">
        <f t="shared" si="271"/>
        <v>0</v>
      </c>
      <c r="JR297" s="362">
        <f t="shared" si="271"/>
        <v>4.3190706374117624</v>
      </c>
      <c r="JS297" s="362">
        <f t="shared" si="271"/>
        <v>6.9291125367058788</v>
      </c>
      <c r="JT297" s="362">
        <f t="shared" si="271"/>
        <v>10.079013049411758</v>
      </c>
      <c r="JU297" s="362">
        <f t="shared" si="271"/>
        <v>4.4817515679999982</v>
      </c>
      <c r="JV297" s="362">
        <f t="shared" si="271"/>
        <v>10.648151348470583</v>
      </c>
      <c r="JW297" s="362">
        <f t="shared" si="271"/>
        <v>9.3560987635294062</v>
      </c>
      <c r="JX297" s="362">
        <f t="shared" si="271"/>
        <v>0</v>
      </c>
      <c r="JY297" s="362">
        <f t="shared" si="271"/>
        <v>0</v>
      </c>
      <c r="JZ297" s="362">
        <f t="shared" si="271"/>
        <v>7.1945317343529371</v>
      </c>
      <c r="KA297" s="362">
        <f t="shared" si="271"/>
        <v>9.6637083743529342</v>
      </c>
      <c r="KB297" s="362">
        <f t="shared" si="271"/>
        <v>3.746099466117645</v>
      </c>
      <c r="KC297" s="362">
        <f t="shared" si="271"/>
        <v>2.1544488378823519</v>
      </c>
      <c r="KD297" s="362">
        <f t="shared" si="271"/>
        <v>12.178504839529404</v>
      </c>
      <c r="KE297" s="362">
        <f t="shared" si="271"/>
        <v>8.2719146555294056</v>
      </c>
      <c r="KF297" s="362">
        <f t="shared" si="271"/>
        <v>9.8169656265882299</v>
      </c>
      <c r="KG297" s="362">
        <f t="shared" si="271"/>
        <v>6.7821953738823488</v>
      </c>
      <c r="KH297" s="362">
        <f t="shared" si="271"/>
        <v>4.7793611287058795</v>
      </c>
      <c r="KI297" s="362">
        <f t="shared" si="271"/>
        <v>0</v>
      </c>
      <c r="KJ297" s="362">
        <f t="shared" si="271"/>
        <v>3.6638512152941152</v>
      </c>
      <c r="KK297" s="362">
        <f t="shared" si="271"/>
        <v>0</v>
      </c>
      <c r="KL297" s="362">
        <f t="shared" si="271"/>
        <v>0</v>
      </c>
      <c r="KM297" s="362">
        <f t="shared" si="271"/>
        <v>5.1964543115646267</v>
      </c>
      <c r="KN297" s="362">
        <f t="shared" si="271"/>
        <v>8.9506972103401345</v>
      </c>
      <c r="KO297" s="362">
        <f t="shared" si="271"/>
        <v>11.317949178231292</v>
      </c>
      <c r="KP297" s="362">
        <f t="shared" si="271"/>
        <v>17.933188940408161</v>
      </c>
      <c r="KQ297" s="362">
        <f t="shared" si="271"/>
        <v>9.9210899482993185</v>
      </c>
      <c r="KR297" s="362">
        <f t="shared" si="271"/>
        <v>13.506311980408164</v>
      </c>
      <c r="KS297" s="362">
        <f t="shared" si="271"/>
        <v>15.372950236734694</v>
      </c>
      <c r="KT297" s="362">
        <f t="shared" si="271"/>
        <v>10.013863957278911</v>
      </c>
      <c r="KU297" s="362">
        <f t="shared" si="271"/>
        <v>15.820893026938775</v>
      </c>
      <c r="KV297" s="362">
        <f t="shared" si="271"/>
        <v>2.8497787970068025</v>
      </c>
      <c r="KW297" s="362">
        <f t="shared" si="271"/>
        <v>0</v>
      </c>
      <c r="KX297" s="362">
        <f t="shared" si="271"/>
        <v>0</v>
      </c>
      <c r="KY297" s="362">
        <f t="shared" si="271"/>
        <v>0</v>
      </c>
      <c r="KZ297" s="362">
        <f t="shared" si="271"/>
        <v>0</v>
      </c>
      <c r="LA297" s="362">
        <f t="shared" si="271"/>
        <v>0</v>
      </c>
      <c r="LB297" s="362">
        <f t="shared" si="271"/>
        <v>0</v>
      </c>
      <c r="LC297" s="362">
        <f t="shared" si="271"/>
        <v>1.7996914285714281E-2</v>
      </c>
      <c r="LD297" s="362">
        <f t="shared" si="271"/>
        <v>0</v>
      </c>
      <c r="LE297" s="362">
        <f t="shared" si="271"/>
        <v>0</v>
      </c>
      <c r="LF297" s="362">
        <f t="shared" si="271"/>
        <v>0</v>
      </c>
      <c r="LG297" s="362">
        <f t="shared" si="271"/>
        <v>0</v>
      </c>
      <c r="LH297" s="362">
        <f t="shared" si="271"/>
        <v>0</v>
      </c>
      <c r="LI297" s="362">
        <f t="shared" si="271"/>
        <v>0</v>
      </c>
      <c r="LJ297" s="362">
        <f t="shared" si="271"/>
        <v>0</v>
      </c>
      <c r="LK297" s="362">
        <f t="shared" si="271"/>
        <v>0</v>
      </c>
      <c r="LL297" s="362">
        <f t="shared" si="271"/>
        <v>0</v>
      </c>
      <c r="LM297" s="362">
        <f t="shared" si="271"/>
        <v>0</v>
      </c>
      <c r="LN297" s="362">
        <f t="shared" si="271"/>
        <v>0</v>
      </c>
      <c r="LO297" s="362">
        <f t="shared" si="271"/>
        <v>0</v>
      </c>
      <c r="LP297" s="362">
        <f t="shared" si="271"/>
        <v>0</v>
      </c>
      <c r="LQ297" s="362">
        <f t="shared" si="271"/>
        <v>0</v>
      </c>
      <c r="LR297" s="362">
        <f t="shared" si="271"/>
        <v>0</v>
      </c>
      <c r="LS297" s="362">
        <f t="shared" si="271"/>
        <v>0</v>
      </c>
      <c r="LT297" s="362">
        <f t="shared" si="271"/>
        <v>0</v>
      </c>
      <c r="LU297" s="362">
        <f t="shared" si="271"/>
        <v>0</v>
      </c>
      <c r="LV297" s="362">
        <f t="shared" si="271"/>
        <v>0</v>
      </c>
      <c r="LW297" s="362">
        <f t="shared" si="271"/>
        <v>0</v>
      </c>
      <c r="LX297" s="362">
        <f t="shared" si="271"/>
        <v>0</v>
      </c>
      <c r="LY297" s="362">
        <f t="shared" ref="LY297:OJ297" si="272">LY103/1000</f>
        <v>0</v>
      </c>
      <c r="LZ297" s="362">
        <f t="shared" si="272"/>
        <v>0</v>
      </c>
      <c r="MA297" s="362">
        <f t="shared" si="272"/>
        <v>0</v>
      </c>
      <c r="MB297" s="362">
        <f t="shared" si="272"/>
        <v>0</v>
      </c>
      <c r="MC297" s="362">
        <f t="shared" si="272"/>
        <v>0</v>
      </c>
      <c r="MD297" s="362">
        <f t="shared" si="272"/>
        <v>0</v>
      </c>
      <c r="ME297" s="362">
        <f t="shared" si="272"/>
        <v>0</v>
      </c>
      <c r="MF297" s="362">
        <f t="shared" si="272"/>
        <v>0</v>
      </c>
      <c r="MG297" s="362">
        <f t="shared" si="272"/>
        <v>0</v>
      </c>
      <c r="MH297" s="362">
        <f t="shared" si="272"/>
        <v>0</v>
      </c>
      <c r="MI297" s="362">
        <f t="shared" si="272"/>
        <v>0</v>
      </c>
      <c r="MJ297" s="362">
        <f t="shared" si="272"/>
        <v>0</v>
      </c>
      <c r="MK297" s="362">
        <f t="shared" si="272"/>
        <v>0</v>
      </c>
      <c r="ML297" s="362">
        <f t="shared" si="272"/>
        <v>0</v>
      </c>
      <c r="MM297" s="362">
        <f t="shared" si="272"/>
        <v>0</v>
      </c>
      <c r="MN297" s="362">
        <f t="shared" si="272"/>
        <v>0</v>
      </c>
      <c r="MO297" s="362">
        <f t="shared" si="272"/>
        <v>0</v>
      </c>
      <c r="MP297" s="362">
        <f t="shared" si="272"/>
        <v>0</v>
      </c>
      <c r="MQ297" s="362">
        <f t="shared" si="272"/>
        <v>0</v>
      </c>
      <c r="MR297" s="362">
        <f t="shared" si="272"/>
        <v>0</v>
      </c>
      <c r="MS297" s="362">
        <f t="shared" si="272"/>
        <v>0</v>
      </c>
      <c r="MT297" s="362">
        <f t="shared" si="272"/>
        <v>0</v>
      </c>
      <c r="MU297" s="362">
        <f t="shared" si="272"/>
        <v>0</v>
      </c>
      <c r="MV297" s="362">
        <f t="shared" si="272"/>
        <v>0</v>
      </c>
      <c r="MW297" s="362">
        <f t="shared" si="272"/>
        <v>0</v>
      </c>
      <c r="MX297" s="362">
        <f t="shared" si="272"/>
        <v>0</v>
      </c>
      <c r="MY297" s="362">
        <f t="shared" si="272"/>
        <v>0</v>
      </c>
      <c r="MZ297" s="362">
        <f t="shared" si="272"/>
        <v>0</v>
      </c>
      <c r="NA297" s="362">
        <f t="shared" si="272"/>
        <v>0</v>
      </c>
      <c r="NB297" s="362">
        <f t="shared" si="272"/>
        <v>0</v>
      </c>
      <c r="NC297" s="362">
        <f t="shared" si="272"/>
        <v>0</v>
      </c>
      <c r="ND297" s="362">
        <f t="shared" si="272"/>
        <v>0</v>
      </c>
      <c r="NE297" s="362">
        <f t="shared" si="272"/>
        <v>0</v>
      </c>
      <c r="NF297" s="362">
        <f t="shared" si="272"/>
        <v>0</v>
      </c>
      <c r="NG297" s="362">
        <f t="shared" si="272"/>
        <v>0</v>
      </c>
      <c r="NH297" s="362">
        <f t="shared" si="272"/>
        <v>0</v>
      </c>
      <c r="NI297" s="362">
        <f t="shared" si="272"/>
        <v>0</v>
      </c>
      <c r="NJ297" s="362">
        <f t="shared" si="272"/>
        <v>0</v>
      </c>
      <c r="NK297" s="362">
        <f t="shared" si="272"/>
        <v>0</v>
      </c>
      <c r="NL297" s="362">
        <f t="shared" si="272"/>
        <v>0</v>
      </c>
      <c r="NM297" s="362">
        <f t="shared" si="272"/>
        <v>0</v>
      </c>
      <c r="NN297" s="362">
        <f t="shared" si="272"/>
        <v>0</v>
      </c>
      <c r="NO297" s="362">
        <f t="shared" si="272"/>
        <v>0</v>
      </c>
      <c r="NP297" s="362">
        <f t="shared" si="272"/>
        <v>0</v>
      </c>
      <c r="NQ297" s="362">
        <f t="shared" si="272"/>
        <v>0</v>
      </c>
      <c r="NR297" s="362">
        <f t="shared" si="272"/>
        <v>0</v>
      </c>
      <c r="NS297" s="362">
        <f t="shared" si="272"/>
        <v>0</v>
      </c>
      <c r="NT297" s="362">
        <f t="shared" si="272"/>
        <v>0</v>
      </c>
      <c r="NU297" s="362">
        <f t="shared" si="272"/>
        <v>0</v>
      </c>
      <c r="NV297" s="362">
        <f t="shared" si="272"/>
        <v>0</v>
      </c>
      <c r="NW297" s="362">
        <f t="shared" si="272"/>
        <v>0</v>
      </c>
      <c r="NX297" s="362">
        <f t="shared" si="272"/>
        <v>0</v>
      </c>
      <c r="NY297" s="362">
        <f t="shared" si="272"/>
        <v>0</v>
      </c>
      <c r="NZ297" s="362">
        <f t="shared" si="272"/>
        <v>0</v>
      </c>
      <c r="OA297" s="362">
        <f t="shared" si="272"/>
        <v>0</v>
      </c>
      <c r="OB297" s="362">
        <f t="shared" si="272"/>
        <v>0</v>
      </c>
      <c r="OC297" s="362">
        <f t="shared" si="272"/>
        <v>0</v>
      </c>
      <c r="OD297" s="362">
        <f t="shared" si="272"/>
        <v>0</v>
      </c>
      <c r="OE297" s="362">
        <f t="shared" si="272"/>
        <v>0</v>
      </c>
      <c r="OF297" s="362">
        <f t="shared" si="272"/>
        <v>0</v>
      </c>
      <c r="OG297" s="362">
        <f t="shared" si="272"/>
        <v>0</v>
      </c>
      <c r="OH297" s="362">
        <f t="shared" si="272"/>
        <v>0</v>
      </c>
      <c r="OI297" s="362">
        <f t="shared" si="272"/>
        <v>0</v>
      </c>
      <c r="OJ297" s="362">
        <f t="shared" si="272"/>
        <v>0</v>
      </c>
      <c r="OK297" s="362">
        <f t="shared" ref="OK297:OR297" si="273">OK103/1000</f>
        <v>0</v>
      </c>
      <c r="OL297" s="362">
        <f t="shared" si="273"/>
        <v>0</v>
      </c>
      <c r="OM297" s="362">
        <f t="shared" si="273"/>
        <v>0</v>
      </c>
      <c r="ON297" s="362">
        <f t="shared" si="273"/>
        <v>0</v>
      </c>
      <c r="OO297" s="362">
        <f t="shared" si="273"/>
        <v>0</v>
      </c>
      <c r="OP297" s="362">
        <f t="shared" si="273"/>
        <v>0</v>
      </c>
      <c r="OQ297" s="362">
        <f t="shared" si="273"/>
        <v>0</v>
      </c>
      <c r="OR297" s="362">
        <f t="shared" si="273"/>
        <v>0</v>
      </c>
    </row>
    <row r="298" spans="1:408" ht="15">
      <c r="A298" s="364" t="s">
        <v>577</v>
      </c>
      <c r="B298" s="362">
        <f>B117</f>
        <v>0</v>
      </c>
      <c r="C298" s="362">
        <f t="shared" ref="C298:AE298" si="274">C117</f>
        <v>0</v>
      </c>
      <c r="D298" s="362">
        <f t="shared" si="274"/>
        <v>0</v>
      </c>
      <c r="E298" s="362">
        <f t="shared" si="274"/>
        <v>0</v>
      </c>
      <c r="F298" s="362">
        <f t="shared" si="274"/>
        <v>0</v>
      </c>
      <c r="G298" s="362">
        <f t="shared" si="274"/>
        <v>6.8308699694117632</v>
      </c>
      <c r="H298" s="362">
        <f t="shared" si="274"/>
        <v>7.3745614550588225</v>
      </c>
      <c r="I298" s="362">
        <f t="shared" si="274"/>
        <v>1.1212159938823529</v>
      </c>
      <c r="J298" s="362">
        <f t="shared" si="274"/>
        <v>2.8336453254117644</v>
      </c>
      <c r="K298" s="362">
        <f t="shared" si="274"/>
        <v>2.4981969583529406</v>
      </c>
      <c r="L298" s="362">
        <f t="shared" si="274"/>
        <v>1.569921412705882</v>
      </c>
      <c r="M298" s="362">
        <f t="shared" si="274"/>
        <v>4.9088142270588229</v>
      </c>
      <c r="N298" s="362">
        <f t="shared" si="274"/>
        <v>15.634631670823529</v>
      </c>
      <c r="O298" s="362">
        <f t="shared" si="274"/>
        <v>35.364471185647055</v>
      </c>
      <c r="P298" s="362">
        <f t="shared" si="274"/>
        <v>18.67888323905882</v>
      </c>
      <c r="Q298" s="362">
        <f t="shared" si="274"/>
        <v>22.248526489411759</v>
      </c>
      <c r="R298" s="362">
        <f t="shared" si="274"/>
        <v>1.0223394176470577</v>
      </c>
      <c r="S298" s="362">
        <f t="shared" si="274"/>
        <v>2.1906449847058811</v>
      </c>
      <c r="T298" s="362">
        <f t="shared" si="274"/>
        <v>0</v>
      </c>
      <c r="U298" s="362">
        <f t="shared" si="274"/>
        <v>0</v>
      </c>
      <c r="V298" s="362">
        <f t="shared" si="274"/>
        <v>0.21066387999999989</v>
      </c>
      <c r="W298" s="362">
        <f t="shared" si="274"/>
        <v>0.41481475905882326</v>
      </c>
      <c r="X298" s="362">
        <f t="shared" si="274"/>
        <v>1.6797104761904762E-3</v>
      </c>
      <c r="Y298" s="362">
        <f t="shared" si="274"/>
        <v>0</v>
      </c>
      <c r="Z298" s="362">
        <f t="shared" si="274"/>
        <v>0.8998212000000001</v>
      </c>
      <c r="AA298" s="362">
        <f t="shared" si="274"/>
        <v>0.30077339999999997</v>
      </c>
      <c r="AB298" s="362">
        <f t="shared" si="274"/>
        <v>0.29977290000000001</v>
      </c>
      <c r="AC298" s="362">
        <f t="shared" si="274"/>
        <v>7.1298E-2</v>
      </c>
      <c r="AD298" s="362">
        <f t="shared" si="274"/>
        <v>7.2599999999999998E-2</v>
      </c>
      <c r="AE298" s="362">
        <f t="shared" si="274"/>
        <v>6.4065000000000003</v>
      </c>
      <c r="AF298" s="370"/>
      <c r="AG298" s="364"/>
      <c r="AH298" s="364"/>
      <c r="AI298" s="364"/>
      <c r="AJ298" s="364"/>
      <c r="AK298" s="364"/>
      <c r="AL298" s="364"/>
      <c r="AM298" s="364"/>
      <c r="AN298" s="364"/>
      <c r="AO298" s="364"/>
      <c r="AP298" s="364"/>
      <c r="AQ298" s="364"/>
      <c r="AR298" s="364"/>
      <c r="AS298" s="364"/>
      <c r="AT298" s="364"/>
      <c r="AU298" s="364"/>
      <c r="AV298" s="364"/>
      <c r="AW298" s="364"/>
      <c r="AX298" s="364"/>
      <c r="AY298" s="364"/>
      <c r="AZ298" s="364"/>
      <c r="BA298" s="364"/>
      <c r="BB298" s="364"/>
      <c r="BC298" s="364"/>
      <c r="BD298" s="364"/>
      <c r="BE298" s="364"/>
      <c r="BF298" s="364"/>
      <c r="BG298" s="364"/>
      <c r="BH298" s="364"/>
      <c r="BI298" s="364"/>
      <c r="BJ298" s="364"/>
      <c r="BK298" s="364"/>
      <c r="BL298" s="364"/>
      <c r="BM298" s="364"/>
      <c r="BN298" s="364"/>
      <c r="BO298" s="364"/>
      <c r="BP298" s="364"/>
      <c r="BQ298" s="364"/>
      <c r="BR298" s="364"/>
      <c r="BS298" s="364"/>
      <c r="BT298" s="364"/>
      <c r="BU298" s="364"/>
      <c r="BV298" s="364"/>
      <c r="BW298" s="364"/>
      <c r="BX298" s="364"/>
      <c r="BY298" s="364"/>
      <c r="BZ298" s="364"/>
      <c r="CA298" s="364"/>
      <c r="CB298" s="364"/>
      <c r="CC298" s="364"/>
      <c r="CD298" s="364"/>
      <c r="CE298" s="364"/>
      <c r="CF298" s="364"/>
      <c r="CG298" s="364"/>
      <c r="CH298" s="364"/>
      <c r="CI298" s="364"/>
      <c r="CJ298" s="364"/>
      <c r="CK298" s="364"/>
      <c r="CL298" s="364"/>
      <c r="CM298" s="364"/>
      <c r="CN298" s="364"/>
      <c r="CO298" s="364"/>
      <c r="CP298" s="364"/>
      <c r="CQ298" s="364"/>
      <c r="CR298" s="364"/>
      <c r="CS298" s="364"/>
      <c r="CT298" s="364"/>
      <c r="CU298" s="364"/>
      <c r="CV298" s="364"/>
      <c r="CW298" s="364"/>
      <c r="CX298" s="364"/>
      <c r="CY298" s="364"/>
      <c r="CZ298" s="364"/>
      <c r="DA298" s="364"/>
      <c r="DB298" s="364"/>
      <c r="DC298" s="364"/>
      <c r="DD298" s="364"/>
      <c r="DE298" s="364"/>
      <c r="DF298" s="364"/>
      <c r="DG298" s="364"/>
      <c r="DH298" s="364"/>
      <c r="DI298" s="364"/>
      <c r="DJ298" s="364"/>
      <c r="DK298" s="364"/>
      <c r="DL298" s="364"/>
      <c r="DM298" s="364"/>
      <c r="DN298" s="364"/>
      <c r="DO298" s="364"/>
      <c r="DP298" s="364"/>
      <c r="DQ298" s="364"/>
      <c r="DR298" s="364"/>
      <c r="DS298" s="364"/>
      <c r="DT298" s="364"/>
      <c r="DU298" s="364"/>
      <c r="DV298" s="364"/>
      <c r="DW298" s="364"/>
      <c r="DX298" s="364"/>
      <c r="DY298" s="364"/>
      <c r="DZ298" s="364"/>
      <c r="EA298" s="364"/>
      <c r="EB298" s="364"/>
      <c r="EC298" s="364"/>
      <c r="ED298" s="364"/>
      <c r="EE298" s="364"/>
      <c r="EF298" s="364"/>
      <c r="EG298" s="364"/>
      <c r="EH298" s="364"/>
      <c r="EI298" s="364"/>
      <c r="EJ298" s="364"/>
      <c r="EK298" s="364"/>
      <c r="EL298" s="364"/>
      <c r="EM298" s="364"/>
      <c r="EN298" s="364"/>
      <c r="EO298" s="364"/>
      <c r="EP298" s="364"/>
      <c r="EQ298" s="364"/>
      <c r="ER298" s="364"/>
      <c r="ES298" s="364"/>
      <c r="ET298" s="364"/>
      <c r="EU298" s="364"/>
      <c r="EV298" s="364"/>
      <c r="EW298" s="364"/>
      <c r="EX298" s="364"/>
      <c r="EY298" s="364"/>
      <c r="EZ298" s="364"/>
      <c r="FA298" s="364"/>
      <c r="FB298" s="364"/>
      <c r="FC298" s="364"/>
      <c r="FD298" s="364"/>
      <c r="FE298" s="364"/>
      <c r="FF298" s="364"/>
      <c r="FG298" s="364"/>
      <c r="FH298" s="364"/>
      <c r="FI298" s="364"/>
      <c r="FJ298" s="364"/>
      <c r="FK298" s="364"/>
      <c r="FL298" s="364"/>
      <c r="FM298" s="364"/>
      <c r="FN298" s="364"/>
      <c r="FO298" s="364"/>
      <c r="FP298" s="364"/>
      <c r="FQ298" s="364"/>
      <c r="FR298" s="364"/>
      <c r="FS298" s="364"/>
      <c r="FT298" s="364"/>
      <c r="FU298" s="362">
        <f>FU117/1000</f>
        <v>0.43230764211764694</v>
      </c>
      <c r="FV298" s="362">
        <f t="shared" ref="FV298:IG298" si="275">FV117/1000</f>
        <v>0.26910797694117639</v>
      </c>
      <c r="FW298" s="362">
        <f t="shared" si="275"/>
        <v>0.83377939482352914</v>
      </c>
      <c r="FX298" s="362">
        <f t="shared" si="275"/>
        <v>1.4034652470588233E-2</v>
      </c>
      <c r="FY298" s="362">
        <f t="shared" si="275"/>
        <v>0.62432589552941165</v>
      </c>
      <c r="FZ298" s="362">
        <f t="shared" si="275"/>
        <v>1.6067227498823526</v>
      </c>
      <c r="GA298" s="362">
        <f t="shared" si="275"/>
        <v>0.52611214682352936</v>
      </c>
      <c r="GB298" s="362">
        <f t="shared" si="275"/>
        <v>1.099976694352941</v>
      </c>
      <c r="GC298" s="362">
        <f t="shared" si="275"/>
        <v>1.1528588037647056</v>
      </c>
      <c r="GD298" s="362">
        <f t="shared" si="275"/>
        <v>0.97360718494117637</v>
      </c>
      <c r="GE298" s="362">
        <f t="shared" si="275"/>
        <v>4.2611740936470586</v>
      </c>
      <c r="GF298" s="362">
        <f t="shared" si="275"/>
        <v>3.8406244355294112</v>
      </c>
      <c r="GG298" s="362">
        <f t="shared" si="275"/>
        <v>3.586588580235293</v>
      </c>
      <c r="GH298" s="362">
        <f t="shared" si="275"/>
        <v>0.77375027552941167</v>
      </c>
      <c r="GI298" s="362">
        <f t="shared" si="275"/>
        <v>0.2622491529411764</v>
      </c>
      <c r="GJ298" s="362">
        <f t="shared" si="275"/>
        <v>2.595805516705882</v>
      </c>
      <c r="GK298" s="362">
        <f t="shared" si="275"/>
        <v>2.7489474945882346</v>
      </c>
      <c r="GL298" s="362">
        <f t="shared" si="275"/>
        <v>7.8724025668235269</v>
      </c>
      <c r="GM298" s="362">
        <f t="shared" si="275"/>
        <v>2.8994381623529408</v>
      </c>
      <c r="GN298" s="362">
        <f t="shared" si="275"/>
        <v>5.7291641597647045</v>
      </c>
      <c r="GO298" s="362">
        <f t="shared" si="275"/>
        <v>1.453897776470588</v>
      </c>
      <c r="GP298" s="362">
        <f t="shared" si="275"/>
        <v>0.17567811388235291</v>
      </c>
      <c r="GQ298" s="362">
        <f t="shared" si="275"/>
        <v>0.24219141552941173</v>
      </c>
      <c r="GR298" s="362">
        <f t="shared" si="275"/>
        <v>7.0243579708235284</v>
      </c>
      <c r="GS298" s="362">
        <f t="shared" si="275"/>
        <v>1.0052211762352938</v>
      </c>
      <c r="GT298" s="362">
        <f t="shared" si="275"/>
        <v>0.43550650541176461</v>
      </c>
      <c r="GU298" s="362">
        <f t="shared" si="275"/>
        <v>0.15443881435294113</v>
      </c>
      <c r="GV298" s="362">
        <f t="shared" si="275"/>
        <v>0.14616787952941174</v>
      </c>
      <c r="GW298" s="362">
        <f t="shared" si="275"/>
        <v>4.1899057249411751</v>
      </c>
      <c r="GX298" s="362">
        <f t="shared" si="275"/>
        <v>1.9235254903529411</v>
      </c>
      <c r="GY298" s="362">
        <f t="shared" si="275"/>
        <v>0.57550720705882341</v>
      </c>
      <c r="GZ298" s="362">
        <f t="shared" si="275"/>
        <v>1.6211032254117645</v>
      </c>
      <c r="HA298" s="362">
        <f t="shared" si="275"/>
        <v>9.4524969411764678E-3</v>
      </c>
      <c r="HB298" s="362">
        <f t="shared" si="275"/>
        <v>2.1696074152941174</v>
      </c>
      <c r="HC298" s="362">
        <f t="shared" si="275"/>
        <v>3.7290964990588229</v>
      </c>
      <c r="HD298" s="362">
        <f t="shared" si="275"/>
        <v>2.7193508044705879</v>
      </c>
      <c r="HE298" s="362">
        <f t="shared" si="275"/>
        <v>3.8515754990588227</v>
      </c>
      <c r="HF298" s="362">
        <f t="shared" si="275"/>
        <v>4.5776021924705876</v>
      </c>
      <c r="HG298" s="362">
        <f t="shared" si="275"/>
        <v>1.5042726687058821</v>
      </c>
      <c r="HH298" s="362">
        <f t="shared" si="275"/>
        <v>8.6888043529411749E-2</v>
      </c>
      <c r="HI298" s="362">
        <f t="shared" si="275"/>
        <v>2.6030678009411763</v>
      </c>
      <c r="HJ298" s="362">
        <f t="shared" si="275"/>
        <v>3.3243394272941167</v>
      </c>
      <c r="HK298" s="362">
        <f t="shared" si="275"/>
        <v>0.15138404399999997</v>
      </c>
      <c r="HL298" s="362">
        <f t="shared" si="275"/>
        <v>1.2231185218823528</v>
      </c>
      <c r="HM298" s="362">
        <f t="shared" si="275"/>
        <v>2.7815124992941169</v>
      </c>
      <c r="HN298" s="362">
        <f t="shared" si="275"/>
        <v>0.13063466047058822</v>
      </c>
      <c r="HO298" s="362">
        <f t="shared" si="275"/>
        <v>1.060495228470588</v>
      </c>
      <c r="HP298" s="362">
        <f t="shared" si="275"/>
        <v>0.95363590329411752</v>
      </c>
      <c r="HQ298" s="362">
        <f t="shared" si="275"/>
        <v>0.55060794682352898</v>
      </c>
      <c r="HR298" s="362">
        <f t="shared" si="275"/>
        <v>1.12968865882353E-2</v>
      </c>
      <c r="HS298" s="362">
        <f t="shared" si="275"/>
        <v>8.6830406352941092E-2</v>
      </c>
      <c r="HT298" s="362">
        <f t="shared" si="275"/>
        <v>0.12956837270588201</v>
      </c>
      <c r="HU298" s="362">
        <f t="shared" si="275"/>
        <v>0.195015386588235</v>
      </c>
      <c r="HV298" s="362">
        <f t="shared" si="275"/>
        <v>4.9020418588235304E-2</v>
      </c>
      <c r="HW298" s="362">
        <f t="shared" si="275"/>
        <v>0</v>
      </c>
      <c r="HX298" s="362">
        <f t="shared" si="275"/>
        <v>0</v>
      </c>
      <c r="HY298" s="362">
        <f t="shared" si="275"/>
        <v>0</v>
      </c>
      <c r="HZ298" s="362">
        <f t="shared" si="275"/>
        <v>0</v>
      </c>
      <c r="IA298" s="362">
        <f t="shared" si="275"/>
        <v>0</v>
      </c>
      <c r="IB298" s="362">
        <f t="shared" si="275"/>
        <v>0</v>
      </c>
      <c r="IC298" s="362">
        <f t="shared" si="275"/>
        <v>0.20812784423529399</v>
      </c>
      <c r="ID298" s="362">
        <f t="shared" si="275"/>
        <v>5.4409494588235296E-2</v>
      </c>
      <c r="IE298" s="362">
        <f t="shared" si="275"/>
        <v>0.30858944282352901</v>
      </c>
      <c r="IF298" s="362">
        <f t="shared" si="275"/>
        <v>8.03174054117647E-2</v>
      </c>
      <c r="IG298" s="362">
        <f t="shared" si="275"/>
        <v>9.1326106117647007E-2</v>
      </c>
      <c r="IH298" s="362">
        <f t="shared" ref="IH298:JJ298" si="276">IH117/1000</f>
        <v>0.27651435411764697</v>
      </c>
      <c r="II298" s="362">
        <f t="shared" si="276"/>
        <v>0.10461147529411799</v>
      </c>
      <c r="IJ298" s="362">
        <f t="shared" si="276"/>
        <v>0.17959744188235299</v>
      </c>
      <c r="IK298" s="362">
        <f t="shared" si="276"/>
        <v>0.28778242211764699</v>
      </c>
      <c r="IL298" s="362">
        <f t="shared" si="276"/>
        <v>0.282422164705882</v>
      </c>
      <c r="IM298" s="362">
        <f t="shared" si="276"/>
        <v>0.26271025035294099</v>
      </c>
      <c r="IN298" s="362">
        <f t="shared" si="276"/>
        <v>5.42365830588235E-2</v>
      </c>
      <c r="IO298" s="362">
        <f t="shared" si="276"/>
        <v>0</v>
      </c>
      <c r="IP298" s="362">
        <f t="shared" si="276"/>
        <v>0</v>
      </c>
      <c r="IQ298" s="362">
        <f t="shared" si="276"/>
        <v>0</v>
      </c>
      <c r="IR298" s="362">
        <f t="shared" si="276"/>
        <v>0</v>
      </c>
      <c r="IS298" s="362">
        <f t="shared" si="276"/>
        <v>0</v>
      </c>
      <c r="IT298" s="362">
        <f t="shared" si="276"/>
        <v>0</v>
      </c>
      <c r="IU298" s="362">
        <f t="shared" si="276"/>
        <v>0</v>
      </c>
      <c r="IV298" s="362">
        <f t="shared" si="276"/>
        <v>0</v>
      </c>
      <c r="IW298" s="362">
        <f t="shared" si="276"/>
        <v>0</v>
      </c>
      <c r="IX298" s="362">
        <f t="shared" si="276"/>
        <v>0</v>
      </c>
      <c r="IY298" s="362">
        <f t="shared" si="276"/>
        <v>0</v>
      </c>
      <c r="IZ298" s="362">
        <f t="shared" si="276"/>
        <v>0</v>
      </c>
      <c r="JA298" s="362">
        <f t="shared" si="276"/>
        <v>0</v>
      </c>
      <c r="JB298" s="362">
        <f t="shared" si="276"/>
        <v>0</v>
      </c>
      <c r="JC298" s="362">
        <f t="shared" si="276"/>
        <v>0</v>
      </c>
      <c r="JD298" s="362">
        <f t="shared" si="276"/>
        <v>0</v>
      </c>
      <c r="JE298" s="362">
        <f t="shared" si="276"/>
        <v>0</v>
      </c>
      <c r="JF298" s="362">
        <f t="shared" si="276"/>
        <v>0</v>
      </c>
      <c r="JG298" s="362">
        <f t="shared" si="276"/>
        <v>0</v>
      </c>
      <c r="JH298" s="362">
        <f t="shared" si="276"/>
        <v>0</v>
      </c>
      <c r="JI298" s="362">
        <f t="shared" si="276"/>
        <v>0</v>
      </c>
      <c r="JJ298" s="362">
        <f t="shared" si="276"/>
        <v>0</v>
      </c>
      <c r="JK298" s="362">
        <f>JK117/1000</f>
        <v>0</v>
      </c>
      <c r="JL298" s="362">
        <f>JL117/1000</f>
        <v>0</v>
      </c>
      <c r="JM298" s="362">
        <f t="shared" ref="JM298:LX298" si="277">JM117/1000</f>
        <v>0</v>
      </c>
      <c r="JN298" s="362">
        <f t="shared" si="277"/>
        <v>0</v>
      </c>
      <c r="JO298" s="362">
        <f t="shared" si="277"/>
        <v>0</v>
      </c>
      <c r="JP298" s="362">
        <f t="shared" si="277"/>
        <v>0</v>
      </c>
      <c r="JQ298" s="362">
        <f t="shared" si="277"/>
        <v>0</v>
      </c>
      <c r="JR298" s="362">
        <f t="shared" si="277"/>
        <v>5.5043503529411727E-3</v>
      </c>
      <c r="JS298" s="362">
        <f t="shared" si="277"/>
        <v>3.6138509647058802E-2</v>
      </c>
      <c r="JT298" s="362">
        <f t="shared" si="277"/>
        <v>2.8299853647058806E-2</v>
      </c>
      <c r="JU298" s="362">
        <f t="shared" si="277"/>
        <v>3.0345973411764687E-2</v>
      </c>
      <c r="JV298" s="362">
        <f t="shared" si="277"/>
        <v>3.1815721411764683E-2</v>
      </c>
      <c r="JW298" s="362">
        <f t="shared" si="277"/>
        <v>4.3573705411764675E-2</v>
      </c>
      <c r="JX298" s="362">
        <f t="shared" si="277"/>
        <v>3.4985766117647039E-2</v>
      </c>
      <c r="JY298" s="362">
        <f t="shared" si="277"/>
        <v>4.1959864470588207E-2</v>
      </c>
      <c r="JZ298" s="362">
        <f t="shared" si="277"/>
        <v>4.49281790588235E-2</v>
      </c>
      <c r="KA298" s="362">
        <f t="shared" si="277"/>
        <v>4.8761051294117619E-2</v>
      </c>
      <c r="KB298" s="362">
        <f t="shared" si="277"/>
        <v>1.876090094117646E-2</v>
      </c>
      <c r="KC298" s="362">
        <f t="shared" si="277"/>
        <v>9.7118642352941112E-3</v>
      </c>
      <c r="KD298" s="362">
        <f t="shared" si="277"/>
        <v>4.7406577647058794E-2</v>
      </c>
      <c r="KE298" s="362">
        <f t="shared" si="277"/>
        <v>5.5936879764705849E-2</v>
      </c>
      <c r="KF298" s="362">
        <f t="shared" si="277"/>
        <v>1.7060604235294104E-2</v>
      </c>
      <c r="KG298" s="362">
        <f t="shared" si="277"/>
        <v>2.4121158352941163E-2</v>
      </c>
      <c r="KH298" s="362">
        <f t="shared" si="277"/>
        <v>2.7752300470588218E-2</v>
      </c>
      <c r="KI298" s="362">
        <f t="shared" si="277"/>
        <v>4.1037669647058801E-2</v>
      </c>
      <c r="KJ298" s="362">
        <f t="shared" si="277"/>
        <v>3.7377708941176452E-2</v>
      </c>
      <c r="KK298" s="362">
        <f t="shared" si="277"/>
        <v>0</v>
      </c>
      <c r="KL298" s="362">
        <f t="shared" si="277"/>
        <v>0</v>
      </c>
      <c r="KM298" s="362">
        <f t="shared" si="277"/>
        <v>0</v>
      </c>
      <c r="KN298" s="362">
        <f t="shared" si="277"/>
        <v>0</v>
      </c>
      <c r="KO298" s="362">
        <f t="shared" si="277"/>
        <v>0</v>
      </c>
      <c r="KP298" s="362">
        <f t="shared" si="277"/>
        <v>0</v>
      </c>
      <c r="KQ298" s="362">
        <f t="shared" si="277"/>
        <v>0</v>
      </c>
      <c r="KR298" s="362">
        <f t="shared" si="277"/>
        <v>1.6797104761904762E-3</v>
      </c>
      <c r="KS298" s="362">
        <f t="shared" si="277"/>
        <v>0</v>
      </c>
      <c r="KT298" s="362">
        <f t="shared" si="277"/>
        <v>0</v>
      </c>
      <c r="KU298" s="362">
        <f t="shared" si="277"/>
        <v>0</v>
      </c>
      <c r="KV298" s="362">
        <f t="shared" si="277"/>
        <v>0</v>
      </c>
      <c r="KW298" s="362">
        <f t="shared" si="277"/>
        <v>0</v>
      </c>
      <c r="KX298" s="362">
        <f t="shared" si="277"/>
        <v>0</v>
      </c>
      <c r="KY298" s="362">
        <f t="shared" si="277"/>
        <v>0</v>
      </c>
      <c r="KZ298" s="362">
        <f t="shared" si="277"/>
        <v>0</v>
      </c>
      <c r="LA298" s="362">
        <f t="shared" si="277"/>
        <v>0</v>
      </c>
      <c r="LB298" s="362">
        <f t="shared" si="277"/>
        <v>0</v>
      </c>
      <c r="LC298" s="362">
        <f t="shared" si="277"/>
        <v>0</v>
      </c>
      <c r="LD298" s="362">
        <f t="shared" si="277"/>
        <v>0</v>
      </c>
      <c r="LE298" s="362">
        <f t="shared" si="277"/>
        <v>0</v>
      </c>
      <c r="LF298" s="362">
        <f t="shared" si="277"/>
        <v>0</v>
      </c>
      <c r="LG298" s="362">
        <f t="shared" si="277"/>
        <v>0</v>
      </c>
      <c r="LH298" s="362">
        <f t="shared" si="277"/>
        <v>0</v>
      </c>
      <c r="LI298" s="362">
        <f t="shared" si="277"/>
        <v>0</v>
      </c>
      <c r="LJ298" s="362">
        <f t="shared" si="277"/>
        <v>0</v>
      </c>
      <c r="LK298" s="362">
        <f t="shared" si="277"/>
        <v>0</v>
      </c>
      <c r="LL298" s="362">
        <f t="shared" si="277"/>
        <v>0</v>
      </c>
      <c r="LM298" s="362">
        <f t="shared" si="277"/>
        <v>0.5998671000000001</v>
      </c>
      <c r="LN298" s="362">
        <f t="shared" si="277"/>
        <v>0</v>
      </c>
      <c r="LO298" s="362">
        <f t="shared" si="277"/>
        <v>0</v>
      </c>
      <c r="LP298" s="362">
        <f t="shared" si="277"/>
        <v>0.2999541</v>
      </c>
      <c r="LQ298" s="362">
        <f t="shared" si="277"/>
        <v>0</v>
      </c>
      <c r="LR298" s="362">
        <f t="shared" si="277"/>
        <v>0</v>
      </c>
      <c r="LS298" s="362">
        <f t="shared" si="277"/>
        <v>0</v>
      </c>
      <c r="LT298" s="362">
        <f t="shared" si="277"/>
        <v>0</v>
      </c>
      <c r="LU298" s="362">
        <f t="shared" si="277"/>
        <v>0</v>
      </c>
      <c r="LV298" s="362">
        <f t="shared" si="277"/>
        <v>0</v>
      </c>
      <c r="LW298" s="362">
        <f t="shared" si="277"/>
        <v>0</v>
      </c>
      <c r="LX298" s="362">
        <f t="shared" si="277"/>
        <v>0.30077339999999997</v>
      </c>
      <c r="LY298" s="362">
        <f t="shared" ref="LY298:OJ298" si="278">LY117/1000</f>
        <v>0</v>
      </c>
      <c r="LZ298" s="362">
        <f t="shared" si="278"/>
        <v>0</v>
      </c>
      <c r="MA298" s="362">
        <f t="shared" si="278"/>
        <v>0</v>
      </c>
      <c r="MB298" s="362">
        <f t="shared" si="278"/>
        <v>0</v>
      </c>
      <c r="MC298" s="362">
        <f t="shared" si="278"/>
        <v>0</v>
      </c>
      <c r="MD298" s="362">
        <f t="shared" si="278"/>
        <v>0</v>
      </c>
      <c r="ME298" s="362">
        <f t="shared" si="278"/>
        <v>0</v>
      </c>
      <c r="MF298" s="362">
        <f t="shared" si="278"/>
        <v>0</v>
      </c>
      <c r="MG298" s="362">
        <f t="shared" si="278"/>
        <v>0</v>
      </c>
      <c r="MH298" s="362">
        <f t="shared" si="278"/>
        <v>0</v>
      </c>
      <c r="MI298" s="362">
        <f t="shared" si="278"/>
        <v>0.29977290000000001</v>
      </c>
      <c r="MJ298" s="362">
        <f t="shared" si="278"/>
        <v>0</v>
      </c>
      <c r="MK298" s="362">
        <f t="shared" si="278"/>
        <v>0</v>
      </c>
      <c r="ML298" s="362">
        <f t="shared" si="278"/>
        <v>0</v>
      </c>
      <c r="MM298" s="362">
        <f t="shared" si="278"/>
        <v>0</v>
      </c>
      <c r="MN298" s="362">
        <f t="shared" si="278"/>
        <v>0</v>
      </c>
      <c r="MO298" s="362">
        <f t="shared" si="278"/>
        <v>0</v>
      </c>
      <c r="MP298" s="362">
        <f t="shared" si="278"/>
        <v>0</v>
      </c>
      <c r="MQ298" s="362">
        <f t="shared" si="278"/>
        <v>0</v>
      </c>
      <c r="MR298" s="362">
        <f t="shared" si="278"/>
        <v>0</v>
      </c>
      <c r="MS298" s="362">
        <f t="shared" si="278"/>
        <v>0</v>
      </c>
      <c r="MT298" s="362">
        <f t="shared" si="278"/>
        <v>4.2000000000000006E-3</v>
      </c>
      <c r="MU298" s="362">
        <f t="shared" si="278"/>
        <v>4.0800000000000003E-3</v>
      </c>
      <c r="MV298" s="362">
        <f t="shared" si="278"/>
        <v>0</v>
      </c>
      <c r="MW298" s="362">
        <f t="shared" si="278"/>
        <v>2.154E-2</v>
      </c>
      <c r="MX298" s="362">
        <f t="shared" si="278"/>
        <v>4.2000000000000006E-3</v>
      </c>
      <c r="MY298" s="362">
        <f t="shared" si="278"/>
        <v>1.1406000000000001E-2</v>
      </c>
      <c r="MZ298" s="362">
        <f t="shared" si="278"/>
        <v>1.0101000000000001E-2</v>
      </c>
      <c r="NA298" s="362">
        <f t="shared" si="278"/>
        <v>4.2000000000000006E-3</v>
      </c>
      <c r="NB298" s="362">
        <f t="shared" si="278"/>
        <v>5.8710000000000004E-3</v>
      </c>
      <c r="NC298" s="362">
        <f t="shared" si="278"/>
        <v>5.7000000000000002E-3</v>
      </c>
      <c r="ND298" s="362">
        <f t="shared" si="278"/>
        <v>0</v>
      </c>
      <c r="NE298" s="362">
        <f t="shared" si="278"/>
        <v>0</v>
      </c>
      <c r="NF298" s="362">
        <f t="shared" si="278"/>
        <v>6.0000000000000001E-3</v>
      </c>
      <c r="NG298" s="362">
        <f t="shared" si="278"/>
        <v>2.1000000000000003E-3</v>
      </c>
      <c r="NH298" s="362">
        <f t="shared" si="278"/>
        <v>4.2000000000000006E-3</v>
      </c>
      <c r="NI298" s="362">
        <f t="shared" si="278"/>
        <v>4.4999999999999997E-3</v>
      </c>
      <c r="NJ298" s="362">
        <f t="shared" si="278"/>
        <v>4.2000000000000006E-3</v>
      </c>
      <c r="NK298" s="362">
        <f t="shared" si="278"/>
        <v>5.7000000000000002E-3</v>
      </c>
      <c r="NL298" s="362">
        <f t="shared" si="278"/>
        <v>3.1199999999999999E-2</v>
      </c>
      <c r="NM298" s="362">
        <f t="shared" si="278"/>
        <v>1.0199999999999999E-2</v>
      </c>
      <c r="NN298" s="362">
        <f t="shared" si="278"/>
        <v>4.4999999999999997E-3</v>
      </c>
      <c r="NO298" s="362">
        <f t="shared" si="278"/>
        <v>0</v>
      </c>
      <c r="NP298" s="362">
        <f t="shared" si="278"/>
        <v>0</v>
      </c>
      <c r="NQ298" s="362">
        <f t="shared" si="278"/>
        <v>5.7000000000000002E-3</v>
      </c>
      <c r="NR298" s="362">
        <f t="shared" si="278"/>
        <v>0</v>
      </c>
      <c r="NS298" s="362">
        <f t="shared" si="278"/>
        <v>6.0000000000000001E-3</v>
      </c>
      <c r="NT298" s="362">
        <f t="shared" si="278"/>
        <v>0</v>
      </c>
      <c r="NU298" s="362">
        <f t="shared" si="278"/>
        <v>0</v>
      </c>
      <c r="NV298" s="362">
        <f t="shared" si="278"/>
        <v>0</v>
      </c>
      <c r="NW298" s="362">
        <f t="shared" si="278"/>
        <v>0</v>
      </c>
      <c r="NX298" s="362">
        <f t="shared" si="278"/>
        <v>0</v>
      </c>
      <c r="NY298" s="362">
        <f t="shared" si="278"/>
        <v>2.1345000000000001</v>
      </c>
      <c r="NZ298" s="362">
        <f t="shared" si="278"/>
        <v>1.3800000000000002E-2</v>
      </c>
      <c r="OA298" s="362">
        <f t="shared" si="278"/>
        <v>2.1375000000000002</v>
      </c>
      <c r="OB298" s="362">
        <f t="shared" si="278"/>
        <v>2.109</v>
      </c>
      <c r="OC298" s="362">
        <f t="shared" si="278"/>
        <v>4.4999999999999997E-3</v>
      </c>
      <c r="OD298" s="362">
        <f t="shared" si="278"/>
        <v>1.5183</v>
      </c>
      <c r="OE298" s="362">
        <f t="shared" si="278"/>
        <v>0</v>
      </c>
      <c r="OF298" s="362">
        <f t="shared" si="278"/>
        <v>0</v>
      </c>
      <c r="OG298" s="362">
        <f t="shared" si="278"/>
        <v>0</v>
      </c>
      <c r="OH298" s="362">
        <f t="shared" si="278"/>
        <v>0</v>
      </c>
      <c r="OI298" s="362">
        <f t="shared" si="278"/>
        <v>0</v>
      </c>
      <c r="OJ298" s="362">
        <f t="shared" si="278"/>
        <v>0</v>
      </c>
      <c r="OK298" s="362">
        <f t="shared" ref="OK298:OR298" si="279">OK117/1000</f>
        <v>0</v>
      </c>
      <c r="OL298" s="362">
        <f t="shared" si="279"/>
        <v>0</v>
      </c>
      <c r="OM298" s="362">
        <f t="shared" si="279"/>
        <v>0</v>
      </c>
      <c r="ON298" s="362">
        <f t="shared" si="279"/>
        <v>0</v>
      </c>
      <c r="OO298" s="362">
        <f t="shared" si="279"/>
        <v>0</v>
      </c>
      <c r="OP298" s="362">
        <f t="shared" si="279"/>
        <v>0</v>
      </c>
      <c r="OQ298" s="362">
        <f t="shared" si="279"/>
        <v>0</v>
      </c>
      <c r="OR298" s="362">
        <f t="shared" si="279"/>
        <v>0</v>
      </c>
    </row>
    <row r="299" spans="1:408" ht="15">
      <c r="A299" s="364" t="s">
        <v>710</v>
      </c>
      <c r="B299" s="362">
        <f>B141</f>
        <v>0</v>
      </c>
      <c r="C299" s="362">
        <f t="shared" ref="C299:AE299" si="280">C141</f>
        <v>0</v>
      </c>
      <c r="D299" s="362">
        <f t="shared" si="280"/>
        <v>0</v>
      </c>
      <c r="E299" s="362">
        <f t="shared" si="280"/>
        <v>0</v>
      </c>
      <c r="F299" s="362">
        <f t="shared" si="280"/>
        <v>0</v>
      </c>
      <c r="G299" s="362">
        <f t="shared" si="280"/>
        <v>0</v>
      </c>
      <c r="H299" s="362">
        <f t="shared" si="280"/>
        <v>0</v>
      </c>
      <c r="I299" s="362">
        <f t="shared" si="280"/>
        <v>0</v>
      </c>
      <c r="J299" s="362">
        <f t="shared" si="280"/>
        <v>0</v>
      </c>
      <c r="K299" s="362">
        <f t="shared" si="280"/>
        <v>0</v>
      </c>
      <c r="L299" s="362">
        <f t="shared" si="280"/>
        <v>0</v>
      </c>
      <c r="M299" s="362">
        <f t="shared" si="280"/>
        <v>0</v>
      </c>
      <c r="N299" s="362">
        <f t="shared" si="280"/>
        <v>0.90176244447058806</v>
      </c>
      <c r="O299" s="362">
        <f t="shared" si="280"/>
        <v>9.3939663884705862</v>
      </c>
      <c r="P299" s="362">
        <f t="shared" si="280"/>
        <v>29.484672265176464</v>
      </c>
      <c r="Q299" s="362">
        <f t="shared" si="280"/>
        <v>2.831368656941176</v>
      </c>
      <c r="R299" s="362">
        <f t="shared" si="280"/>
        <v>0</v>
      </c>
      <c r="S299" s="362">
        <f t="shared" si="280"/>
        <v>0</v>
      </c>
      <c r="T299" s="362">
        <f t="shared" si="280"/>
        <v>4.6790148044705857</v>
      </c>
      <c r="U299" s="362">
        <f t="shared" si="280"/>
        <v>0</v>
      </c>
      <c r="V299" s="362">
        <f t="shared" si="280"/>
        <v>0</v>
      </c>
      <c r="W299" s="362">
        <f t="shared" si="280"/>
        <v>0</v>
      </c>
      <c r="X299" s="362">
        <f t="shared" si="280"/>
        <v>0</v>
      </c>
      <c r="Y299" s="362">
        <f t="shared" si="280"/>
        <v>0</v>
      </c>
      <c r="Z299" s="362">
        <f t="shared" si="280"/>
        <v>0</v>
      </c>
      <c r="AA299" s="362">
        <f t="shared" si="280"/>
        <v>0</v>
      </c>
      <c r="AB299" s="362">
        <f t="shared" si="280"/>
        <v>0</v>
      </c>
      <c r="AC299" s="362">
        <f t="shared" si="280"/>
        <v>0</v>
      </c>
      <c r="AD299" s="362">
        <f t="shared" si="280"/>
        <v>0</v>
      </c>
      <c r="AE299" s="362">
        <f t="shared" si="280"/>
        <v>0</v>
      </c>
      <c r="AF299" s="370"/>
      <c r="AG299" s="364"/>
      <c r="AH299" s="364"/>
      <c r="AI299" s="364"/>
      <c r="AJ299" s="364"/>
      <c r="AK299" s="364"/>
      <c r="AL299" s="364"/>
      <c r="AM299" s="364"/>
      <c r="AN299" s="364"/>
      <c r="AO299" s="364"/>
      <c r="AP299" s="364"/>
      <c r="AQ299" s="364"/>
      <c r="AR299" s="364"/>
      <c r="AS299" s="364"/>
      <c r="AT299" s="364"/>
      <c r="AU299" s="364"/>
      <c r="AV299" s="364"/>
      <c r="AW299" s="364"/>
      <c r="AX299" s="364"/>
      <c r="AY299" s="364"/>
      <c r="AZ299" s="364"/>
      <c r="BA299" s="364"/>
      <c r="BB299" s="364"/>
      <c r="BC299" s="364"/>
      <c r="BD299" s="364"/>
      <c r="BE299" s="364"/>
      <c r="BF299" s="364"/>
      <c r="BG299" s="364"/>
      <c r="BH299" s="364"/>
      <c r="BI299" s="364"/>
      <c r="BJ299" s="364"/>
      <c r="BK299" s="364"/>
      <c r="BL299" s="364"/>
      <c r="BM299" s="364"/>
      <c r="BN299" s="364"/>
      <c r="BO299" s="364"/>
      <c r="BP299" s="364"/>
      <c r="BQ299" s="364"/>
      <c r="BR299" s="364"/>
      <c r="BS299" s="364"/>
      <c r="BT299" s="364"/>
      <c r="BU299" s="364"/>
      <c r="BV299" s="364"/>
      <c r="BW299" s="364"/>
      <c r="BX299" s="364"/>
      <c r="BY299" s="364"/>
      <c r="BZ299" s="364"/>
      <c r="CA299" s="364"/>
      <c r="CB299" s="364"/>
      <c r="CC299" s="364"/>
      <c r="CD299" s="364"/>
      <c r="CE299" s="364"/>
      <c r="CF299" s="364"/>
      <c r="CG299" s="364"/>
      <c r="CH299" s="364"/>
      <c r="CI299" s="364"/>
      <c r="CJ299" s="364"/>
      <c r="CK299" s="364"/>
      <c r="CL299" s="364"/>
      <c r="CM299" s="364"/>
      <c r="CN299" s="364"/>
      <c r="CO299" s="364"/>
      <c r="CP299" s="364"/>
      <c r="CQ299" s="364"/>
      <c r="CR299" s="364"/>
      <c r="CS299" s="364"/>
      <c r="CT299" s="364"/>
      <c r="CU299" s="364"/>
      <c r="CV299" s="364"/>
      <c r="CW299" s="364"/>
      <c r="CX299" s="364"/>
      <c r="CY299" s="364"/>
      <c r="CZ299" s="364"/>
      <c r="DA299" s="364"/>
      <c r="DB299" s="364"/>
      <c r="DC299" s="364"/>
      <c r="DD299" s="364"/>
      <c r="DE299" s="364"/>
      <c r="DF299" s="364"/>
      <c r="DG299" s="364"/>
      <c r="DH299" s="364"/>
      <c r="DI299" s="364"/>
      <c r="DJ299" s="364"/>
      <c r="DK299" s="364"/>
      <c r="DL299" s="364"/>
      <c r="DM299" s="364"/>
      <c r="DN299" s="364"/>
      <c r="DO299" s="364"/>
      <c r="DP299" s="364"/>
      <c r="DQ299" s="364"/>
      <c r="DR299" s="364"/>
      <c r="DS299" s="364"/>
      <c r="DT299" s="364"/>
      <c r="DU299" s="364"/>
      <c r="DV299" s="364"/>
      <c r="DW299" s="364"/>
      <c r="DX299" s="364"/>
      <c r="DY299" s="364"/>
      <c r="DZ299" s="364"/>
      <c r="EA299" s="364"/>
      <c r="EB299" s="364"/>
      <c r="EC299" s="364"/>
      <c r="ED299" s="364"/>
      <c r="EE299" s="364"/>
      <c r="EF299" s="364"/>
      <c r="EG299" s="364"/>
      <c r="EH299" s="364"/>
      <c r="EI299" s="364"/>
      <c r="EJ299" s="364"/>
      <c r="EK299" s="364"/>
      <c r="EL299" s="364"/>
      <c r="EM299" s="364"/>
      <c r="EN299" s="364"/>
      <c r="EO299" s="364"/>
      <c r="EP299" s="364"/>
      <c r="EQ299" s="364"/>
      <c r="ER299" s="364"/>
      <c r="ES299" s="364"/>
      <c r="ET299" s="364"/>
      <c r="EU299" s="364"/>
      <c r="EV299" s="364"/>
      <c r="EW299" s="364"/>
      <c r="EX299" s="364"/>
      <c r="EY299" s="364"/>
      <c r="EZ299" s="364"/>
      <c r="FA299" s="364"/>
      <c r="FB299" s="364"/>
      <c r="FC299" s="364"/>
      <c r="FD299" s="364"/>
      <c r="FE299" s="364"/>
      <c r="FF299" s="364"/>
      <c r="FG299" s="364"/>
      <c r="FH299" s="364"/>
      <c r="FI299" s="364"/>
      <c r="FJ299" s="364"/>
      <c r="FK299" s="364"/>
      <c r="FL299" s="364"/>
      <c r="FM299" s="364"/>
      <c r="FN299" s="364"/>
      <c r="FO299" s="364"/>
      <c r="FP299" s="364"/>
      <c r="FQ299" s="364"/>
      <c r="FR299" s="364"/>
      <c r="FS299" s="364"/>
      <c r="FT299" s="364"/>
      <c r="FU299" s="362">
        <f>FU141/1000</f>
        <v>0</v>
      </c>
      <c r="FV299" s="362">
        <f t="shared" ref="FV299:IG299" si="281">FV141/1000</f>
        <v>0</v>
      </c>
      <c r="FW299" s="362">
        <f t="shared" si="281"/>
        <v>0</v>
      </c>
      <c r="FX299" s="362">
        <f t="shared" si="281"/>
        <v>0</v>
      </c>
      <c r="FY299" s="362">
        <f t="shared" si="281"/>
        <v>0</v>
      </c>
      <c r="FZ299" s="362">
        <f t="shared" si="281"/>
        <v>0</v>
      </c>
      <c r="GA299" s="362">
        <f t="shared" si="281"/>
        <v>0</v>
      </c>
      <c r="GB299" s="362">
        <f t="shared" si="281"/>
        <v>0</v>
      </c>
      <c r="GC299" s="362">
        <f t="shared" si="281"/>
        <v>0</v>
      </c>
      <c r="GD299" s="362">
        <f t="shared" si="281"/>
        <v>0</v>
      </c>
      <c r="GE299" s="362">
        <f t="shared" si="281"/>
        <v>0.90176244447058806</v>
      </c>
      <c r="GF299" s="362">
        <f t="shared" si="281"/>
        <v>0</v>
      </c>
      <c r="GG299" s="362">
        <f t="shared" si="281"/>
        <v>2.1293478475294112</v>
      </c>
      <c r="GH299" s="362">
        <f t="shared" si="281"/>
        <v>3.6869060858823524</v>
      </c>
      <c r="GI299" s="362">
        <f t="shared" si="281"/>
        <v>2.1602701927058821</v>
      </c>
      <c r="GJ299" s="362">
        <f t="shared" si="281"/>
        <v>0</v>
      </c>
      <c r="GK299" s="362">
        <f t="shared" si="281"/>
        <v>0</v>
      </c>
      <c r="GL299" s="362">
        <f t="shared" si="281"/>
        <v>0</v>
      </c>
      <c r="GM299" s="362">
        <f t="shared" si="281"/>
        <v>0.85556624752941157</v>
      </c>
      <c r="GN299" s="362">
        <f t="shared" si="281"/>
        <v>0</v>
      </c>
      <c r="GO299" s="362">
        <f t="shared" si="281"/>
        <v>0.56187601482352934</v>
      </c>
      <c r="GP299" s="362">
        <f t="shared" si="281"/>
        <v>0</v>
      </c>
      <c r="GQ299" s="362">
        <f t="shared" si="281"/>
        <v>0</v>
      </c>
      <c r="GR299" s="362">
        <f t="shared" si="281"/>
        <v>0</v>
      </c>
      <c r="GS299" s="362">
        <f t="shared" si="281"/>
        <v>0</v>
      </c>
      <c r="GT299" s="362">
        <f t="shared" si="281"/>
        <v>7.4753976952941166</v>
      </c>
      <c r="GU299" s="362">
        <f t="shared" si="281"/>
        <v>2.0217968762352938</v>
      </c>
      <c r="GV299" s="362">
        <f t="shared" si="281"/>
        <v>2.8807637171764706</v>
      </c>
      <c r="GW299" s="362">
        <f t="shared" si="281"/>
        <v>3.1310531559999997</v>
      </c>
      <c r="GX299" s="362">
        <f t="shared" si="281"/>
        <v>2.3485708482352941</v>
      </c>
      <c r="GY299" s="362">
        <f t="shared" si="281"/>
        <v>0</v>
      </c>
      <c r="GZ299" s="362">
        <f t="shared" si="281"/>
        <v>2.8656339583529409</v>
      </c>
      <c r="HA299" s="362">
        <f t="shared" si="281"/>
        <v>2.9142797352941172</v>
      </c>
      <c r="HB299" s="362">
        <f t="shared" si="281"/>
        <v>1.9569838712941172</v>
      </c>
      <c r="HC299" s="362">
        <f t="shared" si="281"/>
        <v>3.890192407294117</v>
      </c>
      <c r="HD299" s="362">
        <f t="shared" si="281"/>
        <v>0</v>
      </c>
      <c r="HE299" s="362">
        <f t="shared" si="281"/>
        <v>0</v>
      </c>
      <c r="HF299" s="362">
        <f t="shared" si="281"/>
        <v>0</v>
      </c>
      <c r="HG299" s="362">
        <f t="shared" si="281"/>
        <v>1.455943896235294</v>
      </c>
      <c r="HH299" s="362">
        <f t="shared" si="281"/>
        <v>0</v>
      </c>
      <c r="HI299" s="362">
        <f t="shared" si="281"/>
        <v>1.3752230305882351</v>
      </c>
      <c r="HJ299" s="362">
        <f t="shared" si="281"/>
        <v>0</v>
      </c>
      <c r="HK299" s="362">
        <f t="shared" si="281"/>
        <v>0</v>
      </c>
      <c r="HL299" s="362">
        <f t="shared" si="281"/>
        <v>0</v>
      </c>
      <c r="HM299" s="362">
        <f t="shared" si="281"/>
        <v>0</v>
      </c>
      <c r="HN299" s="362">
        <f t="shared" si="281"/>
        <v>0</v>
      </c>
      <c r="HO299" s="362">
        <f t="shared" si="281"/>
        <v>2.0173011764705877E-4</v>
      </c>
      <c r="HP299" s="362">
        <f t="shared" si="281"/>
        <v>0</v>
      </c>
      <c r="HQ299" s="362">
        <f t="shared" si="281"/>
        <v>0</v>
      </c>
      <c r="HR299" s="362">
        <f t="shared" si="281"/>
        <v>0</v>
      </c>
      <c r="HS299" s="362">
        <f t="shared" si="281"/>
        <v>0</v>
      </c>
      <c r="HT299" s="362">
        <f t="shared" si="281"/>
        <v>0</v>
      </c>
      <c r="HU299" s="362">
        <f t="shared" si="281"/>
        <v>0</v>
      </c>
      <c r="HV299" s="362">
        <f t="shared" si="281"/>
        <v>0</v>
      </c>
      <c r="HW299" s="362">
        <f t="shared" si="281"/>
        <v>0</v>
      </c>
      <c r="HX299" s="362">
        <f t="shared" si="281"/>
        <v>0</v>
      </c>
      <c r="HY299" s="362">
        <f t="shared" si="281"/>
        <v>0</v>
      </c>
      <c r="HZ299" s="362">
        <f t="shared" si="281"/>
        <v>0</v>
      </c>
      <c r="IA299" s="362">
        <f t="shared" si="281"/>
        <v>0</v>
      </c>
      <c r="IB299" s="362">
        <f t="shared" si="281"/>
        <v>0</v>
      </c>
      <c r="IC299" s="362">
        <f t="shared" si="281"/>
        <v>0</v>
      </c>
      <c r="ID299" s="362">
        <f t="shared" si="281"/>
        <v>0</v>
      </c>
      <c r="IE299" s="362">
        <f t="shared" si="281"/>
        <v>0</v>
      </c>
      <c r="IF299" s="362">
        <f t="shared" si="281"/>
        <v>0</v>
      </c>
      <c r="IG299" s="362">
        <f t="shared" si="281"/>
        <v>0</v>
      </c>
      <c r="IH299" s="362">
        <f t="shared" ref="IH299:JJ299" si="282">IH141/1000</f>
        <v>0</v>
      </c>
      <c r="II299" s="362">
        <f t="shared" si="282"/>
        <v>0</v>
      </c>
      <c r="IJ299" s="362">
        <f t="shared" si="282"/>
        <v>0</v>
      </c>
      <c r="IK299" s="362">
        <f t="shared" si="282"/>
        <v>0</v>
      </c>
      <c r="IL299" s="362">
        <f t="shared" si="282"/>
        <v>0</v>
      </c>
      <c r="IM299" s="362">
        <f t="shared" si="282"/>
        <v>0</v>
      </c>
      <c r="IN299" s="362">
        <f t="shared" si="282"/>
        <v>0</v>
      </c>
      <c r="IO299" s="362">
        <f t="shared" si="282"/>
        <v>0</v>
      </c>
      <c r="IP299" s="362">
        <f t="shared" si="282"/>
        <v>0</v>
      </c>
      <c r="IQ299" s="362">
        <f t="shared" si="282"/>
        <v>0</v>
      </c>
      <c r="IR299" s="362">
        <f t="shared" si="282"/>
        <v>0</v>
      </c>
      <c r="IS299" s="362">
        <f t="shared" si="282"/>
        <v>0</v>
      </c>
      <c r="IT299" s="362">
        <f t="shared" si="282"/>
        <v>0</v>
      </c>
      <c r="IU299" s="362">
        <f t="shared" si="282"/>
        <v>4.6790148044705857</v>
      </c>
      <c r="IV299" s="362">
        <f t="shared" si="282"/>
        <v>0</v>
      </c>
      <c r="IW299" s="362">
        <f t="shared" si="282"/>
        <v>0</v>
      </c>
      <c r="IX299" s="362">
        <f t="shared" si="282"/>
        <v>0</v>
      </c>
      <c r="IY299" s="362">
        <f t="shared" si="282"/>
        <v>0</v>
      </c>
      <c r="IZ299" s="362">
        <f t="shared" si="282"/>
        <v>0</v>
      </c>
      <c r="JA299" s="362">
        <f t="shared" si="282"/>
        <v>0</v>
      </c>
      <c r="JB299" s="362">
        <f t="shared" si="282"/>
        <v>0</v>
      </c>
      <c r="JC299" s="362">
        <f t="shared" si="282"/>
        <v>0</v>
      </c>
      <c r="JD299" s="362">
        <f t="shared" si="282"/>
        <v>0</v>
      </c>
      <c r="JE299" s="362">
        <f t="shared" si="282"/>
        <v>0</v>
      </c>
      <c r="JF299" s="362">
        <f t="shared" si="282"/>
        <v>0</v>
      </c>
      <c r="JG299" s="362">
        <f t="shared" si="282"/>
        <v>0</v>
      </c>
      <c r="JH299" s="362">
        <f t="shared" si="282"/>
        <v>0</v>
      </c>
      <c r="JI299" s="362">
        <f t="shared" si="282"/>
        <v>0</v>
      </c>
      <c r="JJ299" s="362">
        <f t="shared" si="282"/>
        <v>0</v>
      </c>
      <c r="JK299" s="362">
        <f>JK141/1000</f>
        <v>0</v>
      </c>
      <c r="JL299" s="362">
        <f>JL141/1000</f>
        <v>0</v>
      </c>
      <c r="JM299" s="362">
        <f t="shared" ref="JM299:LX299" si="283">JM141/1000</f>
        <v>0</v>
      </c>
      <c r="JN299" s="362">
        <f t="shared" si="283"/>
        <v>0</v>
      </c>
      <c r="JO299" s="362">
        <f t="shared" si="283"/>
        <v>0</v>
      </c>
      <c r="JP299" s="362">
        <f t="shared" si="283"/>
        <v>0</v>
      </c>
      <c r="JQ299" s="362">
        <f t="shared" si="283"/>
        <v>0</v>
      </c>
      <c r="JR299" s="362">
        <f t="shared" si="283"/>
        <v>0</v>
      </c>
      <c r="JS299" s="362">
        <f t="shared" si="283"/>
        <v>0</v>
      </c>
      <c r="JT299" s="362">
        <f t="shared" si="283"/>
        <v>0</v>
      </c>
      <c r="JU299" s="362">
        <f t="shared" si="283"/>
        <v>0</v>
      </c>
      <c r="JV299" s="362">
        <f t="shared" si="283"/>
        <v>0</v>
      </c>
      <c r="JW299" s="362">
        <f t="shared" si="283"/>
        <v>0</v>
      </c>
      <c r="JX299" s="362">
        <f t="shared" si="283"/>
        <v>0</v>
      </c>
      <c r="JY299" s="362">
        <f t="shared" si="283"/>
        <v>0</v>
      </c>
      <c r="JZ299" s="362">
        <f t="shared" si="283"/>
        <v>0</v>
      </c>
      <c r="KA299" s="362">
        <f t="shared" si="283"/>
        <v>0</v>
      </c>
      <c r="KB299" s="362">
        <f t="shared" si="283"/>
        <v>0</v>
      </c>
      <c r="KC299" s="362">
        <f t="shared" si="283"/>
        <v>0</v>
      </c>
      <c r="KD299" s="362">
        <f t="shared" si="283"/>
        <v>0</v>
      </c>
      <c r="KE299" s="362">
        <f t="shared" si="283"/>
        <v>0</v>
      </c>
      <c r="KF299" s="362">
        <f t="shared" si="283"/>
        <v>0</v>
      </c>
      <c r="KG299" s="362">
        <f t="shared" si="283"/>
        <v>0</v>
      </c>
      <c r="KH299" s="362">
        <f t="shared" si="283"/>
        <v>0</v>
      </c>
      <c r="KI299" s="362">
        <f t="shared" si="283"/>
        <v>0</v>
      </c>
      <c r="KJ299" s="362">
        <f t="shared" si="283"/>
        <v>0</v>
      </c>
      <c r="KK299" s="362">
        <f t="shared" si="283"/>
        <v>0</v>
      </c>
      <c r="KL299" s="362">
        <f t="shared" si="283"/>
        <v>0</v>
      </c>
      <c r="KM299" s="362">
        <f t="shared" si="283"/>
        <v>0</v>
      </c>
      <c r="KN299" s="362">
        <f t="shared" si="283"/>
        <v>0</v>
      </c>
      <c r="KO299" s="362">
        <f t="shared" si="283"/>
        <v>0</v>
      </c>
      <c r="KP299" s="362">
        <f t="shared" si="283"/>
        <v>0</v>
      </c>
      <c r="KQ299" s="362">
        <f t="shared" si="283"/>
        <v>0</v>
      </c>
      <c r="KR299" s="362">
        <f t="shared" si="283"/>
        <v>0</v>
      </c>
      <c r="KS299" s="362">
        <f t="shared" si="283"/>
        <v>0</v>
      </c>
      <c r="KT299" s="362">
        <f t="shared" si="283"/>
        <v>0</v>
      </c>
      <c r="KU299" s="362">
        <f t="shared" si="283"/>
        <v>0</v>
      </c>
      <c r="KV299" s="362">
        <f t="shared" si="283"/>
        <v>0</v>
      </c>
      <c r="KW299" s="362">
        <f t="shared" si="283"/>
        <v>0</v>
      </c>
      <c r="KX299" s="362">
        <f t="shared" si="283"/>
        <v>0</v>
      </c>
      <c r="KY299" s="362">
        <f t="shared" si="283"/>
        <v>0</v>
      </c>
      <c r="KZ299" s="362">
        <f t="shared" si="283"/>
        <v>0</v>
      </c>
      <c r="LA299" s="362">
        <f t="shared" si="283"/>
        <v>0</v>
      </c>
      <c r="LB299" s="362">
        <f t="shared" si="283"/>
        <v>0</v>
      </c>
      <c r="LC299" s="362">
        <f t="shared" si="283"/>
        <v>0</v>
      </c>
      <c r="LD299" s="362">
        <f t="shared" si="283"/>
        <v>0</v>
      </c>
      <c r="LE299" s="362">
        <f t="shared" si="283"/>
        <v>0</v>
      </c>
      <c r="LF299" s="362">
        <f t="shared" si="283"/>
        <v>0</v>
      </c>
      <c r="LG299" s="362">
        <f t="shared" si="283"/>
        <v>0</v>
      </c>
      <c r="LH299" s="362">
        <f t="shared" si="283"/>
        <v>0</v>
      </c>
      <c r="LI299" s="362">
        <f t="shared" si="283"/>
        <v>0</v>
      </c>
      <c r="LJ299" s="362">
        <f t="shared" si="283"/>
        <v>0</v>
      </c>
      <c r="LK299" s="362">
        <f t="shared" si="283"/>
        <v>0</v>
      </c>
      <c r="LL299" s="362">
        <f t="shared" si="283"/>
        <v>0</v>
      </c>
      <c r="LM299" s="362">
        <f t="shared" si="283"/>
        <v>0</v>
      </c>
      <c r="LN299" s="362">
        <f t="shared" si="283"/>
        <v>0</v>
      </c>
      <c r="LO299" s="362">
        <f t="shared" si="283"/>
        <v>0</v>
      </c>
      <c r="LP299" s="362">
        <f t="shared" si="283"/>
        <v>0</v>
      </c>
      <c r="LQ299" s="362">
        <f t="shared" si="283"/>
        <v>0</v>
      </c>
      <c r="LR299" s="362">
        <f t="shared" si="283"/>
        <v>0</v>
      </c>
      <c r="LS299" s="362">
        <f t="shared" si="283"/>
        <v>0</v>
      </c>
      <c r="LT299" s="362">
        <f t="shared" si="283"/>
        <v>0</v>
      </c>
      <c r="LU299" s="362">
        <f t="shared" si="283"/>
        <v>0</v>
      </c>
      <c r="LV299" s="362">
        <f t="shared" si="283"/>
        <v>0</v>
      </c>
      <c r="LW299" s="362">
        <f t="shared" si="283"/>
        <v>0</v>
      </c>
      <c r="LX299" s="362">
        <f t="shared" si="283"/>
        <v>0</v>
      </c>
      <c r="LY299" s="362">
        <f t="shared" ref="LY299:OJ299" si="284">LY141/1000</f>
        <v>0</v>
      </c>
      <c r="LZ299" s="362">
        <f t="shared" si="284"/>
        <v>0</v>
      </c>
      <c r="MA299" s="362">
        <f t="shared" si="284"/>
        <v>0</v>
      </c>
      <c r="MB299" s="362">
        <f t="shared" si="284"/>
        <v>0</v>
      </c>
      <c r="MC299" s="362">
        <f t="shared" si="284"/>
        <v>0</v>
      </c>
      <c r="MD299" s="362">
        <f t="shared" si="284"/>
        <v>0</v>
      </c>
      <c r="ME299" s="362">
        <f t="shared" si="284"/>
        <v>0</v>
      </c>
      <c r="MF299" s="362">
        <f t="shared" si="284"/>
        <v>0</v>
      </c>
      <c r="MG299" s="362">
        <f t="shared" si="284"/>
        <v>0</v>
      </c>
      <c r="MH299" s="362">
        <f t="shared" si="284"/>
        <v>0</v>
      </c>
      <c r="MI299" s="362">
        <f t="shared" si="284"/>
        <v>0</v>
      </c>
      <c r="MJ299" s="362">
        <f t="shared" si="284"/>
        <v>0</v>
      </c>
      <c r="MK299" s="362">
        <f t="shared" si="284"/>
        <v>0</v>
      </c>
      <c r="ML299" s="362">
        <f t="shared" si="284"/>
        <v>0</v>
      </c>
      <c r="MM299" s="362">
        <f t="shared" si="284"/>
        <v>0</v>
      </c>
      <c r="MN299" s="362">
        <f t="shared" si="284"/>
        <v>0</v>
      </c>
      <c r="MO299" s="362">
        <f t="shared" si="284"/>
        <v>0</v>
      </c>
      <c r="MP299" s="362">
        <f t="shared" si="284"/>
        <v>0</v>
      </c>
      <c r="MQ299" s="362">
        <f t="shared" si="284"/>
        <v>0</v>
      </c>
      <c r="MR299" s="362">
        <f t="shared" si="284"/>
        <v>0</v>
      </c>
      <c r="MS299" s="362">
        <f t="shared" si="284"/>
        <v>0</v>
      </c>
      <c r="MT299" s="362">
        <f t="shared" si="284"/>
        <v>0</v>
      </c>
      <c r="MU299" s="362">
        <f t="shared" si="284"/>
        <v>0</v>
      </c>
      <c r="MV299" s="362">
        <f t="shared" si="284"/>
        <v>0</v>
      </c>
      <c r="MW299" s="362">
        <f t="shared" si="284"/>
        <v>0</v>
      </c>
      <c r="MX299" s="362">
        <f t="shared" si="284"/>
        <v>0</v>
      </c>
      <c r="MY299" s="362">
        <f t="shared" si="284"/>
        <v>0</v>
      </c>
      <c r="MZ299" s="362">
        <f t="shared" si="284"/>
        <v>0</v>
      </c>
      <c r="NA299" s="362">
        <f t="shared" si="284"/>
        <v>0</v>
      </c>
      <c r="NB299" s="362">
        <f t="shared" si="284"/>
        <v>0</v>
      </c>
      <c r="NC299" s="362">
        <f t="shared" si="284"/>
        <v>0</v>
      </c>
      <c r="ND299" s="362">
        <f t="shared" si="284"/>
        <v>0</v>
      </c>
      <c r="NE299" s="362">
        <f t="shared" si="284"/>
        <v>0</v>
      </c>
      <c r="NF299" s="362">
        <f t="shared" si="284"/>
        <v>0</v>
      </c>
      <c r="NG299" s="362">
        <f t="shared" si="284"/>
        <v>0</v>
      </c>
      <c r="NH299" s="362">
        <f t="shared" si="284"/>
        <v>0</v>
      </c>
      <c r="NI299" s="362">
        <f t="shared" si="284"/>
        <v>0</v>
      </c>
      <c r="NJ299" s="362">
        <f t="shared" si="284"/>
        <v>0</v>
      </c>
      <c r="NK299" s="362">
        <f t="shared" si="284"/>
        <v>0</v>
      </c>
      <c r="NL299" s="362">
        <f t="shared" si="284"/>
        <v>0</v>
      </c>
      <c r="NM299" s="362">
        <f t="shared" si="284"/>
        <v>0</v>
      </c>
      <c r="NN299" s="362">
        <f t="shared" si="284"/>
        <v>0</v>
      </c>
      <c r="NO299" s="362">
        <f t="shared" si="284"/>
        <v>0</v>
      </c>
      <c r="NP299" s="362">
        <f t="shared" si="284"/>
        <v>0</v>
      </c>
      <c r="NQ299" s="362">
        <f t="shared" si="284"/>
        <v>0</v>
      </c>
      <c r="NR299" s="362">
        <f t="shared" si="284"/>
        <v>0</v>
      </c>
      <c r="NS299" s="362">
        <f t="shared" si="284"/>
        <v>0</v>
      </c>
      <c r="NT299" s="362">
        <f t="shared" si="284"/>
        <v>0</v>
      </c>
      <c r="NU299" s="362">
        <f t="shared" si="284"/>
        <v>0</v>
      </c>
      <c r="NV299" s="362">
        <f t="shared" si="284"/>
        <v>0</v>
      </c>
      <c r="NW299" s="362">
        <f t="shared" si="284"/>
        <v>0</v>
      </c>
      <c r="NX299" s="362">
        <f t="shared" si="284"/>
        <v>0</v>
      </c>
      <c r="NY299" s="362">
        <f t="shared" si="284"/>
        <v>0</v>
      </c>
      <c r="NZ299" s="362">
        <f t="shared" si="284"/>
        <v>0</v>
      </c>
      <c r="OA299" s="362">
        <f t="shared" si="284"/>
        <v>0</v>
      </c>
      <c r="OB299" s="362">
        <f t="shared" si="284"/>
        <v>0</v>
      </c>
      <c r="OC299" s="362">
        <f t="shared" si="284"/>
        <v>0</v>
      </c>
      <c r="OD299" s="362">
        <f t="shared" si="284"/>
        <v>0</v>
      </c>
      <c r="OE299" s="362">
        <f t="shared" si="284"/>
        <v>4.7999999999999996E-3</v>
      </c>
      <c r="OF299" s="362">
        <f t="shared" si="284"/>
        <v>0</v>
      </c>
      <c r="OG299" s="362">
        <f t="shared" si="284"/>
        <v>0</v>
      </c>
      <c r="OH299" s="362">
        <f t="shared" si="284"/>
        <v>0</v>
      </c>
      <c r="OI299" s="362">
        <f t="shared" si="284"/>
        <v>0</v>
      </c>
      <c r="OJ299" s="362">
        <f t="shared" si="284"/>
        <v>0</v>
      </c>
      <c r="OK299" s="362">
        <f t="shared" ref="OK299:OR299" si="285">OK141/1000</f>
        <v>0</v>
      </c>
      <c r="OL299" s="362">
        <f t="shared" si="285"/>
        <v>0</v>
      </c>
      <c r="OM299" s="362">
        <f t="shared" si="285"/>
        <v>0</v>
      </c>
      <c r="ON299" s="362">
        <f t="shared" si="285"/>
        <v>0</v>
      </c>
      <c r="OO299" s="362">
        <f t="shared" si="285"/>
        <v>0</v>
      </c>
      <c r="OP299" s="362">
        <f t="shared" si="285"/>
        <v>0</v>
      </c>
      <c r="OQ299" s="362">
        <f t="shared" si="285"/>
        <v>0</v>
      </c>
      <c r="OR299" s="362">
        <f t="shared" si="285"/>
        <v>0</v>
      </c>
    </row>
    <row r="300" spans="1:408" ht="15">
      <c r="A300" s="364" t="s">
        <v>587</v>
      </c>
      <c r="B300" s="362">
        <f>B234</f>
        <v>0</v>
      </c>
      <c r="C300" s="362">
        <f t="shared" ref="C300:AE300" si="286">C234</f>
        <v>0</v>
      </c>
      <c r="D300" s="362">
        <f t="shared" si="286"/>
        <v>0</v>
      </c>
      <c r="E300" s="362">
        <f t="shared" si="286"/>
        <v>0</v>
      </c>
      <c r="F300" s="362">
        <f t="shared" si="286"/>
        <v>0</v>
      </c>
      <c r="G300" s="362">
        <f t="shared" si="286"/>
        <v>0</v>
      </c>
      <c r="H300" s="362">
        <f t="shared" si="286"/>
        <v>0</v>
      </c>
      <c r="I300" s="362">
        <f t="shared" si="286"/>
        <v>0</v>
      </c>
      <c r="J300" s="362">
        <f t="shared" si="286"/>
        <v>0</v>
      </c>
      <c r="K300" s="362">
        <f t="shared" si="286"/>
        <v>0</v>
      </c>
      <c r="L300" s="362">
        <f t="shared" si="286"/>
        <v>0</v>
      </c>
      <c r="M300" s="362">
        <f t="shared" si="286"/>
        <v>0</v>
      </c>
      <c r="N300" s="362">
        <f t="shared" si="286"/>
        <v>0</v>
      </c>
      <c r="O300" s="362">
        <f t="shared" si="286"/>
        <v>11.78913689388235</v>
      </c>
      <c r="P300" s="362">
        <f t="shared" si="286"/>
        <v>155.79219289364701</v>
      </c>
      <c r="Q300" s="362">
        <f t="shared" si="286"/>
        <v>25.95125398023529</v>
      </c>
      <c r="R300" s="362">
        <f t="shared" si="286"/>
        <v>0</v>
      </c>
      <c r="S300" s="362">
        <f t="shared" si="286"/>
        <v>0</v>
      </c>
      <c r="T300" s="362">
        <f t="shared" si="286"/>
        <v>0</v>
      </c>
      <c r="U300" s="362">
        <f t="shared" si="286"/>
        <v>127.27230932541168</v>
      </c>
      <c r="V300" s="362">
        <f t="shared" si="286"/>
        <v>45.100139574823501</v>
      </c>
      <c r="W300" s="362">
        <f t="shared" si="286"/>
        <v>190.10498733882341</v>
      </c>
      <c r="X300" s="362">
        <f t="shared" si="286"/>
        <v>442.435049547483</v>
      </c>
      <c r="Y300" s="362">
        <f t="shared" si="286"/>
        <v>290.26134238114281</v>
      </c>
      <c r="Z300" s="362">
        <f t="shared" si="286"/>
        <v>0</v>
      </c>
      <c r="AA300" s="362">
        <f t="shared" si="286"/>
        <v>0</v>
      </c>
      <c r="AB300" s="362">
        <f t="shared" si="286"/>
        <v>0</v>
      </c>
      <c r="AC300" s="362">
        <f t="shared" si="286"/>
        <v>0</v>
      </c>
      <c r="AD300" s="362">
        <f t="shared" si="286"/>
        <v>0</v>
      </c>
      <c r="AE300" s="362">
        <f t="shared" si="286"/>
        <v>0</v>
      </c>
      <c r="AF300" s="370"/>
      <c r="AG300" s="364"/>
      <c r="AH300" s="364"/>
      <c r="AI300" s="364"/>
      <c r="AJ300" s="364"/>
      <c r="AK300" s="364"/>
      <c r="AL300" s="364"/>
      <c r="AM300" s="364"/>
      <c r="AN300" s="364"/>
      <c r="AO300" s="364"/>
      <c r="AP300" s="364"/>
      <c r="AQ300" s="364"/>
      <c r="AR300" s="364"/>
      <c r="AS300" s="364"/>
      <c r="AT300" s="364"/>
      <c r="AU300" s="364"/>
      <c r="AV300" s="364"/>
      <c r="AW300" s="364"/>
      <c r="AX300" s="364"/>
      <c r="AY300" s="364"/>
      <c r="AZ300" s="364"/>
      <c r="BA300" s="364"/>
      <c r="BB300" s="364"/>
      <c r="BC300" s="364"/>
      <c r="BD300" s="364"/>
      <c r="BE300" s="364"/>
      <c r="BF300" s="364"/>
      <c r="BG300" s="364"/>
      <c r="BH300" s="364"/>
      <c r="BI300" s="364"/>
      <c r="BJ300" s="364"/>
      <c r="BK300" s="364"/>
      <c r="BL300" s="364"/>
      <c r="BM300" s="364"/>
      <c r="BN300" s="364"/>
      <c r="BO300" s="364"/>
      <c r="BP300" s="364"/>
      <c r="BQ300" s="364"/>
      <c r="BR300" s="364"/>
      <c r="BS300" s="364"/>
      <c r="BT300" s="364"/>
      <c r="BU300" s="364"/>
      <c r="BV300" s="364"/>
      <c r="BW300" s="364"/>
      <c r="BX300" s="364"/>
      <c r="BY300" s="364"/>
      <c r="BZ300" s="364"/>
      <c r="CA300" s="364"/>
      <c r="CB300" s="364"/>
      <c r="CC300" s="364"/>
      <c r="CD300" s="364"/>
      <c r="CE300" s="364"/>
      <c r="CF300" s="364"/>
      <c r="CG300" s="364"/>
      <c r="CH300" s="364"/>
      <c r="CI300" s="364"/>
      <c r="CJ300" s="364"/>
      <c r="CK300" s="364"/>
      <c r="CL300" s="364"/>
      <c r="CM300" s="364"/>
      <c r="CN300" s="364"/>
      <c r="CO300" s="364"/>
      <c r="CP300" s="364"/>
      <c r="CQ300" s="364"/>
      <c r="CR300" s="364"/>
      <c r="CS300" s="364"/>
      <c r="CT300" s="364"/>
      <c r="CU300" s="364"/>
      <c r="CV300" s="364"/>
      <c r="CW300" s="364"/>
      <c r="CX300" s="364"/>
      <c r="CY300" s="364"/>
      <c r="CZ300" s="364"/>
      <c r="DA300" s="364"/>
      <c r="DB300" s="364"/>
      <c r="DC300" s="364"/>
      <c r="DD300" s="364"/>
      <c r="DE300" s="364"/>
      <c r="DF300" s="364"/>
      <c r="DG300" s="364"/>
      <c r="DH300" s="364"/>
      <c r="DI300" s="364"/>
      <c r="DJ300" s="364"/>
      <c r="DK300" s="364"/>
      <c r="DL300" s="364"/>
      <c r="DM300" s="364"/>
      <c r="DN300" s="364"/>
      <c r="DO300" s="364"/>
      <c r="DP300" s="364"/>
      <c r="DQ300" s="364"/>
      <c r="DR300" s="364"/>
      <c r="DS300" s="364"/>
      <c r="DT300" s="364"/>
      <c r="DU300" s="364"/>
      <c r="DV300" s="364"/>
      <c r="DW300" s="364"/>
      <c r="DX300" s="364"/>
      <c r="DY300" s="364"/>
      <c r="DZ300" s="364"/>
      <c r="EA300" s="364"/>
      <c r="EB300" s="364"/>
      <c r="EC300" s="364"/>
      <c r="ED300" s="364"/>
      <c r="EE300" s="364"/>
      <c r="EF300" s="364"/>
      <c r="EG300" s="364"/>
      <c r="EH300" s="364"/>
      <c r="EI300" s="364"/>
      <c r="EJ300" s="364"/>
      <c r="EK300" s="364"/>
      <c r="EL300" s="364"/>
      <c r="EM300" s="364"/>
      <c r="EN300" s="364"/>
      <c r="EO300" s="364"/>
      <c r="EP300" s="364"/>
      <c r="EQ300" s="364"/>
      <c r="ER300" s="364"/>
      <c r="ES300" s="364"/>
      <c r="ET300" s="364"/>
      <c r="EU300" s="364"/>
      <c r="EV300" s="364"/>
      <c r="EW300" s="364"/>
      <c r="EX300" s="364"/>
      <c r="EY300" s="364"/>
      <c r="EZ300" s="364"/>
      <c r="FA300" s="364"/>
      <c r="FB300" s="364"/>
      <c r="FC300" s="364"/>
      <c r="FD300" s="364"/>
      <c r="FE300" s="364"/>
      <c r="FF300" s="364"/>
      <c r="FG300" s="364"/>
      <c r="FH300" s="364"/>
      <c r="FI300" s="364"/>
      <c r="FJ300" s="364"/>
      <c r="FK300" s="364"/>
      <c r="FL300" s="364"/>
      <c r="FM300" s="364"/>
      <c r="FN300" s="364"/>
      <c r="FO300" s="364"/>
      <c r="FP300" s="364"/>
      <c r="FQ300" s="364"/>
      <c r="FR300" s="364"/>
      <c r="FS300" s="364"/>
      <c r="FT300" s="364"/>
      <c r="FU300" s="362">
        <f>FU234/1000</f>
        <v>0</v>
      </c>
      <c r="FV300" s="362">
        <f t="shared" ref="FV300:IG300" si="287">FV234/1000</f>
        <v>0</v>
      </c>
      <c r="FW300" s="362">
        <f t="shared" si="287"/>
        <v>0</v>
      </c>
      <c r="FX300" s="362">
        <f t="shared" si="287"/>
        <v>0</v>
      </c>
      <c r="FY300" s="362">
        <f t="shared" si="287"/>
        <v>0</v>
      </c>
      <c r="FZ300" s="362">
        <f t="shared" si="287"/>
        <v>0</v>
      </c>
      <c r="GA300" s="362">
        <f t="shared" si="287"/>
        <v>0</v>
      </c>
      <c r="GB300" s="362">
        <f t="shared" si="287"/>
        <v>0</v>
      </c>
      <c r="GC300" s="362">
        <f t="shared" si="287"/>
        <v>0</v>
      </c>
      <c r="GD300" s="362">
        <f t="shared" si="287"/>
        <v>0</v>
      </c>
      <c r="GE300" s="362">
        <f t="shared" si="287"/>
        <v>0</v>
      </c>
      <c r="GF300" s="362">
        <f t="shared" si="287"/>
        <v>0</v>
      </c>
      <c r="GG300" s="362">
        <f t="shared" si="287"/>
        <v>0</v>
      </c>
      <c r="GH300" s="362">
        <f t="shared" si="287"/>
        <v>0</v>
      </c>
      <c r="GI300" s="362">
        <f t="shared" si="287"/>
        <v>0</v>
      </c>
      <c r="GJ300" s="362">
        <f t="shared" si="287"/>
        <v>0</v>
      </c>
      <c r="GK300" s="362">
        <f t="shared" si="287"/>
        <v>0</v>
      </c>
      <c r="GL300" s="362">
        <f t="shared" si="287"/>
        <v>0</v>
      </c>
      <c r="GM300" s="362">
        <f t="shared" si="287"/>
        <v>1.1527435294117645</v>
      </c>
      <c r="GN300" s="362">
        <f t="shared" si="287"/>
        <v>0</v>
      </c>
      <c r="GO300" s="362">
        <f t="shared" si="287"/>
        <v>0</v>
      </c>
      <c r="GP300" s="362">
        <f t="shared" si="287"/>
        <v>2.2556020825882346</v>
      </c>
      <c r="GQ300" s="362">
        <f t="shared" si="287"/>
        <v>2.8817147305882349</v>
      </c>
      <c r="GR300" s="362">
        <f t="shared" si="287"/>
        <v>5.4990765512941167</v>
      </c>
      <c r="GS300" s="362">
        <f t="shared" si="287"/>
        <v>14.650592156941174</v>
      </c>
      <c r="GT300" s="362">
        <f t="shared" si="287"/>
        <v>9.1986916345882328</v>
      </c>
      <c r="GU300" s="362">
        <f t="shared" si="287"/>
        <v>5.9286464275294097</v>
      </c>
      <c r="GV300" s="362">
        <f t="shared" si="287"/>
        <v>9.9698770557647052</v>
      </c>
      <c r="GW300" s="362">
        <f t="shared" si="287"/>
        <v>11.166655387999997</v>
      </c>
      <c r="GX300" s="362">
        <f t="shared" si="287"/>
        <v>12.411820129882351</v>
      </c>
      <c r="GY300" s="362">
        <f t="shared" si="287"/>
        <v>7.4897493522352923</v>
      </c>
      <c r="GZ300" s="362">
        <f t="shared" si="287"/>
        <v>15.850828719764703</v>
      </c>
      <c r="HA300" s="362">
        <f t="shared" si="287"/>
        <v>30.413956461411757</v>
      </c>
      <c r="HB300" s="362">
        <f t="shared" si="287"/>
        <v>14.779267153411764</v>
      </c>
      <c r="HC300" s="362">
        <f t="shared" si="287"/>
        <v>12.290753240705879</v>
      </c>
      <c r="HD300" s="362">
        <f t="shared" si="287"/>
        <v>11.641355173411762</v>
      </c>
      <c r="HE300" s="362">
        <f t="shared" si="287"/>
        <v>7.0619085912941166</v>
      </c>
      <c r="HF300" s="362">
        <f t="shared" si="287"/>
        <v>0</v>
      </c>
      <c r="HG300" s="362">
        <f t="shared" si="287"/>
        <v>10.939680187058823</v>
      </c>
      <c r="HH300" s="362">
        <f t="shared" si="287"/>
        <v>0.44510309529411757</v>
      </c>
      <c r="HI300" s="362">
        <f t="shared" si="287"/>
        <v>0</v>
      </c>
      <c r="HJ300" s="362">
        <f t="shared" si="287"/>
        <v>0</v>
      </c>
      <c r="HK300" s="362">
        <f t="shared" si="287"/>
        <v>0</v>
      </c>
      <c r="HL300" s="362">
        <f t="shared" si="287"/>
        <v>2.0208170442352937</v>
      </c>
      <c r="HM300" s="362">
        <f t="shared" si="287"/>
        <v>0</v>
      </c>
      <c r="HN300" s="362">
        <f t="shared" si="287"/>
        <v>3.1723213743529404</v>
      </c>
      <c r="HO300" s="362">
        <f t="shared" si="287"/>
        <v>2.3114236879999996</v>
      </c>
      <c r="HP300" s="362">
        <f t="shared" si="287"/>
        <v>0</v>
      </c>
      <c r="HQ300" s="362">
        <f t="shared" si="287"/>
        <v>0</v>
      </c>
      <c r="HR300" s="362">
        <f t="shared" si="287"/>
        <v>0</v>
      </c>
      <c r="HS300" s="362">
        <f t="shared" si="287"/>
        <v>0</v>
      </c>
      <c r="HT300" s="362">
        <f t="shared" si="287"/>
        <v>0</v>
      </c>
      <c r="HU300" s="362">
        <f t="shared" si="287"/>
        <v>0</v>
      </c>
      <c r="HV300" s="362">
        <f t="shared" si="287"/>
        <v>0</v>
      </c>
      <c r="HW300" s="362">
        <f t="shared" si="287"/>
        <v>0</v>
      </c>
      <c r="HX300" s="362">
        <f t="shared" si="287"/>
        <v>0</v>
      </c>
      <c r="HY300" s="362">
        <f t="shared" si="287"/>
        <v>0</v>
      </c>
      <c r="HZ300" s="362">
        <f t="shared" si="287"/>
        <v>0</v>
      </c>
      <c r="IA300" s="362">
        <f t="shared" si="287"/>
        <v>0</v>
      </c>
      <c r="IB300" s="362">
        <f t="shared" si="287"/>
        <v>0</v>
      </c>
      <c r="IC300" s="362">
        <f t="shared" si="287"/>
        <v>0</v>
      </c>
      <c r="ID300" s="362">
        <f t="shared" si="287"/>
        <v>0</v>
      </c>
      <c r="IE300" s="362">
        <f t="shared" si="287"/>
        <v>0</v>
      </c>
      <c r="IF300" s="362">
        <f t="shared" si="287"/>
        <v>0</v>
      </c>
      <c r="IG300" s="362">
        <f t="shared" si="287"/>
        <v>0</v>
      </c>
      <c r="IH300" s="362">
        <f t="shared" ref="IH300:JJ300" si="288">IH234/1000</f>
        <v>0</v>
      </c>
      <c r="II300" s="362">
        <f t="shared" si="288"/>
        <v>0</v>
      </c>
      <c r="IJ300" s="362">
        <f t="shared" si="288"/>
        <v>0</v>
      </c>
      <c r="IK300" s="362">
        <f t="shared" si="288"/>
        <v>0</v>
      </c>
      <c r="IL300" s="362">
        <f t="shared" si="288"/>
        <v>0</v>
      </c>
      <c r="IM300" s="362">
        <f t="shared" si="288"/>
        <v>0</v>
      </c>
      <c r="IN300" s="362">
        <f t="shared" si="288"/>
        <v>0</v>
      </c>
      <c r="IO300" s="362">
        <f t="shared" si="288"/>
        <v>0</v>
      </c>
      <c r="IP300" s="362">
        <f t="shared" si="288"/>
        <v>0</v>
      </c>
      <c r="IQ300" s="362">
        <f t="shared" si="288"/>
        <v>0</v>
      </c>
      <c r="IR300" s="362">
        <f t="shared" si="288"/>
        <v>0</v>
      </c>
      <c r="IS300" s="362">
        <f t="shared" si="288"/>
        <v>0</v>
      </c>
      <c r="IT300" s="362">
        <f t="shared" si="288"/>
        <v>0</v>
      </c>
      <c r="IU300" s="362">
        <f t="shared" si="288"/>
        <v>0</v>
      </c>
      <c r="IV300" s="362">
        <f t="shared" si="288"/>
        <v>0</v>
      </c>
      <c r="IW300" s="362">
        <f t="shared" si="288"/>
        <v>0</v>
      </c>
      <c r="IX300" s="362">
        <f t="shared" si="288"/>
        <v>0</v>
      </c>
      <c r="IY300" s="362">
        <f t="shared" si="288"/>
        <v>0</v>
      </c>
      <c r="IZ300" s="362">
        <f t="shared" si="288"/>
        <v>0</v>
      </c>
      <c r="JA300" s="362">
        <f t="shared" si="288"/>
        <v>0</v>
      </c>
      <c r="JB300" s="362">
        <f t="shared" si="288"/>
        <v>0</v>
      </c>
      <c r="JC300" s="362">
        <f t="shared" si="288"/>
        <v>5.9018163218823494</v>
      </c>
      <c r="JD300" s="362">
        <f t="shared" si="288"/>
        <v>0</v>
      </c>
      <c r="JE300" s="362">
        <f t="shared" si="288"/>
        <v>5.1854150369411736</v>
      </c>
      <c r="JF300" s="362">
        <f t="shared" si="288"/>
        <v>5.0438869501176438</v>
      </c>
      <c r="JG300" s="362">
        <f t="shared" si="288"/>
        <v>0</v>
      </c>
      <c r="JH300" s="362">
        <f t="shared" si="288"/>
        <v>0</v>
      </c>
      <c r="JI300" s="362">
        <f t="shared" si="288"/>
        <v>11.247260979294111</v>
      </c>
      <c r="JJ300" s="362">
        <f t="shared" si="288"/>
        <v>22.1252693875294</v>
      </c>
      <c r="JK300" s="362">
        <f>JK234/1000</f>
        <v>31.954684644235272</v>
      </c>
      <c r="JL300" s="362">
        <f>JL234/1000</f>
        <v>45.813976005411739</v>
      </c>
      <c r="JM300" s="362">
        <f t="shared" ref="JM300:LX300" si="289">JM234/1000</f>
        <v>0</v>
      </c>
      <c r="JN300" s="362">
        <f t="shared" si="289"/>
        <v>0</v>
      </c>
      <c r="JO300" s="362">
        <f t="shared" si="289"/>
        <v>0</v>
      </c>
      <c r="JP300" s="362">
        <f t="shared" si="289"/>
        <v>0</v>
      </c>
      <c r="JQ300" s="362">
        <f t="shared" si="289"/>
        <v>0</v>
      </c>
      <c r="JR300" s="362">
        <f t="shared" si="289"/>
        <v>0</v>
      </c>
      <c r="JS300" s="362">
        <f t="shared" si="289"/>
        <v>5.2501415861176435</v>
      </c>
      <c r="JT300" s="362">
        <f t="shared" si="289"/>
        <v>2.9610523039999985</v>
      </c>
      <c r="JU300" s="362">
        <f t="shared" si="289"/>
        <v>5.6408351868235256</v>
      </c>
      <c r="JV300" s="362">
        <f t="shared" si="289"/>
        <v>5.5850423999999963</v>
      </c>
      <c r="JW300" s="362">
        <f t="shared" si="289"/>
        <v>11.531844538117639</v>
      </c>
      <c r="JX300" s="362">
        <f t="shared" si="289"/>
        <v>14.131223559764697</v>
      </c>
      <c r="JY300" s="362">
        <f t="shared" si="289"/>
        <v>12.241358180470581</v>
      </c>
      <c r="JZ300" s="362">
        <f t="shared" si="289"/>
        <v>8.0347953115294075</v>
      </c>
      <c r="KA300" s="362">
        <f t="shared" si="289"/>
        <v>2.0631515503529401</v>
      </c>
      <c r="KB300" s="362">
        <f t="shared" si="289"/>
        <v>7.8004713705882303</v>
      </c>
      <c r="KC300" s="362">
        <f t="shared" si="289"/>
        <v>1.031215542823529</v>
      </c>
      <c r="KD300" s="362">
        <f t="shared" si="289"/>
        <v>8.6707639167058765</v>
      </c>
      <c r="KE300" s="362">
        <f t="shared" si="289"/>
        <v>24.343320849647043</v>
      </c>
      <c r="KF300" s="362">
        <f t="shared" si="289"/>
        <v>20.70661674447058</v>
      </c>
      <c r="KG300" s="362">
        <f t="shared" si="289"/>
        <v>26.492178881411746</v>
      </c>
      <c r="KH300" s="362">
        <f t="shared" si="289"/>
        <v>22.149275271529397</v>
      </c>
      <c r="KI300" s="362">
        <f t="shared" si="289"/>
        <v>21.726938860941164</v>
      </c>
      <c r="KJ300" s="362">
        <f t="shared" si="289"/>
        <v>34.844900858352922</v>
      </c>
      <c r="KK300" s="362">
        <f t="shared" si="289"/>
        <v>2.050416579319728</v>
      </c>
      <c r="KL300" s="362">
        <f t="shared" si="289"/>
        <v>5.983938576598641</v>
      </c>
      <c r="KM300" s="362">
        <f t="shared" si="289"/>
        <v>10.891992598367347</v>
      </c>
      <c r="KN300" s="362">
        <f t="shared" si="289"/>
        <v>22.210481683537413</v>
      </c>
      <c r="KO300" s="362">
        <f t="shared" si="289"/>
        <v>30.313105072380957</v>
      </c>
      <c r="KP300" s="362">
        <f t="shared" si="289"/>
        <v>34.591657598367341</v>
      </c>
      <c r="KQ300" s="362">
        <f t="shared" si="289"/>
        <v>49.865444927346935</v>
      </c>
      <c r="KR300" s="362">
        <f t="shared" si="289"/>
        <v>47.910081964081627</v>
      </c>
      <c r="KS300" s="362">
        <f t="shared" si="289"/>
        <v>45.154456938231284</v>
      </c>
      <c r="KT300" s="362">
        <f t="shared" si="289"/>
        <v>54.650760105034017</v>
      </c>
      <c r="KU300" s="362">
        <f t="shared" si="289"/>
        <v>60.53457593931973</v>
      </c>
      <c r="KV300" s="362">
        <f t="shared" si="289"/>
        <v>78.278137564897975</v>
      </c>
      <c r="KW300" s="362">
        <f t="shared" si="289"/>
        <v>0</v>
      </c>
      <c r="KX300" s="362">
        <f t="shared" si="289"/>
        <v>18.402654718285714</v>
      </c>
      <c r="KY300" s="362">
        <f t="shared" si="289"/>
        <v>28.409688932571431</v>
      </c>
      <c r="KZ300" s="362">
        <f t="shared" si="289"/>
        <v>22.855361266285716</v>
      </c>
      <c r="LA300" s="362">
        <f t="shared" si="289"/>
        <v>32.712151241142863</v>
      </c>
      <c r="LB300" s="362">
        <f t="shared" si="289"/>
        <v>69.127227586285713</v>
      </c>
      <c r="LC300" s="362">
        <f t="shared" si="289"/>
        <v>64.357685362285707</v>
      </c>
      <c r="LD300" s="362">
        <f t="shared" si="289"/>
        <v>54.396573274285714</v>
      </c>
      <c r="LE300" s="362">
        <f t="shared" si="289"/>
        <v>0</v>
      </c>
      <c r="LF300" s="362">
        <f t="shared" si="289"/>
        <v>0</v>
      </c>
      <c r="LG300" s="362">
        <f t="shared" si="289"/>
        <v>0</v>
      </c>
      <c r="LH300" s="362">
        <f t="shared" si="289"/>
        <v>0</v>
      </c>
      <c r="LI300" s="362">
        <f t="shared" si="289"/>
        <v>0</v>
      </c>
      <c r="LJ300" s="362">
        <f t="shared" si="289"/>
        <v>0</v>
      </c>
      <c r="LK300" s="362">
        <f t="shared" si="289"/>
        <v>0</v>
      </c>
      <c r="LL300" s="362">
        <f t="shared" si="289"/>
        <v>0</v>
      </c>
      <c r="LM300" s="362">
        <f t="shared" si="289"/>
        <v>0</v>
      </c>
      <c r="LN300" s="362">
        <f t="shared" si="289"/>
        <v>0</v>
      </c>
      <c r="LO300" s="362">
        <f t="shared" si="289"/>
        <v>0</v>
      </c>
      <c r="LP300" s="362">
        <f t="shared" si="289"/>
        <v>0</v>
      </c>
      <c r="LQ300" s="362">
        <f t="shared" si="289"/>
        <v>0</v>
      </c>
      <c r="LR300" s="362">
        <f t="shared" si="289"/>
        <v>0</v>
      </c>
      <c r="LS300" s="362">
        <f t="shared" si="289"/>
        <v>0</v>
      </c>
      <c r="LT300" s="362">
        <f t="shared" si="289"/>
        <v>0</v>
      </c>
      <c r="LU300" s="362">
        <f t="shared" si="289"/>
        <v>0</v>
      </c>
      <c r="LV300" s="362">
        <f t="shared" si="289"/>
        <v>0</v>
      </c>
      <c r="LW300" s="362">
        <f t="shared" si="289"/>
        <v>0</v>
      </c>
      <c r="LX300" s="362">
        <f t="shared" si="289"/>
        <v>0</v>
      </c>
      <c r="LY300" s="362">
        <f t="shared" ref="LY300:OJ300" si="290">LY234/1000</f>
        <v>0</v>
      </c>
      <c r="LZ300" s="362">
        <f t="shared" si="290"/>
        <v>0</v>
      </c>
      <c r="MA300" s="362">
        <f t="shared" si="290"/>
        <v>0</v>
      </c>
      <c r="MB300" s="362">
        <f t="shared" si="290"/>
        <v>0</v>
      </c>
      <c r="MC300" s="362">
        <f t="shared" si="290"/>
        <v>0</v>
      </c>
      <c r="MD300" s="362">
        <f t="shared" si="290"/>
        <v>0</v>
      </c>
      <c r="ME300" s="362">
        <f t="shared" si="290"/>
        <v>0</v>
      </c>
      <c r="MF300" s="362">
        <f t="shared" si="290"/>
        <v>0</v>
      </c>
      <c r="MG300" s="362">
        <f t="shared" si="290"/>
        <v>0</v>
      </c>
      <c r="MH300" s="362">
        <f t="shared" si="290"/>
        <v>0</v>
      </c>
      <c r="MI300" s="362">
        <f t="shared" si="290"/>
        <v>0</v>
      </c>
      <c r="MJ300" s="362">
        <f t="shared" si="290"/>
        <v>0</v>
      </c>
      <c r="MK300" s="362">
        <f t="shared" si="290"/>
        <v>0</v>
      </c>
      <c r="ML300" s="362">
        <f t="shared" si="290"/>
        <v>0</v>
      </c>
      <c r="MM300" s="362">
        <f t="shared" si="290"/>
        <v>0</v>
      </c>
      <c r="MN300" s="362">
        <f t="shared" si="290"/>
        <v>0</v>
      </c>
      <c r="MO300" s="362">
        <f t="shared" si="290"/>
        <v>0</v>
      </c>
      <c r="MP300" s="362">
        <f t="shared" si="290"/>
        <v>0</v>
      </c>
      <c r="MQ300" s="362">
        <f t="shared" si="290"/>
        <v>0</v>
      </c>
      <c r="MR300" s="362">
        <f t="shared" si="290"/>
        <v>0</v>
      </c>
      <c r="MS300" s="362">
        <f t="shared" si="290"/>
        <v>0</v>
      </c>
      <c r="MT300" s="362">
        <f t="shared" si="290"/>
        <v>0</v>
      </c>
      <c r="MU300" s="362">
        <f t="shared" si="290"/>
        <v>0</v>
      </c>
      <c r="MV300" s="362">
        <f t="shared" si="290"/>
        <v>0</v>
      </c>
      <c r="MW300" s="362">
        <f t="shared" si="290"/>
        <v>0</v>
      </c>
      <c r="MX300" s="362">
        <f t="shared" si="290"/>
        <v>0</v>
      </c>
      <c r="MY300" s="362">
        <f t="shared" si="290"/>
        <v>0</v>
      </c>
      <c r="MZ300" s="362">
        <f t="shared" si="290"/>
        <v>0</v>
      </c>
      <c r="NA300" s="362">
        <f t="shared" si="290"/>
        <v>0</v>
      </c>
      <c r="NB300" s="362">
        <f t="shared" si="290"/>
        <v>0</v>
      </c>
      <c r="NC300" s="362">
        <f t="shared" si="290"/>
        <v>0</v>
      </c>
      <c r="ND300" s="362">
        <f t="shared" si="290"/>
        <v>0</v>
      </c>
      <c r="NE300" s="362">
        <f t="shared" si="290"/>
        <v>0</v>
      </c>
      <c r="NF300" s="362">
        <f t="shared" si="290"/>
        <v>0</v>
      </c>
      <c r="NG300" s="362">
        <f t="shared" si="290"/>
        <v>0</v>
      </c>
      <c r="NH300" s="362">
        <f t="shared" si="290"/>
        <v>0</v>
      </c>
      <c r="NI300" s="362">
        <f t="shared" si="290"/>
        <v>0</v>
      </c>
      <c r="NJ300" s="362">
        <f t="shared" si="290"/>
        <v>0</v>
      </c>
      <c r="NK300" s="362">
        <f t="shared" si="290"/>
        <v>0</v>
      </c>
      <c r="NL300" s="362">
        <f t="shared" si="290"/>
        <v>0</v>
      </c>
      <c r="NM300" s="362">
        <f t="shared" si="290"/>
        <v>0</v>
      </c>
      <c r="NN300" s="362">
        <f t="shared" si="290"/>
        <v>0</v>
      </c>
      <c r="NO300" s="362">
        <f t="shared" si="290"/>
        <v>0</v>
      </c>
      <c r="NP300" s="362">
        <f t="shared" si="290"/>
        <v>0</v>
      </c>
      <c r="NQ300" s="362">
        <f t="shared" si="290"/>
        <v>0</v>
      </c>
      <c r="NR300" s="362">
        <f t="shared" si="290"/>
        <v>0</v>
      </c>
      <c r="NS300" s="362">
        <f t="shared" si="290"/>
        <v>0</v>
      </c>
      <c r="NT300" s="362">
        <f t="shared" si="290"/>
        <v>0</v>
      </c>
      <c r="NU300" s="362">
        <f t="shared" si="290"/>
        <v>0</v>
      </c>
      <c r="NV300" s="362">
        <f t="shared" si="290"/>
        <v>0</v>
      </c>
      <c r="NW300" s="362">
        <f t="shared" si="290"/>
        <v>0</v>
      </c>
      <c r="NX300" s="362">
        <f t="shared" si="290"/>
        <v>0</v>
      </c>
      <c r="NY300" s="362">
        <f t="shared" si="290"/>
        <v>0</v>
      </c>
      <c r="NZ300" s="362">
        <f t="shared" si="290"/>
        <v>0</v>
      </c>
      <c r="OA300" s="362">
        <f t="shared" si="290"/>
        <v>0</v>
      </c>
      <c r="OB300" s="362">
        <f t="shared" si="290"/>
        <v>0</v>
      </c>
      <c r="OC300" s="362">
        <f t="shared" si="290"/>
        <v>0</v>
      </c>
      <c r="OD300" s="362">
        <f t="shared" si="290"/>
        <v>0</v>
      </c>
      <c r="OE300" s="362">
        <f t="shared" si="290"/>
        <v>0</v>
      </c>
      <c r="OF300" s="362">
        <f t="shared" si="290"/>
        <v>0</v>
      </c>
      <c r="OG300" s="362">
        <f t="shared" si="290"/>
        <v>0</v>
      </c>
      <c r="OH300" s="362">
        <f t="shared" si="290"/>
        <v>0</v>
      </c>
      <c r="OI300" s="362">
        <f t="shared" si="290"/>
        <v>0</v>
      </c>
      <c r="OJ300" s="362">
        <f t="shared" si="290"/>
        <v>0</v>
      </c>
      <c r="OK300" s="362">
        <f t="shared" ref="OK300:OR300" si="291">OK234/1000</f>
        <v>0</v>
      </c>
      <c r="OL300" s="362">
        <f t="shared" si="291"/>
        <v>0</v>
      </c>
      <c r="OM300" s="362">
        <f t="shared" si="291"/>
        <v>0</v>
      </c>
      <c r="ON300" s="362">
        <f t="shared" si="291"/>
        <v>0</v>
      </c>
      <c r="OO300" s="362">
        <f t="shared" si="291"/>
        <v>0</v>
      </c>
      <c r="OP300" s="362">
        <f t="shared" si="291"/>
        <v>0</v>
      </c>
      <c r="OQ300" s="362">
        <f t="shared" si="291"/>
        <v>0</v>
      </c>
      <c r="OR300" s="362">
        <f t="shared" si="291"/>
        <v>0</v>
      </c>
    </row>
    <row r="301" spans="1:408" ht="15">
      <c r="A301" s="365" t="s">
        <v>584</v>
      </c>
      <c r="B301" s="362">
        <f>B243</f>
        <v>0</v>
      </c>
      <c r="C301" s="362">
        <f t="shared" ref="C301:AE301" si="292">C243</f>
        <v>0</v>
      </c>
      <c r="D301" s="362">
        <f t="shared" si="292"/>
        <v>0</v>
      </c>
      <c r="E301" s="362">
        <f t="shared" si="292"/>
        <v>0</v>
      </c>
      <c r="F301" s="362">
        <f t="shared" si="292"/>
        <v>0</v>
      </c>
      <c r="G301" s="362">
        <f t="shared" si="292"/>
        <v>0.20285404258823531</v>
      </c>
      <c r="H301" s="362">
        <f t="shared" si="292"/>
        <v>0.21256590682352933</v>
      </c>
      <c r="I301" s="362">
        <f t="shared" si="292"/>
        <v>9.5014885411764699E-2</v>
      </c>
      <c r="J301" s="362">
        <f t="shared" si="292"/>
        <v>0.1855628896470588</v>
      </c>
      <c r="K301" s="362">
        <f t="shared" si="292"/>
        <v>0.10556248870588233</v>
      </c>
      <c r="L301" s="362">
        <f t="shared" si="292"/>
        <v>0.4790225736470588</v>
      </c>
      <c r="M301" s="362">
        <f t="shared" si="292"/>
        <v>0.54386439717647039</v>
      </c>
      <c r="N301" s="362">
        <f t="shared" si="292"/>
        <v>2.3909341729411762</v>
      </c>
      <c r="O301" s="362">
        <f t="shared" si="292"/>
        <v>4.9991893197647048</v>
      </c>
      <c r="P301" s="362">
        <f t="shared" si="292"/>
        <v>17.013543480705877</v>
      </c>
      <c r="Q301" s="362">
        <f t="shared" si="292"/>
        <v>19.43744611858823</v>
      </c>
      <c r="R301" s="362">
        <f t="shared" si="292"/>
        <v>19.91606523199999</v>
      </c>
      <c r="S301" s="362">
        <f t="shared" si="292"/>
        <v>31.199551176705857</v>
      </c>
      <c r="T301" s="362">
        <f t="shared" si="292"/>
        <v>20.660737551999983</v>
      </c>
      <c r="U301" s="362">
        <f t="shared" si="292"/>
        <v>31.11240376588233</v>
      </c>
      <c r="V301" s="362">
        <f t="shared" si="292"/>
        <v>71.485055670823499</v>
      </c>
      <c r="W301" s="362">
        <f t="shared" si="292"/>
        <v>56.3976889905882</v>
      </c>
      <c r="X301" s="362">
        <f t="shared" si="292"/>
        <v>107.55363148544217</v>
      </c>
      <c r="Y301" s="362">
        <f t="shared" si="292"/>
        <v>85.396888023428559</v>
      </c>
      <c r="Z301" s="362">
        <f t="shared" si="292"/>
        <v>77.993930399999996</v>
      </c>
      <c r="AA301" s="362">
        <f t="shared" si="292"/>
        <v>86.800161899999992</v>
      </c>
      <c r="AB301" s="362">
        <f t="shared" si="292"/>
        <v>118.28420940000001</v>
      </c>
      <c r="AC301" s="362">
        <f t="shared" si="292"/>
        <v>115.12697849999999</v>
      </c>
      <c r="AD301" s="362">
        <f t="shared" si="292"/>
        <v>99.109200000000016</v>
      </c>
      <c r="AE301" s="362">
        <f t="shared" si="292"/>
        <v>136.47239999999999</v>
      </c>
      <c r="AF301" s="370"/>
      <c r="AG301" s="364"/>
      <c r="AH301" s="364"/>
      <c r="AI301" s="364"/>
      <c r="AJ301" s="364"/>
      <c r="AK301" s="364"/>
      <c r="AL301" s="364"/>
      <c r="AM301" s="364"/>
      <c r="AN301" s="364"/>
      <c r="AO301" s="364"/>
      <c r="AP301" s="364"/>
      <c r="AQ301" s="364"/>
      <c r="AR301" s="364"/>
      <c r="AS301" s="364"/>
      <c r="AT301" s="364"/>
      <c r="AU301" s="364"/>
      <c r="AV301" s="364"/>
      <c r="AW301" s="364"/>
      <c r="AX301" s="364"/>
      <c r="AY301" s="364"/>
      <c r="AZ301" s="364"/>
      <c r="BA301" s="364"/>
      <c r="BB301" s="364"/>
      <c r="BC301" s="364"/>
      <c r="BD301" s="364"/>
      <c r="BE301" s="364"/>
      <c r="BF301" s="364"/>
      <c r="BG301" s="364"/>
      <c r="BH301" s="364"/>
      <c r="BI301" s="364"/>
      <c r="BJ301" s="364"/>
      <c r="BK301" s="364"/>
      <c r="BL301" s="364"/>
      <c r="BM301" s="364"/>
      <c r="BN301" s="364"/>
      <c r="BO301" s="364"/>
      <c r="BP301" s="364"/>
      <c r="BQ301" s="364"/>
      <c r="BR301" s="364"/>
      <c r="BS301" s="364"/>
      <c r="BT301" s="364"/>
      <c r="BU301" s="364"/>
      <c r="BV301" s="364"/>
      <c r="BW301" s="364"/>
      <c r="BX301" s="364"/>
      <c r="BY301" s="364"/>
      <c r="BZ301" s="364"/>
      <c r="CA301" s="364"/>
      <c r="CB301" s="364"/>
      <c r="CC301" s="364"/>
      <c r="CD301" s="364"/>
      <c r="CE301" s="364"/>
      <c r="CF301" s="364"/>
      <c r="CG301" s="364"/>
      <c r="CH301" s="364"/>
      <c r="CI301" s="364"/>
      <c r="CJ301" s="364"/>
      <c r="CK301" s="364"/>
      <c r="CL301" s="364"/>
      <c r="CM301" s="364"/>
      <c r="CN301" s="364"/>
      <c r="CO301" s="364"/>
      <c r="CP301" s="364"/>
      <c r="CQ301" s="364"/>
      <c r="CR301" s="364"/>
      <c r="CS301" s="364"/>
      <c r="CT301" s="364"/>
      <c r="CU301" s="364"/>
      <c r="CV301" s="364"/>
      <c r="CW301" s="364"/>
      <c r="CX301" s="364"/>
      <c r="CY301" s="364"/>
      <c r="CZ301" s="364"/>
      <c r="DA301" s="364"/>
      <c r="DB301" s="364"/>
      <c r="DC301" s="364"/>
      <c r="DD301" s="364"/>
      <c r="DE301" s="364"/>
      <c r="DF301" s="364"/>
      <c r="DG301" s="364"/>
      <c r="DH301" s="364"/>
      <c r="DI301" s="364"/>
      <c r="DJ301" s="364"/>
      <c r="DK301" s="364"/>
      <c r="DL301" s="364"/>
      <c r="DM301" s="364"/>
      <c r="DN301" s="364"/>
      <c r="DO301" s="364"/>
      <c r="DP301" s="364"/>
      <c r="DQ301" s="364"/>
      <c r="DR301" s="364"/>
      <c r="DS301" s="364"/>
      <c r="DT301" s="364"/>
      <c r="DU301" s="364"/>
      <c r="DV301" s="364"/>
      <c r="DW301" s="364"/>
      <c r="DX301" s="364"/>
      <c r="DY301" s="364"/>
      <c r="DZ301" s="364"/>
      <c r="EA301" s="364"/>
      <c r="EB301" s="364"/>
      <c r="EC301" s="364"/>
      <c r="ED301" s="364"/>
      <c r="EE301" s="364"/>
      <c r="EF301" s="364"/>
      <c r="EG301" s="364"/>
      <c r="EH301" s="364"/>
      <c r="EI301" s="364"/>
      <c r="EJ301" s="364"/>
      <c r="EK301" s="364"/>
      <c r="EL301" s="364"/>
      <c r="EM301" s="364"/>
      <c r="EN301" s="364"/>
      <c r="EO301" s="364"/>
      <c r="EP301" s="364"/>
      <c r="EQ301" s="364"/>
      <c r="ER301" s="364"/>
      <c r="ES301" s="364"/>
      <c r="ET301" s="364"/>
      <c r="EU301" s="364"/>
      <c r="EV301" s="364"/>
      <c r="EW301" s="364"/>
      <c r="EX301" s="364"/>
      <c r="EY301" s="364"/>
      <c r="EZ301" s="364"/>
      <c r="FA301" s="364"/>
      <c r="FB301" s="364"/>
      <c r="FC301" s="364"/>
      <c r="FD301" s="364"/>
      <c r="FE301" s="364"/>
      <c r="FF301" s="364"/>
      <c r="FG301" s="364"/>
      <c r="FH301" s="364"/>
      <c r="FI301" s="364"/>
      <c r="FJ301" s="364"/>
      <c r="FK301" s="364"/>
      <c r="FL301" s="364"/>
      <c r="FM301" s="364"/>
      <c r="FN301" s="364"/>
      <c r="FO301" s="364"/>
      <c r="FP301" s="364"/>
      <c r="FQ301" s="364"/>
      <c r="FR301" s="364"/>
      <c r="FS301" s="364"/>
      <c r="FT301" s="364"/>
      <c r="FU301" s="362">
        <f>FU243/1000</f>
        <v>8.7839056941176455E-2</v>
      </c>
      <c r="FV301" s="362">
        <f t="shared" ref="FV301:IG301" si="293">FV243/1000</f>
        <v>9.0202181176470581E-2</v>
      </c>
      <c r="FW301" s="362">
        <f t="shared" si="293"/>
        <v>7.6455714588235288E-2</v>
      </c>
      <c r="FX301" s="362">
        <f t="shared" si="293"/>
        <v>7.0057987999999974E-2</v>
      </c>
      <c r="FY301" s="362">
        <f t="shared" si="293"/>
        <v>0.11092274611764703</v>
      </c>
      <c r="FZ301" s="362">
        <f t="shared" si="293"/>
        <v>0.20464079505882349</v>
      </c>
      <c r="GA301" s="362">
        <f t="shared" si="293"/>
        <v>0.44173132047058811</v>
      </c>
      <c r="GB301" s="362">
        <f t="shared" si="293"/>
        <v>0.44438263058823518</v>
      </c>
      <c r="GC301" s="362">
        <f t="shared" si="293"/>
        <v>0.30495830070588231</v>
      </c>
      <c r="GD301" s="362">
        <f t="shared" si="293"/>
        <v>0.24832977482352939</v>
      </c>
      <c r="GE301" s="362">
        <f t="shared" si="293"/>
        <v>0.20818548141176468</v>
      </c>
      <c r="GF301" s="362">
        <f t="shared" si="293"/>
        <v>0.1032281830588235</v>
      </c>
      <c r="GG301" s="362">
        <f t="shared" si="293"/>
        <v>0.14599496799999997</v>
      </c>
      <c r="GH301" s="362">
        <f t="shared" si="293"/>
        <v>0.14864627811764702</v>
      </c>
      <c r="GI301" s="362">
        <f t="shared" si="293"/>
        <v>0.36397876941176466</v>
      </c>
      <c r="GJ301" s="362">
        <f t="shared" si="293"/>
        <v>0.43726443929411757</v>
      </c>
      <c r="GK301" s="362">
        <f t="shared" si="293"/>
        <v>0.66118486988235292</v>
      </c>
      <c r="GL301" s="362">
        <f t="shared" si="293"/>
        <v>0.3559960204705882</v>
      </c>
      <c r="GM301" s="362">
        <f t="shared" si="293"/>
        <v>0.26570738352941176</v>
      </c>
      <c r="GN301" s="362">
        <f t="shared" si="293"/>
        <v>0.48317245035294104</v>
      </c>
      <c r="GO301" s="362">
        <f t="shared" si="293"/>
        <v>0.29559225952941171</v>
      </c>
      <c r="GP301" s="362">
        <f t="shared" si="293"/>
        <v>0.63291383482352925</v>
      </c>
      <c r="GQ301" s="362">
        <f t="shared" si="293"/>
        <v>0.75386544964705882</v>
      </c>
      <c r="GR301" s="362">
        <f t="shared" si="293"/>
        <v>0.45487259670588231</v>
      </c>
      <c r="GS301" s="362">
        <f t="shared" si="293"/>
        <v>0.50360482941176465</v>
      </c>
      <c r="GT301" s="362">
        <f t="shared" si="293"/>
        <v>0.30049141952941172</v>
      </c>
      <c r="GU301" s="362">
        <f t="shared" si="293"/>
        <v>0.59628540917647044</v>
      </c>
      <c r="GV301" s="362">
        <f t="shared" si="293"/>
        <v>1.524560954823529</v>
      </c>
      <c r="GW301" s="362">
        <f t="shared" si="293"/>
        <v>1.8323722957647055</v>
      </c>
      <c r="GX301" s="362">
        <f t="shared" si="293"/>
        <v>1.6190571056470586</v>
      </c>
      <c r="GY301" s="362">
        <f t="shared" si="293"/>
        <v>1.8094326995294114</v>
      </c>
      <c r="GZ301" s="362">
        <f t="shared" si="293"/>
        <v>1.745311340705882</v>
      </c>
      <c r="HA301" s="362">
        <f t="shared" si="293"/>
        <v>1.9547072028235291</v>
      </c>
      <c r="HB301" s="362">
        <f t="shared" si="293"/>
        <v>1.6518526590588232</v>
      </c>
      <c r="HC301" s="362">
        <f t="shared" si="293"/>
        <v>1.2124556442352938</v>
      </c>
      <c r="HD301" s="362">
        <f t="shared" si="293"/>
        <v>2.2634119199999994</v>
      </c>
      <c r="HE301" s="362">
        <f t="shared" si="293"/>
        <v>1.6435817242352937</v>
      </c>
      <c r="HF301" s="362">
        <f t="shared" si="293"/>
        <v>1.8918826804705879</v>
      </c>
      <c r="HG301" s="362">
        <f t="shared" si="293"/>
        <v>2.0624310856470585</v>
      </c>
      <c r="HH301" s="362">
        <f t="shared" si="293"/>
        <v>1.463984282352941</v>
      </c>
      <c r="HI301" s="362">
        <f t="shared" si="293"/>
        <v>0.75562338352941161</v>
      </c>
      <c r="HJ301" s="362">
        <f t="shared" si="293"/>
        <v>2.1968986183529409</v>
      </c>
      <c r="HK301" s="362">
        <f t="shared" si="293"/>
        <v>2.0879067176470585</v>
      </c>
      <c r="HL301" s="362">
        <f t="shared" si="293"/>
        <v>1.7604122809411762</v>
      </c>
      <c r="HM301" s="362">
        <f t="shared" si="293"/>
        <v>2.1602701927058821</v>
      </c>
      <c r="HN301" s="362">
        <f t="shared" si="293"/>
        <v>1.0321089190588233</v>
      </c>
      <c r="HO301" s="362">
        <f t="shared" si="293"/>
        <v>0.8338082134117647</v>
      </c>
      <c r="HP301" s="362">
        <f t="shared" si="293"/>
        <v>1.5485380202352936</v>
      </c>
      <c r="HQ301" s="362">
        <f t="shared" si="293"/>
        <v>0.90602759552941092</v>
      </c>
      <c r="HR301" s="362">
        <f t="shared" si="293"/>
        <v>1.0633194501176499</v>
      </c>
      <c r="HS301" s="362">
        <f t="shared" si="293"/>
        <v>2.2182531922352902</v>
      </c>
      <c r="HT301" s="362">
        <f t="shared" si="293"/>
        <v>1.3647618830588202</v>
      </c>
      <c r="HU301" s="362">
        <f t="shared" si="293"/>
        <v>2.7977950016470601</v>
      </c>
      <c r="HV301" s="362">
        <f t="shared" si="293"/>
        <v>1.7466369957647001</v>
      </c>
      <c r="HW301" s="362">
        <f t="shared" si="293"/>
        <v>1.34329203482353</v>
      </c>
      <c r="HX301" s="362">
        <f t="shared" si="293"/>
        <v>2.1729791901176498</v>
      </c>
      <c r="HY301" s="362">
        <f t="shared" si="293"/>
        <v>2.87569164564706</v>
      </c>
      <c r="HZ301" s="362">
        <f t="shared" si="293"/>
        <v>0.754845281647058</v>
      </c>
      <c r="IA301" s="362">
        <f t="shared" si="293"/>
        <v>1.2498045345882298</v>
      </c>
      <c r="IB301" s="362">
        <f t="shared" si="293"/>
        <v>1.4226584268235298</v>
      </c>
      <c r="IC301" s="362">
        <f t="shared" si="293"/>
        <v>2.3125187943529402</v>
      </c>
      <c r="ID301" s="362">
        <f t="shared" si="293"/>
        <v>1.7879916698823499</v>
      </c>
      <c r="IE301" s="362">
        <f t="shared" si="293"/>
        <v>2.47949369458824</v>
      </c>
      <c r="IF301" s="362">
        <f t="shared" si="293"/>
        <v>2.5292057592941202</v>
      </c>
      <c r="IG301" s="362">
        <f t="shared" si="293"/>
        <v>2.7924635628235301</v>
      </c>
      <c r="IH301" s="362">
        <f t="shared" ref="IH301:JJ301" si="294">IH243/1000</f>
        <v>2.47355706541176</v>
      </c>
      <c r="II301" s="362">
        <f t="shared" si="294"/>
        <v>3.4056943018823498</v>
      </c>
      <c r="IJ301" s="362">
        <f t="shared" si="294"/>
        <v>2.98165759458823</v>
      </c>
      <c r="IK301" s="362">
        <f t="shared" si="294"/>
        <v>3.10673026752941</v>
      </c>
      <c r="IL301" s="362">
        <f t="shared" si="294"/>
        <v>2.8297836345882303</v>
      </c>
      <c r="IM301" s="362">
        <f t="shared" si="294"/>
        <v>2.19424730823529</v>
      </c>
      <c r="IN301" s="362">
        <f t="shared" si="294"/>
        <v>2.3062075235294102</v>
      </c>
      <c r="IO301" s="362">
        <f t="shared" si="294"/>
        <v>1.8328910303529402</v>
      </c>
      <c r="IP301" s="362">
        <f t="shared" si="294"/>
        <v>1.2585365668235304</v>
      </c>
      <c r="IQ301" s="362">
        <f t="shared" si="294"/>
        <v>2.3149395557647008</v>
      </c>
      <c r="IR301" s="362">
        <f t="shared" si="294"/>
        <v>2.0763216451764697</v>
      </c>
      <c r="IS301" s="362">
        <f t="shared" si="294"/>
        <v>2.0660622277647045</v>
      </c>
      <c r="IT301" s="362">
        <f t="shared" si="294"/>
        <v>2.4025192454117632</v>
      </c>
      <c r="IU301" s="362">
        <f t="shared" si="294"/>
        <v>2.0370707279999989</v>
      </c>
      <c r="IV301" s="362">
        <f t="shared" si="294"/>
        <v>1.820066758588234</v>
      </c>
      <c r="IW301" s="362">
        <f t="shared" si="294"/>
        <v>1.9490011223529398</v>
      </c>
      <c r="IX301" s="362">
        <f t="shared" si="294"/>
        <v>1.3962029628235286</v>
      </c>
      <c r="IY301" s="362">
        <f t="shared" si="294"/>
        <v>0.35201905529411742</v>
      </c>
      <c r="IZ301" s="362">
        <f t="shared" si="294"/>
        <v>1.1551066536470582</v>
      </c>
      <c r="JA301" s="362">
        <f t="shared" si="294"/>
        <v>0.52902282423529379</v>
      </c>
      <c r="JB301" s="362">
        <f t="shared" si="294"/>
        <v>2.1063794327058809</v>
      </c>
      <c r="JC301" s="362">
        <f t="shared" si="294"/>
        <v>3.4159249007058765</v>
      </c>
      <c r="JD301" s="362">
        <f t="shared" si="294"/>
        <v>2.3233834021176452</v>
      </c>
      <c r="JE301" s="362">
        <f t="shared" si="294"/>
        <v>1.9387705235294106</v>
      </c>
      <c r="JF301" s="362">
        <f t="shared" si="294"/>
        <v>1.9615083896470578</v>
      </c>
      <c r="JG301" s="362">
        <f t="shared" si="294"/>
        <v>2.0336124974117635</v>
      </c>
      <c r="JH301" s="362">
        <f t="shared" si="294"/>
        <v>2.0026901522352931</v>
      </c>
      <c r="JI301" s="362">
        <f t="shared" si="294"/>
        <v>2.0796646014117632</v>
      </c>
      <c r="JJ301" s="362">
        <f t="shared" si="294"/>
        <v>2.2639306545882341</v>
      </c>
      <c r="JK301" s="362">
        <f>JK243/1000</f>
        <v>2.3980523642352929</v>
      </c>
      <c r="JL301" s="362">
        <f>JL243/1000</f>
        <v>8.059464023058819</v>
      </c>
      <c r="JM301" s="362">
        <f t="shared" ref="JM301:LX301" si="295">JM243/1000</f>
        <v>1.8555424407058814</v>
      </c>
      <c r="JN301" s="362">
        <f t="shared" si="295"/>
        <v>3.7623819684705864</v>
      </c>
      <c r="JO301" s="362">
        <f t="shared" si="295"/>
        <v>9.6045438127058773</v>
      </c>
      <c r="JP301" s="362">
        <f t="shared" si="295"/>
        <v>4.904347345882349</v>
      </c>
      <c r="JQ301" s="362">
        <f t="shared" si="295"/>
        <v>4.4562182988235275</v>
      </c>
      <c r="JR301" s="362">
        <f t="shared" si="295"/>
        <v>3.6082313399999979</v>
      </c>
      <c r="JS301" s="362">
        <f t="shared" si="295"/>
        <v>6.3429424519999964</v>
      </c>
      <c r="JT301" s="362">
        <f t="shared" si="295"/>
        <v>8.5882274799999934</v>
      </c>
      <c r="JU301" s="362">
        <f t="shared" si="295"/>
        <v>3.9688671531764679</v>
      </c>
      <c r="JV301" s="362">
        <f t="shared" si="295"/>
        <v>8.4708205515294068</v>
      </c>
      <c r="JW301" s="362">
        <f t="shared" si="295"/>
        <v>8.210646336941176</v>
      </c>
      <c r="JX301" s="362">
        <f t="shared" si="295"/>
        <v>7.7122864905882302</v>
      </c>
      <c r="JY301" s="362">
        <f t="shared" si="295"/>
        <v>1.6933226075294108</v>
      </c>
      <c r="JZ301" s="362">
        <f t="shared" si="295"/>
        <v>3.2355205383529393</v>
      </c>
      <c r="KA301" s="362">
        <f t="shared" si="295"/>
        <v>4.2833355879999973</v>
      </c>
      <c r="KB301" s="362">
        <f t="shared" si="295"/>
        <v>2.5458917218823514</v>
      </c>
      <c r="KC301" s="362">
        <f t="shared" si="295"/>
        <v>4.5546049590588211</v>
      </c>
      <c r="KD301" s="362">
        <f t="shared" si="295"/>
        <v>5.0532818098823498</v>
      </c>
      <c r="KE301" s="362">
        <f t="shared" si="295"/>
        <v>12.627383169882345</v>
      </c>
      <c r="KF301" s="362">
        <f t="shared" si="295"/>
        <v>4.8564508522352909</v>
      </c>
      <c r="KG301" s="362">
        <f t="shared" si="295"/>
        <v>2.3203286317647045</v>
      </c>
      <c r="KH301" s="362">
        <f t="shared" si="295"/>
        <v>6.7325985835294073</v>
      </c>
      <c r="KI301" s="362">
        <f t="shared" si="295"/>
        <v>5.5721316724705847</v>
      </c>
      <c r="KJ301" s="362">
        <f t="shared" si="295"/>
        <v>2.9228388559999985</v>
      </c>
      <c r="KK301" s="362">
        <f t="shared" si="295"/>
        <v>6.8120958310204092</v>
      </c>
      <c r="KL301" s="362">
        <f t="shared" si="295"/>
        <v>3.1688937926530611</v>
      </c>
      <c r="KM301" s="362">
        <f t="shared" si="295"/>
        <v>8.4399452462585032</v>
      </c>
      <c r="KN301" s="362">
        <f t="shared" si="295"/>
        <v>10.049467820408161</v>
      </c>
      <c r="KO301" s="362">
        <f t="shared" si="295"/>
        <v>8.5050040323809508</v>
      </c>
      <c r="KP301" s="362">
        <f t="shared" si="295"/>
        <v>9.9928375814965982</v>
      </c>
      <c r="KQ301" s="362">
        <f t="shared" si="295"/>
        <v>8.7591202315646264</v>
      </c>
      <c r="KR301" s="362">
        <f t="shared" si="295"/>
        <v>11.236993132244898</v>
      </c>
      <c r="KS301" s="362">
        <f t="shared" si="295"/>
        <v>11.461054511836734</v>
      </c>
      <c r="KT301" s="362">
        <f t="shared" si="295"/>
        <v>6.3690122032653065</v>
      </c>
      <c r="KU301" s="362">
        <f t="shared" si="295"/>
        <v>7.0372670193197271</v>
      </c>
      <c r="KV301" s="362">
        <f t="shared" si="295"/>
        <v>15.721940082993198</v>
      </c>
      <c r="KW301" s="362">
        <f t="shared" si="295"/>
        <v>4.0485558428571427</v>
      </c>
      <c r="KX301" s="362">
        <f t="shared" si="295"/>
        <v>5.2553989199999993</v>
      </c>
      <c r="KY301" s="362">
        <f t="shared" si="295"/>
        <v>4.2572300640000007</v>
      </c>
      <c r="KZ301" s="362">
        <f t="shared" si="295"/>
        <v>6.3667383719999986</v>
      </c>
      <c r="LA301" s="362">
        <f t="shared" si="295"/>
        <v>7.4239970965714281</v>
      </c>
      <c r="LB301" s="362">
        <f t="shared" si="295"/>
        <v>5.1291805611428574</v>
      </c>
      <c r="LC301" s="362">
        <f t="shared" si="295"/>
        <v>7.0710176177142845</v>
      </c>
      <c r="LD301" s="362">
        <f t="shared" si="295"/>
        <v>11.385387884571429</v>
      </c>
      <c r="LE301" s="362">
        <f t="shared" si="295"/>
        <v>7.3159556211428569</v>
      </c>
      <c r="LF301" s="362">
        <f t="shared" si="295"/>
        <v>11.667369536571428</v>
      </c>
      <c r="LG301" s="362">
        <f t="shared" si="295"/>
        <v>6.5392987851428579</v>
      </c>
      <c r="LH301" s="362">
        <f t="shared" si="295"/>
        <v>8.9367577217142866</v>
      </c>
      <c r="LI301" s="362">
        <f t="shared" si="295"/>
        <v>6.2715414000000003</v>
      </c>
      <c r="LJ301" s="362">
        <f t="shared" si="295"/>
        <v>8.0346416999999999</v>
      </c>
      <c r="LK301" s="362">
        <f t="shared" si="295"/>
        <v>6.8945312999999997</v>
      </c>
      <c r="LL301" s="362">
        <f t="shared" si="295"/>
        <v>6.0837762</v>
      </c>
      <c r="LM301" s="362">
        <f t="shared" si="295"/>
        <v>10.061574</v>
      </c>
      <c r="LN301" s="362">
        <f t="shared" si="295"/>
        <v>4.9610826000000001</v>
      </c>
      <c r="LO301" s="362">
        <f t="shared" si="295"/>
        <v>5.9585447999999994</v>
      </c>
      <c r="LP301" s="362">
        <f t="shared" si="295"/>
        <v>5.1323909999999993</v>
      </c>
      <c r="LQ301" s="362">
        <f t="shared" si="295"/>
        <v>5.4965931000000001</v>
      </c>
      <c r="LR301" s="362">
        <f t="shared" si="295"/>
        <v>6.3911061</v>
      </c>
      <c r="LS301" s="362">
        <f t="shared" si="295"/>
        <v>8.6002305000000003</v>
      </c>
      <c r="LT301" s="362">
        <f t="shared" si="295"/>
        <v>4.1079176999999998</v>
      </c>
      <c r="LU301" s="362">
        <f t="shared" si="295"/>
        <v>5.6154066</v>
      </c>
      <c r="LV301" s="362">
        <f t="shared" si="295"/>
        <v>4.6729584000000006</v>
      </c>
      <c r="LW301" s="362">
        <f t="shared" si="295"/>
        <v>6.8080373999999999</v>
      </c>
      <c r="LX301" s="362">
        <f t="shared" si="295"/>
        <v>6.1584471000000001</v>
      </c>
      <c r="LY301" s="362">
        <f t="shared" ref="LY301:OJ301" si="296">LY243/1000</f>
        <v>7.7072430000000001</v>
      </c>
      <c r="LZ301" s="362">
        <f t="shared" si="296"/>
        <v>7.4610656999999998</v>
      </c>
      <c r="MA301" s="362">
        <f t="shared" si="296"/>
        <v>8.252268299999999</v>
      </c>
      <c r="MB301" s="362">
        <f t="shared" si="296"/>
        <v>5.0924075999999996</v>
      </c>
      <c r="MC301" s="362">
        <f t="shared" si="296"/>
        <v>6.5768226000000007</v>
      </c>
      <c r="MD301" s="362">
        <f t="shared" si="296"/>
        <v>9.8967939000000005</v>
      </c>
      <c r="ME301" s="362">
        <f t="shared" si="296"/>
        <v>8.5889310000000005</v>
      </c>
      <c r="MF301" s="362">
        <f t="shared" si="296"/>
        <v>9.9697803</v>
      </c>
      <c r="MG301" s="362">
        <f t="shared" si="296"/>
        <v>7.9154549999999997</v>
      </c>
      <c r="MH301" s="362">
        <f t="shared" si="296"/>
        <v>8.6456172000000002</v>
      </c>
      <c r="MI301" s="362">
        <f t="shared" si="296"/>
        <v>8.1681360000000005</v>
      </c>
      <c r="MJ301" s="362">
        <f t="shared" si="296"/>
        <v>9.4975121999999992</v>
      </c>
      <c r="MK301" s="362">
        <f t="shared" si="296"/>
        <v>10.812276000000001</v>
      </c>
      <c r="ML301" s="362">
        <f t="shared" si="296"/>
        <v>9.6605799000000001</v>
      </c>
      <c r="MM301" s="362">
        <f t="shared" si="296"/>
        <v>11.669765400000001</v>
      </c>
      <c r="MN301" s="362">
        <f t="shared" si="296"/>
        <v>11.173897499999999</v>
      </c>
      <c r="MO301" s="362">
        <f t="shared" si="296"/>
        <v>9.8483282999999986</v>
      </c>
      <c r="MP301" s="362">
        <f t="shared" si="296"/>
        <v>10.222866</v>
      </c>
      <c r="MQ301" s="362">
        <f t="shared" si="296"/>
        <v>11.0765142</v>
      </c>
      <c r="MR301" s="362">
        <f t="shared" si="296"/>
        <v>9.5932616999999993</v>
      </c>
      <c r="MS301" s="362">
        <f t="shared" si="296"/>
        <v>8.4586826999999989</v>
      </c>
      <c r="MT301" s="362">
        <f t="shared" si="296"/>
        <v>8.5050623999999999</v>
      </c>
      <c r="MU301" s="362">
        <f t="shared" si="296"/>
        <v>9.8160521999999997</v>
      </c>
      <c r="MV301" s="362">
        <f t="shared" si="296"/>
        <v>9.4047599999999996</v>
      </c>
      <c r="MW301" s="362">
        <f t="shared" si="296"/>
        <v>8.6949164999999997</v>
      </c>
      <c r="MX301" s="362">
        <f t="shared" si="296"/>
        <v>9.0284613</v>
      </c>
      <c r="MY301" s="362">
        <f t="shared" si="296"/>
        <v>10.181835899999999</v>
      </c>
      <c r="MZ301" s="362">
        <f t="shared" si="296"/>
        <v>11.1600552</v>
      </c>
      <c r="NA301" s="362">
        <f t="shared" si="296"/>
        <v>9.2701607999999993</v>
      </c>
      <c r="NB301" s="362">
        <f t="shared" si="296"/>
        <v>10.1823915</v>
      </c>
      <c r="NC301" s="362">
        <f t="shared" si="296"/>
        <v>10.1295</v>
      </c>
      <c r="ND301" s="362">
        <f t="shared" si="296"/>
        <v>10.2951</v>
      </c>
      <c r="NE301" s="362">
        <f t="shared" si="296"/>
        <v>6.9278999999999993</v>
      </c>
      <c r="NF301" s="362">
        <f t="shared" si="296"/>
        <v>5.3688000000000002</v>
      </c>
      <c r="NG301" s="362">
        <f t="shared" si="296"/>
        <v>7.4181000000000008</v>
      </c>
      <c r="NH301" s="362">
        <f t="shared" si="296"/>
        <v>8.0013000000000005</v>
      </c>
      <c r="NI301" s="362">
        <f t="shared" si="296"/>
        <v>6.8936999999999999</v>
      </c>
      <c r="NJ301" s="362">
        <f t="shared" si="296"/>
        <v>7.4687999999999999</v>
      </c>
      <c r="NK301" s="362">
        <f t="shared" si="296"/>
        <v>8.0121000000000002</v>
      </c>
      <c r="NL301" s="362">
        <f t="shared" si="296"/>
        <v>7.968</v>
      </c>
      <c r="NM301" s="362">
        <f t="shared" si="296"/>
        <v>7.8281999999999998</v>
      </c>
      <c r="NN301" s="362">
        <f t="shared" si="296"/>
        <v>11.509799999999998</v>
      </c>
      <c r="NO301" s="362">
        <f t="shared" si="296"/>
        <v>12.0777</v>
      </c>
      <c r="NP301" s="362">
        <f t="shared" si="296"/>
        <v>9.6347999999999985</v>
      </c>
      <c r="NQ301" s="362">
        <f t="shared" si="296"/>
        <v>10.146600000000001</v>
      </c>
      <c r="NR301" s="362">
        <f t="shared" si="296"/>
        <v>10.5444</v>
      </c>
      <c r="NS301" s="362">
        <f t="shared" si="296"/>
        <v>12.145200000000001</v>
      </c>
      <c r="NT301" s="362">
        <f t="shared" si="296"/>
        <v>10.3041</v>
      </c>
      <c r="NU301" s="362">
        <f t="shared" si="296"/>
        <v>11.135999999999999</v>
      </c>
      <c r="NV301" s="362">
        <f t="shared" si="296"/>
        <v>12.567299999999999</v>
      </c>
      <c r="NW301" s="362">
        <f t="shared" si="296"/>
        <v>13.236000000000001</v>
      </c>
      <c r="NX301" s="362">
        <f t="shared" si="296"/>
        <v>12.663600000000001</v>
      </c>
      <c r="NY301" s="362">
        <f t="shared" si="296"/>
        <v>8.82</v>
      </c>
      <c r="NZ301" s="362">
        <f t="shared" si="296"/>
        <v>11.9238</v>
      </c>
      <c r="OA301" s="362">
        <f t="shared" si="296"/>
        <v>10.977600000000001</v>
      </c>
      <c r="OB301" s="362">
        <f t="shared" si="296"/>
        <v>12.0078</v>
      </c>
      <c r="OC301" s="362">
        <f t="shared" si="296"/>
        <v>10.815299999999999</v>
      </c>
      <c r="OD301" s="362">
        <f t="shared" si="296"/>
        <v>10.839</v>
      </c>
      <c r="OE301" s="362">
        <f t="shared" si="296"/>
        <v>11.2395</v>
      </c>
      <c r="OF301" s="362">
        <f t="shared" si="296"/>
        <v>0</v>
      </c>
      <c r="OG301" s="362">
        <f t="shared" si="296"/>
        <v>0</v>
      </c>
      <c r="OH301" s="362">
        <f t="shared" si="296"/>
        <v>0</v>
      </c>
      <c r="OI301" s="362">
        <f t="shared" si="296"/>
        <v>0</v>
      </c>
      <c r="OJ301" s="362">
        <f t="shared" si="296"/>
        <v>0</v>
      </c>
      <c r="OK301" s="362">
        <f t="shared" ref="OK301:OR301" si="297">OK243/1000</f>
        <v>0</v>
      </c>
      <c r="OL301" s="362">
        <f t="shared" si="297"/>
        <v>0</v>
      </c>
      <c r="OM301" s="362">
        <f t="shared" si="297"/>
        <v>0</v>
      </c>
      <c r="ON301" s="362">
        <f t="shared" si="297"/>
        <v>0</v>
      </c>
      <c r="OO301" s="362">
        <f t="shared" si="297"/>
        <v>0</v>
      </c>
      <c r="OP301" s="362">
        <f t="shared" si="297"/>
        <v>0</v>
      </c>
      <c r="OQ301" s="362">
        <f t="shared" si="297"/>
        <v>0</v>
      </c>
      <c r="OR301" s="362">
        <f t="shared" si="297"/>
        <v>0</v>
      </c>
    </row>
    <row r="302" spans="1:408" ht="15">
      <c r="A302" s="364" t="s">
        <v>854</v>
      </c>
      <c r="B302" s="362" t="e">
        <f>B4</f>
        <v>#REF!</v>
      </c>
      <c r="C302" s="362" t="e">
        <f t="shared" ref="C302:AE302" si="298">C4</f>
        <v>#REF!</v>
      </c>
      <c r="D302" s="362" t="e">
        <f t="shared" si="298"/>
        <v>#REF!</v>
      </c>
      <c r="E302" s="362" t="e">
        <f t="shared" si="298"/>
        <v>#REF!</v>
      </c>
      <c r="F302" s="362" t="e">
        <f t="shared" si="298"/>
        <v>#REF!</v>
      </c>
      <c r="G302" s="362" t="e">
        <f t="shared" si="298"/>
        <v>#REF!</v>
      </c>
      <c r="H302" s="362" t="e">
        <f t="shared" si="298"/>
        <v>#REF!</v>
      </c>
      <c r="I302" s="362" t="e">
        <f t="shared" si="298"/>
        <v>#REF!</v>
      </c>
      <c r="J302" s="362" t="e">
        <f t="shared" si="298"/>
        <v>#REF!</v>
      </c>
      <c r="K302" s="362" t="e">
        <f t="shared" si="298"/>
        <v>#REF!</v>
      </c>
      <c r="L302" s="362" t="e">
        <f t="shared" si="298"/>
        <v>#REF!</v>
      </c>
      <c r="M302" s="362" t="e">
        <f t="shared" si="298"/>
        <v>#REF!</v>
      </c>
      <c r="N302" s="362" t="e">
        <f t="shared" si="298"/>
        <v>#REF!</v>
      </c>
      <c r="O302" s="362" t="e">
        <f t="shared" si="298"/>
        <v>#REF!</v>
      </c>
      <c r="P302" s="362" t="e">
        <f t="shared" si="298"/>
        <v>#REF!</v>
      </c>
      <c r="Q302" s="362" t="e">
        <f t="shared" si="298"/>
        <v>#REF!</v>
      </c>
      <c r="R302" s="362" t="e">
        <f t="shared" si="298"/>
        <v>#REF!</v>
      </c>
      <c r="S302" s="362" t="e">
        <f t="shared" si="298"/>
        <v>#REF!</v>
      </c>
      <c r="T302" s="362" t="e">
        <f t="shared" si="298"/>
        <v>#REF!</v>
      </c>
      <c r="U302" s="362" t="e">
        <f t="shared" si="298"/>
        <v>#REF!</v>
      </c>
      <c r="V302" s="362" t="e">
        <f t="shared" si="298"/>
        <v>#REF!</v>
      </c>
      <c r="W302" s="362" t="e">
        <f t="shared" si="298"/>
        <v>#REF!</v>
      </c>
      <c r="X302" s="362" t="e">
        <f t="shared" si="298"/>
        <v>#REF!</v>
      </c>
      <c r="Y302" s="362" t="e">
        <f t="shared" si="298"/>
        <v>#REF!</v>
      </c>
      <c r="Z302" s="362" t="e">
        <f t="shared" si="298"/>
        <v>#REF!</v>
      </c>
      <c r="AA302" s="362" t="e">
        <f t="shared" si="298"/>
        <v>#REF!</v>
      </c>
      <c r="AB302" s="362" t="e">
        <f t="shared" si="298"/>
        <v>#REF!</v>
      </c>
      <c r="AC302" s="362">
        <f t="shared" si="298"/>
        <v>63.168000900000003</v>
      </c>
      <c r="AD302" s="362">
        <f t="shared" si="298"/>
        <v>124.31460030000001</v>
      </c>
      <c r="AE302" s="362">
        <f t="shared" si="298"/>
        <v>328.76280000000008</v>
      </c>
      <c r="AF302" s="370"/>
      <c r="AG302" s="364"/>
      <c r="AH302" s="364"/>
      <c r="AI302" s="364"/>
      <c r="AJ302" s="364"/>
      <c r="AK302" s="364"/>
      <c r="AL302" s="364"/>
      <c r="AM302" s="364"/>
      <c r="AN302" s="364"/>
      <c r="AO302" s="364"/>
      <c r="AP302" s="364"/>
      <c r="AQ302" s="364"/>
      <c r="AR302" s="364"/>
      <c r="AS302" s="364"/>
      <c r="AT302" s="364"/>
      <c r="AU302" s="364"/>
      <c r="AV302" s="364"/>
      <c r="AW302" s="364"/>
      <c r="AX302" s="364"/>
      <c r="AY302" s="364"/>
      <c r="AZ302" s="364"/>
      <c r="BA302" s="364"/>
      <c r="BB302" s="364"/>
      <c r="BC302" s="364"/>
      <c r="BD302" s="364"/>
      <c r="BE302" s="364"/>
      <c r="BF302" s="364"/>
      <c r="BG302" s="364"/>
      <c r="BH302" s="364"/>
      <c r="BI302" s="364"/>
      <c r="BJ302" s="364"/>
      <c r="BK302" s="364"/>
      <c r="BL302" s="364"/>
      <c r="BM302" s="364"/>
      <c r="BN302" s="364"/>
      <c r="BO302" s="364"/>
      <c r="BP302" s="364"/>
      <c r="BQ302" s="364"/>
      <c r="BR302" s="364"/>
      <c r="BS302" s="364"/>
      <c r="BT302" s="364"/>
      <c r="BU302" s="364"/>
      <c r="BV302" s="364"/>
      <c r="BW302" s="364"/>
      <c r="BX302" s="364"/>
      <c r="BY302" s="364"/>
      <c r="BZ302" s="364"/>
      <c r="CA302" s="364"/>
      <c r="CB302" s="364"/>
      <c r="CC302" s="364"/>
      <c r="CD302" s="364"/>
      <c r="CE302" s="364"/>
      <c r="CF302" s="364"/>
      <c r="CG302" s="364"/>
      <c r="CH302" s="364"/>
      <c r="CI302" s="364"/>
      <c r="CJ302" s="364"/>
      <c r="CK302" s="364"/>
      <c r="CL302" s="364"/>
      <c r="CM302" s="364"/>
      <c r="CN302" s="364"/>
      <c r="CO302" s="364"/>
      <c r="CP302" s="364"/>
      <c r="CQ302" s="364"/>
      <c r="CR302" s="364"/>
      <c r="CS302" s="364"/>
      <c r="CT302" s="364"/>
      <c r="CU302" s="364"/>
      <c r="CV302" s="364"/>
      <c r="CW302" s="364"/>
      <c r="CX302" s="364"/>
      <c r="CY302" s="364"/>
      <c r="CZ302" s="364"/>
      <c r="DA302" s="364"/>
      <c r="DB302" s="364"/>
      <c r="DC302" s="364"/>
      <c r="DD302" s="364"/>
      <c r="DE302" s="364"/>
      <c r="DF302" s="364"/>
      <c r="DG302" s="364"/>
      <c r="DH302" s="364"/>
      <c r="DI302" s="364"/>
      <c r="DJ302" s="364"/>
      <c r="DK302" s="364"/>
      <c r="DL302" s="364"/>
      <c r="DM302" s="364"/>
      <c r="DN302" s="364"/>
      <c r="DO302" s="364"/>
      <c r="DP302" s="364"/>
      <c r="DQ302" s="364"/>
      <c r="DR302" s="364"/>
      <c r="DS302" s="364"/>
      <c r="DT302" s="364"/>
      <c r="DU302" s="364"/>
      <c r="DV302" s="364"/>
      <c r="DW302" s="364"/>
      <c r="DX302" s="364"/>
      <c r="DY302" s="364"/>
      <c r="DZ302" s="364"/>
      <c r="EA302" s="364"/>
      <c r="EB302" s="364"/>
      <c r="EC302" s="364"/>
      <c r="ED302" s="364"/>
      <c r="EE302" s="364"/>
      <c r="EF302" s="364"/>
      <c r="EG302" s="364"/>
      <c r="EH302" s="364"/>
      <c r="EI302" s="364"/>
      <c r="EJ302" s="364"/>
      <c r="EK302" s="364"/>
      <c r="EL302" s="364"/>
      <c r="EM302" s="364"/>
      <c r="EN302" s="364"/>
      <c r="EO302" s="364"/>
      <c r="EP302" s="364"/>
      <c r="EQ302" s="364"/>
      <c r="ER302" s="364"/>
      <c r="ES302" s="364"/>
      <c r="ET302" s="364"/>
      <c r="EU302" s="364"/>
      <c r="EV302" s="364"/>
      <c r="EW302" s="364"/>
      <c r="EX302" s="364"/>
      <c r="EY302" s="364"/>
      <c r="EZ302" s="364"/>
      <c r="FA302" s="364"/>
      <c r="FB302" s="364"/>
      <c r="FC302" s="364"/>
      <c r="FD302" s="364"/>
      <c r="FE302" s="364"/>
      <c r="FF302" s="364"/>
      <c r="FG302" s="364"/>
      <c r="FH302" s="364"/>
      <c r="FI302" s="364"/>
      <c r="FJ302" s="364"/>
      <c r="FK302" s="364"/>
      <c r="FL302" s="364"/>
      <c r="FM302" s="364"/>
      <c r="FN302" s="364"/>
      <c r="FO302" s="364"/>
      <c r="FP302" s="364"/>
      <c r="FQ302" s="364"/>
      <c r="FR302" s="364"/>
      <c r="FS302" s="364"/>
      <c r="FT302" s="364"/>
      <c r="FU302" s="362">
        <f t="shared" ref="FU302:IF302" si="299">FU4/1000</f>
        <v>0.22769566564705879</v>
      </c>
      <c r="FV302" s="362">
        <f t="shared" si="299"/>
        <v>0.1204905174117647</v>
      </c>
      <c r="FW302" s="362">
        <f t="shared" si="299"/>
        <v>0.29325795388235287</v>
      </c>
      <c r="FX302" s="362">
        <f t="shared" si="299"/>
        <v>0.21844489882352941</v>
      </c>
      <c r="FY302" s="362">
        <f t="shared" si="299"/>
        <v>0.29873348564705871</v>
      </c>
      <c r="FZ302" s="362">
        <f t="shared" si="299"/>
        <v>0.24582255764705879</v>
      </c>
      <c r="GA302" s="362">
        <f t="shared" si="299"/>
        <v>0.27735009317647052</v>
      </c>
      <c r="GB302" s="362">
        <f t="shared" si="299"/>
        <v>0.25337302776470577</v>
      </c>
      <c r="GC302" s="362">
        <f t="shared" si="299"/>
        <v>0.27003017176470584</v>
      </c>
      <c r="GD302" s="362">
        <f t="shared" si="299"/>
        <v>0.33573655294117644</v>
      </c>
      <c r="GE302" s="362">
        <f t="shared" si="299"/>
        <v>0.23596660047058818</v>
      </c>
      <c r="GF302" s="362">
        <f t="shared" si="299"/>
        <v>0.19832952423529407</v>
      </c>
      <c r="GG302" s="362">
        <f t="shared" si="299"/>
        <v>0.2276380284705882</v>
      </c>
      <c r="GH302" s="362">
        <f t="shared" si="299"/>
        <v>0.239770654117647</v>
      </c>
      <c r="GI302" s="362">
        <f t="shared" si="299"/>
        <v>0.25660070964705883</v>
      </c>
      <c r="GJ302" s="362">
        <f t="shared" si="299"/>
        <v>0.17510174211764701</v>
      </c>
      <c r="GK302" s="362">
        <f t="shared" si="299"/>
        <v>0.15766649623529408</v>
      </c>
      <c r="GL302" s="362">
        <f t="shared" si="299"/>
        <v>0.1614705498823529</v>
      </c>
      <c r="GM302" s="362">
        <f t="shared" si="299"/>
        <v>0.14129753811764703</v>
      </c>
      <c r="GN302" s="362">
        <f t="shared" si="299"/>
        <v>0.18766664658823523</v>
      </c>
      <c r="GO302" s="362">
        <f t="shared" si="299"/>
        <v>0.20392033035294113</v>
      </c>
      <c r="GP302" s="362">
        <f t="shared" si="299"/>
        <v>0.1418450912941176</v>
      </c>
      <c r="GQ302" s="362">
        <f t="shared" si="299"/>
        <v>0.18910757599999994</v>
      </c>
      <c r="GR302" s="362">
        <f t="shared" si="299"/>
        <v>0.11749338423529408</v>
      </c>
      <c r="GS302" s="362">
        <f t="shared" si="299"/>
        <v>0.14711889294117644</v>
      </c>
      <c r="GT302" s="362">
        <f t="shared" si="299"/>
        <v>0.16622561694117644</v>
      </c>
      <c r="GU302" s="362">
        <f t="shared" si="299"/>
        <v>0.16513051058823527</v>
      </c>
      <c r="GV302" s="362">
        <f t="shared" si="299"/>
        <v>0.15005838894117646</v>
      </c>
      <c r="GW302" s="362">
        <f t="shared" si="299"/>
        <v>0.17645621576470583</v>
      </c>
      <c r="GX302" s="362">
        <f t="shared" si="299"/>
        <v>0.29890639717647055</v>
      </c>
      <c r="GY302" s="362">
        <f t="shared" si="299"/>
        <v>0.28072186799999993</v>
      </c>
      <c r="GZ302" s="362">
        <f t="shared" si="299"/>
        <v>0.31631282447058817</v>
      </c>
      <c r="HA302" s="362">
        <f t="shared" si="299"/>
        <v>0.17766659647058822</v>
      </c>
      <c r="HB302" s="362">
        <f t="shared" si="299"/>
        <v>0.42565054823529408</v>
      </c>
      <c r="HC302" s="362">
        <f t="shared" si="299"/>
        <v>0.20997223388235292</v>
      </c>
      <c r="HD302" s="362">
        <f t="shared" si="299"/>
        <v>0.30291218094117645</v>
      </c>
      <c r="HE302" s="362">
        <f t="shared" si="299"/>
        <v>0.17403545435294115</v>
      </c>
      <c r="HF302" s="362">
        <f t="shared" si="299"/>
        <v>0.11585072470588233</v>
      </c>
      <c r="HG302" s="362">
        <f t="shared" si="299"/>
        <v>0.13175858541176469</v>
      </c>
      <c r="HH302" s="362">
        <f t="shared" si="299"/>
        <v>0.14755117176470584</v>
      </c>
      <c r="HI302" s="362">
        <f t="shared" si="299"/>
        <v>0.14089407788235292</v>
      </c>
      <c r="HJ302" s="362">
        <f t="shared" si="299"/>
        <v>0.23472740117647053</v>
      </c>
      <c r="HK302" s="362">
        <f t="shared" si="299"/>
        <v>0.13291132894117644</v>
      </c>
      <c r="HL302" s="362">
        <f t="shared" si="299"/>
        <v>0.23521731717647054</v>
      </c>
      <c r="HM302" s="362">
        <f t="shared" si="299"/>
        <v>0.17400663576470585</v>
      </c>
      <c r="HN302" s="362">
        <f t="shared" si="299"/>
        <v>0.19492893082352938</v>
      </c>
      <c r="HO302" s="362">
        <f t="shared" si="299"/>
        <v>0.16887692705882348</v>
      </c>
      <c r="HP302" s="362">
        <f t="shared" si="299"/>
        <v>0.17968389764705875</v>
      </c>
      <c r="HQ302" s="362">
        <f t="shared" si="299"/>
        <v>0.22392043058823521</v>
      </c>
      <c r="HR302" s="362">
        <f t="shared" si="299"/>
        <v>0.18340149552941162</v>
      </c>
      <c r="HS302" s="362">
        <f t="shared" si="299"/>
        <v>0.16273856776470574</v>
      </c>
      <c r="HT302" s="362">
        <f t="shared" si="299"/>
        <v>0.32919473341176453</v>
      </c>
      <c r="HU302" s="362">
        <f t="shared" si="299"/>
        <v>0.31406497458823501</v>
      </c>
      <c r="HV302" s="362">
        <f t="shared" si="299"/>
        <v>0.42608282705882355</v>
      </c>
      <c r="HW302" s="362">
        <f t="shared" si="299"/>
        <v>1.144097952941176E-2</v>
      </c>
      <c r="HX302" s="362">
        <f t="shared" si="299"/>
        <v>1.1469798117647059E-2</v>
      </c>
      <c r="HY302" s="362">
        <f t="shared" si="299"/>
        <v>3.1988632941176501E-3</v>
      </c>
      <c r="HZ302" s="362">
        <f t="shared" si="299"/>
        <v>1.06628776470588E-3</v>
      </c>
      <c r="IA302" s="362">
        <f t="shared" si="299"/>
        <v>5.5331689411764638E-3</v>
      </c>
      <c r="IB302" s="362">
        <f t="shared" si="299"/>
        <v>5.7637176470588217E-4</v>
      </c>
      <c r="IC302" s="362">
        <f t="shared" si="299"/>
        <v>0.14556268917647042</v>
      </c>
      <c r="ID302" s="362">
        <f t="shared" si="299"/>
        <v>0.14294019764705884</v>
      </c>
      <c r="IE302" s="362">
        <f t="shared" si="299"/>
        <v>0.19611049294117608</v>
      </c>
      <c r="IF302" s="362">
        <f t="shared" si="299"/>
        <v>0.34723516964705831</v>
      </c>
      <c r="IG302" s="362">
        <f t="shared" ref="IG302:JJ302" si="300">IG4/1000</f>
        <v>0.30138479576470567</v>
      </c>
      <c r="IH302" s="362">
        <f t="shared" si="300"/>
        <v>0.3195693249411759</v>
      </c>
      <c r="II302" s="362">
        <f t="shared" si="300"/>
        <v>0.26815696352941198</v>
      </c>
      <c r="IJ302" s="362">
        <f t="shared" si="300"/>
        <v>7.942402917647054E-2</v>
      </c>
      <c r="IK302" s="362">
        <f t="shared" si="300"/>
        <v>8.5908211529411763E-2</v>
      </c>
      <c r="IL302" s="362">
        <f t="shared" si="300"/>
        <v>1.5494890336470608</v>
      </c>
      <c r="IM302" s="362">
        <f t="shared" si="300"/>
        <v>1.4861169581176432</v>
      </c>
      <c r="IN302" s="362">
        <f t="shared" si="300"/>
        <v>7.7507304872941134</v>
      </c>
      <c r="IO302" s="362">
        <f t="shared" si="300"/>
        <v>8.6455764705882301E-5</v>
      </c>
      <c r="IP302" s="362">
        <f t="shared" si="300"/>
        <v>1.1700058637647051</v>
      </c>
      <c r="IQ302" s="362">
        <f t="shared" si="300"/>
        <v>0</v>
      </c>
      <c r="IR302" s="362">
        <f t="shared" si="300"/>
        <v>0</v>
      </c>
      <c r="IS302" s="362">
        <f t="shared" si="300"/>
        <v>1.9004129825882341</v>
      </c>
      <c r="IT302" s="362">
        <f t="shared" si="300"/>
        <v>0.7475253602352937</v>
      </c>
      <c r="IU302" s="362">
        <f t="shared" si="300"/>
        <v>0</v>
      </c>
      <c r="IV302" s="362">
        <f t="shared" si="300"/>
        <v>0</v>
      </c>
      <c r="IW302" s="362">
        <f t="shared" si="300"/>
        <v>0</v>
      </c>
      <c r="IX302" s="362">
        <f t="shared" si="300"/>
        <v>0</v>
      </c>
      <c r="IY302" s="362">
        <f t="shared" si="300"/>
        <v>0</v>
      </c>
      <c r="IZ302" s="362">
        <f t="shared" si="300"/>
        <v>0</v>
      </c>
      <c r="JA302" s="362">
        <f t="shared" si="300"/>
        <v>0</v>
      </c>
      <c r="JB302" s="362">
        <f t="shared" si="300"/>
        <v>0</v>
      </c>
      <c r="JC302" s="362">
        <f t="shared" si="300"/>
        <v>5.3554158889411729</v>
      </c>
      <c r="JD302" s="362">
        <f t="shared" si="300"/>
        <v>7.0274415597647009</v>
      </c>
      <c r="JE302" s="362">
        <f t="shared" si="300"/>
        <v>1.5780770731764695</v>
      </c>
      <c r="JF302" s="362">
        <f t="shared" si="300"/>
        <v>8.6854325781176414</v>
      </c>
      <c r="JG302" s="362">
        <f t="shared" si="300"/>
        <v>2.1690598621176456</v>
      </c>
      <c r="JH302" s="362">
        <f t="shared" si="300"/>
        <v>8.5075066143529359</v>
      </c>
      <c r="JI302" s="362">
        <f t="shared" si="300"/>
        <v>4.5496193432941157</v>
      </c>
      <c r="JJ302" s="362">
        <f t="shared" si="300"/>
        <v>6.9323690371764659</v>
      </c>
      <c r="JK302" s="362">
        <f>JK4/1000</f>
        <v>7.1366928277647013</v>
      </c>
      <c r="JL302" s="362">
        <f>JL4/1000</f>
        <v>8.6529828477647008</v>
      </c>
      <c r="JM302" s="362">
        <f t="shared" ref="JM302:LX302" si="301">JM4/1000</f>
        <v>6.4023087437647019</v>
      </c>
      <c r="JN302" s="362">
        <f t="shared" si="301"/>
        <v>4.9567971764705844E-3</v>
      </c>
      <c r="JO302" s="362">
        <f t="shared" si="301"/>
        <v>8.0692047058823475E-4</v>
      </c>
      <c r="JP302" s="362">
        <f t="shared" si="301"/>
        <v>0</v>
      </c>
      <c r="JQ302" s="362">
        <f t="shared" si="301"/>
        <v>6.6282752941176427E-4</v>
      </c>
      <c r="JR302" s="362">
        <f t="shared" si="301"/>
        <v>8.0692047058823475E-4</v>
      </c>
      <c r="JS302" s="362">
        <f t="shared" si="301"/>
        <v>3.0634159294117627E-2</v>
      </c>
      <c r="JT302" s="362">
        <f t="shared" si="301"/>
        <v>0.15060594211764691</v>
      </c>
      <c r="JU302" s="362">
        <f t="shared" si="301"/>
        <v>0.18881939011764695</v>
      </c>
      <c r="JV302" s="362">
        <f t="shared" si="301"/>
        <v>0.14726298588235287</v>
      </c>
      <c r="JW302" s="362">
        <f t="shared" si="301"/>
        <v>2.3617697616470577</v>
      </c>
      <c r="JX302" s="362">
        <f t="shared" si="301"/>
        <v>2.9798420235294096E-2</v>
      </c>
      <c r="JY302" s="362">
        <f t="shared" si="301"/>
        <v>6.7406677882352897E-2</v>
      </c>
      <c r="JZ302" s="362">
        <f t="shared" si="301"/>
        <v>9.5101341176470535E-4</v>
      </c>
      <c r="KA302" s="362">
        <f t="shared" si="301"/>
        <v>5.7060804705882321E-3</v>
      </c>
      <c r="KB302" s="362">
        <f t="shared" si="301"/>
        <v>6.1671778823529384E-3</v>
      </c>
      <c r="KC302" s="362">
        <f t="shared" si="301"/>
        <v>3.1200156367058809</v>
      </c>
      <c r="KD302" s="362">
        <f t="shared" si="301"/>
        <v>8.0692047058823475E-4</v>
      </c>
      <c r="KE302" s="362">
        <f t="shared" si="301"/>
        <v>1.2622541647058814E-2</v>
      </c>
      <c r="KF302" s="362">
        <f t="shared" si="301"/>
        <v>4.5562187999999969E-2</v>
      </c>
      <c r="KG302" s="362">
        <f t="shared" si="301"/>
        <v>0.21668696494117634</v>
      </c>
      <c r="KH302" s="362">
        <f t="shared" si="301"/>
        <v>7.3775585882352897E-3</v>
      </c>
      <c r="KI302" s="362">
        <f t="shared" si="301"/>
        <v>1.3141276235294111E-2</v>
      </c>
      <c r="KJ302" s="362">
        <f t="shared" si="301"/>
        <v>7.2046470588235248E-3</v>
      </c>
      <c r="KK302" s="362">
        <f t="shared" si="301"/>
        <v>0</v>
      </c>
      <c r="KL302" s="362">
        <f t="shared" si="301"/>
        <v>1.1997931972789115E-4</v>
      </c>
      <c r="KM302" s="362">
        <f t="shared" si="301"/>
        <v>2.870535219319728</v>
      </c>
      <c r="KN302" s="362">
        <f t="shared" si="301"/>
        <v>4.919152108843537E-3</v>
      </c>
      <c r="KO302" s="362">
        <f t="shared" si="301"/>
        <v>0</v>
      </c>
      <c r="KP302" s="362">
        <f t="shared" si="301"/>
        <v>1.4097570068027209E-3</v>
      </c>
      <c r="KQ302" s="362">
        <f t="shared" si="301"/>
        <v>0.20936391292517001</v>
      </c>
      <c r="KR302" s="362">
        <f t="shared" si="301"/>
        <v>5.9389763265306128E-3</v>
      </c>
      <c r="KS302" s="362">
        <f t="shared" si="301"/>
        <v>2.8353812786394554</v>
      </c>
      <c r="KT302" s="362">
        <f t="shared" si="301"/>
        <v>2.8435398723809522</v>
      </c>
      <c r="KU302" s="362">
        <f t="shared" si="301"/>
        <v>6.021672072653061</v>
      </c>
      <c r="KV302" s="362">
        <f t="shared" si="301"/>
        <v>10.433101695238093</v>
      </c>
      <c r="KW302" s="362">
        <f t="shared" si="301"/>
        <v>0.15066416742857144</v>
      </c>
      <c r="KX302" s="362">
        <f t="shared" si="301"/>
        <v>0.15573329828571428</v>
      </c>
      <c r="KY302" s="362">
        <f t="shared" si="301"/>
        <v>1.1817973714285713E-2</v>
      </c>
      <c r="KZ302" s="362">
        <f t="shared" si="301"/>
        <v>4.1992799999999997E-4</v>
      </c>
      <c r="LA302" s="362">
        <f t="shared" si="301"/>
        <v>2.0096554285714287E-3</v>
      </c>
      <c r="LB302" s="362">
        <f t="shared" si="301"/>
        <v>1.0258241142857142E-2</v>
      </c>
      <c r="LC302" s="362">
        <f t="shared" si="301"/>
        <v>0</v>
      </c>
      <c r="LD302" s="362">
        <f t="shared" si="301"/>
        <v>0</v>
      </c>
      <c r="LE302" s="362">
        <f t="shared" si="301"/>
        <v>1.2207906857142858E-2</v>
      </c>
      <c r="LF302" s="362">
        <f t="shared" si="301"/>
        <v>2.1186867342857139</v>
      </c>
      <c r="LG302" s="362">
        <f t="shared" si="301"/>
        <v>3.0361394297142854</v>
      </c>
      <c r="LH302" s="362">
        <f t="shared" si="301"/>
        <v>11.385027946285712</v>
      </c>
      <c r="LI302" s="362">
        <f t="shared" si="301"/>
        <v>4.5163203000000003</v>
      </c>
      <c r="LJ302" s="362">
        <f t="shared" si="301"/>
        <v>3.0132249</v>
      </c>
      <c r="LK302" s="362">
        <f t="shared" si="301"/>
        <v>6.5301974999999999</v>
      </c>
      <c r="LL302" s="362">
        <f t="shared" si="301"/>
        <v>6.9118817999999989</v>
      </c>
      <c r="LM302" s="362">
        <f t="shared" si="301"/>
        <v>3.2885147999999997</v>
      </c>
      <c r="LN302" s="362">
        <f t="shared" si="301"/>
        <v>5.4602642999999995</v>
      </c>
      <c r="LO302" s="362">
        <f t="shared" si="301"/>
        <v>5.9337000000000001E-2</v>
      </c>
      <c r="LP302" s="362">
        <f t="shared" si="301"/>
        <v>5.6408633999999997</v>
      </c>
      <c r="LQ302" s="362">
        <f t="shared" si="301"/>
        <v>6.0601028999999995</v>
      </c>
      <c r="LR302" s="362">
        <f t="shared" si="301"/>
        <v>11.688486899999999</v>
      </c>
      <c r="LS302" s="362">
        <f t="shared" si="301"/>
        <v>11.427992700000001</v>
      </c>
      <c r="LT302" s="362">
        <f t="shared" si="301"/>
        <v>19.385305499999998</v>
      </c>
      <c r="LU302" s="362">
        <f t="shared" si="301"/>
        <v>5.3946746999999995</v>
      </c>
      <c r="LV302" s="362">
        <f t="shared" si="301"/>
        <v>5.3619233999999993</v>
      </c>
      <c r="LW302" s="362">
        <f t="shared" si="301"/>
        <v>14.010265199999999</v>
      </c>
      <c r="LX302" s="362">
        <f t="shared" si="301"/>
        <v>12.296748299999999</v>
      </c>
      <c r="LY302" s="362">
        <f t="shared" ref="LY302:OJ302" si="302">LY4/1000</f>
        <v>3.8747234999999995</v>
      </c>
      <c r="LZ302" s="362">
        <f t="shared" si="302"/>
        <v>1.50648</v>
      </c>
      <c r="MA302" s="362">
        <f t="shared" si="302"/>
        <v>2.7602804999999999</v>
      </c>
      <c r="MB302" s="362">
        <f t="shared" si="302"/>
        <v>3.1657353000000001</v>
      </c>
      <c r="MC302" s="362">
        <f t="shared" si="302"/>
        <v>5.7994092000000004</v>
      </c>
      <c r="MD302" s="362">
        <f t="shared" si="302"/>
        <v>3.0171261</v>
      </c>
      <c r="ME302" s="362">
        <f t="shared" si="302"/>
        <v>6.0588834</v>
      </c>
      <c r="MF302" s="362">
        <f t="shared" si="302"/>
        <v>8.4196965000000006</v>
      </c>
      <c r="MG302" s="362">
        <f t="shared" si="302"/>
        <v>3.0029469</v>
      </c>
      <c r="MH302" s="362">
        <f t="shared" si="302"/>
        <v>5.2807832999999995</v>
      </c>
      <c r="MI302" s="362">
        <f t="shared" si="302"/>
        <v>5.9755235999999998</v>
      </c>
      <c r="MJ302" s="362">
        <f t="shared" si="302"/>
        <v>14.314324799999998</v>
      </c>
      <c r="MK302" s="362">
        <f t="shared" si="302"/>
        <v>4.7836667999999998</v>
      </c>
      <c r="ML302" s="362">
        <f t="shared" si="302"/>
        <v>6.5278107000000007</v>
      </c>
      <c r="MM302" s="362">
        <f t="shared" si="302"/>
        <v>4.5899999999999995E-3</v>
      </c>
      <c r="MN302" s="362">
        <f t="shared" si="302"/>
        <v>2.5068900000000002E-2</v>
      </c>
      <c r="MO302" s="362">
        <f t="shared" si="302"/>
        <v>2.1180000000000001E-2</v>
      </c>
      <c r="MP302" s="362">
        <f t="shared" si="302"/>
        <v>5.7090726000000007</v>
      </c>
      <c r="MQ302" s="362">
        <f t="shared" si="302"/>
        <v>8.7137217000000007</v>
      </c>
      <c r="MR302" s="362">
        <f t="shared" si="302"/>
        <v>2.6799522000000002</v>
      </c>
      <c r="MS302" s="362">
        <f t="shared" si="302"/>
        <v>1.43613E-2</v>
      </c>
      <c r="MT302" s="362">
        <f t="shared" si="302"/>
        <v>3.2464800000000002E-2</v>
      </c>
      <c r="MU302" s="362">
        <f t="shared" si="302"/>
        <v>2.9711288999999996</v>
      </c>
      <c r="MV302" s="362">
        <f t="shared" si="302"/>
        <v>11.287026899999999</v>
      </c>
      <c r="MW302" s="362">
        <f t="shared" si="302"/>
        <v>2.7047667</v>
      </c>
      <c r="MX302" s="362">
        <f t="shared" si="302"/>
        <v>6.3921656999999996</v>
      </c>
      <c r="MY302" s="362">
        <f t="shared" si="302"/>
        <v>2.2798499999999999E-2</v>
      </c>
      <c r="MZ302" s="362">
        <f t="shared" si="302"/>
        <v>3.8397000000000001E-2</v>
      </c>
      <c r="NA302" s="362">
        <f t="shared" si="302"/>
        <v>5.4386942999999999</v>
      </c>
      <c r="NB302" s="362">
        <f t="shared" si="302"/>
        <v>5.4322904999999988</v>
      </c>
      <c r="NC302" s="362">
        <f t="shared" si="302"/>
        <v>14.410800299999998</v>
      </c>
      <c r="ND302" s="362">
        <f t="shared" si="302"/>
        <v>14.485799999999999</v>
      </c>
      <c r="NE302" s="362">
        <f t="shared" si="302"/>
        <v>12.771900000000002</v>
      </c>
      <c r="NF302" s="362">
        <f t="shared" si="302"/>
        <v>2.2800000000000001E-2</v>
      </c>
      <c r="NG302" s="362">
        <f t="shared" si="302"/>
        <v>24.160799999999998</v>
      </c>
      <c r="NH302" s="362">
        <f t="shared" si="302"/>
        <v>14.094299999999999</v>
      </c>
      <c r="NI302" s="362">
        <f t="shared" si="302"/>
        <v>6.1677</v>
      </c>
      <c r="NJ302" s="362">
        <f t="shared" si="302"/>
        <v>3.0144000000000002</v>
      </c>
      <c r="NK302" s="362">
        <f t="shared" si="302"/>
        <v>4.1700299999999996E-2</v>
      </c>
      <c r="NL302" s="362">
        <f t="shared" si="302"/>
        <v>8.7251999999999992</v>
      </c>
      <c r="NM302" s="362">
        <f t="shared" si="302"/>
        <v>10.505700000000001</v>
      </c>
      <c r="NN302" s="362">
        <f t="shared" si="302"/>
        <v>7.2077999999999998</v>
      </c>
      <c r="NO302" s="362">
        <f t="shared" si="302"/>
        <v>22.332000000000001</v>
      </c>
      <c r="NP302" s="362">
        <f t="shared" si="302"/>
        <v>15.270299999999999</v>
      </c>
      <c r="NQ302" s="362">
        <f t="shared" si="302"/>
        <v>28.486799999999999</v>
      </c>
      <c r="NR302" s="362">
        <f t="shared" si="302"/>
        <v>25.610099999999999</v>
      </c>
      <c r="NS302" s="362">
        <f t="shared" si="302"/>
        <v>26.491199999999996</v>
      </c>
      <c r="NT302" s="362">
        <f t="shared" si="302"/>
        <v>24.956699999999998</v>
      </c>
      <c r="NU302" s="362">
        <f t="shared" si="302"/>
        <v>23.893800000000002</v>
      </c>
      <c r="NV302" s="362">
        <f t="shared" si="302"/>
        <v>24.838799999999999</v>
      </c>
      <c r="NW302" s="362">
        <f t="shared" si="302"/>
        <v>18.177300000000002</v>
      </c>
      <c r="NX302" s="362">
        <f t="shared" si="302"/>
        <v>21.927900000000001</v>
      </c>
      <c r="NY302" s="362">
        <f t="shared" si="302"/>
        <v>38.212200000000003</v>
      </c>
      <c r="NZ302" s="362">
        <f t="shared" si="302"/>
        <v>34.656300000000002</v>
      </c>
      <c r="OA302" s="362">
        <f t="shared" si="302"/>
        <v>28.215</v>
      </c>
      <c r="OB302" s="362">
        <f t="shared" si="302"/>
        <v>33.296699999999994</v>
      </c>
      <c r="OC302" s="362">
        <f t="shared" si="302"/>
        <v>33.844499999999996</v>
      </c>
      <c r="OD302" s="362">
        <f t="shared" si="302"/>
        <v>41.788800000000002</v>
      </c>
      <c r="OE302" s="362">
        <f t="shared" si="302"/>
        <v>20.427599999999998</v>
      </c>
      <c r="OF302" s="362">
        <f t="shared" si="302"/>
        <v>0</v>
      </c>
      <c r="OG302" s="362">
        <f t="shared" si="302"/>
        <v>0</v>
      </c>
      <c r="OH302" s="362">
        <f t="shared" si="302"/>
        <v>0</v>
      </c>
      <c r="OI302" s="362">
        <f t="shared" si="302"/>
        <v>0</v>
      </c>
      <c r="OJ302" s="362">
        <f t="shared" si="302"/>
        <v>0</v>
      </c>
      <c r="OK302" s="362">
        <f t="shared" ref="OK302:OR302" si="303">OK4/1000</f>
        <v>0</v>
      </c>
      <c r="OL302" s="362">
        <f t="shared" si="303"/>
        <v>0</v>
      </c>
      <c r="OM302" s="362">
        <f t="shared" si="303"/>
        <v>0</v>
      </c>
      <c r="ON302" s="362">
        <f t="shared" si="303"/>
        <v>0</v>
      </c>
      <c r="OO302" s="362">
        <f t="shared" si="303"/>
        <v>0</v>
      </c>
      <c r="OP302" s="362">
        <f t="shared" si="303"/>
        <v>0</v>
      </c>
      <c r="OQ302" s="362">
        <f t="shared" si="303"/>
        <v>0</v>
      </c>
      <c r="OR302" s="362">
        <f t="shared" si="303"/>
        <v>0</v>
      </c>
    </row>
    <row r="303" spans="1:408" ht="15">
      <c r="A303" s="364" t="s">
        <v>435</v>
      </c>
      <c r="B303" s="362" t="e">
        <f>B304-SUM(B297:B302)</f>
        <v>#REF!</v>
      </c>
      <c r="C303" s="362" t="e">
        <f>C304-SUM(C297:C302)</f>
        <v>#REF!</v>
      </c>
      <c r="D303" s="362" t="e">
        <f t="shared" ref="D303:AE303" si="304">D304-SUM(D297:D302)</f>
        <v>#REF!</v>
      </c>
      <c r="E303" s="362" t="e">
        <f t="shared" si="304"/>
        <v>#REF!</v>
      </c>
      <c r="F303" s="362" t="e">
        <f t="shared" si="304"/>
        <v>#REF!</v>
      </c>
      <c r="G303" s="362" t="e">
        <f t="shared" si="304"/>
        <v>#REF!</v>
      </c>
      <c r="H303" s="362" t="e">
        <f t="shared" si="304"/>
        <v>#REF!</v>
      </c>
      <c r="I303" s="362" t="e">
        <f t="shared" si="304"/>
        <v>#REF!</v>
      </c>
      <c r="J303" s="362" t="e">
        <f t="shared" si="304"/>
        <v>#REF!</v>
      </c>
      <c r="K303" s="362" t="e">
        <f t="shared" si="304"/>
        <v>#REF!</v>
      </c>
      <c r="L303" s="362" t="e">
        <f t="shared" si="304"/>
        <v>#REF!</v>
      </c>
      <c r="M303" s="362" t="e">
        <f t="shared" si="304"/>
        <v>#REF!</v>
      </c>
      <c r="N303" s="362" t="e">
        <f t="shared" si="304"/>
        <v>#REF!</v>
      </c>
      <c r="O303" s="362" t="e">
        <f t="shared" si="304"/>
        <v>#REF!</v>
      </c>
      <c r="P303" s="362" t="e">
        <f t="shared" si="304"/>
        <v>#REF!</v>
      </c>
      <c r="Q303" s="362" t="e">
        <f t="shared" si="304"/>
        <v>#REF!</v>
      </c>
      <c r="R303" s="362" t="e">
        <f t="shared" si="304"/>
        <v>#REF!</v>
      </c>
      <c r="S303" s="362" t="e">
        <f t="shared" si="304"/>
        <v>#REF!</v>
      </c>
      <c r="T303" s="362" t="e">
        <f t="shared" si="304"/>
        <v>#REF!</v>
      </c>
      <c r="U303" s="362" t="e">
        <f t="shared" si="304"/>
        <v>#REF!</v>
      </c>
      <c r="V303" s="362" t="e">
        <f t="shared" si="304"/>
        <v>#REF!</v>
      </c>
      <c r="W303" s="362" t="e">
        <f t="shared" si="304"/>
        <v>#REF!</v>
      </c>
      <c r="X303" s="362" t="e">
        <f t="shared" si="304"/>
        <v>#REF!</v>
      </c>
      <c r="Y303" s="362" t="e">
        <f t="shared" si="304"/>
        <v>#REF!</v>
      </c>
      <c r="Z303" s="362" t="e">
        <f t="shared" si="304"/>
        <v>#REF!</v>
      </c>
      <c r="AA303" s="362" t="e">
        <f t="shared" si="304"/>
        <v>#REF!</v>
      </c>
      <c r="AB303" s="362" t="e">
        <f t="shared" si="304"/>
        <v>#REF!</v>
      </c>
      <c r="AC303" s="362">
        <f t="shared" si="304"/>
        <v>23.717438099999981</v>
      </c>
      <c r="AD303" s="362">
        <f t="shared" si="304"/>
        <v>14.190899699999989</v>
      </c>
      <c r="AE303" s="362">
        <f t="shared" si="304"/>
        <v>39.000599999999906</v>
      </c>
      <c r="AF303" s="370"/>
      <c r="AG303" s="364"/>
      <c r="AH303" s="364"/>
      <c r="AI303" s="364"/>
      <c r="AJ303" s="364"/>
      <c r="AK303" s="364"/>
      <c r="AL303" s="364"/>
      <c r="AM303" s="364"/>
      <c r="AN303" s="364"/>
      <c r="AO303" s="364"/>
      <c r="AP303" s="364"/>
      <c r="AQ303" s="364"/>
      <c r="AR303" s="364"/>
      <c r="AS303" s="364"/>
      <c r="AT303" s="364"/>
      <c r="AU303" s="364"/>
      <c r="AV303" s="364"/>
      <c r="AW303" s="364"/>
      <c r="AX303" s="364"/>
      <c r="AY303" s="364"/>
      <c r="AZ303" s="364"/>
      <c r="BA303" s="364"/>
      <c r="BB303" s="364"/>
      <c r="BC303" s="364"/>
      <c r="BD303" s="364"/>
      <c r="BE303" s="364"/>
      <c r="BF303" s="364"/>
      <c r="BG303" s="364"/>
      <c r="BH303" s="364"/>
      <c r="BI303" s="364"/>
      <c r="BJ303" s="364"/>
      <c r="BK303" s="364"/>
      <c r="BL303" s="364"/>
      <c r="BM303" s="364"/>
      <c r="BN303" s="364"/>
      <c r="BO303" s="364"/>
      <c r="BP303" s="364"/>
      <c r="BQ303" s="364"/>
      <c r="BR303" s="364"/>
      <c r="BS303" s="364"/>
      <c r="BT303" s="364"/>
      <c r="BU303" s="364"/>
      <c r="BV303" s="364"/>
      <c r="BW303" s="364"/>
      <c r="BX303" s="364"/>
      <c r="BY303" s="364"/>
      <c r="BZ303" s="364"/>
      <c r="CA303" s="364"/>
      <c r="CB303" s="364"/>
      <c r="CC303" s="364"/>
      <c r="CD303" s="364"/>
      <c r="CE303" s="364"/>
      <c r="CF303" s="364"/>
      <c r="CG303" s="364"/>
      <c r="CH303" s="364"/>
      <c r="CI303" s="364"/>
      <c r="CJ303" s="364"/>
      <c r="CK303" s="364"/>
      <c r="CL303" s="364"/>
      <c r="CM303" s="364"/>
      <c r="CN303" s="364"/>
      <c r="CO303" s="364"/>
      <c r="CP303" s="364"/>
      <c r="CQ303" s="364"/>
      <c r="CR303" s="364"/>
      <c r="CS303" s="364"/>
      <c r="CT303" s="364"/>
      <c r="CU303" s="364"/>
      <c r="CV303" s="364"/>
      <c r="CW303" s="364"/>
      <c r="CX303" s="364"/>
      <c r="CY303" s="364"/>
      <c r="CZ303" s="364"/>
      <c r="DA303" s="364"/>
      <c r="DB303" s="364"/>
      <c r="DC303" s="364"/>
      <c r="DD303" s="364"/>
      <c r="DE303" s="364"/>
      <c r="DF303" s="364"/>
      <c r="DG303" s="364"/>
      <c r="DH303" s="364"/>
      <c r="DI303" s="364"/>
      <c r="DJ303" s="364"/>
      <c r="DK303" s="364"/>
      <c r="DL303" s="364"/>
      <c r="DM303" s="364"/>
      <c r="DN303" s="364"/>
      <c r="DO303" s="364"/>
      <c r="DP303" s="364"/>
      <c r="DQ303" s="364"/>
      <c r="DR303" s="364"/>
      <c r="DS303" s="364"/>
      <c r="DT303" s="364"/>
      <c r="DU303" s="364"/>
      <c r="DV303" s="364"/>
      <c r="DW303" s="364"/>
      <c r="DX303" s="364"/>
      <c r="DY303" s="364"/>
      <c r="DZ303" s="364"/>
      <c r="EA303" s="364"/>
      <c r="EB303" s="364"/>
      <c r="EC303" s="364"/>
      <c r="ED303" s="364"/>
      <c r="EE303" s="364"/>
      <c r="EF303" s="364"/>
      <c r="EG303" s="364"/>
      <c r="EH303" s="364"/>
      <c r="EI303" s="364"/>
      <c r="EJ303" s="364"/>
      <c r="EK303" s="364"/>
      <c r="EL303" s="364"/>
      <c r="EM303" s="364"/>
      <c r="EN303" s="364"/>
      <c r="EO303" s="364"/>
      <c r="EP303" s="364"/>
      <c r="EQ303" s="364"/>
      <c r="ER303" s="364"/>
      <c r="ES303" s="364"/>
      <c r="ET303" s="364"/>
      <c r="EU303" s="364"/>
      <c r="EV303" s="364"/>
      <c r="EW303" s="364"/>
      <c r="EX303" s="364"/>
      <c r="EY303" s="364"/>
      <c r="EZ303" s="364"/>
      <c r="FA303" s="364"/>
      <c r="FB303" s="364"/>
      <c r="FC303" s="364"/>
      <c r="FD303" s="364"/>
      <c r="FE303" s="364"/>
      <c r="FF303" s="364"/>
      <c r="FG303" s="364"/>
      <c r="FH303" s="364"/>
      <c r="FI303" s="364"/>
      <c r="FJ303" s="364"/>
      <c r="FK303" s="364"/>
      <c r="FL303" s="364"/>
      <c r="FM303" s="364"/>
      <c r="FN303" s="364"/>
      <c r="FO303" s="364"/>
      <c r="FP303" s="364"/>
      <c r="FQ303" s="364"/>
      <c r="FR303" s="364"/>
      <c r="FS303" s="364"/>
      <c r="FT303" s="364"/>
      <c r="FU303" s="362">
        <f t="shared" ref="FU303:IF303" si="305">FU304-SUM(FU297:FU302)</f>
        <v>0.1723639762352942</v>
      </c>
      <c r="FV303" s="362">
        <f t="shared" si="305"/>
        <v>0.3248719451764705</v>
      </c>
      <c r="FW303" s="362">
        <f t="shared" si="305"/>
        <v>0.45527605694117623</v>
      </c>
      <c r="FX303" s="362">
        <f t="shared" si="305"/>
        <v>0.40409424423529405</v>
      </c>
      <c r="FY303" s="362">
        <f t="shared" si="305"/>
        <v>2.1252556079999998</v>
      </c>
      <c r="FZ303" s="362">
        <f t="shared" si="305"/>
        <v>2.2064087524705878</v>
      </c>
      <c r="GA303" s="362">
        <f t="shared" si="305"/>
        <v>1.8769546517647051</v>
      </c>
      <c r="GB303" s="362">
        <f t="shared" si="305"/>
        <v>0.71864913482352888</v>
      </c>
      <c r="GC303" s="362">
        <f t="shared" si="305"/>
        <v>0.48640013223529444</v>
      </c>
      <c r="GD303" s="362">
        <f t="shared" si="305"/>
        <v>2.6806186218823518</v>
      </c>
      <c r="GE303" s="362">
        <f t="shared" si="305"/>
        <v>0.53550700658823569</v>
      </c>
      <c r="GF303" s="362">
        <f t="shared" si="305"/>
        <v>3.6507099390588218</v>
      </c>
      <c r="GG303" s="362">
        <f t="shared" si="305"/>
        <v>3.0054905670588239</v>
      </c>
      <c r="GH303" s="362">
        <f t="shared" si="305"/>
        <v>0.7136058818823523</v>
      </c>
      <c r="GI303" s="362">
        <f t="shared" si="305"/>
        <v>1.07003418117647</v>
      </c>
      <c r="GJ303" s="362">
        <f t="shared" si="305"/>
        <v>0.9408980872941175</v>
      </c>
      <c r="GK303" s="362">
        <f t="shared" si="305"/>
        <v>1.0600917682352948</v>
      </c>
      <c r="GL303" s="362">
        <f t="shared" si="305"/>
        <v>1.4238111703529412</v>
      </c>
      <c r="GM303" s="362">
        <f t="shared" si="305"/>
        <v>2.4792919644705886</v>
      </c>
      <c r="GN303" s="362">
        <f t="shared" si="305"/>
        <v>1.8316806496470583</v>
      </c>
      <c r="GO303" s="362">
        <f t="shared" si="305"/>
        <v>0.73305842894117568</v>
      </c>
      <c r="GP303" s="362">
        <f t="shared" si="305"/>
        <v>3.8891261195294096</v>
      </c>
      <c r="GQ303" s="362">
        <f t="shared" si="305"/>
        <v>1.8965801103529412</v>
      </c>
      <c r="GR303" s="362">
        <f t="shared" si="305"/>
        <v>1.7302104004705825</v>
      </c>
      <c r="GS303" s="362">
        <f t="shared" si="305"/>
        <v>1.8762630056470613</v>
      </c>
      <c r="GT303" s="362">
        <f t="shared" si="305"/>
        <v>2.5200702668235309</v>
      </c>
      <c r="GU303" s="362">
        <f t="shared" si="305"/>
        <v>1.7824008637647069</v>
      </c>
      <c r="GV303" s="362">
        <f t="shared" si="305"/>
        <v>2.1245351432941177</v>
      </c>
      <c r="GW303" s="362">
        <f t="shared" si="305"/>
        <v>0.99478884729411732</v>
      </c>
      <c r="GX303" s="362">
        <f t="shared" si="305"/>
        <v>7.6081072941178718E-3</v>
      </c>
      <c r="GY303" s="362">
        <f t="shared" si="305"/>
        <v>0.61406647811764614</v>
      </c>
      <c r="GZ303" s="362">
        <f t="shared" si="305"/>
        <v>1.4755117176470378E-2</v>
      </c>
      <c r="HA303" s="362">
        <f t="shared" si="305"/>
        <v>4.253623623529279E-2</v>
      </c>
      <c r="HB303" s="362">
        <f t="shared" si="305"/>
        <v>0.5416453658823599</v>
      </c>
      <c r="HC303" s="362">
        <f t="shared" si="305"/>
        <v>1.9366091294116927E-2</v>
      </c>
      <c r="HD303" s="362">
        <f t="shared" si="305"/>
        <v>2.3804153882355905E-2</v>
      </c>
      <c r="HE303" s="362">
        <f t="shared" si="305"/>
        <v>2.2449680235295588E-2</v>
      </c>
      <c r="HF303" s="362">
        <f t="shared" si="305"/>
        <v>2.9884875999998783E-2</v>
      </c>
      <c r="HG303" s="362">
        <f t="shared" si="305"/>
        <v>6.2248150588217754E-3</v>
      </c>
      <c r="HH303" s="362">
        <f t="shared" si="305"/>
        <v>1.4755117176470378E-2</v>
      </c>
      <c r="HI303" s="362">
        <f t="shared" si="305"/>
        <v>1.9539002823528939E-2</v>
      </c>
      <c r="HJ303" s="362">
        <f t="shared" si="305"/>
        <v>2.4812804470587757E-2</v>
      </c>
      <c r="HK303" s="362">
        <f t="shared" si="305"/>
        <v>4.1988683058822751E-2</v>
      </c>
      <c r="HL303" s="362">
        <f t="shared" si="305"/>
        <v>3.2392093176470738E-2</v>
      </c>
      <c r="HM303" s="362">
        <f t="shared" si="305"/>
        <v>4.3054970823527938E-2</v>
      </c>
      <c r="HN303" s="362">
        <f t="shared" si="305"/>
        <v>4.2997333647059932E-2</v>
      </c>
      <c r="HO303" s="362">
        <f t="shared" si="305"/>
        <v>3.3170195058825236E-2</v>
      </c>
      <c r="HP303" s="362">
        <f t="shared" si="305"/>
        <v>2.8152590661176475</v>
      </c>
      <c r="HQ303" s="362">
        <f t="shared" si="305"/>
        <v>2.6369008235304969E-2</v>
      </c>
      <c r="HR303" s="362">
        <f t="shared" si="305"/>
        <v>4.2910877882354814E-2</v>
      </c>
      <c r="HS303" s="362">
        <f t="shared" si="305"/>
        <v>3.2622641882349424E-2</v>
      </c>
      <c r="HT303" s="362">
        <f t="shared" si="305"/>
        <v>4.0201930588247503E-2</v>
      </c>
      <c r="HU303" s="362">
        <f t="shared" si="305"/>
        <v>5.1988733176465018E-2</v>
      </c>
      <c r="HV303" s="362">
        <f t="shared" si="305"/>
        <v>5.1931096000013444E-2</v>
      </c>
      <c r="HW303" s="362">
        <f t="shared" si="305"/>
        <v>8.4376949871511897E-15</v>
      </c>
      <c r="HX303" s="362">
        <f t="shared" si="305"/>
        <v>0</v>
      </c>
      <c r="HY303" s="362">
        <f t="shared" si="305"/>
        <v>3.3141376470622319E-3</v>
      </c>
      <c r="HZ303" s="362">
        <f t="shared" si="305"/>
        <v>3.3141376470591233E-3</v>
      </c>
      <c r="IA303" s="362">
        <f t="shared" si="305"/>
        <v>3.3141376470637862E-3</v>
      </c>
      <c r="IB303" s="362">
        <f t="shared" si="305"/>
        <v>5.6772618823544008E-3</v>
      </c>
      <c r="IC303" s="362">
        <f t="shared" si="305"/>
        <v>1.8789719529411109E-2</v>
      </c>
      <c r="ID303" s="362">
        <f t="shared" si="305"/>
        <v>1.4207564000001893E-2</v>
      </c>
      <c r="IE303" s="362">
        <f t="shared" si="305"/>
        <v>3.7348890352935982E-2</v>
      </c>
      <c r="IF303" s="362">
        <f t="shared" si="305"/>
        <v>2.7406477411761276E-2</v>
      </c>
      <c r="IG303" s="362">
        <f t="shared" ref="IG303:JJ303" si="306">IG304-SUM(IG297:IG302)</f>
        <v>2.6599556941174107E-2</v>
      </c>
      <c r="IH303" s="362">
        <f t="shared" si="306"/>
        <v>6.902051882353355E-2</v>
      </c>
      <c r="II303" s="362">
        <f t="shared" si="306"/>
        <v>2.2449680235294256E-2</v>
      </c>
      <c r="IJ303" s="362">
        <f t="shared" si="306"/>
        <v>2.4639892941179742E-2</v>
      </c>
      <c r="IK303" s="362">
        <f t="shared" si="306"/>
        <v>4.031720494117641E-2</v>
      </c>
      <c r="IL303" s="362">
        <f t="shared" si="306"/>
        <v>2.4956897411765766E-2</v>
      </c>
      <c r="IM303" s="362">
        <f t="shared" si="306"/>
        <v>3.4005934117653069E-2</v>
      </c>
      <c r="IN303" s="362">
        <f t="shared" si="306"/>
        <v>3.4899310352940915E-2</v>
      </c>
      <c r="IO303" s="362">
        <f t="shared" si="306"/>
        <v>2.1902127058823773E-3</v>
      </c>
      <c r="IP303" s="362">
        <f t="shared" si="306"/>
        <v>1.8732082352923562E-3</v>
      </c>
      <c r="IQ303" s="362">
        <f t="shared" si="306"/>
        <v>3.5527136788005009E-15</v>
      </c>
      <c r="IR303" s="362">
        <f t="shared" si="306"/>
        <v>0</v>
      </c>
      <c r="IS303" s="371">
        <v>0</v>
      </c>
      <c r="IT303" s="362">
        <f t="shared" si="306"/>
        <v>1.1494582103529409</v>
      </c>
      <c r="IU303" s="362">
        <f t="shared" si="306"/>
        <v>0</v>
      </c>
      <c r="IV303" s="362">
        <f t="shared" si="306"/>
        <v>0</v>
      </c>
      <c r="IW303" s="362">
        <f t="shared" si="306"/>
        <v>1.4440994564705871</v>
      </c>
      <c r="IX303" s="362">
        <f t="shared" si="306"/>
        <v>0</v>
      </c>
      <c r="IY303" s="362">
        <f t="shared" si="306"/>
        <v>0</v>
      </c>
      <c r="IZ303" s="362">
        <f t="shared" si="306"/>
        <v>1.5817658524705873</v>
      </c>
      <c r="JA303" s="362">
        <f t="shared" si="306"/>
        <v>0</v>
      </c>
      <c r="JB303" s="362">
        <f t="shared" si="306"/>
        <v>0</v>
      </c>
      <c r="JC303" s="362">
        <f t="shared" si="306"/>
        <v>2.997133176442901E-3</v>
      </c>
      <c r="JD303" s="362">
        <f t="shared" si="306"/>
        <v>1.1530605338824547</v>
      </c>
      <c r="JE303" s="362">
        <f t="shared" si="306"/>
        <v>1.1663170844706272</v>
      </c>
      <c r="JF303" s="362">
        <f t="shared" si="306"/>
        <v>1.4414193277647769</v>
      </c>
      <c r="JG303" s="362">
        <f t="shared" si="306"/>
        <v>1.2975569352941605</v>
      </c>
      <c r="JH303" s="362">
        <f t="shared" si="306"/>
        <v>4.1632485308236475</v>
      </c>
      <c r="JI303" s="362">
        <f t="shared" si="306"/>
        <v>3.8727571614117409</v>
      </c>
      <c r="JJ303" s="362">
        <f t="shared" si="306"/>
        <v>5.437865869882323</v>
      </c>
      <c r="JK303" s="362">
        <f>JK304-SUM(JK297:JK302)</f>
        <v>9.1001897000000085</v>
      </c>
      <c r="JL303" s="362">
        <f>JL304-SUM(JL297:JL302)</f>
        <v>4.7194761023529139</v>
      </c>
      <c r="JM303" s="362">
        <f t="shared" ref="JM303:LX303" si="307">JM304-SUM(JM297:JM302)</f>
        <v>1.0454519254117578</v>
      </c>
      <c r="JN303" s="362">
        <f t="shared" si="307"/>
        <v>4.6109741176092456E-4</v>
      </c>
      <c r="JO303" s="362">
        <f t="shared" si="307"/>
        <v>0</v>
      </c>
      <c r="JP303" s="362">
        <f t="shared" si="307"/>
        <v>1.431621007764706</v>
      </c>
      <c r="JQ303" s="362">
        <f t="shared" si="307"/>
        <v>0</v>
      </c>
      <c r="JR303" s="362">
        <f t="shared" si="307"/>
        <v>0</v>
      </c>
      <c r="JS303" s="362">
        <f t="shared" si="307"/>
        <v>1.4382781016471391</v>
      </c>
      <c r="JT303" s="362">
        <f t="shared" si="307"/>
        <v>1.4643301054118076</v>
      </c>
      <c r="JU303" s="362">
        <f t="shared" si="307"/>
        <v>7.7810188236142608E-3</v>
      </c>
      <c r="JV303" s="362">
        <f t="shared" si="307"/>
        <v>1.2079226507921703E-13</v>
      </c>
      <c r="JW303" s="362">
        <f t="shared" si="307"/>
        <v>4.3393301049409949</v>
      </c>
      <c r="JX303" s="362">
        <f t="shared" si="307"/>
        <v>2.3054870582228659E-4</v>
      </c>
      <c r="JY303" s="362">
        <f t="shared" si="307"/>
        <v>5.6843418860808015E-14</v>
      </c>
      <c r="JZ303" s="362">
        <f t="shared" si="307"/>
        <v>1.4368083536470664</v>
      </c>
      <c r="KA303" s="362">
        <f t="shared" si="307"/>
        <v>1.1502651308235414</v>
      </c>
      <c r="KB303" s="362">
        <f t="shared" si="307"/>
        <v>1.4622263484706384</v>
      </c>
      <c r="KC303" s="362">
        <f t="shared" si="307"/>
        <v>3.7656096503528982</v>
      </c>
      <c r="KD303" s="362">
        <f t="shared" si="307"/>
        <v>1.4414769649411099</v>
      </c>
      <c r="KE303" s="362">
        <f t="shared" si="307"/>
        <v>2.600157123529236</v>
      </c>
      <c r="KF303" s="362">
        <f t="shared" si="307"/>
        <v>2.6169871790588886</v>
      </c>
      <c r="KG303" s="362">
        <f t="shared" si="307"/>
        <v>1.8380783762352166</v>
      </c>
      <c r="KH303" s="362">
        <f t="shared" si="307"/>
        <v>1.3714189769412641</v>
      </c>
      <c r="KI303" s="362">
        <f t="shared" si="307"/>
        <v>1.1470086303530387</v>
      </c>
      <c r="KJ303" s="362">
        <f t="shared" si="307"/>
        <v>2.3044207710587443</v>
      </c>
      <c r="KK303" s="362">
        <f t="shared" si="307"/>
        <v>8.0399455768542794E-6</v>
      </c>
      <c r="KL303" s="362">
        <f t="shared" si="307"/>
        <v>3.8298285714333247E-5</v>
      </c>
      <c r="KM303" s="362">
        <f t="shared" si="307"/>
        <v>2.485591836531853E-5</v>
      </c>
      <c r="KN303" s="362">
        <f t="shared" si="307"/>
        <v>4.7708993878911556</v>
      </c>
      <c r="KO303" s="362">
        <f t="shared" si="307"/>
        <v>7.5477578221239128E-5</v>
      </c>
      <c r="KP303" s="362">
        <f t="shared" si="307"/>
        <v>2.0949575290068125</v>
      </c>
      <c r="KQ303" s="362">
        <f t="shared" si="307"/>
        <v>2.4283560232925225</v>
      </c>
      <c r="KR303" s="362">
        <f t="shared" si="307"/>
        <v>4.8124407970340144</v>
      </c>
      <c r="KS303" s="362">
        <f t="shared" si="307"/>
        <v>6.7879129247216952E-5</v>
      </c>
      <c r="KT303" s="362">
        <f t="shared" si="307"/>
        <v>2.3993556431836538</v>
      </c>
      <c r="KU303" s="362">
        <f t="shared" si="307"/>
        <v>2.8518721531972915</v>
      </c>
      <c r="KV303" s="362">
        <f t="shared" si="307"/>
        <v>4.0881264004353426</v>
      </c>
      <c r="KW303" s="362">
        <f t="shared" si="307"/>
        <v>0</v>
      </c>
      <c r="KX303" s="362">
        <f t="shared" si="307"/>
        <v>0</v>
      </c>
      <c r="KY303" s="362">
        <f t="shared" si="307"/>
        <v>0</v>
      </c>
      <c r="KZ303" s="362">
        <f t="shared" si="307"/>
        <v>0</v>
      </c>
      <c r="LA303" s="362">
        <f t="shared" si="307"/>
        <v>2.7595268571332099E-3</v>
      </c>
      <c r="LB303" s="362">
        <f t="shared" si="307"/>
        <v>2.9994857129622687E-5</v>
      </c>
      <c r="LC303" s="362">
        <f t="shared" si="307"/>
        <v>0</v>
      </c>
      <c r="LD303" s="362">
        <f t="shared" si="307"/>
        <v>0</v>
      </c>
      <c r="LE303" s="362">
        <f t="shared" si="307"/>
        <v>2.283508474285715</v>
      </c>
      <c r="LF303" s="362">
        <f t="shared" si="307"/>
        <v>1.2030637251428562</v>
      </c>
      <c r="LG303" s="362">
        <f t="shared" si="307"/>
        <v>6.5988685714124529E-4</v>
      </c>
      <c r="LH303" s="362">
        <f t="shared" si="307"/>
        <v>1.2027037868571462</v>
      </c>
      <c r="LI303" s="362">
        <f t="shared" si="307"/>
        <v>0</v>
      </c>
      <c r="LJ303" s="362">
        <f t="shared" si="307"/>
        <v>0</v>
      </c>
      <c r="LK303" s="362">
        <f t="shared" si="307"/>
        <v>1.1731844999999996</v>
      </c>
      <c r="LL303" s="362">
        <f t="shared" si="307"/>
        <v>0</v>
      </c>
      <c r="LM303" s="362">
        <f t="shared" si="307"/>
        <v>0</v>
      </c>
      <c r="LN303" s="362">
        <f t="shared" si="307"/>
        <v>1.5034949999999991</v>
      </c>
      <c r="LO303" s="362">
        <f t="shared" si="307"/>
        <v>6.0150000000005477E-3</v>
      </c>
      <c r="LP303" s="362">
        <f t="shared" si="307"/>
        <v>0.89999399999999952</v>
      </c>
      <c r="LQ303" s="362">
        <f t="shared" si="307"/>
        <v>0</v>
      </c>
      <c r="LR303" s="362">
        <f t="shared" si="307"/>
        <v>1.4987121000000023</v>
      </c>
      <c r="LS303" s="362">
        <f t="shared" si="307"/>
        <v>0</v>
      </c>
      <c r="LT303" s="362">
        <f t="shared" si="307"/>
        <v>1.2170106000000054</v>
      </c>
      <c r="LU303" s="362">
        <f t="shared" si="307"/>
        <v>1.7984034000000015</v>
      </c>
      <c r="LV303" s="362">
        <f t="shared" si="307"/>
        <v>0</v>
      </c>
      <c r="LW303" s="362">
        <f t="shared" si="307"/>
        <v>2.9998158000000004</v>
      </c>
      <c r="LX303" s="362">
        <f t="shared" si="307"/>
        <v>0</v>
      </c>
      <c r="LY303" s="362">
        <f t="shared" ref="LY303:OJ303" si="308">LY304-SUM(LY297:LY302)</f>
        <v>1.2021552</v>
      </c>
      <c r="LZ303" s="362">
        <f t="shared" si="308"/>
        <v>3.6239892000000005</v>
      </c>
      <c r="MA303" s="362">
        <f t="shared" si="308"/>
        <v>2.5428504000000007</v>
      </c>
      <c r="MB303" s="362">
        <f t="shared" si="308"/>
        <v>1.3475529000000002</v>
      </c>
      <c r="MC303" s="362">
        <f t="shared" si="308"/>
        <v>0</v>
      </c>
      <c r="MD303" s="362">
        <f t="shared" si="308"/>
        <v>0.90340379999999953</v>
      </c>
      <c r="ME303" s="362">
        <f t="shared" si="308"/>
        <v>1.1976698999999993</v>
      </c>
      <c r="MF303" s="362">
        <f t="shared" si="308"/>
        <v>4.2892134000000013</v>
      </c>
      <c r="MG303" s="362">
        <f t="shared" si="308"/>
        <v>1.2129255000000008</v>
      </c>
      <c r="MH303" s="362">
        <f t="shared" si="308"/>
        <v>2.115139199999998</v>
      </c>
      <c r="MI303" s="362">
        <f t="shared" si="308"/>
        <v>0</v>
      </c>
      <c r="MJ303" s="362">
        <f t="shared" si="308"/>
        <v>1.3563819000000024</v>
      </c>
      <c r="MK303" s="362">
        <f t="shared" si="308"/>
        <v>4.0502460000000013</v>
      </c>
      <c r="ML303" s="362">
        <f t="shared" si="308"/>
        <v>1.9583639999999995</v>
      </c>
      <c r="MM303" s="362">
        <f t="shared" si="308"/>
        <v>3.2148002999999985</v>
      </c>
      <c r="MN303" s="362">
        <f t="shared" si="308"/>
        <v>0</v>
      </c>
      <c r="MO303" s="362">
        <f t="shared" si="308"/>
        <v>5.5961838000000022</v>
      </c>
      <c r="MP303" s="362">
        <f t="shared" si="308"/>
        <v>2.8737548999999998</v>
      </c>
      <c r="MQ303" s="362">
        <f t="shared" si="308"/>
        <v>4.2314313000000006</v>
      </c>
      <c r="MR303" s="362">
        <f t="shared" si="308"/>
        <v>1.1563800000001123E-2</v>
      </c>
      <c r="MS303" s="362">
        <f t="shared" si="308"/>
        <v>1.194856200000002</v>
      </c>
      <c r="MT303" s="362">
        <f t="shared" si="308"/>
        <v>2.124851099999999</v>
      </c>
      <c r="MU303" s="362">
        <f t="shared" si="308"/>
        <v>1.5010593000000014</v>
      </c>
      <c r="MV303" s="362">
        <f t="shared" si="308"/>
        <v>0</v>
      </c>
      <c r="MW303" s="362">
        <f t="shared" si="308"/>
        <v>1.4993130000000008</v>
      </c>
      <c r="MX303" s="362">
        <f t="shared" si="308"/>
        <v>3.4811888999999994</v>
      </c>
      <c r="MY303" s="362">
        <f t="shared" si="308"/>
        <v>3.0118389000000008</v>
      </c>
      <c r="MZ303" s="362">
        <f t="shared" si="308"/>
        <v>3.0386999999993947E-3</v>
      </c>
      <c r="NA303" s="362">
        <f t="shared" si="308"/>
        <v>2.6835795000000022</v>
      </c>
      <c r="NB303" s="362">
        <f t="shared" si="308"/>
        <v>2.1151187999999994</v>
      </c>
      <c r="NC303" s="362">
        <f t="shared" si="308"/>
        <v>3.2732997000000026</v>
      </c>
      <c r="ND303" s="362">
        <f t="shared" si="308"/>
        <v>2.7666000000000004</v>
      </c>
      <c r="NE303" s="362">
        <f t="shared" si="308"/>
        <v>0.606899999999996</v>
      </c>
      <c r="NF303" s="362">
        <f t="shared" si="308"/>
        <v>0</v>
      </c>
      <c r="NG303" s="362">
        <f t="shared" si="308"/>
        <v>0</v>
      </c>
      <c r="NH303" s="362">
        <f t="shared" si="308"/>
        <v>4.199999999997317E-3</v>
      </c>
      <c r="NI303" s="362">
        <f t="shared" si="308"/>
        <v>0</v>
      </c>
      <c r="NJ303" s="362">
        <f t="shared" si="308"/>
        <v>4.5260999999999996</v>
      </c>
      <c r="NK303" s="362">
        <f t="shared" si="308"/>
        <v>1.8131997000000002</v>
      </c>
      <c r="NL303" s="362">
        <f t="shared" si="308"/>
        <v>0</v>
      </c>
      <c r="NM303" s="362">
        <f t="shared" si="308"/>
        <v>1.2092999999999989</v>
      </c>
      <c r="NN303" s="362">
        <f t="shared" si="308"/>
        <v>0</v>
      </c>
      <c r="NO303" s="362">
        <f t="shared" si="308"/>
        <v>1.1976000000000013</v>
      </c>
      <c r="NP303" s="362">
        <f t="shared" si="308"/>
        <v>4.8336000000000041</v>
      </c>
      <c r="NQ303" s="362">
        <f t="shared" si="308"/>
        <v>1.2719999999999985</v>
      </c>
      <c r="NR303" s="362">
        <f t="shared" si="308"/>
        <v>0.8364000000000047</v>
      </c>
      <c r="NS303" s="362">
        <f t="shared" si="308"/>
        <v>5.2863000000000042</v>
      </c>
      <c r="NT303" s="362">
        <f t="shared" si="308"/>
        <v>5.0367000000000033</v>
      </c>
      <c r="NU303" s="362">
        <f t="shared" si="308"/>
        <v>0.69269999999999499</v>
      </c>
      <c r="NV303" s="362">
        <f t="shared" si="308"/>
        <v>4.3194000000000017</v>
      </c>
      <c r="NW303" s="362">
        <f t="shared" si="308"/>
        <v>0</v>
      </c>
      <c r="NX303" s="362">
        <f t="shared" si="308"/>
        <v>7.329899999999995</v>
      </c>
      <c r="NY303" s="362">
        <f t="shared" si="308"/>
        <v>5.8688999999999893</v>
      </c>
      <c r="NZ303" s="362">
        <f t="shared" si="308"/>
        <v>3.0233999999999952</v>
      </c>
      <c r="OA303" s="362">
        <f t="shared" si="308"/>
        <v>5.3345999999999947</v>
      </c>
      <c r="OB303" s="362">
        <f t="shared" si="308"/>
        <v>3.0000000000995897E-4</v>
      </c>
      <c r="OC303" s="362">
        <f t="shared" si="308"/>
        <v>5.6493000000000038</v>
      </c>
      <c r="OD303" s="362">
        <f t="shared" si="308"/>
        <v>0</v>
      </c>
      <c r="OE303" s="362">
        <f t="shared" si="308"/>
        <v>3.1701000000000015</v>
      </c>
      <c r="OF303" s="362">
        <f t="shared" si="308"/>
        <v>0</v>
      </c>
      <c r="OG303" s="362">
        <f t="shared" si="308"/>
        <v>0</v>
      </c>
      <c r="OH303" s="362">
        <f t="shared" si="308"/>
        <v>0</v>
      </c>
      <c r="OI303" s="362">
        <f t="shared" si="308"/>
        <v>0</v>
      </c>
      <c r="OJ303" s="362">
        <f t="shared" si="308"/>
        <v>0</v>
      </c>
      <c r="OK303" s="362">
        <f t="shared" ref="OK303:OR303" si="309">OK304-SUM(OK297:OK302)</f>
        <v>0</v>
      </c>
      <c r="OL303" s="362">
        <f t="shared" si="309"/>
        <v>0</v>
      </c>
      <c r="OM303" s="362">
        <f t="shared" si="309"/>
        <v>0</v>
      </c>
      <c r="ON303" s="362">
        <f t="shared" si="309"/>
        <v>0</v>
      </c>
      <c r="OO303" s="362">
        <f t="shared" si="309"/>
        <v>0</v>
      </c>
      <c r="OP303" s="362">
        <f t="shared" si="309"/>
        <v>0</v>
      </c>
      <c r="OQ303" s="362">
        <f t="shared" si="309"/>
        <v>0</v>
      </c>
      <c r="OR303" s="362">
        <f t="shared" si="309"/>
        <v>0</v>
      </c>
    </row>
    <row r="304" spans="1:408" ht="15">
      <c r="A304" s="364" t="s">
        <v>23</v>
      </c>
      <c r="B304" s="364">
        <f>B293</f>
        <v>0</v>
      </c>
      <c r="C304" s="364">
        <f t="shared" ref="C304:AE304" si="310">C293</f>
        <v>0</v>
      </c>
      <c r="D304" s="364">
        <f t="shared" si="310"/>
        <v>0</v>
      </c>
      <c r="E304" s="364">
        <f t="shared" si="310"/>
        <v>0</v>
      </c>
      <c r="F304" s="364">
        <f t="shared" si="310"/>
        <v>0</v>
      </c>
      <c r="G304" s="364">
        <f t="shared" si="310"/>
        <v>7.953498074117646</v>
      </c>
      <c r="H304" s="364">
        <f t="shared" si="310"/>
        <v>10.153019183999998</v>
      </c>
      <c r="I304" s="364">
        <f t="shared" si="310"/>
        <v>3.287682183058823</v>
      </c>
      <c r="J304" s="364">
        <f t="shared" si="310"/>
        <v>8.0175906143529403</v>
      </c>
      <c r="K304" s="364">
        <f t="shared" si="310"/>
        <v>3.9329591922352938</v>
      </c>
      <c r="L304" s="364">
        <f t="shared" si="310"/>
        <v>4.0847755150588236</v>
      </c>
      <c r="M304" s="364">
        <f t="shared" si="310"/>
        <v>8.6817726174117631</v>
      </c>
      <c r="N304" s="364">
        <f t="shared" si="310"/>
        <v>44.906593936235289</v>
      </c>
      <c r="O304" s="364">
        <f t="shared" si="310"/>
        <v>140.36779282399996</v>
      </c>
      <c r="P304" s="364">
        <f t="shared" si="310"/>
        <v>315.07025340164699</v>
      </c>
      <c r="Q304" s="364">
        <f t="shared" si="310"/>
        <v>79.24616084988233</v>
      </c>
      <c r="R304" s="364">
        <f t="shared" si="310"/>
        <v>22.912362669411806</v>
      </c>
      <c r="S304" s="364">
        <f t="shared" si="310"/>
        <v>46.454325035999972</v>
      </c>
      <c r="T304" s="364">
        <f t="shared" si="310"/>
        <v>33.337169959058805</v>
      </c>
      <c r="U304" s="364">
        <f t="shared" si="310"/>
        <v>324.12831032564713</v>
      </c>
      <c r="V304" s="364">
        <f t="shared" si="310"/>
        <v>185.11049544894115</v>
      </c>
      <c r="W304" s="364">
        <f t="shared" si="310"/>
        <v>339.80717852941149</v>
      </c>
      <c r="X304" s="364">
        <f t="shared" si="310"/>
        <v>709.5457427314285</v>
      </c>
      <c r="Y304" s="364">
        <f t="shared" si="310"/>
        <v>397.25191799485714</v>
      </c>
      <c r="Z304" s="364">
        <f t="shared" si="310"/>
        <v>169.17465480000001</v>
      </c>
      <c r="AA304" s="364">
        <f t="shared" si="310"/>
        <v>178.67193540000002</v>
      </c>
      <c r="AB304" s="364">
        <f t="shared" si="310"/>
        <v>202.2434145</v>
      </c>
      <c r="AC304" s="364">
        <f t="shared" si="310"/>
        <v>202.08371549999998</v>
      </c>
      <c r="AD304" s="364">
        <f t="shared" si="310"/>
        <v>237.68729999999999</v>
      </c>
      <c r="AE304" s="364">
        <f t="shared" si="310"/>
        <v>510.64229999999998</v>
      </c>
      <c r="AG304" s="364"/>
      <c r="AH304" s="364"/>
      <c r="AI304" s="364"/>
      <c r="AJ304" s="364"/>
      <c r="AK304" s="364"/>
      <c r="AL304" s="364"/>
      <c r="AM304" s="364"/>
      <c r="AN304" s="364"/>
      <c r="AO304" s="364"/>
      <c r="AP304" s="364"/>
      <c r="AQ304" s="364"/>
      <c r="AR304" s="364"/>
      <c r="AS304" s="364"/>
      <c r="AT304" s="364"/>
      <c r="AU304" s="364"/>
      <c r="AV304" s="364"/>
      <c r="AW304" s="364"/>
      <c r="AX304" s="364"/>
      <c r="AY304" s="364"/>
      <c r="AZ304" s="364"/>
      <c r="BA304" s="364"/>
      <c r="BB304" s="364"/>
      <c r="BC304" s="364"/>
      <c r="BD304" s="364"/>
      <c r="BE304" s="364"/>
      <c r="BF304" s="364"/>
      <c r="BG304" s="364"/>
      <c r="BH304" s="364"/>
      <c r="BI304" s="364"/>
      <c r="BJ304" s="364"/>
      <c r="BK304" s="364"/>
      <c r="BL304" s="364"/>
      <c r="BM304" s="364"/>
      <c r="BN304" s="364"/>
      <c r="BO304" s="364"/>
      <c r="BP304" s="364"/>
      <c r="BQ304" s="364"/>
      <c r="BR304" s="364"/>
      <c r="BS304" s="364"/>
      <c r="BT304" s="364"/>
      <c r="BU304" s="364"/>
      <c r="BV304" s="364"/>
      <c r="BW304" s="364"/>
      <c r="BX304" s="364"/>
      <c r="BY304" s="364"/>
      <c r="BZ304" s="364"/>
      <c r="CA304" s="364"/>
      <c r="CB304" s="364"/>
      <c r="CC304" s="364"/>
      <c r="CD304" s="364"/>
      <c r="CE304" s="364"/>
      <c r="CF304" s="364"/>
      <c r="CG304" s="364"/>
      <c r="CH304" s="364"/>
      <c r="CI304" s="364"/>
      <c r="CJ304" s="364"/>
      <c r="CK304" s="364"/>
      <c r="CL304" s="364"/>
      <c r="CM304" s="364"/>
      <c r="CN304" s="364"/>
      <c r="CO304" s="364"/>
      <c r="CP304" s="364"/>
      <c r="CQ304" s="364"/>
      <c r="CR304" s="364"/>
      <c r="CS304" s="364"/>
      <c r="CT304" s="364"/>
      <c r="CU304" s="364"/>
      <c r="CV304" s="364"/>
      <c r="CW304" s="364"/>
      <c r="CX304" s="364"/>
      <c r="CY304" s="364"/>
      <c r="CZ304" s="364"/>
      <c r="DA304" s="364"/>
      <c r="DB304" s="364"/>
      <c r="DC304" s="364"/>
      <c r="DD304" s="364"/>
      <c r="DE304" s="364"/>
      <c r="DF304" s="364"/>
      <c r="DG304" s="364"/>
      <c r="DH304" s="364"/>
      <c r="DI304" s="364"/>
      <c r="DJ304" s="364"/>
      <c r="DK304" s="364"/>
      <c r="DL304" s="364"/>
      <c r="DM304" s="364"/>
      <c r="DN304" s="364"/>
      <c r="DO304" s="364"/>
      <c r="DP304" s="364"/>
      <c r="DQ304" s="364"/>
      <c r="DR304" s="364"/>
      <c r="DS304" s="364"/>
      <c r="DT304" s="364"/>
      <c r="DU304" s="364"/>
      <c r="DV304" s="364"/>
      <c r="DW304" s="364"/>
      <c r="DX304" s="364"/>
      <c r="DY304" s="364"/>
      <c r="DZ304" s="364"/>
      <c r="EA304" s="364"/>
      <c r="EB304" s="364"/>
      <c r="EC304" s="364"/>
      <c r="ED304" s="364"/>
      <c r="EE304" s="364"/>
      <c r="EF304" s="364"/>
      <c r="EG304" s="364"/>
      <c r="EH304" s="364"/>
      <c r="EI304" s="364"/>
      <c r="EJ304" s="364"/>
      <c r="EK304" s="364"/>
      <c r="EL304" s="364"/>
      <c r="EM304" s="364"/>
      <c r="EN304" s="364"/>
      <c r="EO304" s="364"/>
      <c r="EP304" s="364"/>
      <c r="EQ304" s="364"/>
      <c r="ER304" s="364"/>
      <c r="ES304" s="364"/>
      <c r="ET304" s="364"/>
      <c r="EU304" s="364"/>
      <c r="EV304" s="364"/>
      <c r="EW304" s="364"/>
      <c r="EX304" s="364"/>
      <c r="EY304" s="364"/>
      <c r="EZ304" s="364"/>
      <c r="FA304" s="364"/>
      <c r="FB304" s="364"/>
      <c r="FC304" s="364"/>
      <c r="FD304" s="364"/>
      <c r="FE304" s="364"/>
      <c r="FF304" s="364"/>
      <c r="FG304" s="364"/>
      <c r="FH304" s="364"/>
      <c r="FI304" s="364"/>
      <c r="FJ304" s="364"/>
      <c r="FK304" s="364"/>
      <c r="FL304" s="364"/>
      <c r="FM304" s="364"/>
      <c r="FN304" s="364"/>
      <c r="FO304" s="364"/>
      <c r="FP304" s="364"/>
      <c r="FQ304" s="364"/>
      <c r="FR304" s="364"/>
      <c r="FS304" s="364"/>
      <c r="FT304" s="364"/>
      <c r="FU304" s="364">
        <f>FU293/1000</f>
        <v>0.92020634094117637</v>
      </c>
      <c r="FV304" s="364">
        <f t="shared" ref="FV304:IG304" si="311">FV293/1000</f>
        <v>0.80467262070588219</v>
      </c>
      <c r="FW304" s="364">
        <f t="shared" si="311"/>
        <v>1.6587691202352937</v>
      </c>
      <c r="FX304" s="364">
        <f t="shared" si="311"/>
        <v>0.70663178352941169</v>
      </c>
      <c r="FY304" s="364">
        <f t="shared" si="311"/>
        <v>3.1592377352941172</v>
      </c>
      <c r="FZ304" s="364">
        <f t="shared" si="311"/>
        <v>6.163143279999999</v>
      </c>
      <c r="GA304" s="364">
        <f t="shared" si="311"/>
        <v>3.122148212235293</v>
      </c>
      <c r="GB304" s="364">
        <f t="shared" si="311"/>
        <v>3.9053221661176463</v>
      </c>
      <c r="GC304" s="364">
        <f t="shared" si="311"/>
        <v>3.7077131065882352</v>
      </c>
      <c r="GD304" s="364">
        <f t="shared" si="311"/>
        <v>4.2382921345882343</v>
      </c>
      <c r="GE304" s="364">
        <f t="shared" si="311"/>
        <v>7.8625466096470582</v>
      </c>
      <c r="GF304" s="364">
        <f t="shared" si="311"/>
        <v>8.6579108263529392</v>
      </c>
      <c r="GG304" s="364">
        <f t="shared" si="311"/>
        <v>9.9638251522352927</v>
      </c>
      <c r="GH304" s="364">
        <f t="shared" si="311"/>
        <v>6.2055930604705871</v>
      </c>
      <c r="GI304" s="364">
        <f t="shared" si="311"/>
        <v>4.7701103618823524</v>
      </c>
      <c r="GJ304" s="364">
        <f t="shared" si="311"/>
        <v>7.5385392221176453</v>
      </c>
      <c r="GK304" s="364">
        <f t="shared" si="311"/>
        <v>4.6278906289411763</v>
      </c>
      <c r="GL304" s="364">
        <f t="shared" si="311"/>
        <v>15.293333130352938</v>
      </c>
      <c r="GM304" s="364">
        <f t="shared" si="311"/>
        <v>11.314437108470587</v>
      </c>
      <c r="GN304" s="364">
        <f t="shared" si="311"/>
        <v>17.159740178823526</v>
      </c>
      <c r="GO304" s="364">
        <f t="shared" si="311"/>
        <v>12.57680654752941</v>
      </c>
      <c r="GP304" s="364">
        <f t="shared" si="311"/>
        <v>17.976170783529408</v>
      </c>
      <c r="GQ304" s="364">
        <f t="shared" si="311"/>
        <v>10.293567438823528</v>
      </c>
      <c r="GR304" s="364">
        <f t="shared" si="311"/>
        <v>22.647779210823522</v>
      </c>
      <c r="GS304" s="364">
        <f t="shared" si="311"/>
        <v>26.745465453411761</v>
      </c>
      <c r="GT304" s="364">
        <f t="shared" si="311"/>
        <v>33.593194296941171</v>
      </c>
      <c r="GU304" s="364">
        <f t="shared" si="311"/>
        <v>11.497348687999999</v>
      </c>
      <c r="GV304" s="364">
        <f t="shared" si="311"/>
        <v>28.954698427529408</v>
      </c>
      <c r="GW304" s="364">
        <f t="shared" si="311"/>
        <v>21.495612053176465</v>
      </c>
      <c r="GX304" s="364">
        <f t="shared" si="311"/>
        <v>21.49333538470588</v>
      </c>
      <c r="GY304" s="364">
        <f t="shared" si="311"/>
        <v>22.110283721647054</v>
      </c>
      <c r="GZ304" s="364">
        <f t="shared" si="311"/>
        <v>38.084974733647051</v>
      </c>
      <c r="HA304" s="364">
        <f t="shared" si="311"/>
        <v>38.157367027294107</v>
      </c>
      <c r="HB304" s="364">
        <f t="shared" si="311"/>
        <v>30.720932063294114</v>
      </c>
      <c r="HC304" s="364">
        <f t="shared" si="311"/>
        <v>25.256581910823524</v>
      </c>
      <c r="HD304" s="364">
        <f t="shared" si="311"/>
        <v>16.96045964117647</v>
      </c>
      <c r="HE304" s="364">
        <f t="shared" si="311"/>
        <v>12.76395445952941</v>
      </c>
      <c r="HF304" s="364">
        <f t="shared" si="311"/>
        <v>6.6152204736470566</v>
      </c>
      <c r="HG304" s="364">
        <f t="shared" si="311"/>
        <v>16.10541212823529</v>
      </c>
      <c r="HH304" s="364">
        <f t="shared" si="311"/>
        <v>2.1635266931764701</v>
      </c>
      <c r="HI304" s="364">
        <f t="shared" si="311"/>
        <v>4.8995346416470582</v>
      </c>
      <c r="HJ304" s="364">
        <f t="shared" si="311"/>
        <v>5.7903748411764688</v>
      </c>
      <c r="HK304" s="364">
        <f t="shared" si="311"/>
        <v>2.4237873635294105</v>
      </c>
      <c r="HL304" s="364">
        <f t="shared" si="311"/>
        <v>5.2771446032941167</v>
      </c>
      <c r="HM304" s="364">
        <f t="shared" si="311"/>
        <v>5.1679797910588219</v>
      </c>
      <c r="HN304" s="364">
        <f t="shared" si="311"/>
        <v>6.6786501863529413</v>
      </c>
      <c r="HO304" s="364">
        <f t="shared" si="311"/>
        <v>4.4123564075294128</v>
      </c>
      <c r="HP304" s="364">
        <f t="shared" si="311"/>
        <v>6.9482192607058826</v>
      </c>
      <c r="HQ304" s="364">
        <f t="shared" si="311"/>
        <v>1.7069249811764799</v>
      </c>
      <c r="HR304" s="364">
        <f t="shared" si="311"/>
        <v>1.30614487458824</v>
      </c>
      <c r="HS304" s="364">
        <f t="shared" si="311"/>
        <v>2.5061220701176397</v>
      </c>
      <c r="HT304" s="364">
        <f t="shared" si="311"/>
        <v>1.8785108555294201</v>
      </c>
      <c r="HU304" s="364">
        <f t="shared" si="311"/>
        <v>3.36765376541176</v>
      </c>
      <c r="HV304" s="364">
        <f t="shared" si="311"/>
        <v>2.27882986470589</v>
      </c>
      <c r="HW304" s="364">
        <f t="shared" si="311"/>
        <v>1.3547330143529501</v>
      </c>
      <c r="HX304" s="364">
        <f t="shared" si="311"/>
        <v>2.1844489882353</v>
      </c>
      <c r="HY304" s="364">
        <f t="shared" si="311"/>
        <v>2.88220464658824</v>
      </c>
      <c r="HZ304" s="364">
        <f t="shared" si="311"/>
        <v>0.75922570705882297</v>
      </c>
      <c r="IA304" s="364">
        <f t="shared" si="311"/>
        <v>1.25865184117647</v>
      </c>
      <c r="IB304" s="364">
        <f t="shared" si="311"/>
        <v>1.4289120604705901</v>
      </c>
      <c r="IC304" s="364">
        <f t="shared" si="311"/>
        <v>2.6849990472941156</v>
      </c>
      <c r="ID304" s="364">
        <f t="shared" si="311"/>
        <v>1.999548926117646</v>
      </c>
      <c r="IE304" s="364">
        <f t="shared" si="311"/>
        <v>3.0274503312941161</v>
      </c>
      <c r="IF304" s="364">
        <f t="shared" si="311"/>
        <v>2.9841648117647042</v>
      </c>
      <c r="IG304" s="364">
        <f t="shared" si="311"/>
        <v>3.2117740216470572</v>
      </c>
      <c r="IH304" s="364">
        <f t="shared" ref="IH304:JJ304" si="312">IH293/1000</f>
        <v>3.1386612632941162</v>
      </c>
      <c r="II304" s="364">
        <f t="shared" si="312"/>
        <v>3.8009124209411742</v>
      </c>
      <c r="IJ304" s="364">
        <f t="shared" si="312"/>
        <v>3.2653189585882334</v>
      </c>
      <c r="IK304" s="364">
        <f t="shared" si="312"/>
        <v>3.520738106117645</v>
      </c>
      <c r="IL304" s="364">
        <f t="shared" si="312"/>
        <v>4.6866517303529385</v>
      </c>
      <c r="IM304" s="364">
        <f t="shared" si="312"/>
        <v>3.9880315143529392</v>
      </c>
      <c r="IN304" s="364">
        <f t="shared" si="312"/>
        <v>10.146073904235287</v>
      </c>
      <c r="IO304" s="364">
        <f t="shared" si="312"/>
        <v>1.8351676988235284</v>
      </c>
      <c r="IP304" s="364">
        <f t="shared" si="312"/>
        <v>2.4304156388235278</v>
      </c>
      <c r="IQ304" s="364">
        <f t="shared" si="312"/>
        <v>2.3149395557647043</v>
      </c>
      <c r="IR304" s="364">
        <f t="shared" si="312"/>
        <v>2.0763216451764697</v>
      </c>
      <c r="IS304" s="364">
        <f t="shared" si="312"/>
        <v>3.966475210352939</v>
      </c>
      <c r="IT304" s="364">
        <f t="shared" si="312"/>
        <v>4.2995028159999977</v>
      </c>
      <c r="IU304" s="364">
        <f t="shared" si="312"/>
        <v>6.7160855324705846</v>
      </c>
      <c r="IV304" s="364">
        <f t="shared" si="312"/>
        <v>1.820066758588234</v>
      </c>
      <c r="IW304" s="364">
        <f t="shared" si="312"/>
        <v>3.3931005788235269</v>
      </c>
      <c r="IX304" s="364">
        <f t="shared" si="312"/>
        <v>1.3962029628235286</v>
      </c>
      <c r="IY304" s="364">
        <f t="shared" si="312"/>
        <v>0.35201905529411742</v>
      </c>
      <c r="IZ304" s="364">
        <f t="shared" si="312"/>
        <v>2.7368725061176455</v>
      </c>
      <c r="JA304" s="364">
        <f t="shared" si="312"/>
        <v>0.52902282423529379</v>
      </c>
      <c r="JB304" s="364">
        <f t="shared" si="312"/>
        <v>2.1063794327058809</v>
      </c>
      <c r="JC304" s="364">
        <f t="shared" si="312"/>
        <v>17.506427795294076</v>
      </c>
      <c r="JD304" s="364">
        <f t="shared" si="312"/>
        <v>13.85220198847068</v>
      </c>
      <c r="JE304" s="364">
        <f t="shared" si="312"/>
        <v>19.425774590352969</v>
      </c>
      <c r="JF304" s="364">
        <f t="shared" si="312"/>
        <v>27.708813220941231</v>
      </c>
      <c r="JG304" s="364">
        <f t="shared" si="312"/>
        <v>13.735515524705917</v>
      </c>
      <c r="JH304" s="364">
        <f t="shared" si="312"/>
        <v>19.765488108470699</v>
      </c>
      <c r="JI304" s="364">
        <f t="shared" si="312"/>
        <v>27.754951780705845</v>
      </c>
      <c r="JJ304" s="364">
        <f t="shared" si="312"/>
        <v>48.415602876941122</v>
      </c>
      <c r="JK304" s="364">
        <f>JK293/1000</f>
        <v>50.589619536235269</v>
      </c>
      <c r="JL304" s="364">
        <f>JL293/1000</f>
        <v>82.738512646588163</v>
      </c>
      <c r="JM304" s="364">
        <f t="shared" ref="JM304:LX304" si="313">JM293/1000</f>
        <v>9.3033031098823411</v>
      </c>
      <c r="JN304" s="364">
        <f t="shared" si="313"/>
        <v>7.2233215039999914</v>
      </c>
      <c r="JO304" s="364">
        <f t="shared" si="313"/>
        <v>9.6053507331764738</v>
      </c>
      <c r="JP304" s="364">
        <f t="shared" si="313"/>
        <v>6.335968353647055</v>
      </c>
      <c r="JQ304" s="364">
        <f t="shared" si="313"/>
        <v>4.4568811263529415</v>
      </c>
      <c r="JR304" s="364">
        <f t="shared" si="313"/>
        <v>7.9336132482352886</v>
      </c>
      <c r="JS304" s="364">
        <f t="shared" si="313"/>
        <v>20.027247345411833</v>
      </c>
      <c r="JT304" s="364">
        <f t="shared" si="313"/>
        <v>23.271528734588266</v>
      </c>
      <c r="JU304" s="364">
        <f t="shared" si="313"/>
        <v>14.318400290353019</v>
      </c>
      <c r="JV304" s="364">
        <f t="shared" si="313"/>
        <v>24.883093007294224</v>
      </c>
      <c r="JW304" s="364">
        <f t="shared" si="313"/>
        <v>35.843263210588034</v>
      </c>
      <c r="JX304" s="364">
        <f t="shared" si="313"/>
        <v>21.908524785411693</v>
      </c>
      <c r="JY304" s="364">
        <f t="shared" si="313"/>
        <v>14.044047330352988</v>
      </c>
      <c r="JZ304" s="364">
        <f t="shared" si="313"/>
        <v>19.947535130352939</v>
      </c>
      <c r="KA304" s="364">
        <f t="shared" si="313"/>
        <v>17.214927775294118</v>
      </c>
      <c r="KB304" s="364">
        <f t="shared" si="313"/>
        <v>15.579616985882394</v>
      </c>
      <c r="KC304" s="364">
        <f t="shared" si="313"/>
        <v>14.635606491058775</v>
      </c>
      <c r="KD304" s="364">
        <f t="shared" si="313"/>
        <v>27.39224102917639</v>
      </c>
      <c r="KE304" s="364">
        <f t="shared" si="313"/>
        <v>47.911335219999799</v>
      </c>
      <c r="KF304" s="364">
        <f t="shared" si="313"/>
        <v>38.059643194588283</v>
      </c>
      <c r="KG304" s="364">
        <f t="shared" si="313"/>
        <v>37.673589386588134</v>
      </c>
      <c r="KH304" s="364">
        <f t="shared" si="313"/>
        <v>35.067783819764777</v>
      </c>
      <c r="KI304" s="364">
        <f t="shared" si="313"/>
        <v>28.500258109647138</v>
      </c>
      <c r="KJ304" s="364">
        <f t="shared" si="313"/>
        <v>43.78059405670578</v>
      </c>
      <c r="KK304" s="364">
        <f t="shared" si="313"/>
        <v>8.8625204502857144</v>
      </c>
      <c r="KL304" s="364">
        <f t="shared" si="313"/>
        <v>9.1529906468571429</v>
      </c>
      <c r="KM304" s="364">
        <f t="shared" si="313"/>
        <v>27.39895223142857</v>
      </c>
      <c r="KN304" s="364">
        <f t="shared" si="313"/>
        <v>45.986465254285704</v>
      </c>
      <c r="KO304" s="364">
        <f t="shared" si="313"/>
        <v>50.136133760571425</v>
      </c>
      <c r="KP304" s="364">
        <f t="shared" si="313"/>
        <v>64.614051406285725</v>
      </c>
      <c r="KQ304" s="364">
        <f t="shared" si="313"/>
        <v>71.183375043428569</v>
      </c>
      <c r="KR304" s="364">
        <f t="shared" si="313"/>
        <v>77.473446560571418</v>
      </c>
      <c r="KS304" s="364">
        <f t="shared" si="313"/>
        <v>74.823910844571415</v>
      </c>
      <c r="KT304" s="364">
        <f t="shared" si="313"/>
        <v>76.276531781142836</v>
      </c>
      <c r="KU304" s="364">
        <f t="shared" si="313"/>
        <v>92.26628021142858</v>
      </c>
      <c r="KV304" s="364">
        <f t="shared" si="313"/>
        <v>111.37108454057142</v>
      </c>
      <c r="KW304" s="364">
        <f t="shared" si="313"/>
        <v>4.199220010285714</v>
      </c>
      <c r="KX304" s="364">
        <f t="shared" si="313"/>
        <v>23.813786936571425</v>
      </c>
      <c r="KY304" s="364">
        <f t="shared" si="313"/>
        <v>32.678736970285712</v>
      </c>
      <c r="KZ304" s="364">
        <f t="shared" si="313"/>
        <v>29.222519566285715</v>
      </c>
      <c r="LA304" s="364">
        <f t="shared" si="313"/>
        <v>40.140917519999995</v>
      </c>
      <c r="LB304" s="364">
        <f t="shared" si="313"/>
        <v>74.266696383428567</v>
      </c>
      <c r="LC304" s="364">
        <f t="shared" si="313"/>
        <v>71.446699894285715</v>
      </c>
      <c r="LD304" s="364">
        <f t="shared" si="313"/>
        <v>65.781961158857143</v>
      </c>
      <c r="LE304" s="364">
        <f t="shared" si="313"/>
        <v>9.6116720022857152</v>
      </c>
      <c r="LF304" s="364">
        <f t="shared" si="313"/>
        <v>14.989119995999998</v>
      </c>
      <c r="LG304" s="364">
        <f t="shared" si="313"/>
        <v>9.576098101714285</v>
      </c>
      <c r="LH304" s="364">
        <f t="shared" si="313"/>
        <v>21.524489454857143</v>
      </c>
      <c r="LI304" s="364">
        <f t="shared" si="313"/>
        <v>10.787861699999999</v>
      </c>
      <c r="LJ304" s="364">
        <f t="shared" si="313"/>
        <v>11.047866599999999</v>
      </c>
      <c r="LK304" s="364">
        <f t="shared" si="313"/>
        <v>14.5979133</v>
      </c>
      <c r="LL304" s="364">
        <f t="shared" si="313"/>
        <v>12.995657999999999</v>
      </c>
      <c r="LM304" s="364">
        <f t="shared" si="313"/>
        <v>13.949955900000001</v>
      </c>
      <c r="LN304" s="364">
        <f t="shared" si="313"/>
        <v>11.924841899999999</v>
      </c>
      <c r="LO304" s="364">
        <f t="shared" si="313"/>
        <v>6.0238968000000002</v>
      </c>
      <c r="LP304" s="364">
        <f t="shared" si="313"/>
        <v>11.973202499999999</v>
      </c>
      <c r="LQ304" s="364">
        <f t="shared" si="313"/>
        <v>11.556696000000001</v>
      </c>
      <c r="LR304" s="364">
        <f t="shared" si="313"/>
        <v>19.578305100000001</v>
      </c>
      <c r="LS304" s="364">
        <f t="shared" si="313"/>
        <v>20.028223199999999</v>
      </c>
      <c r="LT304" s="364">
        <f t="shared" si="313"/>
        <v>24.710233800000001</v>
      </c>
      <c r="LU304" s="364">
        <f t="shared" si="313"/>
        <v>12.808484700000001</v>
      </c>
      <c r="LV304" s="364">
        <f t="shared" si="313"/>
        <v>10.034881799999999</v>
      </c>
      <c r="LW304" s="364">
        <f t="shared" si="313"/>
        <v>23.818118399999999</v>
      </c>
      <c r="LX304" s="364">
        <f t="shared" si="313"/>
        <v>18.755968799999998</v>
      </c>
      <c r="LY304" s="364">
        <f t="shared" ref="LY304:OJ304" si="314">LY293/1000</f>
        <v>12.7841217</v>
      </c>
      <c r="LZ304" s="364">
        <f t="shared" si="314"/>
        <v>12.591534900000001</v>
      </c>
      <c r="MA304" s="364">
        <f t="shared" si="314"/>
        <v>13.5553992</v>
      </c>
      <c r="MB304" s="364">
        <f t="shared" si="314"/>
        <v>9.6056957999999995</v>
      </c>
      <c r="MC304" s="364">
        <f t="shared" si="314"/>
        <v>12.376231799999999</v>
      </c>
      <c r="MD304" s="364">
        <f t="shared" si="314"/>
        <v>13.8173238</v>
      </c>
      <c r="ME304" s="364">
        <f t="shared" si="314"/>
        <v>15.845484300000001</v>
      </c>
      <c r="MF304" s="364">
        <f t="shared" si="314"/>
        <v>22.678690200000002</v>
      </c>
      <c r="MG304" s="364">
        <f t="shared" si="314"/>
        <v>12.1313274</v>
      </c>
      <c r="MH304" s="364">
        <f t="shared" si="314"/>
        <v>16.041539699999998</v>
      </c>
      <c r="MI304" s="364">
        <f t="shared" si="314"/>
        <v>14.4434325</v>
      </c>
      <c r="MJ304" s="364">
        <f t="shared" si="314"/>
        <v>25.168218899999999</v>
      </c>
      <c r="MK304" s="364">
        <f t="shared" si="314"/>
        <v>19.646188800000001</v>
      </c>
      <c r="ML304" s="364">
        <f t="shared" si="314"/>
        <v>18.146754600000001</v>
      </c>
      <c r="MM304" s="364">
        <f t="shared" si="314"/>
        <v>14.8891557</v>
      </c>
      <c r="MN304" s="364">
        <f t="shared" si="314"/>
        <v>11.1989664</v>
      </c>
      <c r="MO304" s="364">
        <f t="shared" si="314"/>
        <v>15.4656921</v>
      </c>
      <c r="MP304" s="364">
        <f t="shared" si="314"/>
        <v>18.8056935</v>
      </c>
      <c r="MQ304" s="364">
        <f t="shared" si="314"/>
        <v>24.0216672</v>
      </c>
      <c r="MR304" s="364">
        <f t="shared" si="314"/>
        <v>12.284777700000001</v>
      </c>
      <c r="MS304" s="364">
        <f t="shared" si="314"/>
        <v>9.6679002000000001</v>
      </c>
      <c r="MT304" s="364">
        <f t="shared" si="314"/>
        <v>10.666578299999999</v>
      </c>
      <c r="MU304" s="364">
        <f t="shared" si="314"/>
        <v>14.292320400000001</v>
      </c>
      <c r="MV304" s="364">
        <f t="shared" si="314"/>
        <v>20.6917869</v>
      </c>
      <c r="MW304" s="364">
        <f t="shared" si="314"/>
        <v>12.920536200000001</v>
      </c>
      <c r="MX304" s="364">
        <f t="shared" si="314"/>
        <v>18.9060159</v>
      </c>
      <c r="MY304" s="364">
        <f t="shared" si="314"/>
        <v>13.2278793</v>
      </c>
      <c r="MZ304" s="364">
        <f t="shared" si="314"/>
        <v>11.2115919</v>
      </c>
      <c r="NA304" s="364">
        <f t="shared" si="314"/>
        <v>17.396634600000002</v>
      </c>
      <c r="NB304" s="364">
        <f t="shared" si="314"/>
        <v>17.735671799999999</v>
      </c>
      <c r="NC304" s="364">
        <f t="shared" si="314"/>
        <v>27.819299999999998</v>
      </c>
      <c r="ND304" s="364">
        <f t="shared" si="314"/>
        <v>27.547499999999999</v>
      </c>
      <c r="NE304" s="364">
        <f t="shared" si="314"/>
        <v>20.306699999999999</v>
      </c>
      <c r="NF304" s="364">
        <f t="shared" si="314"/>
        <v>5.3976000000000006</v>
      </c>
      <c r="NG304" s="364">
        <f t="shared" si="314"/>
        <v>31.581</v>
      </c>
      <c r="NH304" s="364">
        <f t="shared" si="314"/>
        <v>22.103999999999999</v>
      </c>
      <c r="NI304" s="364">
        <f t="shared" si="314"/>
        <v>13.065899999999999</v>
      </c>
      <c r="NJ304" s="364">
        <f t="shared" si="314"/>
        <v>15.013500000000001</v>
      </c>
      <c r="NK304" s="364">
        <f t="shared" si="314"/>
        <v>9.8727</v>
      </c>
      <c r="NL304" s="364">
        <f t="shared" si="314"/>
        <v>16.724400000000003</v>
      </c>
      <c r="NM304" s="364">
        <f t="shared" si="314"/>
        <v>19.5534</v>
      </c>
      <c r="NN304" s="364">
        <f t="shared" si="314"/>
        <v>18.722099999999998</v>
      </c>
      <c r="NO304" s="364">
        <f t="shared" si="314"/>
        <v>35.607300000000002</v>
      </c>
      <c r="NP304" s="364">
        <f t="shared" si="314"/>
        <v>29.738700000000001</v>
      </c>
      <c r="NQ304" s="364">
        <f t="shared" si="314"/>
        <v>39.911099999999998</v>
      </c>
      <c r="NR304" s="364">
        <f t="shared" si="314"/>
        <v>36.990900000000003</v>
      </c>
      <c r="NS304" s="364">
        <f t="shared" si="314"/>
        <v>43.928699999999999</v>
      </c>
      <c r="NT304" s="364">
        <f t="shared" si="314"/>
        <v>40.297499999999999</v>
      </c>
      <c r="NU304" s="364">
        <f t="shared" si="314"/>
        <v>35.722499999999997</v>
      </c>
      <c r="NV304" s="364">
        <f t="shared" si="314"/>
        <v>41.725499999999997</v>
      </c>
      <c r="NW304" s="364">
        <f t="shared" si="314"/>
        <v>31.4133</v>
      </c>
      <c r="NX304" s="364">
        <f t="shared" si="314"/>
        <v>41.921399999999998</v>
      </c>
      <c r="NY304" s="364">
        <f t="shared" si="314"/>
        <v>55.035599999999995</v>
      </c>
      <c r="NZ304" s="364">
        <f t="shared" si="314"/>
        <v>49.6173</v>
      </c>
      <c r="OA304" s="364">
        <f t="shared" si="314"/>
        <v>46.664699999999996</v>
      </c>
      <c r="OB304" s="364">
        <f t="shared" si="314"/>
        <v>47.413800000000002</v>
      </c>
      <c r="OC304" s="364">
        <f t="shared" si="314"/>
        <v>50.313600000000001</v>
      </c>
      <c r="OD304" s="364">
        <f t="shared" si="314"/>
        <v>54.146099999999997</v>
      </c>
      <c r="OE304" s="364">
        <f t="shared" si="314"/>
        <v>34.841999999999999</v>
      </c>
      <c r="OF304" s="364">
        <f t="shared" si="314"/>
        <v>0</v>
      </c>
      <c r="OG304" s="364">
        <f t="shared" si="314"/>
        <v>0</v>
      </c>
      <c r="OH304" s="364">
        <f t="shared" si="314"/>
        <v>0</v>
      </c>
      <c r="OI304" s="364">
        <f t="shared" si="314"/>
        <v>0</v>
      </c>
      <c r="OJ304" s="364">
        <f t="shared" si="314"/>
        <v>0</v>
      </c>
      <c r="OK304" s="364">
        <f t="shared" ref="OK304:OR304" si="315">OK293/1000</f>
        <v>0</v>
      </c>
      <c r="OL304" s="364">
        <f t="shared" si="315"/>
        <v>0</v>
      </c>
      <c r="OM304" s="364">
        <f t="shared" si="315"/>
        <v>0</v>
      </c>
      <c r="ON304" s="364">
        <f t="shared" si="315"/>
        <v>0</v>
      </c>
      <c r="OO304" s="364">
        <f t="shared" si="315"/>
        <v>0</v>
      </c>
      <c r="OP304" s="364">
        <f t="shared" si="315"/>
        <v>0</v>
      </c>
      <c r="OQ304" s="364">
        <f t="shared" si="315"/>
        <v>0</v>
      </c>
      <c r="OR304" s="364">
        <f t="shared" si="315"/>
        <v>0</v>
      </c>
    </row>
    <row r="305" spans="1:408" ht="15">
      <c r="A305" s="364" t="s">
        <v>855</v>
      </c>
      <c r="B305" s="364"/>
      <c r="C305" s="364"/>
      <c r="D305" s="364"/>
      <c r="E305" s="364"/>
      <c r="F305" s="364"/>
      <c r="G305" s="364"/>
      <c r="H305" s="364"/>
      <c r="I305" s="364"/>
      <c r="J305" s="364"/>
      <c r="K305" s="364"/>
      <c r="L305" s="364"/>
      <c r="M305" s="364"/>
      <c r="N305" s="364"/>
      <c r="O305" s="364"/>
      <c r="P305" s="364"/>
      <c r="Q305" s="364"/>
      <c r="R305" s="364"/>
      <c r="S305" s="364"/>
      <c r="T305" s="364"/>
      <c r="U305" s="364"/>
      <c r="V305" s="364"/>
      <c r="W305" s="364"/>
      <c r="X305" s="364"/>
      <c r="Y305" s="364"/>
      <c r="Z305" s="364"/>
      <c r="AA305" s="364"/>
      <c r="AB305" s="364"/>
      <c r="AC305" s="364"/>
      <c r="AD305" s="364"/>
      <c r="AE305" s="364"/>
      <c r="AG305" s="364"/>
      <c r="AH305" s="364"/>
      <c r="AI305" s="364"/>
      <c r="AJ305" s="364"/>
      <c r="AK305" s="364"/>
      <c r="AL305" s="364"/>
      <c r="AM305" s="364"/>
      <c r="AN305" s="364"/>
      <c r="AO305" s="364"/>
      <c r="AP305" s="364"/>
      <c r="AQ305" s="364"/>
      <c r="AR305" s="364"/>
      <c r="AS305" s="364"/>
      <c r="AT305" s="364"/>
      <c r="AU305" s="364"/>
      <c r="AV305" s="364"/>
      <c r="AW305" s="364"/>
      <c r="AX305" s="364"/>
      <c r="AY305" s="364"/>
      <c r="AZ305" s="364"/>
      <c r="BA305" s="364"/>
      <c r="BB305" s="364"/>
      <c r="BC305" s="364"/>
      <c r="BD305" s="364"/>
      <c r="BE305" s="364"/>
      <c r="BF305" s="364"/>
      <c r="BG305" s="364"/>
      <c r="BH305" s="364"/>
      <c r="BI305" s="364"/>
      <c r="BJ305" s="364"/>
      <c r="BK305" s="364"/>
      <c r="BL305" s="364"/>
      <c r="BM305" s="364"/>
      <c r="BN305" s="364"/>
      <c r="BO305" s="364"/>
      <c r="BP305" s="364"/>
      <c r="BQ305" s="364"/>
      <c r="BR305" s="364"/>
      <c r="BS305" s="364"/>
      <c r="BT305" s="364"/>
      <c r="BU305" s="364"/>
      <c r="BV305" s="364"/>
      <c r="BW305" s="364"/>
      <c r="BX305" s="364"/>
      <c r="BY305" s="364"/>
      <c r="BZ305" s="364"/>
      <c r="CA305" s="364"/>
      <c r="CB305" s="364"/>
      <c r="CC305" s="364"/>
      <c r="CD305" s="364"/>
      <c r="CE305" s="364"/>
      <c r="CF305" s="364"/>
      <c r="CG305" s="364"/>
      <c r="CH305" s="364"/>
      <c r="CI305" s="364"/>
      <c r="CJ305" s="364"/>
      <c r="CK305" s="364"/>
      <c r="CL305" s="364"/>
      <c r="CM305" s="364"/>
      <c r="CN305" s="364"/>
      <c r="CO305" s="364"/>
      <c r="CP305" s="364"/>
      <c r="CQ305" s="364"/>
      <c r="CR305" s="364"/>
      <c r="CS305" s="364"/>
      <c r="CT305" s="364"/>
      <c r="CU305" s="364"/>
      <c r="CV305" s="364"/>
      <c r="CW305" s="364"/>
      <c r="CX305" s="364"/>
      <c r="CY305" s="364"/>
      <c r="CZ305" s="364"/>
      <c r="DA305" s="364"/>
      <c r="DB305" s="364"/>
      <c r="DC305" s="364"/>
      <c r="DD305" s="364"/>
      <c r="DE305" s="364"/>
      <c r="DF305" s="364"/>
      <c r="DG305" s="364"/>
      <c r="DH305" s="364"/>
      <c r="DI305" s="364"/>
      <c r="DJ305" s="364"/>
      <c r="DK305" s="364"/>
      <c r="DL305" s="364"/>
      <c r="DM305" s="364"/>
      <c r="DN305" s="364"/>
      <c r="DO305" s="364"/>
      <c r="DP305" s="364"/>
      <c r="DQ305" s="364"/>
      <c r="DR305" s="364"/>
      <c r="DS305" s="364"/>
      <c r="DT305" s="364"/>
      <c r="DU305" s="364"/>
      <c r="DV305" s="364"/>
      <c r="DW305" s="364"/>
      <c r="DX305" s="364"/>
      <c r="DY305" s="364"/>
      <c r="DZ305" s="364"/>
      <c r="EA305" s="364"/>
      <c r="EB305" s="364"/>
      <c r="EC305" s="364"/>
      <c r="ED305" s="364"/>
      <c r="EE305" s="364"/>
      <c r="EF305" s="364"/>
      <c r="EG305" s="364"/>
      <c r="EH305" s="364"/>
      <c r="EI305" s="364"/>
      <c r="EJ305" s="364"/>
      <c r="EK305" s="364"/>
      <c r="EL305" s="364"/>
      <c r="EM305" s="364"/>
      <c r="EN305" s="364"/>
      <c r="EO305" s="364"/>
      <c r="EP305" s="364"/>
      <c r="EQ305" s="364"/>
      <c r="ER305" s="364"/>
      <c r="ES305" s="364"/>
      <c r="ET305" s="364"/>
      <c r="EU305" s="364"/>
      <c r="EV305" s="364"/>
      <c r="EW305" s="364"/>
      <c r="EX305" s="364"/>
      <c r="EY305" s="364"/>
      <c r="EZ305" s="364"/>
      <c r="FA305" s="364"/>
      <c r="FB305" s="364"/>
      <c r="FC305" s="364"/>
      <c r="FD305" s="364"/>
      <c r="FE305" s="364"/>
      <c r="FF305" s="364"/>
      <c r="FG305" s="364"/>
      <c r="FH305" s="364"/>
      <c r="FI305" s="364"/>
      <c r="FJ305" s="364"/>
      <c r="FK305" s="364"/>
      <c r="FL305" s="364"/>
      <c r="FM305" s="364"/>
      <c r="FN305" s="364"/>
      <c r="FO305" s="364"/>
      <c r="FP305" s="364"/>
      <c r="FQ305" s="364"/>
      <c r="FR305" s="364"/>
      <c r="FS305" s="364"/>
      <c r="FT305" s="364"/>
      <c r="FU305" s="364"/>
      <c r="FV305" s="364"/>
      <c r="FW305" s="364"/>
      <c r="FX305" s="364"/>
      <c r="FY305" s="364"/>
      <c r="FZ305" s="364"/>
      <c r="GA305" s="364"/>
      <c r="GB305" s="364"/>
      <c r="GC305" s="364"/>
      <c r="GD305" s="364"/>
      <c r="GE305" s="364"/>
      <c r="GF305" s="364"/>
      <c r="GG305" s="364"/>
      <c r="GH305" s="364"/>
      <c r="GI305" s="364"/>
      <c r="GJ305" s="364"/>
      <c r="GK305" s="364"/>
      <c r="GL305" s="364"/>
      <c r="GM305" s="364"/>
      <c r="GN305" s="364"/>
      <c r="GO305" s="364"/>
      <c r="GP305" s="364"/>
      <c r="GQ305" s="364"/>
      <c r="GR305" s="364"/>
      <c r="GS305" s="364"/>
      <c r="GT305" s="364"/>
      <c r="GU305" s="364"/>
      <c r="GV305" s="364"/>
      <c r="GW305" s="364"/>
      <c r="GX305" s="364"/>
      <c r="GY305" s="364"/>
      <c r="GZ305" s="364"/>
      <c r="HA305" s="364"/>
      <c r="HB305" s="364"/>
      <c r="HC305" s="364"/>
      <c r="HD305" s="364"/>
      <c r="HE305" s="364"/>
      <c r="HF305" s="364"/>
      <c r="HG305" s="364"/>
      <c r="HH305" s="364"/>
      <c r="HI305" s="364"/>
      <c r="HJ305" s="364"/>
      <c r="HK305" s="364"/>
      <c r="HL305" s="364"/>
      <c r="HM305" s="364"/>
      <c r="HN305" s="364"/>
      <c r="HO305" s="364"/>
      <c r="HP305" s="364"/>
      <c r="HQ305" s="364"/>
      <c r="HR305" s="364"/>
      <c r="HS305" s="364"/>
      <c r="HT305" s="364"/>
      <c r="HU305" s="364"/>
      <c r="HV305" s="364"/>
      <c r="HW305" s="364"/>
      <c r="HX305" s="364"/>
      <c r="HY305" s="364"/>
      <c r="HZ305" s="364"/>
      <c r="IA305" s="364"/>
      <c r="IB305" s="364"/>
      <c r="IC305" s="364"/>
      <c r="ID305" s="364"/>
      <c r="IE305" s="364"/>
      <c r="IF305" s="364"/>
      <c r="IG305" s="364"/>
      <c r="IH305" s="364"/>
      <c r="II305" s="364"/>
      <c r="IJ305" s="364"/>
      <c r="IK305" s="364"/>
      <c r="IL305" s="364"/>
      <c r="IM305" s="364"/>
      <c r="IN305" s="364"/>
      <c r="IO305" s="364"/>
      <c r="IP305" s="364"/>
      <c r="IQ305" s="364"/>
      <c r="IR305" s="364"/>
      <c r="IS305" s="364"/>
      <c r="IT305" s="364"/>
      <c r="IU305" s="364"/>
      <c r="IV305" s="364"/>
      <c r="IW305" s="364"/>
      <c r="IX305" s="364"/>
      <c r="IY305" s="364"/>
      <c r="IZ305" s="364"/>
      <c r="JA305" s="372"/>
      <c r="JB305" s="372"/>
      <c r="JC305" s="372"/>
      <c r="JD305" s="372"/>
      <c r="JE305" s="372"/>
      <c r="JF305" s="372"/>
      <c r="JG305" s="372"/>
      <c r="JH305" s="372"/>
      <c r="JI305" s="372"/>
      <c r="JJ305" s="372"/>
      <c r="JK305" s="372"/>
      <c r="JL305" s="372"/>
      <c r="JM305" s="364"/>
      <c r="JN305" s="364"/>
      <c r="JO305" s="364"/>
      <c r="JP305" s="364"/>
      <c r="JQ305" s="364"/>
      <c r="JR305" s="364"/>
      <c r="JS305" s="364"/>
      <c r="JT305" s="364"/>
      <c r="JU305" s="364"/>
      <c r="JV305" s="364"/>
      <c r="JW305" s="364"/>
      <c r="JX305" s="364"/>
      <c r="JY305" s="364"/>
      <c r="JZ305" s="364"/>
      <c r="KA305" s="364"/>
      <c r="KB305" s="364"/>
      <c r="KC305" s="364"/>
      <c r="KD305" s="364"/>
      <c r="KE305" s="364"/>
      <c r="KF305" s="364"/>
      <c r="KG305" s="364"/>
      <c r="KH305" s="364"/>
      <c r="KI305" s="364"/>
      <c r="KJ305" s="364"/>
      <c r="KK305" s="364"/>
      <c r="KL305" s="364">
        <v>8.7940210185882304</v>
      </c>
      <c r="KM305" s="364">
        <v>26.324483516470629</v>
      </c>
      <c r="KN305" s="364"/>
      <c r="KO305" s="364"/>
      <c r="KP305" s="364"/>
      <c r="KQ305" s="364"/>
      <c r="KR305" s="364"/>
      <c r="KS305" s="364"/>
      <c r="KT305" s="364"/>
      <c r="KU305" s="364"/>
      <c r="KV305" s="364"/>
      <c r="KW305" s="364"/>
      <c r="KX305" s="364"/>
      <c r="KY305" s="364"/>
      <c r="KZ305" s="364"/>
      <c r="LA305" s="364"/>
      <c r="LB305" s="364"/>
      <c r="LC305" s="364"/>
      <c r="LD305" s="364"/>
      <c r="LE305" s="364"/>
      <c r="LF305" s="364"/>
      <c r="LG305" s="364"/>
      <c r="LH305" s="364"/>
      <c r="LI305" s="364"/>
      <c r="LJ305" s="364"/>
      <c r="LK305" s="364"/>
      <c r="LL305" s="364"/>
      <c r="LM305" s="364"/>
      <c r="LN305" s="364"/>
      <c r="LO305" s="364"/>
      <c r="LP305" s="364"/>
      <c r="LQ305" s="364"/>
      <c r="LR305" s="364"/>
      <c r="LS305" s="364"/>
      <c r="LT305" s="364"/>
      <c r="LU305" s="364"/>
      <c r="LV305" s="364"/>
      <c r="LW305" s="364"/>
      <c r="LX305" s="364"/>
      <c r="LY305" s="364"/>
      <c r="LZ305" s="364"/>
      <c r="MA305" s="364"/>
      <c r="MB305" s="364"/>
      <c r="MC305" s="364"/>
      <c r="MD305" s="364"/>
      <c r="ME305" s="364"/>
      <c r="MF305" s="364"/>
      <c r="MG305" s="364"/>
      <c r="MH305" s="364"/>
      <c r="MI305" s="364"/>
      <c r="MJ305" s="364"/>
      <c r="MK305" s="364"/>
      <c r="ML305" s="364"/>
      <c r="MM305" s="364"/>
      <c r="MN305" s="364"/>
      <c r="MO305" s="364"/>
      <c r="MP305" s="364"/>
      <c r="MQ305" s="364"/>
      <c r="MR305" s="364"/>
      <c r="MS305" s="364"/>
      <c r="MT305" s="364"/>
      <c r="MU305" s="364"/>
      <c r="MV305" s="364"/>
      <c r="MW305" s="364"/>
      <c r="MX305" s="364"/>
      <c r="MY305" s="364"/>
      <c r="MZ305" s="364"/>
      <c r="NA305" s="364"/>
      <c r="NB305" s="364"/>
      <c r="NC305" s="364"/>
      <c r="ND305" s="364"/>
      <c r="NE305" s="364"/>
      <c r="NF305" s="364"/>
      <c r="NG305" s="364"/>
      <c r="NH305" s="364"/>
      <c r="NI305" s="364"/>
      <c r="NJ305" s="364"/>
      <c r="NK305" s="364"/>
      <c r="NL305" s="364"/>
      <c r="NM305" s="364"/>
      <c r="NN305" s="364"/>
      <c r="NO305" s="364"/>
      <c r="NP305" s="364"/>
      <c r="NQ305" s="364"/>
      <c r="NR305" s="364"/>
      <c r="NS305" s="364"/>
      <c r="NT305" s="364"/>
      <c r="NU305" s="364"/>
      <c r="NV305" s="364"/>
      <c r="NW305" s="364"/>
      <c r="NX305" s="364"/>
      <c r="NY305" s="364"/>
      <c r="NZ305" s="364"/>
      <c r="OA305" s="364"/>
      <c r="OB305" s="364"/>
      <c r="OC305" s="364"/>
      <c r="OD305" s="364"/>
      <c r="OE305" s="364"/>
      <c r="OF305" s="364"/>
      <c r="OG305" s="364"/>
      <c r="OH305" s="364"/>
      <c r="OI305" s="364"/>
      <c r="OJ305" s="364"/>
      <c r="OK305" s="364"/>
      <c r="OL305" s="364"/>
      <c r="OM305" s="364"/>
      <c r="ON305" s="364"/>
      <c r="OO305" s="364"/>
      <c r="OP305" s="364"/>
      <c r="OQ305" s="364"/>
      <c r="OR305" s="364"/>
    </row>
    <row r="306" spans="1:408" ht="15">
      <c r="A306" s="364" t="s">
        <v>856</v>
      </c>
      <c r="B306" s="364"/>
      <c r="C306" s="364"/>
      <c r="D306" s="364"/>
      <c r="E306" s="364"/>
      <c r="F306" s="364"/>
      <c r="G306" s="364"/>
      <c r="H306" s="364"/>
      <c r="I306" s="364"/>
      <c r="J306" s="364"/>
      <c r="K306" s="364"/>
      <c r="L306" s="364"/>
      <c r="M306" s="364"/>
      <c r="N306" s="364"/>
      <c r="O306" s="364"/>
      <c r="P306" s="364"/>
      <c r="Q306" s="364"/>
      <c r="R306" s="364"/>
      <c r="S306" s="364"/>
      <c r="T306" s="364"/>
      <c r="U306" s="364"/>
      <c r="V306" s="364"/>
      <c r="W306" s="364"/>
      <c r="X306" s="364"/>
      <c r="Y306" s="364"/>
      <c r="Z306" s="364"/>
      <c r="AA306" s="364"/>
      <c r="AB306" s="364"/>
      <c r="AC306" s="364"/>
      <c r="AD306" s="364"/>
      <c r="AE306" s="364"/>
      <c r="AG306" s="364"/>
      <c r="AH306" s="364"/>
      <c r="AI306" s="364"/>
      <c r="AJ306" s="364"/>
      <c r="AK306" s="364"/>
      <c r="AL306" s="364"/>
      <c r="AM306" s="364"/>
      <c r="AN306" s="364"/>
      <c r="AO306" s="364"/>
      <c r="AP306" s="364"/>
      <c r="AQ306" s="364"/>
      <c r="AR306" s="364"/>
      <c r="AS306" s="364"/>
      <c r="AT306" s="364"/>
      <c r="AU306" s="364"/>
      <c r="AV306" s="364"/>
      <c r="AW306" s="364"/>
      <c r="AX306" s="364"/>
      <c r="AY306" s="364"/>
      <c r="AZ306" s="364"/>
      <c r="BA306" s="364"/>
      <c r="BB306" s="364"/>
      <c r="BC306" s="364"/>
      <c r="BD306" s="364"/>
      <c r="BE306" s="364"/>
      <c r="BF306" s="364"/>
      <c r="BG306" s="364"/>
      <c r="BH306" s="364"/>
      <c r="BI306" s="364"/>
      <c r="BJ306" s="364"/>
      <c r="BK306" s="364"/>
      <c r="BL306" s="364"/>
      <c r="BM306" s="364"/>
      <c r="BN306" s="364"/>
      <c r="BO306" s="364"/>
      <c r="BP306" s="364"/>
      <c r="BQ306" s="364"/>
      <c r="BR306" s="364"/>
      <c r="BS306" s="364"/>
      <c r="BT306" s="364"/>
      <c r="BU306" s="364"/>
      <c r="BV306" s="364"/>
      <c r="BW306" s="364"/>
      <c r="BX306" s="364"/>
      <c r="BY306" s="364"/>
      <c r="BZ306" s="364"/>
      <c r="CA306" s="364"/>
      <c r="CB306" s="364"/>
      <c r="CC306" s="364"/>
      <c r="CD306" s="364"/>
      <c r="CE306" s="364"/>
      <c r="CF306" s="364"/>
      <c r="CG306" s="364"/>
      <c r="CH306" s="364"/>
      <c r="CI306" s="364"/>
      <c r="CJ306" s="364"/>
      <c r="CK306" s="364"/>
      <c r="CL306" s="364"/>
      <c r="CM306" s="364"/>
      <c r="CN306" s="364"/>
      <c r="CO306" s="364"/>
      <c r="CP306" s="364"/>
      <c r="CQ306" s="364"/>
      <c r="CR306" s="364"/>
      <c r="CS306" s="364"/>
      <c r="CT306" s="364"/>
      <c r="CU306" s="364"/>
      <c r="CV306" s="364"/>
      <c r="CW306" s="364"/>
      <c r="CX306" s="364"/>
      <c r="CY306" s="364"/>
      <c r="CZ306" s="364"/>
      <c r="DA306" s="364"/>
      <c r="DB306" s="364"/>
      <c r="DC306" s="364"/>
      <c r="DD306" s="364"/>
      <c r="DE306" s="364"/>
      <c r="DF306" s="364"/>
      <c r="DG306" s="364"/>
      <c r="DH306" s="364"/>
      <c r="DI306" s="364"/>
      <c r="DJ306" s="364"/>
      <c r="DK306" s="364"/>
      <c r="DL306" s="364"/>
      <c r="DM306" s="364"/>
      <c r="DN306" s="364"/>
      <c r="DO306" s="364"/>
      <c r="DP306" s="364"/>
      <c r="DQ306" s="364"/>
      <c r="DR306" s="364"/>
      <c r="DS306" s="364"/>
      <c r="DT306" s="364"/>
      <c r="DU306" s="364"/>
      <c r="DV306" s="364"/>
      <c r="DW306" s="364"/>
      <c r="DX306" s="364"/>
      <c r="DY306" s="364"/>
      <c r="DZ306" s="364"/>
      <c r="EA306" s="364"/>
      <c r="EB306" s="364"/>
      <c r="EC306" s="364"/>
      <c r="ED306" s="364"/>
      <c r="EE306" s="364"/>
      <c r="EF306" s="364"/>
      <c r="EG306" s="364"/>
      <c r="EH306" s="364"/>
      <c r="EI306" s="364"/>
      <c r="EJ306" s="364"/>
      <c r="EK306" s="364"/>
      <c r="EL306" s="364"/>
      <c r="EM306" s="364"/>
      <c r="EN306" s="364"/>
      <c r="EO306" s="364"/>
      <c r="EP306" s="364"/>
      <c r="EQ306" s="364"/>
      <c r="ER306" s="364"/>
      <c r="ES306" s="364"/>
      <c r="ET306" s="364"/>
      <c r="EU306" s="364"/>
      <c r="EV306" s="364"/>
      <c r="EW306" s="364"/>
      <c r="EX306" s="364"/>
      <c r="EY306" s="364"/>
      <c r="EZ306" s="364"/>
      <c r="FA306" s="364"/>
      <c r="FB306" s="364"/>
      <c r="FC306" s="364"/>
      <c r="FD306" s="364"/>
      <c r="FE306" s="364"/>
      <c r="FF306" s="364"/>
      <c r="FG306" s="364"/>
      <c r="FH306" s="364"/>
      <c r="FI306" s="364"/>
      <c r="FJ306" s="364"/>
      <c r="FK306" s="364"/>
      <c r="FL306" s="364"/>
      <c r="FM306" s="364"/>
      <c r="FN306" s="364"/>
      <c r="FO306" s="364"/>
      <c r="FP306" s="364"/>
      <c r="FQ306" s="364"/>
      <c r="FR306" s="364"/>
      <c r="FS306" s="364"/>
      <c r="FT306" s="364"/>
      <c r="FU306" s="364"/>
      <c r="FV306" s="364"/>
      <c r="FW306" s="364"/>
      <c r="FX306" s="364"/>
      <c r="FY306" s="364"/>
      <c r="FZ306" s="364"/>
      <c r="GA306" s="364"/>
      <c r="GB306" s="364"/>
      <c r="GC306" s="364"/>
      <c r="GD306" s="364"/>
      <c r="GE306" s="364"/>
      <c r="GF306" s="364"/>
      <c r="GG306" s="364"/>
      <c r="GH306" s="364"/>
      <c r="GI306" s="364"/>
      <c r="GJ306" s="364"/>
      <c r="GK306" s="364"/>
      <c r="GL306" s="364"/>
      <c r="GM306" s="364"/>
      <c r="GN306" s="364"/>
      <c r="GO306" s="364"/>
      <c r="GP306" s="364"/>
      <c r="GQ306" s="364"/>
      <c r="GR306" s="364"/>
      <c r="GS306" s="364"/>
      <c r="GT306" s="364"/>
      <c r="GU306" s="364"/>
      <c r="GV306" s="364"/>
      <c r="GW306" s="364"/>
      <c r="GX306" s="364"/>
      <c r="GY306" s="364"/>
      <c r="GZ306" s="364"/>
      <c r="HA306" s="364"/>
      <c r="HB306" s="364"/>
      <c r="HC306" s="364"/>
      <c r="HD306" s="364"/>
      <c r="HE306" s="364"/>
      <c r="HF306" s="364"/>
      <c r="HG306" s="364"/>
      <c r="HH306" s="364"/>
      <c r="HI306" s="364"/>
      <c r="HJ306" s="364"/>
      <c r="HK306" s="364"/>
      <c r="HL306" s="364"/>
      <c r="HM306" s="364"/>
      <c r="HN306" s="364"/>
      <c r="HO306" s="364"/>
      <c r="HP306" s="364"/>
      <c r="HQ306" s="364"/>
      <c r="HR306" s="364"/>
      <c r="HS306" s="364"/>
      <c r="HT306" s="364"/>
      <c r="HU306" s="364"/>
      <c r="HV306" s="364"/>
      <c r="HW306" s="364"/>
      <c r="HX306" s="364"/>
      <c r="HY306" s="364"/>
      <c r="HZ306" s="364"/>
      <c r="IA306" s="364"/>
      <c r="IB306" s="364"/>
      <c r="IC306" s="364"/>
      <c r="ID306" s="364"/>
      <c r="IE306" s="364"/>
      <c r="IF306" s="364"/>
      <c r="IG306" s="364"/>
      <c r="IH306" s="364"/>
      <c r="II306" s="364"/>
      <c r="IJ306" s="364"/>
      <c r="IK306" s="364"/>
      <c r="IL306" s="364"/>
      <c r="IM306" s="364"/>
      <c r="IN306" s="364"/>
      <c r="IO306" s="364"/>
      <c r="IP306" s="364"/>
      <c r="IQ306" s="364"/>
      <c r="IR306" s="364"/>
      <c r="IS306" s="364"/>
      <c r="IT306" s="364"/>
      <c r="IU306" s="364"/>
      <c r="IV306" s="364"/>
      <c r="IW306" s="364"/>
      <c r="IX306" s="364"/>
      <c r="IY306" s="364"/>
      <c r="IZ306" s="364"/>
      <c r="JA306" s="364">
        <f>JA304-JA297-JA298-JA300</f>
        <v>0.52902282423529379</v>
      </c>
      <c r="JB306" s="364">
        <f t="shared" ref="JB306:JJ306" si="316">JB304-JB297-JB298-JB300</f>
        <v>2.1063794327058809</v>
      </c>
      <c r="JC306" s="364">
        <f t="shared" si="316"/>
        <v>8.774337922823495</v>
      </c>
      <c r="JD306" s="364">
        <f t="shared" si="316"/>
        <v>10.5038854957648</v>
      </c>
      <c r="JE306" s="364">
        <f t="shared" si="316"/>
        <v>4.6831646811765077</v>
      </c>
      <c r="JF306" s="364">
        <f t="shared" si="316"/>
        <v>12.088360295529478</v>
      </c>
      <c r="JG306" s="364">
        <f t="shared" si="316"/>
        <v>5.5002292948235691</v>
      </c>
      <c r="JH306" s="364">
        <f t="shared" si="316"/>
        <v>14.673445297411877</v>
      </c>
      <c r="JI306" s="364">
        <f t="shared" si="316"/>
        <v>10.50204110611762</v>
      </c>
      <c r="JJ306" s="364">
        <f t="shared" si="316"/>
        <v>14.634165561647023</v>
      </c>
      <c r="JK306" s="364">
        <f>JK304-JK297-JK298-JK300</f>
        <v>18.634934891999997</v>
      </c>
      <c r="JL306" s="364">
        <f>JL304-JL297-JL298-JL300</f>
        <v>21.431922973176434</v>
      </c>
      <c r="JM306" s="364">
        <f t="shared" ref="JM306:KI306" si="317">JM304-JM297-JM298-JM300</f>
        <v>9.3033031098823411</v>
      </c>
      <c r="JN306" s="364">
        <f t="shared" si="317"/>
        <v>3.7677998630588174</v>
      </c>
      <c r="JO306" s="364">
        <f t="shared" si="317"/>
        <v>9.6053507331764738</v>
      </c>
      <c r="JP306" s="364">
        <f t="shared" si="317"/>
        <v>6.335968353647055</v>
      </c>
      <c r="JQ306" s="364">
        <f t="shared" si="317"/>
        <v>4.4568811263529415</v>
      </c>
      <c r="JR306" s="364">
        <f t="shared" si="317"/>
        <v>3.6090382604705851</v>
      </c>
      <c r="JS306" s="364">
        <f t="shared" si="317"/>
        <v>7.8118547129412521</v>
      </c>
      <c r="JT306" s="364">
        <f t="shared" si="317"/>
        <v>10.203163527529449</v>
      </c>
      <c r="JU306" s="364">
        <f t="shared" si="317"/>
        <v>4.1654675621177306</v>
      </c>
      <c r="JV306" s="364">
        <f t="shared" si="317"/>
        <v>8.6180835374118807</v>
      </c>
      <c r="JW306" s="364">
        <f t="shared" si="317"/>
        <v>14.911746203529226</v>
      </c>
      <c r="JX306" s="364">
        <f t="shared" si="317"/>
        <v>7.7423154595293493</v>
      </c>
      <c r="JY306" s="364">
        <f t="shared" si="317"/>
        <v>1.7607292854118199</v>
      </c>
      <c r="JZ306" s="364">
        <f t="shared" si="317"/>
        <v>4.6732799054117713</v>
      </c>
      <c r="KA306" s="364">
        <f t="shared" si="317"/>
        <v>5.4393067992941262</v>
      </c>
      <c r="KB306" s="364">
        <f t="shared" si="317"/>
        <v>4.0142852482353426</v>
      </c>
      <c r="KC306" s="364">
        <f t="shared" si="317"/>
        <v>11.440230246117599</v>
      </c>
      <c r="KD306" s="364">
        <f t="shared" si="317"/>
        <v>6.495565695294049</v>
      </c>
      <c r="KE306" s="364">
        <f t="shared" si="317"/>
        <v>15.240162835058641</v>
      </c>
      <c r="KF306" s="364">
        <f t="shared" si="317"/>
        <v>7.5190002192941812</v>
      </c>
      <c r="KG306" s="364">
        <f t="shared" si="317"/>
        <v>4.375093972941098</v>
      </c>
      <c r="KH306" s="364">
        <f t="shared" si="317"/>
        <v>8.111395119058912</v>
      </c>
      <c r="KI306" s="364">
        <f t="shared" si="317"/>
        <v>6.7322815790589168</v>
      </c>
      <c r="KJ306" s="364"/>
      <c r="KK306" s="364"/>
      <c r="KL306" s="364"/>
      <c r="KM306" s="364"/>
      <c r="KN306" s="364"/>
      <c r="KO306" s="364"/>
      <c r="KP306" s="364"/>
      <c r="KQ306" s="364"/>
      <c r="KR306" s="364"/>
      <c r="KS306" s="364"/>
      <c r="KT306" s="364"/>
      <c r="KU306" s="364"/>
      <c r="KV306" s="364"/>
      <c r="KW306" s="364"/>
      <c r="KX306" s="364"/>
      <c r="KY306" s="364"/>
      <c r="KZ306" s="364"/>
      <c r="LA306" s="364"/>
      <c r="LB306" s="364"/>
      <c r="LC306" s="364"/>
      <c r="LD306" s="364"/>
      <c r="LE306" s="364"/>
      <c r="LF306" s="364"/>
      <c r="LG306" s="364"/>
      <c r="LH306" s="364"/>
      <c r="LI306" s="364"/>
      <c r="LJ306" s="364"/>
      <c r="LK306" s="364"/>
      <c r="LL306" s="364"/>
      <c r="LM306" s="364"/>
      <c r="LN306" s="364"/>
      <c r="LO306" s="364"/>
      <c r="LP306" s="364"/>
      <c r="LQ306" s="364"/>
      <c r="LR306" s="364"/>
      <c r="LS306" s="364"/>
      <c r="LT306" s="364"/>
      <c r="LU306" s="364"/>
      <c r="LV306" s="364"/>
      <c r="LW306" s="364"/>
      <c r="LX306" s="364"/>
      <c r="LY306" s="364"/>
      <c r="LZ306" s="364"/>
      <c r="MA306" s="364"/>
      <c r="MB306" s="364"/>
      <c r="MC306" s="364"/>
      <c r="MD306" s="364"/>
      <c r="ME306" s="364"/>
      <c r="MF306" s="364"/>
      <c r="MG306" s="364"/>
      <c r="MH306" s="364"/>
      <c r="MI306" s="364"/>
      <c r="MJ306" s="364"/>
      <c r="MK306" s="364"/>
      <c r="ML306" s="364"/>
      <c r="MM306" s="364"/>
      <c r="MN306" s="364"/>
      <c r="MO306" s="364"/>
      <c r="MP306" s="364"/>
      <c r="MQ306" s="364"/>
      <c r="MR306" s="364"/>
      <c r="MS306" s="364"/>
      <c r="MT306" s="364"/>
      <c r="MU306" s="364"/>
      <c r="MV306" s="364"/>
      <c r="MW306" s="364"/>
      <c r="MX306" s="364"/>
      <c r="MY306" s="364"/>
      <c r="MZ306" s="364"/>
      <c r="NA306" s="364"/>
      <c r="NB306" s="364"/>
      <c r="NC306" s="364"/>
      <c r="ND306" s="364"/>
      <c r="NE306" s="364"/>
      <c r="NF306" s="364"/>
      <c r="NG306" s="364"/>
      <c r="NH306" s="364"/>
      <c r="NI306" s="364"/>
      <c r="NJ306" s="364"/>
      <c r="NK306" s="364"/>
      <c r="NL306" s="364"/>
      <c r="NM306" s="364"/>
      <c r="NN306" s="364"/>
      <c r="NO306" s="364"/>
      <c r="NP306" s="364"/>
      <c r="NQ306" s="364"/>
      <c r="NR306" s="364"/>
      <c r="NS306" s="364"/>
      <c r="NT306" s="364"/>
      <c r="NU306" s="364"/>
      <c r="NV306" s="364"/>
      <c r="NW306" s="364"/>
      <c r="NX306" s="364"/>
      <c r="NY306" s="364"/>
      <c r="NZ306" s="364"/>
      <c r="OA306" s="364"/>
      <c r="OB306" s="364"/>
      <c r="OC306" s="364"/>
      <c r="OD306" s="364"/>
      <c r="OE306" s="364"/>
      <c r="OF306" s="364"/>
      <c r="OG306" s="364"/>
      <c r="OH306" s="364"/>
      <c r="OI306" s="364"/>
      <c r="OJ306" s="364"/>
      <c r="OK306" s="364"/>
      <c r="OL306" s="364"/>
      <c r="OM306" s="364"/>
      <c r="ON306" s="364"/>
      <c r="OO306" s="364"/>
      <c r="OP306" s="364"/>
      <c r="OQ306" s="364"/>
      <c r="OR306" s="364"/>
    </row>
    <row r="307" spans="1:408" ht="15">
      <c r="A307" s="364" t="s">
        <v>857</v>
      </c>
      <c r="B307" s="364"/>
      <c r="C307" s="364"/>
      <c r="D307" s="364"/>
      <c r="E307" s="364"/>
      <c r="F307" s="364"/>
      <c r="G307" s="275" t="e">
        <f>G302/G304</f>
        <v>#REF!</v>
      </c>
      <c r="H307" s="275" t="e">
        <f>H302/H304</f>
        <v>#REF!</v>
      </c>
      <c r="I307" s="275" t="e">
        <f>I302/I304</f>
        <v>#REF!</v>
      </c>
      <c r="J307" s="275" t="e">
        <f t="shared" ref="J307:AB307" si="318">J302/J304</f>
        <v>#REF!</v>
      </c>
      <c r="K307" s="275" t="e">
        <f t="shared" si="318"/>
        <v>#REF!</v>
      </c>
      <c r="L307" s="275" t="e">
        <f t="shared" si="318"/>
        <v>#REF!</v>
      </c>
      <c r="M307" s="275" t="e">
        <f t="shared" si="318"/>
        <v>#REF!</v>
      </c>
      <c r="N307" s="275" t="e">
        <f t="shared" si="318"/>
        <v>#REF!</v>
      </c>
      <c r="O307" s="275" t="e">
        <f t="shared" si="318"/>
        <v>#REF!</v>
      </c>
      <c r="P307" s="275" t="e">
        <f t="shared" si="318"/>
        <v>#REF!</v>
      </c>
      <c r="Q307" s="275" t="e">
        <f t="shared" si="318"/>
        <v>#REF!</v>
      </c>
      <c r="R307" s="275" t="e">
        <f t="shared" si="318"/>
        <v>#REF!</v>
      </c>
      <c r="S307" s="275" t="e">
        <f t="shared" si="318"/>
        <v>#REF!</v>
      </c>
      <c r="T307" s="275" t="e">
        <f t="shared" si="318"/>
        <v>#REF!</v>
      </c>
      <c r="U307" s="275" t="e">
        <f t="shared" si="318"/>
        <v>#REF!</v>
      </c>
      <c r="V307" s="275" t="e">
        <f t="shared" si="318"/>
        <v>#REF!</v>
      </c>
      <c r="W307" s="275" t="e">
        <f t="shared" si="318"/>
        <v>#REF!</v>
      </c>
      <c r="X307" s="275" t="e">
        <f t="shared" si="318"/>
        <v>#REF!</v>
      </c>
      <c r="Y307" s="275" t="e">
        <f t="shared" si="318"/>
        <v>#REF!</v>
      </c>
      <c r="Z307" s="275" t="e">
        <f t="shared" si="318"/>
        <v>#REF!</v>
      </c>
      <c r="AA307" s="275" t="e">
        <f t="shared" si="318"/>
        <v>#REF!</v>
      </c>
      <c r="AB307" s="275" t="e">
        <f t="shared" si="318"/>
        <v>#REF!</v>
      </c>
      <c r="AC307" s="275">
        <f>AC302/AC304</f>
        <v>0.31258333084241025</v>
      </c>
      <c r="AD307" s="275">
        <f>AD302/AD304</f>
        <v>0.52301742793998673</v>
      </c>
      <c r="AE307" s="275">
        <f>AE302/AE304</f>
        <v>0.64382210404425977</v>
      </c>
      <c r="AG307" s="364"/>
      <c r="AH307" s="364"/>
      <c r="AI307" s="364"/>
      <c r="AJ307" s="364"/>
      <c r="AK307" s="364"/>
      <c r="AL307" s="364"/>
      <c r="AM307" s="364"/>
      <c r="AN307" s="364"/>
      <c r="AO307" s="364"/>
      <c r="AP307" s="364"/>
      <c r="AQ307" s="364"/>
      <c r="AR307" s="364"/>
      <c r="AS307" s="364"/>
      <c r="AT307" s="364"/>
      <c r="AU307" s="364"/>
      <c r="AV307" s="364"/>
      <c r="AW307" s="364"/>
      <c r="AX307" s="364"/>
      <c r="AY307" s="364"/>
      <c r="AZ307" s="364"/>
      <c r="BA307" s="364"/>
      <c r="BB307" s="364"/>
      <c r="BC307" s="364"/>
      <c r="BD307" s="364"/>
      <c r="BE307" s="364"/>
      <c r="BF307" s="364"/>
      <c r="BG307" s="364"/>
      <c r="BH307" s="364"/>
      <c r="BI307" s="364"/>
      <c r="BJ307" s="364"/>
      <c r="BK307" s="364"/>
      <c r="BL307" s="364"/>
      <c r="BM307" s="364"/>
      <c r="BN307" s="364"/>
      <c r="BO307" s="364"/>
      <c r="BP307" s="364"/>
      <c r="BQ307" s="364"/>
      <c r="BR307" s="364"/>
      <c r="BS307" s="364"/>
      <c r="BT307" s="364"/>
      <c r="BU307" s="364"/>
      <c r="BV307" s="364"/>
      <c r="BW307" s="364"/>
      <c r="BX307" s="364"/>
      <c r="BY307" s="364"/>
      <c r="BZ307" s="364"/>
      <c r="CA307" s="364"/>
      <c r="CB307" s="364"/>
      <c r="CC307" s="364"/>
      <c r="CD307" s="364"/>
      <c r="CE307" s="364"/>
      <c r="CF307" s="364"/>
      <c r="CG307" s="364"/>
      <c r="CH307" s="364"/>
      <c r="CI307" s="364"/>
      <c r="CJ307" s="364"/>
      <c r="CK307" s="364"/>
      <c r="CL307" s="364"/>
      <c r="CM307" s="364"/>
      <c r="CN307" s="364"/>
      <c r="CO307" s="364"/>
      <c r="CP307" s="364"/>
      <c r="CQ307" s="364"/>
      <c r="CR307" s="364"/>
      <c r="CS307" s="364"/>
      <c r="CT307" s="364"/>
      <c r="CU307" s="364"/>
      <c r="CV307" s="364"/>
      <c r="CW307" s="364"/>
      <c r="CX307" s="364"/>
      <c r="CY307" s="364"/>
      <c r="CZ307" s="364"/>
      <c r="DA307" s="364"/>
      <c r="DB307" s="364"/>
      <c r="DC307" s="364"/>
      <c r="DD307" s="364"/>
      <c r="DE307" s="364"/>
      <c r="DF307" s="364"/>
      <c r="DG307" s="364"/>
      <c r="DH307" s="364"/>
      <c r="DI307" s="364"/>
      <c r="DJ307" s="364"/>
      <c r="DK307" s="364"/>
      <c r="DL307" s="364"/>
      <c r="DM307" s="364"/>
      <c r="DN307" s="364"/>
      <c r="DO307" s="364"/>
      <c r="DP307" s="364"/>
      <c r="DQ307" s="364"/>
      <c r="DR307" s="364"/>
      <c r="DS307" s="364"/>
      <c r="DT307" s="364"/>
      <c r="DU307" s="364"/>
      <c r="DV307" s="364"/>
      <c r="DW307" s="364"/>
      <c r="DX307" s="364"/>
      <c r="DY307" s="364"/>
      <c r="DZ307" s="364"/>
      <c r="EA307" s="364"/>
      <c r="EB307" s="364"/>
      <c r="EC307" s="364"/>
      <c r="ED307" s="364"/>
      <c r="EE307" s="364"/>
      <c r="EF307" s="364"/>
      <c r="EG307" s="364"/>
      <c r="EH307" s="364"/>
      <c r="EI307" s="364"/>
      <c r="EJ307" s="364"/>
      <c r="EK307" s="364"/>
      <c r="EL307" s="364"/>
      <c r="EM307" s="364"/>
      <c r="EN307" s="364"/>
      <c r="EO307" s="364"/>
      <c r="EP307" s="364"/>
      <c r="EQ307" s="364"/>
      <c r="ER307" s="364"/>
      <c r="ES307" s="364"/>
      <c r="ET307" s="364"/>
      <c r="EU307" s="364"/>
      <c r="EV307" s="364"/>
      <c r="EW307" s="364"/>
      <c r="EX307" s="364"/>
      <c r="EY307" s="364"/>
      <c r="EZ307" s="364"/>
      <c r="FA307" s="364"/>
      <c r="FB307" s="364"/>
      <c r="FC307" s="364"/>
      <c r="FD307" s="364"/>
      <c r="FE307" s="364"/>
      <c r="FF307" s="364"/>
      <c r="FG307" s="364"/>
      <c r="FH307" s="364"/>
      <c r="FI307" s="364"/>
      <c r="FJ307" s="364"/>
      <c r="FK307" s="364"/>
      <c r="FL307" s="364"/>
      <c r="FM307" s="364"/>
      <c r="FN307" s="364"/>
      <c r="FO307" s="364"/>
      <c r="FP307" s="364"/>
      <c r="FQ307" s="364"/>
      <c r="FR307" s="364"/>
      <c r="FS307" s="364"/>
      <c r="FT307" s="364"/>
      <c r="FU307" s="364"/>
      <c r="FV307" s="364"/>
      <c r="FW307" s="364"/>
      <c r="FX307" s="364"/>
      <c r="FY307" s="364"/>
      <c r="FZ307" s="364"/>
      <c r="GA307" s="364"/>
      <c r="GB307" s="364"/>
      <c r="GC307" s="364"/>
      <c r="GD307" s="364"/>
      <c r="GE307" s="364"/>
      <c r="GF307" s="364"/>
      <c r="GG307" s="364"/>
      <c r="GH307" s="364"/>
      <c r="GI307" s="364"/>
      <c r="GJ307" s="364"/>
      <c r="GK307" s="364"/>
      <c r="GL307" s="364"/>
      <c r="GM307" s="364"/>
      <c r="GN307" s="364"/>
      <c r="GO307" s="364"/>
      <c r="GP307" s="364"/>
      <c r="GQ307" s="364"/>
      <c r="GR307" s="364"/>
      <c r="GS307" s="364"/>
      <c r="GT307" s="364"/>
      <c r="GU307" s="364"/>
      <c r="GV307" s="364"/>
      <c r="GW307" s="364"/>
      <c r="GX307" s="364"/>
      <c r="GY307" s="364"/>
      <c r="GZ307" s="364"/>
      <c r="HA307" s="364"/>
      <c r="HB307" s="364"/>
      <c r="HC307" s="364"/>
      <c r="HD307" s="364"/>
      <c r="HE307" s="364"/>
      <c r="HF307" s="364"/>
      <c r="HG307" s="364"/>
      <c r="HH307" s="364"/>
      <c r="HI307" s="364"/>
      <c r="HJ307" s="364"/>
      <c r="HK307" s="364"/>
      <c r="HL307" s="364"/>
      <c r="HM307" s="364"/>
      <c r="HN307" s="364"/>
      <c r="HO307" s="364"/>
      <c r="HP307" s="364"/>
      <c r="HQ307" s="364"/>
      <c r="HR307" s="364"/>
      <c r="HS307" s="364"/>
      <c r="HT307" s="364"/>
      <c r="HU307" s="364"/>
      <c r="HV307" s="364"/>
      <c r="HW307" s="364"/>
      <c r="HX307" s="364"/>
      <c r="HY307" s="364"/>
      <c r="HZ307" s="364"/>
      <c r="IA307" s="364"/>
      <c r="IB307" s="364"/>
      <c r="IC307" s="364"/>
      <c r="ID307" s="364"/>
      <c r="IE307" s="364"/>
      <c r="IF307" s="364"/>
      <c r="IG307" s="364"/>
      <c r="IH307" s="364"/>
      <c r="II307" s="364"/>
      <c r="IJ307" s="364"/>
      <c r="IK307" s="364"/>
      <c r="IL307" s="364"/>
      <c r="IM307" s="364"/>
      <c r="IN307" s="364"/>
      <c r="IO307" s="364"/>
      <c r="IP307" s="364"/>
      <c r="IQ307" s="364"/>
      <c r="IR307" s="364"/>
      <c r="IS307" s="364"/>
      <c r="IT307" s="364"/>
      <c r="IU307" s="364"/>
      <c r="IV307" s="364"/>
      <c r="IW307" s="364"/>
      <c r="IX307" s="364"/>
      <c r="IY307" s="364"/>
      <c r="IZ307" s="364"/>
      <c r="JA307" s="364"/>
      <c r="JB307" s="364"/>
      <c r="JC307" s="364"/>
      <c r="JD307" s="364"/>
      <c r="JE307" s="364"/>
      <c r="JF307" s="364"/>
      <c r="JG307" s="364"/>
      <c r="JH307" s="364"/>
      <c r="JI307" s="364"/>
      <c r="JJ307" s="364"/>
      <c r="JK307" s="364"/>
      <c r="JL307" s="364"/>
      <c r="JM307" s="364"/>
      <c r="JN307" s="364"/>
      <c r="JO307" s="364"/>
      <c r="JP307" s="364"/>
      <c r="JQ307" s="364"/>
      <c r="JR307" s="364"/>
      <c r="JS307" s="364"/>
      <c r="JT307" s="364"/>
      <c r="JU307" s="364"/>
      <c r="JV307" s="364"/>
      <c r="JW307" s="364"/>
      <c r="JX307" s="364"/>
      <c r="JY307" s="364"/>
      <c r="JZ307" s="364"/>
      <c r="KA307" s="364"/>
      <c r="KB307" s="364"/>
      <c r="KC307" s="364"/>
      <c r="KD307" s="364"/>
      <c r="KE307" s="364"/>
      <c r="KF307" s="364"/>
      <c r="KG307" s="364"/>
      <c r="KH307" s="364"/>
      <c r="KI307" s="364"/>
      <c r="KJ307" s="364"/>
      <c r="KK307" s="364"/>
      <c r="KL307" s="364"/>
      <c r="KM307" s="364"/>
      <c r="KN307" s="364"/>
      <c r="KO307" s="364"/>
      <c r="KP307" s="364"/>
      <c r="KQ307" s="364"/>
      <c r="KR307" s="364"/>
      <c r="KS307" s="364"/>
      <c r="KT307" s="364"/>
      <c r="KU307" s="364"/>
      <c r="KV307" s="364"/>
      <c r="KW307" s="364"/>
      <c r="KX307" s="364"/>
      <c r="KY307" s="364"/>
      <c r="KZ307" s="364"/>
      <c r="LA307" s="364"/>
      <c r="LB307" s="364"/>
      <c r="LC307" s="364"/>
      <c r="LD307" s="364"/>
      <c r="LE307" s="364"/>
      <c r="LF307" s="364"/>
      <c r="LG307" s="364"/>
      <c r="LH307" s="364"/>
      <c r="LI307" s="364"/>
      <c r="LJ307" s="364"/>
      <c r="LK307" s="364"/>
      <c r="LL307" s="364"/>
      <c r="LM307" s="364"/>
      <c r="LN307" s="364"/>
      <c r="LO307" s="364"/>
      <c r="LP307" s="364"/>
      <c r="LQ307" s="364"/>
      <c r="LR307" s="364"/>
      <c r="LS307" s="364"/>
      <c r="LT307" s="364"/>
      <c r="LU307" s="275">
        <f>LU302/LU304</f>
        <v>0.42117977468482271</v>
      </c>
      <c r="LV307" s="275">
        <f t="shared" ref="LV307:MH307" si="319">LV302/LV304</f>
        <v>0.53432850599196891</v>
      </c>
      <c r="LW307" s="275">
        <f t="shared" si="319"/>
        <v>0.58821880741007648</v>
      </c>
      <c r="LX307" s="275">
        <f t="shared" si="319"/>
        <v>0.65561786922998078</v>
      </c>
      <c r="LY307" s="275">
        <f t="shared" si="319"/>
        <v>0.3030887526673029</v>
      </c>
      <c r="LZ307" s="275">
        <f t="shared" si="319"/>
        <v>0.11964228443666546</v>
      </c>
      <c r="MA307" s="275">
        <f t="shared" si="319"/>
        <v>0.20362959875058492</v>
      </c>
      <c r="MB307" s="275">
        <f t="shared" si="319"/>
        <v>0.3295685566057589</v>
      </c>
      <c r="MC307" s="275">
        <f t="shared" si="319"/>
        <v>0.46859248386087926</v>
      </c>
      <c r="MD307" s="275">
        <f t="shared" si="319"/>
        <v>0.21835821058199417</v>
      </c>
      <c r="ME307" s="275">
        <f t="shared" si="319"/>
        <v>0.38237287578518503</v>
      </c>
      <c r="MF307" s="275">
        <f t="shared" si="319"/>
        <v>0.3712602635226262</v>
      </c>
      <c r="MG307" s="275">
        <f t="shared" si="319"/>
        <v>0.24753654740205924</v>
      </c>
      <c r="MH307" s="275">
        <f t="shared" si="319"/>
        <v>0.32919429174245662</v>
      </c>
      <c r="MI307" s="275">
        <f>MI302/MI304</f>
        <v>0.413719079588595</v>
      </c>
      <c r="MJ307" s="364"/>
      <c r="MK307" s="364"/>
      <c r="ML307" s="364"/>
      <c r="MM307" s="364"/>
      <c r="MN307" s="364"/>
      <c r="MO307" s="364"/>
      <c r="MP307" s="364"/>
      <c r="MQ307" s="364"/>
      <c r="MR307" s="364"/>
      <c r="MS307" s="364"/>
      <c r="MT307" s="364"/>
      <c r="MU307" s="364"/>
      <c r="MV307" s="364"/>
      <c r="MW307" s="364"/>
      <c r="MX307" s="364"/>
      <c r="MY307" s="364"/>
      <c r="MZ307" s="364"/>
      <c r="NA307" s="364"/>
      <c r="NB307" s="364"/>
      <c r="NC307" s="364"/>
      <c r="ND307" s="364"/>
      <c r="NE307" s="364"/>
      <c r="NF307" s="364"/>
      <c r="NG307" s="364"/>
      <c r="NH307" s="364"/>
      <c r="NI307" s="364"/>
      <c r="NJ307" s="364"/>
      <c r="NK307" s="364"/>
      <c r="NL307" s="364"/>
      <c r="NM307" s="364"/>
      <c r="NN307" s="364"/>
      <c r="NO307" s="364"/>
      <c r="NP307" s="364"/>
      <c r="NQ307" s="364"/>
      <c r="NR307" s="364"/>
      <c r="NS307" s="364"/>
      <c r="NT307" s="364"/>
      <c r="NU307" s="364"/>
      <c r="NV307" s="364"/>
      <c r="NW307" s="364"/>
      <c r="NX307" s="364"/>
      <c r="NY307" s="364"/>
      <c r="NZ307" s="364"/>
      <c r="OA307" s="364"/>
      <c r="OB307" s="364"/>
      <c r="OC307" s="364"/>
      <c r="OD307" s="364"/>
      <c r="OE307" s="364"/>
      <c r="OF307" s="364"/>
      <c r="OG307" s="364"/>
      <c r="OH307" s="364"/>
      <c r="OI307" s="364"/>
      <c r="OJ307" s="364"/>
      <c r="OK307" s="364"/>
      <c r="OL307" s="364"/>
      <c r="OM307" s="364"/>
      <c r="ON307" s="364"/>
      <c r="OO307" s="364"/>
      <c r="OP307" s="364"/>
      <c r="OQ307" s="364"/>
      <c r="OR307" s="364"/>
    </row>
    <row r="308" spans="1:408" ht="15">
      <c r="A308" s="364" t="s">
        <v>858</v>
      </c>
      <c r="B308" s="364"/>
      <c r="C308" s="364"/>
      <c r="D308" s="364"/>
      <c r="E308" s="364"/>
      <c r="F308" s="364"/>
      <c r="G308" s="275">
        <f>G301/G304</f>
        <v>2.5505009330217227E-2</v>
      </c>
      <c r="H308" s="275">
        <f>H301/H304</f>
        <v>2.0936226256570951E-2</v>
      </c>
      <c r="I308" s="275">
        <f>I301/I304</f>
        <v>2.8900264721866731E-2</v>
      </c>
      <c r="J308" s="275">
        <f t="shared" ref="J308:AB308" si="320">J301/J304</f>
        <v>2.3144470523958606E-2</v>
      </c>
      <c r="K308" s="275">
        <f t="shared" si="320"/>
        <v>2.6840473939900199E-2</v>
      </c>
      <c r="L308" s="275">
        <f t="shared" si="320"/>
        <v>0.11727023232515645</v>
      </c>
      <c r="M308" s="275">
        <f t="shared" si="320"/>
        <v>6.2644395464322697E-2</v>
      </c>
      <c r="N308" s="275">
        <f t="shared" si="320"/>
        <v>5.3242385212651878E-2</v>
      </c>
      <c r="O308" s="275">
        <f t="shared" si="320"/>
        <v>3.5614931453919307E-2</v>
      </c>
      <c r="P308" s="275">
        <f t="shared" si="320"/>
        <v>5.3999205881925194E-2</v>
      </c>
      <c r="Q308" s="275">
        <f t="shared" si="320"/>
        <v>0.24527934110788022</v>
      </c>
      <c r="R308" s="275">
        <f t="shared" si="320"/>
        <v>0.86922791504990027</v>
      </c>
      <c r="S308" s="275">
        <f t="shared" si="320"/>
        <v>0.67161779129344001</v>
      </c>
      <c r="T308" s="275">
        <f t="shared" si="320"/>
        <v>0.6197507940048097</v>
      </c>
      <c r="U308" s="275">
        <f t="shared" si="320"/>
        <v>9.5987924456904544E-2</v>
      </c>
      <c r="V308" s="275">
        <f t="shared" si="320"/>
        <v>0.38617505451246092</v>
      </c>
      <c r="W308" s="275">
        <f t="shared" si="320"/>
        <v>0.16596968090745259</v>
      </c>
      <c r="X308" s="275">
        <f t="shared" si="320"/>
        <v>0.15158096935570298</v>
      </c>
      <c r="Y308" s="275">
        <f t="shared" si="320"/>
        <v>0.21496910185977786</v>
      </c>
      <c r="Z308" s="275">
        <f t="shared" si="320"/>
        <v>0.46102609455420618</v>
      </c>
      <c r="AA308" s="275">
        <f t="shared" si="320"/>
        <v>0.48580747561544563</v>
      </c>
      <c r="AB308" s="275">
        <f t="shared" si="320"/>
        <v>0.58486062298953134</v>
      </c>
      <c r="AC308" s="275">
        <f>AC301/AC304</f>
        <v>0.56969943478696583</v>
      </c>
      <c r="AD308" s="275">
        <f>AD301/AD304</f>
        <v>0.41697305661682393</v>
      </c>
      <c r="AE308" s="275">
        <f>AE301/AE304</f>
        <v>0.26725635537831471</v>
      </c>
      <c r="AG308" s="364"/>
      <c r="AH308" s="364"/>
      <c r="AI308" s="364"/>
      <c r="AJ308" s="364"/>
      <c r="AK308" s="364"/>
      <c r="AL308" s="364"/>
      <c r="AM308" s="364"/>
      <c r="AN308" s="364"/>
      <c r="AO308" s="364"/>
      <c r="AP308" s="364"/>
      <c r="AQ308" s="364"/>
      <c r="AR308" s="364"/>
      <c r="AS308" s="364"/>
      <c r="AT308" s="364"/>
      <c r="AU308" s="364"/>
      <c r="AV308" s="364"/>
      <c r="AW308" s="364"/>
      <c r="AX308" s="364"/>
      <c r="AY308" s="364"/>
      <c r="AZ308" s="364"/>
      <c r="BA308" s="364"/>
      <c r="BB308" s="364"/>
      <c r="BC308" s="364"/>
      <c r="BD308" s="364"/>
      <c r="BE308" s="364"/>
      <c r="BF308" s="364"/>
      <c r="BG308" s="364"/>
      <c r="BH308" s="364"/>
      <c r="BI308" s="364"/>
      <c r="BJ308" s="364"/>
      <c r="BK308" s="364"/>
      <c r="BL308" s="364"/>
      <c r="BM308" s="364"/>
      <c r="BN308" s="364"/>
      <c r="BO308" s="364"/>
      <c r="BP308" s="364"/>
      <c r="BQ308" s="364"/>
      <c r="BR308" s="364"/>
      <c r="BS308" s="364"/>
      <c r="BT308" s="364"/>
      <c r="BU308" s="364"/>
      <c r="BV308" s="364"/>
      <c r="BW308" s="364"/>
      <c r="BX308" s="364"/>
      <c r="BY308" s="364"/>
      <c r="BZ308" s="364"/>
      <c r="CA308" s="364"/>
      <c r="CB308" s="364"/>
      <c r="CC308" s="364"/>
      <c r="CD308" s="364"/>
      <c r="CE308" s="364"/>
      <c r="CF308" s="364"/>
      <c r="CG308" s="364"/>
      <c r="CH308" s="364"/>
      <c r="CI308" s="364"/>
      <c r="CJ308" s="364"/>
      <c r="CK308" s="364"/>
      <c r="CL308" s="364"/>
      <c r="CM308" s="364"/>
      <c r="CN308" s="364"/>
      <c r="CO308" s="364"/>
      <c r="CP308" s="364"/>
      <c r="CQ308" s="364"/>
      <c r="CR308" s="364"/>
      <c r="CS308" s="364"/>
      <c r="CT308" s="364"/>
      <c r="CU308" s="364"/>
      <c r="CV308" s="364"/>
      <c r="CW308" s="364"/>
      <c r="CX308" s="364"/>
      <c r="CY308" s="364"/>
      <c r="CZ308" s="364"/>
      <c r="DA308" s="364"/>
      <c r="DB308" s="364"/>
      <c r="DC308" s="364"/>
      <c r="DD308" s="364"/>
      <c r="DE308" s="364"/>
      <c r="DF308" s="364"/>
      <c r="DG308" s="364"/>
      <c r="DH308" s="364"/>
      <c r="DI308" s="364"/>
      <c r="DJ308" s="364"/>
      <c r="DK308" s="364"/>
      <c r="DL308" s="364"/>
      <c r="DM308" s="364"/>
      <c r="DN308" s="364"/>
      <c r="DO308" s="364"/>
      <c r="DP308" s="364"/>
      <c r="DQ308" s="364"/>
      <c r="DR308" s="364"/>
      <c r="DS308" s="364"/>
      <c r="DT308" s="364"/>
      <c r="DU308" s="364"/>
      <c r="DV308" s="364"/>
      <c r="DW308" s="364"/>
      <c r="DX308" s="364"/>
      <c r="DY308" s="364"/>
      <c r="DZ308" s="364"/>
      <c r="EA308" s="364"/>
      <c r="EB308" s="364"/>
      <c r="EC308" s="364"/>
      <c r="ED308" s="364"/>
      <c r="EE308" s="364"/>
      <c r="EF308" s="364"/>
      <c r="EG308" s="364"/>
      <c r="EH308" s="364"/>
      <c r="EI308" s="364"/>
      <c r="EJ308" s="364"/>
      <c r="EK308" s="364"/>
      <c r="EL308" s="364"/>
      <c r="EM308" s="364"/>
      <c r="EN308" s="364"/>
      <c r="EO308" s="364"/>
      <c r="EP308" s="364"/>
      <c r="EQ308" s="364"/>
      <c r="ER308" s="364"/>
      <c r="ES308" s="364"/>
      <c r="ET308" s="364"/>
      <c r="EU308" s="364"/>
      <c r="EV308" s="364"/>
      <c r="EW308" s="364"/>
      <c r="EX308" s="364"/>
      <c r="EY308" s="364"/>
      <c r="EZ308" s="364"/>
      <c r="FA308" s="364"/>
      <c r="FB308" s="364"/>
      <c r="FC308" s="364"/>
      <c r="FD308" s="364"/>
      <c r="FE308" s="364"/>
      <c r="FF308" s="364"/>
      <c r="FG308" s="364"/>
      <c r="FH308" s="364"/>
      <c r="FI308" s="364"/>
      <c r="FJ308" s="364"/>
      <c r="FK308" s="364"/>
      <c r="FL308" s="364"/>
      <c r="FM308" s="364"/>
      <c r="FN308" s="364"/>
      <c r="FO308" s="364"/>
      <c r="FP308" s="364"/>
      <c r="FQ308" s="364"/>
      <c r="FR308" s="364"/>
      <c r="FS308" s="364"/>
      <c r="FT308" s="364"/>
      <c r="FU308" s="364"/>
      <c r="FV308" s="364"/>
      <c r="FW308" s="364"/>
      <c r="FX308" s="364"/>
      <c r="FY308" s="364"/>
      <c r="FZ308" s="364"/>
      <c r="GA308" s="364"/>
      <c r="GB308" s="364"/>
      <c r="GC308" s="364"/>
      <c r="GD308" s="364"/>
      <c r="GE308" s="364"/>
      <c r="GF308" s="364"/>
      <c r="GG308" s="364"/>
      <c r="GH308" s="364"/>
      <c r="GI308" s="364"/>
      <c r="GJ308" s="364"/>
      <c r="GK308" s="364"/>
      <c r="GL308" s="364"/>
      <c r="GM308" s="364"/>
      <c r="GN308" s="364"/>
      <c r="GO308" s="364"/>
      <c r="GP308" s="364"/>
      <c r="GQ308" s="364"/>
      <c r="GR308" s="364"/>
      <c r="GS308" s="364"/>
      <c r="GT308" s="364"/>
      <c r="GU308" s="364"/>
      <c r="GV308" s="364"/>
      <c r="GW308" s="364"/>
      <c r="GX308" s="364"/>
      <c r="GY308" s="364"/>
      <c r="GZ308" s="364"/>
      <c r="HA308" s="364"/>
      <c r="HB308" s="364"/>
      <c r="HC308" s="364"/>
      <c r="HD308" s="364"/>
      <c r="HE308" s="364"/>
      <c r="HF308" s="364"/>
      <c r="HG308" s="364"/>
      <c r="HH308" s="364"/>
      <c r="HI308" s="364"/>
      <c r="HJ308" s="364"/>
      <c r="HK308" s="364"/>
      <c r="HL308" s="364"/>
      <c r="HM308" s="364"/>
      <c r="HN308" s="364"/>
      <c r="HO308" s="364"/>
      <c r="HP308" s="364"/>
      <c r="HQ308" s="364"/>
      <c r="HR308" s="364"/>
      <c r="HS308" s="364"/>
      <c r="HT308" s="364"/>
      <c r="HU308" s="364"/>
      <c r="HV308" s="364"/>
      <c r="HW308" s="364"/>
      <c r="HX308" s="364"/>
      <c r="HY308" s="364"/>
      <c r="HZ308" s="364"/>
      <c r="IA308" s="364"/>
      <c r="IB308" s="364"/>
      <c r="IC308" s="364"/>
      <c r="ID308" s="364"/>
      <c r="IE308" s="364"/>
      <c r="IF308" s="364"/>
      <c r="IG308" s="364"/>
      <c r="IH308" s="364"/>
      <c r="II308" s="364"/>
      <c r="IJ308" s="364"/>
      <c r="IK308" s="364"/>
      <c r="IL308" s="364"/>
      <c r="IM308" s="364"/>
      <c r="IN308" s="364"/>
      <c r="IO308" s="364"/>
      <c r="IP308" s="364"/>
      <c r="IQ308" s="364"/>
      <c r="IR308" s="364"/>
      <c r="IS308" s="364"/>
      <c r="IT308" s="364"/>
      <c r="IU308" s="364"/>
      <c r="IV308" s="364"/>
      <c r="IW308" s="364"/>
      <c r="IX308" s="364"/>
      <c r="IY308" s="364"/>
      <c r="IZ308" s="364"/>
      <c r="JA308" s="364"/>
      <c r="JB308" s="364"/>
      <c r="JC308" s="364"/>
      <c r="JD308" s="364"/>
      <c r="JE308" s="364"/>
      <c r="JF308" s="364"/>
      <c r="JG308" s="364"/>
      <c r="JH308" s="364"/>
      <c r="JI308" s="364"/>
      <c r="JJ308" s="364"/>
      <c r="JK308" s="364"/>
      <c r="JL308" s="364"/>
      <c r="JM308" s="364"/>
      <c r="JN308" s="364"/>
      <c r="JO308" s="364"/>
      <c r="JP308" s="364"/>
      <c r="JQ308" s="364"/>
      <c r="JR308" s="364"/>
      <c r="JS308" s="364"/>
      <c r="JT308" s="364"/>
      <c r="JU308" s="364"/>
      <c r="JV308" s="364"/>
      <c r="JW308" s="364"/>
      <c r="JX308" s="364"/>
      <c r="JY308" s="364"/>
      <c r="JZ308" s="364"/>
      <c r="KA308" s="364"/>
      <c r="KB308" s="364"/>
      <c r="KC308" s="364"/>
      <c r="KD308" s="364"/>
      <c r="KE308" s="364"/>
      <c r="KF308" s="364"/>
      <c r="KG308" s="364"/>
      <c r="KH308" s="364"/>
      <c r="KI308" s="364"/>
      <c r="KJ308" s="364"/>
      <c r="KK308" s="364"/>
      <c r="KL308" s="364"/>
      <c r="KM308" s="364"/>
      <c r="KN308" s="364"/>
      <c r="KO308" s="364"/>
      <c r="KP308" s="364"/>
      <c r="KQ308" s="364"/>
      <c r="KR308" s="364"/>
      <c r="KS308" s="364"/>
      <c r="KT308" s="364"/>
      <c r="KU308" s="364"/>
      <c r="KV308" s="364"/>
      <c r="KW308" s="364"/>
      <c r="KX308" s="364"/>
      <c r="KY308" s="364"/>
      <c r="KZ308" s="364"/>
      <c r="LA308" s="364"/>
      <c r="LB308" s="364"/>
      <c r="LC308" s="364"/>
      <c r="LD308" s="364"/>
      <c r="LE308" s="364"/>
      <c r="LF308" s="364"/>
      <c r="LG308" s="364"/>
      <c r="LH308" s="364"/>
      <c r="LI308" s="364"/>
      <c r="LJ308" s="364"/>
      <c r="LK308" s="364"/>
      <c r="LL308" s="364"/>
      <c r="LM308" s="364"/>
      <c r="LN308" s="364"/>
      <c r="LO308" s="364"/>
      <c r="LP308" s="364"/>
      <c r="LQ308" s="364"/>
      <c r="LR308" s="364"/>
      <c r="LS308" s="364"/>
      <c r="LT308" s="364"/>
      <c r="LU308" s="275">
        <f>LU301/LU304</f>
        <v>0.43841303101216955</v>
      </c>
      <c r="LV308" s="275">
        <f t="shared" ref="LV308:MH308" si="321">LV301/LV304</f>
        <v>0.46567149400803115</v>
      </c>
      <c r="LW308" s="275">
        <f t="shared" si="321"/>
        <v>0.28583439235905383</v>
      </c>
      <c r="LX308" s="275">
        <f t="shared" si="321"/>
        <v>0.32834598765167494</v>
      </c>
      <c r="LY308" s="275">
        <f t="shared" si="321"/>
        <v>0.60287622261918861</v>
      </c>
      <c r="LZ308" s="275">
        <f t="shared" si="321"/>
        <v>0.59254616369287905</v>
      </c>
      <c r="MA308" s="275">
        <f t="shared" si="321"/>
        <v>0.60878091292213654</v>
      </c>
      <c r="MB308" s="275">
        <f t="shared" si="321"/>
        <v>0.53014458359174765</v>
      </c>
      <c r="MC308" s="275">
        <f t="shared" si="321"/>
        <v>0.53140751613912085</v>
      </c>
      <c r="MD308" s="275">
        <f t="shared" si="321"/>
        <v>0.71625982304909142</v>
      </c>
      <c r="ME308" s="275">
        <f t="shared" si="321"/>
        <v>0.54204282036365403</v>
      </c>
      <c r="MF308" s="275">
        <f t="shared" si="321"/>
        <v>0.43961005737447745</v>
      </c>
      <c r="MG308" s="275">
        <f t="shared" si="321"/>
        <v>0.65248053564196118</v>
      </c>
      <c r="MH308" s="275">
        <f t="shared" si="321"/>
        <v>0.53895183141304082</v>
      </c>
      <c r="MI308" s="275">
        <f>MI301/MI304</f>
        <v>0.56552595790508942</v>
      </c>
      <c r="MJ308" s="364"/>
      <c r="MK308" s="364"/>
      <c r="ML308" s="364"/>
      <c r="MM308" s="364"/>
      <c r="MN308" s="364"/>
      <c r="MO308" s="364"/>
      <c r="MP308" s="364"/>
      <c r="MQ308" s="364"/>
      <c r="MR308" s="364"/>
      <c r="MS308" s="364"/>
      <c r="MT308" s="364"/>
      <c r="MU308" s="364"/>
      <c r="MV308" s="364"/>
      <c r="MW308" s="364"/>
      <c r="MX308" s="364"/>
      <c r="MY308" s="364"/>
      <c r="MZ308" s="364"/>
      <c r="NA308" s="364"/>
      <c r="NB308" s="364"/>
      <c r="NC308" s="364"/>
      <c r="ND308" s="364"/>
      <c r="NE308" s="364"/>
      <c r="NF308" s="364"/>
      <c r="NG308" s="364"/>
      <c r="NH308" s="364"/>
      <c r="NI308" s="364"/>
      <c r="NJ308" s="364"/>
      <c r="NK308" s="364"/>
      <c r="NL308" s="364"/>
      <c r="NM308" s="364"/>
      <c r="NN308" s="364"/>
      <c r="NO308" s="364"/>
      <c r="NP308" s="364"/>
      <c r="NQ308" s="364"/>
      <c r="NR308" s="364"/>
      <c r="NS308" s="364"/>
      <c r="NT308" s="364"/>
      <c r="NU308" s="364"/>
      <c r="NV308" s="364"/>
      <c r="NW308" s="364"/>
      <c r="NX308" s="364"/>
      <c r="NY308" s="364"/>
      <c r="NZ308" s="364"/>
      <c r="OA308" s="364"/>
      <c r="OB308" s="364"/>
      <c r="OC308" s="364"/>
      <c r="OD308" s="364"/>
      <c r="OE308" s="364"/>
      <c r="OF308" s="364"/>
      <c r="OG308" s="364"/>
      <c r="OH308" s="364"/>
      <c r="OI308" s="364"/>
      <c r="OJ308" s="364"/>
      <c r="OK308" s="364"/>
      <c r="OL308" s="364"/>
      <c r="OM308" s="364"/>
      <c r="ON308" s="364"/>
      <c r="OO308" s="364"/>
      <c r="OP308" s="364"/>
      <c r="OQ308" s="364"/>
      <c r="OR308" s="364"/>
    </row>
    <row r="309" spans="1:408" ht="15">
      <c r="A309" s="364" t="s">
        <v>859</v>
      </c>
      <c r="B309" s="364"/>
      <c r="C309" s="364"/>
      <c r="D309" s="364"/>
      <c r="E309" s="364"/>
      <c r="F309" s="364"/>
      <c r="G309" s="275">
        <f>G300/G304</f>
        <v>0</v>
      </c>
      <c r="H309" s="275">
        <f>H300/H304</f>
        <v>0</v>
      </c>
      <c r="I309" s="275">
        <f>I300/I304</f>
        <v>0</v>
      </c>
      <c r="J309" s="275">
        <f t="shared" ref="J309:AB309" si="322">J300/J304</f>
        <v>0</v>
      </c>
      <c r="K309" s="275">
        <f t="shared" si="322"/>
        <v>0</v>
      </c>
      <c r="L309" s="275">
        <f t="shared" si="322"/>
        <v>0</v>
      </c>
      <c r="M309" s="275">
        <f t="shared" si="322"/>
        <v>0</v>
      </c>
      <c r="N309" s="275">
        <f t="shared" si="322"/>
        <v>0</v>
      </c>
      <c r="O309" s="275">
        <f t="shared" si="322"/>
        <v>8.3987477872962998E-2</v>
      </c>
      <c r="P309" s="275">
        <f t="shared" si="322"/>
        <v>0.49446811056150508</v>
      </c>
      <c r="Q309" s="275">
        <f t="shared" si="322"/>
        <v>0.32747648216543002</v>
      </c>
      <c r="R309" s="275">
        <f t="shared" si="322"/>
        <v>0</v>
      </c>
      <c r="S309" s="275">
        <f t="shared" si="322"/>
        <v>0</v>
      </c>
      <c r="T309" s="275">
        <f t="shared" si="322"/>
        <v>0</v>
      </c>
      <c r="U309" s="275">
        <f t="shared" si="322"/>
        <v>0.39266026839045004</v>
      </c>
      <c r="V309" s="275">
        <f t="shared" si="322"/>
        <v>0.24363901930813767</v>
      </c>
      <c r="W309" s="275">
        <f t="shared" si="322"/>
        <v>0.55944959185836962</v>
      </c>
      <c r="X309" s="275">
        <f t="shared" si="322"/>
        <v>0.62354690177452021</v>
      </c>
      <c r="Y309" s="275">
        <f t="shared" si="322"/>
        <v>0.73067323084617697</v>
      </c>
      <c r="Z309" s="275">
        <f t="shared" si="322"/>
        <v>0</v>
      </c>
      <c r="AA309" s="275">
        <f t="shared" si="322"/>
        <v>0</v>
      </c>
      <c r="AB309" s="275">
        <f t="shared" si="322"/>
        <v>0</v>
      </c>
      <c r="AC309" s="275">
        <f>AC300/AC304</f>
        <v>0</v>
      </c>
      <c r="AD309" s="275">
        <f>AD300/AD304</f>
        <v>0</v>
      </c>
      <c r="AE309" s="275">
        <f>AE300/AE304</f>
        <v>0</v>
      </c>
      <c r="AG309" s="364"/>
      <c r="AH309" s="364"/>
      <c r="AI309" s="364"/>
      <c r="AJ309" s="364"/>
      <c r="AK309" s="364"/>
      <c r="AL309" s="364"/>
      <c r="AM309" s="364"/>
      <c r="AN309" s="364"/>
      <c r="AO309" s="364"/>
      <c r="AP309" s="364"/>
      <c r="AQ309" s="364"/>
      <c r="AR309" s="364"/>
      <c r="AS309" s="364"/>
      <c r="AT309" s="364"/>
      <c r="AU309" s="364"/>
      <c r="AV309" s="364"/>
      <c r="AW309" s="364"/>
      <c r="AX309" s="364"/>
      <c r="AY309" s="364"/>
      <c r="AZ309" s="364"/>
      <c r="BA309" s="364"/>
      <c r="BB309" s="364"/>
      <c r="BC309" s="364"/>
      <c r="BD309" s="364"/>
      <c r="BE309" s="364"/>
      <c r="BF309" s="364"/>
      <c r="BG309" s="364"/>
      <c r="BH309" s="364"/>
      <c r="BI309" s="364"/>
      <c r="BJ309" s="364"/>
      <c r="BK309" s="364"/>
      <c r="BL309" s="364"/>
      <c r="BM309" s="364"/>
      <c r="BN309" s="364"/>
      <c r="BO309" s="364"/>
      <c r="BP309" s="364"/>
      <c r="BQ309" s="364"/>
      <c r="BR309" s="364"/>
      <c r="BS309" s="364"/>
      <c r="BT309" s="364"/>
      <c r="BU309" s="364"/>
      <c r="BV309" s="364"/>
      <c r="BW309" s="364"/>
      <c r="BX309" s="364"/>
      <c r="BY309" s="364"/>
      <c r="BZ309" s="364"/>
      <c r="CA309" s="364"/>
      <c r="CB309" s="364"/>
      <c r="CC309" s="364"/>
      <c r="CD309" s="364"/>
      <c r="CE309" s="364"/>
      <c r="CF309" s="364"/>
      <c r="CG309" s="364"/>
      <c r="CH309" s="364"/>
      <c r="CI309" s="364"/>
      <c r="CJ309" s="364"/>
      <c r="CK309" s="364"/>
      <c r="CL309" s="364"/>
      <c r="CM309" s="364"/>
      <c r="CN309" s="364"/>
      <c r="CO309" s="364"/>
      <c r="CP309" s="364"/>
      <c r="CQ309" s="364"/>
      <c r="CR309" s="364"/>
      <c r="CS309" s="364"/>
      <c r="CT309" s="364"/>
      <c r="CU309" s="364"/>
      <c r="CV309" s="364"/>
      <c r="CW309" s="364"/>
      <c r="CX309" s="364"/>
      <c r="CY309" s="364"/>
      <c r="CZ309" s="364"/>
      <c r="DA309" s="364"/>
      <c r="DB309" s="364"/>
      <c r="DC309" s="364"/>
      <c r="DD309" s="364"/>
      <c r="DE309" s="364"/>
      <c r="DF309" s="364"/>
      <c r="DG309" s="364"/>
      <c r="DH309" s="364"/>
      <c r="DI309" s="364"/>
      <c r="DJ309" s="364"/>
      <c r="DK309" s="364"/>
      <c r="DL309" s="364"/>
      <c r="DM309" s="364"/>
      <c r="DN309" s="364"/>
      <c r="DO309" s="364"/>
      <c r="DP309" s="364"/>
      <c r="DQ309" s="364"/>
      <c r="DR309" s="364"/>
      <c r="DS309" s="364"/>
      <c r="DT309" s="364"/>
      <c r="DU309" s="364"/>
      <c r="DV309" s="364"/>
      <c r="DW309" s="364"/>
      <c r="DX309" s="364"/>
      <c r="DY309" s="364"/>
      <c r="DZ309" s="364"/>
      <c r="EA309" s="364"/>
      <c r="EB309" s="364"/>
      <c r="EC309" s="364"/>
      <c r="ED309" s="364"/>
      <c r="EE309" s="364"/>
      <c r="EF309" s="364"/>
      <c r="EG309" s="364"/>
      <c r="EH309" s="364"/>
      <c r="EI309" s="364"/>
      <c r="EJ309" s="364"/>
      <c r="EK309" s="364"/>
      <c r="EL309" s="364"/>
      <c r="EM309" s="364"/>
      <c r="EN309" s="364"/>
      <c r="EO309" s="364"/>
      <c r="EP309" s="364"/>
      <c r="EQ309" s="364"/>
      <c r="ER309" s="364"/>
      <c r="ES309" s="364"/>
      <c r="ET309" s="364"/>
      <c r="EU309" s="364"/>
      <c r="EV309" s="364"/>
      <c r="EW309" s="364"/>
      <c r="EX309" s="364"/>
      <c r="EY309" s="364"/>
      <c r="EZ309" s="364"/>
      <c r="FA309" s="364"/>
      <c r="FB309" s="364"/>
      <c r="FC309" s="364"/>
      <c r="FD309" s="364"/>
      <c r="FE309" s="364"/>
      <c r="FF309" s="364"/>
      <c r="FG309" s="364"/>
      <c r="FH309" s="364"/>
      <c r="FI309" s="364"/>
      <c r="FJ309" s="364"/>
      <c r="FK309" s="364"/>
      <c r="FL309" s="364"/>
      <c r="FM309" s="364"/>
      <c r="FN309" s="364"/>
      <c r="FO309" s="364"/>
      <c r="FP309" s="364"/>
      <c r="FQ309" s="364"/>
      <c r="FR309" s="364"/>
      <c r="FS309" s="364"/>
      <c r="FT309" s="364"/>
      <c r="FU309" s="364"/>
      <c r="FV309" s="364"/>
      <c r="FW309" s="364"/>
      <c r="FX309" s="364"/>
      <c r="FY309" s="364"/>
      <c r="FZ309" s="364"/>
      <c r="GA309" s="364"/>
      <c r="GB309" s="364"/>
      <c r="GC309" s="364"/>
      <c r="GD309" s="364"/>
      <c r="GE309" s="364"/>
      <c r="GF309" s="364"/>
      <c r="GG309" s="364"/>
      <c r="GH309" s="364"/>
      <c r="GI309" s="364"/>
      <c r="GJ309" s="364"/>
      <c r="GK309" s="364"/>
      <c r="GL309" s="364"/>
      <c r="GM309" s="364"/>
      <c r="GN309" s="364"/>
      <c r="GO309" s="364"/>
      <c r="GP309" s="364"/>
      <c r="GQ309" s="364"/>
      <c r="GR309" s="364"/>
      <c r="GS309" s="364"/>
      <c r="GT309" s="364"/>
      <c r="GU309" s="364"/>
      <c r="GV309" s="364"/>
      <c r="GW309" s="364"/>
      <c r="GX309" s="364"/>
      <c r="GY309" s="364"/>
      <c r="GZ309" s="364"/>
      <c r="HA309" s="364"/>
      <c r="HB309" s="364"/>
      <c r="HC309" s="364"/>
      <c r="HD309" s="364"/>
      <c r="HE309" s="364"/>
      <c r="HF309" s="364"/>
      <c r="HG309" s="364"/>
      <c r="HH309" s="364"/>
      <c r="HI309" s="364"/>
      <c r="HJ309" s="364"/>
      <c r="HK309" s="364"/>
      <c r="HL309" s="364"/>
      <c r="HM309" s="364"/>
      <c r="HN309" s="364"/>
      <c r="HO309" s="364"/>
      <c r="HP309" s="364"/>
      <c r="HQ309" s="364"/>
      <c r="HR309" s="364"/>
      <c r="HS309" s="364"/>
      <c r="HT309" s="364"/>
      <c r="HU309" s="364"/>
      <c r="HV309" s="364"/>
      <c r="HW309" s="364"/>
      <c r="HX309" s="364"/>
      <c r="HY309" s="364"/>
      <c r="HZ309" s="364"/>
      <c r="IA309" s="364"/>
      <c r="IB309" s="364"/>
      <c r="IC309" s="364"/>
      <c r="ID309" s="364"/>
      <c r="IE309" s="364"/>
      <c r="IF309" s="364"/>
      <c r="IG309" s="364"/>
      <c r="IH309" s="364"/>
      <c r="II309" s="364"/>
      <c r="IJ309" s="364"/>
      <c r="IK309" s="364"/>
      <c r="IL309" s="364"/>
      <c r="IM309" s="364"/>
      <c r="IN309" s="364"/>
      <c r="IO309" s="364"/>
      <c r="IP309" s="364"/>
      <c r="IQ309" s="364"/>
      <c r="IR309" s="364"/>
      <c r="IS309" s="364"/>
      <c r="IT309" s="364"/>
      <c r="IU309" s="364"/>
      <c r="IV309" s="364"/>
      <c r="IW309" s="364"/>
      <c r="IX309" s="364"/>
      <c r="IY309" s="364"/>
      <c r="IZ309" s="364"/>
      <c r="JA309" s="364"/>
      <c r="JB309" s="364"/>
      <c r="JC309" s="364"/>
      <c r="JD309" s="364"/>
      <c r="JE309" s="364"/>
      <c r="JF309" s="364"/>
      <c r="JG309" s="364"/>
      <c r="JH309" s="364"/>
      <c r="JI309" s="364"/>
      <c r="JJ309" s="364"/>
      <c r="JK309" s="364"/>
      <c r="JL309" s="364"/>
      <c r="JM309" s="364"/>
      <c r="JN309" s="364"/>
      <c r="JO309" s="364"/>
      <c r="JP309" s="364"/>
      <c r="JQ309" s="364"/>
      <c r="JR309" s="364"/>
      <c r="JS309" s="364"/>
      <c r="JT309" s="364"/>
      <c r="JU309" s="364"/>
      <c r="JV309" s="364"/>
      <c r="JW309" s="364"/>
      <c r="JX309" s="364"/>
      <c r="JY309" s="364"/>
      <c r="JZ309" s="364"/>
      <c r="KA309" s="364"/>
      <c r="KB309" s="364"/>
      <c r="KC309" s="364"/>
      <c r="KD309" s="364"/>
      <c r="KE309" s="364"/>
      <c r="KF309" s="364"/>
      <c r="KG309" s="364"/>
      <c r="KH309" s="364"/>
      <c r="KI309" s="364"/>
      <c r="KJ309" s="364"/>
      <c r="KK309" s="364"/>
      <c r="KL309" s="364"/>
      <c r="KM309" s="364"/>
      <c r="KN309" s="364"/>
      <c r="KO309" s="364"/>
      <c r="KP309" s="364"/>
      <c r="KQ309" s="364"/>
      <c r="KR309" s="364"/>
      <c r="KS309" s="364"/>
      <c r="KT309" s="364"/>
      <c r="KU309" s="364"/>
      <c r="KV309" s="364"/>
      <c r="KW309" s="364"/>
      <c r="KX309" s="364"/>
      <c r="KY309" s="364"/>
      <c r="KZ309" s="364"/>
      <c r="LA309" s="364"/>
      <c r="LB309" s="364"/>
      <c r="LC309" s="364"/>
      <c r="LD309" s="364"/>
      <c r="LE309" s="364"/>
      <c r="LF309" s="364"/>
      <c r="LG309" s="364"/>
      <c r="LH309" s="364"/>
      <c r="LI309" s="364"/>
      <c r="LJ309" s="364"/>
      <c r="LK309" s="364"/>
      <c r="LL309" s="364"/>
      <c r="LM309" s="364"/>
      <c r="LN309" s="364"/>
      <c r="LO309" s="364"/>
      <c r="LP309" s="364"/>
      <c r="LQ309" s="364"/>
      <c r="LR309" s="364"/>
      <c r="LS309" s="364"/>
      <c r="LT309" s="364"/>
      <c r="LU309" s="275"/>
      <c r="LV309" s="275"/>
      <c r="LW309" s="275"/>
      <c r="LX309" s="275"/>
      <c r="LY309" s="275"/>
      <c r="LZ309" s="275"/>
      <c r="MA309" s="275"/>
      <c r="MB309" s="275"/>
      <c r="MC309" s="275"/>
      <c r="MD309" s="275"/>
      <c r="ME309" s="275"/>
      <c r="MF309" s="275"/>
      <c r="MG309" s="275"/>
      <c r="MH309" s="275"/>
      <c r="MI309" s="275"/>
      <c r="MJ309" s="364"/>
      <c r="MK309" s="364"/>
      <c r="ML309" s="364"/>
      <c r="MM309" s="364"/>
      <c r="MN309" s="364"/>
      <c r="MO309" s="364"/>
      <c r="MP309" s="364"/>
      <c r="MQ309" s="364"/>
      <c r="MR309" s="364"/>
      <c r="MS309" s="364"/>
      <c r="MT309" s="364"/>
      <c r="MU309" s="364"/>
      <c r="MV309" s="364"/>
      <c r="MW309" s="364"/>
      <c r="MX309" s="364"/>
      <c r="MY309" s="364"/>
      <c r="MZ309" s="364"/>
      <c r="NA309" s="364"/>
      <c r="NB309" s="364"/>
      <c r="NC309" s="364"/>
      <c r="ND309" s="364"/>
      <c r="NE309" s="364"/>
      <c r="NF309" s="364"/>
      <c r="NG309" s="364"/>
      <c r="NH309" s="364"/>
      <c r="NI309" s="364"/>
      <c r="NJ309" s="364"/>
      <c r="NK309" s="364"/>
      <c r="NL309" s="364"/>
      <c r="NM309" s="364"/>
      <c r="NN309" s="364"/>
      <c r="NO309" s="364"/>
      <c r="NP309" s="364"/>
      <c r="NQ309" s="364"/>
      <c r="NR309" s="364"/>
      <c r="NS309" s="364"/>
      <c r="NT309" s="364"/>
      <c r="NU309" s="364"/>
      <c r="NV309" s="364"/>
      <c r="NW309" s="364"/>
      <c r="NX309" s="364"/>
      <c r="NY309" s="364"/>
      <c r="NZ309" s="364"/>
      <c r="OA309" s="364"/>
      <c r="OB309" s="364"/>
      <c r="OC309" s="364"/>
      <c r="OD309" s="364"/>
      <c r="OE309" s="364"/>
      <c r="OF309" s="364"/>
      <c r="OG309" s="364"/>
      <c r="OH309" s="364"/>
      <c r="OI309" s="364"/>
      <c r="OJ309" s="364"/>
      <c r="OK309" s="364"/>
      <c r="OL309" s="364"/>
      <c r="OM309" s="364"/>
      <c r="ON309" s="364"/>
      <c r="OO309" s="364"/>
      <c r="OP309" s="364"/>
      <c r="OQ309" s="364"/>
      <c r="OR309" s="364"/>
    </row>
    <row r="310" spans="1:408" ht="15">
      <c r="A310" s="363" t="s">
        <v>860</v>
      </c>
      <c r="B310" s="364" t="e">
        <f t="shared" ref="B310:AE310" si="323">B289*7.328/2204.622</f>
        <v>#REF!</v>
      </c>
      <c r="C310" s="364" t="e">
        <f t="shared" si="323"/>
        <v>#REF!</v>
      </c>
      <c r="D310" s="364" t="e">
        <f t="shared" si="323"/>
        <v>#REF!</v>
      </c>
      <c r="E310" s="364" t="e">
        <f t="shared" si="323"/>
        <v>#REF!</v>
      </c>
      <c r="F310" s="364" t="e">
        <f t="shared" si="323"/>
        <v>#REF!</v>
      </c>
      <c r="G310" s="364" t="e">
        <f t="shared" si="323"/>
        <v>#REF!</v>
      </c>
      <c r="H310" s="364" t="e">
        <f t="shared" si="323"/>
        <v>#REF!</v>
      </c>
      <c r="I310" s="364" t="e">
        <f t="shared" si="323"/>
        <v>#REF!</v>
      </c>
      <c r="J310" s="364" t="e">
        <f t="shared" si="323"/>
        <v>#REF!</v>
      </c>
      <c r="K310" s="364" t="e">
        <f t="shared" si="323"/>
        <v>#REF!</v>
      </c>
      <c r="L310" s="364" t="e">
        <f t="shared" si="323"/>
        <v>#REF!</v>
      </c>
      <c r="M310" s="364" t="e">
        <f t="shared" si="323"/>
        <v>#REF!</v>
      </c>
      <c r="N310" s="364" t="e">
        <f t="shared" si="323"/>
        <v>#REF!</v>
      </c>
      <c r="O310" s="364" t="e">
        <f t="shared" si="323"/>
        <v>#REF!</v>
      </c>
      <c r="P310" s="364" t="e">
        <f t="shared" si="323"/>
        <v>#REF!</v>
      </c>
      <c r="Q310" s="364" t="e">
        <f t="shared" si="323"/>
        <v>#REF!</v>
      </c>
      <c r="R310" s="364" t="e">
        <f t="shared" si="323"/>
        <v>#REF!</v>
      </c>
      <c r="S310" s="364" t="e">
        <f t="shared" si="323"/>
        <v>#REF!</v>
      </c>
      <c r="T310" s="364" t="e">
        <f t="shared" si="323"/>
        <v>#REF!</v>
      </c>
      <c r="U310" s="364" t="e">
        <f t="shared" si="323"/>
        <v>#REF!</v>
      </c>
      <c r="V310" s="364" t="e">
        <f t="shared" si="323"/>
        <v>#REF!</v>
      </c>
      <c r="W310" s="364" t="e">
        <f t="shared" si="323"/>
        <v>#REF!</v>
      </c>
      <c r="X310" s="364" t="e">
        <f t="shared" si="323"/>
        <v>#REF!</v>
      </c>
      <c r="Y310" s="364" t="e">
        <f t="shared" si="323"/>
        <v>#REF!</v>
      </c>
      <c r="Z310" s="364" t="e">
        <f t="shared" si="323"/>
        <v>#REF!</v>
      </c>
      <c r="AA310" s="364" t="e">
        <f t="shared" si="323"/>
        <v>#REF!</v>
      </c>
      <c r="AB310" s="364" t="e">
        <f t="shared" si="323"/>
        <v>#REF!</v>
      </c>
      <c r="AC310" s="364">
        <f t="shared" si="323"/>
        <v>0.6715028915389577</v>
      </c>
      <c r="AD310" s="364">
        <f t="shared" si="323"/>
        <v>0.79005495572411077</v>
      </c>
      <c r="AE310" s="364">
        <f t="shared" si="323"/>
        <v>1.6973361310918611</v>
      </c>
      <c r="AG310" s="364"/>
      <c r="AH310" s="364"/>
      <c r="AI310" s="364"/>
      <c r="AJ310" s="364"/>
      <c r="AK310" s="364"/>
      <c r="AL310" s="364"/>
      <c r="AM310" s="364"/>
      <c r="AN310" s="364"/>
      <c r="AO310" s="364"/>
      <c r="AP310" s="364"/>
      <c r="AQ310" s="364"/>
      <c r="AR310" s="364"/>
      <c r="AS310" s="364"/>
      <c r="AT310" s="364"/>
      <c r="AU310" s="364"/>
      <c r="AV310" s="364"/>
      <c r="AW310" s="364"/>
      <c r="AX310" s="364"/>
      <c r="AY310" s="364"/>
      <c r="AZ310" s="364"/>
      <c r="BA310" s="364"/>
      <c r="BB310" s="364"/>
      <c r="BC310" s="364"/>
      <c r="BD310" s="364"/>
      <c r="BE310" s="364"/>
      <c r="BF310" s="364"/>
      <c r="BG310" s="364"/>
      <c r="BH310" s="364"/>
      <c r="BI310" s="364"/>
      <c r="BJ310" s="364"/>
      <c r="BK310" s="364"/>
      <c r="BL310" s="364"/>
      <c r="BM310" s="364"/>
      <c r="BN310" s="364"/>
      <c r="BO310" s="364"/>
      <c r="BP310" s="364"/>
      <c r="BQ310" s="364"/>
      <c r="BR310" s="364"/>
      <c r="BS310" s="364"/>
      <c r="BT310" s="364"/>
      <c r="BU310" s="364"/>
      <c r="BV310" s="364"/>
      <c r="BW310" s="364"/>
      <c r="BX310" s="364"/>
      <c r="BY310" s="364"/>
      <c r="BZ310" s="364"/>
      <c r="CA310" s="364"/>
      <c r="CB310" s="364"/>
      <c r="CC310" s="364"/>
      <c r="CD310" s="364"/>
      <c r="CE310" s="364"/>
      <c r="CF310" s="364"/>
      <c r="CG310" s="364"/>
      <c r="CH310" s="364"/>
      <c r="CI310" s="364"/>
      <c r="CJ310" s="364"/>
      <c r="CK310" s="364"/>
      <c r="CL310" s="364"/>
      <c r="CM310" s="364"/>
      <c r="CN310" s="364"/>
      <c r="CO310" s="364"/>
      <c r="CP310" s="364"/>
      <c r="CQ310" s="364"/>
      <c r="CR310" s="364"/>
      <c r="CS310" s="364"/>
      <c r="CT310" s="364"/>
      <c r="CU310" s="364"/>
      <c r="CV310" s="364"/>
      <c r="CW310" s="364"/>
      <c r="CX310" s="364"/>
      <c r="CY310" s="364"/>
      <c r="CZ310" s="364"/>
      <c r="DA310" s="364"/>
      <c r="DB310" s="364"/>
      <c r="DC310" s="364"/>
      <c r="DD310" s="364"/>
      <c r="DE310" s="364"/>
      <c r="DF310" s="364"/>
      <c r="DG310" s="364"/>
      <c r="DH310" s="364"/>
      <c r="DI310" s="364"/>
      <c r="DJ310" s="364"/>
      <c r="DK310" s="364"/>
      <c r="DL310" s="364"/>
      <c r="DM310" s="364"/>
      <c r="DN310" s="364"/>
      <c r="DO310" s="364"/>
      <c r="DP310" s="364"/>
      <c r="DQ310" s="364"/>
      <c r="DR310" s="364"/>
      <c r="DS310" s="364"/>
      <c r="DT310" s="364"/>
      <c r="DU310" s="364"/>
      <c r="DV310" s="364"/>
      <c r="DW310" s="364"/>
      <c r="DX310" s="364"/>
      <c r="DY310" s="364"/>
      <c r="DZ310" s="364"/>
      <c r="EA310" s="364"/>
      <c r="EB310" s="364"/>
      <c r="EC310" s="364"/>
      <c r="ED310" s="364"/>
      <c r="EE310" s="364"/>
      <c r="EF310" s="364"/>
      <c r="EG310" s="364"/>
      <c r="EH310" s="364"/>
      <c r="EI310" s="364"/>
      <c r="EJ310" s="364"/>
      <c r="EK310" s="364"/>
      <c r="EL310" s="364"/>
      <c r="EM310" s="364"/>
      <c r="EN310" s="364"/>
      <c r="EO310" s="364"/>
      <c r="EP310" s="364"/>
      <c r="EQ310" s="364"/>
      <c r="ER310" s="364"/>
      <c r="ES310" s="364"/>
      <c r="ET310" s="364"/>
      <c r="EU310" s="364"/>
      <c r="EV310" s="364"/>
      <c r="EW310" s="364"/>
      <c r="EX310" s="364"/>
      <c r="EY310" s="364"/>
      <c r="EZ310" s="364"/>
      <c r="FA310" s="364"/>
      <c r="FB310" s="364"/>
      <c r="FC310" s="364"/>
      <c r="FD310" s="364"/>
      <c r="FE310" s="364"/>
      <c r="FF310" s="364"/>
      <c r="FG310" s="364"/>
      <c r="FH310" s="364"/>
      <c r="FI310" s="364"/>
      <c r="FJ310" s="364"/>
      <c r="FK310" s="364"/>
      <c r="FL310" s="364"/>
      <c r="FM310" s="364"/>
      <c r="FN310" s="364"/>
      <c r="FO310" s="364"/>
      <c r="FP310" s="364"/>
      <c r="FQ310" s="364"/>
      <c r="FR310" s="364"/>
      <c r="FS310" s="364"/>
      <c r="FT310" s="364"/>
      <c r="FU310" s="364">
        <f t="shared" ref="FU310:GN310" si="324">FU289*7.328/2204.622</f>
        <v>3.0586976209150318</v>
      </c>
      <c r="FV310" s="364">
        <f t="shared" si="324"/>
        <v>2.6746721045751629</v>
      </c>
      <c r="FW310" s="364">
        <f t="shared" si="324"/>
        <v>5.5136255163398697</v>
      </c>
      <c r="FX310" s="364">
        <f t="shared" si="324"/>
        <v>2.3488874248366014</v>
      </c>
      <c r="FY310" s="364">
        <f t="shared" si="324"/>
        <v>10.50116768627451</v>
      </c>
      <c r="FZ310" s="364">
        <f t="shared" si="324"/>
        <v>20.485831111111107</v>
      </c>
      <c r="GA310" s="364">
        <f t="shared" si="324"/>
        <v>10.377789071895425</v>
      </c>
      <c r="GB310" s="364">
        <f t="shared" si="324"/>
        <v>12.981001202614378</v>
      </c>
      <c r="GC310" s="364">
        <f t="shared" si="324"/>
        <v>12.324259137254899</v>
      </c>
      <c r="GD310" s="364">
        <f t="shared" si="324"/>
        <v>14.087577098039215</v>
      </c>
      <c r="GE310" s="364">
        <f t="shared" si="324"/>
        <v>26.134330143790852</v>
      </c>
      <c r="GF310" s="364">
        <f t="shared" si="324"/>
        <v>28.778444967320262</v>
      </c>
      <c r="GG310" s="364">
        <f t="shared" si="324"/>
        <v>33.119015738562091</v>
      </c>
      <c r="GH310" s="364">
        <f t="shared" si="324"/>
        <v>20.627122614379086</v>
      </c>
      <c r="GI310" s="364">
        <f t="shared" si="324"/>
        <v>15.85539722875817</v>
      </c>
      <c r="GJ310" s="364">
        <f t="shared" si="324"/>
        <v>25.057449411764701</v>
      </c>
      <c r="GK310" s="364">
        <f t="shared" si="324"/>
        <v>15.38276517647059</v>
      </c>
      <c r="GL310" s="364">
        <f t="shared" si="324"/>
        <v>50.833904941176471</v>
      </c>
      <c r="GM310" s="364">
        <f t="shared" si="324"/>
        <v>37.608349699346405</v>
      </c>
      <c r="GN310" s="364">
        <f t="shared" si="324"/>
        <v>57.037607738562087</v>
      </c>
      <c r="GO310" s="364">
        <f>GO289*7.328/2204.622</f>
        <v>41.804372078431371</v>
      </c>
      <c r="GP310" s="364">
        <f>GP289*7.328/2204.622</f>
        <v>59.751458300653596</v>
      </c>
      <c r="GQ310" s="364">
        <f>GQ289*7.328/2204.622</f>
        <v>34.214863058823532</v>
      </c>
      <c r="GR310" s="364">
        <f t="shared" ref="GR310:JC310" si="325">GR289*7.328/2204.622</f>
        <v>75.279538196078448</v>
      </c>
      <c r="GS310" s="364">
        <f t="shared" si="325"/>
        <v>88.899943320261443</v>
      </c>
      <c r="GT310" s="364">
        <f t="shared" si="325"/>
        <v>111.66128606535945</v>
      </c>
      <c r="GU310" s="364">
        <f t="shared" si="325"/>
        <v>38.216430013071886</v>
      </c>
      <c r="GV310" s="364">
        <f t="shared" si="325"/>
        <v>96.243461437908508</v>
      </c>
      <c r="GW310" s="364">
        <f t="shared" si="325"/>
        <v>71.449724235294113</v>
      </c>
      <c r="GX310" s="364">
        <f t="shared" si="325"/>
        <v>71.442156758169943</v>
      </c>
      <c r="GY310" s="364">
        <f t="shared" si="325"/>
        <v>73.493038849673198</v>
      </c>
      <c r="GZ310" s="364">
        <f t="shared" si="325"/>
        <v>126.59153526797384</v>
      </c>
      <c r="HA310" s="364">
        <f t="shared" si="325"/>
        <v>126.83206609150326</v>
      </c>
      <c r="HB310" s="364">
        <f t="shared" si="325"/>
        <v>102.11390786928104</v>
      </c>
      <c r="HC310" s="364">
        <f t="shared" si="325"/>
        <v>83.951100653594764</v>
      </c>
      <c r="HD310" s="364">
        <f t="shared" si="325"/>
        <v>56.375405594771237</v>
      </c>
      <c r="HE310" s="364">
        <f t="shared" si="325"/>
        <v>42.426437856209148</v>
      </c>
      <c r="HF310" s="364">
        <f t="shared" si="325"/>
        <v>21.988502169934637</v>
      </c>
      <c r="HG310" s="364">
        <f t="shared" si="325"/>
        <v>53.533195294117647</v>
      </c>
      <c r="HH310" s="364">
        <f t="shared" si="325"/>
        <v>7.1914022483660123</v>
      </c>
      <c r="HI310" s="364">
        <f t="shared" si="325"/>
        <v>16.285689725490197</v>
      </c>
      <c r="HJ310" s="364">
        <f t="shared" si="325"/>
        <v>19.246776470588237</v>
      </c>
      <c r="HK310" s="364">
        <f t="shared" si="325"/>
        <v>8.0564894117647068</v>
      </c>
      <c r="HL310" s="364">
        <f t="shared" si="325"/>
        <v>17.540837228758168</v>
      </c>
      <c r="HM310" s="364">
        <f t="shared" si="325"/>
        <v>17.177981490196075</v>
      </c>
      <c r="HN310" s="364">
        <f t="shared" si="325"/>
        <v>22.19933783006536</v>
      </c>
      <c r="HO310" s="364">
        <f t="shared" si="325"/>
        <v>14.666345411764707</v>
      </c>
      <c r="HP310" s="364">
        <f t="shared" si="325"/>
        <v>23.095365437908502</v>
      </c>
      <c r="HQ310" s="364">
        <f t="shared" si="325"/>
        <v>5.6736920261437875</v>
      </c>
      <c r="HR310" s="364">
        <f t="shared" si="325"/>
        <v>4.3415286797385724</v>
      </c>
      <c r="HS310" s="364">
        <f t="shared" si="325"/>
        <v>8.3301638692810318</v>
      </c>
      <c r="HT310" s="364">
        <f t="shared" si="325"/>
        <v>6.2440307450980272</v>
      </c>
      <c r="HU310" s="364">
        <f t="shared" si="325"/>
        <v>11.19383132026144</v>
      </c>
      <c r="HV310" s="364">
        <f t="shared" si="325"/>
        <v>7.5746614379084773</v>
      </c>
      <c r="HW310" s="364">
        <f t="shared" si="325"/>
        <v>4.5030320522875842</v>
      </c>
      <c r="HX310" s="364">
        <f t="shared" si="325"/>
        <v>7.2609464052287684</v>
      </c>
      <c r="HY310" s="364">
        <f t="shared" si="325"/>
        <v>9.5802344575163438</v>
      </c>
      <c r="HZ310" s="364">
        <f t="shared" si="325"/>
        <v>2.5236099346405201</v>
      </c>
      <c r="IA310" s="364">
        <f t="shared" si="325"/>
        <v>4.1836653594771072</v>
      </c>
      <c r="IB310" s="364">
        <f t="shared" si="325"/>
        <v>4.749597699346408</v>
      </c>
      <c r="IC310" s="364">
        <f t="shared" si="325"/>
        <v>8.9247376732026105</v>
      </c>
      <c r="ID310" s="364">
        <f t="shared" si="325"/>
        <v>6.6463523137254805</v>
      </c>
      <c r="IE310" s="364">
        <f t="shared" si="325"/>
        <v>10.063020339869295</v>
      </c>
      <c r="IF310" s="364">
        <f t="shared" si="325"/>
        <v>9.9191424836601367</v>
      </c>
      <c r="IG310" s="364">
        <f t="shared" si="325"/>
        <v>10.675698614379085</v>
      </c>
      <c r="IH310" s="364">
        <f t="shared" si="325"/>
        <v>10.432677228758154</v>
      </c>
      <c r="II310" s="364">
        <f t="shared" si="325"/>
        <v>12.633950954248357</v>
      </c>
      <c r="IJ310" s="364">
        <f t="shared" si="325"/>
        <v>10.853678013071878</v>
      </c>
      <c r="IK310" s="364">
        <f t="shared" si="325"/>
        <v>11.702672313725486</v>
      </c>
      <c r="IL310" s="364">
        <f t="shared" si="325"/>
        <v>15.578082718954239</v>
      </c>
      <c r="IM310" s="364">
        <f t="shared" si="325"/>
        <v>13.255920941176445</v>
      </c>
      <c r="IN310" s="364">
        <f t="shared" si="325"/>
        <v>33.724797071895402</v>
      </c>
      <c r="IO310" s="364">
        <f t="shared" si="325"/>
        <v>6.09996130718954</v>
      </c>
      <c r="IP310" s="364">
        <f t="shared" si="325"/>
        <v>8.0785213071895434</v>
      </c>
      <c r="IQ310" s="364">
        <f t="shared" si="325"/>
        <v>7.6946873725490041</v>
      </c>
      <c r="IR310" s="364">
        <f t="shared" si="325"/>
        <v>6.9015391372548995</v>
      </c>
      <c r="IS310" s="364">
        <f t="shared" si="325"/>
        <v>13.184269385620908</v>
      </c>
      <c r="IT310" s="364">
        <f t="shared" si="325"/>
        <v>14.291228444444439</v>
      </c>
      <c r="IU310" s="364">
        <f t="shared" si="325"/>
        <v>22.323770143790838</v>
      </c>
      <c r="IV310" s="364">
        <f t="shared" si="325"/>
        <v>6.0497669019607807</v>
      </c>
      <c r="IW310" s="364">
        <f t="shared" si="325"/>
        <v>11.27841464052287</v>
      </c>
      <c r="IX310" s="364">
        <f t="shared" si="325"/>
        <v>4.6408750849673188</v>
      </c>
      <c r="IY310" s="364">
        <f t="shared" si="325"/>
        <v>1.1700852287581693</v>
      </c>
      <c r="IZ310" s="364">
        <f t="shared" si="325"/>
        <v>9.0971612026143749</v>
      </c>
      <c r="JA310" s="364">
        <f t="shared" si="325"/>
        <v>1.7584326274509796</v>
      </c>
      <c r="JB310" s="364">
        <f t="shared" si="325"/>
        <v>7.0014489934640478</v>
      </c>
      <c r="JC310" s="364">
        <f t="shared" si="325"/>
        <v>58.190067450980351</v>
      </c>
      <c r="JD310" s="364">
        <f t="shared" ref="JD310:LO310" si="326">JD289*7.328/2204.622</f>
        <v>46.043691921568609</v>
      </c>
      <c r="JE310" s="364">
        <f t="shared" si="326"/>
        <v>64.569833830065321</v>
      </c>
      <c r="JF310" s="364">
        <f t="shared" si="326"/>
        <v>92.102039843137206</v>
      </c>
      <c r="JG310" s="364">
        <f t="shared" si="326"/>
        <v>45.6558347712418</v>
      </c>
      <c r="JH310" s="364">
        <f t="shared" si="326"/>
        <v>65.699016366013041</v>
      </c>
      <c r="JI310" s="364">
        <f t="shared" si="326"/>
        <v>92.255400993464008</v>
      </c>
      <c r="JJ310" s="364">
        <f t="shared" si="326"/>
        <v>160.92987273202607</v>
      </c>
      <c r="JK310" s="364">
        <f t="shared" si="326"/>
        <v>168.1561428496731</v>
      </c>
      <c r="JL310" s="364">
        <f t="shared" si="326"/>
        <v>275.01667890196063</v>
      </c>
      <c r="JM310" s="364">
        <f t="shared" si="326"/>
        <v>30.92348946405227</v>
      </c>
      <c r="JN310" s="364">
        <f t="shared" si="326"/>
        <v>24.009784888888877</v>
      </c>
      <c r="JO310" s="364">
        <f t="shared" si="326"/>
        <v>31.927473359477112</v>
      </c>
      <c r="JP310" s="364">
        <f t="shared" si="326"/>
        <v>21.060288836601298</v>
      </c>
      <c r="JQ310" s="364">
        <f t="shared" si="326"/>
        <v>14.814342274509796</v>
      </c>
      <c r="JR310" s="364">
        <f t="shared" si="326"/>
        <v>26.370741960784301</v>
      </c>
      <c r="JS310" s="364">
        <f t="shared" si="326"/>
        <v>66.569084653594743</v>
      </c>
      <c r="JT310" s="364">
        <f t="shared" si="326"/>
        <v>77.352835346405186</v>
      </c>
      <c r="JU310" s="364">
        <f t="shared" si="326"/>
        <v>47.593300496732006</v>
      </c>
      <c r="JV310" s="364">
        <f t="shared" si="326"/>
        <v>82.709555450980361</v>
      </c>
      <c r="JW310" s="364">
        <f t="shared" si="326"/>
        <v>119.1403482352941</v>
      </c>
      <c r="JX310" s="364">
        <f t="shared" si="326"/>
        <v>72.82231132026142</v>
      </c>
      <c r="JY310" s="364">
        <f t="shared" si="326"/>
        <v>46.681371607843126</v>
      </c>
      <c r="JZ310" s="364">
        <f t="shared" si="326"/>
        <v>66.304127163398661</v>
      </c>
      <c r="KA310" s="364">
        <f t="shared" si="326"/>
        <v>57.221143006535918</v>
      </c>
      <c r="KB310" s="364">
        <f t="shared" si="326"/>
        <v>51.785491241830044</v>
      </c>
      <c r="KC310" s="364">
        <f t="shared" si="326"/>
        <v>48.647670379084943</v>
      </c>
      <c r="KD310" s="364">
        <f t="shared" si="326"/>
        <v>91.049777359477076</v>
      </c>
      <c r="KE310" s="364">
        <f t="shared" si="326"/>
        <v>159.25372444444437</v>
      </c>
      <c r="KF310" s="364">
        <f t="shared" si="326"/>
        <v>126.50743090196073</v>
      </c>
      <c r="KG310" s="364">
        <f t="shared" si="326"/>
        <v>125.2242166797385</v>
      </c>
      <c r="KH310" s="364">
        <f t="shared" si="326"/>
        <v>116.56271226143785</v>
      </c>
      <c r="KI310" s="364">
        <f t="shared" si="326"/>
        <v>94.732743947712393</v>
      </c>
      <c r="KJ310" s="364">
        <f t="shared" si="326"/>
        <v>145.52344721568619</v>
      </c>
      <c r="KK310" s="364">
        <f t="shared" si="326"/>
        <v>29.458333874456727</v>
      </c>
      <c r="KL310" s="364">
        <f t="shared" si="326"/>
        <v>30.423734685733635</v>
      </c>
      <c r="KM310" s="364">
        <f t="shared" si="326"/>
        <v>91.072002278730224</v>
      </c>
      <c r="KN310" s="364">
        <f t="shared" si="326"/>
        <v>152.85556048806578</v>
      </c>
      <c r="KO310" s="364">
        <f t="shared" si="326"/>
        <v>166.64853888683601</v>
      </c>
      <c r="KP310" s="364">
        <f t="shared" si="326"/>
        <v>214.77221898481793</v>
      </c>
      <c r="KQ310" s="364">
        <f t="shared" si="326"/>
        <v>236.60814366537264</v>
      </c>
      <c r="KR310" s="364">
        <f t="shared" si="326"/>
        <v>257.51575615406534</v>
      </c>
      <c r="KS310" s="364">
        <f t="shared" si="326"/>
        <v>248.70890395304056</v>
      </c>
      <c r="KT310" s="364">
        <f t="shared" si="326"/>
        <v>253.53740351827255</v>
      </c>
      <c r="KU310" s="364">
        <f t="shared" si="326"/>
        <v>306.68599334344185</v>
      </c>
      <c r="KV310" s="364">
        <f t="shared" si="326"/>
        <v>370.18888822431217</v>
      </c>
      <c r="KW310" s="364">
        <f t="shared" si="326"/>
        <v>13.957895836734695</v>
      </c>
      <c r="KX310" s="364">
        <f t="shared" si="326"/>
        <v>79.155261387755118</v>
      </c>
      <c r="KY310" s="364">
        <f t="shared" si="326"/>
        <v>108.62169774149662</v>
      </c>
      <c r="KZ310" s="364">
        <f t="shared" si="326"/>
        <v>97.13348745578233</v>
      </c>
      <c r="LA310" s="364">
        <f t="shared" si="326"/>
        <v>133.42553208163267</v>
      </c>
      <c r="LB310" s="364">
        <f t="shared" si="326"/>
        <v>246.85689034013606</v>
      </c>
      <c r="LC310" s="364">
        <f t="shared" si="326"/>
        <v>237.48353088435371</v>
      </c>
      <c r="LD310" s="364">
        <f t="shared" si="326"/>
        <v>218.6543595102041</v>
      </c>
      <c r="LE310" s="364">
        <f t="shared" si="326"/>
        <v>31.948385088435376</v>
      </c>
      <c r="LF310" s="364">
        <f t="shared" si="326"/>
        <v>49.82272304761905</v>
      </c>
      <c r="LG310" s="364">
        <f t="shared" si="326"/>
        <v>31.8303394829932</v>
      </c>
      <c r="LH310" s="364">
        <f t="shared" si="326"/>
        <v>71.545806367346927</v>
      </c>
      <c r="LI310" s="364">
        <f t="shared" si="326"/>
        <v>35.858052100360069</v>
      </c>
      <c r="LJ310" s="364">
        <f t="shared" si="326"/>
        <v>36.722289102077369</v>
      </c>
      <c r="LK310" s="364">
        <f t="shared" si="326"/>
        <v>48.522381007900684</v>
      </c>
      <c r="LL310" s="364">
        <f t="shared" si="326"/>
        <v>43.196603238106128</v>
      </c>
      <c r="LM310" s="364">
        <f t="shared" si="326"/>
        <v>46.368618672588781</v>
      </c>
      <c r="LN310" s="364">
        <f t="shared" si="326"/>
        <v>39.637289949569585</v>
      </c>
      <c r="LO310" s="364">
        <f t="shared" si="326"/>
        <v>20.022986140209071</v>
      </c>
      <c r="LP310" s="364">
        <f>LP289*7.328/2204.622</f>
        <v>39.798036996818503</v>
      </c>
      <c r="LQ310" s="364">
        <f>LQ289*7.328/2204.622</f>
        <v>38.413600285218969</v>
      </c>
      <c r="LR310" s="364">
        <f>LR289*7.328/2204.622</f>
        <v>65.076833930170352</v>
      </c>
      <c r="LS310" s="364">
        <f>LS289*7.328/2204.622</f>
        <v>66.572328321861988</v>
      </c>
      <c r="LT310" s="364">
        <f>LT289*7.328/2204.622</f>
        <v>82.134984267779259</v>
      </c>
      <c r="LU310" s="364">
        <f t="shared" ref="LU310:OF310" si="327">LU289*7.328/2204.622</f>
        <v>42.574453072499516</v>
      </c>
      <c r="LV310" s="364">
        <f t="shared" si="327"/>
        <v>33.355202765099868</v>
      </c>
      <c r="LW310" s="364">
        <f t="shared" si="327"/>
        <v>79.169658850905066</v>
      </c>
      <c r="LX310" s="364">
        <f t="shared" si="327"/>
        <v>62.343449065826256</v>
      </c>
      <c r="LY310" s="364">
        <f t="shared" si="327"/>
        <v>42.493472267626835</v>
      </c>
      <c r="LZ310" s="364">
        <f t="shared" si="327"/>
        <v>41.853328029566974</v>
      </c>
      <c r="MA310" s="364">
        <f t="shared" si="327"/>
        <v>45.057141468061197</v>
      </c>
      <c r="MB310" s="364">
        <f t="shared" si="327"/>
        <v>31.928620336003185</v>
      </c>
      <c r="MC310" s="364">
        <f t="shared" si="327"/>
        <v>41.137676495290357</v>
      </c>
      <c r="MD310" s="364">
        <f t="shared" si="327"/>
        <v>45.927759410184613</v>
      </c>
      <c r="ME310" s="364">
        <f t="shared" si="327"/>
        <v>52.669214473229431</v>
      </c>
      <c r="MF310" s="364">
        <f t="shared" si="327"/>
        <v>75.3822840312761</v>
      </c>
      <c r="MG310" s="364">
        <f t="shared" si="327"/>
        <v>40.323632435492343</v>
      </c>
      <c r="MH310" s="364">
        <f t="shared" si="327"/>
        <v>53.320888080405624</v>
      </c>
      <c r="MI310" s="364">
        <f t="shared" si="327"/>
        <v>48.008898287325451</v>
      </c>
      <c r="MJ310" s="364">
        <f t="shared" si="327"/>
        <v>83.657292769100565</v>
      </c>
      <c r="MK310" s="364">
        <f t="shared" si="327"/>
        <v>65.302474313691874</v>
      </c>
      <c r="ML310" s="364">
        <f t="shared" si="327"/>
        <v>60.318466253534623</v>
      </c>
      <c r="MM310" s="364">
        <f t="shared" si="327"/>
        <v>49.4904491425741</v>
      </c>
      <c r="MN310" s="364">
        <f t="shared" si="327"/>
        <v>37.224533629438518</v>
      </c>
      <c r="MO310" s="364">
        <f t="shared" si="327"/>
        <v>51.406813371543976</v>
      </c>
      <c r="MP310" s="364">
        <f t="shared" si="327"/>
        <v>62.508730280292966</v>
      </c>
      <c r="MQ310" s="364">
        <f t="shared" si="327"/>
        <v>79.846239963857755</v>
      </c>
      <c r="MR310" s="364">
        <f t="shared" si="327"/>
        <v>40.833689850504982</v>
      </c>
      <c r="MS310" s="364">
        <f t="shared" si="327"/>
        <v>32.135383147587213</v>
      </c>
      <c r="MT310" s="364">
        <f t="shared" si="327"/>
        <v>35.454915074965236</v>
      </c>
      <c r="MU310" s="364">
        <f t="shared" si="327"/>
        <v>47.506612875676659</v>
      </c>
      <c r="MV310" s="364">
        <f t="shared" si="327"/>
        <v>68.777964840775425</v>
      </c>
      <c r="MW310" s="364">
        <f t="shared" si="327"/>
        <v>42.946903947071199</v>
      </c>
      <c r="MX310" s="364">
        <f t="shared" si="327"/>
        <v>62.842194496471514</v>
      </c>
      <c r="MY310" s="364">
        <f t="shared" si="327"/>
        <v>43.96848961427402</v>
      </c>
      <c r="MZ310" s="364">
        <f t="shared" si="327"/>
        <v>37.266499854941124</v>
      </c>
      <c r="NA310" s="364">
        <f t="shared" si="327"/>
        <v>57.825123013741134</v>
      </c>
      <c r="NB310" s="364">
        <f t="shared" si="327"/>
        <v>58.952057518431744</v>
      </c>
      <c r="NC310" s="364">
        <f t="shared" si="327"/>
        <v>92.469290698541528</v>
      </c>
      <c r="ND310" s="364">
        <f t="shared" si="327"/>
        <v>91.5658466621489</v>
      </c>
      <c r="NE310" s="364">
        <f t="shared" si="327"/>
        <v>67.497964549024744</v>
      </c>
      <c r="NF310" s="364">
        <f t="shared" si="327"/>
        <v>17.941222032620562</v>
      </c>
      <c r="NG310" s="364">
        <f t="shared" si="327"/>
        <v>104.9729014769879</v>
      </c>
      <c r="NH310" s="364">
        <f t="shared" si="327"/>
        <v>73.47205643416423</v>
      </c>
      <c r="NI310" s="364">
        <f t="shared" si="327"/>
        <v>43.43008243590058</v>
      </c>
      <c r="NJ310" s="364">
        <f t="shared" si="327"/>
        <v>49.903760372526449</v>
      </c>
      <c r="NK310" s="364">
        <f t="shared" si="327"/>
        <v>32.816123488924639</v>
      </c>
      <c r="NL310" s="364">
        <f t="shared" si="327"/>
        <v>55.590665066392347</v>
      </c>
      <c r="NM310" s="364">
        <f t="shared" si="327"/>
        <v>64.994051225107981</v>
      </c>
      <c r="NN310" s="364">
        <f t="shared" si="327"/>
        <v>62.230871686846996</v>
      </c>
      <c r="NO310" s="364">
        <f t="shared" si="327"/>
        <v>118.35602402588746</v>
      </c>
      <c r="NP310" s="364">
        <f t="shared" si="327"/>
        <v>98.849232929726753</v>
      </c>
      <c r="NQ310" s="364">
        <f t="shared" si="327"/>
        <v>132.66153599120395</v>
      </c>
      <c r="NR310" s="364">
        <f t="shared" si="327"/>
        <v>122.95500779725505</v>
      </c>
      <c r="NS310" s="364">
        <f t="shared" si="327"/>
        <v>146.01574038542662</v>
      </c>
      <c r="NT310" s="364">
        <f t="shared" si="327"/>
        <v>133.94590092995534</v>
      </c>
      <c r="NU310" s="364">
        <f t="shared" si="327"/>
        <v>118.73894028091892</v>
      </c>
      <c r="NV310" s="364">
        <f t="shared" si="327"/>
        <v>138.69246700794969</v>
      </c>
      <c r="NW310" s="364">
        <f t="shared" si="327"/>
        <v>104.41547911614782</v>
      </c>
      <c r="NX310" s="364">
        <f t="shared" si="327"/>
        <v>139.34362407705268</v>
      </c>
      <c r="NY310" s="364">
        <f t="shared" si="327"/>
        <v>182.93425213029721</v>
      </c>
      <c r="NZ310" s="364">
        <f t="shared" si="327"/>
        <v>164.92422483310068</v>
      </c>
      <c r="OA310" s="364">
        <f t="shared" si="327"/>
        <v>155.11000144242416</v>
      </c>
      <c r="OB310" s="364">
        <f t="shared" si="327"/>
        <v>157.59895710012876</v>
      </c>
      <c r="OC310" s="364">
        <f t="shared" si="327"/>
        <v>167.23867438499661</v>
      </c>
      <c r="OD310" s="364">
        <f t="shared" si="327"/>
        <v>179.97762010902551</v>
      </c>
      <c r="OE310" s="364">
        <f t="shared" si="327"/>
        <v>115.81222359207158</v>
      </c>
      <c r="OF310" s="364">
        <f t="shared" si="327"/>
        <v>0</v>
      </c>
      <c r="OG310" s="364">
        <f t="shared" ref="OG310:OR310" si="328">OG289*7.328/2204.622</f>
        <v>0</v>
      </c>
      <c r="OH310" s="364">
        <f t="shared" si="328"/>
        <v>0</v>
      </c>
      <c r="OI310" s="364">
        <f t="shared" si="328"/>
        <v>0</v>
      </c>
      <c r="OJ310" s="364">
        <f t="shared" si="328"/>
        <v>0</v>
      </c>
      <c r="OK310" s="364">
        <f t="shared" si="328"/>
        <v>0</v>
      </c>
      <c r="OL310" s="364">
        <f t="shared" si="328"/>
        <v>0</v>
      </c>
      <c r="OM310" s="364">
        <f t="shared" si="328"/>
        <v>0</v>
      </c>
      <c r="ON310" s="364">
        <f t="shared" si="328"/>
        <v>0</v>
      </c>
      <c r="OO310" s="364">
        <f t="shared" si="328"/>
        <v>0</v>
      </c>
      <c r="OP310" s="364">
        <f t="shared" si="328"/>
        <v>0</v>
      </c>
      <c r="OQ310" s="364">
        <f t="shared" si="328"/>
        <v>0</v>
      </c>
      <c r="OR310" s="364">
        <f t="shared" si="328"/>
        <v>0</v>
      </c>
    </row>
    <row r="312" spans="1:408">
      <c r="JE312" s="367">
        <f t="shared" ref="JE312:JL319" si="329">JE297/0.042</f>
        <v>227.55225886274494</v>
      </c>
      <c r="JF312" s="367">
        <f t="shared" si="329"/>
        <v>251.82299941176453</v>
      </c>
      <c r="JG312" s="367">
        <f t="shared" si="329"/>
        <v>196.07824356862733</v>
      </c>
      <c r="JH312" s="367">
        <f t="shared" si="329"/>
        <v>121.23911454901955</v>
      </c>
      <c r="JI312" s="367">
        <f t="shared" si="329"/>
        <v>142.9916594117646</v>
      </c>
      <c r="JJ312" s="367">
        <f t="shared" si="329"/>
        <v>277.52780780392141</v>
      </c>
      <c r="JK312" s="367">
        <f t="shared" si="329"/>
        <v>0</v>
      </c>
      <c r="JL312" s="367">
        <f t="shared" si="329"/>
        <v>368.87175399999967</v>
      </c>
      <c r="JM312" s="367" t="s">
        <v>585</v>
      </c>
    </row>
    <row r="313" spans="1:408">
      <c r="JE313" s="367">
        <f t="shared" si="329"/>
        <v>0</v>
      </c>
      <c r="JF313" s="367">
        <f t="shared" si="329"/>
        <v>0</v>
      </c>
      <c r="JG313" s="367">
        <f t="shared" si="329"/>
        <v>0</v>
      </c>
      <c r="JH313" s="367">
        <f t="shared" si="329"/>
        <v>0</v>
      </c>
      <c r="JI313" s="367">
        <f t="shared" si="329"/>
        <v>0</v>
      </c>
      <c r="JJ313" s="367">
        <f t="shared" si="329"/>
        <v>0</v>
      </c>
      <c r="JK313" s="367">
        <f t="shared" si="329"/>
        <v>0</v>
      </c>
      <c r="JL313" s="367">
        <f t="shared" si="329"/>
        <v>0</v>
      </c>
      <c r="JM313" s="367" t="s">
        <v>577</v>
      </c>
    </row>
    <row r="314" spans="1:408">
      <c r="JE314" s="367">
        <f t="shared" si="329"/>
        <v>0</v>
      </c>
      <c r="JF314" s="367">
        <f t="shared" si="329"/>
        <v>0</v>
      </c>
      <c r="JG314" s="367">
        <f t="shared" si="329"/>
        <v>0</v>
      </c>
      <c r="JH314" s="367">
        <f t="shared" si="329"/>
        <v>0</v>
      </c>
      <c r="JI314" s="367">
        <f t="shared" si="329"/>
        <v>0</v>
      </c>
      <c r="JJ314" s="367">
        <f t="shared" si="329"/>
        <v>0</v>
      </c>
      <c r="JK314" s="367">
        <f t="shared" si="329"/>
        <v>0</v>
      </c>
      <c r="JL314" s="367">
        <f t="shared" si="329"/>
        <v>0</v>
      </c>
      <c r="JM314" s="367" t="s">
        <v>710</v>
      </c>
    </row>
    <row r="315" spans="1:408">
      <c r="JE315" s="367">
        <f t="shared" si="329"/>
        <v>123.46226278431365</v>
      </c>
      <c r="JF315" s="367">
        <f t="shared" si="329"/>
        <v>120.09254643137247</v>
      </c>
      <c r="JG315" s="367">
        <f t="shared" si="329"/>
        <v>0</v>
      </c>
      <c r="JH315" s="367">
        <f t="shared" si="329"/>
        <v>0</v>
      </c>
      <c r="JI315" s="367">
        <f t="shared" si="329"/>
        <v>267.79192807843123</v>
      </c>
      <c r="JJ315" s="367">
        <f t="shared" si="329"/>
        <v>526.79212827450954</v>
      </c>
      <c r="JK315" s="367">
        <f t="shared" si="329"/>
        <v>760.82582486274453</v>
      </c>
      <c r="JL315" s="367">
        <f t="shared" si="329"/>
        <v>1090.8089525098032</v>
      </c>
      <c r="JM315" s="367" t="s">
        <v>587</v>
      </c>
    </row>
    <row r="316" spans="1:408">
      <c r="JE316" s="367">
        <f t="shared" si="329"/>
        <v>46.161202941176441</v>
      </c>
      <c r="JF316" s="367">
        <f t="shared" si="329"/>
        <v>46.702580705882326</v>
      </c>
      <c r="JG316" s="367">
        <f t="shared" si="329"/>
        <v>48.419345176470557</v>
      </c>
      <c r="JH316" s="367">
        <f t="shared" si="329"/>
        <v>47.683098862745069</v>
      </c>
      <c r="JI316" s="367">
        <f t="shared" si="329"/>
        <v>49.51582384313722</v>
      </c>
      <c r="JJ316" s="367">
        <f t="shared" si="329"/>
        <v>53.903110823529381</v>
      </c>
      <c r="JK316" s="367">
        <f t="shared" si="329"/>
        <v>57.096484862745065</v>
      </c>
      <c r="JL316" s="367">
        <f t="shared" si="329"/>
        <v>191.89200054901949</v>
      </c>
      <c r="JM316" s="373" t="s">
        <v>584</v>
      </c>
    </row>
    <row r="317" spans="1:408">
      <c r="A317" s="254" t="s">
        <v>861</v>
      </c>
      <c r="JE317" s="367">
        <f t="shared" si="329"/>
        <v>37.573263647058795</v>
      </c>
      <c r="JF317" s="367">
        <f t="shared" si="329"/>
        <v>206.79601376470575</v>
      </c>
      <c r="JG317" s="367">
        <f t="shared" si="329"/>
        <v>51.64428243137251</v>
      </c>
      <c r="JH317" s="367">
        <f t="shared" si="329"/>
        <v>202.5596812941175</v>
      </c>
      <c r="JI317" s="367">
        <f t="shared" si="329"/>
        <v>108.32427007843131</v>
      </c>
      <c r="JJ317" s="367">
        <f t="shared" si="329"/>
        <v>165.05640564705871</v>
      </c>
      <c r="JK317" s="367">
        <f t="shared" si="329"/>
        <v>169.92125780392143</v>
      </c>
      <c r="JL317" s="367">
        <f t="shared" si="329"/>
        <v>206.02340113725478</v>
      </c>
      <c r="JM317" s="367" t="s">
        <v>854</v>
      </c>
    </row>
    <row r="318" spans="1:408">
      <c r="A318" s="254" t="s">
        <v>584</v>
      </c>
      <c r="JE318" s="367">
        <f t="shared" si="329"/>
        <v>27.76945439215779</v>
      </c>
      <c r="JF318" s="367">
        <f t="shared" si="329"/>
        <v>34.319507803923258</v>
      </c>
      <c r="JG318" s="367">
        <f t="shared" si="329"/>
        <v>30.894212745099058</v>
      </c>
      <c r="JH318" s="367">
        <f t="shared" si="329"/>
        <v>99.124965019610656</v>
      </c>
      <c r="JI318" s="367">
        <f t="shared" si="329"/>
        <v>92.208503843136683</v>
      </c>
      <c r="JJ318" s="367">
        <f t="shared" si="329"/>
        <v>129.47299690196007</v>
      </c>
      <c r="JK318" s="367">
        <f t="shared" si="329"/>
        <v>216.67118333333352</v>
      </c>
      <c r="JL318" s="367">
        <f t="shared" si="329"/>
        <v>112.36847862745033</v>
      </c>
      <c r="JM318" s="367" t="s">
        <v>435</v>
      </c>
      <c r="OE318" s="374">
        <f>OE301-'US Biodiesel Exports'!OF243</f>
        <v>-12038.5605</v>
      </c>
    </row>
    <row r="319" spans="1:408">
      <c r="A319" s="254" t="s">
        <v>581</v>
      </c>
      <c r="JE319" s="367">
        <f t="shared" si="329"/>
        <v>462.51844262745163</v>
      </c>
      <c r="JF319" s="367">
        <f t="shared" si="329"/>
        <v>659.73364811764827</v>
      </c>
      <c r="JG319" s="367">
        <f t="shared" si="329"/>
        <v>327.03608392156946</v>
      </c>
      <c r="JH319" s="367">
        <f t="shared" si="329"/>
        <v>470.60685972549277</v>
      </c>
      <c r="JI319" s="367">
        <f t="shared" si="329"/>
        <v>660.83218525490099</v>
      </c>
      <c r="JJ319" s="367">
        <f t="shared" si="329"/>
        <v>1152.7524494509789</v>
      </c>
      <c r="JK319" s="367">
        <f t="shared" si="329"/>
        <v>1204.5147508627444</v>
      </c>
      <c r="JL319" s="367">
        <f t="shared" si="329"/>
        <v>1969.9645868235275</v>
      </c>
      <c r="JM319" s="367" t="s">
        <v>23</v>
      </c>
      <c r="OE319" s="374">
        <f>OE302-'US Biodiesel Exports'!OF302</f>
        <v>20.415899999999997</v>
      </c>
    </row>
    <row r="321" spans="249:307">
      <c r="IO321" s="375">
        <v>48</v>
      </c>
      <c r="IP321" s="375">
        <v>72</v>
      </c>
      <c r="IQ321" s="375">
        <v>25</v>
      </c>
      <c r="IR321" s="375">
        <v>32</v>
      </c>
      <c r="IS321" s="375">
        <v>75</v>
      </c>
      <c r="IT321" s="375">
        <v>132</v>
      </c>
      <c r="IU321" s="375">
        <v>166</v>
      </c>
      <c r="IV321" s="375">
        <v>55</v>
      </c>
      <c r="IW321" s="375">
        <v>108</v>
      </c>
      <c r="IX321" s="375">
        <v>60</v>
      </c>
      <c r="IY321" s="375">
        <v>9</v>
      </c>
      <c r="IZ321" s="375">
        <v>71</v>
      </c>
      <c r="JA321" s="375">
        <v>30</v>
      </c>
      <c r="JB321" s="375">
        <v>52</v>
      </c>
      <c r="JC321" s="375">
        <v>406</v>
      </c>
      <c r="JD321" s="375">
        <v>304</v>
      </c>
      <c r="JE321" s="375">
        <v>385</v>
      </c>
      <c r="JF321" s="375">
        <v>682</v>
      </c>
      <c r="JG321" s="375">
        <v>338</v>
      </c>
      <c r="JH321" s="375">
        <v>364</v>
      </c>
      <c r="JI321" s="375">
        <v>683</v>
      </c>
      <c r="JJ321" s="375">
        <v>1101</v>
      </c>
      <c r="JK321" s="375">
        <v>1387</v>
      </c>
      <c r="JM321" s="376" t="s">
        <v>6</v>
      </c>
    </row>
    <row r="323" spans="249:307">
      <c r="IO323" s="376">
        <f t="shared" ref="IO323:JI323" si="330">IO321*0.042</f>
        <v>2.016</v>
      </c>
      <c r="IP323" s="376">
        <f t="shared" si="330"/>
        <v>3.024</v>
      </c>
      <c r="IQ323" s="376">
        <f t="shared" si="330"/>
        <v>1.05</v>
      </c>
      <c r="IR323" s="376">
        <f t="shared" si="330"/>
        <v>1.3440000000000001</v>
      </c>
      <c r="IS323" s="376">
        <f t="shared" si="330"/>
        <v>3.1500000000000004</v>
      </c>
      <c r="IT323" s="376">
        <f t="shared" si="330"/>
        <v>5.5440000000000005</v>
      </c>
      <c r="IU323" s="376">
        <f t="shared" si="330"/>
        <v>6.9720000000000004</v>
      </c>
      <c r="IV323" s="376">
        <f t="shared" si="330"/>
        <v>2.31</v>
      </c>
      <c r="IW323" s="376">
        <f t="shared" si="330"/>
        <v>4.5360000000000005</v>
      </c>
      <c r="IX323" s="376">
        <f t="shared" si="330"/>
        <v>2.52</v>
      </c>
      <c r="IY323" s="376">
        <f t="shared" si="330"/>
        <v>0.378</v>
      </c>
      <c r="IZ323" s="376">
        <f t="shared" si="330"/>
        <v>2.9820000000000002</v>
      </c>
      <c r="JA323" s="376">
        <f t="shared" si="330"/>
        <v>1.26</v>
      </c>
      <c r="JB323" s="376">
        <f t="shared" si="330"/>
        <v>2.1840000000000002</v>
      </c>
      <c r="JC323" s="376">
        <f t="shared" si="330"/>
        <v>17.052</v>
      </c>
      <c r="JD323" s="376">
        <f t="shared" si="330"/>
        <v>12.768000000000001</v>
      </c>
      <c r="JE323" s="376">
        <f t="shared" si="330"/>
        <v>16.170000000000002</v>
      </c>
      <c r="JF323" s="376">
        <f t="shared" si="330"/>
        <v>28.644000000000002</v>
      </c>
      <c r="JG323" s="376">
        <f t="shared" si="330"/>
        <v>14.196000000000002</v>
      </c>
      <c r="JH323" s="376">
        <f t="shared" si="330"/>
        <v>15.288</v>
      </c>
      <c r="JI323" s="376">
        <f t="shared" si="330"/>
        <v>28.686000000000003</v>
      </c>
      <c r="JJ323" s="376">
        <f>JJ321*0.042</f>
        <v>46.242000000000004</v>
      </c>
      <c r="JK323" s="376">
        <f>JK321*0.042</f>
        <v>58.254000000000005</v>
      </c>
    </row>
    <row r="324" spans="249:307">
      <c r="IO324" s="376">
        <f t="shared" ref="IO324:JI324" si="331">IO304</f>
        <v>1.8351676988235284</v>
      </c>
      <c r="IP324" s="376">
        <f t="shared" si="331"/>
        <v>2.4304156388235278</v>
      </c>
      <c r="IQ324" s="376">
        <f t="shared" si="331"/>
        <v>2.3149395557647043</v>
      </c>
      <c r="IR324" s="376">
        <f t="shared" si="331"/>
        <v>2.0763216451764697</v>
      </c>
      <c r="IS324" s="376">
        <f t="shared" si="331"/>
        <v>3.966475210352939</v>
      </c>
      <c r="IT324" s="376">
        <f t="shared" si="331"/>
        <v>4.2995028159999977</v>
      </c>
      <c r="IU324" s="376">
        <f t="shared" si="331"/>
        <v>6.7160855324705846</v>
      </c>
      <c r="IV324" s="376">
        <f t="shared" si="331"/>
        <v>1.820066758588234</v>
      </c>
      <c r="IW324" s="376">
        <f t="shared" si="331"/>
        <v>3.3931005788235269</v>
      </c>
      <c r="IX324" s="376">
        <f t="shared" si="331"/>
        <v>1.3962029628235286</v>
      </c>
      <c r="IY324" s="376">
        <f t="shared" si="331"/>
        <v>0.35201905529411742</v>
      </c>
      <c r="IZ324" s="376">
        <f t="shared" si="331"/>
        <v>2.7368725061176455</v>
      </c>
      <c r="JA324" s="376">
        <f t="shared" si="331"/>
        <v>0.52902282423529379</v>
      </c>
      <c r="JB324" s="376">
        <f t="shared" si="331"/>
        <v>2.1063794327058809</v>
      </c>
      <c r="JC324" s="376">
        <f t="shared" si="331"/>
        <v>17.506427795294076</v>
      </c>
      <c r="JD324" s="376">
        <f t="shared" si="331"/>
        <v>13.85220198847068</v>
      </c>
      <c r="JE324" s="376">
        <f t="shared" si="331"/>
        <v>19.425774590352969</v>
      </c>
      <c r="JF324" s="376">
        <f t="shared" si="331"/>
        <v>27.708813220941231</v>
      </c>
      <c r="JG324" s="376">
        <f t="shared" si="331"/>
        <v>13.735515524705917</v>
      </c>
      <c r="JH324" s="376">
        <f t="shared" si="331"/>
        <v>19.765488108470699</v>
      </c>
      <c r="JI324" s="376">
        <f t="shared" si="331"/>
        <v>27.754951780705845</v>
      </c>
      <c r="JJ324" s="376">
        <f>JJ304</f>
        <v>48.415602876941122</v>
      </c>
      <c r="JK324" s="376">
        <f>JK304</f>
        <v>50.589619536235269</v>
      </c>
    </row>
    <row r="325" spans="249:307">
      <c r="IO325" s="376">
        <f t="shared" ref="IO325:JI325" si="332">IO324-IO323</f>
        <v>-0.18083230117647164</v>
      </c>
      <c r="IP325" s="376">
        <f t="shared" si="332"/>
        <v>-0.59358436117647218</v>
      </c>
      <c r="IQ325" s="376">
        <f t="shared" si="332"/>
        <v>1.2649395557647043</v>
      </c>
      <c r="IR325" s="376">
        <f t="shared" si="332"/>
        <v>0.73232164517646958</v>
      </c>
      <c r="IS325" s="376">
        <f t="shared" si="332"/>
        <v>0.81647521035293869</v>
      </c>
      <c r="IT325" s="376">
        <f t="shared" si="332"/>
        <v>-1.2444971840000028</v>
      </c>
      <c r="IU325" s="376">
        <f t="shared" si="332"/>
        <v>-0.25591446752941582</v>
      </c>
      <c r="IV325" s="376">
        <f t="shared" si="332"/>
        <v>-0.48993324141176608</v>
      </c>
      <c r="IW325" s="376">
        <f t="shared" si="332"/>
        <v>-1.1428994211764736</v>
      </c>
      <c r="IX325" s="376">
        <f t="shared" si="332"/>
        <v>-1.1237970371764714</v>
      </c>
      <c r="IY325" s="376">
        <f t="shared" si="332"/>
        <v>-2.598094470588258E-2</v>
      </c>
      <c r="IZ325" s="376">
        <f t="shared" si="332"/>
        <v>-0.24512749388235466</v>
      </c>
      <c r="JA325" s="376">
        <f t="shared" si="332"/>
        <v>-0.73097717576470622</v>
      </c>
      <c r="JB325" s="376">
        <f t="shared" si="332"/>
        <v>-7.7620567294119258E-2</v>
      </c>
      <c r="JC325" s="376">
        <f t="shared" si="332"/>
        <v>0.45442779529407673</v>
      </c>
      <c r="JD325" s="376">
        <f t="shared" si="332"/>
        <v>1.0842019884706797</v>
      </c>
      <c r="JE325" s="376">
        <f t="shared" si="332"/>
        <v>3.2557745903529671</v>
      </c>
      <c r="JF325" s="376">
        <f t="shared" si="332"/>
        <v>-0.93518677905877112</v>
      </c>
      <c r="JG325" s="376">
        <f t="shared" si="332"/>
        <v>-0.46048447529408421</v>
      </c>
      <c r="JH325" s="376">
        <f t="shared" si="332"/>
        <v>4.4774881084706983</v>
      </c>
      <c r="JI325" s="376">
        <f t="shared" si="332"/>
        <v>-0.93104821929415849</v>
      </c>
      <c r="JJ325" s="376">
        <f>JJ324-JJ323</f>
        <v>2.1736028769411178</v>
      </c>
      <c r="JK325" s="376">
        <f>JK324-JK323</f>
        <v>-7.6643804637647364</v>
      </c>
    </row>
    <row r="329" spans="249:307">
      <c r="KU329" s="377"/>
    </row>
    <row r="330" spans="249:307">
      <c r="KU330" s="377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D9412-D60A-4F35-9B5B-B28F166F2BF1}">
  <dimension ref="A1:PM325"/>
  <sheetViews>
    <sheetView workbookViewId="0">
      <pane xSplit="1" ySplit="2" topLeftCell="NS271" activePane="bottomRight" state="frozen"/>
      <selection activeCell="B187" sqref="B187"/>
      <selection pane="topRight" activeCell="B187" sqref="B187"/>
      <selection pane="bottomLeft" activeCell="B187" sqref="B187"/>
      <selection pane="bottomRight" activeCell="B187" sqref="B187"/>
    </sheetView>
  </sheetViews>
  <sheetFormatPr defaultRowHeight="16.5"/>
  <cols>
    <col min="1" max="1" width="16.140625" style="254" customWidth="1"/>
  </cols>
  <sheetData>
    <row r="1" spans="1:429" ht="15">
      <c r="A1" s="356" t="s">
        <v>862</v>
      </c>
      <c r="AH1" s="357" t="s">
        <v>592</v>
      </c>
    </row>
    <row r="2" spans="1:429" ht="15">
      <c r="A2" s="249"/>
      <c r="B2" s="358">
        <v>1994</v>
      </c>
      <c r="C2" s="358">
        <v>1995</v>
      </c>
      <c r="D2" s="358">
        <v>1996</v>
      </c>
      <c r="E2" s="358">
        <v>1997</v>
      </c>
      <c r="F2" s="358">
        <v>1998</v>
      </c>
      <c r="G2" s="358">
        <v>1999</v>
      </c>
      <c r="H2" s="358">
        <v>2000</v>
      </c>
      <c r="I2" s="358">
        <v>2001</v>
      </c>
      <c r="J2" s="358">
        <v>2002</v>
      </c>
      <c r="K2" s="358">
        <v>2003</v>
      </c>
      <c r="L2" s="358">
        <v>2004</v>
      </c>
      <c r="M2" s="358">
        <v>2005</v>
      </c>
      <c r="N2" s="358">
        <v>2006</v>
      </c>
      <c r="O2" s="358">
        <v>2007</v>
      </c>
      <c r="P2" s="358">
        <v>2008</v>
      </c>
      <c r="Q2" s="358">
        <v>2009</v>
      </c>
      <c r="R2" s="358">
        <v>2010</v>
      </c>
      <c r="S2" s="358">
        <v>2011</v>
      </c>
      <c r="T2" s="358">
        <v>2012</v>
      </c>
      <c r="U2" s="358">
        <v>2013</v>
      </c>
      <c r="V2" s="358">
        <v>2014</v>
      </c>
      <c r="W2" s="358">
        <v>2015</v>
      </c>
      <c r="X2" s="358">
        <v>2016</v>
      </c>
      <c r="Y2" s="358">
        <v>2017</v>
      </c>
      <c r="Z2" s="358">
        <v>2018</v>
      </c>
      <c r="AA2" s="358">
        <v>2019</v>
      </c>
      <c r="AB2" s="358">
        <v>2020</v>
      </c>
      <c r="AC2" s="358">
        <v>2021</v>
      </c>
      <c r="AD2" s="358">
        <v>2022</v>
      </c>
      <c r="AE2" s="358">
        <v>2023</v>
      </c>
      <c r="AF2" s="358">
        <v>2024</v>
      </c>
      <c r="AG2" s="358"/>
      <c r="AH2" s="360">
        <v>34335</v>
      </c>
      <c r="AI2" s="360">
        <v>34366</v>
      </c>
      <c r="AJ2" s="360">
        <v>34394</v>
      </c>
      <c r="AK2" s="360">
        <v>34425</v>
      </c>
      <c r="AL2" s="360">
        <v>34455</v>
      </c>
      <c r="AM2" s="360">
        <v>34486</v>
      </c>
      <c r="AN2" s="360">
        <v>34516</v>
      </c>
      <c r="AO2" s="360">
        <v>34547</v>
      </c>
      <c r="AP2" s="360">
        <v>34578</v>
      </c>
      <c r="AQ2" s="360">
        <v>34608</v>
      </c>
      <c r="AR2" s="360">
        <v>34639</v>
      </c>
      <c r="AS2" s="360">
        <v>34669</v>
      </c>
      <c r="AT2" s="360">
        <v>34700</v>
      </c>
      <c r="AU2" s="360">
        <v>34731</v>
      </c>
      <c r="AV2" s="360">
        <v>34759</v>
      </c>
      <c r="AW2" s="360">
        <v>34790</v>
      </c>
      <c r="AX2" s="360">
        <v>34820</v>
      </c>
      <c r="AY2" s="360">
        <v>34851</v>
      </c>
      <c r="AZ2" s="360">
        <v>34881</v>
      </c>
      <c r="BA2" s="360">
        <v>34912</v>
      </c>
      <c r="BB2" s="360">
        <v>34943</v>
      </c>
      <c r="BC2" s="360">
        <v>34973</v>
      </c>
      <c r="BD2" s="360">
        <v>35004</v>
      </c>
      <c r="BE2" s="360">
        <v>35034</v>
      </c>
      <c r="BF2" s="360">
        <v>35065</v>
      </c>
      <c r="BG2" s="360">
        <v>35096</v>
      </c>
      <c r="BH2" s="360">
        <v>35125</v>
      </c>
      <c r="BI2" s="360">
        <v>35156</v>
      </c>
      <c r="BJ2" s="360">
        <v>35186</v>
      </c>
      <c r="BK2" s="360">
        <v>35217</v>
      </c>
      <c r="BL2" s="360">
        <v>35247</v>
      </c>
      <c r="BM2" s="360">
        <v>35278</v>
      </c>
      <c r="BN2" s="360">
        <v>35309</v>
      </c>
      <c r="BO2" s="360">
        <v>35339</v>
      </c>
      <c r="BP2" s="360">
        <v>35370</v>
      </c>
      <c r="BQ2" s="360">
        <v>35400</v>
      </c>
      <c r="BR2" s="360">
        <v>35431</v>
      </c>
      <c r="BS2" s="360">
        <v>35462</v>
      </c>
      <c r="BT2" s="360">
        <v>35490</v>
      </c>
      <c r="BU2" s="360">
        <v>35521</v>
      </c>
      <c r="BV2" s="360">
        <v>35551</v>
      </c>
      <c r="BW2" s="360">
        <v>35582</v>
      </c>
      <c r="BX2" s="360">
        <v>35612</v>
      </c>
      <c r="BY2" s="360">
        <v>35643</v>
      </c>
      <c r="BZ2" s="360">
        <v>35674</v>
      </c>
      <c r="CA2" s="360">
        <v>35704</v>
      </c>
      <c r="CB2" s="360">
        <v>35735</v>
      </c>
      <c r="CC2" s="360">
        <v>35765</v>
      </c>
      <c r="CD2" s="360">
        <v>35796</v>
      </c>
      <c r="CE2" s="360">
        <v>35827</v>
      </c>
      <c r="CF2" s="360">
        <v>35855</v>
      </c>
      <c r="CG2" s="360">
        <v>35886</v>
      </c>
      <c r="CH2" s="360">
        <v>35916</v>
      </c>
      <c r="CI2" s="360">
        <v>35947</v>
      </c>
      <c r="CJ2" s="360">
        <v>35977</v>
      </c>
      <c r="CK2" s="360">
        <v>36008</v>
      </c>
      <c r="CL2" s="360">
        <v>36039</v>
      </c>
      <c r="CM2" s="360">
        <v>36069</v>
      </c>
      <c r="CN2" s="360">
        <v>36100</v>
      </c>
      <c r="CO2" s="360">
        <v>36130</v>
      </c>
      <c r="CP2" s="360">
        <v>36161</v>
      </c>
      <c r="CQ2" s="360">
        <v>36192</v>
      </c>
      <c r="CR2" s="360">
        <v>36220</v>
      </c>
      <c r="CS2" s="360">
        <v>36251</v>
      </c>
      <c r="CT2" s="360">
        <v>36281</v>
      </c>
      <c r="CU2" s="360">
        <v>36312</v>
      </c>
      <c r="CV2" s="360">
        <v>36342</v>
      </c>
      <c r="CW2" s="360">
        <v>36373</v>
      </c>
      <c r="CX2" s="360">
        <v>36404</v>
      </c>
      <c r="CY2" s="360">
        <v>36434</v>
      </c>
      <c r="CZ2" s="360">
        <v>36465</v>
      </c>
      <c r="DA2" s="360">
        <v>36495</v>
      </c>
      <c r="DB2" s="360">
        <v>36526</v>
      </c>
      <c r="DC2" s="360">
        <v>36557</v>
      </c>
      <c r="DD2" s="360">
        <v>36586</v>
      </c>
      <c r="DE2" s="360">
        <v>36617</v>
      </c>
      <c r="DF2" s="360">
        <v>36647</v>
      </c>
      <c r="DG2" s="360">
        <v>36678</v>
      </c>
      <c r="DH2" s="360">
        <v>36708</v>
      </c>
      <c r="DI2" s="360">
        <v>36739</v>
      </c>
      <c r="DJ2" s="360">
        <v>36770</v>
      </c>
      <c r="DK2" s="360">
        <v>36800</v>
      </c>
      <c r="DL2" s="360">
        <v>36831</v>
      </c>
      <c r="DM2" s="360">
        <v>36861</v>
      </c>
      <c r="DN2" s="360">
        <v>36892</v>
      </c>
      <c r="DO2" s="360">
        <v>36923</v>
      </c>
      <c r="DP2" s="360">
        <v>36951</v>
      </c>
      <c r="DQ2" s="360">
        <v>36982</v>
      </c>
      <c r="DR2" s="360">
        <v>37012</v>
      </c>
      <c r="DS2" s="360">
        <v>37043</v>
      </c>
      <c r="DT2" s="360">
        <v>37073</v>
      </c>
      <c r="DU2" s="360">
        <v>37104</v>
      </c>
      <c r="DV2" s="360">
        <v>37135</v>
      </c>
      <c r="DW2" s="360">
        <v>37165</v>
      </c>
      <c r="DX2" s="360">
        <v>37196</v>
      </c>
      <c r="DY2" s="360">
        <v>37226</v>
      </c>
      <c r="DZ2" s="360">
        <v>37257</v>
      </c>
      <c r="EA2" s="360">
        <v>37288</v>
      </c>
      <c r="EB2" s="360">
        <v>37316</v>
      </c>
      <c r="EC2" s="360">
        <v>37347</v>
      </c>
      <c r="ED2" s="360">
        <v>37377</v>
      </c>
      <c r="EE2" s="360">
        <v>37408</v>
      </c>
      <c r="EF2" s="360">
        <v>37438</v>
      </c>
      <c r="EG2" s="360">
        <v>37469</v>
      </c>
      <c r="EH2" s="360">
        <v>37500</v>
      </c>
      <c r="EI2" s="360">
        <v>37530</v>
      </c>
      <c r="EJ2" s="360">
        <v>37561</v>
      </c>
      <c r="EK2" s="360">
        <v>37591</v>
      </c>
      <c r="EL2" s="360">
        <v>37622</v>
      </c>
      <c r="EM2" s="360">
        <v>37653</v>
      </c>
      <c r="EN2" s="360">
        <v>37681</v>
      </c>
      <c r="EO2" s="360">
        <v>37712</v>
      </c>
      <c r="EP2" s="360">
        <v>37742</v>
      </c>
      <c r="EQ2" s="360">
        <v>37773</v>
      </c>
      <c r="ER2" s="360">
        <v>37803</v>
      </c>
      <c r="ES2" s="360">
        <v>37834</v>
      </c>
      <c r="ET2" s="360">
        <v>37865</v>
      </c>
      <c r="EU2" s="360">
        <v>37895</v>
      </c>
      <c r="EV2" s="360">
        <v>37926</v>
      </c>
      <c r="EW2" s="360">
        <v>37956</v>
      </c>
      <c r="EX2" s="360">
        <v>37987</v>
      </c>
      <c r="EY2" s="360">
        <v>38018</v>
      </c>
      <c r="EZ2" s="360">
        <v>38047</v>
      </c>
      <c r="FA2" s="360">
        <v>38078</v>
      </c>
      <c r="FB2" s="360">
        <v>38108</v>
      </c>
      <c r="FC2" s="360">
        <v>38139</v>
      </c>
      <c r="FD2" s="360">
        <v>38169</v>
      </c>
      <c r="FE2" s="360">
        <v>38200</v>
      </c>
      <c r="FF2" s="360">
        <v>38231</v>
      </c>
      <c r="FG2" s="360">
        <v>38261</v>
      </c>
      <c r="FH2" s="360">
        <v>38292</v>
      </c>
      <c r="FI2" s="360">
        <v>38322</v>
      </c>
      <c r="FJ2" s="360">
        <v>38353</v>
      </c>
      <c r="FK2" s="360">
        <v>38384</v>
      </c>
      <c r="FL2" s="360">
        <v>38412</v>
      </c>
      <c r="FM2" s="360">
        <v>38443</v>
      </c>
      <c r="FN2" s="360">
        <v>38473</v>
      </c>
      <c r="FO2" s="360">
        <v>38504</v>
      </c>
      <c r="FP2" s="360">
        <v>38534</v>
      </c>
      <c r="FQ2" s="360">
        <v>38565</v>
      </c>
      <c r="FR2" s="360">
        <v>38596</v>
      </c>
      <c r="FS2" s="360">
        <v>38626</v>
      </c>
      <c r="FT2" s="360">
        <v>38657</v>
      </c>
      <c r="FU2" s="360">
        <v>38687</v>
      </c>
      <c r="FV2" s="360">
        <v>38718</v>
      </c>
      <c r="FW2" s="360">
        <v>38749</v>
      </c>
      <c r="FX2" s="360">
        <v>38777</v>
      </c>
      <c r="FY2" s="360">
        <v>38808</v>
      </c>
      <c r="FZ2" s="360">
        <v>38838</v>
      </c>
      <c r="GA2" s="360">
        <v>38869</v>
      </c>
      <c r="GB2" s="360">
        <v>38899</v>
      </c>
      <c r="GC2" s="360">
        <v>38930</v>
      </c>
      <c r="GD2" s="360">
        <v>38961</v>
      </c>
      <c r="GE2" s="360">
        <v>38991</v>
      </c>
      <c r="GF2" s="360">
        <v>39022</v>
      </c>
      <c r="GG2" s="360">
        <v>39052</v>
      </c>
      <c r="GH2" s="360">
        <v>39083</v>
      </c>
      <c r="GI2" s="360">
        <v>39114</v>
      </c>
      <c r="GJ2" s="360">
        <v>39142</v>
      </c>
      <c r="GK2" s="360">
        <v>39173</v>
      </c>
      <c r="GL2" s="360">
        <v>39203</v>
      </c>
      <c r="GM2" s="360">
        <v>39234</v>
      </c>
      <c r="GN2" s="360">
        <v>39264</v>
      </c>
      <c r="GO2" s="360">
        <v>39295</v>
      </c>
      <c r="GP2" s="360">
        <v>39326</v>
      </c>
      <c r="GQ2" s="360">
        <v>39356</v>
      </c>
      <c r="GR2" s="360">
        <v>39387</v>
      </c>
      <c r="GS2" s="360">
        <v>39417</v>
      </c>
      <c r="GT2" s="360">
        <v>39448</v>
      </c>
      <c r="GU2" s="360">
        <v>39479</v>
      </c>
      <c r="GV2" s="360">
        <v>39508</v>
      </c>
      <c r="GW2" s="360">
        <v>39539</v>
      </c>
      <c r="GX2" s="360">
        <v>39569</v>
      </c>
      <c r="GY2" s="360">
        <v>39600</v>
      </c>
      <c r="GZ2" s="360">
        <v>39630</v>
      </c>
      <c r="HA2" s="360">
        <v>39661</v>
      </c>
      <c r="HB2" s="360">
        <v>39692</v>
      </c>
      <c r="HC2" s="360">
        <v>39722</v>
      </c>
      <c r="HD2" s="360">
        <v>39753</v>
      </c>
      <c r="HE2" s="360">
        <v>39783</v>
      </c>
      <c r="HF2" s="360">
        <v>39814</v>
      </c>
      <c r="HG2" s="360">
        <v>39845</v>
      </c>
      <c r="HH2" s="360">
        <v>39873</v>
      </c>
      <c r="HI2" s="360">
        <v>39904</v>
      </c>
      <c r="HJ2" s="360">
        <v>39934</v>
      </c>
      <c r="HK2" s="360">
        <v>39965</v>
      </c>
      <c r="HL2" s="360">
        <v>39995</v>
      </c>
      <c r="HM2" s="360">
        <v>40026</v>
      </c>
      <c r="HN2" s="360">
        <v>40057</v>
      </c>
      <c r="HO2" s="360">
        <v>40087</v>
      </c>
      <c r="HP2" s="360">
        <v>40118</v>
      </c>
      <c r="HQ2" s="360">
        <v>40148</v>
      </c>
      <c r="HR2" s="360">
        <v>40179</v>
      </c>
      <c r="HS2" s="360">
        <v>40210</v>
      </c>
      <c r="HT2" s="360">
        <v>40238</v>
      </c>
      <c r="HU2" s="360">
        <v>40269</v>
      </c>
      <c r="HV2" s="360">
        <v>40299</v>
      </c>
      <c r="HW2" s="360">
        <v>40330</v>
      </c>
      <c r="HX2" s="360">
        <v>40360</v>
      </c>
      <c r="HY2" s="360">
        <v>40391</v>
      </c>
      <c r="HZ2" s="360">
        <v>40422</v>
      </c>
      <c r="IA2" s="360">
        <v>40452</v>
      </c>
      <c r="IB2" s="360">
        <v>40483</v>
      </c>
      <c r="IC2" s="360">
        <v>40513</v>
      </c>
      <c r="ID2" s="360">
        <v>40544</v>
      </c>
      <c r="IE2" s="360">
        <v>40575</v>
      </c>
      <c r="IF2" s="360">
        <v>40603</v>
      </c>
      <c r="IG2" s="360">
        <v>40634</v>
      </c>
      <c r="IH2" s="360">
        <v>40664</v>
      </c>
      <c r="II2" s="360">
        <v>40695</v>
      </c>
      <c r="IJ2" s="360">
        <v>40725</v>
      </c>
      <c r="IK2" s="360">
        <v>40756</v>
      </c>
      <c r="IL2" s="360">
        <v>40787</v>
      </c>
      <c r="IM2" s="360">
        <v>40817</v>
      </c>
      <c r="IN2" s="360">
        <v>40848</v>
      </c>
      <c r="IO2" s="360">
        <v>40878</v>
      </c>
      <c r="IP2" s="360">
        <v>40909</v>
      </c>
      <c r="IQ2" s="360">
        <v>40940</v>
      </c>
      <c r="IR2" s="360">
        <v>40969</v>
      </c>
      <c r="IS2" s="360">
        <v>41000</v>
      </c>
      <c r="IT2" s="360">
        <v>41030</v>
      </c>
      <c r="IU2" s="360">
        <v>41061</v>
      </c>
      <c r="IV2" s="360">
        <v>41091</v>
      </c>
      <c r="IW2" s="360">
        <v>41122</v>
      </c>
      <c r="IX2" s="360">
        <v>41153</v>
      </c>
      <c r="IY2" s="360">
        <v>41183</v>
      </c>
      <c r="IZ2" s="360">
        <v>41214</v>
      </c>
      <c r="JA2" s="360">
        <v>41244</v>
      </c>
      <c r="JB2" s="360">
        <v>41275</v>
      </c>
      <c r="JC2" s="360">
        <v>41306</v>
      </c>
      <c r="JD2" s="360">
        <v>41334</v>
      </c>
      <c r="JE2" s="360">
        <v>41365</v>
      </c>
      <c r="JF2" s="360">
        <v>41395</v>
      </c>
      <c r="JG2" s="360">
        <v>41426</v>
      </c>
      <c r="JH2" s="360">
        <v>41456</v>
      </c>
      <c r="JI2" s="360">
        <v>41487</v>
      </c>
      <c r="JJ2" s="360">
        <v>41518</v>
      </c>
      <c r="JK2" s="360">
        <v>41548</v>
      </c>
      <c r="JL2" s="360">
        <v>41579</v>
      </c>
      <c r="JM2" s="360">
        <v>41609</v>
      </c>
      <c r="JN2" s="360">
        <v>41640</v>
      </c>
      <c r="JO2" s="360">
        <v>41671</v>
      </c>
      <c r="JP2" s="360">
        <v>41699</v>
      </c>
      <c r="JQ2" s="360">
        <v>41730</v>
      </c>
      <c r="JR2" s="360">
        <v>41760</v>
      </c>
      <c r="JS2" s="360">
        <v>41791</v>
      </c>
      <c r="JT2" s="360">
        <v>41821</v>
      </c>
      <c r="JU2" s="360">
        <v>41852</v>
      </c>
      <c r="JV2" s="360">
        <v>41883</v>
      </c>
      <c r="JW2" s="360">
        <v>41913</v>
      </c>
      <c r="JX2" s="360">
        <v>41944</v>
      </c>
      <c r="JY2" s="360">
        <v>41974</v>
      </c>
      <c r="JZ2" s="360">
        <v>42005</v>
      </c>
      <c r="KA2" s="360">
        <v>42036</v>
      </c>
      <c r="KB2" s="360">
        <v>42064</v>
      </c>
      <c r="KC2" s="360">
        <v>42095</v>
      </c>
      <c r="KD2" s="360">
        <v>42125</v>
      </c>
      <c r="KE2" s="360">
        <v>42156</v>
      </c>
      <c r="KF2" s="360">
        <v>42186</v>
      </c>
      <c r="KG2" s="360">
        <v>42217</v>
      </c>
      <c r="KH2" s="360">
        <v>42248</v>
      </c>
      <c r="KI2" s="360">
        <v>42278</v>
      </c>
      <c r="KJ2" s="360">
        <v>42309</v>
      </c>
      <c r="KK2" s="360">
        <v>42339</v>
      </c>
      <c r="KL2" s="360">
        <v>42370</v>
      </c>
      <c r="KM2" s="360">
        <v>42401</v>
      </c>
      <c r="KN2" s="360">
        <v>42430</v>
      </c>
      <c r="KO2" s="360">
        <v>42461</v>
      </c>
      <c r="KP2" s="360">
        <v>42491</v>
      </c>
      <c r="KQ2" s="360">
        <v>42522</v>
      </c>
      <c r="KR2" s="360">
        <v>42552</v>
      </c>
      <c r="KS2" s="360">
        <v>42583</v>
      </c>
      <c r="KT2" s="360">
        <v>42614</v>
      </c>
      <c r="KU2" s="360">
        <v>42644</v>
      </c>
      <c r="KV2" s="360">
        <v>42675</v>
      </c>
      <c r="KW2" s="360">
        <v>42705</v>
      </c>
      <c r="KX2" s="360">
        <v>42736</v>
      </c>
      <c r="KY2" s="360">
        <v>42767</v>
      </c>
      <c r="KZ2" s="360">
        <v>42795</v>
      </c>
      <c r="LA2" s="360">
        <v>42826</v>
      </c>
      <c r="LB2" s="360">
        <v>42856</v>
      </c>
      <c r="LC2" s="360">
        <v>42887</v>
      </c>
      <c r="LD2" s="360">
        <v>42917</v>
      </c>
      <c r="LE2" s="360">
        <v>42948</v>
      </c>
      <c r="LF2" s="360">
        <v>42979</v>
      </c>
      <c r="LG2" s="360">
        <v>43009</v>
      </c>
      <c r="LH2" s="360">
        <v>43040</v>
      </c>
      <c r="LI2" s="360">
        <v>43070</v>
      </c>
      <c r="LJ2" s="360">
        <v>43101</v>
      </c>
      <c r="LK2" s="360">
        <v>43132</v>
      </c>
      <c r="LL2" s="360">
        <v>43160</v>
      </c>
      <c r="LM2" s="360">
        <v>43191</v>
      </c>
      <c r="LN2" s="360">
        <v>43221</v>
      </c>
      <c r="LO2" s="360">
        <v>43252</v>
      </c>
      <c r="LP2" s="360">
        <v>43282</v>
      </c>
      <c r="LQ2" s="360">
        <v>43313</v>
      </c>
      <c r="LR2" s="360">
        <v>43344</v>
      </c>
      <c r="LS2" s="360">
        <v>43374</v>
      </c>
      <c r="LT2" s="360">
        <v>43405</v>
      </c>
      <c r="LU2" s="360">
        <v>43435</v>
      </c>
      <c r="LV2" s="360">
        <v>43466</v>
      </c>
      <c r="LW2" s="360">
        <v>43497</v>
      </c>
      <c r="LX2" s="360">
        <v>43525</v>
      </c>
      <c r="LY2" s="360">
        <v>43556</v>
      </c>
      <c r="LZ2" s="360">
        <v>43586</v>
      </c>
      <c r="MA2" s="360">
        <v>43617</v>
      </c>
      <c r="MB2" s="360">
        <v>43647</v>
      </c>
      <c r="MC2" s="360">
        <v>43678</v>
      </c>
      <c r="MD2" s="360">
        <v>43709</v>
      </c>
      <c r="ME2" s="360">
        <v>43739</v>
      </c>
      <c r="MF2" s="360">
        <v>43770</v>
      </c>
      <c r="MG2" s="360">
        <v>43800</v>
      </c>
      <c r="MH2" s="360">
        <v>43831</v>
      </c>
      <c r="MI2" s="360">
        <v>43862</v>
      </c>
      <c r="MJ2" s="360">
        <v>43891</v>
      </c>
      <c r="MK2" s="360">
        <v>43922</v>
      </c>
      <c r="ML2" s="360">
        <v>43952</v>
      </c>
      <c r="MM2" s="360">
        <v>43983</v>
      </c>
      <c r="MN2" s="360">
        <v>44013</v>
      </c>
      <c r="MO2" s="360">
        <v>44044</v>
      </c>
      <c r="MP2" s="360">
        <v>44075</v>
      </c>
      <c r="MQ2" s="360">
        <v>44105</v>
      </c>
      <c r="MR2" s="360">
        <v>44136</v>
      </c>
      <c r="MS2" s="360">
        <v>44166</v>
      </c>
      <c r="MT2" s="360">
        <v>44197</v>
      </c>
      <c r="MU2" s="360">
        <v>44228</v>
      </c>
      <c r="MV2" s="360">
        <v>44256</v>
      </c>
      <c r="MW2" s="360">
        <v>44287</v>
      </c>
      <c r="MX2" s="360">
        <v>44317</v>
      </c>
      <c r="MY2" s="360">
        <v>44348</v>
      </c>
      <c r="MZ2" s="360">
        <v>44378</v>
      </c>
      <c r="NA2" s="360">
        <v>44409</v>
      </c>
      <c r="NB2" s="360">
        <v>44440</v>
      </c>
      <c r="NC2" s="360">
        <v>44470</v>
      </c>
      <c r="ND2" s="360">
        <v>44501</v>
      </c>
      <c r="NE2" s="360">
        <v>44531</v>
      </c>
      <c r="NF2" s="360">
        <v>44562</v>
      </c>
      <c r="NG2" s="360">
        <v>44593</v>
      </c>
      <c r="NH2" s="360">
        <v>44621</v>
      </c>
      <c r="NI2" s="360">
        <v>44652</v>
      </c>
      <c r="NJ2" s="360">
        <v>44682</v>
      </c>
      <c r="NK2" s="360">
        <v>44713</v>
      </c>
      <c r="NL2" s="360">
        <v>44743</v>
      </c>
      <c r="NM2" s="360">
        <v>44774</v>
      </c>
      <c r="NN2" s="360">
        <v>44805</v>
      </c>
      <c r="NO2" s="360">
        <v>44835</v>
      </c>
      <c r="NP2" s="360">
        <v>44866</v>
      </c>
      <c r="NQ2" s="360">
        <v>44896</v>
      </c>
      <c r="NR2" s="360">
        <v>44927</v>
      </c>
      <c r="NS2" s="360">
        <v>44958</v>
      </c>
      <c r="NT2" s="360">
        <v>44986</v>
      </c>
      <c r="NU2" s="360">
        <v>45017</v>
      </c>
      <c r="NV2" s="360">
        <v>45047</v>
      </c>
      <c r="NW2" s="360">
        <v>45078</v>
      </c>
      <c r="NX2" s="360">
        <v>45108</v>
      </c>
      <c r="NY2" s="360">
        <v>45139</v>
      </c>
      <c r="NZ2" s="360">
        <v>45170</v>
      </c>
      <c r="OA2" s="360">
        <v>45200</v>
      </c>
      <c r="OB2" s="360">
        <v>45231</v>
      </c>
      <c r="OC2" s="360">
        <v>45261</v>
      </c>
      <c r="OD2" s="360">
        <v>45292</v>
      </c>
      <c r="OE2" s="360">
        <v>45323</v>
      </c>
      <c r="OF2" s="360">
        <v>45352</v>
      </c>
      <c r="OG2" s="360">
        <v>45383</v>
      </c>
      <c r="OH2" s="360">
        <v>45413</v>
      </c>
      <c r="OI2" s="360">
        <v>45444</v>
      </c>
      <c r="OJ2" s="360">
        <v>45474</v>
      </c>
      <c r="OK2" s="360">
        <v>45505</v>
      </c>
      <c r="OL2" s="360">
        <v>45536</v>
      </c>
      <c r="OM2" s="360">
        <v>45566</v>
      </c>
      <c r="ON2" s="360">
        <v>45597</v>
      </c>
      <c r="OO2" s="360">
        <v>45627</v>
      </c>
      <c r="OP2" s="360">
        <v>45658</v>
      </c>
      <c r="OQ2" s="360">
        <v>45689</v>
      </c>
      <c r="OR2" s="360">
        <v>45717</v>
      </c>
      <c r="OS2" s="360">
        <v>45748</v>
      </c>
      <c r="OT2" s="360">
        <v>45778</v>
      </c>
      <c r="OU2" s="360">
        <v>45809</v>
      </c>
      <c r="OV2" s="360">
        <v>45839</v>
      </c>
      <c r="OW2" s="360">
        <v>45870</v>
      </c>
      <c r="OX2" s="360">
        <v>45901</v>
      </c>
      <c r="OY2" s="360">
        <v>45931</v>
      </c>
      <c r="OZ2" s="360">
        <v>45962</v>
      </c>
      <c r="PA2" s="360">
        <v>45992</v>
      </c>
      <c r="PB2" s="360">
        <v>46023</v>
      </c>
      <c r="PC2" s="360">
        <v>46054</v>
      </c>
      <c r="PD2" s="360">
        <v>46082</v>
      </c>
      <c r="PE2" s="360">
        <v>46113</v>
      </c>
      <c r="PF2" s="360">
        <v>46143</v>
      </c>
      <c r="PG2" s="360">
        <v>46174</v>
      </c>
      <c r="PH2" s="360">
        <v>46204</v>
      </c>
      <c r="PI2" s="360">
        <v>46235</v>
      </c>
      <c r="PJ2" s="360">
        <v>46266</v>
      </c>
      <c r="PK2" s="360">
        <v>46296</v>
      </c>
      <c r="PL2" s="360">
        <v>46327</v>
      </c>
      <c r="PM2" s="360">
        <v>46357</v>
      </c>
    </row>
    <row r="3" spans="1:429" ht="15">
      <c r="A3" s="361"/>
      <c r="B3" s="362"/>
      <c r="C3" s="362"/>
      <c r="D3" s="362"/>
      <c r="E3" s="362"/>
      <c r="F3" s="362"/>
      <c r="G3" s="362"/>
      <c r="H3" s="362"/>
      <c r="I3" s="362"/>
      <c r="J3" s="362"/>
      <c r="K3" s="362"/>
      <c r="L3" s="362"/>
      <c r="M3" s="362"/>
      <c r="N3" s="362"/>
      <c r="O3" s="362"/>
      <c r="P3" s="362"/>
      <c r="Q3" s="362"/>
      <c r="R3" s="362"/>
      <c r="S3" s="362"/>
      <c r="T3" s="362"/>
      <c r="U3" s="362"/>
      <c r="V3" s="362"/>
      <c r="W3" s="362"/>
      <c r="X3" s="362"/>
      <c r="Y3" s="362"/>
      <c r="Z3" s="362"/>
      <c r="AA3" s="362"/>
      <c r="AB3" s="362"/>
      <c r="AC3" s="362"/>
      <c r="AD3" s="362"/>
      <c r="AE3" s="362"/>
      <c r="AF3" s="362"/>
      <c r="AG3" s="362"/>
    </row>
    <row r="4" spans="1:429" ht="15">
      <c r="A4" s="363" t="s">
        <v>594</v>
      </c>
      <c r="B4" s="364">
        <f>SUM(B5:B35)</f>
        <v>0</v>
      </c>
      <c r="C4" s="364">
        <f>SUM(C5:C35)</f>
        <v>0</v>
      </c>
      <c r="D4" s="364">
        <f t="shared" ref="D4:AF4" si="0">SUM(D5:D35)</f>
        <v>0</v>
      </c>
      <c r="E4" s="364">
        <f t="shared" si="0"/>
        <v>0</v>
      </c>
      <c r="F4" s="364">
        <f t="shared" si="0"/>
        <v>0</v>
      </c>
      <c r="G4" s="364">
        <f t="shared" si="0"/>
        <v>0</v>
      </c>
      <c r="H4" s="364">
        <f t="shared" si="0"/>
        <v>0</v>
      </c>
      <c r="I4" s="364">
        <f t="shared" si="0"/>
        <v>0</v>
      </c>
      <c r="J4" s="364">
        <f t="shared" si="0"/>
        <v>0</v>
      </c>
      <c r="K4" s="364">
        <f t="shared" si="0"/>
        <v>0</v>
      </c>
      <c r="L4" s="364">
        <f t="shared" si="0"/>
        <v>0</v>
      </c>
      <c r="M4" s="364">
        <f t="shared" si="0"/>
        <v>0</v>
      </c>
      <c r="N4" s="364">
        <f t="shared" si="0"/>
        <v>0</v>
      </c>
      <c r="O4" s="364">
        <f t="shared" si="0"/>
        <v>0</v>
      </c>
      <c r="P4" s="364">
        <f t="shared" si="0"/>
        <v>0</v>
      </c>
      <c r="Q4" s="364">
        <f t="shared" si="0"/>
        <v>0</v>
      </c>
      <c r="R4" s="364">
        <f t="shared" si="0"/>
        <v>0</v>
      </c>
      <c r="S4" s="364">
        <f t="shared" si="0"/>
        <v>0</v>
      </c>
      <c r="T4" s="364">
        <f t="shared" si="0"/>
        <v>5.6887284000000005</v>
      </c>
      <c r="U4" s="364">
        <f t="shared" si="0"/>
        <v>38.349394199999999</v>
      </c>
      <c r="V4" s="364">
        <f t="shared" si="0"/>
        <v>6.6123341999999994</v>
      </c>
      <c r="W4" s="364">
        <f t="shared" si="0"/>
        <v>5.6430000000000004E-3</v>
      </c>
      <c r="X4" s="364">
        <f t="shared" si="0"/>
        <v>4.5386444999999993</v>
      </c>
      <c r="Y4" s="364">
        <f t="shared" si="0"/>
        <v>1.2416768999999999</v>
      </c>
      <c r="Z4" s="364">
        <f t="shared" si="0"/>
        <v>6.0487940999999994</v>
      </c>
      <c r="AA4" s="364">
        <f t="shared" si="0"/>
        <v>6.7498007999999992</v>
      </c>
      <c r="AB4" s="364">
        <f t="shared" si="0"/>
        <v>4.6034792999999992</v>
      </c>
      <c r="AC4" s="364">
        <f t="shared" si="0"/>
        <v>8.9544564000000033</v>
      </c>
      <c r="AD4" s="364">
        <f t="shared" si="0"/>
        <v>8.4792000000000023</v>
      </c>
      <c r="AE4" s="364">
        <f t="shared" si="0"/>
        <v>0.7662000000000001</v>
      </c>
      <c r="AF4" s="364">
        <f t="shared" si="0"/>
        <v>0.16169999999999998</v>
      </c>
      <c r="AG4" s="364"/>
      <c r="AH4" s="364">
        <f t="shared" ref="AH4:CS4" si="1">SUM(AH5:AH35)</f>
        <v>0</v>
      </c>
      <c r="AI4" s="364">
        <f t="shared" si="1"/>
        <v>0</v>
      </c>
      <c r="AJ4" s="364">
        <f t="shared" si="1"/>
        <v>0</v>
      </c>
      <c r="AK4" s="364">
        <f t="shared" si="1"/>
        <v>0</v>
      </c>
      <c r="AL4" s="364">
        <f t="shared" si="1"/>
        <v>0</v>
      </c>
      <c r="AM4" s="364">
        <f t="shared" si="1"/>
        <v>0</v>
      </c>
      <c r="AN4" s="364">
        <f t="shared" si="1"/>
        <v>0</v>
      </c>
      <c r="AO4" s="364">
        <f t="shared" si="1"/>
        <v>0</v>
      </c>
      <c r="AP4" s="364">
        <f t="shared" si="1"/>
        <v>0</v>
      </c>
      <c r="AQ4" s="364">
        <f t="shared" si="1"/>
        <v>0</v>
      </c>
      <c r="AR4" s="364">
        <f t="shared" si="1"/>
        <v>0</v>
      </c>
      <c r="AS4" s="364">
        <f t="shared" si="1"/>
        <v>0</v>
      </c>
      <c r="AT4" s="364">
        <f t="shared" si="1"/>
        <v>0</v>
      </c>
      <c r="AU4" s="364">
        <f t="shared" si="1"/>
        <v>0</v>
      </c>
      <c r="AV4" s="364">
        <f t="shared" si="1"/>
        <v>0</v>
      </c>
      <c r="AW4" s="364">
        <f t="shared" si="1"/>
        <v>0</v>
      </c>
      <c r="AX4" s="364">
        <f t="shared" si="1"/>
        <v>0</v>
      </c>
      <c r="AY4" s="364">
        <f t="shared" si="1"/>
        <v>0</v>
      </c>
      <c r="AZ4" s="364">
        <f t="shared" si="1"/>
        <v>0</v>
      </c>
      <c r="BA4" s="364">
        <f t="shared" si="1"/>
        <v>0</v>
      </c>
      <c r="BB4" s="364">
        <f t="shared" si="1"/>
        <v>0</v>
      </c>
      <c r="BC4" s="364">
        <f t="shared" si="1"/>
        <v>0</v>
      </c>
      <c r="BD4" s="364">
        <f t="shared" si="1"/>
        <v>0</v>
      </c>
      <c r="BE4" s="364">
        <f t="shared" si="1"/>
        <v>0</v>
      </c>
      <c r="BF4" s="364">
        <f t="shared" si="1"/>
        <v>0</v>
      </c>
      <c r="BG4" s="364">
        <f t="shared" si="1"/>
        <v>0</v>
      </c>
      <c r="BH4" s="364">
        <f t="shared" si="1"/>
        <v>0</v>
      </c>
      <c r="BI4" s="364">
        <f t="shared" si="1"/>
        <v>0</v>
      </c>
      <c r="BJ4" s="364">
        <f t="shared" si="1"/>
        <v>0</v>
      </c>
      <c r="BK4" s="364">
        <f t="shared" si="1"/>
        <v>0</v>
      </c>
      <c r="BL4" s="364">
        <f t="shared" si="1"/>
        <v>0</v>
      </c>
      <c r="BM4" s="364">
        <f t="shared" si="1"/>
        <v>0</v>
      </c>
      <c r="BN4" s="364">
        <f t="shared" si="1"/>
        <v>0</v>
      </c>
      <c r="BO4" s="364">
        <f t="shared" si="1"/>
        <v>0</v>
      </c>
      <c r="BP4" s="364">
        <f t="shared" si="1"/>
        <v>0</v>
      </c>
      <c r="BQ4" s="364">
        <f t="shared" si="1"/>
        <v>0</v>
      </c>
      <c r="BR4" s="364">
        <f t="shared" si="1"/>
        <v>0</v>
      </c>
      <c r="BS4" s="364">
        <f t="shared" si="1"/>
        <v>0</v>
      </c>
      <c r="BT4" s="364">
        <f t="shared" si="1"/>
        <v>0</v>
      </c>
      <c r="BU4" s="364">
        <f t="shared" si="1"/>
        <v>0</v>
      </c>
      <c r="BV4" s="364">
        <f t="shared" si="1"/>
        <v>0</v>
      </c>
      <c r="BW4" s="364">
        <f t="shared" si="1"/>
        <v>0</v>
      </c>
      <c r="BX4" s="364">
        <f t="shared" si="1"/>
        <v>0</v>
      </c>
      <c r="BY4" s="364">
        <f t="shared" si="1"/>
        <v>0</v>
      </c>
      <c r="BZ4" s="364">
        <f t="shared" si="1"/>
        <v>0</v>
      </c>
      <c r="CA4" s="364">
        <f t="shared" si="1"/>
        <v>0</v>
      </c>
      <c r="CB4" s="364">
        <f t="shared" si="1"/>
        <v>0</v>
      </c>
      <c r="CC4" s="364">
        <f t="shared" si="1"/>
        <v>0</v>
      </c>
      <c r="CD4" s="364">
        <f t="shared" si="1"/>
        <v>0</v>
      </c>
      <c r="CE4" s="364">
        <f t="shared" si="1"/>
        <v>0</v>
      </c>
      <c r="CF4" s="364">
        <f t="shared" si="1"/>
        <v>0</v>
      </c>
      <c r="CG4" s="364">
        <f t="shared" si="1"/>
        <v>0</v>
      </c>
      <c r="CH4" s="364">
        <f t="shared" si="1"/>
        <v>0</v>
      </c>
      <c r="CI4" s="364">
        <f t="shared" si="1"/>
        <v>0</v>
      </c>
      <c r="CJ4" s="364">
        <f t="shared" si="1"/>
        <v>0</v>
      </c>
      <c r="CK4" s="364">
        <f t="shared" si="1"/>
        <v>0</v>
      </c>
      <c r="CL4" s="364">
        <f t="shared" si="1"/>
        <v>0</v>
      </c>
      <c r="CM4" s="364">
        <f t="shared" si="1"/>
        <v>0</v>
      </c>
      <c r="CN4" s="364">
        <f t="shared" si="1"/>
        <v>0</v>
      </c>
      <c r="CO4" s="364">
        <f t="shared" si="1"/>
        <v>0</v>
      </c>
      <c r="CP4" s="364">
        <f t="shared" si="1"/>
        <v>0</v>
      </c>
      <c r="CQ4" s="364">
        <f t="shared" si="1"/>
        <v>0</v>
      </c>
      <c r="CR4" s="364">
        <f t="shared" si="1"/>
        <v>0</v>
      </c>
      <c r="CS4" s="364">
        <f t="shared" si="1"/>
        <v>0</v>
      </c>
      <c r="CT4" s="364">
        <f t="shared" ref="CT4:FE4" si="2">SUM(CT5:CT35)</f>
        <v>0</v>
      </c>
      <c r="CU4" s="364">
        <f t="shared" si="2"/>
        <v>0</v>
      </c>
      <c r="CV4" s="364">
        <f t="shared" si="2"/>
        <v>0</v>
      </c>
      <c r="CW4" s="364">
        <f t="shared" si="2"/>
        <v>0</v>
      </c>
      <c r="CX4" s="364">
        <f t="shared" si="2"/>
        <v>0</v>
      </c>
      <c r="CY4" s="364">
        <f t="shared" si="2"/>
        <v>0</v>
      </c>
      <c r="CZ4" s="364">
        <f t="shared" si="2"/>
        <v>0</v>
      </c>
      <c r="DA4" s="364">
        <f t="shared" si="2"/>
        <v>0</v>
      </c>
      <c r="DB4" s="364">
        <f t="shared" si="2"/>
        <v>0</v>
      </c>
      <c r="DC4" s="364">
        <f t="shared" si="2"/>
        <v>0</v>
      </c>
      <c r="DD4" s="364">
        <f t="shared" si="2"/>
        <v>0</v>
      </c>
      <c r="DE4" s="364">
        <f t="shared" si="2"/>
        <v>0</v>
      </c>
      <c r="DF4" s="364">
        <f t="shared" si="2"/>
        <v>0</v>
      </c>
      <c r="DG4" s="364">
        <f t="shared" si="2"/>
        <v>0</v>
      </c>
      <c r="DH4" s="364">
        <f t="shared" si="2"/>
        <v>0</v>
      </c>
      <c r="DI4" s="364">
        <f t="shared" si="2"/>
        <v>0</v>
      </c>
      <c r="DJ4" s="364">
        <f t="shared" si="2"/>
        <v>0</v>
      </c>
      <c r="DK4" s="364">
        <f t="shared" si="2"/>
        <v>0</v>
      </c>
      <c r="DL4" s="364">
        <f t="shared" si="2"/>
        <v>0</v>
      </c>
      <c r="DM4" s="364">
        <f t="shared" si="2"/>
        <v>0</v>
      </c>
      <c r="DN4" s="364">
        <f t="shared" si="2"/>
        <v>0</v>
      </c>
      <c r="DO4" s="364">
        <f t="shared" si="2"/>
        <v>0</v>
      </c>
      <c r="DP4" s="364">
        <f t="shared" si="2"/>
        <v>0</v>
      </c>
      <c r="DQ4" s="364">
        <f t="shared" si="2"/>
        <v>0</v>
      </c>
      <c r="DR4" s="364">
        <f t="shared" si="2"/>
        <v>0</v>
      </c>
      <c r="DS4" s="364">
        <f t="shared" si="2"/>
        <v>0</v>
      </c>
      <c r="DT4" s="364">
        <f t="shared" si="2"/>
        <v>0</v>
      </c>
      <c r="DU4" s="364">
        <f t="shared" si="2"/>
        <v>0</v>
      </c>
      <c r="DV4" s="364">
        <f t="shared" si="2"/>
        <v>0</v>
      </c>
      <c r="DW4" s="364">
        <f t="shared" si="2"/>
        <v>0</v>
      </c>
      <c r="DX4" s="364">
        <f t="shared" si="2"/>
        <v>0</v>
      </c>
      <c r="DY4" s="364">
        <f t="shared" si="2"/>
        <v>0</v>
      </c>
      <c r="DZ4" s="364">
        <f t="shared" si="2"/>
        <v>0</v>
      </c>
      <c r="EA4" s="364">
        <f t="shared" si="2"/>
        <v>0</v>
      </c>
      <c r="EB4" s="364">
        <f t="shared" si="2"/>
        <v>0</v>
      </c>
      <c r="EC4" s="364">
        <f t="shared" si="2"/>
        <v>0</v>
      </c>
      <c r="ED4" s="364">
        <f t="shared" si="2"/>
        <v>0</v>
      </c>
      <c r="EE4" s="364">
        <f t="shared" si="2"/>
        <v>0</v>
      </c>
      <c r="EF4" s="364">
        <f t="shared" si="2"/>
        <v>0</v>
      </c>
      <c r="EG4" s="364">
        <f t="shared" si="2"/>
        <v>0</v>
      </c>
      <c r="EH4" s="364">
        <f t="shared" si="2"/>
        <v>0</v>
      </c>
      <c r="EI4" s="364">
        <f t="shared" si="2"/>
        <v>0</v>
      </c>
      <c r="EJ4" s="364">
        <f t="shared" si="2"/>
        <v>0</v>
      </c>
      <c r="EK4" s="364">
        <f t="shared" si="2"/>
        <v>0</v>
      </c>
      <c r="EL4" s="364">
        <f t="shared" si="2"/>
        <v>0</v>
      </c>
      <c r="EM4" s="364">
        <f t="shared" si="2"/>
        <v>0</v>
      </c>
      <c r="EN4" s="364">
        <f t="shared" si="2"/>
        <v>0</v>
      </c>
      <c r="EO4" s="364">
        <f t="shared" si="2"/>
        <v>0</v>
      </c>
      <c r="EP4" s="364">
        <f t="shared" si="2"/>
        <v>0</v>
      </c>
      <c r="EQ4" s="364">
        <f t="shared" si="2"/>
        <v>0</v>
      </c>
      <c r="ER4" s="364">
        <f t="shared" si="2"/>
        <v>0</v>
      </c>
      <c r="ES4" s="364">
        <f t="shared" si="2"/>
        <v>0</v>
      </c>
      <c r="ET4" s="364">
        <f t="shared" si="2"/>
        <v>0</v>
      </c>
      <c r="EU4" s="364">
        <f t="shared" si="2"/>
        <v>0</v>
      </c>
      <c r="EV4" s="364">
        <f t="shared" si="2"/>
        <v>0</v>
      </c>
      <c r="EW4" s="364">
        <f t="shared" si="2"/>
        <v>0</v>
      </c>
      <c r="EX4" s="364">
        <f t="shared" si="2"/>
        <v>0</v>
      </c>
      <c r="EY4" s="364">
        <f t="shared" si="2"/>
        <v>0</v>
      </c>
      <c r="EZ4" s="364">
        <f t="shared" si="2"/>
        <v>0</v>
      </c>
      <c r="FA4" s="364">
        <f t="shared" si="2"/>
        <v>0</v>
      </c>
      <c r="FB4" s="364">
        <f t="shared" si="2"/>
        <v>0</v>
      </c>
      <c r="FC4" s="364">
        <f t="shared" si="2"/>
        <v>0</v>
      </c>
      <c r="FD4" s="364">
        <f t="shared" si="2"/>
        <v>0</v>
      </c>
      <c r="FE4" s="364">
        <f t="shared" si="2"/>
        <v>0</v>
      </c>
      <c r="FF4" s="364">
        <f t="shared" ref="FF4:HQ4" si="3">SUM(FF5:FF35)</f>
        <v>0</v>
      </c>
      <c r="FG4" s="364">
        <f t="shared" si="3"/>
        <v>0</v>
      </c>
      <c r="FH4" s="364">
        <f t="shared" si="3"/>
        <v>0</v>
      </c>
      <c r="FI4" s="364">
        <f t="shared" si="3"/>
        <v>0</v>
      </c>
      <c r="FJ4" s="364">
        <f t="shared" si="3"/>
        <v>0</v>
      </c>
      <c r="FK4" s="364">
        <f t="shared" si="3"/>
        <v>0</v>
      </c>
      <c r="FL4" s="364">
        <f t="shared" si="3"/>
        <v>0</v>
      </c>
      <c r="FM4" s="364">
        <f t="shared" si="3"/>
        <v>0</v>
      </c>
      <c r="FN4" s="364">
        <f t="shared" si="3"/>
        <v>0</v>
      </c>
      <c r="FO4" s="364">
        <f t="shared" si="3"/>
        <v>0</v>
      </c>
      <c r="FP4" s="364">
        <f t="shared" si="3"/>
        <v>0</v>
      </c>
      <c r="FQ4" s="364">
        <f t="shared" si="3"/>
        <v>0</v>
      </c>
      <c r="FR4" s="364">
        <f t="shared" si="3"/>
        <v>0</v>
      </c>
      <c r="FS4" s="364">
        <f t="shared" si="3"/>
        <v>0</v>
      </c>
      <c r="FT4" s="364">
        <f t="shared" si="3"/>
        <v>0</v>
      </c>
      <c r="FU4" s="364">
        <f t="shared" si="3"/>
        <v>0</v>
      </c>
      <c r="FV4" s="364">
        <f t="shared" si="3"/>
        <v>0</v>
      </c>
      <c r="FW4" s="364">
        <f t="shared" si="3"/>
        <v>0</v>
      </c>
      <c r="FX4" s="364">
        <f t="shared" si="3"/>
        <v>0</v>
      </c>
      <c r="FY4" s="364">
        <f t="shared" si="3"/>
        <v>0</v>
      </c>
      <c r="FZ4" s="364">
        <f t="shared" si="3"/>
        <v>0</v>
      </c>
      <c r="GA4" s="364">
        <f t="shared" si="3"/>
        <v>0</v>
      </c>
      <c r="GB4" s="364">
        <f t="shared" si="3"/>
        <v>0</v>
      </c>
      <c r="GC4" s="364">
        <f t="shared" si="3"/>
        <v>0</v>
      </c>
      <c r="GD4" s="364">
        <f t="shared" si="3"/>
        <v>0</v>
      </c>
      <c r="GE4" s="364">
        <f t="shared" si="3"/>
        <v>0</v>
      </c>
      <c r="GF4" s="364">
        <f t="shared" si="3"/>
        <v>0</v>
      </c>
      <c r="GG4" s="364">
        <f t="shared" si="3"/>
        <v>0</v>
      </c>
      <c r="GH4" s="364">
        <f t="shared" si="3"/>
        <v>0</v>
      </c>
      <c r="GI4" s="364">
        <f t="shared" si="3"/>
        <v>0</v>
      </c>
      <c r="GJ4" s="364">
        <f t="shared" si="3"/>
        <v>0</v>
      </c>
      <c r="GK4" s="364">
        <f t="shared" si="3"/>
        <v>0</v>
      </c>
      <c r="GL4" s="364">
        <f t="shared" si="3"/>
        <v>0</v>
      </c>
      <c r="GM4" s="364">
        <f t="shared" si="3"/>
        <v>0</v>
      </c>
      <c r="GN4" s="364">
        <f t="shared" si="3"/>
        <v>0</v>
      </c>
      <c r="GO4" s="364">
        <f t="shared" si="3"/>
        <v>0</v>
      </c>
      <c r="GP4" s="364">
        <f t="shared" si="3"/>
        <v>0</v>
      </c>
      <c r="GQ4" s="364">
        <f t="shared" si="3"/>
        <v>0</v>
      </c>
      <c r="GR4" s="364">
        <f t="shared" si="3"/>
        <v>0</v>
      </c>
      <c r="GS4" s="364">
        <f t="shared" si="3"/>
        <v>0</v>
      </c>
      <c r="GT4" s="364">
        <f t="shared" si="3"/>
        <v>0</v>
      </c>
      <c r="GU4" s="364">
        <f t="shared" si="3"/>
        <v>0</v>
      </c>
      <c r="GV4" s="364">
        <f t="shared" si="3"/>
        <v>0</v>
      </c>
      <c r="GW4" s="364">
        <f t="shared" si="3"/>
        <v>0</v>
      </c>
      <c r="GX4" s="364">
        <f t="shared" si="3"/>
        <v>0</v>
      </c>
      <c r="GY4" s="364">
        <f t="shared" si="3"/>
        <v>0</v>
      </c>
      <c r="GZ4" s="364">
        <f t="shared" si="3"/>
        <v>0</v>
      </c>
      <c r="HA4" s="364">
        <f t="shared" si="3"/>
        <v>0</v>
      </c>
      <c r="HB4" s="364">
        <f t="shared" si="3"/>
        <v>0</v>
      </c>
      <c r="HC4" s="364">
        <f t="shared" si="3"/>
        <v>0</v>
      </c>
      <c r="HD4" s="364">
        <f t="shared" si="3"/>
        <v>0</v>
      </c>
      <c r="HE4" s="364">
        <f t="shared" si="3"/>
        <v>0</v>
      </c>
      <c r="HF4" s="364">
        <f t="shared" si="3"/>
        <v>0</v>
      </c>
      <c r="HG4" s="364">
        <f t="shared" si="3"/>
        <v>0</v>
      </c>
      <c r="HH4" s="364">
        <f t="shared" si="3"/>
        <v>0</v>
      </c>
      <c r="HI4" s="364">
        <f t="shared" si="3"/>
        <v>0</v>
      </c>
      <c r="HJ4" s="364">
        <f t="shared" si="3"/>
        <v>0</v>
      </c>
      <c r="HK4" s="364">
        <f t="shared" si="3"/>
        <v>0</v>
      </c>
      <c r="HL4" s="364">
        <f t="shared" si="3"/>
        <v>0</v>
      </c>
      <c r="HM4" s="364">
        <f t="shared" si="3"/>
        <v>0</v>
      </c>
      <c r="HN4" s="364">
        <f t="shared" si="3"/>
        <v>0</v>
      </c>
      <c r="HO4" s="364">
        <f t="shared" si="3"/>
        <v>0</v>
      </c>
      <c r="HP4" s="364">
        <f t="shared" si="3"/>
        <v>0</v>
      </c>
      <c r="HQ4" s="364">
        <f t="shared" si="3"/>
        <v>0</v>
      </c>
      <c r="HR4" s="364">
        <f t="shared" ref="HR4:KC4" si="4">SUM(HR5:HR35)</f>
        <v>0</v>
      </c>
      <c r="HS4" s="364">
        <f t="shared" si="4"/>
        <v>0</v>
      </c>
      <c r="HT4" s="364">
        <f t="shared" si="4"/>
        <v>0</v>
      </c>
      <c r="HU4" s="364">
        <f t="shared" si="4"/>
        <v>0</v>
      </c>
      <c r="HV4" s="364">
        <f t="shared" si="4"/>
        <v>0</v>
      </c>
      <c r="HW4" s="364">
        <f t="shared" si="4"/>
        <v>0</v>
      </c>
      <c r="HX4" s="364">
        <f t="shared" si="4"/>
        <v>0</v>
      </c>
      <c r="HY4" s="364">
        <f t="shared" si="4"/>
        <v>0</v>
      </c>
      <c r="HZ4" s="364">
        <f t="shared" si="4"/>
        <v>0</v>
      </c>
      <c r="IA4" s="364">
        <f t="shared" si="4"/>
        <v>0</v>
      </c>
      <c r="IB4" s="364">
        <f t="shared" si="4"/>
        <v>0</v>
      </c>
      <c r="IC4" s="364">
        <f t="shared" si="4"/>
        <v>0</v>
      </c>
      <c r="ID4" s="364">
        <f t="shared" si="4"/>
        <v>0</v>
      </c>
      <c r="IE4" s="364">
        <f t="shared" si="4"/>
        <v>0</v>
      </c>
      <c r="IF4" s="364">
        <f t="shared" si="4"/>
        <v>0</v>
      </c>
      <c r="IG4" s="364">
        <f t="shared" si="4"/>
        <v>0</v>
      </c>
      <c r="IH4" s="364">
        <f t="shared" si="4"/>
        <v>0</v>
      </c>
      <c r="II4" s="364">
        <f t="shared" si="4"/>
        <v>0</v>
      </c>
      <c r="IJ4" s="364">
        <f t="shared" si="4"/>
        <v>0</v>
      </c>
      <c r="IK4" s="364">
        <f t="shared" si="4"/>
        <v>0</v>
      </c>
      <c r="IL4" s="364">
        <f t="shared" si="4"/>
        <v>0</v>
      </c>
      <c r="IM4" s="364">
        <f t="shared" si="4"/>
        <v>0</v>
      </c>
      <c r="IN4" s="364">
        <f t="shared" si="4"/>
        <v>0</v>
      </c>
      <c r="IO4" s="364">
        <f t="shared" si="4"/>
        <v>0</v>
      </c>
      <c r="IP4" s="364">
        <f t="shared" si="4"/>
        <v>2299.1642999999999</v>
      </c>
      <c r="IQ4" s="364">
        <f t="shared" si="4"/>
        <v>0</v>
      </c>
      <c r="IR4" s="364">
        <f t="shared" si="4"/>
        <v>0</v>
      </c>
      <c r="IS4" s="364">
        <f t="shared" si="4"/>
        <v>0</v>
      </c>
      <c r="IT4" s="364">
        <f t="shared" si="4"/>
        <v>2704.7058000000002</v>
      </c>
      <c r="IU4" s="364">
        <f t="shared" si="4"/>
        <v>684.85829999999999</v>
      </c>
      <c r="IV4" s="364">
        <f t="shared" si="4"/>
        <v>0</v>
      </c>
      <c r="IW4" s="364">
        <f t="shared" si="4"/>
        <v>0</v>
      </c>
      <c r="IX4" s="364">
        <f t="shared" si="4"/>
        <v>0</v>
      </c>
      <c r="IY4" s="364">
        <f t="shared" si="4"/>
        <v>0</v>
      </c>
      <c r="IZ4" s="364">
        <f t="shared" si="4"/>
        <v>0</v>
      </c>
      <c r="JA4" s="364">
        <f t="shared" si="4"/>
        <v>0</v>
      </c>
      <c r="JB4" s="364">
        <f t="shared" si="4"/>
        <v>0</v>
      </c>
      <c r="JC4" s="364">
        <f t="shared" si="4"/>
        <v>0</v>
      </c>
      <c r="JD4" s="364">
        <f t="shared" si="4"/>
        <v>0</v>
      </c>
      <c r="JE4" s="364">
        <f t="shared" si="4"/>
        <v>2998.7168999999999</v>
      </c>
      <c r="JF4" s="364">
        <f t="shared" si="4"/>
        <v>6065.4668999999994</v>
      </c>
      <c r="JG4" s="364">
        <f t="shared" si="4"/>
        <v>6038.5029000000004</v>
      </c>
      <c r="JH4" s="364">
        <f t="shared" si="4"/>
        <v>0.20849999999999999</v>
      </c>
      <c r="JI4" s="364">
        <f t="shared" si="4"/>
        <v>5637.1965</v>
      </c>
      <c r="JJ4" s="364">
        <f t="shared" si="4"/>
        <v>2943.36</v>
      </c>
      <c r="JK4" s="364">
        <f t="shared" si="4"/>
        <v>8581.2759000000005</v>
      </c>
      <c r="JL4" s="364">
        <f t="shared" si="4"/>
        <v>6084.6605999999992</v>
      </c>
      <c r="JM4" s="364">
        <f t="shared" si="4"/>
        <v>6.0000000000000001E-3</v>
      </c>
      <c r="JN4" s="364">
        <f t="shared" si="4"/>
        <v>3696.5300999999999</v>
      </c>
      <c r="JO4" s="364">
        <f t="shared" si="4"/>
        <v>2904.3411000000001</v>
      </c>
      <c r="JP4" s="364">
        <f t="shared" si="4"/>
        <v>0</v>
      </c>
      <c r="JQ4" s="364">
        <f t="shared" si="4"/>
        <v>0</v>
      </c>
      <c r="JR4" s="364">
        <f t="shared" si="4"/>
        <v>0</v>
      </c>
      <c r="JS4" s="364">
        <f t="shared" si="4"/>
        <v>0</v>
      </c>
      <c r="JT4" s="364">
        <f t="shared" si="4"/>
        <v>0</v>
      </c>
      <c r="JU4" s="364">
        <f t="shared" si="4"/>
        <v>0</v>
      </c>
      <c r="JV4" s="364">
        <f t="shared" si="4"/>
        <v>11.319000000000001</v>
      </c>
      <c r="JW4" s="364">
        <f t="shared" si="4"/>
        <v>4.2000000000000003E-2</v>
      </c>
      <c r="JX4" s="364">
        <f t="shared" si="4"/>
        <v>0.10200000000000001</v>
      </c>
      <c r="JY4" s="364">
        <f t="shared" si="4"/>
        <v>0</v>
      </c>
      <c r="JZ4" s="364">
        <f t="shared" si="4"/>
        <v>0</v>
      </c>
      <c r="KA4" s="364">
        <f t="shared" si="4"/>
        <v>0</v>
      </c>
      <c r="KB4" s="364">
        <f t="shared" si="4"/>
        <v>0</v>
      </c>
      <c r="KC4" s="364">
        <f t="shared" si="4"/>
        <v>0</v>
      </c>
      <c r="KD4" s="364">
        <f t="shared" ref="KD4:MO4" si="5">SUM(KD5:KD35)</f>
        <v>0</v>
      </c>
      <c r="KE4" s="364">
        <f t="shared" si="5"/>
        <v>0</v>
      </c>
      <c r="KF4" s="364">
        <f t="shared" si="5"/>
        <v>0</v>
      </c>
      <c r="KG4" s="364">
        <f t="shared" si="5"/>
        <v>0</v>
      </c>
      <c r="KH4" s="364">
        <f t="shared" si="5"/>
        <v>0</v>
      </c>
      <c r="KI4" s="364">
        <f t="shared" si="5"/>
        <v>0</v>
      </c>
      <c r="KJ4" s="364">
        <f t="shared" si="5"/>
        <v>5.601</v>
      </c>
      <c r="KK4" s="364">
        <f t="shared" si="5"/>
        <v>4.2000000000000003E-2</v>
      </c>
      <c r="KL4" s="364">
        <f t="shared" si="5"/>
        <v>17.7666</v>
      </c>
      <c r="KM4" s="364">
        <f t="shared" si="5"/>
        <v>22.821000000000002</v>
      </c>
      <c r="KN4" s="364">
        <f t="shared" si="5"/>
        <v>46.8</v>
      </c>
      <c r="KO4" s="364">
        <f t="shared" si="5"/>
        <v>0</v>
      </c>
      <c r="KP4" s="364">
        <f t="shared" si="5"/>
        <v>0</v>
      </c>
      <c r="KQ4" s="364">
        <f t="shared" si="5"/>
        <v>0</v>
      </c>
      <c r="KR4" s="364">
        <f t="shared" si="5"/>
        <v>0</v>
      </c>
      <c r="KS4" s="364">
        <f t="shared" si="5"/>
        <v>0</v>
      </c>
      <c r="KT4" s="364">
        <f t="shared" si="5"/>
        <v>891.95759999999996</v>
      </c>
      <c r="KU4" s="364">
        <f t="shared" si="5"/>
        <v>1719.6968999999999</v>
      </c>
      <c r="KV4" s="364">
        <f t="shared" si="5"/>
        <v>881.73450000000003</v>
      </c>
      <c r="KW4" s="364">
        <f t="shared" si="5"/>
        <v>957.86789999999996</v>
      </c>
      <c r="KX4" s="364">
        <f t="shared" si="5"/>
        <v>32.864100000000001</v>
      </c>
      <c r="KY4" s="364">
        <f t="shared" si="5"/>
        <v>167.17230000000001</v>
      </c>
      <c r="KZ4" s="364">
        <f t="shared" si="5"/>
        <v>120.52799999999999</v>
      </c>
      <c r="LA4" s="364">
        <f t="shared" si="5"/>
        <v>120.18300000000001</v>
      </c>
      <c r="LB4" s="364">
        <f t="shared" si="5"/>
        <v>0</v>
      </c>
      <c r="LC4" s="364">
        <f t="shared" si="5"/>
        <v>52.469099999999997</v>
      </c>
      <c r="LD4" s="364">
        <f t="shared" si="5"/>
        <v>44.061900000000001</v>
      </c>
      <c r="LE4" s="364">
        <f t="shared" si="5"/>
        <v>251.93340000000001</v>
      </c>
      <c r="LF4" s="364">
        <f t="shared" si="5"/>
        <v>140.94060000000002</v>
      </c>
      <c r="LG4" s="364">
        <f t="shared" si="5"/>
        <v>83.46</v>
      </c>
      <c r="LH4" s="364">
        <f t="shared" si="5"/>
        <v>176.57549999999998</v>
      </c>
      <c r="LI4" s="364">
        <f t="shared" si="5"/>
        <v>51.488999999999997</v>
      </c>
      <c r="LJ4" s="364">
        <f t="shared" si="5"/>
        <v>0</v>
      </c>
      <c r="LK4" s="364">
        <f t="shared" si="5"/>
        <v>1.6029</v>
      </c>
      <c r="LL4" s="364">
        <f t="shared" si="5"/>
        <v>314.04300000000001</v>
      </c>
      <c r="LM4" s="364">
        <f t="shared" si="5"/>
        <v>74.7</v>
      </c>
      <c r="LN4" s="364">
        <f t="shared" si="5"/>
        <v>154.35</v>
      </c>
      <c r="LO4" s="364">
        <f t="shared" si="5"/>
        <v>230.0958</v>
      </c>
      <c r="LP4" s="364">
        <f t="shared" si="5"/>
        <v>146.0034</v>
      </c>
      <c r="LQ4" s="364">
        <f t="shared" si="5"/>
        <v>383.34570000000002</v>
      </c>
      <c r="LR4" s="364">
        <f t="shared" si="5"/>
        <v>549.72389999999996</v>
      </c>
      <c r="LS4" s="364">
        <f t="shared" si="5"/>
        <v>2005.3515</v>
      </c>
      <c r="LT4" s="364">
        <f t="shared" si="5"/>
        <v>1608.7002</v>
      </c>
      <c r="LU4" s="364">
        <f t="shared" si="5"/>
        <v>580.8777</v>
      </c>
      <c r="LV4" s="364">
        <f t="shared" si="5"/>
        <v>1404.6927000000001</v>
      </c>
      <c r="LW4" s="364">
        <f t="shared" si="5"/>
        <v>1605.5082</v>
      </c>
      <c r="LX4" s="364">
        <f t="shared" si="5"/>
        <v>1906.2366000000002</v>
      </c>
      <c r="LY4" s="364">
        <f t="shared" si="5"/>
        <v>1173.819</v>
      </c>
      <c r="LZ4" s="364">
        <f t="shared" si="5"/>
        <v>571.8288</v>
      </c>
      <c r="MA4" s="364">
        <f t="shared" si="5"/>
        <v>11.9748</v>
      </c>
      <c r="MB4" s="364">
        <f t="shared" si="5"/>
        <v>17.962199999999999</v>
      </c>
      <c r="MC4" s="364">
        <f t="shared" si="5"/>
        <v>5.9874000000000001</v>
      </c>
      <c r="MD4" s="364">
        <f t="shared" si="5"/>
        <v>7.8342000000000001</v>
      </c>
      <c r="ME4" s="364">
        <f t="shared" si="5"/>
        <v>18.5946</v>
      </c>
      <c r="MF4" s="364">
        <f t="shared" si="5"/>
        <v>19.239000000000001</v>
      </c>
      <c r="MG4" s="364">
        <f t="shared" si="5"/>
        <v>6.1233000000000004</v>
      </c>
      <c r="MH4" s="364">
        <f t="shared" si="5"/>
        <v>15.494400000000001</v>
      </c>
      <c r="MI4" s="364">
        <f t="shared" si="5"/>
        <v>1287.4692</v>
      </c>
      <c r="MJ4" s="364">
        <f t="shared" si="5"/>
        <v>21.9237</v>
      </c>
      <c r="MK4" s="364">
        <f t="shared" si="5"/>
        <v>1443.5406</v>
      </c>
      <c r="ML4" s="364">
        <f t="shared" si="5"/>
        <v>6.2049000000000003</v>
      </c>
      <c r="MM4" s="364">
        <f t="shared" si="5"/>
        <v>1526.8641</v>
      </c>
      <c r="MN4" s="364">
        <f t="shared" si="5"/>
        <v>0</v>
      </c>
      <c r="MO4" s="364">
        <f t="shared" si="5"/>
        <v>88.563299999999998</v>
      </c>
      <c r="MP4" s="364">
        <f t="shared" ref="MP4:NA4" si="6">SUM(MP5:MP35)</f>
        <v>71.060400000000001</v>
      </c>
      <c r="MQ4" s="364">
        <f t="shared" si="6"/>
        <v>49.761899999999997</v>
      </c>
      <c r="MR4" s="364">
        <f t="shared" si="6"/>
        <v>42.304499999999997</v>
      </c>
      <c r="MS4" s="364">
        <f t="shared" si="6"/>
        <v>50.292300000000004</v>
      </c>
      <c r="MT4" s="364">
        <f t="shared" si="6"/>
        <v>31.3446</v>
      </c>
      <c r="MU4" s="364">
        <f t="shared" si="6"/>
        <v>1824.4692</v>
      </c>
      <c r="MV4" s="364">
        <f t="shared" si="6"/>
        <v>1222.1778000000002</v>
      </c>
      <c r="MW4" s="364">
        <f t="shared" si="6"/>
        <v>2258.4654</v>
      </c>
      <c r="MX4" s="364">
        <f t="shared" si="6"/>
        <v>1552.7732999999998</v>
      </c>
      <c r="MY4" s="364">
        <f t="shared" si="6"/>
        <v>18.174600000000002</v>
      </c>
      <c r="MZ4" s="364">
        <f t="shared" si="6"/>
        <v>1748.2152000000001</v>
      </c>
      <c r="NA4" s="364">
        <f t="shared" si="6"/>
        <v>146.67089999999999</v>
      </c>
      <c r="NB4" s="364">
        <f>SUM(NB5:NB35)</f>
        <v>0</v>
      </c>
      <c r="NC4" s="364">
        <f>SUM(NC5:NC35)</f>
        <v>36.365400000000001</v>
      </c>
      <c r="ND4" s="364">
        <f>SUM(ND5:ND35)</f>
        <v>73.2</v>
      </c>
      <c r="NE4" s="364">
        <f>SUM(NE5:NE35)</f>
        <v>42.6</v>
      </c>
      <c r="NF4" s="364">
        <f t="shared" ref="NF4:PM4" si="7">SUM(NF5:NF35)</f>
        <v>73.5</v>
      </c>
      <c r="NG4" s="364">
        <f t="shared" si="7"/>
        <v>13.5</v>
      </c>
      <c r="NH4" s="364">
        <f t="shared" si="7"/>
        <v>1003.2</v>
      </c>
      <c r="NI4" s="364">
        <f t="shared" si="7"/>
        <v>1751.1</v>
      </c>
      <c r="NJ4" s="364">
        <f t="shared" si="7"/>
        <v>2740.5</v>
      </c>
      <c r="NK4" s="364">
        <f t="shared" si="7"/>
        <v>2285.1</v>
      </c>
      <c r="NL4" s="364">
        <f t="shared" si="7"/>
        <v>147</v>
      </c>
      <c r="NM4" s="364">
        <f t="shared" si="7"/>
        <v>69.3</v>
      </c>
      <c r="NN4" s="364">
        <f t="shared" si="7"/>
        <v>106.19999999999999</v>
      </c>
      <c r="NO4" s="364">
        <f t="shared" si="7"/>
        <v>123.6</v>
      </c>
      <c r="NP4" s="364">
        <f t="shared" si="7"/>
        <v>136.19999999999999</v>
      </c>
      <c r="NQ4" s="364">
        <f t="shared" si="7"/>
        <v>30</v>
      </c>
      <c r="NR4" s="364">
        <f t="shared" si="7"/>
        <v>37.200000000000003</v>
      </c>
      <c r="NS4" s="364">
        <f t="shared" si="7"/>
        <v>114.6</v>
      </c>
      <c r="NT4" s="364">
        <f t="shared" si="7"/>
        <v>86.7</v>
      </c>
      <c r="NU4" s="364">
        <f t="shared" si="7"/>
        <v>30.6</v>
      </c>
      <c r="NV4" s="364">
        <f t="shared" si="7"/>
        <v>12.3</v>
      </c>
      <c r="NW4" s="364">
        <f t="shared" si="7"/>
        <v>61.2</v>
      </c>
      <c r="NX4" s="364">
        <f t="shared" si="7"/>
        <v>123.9</v>
      </c>
      <c r="NY4" s="364">
        <f t="shared" si="7"/>
        <v>0</v>
      </c>
      <c r="NZ4" s="364">
        <f t="shared" si="7"/>
        <v>119.7</v>
      </c>
      <c r="OA4" s="364">
        <f t="shared" si="7"/>
        <v>6.6</v>
      </c>
      <c r="OB4" s="364">
        <f t="shared" si="7"/>
        <v>86.7</v>
      </c>
      <c r="OC4" s="364">
        <f t="shared" si="7"/>
        <v>86.7</v>
      </c>
      <c r="OD4" s="364">
        <f t="shared" si="7"/>
        <v>62.1</v>
      </c>
      <c r="OE4" s="364">
        <f t="shared" si="7"/>
        <v>87.899999999999991</v>
      </c>
      <c r="OF4" s="364">
        <f t="shared" si="7"/>
        <v>11.7</v>
      </c>
      <c r="OG4" s="364">
        <f t="shared" si="7"/>
        <v>0</v>
      </c>
      <c r="OH4" s="364">
        <f t="shared" si="7"/>
        <v>0</v>
      </c>
      <c r="OI4" s="364">
        <f t="shared" si="7"/>
        <v>0</v>
      </c>
      <c r="OJ4" s="364">
        <f t="shared" si="7"/>
        <v>0</v>
      </c>
      <c r="OK4" s="364">
        <f t="shared" si="7"/>
        <v>0</v>
      </c>
      <c r="OL4" s="364">
        <f t="shared" si="7"/>
        <v>0</v>
      </c>
      <c r="OM4" s="364">
        <f t="shared" si="7"/>
        <v>0</v>
      </c>
      <c r="ON4" s="364">
        <f t="shared" si="7"/>
        <v>0</v>
      </c>
      <c r="OO4" s="364">
        <f t="shared" si="7"/>
        <v>0</v>
      </c>
      <c r="OP4" s="364">
        <f t="shared" si="7"/>
        <v>0</v>
      </c>
      <c r="OQ4" s="364">
        <f t="shared" si="7"/>
        <v>0</v>
      </c>
      <c r="OR4" s="364">
        <f t="shared" si="7"/>
        <v>0</v>
      </c>
      <c r="OS4" s="364">
        <f t="shared" si="7"/>
        <v>0</v>
      </c>
      <c r="OT4" s="364">
        <f t="shared" si="7"/>
        <v>0</v>
      </c>
      <c r="OU4" s="364">
        <f t="shared" si="7"/>
        <v>0</v>
      </c>
      <c r="OV4" s="364">
        <f t="shared" si="7"/>
        <v>0</v>
      </c>
      <c r="OW4" s="364">
        <f t="shared" si="7"/>
        <v>0</v>
      </c>
      <c r="OX4" s="364">
        <f t="shared" si="7"/>
        <v>0</v>
      </c>
      <c r="OY4" s="364">
        <f t="shared" si="7"/>
        <v>0</v>
      </c>
      <c r="OZ4" s="364">
        <f t="shared" si="7"/>
        <v>0</v>
      </c>
      <c r="PA4" s="364">
        <f t="shared" si="7"/>
        <v>0</v>
      </c>
      <c r="PB4" s="364">
        <f t="shared" si="7"/>
        <v>0</v>
      </c>
      <c r="PC4" s="364">
        <f t="shared" si="7"/>
        <v>0</v>
      </c>
      <c r="PD4" s="364">
        <f t="shared" si="7"/>
        <v>0</v>
      </c>
      <c r="PE4" s="364">
        <f t="shared" si="7"/>
        <v>0</v>
      </c>
      <c r="PF4" s="364">
        <f t="shared" si="7"/>
        <v>0</v>
      </c>
      <c r="PG4" s="364">
        <f t="shared" si="7"/>
        <v>0</v>
      </c>
      <c r="PH4" s="364">
        <f t="shared" si="7"/>
        <v>0</v>
      </c>
      <c r="PI4" s="364">
        <f t="shared" si="7"/>
        <v>0</v>
      </c>
      <c r="PJ4" s="364">
        <f t="shared" si="7"/>
        <v>0</v>
      </c>
      <c r="PK4" s="364">
        <f t="shared" si="7"/>
        <v>0</v>
      </c>
      <c r="PL4" s="364">
        <f t="shared" si="7"/>
        <v>0</v>
      </c>
      <c r="PM4" s="364">
        <f t="shared" si="7"/>
        <v>0</v>
      </c>
    </row>
    <row r="5" spans="1:429" ht="15">
      <c r="A5" s="365" t="s">
        <v>432</v>
      </c>
      <c r="B5" s="364">
        <f t="shared" ref="B5:B35" si="8">SUM(AH5:AS5)/1000</f>
        <v>0</v>
      </c>
      <c r="C5" s="364">
        <f t="shared" ref="C5:C35" si="9">SUM(AT5:BE5)/1000</f>
        <v>0</v>
      </c>
      <c r="D5" s="364">
        <f t="shared" ref="D5:D35" si="10">SUM(BF5:BQ5)/1000</f>
        <v>0</v>
      </c>
      <c r="E5" s="364">
        <f t="shared" ref="E5:E35" si="11">SUM(BR5:CC5)/1000</f>
        <v>0</v>
      </c>
      <c r="F5" s="364">
        <f t="shared" ref="F5:F35" si="12">SUM(CD5:CO5)/1000</f>
        <v>0</v>
      </c>
      <c r="G5" s="364">
        <f t="shared" ref="G5:G35" si="13">SUM(CP5:DA5)/1000</f>
        <v>0</v>
      </c>
      <c r="H5" s="364">
        <f t="shared" ref="H5:H35" si="14">SUM(DB5:DM5)/1000</f>
        <v>0</v>
      </c>
      <c r="I5" s="364">
        <f t="shared" ref="I5:I35" si="15">SUM(DN5:DY5)/1000</f>
        <v>0</v>
      </c>
      <c r="J5" s="364">
        <f t="shared" ref="J5:J35" si="16">SUM(DZ5:EK5)/1000</f>
        <v>0</v>
      </c>
      <c r="K5" s="364">
        <f t="shared" ref="K5:K35" si="17">SUM(EL5:EW5)/1000</f>
        <v>0</v>
      </c>
      <c r="L5" s="364">
        <f t="shared" ref="L5:L35" si="18">SUM(EX5:FI5)/1000</f>
        <v>0</v>
      </c>
      <c r="M5" s="364">
        <f t="shared" ref="M5:M35" si="19">SUM(FJ5:FU5)/1000</f>
        <v>0</v>
      </c>
      <c r="N5" s="364">
        <f t="shared" ref="N5:N35" si="20">SUM(FV5:GG5)/1000</f>
        <v>0</v>
      </c>
      <c r="O5" s="364">
        <f t="shared" ref="O5:O35" si="21">SUM(GH5:GS5)/1000</f>
        <v>0</v>
      </c>
      <c r="P5" s="364">
        <f t="shared" ref="P5:P35" si="22">SUM(GT5:HE5)/1000</f>
        <v>0</v>
      </c>
      <c r="Q5" s="364">
        <f t="shared" ref="Q5:Q35" si="23">SUM(HF5:HQ5)/1000</f>
        <v>0</v>
      </c>
      <c r="R5" s="364">
        <f t="shared" ref="R5:R35" si="24">SUM(HR5:IC5)/1000</f>
        <v>0</v>
      </c>
      <c r="S5" s="364">
        <f t="shared" ref="S5:S35" si="25">SUM(ID5:IO5)/1000</f>
        <v>0</v>
      </c>
      <c r="T5" s="364">
        <f t="shared" ref="T5:T35" si="26">SUM(IP5:JA5)/1000</f>
        <v>0</v>
      </c>
      <c r="U5" s="364">
        <f t="shared" ref="U5:U35" si="27">SUM(JB5:JM5)/1000</f>
        <v>0</v>
      </c>
      <c r="V5" s="364">
        <f t="shared" ref="V5:V35" si="28">SUM(JN5:JY5)/1000</f>
        <v>0</v>
      </c>
      <c r="W5" s="364">
        <f t="shared" ref="W5:W35" si="29">SUM(JZ5:KK5)/1000</f>
        <v>0</v>
      </c>
      <c r="X5" s="364">
        <f t="shared" ref="X5:X35" si="30">SUM(KL5:KW5)/1000</f>
        <v>0</v>
      </c>
      <c r="Y5" s="364">
        <f t="shared" ref="Y5:Y35" si="31">SUM(KX5:LI5)/1000</f>
        <v>0</v>
      </c>
      <c r="Z5" s="364">
        <f t="shared" ref="Z5:Z35" si="32">SUM(LJ5:LU5)/1000</f>
        <v>0</v>
      </c>
      <c r="AA5" s="364">
        <f t="shared" ref="AA5:AA35" si="33">SUM(LV5:MG5)/1000</f>
        <v>0</v>
      </c>
      <c r="AB5" s="364">
        <f t="shared" ref="AB5:AB35" si="34">SUM(MH5:MS5)/1000</f>
        <v>0</v>
      </c>
      <c r="AC5" s="364">
        <f t="shared" ref="AC5:AC35" si="35">SUM(MT5:NE5)/1000</f>
        <v>0</v>
      </c>
      <c r="AD5" s="364">
        <f t="shared" ref="AD5:AD35" si="36">SUM(NF5:NQ5)/1000</f>
        <v>0</v>
      </c>
      <c r="AE5" s="364">
        <f t="shared" ref="AE5:AE35" si="37">SUM(NR5:OC5)/1000</f>
        <v>0</v>
      </c>
      <c r="AF5" s="364">
        <f t="shared" ref="AF5:AF35" si="38">SUM(OD5:OO5)/1000</f>
        <v>0</v>
      </c>
      <c r="AG5" s="364"/>
      <c r="AH5" s="364"/>
      <c r="AI5" s="364"/>
      <c r="AJ5" s="364"/>
      <c r="AK5" s="364"/>
      <c r="AL5" s="364"/>
      <c r="AM5" s="364"/>
      <c r="AN5" s="364"/>
      <c r="AO5" s="364"/>
      <c r="AP5" s="364"/>
      <c r="AQ5" s="364"/>
      <c r="AR5" s="364"/>
      <c r="AS5" s="364"/>
      <c r="AT5" s="364"/>
      <c r="AU5" s="364"/>
      <c r="AV5" s="364"/>
      <c r="AW5" s="364"/>
      <c r="AX5" s="364"/>
      <c r="AY5" s="364"/>
      <c r="AZ5" s="364"/>
      <c r="BA5" s="364"/>
      <c r="BB5" s="364"/>
      <c r="BC5" s="364"/>
      <c r="BD5" s="364"/>
      <c r="BE5" s="364"/>
      <c r="BF5" s="364"/>
      <c r="BG5" s="364"/>
      <c r="BH5" s="364"/>
      <c r="BI5" s="364"/>
      <c r="BJ5" s="364"/>
      <c r="BK5" s="364"/>
      <c r="BL5" s="364"/>
      <c r="BM5" s="364"/>
      <c r="BN5" s="364"/>
      <c r="BO5" s="364"/>
      <c r="BP5" s="364"/>
      <c r="BQ5" s="364"/>
      <c r="BR5" s="364"/>
      <c r="BS5" s="364"/>
      <c r="BT5" s="364"/>
      <c r="BU5" s="364"/>
      <c r="BV5" s="364"/>
      <c r="BW5" s="364"/>
      <c r="BX5" s="364"/>
      <c r="BY5" s="364"/>
      <c r="BZ5" s="364"/>
      <c r="CA5" s="364"/>
      <c r="CB5" s="364"/>
      <c r="CC5" s="364"/>
      <c r="CD5" s="364"/>
      <c r="CE5" s="364"/>
      <c r="CF5" s="364"/>
      <c r="CG5" s="364"/>
      <c r="CH5" s="364"/>
      <c r="CI5" s="364"/>
      <c r="CJ5" s="364"/>
      <c r="CK5" s="364"/>
      <c r="CL5" s="364"/>
      <c r="CM5" s="364"/>
      <c r="CN5" s="364"/>
      <c r="CO5" s="364"/>
      <c r="CP5" s="364"/>
      <c r="CQ5" s="364"/>
      <c r="CR5" s="364"/>
      <c r="CS5" s="364"/>
      <c r="CT5" s="364"/>
      <c r="CU5" s="364"/>
      <c r="CV5" s="364"/>
      <c r="CW5" s="364"/>
      <c r="CX5" s="364"/>
      <c r="CY5" s="364"/>
      <c r="CZ5" s="364"/>
      <c r="DA5" s="364"/>
      <c r="DB5" s="364"/>
      <c r="DC5" s="364"/>
      <c r="DD5" s="364"/>
      <c r="DE5" s="364"/>
      <c r="DF5" s="364"/>
      <c r="DG5" s="364"/>
      <c r="DH5" s="364"/>
      <c r="DI5" s="364"/>
      <c r="DJ5" s="364"/>
      <c r="DK5" s="364"/>
      <c r="DL5" s="364"/>
      <c r="DM5" s="364"/>
      <c r="DN5" s="364"/>
      <c r="DO5" s="364"/>
      <c r="DP5" s="364"/>
      <c r="DQ5" s="364"/>
      <c r="DR5" s="364"/>
      <c r="DS5" s="364"/>
      <c r="DT5" s="364"/>
      <c r="DU5" s="364"/>
      <c r="DV5" s="364"/>
      <c r="DW5" s="364"/>
      <c r="DX5" s="364"/>
      <c r="DY5" s="364"/>
      <c r="DZ5" s="364"/>
      <c r="EA5" s="364"/>
      <c r="EB5" s="364"/>
      <c r="EC5" s="364"/>
      <c r="ED5" s="364"/>
      <c r="EE5" s="364"/>
      <c r="EF5" s="364"/>
      <c r="EG5" s="364"/>
      <c r="EH5" s="364"/>
      <c r="EI5" s="364"/>
      <c r="EJ5" s="364"/>
      <c r="EK5" s="364"/>
      <c r="EL5" s="364"/>
      <c r="EM5" s="364"/>
      <c r="EN5" s="364"/>
      <c r="EO5" s="364"/>
      <c r="EP5" s="364"/>
      <c r="EQ5" s="364"/>
      <c r="ER5" s="364"/>
      <c r="ES5" s="364"/>
      <c r="ET5" s="364"/>
      <c r="EU5" s="364"/>
      <c r="EV5" s="364"/>
      <c r="EW5" s="364"/>
      <c r="EX5" s="364"/>
      <c r="EY5" s="364"/>
      <c r="EZ5" s="364"/>
      <c r="FA5" s="364"/>
      <c r="FB5" s="364"/>
      <c r="FC5" s="364"/>
      <c r="FD5" s="364"/>
      <c r="FE5" s="364"/>
      <c r="FF5" s="364"/>
      <c r="FG5" s="364"/>
      <c r="FH5" s="364"/>
      <c r="FI5" s="364"/>
      <c r="FJ5" s="364"/>
      <c r="FK5" s="364"/>
      <c r="FL5" s="364"/>
      <c r="FM5" s="364"/>
      <c r="FN5" s="364"/>
      <c r="FO5" s="364"/>
      <c r="FP5" s="364"/>
      <c r="FQ5" s="364"/>
      <c r="FR5" s="364"/>
      <c r="FS5" s="364"/>
      <c r="FT5" s="364"/>
      <c r="FU5" s="364"/>
      <c r="FV5" s="364"/>
      <c r="FW5" s="364"/>
      <c r="FX5" s="364"/>
      <c r="FY5" s="364"/>
      <c r="FZ5" s="364"/>
      <c r="GA5" s="364"/>
      <c r="GB5" s="364"/>
      <c r="GC5" s="364"/>
      <c r="GD5" s="364"/>
      <c r="GE5" s="364"/>
      <c r="GF5" s="364"/>
      <c r="GG5" s="364"/>
      <c r="GH5" s="364"/>
      <c r="GI5" s="364"/>
      <c r="GJ5" s="364"/>
      <c r="GK5" s="364"/>
      <c r="GL5" s="364"/>
      <c r="GM5" s="364"/>
      <c r="GN5" s="364"/>
      <c r="GO5" s="364"/>
      <c r="GP5" s="364"/>
      <c r="GQ5" s="364"/>
      <c r="GR5" s="364"/>
      <c r="GS5" s="364"/>
      <c r="GT5" s="364"/>
      <c r="GU5" s="364"/>
      <c r="GV5" s="364"/>
      <c r="GW5" s="364"/>
      <c r="GX5" s="364"/>
      <c r="GY5" s="364"/>
      <c r="GZ5" s="364"/>
      <c r="HA5" s="364"/>
      <c r="HB5" s="364"/>
      <c r="HC5" s="364"/>
      <c r="HD5" s="364"/>
      <c r="HE5" s="364"/>
      <c r="HF5" s="364"/>
      <c r="HG5" s="364"/>
      <c r="HH5" s="364"/>
      <c r="HI5" s="364"/>
      <c r="HJ5" s="364"/>
      <c r="HK5" s="364"/>
      <c r="HL5" s="364"/>
      <c r="HM5" s="364"/>
      <c r="HN5" s="364"/>
      <c r="HO5" s="364"/>
      <c r="HP5" s="364"/>
      <c r="HQ5" s="364"/>
      <c r="HR5" s="364"/>
      <c r="HS5" s="364"/>
      <c r="HT5" s="364"/>
      <c r="HU5" s="364"/>
      <c r="HV5" s="364"/>
      <c r="HW5" s="364"/>
      <c r="HX5" s="364"/>
      <c r="HY5" s="364"/>
      <c r="HZ5" s="364"/>
      <c r="IA5" s="364"/>
      <c r="IB5" s="364"/>
      <c r="IC5" s="364"/>
      <c r="ID5" s="364"/>
      <c r="IE5" s="364"/>
      <c r="IF5" s="364"/>
      <c r="IG5" s="364"/>
      <c r="IH5" s="364"/>
      <c r="II5" s="364"/>
      <c r="IJ5" s="364"/>
      <c r="IK5" s="364"/>
      <c r="IL5" s="364"/>
      <c r="IM5" s="364"/>
      <c r="IN5" s="364"/>
      <c r="IO5" s="364"/>
      <c r="IP5" s="364"/>
      <c r="IQ5" s="364"/>
      <c r="IR5" s="364"/>
      <c r="IS5" s="364"/>
      <c r="IT5" s="364"/>
      <c r="IU5" s="364"/>
      <c r="IV5" s="364"/>
      <c r="IW5" s="364"/>
      <c r="IX5" s="364"/>
      <c r="IY5" s="364"/>
      <c r="IZ5" s="364"/>
      <c r="JA5" s="364"/>
      <c r="JB5" s="364"/>
      <c r="JC5" s="364"/>
      <c r="JD5" s="364"/>
      <c r="JE5" s="364"/>
      <c r="JF5" s="364"/>
      <c r="JG5" s="364"/>
      <c r="JH5" s="364"/>
      <c r="JI5" s="364"/>
      <c r="JJ5" s="364"/>
      <c r="JK5" s="364"/>
      <c r="JL5" s="364"/>
      <c r="JM5" s="364"/>
      <c r="JN5" s="364"/>
      <c r="JO5" s="364"/>
      <c r="JP5" s="364"/>
      <c r="JQ5" s="364"/>
      <c r="JR5" s="364"/>
      <c r="JS5" s="364"/>
      <c r="JT5" s="364"/>
      <c r="JU5" s="364"/>
      <c r="JV5" s="364"/>
      <c r="JW5" s="364"/>
      <c r="JX5" s="364"/>
      <c r="JY5" s="364"/>
      <c r="JZ5" s="364"/>
      <c r="KA5" s="364"/>
      <c r="KB5" s="364"/>
      <c r="KC5" s="364"/>
      <c r="KD5" s="364"/>
      <c r="KE5" s="364"/>
      <c r="KF5" s="364"/>
      <c r="KG5" s="364"/>
      <c r="KH5" s="364"/>
      <c r="KI5" s="364"/>
      <c r="KJ5" s="364"/>
      <c r="KK5" s="364"/>
      <c r="KL5" s="364"/>
      <c r="KM5" s="364"/>
      <c r="KN5" s="364"/>
      <c r="KO5" s="364"/>
      <c r="KP5" s="364"/>
      <c r="KQ5" s="364"/>
      <c r="KR5" s="364"/>
      <c r="KS5" s="364"/>
      <c r="KT5" s="364"/>
      <c r="KU5" s="364"/>
      <c r="KV5" s="364"/>
      <c r="KW5" s="364"/>
      <c r="KX5" s="364"/>
      <c r="KY5" s="364"/>
      <c r="KZ5" s="364"/>
      <c r="LA5" s="364"/>
      <c r="LB5" s="364"/>
      <c r="LC5" s="364"/>
      <c r="LD5" s="364"/>
      <c r="LE5" s="364"/>
      <c r="LF5" s="364"/>
      <c r="LG5" s="364"/>
      <c r="LH5" s="364"/>
      <c r="LI5" s="364"/>
      <c r="LJ5" s="364"/>
      <c r="LK5" s="364"/>
      <c r="LL5" s="364"/>
      <c r="LM5" s="364"/>
      <c r="LN5" s="364"/>
      <c r="LO5" s="364"/>
      <c r="LP5" s="364"/>
      <c r="LQ5" s="364"/>
      <c r="LR5" s="364"/>
      <c r="LS5" s="364"/>
      <c r="LT5" s="364"/>
      <c r="LU5" s="364"/>
      <c r="LV5" s="364"/>
      <c r="LW5" s="364"/>
      <c r="LX5" s="364"/>
      <c r="LY5" s="364"/>
      <c r="LZ5" s="364"/>
      <c r="MA5" s="364"/>
      <c r="MB5" s="364"/>
      <c r="MC5" s="364"/>
      <c r="MD5" s="364"/>
      <c r="ME5" s="364"/>
      <c r="MF5" s="364"/>
      <c r="MG5" s="364"/>
      <c r="MH5" s="364"/>
      <c r="MI5" s="364"/>
      <c r="MJ5" s="364"/>
      <c r="MK5" s="364"/>
      <c r="ML5" s="364"/>
      <c r="MM5" s="364"/>
      <c r="MN5" s="364"/>
      <c r="MO5" s="364"/>
      <c r="MP5" s="364"/>
      <c r="MQ5" s="364"/>
      <c r="MR5" s="364"/>
      <c r="MS5" s="364"/>
      <c r="MT5" s="364"/>
      <c r="MU5" s="364"/>
      <c r="MV5" s="364"/>
      <c r="MW5" s="364"/>
      <c r="MX5" s="364"/>
      <c r="MY5" s="364"/>
      <c r="MZ5" s="364"/>
      <c r="NA5" s="364"/>
      <c r="NB5" s="364"/>
      <c r="NC5" s="364"/>
      <c r="ND5" s="364"/>
      <c r="NE5" s="364"/>
      <c r="NF5" s="364"/>
      <c r="NG5" s="364"/>
      <c r="NH5" s="364"/>
      <c r="NI5" s="364"/>
      <c r="NJ5" s="364"/>
      <c r="NK5" s="364"/>
      <c r="NL5" s="364"/>
      <c r="NM5" s="364"/>
      <c r="NN5" s="364"/>
      <c r="NO5" s="364"/>
      <c r="NP5" s="364"/>
      <c r="NQ5" s="364"/>
      <c r="NR5" s="364"/>
      <c r="NS5" s="364"/>
      <c r="NT5" s="364"/>
      <c r="NU5" s="364"/>
      <c r="NV5" s="364"/>
      <c r="NW5" s="364"/>
      <c r="NX5" s="364"/>
      <c r="NY5" s="364"/>
      <c r="NZ5" s="364"/>
      <c r="OA5" s="364"/>
      <c r="OB5" s="364"/>
      <c r="OC5" s="364"/>
      <c r="OD5" s="364"/>
      <c r="OE5" s="364"/>
      <c r="OF5" s="364"/>
      <c r="OG5" s="364"/>
      <c r="OH5" s="364"/>
      <c r="OI5" s="364"/>
      <c r="OJ5" s="364"/>
      <c r="OK5" s="364"/>
      <c r="OL5" s="364"/>
      <c r="OM5" s="364"/>
      <c r="ON5" s="364"/>
      <c r="OO5" s="364"/>
      <c r="OP5" s="364"/>
      <c r="OQ5" s="364"/>
      <c r="OR5" s="364"/>
      <c r="OS5" s="364"/>
      <c r="OT5" s="364"/>
      <c r="OU5" s="364"/>
      <c r="OV5" s="364"/>
      <c r="OW5" s="364"/>
      <c r="OX5" s="364"/>
      <c r="OY5" s="364"/>
      <c r="OZ5" s="364"/>
      <c r="PA5" s="364"/>
      <c r="PB5" s="364"/>
      <c r="PC5" s="364"/>
      <c r="PD5" s="364"/>
      <c r="PE5" s="364"/>
      <c r="PF5" s="364"/>
      <c r="PG5" s="364"/>
      <c r="PH5" s="364"/>
      <c r="PI5" s="364"/>
      <c r="PJ5" s="364"/>
      <c r="PK5" s="364"/>
      <c r="PL5" s="364"/>
      <c r="PM5" s="364"/>
    </row>
    <row r="6" spans="1:429" ht="15">
      <c r="A6" s="365" t="s">
        <v>418</v>
      </c>
      <c r="B6" s="364">
        <f t="shared" si="8"/>
        <v>0</v>
      </c>
      <c r="C6" s="364">
        <f t="shared" si="9"/>
        <v>0</v>
      </c>
      <c r="D6" s="364">
        <f t="shared" si="10"/>
        <v>0</v>
      </c>
      <c r="E6" s="364">
        <f t="shared" si="11"/>
        <v>0</v>
      </c>
      <c r="F6" s="364">
        <f t="shared" si="12"/>
        <v>0</v>
      </c>
      <c r="G6" s="364">
        <f t="shared" si="13"/>
        <v>0</v>
      </c>
      <c r="H6" s="364">
        <f t="shared" si="14"/>
        <v>0</v>
      </c>
      <c r="I6" s="364">
        <f t="shared" si="15"/>
        <v>0</v>
      </c>
      <c r="J6" s="364">
        <f t="shared" si="16"/>
        <v>0</v>
      </c>
      <c r="K6" s="364">
        <f t="shared" si="17"/>
        <v>0</v>
      </c>
      <c r="L6" s="364">
        <f t="shared" si="18"/>
        <v>0</v>
      </c>
      <c r="M6" s="364">
        <f t="shared" si="19"/>
        <v>0</v>
      </c>
      <c r="N6" s="364">
        <f t="shared" si="20"/>
        <v>0</v>
      </c>
      <c r="O6" s="364">
        <f t="shared" si="21"/>
        <v>0</v>
      </c>
      <c r="P6" s="364">
        <f t="shared" si="22"/>
        <v>0</v>
      </c>
      <c r="Q6" s="364">
        <f t="shared" si="23"/>
        <v>0</v>
      </c>
      <c r="R6" s="364">
        <f t="shared" si="24"/>
        <v>0</v>
      </c>
      <c r="S6" s="364">
        <f t="shared" si="25"/>
        <v>0</v>
      </c>
      <c r="T6" s="364">
        <f t="shared" si="26"/>
        <v>0</v>
      </c>
      <c r="U6" s="364">
        <f t="shared" si="27"/>
        <v>0</v>
      </c>
      <c r="V6" s="364">
        <f t="shared" si="28"/>
        <v>0</v>
      </c>
      <c r="W6" s="364">
        <f t="shared" si="29"/>
        <v>5.4749999999999998E-3</v>
      </c>
      <c r="X6" s="364">
        <f t="shared" si="30"/>
        <v>0</v>
      </c>
      <c r="Y6" s="364">
        <f t="shared" si="31"/>
        <v>1.281E-4</v>
      </c>
      <c r="Z6" s="364">
        <f t="shared" si="32"/>
        <v>0</v>
      </c>
      <c r="AA6" s="364">
        <f t="shared" si="33"/>
        <v>1.8468E-3</v>
      </c>
      <c r="AB6" s="364">
        <f t="shared" si="34"/>
        <v>3.5049E-3</v>
      </c>
      <c r="AC6" s="364">
        <f t="shared" si="35"/>
        <v>6.3E-3</v>
      </c>
      <c r="AD6" s="364">
        <f t="shared" si="36"/>
        <v>7.1999999999999989E-3</v>
      </c>
      <c r="AE6" s="364">
        <f t="shared" si="37"/>
        <v>0</v>
      </c>
      <c r="AF6" s="364">
        <f t="shared" si="38"/>
        <v>0</v>
      </c>
      <c r="AG6" s="364"/>
      <c r="AH6" s="364"/>
      <c r="AI6" s="364"/>
      <c r="AJ6" s="364"/>
      <c r="AK6" s="364"/>
      <c r="AL6" s="364"/>
      <c r="AM6" s="364"/>
      <c r="AN6" s="364"/>
      <c r="AO6" s="364"/>
      <c r="AP6" s="364"/>
      <c r="AQ6" s="364"/>
      <c r="AR6" s="364"/>
      <c r="AS6" s="364"/>
      <c r="AT6" s="364"/>
      <c r="AU6" s="364"/>
      <c r="AV6" s="364"/>
      <c r="AW6" s="364"/>
      <c r="AX6" s="364"/>
      <c r="AY6" s="364"/>
      <c r="AZ6" s="364"/>
      <c r="BA6" s="364"/>
      <c r="BB6" s="364"/>
      <c r="BC6" s="364"/>
      <c r="BD6" s="364"/>
      <c r="BE6" s="364"/>
      <c r="BF6" s="364"/>
      <c r="BG6" s="364"/>
      <c r="BH6" s="364"/>
      <c r="BI6" s="364"/>
      <c r="BJ6" s="364"/>
      <c r="BK6" s="364"/>
      <c r="BL6" s="364"/>
      <c r="BM6" s="364"/>
      <c r="BN6" s="364"/>
      <c r="BO6" s="364"/>
      <c r="BP6" s="364"/>
      <c r="BQ6" s="364"/>
      <c r="BR6" s="364"/>
      <c r="BS6" s="364"/>
      <c r="BT6" s="364"/>
      <c r="BU6" s="364"/>
      <c r="BV6" s="364"/>
      <c r="BW6" s="364"/>
      <c r="BX6" s="364"/>
      <c r="BY6" s="364"/>
      <c r="BZ6" s="364"/>
      <c r="CA6" s="364"/>
      <c r="CB6" s="364"/>
      <c r="CC6" s="364"/>
      <c r="CD6" s="364"/>
      <c r="CE6" s="364"/>
      <c r="CF6" s="364"/>
      <c r="CG6" s="364"/>
      <c r="CH6" s="364"/>
      <c r="CI6" s="364"/>
      <c r="CJ6" s="364"/>
      <c r="CK6" s="364"/>
      <c r="CL6" s="364"/>
      <c r="CM6" s="364"/>
      <c r="CN6" s="364"/>
      <c r="CO6" s="364"/>
      <c r="CP6" s="364"/>
      <c r="CQ6" s="364"/>
      <c r="CR6" s="364"/>
      <c r="CS6" s="364"/>
      <c r="CT6" s="364"/>
      <c r="CU6" s="364"/>
      <c r="CV6" s="364"/>
      <c r="CW6" s="364"/>
      <c r="CX6" s="364"/>
      <c r="CY6" s="364"/>
      <c r="CZ6" s="364"/>
      <c r="DA6" s="364"/>
      <c r="DB6" s="364"/>
      <c r="DC6" s="364"/>
      <c r="DD6" s="364"/>
      <c r="DE6" s="364"/>
      <c r="DF6" s="364"/>
      <c r="DG6" s="364"/>
      <c r="DH6" s="364"/>
      <c r="DI6" s="364"/>
      <c r="DJ6" s="364"/>
      <c r="DK6" s="364"/>
      <c r="DL6" s="364"/>
      <c r="DM6" s="364"/>
      <c r="DN6" s="364"/>
      <c r="DO6" s="364"/>
      <c r="DP6" s="364"/>
      <c r="DQ6" s="364"/>
      <c r="DR6" s="364"/>
      <c r="DS6" s="364"/>
      <c r="DT6" s="364"/>
      <c r="DU6" s="364"/>
      <c r="DV6" s="364"/>
      <c r="DW6" s="364"/>
      <c r="DX6" s="364"/>
      <c r="DY6" s="364"/>
      <c r="DZ6" s="364"/>
      <c r="EA6" s="364"/>
      <c r="EB6" s="364"/>
      <c r="EC6" s="364"/>
      <c r="ED6" s="364"/>
      <c r="EE6" s="364"/>
      <c r="EF6" s="364"/>
      <c r="EG6" s="364"/>
      <c r="EH6" s="364"/>
      <c r="EI6" s="364"/>
      <c r="EJ6" s="364"/>
      <c r="EK6" s="364"/>
      <c r="EL6" s="364"/>
      <c r="EM6" s="364"/>
      <c r="EN6" s="364"/>
      <c r="EO6" s="364"/>
      <c r="EP6" s="364"/>
      <c r="EQ6" s="364"/>
      <c r="ER6" s="364"/>
      <c r="ES6" s="364"/>
      <c r="ET6" s="364"/>
      <c r="EU6" s="364"/>
      <c r="EV6" s="364"/>
      <c r="EW6" s="364"/>
      <c r="EX6" s="364"/>
      <c r="EY6" s="364"/>
      <c r="EZ6" s="364"/>
      <c r="FA6" s="364"/>
      <c r="FB6" s="364"/>
      <c r="FC6" s="364"/>
      <c r="FD6" s="364"/>
      <c r="FE6" s="364"/>
      <c r="FF6" s="364"/>
      <c r="FG6" s="364"/>
      <c r="FH6" s="364"/>
      <c r="FI6" s="364"/>
      <c r="FJ6" s="364"/>
      <c r="FK6" s="364"/>
      <c r="FL6" s="364"/>
      <c r="FM6" s="364"/>
      <c r="FN6" s="364"/>
      <c r="FO6" s="364"/>
      <c r="FP6" s="364"/>
      <c r="FQ6" s="364"/>
      <c r="FR6" s="364"/>
      <c r="FS6" s="364"/>
      <c r="FT6" s="364"/>
      <c r="FU6" s="364"/>
      <c r="FV6" s="364"/>
      <c r="FW6" s="364"/>
      <c r="FX6" s="364"/>
      <c r="FY6" s="364"/>
      <c r="FZ6" s="364"/>
      <c r="GA6" s="364"/>
      <c r="GB6" s="364"/>
      <c r="GC6" s="364"/>
      <c r="GD6" s="364"/>
      <c r="GE6" s="364"/>
      <c r="GF6" s="364"/>
      <c r="GG6" s="364"/>
      <c r="GH6" s="364"/>
      <c r="GI6" s="364"/>
      <c r="GJ6" s="364"/>
      <c r="GK6" s="364"/>
      <c r="GL6" s="364"/>
      <c r="GM6" s="364"/>
      <c r="GN6" s="364"/>
      <c r="GO6" s="364"/>
      <c r="GP6" s="364"/>
      <c r="GQ6" s="364"/>
      <c r="GR6" s="364"/>
      <c r="GS6" s="364"/>
      <c r="GT6" s="364"/>
      <c r="GU6" s="364"/>
      <c r="GV6" s="364"/>
      <c r="GW6" s="364"/>
      <c r="GX6" s="364"/>
      <c r="GY6" s="364"/>
      <c r="GZ6" s="364"/>
      <c r="HA6" s="364"/>
      <c r="HB6" s="364"/>
      <c r="HC6" s="364"/>
      <c r="HD6" s="364"/>
      <c r="HE6" s="364"/>
      <c r="HF6" s="364"/>
      <c r="HG6" s="364"/>
      <c r="HH6" s="364"/>
      <c r="HI6" s="364"/>
      <c r="HJ6" s="364"/>
      <c r="HK6" s="364"/>
      <c r="HL6" s="364"/>
      <c r="HM6" s="364"/>
      <c r="HN6" s="364"/>
      <c r="HO6" s="364"/>
      <c r="HP6" s="364"/>
      <c r="HQ6" s="364"/>
      <c r="HR6" s="364"/>
      <c r="HS6" s="364"/>
      <c r="HT6" s="364"/>
      <c r="HU6" s="364"/>
      <c r="HV6" s="364"/>
      <c r="HW6" s="364"/>
      <c r="HX6" s="364"/>
      <c r="HY6" s="364"/>
      <c r="HZ6" s="364"/>
      <c r="IA6" s="364"/>
      <c r="IB6" s="364"/>
      <c r="IC6" s="364"/>
      <c r="ID6" s="364"/>
      <c r="IE6" s="364"/>
      <c r="IF6" s="364"/>
      <c r="IG6" s="364"/>
      <c r="IH6" s="364"/>
      <c r="II6" s="364"/>
      <c r="IJ6" s="364"/>
      <c r="IK6" s="364"/>
      <c r="IL6" s="364"/>
      <c r="IM6" s="364"/>
      <c r="IN6" s="364"/>
      <c r="IO6" s="364"/>
      <c r="IP6" s="364"/>
      <c r="IQ6" s="364"/>
      <c r="IR6" s="364"/>
      <c r="IS6" s="364"/>
      <c r="IT6" s="364"/>
      <c r="IU6" s="364"/>
      <c r="IV6" s="364"/>
      <c r="IW6" s="364"/>
      <c r="IX6" s="364"/>
      <c r="IY6" s="364"/>
      <c r="IZ6" s="364"/>
      <c r="JA6" s="364"/>
      <c r="JB6" s="364"/>
      <c r="JC6" s="364"/>
      <c r="JD6" s="364"/>
      <c r="JE6" s="364"/>
      <c r="JF6" s="364"/>
      <c r="JG6" s="364"/>
      <c r="JH6" s="364"/>
      <c r="JI6" s="364"/>
      <c r="JJ6" s="364"/>
      <c r="JK6" s="364"/>
      <c r="JL6" s="364"/>
      <c r="JM6" s="364"/>
      <c r="JN6" s="364"/>
      <c r="JO6" s="364"/>
      <c r="JP6" s="364"/>
      <c r="JQ6" s="364"/>
      <c r="JR6" s="364"/>
      <c r="JS6" s="364"/>
      <c r="JT6" s="364"/>
      <c r="JU6" s="364"/>
      <c r="JV6" s="364"/>
      <c r="JW6" s="364"/>
      <c r="JX6" s="364"/>
      <c r="JY6" s="364"/>
      <c r="JZ6" s="364"/>
      <c r="KA6" s="364"/>
      <c r="KB6" s="364"/>
      <c r="KC6" s="364"/>
      <c r="KD6" s="364"/>
      <c r="KE6" s="364"/>
      <c r="KF6" s="364"/>
      <c r="KG6" s="364"/>
      <c r="KH6" s="364"/>
      <c r="KI6" s="364"/>
      <c r="KJ6" s="364">
        <v>5.4749999999999996</v>
      </c>
      <c r="KK6" s="364"/>
      <c r="KL6" s="364"/>
      <c r="KM6" s="364"/>
      <c r="KN6" s="364"/>
      <c r="KO6" s="364"/>
      <c r="KP6" s="364"/>
      <c r="KQ6" s="364"/>
      <c r="KR6" s="364"/>
      <c r="KS6" s="364"/>
      <c r="KT6" s="364"/>
      <c r="KU6" s="364"/>
      <c r="KV6" s="364"/>
      <c r="KW6" s="364"/>
      <c r="KX6" s="364">
        <v>0.12809999999999999</v>
      </c>
      <c r="KY6" s="364"/>
      <c r="KZ6" s="364"/>
      <c r="LA6" s="364"/>
      <c r="LB6" s="364"/>
      <c r="LC6" s="364"/>
      <c r="LD6" s="364"/>
      <c r="LE6" s="364"/>
      <c r="LF6" s="364"/>
      <c r="LG6" s="364"/>
      <c r="LH6" s="364"/>
      <c r="LI6" s="364"/>
      <c r="LJ6" s="364"/>
      <c r="LK6" s="364"/>
      <c r="LL6" s="364"/>
      <c r="LM6" s="364"/>
      <c r="LN6" s="364"/>
      <c r="LO6" s="364"/>
      <c r="LP6" s="364"/>
      <c r="LQ6" s="364"/>
      <c r="LR6" s="364"/>
      <c r="LS6" s="364"/>
      <c r="LT6" s="364"/>
      <c r="LU6" s="364"/>
      <c r="LV6" s="364"/>
      <c r="LW6" s="364"/>
      <c r="LX6" s="364"/>
      <c r="LY6" s="364"/>
      <c r="LZ6" s="364"/>
      <c r="MA6" s="364"/>
      <c r="MB6" s="364"/>
      <c r="MC6" s="364"/>
      <c r="MD6" s="364">
        <v>1.8468</v>
      </c>
      <c r="ME6" s="364"/>
      <c r="MF6" s="364"/>
      <c r="MG6" s="364"/>
      <c r="MH6" s="364"/>
      <c r="MI6" s="364"/>
      <c r="MJ6" s="364">
        <v>3.5049000000000001</v>
      </c>
      <c r="MK6" s="364"/>
      <c r="ML6" s="364"/>
      <c r="MM6" s="364"/>
      <c r="MN6" s="364"/>
      <c r="MO6" s="364"/>
      <c r="MP6" s="364"/>
      <c r="MQ6" s="364"/>
      <c r="MR6" s="364"/>
      <c r="MS6" s="364"/>
      <c r="MT6" s="364"/>
      <c r="MU6" s="364"/>
      <c r="MV6" s="364"/>
      <c r="MW6" s="364"/>
      <c r="MX6" s="364"/>
      <c r="MY6" s="364"/>
      <c r="MZ6" s="364"/>
      <c r="NA6" s="364"/>
      <c r="NB6" s="364"/>
      <c r="NC6" s="364"/>
      <c r="ND6" s="364">
        <v>6.3</v>
      </c>
      <c r="NE6" s="364" t="s">
        <v>221</v>
      </c>
      <c r="NF6" s="364" t="s">
        <v>221</v>
      </c>
      <c r="NG6" s="364" t="s">
        <v>221</v>
      </c>
      <c r="NH6" s="364">
        <v>4.8</v>
      </c>
      <c r="NI6" s="364" t="s">
        <v>221</v>
      </c>
      <c r="NJ6" s="364" t="s">
        <v>221</v>
      </c>
      <c r="NK6" s="364">
        <v>2.4</v>
      </c>
      <c r="NL6" s="364" t="s">
        <v>221</v>
      </c>
      <c r="NM6" s="364" t="s">
        <v>221</v>
      </c>
      <c r="NN6" s="364" t="s">
        <v>221</v>
      </c>
      <c r="NO6" s="364" t="s">
        <v>221</v>
      </c>
      <c r="NP6" s="364" t="s">
        <v>221</v>
      </c>
      <c r="NQ6" s="364" t="s">
        <v>221</v>
      </c>
      <c r="NR6" s="364" t="s">
        <v>221</v>
      </c>
      <c r="NS6" s="364" t="s">
        <v>221</v>
      </c>
      <c r="NT6" s="364" t="s">
        <v>221</v>
      </c>
      <c r="NU6" s="364" t="s">
        <v>221</v>
      </c>
      <c r="NV6" s="364" t="s">
        <v>221</v>
      </c>
      <c r="NW6" s="364" t="s">
        <v>221</v>
      </c>
      <c r="NX6" s="364" t="s">
        <v>221</v>
      </c>
      <c r="NY6" s="364" t="s">
        <v>221</v>
      </c>
      <c r="NZ6" s="364" t="s">
        <v>221</v>
      </c>
      <c r="OA6" s="364" t="s">
        <v>221</v>
      </c>
      <c r="OB6" s="364" t="s">
        <v>221</v>
      </c>
      <c r="OC6" s="364" t="s">
        <v>221</v>
      </c>
      <c r="OD6" s="364" t="s">
        <v>221</v>
      </c>
      <c r="OE6" s="364" t="s">
        <v>221</v>
      </c>
      <c r="OF6" s="364" t="s">
        <v>221</v>
      </c>
      <c r="OG6" s="364"/>
      <c r="OH6" s="364"/>
      <c r="OI6" s="364"/>
      <c r="OJ6" s="364"/>
      <c r="OK6" s="364"/>
      <c r="OL6" s="364"/>
      <c r="OM6" s="364"/>
      <c r="ON6" s="364"/>
      <c r="OO6" s="364"/>
      <c r="OP6" s="364"/>
      <c r="OQ6" s="364"/>
      <c r="OR6" s="364"/>
      <c r="OS6" s="364"/>
      <c r="OT6" s="364"/>
      <c r="OU6" s="364"/>
      <c r="OV6" s="364"/>
      <c r="OW6" s="364"/>
      <c r="OX6" s="364"/>
      <c r="OY6" s="364"/>
      <c r="OZ6" s="364"/>
      <c r="PA6" s="364"/>
      <c r="PB6" s="364"/>
      <c r="PC6" s="364"/>
      <c r="PD6" s="364"/>
      <c r="PE6" s="364"/>
      <c r="PF6" s="364"/>
      <c r="PG6" s="364"/>
      <c r="PH6" s="364"/>
      <c r="PI6" s="364"/>
      <c r="PJ6" s="364"/>
      <c r="PK6" s="364"/>
      <c r="PL6" s="364"/>
      <c r="PM6" s="364"/>
    </row>
    <row r="7" spans="1:429" ht="15">
      <c r="A7" s="363" t="s">
        <v>595</v>
      </c>
      <c r="B7" s="364">
        <f t="shared" si="8"/>
        <v>0</v>
      </c>
      <c r="C7" s="364">
        <f t="shared" si="9"/>
        <v>0</v>
      </c>
      <c r="D7" s="364">
        <f t="shared" si="10"/>
        <v>0</v>
      </c>
      <c r="E7" s="364">
        <f t="shared" si="11"/>
        <v>0</v>
      </c>
      <c r="F7" s="364">
        <f t="shared" si="12"/>
        <v>0</v>
      </c>
      <c r="G7" s="364">
        <f t="shared" si="13"/>
        <v>0</v>
      </c>
      <c r="H7" s="364">
        <f t="shared" si="14"/>
        <v>0</v>
      </c>
      <c r="I7" s="364">
        <f t="shared" si="15"/>
        <v>0</v>
      </c>
      <c r="J7" s="364">
        <f t="shared" si="16"/>
        <v>0</v>
      </c>
      <c r="K7" s="364">
        <f t="shared" si="17"/>
        <v>0</v>
      </c>
      <c r="L7" s="364">
        <f t="shared" si="18"/>
        <v>0</v>
      </c>
      <c r="M7" s="364">
        <f t="shared" si="19"/>
        <v>0</v>
      </c>
      <c r="N7" s="364">
        <f t="shared" si="20"/>
        <v>0</v>
      </c>
      <c r="O7" s="364">
        <f t="shared" si="21"/>
        <v>0</v>
      </c>
      <c r="P7" s="364">
        <f t="shared" si="22"/>
        <v>0</v>
      </c>
      <c r="Q7" s="364">
        <f t="shared" si="23"/>
        <v>0</v>
      </c>
      <c r="R7" s="364">
        <f t="shared" si="24"/>
        <v>0</v>
      </c>
      <c r="S7" s="364">
        <f t="shared" si="25"/>
        <v>0</v>
      </c>
      <c r="T7" s="364">
        <f t="shared" si="26"/>
        <v>0</v>
      </c>
      <c r="U7" s="364">
        <f t="shared" si="27"/>
        <v>0</v>
      </c>
      <c r="V7" s="364">
        <f t="shared" si="28"/>
        <v>0</v>
      </c>
      <c r="W7" s="364">
        <f t="shared" si="29"/>
        <v>0</v>
      </c>
      <c r="X7" s="364">
        <f t="shared" si="30"/>
        <v>0</v>
      </c>
      <c r="Y7" s="364">
        <f t="shared" si="31"/>
        <v>0</v>
      </c>
      <c r="Z7" s="364">
        <f t="shared" si="32"/>
        <v>0</v>
      </c>
      <c r="AA7" s="364">
        <f t="shared" si="33"/>
        <v>0</v>
      </c>
      <c r="AB7" s="364">
        <f t="shared" si="34"/>
        <v>0</v>
      </c>
      <c r="AC7" s="364">
        <f t="shared" si="35"/>
        <v>0</v>
      </c>
      <c r="AD7" s="364">
        <f t="shared" si="36"/>
        <v>0</v>
      </c>
      <c r="AE7" s="364">
        <f t="shared" si="37"/>
        <v>0</v>
      </c>
      <c r="AF7" s="364">
        <f t="shared" si="38"/>
        <v>0</v>
      </c>
      <c r="AG7" s="364"/>
      <c r="AH7" s="364"/>
      <c r="AI7" s="364"/>
      <c r="AJ7" s="364"/>
      <c r="AK7" s="364"/>
      <c r="AL7" s="364"/>
      <c r="AM7" s="364"/>
      <c r="AN7" s="364"/>
      <c r="AO7" s="364"/>
      <c r="AP7" s="364"/>
      <c r="AQ7" s="364"/>
      <c r="AR7" s="364"/>
      <c r="AS7" s="364"/>
      <c r="AT7" s="364"/>
      <c r="AU7" s="364"/>
      <c r="AV7" s="364"/>
      <c r="AW7" s="364"/>
      <c r="AX7" s="364"/>
      <c r="AY7" s="364"/>
      <c r="AZ7" s="364"/>
      <c r="BA7" s="364"/>
      <c r="BB7" s="364"/>
      <c r="BC7" s="364"/>
      <c r="BD7" s="364"/>
      <c r="BE7" s="364"/>
      <c r="BF7" s="364"/>
      <c r="BG7" s="364"/>
      <c r="BH7" s="364"/>
      <c r="BI7" s="364"/>
      <c r="BJ7" s="364"/>
      <c r="BK7" s="364"/>
      <c r="BL7" s="364"/>
      <c r="BM7" s="364"/>
      <c r="BN7" s="364"/>
      <c r="BO7" s="364"/>
      <c r="BP7" s="364"/>
      <c r="BQ7" s="364"/>
      <c r="BR7" s="364"/>
      <c r="BS7" s="364"/>
      <c r="BT7" s="364"/>
      <c r="BU7" s="364"/>
      <c r="BV7" s="364"/>
      <c r="BW7" s="364"/>
      <c r="BX7" s="364"/>
      <c r="BY7" s="364"/>
      <c r="BZ7" s="364"/>
      <c r="CA7" s="364"/>
      <c r="CB7" s="364"/>
      <c r="CC7" s="364"/>
      <c r="CD7" s="364"/>
      <c r="CE7" s="364"/>
      <c r="CF7" s="364"/>
      <c r="CG7" s="364"/>
      <c r="CH7" s="364"/>
      <c r="CI7" s="364"/>
      <c r="CJ7" s="364"/>
      <c r="CK7" s="364"/>
      <c r="CL7" s="364"/>
      <c r="CM7" s="364"/>
      <c r="CN7" s="364"/>
      <c r="CO7" s="364"/>
      <c r="CP7" s="364"/>
      <c r="CQ7" s="364"/>
      <c r="CR7" s="364"/>
      <c r="CS7" s="364"/>
      <c r="CT7" s="364"/>
      <c r="CU7" s="364"/>
      <c r="CV7" s="364"/>
      <c r="CW7" s="364"/>
      <c r="CX7" s="364"/>
      <c r="CY7" s="364"/>
      <c r="CZ7" s="364"/>
      <c r="DA7" s="364"/>
      <c r="DB7" s="364"/>
      <c r="DC7" s="364"/>
      <c r="DD7" s="364"/>
      <c r="DE7" s="364"/>
      <c r="DF7" s="364"/>
      <c r="DG7" s="364"/>
      <c r="DH7" s="364"/>
      <c r="DI7" s="364"/>
      <c r="DJ7" s="364"/>
      <c r="DK7" s="364"/>
      <c r="DL7" s="364"/>
      <c r="DM7" s="364"/>
      <c r="DN7" s="364"/>
      <c r="DO7" s="364"/>
      <c r="DP7" s="364"/>
      <c r="DQ7" s="364"/>
      <c r="DR7" s="364"/>
      <c r="DS7" s="364"/>
      <c r="DT7" s="364"/>
      <c r="DU7" s="364"/>
      <c r="DV7" s="364"/>
      <c r="DW7" s="364"/>
      <c r="DX7" s="364"/>
      <c r="DY7" s="364"/>
      <c r="DZ7" s="364"/>
      <c r="EA7" s="364"/>
      <c r="EB7" s="364"/>
      <c r="EC7" s="364"/>
      <c r="ED7" s="364"/>
      <c r="EE7" s="364"/>
      <c r="EF7" s="364"/>
      <c r="EG7" s="364"/>
      <c r="EH7" s="364"/>
      <c r="EI7" s="364"/>
      <c r="EJ7" s="364"/>
      <c r="EK7" s="364"/>
      <c r="EL7" s="364"/>
      <c r="EM7" s="364"/>
      <c r="EN7" s="364"/>
      <c r="EO7" s="364"/>
      <c r="EP7" s="364"/>
      <c r="EQ7" s="364"/>
      <c r="ER7" s="364"/>
      <c r="ES7" s="364"/>
      <c r="ET7" s="364"/>
      <c r="EU7" s="364"/>
      <c r="EV7" s="364"/>
      <c r="EW7" s="364"/>
      <c r="EX7" s="364"/>
      <c r="EY7" s="364"/>
      <c r="EZ7" s="364"/>
      <c r="FA7" s="364"/>
      <c r="FB7" s="364"/>
      <c r="FC7" s="364"/>
      <c r="FD7" s="364"/>
      <c r="FE7" s="364"/>
      <c r="FF7" s="364"/>
      <c r="FG7" s="364"/>
      <c r="FH7" s="364"/>
      <c r="FI7" s="364"/>
      <c r="FJ7" s="364"/>
      <c r="FK7" s="364"/>
      <c r="FL7" s="364"/>
      <c r="FM7" s="364"/>
      <c r="FN7" s="364"/>
      <c r="FO7" s="364"/>
      <c r="FP7" s="364"/>
      <c r="FQ7" s="364"/>
      <c r="FR7" s="364"/>
      <c r="FS7" s="364"/>
      <c r="FT7" s="364"/>
      <c r="FU7" s="364"/>
      <c r="FV7" s="364"/>
      <c r="FW7" s="364"/>
      <c r="FX7" s="364"/>
      <c r="FY7" s="364"/>
      <c r="FZ7" s="364"/>
      <c r="GA7" s="364"/>
      <c r="GB7" s="364"/>
      <c r="GC7" s="364"/>
      <c r="GD7" s="364"/>
      <c r="GE7" s="364"/>
      <c r="GF7" s="364"/>
      <c r="GG7" s="364"/>
      <c r="GH7" s="364"/>
      <c r="GI7" s="364"/>
      <c r="GJ7" s="364"/>
      <c r="GK7" s="364"/>
      <c r="GL7" s="364"/>
      <c r="GM7" s="364"/>
      <c r="GN7" s="364"/>
      <c r="GO7" s="364"/>
      <c r="GP7" s="364"/>
      <c r="GQ7" s="364"/>
      <c r="GR7" s="364"/>
      <c r="GS7" s="364"/>
      <c r="GT7" s="364"/>
      <c r="GU7" s="364"/>
      <c r="GV7" s="364"/>
      <c r="GW7" s="364"/>
      <c r="GX7" s="364"/>
      <c r="GY7" s="364"/>
      <c r="GZ7" s="364"/>
      <c r="HA7" s="364"/>
      <c r="HB7" s="364"/>
      <c r="HC7" s="364"/>
      <c r="HD7" s="364"/>
      <c r="HE7" s="364"/>
      <c r="HF7" s="364"/>
      <c r="HG7" s="364"/>
      <c r="HH7" s="364"/>
      <c r="HI7" s="364"/>
      <c r="HJ7" s="364"/>
      <c r="HK7" s="364"/>
      <c r="HL7" s="364"/>
      <c r="HM7" s="364"/>
      <c r="HN7" s="364"/>
      <c r="HO7" s="364"/>
      <c r="HP7" s="364"/>
      <c r="HQ7" s="364"/>
      <c r="HR7" s="364"/>
      <c r="HS7" s="364"/>
      <c r="HT7" s="364"/>
      <c r="HU7" s="364"/>
      <c r="HV7" s="364"/>
      <c r="HW7" s="364"/>
      <c r="HX7" s="364"/>
      <c r="HY7" s="364"/>
      <c r="HZ7" s="364"/>
      <c r="IA7" s="364"/>
      <c r="IB7" s="364"/>
      <c r="IC7" s="364"/>
      <c r="ID7" s="364"/>
      <c r="IE7" s="364"/>
      <c r="IF7" s="364"/>
      <c r="IG7" s="364"/>
      <c r="IH7" s="364"/>
      <c r="II7" s="364"/>
      <c r="IJ7" s="364"/>
      <c r="IK7" s="364"/>
      <c r="IL7" s="364"/>
      <c r="IM7" s="364"/>
      <c r="IN7" s="364"/>
      <c r="IO7" s="364"/>
      <c r="IP7" s="364"/>
      <c r="IQ7" s="364"/>
      <c r="IR7" s="364"/>
      <c r="IS7" s="364"/>
      <c r="IT7" s="364"/>
      <c r="IU7" s="364"/>
      <c r="IV7" s="364"/>
      <c r="IW7" s="364"/>
      <c r="IX7" s="364"/>
      <c r="IY7" s="364"/>
      <c r="IZ7" s="364"/>
      <c r="JA7" s="364"/>
      <c r="JB7" s="364"/>
      <c r="JC7" s="364"/>
      <c r="JD7" s="364"/>
      <c r="JE7" s="364"/>
      <c r="JF7" s="364"/>
      <c r="JG7" s="364"/>
      <c r="JH7" s="364"/>
      <c r="JI7" s="364"/>
      <c r="JJ7" s="364"/>
      <c r="JK7" s="364"/>
      <c r="JL7" s="364"/>
      <c r="JM7" s="364"/>
      <c r="JN7" s="364"/>
      <c r="JO7" s="364"/>
      <c r="JP7" s="364"/>
      <c r="JQ7" s="364"/>
      <c r="JR7" s="364"/>
      <c r="JS7" s="364"/>
      <c r="JT7" s="364"/>
      <c r="JU7" s="364"/>
      <c r="JV7" s="364"/>
      <c r="JW7" s="364"/>
      <c r="JX7" s="364"/>
      <c r="JY7" s="364"/>
      <c r="JZ7" s="364"/>
      <c r="KA7" s="364"/>
      <c r="KB7" s="364"/>
      <c r="KC7" s="364"/>
      <c r="KD7" s="364"/>
      <c r="KE7" s="364"/>
      <c r="KF7" s="364"/>
      <c r="KG7" s="364"/>
      <c r="KH7" s="364"/>
      <c r="KI7" s="364"/>
      <c r="KJ7" s="364"/>
      <c r="KK7" s="364"/>
      <c r="KL7" s="364"/>
      <c r="KM7" s="364"/>
      <c r="KN7" s="364"/>
      <c r="KO7" s="364"/>
      <c r="KP7" s="364"/>
      <c r="KQ7" s="364"/>
      <c r="KR7" s="364"/>
      <c r="KS7" s="364"/>
      <c r="KT7" s="364"/>
      <c r="KU7" s="364"/>
      <c r="KV7" s="364"/>
      <c r="KW7" s="364"/>
      <c r="KX7" s="364"/>
      <c r="KY7" s="364"/>
      <c r="KZ7" s="364"/>
      <c r="LA7" s="364"/>
      <c r="LB7" s="364"/>
      <c r="LC7" s="364"/>
      <c r="LD7" s="364"/>
      <c r="LE7" s="364"/>
      <c r="LF7" s="364"/>
      <c r="LG7" s="364"/>
      <c r="LH7" s="364"/>
      <c r="LI7" s="364"/>
      <c r="LJ7" s="364"/>
      <c r="LK7" s="364"/>
      <c r="LL7" s="364"/>
      <c r="LM7" s="364"/>
      <c r="LN7" s="364"/>
      <c r="LO7" s="364"/>
      <c r="LP7" s="364"/>
      <c r="LQ7" s="364"/>
      <c r="LR7" s="364"/>
      <c r="LS7" s="364"/>
      <c r="LT7" s="364"/>
      <c r="LU7" s="364"/>
      <c r="LV7" s="364"/>
      <c r="LW7" s="364"/>
      <c r="LX7" s="364"/>
      <c r="LY7" s="364"/>
      <c r="LZ7" s="364"/>
      <c r="MA7" s="364"/>
      <c r="MB7" s="364"/>
      <c r="MC7" s="364"/>
      <c r="MD7" s="364"/>
      <c r="ME7" s="364"/>
      <c r="MF7" s="364"/>
      <c r="MG7" s="364"/>
      <c r="MH7" s="364"/>
      <c r="MI7" s="364"/>
      <c r="MJ7" s="364"/>
      <c r="MK7" s="364"/>
      <c r="ML7" s="364"/>
      <c r="MM7" s="364"/>
      <c r="MN7" s="364"/>
      <c r="MO7" s="364"/>
      <c r="MP7" s="364"/>
      <c r="MQ7" s="364"/>
      <c r="MR7" s="364"/>
      <c r="MS7" s="364"/>
      <c r="MT7" s="364"/>
      <c r="MU7" s="364"/>
      <c r="MV7" s="364"/>
      <c r="MW7" s="364"/>
      <c r="MX7" s="364"/>
      <c r="MY7" s="364"/>
      <c r="MZ7" s="364"/>
      <c r="NA7" s="364"/>
      <c r="NB7" s="364"/>
      <c r="NC7" s="364"/>
      <c r="ND7" s="364"/>
      <c r="NE7" s="364"/>
      <c r="NF7" s="364"/>
      <c r="NG7" s="364"/>
      <c r="NH7" s="364"/>
      <c r="NI7" s="364"/>
      <c r="NJ7" s="364"/>
      <c r="NK7" s="364"/>
      <c r="NL7" s="364"/>
      <c r="NM7" s="364"/>
      <c r="NN7" s="364"/>
      <c r="NO7" s="364"/>
      <c r="NP7" s="364"/>
      <c r="NQ7" s="364"/>
      <c r="NR7" s="364"/>
      <c r="NS7" s="364"/>
      <c r="NT7" s="364"/>
      <c r="NU7" s="364"/>
      <c r="NV7" s="364"/>
      <c r="NW7" s="364"/>
      <c r="NX7" s="364"/>
      <c r="NY7" s="364"/>
      <c r="NZ7" s="364"/>
      <c r="OA7" s="364"/>
      <c r="OB7" s="364"/>
      <c r="OC7" s="364"/>
      <c r="OD7" s="364"/>
      <c r="OE7" s="364"/>
      <c r="OF7" s="364"/>
      <c r="OG7" s="364"/>
      <c r="OH7" s="364"/>
      <c r="OI7" s="364"/>
      <c r="OJ7" s="364"/>
      <c r="OK7" s="364"/>
      <c r="OL7" s="364"/>
      <c r="OM7" s="364"/>
      <c r="ON7" s="364"/>
      <c r="OO7" s="364"/>
      <c r="OP7" s="364"/>
      <c r="OQ7" s="364"/>
      <c r="OR7" s="364"/>
      <c r="OS7" s="364"/>
      <c r="OT7" s="364"/>
      <c r="OU7" s="364"/>
      <c r="OV7" s="364"/>
      <c r="OW7" s="364"/>
      <c r="OX7" s="364"/>
      <c r="OY7" s="364"/>
      <c r="OZ7" s="364"/>
      <c r="PA7" s="364"/>
      <c r="PB7" s="364"/>
      <c r="PC7" s="364"/>
      <c r="PD7" s="364"/>
      <c r="PE7" s="364"/>
      <c r="PF7" s="364"/>
      <c r="PG7" s="364"/>
      <c r="PH7" s="364"/>
      <c r="PI7" s="364"/>
      <c r="PJ7" s="364"/>
      <c r="PK7" s="364"/>
      <c r="PL7" s="364"/>
      <c r="PM7" s="364"/>
    </row>
    <row r="8" spans="1:429" ht="15">
      <c r="A8" s="365" t="s">
        <v>596</v>
      </c>
      <c r="B8" s="364">
        <f t="shared" si="8"/>
        <v>0</v>
      </c>
      <c r="C8" s="364">
        <f t="shared" si="9"/>
        <v>0</v>
      </c>
      <c r="D8" s="364">
        <f t="shared" si="10"/>
        <v>0</v>
      </c>
      <c r="E8" s="364">
        <f t="shared" si="11"/>
        <v>0</v>
      </c>
      <c r="F8" s="364">
        <f t="shared" si="12"/>
        <v>0</v>
      </c>
      <c r="G8" s="364">
        <f t="shared" si="13"/>
        <v>0</v>
      </c>
      <c r="H8" s="364">
        <f t="shared" si="14"/>
        <v>0</v>
      </c>
      <c r="I8" s="364">
        <f t="shared" si="15"/>
        <v>0</v>
      </c>
      <c r="J8" s="364">
        <f t="shared" si="16"/>
        <v>0</v>
      </c>
      <c r="K8" s="364">
        <f t="shared" si="17"/>
        <v>0</v>
      </c>
      <c r="L8" s="364">
        <f t="shared" si="18"/>
        <v>0</v>
      </c>
      <c r="M8" s="364">
        <f t="shared" si="19"/>
        <v>0</v>
      </c>
      <c r="N8" s="364">
        <f t="shared" si="20"/>
        <v>0</v>
      </c>
      <c r="O8" s="364">
        <f t="shared" si="21"/>
        <v>0</v>
      </c>
      <c r="P8" s="364">
        <f t="shared" si="22"/>
        <v>0</v>
      </c>
      <c r="Q8" s="364">
        <f t="shared" si="23"/>
        <v>0</v>
      </c>
      <c r="R8" s="364">
        <f t="shared" si="24"/>
        <v>0</v>
      </c>
      <c r="S8" s="364">
        <f t="shared" si="25"/>
        <v>0</v>
      </c>
      <c r="T8" s="364">
        <f t="shared" si="26"/>
        <v>0</v>
      </c>
      <c r="U8" s="364">
        <f t="shared" si="27"/>
        <v>0</v>
      </c>
      <c r="V8" s="364">
        <f t="shared" si="28"/>
        <v>0</v>
      </c>
      <c r="W8" s="364">
        <f t="shared" si="29"/>
        <v>0</v>
      </c>
      <c r="X8" s="364">
        <f t="shared" si="30"/>
        <v>0</v>
      </c>
      <c r="Y8" s="364">
        <f t="shared" si="31"/>
        <v>0</v>
      </c>
      <c r="Z8" s="364">
        <f t="shared" si="32"/>
        <v>0</v>
      </c>
      <c r="AA8" s="364">
        <f t="shared" si="33"/>
        <v>0</v>
      </c>
      <c r="AB8" s="364">
        <f t="shared" si="34"/>
        <v>0</v>
      </c>
      <c r="AC8" s="364">
        <f t="shared" si="35"/>
        <v>0</v>
      </c>
      <c r="AD8" s="364">
        <f t="shared" si="36"/>
        <v>0</v>
      </c>
      <c r="AE8" s="364">
        <f t="shared" si="37"/>
        <v>0</v>
      </c>
      <c r="AF8" s="364">
        <f t="shared" si="38"/>
        <v>0</v>
      </c>
      <c r="AG8" s="364"/>
      <c r="AH8" s="364"/>
      <c r="AI8" s="364"/>
      <c r="AJ8" s="364"/>
      <c r="AK8" s="364"/>
      <c r="AL8" s="364"/>
      <c r="AM8" s="364"/>
      <c r="AN8" s="364"/>
      <c r="AO8" s="364"/>
      <c r="AP8" s="364"/>
      <c r="AQ8" s="364"/>
      <c r="AR8" s="364"/>
      <c r="AS8" s="364"/>
      <c r="AT8" s="364"/>
      <c r="AU8" s="364"/>
      <c r="AV8" s="364"/>
      <c r="AW8" s="364"/>
      <c r="AX8" s="364"/>
      <c r="AY8" s="364"/>
      <c r="AZ8" s="364"/>
      <c r="BA8" s="364"/>
      <c r="BB8" s="364"/>
      <c r="BC8" s="364"/>
      <c r="BD8" s="364"/>
      <c r="BE8" s="364"/>
      <c r="BF8" s="364"/>
      <c r="BG8" s="364"/>
      <c r="BH8" s="364"/>
      <c r="BI8" s="364"/>
      <c r="BJ8" s="364"/>
      <c r="BK8" s="364"/>
      <c r="BL8" s="364"/>
      <c r="BM8" s="364"/>
      <c r="BN8" s="364"/>
      <c r="BO8" s="364"/>
      <c r="BP8" s="364"/>
      <c r="BQ8" s="364"/>
      <c r="BR8" s="364"/>
      <c r="BS8" s="364"/>
      <c r="BT8" s="364"/>
      <c r="BU8" s="364"/>
      <c r="BV8" s="364"/>
      <c r="BW8" s="364"/>
      <c r="BX8" s="364"/>
      <c r="BY8" s="364"/>
      <c r="BZ8" s="364"/>
      <c r="CA8" s="364"/>
      <c r="CB8" s="364"/>
      <c r="CC8" s="364"/>
      <c r="CD8" s="364"/>
      <c r="CE8" s="364"/>
      <c r="CF8" s="364"/>
      <c r="CG8" s="364"/>
      <c r="CH8" s="364"/>
      <c r="CI8" s="364"/>
      <c r="CJ8" s="364"/>
      <c r="CK8" s="364"/>
      <c r="CL8" s="364"/>
      <c r="CM8" s="364"/>
      <c r="CN8" s="364"/>
      <c r="CO8" s="364"/>
      <c r="CP8" s="364"/>
      <c r="CQ8" s="364"/>
      <c r="CR8" s="364"/>
      <c r="CS8" s="364"/>
      <c r="CT8" s="364"/>
      <c r="CU8" s="364"/>
      <c r="CV8" s="364"/>
      <c r="CW8" s="364"/>
      <c r="CX8" s="364"/>
      <c r="CY8" s="364"/>
      <c r="CZ8" s="364"/>
      <c r="DA8" s="364"/>
      <c r="DB8" s="364"/>
      <c r="DC8" s="364"/>
      <c r="DD8" s="364"/>
      <c r="DE8" s="364"/>
      <c r="DF8" s="364"/>
      <c r="DG8" s="364"/>
      <c r="DH8" s="364"/>
      <c r="DI8" s="364"/>
      <c r="DJ8" s="364"/>
      <c r="DK8" s="364"/>
      <c r="DL8" s="364"/>
      <c r="DM8" s="364"/>
      <c r="DN8" s="364"/>
      <c r="DO8" s="364"/>
      <c r="DP8" s="364"/>
      <c r="DQ8" s="364"/>
      <c r="DR8" s="364"/>
      <c r="DS8" s="364"/>
      <c r="DT8" s="364"/>
      <c r="DU8" s="364"/>
      <c r="DV8" s="364"/>
      <c r="DW8" s="364"/>
      <c r="DX8" s="364"/>
      <c r="DY8" s="364"/>
      <c r="DZ8" s="364"/>
      <c r="EA8" s="364"/>
      <c r="EB8" s="364"/>
      <c r="EC8" s="364"/>
      <c r="ED8" s="364"/>
      <c r="EE8" s="364"/>
      <c r="EF8" s="364"/>
      <c r="EG8" s="364"/>
      <c r="EH8" s="364"/>
      <c r="EI8" s="364"/>
      <c r="EJ8" s="364"/>
      <c r="EK8" s="364"/>
      <c r="EL8" s="364"/>
      <c r="EM8" s="364"/>
      <c r="EN8" s="364"/>
      <c r="EO8" s="364"/>
      <c r="EP8" s="364"/>
      <c r="EQ8" s="364"/>
      <c r="ER8" s="364"/>
      <c r="ES8" s="364"/>
      <c r="ET8" s="364"/>
      <c r="EU8" s="364"/>
      <c r="EV8" s="364"/>
      <c r="EW8" s="364"/>
      <c r="EX8" s="364"/>
      <c r="EY8" s="364"/>
      <c r="EZ8" s="364"/>
      <c r="FA8" s="364"/>
      <c r="FB8" s="364"/>
      <c r="FC8" s="364"/>
      <c r="FD8" s="364"/>
      <c r="FE8" s="364"/>
      <c r="FF8" s="364"/>
      <c r="FG8" s="364"/>
      <c r="FH8" s="364"/>
      <c r="FI8" s="364"/>
      <c r="FJ8" s="364"/>
      <c r="FK8" s="364"/>
      <c r="FL8" s="364"/>
      <c r="FM8" s="364"/>
      <c r="FN8" s="364"/>
      <c r="FO8" s="364"/>
      <c r="FP8" s="364"/>
      <c r="FQ8" s="364"/>
      <c r="FR8" s="364"/>
      <c r="FS8" s="364"/>
      <c r="FT8" s="364"/>
      <c r="FU8" s="364"/>
      <c r="FV8" s="364"/>
      <c r="FW8" s="364"/>
      <c r="FX8" s="364"/>
      <c r="FY8" s="364"/>
      <c r="FZ8" s="364"/>
      <c r="GA8" s="364"/>
      <c r="GB8" s="364"/>
      <c r="GC8" s="364"/>
      <c r="GD8" s="364"/>
      <c r="GE8" s="364"/>
      <c r="GF8" s="364"/>
      <c r="GG8" s="364"/>
      <c r="GH8" s="364"/>
      <c r="GI8" s="364"/>
      <c r="GJ8" s="364"/>
      <c r="GK8" s="364"/>
      <c r="GL8" s="364"/>
      <c r="GM8" s="364"/>
      <c r="GN8" s="364"/>
      <c r="GO8" s="364"/>
      <c r="GP8" s="364"/>
      <c r="GQ8" s="364"/>
      <c r="GR8" s="364"/>
      <c r="GS8" s="364"/>
      <c r="GT8" s="364"/>
      <c r="GU8" s="364"/>
      <c r="GV8" s="364"/>
      <c r="GW8" s="364"/>
      <c r="GX8" s="364"/>
      <c r="GY8" s="364"/>
      <c r="GZ8" s="364"/>
      <c r="HA8" s="364"/>
      <c r="HB8" s="364"/>
      <c r="HC8" s="364"/>
      <c r="HD8" s="364"/>
      <c r="HE8" s="364"/>
      <c r="HF8" s="364"/>
      <c r="HG8" s="364"/>
      <c r="HH8" s="364"/>
      <c r="HI8" s="364"/>
      <c r="HJ8" s="364"/>
      <c r="HK8" s="364"/>
      <c r="HL8" s="364"/>
      <c r="HM8" s="364"/>
      <c r="HN8" s="364"/>
      <c r="HO8" s="364"/>
      <c r="HP8" s="364"/>
      <c r="HQ8" s="364"/>
      <c r="HR8" s="364"/>
      <c r="HS8" s="364"/>
      <c r="HT8" s="364"/>
      <c r="HU8" s="364"/>
      <c r="HV8" s="364"/>
      <c r="HW8" s="364"/>
      <c r="HX8" s="364"/>
      <c r="HY8" s="364"/>
      <c r="HZ8" s="364"/>
      <c r="IA8" s="364"/>
      <c r="IB8" s="364"/>
      <c r="IC8" s="364"/>
      <c r="ID8" s="364"/>
      <c r="IE8" s="364"/>
      <c r="IF8" s="364"/>
      <c r="IG8" s="364"/>
      <c r="IH8" s="364"/>
      <c r="II8" s="364"/>
      <c r="IJ8" s="364"/>
      <c r="IK8" s="364"/>
      <c r="IL8" s="364"/>
      <c r="IM8" s="364"/>
      <c r="IN8" s="364"/>
      <c r="IO8" s="364"/>
      <c r="IP8" s="364"/>
      <c r="IQ8" s="364"/>
      <c r="IR8" s="364"/>
      <c r="IS8" s="364"/>
      <c r="IT8" s="364"/>
      <c r="IU8" s="364"/>
      <c r="IV8" s="364"/>
      <c r="IW8" s="364"/>
      <c r="IX8" s="364"/>
      <c r="IY8" s="364"/>
      <c r="IZ8" s="364"/>
      <c r="JA8" s="364"/>
      <c r="JB8" s="364"/>
      <c r="JC8" s="364"/>
      <c r="JD8" s="364"/>
      <c r="JE8" s="364"/>
      <c r="JF8" s="364"/>
      <c r="JG8" s="364"/>
      <c r="JH8" s="364"/>
      <c r="JI8" s="364"/>
      <c r="JJ8" s="364"/>
      <c r="JK8" s="364"/>
      <c r="JL8" s="364"/>
      <c r="JM8" s="364"/>
      <c r="JN8" s="364"/>
      <c r="JO8" s="364"/>
      <c r="JP8" s="364"/>
      <c r="JQ8" s="364"/>
      <c r="JR8" s="364"/>
      <c r="JS8" s="364"/>
      <c r="JT8" s="364"/>
      <c r="JU8" s="364"/>
      <c r="JV8" s="364"/>
      <c r="JW8" s="364"/>
      <c r="JX8" s="364"/>
      <c r="JY8" s="364"/>
      <c r="JZ8" s="364"/>
      <c r="KA8" s="364"/>
      <c r="KB8" s="364"/>
      <c r="KC8" s="364"/>
      <c r="KD8" s="364"/>
      <c r="KE8" s="364"/>
      <c r="KF8" s="364"/>
      <c r="KG8" s="364"/>
      <c r="KH8" s="364"/>
      <c r="KI8" s="364"/>
      <c r="KJ8" s="364"/>
      <c r="KK8" s="364"/>
      <c r="KL8" s="364"/>
      <c r="KM8" s="364"/>
      <c r="KN8" s="364"/>
      <c r="KO8" s="364"/>
      <c r="KP8" s="364"/>
      <c r="KQ8" s="364"/>
      <c r="KR8" s="364"/>
      <c r="KS8" s="364"/>
      <c r="KT8" s="364"/>
      <c r="KU8" s="364"/>
      <c r="KV8" s="364"/>
      <c r="KW8" s="364"/>
      <c r="KX8" s="364"/>
      <c r="KY8" s="364"/>
      <c r="KZ8" s="364"/>
      <c r="LA8" s="364"/>
      <c r="LB8" s="364"/>
      <c r="LC8" s="364"/>
      <c r="LD8" s="364"/>
      <c r="LE8" s="364"/>
      <c r="LF8" s="364"/>
      <c r="LG8" s="364"/>
      <c r="LH8" s="364"/>
      <c r="LI8" s="364"/>
      <c r="LJ8" s="364"/>
      <c r="LK8" s="364"/>
      <c r="LL8" s="364"/>
      <c r="LM8" s="364"/>
      <c r="LN8" s="364"/>
      <c r="LO8" s="364"/>
      <c r="LP8" s="364"/>
      <c r="LQ8" s="364"/>
      <c r="LR8" s="364"/>
      <c r="LS8" s="364"/>
      <c r="LT8" s="364"/>
      <c r="LU8" s="364"/>
      <c r="LV8" s="364"/>
      <c r="LW8" s="364"/>
      <c r="LX8" s="364"/>
      <c r="LY8" s="364"/>
      <c r="LZ8" s="364"/>
      <c r="MA8" s="364"/>
      <c r="MB8" s="364"/>
      <c r="MC8" s="364"/>
      <c r="MD8" s="364"/>
      <c r="ME8" s="364"/>
      <c r="MF8" s="364"/>
      <c r="MG8" s="364"/>
      <c r="MH8" s="364"/>
      <c r="MI8" s="364"/>
      <c r="MJ8" s="364"/>
      <c r="MK8" s="364"/>
      <c r="ML8" s="364"/>
      <c r="MM8" s="364"/>
      <c r="MN8" s="364"/>
      <c r="MO8" s="364"/>
      <c r="MP8" s="364"/>
      <c r="MQ8" s="364"/>
      <c r="MR8" s="364"/>
      <c r="MS8" s="364"/>
      <c r="MT8" s="364"/>
      <c r="MU8" s="364"/>
      <c r="MV8" s="364"/>
      <c r="MW8" s="364"/>
      <c r="MX8" s="364"/>
      <c r="MY8" s="364"/>
      <c r="MZ8" s="364"/>
      <c r="NA8" s="364"/>
      <c r="NB8" s="364"/>
      <c r="NC8" s="364"/>
      <c r="ND8" s="364"/>
      <c r="NE8" s="364"/>
      <c r="NF8" s="364"/>
      <c r="NG8" s="364"/>
      <c r="NH8" s="364"/>
      <c r="NI8" s="364"/>
      <c r="NJ8" s="364"/>
      <c r="NK8" s="364"/>
      <c r="NL8" s="364"/>
      <c r="NM8" s="364"/>
      <c r="NN8" s="364"/>
      <c r="NO8" s="364"/>
      <c r="NP8" s="364"/>
      <c r="NQ8" s="364"/>
      <c r="NR8" s="364"/>
      <c r="NS8" s="364"/>
      <c r="NT8" s="364"/>
      <c r="NU8" s="364"/>
      <c r="NV8" s="364"/>
      <c r="NW8" s="364"/>
      <c r="NX8" s="364"/>
      <c r="NY8" s="364"/>
      <c r="NZ8" s="364"/>
      <c r="OA8" s="364"/>
      <c r="OB8" s="364"/>
      <c r="OC8" s="364"/>
      <c r="OD8" s="364"/>
      <c r="OE8" s="364"/>
      <c r="OF8" s="364"/>
      <c r="OG8" s="364"/>
      <c r="OH8" s="364"/>
      <c r="OI8" s="364"/>
      <c r="OJ8" s="364"/>
      <c r="OK8" s="364"/>
      <c r="OL8" s="364"/>
      <c r="OM8" s="364"/>
      <c r="ON8" s="364"/>
      <c r="OO8" s="364"/>
      <c r="OP8" s="364"/>
      <c r="OQ8" s="364"/>
      <c r="OR8" s="364"/>
      <c r="OS8" s="364"/>
      <c r="OT8" s="364"/>
      <c r="OU8" s="364"/>
      <c r="OV8" s="364"/>
      <c r="OW8" s="364"/>
      <c r="OX8" s="364"/>
      <c r="OY8" s="364"/>
      <c r="OZ8" s="364"/>
      <c r="PA8" s="364"/>
      <c r="PB8" s="364"/>
      <c r="PC8" s="364"/>
      <c r="PD8" s="364"/>
      <c r="PE8" s="364"/>
      <c r="PF8" s="364"/>
      <c r="PG8" s="364"/>
      <c r="PH8" s="364"/>
      <c r="PI8" s="364"/>
      <c r="PJ8" s="364"/>
      <c r="PK8" s="364"/>
      <c r="PL8" s="364"/>
      <c r="PM8" s="364"/>
    </row>
    <row r="9" spans="1:429" ht="15">
      <c r="A9" s="365" t="s">
        <v>597</v>
      </c>
      <c r="B9" s="364">
        <f t="shared" si="8"/>
        <v>0</v>
      </c>
      <c r="C9" s="364">
        <f t="shared" si="9"/>
        <v>0</v>
      </c>
      <c r="D9" s="364">
        <f t="shared" si="10"/>
        <v>0</v>
      </c>
      <c r="E9" s="364">
        <f t="shared" si="11"/>
        <v>0</v>
      </c>
      <c r="F9" s="364">
        <f t="shared" si="12"/>
        <v>0</v>
      </c>
      <c r="G9" s="364">
        <f t="shared" si="13"/>
        <v>0</v>
      </c>
      <c r="H9" s="364">
        <f t="shared" si="14"/>
        <v>0</v>
      </c>
      <c r="I9" s="364">
        <f t="shared" si="15"/>
        <v>0</v>
      </c>
      <c r="J9" s="364">
        <f t="shared" si="16"/>
        <v>0</v>
      </c>
      <c r="K9" s="364">
        <f t="shared" si="17"/>
        <v>0</v>
      </c>
      <c r="L9" s="364">
        <f t="shared" si="18"/>
        <v>0</v>
      </c>
      <c r="M9" s="364">
        <f t="shared" si="19"/>
        <v>0</v>
      </c>
      <c r="N9" s="364">
        <f t="shared" si="20"/>
        <v>0</v>
      </c>
      <c r="O9" s="364">
        <f t="shared" si="21"/>
        <v>0</v>
      </c>
      <c r="P9" s="364">
        <f t="shared" si="22"/>
        <v>0</v>
      </c>
      <c r="Q9" s="364">
        <f t="shared" si="23"/>
        <v>0</v>
      </c>
      <c r="R9" s="364">
        <f t="shared" si="24"/>
        <v>0</v>
      </c>
      <c r="S9" s="364">
        <f t="shared" si="25"/>
        <v>0</v>
      </c>
      <c r="T9" s="364">
        <f t="shared" si="26"/>
        <v>0</v>
      </c>
      <c r="U9" s="364">
        <f t="shared" si="27"/>
        <v>0</v>
      </c>
      <c r="V9" s="364">
        <f t="shared" si="28"/>
        <v>0</v>
      </c>
      <c r="W9" s="364">
        <f t="shared" si="29"/>
        <v>0</v>
      </c>
      <c r="X9" s="364">
        <f t="shared" si="30"/>
        <v>0</v>
      </c>
      <c r="Y9" s="364">
        <f t="shared" si="31"/>
        <v>0</v>
      </c>
      <c r="Z9" s="364">
        <f t="shared" si="32"/>
        <v>0</v>
      </c>
      <c r="AA9" s="364">
        <f t="shared" si="33"/>
        <v>0</v>
      </c>
      <c r="AB9" s="364">
        <f t="shared" si="34"/>
        <v>0</v>
      </c>
      <c r="AC9" s="364">
        <f t="shared" si="35"/>
        <v>0</v>
      </c>
      <c r="AD9" s="364">
        <f t="shared" si="36"/>
        <v>0</v>
      </c>
      <c r="AE9" s="364">
        <f t="shared" si="37"/>
        <v>0</v>
      </c>
      <c r="AF9" s="364">
        <f t="shared" si="38"/>
        <v>0</v>
      </c>
      <c r="AG9" s="364"/>
      <c r="AH9" s="364"/>
      <c r="AI9" s="364"/>
      <c r="AJ9" s="364"/>
      <c r="AK9" s="364"/>
      <c r="AL9" s="364"/>
      <c r="AM9" s="364"/>
      <c r="AN9" s="364"/>
      <c r="AO9" s="364"/>
      <c r="AP9" s="364"/>
      <c r="AQ9" s="364"/>
      <c r="AR9" s="364"/>
      <c r="AS9" s="364"/>
      <c r="AT9" s="364"/>
      <c r="AU9" s="364"/>
      <c r="AV9" s="364"/>
      <c r="AW9" s="364"/>
      <c r="AX9" s="364"/>
      <c r="AY9" s="364"/>
      <c r="AZ9" s="364"/>
      <c r="BA9" s="364"/>
      <c r="BB9" s="364"/>
      <c r="BC9" s="364"/>
      <c r="BD9" s="364"/>
      <c r="BE9" s="364"/>
      <c r="BF9" s="364"/>
      <c r="BG9" s="364"/>
      <c r="BH9" s="364"/>
      <c r="BI9" s="364"/>
      <c r="BJ9" s="364"/>
      <c r="BK9" s="364"/>
      <c r="BL9" s="364"/>
      <c r="BM9" s="364"/>
      <c r="BN9" s="364"/>
      <c r="BO9" s="364"/>
      <c r="BP9" s="364"/>
      <c r="BQ9" s="364"/>
      <c r="BR9" s="364"/>
      <c r="BS9" s="364"/>
      <c r="BT9" s="364"/>
      <c r="BU9" s="364"/>
      <c r="BV9" s="364"/>
      <c r="BW9" s="364"/>
      <c r="BX9" s="364"/>
      <c r="BY9" s="364"/>
      <c r="BZ9" s="364"/>
      <c r="CA9" s="364"/>
      <c r="CB9" s="364"/>
      <c r="CC9" s="364"/>
      <c r="CD9" s="364"/>
      <c r="CE9" s="364"/>
      <c r="CF9" s="364"/>
      <c r="CG9" s="364"/>
      <c r="CH9" s="364"/>
      <c r="CI9" s="364"/>
      <c r="CJ9" s="364"/>
      <c r="CK9" s="364"/>
      <c r="CL9" s="364"/>
      <c r="CM9" s="364"/>
      <c r="CN9" s="364"/>
      <c r="CO9" s="364"/>
      <c r="CP9" s="364"/>
      <c r="CQ9" s="364"/>
      <c r="CR9" s="364"/>
      <c r="CS9" s="364"/>
      <c r="CT9" s="364"/>
      <c r="CU9" s="364"/>
      <c r="CV9" s="364"/>
      <c r="CW9" s="364"/>
      <c r="CX9" s="364"/>
      <c r="CY9" s="364"/>
      <c r="CZ9" s="364"/>
      <c r="DA9" s="364"/>
      <c r="DB9" s="364"/>
      <c r="DC9" s="364"/>
      <c r="DD9" s="364"/>
      <c r="DE9" s="364"/>
      <c r="DF9" s="364"/>
      <c r="DG9" s="364"/>
      <c r="DH9" s="364"/>
      <c r="DI9" s="364"/>
      <c r="DJ9" s="364"/>
      <c r="DK9" s="364"/>
      <c r="DL9" s="364"/>
      <c r="DM9" s="364"/>
      <c r="DN9" s="364"/>
      <c r="DO9" s="364"/>
      <c r="DP9" s="364"/>
      <c r="DQ9" s="364"/>
      <c r="DR9" s="364"/>
      <c r="DS9" s="364"/>
      <c r="DT9" s="364"/>
      <c r="DU9" s="364"/>
      <c r="DV9" s="364"/>
      <c r="DW9" s="364"/>
      <c r="DX9" s="364"/>
      <c r="DY9" s="364"/>
      <c r="DZ9" s="364"/>
      <c r="EA9" s="364"/>
      <c r="EB9" s="364"/>
      <c r="EC9" s="364"/>
      <c r="ED9" s="364"/>
      <c r="EE9" s="364"/>
      <c r="EF9" s="364"/>
      <c r="EG9" s="364"/>
      <c r="EH9" s="364"/>
      <c r="EI9" s="364"/>
      <c r="EJ9" s="364"/>
      <c r="EK9" s="364"/>
      <c r="EL9" s="364"/>
      <c r="EM9" s="364"/>
      <c r="EN9" s="364"/>
      <c r="EO9" s="364"/>
      <c r="EP9" s="364"/>
      <c r="EQ9" s="364"/>
      <c r="ER9" s="364"/>
      <c r="ES9" s="364"/>
      <c r="ET9" s="364"/>
      <c r="EU9" s="364"/>
      <c r="EV9" s="364"/>
      <c r="EW9" s="364"/>
      <c r="EX9" s="364"/>
      <c r="EY9" s="364"/>
      <c r="EZ9" s="364"/>
      <c r="FA9" s="364"/>
      <c r="FB9" s="364"/>
      <c r="FC9" s="364"/>
      <c r="FD9" s="364"/>
      <c r="FE9" s="364"/>
      <c r="FF9" s="364"/>
      <c r="FG9" s="364"/>
      <c r="FH9" s="364"/>
      <c r="FI9" s="364"/>
      <c r="FJ9" s="364"/>
      <c r="FK9" s="364"/>
      <c r="FL9" s="364"/>
      <c r="FM9" s="364"/>
      <c r="FN9" s="364"/>
      <c r="FO9" s="364"/>
      <c r="FP9" s="364"/>
      <c r="FQ9" s="364"/>
      <c r="FR9" s="364"/>
      <c r="FS9" s="364"/>
      <c r="FT9" s="364"/>
      <c r="FU9" s="364"/>
      <c r="FV9" s="364"/>
      <c r="FW9" s="364"/>
      <c r="FX9" s="364"/>
      <c r="FY9" s="364"/>
      <c r="FZ9" s="364"/>
      <c r="GA9" s="364"/>
      <c r="GB9" s="364"/>
      <c r="GC9" s="364"/>
      <c r="GD9" s="364"/>
      <c r="GE9" s="364"/>
      <c r="GF9" s="364"/>
      <c r="GG9" s="364"/>
      <c r="GH9" s="364"/>
      <c r="GI9" s="364"/>
      <c r="GJ9" s="364"/>
      <c r="GK9" s="364"/>
      <c r="GL9" s="364"/>
      <c r="GM9" s="364"/>
      <c r="GN9" s="364"/>
      <c r="GO9" s="364"/>
      <c r="GP9" s="364"/>
      <c r="GQ9" s="364"/>
      <c r="GR9" s="364"/>
      <c r="GS9" s="364"/>
      <c r="GT9" s="364"/>
      <c r="GU9" s="364"/>
      <c r="GV9" s="364"/>
      <c r="GW9" s="364"/>
      <c r="GX9" s="364"/>
      <c r="GY9" s="364"/>
      <c r="GZ9" s="364"/>
      <c r="HA9" s="364"/>
      <c r="HB9" s="364"/>
      <c r="HC9" s="364"/>
      <c r="HD9" s="364"/>
      <c r="HE9" s="364"/>
      <c r="HF9" s="364"/>
      <c r="HG9" s="364"/>
      <c r="HH9" s="364"/>
      <c r="HI9" s="364"/>
      <c r="HJ9" s="364"/>
      <c r="HK9" s="364"/>
      <c r="HL9" s="364"/>
      <c r="HM9" s="364"/>
      <c r="HN9" s="364"/>
      <c r="HO9" s="364"/>
      <c r="HP9" s="364"/>
      <c r="HQ9" s="364"/>
      <c r="HR9" s="364"/>
      <c r="HS9" s="364"/>
      <c r="HT9" s="364"/>
      <c r="HU9" s="364"/>
      <c r="HV9" s="364"/>
      <c r="HW9" s="364"/>
      <c r="HX9" s="364"/>
      <c r="HY9" s="364"/>
      <c r="HZ9" s="364"/>
      <c r="IA9" s="364"/>
      <c r="IB9" s="364"/>
      <c r="IC9" s="364"/>
      <c r="ID9" s="364"/>
      <c r="IE9" s="364"/>
      <c r="IF9" s="364"/>
      <c r="IG9" s="364"/>
      <c r="IH9" s="364"/>
      <c r="II9" s="364"/>
      <c r="IJ9" s="364"/>
      <c r="IK9" s="364"/>
      <c r="IL9" s="364"/>
      <c r="IM9" s="364"/>
      <c r="IN9" s="364"/>
      <c r="IO9" s="364"/>
      <c r="IP9" s="364"/>
      <c r="IQ9" s="364"/>
      <c r="IR9" s="364"/>
      <c r="IS9" s="364"/>
      <c r="IT9" s="364"/>
      <c r="IU9" s="364"/>
      <c r="IV9" s="364"/>
      <c r="IW9" s="364"/>
      <c r="IX9" s="364"/>
      <c r="IY9" s="364"/>
      <c r="IZ9" s="364"/>
      <c r="JA9" s="364"/>
      <c r="JB9" s="364"/>
      <c r="JC9" s="364"/>
      <c r="JD9" s="364"/>
      <c r="JE9" s="364"/>
      <c r="JF9" s="364"/>
      <c r="JG9" s="364"/>
      <c r="JH9" s="364"/>
      <c r="JI9" s="364"/>
      <c r="JJ9" s="364"/>
      <c r="JK9" s="364"/>
      <c r="JL9" s="364"/>
      <c r="JM9" s="364"/>
      <c r="JN9" s="364"/>
      <c r="JO9" s="364"/>
      <c r="JP9" s="364"/>
      <c r="JQ9" s="364"/>
      <c r="JR9" s="364"/>
      <c r="JS9" s="364"/>
      <c r="JT9" s="364"/>
      <c r="JU9" s="364"/>
      <c r="JV9" s="364"/>
      <c r="JW9" s="364"/>
      <c r="JX9" s="364"/>
      <c r="JY9" s="364"/>
      <c r="JZ9" s="364"/>
      <c r="KA9" s="364"/>
      <c r="KB9" s="364"/>
      <c r="KC9" s="364"/>
      <c r="KD9" s="364"/>
      <c r="KE9" s="364"/>
      <c r="KF9" s="364"/>
      <c r="KG9" s="364"/>
      <c r="KH9" s="364"/>
      <c r="KI9" s="364"/>
      <c r="KJ9" s="364"/>
      <c r="KK9" s="364"/>
      <c r="KL9" s="364"/>
      <c r="KM9" s="364"/>
      <c r="KN9" s="364"/>
      <c r="KO9" s="364"/>
      <c r="KP9" s="364"/>
      <c r="KQ9" s="364"/>
      <c r="KR9" s="364"/>
      <c r="KS9" s="364"/>
      <c r="KT9" s="364"/>
      <c r="KU9" s="364"/>
      <c r="KV9" s="364"/>
      <c r="KW9" s="364"/>
      <c r="KX9" s="364"/>
      <c r="KY9" s="364"/>
      <c r="KZ9" s="364"/>
      <c r="LA9" s="364"/>
      <c r="LB9" s="364"/>
      <c r="LC9" s="364"/>
      <c r="LD9" s="364"/>
      <c r="LE9" s="364"/>
      <c r="LF9" s="364"/>
      <c r="LG9" s="364"/>
      <c r="LH9" s="364"/>
      <c r="LI9" s="364"/>
      <c r="LJ9" s="364"/>
      <c r="LK9" s="364"/>
      <c r="LL9" s="364"/>
      <c r="LM9" s="364"/>
      <c r="LN9" s="364"/>
      <c r="LO9" s="364"/>
      <c r="LP9" s="364"/>
      <c r="LQ9" s="364"/>
      <c r="LR9" s="364"/>
      <c r="LS9" s="364"/>
      <c r="LT9" s="364"/>
      <c r="LU9" s="364"/>
      <c r="LV9" s="364"/>
      <c r="LW9" s="364"/>
      <c r="LX9" s="364"/>
      <c r="LY9" s="364"/>
      <c r="LZ9" s="364"/>
      <c r="MA9" s="364"/>
      <c r="MB9" s="364"/>
      <c r="MC9" s="364"/>
      <c r="MD9" s="364"/>
      <c r="ME9" s="364"/>
      <c r="MF9" s="364"/>
      <c r="MG9" s="364"/>
      <c r="MH9" s="364"/>
      <c r="MI9" s="364"/>
      <c r="MJ9" s="364"/>
      <c r="MK9" s="364"/>
      <c r="ML9" s="364"/>
      <c r="MM9" s="364"/>
      <c r="MN9" s="364"/>
      <c r="MO9" s="364"/>
      <c r="MP9" s="364"/>
      <c r="MQ9" s="364"/>
      <c r="MR9" s="364"/>
      <c r="MS9" s="364"/>
      <c r="MT9" s="364"/>
      <c r="MU9" s="364"/>
      <c r="MV9" s="364"/>
      <c r="MW9" s="364"/>
      <c r="MX9" s="364"/>
      <c r="MY9" s="364"/>
      <c r="MZ9" s="364"/>
      <c r="NA9" s="364"/>
      <c r="NB9" s="364"/>
      <c r="NC9" s="364"/>
      <c r="ND9" s="364"/>
      <c r="NE9" s="364"/>
      <c r="NF9" s="364"/>
      <c r="NG9" s="364"/>
      <c r="NH9" s="364"/>
      <c r="NI9" s="364"/>
      <c r="NJ9" s="364"/>
      <c r="NK9" s="364"/>
      <c r="NL9" s="364"/>
      <c r="NM9" s="364"/>
      <c r="NN9" s="364"/>
      <c r="NO9" s="364"/>
      <c r="NP9" s="364"/>
      <c r="NQ9" s="364"/>
      <c r="NR9" s="364"/>
      <c r="NS9" s="364"/>
      <c r="NT9" s="364"/>
      <c r="NU9" s="364"/>
      <c r="NV9" s="364"/>
      <c r="NW9" s="364"/>
      <c r="NX9" s="364"/>
      <c r="NY9" s="364"/>
      <c r="NZ9" s="364"/>
      <c r="OA9" s="364"/>
      <c r="OB9" s="364"/>
      <c r="OC9" s="364"/>
      <c r="OD9" s="364"/>
      <c r="OE9" s="364"/>
      <c r="OF9" s="364"/>
      <c r="OG9" s="364"/>
      <c r="OH9" s="364"/>
      <c r="OI9" s="364"/>
      <c r="OJ9" s="364"/>
      <c r="OK9" s="364"/>
      <c r="OL9" s="364"/>
      <c r="OM9" s="364"/>
      <c r="ON9" s="364"/>
      <c r="OO9" s="364"/>
      <c r="OP9" s="364"/>
      <c r="OQ9" s="364"/>
      <c r="OR9" s="364"/>
      <c r="OS9" s="364"/>
      <c r="OT9" s="364"/>
      <c r="OU9" s="364"/>
      <c r="OV9" s="364"/>
      <c r="OW9" s="364"/>
      <c r="OX9" s="364"/>
      <c r="OY9" s="364"/>
      <c r="OZ9" s="364"/>
      <c r="PA9" s="364"/>
      <c r="PB9" s="364"/>
      <c r="PC9" s="364"/>
      <c r="PD9" s="364"/>
      <c r="PE9" s="364"/>
      <c r="PF9" s="364"/>
      <c r="PG9" s="364"/>
      <c r="PH9" s="364"/>
      <c r="PI9" s="364"/>
      <c r="PJ9" s="364"/>
      <c r="PK9" s="364"/>
      <c r="PL9" s="364"/>
      <c r="PM9" s="364"/>
    </row>
    <row r="10" spans="1:429" ht="15">
      <c r="A10" s="365" t="s">
        <v>598</v>
      </c>
      <c r="B10" s="364">
        <f t="shared" si="8"/>
        <v>0</v>
      </c>
      <c r="C10" s="364">
        <f t="shared" si="9"/>
        <v>0</v>
      </c>
      <c r="D10" s="364">
        <f t="shared" si="10"/>
        <v>0</v>
      </c>
      <c r="E10" s="364">
        <f t="shared" si="11"/>
        <v>0</v>
      </c>
      <c r="F10" s="364">
        <f t="shared" si="12"/>
        <v>0</v>
      </c>
      <c r="G10" s="364">
        <f t="shared" si="13"/>
        <v>0</v>
      </c>
      <c r="H10" s="364">
        <f t="shared" si="14"/>
        <v>0</v>
      </c>
      <c r="I10" s="364">
        <f t="shared" si="15"/>
        <v>0</v>
      </c>
      <c r="J10" s="364">
        <f t="shared" si="16"/>
        <v>0</v>
      </c>
      <c r="K10" s="364">
        <f t="shared" si="17"/>
        <v>0</v>
      </c>
      <c r="L10" s="364">
        <f t="shared" si="18"/>
        <v>0</v>
      </c>
      <c r="M10" s="364">
        <f t="shared" si="19"/>
        <v>0</v>
      </c>
      <c r="N10" s="364">
        <f t="shared" si="20"/>
        <v>0</v>
      </c>
      <c r="O10" s="364">
        <f t="shared" si="21"/>
        <v>0</v>
      </c>
      <c r="P10" s="364">
        <f t="shared" si="22"/>
        <v>0</v>
      </c>
      <c r="Q10" s="364">
        <f t="shared" si="23"/>
        <v>0</v>
      </c>
      <c r="R10" s="364">
        <f t="shared" si="24"/>
        <v>0</v>
      </c>
      <c r="S10" s="364">
        <f t="shared" si="25"/>
        <v>0</v>
      </c>
      <c r="T10" s="364">
        <f t="shared" si="26"/>
        <v>0</v>
      </c>
      <c r="U10" s="364">
        <f t="shared" si="27"/>
        <v>0</v>
      </c>
      <c r="V10" s="364">
        <f t="shared" si="28"/>
        <v>0</v>
      </c>
      <c r="W10" s="364">
        <f t="shared" si="29"/>
        <v>0</v>
      </c>
      <c r="X10" s="364">
        <f t="shared" si="30"/>
        <v>0</v>
      </c>
      <c r="Y10" s="364">
        <f t="shared" si="31"/>
        <v>0</v>
      </c>
      <c r="Z10" s="364">
        <f t="shared" si="32"/>
        <v>0</v>
      </c>
      <c r="AA10" s="364">
        <f t="shared" si="33"/>
        <v>0</v>
      </c>
      <c r="AB10" s="364">
        <f t="shared" si="34"/>
        <v>0</v>
      </c>
      <c r="AC10" s="364">
        <f t="shared" si="35"/>
        <v>0</v>
      </c>
      <c r="AD10" s="364">
        <f t="shared" si="36"/>
        <v>0</v>
      </c>
      <c r="AE10" s="364">
        <f t="shared" si="37"/>
        <v>0</v>
      </c>
      <c r="AF10" s="364">
        <f t="shared" si="38"/>
        <v>0</v>
      </c>
      <c r="AG10" s="364"/>
      <c r="AH10" s="364"/>
      <c r="AI10" s="364"/>
      <c r="AJ10" s="364"/>
      <c r="AK10" s="364"/>
      <c r="AL10" s="364"/>
      <c r="AM10" s="364"/>
      <c r="AN10" s="364"/>
      <c r="AO10" s="364"/>
      <c r="AP10" s="364"/>
      <c r="AQ10" s="364"/>
      <c r="AR10" s="364"/>
      <c r="AS10" s="364"/>
      <c r="AT10" s="364"/>
      <c r="AU10" s="364"/>
      <c r="AV10" s="364"/>
      <c r="AW10" s="364"/>
      <c r="AX10" s="364"/>
      <c r="AY10" s="364"/>
      <c r="AZ10" s="364"/>
      <c r="BA10" s="364"/>
      <c r="BB10" s="364"/>
      <c r="BC10" s="364"/>
      <c r="BD10" s="364"/>
      <c r="BE10" s="364"/>
      <c r="BF10" s="364"/>
      <c r="BG10" s="364"/>
      <c r="BH10" s="364"/>
      <c r="BI10" s="364"/>
      <c r="BJ10" s="364"/>
      <c r="BK10" s="364"/>
      <c r="BL10" s="364"/>
      <c r="BM10" s="364"/>
      <c r="BN10" s="364"/>
      <c r="BO10" s="364"/>
      <c r="BP10" s="364"/>
      <c r="BQ10" s="364"/>
      <c r="BR10" s="364"/>
      <c r="BS10" s="364"/>
      <c r="BT10" s="364"/>
      <c r="BU10" s="364"/>
      <c r="BV10" s="364"/>
      <c r="BW10" s="364"/>
      <c r="BX10" s="364"/>
      <c r="BY10" s="364"/>
      <c r="BZ10" s="364"/>
      <c r="CA10" s="364"/>
      <c r="CB10" s="364"/>
      <c r="CC10" s="364"/>
      <c r="CD10" s="364"/>
      <c r="CE10" s="364"/>
      <c r="CF10" s="364"/>
      <c r="CG10" s="364"/>
      <c r="CH10" s="364"/>
      <c r="CI10" s="364"/>
      <c r="CJ10" s="364"/>
      <c r="CK10" s="364"/>
      <c r="CL10" s="364"/>
      <c r="CM10" s="364"/>
      <c r="CN10" s="364"/>
      <c r="CO10" s="364"/>
      <c r="CP10" s="364"/>
      <c r="CQ10" s="364"/>
      <c r="CR10" s="364"/>
      <c r="CS10" s="364"/>
      <c r="CT10" s="364"/>
      <c r="CU10" s="364"/>
      <c r="CV10" s="364"/>
      <c r="CW10" s="364"/>
      <c r="CX10" s="364"/>
      <c r="CY10" s="364"/>
      <c r="CZ10" s="364"/>
      <c r="DA10" s="364"/>
      <c r="DB10" s="364"/>
      <c r="DC10" s="364"/>
      <c r="DD10" s="364"/>
      <c r="DE10" s="364"/>
      <c r="DF10" s="364"/>
      <c r="DG10" s="364"/>
      <c r="DH10" s="364"/>
      <c r="DI10" s="364"/>
      <c r="DJ10" s="364"/>
      <c r="DK10" s="364"/>
      <c r="DL10" s="364"/>
      <c r="DM10" s="364"/>
      <c r="DN10" s="364"/>
      <c r="DO10" s="364"/>
      <c r="DP10" s="364"/>
      <c r="DQ10" s="364"/>
      <c r="DR10" s="364"/>
      <c r="DS10" s="364"/>
      <c r="DT10" s="364"/>
      <c r="DU10" s="364"/>
      <c r="DV10" s="364"/>
      <c r="DW10" s="364"/>
      <c r="DX10" s="364"/>
      <c r="DY10" s="364"/>
      <c r="DZ10" s="364"/>
      <c r="EA10" s="364"/>
      <c r="EB10" s="364"/>
      <c r="EC10" s="364"/>
      <c r="ED10" s="364"/>
      <c r="EE10" s="364"/>
      <c r="EF10" s="364"/>
      <c r="EG10" s="364"/>
      <c r="EH10" s="364"/>
      <c r="EI10" s="364"/>
      <c r="EJ10" s="364"/>
      <c r="EK10" s="364"/>
      <c r="EL10" s="364"/>
      <c r="EM10" s="364"/>
      <c r="EN10" s="364"/>
      <c r="EO10" s="364"/>
      <c r="EP10" s="364"/>
      <c r="EQ10" s="364"/>
      <c r="ER10" s="364"/>
      <c r="ES10" s="364"/>
      <c r="ET10" s="364"/>
      <c r="EU10" s="364"/>
      <c r="EV10" s="364"/>
      <c r="EW10" s="364"/>
      <c r="EX10" s="364"/>
      <c r="EY10" s="364"/>
      <c r="EZ10" s="364"/>
      <c r="FA10" s="364"/>
      <c r="FB10" s="364"/>
      <c r="FC10" s="364"/>
      <c r="FD10" s="364"/>
      <c r="FE10" s="364"/>
      <c r="FF10" s="364"/>
      <c r="FG10" s="364"/>
      <c r="FH10" s="364"/>
      <c r="FI10" s="364"/>
      <c r="FJ10" s="364"/>
      <c r="FK10" s="364"/>
      <c r="FL10" s="364"/>
      <c r="FM10" s="364"/>
      <c r="FN10" s="364"/>
      <c r="FO10" s="364"/>
      <c r="FP10" s="364"/>
      <c r="FQ10" s="364"/>
      <c r="FR10" s="364"/>
      <c r="FS10" s="364"/>
      <c r="FT10" s="364"/>
      <c r="FU10" s="364"/>
      <c r="FV10" s="364"/>
      <c r="FW10" s="364"/>
      <c r="FX10" s="364"/>
      <c r="FY10" s="364"/>
      <c r="FZ10" s="364"/>
      <c r="GA10" s="364"/>
      <c r="GB10" s="364"/>
      <c r="GC10" s="364"/>
      <c r="GD10" s="364"/>
      <c r="GE10" s="364"/>
      <c r="GF10" s="364"/>
      <c r="GG10" s="364"/>
      <c r="GH10" s="364"/>
      <c r="GI10" s="364"/>
      <c r="GJ10" s="364"/>
      <c r="GK10" s="364"/>
      <c r="GL10" s="364"/>
      <c r="GM10" s="364"/>
      <c r="GN10" s="364"/>
      <c r="GO10" s="364"/>
      <c r="GP10" s="364"/>
      <c r="GQ10" s="364"/>
      <c r="GR10" s="364"/>
      <c r="GS10" s="364"/>
      <c r="GT10" s="364"/>
      <c r="GU10" s="364"/>
      <c r="GV10" s="364"/>
      <c r="GW10" s="364"/>
      <c r="GX10" s="364"/>
      <c r="GY10" s="364"/>
      <c r="GZ10" s="364"/>
      <c r="HA10" s="364"/>
      <c r="HB10" s="364"/>
      <c r="HC10" s="364"/>
      <c r="HD10" s="364"/>
      <c r="HE10" s="364"/>
      <c r="HF10" s="364"/>
      <c r="HG10" s="364"/>
      <c r="HH10" s="364"/>
      <c r="HI10" s="364"/>
      <c r="HJ10" s="364"/>
      <c r="HK10" s="364"/>
      <c r="HL10" s="364"/>
      <c r="HM10" s="364"/>
      <c r="HN10" s="364"/>
      <c r="HO10" s="364"/>
      <c r="HP10" s="364"/>
      <c r="HQ10" s="364"/>
      <c r="HR10" s="364"/>
      <c r="HS10" s="364"/>
      <c r="HT10" s="364"/>
      <c r="HU10" s="364"/>
      <c r="HV10" s="364"/>
      <c r="HW10" s="364"/>
      <c r="HX10" s="364"/>
      <c r="HY10" s="364"/>
      <c r="HZ10" s="364"/>
      <c r="IA10" s="364"/>
      <c r="IB10" s="364"/>
      <c r="IC10" s="364"/>
      <c r="ID10" s="364"/>
      <c r="IE10" s="364"/>
      <c r="IF10" s="364"/>
      <c r="IG10" s="364"/>
      <c r="IH10" s="364"/>
      <c r="II10" s="364"/>
      <c r="IJ10" s="364"/>
      <c r="IK10" s="364"/>
      <c r="IL10" s="364"/>
      <c r="IM10" s="364"/>
      <c r="IN10" s="364"/>
      <c r="IO10" s="364"/>
      <c r="IP10" s="364"/>
      <c r="IQ10" s="364"/>
      <c r="IR10" s="364"/>
      <c r="IS10" s="364"/>
      <c r="IT10" s="364"/>
      <c r="IU10" s="364"/>
      <c r="IV10" s="364"/>
      <c r="IW10" s="364"/>
      <c r="IX10" s="364"/>
      <c r="IY10" s="364"/>
      <c r="IZ10" s="364"/>
      <c r="JA10" s="364"/>
      <c r="JB10" s="364"/>
      <c r="JC10" s="364"/>
      <c r="JD10" s="364"/>
      <c r="JE10" s="364"/>
      <c r="JF10" s="364"/>
      <c r="JG10" s="364"/>
      <c r="JH10" s="364"/>
      <c r="JI10" s="364"/>
      <c r="JJ10" s="364"/>
      <c r="JK10" s="364"/>
      <c r="JL10" s="364"/>
      <c r="JM10" s="364"/>
      <c r="JN10" s="364"/>
      <c r="JO10" s="364"/>
      <c r="JP10" s="364"/>
      <c r="JQ10" s="364"/>
      <c r="JR10" s="364"/>
      <c r="JS10" s="364"/>
      <c r="JT10" s="364"/>
      <c r="JU10" s="364"/>
      <c r="JV10" s="364"/>
      <c r="JW10" s="364"/>
      <c r="JX10" s="364"/>
      <c r="JY10" s="364"/>
      <c r="JZ10" s="364"/>
      <c r="KA10" s="364"/>
      <c r="KB10" s="364"/>
      <c r="KC10" s="364"/>
      <c r="KD10" s="364"/>
      <c r="KE10" s="364"/>
      <c r="KF10" s="364"/>
      <c r="KG10" s="364"/>
      <c r="KH10" s="364"/>
      <c r="KI10" s="364"/>
      <c r="KJ10" s="364"/>
      <c r="KK10" s="364"/>
      <c r="KL10" s="364"/>
      <c r="KM10" s="364"/>
      <c r="KN10" s="364"/>
      <c r="KO10" s="364"/>
      <c r="KP10" s="364"/>
      <c r="KQ10" s="364"/>
      <c r="KR10" s="364"/>
      <c r="KS10" s="364"/>
      <c r="KT10" s="364"/>
      <c r="KU10" s="364"/>
      <c r="KV10" s="364"/>
      <c r="KW10" s="364"/>
      <c r="KX10" s="364"/>
      <c r="KY10" s="364"/>
      <c r="KZ10" s="364"/>
      <c r="LA10" s="364"/>
      <c r="LB10" s="364"/>
      <c r="LC10" s="364"/>
      <c r="LD10" s="364"/>
      <c r="LE10" s="364"/>
      <c r="LF10" s="364"/>
      <c r="LG10" s="364"/>
      <c r="LH10" s="364"/>
      <c r="LI10" s="364"/>
      <c r="LJ10" s="364"/>
      <c r="LK10" s="364"/>
      <c r="LL10" s="364"/>
      <c r="LM10" s="364"/>
      <c r="LN10" s="364"/>
      <c r="LO10" s="364"/>
      <c r="LP10" s="364"/>
      <c r="LQ10" s="364"/>
      <c r="LR10" s="364"/>
      <c r="LS10" s="364"/>
      <c r="LT10" s="364"/>
      <c r="LU10" s="364"/>
      <c r="LV10" s="364"/>
      <c r="LW10" s="364"/>
      <c r="LX10" s="364"/>
      <c r="LY10" s="364"/>
      <c r="LZ10" s="364"/>
      <c r="MA10" s="364"/>
      <c r="MB10" s="364"/>
      <c r="MC10" s="364"/>
      <c r="MD10" s="364"/>
      <c r="ME10" s="364"/>
      <c r="MF10" s="364"/>
      <c r="MG10" s="364"/>
      <c r="MH10" s="364"/>
      <c r="MI10" s="364"/>
      <c r="MJ10" s="364"/>
      <c r="MK10" s="364"/>
      <c r="ML10" s="364"/>
      <c r="MM10" s="364"/>
      <c r="MN10" s="364"/>
      <c r="MO10" s="364"/>
      <c r="MP10" s="364"/>
      <c r="MQ10" s="364"/>
      <c r="MR10" s="364"/>
      <c r="MS10" s="364"/>
      <c r="MT10" s="364"/>
      <c r="MU10" s="364"/>
      <c r="MV10" s="364"/>
      <c r="MW10" s="364"/>
      <c r="MX10" s="364"/>
      <c r="MY10" s="364"/>
      <c r="MZ10" s="364"/>
      <c r="NA10" s="364"/>
      <c r="NB10" s="364"/>
      <c r="NC10" s="364"/>
      <c r="ND10" s="364"/>
      <c r="NE10" s="364"/>
      <c r="NF10" s="364"/>
      <c r="NG10" s="364"/>
      <c r="NH10" s="364"/>
      <c r="NI10" s="364"/>
      <c r="NJ10" s="364"/>
      <c r="NK10" s="364"/>
      <c r="NL10" s="364"/>
      <c r="NM10" s="364"/>
      <c r="NN10" s="364"/>
      <c r="NO10" s="364"/>
      <c r="NP10" s="364"/>
      <c r="NQ10" s="364"/>
      <c r="NR10" s="364"/>
      <c r="NS10" s="364"/>
      <c r="NT10" s="364"/>
      <c r="NU10" s="364"/>
      <c r="NV10" s="364"/>
      <c r="NW10" s="364"/>
      <c r="NX10" s="364"/>
      <c r="NY10" s="364"/>
      <c r="NZ10" s="364"/>
      <c r="OA10" s="364"/>
      <c r="OB10" s="364"/>
      <c r="OC10" s="364"/>
      <c r="OD10" s="364"/>
      <c r="OE10" s="364"/>
      <c r="OF10" s="364"/>
      <c r="OG10" s="364"/>
      <c r="OH10" s="364"/>
      <c r="OI10" s="364"/>
      <c r="OJ10" s="364"/>
      <c r="OK10" s="364"/>
      <c r="OL10" s="364"/>
      <c r="OM10" s="364"/>
      <c r="ON10" s="364"/>
      <c r="OO10" s="364"/>
      <c r="OP10" s="364"/>
      <c r="OQ10" s="364"/>
      <c r="OR10" s="364"/>
      <c r="OS10" s="364"/>
      <c r="OT10" s="364"/>
      <c r="OU10" s="364"/>
      <c r="OV10" s="364"/>
      <c r="OW10" s="364"/>
      <c r="OX10" s="364"/>
      <c r="OY10" s="364"/>
      <c r="OZ10" s="364"/>
      <c r="PA10" s="364"/>
      <c r="PB10" s="364"/>
      <c r="PC10" s="364"/>
      <c r="PD10" s="364"/>
      <c r="PE10" s="364"/>
      <c r="PF10" s="364"/>
      <c r="PG10" s="364"/>
      <c r="PH10" s="364"/>
      <c r="PI10" s="364"/>
      <c r="PJ10" s="364"/>
      <c r="PK10" s="364"/>
      <c r="PL10" s="364"/>
      <c r="PM10" s="364"/>
    </row>
    <row r="11" spans="1:429" ht="15">
      <c r="A11" s="365" t="s">
        <v>426</v>
      </c>
      <c r="B11" s="364">
        <f t="shared" si="8"/>
        <v>0</v>
      </c>
      <c r="C11" s="364">
        <f t="shared" si="9"/>
        <v>0</v>
      </c>
      <c r="D11" s="364">
        <f t="shared" si="10"/>
        <v>0</v>
      </c>
      <c r="E11" s="364">
        <f t="shared" si="11"/>
        <v>0</v>
      </c>
      <c r="F11" s="364">
        <f t="shared" si="12"/>
        <v>0</v>
      </c>
      <c r="G11" s="364">
        <f t="shared" si="13"/>
        <v>0</v>
      </c>
      <c r="H11" s="364">
        <f t="shared" si="14"/>
        <v>0</v>
      </c>
      <c r="I11" s="364">
        <f t="shared" si="15"/>
        <v>0</v>
      </c>
      <c r="J11" s="364">
        <f t="shared" si="16"/>
        <v>0</v>
      </c>
      <c r="K11" s="364">
        <f t="shared" si="17"/>
        <v>0</v>
      </c>
      <c r="L11" s="364">
        <f t="shared" si="18"/>
        <v>0</v>
      </c>
      <c r="M11" s="364">
        <f t="shared" si="19"/>
        <v>0</v>
      </c>
      <c r="N11" s="364">
        <f t="shared" si="20"/>
        <v>0</v>
      </c>
      <c r="O11" s="364">
        <f t="shared" si="21"/>
        <v>0</v>
      </c>
      <c r="P11" s="364">
        <f t="shared" si="22"/>
        <v>0</v>
      </c>
      <c r="Q11" s="364">
        <f t="shared" si="23"/>
        <v>0</v>
      </c>
      <c r="R11" s="364">
        <f t="shared" si="24"/>
        <v>0</v>
      </c>
      <c r="S11" s="364">
        <f t="shared" si="25"/>
        <v>0</v>
      </c>
      <c r="T11" s="364">
        <f t="shared" si="26"/>
        <v>0</v>
      </c>
      <c r="U11" s="364">
        <f t="shared" si="27"/>
        <v>0</v>
      </c>
      <c r="V11" s="364">
        <f t="shared" si="28"/>
        <v>0</v>
      </c>
      <c r="W11" s="364">
        <f t="shared" si="29"/>
        <v>0</v>
      </c>
      <c r="X11" s="364">
        <f t="shared" si="30"/>
        <v>0</v>
      </c>
      <c r="Y11" s="364">
        <f t="shared" si="31"/>
        <v>0</v>
      </c>
      <c r="Z11" s="364">
        <f t="shared" si="32"/>
        <v>0</v>
      </c>
      <c r="AA11" s="364">
        <f t="shared" si="33"/>
        <v>0</v>
      </c>
      <c r="AB11" s="364">
        <f t="shared" si="34"/>
        <v>0</v>
      </c>
      <c r="AC11" s="364">
        <f t="shared" si="35"/>
        <v>0</v>
      </c>
      <c r="AD11" s="364">
        <f t="shared" si="36"/>
        <v>0</v>
      </c>
      <c r="AE11" s="364">
        <f t="shared" si="37"/>
        <v>0</v>
      </c>
      <c r="AF11" s="364">
        <f t="shared" si="38"/>
        <v>0</v>
      </c>
      <c r="AG11" s="364"/>
      <c r="AH11" s="364"/>
      <c r="AI11" s="364"/>
      <c r="AJ11" s="364"/>
      <c r="AK11" s="364"/>
      <c r="AL11" s="364"/>
      <c r="AM11" s="364"/>
      <c r="AN11" s="364"/>
      <c r="AO11" s="364"/>
      <c r="AP11" s="364"/>
      <c r="AQ11" s="364"/>
      <c r="AR11" s="364"/>
      <c r="AS11" s="364"/>
      <c r="AT11" s="364"/>
      <c r="AU11" s="364"/>
      <c r="AV11" s="364"/>
      <c r="AW11" s="364"/>
      <c r="AX11" s="364"/>
      <c r="AY11" s="364"/>
      <c r="AZ11" s="364"/>
      <c r="BA11" s="364"/>
      <c r="BB11" s="364"/>
      <c r="BC11" s="364"/>
      <c r="BD11" s="364"/>
      <c r="BE11" s="364"/>
      <c r="BF11" s="364"/>
      <c r="BG11" s="364"/>
      <c r="BH11" s="364"/>
      <c r="BI11" s="364"/>
      <c r="BJ11" s="364"/>
      <c r="BK11" s="364"/>
      <c r="BL11" s="364"/>
      <c r="BM11" s="364"/>
      <c r="BN11" s="364"/>
      <c r="BO11" s="364"/>
      <c r="BP11" s="364"/>
      <c r="BQ11" s="364"/>
      <c r="BR11" s="364"/>
      <c r="BS11" s="364"/>
      <c r="BT11" s="364"/>
      <c r="BU11" s="364"/>
      <c r="BV11" s="364"/>
      <c r="BW11" s="364"/>
      <c r="BX11" s="364"/>
      <c r="BY11" s="364"/>
      <c r="BZ11" s="364"/>
      <c r="CA11" s="364"/>
      <c r="CB11" s="364"/>
      <c r="CC11" s="364"/>
      <c r="CD11" s="364"/>
      <c r="CE11" s="364"/>
      <c r="CF11" s="364"/>
      <c r="CG11" s="364"/>
      <c r="CH11" s="364"/>
      <c r="CI11" s="364"/>
      <c r="CJ11" s="364"/>
      <c r="CK11" s="364"/>
      <c r="CL11" s="364"/>
      <c r="CM11" s="364"/>
      <c r="CN11" s="364"/>
      <c r="CO11" s="364"/>
      <c r="CP11" s="364"/>
      <c r="CQ11" s="364"/>
      <c r="CR11" s="364"/>
      <c r="CS11" s="364"/>
      <c r="CT11" s="364"/>
      <c r="CU11" s="364"/>
      <c r="CV11" s="364"/>
      <c r="CW11" s="364"/>
      <c r="CX11" s="364"/>
      <c r="CY11" s="364"/>
      <c r="CZ11" s="364"/>
      <c r="DA11" s="364"/>
      <c r="DB11" s="364"/>
      <c r="DC11" s="364"/>
      <c r="DD11" s="364"/>
      <c r="DE11" s="364"/>
      <c r="DF11" s="364"/>
      <c r="DG11" s="364"/>
      <c r="DH11" s="364"/>
      <c r="DI11" s="364"/>
      <c r="DJ11" s="364"/>
      <c r="DK11" s="364"/>
      <c r="DL11" s="364"/>
      <c r="DM11" s="364"/>
      <c r="DN11" s="364"/>
      <c r="DO11" s="364"/>
      <c r="DP11" s="364"/>
      <c r="DQ11" s="364"/>
      <c r="DR11" s="364"/>
      <c r="DS11" s="364"/>
      <c r="DT11" s="364"/>
      <c r="DU11" s="364"/>
      <c r="DV11" s="364"/>
      <c r="DW11" s="364"/>
      <c r="DX11" s="364"/>
      <c r="DY11" s="364"/>
      <c r="DZ11" s="364"/>
      <c r="EA11" s="364"/>
      <c r="EB11" s="364"/>
      <c r="EC11" s="364"/>
      <c r="ED11" s="364"/>
      <c r="EE11" s="364"/>
      <c r="EF11" s="364"/>
      <c r="EG11" s="364"/>
      <c r="EH11" s="364"/>
      <c r="EI11" s="364"/>
      <c r="EJ11" s="364"/>
      <c r="EK11" s="364"/>
      <c r="EL11" s="364"/>
      <c r="EM11" s="364"/>
      <c r="EN11" s="364"/>
      <c r="EO11" s="364"/>
      <c r="EP11" s="364"/>
      <c r="EQ11" s="364"/>
      <c r="ER11" s="364"/>
      <c r="ES11" s="364"/>
      <c r="ET11" s="364"/>
      <c r="EU11" s="364"/>
      <c r="EV11" s="364"/>
      <c r="EW11" s="364"/>
      <c r="EX11" s="364"/>
      <c r="EY11" s="364"/>
      <c r="EZ11" s="364"/>
      <c r="FA11" s="364"/>
      <c r="FB11" s="364"/>
      <c r="FC11" s="364"/>
      <c r="FD11" s="364"/>
      <c r="FE11" s="364"/>
      <c r="FF11" s="364"/>
      <c r="FG11" s="364"/>
      <c r="FH11" s="364"/>
      <c r="FI11" s="364"/>
      <c r="FJ11" s="364"/>
      <c r="FK11" s="364"/>
      <c r="FL11" s="364"/>
      <c r="FM11" s="364"/>
      <c r="FN11" s="364"/>
      <c r="FO11" s="364"/>
      <c r="FP11" s="364"/>
      <c r="FQ11" s="364"/>
      <c r="FR11" s="364"/>
      <c r="FS11" s="364"/>
      <c r="FT11" s="364"/>
      <c r="FU11" s="364"/>
      <c r="FV11" s="364"/>
      <c r="FW11" s="364"/>
      <c r="FX11" s="364"/>
      <c r="FY11" s="364"/>
      <c r="FZ11" s="364"/>
      <c r="GA11" s="364"/>
      <c r="GB11" s="364"/>
      <c r="GC11" s="364"/>
      <c r="GD11" s="364"/>
      <c r="GE11" s="364"/>
      <c r="GF11" s="364"/>
      <c r="GG11" s="364"/>
      <c r="GH11" s="364"/>
      <c r="GI11" s="364"/>
      <c r="GJ11" s="364"/>
      <c r="GK11" s="364"/>
      <c r="GL11" s="364"/>
      <c r="GM11" s="364"/>
      <c r="GN11" s="364"/>
      <c r="GO11" s="364"/>
      <c r="GP11" s="364"/>
      <c r="GQ11" s="364"/>
      <c r="GR11" s="364"/>
      <c r="GS11" s="364"/>
      <c r="GT11" s="364"/>
      <c r="GU11" s="364"/>
      <c r="GV11" s="364"/>
      <c r="GW11" s="364"/>
      <c r="GX11" s="364"/>
      <c r="GY11" s="364"/>
      <c r="GZ11" s="364"/>
      <c r="HA11" s="364"/>
      <c r="HB11" s="364"/>
      <c r="HC11" s="364"/>
      <c r="HD11" s="364"/>
      <c r="HE11" s="364"/>
      <c r="HF11" s="364"/>
      <c r="HG11" s="364"/>
      <c r="HH11" s="364"/>
      <c r="HI11" s="364"/>
      <c r="HJ11" s="364"/>
      <c r="HK11" s="364"/>
      <c r="HL11" s="364"/>
      <c r="HM11" s="364"/>
      <c r="HN11" s="364"/>
      <c r="HO11" s="364"/>
      <c r="HP11" s="364"/>
      <c r="HQ11" s="364"/>
      <c r="HR11" s="364"/>
      <c r="HS11" s="364"/>
      <c r="HT11" s="364"/>
      <c r="HU11" s="364"/>
      <c r="HV11" s="364"/>
      <c r="HW11" s="364"/>
      <c r="HX11" s="364"/>
      <c r="HY11" s="364"/>
      <c r="HZ11" s="364"/>
      <c r="IA11" s="364"/>
      <c r="IB11" s="364"/>
      <c r="IC11" s="364"/>
      <c r="ID11" s="364"/>
      <c r="IE11" s="364"/>
      <c r="IF11" s="364"/>
      <c r="IG11" s="364"/>
      <c r="IH11" s="364"/>
      <c r="II11" s="364"/>
      <c r="IJ11" s="364"/>
      <c r="IK11" s="364"/>
      <c r="IL11" s="364"/>
      <c r="IM11" s="364"/>
      <c r="IN11" s="364"/>
      <c r="IO11" s="364"/>
      <c r="IP11" s="364"/>
      <c r="IQ11" s="364"/>
      <c r="IR11" s="364"/>
      <c r="IS11" s="364"/>
      <c r="IT11" s="364"/>
      <c r="IU11" s="364"/>
      <c r="IV11" s="364"/>
      <c r="IW11" s="364"/>
      <c r="IX11" s="364"/>
      <c r="IY11" s="364"/>
      <c r="IZ11" s="364"/>
      <c r="JA11" s="364"/>
      <c r="JB11" s="364"/>
      <c r="JC11" s="364"/>
      <c r="JD11" s="364"/>
      <c r="JE11" s="364"/>
      <c r="JF11" s="364"/>
      <c r="JG11" s="364"/>
      <c r="JH11" s="364"/>
      <c r="JI11" s="364"/>
      <c r="JJ11" s="364"/>
      <c r="JK11" s="364"/>
      <c r="JL11" s="364"/>
      <c r="JM11" s="364"/>
      <c r="JN11" s="364"/>
      <c r="JO11" s="364"/>
      <c r="JP11" s="364"/>
      <c r="JQ11" s="364"/>
      <c r="JR11" s="364"/>
      <c r="JS11" s="364"/>
      <c r="JT11" s="364"/>
      <c r="JU11" s="364"/>
      <c r="JV11" s="364"/>
      <c r="JW11" s="364"/>
      <c r="JX11" s="364"/>
      <c r="JY11" s="364"/>
      <c r="JZ11" s="364"/>
      <c r="KA11" s="364"/>
      <c r="KB11" s="364"/>
      <c r="KC11" s="364"/>
      <c r="KD11" s="364"/>
      <c r="KE11" s="364"/>
      <c r="KF11" s="364"/>
      <c r="KG11" s="364"/>
      <c r="KH11" s="364"/>
      <c r="KI11" s="364"/>
      <c r="KJ11" s="364"/>
      <c r="KK11" s="364"/>
      <c r="KL11" s="364"/>
      <c r="KM11" s="364"/>
      <c r="KN11" s="364"/>
      <c r="KO11" s="364"/>
      <c r="KP11" s="364"/>
      <c r="KQ11" s="364"/>
      <c r="KR11" s="364"/>
      <c r="KS11" s="364"/>
      <c r="KT11" s="364"/>
      <c r="KU11" s="364"/>
      <c r="KV11" s="364"/>
      <c r="KW11" s="364"/>
      <c r="KX11" s="364"/>
      <c r="KY11" s="364"/>
      <c r="KZ11" s="364"/>
      <c r="LA11" s="364"/>
      <c r="LB11" s="364"/>
      <c r="LC11" s="364"/>
      <c r="LD11" s="364"/>
      <c r="LE11" s="364"/>
      <c r="LF11" s="364"/>
      <c r="LG11" s="364"/>
      <c r="LH11" s="364"/>
      <c r="LI11" s="364"/>
      <c r="LJ11" s="364"/>
      <c r="LK11" s="364"/>
      <c r="LL11" s="364"/>
      <c r="LM11" s="364"/>
      <c r="LN11" s="364"/>
      <c r="LO11" s="364"/>
      <c r="LP11" s="364"/>
      <c r="LQ11" s="364"/>
      <c r="LR11" s="364"/>
      <c r="LS11" s="364"/>
      <c r="LT11" s="364"/>
      <c r="LU11" s="364"/>
      <c r="LV11" s="364"/>
      <c r="LW11" s="364"/>
      <c r="LX11" s="364"/>
      <c r="LY11" s="364"/>
      <c r="LZ11" s="364"/>
      <c r="MA11" s="364"/>
      <c r="MB11" s="364"/>
      <c r="MC11" s="364"/>
      <c r="MD11" s="364"/>
      <c r="ME11" s="364"/>
      <c r="MF11" s="364"/>
      <c r="MG11" s="364"/>
      <c r="MH11" s="364"/>
      <c r="MI11" s="364"/>
      <c r="MJ11" s="364"/>
      <c r="MK11" s="364"/>
      <c r="ML11" s="364"/>
      <c r="MM11" s="364"/>
      <c r="MN11" s="364"/>
      <c r="MO11" s="364"/>
      <c r="MP11" s="364"/>
      <c r="MQ11" s="364"/>
      <c r="MR11" s="364"/>
      <c r="MS11" s="364"/>
      <c r="MT11" s="364"/>
      <c r="MU11" s="364"/>
      <c r="MV11" s="364"/>
      <c r="MW11" s="364"/>
      <c r="MX11" s="364"/>
      <c r="MY11" s="364"/>
      <c r="MZ11" s="364"/>
      <c r="NA11" s="364"/>
      <c r="NB11" s="364"/>
      <c r="NC11" s="364"/>
      <c r="ND11" s="364"/>
      <c r="NE11" s="364"/>
      <c r="NF11" s="364"/>
      <c r="NG11" s="364"/>
      <c r="NH11" s="364"/>
      <c r="NI11" s="364"/>
      <c r="NJ11" s="364"/>
      <c r="NK11" s="364"/>
      <c r="NL11" s="364"/>
      <c r="NM11" s="364"/>
      <c r="NN11" s="364"/>
      <c r="NO11" s="364"/>
      <c r="NP11" s="364"/>
      <c r="NQ11" s="364"/>
      <c r="NR11" s="364"/>
      <c r="NS11" s="364"/>
      <c r="NT11" s="364"/>
      <c r="NU11" s="364"/>
      <c r="NV11" s="364"/>
      <c r="NW11" s="364"/>
      <c r="NX11" s="364"/>
      <c r="NY11" s="364"/>
      <c r="NZ11" s="364"/>
      <c r="OA11" s="364"/>
      <c r="OB11" s="364"/>
      <c r="OC11" s="364"/>
      <c r="OD11" s="364"/>
      <c r="OE11" s="364"/>
      <c r="OF11" s="364"/>
      <c r="OG11" s="364"/>
      <c r="OH11" s="364"/>
      <c r="OI11" s="364"/>
      <c r="OJ11" s="364"/>
      <c r="OK11" s="364"/>
      <c r="OL11" s="364"/>
      <c r="OM11" s="364"/>
      <c r="ON11" s="364"/>
      <c r="OO11" s="364"/>
      <c r="OP11" s="364"/>
      <c r="OQ11" s="364"/>
      <c r="OR11" s="364"/>
      <c r="OS11" s="364"/>
      <c r="OT11" s="364"/>
      <c r="OU11" s="364"/>
      <c r="OV11" s="364"/>
      <c r="OW11" s="364"/>
      <c r="OX11" s="364"/>
      <c r="OY11" s="364"/>
      <c r="OZ11" s="364"/>
      <c r="PA11" s="364"/>
      <c r="PB11" s="364"/>
      <c r="PC11" s="364"/>
      <c r="PD11" s="364"/>
      <c r="PE11" s="364"/>
      <c r="PF11" s="364"/>
      <c r="PG11" s="364"/>
      <c r="PH11" s="364"/>
      <c r="PI11" s="364"/>
      <c r="PJ11" s="364"/>
      <c r="PK11" s="364"/>
      <c r="PL11" s="364"/>
      <c r="PM11" s="364"/>
    </row>
    <row r="12" spans="1:429" ht="15">
      <c r="A12" s="365" t="s">
        <v>599</v>
      </c>
      <c r="B12" s="364">
        <f t="shared" si="8"/>
        <v>0</v>
      </c>
      <c r="C12" s="364">
        <f t="shared" si="9"/>
        <v>0</v>
      </c>
      <c r="D12" s="364">
        <f t="shared" si="10"/>
        <v>0</v>
      </c>
      <c r="E12" s="364">
        <f t="shared" si="11"/>
        <v>0</v>
      </c>
      <c r="F12" s="364">
        <f t="shared" si="12"/>
        <v>0</v>
      </c>
      <c r="G12" s="364">
        <f t="shared" si="13"/>
        <v>0</v>
      </c>
      <c r="H12" s="364">
        <f t="shared" si="14"/>
        <v>0</v>
      </c>
      <c r="I12" s="364">
        <f t="shared" si="15"/>
        <v>0</v>
      </c>
      <c r="J12" s="364">
        <f t="shared" si="16"/>
        <v>0</v>
      </c>
      <c r="K12" s="364">
        <f t="shared" si="17"/>
        <v>0</v>
      </c>
      <c r="L12" s="364">
        <f t="shared" si="18"/>
        <v>0</v>
      </c>
      <c r="M12" s="364">
        <f t="shared" si="19"/>
        <v>0</v>
      </c>
      <c r="N12" s="364">
        <f t="shared" si="20"/>
        <v>0</v>
      </c>
      <c r="O12" s="364">
        <f t="shared" si="21"/>
        <v>0</v>
      </c>
      <c r="P12" s="364">
        <f t="shared" si="22"/>
        <v>0</v>
      </c>
      <c r="Q12" s="364">
        <f t="shared" si="23"/>
        <v>0</v>
      </c>
      <c r="R12" s="364">
        <f t="shared" si="24"/>
        <v>0</v>
      </c>
      <c r="S12" s="364">
        <f t="shared" si="25"/>
        <v>0</v>
      </c>
      <c r="T12" s="364">
        <f t="shared" si="26"/>
        <v>0</v>
      </c>
      <c r="U12" s="364">
        <f t="shared" si="27"/>
        <v>0</v>
      </c>
      <c r="V12" s="364">
        <f t="shared" si="28"/>
        <v>0</v>
      </c>
      <c r="W12" s="364">
        <f t="shared" si="29"/>
        <v>0</v>
      </c>
      <c r="X12" s="364">
        <f t="shared" si="30"/>
        <v>0</v>
      </c>
      <c r="Y12" s="364">
        <f t="shared" si="31"/>
        <v>0</v>
      </c>
      <c r="Z12" s="364">
        <f t="shared" si="32"/>
        <v>0</v>
      </c>
      <c r="AA12" s="364">
        <f t="shared" si="33"/>
        <v>0</v>
      </c>
      <c r="AB12" s="364">
        <f t="shared" si="34"/>
        <v>0</v>
      </c>
      <c r="AC12" s="364">
        <f t="shared" si="35"/>
        <v>0</v>
      </c>
      <c r="AD12" s="364">
        <f t="shared" si="36"/>
        <v>0</v>
      </c>
      <c r="AE12" s="364">
        <f t="shared" si="37"/>
        <v>0</v>
      </c>
      <c r="AF12" s="364">
        <f t="shared" si="38"/>
        <v>0</v>
      </c>
      <c r="AG12" s="364"/>
      <c r="AH12" s="364"/>
      <c r="AI12" s="364"/>
      <c r="AJ12" s="364"/>
      <c r="AK12" s="364"/>
      <c r="AL12" s="364"/>
      <c r="AM12" s="364"/>
      <c r="AN12" s="364"/>
      <c r="AO12" s="364"/>
      <c r="AP12" s="364"/>
      <c r="AQ12" s="364"/>
      <c r="AR12" s="364"/>
      <c r="AS12" s="364"/>
      <c r="AT12" s="364"/>
      <c r="AU12" s="364"/>
      <c r="AV12" s="364"/>
      <c r="AW12" s="364"/>
      <c r="AX12" s="364"/>
      <c r="AY12" s="364"/>
      <c r="AZ12" s="364"/>
      <c r="BA12" s="364"/>
      <c r="BB12" s="364"/>
      <c r="BC12" s="364"/>
      <c r="BD12" s="364"/>
      <c r="BE12" s="364"/>
      <c r="BF12" s="364"/>
      <c r="BG12" s="364"/>
      <c r="BH12" s="364"/>
      <c r="BI12" s="364"/>
      <c r="BJ12" s="364"/>
      <c r="BK12" s="364"/>
      <c r="BL12" s="364"/>
      <c r="BM12" s="364"/>
      <c r="BN12" s="364"/>
      <c r="BO12" s="364"/>
      <c r="BP12" s="364"/>
      <c r="BQ12" s="364"/>
      <c r="BR12" s="364"/>
      <c r="BS12" s="364"/>
      <c r="BT12" s="364"/>
      <c r="BU12" s="364"/>
      <c r="BV12" s="364"/>
      <c r="BW12" s="364"/>
      <c r="BX12" s="364"/>
      <c r="BY12" s="364"/>
      <c r="BZ12" s="364"/>
      <c r="CA12" s="364"/>
      <c r="CB12" s="364"/>
      <c r="CC12" s="364"/>
      <c r="CD12" s="364"/>
      <c r="CE12" s="364"/>
      <c r="CF12" s="364"/>
      <c r="CG12" s="364"/>
      <c r="CH12" s="364"/>
      <c r="CI12" s="364"/>
      <c r="CJ12" s="364"/>
      <c r="CK12" s="364"/>
      <c r="CL12" s="364"/>
      <c r="CM12" s="364"/>
      <c r="CN12" s="364"/>
      <c r="CO12" s="364"/>
      <c r="CP12" s="364"/>
      <c r="CQ12" s="364"/>
      <c r="CR12" s="364"/>
      <c r="CS12" s="364"/>
      <c r="CT12" s="364"/>
      <c r="CU12" s="364"/>
      <c r="CV12" s="364"/>
      <c r="CW12" s="364"/>
      <c r="CX12" s="364"/>
      <c r="CY12" s="364"/>
      <c r="CZ12" s="364"/>
      <c r="DA12" s="364"/>
      <c r="DB12" s="364"/>
      <c r="DC12" s="364"/>
      <c r="DD12" s="364"/>
      <c r="DE12" s="364"/>
      <c r="DF12" s="364"/>
      <c r="DG12" s="364"/>
      <c r="DH12" s="364"/>
      <c r="DI12" s="364"/>
      <c r="DJ12" s="364"/>
      <c r="DK12" s="364"/>
      <c r="DL12" s="364"/>
      <c r="DM12" s="364"/>
      <c r="DN12" s="364"/>
      <c r="DO12" s="364"/>
      <c r="DP12" s="364"/>
      <c r="DQ12" s="364"/>
      <c r="DR12" s="364"/>
      <c r="DS12" s="364"/>
      <c r="DT12" s="364"/>
      <c r="DU12" s="364"/>
      <c r="DV12" s="364"/>
      <c r="DW12" s="364"/>
      <c r="DX12" s="364"/>
      <c r="DY12" s="364"/>
      <c r="DZ12" s="364"/>
      <c r="EA12" s="364"/>
      <c r="EB12" s="364"/>
      <c r="EC12" s="364"/>
      <c r="ED12" s="364"/>
      <c r="EE12" s="364"/>
      <c r="EF12" s="364"/>
      <c r="EG12" s="364"/>
      <c r="EH12" s="364"/>
      <c r="EI12" s="364"/>
      <c r="EJ12" s="364"/>
      <c r="EK12" s="364"/>
      <c r="EL12" s="364"/>
      <c r="EM12" s="364"/>
      <c r="EN12" s="364"/>
      <c r="EO12" s="364"/>
      <c r="EP12" s="364"/>
      <c r="EQ12" s="364"/>
      <c r="ER12" s="364"/>
      <c r="ES12" s="364"/>
      <c r="ET12" s="364"/>
      <c r="EU12" s="364"/>
      <c r="EV12" s="364"/>
      <c r="EW12" s="364"/>
      <c r="EX12" s="364"/>
      <c r="EY12" s="364"/>
      <c r="EZ12" s="364"/>
      <c r="FA12" s="364"/>
      <c r="FB12" s="364"/>
      <c r="FC12" s="364"/>
      <c r="FD12" s="364"/>
      <c r="FE12" s="364"/>
      <c r="FF12" s="364"/>
      <c r="FG12" s="364"/>
      <c r="FH12" s="364"/>
      <c r="FI12" s="364"/>
      <c r="FJ12" s="364"/>
      <c r="FK12" s="364"/>
      <c r="FL12" s="364"/>
      <c r="FM12" s="364"/>
      <c r="FN12" s="364"/>
      <c r="FO12" s="364"/>
      <c r="FP12" s="364"/>
      <c r="FQ12" s="364"/>
      <c r="FR12" s="364"/>
      <c r="FS12" s="364"/>
      <c r="FT12" s="364"/>
      <c r="FU12" s="364"/>
      <c r="FV12" s="364"/>
      <c r="FW12" s="364"/>
      <c r="FX12" s="364"/>
      <c r="FY12" s="364"/>
      <c r="FZ12" s="364"/>
      <c r="GA12" s="364"/>
      <c r="GB12" s="364"/>
      <c r="GC12" s="364"/>
      <c r="GD12" s="364"/>
      <c r="GE12" s="364"/>
      <c r="GF12" s="364"/>
      <c r="GG12" s="364"/>
      <c r="GH12" s="364"/>
      <c r="GI12" s="364"/>
      <c r="GJ12" s="364"/>
      <c r="GK12" s="364"/>
      <c r="GL12" s="364"/>
      <c r="GM12" s="364"/>
      <c r="GN12" s="364"/>
      <c r="GO12" s="364"/>
      <c r="GP12" s="364"/>
      <c r="GQ12" s="364"/>
      <c r="GR12" s="364"/>
      <c r="GS12" s="364"/>
      <c r="GT12" s="364"/>
      <c r="GU12" s="364"/>
      <c r="GV12" s="364"/>
      <c r="GW12" s="364"/>
      <c r="GX12" s="364"/>
      <c r="GY12" s="364"/>
      <c r="GZ12" s="364"/>
      <c r="HA12" s="364"/>
      <c r="HB12" s="364"/>
      <c r="HC12" s="364"/>
      <c r="HD12" s="364"/>
      <c r="HE12" s="364"/>
      <c r="HF12" s="364"/>
      <c r="HG12" s="364"/>
      <c r="HH12" s="364"/>
      <c r="HI12" s="364"/>
      <c r="HJ12" s="364"/>
      <c r="HK12" s="364"/>
      <c r="HL12" s="364"/>
      <c r="HM12" s="364"/>
      <c r="HN12" s="364"/>
      <c r="HO12" s="364"/>
      <c r="HP12" s="364"/>
      <c r="HQ12" s="364"/>
      <c r="HR12" s="364"/>
      <c r="HS12" s="364"/>
      <c r="HT12" s="364"/>
      <c r="HU12" s="364"/>
      <c r="HV12" s="364"/>
      <c r="HW12" s="364"/>
      <c r="HX12" s="364"/>
      <c r="HY12" s="364"/>
      <c r="HZ12" s="364"/>
      <c r="IA12" s="364"/>
      <c r="IB12" s="364"/>
      <c r="IC12" s="364"/>
      <c r="ID12" s="364"/>
      <c r="IE12" s="364"/>
      <c r="IF12" s="364"/>
      <c r="IG12" s="364"/>
      <c r="IH12" s="364"/>
      <c r="II12" s="364"/>
      <c r="IJ12" s="364"/>
      <c r="IK12" s="364"/>
      <c r="IL12" s="364"/>
      <c r="IM12" s="364"/>
      <c r="IN12" s="364"/>
      <c r="IO12" s="364"/>
      <c r="IP12" s="364"/>
      <c r="IQ12" s="364"/>
      <c r="IR12" s="364"/>
      <c r="IS12" s="364"/>
      <c r="IT12" s="364"/>
      <c r="IU12" s="364"/>
      <c r="IV12" s="364"/>
      <c r="IW12" s="364"/>
      <c r="IX12" s="364"/>
      <c r="IY12" s="364"/>
      <c r="IZ12" s="364"/>
      <c r="JA12" s="364"/>
      <c r="JB12" s="364"/>
      <c r="JC12" s="364"/>
      <c r="JD12" s="364"/>
      <c r="JE12" s="364"/>
      <c r="JF12" s="364"/>
      <c r="JG12" s="364"/>
      <c r="JH12" s="364"/>
      <c r="JI12" s="364"/>
      <c r="JJ12" s="364"/>
      <c r="JK12" s="364"/>
      <c r="JL12" s="364"/>
      <c r="JM12" s="364"/>
      <c r="JN12" s="364"/>
      <c r="JO12" s="364"/>
      <c r="JP12" s="364"/>
      <c r="JQ12" s="364"/>
      <c r="JR12" s="364"/>
      <c r="JS12" s="364"/>
      <c r="JT12" s="364"/>
      <c r="JU12" s="364"/>
      <c r="JV12" s="364"/>
      <c r="JW12" s="364"/>
      <c r="JX12" s="364"/>
      <c r="JY12" s="364"/>
      <c r="JZ12" s="364"/>
      <c r="KA12" s="364"/>
      <c r="KB12" s="364"/>
      <c r="KC12" s="364"/>
      <c r="KD12" s="364"/>
      <c r="KE12" s="364"/>
      <c r="KF12" s="364"/>
      <c r="KG12" s="364"/>
      <c r="KH12" s="364"/>
      <c r="KI12" s="364"/>
      <c r="KJ12" s="364"/>
      <c r="KK12" s="364"/>
      <c r="KL12" s="364"/>
      <c r="KM12" s="364"/>
      <c r="KN12" s="364"/>
      <c r="KO12" s="364"/>
      <c r="KP12" s="364"/>
      <c r="KQ12" s="364"/>
      <c r="KR12" s="364"/>
      <c r="KS12" s="364"/>
      <c r="KT12" s="364"/>
      <c r="KU12" s="364"/>
      <c r="KV12" s="364"/>
      <c r="KW12" s="364"/>
      <c r="KX12" s="364"/>
      <c r="KY12" s="364"/>
      <c r="KZ12" s="364"/>
      <c r="LA12" s="364"/>
      <c r="LB12" s="364"/>
      <c r="LC12" s="364"/>
      <c r="LD12" s="364"/>
      <c r="LE12" s="364"/>
      <c r="LF12" s="364"/>
      <c r="LG12" s="364"/>
      <c r="LH12" s="364"/>
      <c r="LI12" s="364"/>
      <c r="LJ12" s="364"/>
      <c r="LK12" s="364"/>
      <c r="LL12" s="364"/>
      <c r="LM12" s="364"/>
      <c r="LN12" s="364"/>
      <c r="LO12" s="364"/>
      <c r="LP12" s="364"/>
      <c r="LQ12" s="364"/>
      <c r="LR12" s="364"/>
      <c r="LS12" s="364"/>
      <c r="LT12" s="364"/>
      <c r="LU12" s="364"/>
      <c r="LV12" s="364"/>
      <c r="LW12" s="364"/>
      <c r="LX12" s="364"/>
      <c r="LY12" s="364"/>
      <c r="LZ12" s="364"/>
      <c r="MA12" s="364"/>
      <c r="MB12" s="364"/>
      <c r="MC12" s="364"/>
      <c r="MD12" s="364"/>
      <c r="ME12" s="364"/>
      <c r="MF12" s="364"/>
      <c r="MG12" s="364"/>
      <c r="MH12" s="364"/>
      <c r="MI12" s="364"/>
      <c r="MJ12" s="364"/>
      <c r="MK12" s="364"/>
      <c r="ML12" s="364"/>
      <c r="MM12" s="364"/>
      <c r="MN12" s="364"/>
      <c r="MO12" s="364"/>
      <c r="MP12" s="364"/>
      <c r="MQ12" s="364"/>
      <c r="MR12" s="364"/>
      <c r="MS12" s="364"/>
      <c r="MT12" s="364"/>
      <c r="MU12" s="364"/>
      <c r="MV12" s="364"/>
      <c r="MW12" s="364"/>
      <c r="MX12" s="364"/>
      <c r="MY12" s="364"/>
      <c r="MZ12" s="364"/>
      <c r="NA12" s="364"/>
      <c r="NB12" s="364"/>
      <c r="NC12" s="364"/>
      <c r="ND12" s="364"/>
      <c r="NE12" s="364"/>
      <c r="NF12" s="364"/>
      <c r="NG12" s="364"/>
      <c r="NH12" s="364"/>
      <c r="NI12" s="364"/>
      <c r="NJ12" s="364"/>
      <c r="NK12" s="364"/>
      <c r="NL12" s="364"/>
      <c r="NM12" s="364"/>
      <c r="NN12" s="364"/>
      <c r="NO12" s="364"/>
      <c r="NP12" s="364"/>
      <c r="NQ12" s="364"/>
      <c r="NR12" s="364"/>
      <c r="NS12" s="364"/>
      <c r="NT12" s="364"/>
      <c r="NU12" s="364"/>
      <c r="NV12" s="364"/>
      <c r="NW12" s="364"/>
      <c r="NX12" s="364"/>
      <c r="NY12" s="364"/>
      <c r="NZ12" s="364"/>
      <c r="OA12" s="364"/>
      <c r="OB12" s="364"/>
      <c r="OC12" s="364"/>
      <c r="OD12" s="364"/>
      <c r="OE12" s="364"/>
      <c r="OF12" s="364"/>
      <c r="OG12" s="364"/>
      <c r="OH12" s="364"/>
      <c r="OI12" s="364"/>
      <c r="OJ12" s="364"/>
      <c r="OK12" s="364"/>
      <c r="OL12" s="364"/>
      <c r="OM12" s="364"/>
      <c r="ON12" s="364"/>
      <c r="OO12" s="364"/>
      <c r="OP12" s="364"/>
      <c r="OQ12" s="364"/>
      <c r="OR12" s="364"/>
      <c r="OS12" s="364"/>
      <c r="OT12" s="364"/>
      <c r="OU12" s="364"/>
      <c r="OV12" s="364"/>
      <c r="OW12" s="364"/>
      <c r="OX12" s="364"/>
      <c r="OY12" s="364"/>
      <c r="OZ12" s="364"/>
      <c r="PA12" s="364"/>
      <c r="PB12" s="364"/>
      <c r="PC12" s="364"/>
      <c r="PD12" s="364"/>
      <c r="PE12" s="364"/>
      <c r="PF12" s="364"/>
      <c r="PG12" s="364"/>
      <c r="PH12" s="364"/>
      <c r="PI12" s="364"/>
      <c r="PJ12" s="364"/>
      <c r="PK12" s="364"/>
      <c r="PL12" s="364"/>
      <c r="PM12" s="364"/>
    </row>
    <row r="13" spans="1:429" ht="15">
      <c r="A13" s="363" t="s">
        <v>600</v>
      </c>
      <c r="B13" s="364">
        <f t="shared" si="8"/>
        <v>0</v>
      </c>
      <c r="C13" s="364">
        <f t="shared" si="9"/>
        <v>0</v>
      </c>
      <c r="D13" s="364">
        <f t="shared" si="10"/>
        <v>0</v>
      </c>
      <c r="E13" s="364">
        <f t="shared" si="11"/>
        <v>0</v>
      </c>
      <c r="F13" s="364">
        <f t="shared" si="12"/>
        <v>0</v>
      </c>
      <c r="G13" s="364">
        <f t="shared" si="13"/>
        <v>0</v>
      </c>
      <c r="H13" s="364">
        <f t="shared" si="14"/>
        <v>0</v>
      </c>
      <c r="I13" s="364">
        <f t="shared" si="15"/>
        <v>0</v>
      </c>
      <c r="J13" s="364">
        <f t="shared" si="16"/>
        <v>0</v>
      </c>
      <c r="K13" s="364">
        <f t="shared" si="17"/>
        <v>0</v>
      </c>
      <c r="L13" s="364">
        <f t="shared" si="18"/>
        <v>0</v>
      </c>
      <c r="M13" s="364">
        <f t="shared" si="19"/>
        <v>0</v>
      </c>
      <c r="N13" s="364">
        <f t="shared" si="20"/>
        <v>0</v>
      </c>
      <c r="O13" s="364">
        <f t="shared" si="21"/>
        <v>0</v>
      </c>
      <c r="P13" s="364">
        <f t="shared" si="22"/>
        <v>0</v>
      </c>
      <c r="Q13" s="364">
        <f t="shared" si="23"/>
        <v>0</v>
      </c>
      <c r="R13" s="364">
        <f t="shared" si="24"/>
        <v>0</v>
      </c>
      <c r="S13" s="364">
        <f t="shared" si="25"/>
        <v>0</v>
      </c>
      <c r="T13" s="364">
        <f t="shared" si="26"/>
        <v>0</v>
      </c>
      <c r="U13" s="364">
        <f t="shared" si="27"/>
        <v>0</v>
      </c>
      <c r="V13" s="364">
        <f t="shared" si="28"/>
        <v>0</v>
      </c>
      <c r="W13" s="364">
        <f t="shared" si="29"/>
        <v>0</v>
      </c>
      <c r="X13" s="364">
        <f t="shared" si="30"/>
        <v>0</v>
      </c>
      <c r="Y13" s="364">
        <f t="shared" si="31"/>
        <v>0</v>
      </c>
      <c r="Z13" s="364">
        <f t="shared" si="32"/>
        <v>0</v>
      </c>
      <c r="AA13" s="364">
        <f t="shared" si="33"/>
        <v>0</v>
      </c>
      <c r="AB13" s="364">
        <f t="shared" si="34"/>
        <v>6.1233000000000008E-3</v>
      </c>
      <c r="AC13" s="364">
        <f t="shared" si="35"/>
        <v>0</v>
      </c>
      <c r="AD13" s="364">
        <f t="shared" si="36"/>
        <v>0</v>
      </c>
      <c r="AE13" s="364">
        <f t="shared" si="37"/>
        <v>0</v>
      </c>
      <c r="AF13" s="364">
        <f t="shared" si="38"/>
        <v>0</v>
      </c>
      <c r="AG13" s="364"/>
      <c r="AH13" s="364"/>
      <c r="AI13" s="364"/>
      <c r="AJ13" s="364"/>
      <c r="AK13" s="364"/>
      <c r="AL13" s="364"/>
      <c r="AM13" s="364"/>
      <c r="AN13" s="364"/>
      <c r="AO13" s="364"/>
      <c r="AP13" s="364"/>
      <c r="AQ13" s="364"/>
      <c r="AR13" s="364"/>
      <c r="AS13" s="364"/>
      <c r="AT13" s="364"/>
      <c r="AU13" s="364"/>
      <c r="AV13" s="364"/>
      <c r="AW13" s="364"/>
      <c r="AX13" s="364"/>
      <c r="AY13" s="364"/>
      <c r="AZ13" s="364"/>
      <c r="BA13" s="364"/>
      <c r="BB13" s="364"/>
      <c r="BC13" s="364"/>
      <c r="BD13" s="364"/>
      <c r="BE13" s="364"/>
      <c r="BF13" s="364"/>
      <c r="BG13" s="364"/>
      <c r="BH13" s="364"/>
      <c r="BI13" s="364"/>
      <c r="BJ13" s="364"/>
      <c r="BK13" s="364"/>
      <c r="BL13" s="364"/>
      <c r="BM13" s="364"/>
      <c r="BN13" s="364"/>
      <c r="BO13" s="364"/>
      <c r="BP13" s="364"/>
      <c r="BQ13" s="364"/>
      <c r="BR13" s="364"/>
      <c r="BS13" s="364"/>
      <c r="BT13" s="364"/>
      <c r="BU13" s="364"/>
      <c r="BV13" s="364"/>
      <c r="BW13" s="364"/>
      <c r="BX13" s="364"/>
      <c r="BY13" s="364"/>
      <c r="BZ13" s="364"/>
      <c r="CA13" s="364"/>
      <c r="CB13" s="364"/>
      <c r="CC13" s="364"/>
      <c r="CD13" s="364"/>
      <c r="CE13" s="364"/>
      <c r="CF13" s="364"/>
      <c r="CG13" s="364"/>
      <c r="CH13" s="364"/>
      <c r="CI13" s="364"/>
      <c r="CJ13" s="364"/>
      <c r="CK13" s="364"/>
      <c r="CL13" s="364"/>
      <c r="CM13" s="364"/>
      <c r="CN13" s="364"/>
      <c r="CO13" s="364"/>
      <c r="CP13" s="364"/>
      <c r="CQ13" s="364"/>
      <c r="CR13" s="364"/>
      <c r="CS13" s="364"/>
      <c r="CT13" s="364"/>
      <c r="CU13" s="364"/>
      <c r="CV13" s="364"/>
      <c r="CW13" s="364"/>
      <c r="CX13" s="364"/>
      <c r="CY13" s="364"/>
      <c r="CZ13" s="364"/>
      <c r="DA13" s="364"/>
      <c r="DB13" s="364"/>
      <c r="DC13" s="364"/>
      <c r="DD13" s="364"/>
      <c r="DE13" s="364"/>
      <c r="DF13" s="364"/>
      <c r="DG13" s="364"/>
      <c r="DH13" s="364"/>
      <c r="DI13" s="364"/>
      <c r="DJ13" s="364"/>
      <c r="DK13" s="364"/>
      <c r="DL13" s="364"/>
      <c r="DM13" s="364"/>
      <c r="DN13" s="364"/>
      <c r="DO13" s="364"/>
      <c r="DP13" s="364"/>
      <c r="DQ13" s="364"/>
      <c r="DR13" s="364"/>
      <c r="DS13" s="364"/>
      <c r="DT13" s="364"/>
      <c r="DU13" s="364"/>
      <c r="DV13" s="364"/>
      <c r="DW13" s="364"/>
      <c r="DX13" s="364"/>
      <c r="DY13" s="364"/>
      <c r="DZ13" s="364"/>
      <c r="EA13" s="364"/>
      <c r="EB13" s="364"/>
      <c r="EC13" s="364"/>
      <c r="ED13" s="364"/>
      <c r="EE13" s="364"/>
      <c r="EF13" s="364"/>
      <c r="EG13" s="364"/>
      <c r="EH13" s="364"/>
      <c r="EI13" s="364"/>
      <c r="EJ13" s="364"/>
      <c r="EK13" s="364"/>
      <c r="EL13" s="364"/>
      <c r="EM13" s="364"/>
      <c r="EN13" s="364"/>
      <c r="EO13" s="364"/>
      <c r="EP13" s="364"/>
      <c r="EQ13" s="364"/>
      <c r="ER13" s="364"/>
      <c r="ES13" s="364"/>
      <c r="ET13" s="364"/>
      <c r="EU13" s="364"/>
      <c r="EV13" s="364"/>
      <c r="EW13" s="364"/>
      <c r="EX13" s="364"/>
      <c r="EY13" s="364"/>
      <c r="EZ13" s="364"/>
      <c r="FA13" s="364"/>
      <c r="FB13" s="364"/>
      <c r="FC13" s="364"/>
      <c r="FD13" s="364"/>
      <c r="FE13" s="364"/>
      <c r="FF13" s="364"/>
      <c r="FG13" s="364"/>
      <c r="FH13" s="364"/>
      <c r="FI13" s="364"/>
      <c r="FJ13" s="364"/>
      <c r="FK13" s="364"/>
      <c r="FL13" s="364"/>
      <c r="FM13" s="364"/>
      <c r="FN13" s="364"/>
      <c r="FO13" s="364"/>
      <c r="FP13" s="364"/>
      <c r="FQ13" s="364"/>
      <c r="FR13" s="364"/>
      <c r="FS13" s="364"/>
      <c r="FT13" s="364"/>
      <c r="FU13" s="364"/>
      <c r="FV13" s="364"/>
      <c r="FW13" s="364"/>
      <c r="FX13" s="364"/>
      <c r="FY13" s="364"/>
      <c r="FZ13" s="364"/>
      <c r="GA13" s="364"/>
      <c r="GB13" s="364"/>
      <c r="GC13" s="364"/>
      <c r="GD13" s="364"/>
      <c r="GE13" s="364"/>
      <c r="GF13" s="364"/>
      <c r="GG13" s="364"/>
      <c r="GH13" s="364"/>
      <c r="GI13" s="364"/>
      <c r="GJ13" s="364"/>
      <c r="GK13" s="364"/>
      <c r="GL13" s="364"/>
      <c r="GM13" s="364"/>
      <c r="GN13" s="364"/>
      <c r="GO13" s="364"/>
      <c r="GP13" s="364"/>
      <c r="GQ13" s="364"/>
      <c r="GR13" s="364"/>
      <c r="GS13" s="364"/>
      <c r="GT13" s="364"/>
      <c r="GU13" s="364"/>
      <c r="GV13" s="364"/>
      <c r="GW13" s="364"/>
      <c r="GX13" s="364"/>
      <c r="GY13" s="364"/>
      <c r="GZ13" s="364"/>
      <c r="HA13" s="364"/>
      <c r="HB13" s="364"/>
      <c r="HC13" s="364"/>
      <c r="HD13" s="364"/>
      <c r="HE13" s="364"/>
      <c r="HF13" s="364"/>
      <c r="HG13" s="364"/>
      <c r="HH13" s="364"/>
      <c r="HI13" s="364"/>
      <c r="HJ13" s="364"/>
      <c r="HK13" s="364"/>
      <c r="HL13" s="364"/>
      <c r="HM13" s="364"/>
      <c r="HN13" s="364"/>
      <c r="HO13" s="364"/>
      <c r="HP13" s="364"/>
      <c r="HQ13" s="364"/>
      <c r="HR13" s="364"/>
      <c r="HS13" s="364"/>
      <c r="HT13" s="364"/>
      <c r="HU13" s="364"/>
      <c r="HV13" s="364"/>
      <c r="HW13" s="364"/>
      <c r="HX13" s="364"/>
      <c r="HY13" s="364"/>
      <c r="HZ13" s="364"/>
      <c r="IA13" s="364"/>
      <c r="IB13" s="364"/>
      <c r="IC13" s="364"/>
      <c r="ID13" s="364"/>
      <c r="IE13" s="364"/>
      <c r="IF13" s="364"/>
      <c r="IG13" s="364"/>
      <c r="IH13" s="364"/>
      <c r="II13" s="364"/>
      <c r="IJ13" s="364"/>
      <c r="IK13" s="364"/>
      <c r="IL13" s="364"/>
      <c r="IM13" s="364"/>
      <c r="IN13" s="364"/>
      <c r="IO13" s="364"/>
      <c r="IP13" s="364"/>
      <c r="IQ13" s="364"/>
      <c r="IR13" s="364"/>
      <c r="IS13" s="364"/>
      <c r="IT13" s="364"/>
      <c r="IU13" s="364"/>
      <c r="IV13" s="364"/>
      <c r="IW13" s="364"/>
      <c r="IX13" s="364"/>
      <c r="IY13" s="364"/>
      <c r="IZ13" s="364"/>
      <c r="JA13" s="364"/>
      <c r="JB13" s="364"/>
      <c r="JC13" s="364"/>
      <c r="JD13" s="364"/>
      <c r="JE13" s="364"/>
      <c r="JF13" s="364"/>
      <c r="JG13" s="364"/>
      <c r="JH13" s="364"/>
      <c r="JI13" s="364"/>
      <c r="JJ13" s="364"/>
      <c r="JK13" s="364"/>
      <c r="JL13" s="364"/>
      <c r="JM13" s="364"/>
      <c r="JN13" s="364"/>
      <c r="JO13" s="364"/>
      <c r="JP13" s="364"/>
      <c r="JQ13" s="364"/>
      <c r="JR13" s="364"/>
      <c r="JS13" s="364"/>
      <c r="JT13" s="364"/>
      <c r="JU13" s="364"/>
      <c r="JV13" s="364"/>
      <c r="JW13" s="364"/>
      <c r="JX13" s="364"/>
      <c r="JY13" s="364"/>
      <c r="JZ13" s="364"/>
      <c r="KA13" s="364"/>
      <c r="KB13" s="364"/>
      <c r="KC13" s="364"/>
      <c r="KD13" s="364"/>
      <c r="KE13" s="364"/>
      <c r="KF13" s="364"/>
      <c r="KG13" s="364"/>
      <c r="KH13" s="364"/>
      <c r="KI13" s="364"/>
      <c r="KJ13" s="364"/>
      <c r="KK13" s="364"/>
      <c r="KL13" s="364"/>
      <c r="KM13" s="364"/>
      <c r="KN13" s="364"/>
      <c r="KO13" s="364"/>
      <c r="KP13" s="364"/>
      <c r="KQ13" s="364"/>
      <c r="KR13" s="364"/>
      <c r="KS13" s="364"/>
      <c r="KT13" s="364"/>
      <c r="KU13" s="364"/>
      <c r="KV13" s="364"/>
      <c r="KW13" s="364"/>
      <c r="KX13" s="364"/>
      <c r="KY13" s="364"/>
      <c r="KZ13" s="364"/>
      <c r="LA13" s="364"/>
      <c r="LB13" s="364"/>
      <c r="LC13" s="364"/>
      <c r="LD13" s="364"/>
      <c r="LE13" s="364"/>
      <c r="LF13" s="364"/>
      <c r="LG13" s="364"/>
      <c r="LH13" s="364"/>
      <c r="LI13" s="364"/>
      <c r="LJ13" s="364"/>
      <c r="LK13" s="364"/>
      <c r="LL13" s="364"/>
      <c r="LM13" s="364"/>
      <c r="LN13" s="364"/>
      <c r="LO13" s="364"/>
      <c r="LP13" s="364"/>
      <c r="LQ13" s="364"/>
      <c r="LR13" s="364"/>
      <c r="LS13" s="364"/>
      <c r="LT13" s="364"/>
      <c r="LU13" s="364"/>
      <c r="LV13" s="364"/>
      <c r="LW13" s="364"/>
      <c r="LX13" s="364"/>
      <c r="LY13" s="364"/>
      <c r="LZ13" s="364"/>
      <c r="MA13" s="364"/>
      <c r="MB13" s="364"/>
      <c r="MC13" s="364"/>
      <c r="MD13" s="364"/>
      <c r="ME13" s="364"/>
      <c r="MF13" s="364"/>
      <c r="MG13" s="364"/>
      <c r="MH13" s="364"/>
      <c r="MI13" s="364"/>
      <c r="MJ13" s="364">
        <v>6.1233000000000004</v>
      </c>
      <c r="MK13" s="364"/>
      <c r="ML13" s="364"/>
      <c r="MM13" s="364"/>
      <c r="MN13" s="364"/>
      <c r="MO13" s="364"/>
      <c r="MP13" s="364"/>
      <c r="MQ13" s="364"/>
      <c r="MR13" s="364"/>
      <c r="MS13" s="364"/>
      <c r="MT13" s="364"/>
      <c r="MU13" s="364"/>
      <c r="MV13" s="364"/>
      <c r="MW13" s="364"/>
      <c r="MX13" s="364"/>
      <c r="MY13" s="364"/>
      <c r="MZ13" s="364"/>
      <c r="NA13" s="364"/>
      <c r="NB13" s="364"/>
      <c r="NC13" s="364"/>
      <c r="ND13" s="364"/>
      <c r="NE13" s="364"/>
      <c r="NF13" s="364"/>
      <c r="NG13" s="364"/>
      <c r="NH13" s="364"/>
      <c r="NI13" s="364"/>
      <c r="NJ13" s="364"/>
      <c r="NK13" s="364"/>
      <c r="NL13" s="364"/>
      <c r="NM13" s="364"/>
      <c r="NN13" s="364"/>
      <c r="NO13" s="364"/>
      <c r="NP13" s="364"/>
      <c r="NQ13" s="364"/>
      <c r="NR13" s="364"/>
      <c r="NS13" s="364"/>
      <c r="NT13" s="364"/>
      <c r="NU13" s="364"/>
      <c r="NV13" s="364"/>
      <c r="NW13" s="364"/>
      <c r="NX13" s="364"/>
      <c r="NY13" s="364"/>
      <c r="NZ13" s="364"/>
      <c r="OA13" s="364"/>
      <c r="OB13" s="364"/>
      <c r="OC13" s="364"/>
      <c r="OD13" s="364"/>
      <c r="OE13" s="364"/>
      <c r="OF13" s="364"/>
      <c r="OG13" s="364"/>
      <c r="OH13" s="364"/>
      <c r="OI13" s="364"/>
      <c r="OJ13" s="364"/>
      <c r="OK13" s="364"/>
      <c r="OL13" s="364"/>
      <c r="OM13" s="364"/>
      <c r="ON13" s="364"/>
      <c r="OO13" s="364"/>
      <c r="OP13" s="364"/>
      <c r="OQ13" s="364"/>
      <c r="OR13" s="364"/>
      <c r="OS13" s="364"/>
      <c r="OT13" s="364"/>
      <c r="OU13" s="364"/>
      <c r="OV13" s="364"/>
      <c r="OW13" s="364"/>
      <c r="OX13" s="364"/>
      <c r="OY13" s="364"/>
      <c r="OZ13" s="364"/>
      <c r="PA13" s="364"/>
      <c r="PB13" s="364"/>
      <c r="PC13" s="364"/>
      <c r="PD13" s="364"/>
      <c r="PE13" s="364"/>
      <c r="PF13" s="364"/>
      <c r="PG13" s="364"/>
      <c r="PH13" s="364"/>
      <c r="PI13" s="364"/>
      <c r="PJ13" s="364"/>
      <c r="PK13" s="364"/>
      <c r="PL13" s="364"/>
      <c r="PM13" s="364"/>
    </row>
    <row r="14" spans="1:429" ht="15">
      <c r="A14" s="365" t="s">
        <v>601</v>
      </c>
      <c r="B14" s="364">
        <f t="shared" si="8"/>
        <v>0</v>
      </c>
      <c r="C14" s="364">
        <f t="shared" si="9"/>
        <v>0</v>
      </c>
      <c r="D14" s="364">
        <f t="shared" si="10"/>
        <v>0</v>
      </c>
      <c r="E14" s="364">
        <f t="shared" si="11"/>
        <v>0</v>
      </c>
      <c r="F14" s="364">
        <f t="shared" si="12"/>
        <v>0</v>
      </c>
      <c r="G14" s="364">
        <f t="shared" si="13"/>
        <v>0</v>
      </c>
      <c r="H14" s="364">
        <f t="shared" si="14"/>
        <v>0</v>
      </c>
      <c r="I14" s="364">
        <f t="shared" si="15"/>
        <v>0</v>
      </c>
      <c r="J14" s="364">
        <f t="shared" si="16"/>
        <v>0</v>
      </c>
      <c r="K14" s="364">
        <f t="shared" si="17"/>
        <v>0</v>
      </c>
      <c r="L14" s="364">
        <f t="shared" si="18"/>
        <v>0</v>
      </c>
      <c r="M14" s="364">
        <f t="shared" si="19"/>
        <v>0</v>
      </c>
      <c r="N14" s="364">
        <f t="shared" si="20"/>
        <v>0</v>
      </c>
      <c r="O14" s="364">
        <f t="shared" si="21"/>
        <v>0</v>
      </c>
      <c r="P14" s="364">
        <f t="shared" si="22"/>
        <v>0</v>
      </c>
      <c r="Q14" s="364">
        <f t="shared" si="23"/>
        <v>0</v>
      </c>
      <c r="R14" s="364">
        <f t="shared" si="24"/>
        <v>0</v>
      </c>
      <c r="S14" s="364">
        <f t="shared" si="25"/>
        <v>0</v>
      </c>
      <c r="T14" s="364">
        <f t="shared" si="26"/>
        <v>0</v>
      </c>
      <c r="U14" s="364">
        <f t="shared" si="27"/>
        <v>0</v>
      </c>
      <c r="V14" s="364">
        <f t="shared" si="28"/>
        <v>0</v>
      </c>
      <c r="W14" s="364">
        <f t="shared" si="29"/>
        <v>0</v>
      </c>
      <c r="X14" s="364">
        <f t="shared" si="30"/>
        <v>0</v>
      </c>
      <c r="Y14" s="364">
        <f t="shared" si="31"/>
        <v>0</v>
      </c>
      <c r="Z14" s="364">
        <f t="shared" si="32"/>
        <v>0</v>
      </c>
      <c r="AA14" s="364">
        <f t="shared" si="33"/>
        <v>0</v>
      </c>
      <c r="AB14" s="364">
        <f t="shared" si="34"/>
        <v>0</v>
      </c>
      <c r="AC14" s="364">
        <f t="shared" si="35"/>
        <v>0</v>
      </c>
      <c r="AD14" s="364">
        <f t="shared" si="36"/>
        <v>0</v>
      </c>
      <c r="AE14" s="364">
        <f t="shared" si="37"/>
        <v>0</v>
      </c>
      <c r="AF14" s="364">
        <f t="shared" si="38"/>
        <v>0</v>
      </c>
      <c r="AG14" s="364"/>
      <c r="AH14" s="364"/>
      <c r="AI14" s="364"/>
      <c r="AJ14" s="364"/>
      <c r="AK14" s="364"/>
      <c r="AL14" s="364"/>
      <c r="AM14" s="364"/>
      <c r="AN14" s="364"/>
      <c r="AO14" s="364"/>
      <c r="AP14" s="364"/>
      <c r="AQ14" s="364"/>
      <c r="AR14" s="364"/>
      <c r="AS14" s="364"/>
      <c r="AT14" s="364"/>
      <c r="AU14" s="364"/>
      <c r="AV14" s="364"/>
      <c r="AW14" s="364"/>
      <c r="AX14" s="364"/>
      <c r="AY14" s="364"/>
      <c r="AZ14" s="364"/>
      <c r="BA14" s="364"/>
      <c r="BB14" s="364"/>
      <c r="BC14" s="364"/>
      <c r="BD14" s="364"/>
      <c r="BE14" s="364"/>
      <c r="BF14" s="364"/>
      <c r="BG14" s="364"/>
      <c r="BH14" s="364"/>
      <c r="BI14" s="364"/>
      <c r="BJ14" s="364"/>
      <c r="BK14" s="364"/>
      <c r="BL14" s="364"/>
      <c r="BM14" s="364"/>
      <c r="BN14" s="364"/>
      <c r="BO14" s="364"/>
      <c r="BP14" s="364"/>
      <c r="BQ14" s="364"/>
      <c r="BR14" s="364"/>
      <c r="BS14" s="364"/>
      <c r="BT14" s="364"/>
      <c r="BU14" s="364"/>
      <c r="BV14" s="364"/>
      <c r="BW14" s="364"/>
      <c r="BX14" s="364"/>
      <c r="BY14" s="364"/>
      <c r="BZ14" s="364"/>
      <c r="CA14" s="364"/>
      <c r="CB14" s="364"/>
      <c r="CC14" s="364"/>
      <c r="CD14" s="364"/>
      <c r="CE14" s="364"/>
      <c r="CF14" s="364"/>
      <c r="CG14" s="364"/>
      <c r="CH14" s="364"/>
      <c r="CI14" s="364"/>
      <c r="CJ14" s="364"/>
      <c r="CK14" s="364"/>
      <c r="CL14" s="364"/>
      <c r="CM14" s="364"/>
      <c r="CN14" s="364"/>
      <c r="CO14" s="364"/>
      <c r="CP14" s="364"/>
      <c r="CQ14" s="364"/>
      <c r="CR14" s="364"/>
      <c r="CS14" s="364"/>
      <c r="CT14" s="364"/>
      <c r="CU14" s="364"/>
      <c r="CV14" s="364"/>
      <c r="CW14" s="364"/>
      <c r="CX14" s="364"/>
      <c r="CY14" s="364"/>
      <c r="CZ14" s="364"/>
      <c r="DA14" s="364"/>
      <c r="DB14" s="364"/>
      <c r="DC14" s="364"/>
      <c r="DD14" s="364"/>
      <c r="DE14" s="364"/>
      <c r="DF14" s="364"/>
      <c r="DG14" s="364"/>
      <c r="DH14" s="364"/>
      <c r="DI14" s="364"/>
      <c r="DJ14" s="364"/>
      <c r="DK14" s="364"/>
      <c r="DL14" s="364"/>
      <c r="DM14" s="364"/>
      <c r="DN14" s="364"/>
      <c r="DO14" s="364"/>
      <c r="DP14" s="364"/>
      <c r="DQ14" s="364"/>
      <c r="DR14" s="364"/>
      <c r="DS14" s="364"/>
      <c r="DT14" s="364"/>
      <c r="DU14" s="364"/>
      <c r="DV14" s="364"/>
      <c r="DW14" s="364"/>
      <c r="DX14" s="364"/>
      <c r="DY14" s="364"/>
      <c r="DZ14" s="364"/>
      <c r="EA14" s="364"/>
      <c r="EB14" s="364"/>
      <c r="EC14" s="364"/>
      <c r="ED14" s="364"/>
      <c r="EE14" s="364"/>
      <c r="EF14" s="364"/>
      <c r="EG14" s="364"/>
      <c r="EH14" s="364"/>
      <c r="EI14" s="364"/>
      <c r="EJ14" s="364"/>
      <c r="EK14" s="364"/>
      <c r="EL14" s="364"/>
      <c r="EM14" s="364"/>
      <c r="EN14" s="364"/>
      <c r="EO14" s="364"/>
      <c r="EP14" s="364"/>
      <c r="EQ14" s="364"/>
      <c r="ER14" s="364"/>
      <c r="ES14" s="364"/>
      <c r="ET14" s="364"/>
      <c r="EU14" s="364"/>
      <c r="EV14" s="364"/>
      <c r="EW14" s="364"/>
      <c r="EX14" s="364"/>
      <c r="EY14" s="364"/>
      <c r="EZ14" s="364"/>
      <c r="FA14" s="364"/>
      <c r="FB14" s="364"/>
      <c r="FC14" s="364"/>
      <c r="FD14" s="364"/>
      <c r="FE14" s="364"/>
      <c r="FF14" s="364"/>
      <c r="FG14" s="364"/>
      <c r="FH14" s="364"/>
      <c r="FI14" s="364"/>
      <c r="FJ14" s="364"/>
      <c r="FK14" s="364"/>
      <c r="FL14" s="364"/>
      <c r="FM14" s="364"/>
      <c r="FN14" s="364"/>
      <c r="FO14" s="364"/>
      <c r="FP14" s="364"/>
      <c r="FQ14" s="364"/>
      <c r="FR14" s="364"/>
      <c r="FS14" s="364"/>
      <c r="FT14" s="364"/>
      <c r="FU14" s="364"/>
      <c r="FV14" s="364"/>
      <c r="FW14" s="364"/>
      <c r="FX14" s="364"/>
      <c r="FY14" s="364"/>
      <c r="FZ14" s="364"/>
      <c r="GA14" s="364"/>
      <c r="GB14" s="364"/>
      <c r="GC14" s="364"/>
      <c r="GD14" s="364"/>
      <c r="GE14" s="364"/>
      <c r="GF14" s="364"/>
      <c r="GG14" s="364"/>
      <c r="GH14" s="364"/>
      <c r="GI14" s="364"/>
      <c r="GJ14" s="364"/>
      <c r="GK14" s="364"/>
      <c r="GL14" s="364"/>
      <c r="GM14" s="364"/>
      <c r="GN14" s="364"/>
      <c r="GO14" s="364"/>
      <c r="GP14" s="364"/>
      <c r="GQ14" s="364"/>
      <c r="GR14" s="364"/>
      <c r="GS14" s="364"/>
      <c r="GT14" s="364"/>
      <c r="GU14" s="364"/>
      <c r="GV14" s="364"/>
      <c r="GW14" s="364"/>
      <c r="GX14" s="364"/>
      <c r="GY14" s="364"/>
      <c r="GZ14" s="364"/>
      <c r="HA14" s="364"/>
      <c r="HB14" s="364"/>
      <c r="HC14" s="364"/>
      <c r="HD14" s="364"/>
      <c r="HE14" s="364"/>
      <c r="HF14" s="364"/>
      <c r="HG14" s="364"/>
      <c r="HH14" s="364"/>
      <c r="HI14" s="364"/>
      <c r="HJ14" s="364"/>
      <c r="HK14" s="364"/>
      <c r="HL14" s="364"/>
      <c r="HM14" s="364"/>
      <c r="HN14" s="364"/>
      <c r="HO14" s="364"/>
      <c r="HP14" s="364"/>
      <c r="HQ14" s="364"/>
      <c r="HR14" s="364"/>
      <c r="HS14" s="364"/>
      <c r="HT14" s="364"/>
      <c r="HU14" s="364"/>
      <c r="HV14" s="364"/>
      <c r="HW14" s="364"/>
      <c r="HX14" s="364"/>
      <c r="HY14" s="364"/>
      <c r="HZ14" s="364"/>
      <c r="IA14" s="364"/>
      <c r="IB14" s="364"/>
      <c r="IC14" s="364"/>
      <c r="ID14" s="364"/>
      <c r="IE14" s="364"/>
      <c r="IF14" s="364"/>
      <c r="IG14" s="364"/>
      <c r="IH14" s="364"/>
      <c r="II14" s="364"/>
      <c r="IJ14" s="364"/>
      <c r="IK14" s="364"/>
      <c r="IL14" s="364"/>
      <c r="IM14" s="364"/>
      <c r="IN14" s="364"/>
      <c r="IO14" s="364"/>
      <c r="IP14" s="364"/>
      <c r="IQ14" s="364"/>
      <c r="IR14" s="364"/>
      <c r="IS14" s="364"/>
      <c r="IT14" s="364"/>
      <c r="IU14" s="364"/>
      <c r="IV14" s="364"/>
      <c r="IW14" s="364"/>
      <c r="IX14" s="364"/>
      <c r="IY14" s="364"/>
      <c r="IZ14" s="364"/>
      <c r="JA14" s="364"/>
      <c r="JB14" s="364"/>
      <c r="JC14" s="364"/>
      <c r="JD14" s="364"/>
      <c r="JE14" s="364"/>
      <c r="JF14" s="364"/>
      <c r="JG14" s="364"/>
      <c r="JH14" s="364"/>
      <c r="JI14" s="364"/>
      <c r="JJ14" s="364"/>
      <c r="JK14" s="364"/>
      <c r="JL14" s="364"/>
      <c r="JM14" s="364"/>
      <c r="JN14" s="364"/>
      <c r="JO14" s="364"/>
      <c r="JP14" s="364"/>
      <c r="JQ14" s="364"/>
      <c r="JR14" s="364"/>
      <c r="JS14" s="364"/>
      <c r="JT14" s="364"/>
      <c r="JU14" s="364"/>
      <c r="JV14" s="364"/>
      <c r="JW14" s="364"/>
      <c r="JX14" s="364"/>
      <c r="JY14" s="364"/>
      <c r="JZ14" s="364"/>
      <c r="KA14" s="364"/>
      <c r="KB14" s="364"/>
      <c r="KC14" s="364"/>
      <c r="KD14" s="364"/>
      <c r="KE14" s="364"/>
      <c r="KF14" s="364"/>
      <c r="KG14" s="364"/>
      <c r="KH14" s="364"/>
      <c r="KI14" s="364"/>
      <c r="KJ14" s="364"/>
      <c r="KK14" s="364"/>
      <c r="KL14" s="364"/>
      <c r="KM14" s="364"/>
      <c r="KN14" s="364"/>
      <c r="KO14" s="364"/>
      <c r="KP14" s="364"/>
      <c r="KQ14" s="364"/>
      <c r="KR14" s="364"/>
      <c r="KS14" s="364"/>
      <c r="KT14" s="364"/>
      <c r="KU14" s="364"/>
      <c r="KV14" s="364"/>
      <c r="KW14" s="364"/>
      <c r="KX14" s="364"/>
      <c r="KY14" s="364"/>
      <c r="KZ14" s="364"/>
      <c r="LA14" s="364"/>
      <c r="LB14" s="364"/>
      <c r="LC14" s="364"/>
      <c r="LD14" s="364"/>
      <c r="LE14" s="364"/>
      <c r="LF14" s="364"/>
      <c r="LG14" s="364"/>
      <c r="LH14" s="364"/>
      <c r="LI14" s="364"/>
      <c r="LJ14" s="364"/>
      <c r="LK14" s="364"/>
      <c r="LL14" s="364"/>
      <c r="LM14" s="364"/>
      <c r="LN14" s="364"/>
      <c r="LO14" s="364"/>
      <c r="LP14" s="364"/>
      <c r="LQ14" s="364"/>
      <c r="LR14" s="364"/>
      <c r="LS14" s="364"/>
      <c r="LT14" s="364"/>
      <c r="LU14" s="364"/>
      <c r="LV14" s="364"/>
      <c r="LW14" s="364"/>
      <c r="LX14" s="364"/>
      <c r="LY14" s="364"/>
      <c r="LZ14" s="364"/>
      <c r="MA14" s="364"/>
      <c r="MB14" s="364"/>
      <c r="MC14" s="364"/>
      <c r="MD14" s="364"/>
      <c r="ME14" s="364"/>
      <c r="MF14" s="364"/>
      <c r="MG14" s="364"/>
      <c r="MH14" s="364"/>
      <c r="MI14" s="364"/>
      <c r="MJ14" s="364"/>
      <c r="MK14" s="364"/>
      <c r="ML14" s="364"/>
      <c r="MM14" s="364"/>
      <c r="MN14" s="364"/>
      <c r="MO14" s="364"/>
      <c r="MP14" s="364"/>
      <c r="MQ14" s="364"/>
      <c r="MR14" s="364"/>
      <c r="MS14" s="364"/>
      <c r="MT14" s="364"/>
      <c r="MU14" s="364"/>
      <c r="MV14" s="364"/>
      <c r="MW14" s="364"/>
      <c r="MX14" s="364"/>
      <c r="MY14" s="364"/>
      <c r="MZ14" s="364"/>
      <c r="NA14" s="364"/>
      <c r="NB14" s="364"/>
      <c r="NC14" s="364"/>
      <c r="ND14" s="364"/>
      <c r="NE14" s="364"/>
      <c r="NF14" s="364"/>
      <c r="NG14" s="364"/>
      <c r="NH14" s="364"/>
      <c r="NI14" s="364"/>
      <c r="NJ14" s="364"/>
      <c r="NK14" s="364"/>
      <c r="NL14" s="364"/>
      <c r="NM14" s="364"/>
      <c r="NN14" s="364"/>
      <c r="NO14" s="364"/>
      <c r="NP14" s="364"/>
      <c r="NQ14" s="364"/>
      <c r="NR14" s="364"/>
      <c r="NS14" s="364"/>
      <c r="NT14" s="364"/>
      <c r="NU14" s="364"/>
      <c r="NV14" s="364"/>
      <c r="NW14" s="364"/>
      <c r="NX14" s="364"/>
      <c r="NY14" s="364"/>
      <c r="NZ14" s="364"/>
      <c r="OA14" s="364"/>
      <c r="OB14" s="364"/>
      <c r="OC14" s="364"/>
      <c r="OD14" s="364"/>
      <c r="OE14" s="364"/>
      <c r="OF14" s="364"/>
      <c r="OG14" s="364"/>
      <c r="OH14" s="364"/>
      <c r="OI14" s="364"/>
      <c r="OJ14" s="364"/>
      <c r="OK14" s="364"/>
      <c r="OL14" s="364"/>
      <c r="OM14" s="364"/>
      <c r="ON14" s="364"/>
      <c r="OO14" s="364"/>
      <c r="OP14" s="364"/>
      <c r="OQ14" s="364"/>
      <c r="OR14" s="364"/>
      <c r="OS14" s="364"/>
      <c r="OT14" s="364"/>
      <c r="OU14" s="364"/>
      <c r="OV14" s="364"/>
      <c r="OW14" s="364"/>
      <c r="OX14" s="364"/>
      <c r="OY14" s="364"/>
      <c r="OZ14" s="364"/>
      <c r="PA14" s="364"/>
      <c r="PB14" s="364"/>
      <c r="PC14" s="364"/>
      <c r="PD14" s="364"/>
      <c r="PE14" s="364"/>
      <c r="PF14" s="364"/>
      <c r="PG14" s="364"/>
      <c r="PH14" s="364"/>
      <c r="PI14" s="364"/>
      <c r="PJ14" s="364"/>
      <c r="PK14" s="364"/>
      <c r="PL14" s="364"/>
      <c r="PM14" s="364"/>
    </row>
    <row r="15" spans="1:429" ht="15">
      <c r="A15" s="363" t="s">
        <v>423</v>
      </c>
      <c r="B15" s="364">
        <f t="shared" si="8"/>
        <v>0</v>
      </c>
      <c r="C15" s="364">
        <f t="shared" si="9"/>
        <v>0</v>
      </c>
      <c r="D15" s="364">
        <f t="shared" si="10"/>
        <v>0</v>
      </c>
      <c r="E15" s="364">
        <f t="shared" si="11"/>
        <v>0</v>
      </c>
      <c r="F15" s="364">
        <f t="shared" si="12"/>
        <v>0</v>
      </c>
      <c r="G15" s="364">
        <f t="shared" si="13"/>
        <v>0</v>
      </c>
      <c r="H15" s="364">
        <f t="shared" si="14"/>
        <v>0</v>
      </c>
      <c r="I15" s="364">
        <f t="shared" si="15"/>
        <v>0</v>
      </c>
      <c r="J15" s="364">
        <f t="shared" si="16"/>
        <v>0</v>
      </c>
      <c r="K15" s="364">
        <f t="shared" si="17"/>
        <v>0</v>
      </c>
      <c r="L15" s="364">
        <f t="shared" si="18"/>
        <v>0</v>
      </c>
      <c r="M15" s="364">
        <f t="shared" si="19"/>
        <v>0</v>
      </c>
      <c r="N15" s="364">
        <f t="shared" si="20"/>
        <v>0</v>
      </c>
      <c r="O15" s="364">
        <f t="shared" si="21"/>
        <v>0</v>
      </c>
      <c r="P15" s="364">
        <f t="shared" si="22"/>
        <v>0</v>
      </c>
      <c r="Q15" s="364">
        <f t="shared" si="23"/>
        <v>0</v>
      </c>
      <c r="R15" s="364">
        <f t="shared" si="24"/>
        <v>0</v>
      </c>
      <c r="S15" s="364">
        <f t="shared" si="25"/>
        <v>0</v>
      </c>
      <c r="T15" s="364">
        <f t="shared" si="26"/>
        <v>0</v>
      </c>
      <c r="U15" s="364">
        <f t="shared" si="27"/>
        <v>0</v>
      </c>
      <c r="V15" s="364">
        <f t="shared" si="28"/>
        <v>0</v>
      </c>
      <c r="W15" s="364">
        <f t="shared" si="29"/>
        <v>0</v>
      </c>
      <c r="X15" s="364">
        <f t="shared" si="30"/>
        <v>0</v>
      </c>
      <c r="Y15" s="364">
        <f t="shared" si="31"/>
        <v>0</v>
      </c>
      <c r="Z15" s="364">
        <f t="shared" si="32"/>
        <v>0</v>
      </c>
      <c r="AA15" s="364">
        <f t="shared" si="33"/>
        <v>0</v>
      </c>
      <c r="AB15" s="364">
        <f t="shared" si="34"/>
        <v>0</v>
      </c>
      <c r="AC15" s="364">
        <f t="shared" si="35"/>
        <v>0</v>
      </c>
      <c r="AD15" s="364">
        <f t="shared" si="36"/>
        <v>0</v>
      </c>
      <c r="AE15" s="364">
        <f t="shared" si="37"/>
        <v>0</v>
      </c>
      <c r="AF15" s="364">
        <f t="shared" si="38"/>
        <v>0</v>
      </c>
      <c r="AG15" s="364"/>
      <c r="AH15" s="364"/>
      <c r="AI15" s="364"/>
      <c r="AJ15" s="364"/>
      <c r="AK15" s="364"/>
      <c r="AL15" s="364"/>
      <c r="AM15" s="364"/>
      <c r="AN15" s="364"/>
      <c r="AO15" s="364"/>
      <c r="AP15" s="364"/>
      <c r="AQ15" s="364"/>
      <c r="AR15" s="364"/>
      <c r="AS15" s="364"/>
      <c r="AT15" s="364"/>
      <c r="AU15" s="364"/>
      <c r="AV15" s="364"/>
      <c r="AW15" s="364"/>
      <c r="AX15" s="364"/>
      <c r="AY15" s="364"/>
      <c r="AZ15" s="364"/>
      <c r="BA15" s="364"/>
      <c r="BB15" s="364"/>
      <c r="BC15" s="364"/>
      <c r="BD15" s="364"/>
      <c r="BE15" s="364"/>
      <c r="BF15" s="364"/>
      <c r="BG15" s="364"/>
      <c r="BH15" s="364"/>
      <c r="BI15" s="364"/>
      <c r="BJ15" s="364"/>
      <c r="BK15" s="364"/>
      <c r="BL15" s="364"/>
      <c r="BM15" s="364"/>
      <c r="BN15" s="364"/>
      <c r="BO15" s="364"/>
      <c r="BP15" s="364"/>
      <c r="BQ15" s="364"/>
      <c r="BR15" s="364"/>
      <c r="BS15" s="364"/>
      <c r="BT15" s="364"/>
      <c r="BU15" s="364"/>
      <c r="BV15" s="364"/>
      <c r="BW15" s="364"/>
      <c r="BX15" s="364"/>
      <c r="BY15" s="364"/>
      <c r="BZ15" s="364"/>
      <c r="CA15" s="364"/>
      <c r="CB15" s="364"/>
      <c r="CC15" s="364"/>
      <c r="CD15" s="364"/>
      <c r="CE15" s="364"/>
      <c r="CF15" s="364"/>
      <c r="CG15" s="364"/>
      <c r="CH15" s="364"/>
      <c r="CI15" s="364"/>
      <c r="CJ15" s="364"/>
      <c r="CK15" s="364"/>
      <c r="CL15" s="364"/>
      <c r="CM15" s="364"/>
      <c r="CN15" s="364"/>
      <c r="CO15" s="364"/>
      <c r="CP15" s="364"/>
      <c r="CQ15" s="364"/>
      <c r="CR15" s="364"/>
      <c r="CS15" s="364"/>
      <c r="CT15" s="364"/>
      <c r="CU15" s="364"/>
      <c r="CV15" s="364"/>
      <c r="CW15" s="364"/>
      <c r="CX15" s="364"/>
      <c r="CY15" s="364"/>
      <c r="CZ15" s="364"/>
      <c r="DA15" s="364"/>
      <c r="DB15" s="364"/>
      <c r="DC15" s="364"/>
      <c r="DD15" s="364"/>
      <c r="DE15" s="364"/>
      <c r="DF15" s="364"/>
      <c r="DG15" s="364"/>
      <c r="DH15" s="364"/>
      <c r="DI15" s="364"/>
      <c r="DJ15" s="364"/>
      <c r="DK15" s="364"/>
      <c r="DL15" s="364"/>
      <c r="DM15" s="364"/>
      <c r="DN15" s="364"/>
      <c r="DO15" s="364"/>
      <c r="DP15" s="364"/>
      <c r="DQ15" s="364"/>
      <c r="DR15" s="364"/>
      <c r="DS15" s="364"/>
      <c r="DT15" s="364"/>
      <c r="DU15" s="364"/>
      <c r="DV15" s="364"/>
      <c r="DW15" s="364"/>
      <c r="DX15" s="364"/>
      <c r="DY15" s="364"/>
      <c r="DZ15" s="364"/>
      <c r="EA15" s="364"/>
      <c r="EB15" s="364"/>
      <c r="EC15" s="364"/>
      <c r="ED15" s="364"/>
      <c r="EE15" s="364"/>
      <c r="EF15" s="364"/>
      <c r="EG15" s="364"/>
      <c r="EH15" s="364"/>
      <c r="EI15" s="364"/>
      <c r="EJ15" s="364"/>
      <c r="EK15" s="364"/>
      <c r="EL15" s="364"/>
      <c r="EM15" s="364"/>
      <c r="EN15" s="364"/>
      <c r="EO15" s="364"/>
      <c r="EP15" s="364"/>
      <c r="EQ15" s="364"/>
      <c r="ER15" s="364"/>
      <c r="ES15" s="364"/>
      <c r="ET15" s="364"/>
      <c r="EU15" s="364"/>
      <c r="EV15" s="364"/>
      <c r="EW15" s="364"/>
      <c r="EX15" s="364"/>
      <c r="EY15" s="364"/>
      <c r="EZ15" s="364"/>
      <c r="FA15" s="364"/>
      <c r="FB15" s="364"/>
      <c r="FC15" s="364"/>
      <c r="FD15" s="364"/>
      <c r="FE15" s="364"/>
      <c r="FF15" s="364"/>
      <c r="FG15" s="364"/>
      <c r="FH15" s="364"/>
      <c r="FI15" s="364"/>
      <c r="FJ15" s="364"/>
      <c r="FK15" s="364"/>
      <c r="FL15" s="364"/>
      <c r="FM15" s="364"/>
      <c r="FN15" s="364"/>
      <c r="FO15" s="364"/>
      <c r="FP15" s="364"/>
      <c r="FQ15" s="364"/>
      <c r="FR15" s="364"/>
      <c r="FS15" s="364"/>
      <c r="FT15" s="364"/>
      <c r="FU15" s="364"/>
      <c r="FV15" s="364"/>
      <c r="FW15" s="364"/>
      <c r="FX15" s="364"/>
      <c r="FY15" s="364"/>
      <c r="FZ15" s="364"/>
      <c r="GA15" s="364"/>
      <c r="GB15" s="364"/>
      <c r="GC15" s="364"/>
      <c r="GD15" s="364"/>
      <c r="GE15" s="364"/>
      <c r="GF15" s="364"/>
      <c r="GG15" s="364"/>
      <c r="GH15" s="364"/>
      <c r="GI15" s="364"/>
      <c r="GJ15" s="364"/>
      <c r="GK15" s="364"/>
      <c r="GL15" s="364"/>
      <c r="GM15" s="364"/>
      <c r="GN15" s="364"/>
      <c r="GO15" s="364"/>
      <c r="GP15" s="364"/>
      <c r="GQ15" s="364"/>
      <c r="GR15" s="364"/>
      <c r="GS15" s="364"/>
      <c r="GT15" s="364"/>
      <c r="GU15" s="364"/>
      <c r="GV15" s="364"/>
      <c r="GW15" s="364"/>
      <c r="GX15" s="364"/>
      <c r="GY15" s="364"/>
      <c r="GZ15" s="364"/>
      <c r="HA15" s="364"/>
      <c r="HB15" s="364"/>
      <c r="HC15" s="364"/>
      <c r="HD15" s="364"/>
      <c r="HE15" s="364"/>
      <c r="HF15" s="364"/>
      <c r="HG15" s="364"/>
      <c r="HH15" s="364"/>
      <c r="HI15" s="364"/>
      <c r="HJ15" s="364"/>
      <c r="HK15" s="364"/>
      <c r="HL15" s="364"/>
      <c r="HM15" s="364"/>
      <c r="HN15" s="364"/>
      <c r="HO15" s="364"/>
      <c r="HP15" s="364"/>
      <c r="HQ15" s="364"/>
      <c r="HR15" s="364"/>
      <c r="HS15" s="364"/>
      <c r="HT15" s="364"/>
      <c r="HU15" s="364"/>
      <c r="HV15" s="364"/>
      <c r="HW15" s="364"/>
      <c r="HX15" s="364"/>
      <c r="HY15" s="364"/>
      <c r="HZ15" s="364"/>
      <c r="IA15" s="364"/>
      <c r="IB15" s="364"/>
      <c r="IC15" s="364"/>
      <c r="ID15" s="364"/>
      <c r="IE15" s="364"/>
      <c r="IF15" s="364"/>
      <c r="IG15" s="364"/>
      <c r="IH15" s="364"/>
      <c r="II15" s="364"/>
      <c r="IJ15" s="364"/>
      <c r="IK15" s="364"/>
      <c r="IL15" s="364"/>
      <c r="IM15" s="364"/>
      <c r="IN15" s="364"/>
      <c r="IO15" s="364"/>
      <c r="IP15" s="364"/>
      <c r="IQ15" s="364"/>
      <c r="IR15" s="364"/>
      <c r="IS15" s="364"/>
      <c r="IT15" s="364"/>
      <c r="IU15" s="364"/>
      <c r="IV15" s="364"/>
      <c r="IW15" s="364"/>
      <c r="IX15" s="364"/>
      <c r="IY15" s="364"/>
      <c r="IZ15" s="364"/>
      <c r="JA15" s="364"/>
      <c r="JB15" s="364"/>
      <c r="JC15" s="364"/>
      <c r="JD15" s="364"/>
      <c r="JE15" s="364"/>
      <c r="JF15" s="364"/>
      <c r="JG15" s="364"/>
      <c r="JH15" s="364"/>
      <c r="JI15" s="364"/>
      <c r="JJ15" s="364"/>
      <c r="JK15" s="364"/>
      <c r="JL15" s="364"/>
      <c r="JM15" s="364"/>
      <c r="JN15" s="364"/>
      <c r="JO15" s="364"/>
      <c r="JP15" s="364"/>
      <c r="JQ15" s="364"/>
      <c r="JR15" s="364"/>
      <c r="JS15" s="364"/>
      <c r="JT15" s="364"/>
      <c r="JU15" s="364"/>
      <c r="JV15" s="364"/>
      <c r="JW15" s="364"/>
      <c r="JX15" s="364"/>
      <c r="JY15" s="364"/>
      <c r="JZ15" s="364"/>
      <c r="KA15" s="364"/>
      <c r="KB15" s="364"/>
      <c r="KC15" s="364"/>
      <c r="KD15" s="364"/>
      <c r="KE15" s="364"/>
      <c r="KF15" s="364"/>
      <c r="KG15" s="364"/>
      <c r="KH15" s="364"/>
      <c r="KI15" s="364"/>
      <c r="KJ15" s="364"/>
      <c r="KK15" s="364"/>
      <c r="KL15" s="364"/>
      <c r="KM15" s="364"/>
      <c r="KN15" s="364"/>
      <c r="KO15" s="364"/>
      <c r="KP15" s="364"/>
      <c r="KQ15" s="364"/>
      <c r="KR15" s="364"/>
      <c r="KS15" s="364"/>
      <c r="KT15" s="364"/>
      <c r="KU15" s="364"/>
      <c r="KV15" s="364"/>
      <c r="KW15" s="364"/>
      <c r="KX15" s="364"/>
      <c r="KY15" s="364"/>
      <c r="KZ15" s="364"/>
      <c r="LA15" s="364"/>
      <c r="LB15" s="364"/>
      <c r="LC15" s="364"/>
      <c r="LD15" s="364"/>
      <c r="LE15" s="364"/>
      <c r="LF15" s="364"/>
      <c r="LG15" s="364"/>
      <c r="LH15" s="364"/>
      <c r="LI15" s="364"/>
      <c r="LJ15" s="364"/>
      <c r="LK15" s="364"/>
      <c r="LL15" s="364"/>
      <c r="LM15" s="364"/>
      <c r="LN15" s="364"/>
      <c r="LO15" s="364"/>
      <c r="LP15" s="364"/>
      <c r="LQ15" s="364"/>
      <c r="LR15" s="364"/>
      <c r="LS15" s="364"/>
      <c r="LT15" s="364"/>
      <c r="LU15" s="364"/>
      <c r="LV15" s="364"/>
      <c r="LW15" s="364"/>
      <c r="LX15" s="364"/>
      <c r="LY15" s="364"/>
      <c r="LZ15" s="364"/>
      <c r="MA15" s="364"/>
      <c r="MB15" s="364"/>
      <c r="MC15" s="364"/>
      <c r="MD15" s="364"/>
      <c r="ME15" s="364"/>
      <c r="MF15" s="364"/>
      <c r="MG15" s="364"/>
      <c r="MH15" s="364"/>
      <c r="MI15" s="364"/>
      <c r="MJ15" s="364"/>
      <c r="MK15" s="364"/>
      <c r="ML15" s="364"/>
      <c r="MM15" s="364"/>
      <c r="MN15" s="364"/>
      <c r="MO15" s="364"/>
      <c r="MP15" s="364"/>
      <c r="MQ15" s="364"/>
      <c r="MR15" s="364"/>
      <c r="MS15" s="364"/>
      <c r="MT15" s="364"/>
      <c r="MU15" s="364"/>
      <c r="MV15" s="364"/>
      <c r="MW15" s="364"/>
      <c r="MX15" s="364"/>
      <c r="MY15" s="364"/>
      <c r="MZ15" s="364"/>
      <c r="NA15" s="364"/>
      <c r="NB15" s="364"/>
      <c r="NC15" s="364"/>
      <c r="ND15" s="364"/>
      <c r="NE15" s="364"/>
      <c r="NF15" s="364"/>
      <c r="NG15" s="364"/>
      <c r="NH15" s="364"/>
      <c r="NI15" s="364"/>
      <c r="NJ15" s="364"/>
      <c r="NK15" s="364"/>
      <c r="NL15" s="364"/>
      <c r="NM15" s="364"/>
      <c r="NN15" s="364"/>
      <c r="NO15" s="364"/>
      <c r="NP15" s="364"/>
      <c r="NQ15" s="364"/>
      <c r="NR15" s="364"/>
      <c r="NS15" s="364"/>
      <c r="NT15" s="364"/>
      <c r="NU15" s="364"/>
      <c r="NV15" s="364"/>
      <c r="NW15" s="364"/>
      <c r="NX15" s="364"/>
      <c r="NY15" s="364"/>
      <c r="NZ15" s="364"/>
      <c r="OA15" s="364"/>
      <c r="OB15" s="364"/>
      <c r="OC15" s="364"/>
      <c r="OD15" s="364"/>
      <c r="OE15" s="364"/>
      <c r="OF15" s="364"/>
      <c r="OG15" s="364"/>
      <c r="OH15" s="364"/>
      <c r="OI15" s="364"/>
      <c r="OJ15" s="364"/>
      <c r="OK15" s="364"/>
      <c r="OL15" s="364"/>
      <c r="OM15" s="364"/>
      <c r="ON15" s="364"/>
      <c r="OO15" s="364"/>
      <c r="OP15" s="364"/>
      <c r="OQ15" s="364"/>
      <c r="OR15" s="364"/>
      <c r="OS15" s="364"/>
      <c r="OT15" s="364"/>
      <c r="OU15" s="364"/>
      <c r="OV15" s="364"/>
      <c r="OW15" s="364"/>
      <c r="OX15" s="364"/>
      <c r="OY15" s="364"/>
      <c r="OZ15" s="364"/>
      <c r="PA15" s="364"/>
      <c r="PB15" s="364"/>
      <c r="PC15" s="364"/>
      <c r="PD15" s="364"/>
      <c r="PE15" s="364"/>
      <c r="PF15" s="364"/>
      <c r="PG15" s="364"/>
      <c r="PH15" s="364"/>
      <c r="PI15" s="364"/>
      <c r="PJ15" s="364"/>
      <c r="PK15" s="364"/>
      <c r="PL15" s="364"/>
      <c r="PM15" s="364"/>
    </row>
    <row r="16" spans="1:429" ht="15">
      <c r="A16" s="363" t="s">
        <v>413</v>
      </c>
      <c r="B16" s="364">
        <f t="shared" si="8"/>
        <v>0</v>
      </c>
      <c r="C16" s="364">
        <f t="shared" si="9"/>
        <v>0</v>
      </c>
      <c r="D16" s="364">
        <f t="shared" si="10"/>
        <v>0</v>
      </c>
      <c r="E16" s="364">
        <f t="shared" si="11"/>
        <v>0</v>
      </c>
      <c r="F16" s="364">
        <f t="shared" si="12"/>
        <v>0</v>
      </c>
      <c r="G16" s="364">
        <f t="shared" si="13"/>
        <v>0</v>
      </c>
      <c r="H16" s="364">
        <f t="shared" si="14"/>
        <v>0</v>
      </c>
      <c r="I16" s="364">
        <f t="shared" si="15"/>
        <v>0</v>
      </c>
      <c r="J16" s="364">
        <f t="shared" si="16"/>
        <v>0</v>
      </c>
      <c r="K16" s="364">
        <f t="shared" si="17"/>
        <v>0</v>
      </c>
      <c r="L16" s="364">
        <f t="shared" si="18"/>
        <v>0</v>
      </c>
      <c r="M16" s="364">
        <f t="shared" si="19"/>
        <v>0</v>
      </c>
      <c r="N16" s="364">
        <f t="shared" si="20"/>
        <v>0</v>
      </c>
      <c r="O16" s="364">
        <f t="shared" si="21"/>
        <v>0</v>
      </c>
      <c r="P16" s="364">
        <f t="shared" si="22"/>
        <v>0</v>
      </c>
      <c r="Q16" s="364">
        <f t="shared" si="23"/>
        <v>0</v>
      </c>
      <c r="R16" s="364">
        <f t="shared" si="24"/>
        <v>0</v>
      </c>
      <c r="S16" s="364">
        <f t="shared" si="25"/>
        <v>0</v>
      </c>
      <c r="T16" s="364">
        <f t="shared" si="26"/>
        <v>0</v>
      </c>
      <c r="U16" s="364">
        <f t="shared" si="27"/>
        <v>0</v>
      </c>
      <c r="V16" s="364">
        <f t="shared" si="28"/>
        <v>0</v>
      </c>
      <c r="W16" s="364">
        <f t="shared" si="29"/>
        <v>0</v>
      </c>
      <c r="X16" s="364">
        <f t="shared" si="30"/>
        <v>0</v>
      </c>
      <c r="Y16" s="364">
        <f t="shared" si="31"/>
        <v>0</v>
      </c>
      <c r="Z16" s="364">
        <f t="shared" si="32"/>
        <v>1.4124000000000001E-3</v>
      </c>
      <c r="AA16" s="364">
        <f t="shared" si="33"/>
        <v>0</v>
      </c>
      <c r="AB16" s="364">
        <f t="shared" si="34"/>
        <v>0</v>
      </c>
      <c r="AC16" s="364">
        <f t="shared" si="35"/>
        <v>0</v>
      </c>
      <c r="AD16" s="364">
        <f t="shared" si="36"/>
        <v>0</v>
      </c>
      <c r="AE16" s="364">
        <f t="shared" si="37"/>
        <v>0</v>
      </c>
      <c r="AF16" s="364">
        <f t="shared" si="38"/>
        <v>0</v>
      </c>
      <c r="AG16" s="364"/>
      <c r="AH16" s="364"/>
      <c r="AI16" s="364"/>
      <c r="AJ16" s="364"/>
      <c r="AK16" s="364"/>
      <c r="AL16" s="364"/>
      <c r="AM16" s="364"/>
      <c r="AN16" s="364"/>
      <c r="AO16" s="364"/>
      <c r="AP16" s="364"/>
      <c r="AQ16" s="364"/>
      <c r="AR16" s="364"/>
      <c r="AS16" s="364"/>
      <c r="AT16" s="364"/>
      <c r="AU16" s="364"/>
      <c r="AV16" s="364"/>
      <c r="AW16" s="364"/>
      <c r="AX16" s="364"/>
      <c r="AY16" s="364"/>
      <c r="AZ16" s="364"/>
      <c r="BA16" s="364"/>
      <c r="BB16" s="364"/>
      <c r="BC16" s="364"/>
      <c r="BD16" s="364"/>
      <c r="BE16" s="364"/>
      <c r="BF16" s="364"/>
      <c r="BG16" s="364"/>
      <c r="BH16" s="364"/>
      <c r="BI16" s="364"/>
      <c r="BJ16" s="364"/>
      <c r="BK16" s="364"/>
      <c r="BL16" s="364"/>
      <c r="BM16" s="364"/>
      <c r="BN16" s="364"/>
      <c r="BO16" s="364"/>
      <c r="BP16" s="364"/>
      <c r="BQ16" s="364"/>
      <c r="BR16" s="364"/>
      <c r="BS16" s="364"/>
      <c r="BT16" s="364"/>
      <c r="BU16" s="364"/>
      <c r="BV16" s="364"/>
      <c r="BW16" s="364"/>
      <c r="BX16" s="364"/>
      <c r="BY16" s="364"/>
      <c r="BZ16" s="364"/>
      <c r="CA16" s="364"/>
      <c r="CB16" s="364"/>
      <c r="CC16" s="364"/>
      <c r="CD16" s="364"/>
      <c r="CE16" s="364"/>
      <c r="CF16" s="364"/>
      <c r="CG16" s="364"/>
      <c r="CH16" s="364"/>
      <c r="CI16" s="364"/>
      <c r="CJ16" s="364"/>
      <c r="CK16" s="364"/>
      <c r="CL16" s="364"/>
      <c r="CM16" s="364"/>
      <c r="CN16" s="364"/>
      <c r="CO16" s="364"/>
      <c r="CP16" s="364"/>
      <c r="CQ16" s="364"/>
      <c r="CR16" s="364"/>
      <c r="CS16" s="364"/>
      <c r="CT16" s="364"/>
      <c r="CU16" s="364"/>
      <c r="CV16" s="364"/>
      <c r="CW16" s="364"/>
      <c r="CX16" s="364"/>
      <c r="CY16" s="364"/>
      <c r="CZ16" s="364"/>
      <c r="DA16" s="364"/>
      <c r="DB16" s="364"/>
      <c r="DC16" s="364"/>
      <c r="DD16" s="364"/>
      <c r="DE16" s="364"/>
      <c r="DF16" s="364"/>
      <c r="DG16" s="364"/>
      <c r="DH16" s="364"/>
      <c r="DI16" s="364"/>
      <c r="DJ16" s="364"/>
      <c r="DK16" s="364"/>
      <c r="DL16" s="364"/>
      <c r="DM16" s="364"/>
      <c r="DN16" s="364"/>
      <c r="DO16" s="364"/>
      <c r="DP16" s="364"/>
      <c r="DQ16" s="364"/>
      <c r="DR16" s="364"/>
      <c r="DS16" s="364"/>
      <c r="DT16" s="364"/>
      <c r="DU16" s="364"/>
      <c r="DV16" s="364"/>
      <c r="DW16" s="364"/>
      <c r="DX16" s="364"/>
      <c r="DY16" s="364"/>
      <c r="DZ16" s="364"/>
      <c r="EA16" s="364"/>
      <c r="EB16" s="364"/>
      <c r="EC16" s="364"/>
      <c r="ED16" s="364"/>
      <c r="EE16" s="364"/>
      <c r="EF16" s="364"/>
      <c r="EG16" s="364"/>
      <c r="EH16" s="364"/>
      <c r="EI16" s="364"/>
      <c r="EJ16" s="364"/>
      <c r="EK16" s="364"/>
      <c r="EL16" s="364"/>
      <c r="EM16" s="364"/>
      <c r="EN16" s="364"/>
      <c r="EO16" s="364"/>
      <c r="EP16" s="364"/>
      <c r="EQ16" s="364"/>
      <c r="ER16" s="364"/>
      <c r="ES16" s="364"/>
      <c r="ET16" s="364"/>
      <c r="EU16" s="364"/>
      <c r="EV16" s="364"/>
      <c r="EW16" s="364"/>
      <c r="EX16" s="364"/>
      <c r="EY16" s="364"/>
      <c r="EZ16" s="364"/>
      <c r="FA16" s="364"/>
      <c r="FB16" s="364"/>
      <c r="FC16" s="364"/>
      <c r="FD16" s="364"/>
      <c r="FE16" s="364"/>
      <c r="FF16" s="364"/>
      <c r="FG16" s="364"/>
      <c r="FH16" s="364"/>
      <c r="FI16" s="364"/>
      <c r="FJ16" s="364"/>
      <c r="FK16" s="364"/>
      <c r="FL16" s="364"/>
      <c r="FM16" s="364"/>
      <c r="FN16" s="364"/>
      <c r="FO16" s="364"/>
      <c r="FP16" s="364"/>
      <c r="FQ16" s="364"/>
      <c r="FR16" s="364"/>
      <c r="FS16" s="364"/>
      <c r="FT16" s="364"/>
      <c r="FU16" s="364"/>
      <c r="FV16" s="364"/>
      <c r="FW16" s="364"/>
      <c r="FX16" s="364"/>
      <c r="FY16" s="364"/>
      <c r="FZ16" s="364"/>
      <c r="GA16" s="364"/>
      <c r="GB16" s="364"/>
      <c r="GC16" s="364"/>
      <c r="GD16" s="364"/>
      <c r="GE16" s="364"/>
      <c r="GF16" s="364"/>
      <c r="GG16" s="364"/>
      <c r="GH16" s="364"/>
      <c r="GI16" s="364"/>
      <c r="GJ16" s="364"/>
      <c r="GK16" s="364"/>
      <c r="GL16" s="364"/>
      <c r="GM16" s="364"/>
      <c r="GN16" s="364"/>
      <c r="GO16" s="364"/>
      <c r="GP16" s="364"/>
      <c r="GQ16" s="364"/>
      <c r="GR16" s="364"/>
      <c r="GS16" s="364"/>
      <c r="GT16" s="364"/>
      <c r="GU16" s="364"/>
      <c r="GV16" s="364"/>
      <c r="GW16" s="364"/>
      <c r="GX16" s="364"/>
      <c r="GY16" s="364"/>
      <c r="GZ16" s="364"/>
      <c r="HA16" s="364"/>
      <c r="HB16" s="364"/>
      <c r="HC16" s="364"/>
      <c r="HD16" s="364"/>
      <c r="HE16" s="364"/>
      <c r="HF16" s="364"/>
      <c r="HG16" s="364"/>
      <c r="HH16" s="364"/>
      <c r="HI16" s="364"/>
      <c r="HJ16" s="364"/>
      <c r="HK16" s="364"/>
      <c r="HL16" s="364"/>
      <c r="HM16" s="364"/>
      <c r="HN16" s="364"/>
      <c r="HO16" s="364"/>
      <c r="HP16" s="364"/>
      <c r="HQ16" s="364"/>
      <c r="HR16" s="364"/>
      <c r="HS16" s="364"/>
      <c r="HT16" s="364"/>
      <c r="HU16" s="364"/>
      <c r="HV16" s="364"/>
      <c r="HW16" s="364"/>
      <c r="HX16" s="364"/>
      <c r="HY16" s="364"/>
      <c r="HZ16" s="364"/>
      <c r="IA16" s="364"/>
      <c r="IB16" s="364"/>
      <c r="IC16" s="364"/>
      <c r="ID16" s="364"/>
      <c r="IE16" s="364"/>
      <c r="IF16" s="364"/>
      <c r="IG16" s="364"/>
      <c r="IH16" s="364"/>
      <c r="II16" s="364"/>
      <c r="IJ16" s="364"/>
      <c r="IK16" s="364"/>
      <c r="IL16" s="364"/>
      <c r="IM16" s="364"/>
      <c r="IN16" s="364"/>
      <c r="IO16" s="364"/>
      <c r="IP16" s="364"/>
      <c r="IQ16" s="364"/>
      <c r="IR16" s="364"/>
      <c r="IS16" s="364"/>
      <c r="IT16" s="364"/>
      <c r="IU16" s="364"/>
      <c r="IV16" s="364"/>
      <c r="IW16" s="364"/>
      <c r="IX16" s="364"/>
      <c r="IY16" s="364"/>
      <c r="IZ16" s="364"/>
      <c r="JA16" s="364"/>
      <c r="JB16" s="364"/>
      <c r="JC16" s="364"/>
      <c r="JD16" s="364"/>
      <c r="JE16" s="364"/>
      <c r="JF16" s="364"/>
      <c r="JG16" s="364"/>
      <c r="JH16" s="364"/>
      <c r="JI16" s="364"/>
      <c r="JJ16" s="364"/>
      <c r="JK16" s="364"/>
      <c r="JL16" s="364"/>
      <c r="JM16" s="364"/>
      <c r="JN16" s="364"/>
      <c r="JO16" s="364"/>
      <c r="JP16" s="364"/>
      <c r="JQ16" s="364"/>
      <c r="JR16" s="364"/>
      <c r="JS16" s="364"/>
      <c r="JT16" s="364"/>
      <c r="JU16" s="364"/>
      <c r="JV16" s="364"/>
      <c r="JW16" s="364"/>
      <c r="JX16" s="364"/>
      <c r="JY16" s="364"/>
      <c r="JZ16" s="364"/>
      <c r="KA16" s="364"/>
      <c r="KB16" s="364"/>
      <c r="KC16" s="364"/>
      <c r="KD16" s="364"/>
      <c r="KE16" s="364"/>
      <c r="KF16" s="364"/>
      <c r="KG16" s="364"/>
      <c r="KH16" s="364"/>
      <c r="KI16" s="364"/>
      <c r="KJ16" s="364"/>
      <c r="KK16" s="364"/>
      <c r="KL16" s="364"/>
      <c r="KM16" s="364"/>
      <c r="KN16" s="364"/>
      <c r="KO16" s="364"/>
      <c r="KP16" s="364"/>
      <c r="KQ16" s="364"/>
      <c r="KR16" s="364"/>
      <c r="KS16" s="364"/>
      <c r="KT16" s="364"/>
      <c r="KU16" s="364"/>
      <c r="KV16" s="364"/>
      <c r="KW16" s="364"/>
      <c r="KX16" s="364"/>
      <c r="KY16" s="364"/>
      <c r="KZ16" s="364"/>
      <c r="LA16" s="364"/>
      <c r="LB16" s="364"/>
      <c r="LC16" s="364"/>
      <c r="LD16" s="364"/>
      <c r="LE16" s="364"/>
      <c r="LF16" s="364"/>
      <c r="LG16" s="364"/>
      <c r="LH16" s="364"/>
      <c r="LI16" s="364"/>
      <c r="LJ16" s="364"/>
      <c r="LK16" s="364"/>
      <c r="LL16" s="364"/>
      <c r="LM16" s="364"/>
      <c r="LN16" s="364"/>
      <c r="LO16" s="364"/>
      <c r="LP16" s="364">
        <v>1.4124000000000001</v>
      </c>
      <c r="LQ16" s="364"/>
      <c r="LR16" s="364"/>
      <c r="LS16" s="364"/>
      <c r="LT16" s="364"/>
      <c r="LU16" s="364"/>
      <c r="LV16" s="364"/>
      <c r="LW16" s="364"/>
      <c r="LX16" s="364"/>
      <c r="LY16" s="364"/>
      <c r="LZ16" s="364"/>
      <c r="MA16" s="364"/>
      <c r="MB16" s="364"/>
      <c r="MC16" s="364"/>
      <c r="MD16" s="364"/>
      <c r="ME16" s="364"/>
      <c r="MF16" s="364"/>
      <c r="MG16" s="364"/>
      <c r="MH16" s="364"/>
      <c r="MI16" s="364"/>
      <c r="MJ16" s="364"/>
      <c r="MK16" s="364"/>
      <c r="ML16" s="364"/>
      <c r="MM16" s="364"/>
      <c r="MN16" s="364"/>
      <c r="MO16" s="364"/>
      <c r="MP16" s="364"/>
      <c r="MQ16" s="364"/>
      <c r="MR16" s="364"/>
      <c r="MS16" s="364"/>
      <c r="MT16" s="364"/>
      <c r="MU16" s="364"/>
      <c r="MV16" s="364"/>
      <c r="MW16" s="364"/>
      <c r="MX16" s="364"/>
      <c r="MY16" s="364"/>
      <c r="MZ16" s="364"/>
      <c r="NA16" s="364"/>
      <c r="NB16" s="364"/>
      <c r="NC16" s="364"/>
      <c r="ND16" s="364"/>
      <c r="NE16" s="364"/>
      <c r="NF16" s="364"/>
      <c r="NG16" s="364"/>
      <c r="NH16" s="364"/>
      <c r="NI16" s="364"/>
      <c r="NJ16" s="364"/>
      <c r="NK16" s="364"/>
      <c r="NL16" s="364"/>
      <c r="NM16" s="364"/>
      <c r="NN16" s="364"/>
      <c r="NO16" s="364"/>
      <c r="NP16" s="364"/>
      <c r="NQ16" s="364"/>
      <c r="NR16" s="364"/>
      <c r="NS16" s="364"/>
      <c r="NT16" s="364"/>
      <c r="NU16" s="364"/>
      <c r="NV16" s="364"/>
      <c r="NW16" s="364"/>
      <c r="NX16" s="364"/>
      <c r="NY16" s="364"/>
      <c r="NZ16" s="364"/>
      <c r="OA16" s="364"/>
      <c r="OB16" s="364"/>
      <c r="OC16" s="364"/>
      <c r="OD16" s="364"/>
      <c r="OE16" s="364"/>
      <c r="OF16" s="364"/>
      <c r="OG16" s="364"/>
      <c r="OH16" s="364"/>
      <c r="OI16" s="364"/>
      <c r="OJ16" s="364"/>
      <c r="OK16" s="364"/>
      <c r="OL16" s="364"/>
      <c r="OM16" s="364"/>
      <c r="ON16" s="364"/>
      <c r="OO16" s="364"/>
      <c r="OP16" s="364"/>
      <c r="OQ16" s="364"/>
      <c r="OR16" s="364"/>
      <c r="OS16" s="364"/>
      <c r="OT16" s="364"/>
      <c r="OU16" s="364"/>
      <c r="OV16" s="364"/>
      <c r="OW16" s="364"/>
      <c r="OX16" s="364"/>
      <c r="OY16" s="364"/>
      <c r="OZ16" s="364"/>
      <c r="PA16" s="364"/>
      <c r="PB16" s="364"/>
      <c r="PC16" s="364"/>
      <c r="PD16" s="364"/>
      <c r="PE16" s="364"/>
      <c r="PF16" s="364"/>
      <c r="PG16" s="364"/>
      <c r="PH16" s="364"/>
      <c r="PI16" s="364"/>
      <c r="PJ16" s="364"/>
      <c r="PK16" s="364"/>
      <c r="PL16" s="364"/>
      <c r="PM16" s="364"/>
    </row>
    <row r="17" spans="1:429" ht="15">
      <c r="A17" s="363" t="s">
        <v>602</v>
      </c>
      <c r="B17" s="364">
        <f t="shared" si="8"/>
        <v>0</v>
      </c>
      <c r="C17" s="364">
        <f t="shared" si="9"/>
        <v>0</v>
      </c>
      <c r="D17" s="364">
        <f t="shared" si="10"/>
        <v>0</v>
      </c>
      <c r="E17" s="364">
        <f t="shared" si="11"/>
        <v>0</v>
      </c>
      <c r="F17" s="364">
        <f t="shared" si="12"/>
        <v>0</v>
      </c>
      <c r="G17" s="364">
        <f t="shared" si="13"/>
        <v>0</v>
      </c>
      <c r="H17" s="364">
        <f t="shared" si="14"/>
        <v>0</v>
      </c>
      <c r="I17" s="364">
        <f t="shared" si="15"/>
        <v>0</v>
      </c>
      <c r="J17" s="364">
        <f t="shared" si="16"/>
        <v>0</v>
      </c>
      <c r="K17" s="364">
        <f t="shared" si="17"/>
        <v>0</v>
      </c>
      <c r="L17" s="364">
        <f t="shared" si="18"/>
        <v>0</v>
      </c>
      <c r="M17" s="364">
        <f t="shared" si="19"/>
        <v>0</v>
      </c>
      <c r="N17" s="364">
        <f t="shared" si="20"/>
        <v>0</v>
      </c>
      <c r="O17" s="364">
        <f t="shared" si="21"/>
        <v>0</v>
      </c>
      <c r="P17" s="364">
        <f t="shared" si="22"/>
        <v>0</v>
      </c>
      <c r="Q17" s="364">
        <f t="shared" si="23"/>
        <v>0</v>
      </c>
      <c r="R17" s="364">
        <f t="shared" si="24"/>
        <v>0</v>
      </c>
      <c r="S17" s="364">
        <f t="shared" si="25"/>
        <v>0</v>
      </c>
      <c r="T17" s="364">
        <f t="shared" si="26"/>
        <v>0</v>
      </c>
      <c r="U17" s="364">
        <f t="shared" si="27"/>
        <v>0</v>
      </c>
      <c r="V17" s="364">
        <f t="shared" si="28"/>
        <v>0</v>
      </c>
      <c r="W17" s="364">
        <f t="shared" si="29"/>
        <v>0</v>
      </c>
      <c r="X17" s="364">
        <f t="shared" si="30"/>
        <v>0</v>
      </c>
      <c r="Y17" s="364">
        <f t="shared" si="31"/>
        <v>0</v>
      </c>
      <c r="Z17" s="364">
        <f t="shared" si="32"/>
        <v>0</v>
      </c>
      <c r="AA17" s="364">
        <f t="shared" si="33"/>
        <v>0</v>
      </c>
      <c r="AB17" s="364">
        <f t="shared" si="34"/>
        <v>0</v>
      </c>
      <c r="AC17" s="364">
        <f t="shared" si="35"/>
        <v>0</v>
      </c>
      <c r="AD17" s="364">
        <f t="shared" si="36"/>
        <v>0</v>
      </c>
      <c r="AE17" s="364">
        <f t="shared" si="37"/>
        <v>0</v>
      </c>
      <c r="AF17" s="364">
        <f t="shared" si="38"/>
        <v>0</v>
      </c>
      <c r="AG17" s="364"/>
      <c r="AH17" s="364"/>
      <c r="AI17" s="364"/>
      <c r="AJ17" s="364"/>
      <c r="AK17" s="364"/>
      <c r="AL17" s="364"/>
      <c r="AM17" s="364"/>
      <c r="AN17" s="364"/>
      <c r="AO17" s="364"/>
      <c r="AP17" s="364"/>
      <c r="AQ17" s="364"/>
      <c r="AR17" s="364"/>
      <c r="AS17" s="364"/>
      <c r="AT17" s="364"/>
      <c r="AU17" s="364"/>
      <c r="AV17" s="364"/>
      <c r="AW17" s="364"/>
      <c r="AX17" s="364"/>
      <c r="AY17" s="364"/>
      <c r="AZ17" s="364"/>
      <c r="BA17" s="364"/>
      <c r="BB17" s="364"/>
      <c r="BC17" s="364"/>
      <c r="BD17" s="364"/>
      <c r="BE17" s="364"/>
      <c r="BF17" s="364"/>
      <c r="BG17" s="364"/>
      <c r="BH17" s="364"/>
      <c r="BI17" s="364"/>
      <c r="BJ17" s="364"/>
      <c r="BK17" s="364"/>
      <c r="BL17" s="364"/>
      <c r="BM17" s="364"/>
      <c r="BN17" s="364"/>
      <c r="BO17" s="364"/>
      <c r="BP17" s="364"/>
      <c r="BQ17" s="364"/>
      <c r="BR17" s="364"/>
      <c r="BS17" s="364"/>
      <c r="BT17" s="364"/>
      <c r="BU17" s="364"/>
      <c r="BV17" s="364"/>
      <c r="BW17" s="364"/>
      <c r="BX17" s="364"/>
      <c r="BY17" s="364"/>
      <c r="BZ17" s="364"/>
      <c r="CA17" s="364"/>
      <c r="CB17" s="364"/>
      <c r="CC17" s="364"/>
      <c r="CD17" s="364"/>
      <c r="CE17" s="364"/>
      <c r="CF17" s="364"/>
      <c r="CG17" s="364"/>
      <c r="CH17" s="364"/>
      <c r="CI17" s="364"/>
      <c r="CJ17" s="364"/>
      <c r="CK17" s="364"/>
      <c r="CL17" s="364"/>
      <c r="CM17" s="364"/>
      <c r="CN17" s="364"/>
      <c r="CO17" s="364"/>
      <c r="CP17" s="364"/>
      <c r="CQ17" s="364"/>
      <c r="CR17" s="364"/>
      <c r="CS17" s="364"/>
      <c r="CT17" s="364"/>
      <c r="CU17" s="364"/>
      <c r="CV17" s="364"/>
      <c r="CW17" s="364"/>
      <c r="CX17" s="364"/>
      <c r="CY17" s="364"/>
      <c r="CZ17" s="364"/>
      <c r="DA17" s="364"/>
      <c r="DB17" s="364"/>
      <c r="DC17" s="364"/>
      <c r="DD17" s="364"/>
      <c r="DE17" s="364"/>
      <c r="DF17" s="364"/>
      <c r="DG17" s="364"/>
      <c r="DH17" s="364"/>
      <c r="DI17" s="364"/>
      <c r="DJ17" s="364"/>
      <c r="DK17" s="364"/>
      <c r="DL17" s="364"/>
      <c r="DM17" s="364"/>
      <c r="DN17" s="364"/>
      <c r="DO17" s="364"/>
      <c r="DP17" s="364"/>
      <c r="DQ17" s="364"/>
      <c r="DR17" s="364"/>
      <c r="DS17" s="364"/>
      <c r="DT17" s="364"/>
      <c r="DU17" s="364"/>
      <c r="DV17" s="364"/>
      <c r="DW17" s="364"/>
      <c r="DX17" s="364"/>
      <c r="DY17" s="364"/>
      <c r="DZ17" s="364"/>
      <c r="EA17" s="364"/>
      <c r="EB17" s="364"/>
      <c r="EC17" s="364"/>
      <c r="ED17" s="364"/>
      <c r="EE17" s="364"/>
      <c r="EF17" s="364"/>
      <c r="EG17" s="364"/>
      <c r="EH17" s="364"/>
      <c r="EI17" s="364"/>
      <c r="EJ17" s="364"/>
      <c r="EK17" s="364"/>
      <c r="EL17" s="364"/>
      <c r="EM17" s="364"/>
      <c r="EN17" s="364"/>
      <c r="EO17" s="364"/>
      <c r="EP17" s="364"/>
      <c r="EQ17" s="364"/>
      <c r="ER17" s="364"/>
      <c r="ES17" s="364"/>
      <c r="ET17" s="364"/>
      <c r="EU17" s="364"/>
      <c r="EV17" s="364"/>
      <c r="EW17" s="364"/>
      <c r="EX17" s="364"/>
      <c r="EY17" s="364"/>
      <c r="EZ17" s="364"/>
      <c r="FA17" s="364"/>
      <c r="FB17" s="364"/>
      <c r="FC17" s="364"/>
      <c r="FD17" s="364"/>
      <c r="FE17" s="364"/>
      <c r="FF17" s="364"/>
      <c r="FG17" s="364"/>
      <c r="FH17" s="364"/>
      <c r="FI17" s="364"/>
      <c r="FJ17" s="364"/>
      <c r="FK17" s="364"/>
      <c r="FL17" s="364"/>
      <c r="FM17" s="364"/>
      <c r="FN17" s="364"/>
      <c r="FO17" s="364"/>
      <c r="FP17" s="364"/>
      <c r="FQ17" s="364"/>
      <c r="FR17" s="364"/>
      <c r="FS17" s="364"/>
      <c r="FT17" s="364"/>
      <c r="FU17" s="364"/>
      <c r="FV17" s="364"/>
      <c r="FW17" s="364"/>
      <c r="FX17" s="364"/>
      <c r="FY17" s="364"/>
      <c r="FZ17" s="364"/>
      <c r="GA17" s="364"/>
      <c r="GB17" s="364"/>
      <c r="GC17" s="364"/>
      <c r="GD17" s="364"/>
      <c r="GE17" s="364"/>
      <c r="GF17" s="364"/>
      <c r="GG17" s="364"/>
      <c r="GH17" s="364"/>
      <c r="GI17" s="364"/>
      <c r="GJ17" s="364"/>
      <c r="GK17" s="364"/>
      <c r="GL17" s="364"/>
      <c r="GM17" s="364"/>
      <c r="GN17" s="364"/>
      <c r="GO17" s="364"/>
      <c r="GP17" s="364"/>
      <c r="GQ17" s="364"/>
      <c r="GR17" s="364"/>
      <c r="GS17" s="364"/>
      <c r="GT17" s="364"/>
      <c r="GU17" s="364"/>
      <c r="GV17" s="364"/>
      <c r="GW17" s="364"/>
      <c r="GX17" s="364"/>
      <c r="GY17" s="364"/>
      <c r="GZ17" s="364"/>
      <c r="HA17" s="364"/>
      <c r="HB17" s="364"/>
      <c r="HC17" s="364"/>
      <c r="HD17" s="364"/>
      <c r="HE17" s="364"/>
      <c r="HF17" s="364"/>
      <c r="HG17" s="364"/>
      <c r="HH17" s="364"/>
      <c r="HI17" s="364"/>
      <c r="HJ17" s="364"/>
      <c r="HK17" s="364"/>
      <c r="HL17" s="364"/>
      <c r="HM17" s="364"/>
      <c r="HN17" s="364"/>
      <c r="HO17" s="364"/>
      <c r="HP17" s="364"/>
      <c r="HQ17" s="364"/>
      <c r="HR17" s="364"/>
      <c r="HS17" s="364"/>
      <c r="HT17" s="364"/>
      <c r="HU17" s="364"/>
      <c r="HV17" s="364"/>
      <c r="HW17" s="364"/>
      <c r="HX17" s="364"/>
      <c r="HY17" s="364"/>
      <c r="HZ17" s="364"/>
      <c r="IA17" s="364"/>
      <c r="IB17" s="364"/>
      <c r="IC17" s="364"/>
      <c r="ID17" s="364"/>
      <c r="IE17" s="364"/>
      <c r="IF17" s="364"/>
      <c r="IG17" s="364"/>
      <c r="IH17" s="364"/>
      <c r="II17" s="364"/>
      <c r="IJ17" s="364"/>
      <c r="IK17" s="364"/>
      <c r="IL17" s="364"/>
      <c r="IM17" s="364"/>
      <c r="IN17" s="364"/>
      <c r="IO17" s="364"/>
      <c r="IP17" s="364"/>
      <c r="IQ17" s="364"/>
      <c r="IR17" s="364"/>
      <c r="IS17" s="364"/>
      <c r="IT17" s="364"/>
      <c r="IU17" s="364"/>
      <c r="IV17" s="364"/>
      <c r="IW17" s="364"/>
      <c r="IX17" s="364"/>
      <c r="IY17" s="364"/>
      <c r="IZ17" s="364"/>
      <c r="JA17" s="364"/>
      <c r="JB17" s="364"/>
      <c r="JC17" s="364"/>
      <c r="JD17" s="364"/>
      <c r="JE17" s="364"/>
      <c r="JF17" s="364"/>
      <c r="JG17" s="364"/>
      <c r="JH17" s="364"/>
      <c r="JI17" s="364"/>
      <c r="JJ17" s="364"/>
      <c r="JK17" s="364"/>
      <c r="JL17" s="364"/>
      <c r="JM17" s="364"/>
      <c r="JN17" s="364"/>
      <c r="JO17" s="364"/>
      <c r="JP17" s="364"/>
      <c r="JQ17" s="364"/>
      <c r="JR17" s="364"/>
      <c r="JS17" s="364"/>
      <c r="JT17" s="364"/>
      <c r="JU17" s="364"/>
      <c r="JV17" s="364"/>
      <c r="JW17" s="364"/>
      <c r="JX17" s="364"/>
      <c r="JY17" s="364"/>
      <c r="JZ17" s="364"/>
      <c r="KA17" s="364"/>
      <c r="KB17" s="364"/>
      <c r="KC17" s="364"/>
      <c r="KD17" s="364"/>
      <c r="KE17" s="364"/>
      <c r="KF17" s="364"/>
      <c r="KG17" s="364"/>
      <c r="KH17" s="364"/>
      <c r="KI17" s="364"/>
      <c r="KJ17" s="364"/>
      <c r="KK17" s="364"/>
      <c r="KL17" s="364"/>
      <c r="KM17" s="364"/>
      <c r="KN17" s="364"/>
      <c r="KO17" s="364"/>
      <c r="KP17" s="364"/>
      <c r="KQ17" s="364"/>
      <c r="KR17" s="364"/>
      <c r="KS17" s="364"/>
      <c r="KT17" s="364"/>
      <c r="KU17" s="364"/>
      <c r="KV17" s="364"/>
      <c r="KW17" s="364"/>
      <c r="KX17" s="364"/>
      <c r="KY17" s="364"/>
      <c r="KZ17" s="364"/>
      <c r="LA17" s="364"/>
      <c r="LB17" s="364"/>
      <c r="LC17" s="364"/>
      <c r="LD17" s="364"/>
      <c r="LE17" s="364"/>
      <c r="LF17" s="364"/>
      <c r="LG17" s="364"/>
      <c r="LH17" s="364"/>
      <c r="LI17" s="364"/>
      <c r="LJ17" s="364"/>
      <c r="LK17" s="364"/>
      <c r="LL17" s="364"/>
      <c r="LM17" s="364"/>
      <c r="LN17" s="364"/>
      <c r="LO17" s="364"/>
      <c r="LP17" s="364"/>
      <c r="LQ17" s="364"/>
      <c r="LR17" s="364"/>
      <c r="LS17" s="364"/>
      <c r="LT17" s="364"/>
      <c r="LU17" s="364"/>
      <c r="LV17" s="364"/>
      <c r="LW17" s="364"/>
      <c r="LX17" s="364"/>
      <c r="LY17" s="364"/>
      <c r="LZ17" s="364"/>
      <c r="MA17" s="364"/>
      <c r="MB17" s="364"/>
      <c r="MC17" s="364"/>
      <c r="MD17" s="364"/>
      <c r="ME17" s="364"/>
      <c r="MF17" s="364"/>
      <c r="MG17" s="364"/>
      <c r="MH17" s="364"/>
      <c r="MI17" s="364"/>
      <c r="MJ17" s="364"/>
      <c r="MK17" s="364"/>
      <c r="ML17" s="364"/>
      <c r="MM17" s="364"/>
      <c r="MN17" s="364"/>
      <c r="MO17" s="364"/>
      <c r="MP17" s="364"/>
      <c r="MQ17" s="364"/>
      <c r="MR17" s="364"/>
      <c r="MS17" s="364"/>
      <c r="MT17" s="364"/>
      <c r="MU17" s="364"/>
      <c r="MV17" s="364"/>
      <c r="MW17" s="364"/>
      <c r="MX17" s="364"/>
      <c r="MY17" s="364"/>
      <c r="MZ17" s="364"/>
      <c r="NA17" s="364"/>
      <c r="NB17" s="364"/>
      <c r="NC17" s="364"/>
      <c r="ND17" s="364"/>
      <c r="NE17" s="364"/>
      <c r="NF17" s="364"/>
      <c r="NG17" s="364"/>
      <c r="NH17" s="364"/>
      <c r="NI17" s="364"/>
      <c r="NJ17" s="364"/>
      <c r="NK17" s="364"/>
      <c r="NL17" s="364"/>
      <c r="NM17" s="364"/>
      <c r="NN17" s="364"/>
      <c r="NO17" s="364"/>
      <c r="NP17" s="364"/>
      <c r="NQ17" s="364"/>
      <c r="NR17" s="364"/>
      <c r="NS17" s="364"/>
      <c r="NT17" s="364"/>
      <c r="NU17" s="364"/>
      <c r="NV17" s="364"/>
      <c r="NW17" s="364"/>
      <c r="NX17" s="364"/>
      <c r="NY17" s="364"/>
      <c r="NZ17" s="364"/>
      <c r="OA17" s="364"/>
      <c r="OB17" s="364"/>
      <c r="OC17" s="364"/>
      <c r="OD17" s="364"/>
      <c r="OE17" s="364"/>
      <c r="OF17" s="364"/>
      <c r="OG17" s="364"/>
      <c r="OH17" s="364"/>
      <c r="OI17" s="364"/>
      <c r="OJ17" s="364"/>
      <c r="OK17" s="364"/>
      <c r="OL17" s="364"/>
      <c r="OM17" s="364"/>
      <c r="ON17" s="364"/>
      <c r="OO17" s="364"/>
      <c r="OP17" s="364"/>
      <c r="OQ17" s="364"/>
      <c r="OR17" s="364"/>
      <c r="OS17" s="364"/>
      <c r="OT17" s="364"/>
      <c r="OU17" s="364"/>
      <c r="OV17" s="364"/>
      <c r="OW17" s="364"/>
      <c r="OX17" s="364"/>
      <c r="OY17" s="364"/>
      <c r="OZ17" s="364"/>
      <c r="PA17" s="364"/>
      <c r="PB17" s="364"/>
      <c r="PC17" s="364"/>
      <c r="PD17" s="364"/>
      <c r="PE17" s="364"/>
      <c r="PF17" s="364"/>
      <c r="PG17" s="364"/>
      <c r="PH17" s="364"/>
      <c r="PI17" s="364"/>
      <c r="PJ17" s="364"/>
      <c r="PK17" s="364"/>
      <c r="PL17" s="364"/>
      <c r="PM17" s="364"/>
    </row>
    <row r="18" spans="1:429" ht="15">
      <c r="A18" s="365" t="s">
        <v>603</v>
      </c>
      <c r="B18" s="364">
        <f t="shared" si="8"/>
        <v>0</v>
      </c>
      <c r="C18" s="364">
        <f t="shared" si="9"/>
        <v>0</v>
      </c>
      <c r="D18" s="364">
        <f t="shared" si="10"/>
        <v>0</v>
      </c>
      <c r="E18" s="364">
        <f t="shared" si="11"/>
        <v>0</v>
      </c>
      <c r="F18" s="364">
        <f t="shared" si="12"/>
        <v>0</v>
      </c>
      <c r="G18" s="364">
        <f t="shared" si="13"/>
        <v>0</v>
      </c>
      <c r="H18" s="364">
        <f t="shared" si="14"/>
        <v>0</v>
      </c>
      <c r="I18" s="364">
        <f t="shared" si="15"/>
        <v>0</v>
      </c>
      <c r="J18" s="364">
        <f t="shared" si="16"/>
        <v>0</v>
      </c>
      <c r="K18" s="364">
        <f t="shared" si="17"/>
        <v>0</v>
      </c>
      <c r="L18" s="364">
        <f t="shared" si="18"/>
        <v>0</v>
      </c>
      <c r="M18" s="364">
        <f t="shared" si="19"/>
        <v>0</v>
      </c>
      <c r="N18" s="364">
        <f t="shared" si="20"/>
        <v>0</v>
      </c>
      <c r="O18" s="364">
        <f t="shared" si="21"/>
        <v>0</v>
      </c>
      <c r="P18" s="364">
        <f t="shared" si="22"/>
        <v>0</v>
      </c>
      <c r="Q18" s="364">
        <f t="shared" si="23"/>
        <v>0</v>
      </c>
      <c r="R18" s="364">
        <f t="shared" si="24"/>
        <v>0</v>
      </c>
      <c r="S18" s="364">
        <f t="shared" si="25"/>
        <v>0</v>
      </c>
      <c r="T18" s="364">
        <f t="shared" si="26"/>
        <v>0</v>
      </c>
      <c r="U18" s="364">
        <f t="shared" si="27"/>
        <v>0</v>
      </c>
      <c r="V18" s="364">
        <f t="shared" si="28"/>
        <v>6.0000000000000002E-6</v>
      </c>
      <c r="W18" s="364">
        <f t="shared" si="29"/>
        <v>0</v>
      </c>
      <c r="X18" s="364">
        <f t="shared" si="30"/>
        <v>0</v>
      </c>
      <c r="Y18" s="364">
        <f t="shared" si="31"/>
        <v>0.52079849999999994</v>
      </c>
      <c r="Z18" s="364">
        <f t="shared" si="32"/>
        <v>0.56239050000000013</v>
      </c>
      <c r="AA18" s="364">
        <f t="shared" si="33"/>
        <v>0.30702599999999997</v>
      </c>
      <c r="AB18" s="364">
        <f t="shared" si="34"/>
        <v>0.4245699</v>
      </c>
      <c r="AC18" s="364">
        <f t="shared" si="35"/>
        <v>0.52313730000000003</v>
      </c>
      <c r="AD18" s="364">
        <f t="shared" si="36"/>
        <v>1.1430000000000002</v>
      </c>
      <c r="AE18" s="364">
        <f t="shared" si="37"/>
        <v>0.7047000000000001</v>
      </c>
      <c r="AF18" s="364">
        <f t="shared" si="38"/>
        <v>0.1545</v>
      </c>
      <c r="AG18" s="364"/>
      <c r="AH18" s="364"/>
      <c r="AI18" s="364"/>
      <c r="AJ18" s="364"/>
      <c r="AK18" s="364"/>
      <c r="AL18" s="364"/>
      <c r="AM18" s="364"/>
      <c r="AN18" s="364"/>
      <c r="AO18" s="364"/>
      <c r="AP18" s="364"/>
      <c r="AQ18" s="364"/>
      <c r="AR18" s="364"/>
      <c r="AS18" s="364"/>
      <c r="AT18" s="364"/>
      <c r="AU18" s="364"/>
      <c r="AV18" s="364"/>
      <c r="AW18" s="364"/>
      <c r="AX18" s="364"/>
      <c r="AY18" s="364"/>
      <c r="AZ18" s="364"/>
      <c r="BA18" s="364"/>
      <c r="BB18" s="364"/>
      <c r="BC18" s="364"/>
      <c r="BD18" s="364"/>
      <c r="BE18" s="364"/>
      <c r="BF18" s="364"/>
      <c r="BG18" s="364"/>
      <c r="BH18" s="364"/>
      <c r="BI18" s="364"/>
      <c r="BJ18" s="364"/>
      <c r="BK18" s="364"/>
      <c r="BL18" s="364"/>
      <c r="BM18" s="364"/>
      <c r="BN18" s="364"/>
      <c r="BO18" s="364"/>
      <c r="BP18" s="364"/>
      <c r="BQ18" s="364"/>
      <c r="BR18" s="364"/>
      <c r="BS18" s="364"/>
      <c r="BT18" s="364"/>
      <c r="BU18" s="364"/>
      <c r="BV18" s="364"/>
      <c r="BW18" s="364"/>
      <c r="BX18" s="364"/>
      <c r="BY18" s="364"/>
      <c r="BZ18" s="364"/>
      <c r="CA18" s="364"/>
      <c r="CB18" s="364"/>
      <c r="CC18" s="364"/>
      <c r="CD18" s="364"/>
      <c r="CE18" s="364"/>
      <c r="CF18" s="364"/>
      <c r="CG18" s="364"/>
      <c r="CH18" s="364"/>
      <c r="CI18" s="364"/>
      <c r="CJ18" s="364"/>
      <c r="CK18" s="364"/>
      <c r="CL18" s="364"/>
      <c r="CM18" s="364"/>
      <c r="CN18" s="364"/>
      <c r="CO18" s="364"/>
      <c r="CP18" s="364"/>
      <c r="CQ18" s="364"/>
      <c r="CR18" s="364"/>
      <c r="CS18" s="364"/>
      <c r="CT18" s="364"/>
      <c r="CU18" s="364"/>
      <c r="CV18" s="364"/>
      <c r="CW18" s="364"/>
      <c r="CX18" s="364"/>
      <c r="CY18" s="364"/>
      <c r="CZ18" s="364"/>
      <c r="DA18" s="364"/>
      <c r="DB18" s="364"/>
      <c r="DC18" s="364"/>
      <c r="DD18" s="364"/>
      <c r="DE18" s="364"/>
      <c r="DF18" s="364"/>
      <c r="DG18" s="364"/>
      <c r="DH18" s="364"/>
      <c r="DI18" s="364"/>
      <c r="DJ18" s="364"/>
      <c r="DK18" s="364"/>
      <c r="DL18" s="364"/>
      <c r="DM18" s="364"/>
      <c r="DN18" s="364"/>
      <c r="DO18" s="364"/>
      <c r="DP18" s="364"/>
      <c r="DQ18" s="364"/>
      <c r="DR18" s="364"/>
      <c r="DS18" s="364"/>
      <c r="DT18" s="364"/>
      <c r="DU18" s="364"/>
      <c r="DV18" s="364"/>
      <c r="DW18" s="364"/>
      <c r="DX18" s="364"/>
      <c r="DY18" s="364"/>
      <c r="DZ18" s="364"/>
      <c r="EA18" s="364"/>
      <c r="EB18" s="364"/>
      <c r="EC18" s="364"/>
      <c r="ED18" s="364"/>
      <c r="EE18" s="364"/>
      <c r="EF18" s="364"/>
      <c r="EG18" s="364"/>
      <c r="EH18" s="364"/>
      <c r="EI18" s="364"/>
      <c r="EJ18" s="364"/>
      <c r="EK18" s="364"/>
      <c r="EL18" s="364"/>
      <c r="EM18" s="364"/>
      <c r="EN18" s="364"/>
      <c r="EO18" s="364"/>
      <c r="EP18" s="364"/>
      <c r="EQ18" s="364"/>
      <c r="ER18" s="364"/>
      <c r="ES18" s="364"/>
      <c r="ET18" s="364"/>
      <c r="EU18" s="364"/>
      <c r="EV18" s="364"/>
      <c r="EW18" s="364"/>
      <c r="EX18" s="364"/>
      <c r="EY18" s="364"/>
      <c r="EZ18" s="364"/>
      <c r="FA18" s="364"/>
      <c r="FB18" s="364"/>
      <c r="FC18" s="364"/>
      <c r="FD18" s="364"/>
      <c r="FE18" s="364"/>
      <c r="FF18" s="364"/>
      <c r="FG18" s="364"/>
      <c r="FH18" s="364"/>
      <c r="FI18" s="364"/>
      <c r="FJ18" s="364"/>
      <c r="FK18" s="364"/>
      <c r="FL18" s="364"/>
      <c r="FM18" s="364"/>
      <c r="FN18" s="364"/>
      <c r="FO18" s="364"/>
      <c r="FP18" s="364"/>
      <c r="FQ18" s="364"/>
      <c r="FR18" s="364"/>
      <c r="FS18" s="364"/>
      <c r="FT18" s="364"/>
      <c r="FU18" s="364"/>
      <c r="FV18" s="364"/>
      <c r="FW18" s="364"/>
      <c r="FX18" s="364"/>
      <c r="FY18" s="364"/>
      <c r="FZ18" s="364"/>
      <c r="GA18" s="364"/>
      <c r="GB18" s="364"/>
      <c r="GC18" s="364"/>
      <c r="GD18" s="364"/>
      <c r="GE18" s="364"/>
      <c r="GF18" s="364"/>
      <c r="GG18" s="364"/>
      <c r="GH18" s="364"/>
      <c r="GI18" s="364"/>
      <c r="GJ18" s="364"/>
      <c r="GK18" s="364"/>
      <c r="GL18" s="364"/>
      <c r="GM18" s="364"/>
      <c r="GN18" s="364"/>
      <c r="GO18" s="364"/>
      <c r="GP18" s="364"/>
      <c r="GQ18" s="364"/>
      <c r="GR18" s="364"/>
      <c r="GS18" s="364"/>
      <c r="GT18" s="364"/>
      <c r="GU18" s="364"/>
      <c r="GV18" s="364"/>
      <c r="GW18" s="364"/>
      <c r="GX18" s="364"/>
      <c r="GY18" s="364"/>
      <c r="GZ18" s="364"/>
      <c r="HA18" s="364"/>
      <c r="HB18" s="364"/>
      <c r="HC18" s="364"/>
      <c r="HD18" s="364"/>
      <c r="HE18" s="364"/>
      <c r="HF18" s="364"/>
      <c r="HG18" s="364"/>
      <c r="HH18" s="364"/>
      <c r="HI18" s="364"/>
      <c r="HJ18" s="364"/>
      <c r="HK18" s="364"/>
      <c r="HL18" s="364"/>
      <c r="HM18" s="364"/>
      <c r="HN18" s="364"/>
      <c r="HO18" s="364"/>
      <c r="HP18" s="364"/>
      <c r="HQ18" s="364"/>
      <c r="HR18" s="364"/>
      <c r="HS18" s="364"/>
      <c r="HT18" s="364"/>
      <c r="HU18" s="364"/>
      <c r="HV18" s="364"/>
      <c r="HW18" s="364"/>
      <c r="HX18" s="364"/>
      <c r="HY18" s="364"/>
      <c r="HZ18" s="364"/>
      <c r="IA18" s="364"/>
      <c r="IB18" s="364"/>
      <c r="IC18" s="364"/>
      <c r="ID18" s="364"/>
      <c r="IE18" s="364"/>
      <c r="IF18" s="364"/>
      <c r="IG18" s="364"/>
      <c r="IH18" s="364"/>
      <c r="II18" s="364"/>
      <c r="IJ18" s="364"/>
      <c r="IK18" s="364"/>
      <c r="IL18" s="364"/>
      <c r="IM18" s="364"/>
      <c r="IN18" s="364"/>
      <c r="IO18" s="364"/>
      <c r="IP18" s="364"/>
      <c r="IQ18" s="364"/>
      <c r="IR18" s="364"/>
      <c r="IS18" s="364"/>
      <c r="IT18" s="364"/>
      <c r="IU18" s="364"/>
      <c r="IV18" s="364"/>
      <c r="IW18" s="364"/>
      <c r="IX18" s="364"/>
      <c r="IY18" s="364"/>
      <c r="IZ18" s="364"/>
      <c r="JA18" s="364"/>
      <c r="JB18" s="364"/>
      <c r="JC18" s="364"/>
      <c r="JD18" s="364"/>
      <c r="JE18" s="364"/>
      <c r="JF18" s="364"/>
      <c r="JG18" s="364"/>
      <c r="JH18" s="364"/>
      <c r="JI18" s="364"/>
      <c r="JJ18" s="364"/>
      <c r="JK18" s="364"/>
      <c r="JL18" s="364"/>
      <c r="JM18" s="364"/>
      <c r="JN18" s="364"/>
      <c r="JO18" s="364"/>
      <c r="JP18" s="364"/>
      <c r="JQ18" s="364"/>
      <c r="JR18" s="364"/>
      <c r="JS18" s="364"/>
      <c r="JT18" s="364"/>
      <c r="JU18" s="364"/>
      <c r="JV18" s="364"/>
      <c r="JW18" s="364"/>
      <c r="JX18" s="364">
        <v>6.0000000000000001E-3</v>
      </c>
      <c r="JY18" s="364"/>
      <c r="JZ18" s="364"/>
      <c r="KA18" s="364"/>
      <c r="KB18" s="364"/>
      <c r="KC18" s="364"/>
      <c r="KD18" s="364"/>
      <c r="KE18" s="364"/>
      <c r="KF18" s="364"/>
      <c r="KG18" s="364"/>
      <c r="KH18" s="364"/>
      <c r="KI18" s="364"/>
      <c r="KJ18" s="364"/>
      <c r="KK18" s="364"/>
      <c r="KL18" s="364"/>
      <c r="KM18" s="364"/>
      <c r="KN18" s="364"/>
      <c r="KO18" s="364"/>
      <c r="KP18" s="364"/>
      <c r="KQ18" s="364"/>
      <c r="KR18" s="364"/>
      <c r="KS18" s="364"/>
      <c r="KT18" s="364"/>
      <c r="KU18" s="364"/>
      <c r="KV18" s="364"/>
      <c r="KW18" s="364"/>
      <c r="KX18" s="364"/>
      <c r="KY18" s="364"/>
      <c r="KZ18" s="364"/>
      <c r="LA18" s="364">
        <v>6</v>
      </c>
      <c r="LB18" s="364"/>
      <c r="LC18" s="364"/>
      <c r="LD18" s="364"/>
      <c r="LE18" s="364">
        <v>191.93340000000001</v>
      </c>
      <c r="LF18" s="364">
        <v>110.9406</v>
      </c>
      <c r="LG18" s="364">
        <v>83.46</v>
      </c>
      <c r="LH18" s="364">
        <v>76.975499999999997</v>
      </c>
      <c r="LI18" s="364">
        <v>51.488999999999997</v>
      </c>
      <c r="LJ18" s="364"/>
      <c r="LK18" s="364">
        <v>1.6029</v>
      </c>
      <c r="LL18" s="364"/>
      <c r="LM18" s="364"/>
      <c r="LN18" s="364"/>
      <c r="LO18" s="364">
        <v>150.14580000000001</v>
      </c>
      <c r="LP18" s="364">
        <v>95.391000000000005</v>
      </c>
      <c r="LQ18" s="364">
        <v>91.156199999999998</v>
      </c>
      <c r="LR18" s="364"/>
      <c r="LS18" s="364">
        <v>132.41669999999999</v>
      </c>
      <c r="LT18" s="364">
        <v>45.850200000000001</v>
      </c>
      <c r="LU18" s="364">
        <v>45.8277</v>
      </c>
      <c r="LV18" s="364">
        <v>51.409199999999998</v>
      </c>
      <c r="LW18" s="364">
        <v>135.65819999999999</v>
      </c>
      <c r="LX18" s="364">
        <v>17.3628</v>
      </c>
      <c r="LY18" s="364">
        <v>17.619</v>
      </c>
      <c r="LZ18" s="364"/>
      <c r="MA18" s="364">
        <v>11.9748</v>
      </c>
      <c r="MB18" s="364">
        <v>17.962199999999999</v>
      </c>
      <c r="MC18" s="364">
        <v>5.9874000000000001</v>
      </c>
      <c r="MD18" s="364">
        <v>5.9874000000000001</v>
      </c>
      <c r="ME18" s="364">
        <v>18.5946</v>
      </c>
      <c r="MF18" s="364">
        <v>18.347100000000001</v>
      </c>
      <c r="MG18" s="364">
        <v>6.1233000000000004</v>
      </c>
      <c r="MH18" s="364">
        <v>12.273300000000001</v>
      </c>
      <c r="MI18" s="364">
        <v>24.561299999999999</v>
      </c>
      <c r="MJ18" s="364">
        <v>12.295500000000001</v>
      </c>
      <c r="MK18" s="364">
        <v>12.246600000000001</v>
      </c>
      <c r="ML18" s="364">
        <v>6.2049000000000003</v>
      </c>
      <c r="MM18" s="364">
        <v>58.644599999999997</v>
      </c>
      <c r="MN18" s="364"/>
      <c r="MO18" s="364">
        <v>88.563299999999998</v>
      </c>
      <c r="MP18" s="364">
        <v>71.060400000000001</v>
      </c>
      <c r="MQ18" s="364">
        <v>48.142499999999998</v>
      </c>
      <c r="MR18" s="364">
        <v>42.304499999999997</v>
      </c>
      <c r="MS18" s="364">
        <v>48.273000000000003</v>
      </c>
      <c r="MT18" s="364">
        <v>31.3446</v>
      </c>
      <c r="MU18" s="364">
        <v>78.469200000000001</v>
      </c>
      <c r="MV18" s="364">
        <v>18.101099999999999</v>
      </c>
      <c r="MW18" s="364">
        <v>29.526</v>
      </c>
      <c r="MX18" s="364">
        <v>54.385199999999998</v>
      </c>
      <c r="MY18" s="364">
        <v>18.174600000000002</v>
      </c>
      <c r="MZ18" s="364">
        <v>6.0528000000000004</v>
      </c>
      <c r="NA18" s="364">
        <v>141.2184</v>
      </c>
      <c r="NB18" s="364"/>
      <c r="NC18" s="364">
        <v>36.365400000000001</v>
      </c>
      <c r="ND18" s="364">
        <v>66.900000000000006</v>
      </c>
      <c r="NE18" s="364">
        <v>42.6</v>
      </c>
      <c r="NF18" s="364">
        <v>73.5</v>
      </c>
      <c r="NG18" s="364">
        <v>12.3</v>
      </c>
      <c r="NH18" s="364">
        <v>99.3</v>
      </c>
      <c r="NI18" s="364">
        <v>117</v>
      </c>
      <c r="NJ18" s="364">
        <v>97.8</v>
      </c>
      <c r="NK18" s="364">
        <v>141</v>
      </c>
      <c r="NL18" s="364">
        <v>147</v>
      </c>
      <c r="NM18" s="364">
        <v>67.2</v>
      </c>
      <c r="NN18" s="364">
        <v>98.1</v>
      </c>
      <c r="NO18" s="364">
        <v>123.6</v>
      </c>
      <c r="NP18" s="364">
        <v>136.19999999999999</v>
      </c>
      <c r="NQ18" s="364">
        <v>30</v>
      </c>
      <c r="NR18" s="364">
        <v>37.200000000000003</v>
      </c>
      <c r="NS18" s="364">
        <v>111.3</v>
      </c>
      <c r="NT18" s="364">
        <v>86.7</v>
      </c>
      <c r="NU18" s="364">
        <v>30.6</v>
      </c>
      <c r="NV18" s="364">
        <v>12.3</v>
      </c>
      <c r="NW18" s="364">
        <v>61.2</v>
      </c>
      <c r="NX18" s="364">
        <v>123.9</v>
      </c>
      <c r="NY18" s="364" t="s">
        <v>221</v>
      </c>
      <c r="NZ18" s="364">
        <v>62.1</v>
      </c>
      <c r="OA18" s="364">
        <v>6</v>
      </c>
      <c r="OB18" s="364">
        <v>86.7</v>
      </c>
      <c r="OC18" s="364">
        <v>86.7</v>
      </c>
      <c r="OD18" s="364">
        <v>62.1</v>
      </c>
      <c r="OE18" s="364">
        <v>80.7</v>
      </c>
      <c r="OF18" s="364">
        <v>11.7</v>
      </c>
      <c r="OG18" s="364"/>
      <c r="OH18" s="364"/>
      <c r="OI18" s="364"/>
      <c r="OJ18" s="364"/>
      <c r="OK18" s="364"/>
      <c r="OL18" s="364"/>
      <c r="OM18" s="364"/>
      <c r="ON18" s="364"/>
      <c r="OO18" s="364"/>
      <c r="OP18" s="364"/>
      <c r="OQ18" s="364"/>
      <c r="OR18" s="364"/>
      <c r="OS18" s="364"/>
      <c r="OT18" s="364"/>
      <c r="OU18" s="364"/>
      <c r="OV18" s="364"/>
      <c r="OW18" s="364"/>
      <c r="OX18" s="364"/>
      <c r="OY18" s="364"/>
      <c r="OZ18" s="364"/>
      <c r="PA18" s="364"/>
      <c r="PB18" s="364"/>
      <c r="PC18" s="364"/>
      <c r="PD18" s="364"/>
      <c r="PE18" s="364"/>
      <c r="PF18" s="364"/>
      <c r="PG18" s="364"/>
      <c r="PH18" s="364"/>
      <c r="PI18" s="364"/>
      <c r="PJ18" s="364"/>
      <c r="PK18" s="364"/>
      <c r="PL18" s="364"/>
      <c r="PM18" s="364"/>
    </row>
    <row r="19" spans="1:429" ht="15">
      <c r="A19" s="363" t="s">
        <v>604</v>
      </c>
      <c r="B19" s="364">
        <f t="shared" si="8"/>
        <v>0</v>
      </c>
      <c r="C19" s="364">
        <f t="shared" si="9"/>
        <v>0</v>
      </c>
      <c r="D19" s="364">
        <f t="shared" si="10"/>
        <v>0</v>
      </c>
      <c r="E19" s="364">
        <f t="shared" si="11"/>
        <v>0</v>
      </c>
      <c r="F19" s="364">
        <f t="shared" si="12"/>
        <v>0</v>
      </c>
      <c r="G19" s="364">
        <f t="shared" si="13"/>
        <v>0</v>
      </c>
      <c r="H19" s="364">
        <f t="shared" si="14"/>
        <v>0</v>
      </c>
      <c r="I19" s="364">
        <f t="shared" si="15"/>
        <v>0</v>
      </c>
      <c r="J19" s="364">
        <f t="shared" si="16"/>
        <v>0</v>
      </c>
      <c r="K19" s="364">
        <f t="shared" si="17"/>
        <v>0</v>
      </c>
      <c r="L19" s="364">
        <f t="shared" si="18"/>
        <v>0</v>
      </c>
      <c r="M19" s="364">
        <f t="shared" si="19"/>
        <v>0</v>
      </c>
      <c r="N19" s="364">
        <f t="shared" si="20"/>
        <v>0</v>
      </c>
      <c r="O19" s="364">
        <f t="shared" si="21"/>
        <v>0</v>
      </c>
      <c r="P19" s="364">
        <f t="shared" si="22"/>
        <v>0</v>
      </c>
      <c r="Q19" s="364">
        <f t="shared" si="23"/>
        <v>0</v>
      </c>
      <c r="R19" s="364">
        <f t="shared" si="24"/>
        <v>0</v>
      </c>
      <c r="S19" s="364">
        <f t="shared" si="25"/>
        <v>0</v>
      </c>
      <c r="T19" s="364">
        <f t="shared" si="26"/>
        <v>0</v>
      </c>
      <c r="U19" s="364">
        <f t="shared" si="27"/>
        <v>0</v>
      </c>
      <c r="V19" s="364">
        <f t="shared" si="28"/>
        <v>0</v>
      </c>
      <c r="W19" s="364">
        <f t="shared" si="29"/>
        <v>0</v>
      </c>
      <c r="X19" s="364">
        <f t="shared" si="30"/>
        <v>0</v>
      </c>
      <c r="Y19" s="364">
        <f t="shared" si="31"/>
        <v>0</v>
      </c>
      <c r="Z19" s="364">
        <f t="shared" si="32"/>
        <v>0</v>
      </c>
      <c r="AA19" s="364">
        <f t="shared" si="33"/>
        <v>0</v>
      </c>
      <c r="AB19" s="364">
        <f t="shared" si="34"/>
        <v>0</v>
      </c>
      <c r="AC19" s="364">
        <f t="shared" si="35"/>
        <v>0</v>
      </c>
      <c r="AD19" s="364">
        <f t="shared" si="36"/>
        <v>0</v>
      </c>
      <c r="AE19" s="364">
        <f t="shared" si="37"/>
        <v>0</v>
      </c>
      <c r="AF19" s="364">
        <f t="shared" si="38"/>
        <v>0</v>
      </c>
      <c r="AG19" s="364"/>
      <c r="AH19" s="364"/>
      <c r="AI19" s="364"/>
      <c r="AJ19" s="364"/>
      <c r="AK19" s="364"/>
      <c r="AL19" s="364"/>
      <c r="AM19" s="364"/>
      <c r="AN19" s="364"/>
      <c r="AO19" s="364"/>
      <c r="AP19" s="364"/>
      <c r="AQ19" s="364"/>
      <c r="AR19" s="364"/>
      <c r="AS19" s="364"/>
      <c r="AT19" s="364"/>
      <c r="AU19" s="364"/>
      <c r="AV19" s="364"/>
      <c r="AW19" s="364"/>
      <c r="AX19" s="364"/>
      <c r="AY19" s="364"/>
      <c r="AZ19" s="364"/>
      <c r="BA19" s="364"/>
      <c r="BB19" s="364"/>
      <c r="BC19" s="364"/>
      <c r="BD19" s="364"/>
      <c r="BE19" s="364"/>
      <c r="BF19" s="364"/>
      <c r="BG19" s="364"/>
      <c r="BH19" s="364"/>
      <c r="BI19" s="364"/>
      <c r="BJ19" s="364"/>
      <c r="BK19" s="364"/>
      <c r="BL19" s="364"/>
      <c r="BM19" s="364"/>
      <c r="BN19" s="364"/>
      <c r="BO19" s="364"/>
      <c r="BP19" s="364"/>
      <c r="BQ19" s="364"/>
      <c r="BR19" s="364"/>
      <c r="BS19" s="364"/>
      <c r="BT19" s="364"/>
      <c r="BU19" s="364"/>
      <c r="BV19" s="364"/>
      <c r="BW19" s="364"/>
      <c r="BX19" s="364"/>
      <c r="BY19" s="364"/>
      <c r="BZ19" s="364"/>
      <c r="CA19" s="364"/>
      <c r="CB19" s="364"/>
      <c r="CC19" s="364"/>
      <c r="CD19" s="364"/>
      <c r="CE19" s="364"/>
      <c r="CF19" s="364"/>
      <c r="CG19" s="364"/>
      <c r="CH19" s="364"/>
      <c r="CI19" s="364"/>
      <c r="CJ19" s="364"/>
      <c r="CK19" s="364"/>
      <c r="CL19" s="364"/>
      <c r="CM19" s="364"/>
      <c r="CN19" s="364"/>
      <c r="CO19" s="364"/>
      <c r="CP19" s="364"/>
      <c r="CQ19" s="364"/>
      <c r="CR19" s="364"/>
      <c r="CS19" s="364"/>
      <c r="CT19" s="364"/>
      <c r="CU19" s="364"/>
      <c r="CV19" s="364"/>
      <c r="CW19" s="364"/>
      <c r="CX19" s="364"/>
      <c r="CY19" s="364"/>
      <c r="CZ19" s="364"/>
      <c r="DA19" s="364"/>
      <c r="DB19" s="364"/>
      <c r="DC19" s="364"/>
      <c r="DD19" s="364"/>
      <c r="DE19" s="364"/>
      <c r="DF19" s="364"/>
      <c r="DG19" s="364"/>
      <c r="DH19" s="364"/>
      <c r="DI19" s="364"/>
      <c r="DJ19" s="364"/>
      <c r="DK19" s="364"/>
      <c r="DL19" s="364"/>
      <c r="DM19" s="364"/>
      <c r="DN19" s="364"/>
      <c r="DO19" s="364"/>
      <c r="DP19" s="364"/>
      <c r="DQ19" s="364"/>
      <c r="DR19" s="364"/>
      <c r="DS19" s="364"/>
      <c r="DT19" s="364"/>
      <c r="DU19" s="364"/>
      <c r="DV19" s="364"/>
      <c r="DW19" s="364"/>
      <c r="DX19" s="364"/>
      <c r="DY19" s="364"/>
      <c r="DZ19" s="364"/>
      <c r="EA19" s="364"/>
      <c r="EB19" s="364"/>
      <c r="EC19" s="364"/>
      <c r="ED19" s="364"/>
      <c r="EE19" s="364"/>
      <c r="EF19" s="364"/>
      <c r="EG19" s="364"/>
      <c r="EH19" s="364"/>
      <c r="EI19" s="364"/>
      <c r="EJ19" s="364"/>
      <c r="EK19" s="364"/>
      <c r="EL19" s="364"/>
      <c r="EM19" s="364"/>
      <c r="EN19" s="364"/>
      <c r="EO19" s="364"/>
      <c r="EP19" s="364"/>
      <c r="EQ19" s="364"/>
      <c r="ER19" s="364"/>
      <c r="ES19" s="364"/>
      <c r="ET19" s="364"/>
      <c r="EU19" s="364"/>
      <c r="EV19" s="364"/>
      <c r="EW19" s="364"/>
      <c r="EX19" s="364"/>
      <c r="EY19" s="364"/>
      <c r="EZ19" s="364"/>
      <c r="FA19" s="364"/>
      <c r="FB19" s="364"/>
      <c r="FC19" s="364"/>
      <c r="FD19" s="364"/>
      <c r="FE19" s="364"/>
      <c r="FF19" s="364"/>
      <c r="FG19" s="364"/>
      <c r="FH19" s="364"/>
      <c r="FI19" s="364"/>
      <c r="FJ19" s="364"/>
      <c r="FK19" s="364"/>
      <c r="FL19" s="364"/>
      <c r="FM19" s="364"/>
      <c r="FN19" s="364"/>
      <c r="FO19" s="364"/>
      <c r="FP19" s="364"/>
      <c r="FQ19" s="364"/>
      <c r="FR19" s="364"/>
      <c r="FS19" s="364"/>
      <c r="FT19" s="364"/>
      <c r="FU19" s="364"/>
      <c r="FV19" s="364"/>
      <c r="FW19" s="364"/>
      <c r="FX19" s="364"/>
      <c r="FY19" s="364"/>
      <c r="FZ19" s="364"/>
      <c r="GA19" s="364"/>
      <c r="GB19" s="364"/>
      <c r="GC19" s="364"/>
      <c r="GD19" s="364"/>
      <c r="GE19" s="364"/>
      <c r="GF19" s="364"/>
      <c r="GG19" s="364"/>
      <c r="GH19" s="364"/>
      <c r="GI19" s="364"/>
      <c r="GJ19" s="364"/>
      <c r="GK19" s="364"/>
      <c r="GL19" s="364"/>
      <c r="GM19" s="364"/>
      <c r="GN19" s="364"/>
      <c r="GO19" s="364"/>
      <c r="GP19" s="364"/>
      <c r="GQ19" s="364"/>
      <c r="GR19" s="364"/>
      <c r="GS19" s="364"/>
      <c r="GT19" s="364"/>
      <c r="GU19" s="364"/>
      <c r="GV19" s="364"/>
      <c r="GW19" s="364"/>
      <c r="GX19" s="364"/>
      <c r="GY19" s="364"/>
      <c r="GZ19" s="364"/>
      <c r="HA19" s="364"/>
      <c r="HB19" s="364"/>
      <c r="HC19" s="364"/>
      <c r="HD19" s="364"/>
      <c r="HE19" s="364"/>
      <c r="HF19" s="364"/>
      <c r="HG19" s="364"/>
      <c r="HH19" s="364"/>
      <c r="HI19" s="364"/>
      <c r="HJ19" s="364"/>
      <c r="HK19" s="364"/>
      <c r="HL19" s="364"/>
      <c r="HM19" s="364"/>
      <c r="HN19" s="364"/>
      <c r="HO19" s="364"/>
      <c r="HP19" s="364"/>
      <c r="HQ19" s="364"/>
      <c r="HR19" s="364"/>
      <c r="HS19" s="364"/>
      <c r="HT19" s="364"/>
      <c r="HU19" s="364"/>
      <c r="HV19" s="364"/>
      <c r="HW19" s="364"/>
      <c r="HX19" s="364"/>
      <c r="HY19" s="364"/>
      <c r="HZ19" s="364"/>
      <c r="IA19" s="364"/>
      <c r="IB19" s="364"/>
      <c r="IC19" s="364"/>
      <c r="ID19" s="364"/>
      <c r="IE19" s="364"/>
      <c r="IF19" s="364"/>
      <c r="IG19" s="364"/>
      <c r="IH19" s="364"/>
      <c r="II19" s="364"/>
      <c r="IJ19" s="364"/>
      <c r="IK19" s="364"/>
      <c r="IL19" s="364"/>
      <c r="IM19" s="364"/>
      <c r="IN19" s="364"/>
      <c r="IO19" s="364"/>
      <c r="IP19" s="364"/>
      <c r="IQ19" s="364"/>
      <c r="IR19" s="364"/>
      <c r="IS19" s="364"/>
      <c r="IT19" s="364"/>
      <c r="IU19" s="364"/>
      <c r="IV19" s="364"/>
      <c r="IW19" s="364"/>
      <c r="IX19" s="364"/>
      <c r="IY19" s="364"/>
      <c r="IZ19" s="364"/>
      <c r="JA19" s="364"/>
      <c r="JB19" s="364"/>
      <c r="JC19" s="364"/>
      <c r="JD19" s="364"/>
      <c r="JE19" s="364"/>
      <c r="JF19" s="364"/>
      <c r="JG19" s="364"/>
      <c r="JH19" s="364"/>
      <c r="JI19" s="364"/>
      <c r="JJ19" s="364"/>
      <c r="JK19" s="364"/>
      <c r="JL19" s="364"/>
      <c r="JM19" s="364"/>
      <c r="JN19" s="364"/>
      <c r="JO19" s="364"/>
      <c r="JP19" s="364"/>
      <c r="JQ19" s="364"/>
      <c r="JR19" s="364"/>
      <c r="JS19" s="364"/>
      <c r="JT19" s="364"/>
      <c r="JU19" s="364"/>
      <c r="JV19" s="364"/>
      <c r="JW19" s="364"/>
      <c r="JX19" s="364"/>
      <c r="JY19" s="364"/>
      <c r="JZ19" s="364"/>
      <c r="KA19" s="364"/>
      <c r="KB19" s="364"/>
      <c r="KC19" s="364"/>
      <c r="KD19" s="364"/>
      <c r="KE19" s="364"/>
      <c r="KF19" s="364"/>
      <c r="KG19" s="364"/>
      <c r="KH19" s="364"/>
      <c r="KI19" s="364"/>
      <c r="KJ19" s="364"/>
      <c r="KK19" s="364"/>
      <c r="KL19" s="364"/>
      <c r="KM19" s="364"/>
      <c r="KN19" s="364"/>
      <c r="KO19" s="364"/>
      <c r="KP19" s="364"/>
      <c r="KQ19" s="364"/>
      <c r="KR19" s="364"/>
      <c r="KS19" s="364"/>
      <c r="KT19" s="364"/>
      <c r="KU19" s="364"/>
      <c r="KV19" s="364"/>
      <c r="KW19" s="364"/>
      <c r="KX19" s="364"/>
      <c r="KY19" s="364"/>
      <c r="KZ19" s="364"/>
      <c r="LA19" s="364"/>
      <c r="LB19" s="364"/>
      <c r="LC19" s="364"/>
      <c r="LD19" s="364"/>
      <c r="LE19" s="364"/>
      <c r="LF19" s="364"/>
      <c r="LG19" s="364"/>
      <c r="LH19" s="364"/>
      <c r="LI19" s="364"/>
      <c r="LJ19" s="364"/>
      <c r="LK19" s="364"/>
      <c r="LL19" s="364"/>
      <c r="LM19" s="364"/>
      <c r="LN19" s="364"/>
      <c r="LO19" s="364"/>
      <c r="LP19" s="364"/>
      <c r="LQ19" s="364"/>
      <c r="LR19" s="364"/>
      <c r="LS19" s="364"/>
      <c r="LT19" s="364"/>
      <c r="LU19" s="364"/>
      <c r="LV19" s="364"/>
      <c r="LW19" s="364"/>
      <c r="LX19" s="364"/>
      <c r="LY19" s="364"/>
      <c r="LZ19" s="364"/>
      <c r="MA19" s="364"/>
      <c r="MB19" s="364"/>
      <c r="MC19" s="364"/>
      <c r="MD19" s="364"/>
      <c r="ME19" s="364"/>
      <c r="MF19" s="364"/>
      <c r="MG19" s="364"/>
      <c r="MH19" s="364"/>
      <c r="MI19" s="364"/>
      <c r="MJ19" s="364"/>
      <c r="MK19" s="364"/>
      <c r="ML19" s="364"/>
      <c r="MM19" s="364"/>
      <c r="MN19" s="364"/>
      <c r="MO19" s="364"/>
      <c r="MP19" s="364"/>
      <c r="MQ19" s="364"/>
      <c r="MR19" s="364"/>
      <c r="MS19" s="364"/>
      <c r="MT19" s="364"/>
      <c r="MU19" s="364"/>
      <c r="MV19" s="364"/>
      <c r="MW19" s="364"/>
      <c r="MX19" s="364"/>
      <c r="MY19" s="364"/>
      <c r="MZ19" s="364"/>
      <c r="NA19" s="364"/>
      <c r="NB19" s="364"/>
      <c r="NC19" s="364"/>
      <c r="ND19" s="364"/>
      <c r="NE19" s="364"/>
      <c r="NF19" s="364"/>
      <c r="NG19" s="364"/>
      <c r="NH19" s="364"/>
      <c r="NI19" s="364"/>
      <c r="NJ19" s="364"/>
      <c r="NK19" s="364"/>
      <c r="NL19" s="364"/>
      <c r="NM19" s="364"/>
      <c r="NN19" s="364"/>
      <c r="NO19" s="364"/>
      <c r="NP19" s="364"/>
      <c r="NQ19" s="364"/>
      <c r="NR19" s="364"/>
      <c r="NS19" s="364"/>
      <c r="NT19" s="364"/>
      <c r="NU19" s="364"/>
      <c r="NV19" s="364"/>
      <c r="NW19" s="364"/>
      <c r="NX19" s="364"/>
      <c r="NY19" s="364"/>
      <c r="NZ19" s="364"/>
      <c r="OA19" s="364"/>
      <c r="OB19" s="364"/>
      <c r="OC19" s="364"/>
      <c r="OD19" s="364"/>
      <c r="OE19" s="364"/>
      <c r="OF19" s="364"/>
      <c r="OG19" s="364"/>
      <c r="OH19" s="364"/>
      <c r="OI19" s="364"/>
      <c r="OJ19" s="364"/>
      <c r="OK19" s="364"/>
      <c r="OL19" s="364"/>
      <c r="OM19" s="364"/>
      <c r="ON19" s="364"/>
      <c r="OO19" s="364"/>
      <c r="OP19" s="364"/>
      <c r="OQ19" s="364"/>
      <c r="OR19" s="364"/>
      <c r="OS19" s="364"/>
      <c r="OT19" s="364"/>
      <c r="OU19" s="364"/>
      <c r="OV19" s="364"/>
      <c r="OW19" s="364"/>
      <c r="OX19" s="364"/>
      <c r="OY19" s="364"/>
      <c r="OZ19" s="364"/>
      <c r="PA19" s="364"/>
      <c r="PB19" s="364"/>
      <c r="PC19" s="364"/>
      <c r="PD19" s="364"/>
      <c r="PE19" s="364"/>
      <c r="PF19" s="364"/>
      <c r="PG19" s="364"/>
      <c r="PH19" s="364"/>
      <c r="PI19" s="364"/>
      <c r="PJ19" s="364"/>
      <c r="PK19" s="364"/>
      <c r="PL19" s="364"/>
      <c r="PM19" s="364"/>
    </row>
    <row r="20" spans="1:429" ht="15">
      <c r="A20" s="365" t="s">
        <v>605</v>
      </c>
      <c r="B20" s="364">
        <f t="shared" si="8"/>
        <v>0</v>
      </c>
      <c r="C20" s="364">
        <f t="shared" si="9"/>
        <v>0</v>
      </c>
      <c r="D20" s="364">
        <f t="shared" si="10"/>
        <v>0</v>
      </c>
      <c r="E20" s="364">
        <f t="shared" si="11"/>
        <v>0</v>
      </c>
      <c r="F20" s="364">
        <f t="shared" si="12"/>
        <v>0</v>
      </c>
      <c r="G20" s="364">
        <f t="shared" si="13"/>
        <v>0</v>
      </c>
      <c r="H20" s="364">
        <f t="shared" si="14"/>
        <v>0</v>
      </c>
      <c r="I20" s="364">
        <f t="shared" si="15"/>
        <v>0</v>
      </c>
      <c r="J20" s="364">
        <f t="shared" si="16"/>
        <v>0</v>
      </c>
      <c r="K20" s="364">
        <f t="shared" si="17"/>
        <v>0</v>
      </c>
      <c r="L20" s="364">
        <f t="shared" si="18"/>
        <v>0</v>
      </c>
      <c r="M20" s="364">
        <f t="shared" si="19"/>
        <v>0</v>
      </c>
      <c r="N20" s="364">
        <f t="shared" si="20"/>
        <v>0</v>
      </c>
      <c r="O20" s="364">
        <f t="shared" si="21"/>
        <v>0</v>
      </c>
      <c r="P20" s="364">
        <f t="shared" si="22"/>
        <v>0</v>
      </c>
      <c r="Q20" s="364">
        <f t="shared" si="23"/>
        <v>0</v>
      </c>
      <c r="R20" s="364">
        <f t="shared" si="24"/>
        <v>0</v>
      </c>
      <c r="S20" s="364">
        <f t="shared" si="25"/>
        <v>0</v>
      </c>
      <c r="T20" s="364">
        <f t="shared" si="26"/>
        <v>0</v>
      </c>
      <c r="U20" s="364">
        <f t="shared" si="27"/>
        <v>0</v>
      </c>
      <c r="V20" s="364">
        <f t="shared" si="28"/>
        <v>1.4100000000000001E-5</v>
      </c>
      <c r="W20" s="364">
        <f t="shared" si="29"/>
        <v>0</v>
      </c>
      <c r="X20" s="364">
        <f t="shared" si="30"/>
        <v>0</v>
      </c>
      <c r="Y20" s="364">
        <f t="shared" si="31"/>
        <v>0</v>
      </c>
      <c r="Z20" s="364">
        <f t="shared" si="32"/>
        <v>0</v>
      </c>
      <c r="AA20" s="364">
        <f t="shared" si="33"/>
        <v>0</v>
      </c>
      <c r="AB20" s="364">
        <f t="shared" si="34"/>
        <v>0</v>
      </c>
      <c r="AC20" s="364">
        <f t="shared" si="35"/>
        <v>0</v>
      </c>
      <c r="AD20" s="364">
        <f t="shared" si="36"/>
        <v>1.1999999999999999E-3</v>
      </c>
      <c r="AE20" s="364">
        <f t="shared" si="37"/>
        <v>0</v>
      </c>
      <c r="AF20" s="364">
        <f t="shared" si="38"/>
        <v>0</v>
      </c>
      <c r="AG20" s="364"/>
      <c r="AH20" s="364"/>
      <c r="AI20" s="364"/>
      <c r="AJ20" s="364"/>
      <c r="AK20" s="364"/>
      <c r="AL20" s="364"/>
      <c r="AM20" s="364"/>
      <c r="AN20" s="364"/>
      <c r="AO20" s="364"/>
      <c r="AP20" s="364"/>
      <c r="AQ20" s="364"/>
      <c r="AR20" s="364"/>
      <c r="AS20" s="364"/>
      <c r="AT20" s="364"/>
      <c r="AU20" s="364"/>
      <c r="AV20" s="364"/>
      <c r="AW20" s="364"/>
      <c r="AX20" s="364"/>
      <c r="AY20" s="364"/>
      <c r="AZ20" s="364"/>
      <c r="BA20" s="364"/>
      <c r="BB20" s="364"/>
      <c r="BC20" s="364"/>
      <c r="BD20" s="364"/>
      <c r="BE20" s="364"/>
      <c r="BF20" s="364"/>
      <c r="BG20" s="364"/>
      <c r="BH20" s="364"/>
      <c r="BI20" s="364"/>
      <c r="BJ20" s="364"/>
      <c r="BK20" s="364"/>
      <c r="BL20" s="364"/>
      <c r="BM20" s="364"/>
      <c r="BN20" s="364"/>
      <c r="BO20" s="364"/>
      <c r="BP20" s="364"/>
      <c r="BQ20" s="364"/>
      <c r="BR20" s="364"/>
      <c r="BS20" s="364"/>
      <c r="BT20" s="364"/>
      <c r="BU20" s="364"/>
      <c r="BV20" s="364"/>
      <c r="BW20" s="364"/>
      <c r="BX20" s="364"/>
      <c r="BY20" s="364"/>
      <c r="BZ20" s="364"/>
      <c r="CA20" s="364"/>
      <c r="CB20" s="364"/>
      <c r="CC20" s="364"/>
      <c r="CD20" s="364"/>
      <c r="CE20" s="364"/>
      <c r="CF20" s="364"/>
      <c r="CG20" s="364"/>
      <c r="CH20" s="364"/>
      <c r="CI20" s="364"/>
      <c r="CJ20" s="364"/>
      <c r="CK20" s="364"/>
      <c r="CL20" s="364"/>
      <c r="CM20" s="364"/>
      <c r="CN20" s="364"/>
      <c r="CO20" s="364"/>
      <c r="CP20" s="364"/>
      <c r="CQ20" s="364"/>
      <c r="CR20" s="364"/>
      <c r="CS20" s="364"/>
      <c r="CT20" s="364"/>
      <c r="CU20" s="364"/>
      <c r="CV20" s="364"/>
      <c r="CW20" s="364"/>
      <c r="CX20" s="364"/>
      <c r="CY20" s="364"/>
      <c r="CZ20" s="364"/>
      <c r="DA20" s="364"/>
      <c r="DB20" s="364"/>
      <c r="DC20" s="364"/>
      <c r="DD20" s="364"/>
      <c r="DE20" s="364"/>
      <c r="DF20" s="364"/>
      <c r="DG20" s="364"/>
      <c r="DH20" s="364"/>
      <c r="DI20" s="364"/>
      <c r="DJ20" s="364"/>
      <c r="DK20" s="364"/>
      <c r="DL20" s="364"/>
      <c r="DM20" s="364"/>
      <c r="DN20" s="364"/>
      <c r="DO20" s="364"/>
      <c r="DP20" s="364"/>
      <c r="DQ20" s="364"/>
      <c r="DR20" s="364"/>
      <c r="DS20" s="364"/>
      <c r="DT20" s="364"/>
      <c r="DU20" s="364"/>
      <c r="DV20" s="364"/>
      <c r="DW20" s="364"/>
      <c r="DX20" s="364"/>
      <c r="DY20" s="364"/>
      <c r="DZ20" s="364"/>
      <c r="EA20" s="364"/>
      <c r="EB20" s="364"/>
      <c r="EC20" s="364"/>
      <c r="ED20" s="364"/>
      <c r="EE20" s="364"/>
      <c r="EF20" s="364"/>
      <c r="EG20" s="364"/>
      <c r="EH20" s="364"/>
      <c r="EI20" s="364"/>
      <c r="EJ20" s="364"/>
      <c r="EK20" s="364"/>
      <c r="EL20" s="364"/>
      <c r="EM20" s="364"/>
      <c r="EN20" s="364"/>
      <c r="EO20" s="364"/>
      <c r="EP20" s="364"/>
      <c r="EQ20" s="364"/>
      <c r="ER20" s="364"/>
      <c r="ES20" s="364"/>
      <c r="ET20" s="364"/>
      <c r="EU20" s="364"/>
      <c r="EV20" s="364"/>
      <c r="EW20" s="364"/>
      <c r="EX20" s="364"/>
      <c r="EY20" s="364"/>
      <c r="EZ20" s="364"/>
      <c r="FA20" s="364"/>
      <c r="FB20" s="364"/>
      <c r="FC20" s="364"/>
      <c r="FD20" s="364"/>
      <c r="FE20" s="364"/>
      <c r="FF20" s="364"/>
      <c r="FG20" s="364"/>
      <c r="FH20" s="364"/>
      <c r="FI20" s="364"/>
      <c r="FJ20" s="364"/>
      <c r="FK20" s="364"/>
      <c r="FL20" s="364"/>
      <c r="FM20" s="364"/>
      <c r="FN20" s="364"/>
      <c r="FO20" s="364"/>
      <c r="FP20" s="364"/>
      <c r="FQ20" s="364"/>
      <c r="FR20" s="364"/>
      <c r="FS20" s="364"/>
      <c r="FT20" s="364"/>
      <c r="FU20" s="364"/>
      <c r="FV20" s="364"/>
      <c r="FW20" s="364"/>
      <c r="FX20" s="364"/>
      <c r="FY20" s="364"/>
      <c r="FZ20" s="364"/>
      <c r="GA20" s="364"/>
      <c r="GB20" s="364"/>
      <c r="GC20" s="364"/>
      <c r="GD20" s="364"/>
      <c r="GE20" s="364"/>
      <c r="GF20" s="364"/>
      <c r="GG20" s="364"/>
      <c r="GH20" s="364"/>
      <c r="GI20" s="364"/>
      <c r="GJ20" s="364"/>
      <c r="GK20" s="364"/>
      <c r="GL20" s="364"/>
      <c r="GM20" s="364"/>
      <c r="GN20" s="364"/>
      <c r="GO20" s="364"/>
      <c r="GP20" s="364"/>
      <c r="GQ20" s="364"/>
      <c r="GR20" s="364"/>
      <c r="GS20" s="364"/>
      <c r="GT20" s="364"/>
      <c r="GU20" s="364"/>
      <c r="GV20" s="364"/>
      <c r="GW20" s="364"/>
      <c r="GX20" s="364"/>
      <c r="GY20" s="364"/>
      <c r="GZ20" s="364"/>
      <c r="HA20" s="364"/>
      <c r="HB20" s="364"/>
      <c r="HC20" s="364"/>
      <c r="HD20" s="364"/>
      <c r="HE20" s="364"/>
      <c r="HF20" s="364"/>
      <c r="HG20" s="364"/>
      <c r="HH20" s="364"/>
      <c r="HI20" s="364"/>
      <c r="HJ20" s="364"/>
      <c r="HK20" s="364"/>
      <c r="HL20" s="364"/>
      <c r="HM20" s="364"/>
      <c r="HN20" s="364"/>
      <c r="HO20" s="364"/>
      <c r="HP20" s="364"/>
      <c r="HQ20" s="364"/>
      <c r="HR20" s="364"/>
      <c r="HS20" s="364"/>
      <c r="HT20" s="364"/>
      <c r="HU20" s="364"/>
      <c r="HV20" s="364"/>
      <c r="HW20" s="364"/>
      <c r="HX20" s="364"/>
      <c r="HY20" s="364"/>
      <c r="HZ20" s="364"/>
      <c r="IA20" s="364"/>
      <c r="IB20" s="364"/>
      <c r="IC20" s="364"/>
      <c r="ID20" s="364"/>
      <c r="IE20" s="364"/>
      <c r="IF20" s="364"/>
      <c r="IG20" s="364"/>
      <c r="IH20" s="364"/>
      <c r="II20" s="364"/>
      <c r="IJ20" s="364"/>
      <c r="IK20" s="364"/>
      <c r="IL20" s="364"/>
      <c r="IM20" s="364"/>
      <c r="IN20" s="364"/>
      <c r="IO20" s="364"/>
      <c r="IP20" s="364"/>
      <c r="IQ20" s="364"/>
      <c r="IR20" s="364"/>
      <c r="IS20" s="364"/>
      <c r="IT20" s="364"/>
      <c r="IU20" s="364"/>
      <c r="IV20" s="364"/>
      <c r="IW20" s="364"/>
      <c r="IX20" s="364"/>
      <c r="IY20" s="364"/>
      <c r="IZ20" s="364"/>
      <c r="JA20" s="364"/>
      <c r="JB20" s="364"/>
      <c r="JC20" s="364"/>
      <c r="JD20" s="364"/>
      <c r="JE20" s="364"/>
      <c r="JF20" s="364"/>
      <c r="JG20" s="364"/>
      <c r="JH20" s="364"/>
      <c r="JI20" s="364"/>
      <c r="JJ20" s="364"/>
      <c r="JK20" s="364"/>
      <c r="JL20" s="364"/>
      <c r="JM20" s="364"/>
      <c r="JN20" s="364">
        <v>1.41E-2</v>
      </c>
      <c r="JO20" s="364"/>
      <c r="JP20" s="364"/>
      <c r="JQ20" s="364"/>
      <c r="JR20" s="364"/>
      <c r="JS20" s="364"/>
      <c r="JT20" s="364"/>
      <c r="JU20" s="364"/>
      <c r="JV20" s="364"/>
      <c r="JW20" s="364"/>
      <c r="JX20" s="364"/>
      <c r="JY20" s="364"/>
      <c r="JZ20" s="364"/>
      <c r="KA20" s="364"/>
      <c r="KB20" s="364"/>
      <c r="KC20" s="364"/>
      <c r="KD20" s="364"/>
      <c r="KE20" s="364"/>
      <c r="KF20" s="364"/>
      <c r="KG20" s="364"/>
      <c r="KH20" s="364"/>
      <c r="KI20" s="364"/>
      <c r="KJ20" s="364"/>
      <c r="KK20" s="364"/>
      <c r="KL20" s="364"/>
      <c r="KM20" s="364"/>
      <c r="KN20" s="364"/>
      <c r="KO20" s="364"/>
      <c r="KP20" s="364"/>
      <c r="KQ20" s="364"/>
      <c r="KR20" s="364"/>
      <c r="KS20" s="364"/>
      <c r="KT20" s="364"/>
      <c r="KU20" s="364"/>
      <c r="KV20" s="364"/>
      <c r="KW20" s="364"/>
      <c r="KX20" s="364"/>
      <c r="KY20" s="364"/>
      <c r="KZ20" s="364"/>
      <c r="LA20" s="364"/>
      <c r="LB20" s="364"/>
      <c r="LC20" s="364"/>
      <c r="LD20" s="364"/>
      <c r="LE20" s="364"/>
      <c r="LF20" s="364"/>
      <c r="LG20" s="364"/>
      <c r="LH20" s="364"/>
      <c r="LI20" s="364"/>
      <c r="LJ20" s="364"/>
      <c r="LK20" s="364"/>
      <c r="LL20" s="364"/>
      <c r="LM20" s="364"/>
      <c r="LN20" s="364"/>
      <c r="LO20" s="364"/>
      <c r="LP20" s="364"/>
      <c r="LQ20" s="364"/>
      <c r="LR20" s="364"/>
      <c r="LS20" s="364"/>
      <c r="LT20" s="364"/>
      <c r="LU20" s="364"/>
      <c r="LV20" s="364"/>
      <c r="LW20" s="364"/>
      <c r="LX20" s="364"/>
      <c r="LY20" s="364"/>
      <c r="LZ20" s="364"/>
      <c r="MA20" s="364"/>
      <c r="MB20" s="364"/>
      <c r="MC20" s="364"/>
      <c r="MD20" s="364"/>
      <c r="ME20" s="364"/>
      <c r="MF20" s="364"/>
      <c r="MG20" s="364"/>
      <c r="MH20" s="364"/>
      <c r="MI20" s="364"/>
      <c r="MJ20" s="364"/>
      <c r="MK20" s="364"/>
      <c r="ML20" s="364"/>
      <c r="MM20" s="364"/>
      <c r="MN20" s="364"/>
      <c r="MO20" s="364"/>
      <c r="MP20" s="364"/>
      <c r="MQ20" s="364"/>
      <c r="MR20" s="364"/>
      <c r="MS20" s="364"/>
      <c r="MT20" s="364"/>
      <c r="MU20" s="364"/>
      <c r="MV20" s="364"/>
      <c r="MW20" s="364"/>
      <c r="MX20" s="364"/>
      <c r="MY20" s="364"/>
      <c r="MZ20" s="364"/>
      <c r="NA20" s="364"/>
      <c r="NB20" s="364"/>
      <c r="NC20" s="364"/>
      <c r="ND20" s="364" t="s">
        <v>221</v>
      </c>
      <c r="NE20" s="364" t="s">
        <v>221</v>
      </c>
      <c r="NF20" s="364" t="s">
        <v>221</v>
      </c>
      <c r="NG20" s="364">
        <v>1.2</v>
      </c>
      <c r="NH20" s="364" t="s">
        <v>221</v>
      </c>
      <c r="NI20" s="364" t="s">
        <v>221</v>
      </c>
      <c r="NJ20" s="364" t="s">
        <v>221</v>
      </c>
      <c r="NK20" s="364" t="s">
        <v>221</v>
      </c>
      <c r="NL20" s="364" t="s">
        <v>221</v>
      </c>
      <c r="NM20" s="364" t="s">
        <v>221</v>
      </c>
      <c r="NN20" s="364" t="s">
        <v>221</v>
      </c>
      <c r="NO20" s="364" t="s">
        <v>221</v>
      </c>
      <c r="NP20" s="364" t="s">
        <v>221</v>
      </c>
      <c r="NQ20" s="364" t="s">
        <v>221</v>
      </c>
      <c r="NR20" s="364" t="s">
        <v>221</v>
      </c>
      <c r="NS20" s="364" t="s">
        <v>221</v>
      </c>
      <c r="NT20" s="364" t="s">
        <v>221</v>
      </c>
      <c r="NU20" s="364" t="s">
        <v>221</v>
      </c>
      <c r="NV20" s="364" t="s">
        <v>221</v>
      </c>
      <c r="NW20" s="364" t="s">
        <v>221</v>
      </c>
      <c r="NX20" s="364" t="s">
        <v>221</v>
      </c>
      <c r="NY20" s="364" t="s">
        <v>221</v>
      </c>
      <c r="NZ20" s="364" t="s">
        <v>221</v>
      </c>
      <c r="OA20" s="364" t="s">
        <v>221</v>
      </c>
      <c r="OB20" s="364" t="s">
        <v>221</v>
      </c>
      <c r="OC20" s="364" t="s">
        <v>221</v>
      </c>
      <c r="OD20" s="364" t="s">
        <v>221</v>
      </c>
      <c r="OE20" s="364" t="s">
        <v>221</v>
      </c>
      <c r="OF20" s="364" t="s">
        <v>221</v>
      </c>
      <c r="OG20" s="364"/>
      <c r="OH20" s="364"/>
      <c r="OI20" s="364"/>
      <c r="OJ20" s="364"/>
      <c r="OK20" s="364"/>
      <c r="OL20" s="364"/>
      <c r="OM20" s="364"/>
      <c r="ON20" s="364"/>
      <c r="OO20" s="364"/>
      <c r="OP20" s="364"/>
      <c r="OQ20" s="364"/>
      <c r="OR20" s="364"/>
      <c r="OS20" s="364"/>
      <c r="OT20" s="364"/>
      <c r="OU20" s="364"/>
      <c r="OV20" s="364"/>
      <c r="OW20" s="364"/>
      <c r="OX20" s="364"/>
      <c r="OY20" s="364"/>
      <c r="OZ20" s="364"/>
      <c r="PA20" s="364"/>
      <c r="PB20" s="364"/>
      <c r="PC20" s="364"/>
      <c r="PD20" s="364"/>
      <c r="PE20" s="364"/>
      <c r="PF20" s="364"/>
      <c r="PG20" s="364"/>
      <c r="PH20" s="364"/>
      <c r="PI20" s="364"/>
      <c r="PJ20" s="364"/>
      <c r="PK20" s="364"/>
      <c r="PL20" s="364"/>
      <c r="PM20" s="364"/>
    </row>
    <row r="21" spans="1:429" ht="15">
      <c r="A21" s="363" t="s">
        <v>606</v>
      </c>
      <c r="B21" s="364">
        <f t="shared" si="8"/>
        <v>0</v>
      </c>
      <c r="C21" s="364">
        <f t="shared" si="9"/>
        <v>0</v>
      </c>
      <c r="D21" s="364">
        <f t="shared" si="10"/>
        <v>0</v>
      </c>
      <c r="E21" s="364">
        <f t="shared" si="11"/>
        <v>0</v>
      </c>
      <c r="F21" s="364">
        <f t="shared" si="12"/>
        <v>0</v>
      </c>
      <c r="G21" s="364">
        <f t="shared" si="13"/>
        <v>0</v>
      </c>
      <c r="H21" s="364">
        <f t="shared" si="14"/>
        <v>0</v>
      </c>
      <c r="I21" s="364">
        <f t="shared" si="15"/>
        <v>0</v>
      </c>
      <c r="J21" s="364">
        <f t="shared" si="16"/>
        <v>0</v>
      </c>
      <c r="K21" s="364">
        <f t="shared" si="17"/>
        <v>0</v>
      </c>
      <c r="L21" s="364">
        <f t="shared" si="18"/>
        <v>0</v>
      </c>
      <c r="M21" s="364">
        <f t="shared" si="19"/>
        <v>0</v>
      </c>
      <c r="N21" s="364">
        <f t="shared" si="20"/>
        <v>0</v>
      </c>
      <c r="O21" s="364">
        <f t="shared" si="21"/>
        <v>0</v>
      </c>
      <c r="P21" s="364">
        <f t="shared" si="22"/>
        <v>0</v>
      </c>
      <c r="Q21" s="364">
        <f t="shared" si="23"/>
        <v>0</v>
      </c>
      <c r="R21" s="364">
        <f t="shared" si="24"/>
        <v>0</v>
      </c>
      <c r="S21" s="364">
        <f t="shared" si="25"/>
        <v>0</v>
      </c>
      <c r="T21" s="364">
        <f t="shared" si="26"/>
        <v>0</v>
      </c>
      <c r="U21" s="364">
        <f t="shared" si="27"/>
        <v>0</v>
      </c>
      <c r="V21" s="364">
        <f t="shared" si="28"/>
        <v>0</v>
      </c>
      <c r="W21" s="364">
        <f t="shared" si="29"/>
        <v>1.26E-4</v>
      </c>
      <c r="X21" s="364">
        <f t="shared" si="30"/>
        <v>0</v>
      </c>
      <c r="Y21" s="364">
        <f t="shared" si="31"/>
        <v>0</v>
      </c>
      <c r="Z21" s="364">
        <f t="shared" si="32"/>
        <v>0</v>
      </c>
      <c r="AA21" s="364">
        <f t="shared" si="33"/>
        <v>0</v>
      </c>
      <c r="AB21" s="364">
        <f t="shared" si="34"/>
        <v>0</v>
      </c>
      <c r="AC21" s="364">
        <f t="shared" si="35"/>
        <v>0</v>
      </c>
      <c r="AD21" s="364">
        <f t="shared" si="36"/>
        <v>0</v>
      </c>
      <c r="AE21" s="364">
        <f t="shared" si="37"/>
        <v>0</v>
      </c>
      <c r="AF21" s="364">
        <f t="shared" si="38"/>
        <v>3.5999999999999999E-3</v>
      </c>
      <c r="AG21" s="364"/>
      <c r="AH21" s="364"/>
      <c r="AI21" s="364"/>
      <c r="AJ21" s="364"/>
      <c r="AK21" s="364"/>
      <c r="AL21" s="364"/>
      <c r="AM21" s="364"/>
      <c r="AN21" s="364"/>
      <c r="AO21" s="364"/>
      <c r="AP21" s="364"/>
      <c r="AQ21" s="364"/>
      <c r="AR21" s="364"/>
      <c r="AS21" s="364"/>
      <c r="AT21" s="364"/>
      <c r="AU21" s="364"/>
      <c r="AV21" s="364"/>
      <c r="AW21" s="364"/>
      <c r="AX21" s="364"/>
      <c r="AY21" s="364"/>
      <c r="AZ21" s="364"/>
      <c r="BA21" s="364"/>
      <c r="BB21" s="364"/>
      <c r="BC21" s="364"/>
      <c r="BD21" s="364"/>
      <c r="BE21" s="364"/>
      <c r="BF21" s="364"/>
      <c r="BG21" s="364"/>
      <c r="BH21" s="364"/>
      <c r="BI21" s="364"/>
      <c r="BJ21" s="364"/>
      <c r="BK21" s="364"/>
      <c r="BL21" s="364"/>
      <c r="BM21" s="364"/>
      <c r="BN21" s="364"/>
      <c r="BO21" s="364"/>
      <c r="BP21" s="364"/>
      <c r="BQ21" s="364"/>
      <c r="BR21" s="364"/>
      <c r="BS21" s="364"/>
      <c r="BT21" s="364"/>
      <c r="BU21" s="364"/>
      <c r="BV21" s="364"/>
      <c r="BW21" s="364"/>
      <c r="BX21" s="364"/>
      <c r="BY21" s="364"/>
      <c r="BZ21" s="364"/>
      <c r="CA21" s="364"/>
      <c r="CB21" s="364"/>
      <c r="CC21" s="364"/>
      <c r="CD21" s="364"/>
      <c r="CE21" s="364"/>
      <c r="CF21" s="364"/>
      <c r="CG21" s="364"/>
      <c r="CH21" s="364"/>
      <c r="CI21" s="364"/>
      <c r="CJ21" s="364"/>
      <c r="CK21" s="364"/>
      <c r="CL21" s="364"/>
      <c r="CM21" s="364"/>
      <c r="CN21" s="364"/>
      <c r="CO21" s="364"/>
      <c r="CP21" s="364"/>
      <c r="CQ21" s="364"/>
      <c r="CR21" s="364"/>
      <c r="CS21" s="364"/>
      <c r="CT21" s="364"/>
      <c r="CU21" s="364"/>
      <c r="CV21" s="364"/>
      <c r="CW21" s="364"/>
      <c r="CX21" s="364"/>
      <c r="CY21" s="364"/>
      <c r="CZ21" s="364"/>
      <c r="DA21" s="364"/>
      <c r="DB21" s="364"/>
      <c r="DC21" s="364"/>
      <c r="DD21" s="364"/>
      <c r="DE21" s="364"/>
      <c r="DF21" s="364"/>
      <c r="DG21" s="364"/>
      <c r="DH21" s="364"/>
      <c r="DI21" s="364"/>
      <c r="DJ21" s="364"/>
      <c r="DK21" s="364"/>
      <c r="DL21" s="364"/>
      <c r="DM21" s="364"/>
      <c r="DN21" s="364"/>
      <c r="DO21" s="364"/>
      <c r="DP21" s="364"/>
      <c r="DQ21" s="364"/>
      <c r="DR21" s="364"/>
      <c r="DS21" s="364"/>
      <c r="DT21" s="364"/>
      <c r="DU21" s="364"/>
      <c r="DV21" s="364"/>
      <c r="DW21" s="364"/>
      <c r="DX21" s="364"/>
      <c r="DY21" s="364"/>
      <c r="DZ21" s="364"/>
      <c r="EA21" s="364"/>
      <c r="EB21" s="364"/>
      <c r="EC21" s="364"/>
      <c r="ED21" s="364"/>
      <c r="EE21" s="364"/>
      <c r="EF21" s="364"/>
      <c r="EG21" s="364"/>
      <c r="EH21" s="364"/>
      <c r="EI21" s="364"/>
      <c r="EJ21" s="364"/>
      <c r="EK21" s="364"/>
      <c r="EL21" s="364"/>
      <c r="EM21" s="364"/>
      <c r="EN21" s="364"/>
      <c r="EO21" s="364"/>
      <c r="EP21" s="364"/>
      <c r="EQ21" s="364"/>
      <c r="ER21" s="364"/>
      <c r="ES21" s="364"/>
      <c r="ET21" s="364"/>
      <c r="EU21" s="364"/>
      <c r="EV21" s="364"/>
      <c r="EW21" s="364"/>
      <c r="EX21" s="364"/>
      <c r="EY21" s="364"/>
      <c r="EZ21" s="364"/>
      <c r="FA21" s="364"/>
      <c r="FB21" s="364"/>
      <c r="FC21" s="364"/>
      <c r="FD21" s="364"/>
      <c r="FE21" s="364"/>
      <c r="FF21" s="364"/>
      <c r="FG21" s="364"/>
      <c r="FH21" s="364"/>
      <c r="FI21" s="364"/>
      <c r="FJ21" s="364"/>
      <c r="FK21" s="364"/>
      <c r="FL21" s="364"/>
      <c r="FM21" s="364"/>
      <c r="FN21" s="364"/>
      <c r="FO21" s="364"/>
      <c r="FP21" s="364"/>
      <c r="FQ21" s="364"/>
      <c r="FR21" s="364"/>
      <c r="FS21" s="364"/>
      <c r="FT21" s="364"/>
      <c r="FU21" s="364"/>
      <c r="FV21" s="364"/>
      <c r="FW21" s="364"/>
      <c r="FX21" s="364"/>
      <c r="FY21" s="364"/>
      <c r="FZ21" s="364"/>
      <c r="GA21" s="364"/>
      <c r="GB21" s="364"/>
      <c r="GC21" s="364"/>
      <c r="GD21" s="364"/>
      <c r="GE21" s="364"/>
      <c r="GF21" s="364"/>
      <c r="GG21" s="364"/>
      <c r="GH21" s="364"/>
      <c r="GI21" s="364"/>
      <c r="GJ21" s="364"/>
      <c r="GK21" s="364"/>
      <c r="GL21" s="364"/>
      <c r="GM21" s="364"/>
      <c r="GN21" s="364"/>
      <c r="GO21" s="364"/>
      <c r="GP21" s="364"/>
      <c r="GQ21" s="364"/>
      <c r="GR21" s="364"/>
      <c r="GS21" s="364"/>
      <c r="GT21" s="364"/>
      <c r="GU21" s="364"/>
      <c r="GV21" s="364"/>
      <c r="GW21" s="364"/>
      <c r="GX21" s="364"/>
      <c r="GY21" s="364"/>
      <c r="GZ21" s="364"/>
      <c r="HA21" s="364"/>
      <c r="HB21" s="364"/>
      <c r="HC21" s="364"/>
      <c r="HD21" s="364"/>
      <c r="HE21" s="364"/>
      <c r="HF21" s="364"/>
      <c r="HG21" s="364"/>
      <c r="HH21" s="364"/>
      <c r="HI21" s="364"/>
      <c r="HJ21" s="364"/>
      <c r="HK21" s="364"/>
      <c r="HL21" s="364"/>
      <c r="HM21" s="364"/>
      <c r="HN21" s="364"/>
      <c r="HO21" s="364"/>
      <c r="HP21" s="364"/>
      <c r="HQ21" s="364"/>
      <c r="HR21" s="364"/>
      <c r="HS21" s="364"/>
      <c r="HT21" s="364"/>
      <c r="HU21" s="364"/>
      <c r="HV21" s="364"/>
      <c r="HW21" s="364"/>
      <c r="HX21" s="364"/>
      <c r="HY21" s="364"/>
      <c r="HZ21" s="364"/>
      <c r="IA21" s="364"/>
      <c r="IB21" s="364"/>
      <c r="IC21" s="364"/>
      <c r="ID21" s="364"/>
      <c r="IE21" s="364"/>
      <c r="IF21" s="364"/>
      <c r="IG21" s="364"/>
      <c r="IH21" s="364"/>
      <c r="II21" s="364"/>
      <c r="IJ21" s="364"/>
      <c r="IK21" s="364"/>
      <c r="IL21" s="364"/>
      <c r="IM21" s="364"/>
      <c r="IN21" s="364"/>
      <c r="IO21" s="364"/>
      <c r="IP21" s="364"/>
      <c r="IQ21" s="364"/>
      <c r="IR21" s="364"/>
      <c r="IS21" s="364"/>
      <c r="IT21" s="364"/>
      <c r="IU21" s="364"/>
      <c r="IV21" s="364"/>
      <c r="IW21" s="364"/>
      <c r="IX21" s="364"/>
      <c r="IY21" s="364"/>
      <c r="IZ21" s="364"/>
      <c r="JA21" s="364"/>
      <c r="JB21" s="364"/>
      <c r="JC21" s="364"/>
      <c r="JD21" s="364"/>
      <c r="JE21" s="364"/>
      <c r="JF21" s="364"/>
      <c r="JG21" s="364"/>
      <c r="JH21" s="364"/>
      <c r="JI21" s="364"/>
      <c r="JJ21" s="364"/>
      <c r="JK21" s="364"/>
      <c r="JL21" s="364"/>
      <c r="JM21" s="364"/>
      <c r="JN21" s="364"/>
      <c r="JO21" s="364"/>
      <c r="JP21" s="364"/>
      <c r="JQ21" s="364"/>
      <c r="JR21" s="364"/>
      <c r="JS21" s="364"/>
      <c r="JT21" s="364"/>
      <c r="JU21" s="364"/>
      <c r="JV21" s="364"/>
      <c r="JW21" s="364"/>
      <c r="JX21" s="364"/>
      <c r="JY21" s="364"/>
      <c r="JZ21" s="364"/>
      <c r="KA21" s="364"/>
      <c r="KB21" s="364"/>
      <c r="KC21" s="364"/>
      <c r="KD21" s="364"/>
      <c r="KE21" s="364"/>
      <c r="KF21" s="364"/>
      <c r="KG21" s="364"/>
      <c r="KH21" s="364"/>
      <c r="KI21" s="364"/>
      <c r="KJ21" s="364">
        <v>0.126</v>
      </c>
      <c r="KK21" s="364"/>
      <c r="KL21" s="364"/>
      <c r="KM21" s="364"/>
      <c r="KN21" s="364"/>
      <c r="KO21" s="364"/>
      <c r="KP21" s="364"/>
      <c r="KQ21" s="364"/>
      <c r="KR21" s="364"/>
      <c r="KS21" s="364"/>
      <c r="KT21" s="364"/>
      <c r="KU21" s="364"/>
      <c r="KV21" s="364"/>
      <c r="KW21" s="364"/>
      <c r="KX21" s="364"/>
      <c r="KY21" s="364"/>
      <c r="KZ21" s="364"/>
      <c r="LA21" s="364"/>
      <c r="LB21" s="364"/>
      <c r="LC21" s="364"/>
      <c r="LD21" s="364"/>
      <c r="LE21" s="364"/>
      <c r="LF21" s="364"/>
      <c r="LG21" s="364"/>
      <c r="LH21" s="364"/>
      <c r="LI21" s="364"/>
      <c r="LJ21" s="364"/>
      <c r="LK21" s="364"/>
      <c r="LL21" s="364"/>
      <c r="LM21" s="364"/>
      <c r="LN21" s="364"/>
      <c r="LO21" s="364"/>
      <c r="LP21" s="364"/>
      <c r="LQ21" s="364"/>
      <c r="LR21" s="364"/>
      <c r="LS21" s="364"/>
      <c r="LT21" s="364"/>
      <c r="LU21" s="364"/>
      <c r="LV21" s="364"/>
      <c r="LW21" s="364"/>
      <c r="LX21" s="364"/>
      <c r="LY21" s="364"/>
      <c r="LZ21" s="364"/>
      <c r="MA21" s="364"/>
      <c r="MB21" s="364"/>
      <c r="MC21" s="364"/>
      <c r="MD21" s="364"/>
      <c r="ME21" s="364"/>
      <c r="MF21" s="364"/>
      <c r="MG21" s="364"/>
      <c r="MH21" s="364"/>
      <c r="MI21" s="364"/>
      <c r="MJ21" s="364"/>
      <c r="MK21" s="364"/>
      <c r="ML21" s="364"/>
      <c r="MM21" s="364"/>
      <c r="MN21" s="364"/>
      <c r="MO21" s="364"/>
      <c r="MP21" s="364"/>
      <c r="MQ21" s="364"/>
      <c r="MR21" s="364"/>
      <c r="MS21" s="364"/>
      <c r="MT21" s="364"/>
      <c r="MU21" s="364"/>
      <c r="MV21" s="364"/>
      <c r="MW21" s="364"/>
      <c r="MX21" s="364"/>
      <c r="MY21" s="364"/>
      <c r="MZ21" s="364"/>
      <c r="NA21" s="364"/>
      <c r="NB21" s="364"/>
      <c r="NC21" s="364"/>
      <c r="ND21" s="364" t="s">
        <v>221</v>
      </c>
      <c r="NE21" s="364" t="s">
        <v>221</v>
      </c>
      <c r="NF21" s="364" t="s">
        <v>221</v>
      </c>
      <c r="NG21" s="364" t="s">
        <v>221</v>
      </c>
      <c r="NH21" s="364" t="s">
        <v>221</v>
      </c>
      <c r="NI21" s="364" t="s">
        <v>221</v>
      </c>
      <c r="NJ21" s="364" t="s">
        <v>221</v>
      </c>
      <c r="NK21" s="364" t="s">
        <v>221</v>
      </c>
      <c r="NL21" s="364" t="s">
        <v>221</v>
      </c>
      <c r="NM21" s="364" t="s">
        <v>221</v>
      </c>
      <c r="NN21" s="364" t="s">
        <v>221</v>
      </c>
      <c r="NO21" s="364" t="s">
        <v>221</v>
      </c>
      <c r="NP21" s="364" t="s">
        <v>221</v>
      </c>
      <c r="NQ21" s="364" t="s">
        <v>221</v>
      </c>
      <c r="NR21" s="364" t="s">
        <v>221</v>
      </c>
      <c r="NS21" s="364" t="s">
        <v>221</v>
      </c>
      <c r="NT21" s="364" t="s">
        <v>221</v>
      </c>
      <c r="NU21" s="364" t="s">
        <v>221</v>
      </c>
      <c r="NV21" s="364" t="s">
        <v>221</v>
      </c>
      <c r="NW21" s="364" t="s">
        <v>221</v>
      </c>
      <c r="NX21" s="364" t="s">
        <v>221</v>
      </c>
      <c r="NY21" s="364" t="s">
        <v>221</v>
      </c>
      <c r="NZ21" s="364" t="s">
        <v>221</v>
      </c>
      <c r="OA21" s="364" t="s">
        <v>221</v>
      </c>
      <c r="OB21" s="364" t="s">
        <v>221</v>
      </c>
      <c r="OC21" s="364" t="s">
        <v>221</v>
      </c>
      <c r="OD21" s="364" t="s">
        <v>221</v>
      </c>
      <c r="OE21" s="364">
        <v>3.6</v>
      </c>
      <c r="OF21" s="364" t="s">
        <v>221</v>
      </c>
      <c r="OG21" s="364"/>
      <c r="OH21" s="364"/>
      <c r="OI21" s="364"/>
      <c r="OJ21" s="364"/>
      <c r="OK21" s="364"/>
      <c r="OL21" s="364"/>
      <c r="OM21" s="364"/>
      <c r="ON21" s="364"/>
      <c r="OO21" s="364"/>
      <c r="OP21" s="364"/>
      <c r="OQ21" s="364"/>
      <c r="OR21" s="364"/>
      <c r="OS21" s="364"/>
      <c r="OT21" s="364"/>
      <c r="OU21" s="364"/>
      <c r="OV21" s="364"/>
      <c r="OW21" s="364"/>
      <c r="OX21" s="364"/>
      <c r="OY21" s="364"/>
      <c r="OZ21" s="364"/>
      <c r="PA21" s="364"/>
      <c r="PB21" s="364"/>
      <c r="PC21" s="364"/>
      <c r="PD21" s="364"/>
      <c r="PE21" s="364"/>
      <c r="PF21" s="364"/>
      <c r="PG21" s="364"/>
      <c r="PH21" s="364"/>
      <c r="PI21" s="364"/>
      <c r="PJ21" s="364"/>
      <c r="PK21" s="364"/>
      <c r="PL21" s="364"/>
      <c r="PM21" s="364"/>
    </row>
    <row r="22" spans="1:429" ht="15">
      <c r="A22" s="365" t="s">
        <v>417</v>
      </c>
      <c r="B22" s="364">
        <f t="shared" si="8"/>
        <v>0</v>
      </c>
      <c r="C22" s="364">
        <f t="shared" si="9"/>
        <v>0</v>
      </c>
      <c r="D22" s="364">
        <f t="shared" si="10"/>
        <v>0</v>
      </c>
      <c r="E22" s="364">
        <f t="shared" si="11"/>
        <v>0</v>
      </c>
      <c r="F22" s="364">
        <f t="shared" si="12"/>
        <v>0</v>
      </c>
      <c r="G22" s="364">
        <f t="shared" si="13"/>
        <v>0</v>
      </c>
      <c r="H22" s="364">
        <f t="shared" si="14"/>
        <v>0</v>
      </c>
      <c r="I22" s="364">
        <f t="shared" si="15"/>
        <v>0</v>
      </c>
      <c r="J22" s="364">
        <f t="shared" si="16"/>
        <v>0</v>
      </c>
      <c r="K22" s="364">
        <f t="shared" si="17"/>
        <v>0</v>
      </c>
      <c r="L22" s="364">
        <f t="shared" si="18"/>
        <v>0</v>
      </c>
      <c r="M22" s="364">
        <f t="shared" si="19"/>
        <v>0</v>
      </c>
      <c r="N22" s="364">
        <f t="shared" si="20"/>
        <v>0</v>
      </c>
      <c r="O22" s="364">
        <f t="shared" si="21"/>
        <v>0</v>
      </c>
      <c r="P22" s="364">
        <f t="shared" si="22"/>
        <v>0</v>
      </c>
      <c r="Q22" s="364">
        <f t="shared" si="23"/>
        <v>0</v>
      </c>
      <c r="R22" s="364">
        <f t="shared" si="24"/>
        <v>0</v>
      </c>
      <c r="S22" s="364">
        <f t="shared" si="25"/>
        <v>0</v>
      </c>
      <c r="T22" s="364">
        <f t="shared" si="26"/>
        <v>0</v>
      </c>
      <c r="U22" s="364">
        <f t="shared" si="27"/>
        <v>0</v>
      </c>
      <c r="V22" s="364">
        <f t="shared" si="28"/>
        <v>0</v>
      </c>
      <c r="W22" s="364">
        <f t="shared" si="29"/>
        <v>0</v>
      </c>
      <c r="X22" s="364">
        <f t="shared" si="30"/>
        <v>6.5471999999999989E-2</v>
      </c>
      <c r="Y22" s="364">
        <f t="shared" si="31"/>
        <v>0.17801849999999997</v>
      </c>
      <c r="Z22" s="364">
        <f t="shared" si="32"/>
        <v>0</v>
      </c>
      <c r="AA22" s="364">
        <f t="shared" si="33"/>
        <v>0</v>
      </c>
      <c r="AB22" s="364">
        <f t="shared" si="34"/>
        <v>0</v>
      </c>
      <c r="AC22" s="364">
        <f t="shared" si="35"/>
        <v>1.0239000000000001E-3</v>
      </c>
      <c r="AD22" s="364">
        <f t="shared" si="36"/>
        <v>1.1999999999999999E-3</v>
      </c>
      <c r="AE22" s="364">
        <f t="shared" si="37"/>
        <v>5.7599999999999998E-2</v>
      </c>
      <c r="AF22" s="364">
        <f t="shared" si="38"/>
        <v>0</v>
      </c>
      <c r="AG22" s="364"/>
      <c r="AH22" s="364"/>
      <c r="AI22" s="364"/>
      <c r="AJ22" s="364"/>
      <c r="AK22" s="364"/>
      <c r="AL22" s="364"/>
      <c r="AM22" s="364"/>
      <c r="AN22" s="364"/>
      <c r="AO22" s="364"/>
      <c r="AP22" s="364"/>
      <c r="AQ22" s="364"/>
      <c r="AR22" s="364"/>
      <c r="AS22" s="364"/>
      <c r="AT22" s="364"/>
      <c r="AU22" s="364"/>
      <c r="AV22" s="364"/>
      <c r="AW22" s="364"/>
      <c r="AX22" s="364"/>
      <c r="AY22" s="364"/>
      <c r="AZ22" s="364"/>
      <c r="BA22" s="364"/>
      <c r="BB22" s="364"/>
      <c r="BC22" s="364"/>
      <c r="BD22" s="364"/>
      <c r="BE22" s="364"/>
      <c r="BF22" s="364"/>
      <c r="BG22" s="364"/>
      <c r="BH22" s="364"/>
      <c r="BI22" s="364"/>
      <c r="BJ22" s="364"/>
      <c r="BK22" s="364"/>
      <c r="BL22" s="364"/>
      <c r="BM22" s="364"/>
      <c r="BN22" s="364"/>
      <c r="BO22" s="364"/>
      <c r="BP22" s="364"/>
      <c r="BQ22" s="364"/>
      <c r="BR22" s="364"/>
      <c r="BS22" s="364"/>
      <c r="BT22" s="364"/>
      <c r="BU22" s="364"/>
      <c r="BV22" s="364"/>
      <c r="BW22" s="364"/>
      <c r="BX22" s="364"/>
      <c r="BY22" s="364"/>
      <c r="BZ22" s="364"/>
      <c r="CA22" s="364"/>
      <c r="CB22" s="364"/>
      <c r="CC22" s="364"/>
      <c r="CD22" s="364"/>
      <c r="CE22" s="364"/>
      <c r="CF22" s="364"/>
      <c r="CG22" s="364"/>
      <c r="CH22" s="364"/>
      <c r="CI22" s="364"/>
      <c r="CJ22" s="364"/>
      <c r="CK22" s="364"/>
      <c r="CL22" s="364"/>
      <c r="CM22" s="364"/>
      <c r="CN22" s="364"/>
      <c r="CO22" s="364"/>
      <c r="CP22" s="364"/>
      <c r="CQ22" s="364"/>
      <c r="CR22" s="364"/>
      <c r="CS22" s="364"/>
      <c r="CT22" s="364"/>
      <c r="CU22" s="364"/>
      <c r="CV22" s="364"/>
      <c r="CW22" s="364"/>
      <c r="CX22" s="364"/>
      <c r="CY22" s="364"/>
      <c r="CZ22" s="364"/>
      <c r="DA22" s="364"/>
      <c r="DB22" s="364"/>
      <c r="DC22" s="364"/>
      <c r="DD22" s="364"/>
      <c r="DE22" s="364"/>
      <c r="DF22" s="364"/>
      <c r="DG22" s="364"/>
      <c r="DH22" s="364"/>
      <c r="DI22" s="364"/>
      <c r="DJ22" s="364"/>
      <c r="DK22" s="364"/>
      <c r="DL22" s="364"/>
      <c r="DM22" s="364"/>
      <c r="DN22" s="364"/>
      <c r="DO22" s="364"/>
      <c r="DP22" s="364"/>
      <c r="DQ22" s="364"/>
      <c r="DR22" s="364"/>
      <c r="DS22" s="364"/>
      <c r="DT22" s="364"/>
      <c r="DU22" s="364"/>
      <c r="DV22" s="364"/>
      <c r="DW22" s="364"/>
      <c r="DX22" s="364"/>
      <c r="DY22" s="364"/>
      <c r="DZ22" s="364"/>
      <c r="EA22" s="364"/>
      <c r="EB22" s="364"/>
      <c r="EC22" s="364"/>
      <c r="ED22" s="364"/>
      <c r="EE22" s="364"/>
      <c r="EF22" s="364"/>
      <c r="EG22" s="364"/>
      <c r="EH22" s="364"/>
      <c r="EI22" s="364"/>
      <c r="EJ22" s="364"/>
      <c r="EK22" s="364"/>
      <c r="EL22" s="364"/>
      <c r="EM22" s="364"/>
      <c r="EN22" s="364"/>
      <c r="EO22" s="364"/>
      <c r="EP22" s="364"/>
      <c r="EQ22" s="364"/>
      <c r="ER22" s="364"/>
      <c r="ES22" s="364"/>
      <c r="ET22" s="364"/>
      <c r="EU22" s="364"/>
      <c r="EV22" s="364"/>
      <c r="EW22" s="364"/>
      <c r="EX22" s="364"/>
      <c r="EY22" s="364"/>
      <c r="EZ22" s="364"/>
      <c r="FA22" s="364"/>
      <c r="FB22" s="364"/>
      <c r="FC22" s="364"/>
      <c r="FD22" s="364"/>
      <c r="FE22" s="364"/>
      <c r="FF22" s="364"/>
      <c r="FG22" s="364"/>
      <c r="FH22" s="364"/>
      <c r="FI22" s="364"/>
      <c r="FJ22" s="364"/>
      <c r="FK22" s="364"/>
      <c r="FL22" s="364"/>
      <c r="FM22" s="364"/>
      <c r="FN22" s="364"/>
      <c r="FO22" s="364"/>
      <c r="FP22" s="364"/>
      <c r="FQ22" s="364"/>
      <c r="FR22" s="364"/>
      <c r="FS22" s="364"/>
      <c r="FT22" s="364"/>
      <c r="FU22" s="364"/>
      <c r="FV22" s="364"/>
      <c r="FW22" s="364"/>
      <c r="FX22" s="364"/>
      <c r="FY22" s="364"/>
      <c r="FZ22" s="364"/>
      <c r="GA22" s="364"/>
      <c r="GB22" s="364"/>
      <c r="GC22" s="364"/>
      <c r="GD22" s="364"/>
      <c r="GE22" s="364"/>
      <c r="GF22" s="364"/>
      <c r="GG22" s="364"/>
      <c r="GH22" s="364"/>
      <c r="GI22" s="364"/>
      <c r="GJ22" s="364"/>
      <c r="GK22" s="364"/>
      <c r="GL22" s="364"/>
      <c r="GM22" s="364"/>
      <c r="GN22" s="364"/>
      <c r="GO22" s="364"/>
      <c r="GP22" s="364"/>
      <c r="GQ22" s="364"/>
      <c r="GR22" s="364"/>
      <c r="GS22" s="364"/>
      <c r="GT22" s="364"/>
      <c r="GU22" s="364"/>
      <c r="GV22" s="364"/>
      <c r="GW22" s="364"/>
      <c r="GX22" s="364"/>
      <c r="GY22" s="364"/>
      <c r="GZ22" s="364"/>
      <c r="HA22" s="364"/>
      <c r="HB22" s="364"/>
      <c r="HC22" s="364"/>
      <c r="HD22" s="364"/>
      <c r="HE22" s="364"/>
      <c r="HF22" s="364"/>
      <c r="HG22" s="364"/>
      <c r="HH22" s="364"/>
      <c r="HI22" s="364"/>
      <c r="HJ22" s="364"/>
      <c r="HK22" s="364"/>
      <c r="HL22" s="364"/>
      <c r="HM22" s="364"/>
      <c r="HN22" s="364"/>
      <c r="HO22" s="364"/>
      <c r="HP22" s="364"/>
      <c r="HQ22" s="364"/>
      <c r="HR22" s="364"/>
      <c r="HS22" s="364"/>
      <c r="HT22" s="364"/>
      <c r="HU22" s="364"/>
      <c r="HV22" s="364"/>
      <c r="HW22" s="364"/>
      <c r="HX22" s="364"/>
      <c r="HY22" s="364"/>
      <c r="HZ22" s="364"/>
      <c r="IA22" s="364"/>
      <c r="IB22" s="364"/>
      <c r="IC22" s="364"/>
      <c r="ID22" s="364"/>
      <c r="IE22" s="364"/>
      <c r="IF22" s="364"/>
      <c r="IG22" s="364"/>
      <c r="IH22" s="364"/>
      <c r="II22" s="364"/>
      <c r="IJ22" s="364"/>
      <c r="IK22" s="364"/>
      <c r="IL22" s="364"/>
      <c r="IM22" s="364"/>
      <c r="IN22" s="364"/>
      <c r="IO22" s="364"/>
      <c r="IP22" s="364"/>
      <c r="IQ22" s="364"/>
      <c r="IR22" s="364"/>
      <c r="IS22" s="364"/>
      <c r="IT22" s="364"/>
      <c r="IU22" s="364"/>
      <c r="IV22" s="364"/>
      <c r="IW22" s="364"/>
      <c r="IX22" s="364"/>
      <c r="IY22" s="364"/>
      <c r="IZ22" s="364"/>
      <c r="JA22" s="364"/>
      <c r="JB22" s="364"/>
      <c r="JC22" s="364"/>
      <c r="JD22" s="364"/>
      <c r="JE22" s="364"/>
      <c r="JF22" s="364"/>
      <c r="JG22" s="364"/>
      <c r="JH22" s="364"/>
      <c r="JI22" s="364"/>
      <c r="JJ22" s="364"/>
      <c r="JK22" s="364"/>
      <c r="JL22" s="364"/>
      <c r="JM22" s="364"/>
      <c r="JN22" s="364"/>
      <c r="JO22" s="364"/>
      <c r="JP22" s="364"/>
      <c r="JQ22" s="364"/>
      <c r="JR22" s="364"/>
      <c r="JS22" s="364"/>
      <c r="JT22" s="364"/>
      <c r="JU22" s="364"/>
      <c r="JV22" s="364"/>
      <c r="JW22" s="364"/>
      <c r="JX22" s="364"/>
      <c r="JY22" s="364"/>
      <c r="JZ22" s="364"/>
      <c r="KA22" s="364"/>
      <c r="KB22" s="364"/>
      <c r="KC22" s="364"/>
      <c r="KD22" s="364"/>
      <c r="KE22" s="364"/>
      <c r="KF22" s="364"/>
      <c r="KG22" s="364"/>
      <c r="KH22" s="364"/>
      <c r="KI22" s="364"/>
      <c r="KJ22" s="364"/>
      <c r="KK22" s="364"/>
      <c r="KL22" s="364"/>
      <c r="KM22" s="364"/>
      <c r="KN22" s="364"/>
      <c r="KO22" s="364"/>
      <c r="KP22" s="364"/>
      <c r="KQ22" s="364"/>
      <c r="KR22" s="364"/>
      <c r="KS22" s="364"/>
      <c r="KT22" s="364"/>
      <c r="KU22" s="364"/>
      <c r="KV22" s="364"/>
      <c r="KW22" s="364">
        <v>65.471999999999994</v>
      </c>
      <c r="KX22" s="364">
        <v>32.735999999999997</v>
      </c>
      <c r="KY22" s="364">
        <v>52.482900000000001</v>
      </c>
      <c r="KZ22" s="364">
        <v>79.739099999999993</v>
      </c>
      <c r="LA22" s="364">
        <v>13.060499999999999</v>
      </c>
      <c r="LB22" s="364"/>
      <c r="LC22" s="364"/>
      <c r="LD22" s="364"/>
      <c r="LE22" s="364"/>
      <c r="LF22" s="364"/>
      <c r="LG22" s="364"/>
      <c r="LH22" s="364"/>
      <c r="LI22" s="364"/>
      <c r="LJ22" s="364"/>
      <c r="LK22" s="364"/>
      <c r="LL22" s="364"/>
      <c r="LM22" s="364"/>
      <c r="LN22" s="364"/>
      <c r="LO22" s="364"/>
      <c r="LP22" s="364"/>
      <c r="LQ22" s="364"/>
      <c r="LR22" s="364"/>
      <c r="LS22" s="364"/>
      <c r="LT22" s="364"/>
      <c r="LU22" s="364"/>
      <c r="LV22" s="364"/>
      <c r="LW22" s="364"/>
      <c r="LX22" s="364"/>
      <c r="LY22" s="364"/>
      <c r="LZ22" s="364"/>
      <c r="MA22" s="364"/>
      <c r="MB22" s="364"/>
      <c r="MC22" s="364"/>
      <c r="MD22" s="364"/>
      <c r="ME22" s="364"/>
      <c r="MF22" s="364"/>
      <c r="MG22" s="364"/>
      <c r="MH22" s="364"/>
      <c r="MI22" s="364"/>
      <c r="MJ22" s="364"/>
      <c r="MK22" s="364"/>
      <c r="ML22" s="364"/>
      <c r="MM22" s="364"/>
      <c r="MN22" s="364"/>
      <c r="MO22" s="364"/>
      <c r="MP22" s="364"/>
      <c r="MQ22" s="364"/>
      <c r="MR22" s="364"/>
      <c r="MS22" s="364"/>
      <c r="MT22" s="364"/>
      <c r="MU22" s="364"/>
      <c r="MV22" s="364"/>
      <c r="MW22" s="364"/>
      <c r="MX22" s="364"/>
      <c r="MY22" s="364"/>
      <c r="MZ22" s="364">
        <v>1.0239</v>
      </c>
      <c r="NA22" s="364"/>
      <c r="NB22" s="364"/>
      <c r="NC22" s="364"/>
      <c r="ND22" s="364" t="s">
        <v>221</v>
      </c>
      <c r="NE22" s="364" t="s">
        <v>221</v>
      </c>
      <c r="NF22" s="364" t="s">
        <v>221</v>
      </c>
      <c r="NG22" s="364" t="s">
        <v>221</v>
      </c>
      <c r="NH22" s="364" t="s">
        <v>221</v>
      </c>
      <c r="NI22" s="364" t="s">
        <v>221</v>
      </c>
      <c r="NJ22" s="364" t="s">
        <v>221</v>
      </c>
      <c r="NK22" s="364">
        <v>1.2</v>
      </c>
      <c r="NL22" s="364" t="s">
        <v>221</v>
      </c>
      <c r="NM22" s="364" t="s">
        <v>221</v>
      </c>
      <c r="NN22" s="364" t="s">
        <v>221</v>
      </c>
      <c r="NO22" s="364" t="s">
        <v>221</v>
      </c>
      <c r="NP22" s="364" t="s">
        <v>221</v>
      </c>
      <c r="NQ22" s="364" t="s">
        <v>221</v>
      </c>
      <c r="NR22" s="364" t="s">
        <v>221</v>
      </c>
      <c r="NS22" s="364" t="s">
        <v>221</v>
      </c>
      <c r="NT22" s="364" t="s">
        <v>221</v>
      </c>
      <c r="NU22" s="364" t="s">
        <v>221</v>
      </c>
      <c r="NV22" s="364" t="s">
        <v>221</v>
      </c>
      <c r="NW22" s="364" t="s">
        <v>221</v>
      </c>
      <c r="NX22" s="364" t="s">
        <v>221</v>
      </c>
      <c r="NY22" s="364" t="s">
        <v>221</v>
      </c>
      <c r="NZ22" s="364">
        <v>57.6</v>
      </c>
      <c r="OA22" s="364" t="s">
        <v>221</v>
      </c>
      <c r="OB22" s="364" t="s">
        <v>221</v>
      </c>
      <c r="OC22" s="364" t="s">
        <v>221</v>
      </c>
      <c r="OD22" s="364" t="s">
        <v>221</v>
      </c>
      <c r="OE22" s="364" t="s">
        <v>221</v>
      </c>
      <c r="OF22" s="364" t="s">
        <v>221</v>
      </c>
      <c r="OG22" s="364"/>
      <c r="OH22" s="364"/>
      <c r="OI22" s="364"/>
      <c r="OJ22" s="364"/>
      <c r="OK22" s="364"/>
      <c r="OL22" s="364"/>
      <c r="OM22" s="364"/>
      <c r="ON22" s="364"/>
      <c r="OO22" s="364"/>
      <c r="OP22" s="364"/>
      <c r="OQ22" s="364"/>
      <c r="OR22" s="364"/>
      <c r="OS22" s="364"/>
      <c r="OT22" s="364"/>
      <c r="OU22" s="364"/>
      <c r="OV22" s="364"/>
      <c r="OW22" s="364"/>
      <c r="OX22" s="364"/>
      <c r="OY22" s="364"/>
      <c r="OZ22" s="364"/>
      <c r="PA22" s="364"/>
      <c r="PB22" s="364"/>
      <c r="PC22" s="364"/>
      <c r="PD22" s="364"/>
      <c r="PE22" s="364"/>
      <c r="PF22" s="364"/>
      <c r="PG22" s="364"/>
      <c r="PH22" s="364"/>
      <c r="PI22" s="364"/>
      <c r="PJ22" s="364"/>
      <c r="PK22" s="364"/>
      <c r="PL22" s="364"/>
      <c r="PM22" s="364"/>
    </row>
    <row r="23" spans="1:429" ht="15">
      <c r="A23" s="365" t="s">
        <v>607</v>
      </c>
      <c r="B23" s="364">
        <f t="shared" si="8"/>
        <v>0</v>
      </c>
      <c r="C23" s="364">
        <f t="shared" si="9"/>
        <v>0</v>
      </c>
      <c r="D23" s="364">
        <f t="shared" si="10"/>
        <v>0</v>
      </c>
      <c r="E23" s="364">
        <f t="shared" si="11"/>
        <v>0</v>
      </c>
      <c r="F23" s="364">
        <f t="shared" si="12"/>
        <v>0</v>
      </c>
      <c r="G23" s="364">
        <f t="shared" si="13"/>
        <v>0</v>
      </c>
      <c r="H23" s="364">
        <f t="shared" si="14"/>
        <v>0</v>
      </c>
      <c r="I23" s="364">
        <f t="shared" si="15"/>
        <v>0</v>
      </c>
      <c r="J23" s="364">
        <f t="shared" si="16"/>
        <v>0</v>
      </c>
      <c r="K23" s="364">
        <f t="shared" si="17"/>
        <v>0</v>
      </c>
      <c r="L23" s="364">
        <f t="shared" si="18"/>
        <v>0</v>
      </c>
      <c r="M23" s="364">
        <f t="shared" si="19"/>
        <v>0</v>
      </c>
      <c r="N23" s="364">
        <f t="shared" si="20"/>
        <v>0</v>
      </c>
      <c r="O23" s="364">
        <f t="shared" si="21"/>
        <v>0</v>
      </c>
      <c r="P23" s="364">
        <f t="shared" si="22"/>
        <v>0</v>
      </c>
      <c r="Q23" s="364">
        <f t="shared" si="23"/>
        <v>0</v>
      </c>
      <c r="R23" s="364">
        <f t="shared" si="24"/>
        <v>0</v>
      </c>
      <c r="S23" s="364">
        <f t="shared" si="25"/>
        <v>0</v>
      </c>
      <c r="T23" s="364">
        <f t="shared" si="26"/>
        <v>0</v>
      </c>
      <c r="U23" s="364">
        <f t="shared" si="27"/>
        <v>0</v>
      </c>
      <c r="V23" s="364">
        <f t="shared" si="28"/>
        <v>0</v>
      </c>
      <c r="W23" s="364">
        <f t="shared" si="29"/>
        <v>0</v>
      </c>
      <c r="X23" s="364">
        <f t="shared" si="30"/>
        <v>0</v>
      </c>
      <c r="Y23" s="364">
        <f t="shared" si="31"/>
        <v>0</v>
      </c>
      <c r="Z23" s="364">
        <f t="shared" si="32"/>
        <v>0</v>
      </c>
      <c r="AA23" s="364">
        <f t="shared" si="33"/>
        <v>0</v>
      </c>
      <c r="AB23" s="364">
        <f t="shared" si="34"/>
        <v>0</v>
      </c>
      <c r="AC23" s="364">
        <f t="shared" si="35"/>
        <v>0</v>
      </c>
      <c r="AD23" s="364">
        <f t="shared" si="36"/>
        <v>0</v>
      </c>
      <c r="AE23" s="364">
        <f t="shared" si="37"/>
        <v>0</v>
      </c>
      <c r="AF23" s="364">
        <f t="shared" si="38"/>
        <v>0</v>
      </c>
      <c r="AG23" s="364"/>
      <c r="AH23" s="364"/>
      <c r="AI23" s="364"/>
      <c r="AJ23" s="364"/>
      <c r="AK23" s="364"/>
      <c r="AL23" s="364"/>
      <c r="AM23" s="364"/>
      <c r="AN23" s="364"/>
      <c r="AO23" s="364"/>
      <c r="AP23" s="364"/>
      <c r="AQ23" s="364"/>
      <c r="AR23" s="364"/>
      <c r="AS23" s="364"/>
      <c r="AT23" s="364"/>
      <c r="AU23" s="364"/>
      <c r="AV23" s="364"/>
      <c r="AW23" s="364"/>
      <c r="AX23" s="364"/>
      <c r="AY23" s="364"/>
      <c r="AZ23" s="364"/>
      <c r="BA23" s="364"/>
      <c r="BB23" s="364"/>
      <c r="BC23" s="364"/>
      <c r="BD23" s="364"/>
      <c r="BE23" s="364"/>
      <c r="BF23" s="364"/>
      <c r="BG23" s="364"/>
      <c r="BH23" s="364"/>
      <c r="BI23" s="364"/>
      <c r="BJ23" s="364"/>
      <c r="BK23" s="364"/>
      <c r="BL23" s="364"/>
      <c r="BM23" s="364"/>
      <c r="BN23" s="364"/>
      <c r="BO23" s="364"/>
      <c r="BP23" s="364"/>
      <c r="BQ23" s="364"/>
      <c r="BR23" s="364"/>
      <c r="BS23" s="364"/>
      <c r="BT23" s="364"/>
      <c r="BU23" s="364"/>
      <c r="BV23" s="364"/>
      <c r="BW23" s="364"/>
      <c r="BX23" s="364"/>
      <c r="BY23" s="364"/>
      <c r="BZ23" s="364"/>
      <c r="CA23" s="364"/>
      <c r="CB23" s="364"/>
      <c r="CC23" s="364"/>
      <c r="CD23" s="364"/>
      <c r="CE23" s="364"/>
      <c r="CF23" s="364"/>
      <c r="CG23" s="364"/>
      <c r="CH23" s="364"/>
      <c r="CI23" s="364"/>
      <c r="CJ23" s="364"/>
      <c r="CK23" s="364"/>
      <c r="CL23" s="364"/>
      <c r="CM23" s="364"/>
      <c r="CN23" s="364"/>
      <c r="CO23" s="364"/>
      <c r="CP23" s="364"/>
      <c r="CQ23" s="364"/>
      <c r="CR23" s="364"/>
      <c r="CS23" s="364"/>
      <c r="CT23" s="364"/>
      <c r="CU23" s="364"/>
      <c r="CV23" s="364"/>
      <c r="CW23" s="364"/>
      <c r="CX23" s="364"/>
      <c r="CY23" s="364"/>
      <c r="CZ23" s="364"/>
      <c r="DA23" s="364"/>
      <c r="DB23" s="364"/>
      <c r="DC23" s="364"/>
      <c r="DD23" s="364"/>
      <c r="DE23" s="364"/>
      <c r="DF23" s="364"/>
      <c r="DG23" s="364"/>
      <c r="DH23" s="364"/>
      <c r="DI23" s="364"/>
      <c r="DJ23" s="364"/>
      <c r="DK23" s="364"/>
      <c r="DL23" s="364"/>
      <c r="DM23" s="364"/>
      <c r="DN23" s="364"/>
      <c r="DO23" s="364"/>
      <c r="DP23" s="364"/>
      <c r="DQ23" s="364"/>
      <c r="DR23" s="364"/>
      <c r="DS23" s="364"/>
      <c r="DT23" s="364"/>
      <c r="DU23" s="364"/>
      <c r="DV23" s="364"/>
      <c r="DW23" s="364"/>
      <c r="DX23" s="364"/>
      <c r="DY23" s="364"/>
      <c r="DZ23" s="364"/>
      <c r="EA23" s="364"/>
      <c r="EB23" s="364"/>
      <c r="EC23" s="364"/>
      <c r="ED23" s="364"/>
      <c r="EE23" s="364"/>
      <c r="EF23" s="364"/>
      <c r="EG23" s="364"/>
      <c r="EH23" s="364"/>
      <c r="EI23" s="364"/>
      <c r="EJ23" s="364"/>
      <c r="EK23" s="364"/>
      <c r="EL23" s="364"/>
      <c r="EM23" s="364"/>
      <c r="EN23" s="364"/>
      <c r="EO23" s="364"/>
      <c r="EP23" s="364"/>
      <c r="EQ23" s="364"/>
      <c r="ER23" s="364"/>
      <c r="ES23" s="364"/>
      <c r="ET23" s="364"/>
      <c r="EU23" s="364"/>
      <c r="EV23" s="364"/>
      <c r="EW23" s="364"/>
      <c r="EX23" s="364"/>
      <c r="EY23" s="364"/>
      <c r="EZ23" s="364"/>
      <c r="FA23" s="364"/>
      <c r="FB23" s="364"/>
      <c r="FC23" s="364"/>
      <c r="FD23" s="364"/>
      <c r="FE23" s="364"/>
      <c r="FF23" s="364"/>
      <c r="FG23" s="364"/>
      <c r="FH23" s="364"/>
      <c r="FI23" s="364"/>
      <c r="FJ23" s="364"/>
      <c r="FK23" s="364"/>
      <c r="FL23" s="364"/>
      <c r="FM23" s="364"/>
      <c r="FN23" s="364"/>
      <c r="FO23" s="364"/>
      <c r="FP23" s="364"/>
      <c r="FQ23" s="364"/>
      <c r="FR23" s="364"/>
      <c r="FS23" s="364"/>
      <c r="FT23" s="364"/>
      <c r="FU23" s="364"/>
      <c r="FV23" s="364"/>
      <c r="FW23" s="364"/>
      <c r="FX23" s="364"/>
      <c r="FY23" s="364"/>
      <c r="FZ23" s="364"/>
      <c r="GA23" s="364"/>
      <c r="GB23" s="364"/>
      <c r="GC23" s="364"/>
      <c r="GD23" s="364"/>
      <c r="GE23" s="364"/>
      <c r="GF23" s="364"/>
      <c r="GG23" s="364"/>
      <c r="GH23" s="364"/>
      <c r="GI23" s="364"/>
      <c r="GJ23" s="364"/>
      <c r="GK23" s="364"/>
      <c r="GL23" s="364"/>
      <c r="GM23" s="364"/>
      <c r="GN23" s="364"/>
      <c r="GO23" s="364"/>
      <c r="GP23" s="364"/>
      <c r="GQ23" s="364"/>
      <c r="GR23" s="364"/>
      <c r="GS23" s="364"/>
      <c r="GT23" s="364"/>
      <c r="GU23" s="364"/>
      <c r="GV23" s="364"/>
      <c r="GW23" s="364"/>
      <c r="GX23" s="364"/>
      <c r="GY23" s="364"/>
      <c r="GZ23" s="364"/>
      <c r="HA23" s="364"/>
      <c r="HB23" s="364"/>
      <c r="HC23" s="364"/>
      <c r="HD23" s="364"/>
      <c r="HE23" s="364"/>
      <c r="HF23" s="364"/>
      <c r="HG23" s="364"/>
      <c r="HH23" s="364"/>
      <c r="HI23" s="364"/>
      <c r="HJ23" s="364"/>
      <c r="HK23" s="364"/>
      <c r="HL23" s="364"/>
      <c r="HM23" s="364"/>
      <c r="HN23" s="364"/>
      <c r="HO23" s="364"/>
      <c r="HP23" s="364"/>
      <c r="HQ23" s="364"/>
      <c r="HR23" s="364"/>
      <c r="HS23" s="364"/>
      <c r="HT23" s="364"/>
      <c r="HU23" s="364"/>
      <c r="HV23" s="364"/>
      <c r="HW23" s="364"/>
      <c r="HX23" s="364"/>
      <c r="HY23" s="364"/>
      <c r="HZ23" s="364"/>
      <c r="IA23" s="364"/>
      <c r="IB23" s="364"/>
      <c r="IC23" s="364"/>
      <c r="ID23" s="364"/>
      <c r="IE23" s="364"/>
      <c r="IF23" s="364"/>
      <c r="IG23" s="364"/>
      <c r="IH23" s="364"/>
      <c r="II23" s="364"/>
      <c r="IJ23" s="364"/>
      <c r="IK23" s="364"/>
      <c r="IL23" s="364"/>
      <c r="IM23" s="364"/>
      <c r="IN23" s="364"/>
      <c r="IO23" s="364"/>
      <c r="IP23" s="364"/>
      <c r="IQ23" s="364"/>
      <c r="IR23" s="364"/>
      <c r="IS23" s="364"/>
      <c r="IT23" s="364"/>
      <c r="IU23" s="364"/>
      <c r="IV23" s="364"/>
      <c r="IW23" s="364"/>
      <c r="IX23" s="364"/>
      <c r="IY23" s="364"/>
      <c r="IZ23" s="364"/>
      <c r="JA23" s="364"/>
      <c r="JB23" s="364"/>
      <c r="JC23" s="364"/>
      <c r="JD23" s="364"/>
      <c r="JE23" s="364"/>
      <c r="JF23" s="364"/>
      <c r="JG23" s="364"/>
      <c r="JH23" s="364"/>
      <c r="JI23" s="364"/>
      <c r="JJ23" s="364"/>
      <c r="JK23" s="364"/>
      <c r="JL23" s="364"/>
      <c r="JM23" s="364"/>
      <c r="JN23" s="364"/>
      <c r="JO23" s="364"/>
      <c r="JP23" s="364"/>
      <c r="JQ23" s="364"/>
      <c r="JR23" s="364"/>
      <c r="JS23" s="364"/>
      <c r="JT23" s="364"/>
      <c r="JU23" s="364"/>
      <c r="JV23" s="364"/>
      <c r="JW23" s="364"/>
      <c r="JX23" s="364"/>
      <c r="JY23" s="364"/>
      <c r="JZ23" s="364"/>
      <c r="KA23" s="364"/>
      <c r="KB23" s="364"/>
      <c r="KC23" s="364"/>
      <c r="KD23" s="364"/>
      <c r="KE23" s="364"/>
      <c r="KF23" s="364"/>
      <c r="KG23" s="364"/>
      <c r="KH23" s="364"/>
      <c r="KI23" s="364"/>
      <c r="KJ23" s="364"/>
      <c r="KK23" s="364"/>
      <c r="KL23" s="364"/>
      <c r="KM23" s="364"/>
      <c r="KN23" s="364"/>
      <c r="KO23" s="364"/>
      <c r="KP23" s="364"/>
      <c r="KQ23" s="364"/>
      <c r="KR23" s="364"/>
      <c r="KS23" s="364"/>
      <c r="KT23" s="364"/>
      <c r="KU23" s="364"/>
      <c r="KV23" s="364"/>
      <c r="KW23" s="364"/>
      <c r="KX23" s="364"/>
      <c r="KY23" s="364"/>
      <c r="KZ23" s="364"/>
      <c r="LA23" s="364"/>
      <c r="LB23" s="364"/>
      <c r="LC23" s="364"/>
      <c r="LD23" s="364"/>
      <c r="LE23" s="364"/>
      <c r="LF23" s="364"/>
      <c r="LG23" s="364"/>
      <c r="LH23" s="364"/>
      <c r="LI23" s="364"/>
      <c r="LJ23" s="364"/>
      <c r="LK23" s="364"/>
      <c r="LL23" s="364"/>
      <c r="LM23" s="364"/>
      <c r="LN23" s="364"/>
      <c r="LO23" s="364"/>
      <c r="LP23" s="364"/>
      <c r="LQ23" s="364"/>
      <c r="LR23" s="364"/>
      <c r="LS23" s="364"/>
      <c r="LT23" s="364"/>
      <c r="LU23" s="364"/>
      <c r="LV23" s="364"/>
      <c r="LW23" s="364"/>
      <c r="LX23" s="364"/>
      <c r="LY23" s="364"/>
      <c r="LZ23" s="364"/>
      <c r="MA23" s="364"/>
      <c r="MB23" s="364"/>
      <c r="MC23" s="364"/>
      <c r="MD23" s="364"/>
      <c r="ME23" s="364"/>
      <c r="MF23" s="364"/>
      <c r="MG23" s="364"/>
      <c r="MH23" s="364"/>
      <c r="MI23" s="364"/>
      <c r="MJ23" s="364"/>
      <c r="MK23" s="364"/>
      <c r="ML23" s="364"/>
      <c r="MM23" s="364"/>
      <c r="MN23" s="364"/>
      <c r="MO23" s="364"/>
      <c r="MP23" s="364"/>
      <c r="MQ23" s="364"/>
      <c r="MR23" s="364"/>
      <c r="MS23" s="364"/>
      <c r="MT23" s="364"/>
      <c r="MU23" s="364"/>
      <c r="MV23" s="364"/>
      <c r="MW23" s="364"/>
      <c r="MX23" s="364"/>
      <c r="MY23" s="364"/>
      <c r="MZ23" s="364"/>
      <c r="NA23" s="364"/>
      <c r="NB23" s="364"/>
      <c r="NC23" s="364"/>
      <c r="ND23" s="364"/>
      <c r="NE23" s="364"/>
      <c r="NF23" s="364"/>
      <c r="NG23" s="364"/>
      <c r="NH23" s="364"/>
      <c r="NI23" s="364"/>
      <c r="NJ23" s="364"/>
      <c r="NK23" s="364"/>
      <c r="NL23" s="364"/>
      <c r="NM23" s="364"/>
      <c r="NN23" s="364"/>
      <c r="NO23" s="364"/>
      <c r="NP23" s="364"/>
      <c r="NQ23" s="364"/>
      <c r="NR23" s="364"/>
      <c r="NS23" s="364"/>
      <c r="NT23" s="364"/>
      <c r="NU23" s="364"/>
      <c r="NV23" s="364"/>
      <c r="NW23" s="364"/>
      <c r="NX23" s="364"/>
      <c r="NY23" s="364"/>
      <c r="NZ23" s="364"/>
      <c r="OA23" s="364"/>
      <c r="OB23" s="364"/>
      <c r="OC23" s="364"/>
      <c r="OD23" s="364"/>
      <c r="OE23" s="364"/>
      <c r="OF23" s="364"/>
      <c r="OG23" s="364"/>
      <c r="OH23" s="364"/>
      <c r="OI23" s="364"/>
      <c r="OJ23" s="364"/>
      <c r="OK23" s="364"/>
      <c r="OL23" s="364"/>
      <c r="OM23" s="364"/>
      <c r="ON23" s="364"/>
      <c r="OO23" s="364"/>
      <c r="OP23" s="364"/>
      <c r="OQ23" s="364"/>
      <c r="OR23" s="364"/>
      <c r="OS23" s="364"/>
      <c r="OT23" s="364"/>
      <c r="OU23" s="364"/>
      <c r="OV23" s="364"/>
      <c r="OW23" s="364"/>
      <c r="OX23" s="364"/>
      <c r="OY23" s="364"/>
      <c r="OZ23" s="364"/>
      <c r="PA23" s="364"/>
      <c r="PB23" s="364"/>
      <c r="PC23" s="364"/>
      <c r="PD23" s="364"/>
      <c r="PE23" s="364"/>
      <c r="PF23" s="364"/>
      <c r="PG23" s="364"/>
      <c r="PH23" s="364"/>
      <c r="PI23" s="364"/>
      <c r="PJ23" s="364"/>
      <c r="PK23" s="364"/>
      <c r="PL23" s="364"/>
      <c r="PM23" s="364"/>
    </row>
    <row r="24" spans="1:429" ht="15">
      <c r="A24" s="365" t="s">
        <v>608</v>
      </c>
      <c r="B24" s="364">
        <f t="shared" si="8"/>
        <v>0</v>
      </c>
      <c r="C24" s="364">
        <f t="shared" si="9"/>
        <v>0</v>
      </c>
      <c r="D24" s="364">
        <f t="shared" si="10"/>
        <v>0</v>
      </c>
      <c r="E24" s="364">
        <f t="shared" si="11"/>
        <v>0</v>
      </c>
      <c r="F24" s="364">
        <f t="shared" si="12"/>
        <v>0</v>
      </c>
      <c r="G24" s="364">
        <f t="shared" si="13"/>
        <v>0</v>
      </c>
      <c r="H24" s="364">
        <f t="shared" si="14"/>
        <v>0</v>
      </c>
      <c r="I24" s="364">
        <f t="shared" si="15"/>
        <v>0</v>
      </c>
      <c r="J24" s="364">
        <f t="shared" si="16"/>
        <v>0</v>
      </c>
      <c r="K24" s="364">
        <f t="shared" si="17"/>
        <v>0</v>
      </c>
      <c r="L24" s="364">
        <f t="shared" si="18"/>
        <v>0</v>
      </c>
      <c r="M24" s="364">
        <f t="shared" si="19"/>
        <v>0</v>
      </c>
      <c r="N24" s="364">
        <f t="shared" si="20"/>
        <v>0</v>
      </c>
      <c r="O24" s="364">
        <f t="shared" si="21"/>
        <v>0</v>
      </c>
      <c r="P24" s="364">
        <f t="shared" si="22"/>
        <v>0</v>
      </c>
      <c r="Q24" s="364">
        <f t="shared" si="23"/>
        <v>0</v>
      </c>
      <c r="R24" s="364">
        <f t="shared" si="24"/>
        <v>0</v>
      </c>
      <c r="S24" s="364">
        <f t="shared" si="25"/>
        <v>0</v>
      </c>
      <c r="T24" s="364">
        <f t="shared" si="26"/>
        <v>0</v>
      </c>
      <c r="U24" s="364">
        <f t="shared" si="27"/>
        <v>0</v>
      </c>
      <c r="V24" s="364">
        <f t="shared" si="28"/>
        <v>0</v>
      </c>
      <c r="W24" s="364">
        <f t="shared" si="29"/>
        <v>0</v>
      </c>
      <c r="X24" s="364">
        <f t="shared" si="30"/>
        <v>0</v>
      </c>
      <c r="Y24" s="364">
        <f t="shared" si="31"/>
        <v>0</v>
      </c>
      <c r="Z24" s="364">
        <f t="shared" si="32"/>
        <v>0</v>
      </c>
      <c r="AA24" s="364">
        <f t="shared" si="33"/>
        <v>0</v>
      </c>
      <c r="AB24" s="364">
        <f t="shared" si="34"/>
        <v>0</v>
      </c>
      <c r="AC24" s="364">
        <f t="shared" si="35"/>
        <v>0</v>
      </c>
      <c r="AD24" s="364">
        <f t="shared" si="36"/>
        <v>0</v>
      </c>
      <c r="AE24" s="364">
        <f t="shared" si="37"/>
        <v>0</v>
      </c>
      <c r="AF24" s="364">
        <f t="shared" si="38"/>
        <v>0</v>
      </c>
      <c r="AG24" s="364"/>
      <c r="AH24" s="364"/>
      <c r="AI24" s="364"/>
      <c r="AJ24" s="364"/>
      <c r="AK24" s="364"/>
      <c r="AL24" s="364"/>
      <c r="AM24" s="364"/>
      <c r="AN24" s="364"/>
      <c r="AO24" s="364"/>
      <c r="AP24" s="364"/>
      <c r="AQ24" s="364"/>
      <c r="AR24" s="364"/>
      <c r="AS24" s="364"/>
      <c r="AT24" s="364"/>
      <c r="AU24" s="364"/>
      <c r="AV24" s="364"/>
      <c r="AW24" s="364"/>
      <c r="AX24" s="364"/>
      <c r="AY24" s="364"/>
      <c r="AZ24" s="364"/>
      <c r="BA24" s="364"/>
      <c r="BB24" s="364"/>
      <c r="BC24" s="364"/>
      <c r="BD24" s="364"/>
      <c r="BE24" s="364"/>
      <c r="BF24" s="364"/>
      <c r="BG24" s="364"/>
      <c r="BH24" s="364"/>
      <c r="BI24" s="364"/>
      <c r="BJ24" s="364"/>
      <c r="BK24" s="364"/>
      <c r="BL24" s="364"/>
      <c r="BM24" s="364"/>
      <c r="BN24" s="364"/>
      <c r="BO24" s="364"/>
      <c r="BP24" s="364"/>
      <c r="BQ24" s="364"/>
      <c r="BR24" s="364"/>
      <c r="BS24" s="364"/>
      <c r="BT24" s="364"/>
      <c r="BU24" s="364"/>
      <c r="BV24" s="364"/>
      <c r="BW24" s="364"/>
      <c r="BX24" s="364"/>
      <c r="BY24" s="364"/>
      <c r="BZ24" s="364"/>
      <c r="CA24" s="364"/>
      <c r="CB24" s="364"/>
      <c r="CC24" s="364"/>
      <c r="CD24" s="364"/>
      <c r="CE24" s="364"/>
      <c r="CF24" s="364"/>
      <c r="CG24" s="364"/>
      <c r="CH24" s="364"/>
      <c r="CI24" s="364"/>
      <c r="CJ24" s="364"/>
      <c r="CK24" s="364"/>
      <c r="CL24" s="364"/>
      <c r="CM24" s="364"/>
      <c r="CN24" s="364"/>
      <c r="CO24" s="364"/>
      <c r="CP24" s="364"/>
      <c r="CQ24" s="364"/>
      <c r="CR24" s="364"/>
      <c r="CS24" s="364"/>
      <c r="CT24" s="364"/>
      <c r="CU24" s="364"/>
      <c r="CV24" s="364"/>
      <c r="CW24" s="364"/>
      <c r="CX24" s="364"/>
      <c r="CY24" s="364"/>
      <c r="CZ24" s="364"/>
      <c r="DA24" s="364"/>
      <c r="DB24" s="364"/>
      <c r="DC24" s="364"/>
      <c r="DD24" s="364"/>
      <c r="DE24" s="364"/>
      <c r="DF24" s="364"/>
      <c r="DG24" s="364"/>
      <c r="DH24" s="364"/>
      <c r="DI24" s="364"/>
      <c r="DJ24" s="364"/>
      <c r="DK24" s="364"/>
      <c r="DL24" s="364"/>
      <c r="DM24" s="364"/>
      <c r="DN24" s="364"/>
      <c r="DO24" s="364"/>
      <c r="DP24" s="364"/>
      <c r="DQ24" s="364"/>
      <c r="DR24" s="364"/>
      <c r="DS24" s="364"/>
      <c r="DT24" s="364"/>
      <c r="DU24" s="364"/>
      <c r="DV24" s="364"/>
      <c r="DW24" s="364"/>
      <c r="DX24" s="364"/>
      <c r="DY24" s="364"/>
      <c r="DZ24" s="364"/>
      <c r="EA24" s="364"/>
      <c r="EB24" s="364"/>
      <c r="EC24" s="364"/>
      <c r="ED24" s="364"/>
      <c r="EE24" s="364"/>
      <c r="EF24" s="364"/>
      <c r="EG24" s="364"/>
      <c r="EH24" s="364"/>
      <c r="EI24" s="364"/>
      <c r="EJ24" s="364"/>
      <c r="EK24" s="364"/>
      <c r="EL24" s="364"/>
      <c r="EM24" s="364"/>
      <c r="EN24" s="364"/>
      <c r="EO24" s="364"/>
      <c r="EP24" s="364"/>
      <c r="EQ24" s="364"/>
      <c r="ER24" s="364"/>
      <c r="ES24" s="364"/>
      <c r="ET24" s="364"/>
      <c r="EU24" s="364"/>
      <c r="EV24" s="364"/>
      <c r="EW24" s="364"/>
      <c r="EX24" s="364"/>
      <c r="EY24" s="364"/>
      <c r="EZ24" s="364"/>
      <c r="FA24" s="364"/>
      <c r="FB24" s="364"/>
      <c r="FC24" s="364"/>
      <c r="FD24" s="364"/>
      <c r="FE24" s="364"/>
      <c r="FF24" s="364"/>
      <c r="FG24" s="364"/>
      <c r="FH24" s="364"/>
      <c r="FI24" s="364"/>
      <c r="FJ24" s="364"/>
      <c r="FK24" s="364"/>
      <c r="FL24" s="364"/>
      <c r="FM24" s="364"/>
      <c r="FN24" s="364"/>
      <c r="FO24" s="364"/>
      <c r="FP24" s="364"/>
      <c r="FQ24" s="364"/>
      <c r="FR24" s="364"/>
      <c r="FS24" s="364"/>
      <c r="FT24" s="364"/>
      <c r="FU24" s="364"/>
      <c r="FV24" s="364"/>
      <c r="FW24" s="364"/>
      <c r="FX24" s="364"/>
      <c r="FY24" s="364"/>
      <c r="FZ24" s="364"/>
      <c r="GA24" s="364"/>
      <c r="GB24" s="364"/>
      <c r="GC24" s="364"/>
      <c r="GD24" s="364"/>
      <c r="GE24" s="364"/>
      <c r="GF24" s="364"/>
      <c r="GG24" s="364"/>
      <c r="GH24" s="364"/>
      <c r="GI24" s="364"/>
      <c r="GJ24" s="364"/>
      <c r="GK24" s="364"/>
      <c r="GL24" s="364"/>
      <c r="GM24" s="364"/>
      <c r="GN24" s="364"/>
      <c r="GO24" s="364"/>
      <c r="GP24" s="364"/>
      <c r="GQ24" s="364"/>
      <c r="GR24" s="364"/>
      <c r="GS24" s="364"/>
      <c r="GT24" s="364"/>
      <c r="GU24" s="364"/>
      <c r="GV24" s="364"/>
      <c r="GW24" s="364"/>
      <c r="GX24" s="364"/>
      <c r="GY24" s="364"/>
      <c r="GZ24" s="364"/>
      <c r="HA24" s="364"/>
      <c r="HB24" s="364"/>
      <c r="HC24" s="364"/>
      <c r="HD24" s="364"/>
      <c r="HE24" s="364"/>
      <c r="HF24" s="364"/>
      <c r="HG24" s="364"/>
      <c r="HH24" s="364"/>
      <c r="HI24" s="364"/>
      <c r="HJ24" s="364"/>
      <c r="HK24" s="364"/>
      <c r="HL24" s="364"/>
      <c r="HM24" s="364"/>
      <c r="HN24" s="364"/>
      <c r="HO24" s="364"/>
      <c r="HP24" s="364"/>
      <c r="HQ24" s="364"/>
      <c r="HR24" s="364"/>
      <c r="HS24" s="364"/>
      <c r="HT24" s="364"/>
      <c r="HU24" s="364"/>
      <c r="HV24" s="364"/>
      <c r="HW24" s="364"/>
      <c r="HX24" s="364"/>
      <c r="HY24" s="364"/>
      <c r="HZ24" s="364"/>
      <c r="IA24" s="364"/>
      <c r="IB24" s="364"/>
      <c r="IC24" s="364"/>
      <c r="ID24" s="364"/>
      <c r="IE24" s="364"/>
      <c r="IF24" s="364"/>
      <c r="IG24" s="364"/>
      <c r="IH24" s="364"/>
      <c r="II24" s="364"/>
      <c r="IJ24" s="364"/>
      <c r="IK24" s="364"/>
      <c r="IL24" s="364"/>
      <c r="IM24" s="364"/>
      <c r="IN24" s="364"/>
      <c r="IO24" s="364"/>
      <c r="IP24" s="364"/>
      <c r="IQ24" s="364"/>
      <c r="IR24" s="364"/>
      <c r="IS24" s="364"/>
      <c r="IT24" s="364"/>
      <c r="IU24" s="364"/>
      <c r="IV24" s="364"/>
      <c r="IW24" s="364"/>
      <c r="IX24" s="364"/>
      <c r="IY24" s="364"/>
      <c r="IZ24" s="364"/>
      <c r="JA24" s="364"/>
      <c r="JB24" s="364"/>
      <c r="JC24" s="364"/>
      <c r="JD24" s="364"/>
      <c r="JE24" s="364"/>
      <c r="JF24" s="364"/>
      <c r="JG24" s="364"/>
      <c r="JH24" s="364"/>
      <c r="JI24" s="364"/>
      <c r="JJ24" s="364"/>
      <c r="JK24" s="364"/>
      <c r="JL24" s="364"/>
      <c r="JM24" s="364"/>
      <c r="JN24" s="364"/>
      <c r="JO24" s="364"/>
      <c r="JP24" s="364"/>
      <c r="JQ24" s="364"/>
      <c r="JR24" s="364"/>
      <c r="JS24" s="364"/>
      <c r="JT24" s="364"/>
      <c r="JU24" s="364"/>
      <c r="JV24" s="364"/>
      <c r="JW24" s="364"/>
      <c r="JX24" s="364"/>
      <c r="JY24" s="364"/>
      <c r="JZ24" s="364"/>
      <c r="KA24" s="364"/>
      <c r="KB24" s="364"/>
      <c r="KC24" s="364"/>
      <c r="KD24" s="364"/>
      <c r="KE24" s="364"/>
      <c r="KF24" s="364"/>
      <c r="KG24" s="364"/>
      <c r="KH24" s="364"/>
      <c r="KI24" s="364"/>
      <c r="KJ24" s="364"/>
      <c r="KK24" s="364"/>
      <c r="KL24" s="364"/>
      <c r="KM24" s="364"/>
      <c r="KN24" s="364"/>
      <c r="KO24" s="364"/>
      <c r="KP24" s="364"/>
      <c r="KQ24" s="364"/>
      <c r="KR24" s="364"/>
      <c r="KS24" s="364"/>
      <c r="KT24" s="364"/>
      <c r="KU24" s="364"/>
      <c r="KV24" s="364"/>
      <c r="KW24" s="364"/>
      <c r="KX24" s="364"/>
      <c r="KY24" s="364"/>
      <c r="KZ24" s="364"/>
      <c r="LA24" s="364"/>
      <c r="LB24" s="364"/>
      <c r="LC24" s="364"/>
      <c r="LD24" s="364"/>
      <c r="LE24" s="364"/>
      <c r="LF24" s="364"/>
      <c r="LG24" s="364"/>
      <c r="LH24" s="364"/>
      <c r="LI24" s="364"/>
      <c r="LJ24" s="364"/>
      <c r="LK24" s="364"/>
      <c r="LL24" s="364"/>
      <c r="LM24" s="364"/>
      <c r="LN24" s="364"/>
      <c r="LO24" s="364"/>
      <c r="LP24" s="364"/>
      <c r="LQ24" s="364"/>
      <c r="LR24" s="364"/>
      <c r="LS24" s="364"/>
      <c r="LT24" s="364"/>
      <c r="LU24" s="364"/>
      <c r="LV24" s="364"/>
      <c r="LW24" s="364"/>
      <c r="LX24" s="364"/>
      <c r="LY24" s="364"/>
      <c r="LZ24" s="364"/>
      <c r="MA24" s="364"/>
      <c r="MB24" s="364"/>
      <c r="MC24" s="364"/>
      <c r="MD24" s="364"/>
      <c r="ME24" s="364"/>
      <c r="MF24" s="364"/>
      <c r="MG24" s="364"/>
      <c r="MH24" s="364"/>
      <c r="MI24" s="364"/>
      <c r="MJ24" s="364"/>
      <c r="MK24" s="364"/>
      <c r="ML24" s="364"/>
      <c r="MM24" s="364"/>
      <c r="MN24" s="364"/>
      <c r="MO24" s="364"/>
      <c r="MP24" s="364"/>
      <c r="MQ24" s="364"/>
      <c r="MR24" s="364"/>
      <c r="MS24" s="364"/>
      <c r="MT24" s="364"/>
      <c r="MU24" s="364"/>
      <c r="MV24" s="364"/>
      <c r="MW24" s="364"/>
      <c r="MX24" s="364"/>
      <c r="MY24" s="364"/>
      <c r="MZ24" s="364"/>
      <c r="NA24" s="364"/>
      <c r="NB24" s="364"/>
      <c r="NC24" s="364"/>
      <c r="ND24" s="364"/>
      <c r="NE24" s="364"/>
      <c r="NF24" s="364"/>
      <c r="NG24" s="364"/>
      <c r="NH24" s="364"/>
      <c r="NI24" s="364"/>
      <c r="NJ24" s="364"/>
      <c r="NK24" s="364"/>
      <c r="NL24" s="364"/>
      <c r="NM24" s="364"/>
      <c r="NN24" s="364"/>
      <c r="NO24" s="364"/>
      <c r="NP24" s="364"/>
      <c r="NQ24" s="364"/>
      <c r="NR24" s="364"/>
      <c r="NS24" s="364"/>
      <c r="NT24" s="364"/>
      <c r="NU24" s="364"/>
      <c r="NV24" s="364"/>
      <c r="NW24" s="364"/>
      <c r="NX24" s="364"/>
      <c r="NY24" s="364"/>
      <c r="NZ24" s="364"/>
      <c r="OA24" s="364"/>
      <c r="OB24" s="364"/>
      <c r="OC24" s="364"/>
      <c r="OD24" s="364"/>
      <c r="OE24" s="364"/>
      <c r="OF24" s="364"/>
      <c r="OG24" s="364"/>
      <c r="OH24" s="364"/>
      <c r="OI24" s="364"/>
      <c r="OJ24" s="364"/>
      <c r="OK24" s="364"/>
      <c r="OL24" s="364"/>
      <c r="OM24" s="364"/>
      <c r="ON24" s="364"/>
      <c r="OO24" s="364"/>
      <c r="OP24" s="364"/>
      <c r="OQ24" s="364"/>
      <c r="OR24" s="364"/>
      <c r="OS24" s="364"/>
      <c r="OT24" s="364"/>
      <c r="OU24" s="364"/>
      <c r="OV24" s="364"/>
      <c r="OW24" s="364"/>
      <c r="OX24" s="364"/>
      <c r="OY24" s="364"/>
      <c r="OZ24" s="364"/>
      <c r="PA24" s="364"/>
      <c r="PB24" s="364"/>
      <c r="PC24" s="364"/>
      <c r="PD24" s="364"/>
      <c r="PE24" s="364"/>
      <c r="PF24" s="364"/>
      <c r="PG24" s="364"/>
      <c r="PH24" s="364"/>
      <c r="PI24" s="364"/>
      <c r="PJ24" s="364"/>
      <c r="PK24" s="364"/>
      <c r="PL24" s="364"/>
      <c r="PM24" s="364"/>
    </row>
    <row r="25" spans="1:429" ht="15">
      <c r="A25" s="365" t="s">
        <v>609</v>
      </c>
      <c r="B25" s="364">
        <f t="shared" si="8"/>
        <v>0</v>
      </c>
      <c r="C25" s="364">
        <f t="shared" si="9"/>
        <v>0</v>
      </c>
      <c r="D25" s="364">
        <f t="shared" si="10"/>
        <v>0</v>
      </c>
      <c r="E25" s="364">
        <f t="shared" si="11"/>
        <v>0</v>
      </c>
      <c r="F25" s="364">
        <f t="shared" si="12"/>
        <v>0</v>
      </c>
      <c r="G25" s="364">
        <f t="shared" si="13"/>
        <v>0</v>
      </c>
      <c r="H25" s="364">
        <f t="shared" si="14"/>
        <v>0</v>
      </c>
      <c r="I25" s="364">
        <f t="shared" si="15"/>
        <v>0</v>
      </c>
      <c r="J25" s="364">
        <f t="shared" si="16"/>
        <v>0</v>
      </c>
      <c r="K25" s="364">
        <f t="shared" si="17"/>
        <v>0</v>
      </c>
      <c r="L25" s="364">
        <f t="shared" si="18"/>
        <v>0</v>
      </c>
      <c r="M25" s="364">
        <f t="shared" si="19"/>
        <v>0</v>
      </c>
      <c r="N25" s="364">
        <f t="shared" si="20"/>
        <v>0</v>
      </c>
      <c r="O25" s="364">
        <f t="shared" si="21"/>
        <v>0</v>
      </c>
      <c r="P25" s="364">
        <f t="shared" si="22"/>
        <v>0</v>
      </c>
      <c r="Q25" s="364">
        <f t="shared" si="23"/>
        <v>0</v>
      </c>
      <c r="R25" s="364">
        <f t="shared" si="24"/>
        <v>0</v>
      </c>
      <c r="S25" s="364">
        <f t="shared" si="25"/>
        <v>0</v>
      </c>
      <c r="T25" s="364">
        <f t="shared" si="26"/>
        <v>0</v>
      </c>
      <c r="U25" s="364">
        <f t="shared" si="27"/>
        <v>0</v>
      </c>
      <c r="V25" s="364">
        <f t="shared" si="28"/>
        <v>0</v>
      </c>
      <c r="W25" s="364">
        <f t="shared" si="29"/>
        <v>0</v>
      </c>
      <c r="X25" s="364">
        <f t="shared" si="30"/>
        <v>0</v>
      </c>
      <c r="Y25" s="364">
        <f t="shared" si="31"/>
        <v>0</v>
      </c>
      <c r="Z25" s="364">
        <f t="shared" si="32"/>
        <v>0</v>
      </c>
      <c r="AA25" s="364">
        <f t="shared" si="33"/>
        <v>0</v>
      </c>
      <c r="AB25" s="364">
        <f t="shared" si="34"/>
        <v>0</v>
      </c>
      <c r="AC25" s="364">
        <f t="shared" si="35"/>
        <v>0</v>
      </c>
      <c r="AD25" s="364">
        <f t="shared" si="36"/>
        <v>0</v>
      </c>
      <c r="AE25" s="364">
        <f t="shared" si="37"/>
        <v>0</v>
      </c>
      <c r="AF25" s="364">
        <f t="shared" si="38"/>
        <v>0</v>
      </c>
      <c r="AG25" s="364"/>
      <c r="AH25" s="364"/>
      <c r="AI25" s="364"/>
      <c r="AJ25" s="364"/>
      <c r="AK25" s="364"/>
      <c r="AL25" s="364"/>
      <c r="AM25" s="364"/>
      <c r="AN25" s="364"/>
      <c r="AO25" s="364"/>
      <c r="AP25" s="364"/>
      <c r="AQ25" s="364"/>
      <c r="AR25" s="364"/>
      <c r="AS25" s="364"/>
      <c r="AT25" s="364"/>
      <c r="AU25" s="364"/>
      <c r="AV25" s="364"/>
      <c r="AW25" s="364"/>
      <c r="AX25" s="364"/>
      <c r="AY25" s="364"/>
      <c r="AZ25" s="364"/>
      <c r="BA25" s="364"/>
      <c r="BB25" s="364"/>
      <c r="BC25" s="364"/>
      <c r="BD25" s="364"/>
      <c r="BE25" s="364"/>
      <c r="BF25" s="364"/>
      <c r="BG25" s="364"/>
      <c r="BH25" s="364"/>
      <c r="BI25" s="364"/>
      <c r="BJ25" s="364"/>
      <c r="BK25" s="364"/>
      <c r="BL25" s="364"/>
      <c r="BM25" s="364"/>
      <c r="BN25" s="364"/>
      <c r="BO25" s="364"/>
      <c r="BP25" s="364"/>
      <c r="BQ25" s="364"/>
      <c r="BR25" s="364"/>
      <c r="BS25" s="364"/>
      <c r="BT25" s="364"/>
      <c r="BU25" s="364"/>
      <c r="BV25" s="364"/>
      <c r="BW25" s="364"/>
      <c r="BX25" s="364"/>
      <c r="BY25" s="364"/>
      <c r="BZ25" s="364"/>
      <c r="CA25" s="364"/>
      <c r="CB25" s="364"/>
      <c r="CC25" s="364"/>
      <c r="CD25" s="364"/>
      <c r="CE25" s="364"/>
      <c r="CF25" s="364"/>
      <c r="CG25" s="364"/>
      <c r="CH25" s="364"/>
      <c r="CI25" s="364"/>
      <c r="CJ25" s="364"/>
      <c r="CK25" s="364"/>
      <c r="CL25" s="364"/>
      <c r="CM25" s="364"/>
      <c r="CN25" s="364"/>
      <c r="CO25" s="364"/>
      <c r="CP25" s="364"/>
      <c r="CQ25" s="364"/>
      <c r="CR25" s="364"/>
      <c r="CS25" s="364"/>
      <c r="CT25" s="364"/>
      <c r="CU25" s="364"/>
      <c r="CV25" s="364"/>
      <c r="CW25" s="364"/>
      <c r="CX25" s="364"/>
      <c r="CY25" s="364"/>
      <c r="CZ25" s="364"/>
      <c r="DA25" s="364"/>
      <c r="DB25" s="364"/>
      <c r="DC25" s="364"/>
      <c r="DD25" s="364"/>
      <c r="DE25" s="364"/>
      <c r="DF25" s="364"/>
      <c r="DG25" s="364"/>
      <c r="DH25" s="364"/>
      <c r="DI25" s="364"/>
      <c r="DJ25" s="364"/>
      <c r="DK25" s="364"/>
      <c r="DL25" s="364"/>
      <c r="DM25" s="364"/>
      <c r="DN25" s="364"/>
      <c r="DO25" s="364"/>
      <c r="DP25" s="364"/>
      <c r="DQ25" s="364"/>
      <c r="DR25" s="364"/>
      <c r="DS25" s="364"/>
      <c r="DT25" s="364"/>
      <c r="DU25" s="364"/>
      <c r="DV25" s="364"/>
      <c r="DW25" s="364"/>
      <c r="DX25" s="364"/>
      <c r="DY25" s="364"/>
      <c r="DZ25" s="364"/>
      <c r="EA25" s="364"/>
      <c r="EB25" s="364"/>
      <c r="EC25" s="364"/>
      <c r="ED25" s="364"/>
      <c r="EE25" s="364"/>
      <c r="EF25" s="364"/>
      <c r="EG25" s="364"/>
      <c r="EH25" s="364"/>
      <c r="EI25" s="364"/>
      <c r="EJ25" s="364"/>
      <c r="EK25" s="364"/>
      <c r="EL25" s="364"/>
      <c r="EM25" s="364"/>
      <c r="EN25" s="364"/>
      <c r="EO25" s="364"/>
      <c r="EP25" s="364"/>
      <c r="EQ25" s="364"/>
      <c r="ER25" s="364"/>
      <c r="ES25" s="364"/>
      <c r="ET25" s="364"/>
      <c r="EU25" s="364"/>
      <c r="EV25" s="364"/>
      <c r="EW25" s="364"/>
      <c r="EX25" s="364"/>
      <c r="EY25" s="364"/>
      <c r="EZ25" s="364"/>
      <c r="FA25" s="364"/>
      <c r="FB25" s="364"/>
      <c r="FC25" s="364"/>
      <c r="FD25" s="364"/>
      <c r="FE25" s="364"/>
      <c r="FF25" s="364"/>
      <c r="FG25" s="364"/>
      <c r="FH25" s="364"/>
      <c r="FI25" s="364"/>
      <c r="FJ25" s="364"/>
      <c r="FK25" s="364"/>
      <c r="FL25" s="364"/>
      <c r="FM25" s="364"/>
      <c r="FN25" s="364"/>
      <c r="FO25" s="364"/>
      <c r="FP25" s="364"/>
      <c r="FQ25" s="364"/>
      <c r="FR25" s="364"/>
      <c r="FS25" s="364"/>
      <c r="FT25" s="364"/>
      <c r="FU25" s="364"/>
      <c r="FV25" s="364"/>
      <c r="FW25" s="364"/>
      <c r="FX25" s="364"/>
      <c r="FY25" s="364"/>
      <c r="FZ25" s="364"/>
      <c r="GA25" s="364"/>
      <c r="GB25" s="364"/>
      <c r="GC25" s="364"/>
      <c r="GD25" s="364"/>
      <c r="GE25" s="364"/>
      <c r="GF25" s="364"/>
      <c r="GG25" s="364"/>
      <c r="GH25" s="364"/>
      <c r="GI25" s="364"/>
      <c r="GJ25" s="364"/>
      <c r="GK25" s="364"/>
      <c r="GL25" s="364"/>
      <c r="GM25" s="364"/>
      <c r="GN25" s="364"/>
      <c r="GO25" s="364"/>
      <c r="GP25" s="364"/>
      <c r="GQ25" s="364"/>
      <c r="GR25" s="364"/>
      <c r="GS25" s="364"/>
      <c r="GT25" s="364"/>
      <c r="GU25" s="364"/>
      <c r="GV25" s="364"/>
      <c r="GW25" s="364"/>
      <c r="GX25" s="364"/>
      <c r="GY25" s="364"/>
      <c r="GZ25" s="364"/>
      <c r="HA25" s="364"/>
      <c r="HB25" s="364"/>
      <c r="HC25" s="364"/>
      <c r="HD25" s="364"/>
      <c r="HE25" s="364"/>
      <c r="HF25" s="364"/>
      <c r="HG25" s="364"/>
      <c r="HH25" s="364"/>
      <c r="HI25" s="364"/>
      <c r="HJ25" s="364"/>
      <c r="HK25" s="364"/>
      <c r="HL25" s="364"/>
      <c r="HM25" s="364"/>
      <c r="HN25" s="364"/>
      <c r="HO25" s="364"/>
      <c r="HP25" s="364"/>
      <c r="HQ25" s="364"/>
      <c r="HR25" s="364"/>
      <c r="HS25" s="364"/>
      <c r="HT25" s="364"/>
      <c r="HU25" s="364"/>
      <c r="HV25" s="364"/>
      <c r="HW25" s="364"/>
      <c r="HX25" s="364"/>
      <c r="HY25" s="364"/>
      <c r="HZ25" s="364"/>
      <c r="IA25" s="364"/>
      <c r="IB25" s="364"/>
      <c r="IC25" s="364"/>
      <c r="ID25" s="364"/>
      <c r="IE25" s="364"/>
      <c r="IF25" s="364"/>
      <c r="IG25" s="364"/>
      <c r="IH25" s="364"/>
      <c r="II25" s="364"/>
      <c r="IJ25" s="364"/>
      <c r="IK25" s="364"/>
      <c r="IL25" s="364"/>
      <c r="IM25" s="364"/>
      <c r="IN25" s="364"/>
      <c r="IO25" s="364"/>
      <c r="IP25" s="364"/>
      <c r="IQ25" s="364"/>
      <c r="IR25" s="364"/>
      <c r="IS25" s="364"/>
      <c r="IT25" s="364"/>
      <c r="IU25" s="364"/>
      <c r="IV25" s="364"/>
      <c r="IW25" s="364"/>
      <c r="IX25" s="364"/>
      <c r="IY25" s="364"/>
      <c r="IZ25" s="364"/>
      <c r="JA25" s="364"/>
      <c r="JB25" s="364"/>
      <c r="JC25" s="364"/>
      <c r="JD25" s="364"/>
      <c r="JE25" s="364"/>
      <c r="JF25" s="364"/>
      <c r="JG25" s="364"/>
      <c r="JH25" s="364"/>
      <c r="JI25" s="364"/>
      <c r="JJ25" s="364"/>
      <c r="JK25" s="364"/>
      <c r="JL25" s="364"/>
      <c r="JM25" s="364"/>
      <c r="JN25" s="364"/>
      <c r="JO25" s="364"/>
      <c r="JP25" s="364"/>
      <c r="JQ25" s="364"/>
      <c r="JR25" s="364"/>
      <c r="JS25" s="364"/>
      <c r="JT25" s="364"/>
      <c r="JU25" s="364"/>
      <c r="JV25" s="364"/>
      <c r="JW25" s="364"/>
      <c r="JX25" s="364"/>
      <c r="JY25" s="364"/>
      <c r="JZ25" s="364"/>
      <c r="KA25" s="364"/>
      <c r="KB25" s="364"/>
      <c r="KC25" s="364"/>
      <c r="KD25" s="364"/>
      <c r="KE25" s="364"/>
      <c r="KF25" s="364"/>
      <c r="KG25" s="364"/>
      <c r="KH25" s="364"/>
      <c r="KI25" s="364"/>
      <c r="KJ25" s="364"/>
      <c r="KK25" s="364"/>
      <c r="KL25" s="364"/>
      <c r="KM25" s="364"/>
      <c r="KN25" s="364"/>
      <c r="KO25" s="364"/>
      <c r="KP25" s="364"/>
      <c r="KQ25" s="364"/>
      <c r="KR25" s="364"/>
      <c r="KS25" s="364"/>
      <c r="KT25" s="364"/>
      <c r="KU25" s="364"/>
      <c r="KV25" s="364"/>
      <c r="KW25" s="364"/>
      <c r="KX25" s="364"/>
      <c r="KY25" s="364"/>
      <c r="KZ25" s="364"/>
      <c r="LA25" s="364"/>
      <c r="LB25" s="364"/>
      <c r="LC25" s="364"/>
      <c r="LD25" s="364"/>
      <c r="LE25" s="364"/>
      <c r="LF25" s="364"/>
      <c r="LG25" s="364"/>
      <c r="LH25" s="364"/>
      <c r="LI25" s="364"/>
      <c r="LJ25" s="364"/>
      <c r="LK25" s="364"/>
      <c r="LL25" s="364"/>
      <c r="LM25" s="364"/>
      <c r="LN25" s="364"/>
      <c r="LO25" s="364"/>
      <c r="LP25" s="364"/>
      <c r="LQ25" s="364"/>
      <c r="LR25" s="364"/>
      <c r="LS25" s="364"/>
      <c r="LT25" s="364"/>
      <c r="LU25" s="364"/>
      <c r="LV25" s="364"/>
      <c r="LW25" s="364"/>
      <c r="LX25" s="364"/>
      <c r="LY25" s="364"/>
      <c r="LZ25" s="364"/>
      <c r="MA25" s="364"/>
      <c r="MB25" s="364"/>
      <c r="MC25" s="364"/>
      <c r="MD25" s="364"/>
      <c r="ME25" s="364"/>
      <c r="MF25" s="364"/>
      <c r="MG25" s="364"/>
      <c r="MH25" s="364"/>
      <c r="MI25" s="364"/>
      <c r="MJ25" s="364"/>
      <c r="MK25" s="364"/>
      <c r="ML25" s="364"/>
      <c r="MM25" s="364"/>
      <c r="MN25" s="364"/>
      <c r="MO25" s="364"/>
      <c r="MP25" s="364"/>
      <c r="MQ25" s="364"/>
      <c r="MR25" s="364"/>
      <c r="MS25" s="364"/>
      <c r="MT25" s="364"/>
      <c r="MU25" s="364"/>
      <c r="MV25" s="364"/>
      <c r="MW25" s="364"/>
      <c r="MX25" s="364"/>
      <c r="MY25" s="364"/>
      <c r="MZ25" s="364"/>
      <c r="NA25" s="364"/>
      <c r="NB25" s="364"/>
      <c r="NC25" s="364"/>
      <c r="ND25" s="364"/>
      <c r="NE25" s="364"/>
      <c r="NF25" s="364"/>
      <c r="NG25" s="364"/>
      <c r="NH25" s="364"/>
      <c r="NI25" s="364"/>
      <c r="NJ25" s="364"/>
      <c r="NK25" s="364"/>
      <c r="NL25" s="364"/>
      <c r="NM25" s="364"/>
      <c r="NN25" s="364"/>
      <c r="NO25" s="364"/>
      <c r="NP25" s="364"/>
      <c r="NQ25" s="364"/>
      <c r="NR25" s="364"/>
      <c r="NS25" s="364"/>
      <c r="NT25" s="364"/>
      <c r="NU25" s="364"/>
      <c r="NV25" s="364"/>
      <c r="NW25" s="364"/>
      <c r="NX25" s="364"/>
      <c r="NY25" s="364"/>
      <c r="NZ25" s="364"/>
      <c r="OA25" s="364"/>
      <c r="OB25" s="364"/>
      <c r="OC25" s="364"/>
      <c r="OD25" s="364"/>
      <c r="OE25" s="364"/>
      <c r="OF25" s="364"/>
      <c r="OG25" s="364"/>
      <c r="OH25" s="364"/>
      <c r="OI25" s="364"/>
      <c r="OJ25" s="364"/>
      <c r="OK25" s="364"/>
      <c r="OL25" s="364"/>
      <c r="OM25" s="364"/>
      <c r="ON25" s="364"/>
      <c r="OO25" s="364"/>
      <c r="OP25" s="364"/>
      <c r="OQ25" s="364"/>
      <c r="OR25" s="364"/>
      <c r="OS25" s="364"/>
      <c r="OT25" s="364"/>
      <c r="OU25" s="364"/>
      <c r="OV25" s="364"/>
      <c r="OW25" s="364"/>
      <c r="OX25" s="364"/>
      <c r="OY25" s="364"/>
      <c r="OZ25" s="364"/>
      <c r="PA25" s="364"/>
      <c r="PB25" s="364"/>
      <c r="PC25" s="364"/>
      <c r="PD25" s="364"/>
      <c r="PE25" s="364"/>
      <c r="PF25" s="364"/>
      <c r="PG25" s="364"/>
      <c r="PH25" s="364"/>
      <c r="PI25" s="364"/>
      <c r="PJ25" s="364"/>
      <c r="PK25" s="364"/>
      <c r="PL25" s="364"/>
      <c r="PM25" s="364"/>
    </row>
    <row r="26" spans="1:429" ht="15">
      <c r="A26" s="363" t="s">
        <v>610</v>
      </c>
      <c r="B26" s="364">
        <f t="shared" si="8"/>
        <v>0</v>
      </c>
      <c r="C26" s="364">
        <f t="shared" si="9"/>
        <v>0</v>
      </c>
      <c r="D26" s="364">
        <f t="shared" si="10"/>
        <v>0</v>
      </c>
      <c r="E26" s="364">
        <f t="shared" si="11"/>
        <v>0</v>
      </c>
      <c r="F26" s="364">
        <f t="shared" si="12"/>
        <v>0</v>
      </c>
      <c r="G26" s="364">
        <f t="shared" si="13"/>
        <v>0</v>
      </c>
      <c r="H26" s="364">
        <f t="shared" si="14"/>
        <v>0</v>
      </c>
      <c r="I26" s="364">
        <f t="shared" si="15"/>
        <v>0</v>
      </c>
      <c r="J26" s="364">
        <f t="shared" si="16"/>
        <v>0</v>
      </c>
      <c r="K26" s="364">
        <f t="shared" si="17"/>
        <v>0</v>
      </c>
      <c r="L26" s="364">
        <f t="shared" si="18"/>
        <v>0</v>
      </c>
      <c r="M26" s="364">
        <f t="shared" si="19"/>
        <v>0</v>
      </c>
      <c r="N26" s="364">
        <f t="shared" si="20"/>
        <v>0</v>
      </c>
      <c r="O26" s="364">
        <f t="shared" si="21"/>
        <v>0</v>
      </c>
      <c r="P26" s="364">
        <f t="shared" si="22"/>
        <v>0</v>
      </c>
      <c r="Q26" s="364">
        <f t="shared" si="23"/>
        <v>0</v>
      </c>
      <c r="R26" s="364">
        <f t="shared" si="24"/>
        <v>0</v>
      </c>
      <c r="S26" s="364">
        <f t="shared" si="25"/>
        <v>0</v>
      </c>
      <c r="T26" s="364">
        <f t="shared" si="26"/>
        <v>0</v>
      </c>
      <c r="U26" s="364">
        <f t="shared" si="27"/>
        <v>10.241380799999998</v>
      </c>
      <c r="V26" s="364">
        <f t="shared" si="28"/>
        <v>0</v>
      </c>
      <c r="W26" s="364">
        <f t="shared" si="29"/>
        <v>0</v>
      </c>
      <c r="X26" s="364">
        <f t="shared" si="30"/>
        <v>0</v>
      </c>
      <c r="Y26" s="364">
        <f t="shared" si="31"/>
        <v>0</v>
      </c>
      <c r="Z26" s="364">
        <f t="shared" si="32"/>
        <v>0</v>
      </c>
      <c r="AA26" s="364">
        <f t="shared" si="33"/>
        <v>0</v>
      </c>
      <c r="AB26" s="364">
        <f t="shared" si="34"/>
        <v>0</v>
      </c>
      <c r="AC26" s="364">
        <f t="shared" si="35"/>
        <v>0</v>
      </c>
      <c r="AD26" s="364">
        <f t="shared" si="36"/>
        <v>0</v>
      </c>
      <c r="AE26" s="364">
        <f t="shared" si="37"/>
        <v>0</v>
      </c>
      <c r="AF26" s="364">
        <f t="shared" si="38"/>
        <v>0</v>
      </c>
      <c r="AG26" s="364"/>
      <c r="AH26" s="364"/>
      <c r="AI26" s="364"/>
      <c r="AJ26" s="364"/>
      <c r="AK26" s="364"/>
      <c r="AL26" s="364"/>
      <c r="AM26" s="364"/>
      <c r="AN26" s="364"/>
      <c r="AO26" s="364"/>
      <c r="AP26" s="364"/>
      <c r="AQ26" s="364"/>
      <c r="AR26" s="364"/>
      <c r="AS26" s="364"/>
      <c r="AT26" s="364"/>
      <c r="AU26" s="364"/>
      <c r="AV26" s="364"/>
      <c r="AW26" s="364"/>
      <c r="AX26" s="364"/>
      <c r="AY26" s="364"/>
      <c r="AZ26" s="364"/>
      <c r="BA26" s="364"/>
      <c r="BB26" s="364"/>
      <c r="BC26" s="364"/>
      <c r="BD26" s="364"/>
      <c r="BE26" s="364"/>
      <c r="BF26" s="364"/>
      <c r="BG26" s="364"/>
      <c r="BH26" s="364"/>
      <c r="BI26" s="364"/>
      <c r="BJ26" s="364"/>
      <c r="BK26" s="364"/>
      <c r="BL26" s="364"/>
      <c r="BM26" s="364"/>
      <c r="BN26" s="364"/>
      <c r="BO26" s="364"/>
      <c r="BP26" s="364"/>
      <c r="BQ26" s="364"/>
      <c r="BR26" s="364"/>
      <c r="BS26" s="364"/>
      <c r="BT26" s="364"/>
      <c r="BU26" s="364"/>
      <c r="BV26" s="364"/>
      <c r="BW26" s="364"/>
      <c r="BX26" s="364"/>
      <c r="BY26" s="364"/>
      <c r="BZ26" s="364"/>
      <c r="CA26" s="364"/>
      <c r="CB26" s="364"/>
      <c r="CC26" s="364"/>
      <c r="CD26" s="364"/>
      <c r="CE26" s="364"/>
      <c r="CF26" s="364"/>
      <c r="CG26" s="364"/>
      <c r="CH26" s="364"/>
      <c r="CI26" s="364"/>
      <c r="CJ26" s="364"/>
      <c r="CK26" s="364"/>
      <c r="CL26" s="364"/>
      <c r="CM26" s="364"/>
      <c r="CN26" s="364"/>
      <c r="CO26" s="364"/>
      <c r="CP26" s="364"/>
      <c r="CQ26" s="364"/>
      <c r="CR26" s="364"/>
      <c r="CS26" s="364"/>
      <c r="CT26" s="364"/>
      <c r="CU26" s="364"/>
      <c r="CV26" s="364"/>
      <c r="CW26" s="364"/>
      <c r="CX26" s="364"/>
      <c r="CY26" s="364"/>
      <c r="CZ26" s="364"/>
      <c r="DA26" s="364"/>
      <c r="DB26" s="364"/>
      <c r="DC26" s="364"/>
      <c r="DD26" s="364"/>
      <c r="DE26" s="364"/>
      <c r="DF26" s="364"/>
      <c r="DG26" s="364"/>
      <c r="DH26" s="364"/>
      <c r="DI26" s="364"/>
      <c r="DJ26" s="364"/>
      <c r="DK26" s="364"/>
      <c r="DL26" s="364"/>
      <c r="DM26" s="364"/>
      <c r="DN26" s="364"/>
      <c r="DO26" s="364"/>
      <c r="DP26" s="364"/>
      <c r="DQ26" s="364"/>
      <c r="DR26" s="364"/>
      <c r="DS26" s="364"/>
      <c r="DT26" s="364"/>
      <c r="DU26" s="364"/>
      <c r="DV26" s="364"/>
      <c r="DW26" s="364"/>
      <c r="DX26" s="364"/>
      <c r="DY26" s="364"/>
      <c r="DZ26" s="364"/>
      <c r="EA26" s="364"/>
      <c r="EB26" s="364"/>
      <c r="EC26" s="364"/>
      <c r="ED26" s="364"/>
      <c r="EE26" s="364"/>
      <c r="EF26" s="364"/>
      <c r="EG26" s="364"/>
      <c r="EH26" s="364"/>
      <c r="EI26" s="364"/>
      <c r="EJ26" s="364"/>
      <c r="EK26" s="364"/>
      <c r="EL26" s="364"/>
      <c r="EM26" s="364"/>
      <c r="EN26" s="364"/>
      <c r="EO26" s="364"/>
      <c r="EP26" s="364"/>
      <c r="EQ26" s="364"/>
      <c r="ER26" s="364"/>
      <c r="ES26" s="364"/>
      <c r="ET26" s="364"/>
      <c r="EU26" s="364"/>
      <c r="EV26" s="364"/>
      <c r="EW26" s="364"/>
      <c r="EX26" s="364"/>
      <c r="EY26" s="364"/>
      <c r="EZ26" s="364"/>
      <c r="FA26" s="364"/>
      <c r="FB26" s="364"/>
      <c r="FC26" s="364"/>
      <c r="FD26" s="364"/>
      <c r="FE26" s="364"/>
      <c r="FF26" s="364"/>
      <c r="FG26" s="364"/>
      <c r="FH26" s="364"/>
      <c r="FI26" s="364"/>
      <c r="FJ26" s="364"/>
      <c r="FK26" s="364"/>
      <c r="FL26" s="364"/>
      <c r="FM26" s="364"/>
      <c r="FN26" s="364"/>
      <c r="FO26" s="364"/>
      <c r="FP26" s="364"/>
      <c r="FQ26" s="364"/>
      <c r="FR26" s="364"/>
      <c r="FS26" s="364"/>
      <c r="FT26" s="364"/>
      <c r="FU26" s="364"/>
      <c r="FV26" s="364"/>
      <c r="FW26" s="364"/>
      <c r="FX26" s="364"/>
      <c r="FY26" s="364"/>
      <c r="FZ26" s="364"/>
      <c r="GA26" s="364"/>
      <c r="GB26" s="364"/>
      <c r="GC26" s="364"/>
      <c r="GD26" s="364"/>
      <c r="GE26" s="364"/>
      <c r="GF26" s="364"/>
      <c r="GG26" s="364"/>
      <c r="GH26" s="364"/>
      <c r="GI26" s="364"/>
      <c r="GJ26" s="364"/>
      <c r="GK26" s="364"/>
      <c r="GL26" s="364"/>
      <c r="GM26" s="364"/>
      <c r="GN26" s="364"/>
      <c r="GO26" s="364"/>
      <c r="GP26" s="364"/>
      <c r="GQ26" s="364"/>
      <c r="GR26" s="364"/>
      <c r="GS26" s="364"/>
      <c r="GT26" s="364"/>
      <c r="GU26" s="364"/>
      <c r="GV26" s="364"/>
      <c r="GW26" s="364"/>
      <c r="GX26" s="364"/>
      <c r="GY26" s="364"/>
      <c r="GZ26" s="364"/>
      <c r="HA26" s="364"/>
      <c r="HB26" s="364"/>
      <c r="HC26" s="364"/>
      <c r="HD26" s="364"/>
      <c r="HE26" s="364"/>
      <c r="HF26" s="364"/>
      <c r="HG26" s="364"/>
      <c r="HH26" s="364"/>
      <c r="HI26" s="364"/>
      <c r="HJ26" s="364"/>
      <c r="HK26" s="364"/>
      <c r="HL26" s="364"/>
      <c r="HM26" s="364"/>
      <c r="HN26" s="364"/>
      <c r="HO26" s="364"/>
      <c r="HP26" s="364"/>
      <c r="HQ26" s="364"/>
      <c r="HR26" s="364"/>
      <c r="HS26" s="364"/>
      <c r="HT26" s="364"/>
      <c r="HU26" s="364"/>
      <c r="HV26" s="364"/>
      <c r="HW26" s="364"/>
      <c r="HX26" s="364"/>
      <c r="HY26" s="364"/>
      <c r="HZ26" s="364"/>
      <c r="IA26" s="364"/>
      <c r="IB26" s="364"/>
      <c r="IC26" s="364"/>
      <c r="ID26" s="364"/>
      <c r="IE26" s="364"/>
      <c r="IF26" s="364"/>
      <c r="IG26" s="364"/>
      <c r="IH26" s="364"/>
      <c r="II26" s="364"/>
      <c r="IJ26" s="364"/>
      <c r="IK26" s="364"/>
      <c r="IL26" s="364"/>
      <c r="IM26" s="364"/>
      <c r="IN26" s="364"/>
      <c r="IO26" s="364"/>
      <c r="IP26" s="364"/>
      <c r="IQ26" s="364"/>
      <c r="IR26" s="364"/>
      <c r="IS26" s="364"/>
      <c r="IT26" s="364"/>
      <c r="IU26" s="364"/>
      <c r="IV26" s="364"/>
      <c r="IW26" s="364"/>
      <c r="IX26" s="364"/>
      <c r="IY26" s="364"/>
      <c r="IZ26" s="364"/>
      <c r="JA26" s="364"/>
      <c r="JB26" s="364"/>
      <c r="JC26" s="364"/>
      <c r="JD26" s="364"/>
      <c r="JE26" s="364"/>
      <c r="JF26" s="364"/>
      <c r="JG26" s="364"/>
      <c r="JH26" s="364"/>
      <c r="JI26" s="364"/>
      <c r="JJ26" s="364"/>
      <c r="JK26" s="364">
        <v>5564.9979000000003</v>
      </c>
      <c r="JL26" s="364">
        <v>4676.3828999999996</v>
      </c>
      <c r="JM26" s="364"/>
      <c r="JN26" s="364"/>
      <c r="JO26" s="364"/>
      <c r="JP26" s="364"/>
      <c r="JQ26" s="364"/>
      <c r="JR26" s="364"/>
      <c r="JS26" s="364"/>
      <c r="JT26" s="364"/>
      <c r="JU26" s="364"/>
      <c r="JV26" s="364"/>
      <c r="JW26" s="364"/>
      <c r="JX26" s="364"/>
      <c r="JY26" s="364"/>
      <c r="JZ26" s="364"/>
      <c r="KA26" s="364"/>
      <c r="KB26" s="364"/>
      <c r="KC26" s="364"/>
      <c r="KD26" s="364"/>
      <c r="KE26" s="364"/>
      <c r="KF26" s="364"/>
      <c r="KG26" s="364"/>
      <c r="KH26" s="364"/>
      <c r="KI26" s="364"/>
      <c r="KJ26" s="364"/>
      <c r="KK26" s="364"/>
      <c r="KL26" s="364"/>
      <c r="KM26" s="364"/>
      <c r="KN26" s="364"/>
      <c r="KO26" s="364"/>
      <c r="KP26" s="364"/>
      <c r="KQ26" s="364"/>
      <c r="KR26" s="364"/>
      <c r="KS26" s="364"/>
      <c r="KT26" s="364"/>
      <c r="KU26" s="364"/>
      <c r="KV26" s="364"/>
      <c r="KW26" s="364"/>
      <c r="KX26" s="364"/>
      <c r="KY26" s="364"/>
      <c r="KZ26" s="364"/>
      <c r="LA26" s="364"/>
      <c r="LB26" s="364"/>
      <c r="LC26" s="364"/>
      <c r="LD26" s="364"/>
      <c r="LE26" s="364"/>
      <c r="LF26" s="364"/>
      <c r="LG26" s="364"/>
      <c r="LH26" s="364"/>
      <c r="LI26" s="364"/>
      <c r="LJ26" s="364"/>
      <c r="LK26" s="364"/>
      <c r="LL26" s="364"/>
      <c r="LM26" s="364"/>
      <c r="LN26" s="364"/>
      <c r="LO26" s="364"/>
      <c r="LP26" s="364"/>
      <c r="LQ26" s="364"/>
      <c r="LR26" s="364"/>
      <c r="LS26" s="364"/>
      <c r="LT26" s="364"/>
      <c r="LU26" s="364"/>
      <c r="LV26" s="364"/>
      <c r="LW26" s="364"/>
      <c r="LX26" s="364"/>
      <c r="LY26" s="364"/>
      <c r="LZ26" s="364"/>
      <c r="MA26" s="364"/>
      <c r="MB26" s="364"/>
      <c r="MC26" s="364"/>
      <c r="MD26" s="364"/>
      <c r="ME26" s="364"/>
      <c r="MF26" s="364"/>
      <c r="MG26" s="364"/>
      <c r="MH26" s="364"/>
      <c r="MI26" s="364"/>
      <c r="MJ26" s="364"/>
      <c r="MK26" s="364"/>
      <c r="ML26" s="364"/>
      <c r="MM26" s="364"/>
      <c r="MN26" s="364"/>
      <c r="MO26" s="364"/>
      <c r="MP26" s="364"/>
      <c r="MQ26" s="364"/>
      <c r="MR26" s="364"/>
      <c r="MS26" s="364"/>
      <c r="MT26" s="364"/>
      <c r="MU26" s="364"/>
      <c r="MV26" s="364"/>
      <c r="MW26" s="364"/>
      <c r="MX26" s="364"/>
      <c r="MY26" s="364"/>
      <c r="MZ26" s="364"/>
      <c r="NA26" s="364"/>
      <c r="NB26" s="364"/>
      <c r="NC26" s="364"/>
      <c r="ND26" s="364"/>
      <c r="NE26" s="364"/>
      <c r="NF26" s="364"/>
      <c r="NG26" s="364"/>
      <c r="NH26" s="364"/>
      <c r="NI26" s="364"/>
      <c r="NJ26" s="364"/>
      <c r="NK26" s="364"/>
      <c r="NL26" s="364"/>
      <c r="NM26" s="364"/>
      <c r="NN26" s="364"/>
      <c r="NO26" s="364"/>
      <c r="NP26" s="364"/>
      <c r="NQ26" s="364"/>
      <c r="NR26" s="364"/>
      <c r="NS26" s="364"/>
      <c r="NT26" s="364"/>
      <c r="NU26" s="364"/>
      <c r="NV26" s="364"/>
      <c r="NW26" s="364"/>
      <c r="NX26" s="364"/>
      <c r="NY26" s="364"/>
      <c r="NZ26" s="364"/>
      <c r="OA26" s="364"/>
      <c r="OB26" s="364"/>
      <c r="OC26" s="364"/>
      <c r="OD26" s="364"/>
      <c r="OE26" s="364"/>
      <c r="OF26" s="364"/>
      <c r="OG26" s="364"/>
      <c r="OH26" s="364"/>
      <c r="OI26" s="364"/>
      <c r="OJ26" s="364"/>
      <c r="OK26" s="364"/>
      <c r="OL26" s="364"/>
      <c r="OM26" s="364"/>
      <c r="ON26" s="364"/>
      <c r="OO26" s="364"/>
      <c r="OP26" s="364"/>
      <c r="OQ26" s="364"/>
      <c r="OR26" s="364"/>
      <c r="OS26" s="364"/>
      <c r="OT26" s="364"/>
      <c r="OU26" s="364"/>
      <c r="OV26" s="364"/>
      <c r="OW26" s="364"/>
      <c r="OX26" s="364"/>
      <c r="OY26" s="364"/>
      <c r="OZ26" s="364"/>
      <c r="PA26" s="364"/>
      <c r="PB26" s="364"/>
      <c r="PC26" s="364"/>
      <c r="PD26" s="364"/>
      <c r="PE26" s="364"/>
      <c r="PF26" s="364"/>
      <c r="PG26" s="364"/>
      <c r="PH26" s="364"/>
      <c r="PI26" s="364"/>
      <c r="PJ26" s="364"/>
      <c r="PK26" s="364"/>
      <c r="PL26" s="364"/>
      <c r="PM26" s="364"/>
    </row>
    <row r="27" spans="1:429" ht="15">
      <c r="A27" s="363" t="s">
        <v>416</v>
      </c>
      <c r="B27" s="364">
        <f t="shared" si="8"/>
        <v>0</v>
      </c>
      <c r="C27" s="364">
        <f t="shared" si="9"/>
        <v>0</v>
      </c>
      <c r="D27" s="364">
        <f t="shared" si="10"/>
        <v>0</v>
      </c>
      <c r="E27" s="364">
        <f t="shared" si="11"/>
        <v>0</v>
      </c>
      <c r="F27" s="364">
        <f t="shared" si="12"/>
        <v>0</v>
      </c>
      <c r="G27" s="364">
        <f t="shared" si="13"/>
        <v>0</v>
      </c>
      <c r="H27" s="364">
        <f t="shared" si="14"/>
        <v>0</v>
      </c>
      <c r="I27" s="364">
        <f t="shared" si="15"/>
        <v>0</v>
      </c>
      <c r="J27" s="364">
        <f t="shared" si="16"/>
        <v>0</v>
      </c>
      <c r="K27" s="364">
        <f t="shared" si="17"/>
        <v>0</v>
      </c>
      <c r="L27" s="364">
        <f t="shared" si="18"/>
        <v>0</v>
      </c>
      <c r="M27" s="364">
        <f t="shared" si="19"/>
        <v>0</v>
      </c>
      <c r="N27" s="364">
        <f t="shared" si="20"/>
        <v>0</v>
      </c>
      <c r="O27" s="364">
        <f t="shared" si="21"/>
        <v>0</v>
      </c>
      <c r="P27" s="364">
        <f t="shared" si="22"/>
        <v>0</v>
      </c>
      <c r="Q27" s="364">
        <f t="shared" si="23"/>
        <v>0</v>
      </c>
      <c r="R27" s="364">
        <f t="shared" si="24"/>
        <v>0</v>
      </c>
      <c r="S27" s="364">
        <f t="shared" si="25"/>
        <v>0</v>
      </c>
      <c r="T27" s="364">
        <f t="shared" si="26"/>
        <v>5.0585802000000006</v>
      </c>
      <c r="U27" s="364">
        <f t="shared" si="27"/>
        <v>6.0000000000000002E-6</v>
      </c>
      <c r="V27" s="364">
        <f t="shared" si="28"/>
        <v>1.1319000000000001E-2</v>
      </c>
      <c r="W27" s="364">
        <f t="shared" si="29"/>
        <v>0</v>
      </c>
      <c r="X27" s="364">
        <f t="shared" si="30"/>
        <v>4.3857849</v>
      </c>
      <c r="Y27" s="364">
        <f t="shared" si="31"/>
        <v>0.51008369999999992</v>
      </c>
      <c r="Z27" s="364">
        <f t="shared" si="32"/>
        <v>5.4849911999999996</v>
      </c>
      <c r="AA27" s="364">
        <f t="shared" si="33"/>
        <v>6.4409279999999995</v>
      </c>
      <c r="AB27" s="364">
        <f t="shared" si="34"/>
        <v>4.1656424999999997</v>
      </c>
      <c r="AC27" s="364">
        <f t="shared" si="35"/>
        <v>8.4227607000000031</v>
      </c>
      <c r="AD27" s="364">
        <f t="shared" si="36"/>
        <v>7.3163999999999998</v>
      </c>
      <c r="AE27" s="364">
        <f t="shared" si="37"/>
        <v>0</v>
      </c>
      <c r="AF27" s="364">
        <f t="shared" si="38"/>
        <v>0</v>
      </c>
      <c r="AG27" s="364"/>
      <c r="AH27" s="364"/>
      <c r="AI27" s="364"/>
      <c r="AJ27" s="364"/>
      <c r="AK27" s="364"/>
      <c r="AL27" s="364"/>
      <c r="AM27" s="364"/>
      <c r="AN27" s="364"/>
      <c r="AO27" s="364"/>
      <c r="AP27" s="364"/>
      <c r="AQ27" s="364"/>
      <c r="AR27" s="364"/>
      <c r="AS27" s="364"/>
      <c r="AT27" s="364"/>
      <c r="AU27" s="364"/>
      <c r="AV27" s="364"/>
      <c r="AW27" s="364"/>
      <c r="AX27" s="364"/>
      <c r="AY27" s="364"/>
      <c r="AZ27" s="364"/>
      <c r="BA27" s="364"/>
      <c r="BB27" s="364"/>
      <c r="BC27" s="364"/>
      <c r="BD27" s="364"/>
      <c r="BE27" s="364"/>
      <c r="BF27" s="364"/>
      <c r="BG27" s="364"/>
      <c r="BH27" s="364"/>
      <c r="BI27" s="364"/>
      <c r="BJ27" s="364"/>
      <c r="BK27" s="364"/>
      <c r="BL27" s="364"/>
      <c r="BM27" s="364"/>
      <c r="BN27" s="364"/>
      <c r="BO27" s="364"/>
      <c r="BP27" s="364"/>
      <c r="BQ27" s="364"/>
      <c r="BR27" s="364"/>
      <c r="BS27" s="364"/>
      <c r="BT27" s="364"/>
      <c r="BU27" s="364"/>
      <c r="BV27" s="364"/>
      <c r="BW27" s="364"/>
      <c r="BX27" s="364"/>
      <c r="BY27" s="364"/>
      <c r="BZ27" s="364"/>
      <c r="CA27" s="364"/>
      <c r="CB27" s="364"/>
      <c r="CC27" s="364"/>
      <c r="CD27" s="364"/>
      <c r="CE27" s="364"/>
      <c r="CF27" s="364"/>
      <c r="CG27" s="364"/>
      <c r="CH27" s="364"/>
      <c r="CI27" s="364"/>
      <c r="CJ27" s="364"/>
      <c r="CK27" s="364"/>
      <c r="CL27" s="364"/>
      <c r="CM27" s="364"/>
      <c r="CN27" s="364"/>
      <c r="CO27" s="364"/>
      <c r="CP27" s="364"/>
      <c r="CQ27" s="364"/>
      <c r="CR27" s="364"/>
      <c r="CS27" s="364"/>
      <c r="CT27" s="364"/>
      <c r="CU27" s="364"/>
      <c r="CV27" s="364"/>
      <c r="CW27" s="364"/>
      <c r="CX27" s="364"/>
      <c r="CY27" s="364"/>
      <c r="CZ27" s="364"/>
      <c r="DA27" s="364"/>
      <c r="DB27" s="364"/>
      <c r="DC27" s="364"/>
      <c r="DD27" s="364"/>
      <c r="DE27" s="364"/>
      <c r="DF27" s="364"/>
      <c r="DG27" s="364"/>
      <c r="DH27" s="364"/>
      <c r="DI27" s="364"/>
      <c r="DJ27" s="364"/>
      <c r="DK27" s="364"/>
      <c r="DL27" s="364"/>
      <c r="DM27" s="364"/>
      <c r="DN27" s="364"/>
      <c r="DO27" s="364"/>
      <c r="DP27" s="364"/>
      <c r="DQ27" s="364"/>
      <c r="DR27" s="364"/>
      <c r="DS27" s="364"/>
      <c r="DT27" s="364"/>
      <c r="DU27" s="364"/>
      <c r="DV27" s="364"/>
      <c r="DW27" s="364"/>
      <c r="DX27" s="364"/>
      <c r="DY27" s="364"/>
      <c r="DZ27" s="364"/>
      <c r="EA27" s="364"/>
      <c r="EB27" s="364"/>
      <c r="EC27" s="364"/>
      <c r="ED27" s="364"/>
      <c r="EE27" s="364"/>
      <c r="EF27" s="364"/>
      <c r="EG27" s="364"/>
      <c r="EH27" s="364"/>
      <c r="EI27" s="364"/>
      <c r="EJ27" s="364"/>
      <c r="EK27" s="364"/>
      <c r="EL27" s="364"/>
      <c r="EM27" s="364"/>
      <c r="EN27" s="364"/>
      <c r="EO27" s="364"/>
      <c r="EP27" s="364"/>
      <c r="EQ27" s="364"/>
      <c r="ER27" s="364"/>
      <c r="ES27" s="364"/>
      <c r="ET27" s="364"/>
      <c r="EU27" s="364"/>
      <c r="EV27" s="364"/>
      <c r="EW27" s="364"/>
      <c r="EX27" s="364"/>
      <c r="EY27" s="364"/>
      <c r="EZ27" s="364"/>
      <c r="FA27" s="364"/>
      <c r="FB27" s="364"/>
      <c r="FC27" s="364"/>
      <c r="FD27" s="364"/>
      <c r="FE27" s="364"/>
      <c r="FF27" s="364"/>
      <c r="FG27" s="364"/>
      <c r="FH27" s="364"/>
      <c r="FI27" s="364"/>
      <c r="FJ27" s="364"/>
      <c r="FK27" s="364"/>
      <c r="FL27" s="364"/>
      <c r="FM27" s="364"/>
      <c r="FN27" s="364"/>
      <c r="FO27" s="364"/>
      <c r="FP27" s="364"/>
      <c r="FQ27" s="364"/>
      <c r="FR27" s="364"/>
      <c r="FS27" s="364"/>
      <c r="FT27" s="364"/>
      <c r="FU27" s="364"/>
      <c r="FV27" s="364"/>
      <c r="FW27" s="364"/>
      <c r="FX27" s="364"/>
      <c r="FY27" s="364"/>
      <c r="FZ27" s="364"/>
      <c r="GA27" s="364"/>
      <c r="GB27" s="364"/>
      <c r="GC27" s="364"/>
      <c r="GD27" s="364"/>
      <c r="GE27" s="364"/>
      <c r="GF27" s="364"/>
      <c r="GG27" s="364"/>
      <c r="GH27" s="364"/>
      <c r="GI27" s="364"/>
      <c r="GJ27" s="364"/>
      <c r="GK27" s="364"/>
      <c r="GL27" s="364"/>
      <c r="GM27" s="364"/>
      <c r="GN27" s="364"/>
      <c r="GO27" s="364"/>
      <c r="GP27" s="364"/>
      <c r="GQ27" s="364"/>
      <c r="GR27" s="364"/>
      <c r="GS27" s="364"/>
      <c r="GT27" s="364"/>
      <c r="GU27" s="364"/>
      <c r="GV27" s="364"/>
      <c r="GW27" s="364"/>
      <c r="GX27" s="364"/>
      <c r="GY27" s="364"/>
      <c r="GZ27" s="364"/>
      <c r="HA27" s="364"/>
      <c r="HB27" s="364"/>
      <c r="HC27" s="364"/>
      <c r="HD27" s="364"/>
      <c r="HE27" s="364"/>
      <c r="HF27" s="364"/>
      <c r="HG27" s="364"/>
      <c r="HH27" s="364"/>
      <c r="HI27" s="364"/>
      <c r="HJ27" s="364"/>
      <c r="HK27" s="364"/>
      <c r="HL27" s="364"/>
      <c r="HM27" s="364"/>
      <c r="HN27" s="364"/>
      <c r="HO27" s="364"/>
      <c r="HP27" s="364"/>
      <c r="HQ27" s="364"/>
      <c r="HR27" s="364"/>
      <c r="HS27" s="364"/>
      <c r="HT27" s="364"/>
      <c r="HU27" s="364"/>
      <c r="HV27" s="364"/>
      <c r="HW27" s="364"/>
      <c r="HX27" s="364"/>
      <c r="HY27" s="364"/>
      <c r="HZ27" s="364"/>
      <c r="IA27" s="364"/>
      <c r="IB27" s="364"/>
      <c r="IC27" s="364"/>
      <c r="ID27" s="364"/>
      <c r="IE27" s="364"/>
      <c r="IF27" s="364"/>
      <c r="IG27" s="364"/>
      <c r="IH27" s="364"/>
      <c r="II27" s="364"/>
      <c r="IJ27" s="364"/>
      <c r="IK27" s="364"/>
      <c r="IL27" s="364"/>
      <c r="IM27" s="364"/>
      <c r="IN27" s="364"/>
      <c r="IO27" s="364"/>
      <c r="IP27" s="364">
        <v>1669.0161000000001</v>
      </c>
      <c r="IQ27" s="364"/>
      <c r="IR27" s="364"/>
      <c r="IS27" s="364"/>
      <c r="IT27" s="364">
        <v>2704.7058000000002</v>
      </c>
      <c r="IU27" s="364">
        <v>684.85829999999999</v>
      </c>
      <c r="IV27" s="364"/>
      <c r="IW27" s="364"/>
      <c r="IX27" s="364"/>
      <c r="IY27" s="364"/>
      <c r="IZ27" s="364"/>
      <c r="JA27" s="364"/>
      <c r="JB27" s="364"/>
      <c r="JC27" s="364"/>
      <c r="JD27" s="364"/>
      <c r="JE27" s="364"/>
      <c r="JF27" s="364"/>
      <c r="JG27" s="364"/>
      <c r="JH27" s="364"/>
      <c r="JI27" s="364"/>
      <c r="JJ27" s="364"/>
      <c r="JK27" s="364"/>
      <c r="JL27" s="364"/>
      <c r="JM27" s="364">
        <v>6.0000000000000001E-3</v>
      </c>
      <c r="JN27" s="364"/>
      <c r="JO27" s="364"/>
      <c r="JP27" s="364"/>
      <c r="JQ27" s="364"/>
      <c r="JR27" s="364"/>
      <c r="JS27" s="364"/>
      <c r="JT27" s="364"/>
      <c r="JU27" s="364"/>
      <c r="JV27" s="364">
        <v>11.319000000000001</v>
      </c>
      <c r="JW27" s="364"/>
      <c r="JX27" s="364"/>
      <c r="JY27" s="364"/>
      <c r="JZ27" s="364"/>
      <c r="KA27" s="364"/>
      <c r="KB27" s="364"/>
      <c r="KC27" s="364"/>
      <c r="KD27" s="364"/>
      <c r="KE27" s="364"/>
      <c r="KF27" s="364"/>
      <c r="KG27" s="364"/>
      <c r="KH27" s="364"/>
      <c r="KI27" s="364"/>
      <c r="KJ27" s="364"/>
      <c r="KK27" s="364"/>
      <c r="KL27" s="364"/>
      <c r="KM27" s="364"/>
      <c r="KN27" s="364"/>
      <c r="KO27" s="364"/>
      <c r="KP27" s="364"/>
      <c r="KQ27" s="364"/>
      <c r="KR27" s="364"/>
      <c r="KS27" s="364"/>
      <c r="KT27" s="364">
        <v>891.95759999999996</v>
      </c>
      <c r="KU27" s="364">
        <v>1719.6968999999999</v>
      </c>
      <c r="KV27" s="364">
        <v>881.73450000000003</v>
      </c>
      <c r="KW27" s="364">
        <v>892.39589999999998</v>
      </c>
      <c r="KX27" s="364"/>
      <c r="KY27" s="364">
        <v>114.68940000000001</v>
      </c>
      <c r="KZ27" s="364">
        <v>34.354500000000002</v>
      </c>
      <c r="LA27" s="364">
        <v>74.908799999999999</v>
      </c>
      <c r="LB27" s="364"/>
      <c r="LC27" s="364">
        <v>52.469099999999997</v>
      </c>
      <c r="LD27" s="364">
        <v>44.061900000000001</v>
      </c>
      <c r="LE27" s="364">
        <v>60</v>
      </c>
      <c r="LF27" s="364">
        <v>30</v>
      </c>
      <c r="LG27" s="364"/>
      <c r="LH27" s="364">
        <v>99.6</v>
      </c>
      <c r="LI27" s="364"/>
      <c r="LJ27" s="364"/>
      <c r="LK27" s="364"/>
      <c r="LL27" s="364">
        <v>314.04300000000001</v>
      </c>
      <c r="LM27" s="364">
        <v>74.7</v>
      </c>
      <c r="LN27" s="364">
        <v>154.35</v>
      </c>
      <c r="LO27" s="364">
        <v>79.95</v>
      </c>
      <c r="LP27" s="364">
        <v>49.2</v>
      </c>
      <c r="LQ27" s="364">
        <v>292.18950000000001</v>
      </c>
      <c r="LR27" s="364">
        <v>549.72389999999996</v>
      </c>
      <c r="LS27" s="364">
        <v>1872.9348</v>
      </c>
      <c r="LT27" s="364">
        <v>1562.85</v>
      </c>
      <c r="LU27" s="364">
        <v>535.04999999999995</v>
      </c>
      <c r="LV27" s="364">
        <v>1353.2835</v>
      </c>
      <c r="LW27" s="364">
        <v>1469.85</v>
      </c>
      <c r="LX27" s="364">
        <v>1888.8738000000001</v>
      </c>
      <c r="LY27" s="364">
        <v>1156.2</v>
      </c>
      <c r="LZ27" s="364">
        <v>571.8288</v>
      </c>
      <c r="MA27" s="364"/>
      <c r="MB27" s="364"/>
      <c r="MC27" s="364"/>
      <c r="MD27" s="364"/>
      <c r="ME27" s="364"/>
      <c r="MF27" s="364">
        <v>0.89190000000000003</v>
      </c>
      <c r="MG27" s="364"/>
      <c r="MH27" s="364">
        <v>3.2210999999999999</v>
      </c>
      <c r="MI27" s="364">
        <v>1262.9078999999999</v>
      </c>
      <c r="MJ27" s="364"/>
      <c r="MK27" s="364">
        <v>1431.2940000000001</v>
      </c>
      <c r="ML27" s="364"/>
      <c r="MM27" s="364">
        <v>1468.2194999999999</v>
      </c>
      <c r="MN27" s="364"/>
      <c r="MO27" s="364"/>
      <c r="MP27" s="364"/>
      <c r="MQ27" s="364"/>
      <c r="MR27" s="364"/>
      <c r="MS27" s="364"/>
      <c r="MT27" s="364"/>
      <c r="MU27" s="364">
        <v>1746</v>
      </c>
      <c r="MV27" s="364">
        <v>1204.0767000000001</v>
      </c>
      <c r="MW27" s="364">
        <v>2228.9394000000002</v>
      </c>
      <c r="MX27" s="364">
        <v>1498.3880999999999</v>
      </c>
      <c r="MY27" s="364"/>
      <c r="MZ27" s="364">
        <v>1741.1385</v>
      </c>
      <c r="NA27" s="364">
        <v>4.218</v>
      </c>
      <c r="NB27" s="364"/>
      <c r="NC27" s="364"/>
      <c r="ND27" s="364" t="s">
        <v>221</v>
      </c>
      <c r="NE27" s="364" t="s">
        <v>221</v>
      </c>
      <c r="NF27" s="364" t="s">
        <v>221</v>
      </c>
      <c r="NG27" s="364" t="s">
        <v>221</v>
      </c>
      <c r="NH27" s="364">
        <v>899.1</v>
      </c>
      <c r="NI27" s="364">
        <v>1634.1</v>
      </c>
      <c r="NJ27" s="364">
        <v>2642.7</v>
      </c>
      <c r="NK27" s="364">
        <v>2140.5</v>
      </c>
      <c r="NL27" s="364" t="s">
        <v>221</v>
      </c>
      <c r="NM27" s="364" t="s">
        <v>221</v>
      </c>
      <c r="NN27" s="364" t="s">
        <v>221</v>
      </c>
      <c r="NO27" s="364" t="s">
        <v>221</v>
      </c>
      <c r="NP27" s="364" t="s">
        <v>221</v>
      </c>
      <c r="NQ27" s="364" t="s">
        <v>221</v>
      </c>
      <c r="NR27" s="364" t="s">
        <v>221</v>
      </c>
      <c r="NS27" s="364" t="s">
        <v>221</v>
      </c>
      <c r="NT27" s="364" t="s">
        <v>221</v>
      </c>
      <c r="NU27" s="364" t="s">
        <v>221</v>
      </c>
      <c r="NV27" s="364" t="s">
        <v>221</v>
      </c>
      <c r="NW27" s="364" t="s">
        <v>221</v>
      </c>
      <c r="NX27" s="364" t="s">
        <v>221</v>
      </c>
      <c r="NY27" s="364" t="s">
        <v>221</v>
      </c>
      <c r="NZ27" s="364" t="s">
        <v>221</v>
      </c>
      <c r="OA27" s="364" t="s">
        <v>221</v>
      </c>
      <c r="OB27" s="364" t="s">
        <v>221</v>
      </c>
      <c r="OC27" s="364" t="s">
        <v>221</v>
      </c>
      <c r="OD27" s="364" t="s">
        <v>221</v>
      </c>
      <c r="OE27" s="364" t="s">
        <v>221</v>
      </c>
      <c r="OF27" s="364" t="s">
        <v>221</v>
      </c>
      <c r="OG27" s="364"/>
      <c r="OH27" s="364"/>
      <c r="OI27" s="364"/>
      <c r="OJ27" s="364"/>
      <c r="OK27" s="364"/>
      <c r="OL27" s="364"/>
      <c r="OM27" s="364"/>
      <c r="ON27" s="364"/>
      <c r="OO27" s="364"/>
      <c r="OP27" s="364"/>
      <c r="OQ27" s="364"/>
      <c r="OR27" s="364"/>
      <c r="OS27" s="364"/>
      <c r="OT27" s="364"/>
      <c r="OU27" s="364"/>
      <c r="OV27" s="364"/>
      <c r="OW27" s="364"/>
      <c r="OX27" s="364"/>
      <c r="OY27" s="364"/>
      <c r="OZ27" s="364"/>
      <c r="PA27" s="364"/>
      <c r="PB27" s="364"/>
      <c r="PC27" s="364"/>
      <c r="PD27" s="364"/>
      <c r="PE27" s="364"/>
      <c r="PF27" s="364"/>
      <c r="PG27" s="364"/>
      <c r="PH27" s="364"/>
      <c r="PI27" s="364"/>
      <c r="PJ27" s="364"/>
      <c r="PK27" s="364"/>
      <c r="PL27" s="364"/>
      <c r="PM27" s="364"/>
    </row>
    <row r="28" spans="1:429" ht="15">
      <c r="A28" s="363" t="s">
        <v>415</v>
      </c>
      <c r="B28" s="364">
        <f t="shared" si="8"/>
        <v>0</v>
      </c>
      <c r="C28" s="364">
        <f t="shared" si="9"/>
        <v>0</v>
      </c>
      <c r="D28" s="364">
        <f t="shared" si="10"/>
        <v>0</v>
      </c>
      <c r="E28" s="364">
        <f t="shared" si="11"/>
        <v>0</v>
      </c>
      <c r="F28" s="364">
        <f t="shared" si="12"/>
        <v>0</v>
      </c>
      <c r="G28" s="364">
        <f t="shared" si="13"/>
        <v>0</v>
      </c>
      <c r="H28" s="364">
        <f t="shared" si="14"/>
        <v>0</v>
      </c>
      <c r="I28" s="364">
        <f t="shared" si="15"/>
        <v>0</v>
      </c>
      <c r="J28" s="364">
        <f t="shared" si="16"/>
        <v>0</v>
      </c>
      <c r="K28" s="364">
        <f t="shared" si="17"/>
        <v>0</v>
      </c>
      <c r="L28" s="364">
        <f t="shared" si="18"/>
        <v>0</v>
      </c>
      <c r="M28" s="364">
        <f t="shared" si="19"/>
        <v>0</v>
      </c>
      <c r="N28" s="364">
        <f t="shared" si="20"/>
        <v>0</v>
      </c>
      <c r="O28" s="364">
        <f t="shared" si="21"/>
        <v>0</v>
      </c>
      <c r="P28" s="364">
        <f t="shared" si="22"/>
        <v>0</v>
      </c>
      <c r="Q28" s="364">
        <f t="shared" si="23"/>
        <v>0</v>
      </c>
      <c r="R28" s="364">
        <f t="shared" si="24"/>
        <v>0</v>
      </c>
      <c r="S28" s="364">
        <f t="shared" si="25"/>
        <v>0</v>
      </c>
      <c r="T28" s="364">
        <f t="shared" si="26"/>
        <v>0</v>
      </c>
      <c r="U28" s="364">
        <f t="shared" si="27"/>
        <v>0</v>
      </c>
      <c r="V28" s="364">
        <f t="shared" si="28"/>
        <v>0</v>
      </c>
      <c r="W28" s="364">
        <f t="shared" si="29"/>
        <v>0</v>
      </c>
      <c r="X28" s="364">
        <f t="shared" si="30"/>
        <v>0</v>
      </c>
      <c r="Y28" s="364">
        <f t="shared" si="31"/>
        <v>0</v>
      </c>
      <c r="Z28" s="364">
        <f t="shared" si="32"/>
        <v>0</v>
      </c>
      <c r="AA28" s="364">
        <f t="shared" si="33"/>
        <v>0</v>
      </c>
      <c r="AB28" s="364">
        <f t="shared" si="34"/>
        <v>0</v>
      </c>
      <c r="AC28" s="364">
        <f t="shared" si="35"/>
        <v>1.2344999999999999E-3</v>
      </c>
      <c r="AD28" s="364">
        <f t="shared" si="36"/>
        <v>8.0999999999999996E-3</v>
      </c>
      <c r="AE28" s="364">
        <f t="shared" si="37"/>
        <v>0</v>
      </c>
      <c r="AF28" s="364">
        <f t="shared" si="38"/>
        <v>0</v>
      </c>
      <c r="AG28" s="364"/>
      <c r="AH28" s="364"/>
      <c r="AI28" s="364"/>
      <c r="AJ28" s="364"/>
      <c r="AK28" s="364"/>
      <c r="AL28" s="364"/>
      <c r="AM28" s="364"/>
      <c r="AN28" s="364"/>
      <c r="AO28" s="364"/>
      <c r="AP28" s="364"/>
      <c r="AQ28" s="364"/>
      <c r="AR28" s="364"/>
      <c r="AS28" s="364"/>
      <c r="AT28" s="364"/>
      <c r="AU28" s="364"/>
      <c r="AV28" s="364"/>
      <c r="AW28" s="364"/>
      <c r="AX28" s="364"/>
      <c r="AY28" s="364"/>
      <c r="AZ28" s="364"/>
      <c r="BA28" s="364"/>
      <c r="BB28" s="364"/>
      <c r="BC28" s="364"/>
      <c r="BD28" s="364"/>
      <c r="BE28" s="364"/>
      <c r="BF28" s="364"/>
      <c r="BG28" s="364"/>
      <c r="BH28" s="364"/>
      <c r="BI28" s="364"/>
      <c r="BJ28" s="364"/>
      <c r="BK28" s="364"/>
      <c r="BL28" s="364"/>
      <c r="BM28" s="364"/>
      <c r="BN28" s="364"/>
      <c r="BO28" s="364"/>
      <c r="BP28" s="364"/>
      <c r="BQ28" s="364"/>
      <c r="BR28" s="364"/>
      <c r="BS28" s="364"/>
      <c r="BT28" s="364"/>
      <c r="BU28" s="364"/>
      <c r="BV28" s="364"/>
      <c r="BW28" s="364"/>
      <c r="BX28" s="364"/>
      <c r="BY28" s="364"/>
      <c r="BZ28" s="364"/>
      <c r="CA28" s="364"/>
      <c r="CB28" s="364"/>
      <c r="CC28" s="364"/>
      <c r="CD28" s="364"/>
      <c r="CE28" s="364"/>
      <c r="CF28" s="364"/>
      <c r="CG28" s="364"/>
      <c r="CH28" s="364"/>
      <c r="CI28" s="364"/>
      <c r="CJ28" s="364"/>
      <c r="CK28" s="364"/>
      <c r="CL28" s="364"/>
      <c r="CM28" s="364"/>
      <c r="CN28" s="364"/>
      <c r="CO28" s="364"/>
      <c r="CP28" s="364"/>
      <c r="CQ28" s="364"/>
      <c r="CR28" s="364"/>
      <c r="CS28" s="364"/>
      <c r="CT28" s="364"/>
      <c r="CU28" s="364"/>
      <c r="CV28" s="364"/>
      <c r="CW28" s="364"/>
      <c r="CX28" s="364"/>
      <c r="CY28" s="364"/>
      <c r="CZ28" s="364"/>
      <c r="DA28" s="364"/>
      <c r="DB28" s="364"/>
      <c r="DC28" s="364"/>
      <c r="DD28" s="364"/>
      <c r="DE28" s="364"/>
      <c r="DF28" s="364"/>
      <c r="DG28" s="364"/>
      <c r="DH28" s="364"/>
      <c r="DI28" s="364"/>
      <c r="DJ28" s="364"/>
      <c r="DK28" s="364"/>
      <c r="DL28" s="364"/>
      <c r="DM28" s="364"/>
      <c r="DN28" s="364"/>
      <c r="DO28" s="364"/>
      <c r="DP28" s="364"/>
      <c r="DQ28" s="364"/>
      <c r="DR28" s="364"/>
      <c r="DS28" s="364"/>
      <c r="DT28" s="364"/>
      <c r="DU28" s="364"/>
      <c r="DV28" s="364"/>
      <c r="DW28" s="364"/>
      <c r="DX28" s="364"/>
      <c r="DY28" s="364"/>
      <c r="DZ28" s="364"/>
      <c r="EA28" s="364"/>
      <c r="EB28" s="364"/>
      <c r="EC28" s="364"/>
      <c r="ED28" s="364"/>
      <c r="EE28" s="364"/>
      <c r="EF28" s="364"/>
      <c r="EG28" s="364"/>
      <c r="EH28" s="364"/>
      <c r="EI28" s="364"/>
      <c r="EJ28" s="364"/>
      <c r="EK28" s="364"/>
      <c r="EL28" s="364"/>
      <c r="EM28" s="364"/>
      <c r="EN28" s="364"/>
      <c r="EO28" s="364"/>
      <c r="EP28" s="364"/>
      <c r="EQ28" s="364"/>
      <c r="ER28" s="364"/>
      <c r="ES28" s="364"/>
      <c r="ET28" s="364"/>
      <c r="EU28" s="364"/>
      <c r="EV28" s="364"/>
      <c r="EW28" s="364"/>
      <c r="EX28" s="364"/>
      <c r="EY28" s="364"/>
      <c r="EZ28" s="364"/>
      <c r="FA28" s="364"/>
      <c r="FB28" s="364"/>
      <c r="FC28" s="364"/>
      <c r="FD28" s="364"/>
      <c r="FE28" s="364"/>
      <c r="FF28" s="364"/>
      <c r="FG28" s="364"/>
      <c r="FH28" s="364"/>
      <c r="FI28" s="364"/>
      <c r="FJ28" s="364"/>
      <c r="FK28" s="364"/>
      <c r="FL28" s="364"/>
      <c r="FM28" s="364"/>
      <c r="FN28" s="364"/>
      <c r="FO28" s="364"/>
      <c r="FP28" s="364"/>
      <c r="FQ28" s="364"/>
      <c r="FR28" s="364"/>
      <c r="FS28" s="364"/>
      <c r="FT28" s="364"/>
      <c r="FU28" s="364"/>
      <c r="FV28" s="364"/>
      <c r="FW28" s="364"/>
      <c r="FX28" s="364"/>
      <c r="FY28" s="364"/>
      <c r="FZ28" s="364"/>
      <c r="GA28" s="364"/>
      <c r="GB28" s="364"/>
      <c r="GC28" s="364"/>
      <c r="GD28" s="364"/>
      <c r="GE28" s="364"/>
      <c r="GF28" s="364"/>
      <c r="GG28" s="364"/>
      <c r="GH28" s="364"/>
      <c r="GI28" s="364"/>
      <c r="GJ28" s="364"/>
      <c r="GK28" s="364"/>
      <c r="GL28" s="364"/>
      <c r="GM28" s="364"/>
      <c r="GN28" s="364"/>
      <c r="GO28" s="364"/>
      <c r="GP28" s="364"/>
      <c r="GQ28" s="364"/>
      <c r="GR28" s="364"/>
      <c r="GS28" s="364"/>
      <c r="GT28" s="364"/>
      <c r="GU28" s="364"/>
      <c r="GV28" s="364"/>
      <c r="GW28" s="364"/>
      <c r="GX28" s="364"/>
      <c r="GY28" s="364"/>
      <c r="GZ28" s="364"/>
      <c r="HA28" s="364"/>
      <c r="HB28" s="364"/>
      <c r="HC28" s="364"/>
      <c r="HD28" s="364"/>
      <c r="HE28" s="364"/>
      <c r="HF28" s="364"/>
      <c r="HG28" s="364"/>
      <c r="HH28" s="364"/>
      <c r="HI28" s="364"/>
      <c r="HJ28" s="364"/>
      <c r="HK28" s="364"/>
      <c r="HL28" s="364"/>
      <c r="HM28" s="364"/>
      <c r="HN28" s="364"/>
      <c r="HO28" s="364"/>
      <c r="HP28" s="364"/>
      <c r="HQ28" s="364"/>
      <c r="HR28" s="364"/>
      <c r="HS28" s="364"/>
      <c r="HT28" s="364"/>
      <c r="HU28" s="364"/>
      <c r="HV28" s="364"/>
      <c r="HW28" s="364"/>
      <c r="HX28" s="364"/>
      <c r="HY28" s="364"/>
      <c r="HZ28" s="364"/>
      <c r="IA28" s="364"/>
      <c r="IB28" s="364"/>
      <c r="IC28" s="364"/>
      <c r="ID28" s="364"/>
      <c r="IE28" s="364"/>
      <c r="IF28" s="364"/>
      <c r="IG28" s="364"/>
      <c r="IH28" s="364"/>
      <c r="II28" s="364"/>
      <c r="IJ28" s="364"/>
      <c r="IK28" s="364"/>
      <c r="IL28" s="364"/>
      <c r="IM28" s="364"/>
      <c r="IN28" s="364"/>
      <c r="IO28" s="364"/>
      <c r="IP28" s="364"/>
      <c r="IQ28" s="364"/>
      <c r="IR28" s="364"/>
      <c r="IS28" s="364"/>
      <c r="IT28" s="364"/>
      <c r="IU28" s="364"/>
      <c r="IV28" s="364"/>
      <c r="IW28" s="364"/>
      <c r="IX28" s="364"/>
      <c r="IY28" s="364"/>
      <c r="IZ28" s="364"/>
      <c r="JA28" s="364"/>
      <c r="JB28" s="364"/>
      <c r="JC28" s="364"/>
      <c r="JD28" s="364"/>
      <c r="JE28" s="364"/>
      <c r="JF28" s="364"/>
      <c r="JG28" s="364"/>
      <c r="JH28" s="364"/>
      <c r="JI28" s="364"/>
      <c r="JJ28" s="364"/>
      <c r="JK28" s="364"/>
      <c r="JL28" s="364"/>
      <c r="JM28" s="364"/>
      <c r="JN28" s="364"/>
      <c r="JO28" s="364"/>
      <c r="JP28" s="364"/>
      <c r="JQ28" s="364"/>
      <c r="JR28" s="364"/>
      <c r="JS28" s="364"/>
      <c r="JT28" s="364"/>
      <c r="JU28" s="364"/>
      <c r="JV28" s="364"/>
      <c r="JW28" s="364"/>
      <c r="JX28" s="364"/>
      <c r="JY28" s="364"/>
      <c r="JZ28" s="364"/>
      <c r="KA28" s="364"/>
      <c r="KB28" s="364"/>
      <c r="KC28" s="364"/>
      <c r="KD28" s="364"/>
      <c r="KE28" s="364"/>
      <c r="KF28" s="364"/>
      <c r="KG28" s="364"/>
      <c r="KH28" s="364"/>
      <c r="KI28" s="364"/>
      <c r="KJ28" s="364"/>
      <c r="KK28" s="364"/>
      <c r="KL28" s="364"/>
      <c r="KM28" s="364"/>
      <c r="KN28" s="364"/>
      <c r="KO28" s="364"/>
      <c r="KP28" s="364"/>
      <c r="KQ28" s="364"/>
      <c r="KR28" s="364"/>
      <c r="KS28" s="364"/>
      <c r="KT28" s="364"/>
      <c r="KU28" s="364"/>
      <c r="KV28" s="364"/>
      <c r="KW28" s="364"/>
      <c r="KX28" s="364"/>
      <c r="KY28" s="364"/>
      <c r="KZ28" s="364"/>
      <c r="LA28" s="364"/>
      <c r="LB28" s="364"/>
      <c r="LC28" s="364"/>
      <c r="LD28" s="364"/>
      <c r="LE28" s="364"/>
      <c r="LF28" s="364"/>
      <c r="LG28" s="364"/>
      <c r="LH28" s="364"/>
      <c r="LI28" s="364"/>
      <c r="LJ28" s="364"/>
      <c r="LK28" s="364"/>
      <c r="LL28" s="364"/>
      <c r="LM28" s="364"/>
      <c r="LN28" s="364"/>
      <c r="LO28" s="364"/>
      <c r="LP28" s="364"/>
      <c r="LQ28" s="364"/>
      <c r="LR28" s="364"/>
      <c r="LS28" s="364"/>
      <c r="LT28" s="364"/>
      <c r="LU28" s="364"/>
      <c r="LV28" s="364"/>
      <c r="LW28" s="364"/>
      <c r="LX28" s="364"/>
      <c r="LY28" s="364"/>
      <c r="LZ28" s="364"/>
      <c r="MA28" s="364"/>
      <c r="MB28" s="364"/>
      <c r="MC28" s="364"/>
      <c r="MD28" s="364"/>
      <c r="ME28" s="364"/>
      <c r="MF28" s="364"/>
      <c r="MG28" s="364"/>
      <c r="MH28" s="364"/>
      <c r="MI28" s="364"/>
      <c r="MJ28" s="364"/>
      <c r="MK28" s="364"/>
      <c r="ML28" s="364"/>
      <c r="MM28" s="364"/>
      <c r="MN28" s="364"/>
      <c r="MO28" s="364"/>
      <c r="MP28" s="364"/>
      <c r="MQ28" s="364"/>
      <c r="MR28" s="364"/>
      <c r="MS28" s="364"/>
      <c r="MT28" s="364"/>
      <c r="MU28" s="364"/>
      <c r="MV28" s="364"/>
      <c r="MW28" s="364"/>
      <c r="MX28" s="364"/>
      <c r="MY28" s="364"/>
      <c r="MZ28" s="364"/>
      <c r="NA28" s="364">
        <v>1.2344999999999999</v>
      </c>
      <c r="NB28" s="364"/>
      <c r="NC28" s="364"/>
      <c r="ND28" s="364" t="s">
        <v>221</v>
      </c>
      <c r="NE28" s="364" t="s">
        <v>221</v>
      </c>
      <c r="NF28" s="364" t="s">
        <v>221</v>
      </c>
      <c r="NG28" s="364" t="s">
        <v>221</v>
      </c>
      <c r="NH28" s="364" t="s">
        <v>221</v>
      </c>
      <c r="NI28" s="364" t="s">
        <v>221</v>
      </c>
      <c r="NJ28" s="364" t="s">
        <v>221</v>
      </c>
      <c r="NK28" s="364" t="s">
        <v>221</v>
      </c>
      <c r="NL28" s="364" t="s">
        <v>221</v>
      </c>
      <c r="NM28" s="364" t="s">
        <v>221</v>
      </c>
      <c r="NN28" s="364">
        <v>8.1</v>
      </c>
      <c r="NO28" s="364" t="s">
        <v>221</v>
      </c>
      <c r="NP28" s="364" t="s">
        <v>221</v>
      </c>
      <c r="NQ28" s="364" t="s">
        <v>221</v>
      </c>
      <c r="NR28" s="364" t="s">
        <v>221</v>
      </c>
      <c r="NS28" s="364" t="s">
        <v>221</v>
      </c>
      <c r="NT28" s="364" t="s">
        <v>221</v>
      </c>
      <c r="NU28" s="364" t="s">
        <v>221</v>
      </c>
      <c r="NV28" s="364" t="s">
        <v>221</v>
      </c>
      <c r="NW28" s="364" t="s">
        <v>221</v>
      </c>
      <c r="NX28" s="364" t="s">
        <v>221</v>
      </c>
      <c r="NY28" s="364" t="s">
        <v>221</v>
      </c>
      <c r="NZ28" s="364" t="s">
        <v>221</v>
      </c>
      <c r="OA28" s="364" t="s">
        <v>221</v>
      </c>
      <c r="OB28" s="364" t="s">
        <v>221</v>
      </c>
      <c r="OC28" s="364" t="s">
        <v>221</v>
      </c>
      <c r="OD28" s="364" t="s">
        <v>221</v>
      </c>
      <c r="OE28" s="364" t="s">
        <v>221</v>
      </c>
      <c r="OF28" s="364" t="s">
        <v>221</v>
      </c>
      <c r="OG28" s="364"/>
      <c r="OH28" s="364"/>
      <c r="OI28" s="364"/>
      <c r="OJ28" s="364"/>
      <c r="OK28" s="364"/>
      <c r="OL28" s="364"/>
      <c r="OM28" s="364"/>
      <c r="ON28" s="364"/>
      <c r="OO28" s="364"/>
      <c r="OP28" s="364"/>
      <c r="OQ28" s="364"/>
      <c r="OR28" s="364"/>
      <c r="OS28" s="364"/>
      <c r="OT28" s="364"/>
      <c r="OU28" s="364"/>
      <c r="OV28" s="364"/>
      <c r="OW28" s="364"/>
      <c r="OX28" s="364"/>
      <c r="OY28" s="364"/>
      <c r="OZ28" s="364"/>
      <c r="PA28" s="364"/>
      <c r="PB28" s="364"/>
      <c r="PC28" s="364"/>
      <c r="PD28" s="364"/>
      <c r="PE28" s="364"/>
      <c r="PF28" s="364"/>
      <c r="PG28" s="364"/>
      <c r="PH28" s="364"/>
      <c r="PI28" s="364"/>
      <c r="PJ28" s="364"/>
      <c r="PK28" s="364"/>
      <c r="PL28" s="364"/>
      <c r="PM28" s="364"/>
    </row>
    <row r="29" spans="1:429" ht="15">
      <c r="A29" s="363" t="s">
        <v>434</v>
      </c>
      <c r="B29" s="364">
        <f t="shared" si="8"/>
        <v>0</v>
      </c>
      <c r="C29" s="364">
        <f t="shared" si="9"/>
        <v>0</v>
      </c>
      <c r="D29" s="364">
        <f t="shared" si="10"/>
        <v>0</v>
      </c>
      <c r="E29" s="364">
        <f t="shared" si="11"/>
        <v>0</v>
      </c>
      <c r="F29" s="364">
        <f t="shared" si="12"/>
        <v>0</v>
      </c>
      <c r="G29" s="364">
        <f t="shared" si="13"/>
        <v>0</v>
      </c>
      <c r="H29" s="364">
        <f t="shared" si="14"/>
        <v>0</v>
      </c>
      <c r="I29" s="364">
        <f t="shared" si="15"/>
        <v>0</v>
      </c>
      <c r="J29" s="364">
        <f t="shared" si="16"/>
        <v>0</v>
      </c>
      <c r="K29" s="364">
        <f t="shared" si="17"/>
        <v>0</v>
      </c>
      <c r="L29" s="364">
        <f t="shared" si="18"/>
        <v>0</v>
      </c>
      <c r="M29" s="364">
        <f t="shared" si="19"/>
        <v>0</v>
      </c>
      <c r="N29" s="364">
        <f t="shared" si="20"/>
        <v>0</v>
      </c>
      <c r="O29" s="364">
        <f t="shared" si="21"/>
        <v>0</v>
      </c>
      <c r="P29" s="364">
        <f t="shared" si="22"/>
        <v>0</v>
      </c>
      <c r="Q29" s="364">
        <f t="shared" si="23"/>
        <v>0</v>
      </c>
      <c r="R29" s="364">
        <f t="shared" si="24"/>
        <v>0</v>
      </c>
      <c r="S29" s="364">
        <f t="shared" si="25"/>
        <v>0</v>
      </c>
      <c r="T29" s="364">
        <f t="shared" si="26"/>
        <v>0</v>
      </c>
      <c r="U29" s="364">
        <f t="shared" si="27"/>
        <v>0</v>
      </c>
      <c r="V29" s="364">
        <f t="shared" si="28"/>
        <v>0</v>
      </c>
      <c r="W29" s="364">
        <f t="shared" si="29"/>
        <v>0</v>
      </c>
      <c r="X29" s="364">
        <f t="shared" si="30"/>
        <v>0</v>
      </c>
      <c r="Y29" s="364">
        <f t="shared" si="31"/>
        <v>0</v>
      </c>
      <c r="Z29" s="364">
        <f t="shared" si="32"/>
        <v>0</v>
      </c>
      <c r="AA29" s="364">
        <f t="shared" si="33"/>
        <v>0</v>
      </c>
      <c r="AB29" s="364">
        <f t="shared" si="34"/>
        <v>0</v>
      </c>
      <c r="AC29" s="364">
        <f t="shared" si="35"/>
        <v>0</v>
      </c>
      <c r="AD29" s="364">
        <f t="shared" si="36"/>
        <v>0</v>
      </c>
      <c r="AE29" s="364">
        <f t="shared" si="37"/>
        <v>0</v>
      </c>
      <c r="AF29" s="364">
        <f t="shared" si="38"/>
        <v>0</v>
      </c>
      <c r="AG29" s="364"/>
      <c r="AH29" s="364"/>
      <c r="AI29" s="364"/>
      <c r="AJ29" s="364"/>
      <c r="AK29" s="364"/>
      <c r="AL29" s="364"/>
      <c r="AM29" s="364"/>
      <c r="AN29" s="364"/>
      <c r="AO29" s="364"/>
      <c r="AP29" s="364"/>
      <c r="AQ29" s="364"/>
      <c r="AR29" s="364"/>
      <c r="AS29" s="364"/>
      <c r="AT29" s="364"/>
      <c r="AU29" s="364"/>
      <c r="AV29" s="364"/>
      <c r="AW29" s="364"/>
      <c r="AX29" s="364"/>
      <c r="AY29" s="364"/>
      <c r="AZ29" s="364"/>
      <c r="BA29" s="364"/>
      <c r="BB29" s="364"/>
      <c r="BC29" s="364"/>
      <c r="BD29" s="364"/>
      <c r="BE29" s="364"/>
      <c r="BF29" s="364"/>
      <c r="BG29" s="364"/>
      <c r="BH29" s="364"/>
      <c r="BI29" s="364"/>
      <c r="BJ29" s="364"/>
      <c r="BK29" s="364"/>
      <c r="BL29" s="364"/>
      <c r="BM29" s="364"/>
      <c r="BN29" s="364"/>
      <c r="BO29" s="364"/>
      <c r="BP29" s="364"/>
      <c r="BQ29" s="364"/>
      <c r="BR29" s="364"/>
      <c r="BS29" s="364"/>
      <c r="BT29" s="364"/>
      <c r="BU29" s="364"/>
      <c r="BV29" s="364"/>
      <c r="BW29" s="364"/>
      <c r="BX29" s="364"/>
      <c r="BY29" s="364"/>
      <c r="BZ29" s="364"/>
      <c r="CA29" s="364"/>
      <c r="CB29" s="364"/>
      <c r="CC29" s="364"/>
      <c r="CD29" s="364"/>
      <c r="CE29" s="364"/>
      <c r="CF29" s="364"/>
      <c r="CG29" s="364"/>
      <c r="CH29" s="364"/>
      <c r="CI29" s="364"/>
      <c r="CJ29" s="364"/>
      <c r="CK29" s="364"/>
      <c r="CL29" s="364"/>
      <c r="CM29" s="364"/>
      <c r="CN29" s="364"/>
      <c r="CO29" s="364"/>
      <c r="CP29" s="364"/>
      <c r="CQ29" s="364"/>
      <c r="CR29" s="364"/>
      <c r="CS29" s="364"/>
      <c r="CT29" s="364"/>
      <c r="CU29" s="364"/>
      <c r="CV29" s="364"/>
      <c r="CW29" s="364"/>
      <c r="CX29" s="364"/>
      <c r="CY29" s="364"/>
      <c r="CZ29" s="364"/>
      <c r="DA29" s="364"/>
      <c r="DB29" s="364"/>
      <c r="DC29" s="364"/>
      <c r="DD29" s="364"/>
      <c r="DE29" s="364"/>
      <c r="DF29" s="364"/>
      <c r="DG29" s="364"/>
      <c r="DH29" s="364"/>
      <c r="DI29" s="364"/>
      <c r="DJ29" s="364"/>
      <c r="DK29" s="364"/>
      <c r="DL29" s="364"/>
      <c r="DM29" s="364"/>
      <c r="DN29" s="364"/>
      <c r="DO29" s="364"/>
      <c r="DP29" s="364"/>
      <c r="DQ29" s="364"/>
      <c r="DR29" s="364"/>
      <c r="DS29" s="364"/>
      <c r="DT29" s="364"/>
      <c r="DU29" s="364"/>
      <c r="DV29" s="364"/>
      <c r="DW29" s="364"/>
      <c r="DX29" s="364"/>
      <c r="DY29" s="364"/>
      <c r="DZ29" s="364"/>
      <c r="EA29" s="364"/>
      <c r="EB29" s="364"/>
      <c r="EC29" s="364"/>
      <c r="ED29" s="364"/>
      <c r="EE29" s="364"/>
      <c r="EF29" s="364"/>
      <c r="EG29" s="364"/>
      <c r="EH29" s="364"/>
      <c r="EI29" s="364"/>
      <c r="EJ29" s="364"/>
      <c r="EK29" s="364"/>
      <c r="EL29" s="364"/>
      <c r="EM29" s="364"/>
      <c r="EN29" s="364"/>
      <c r="EO29" s="364"/>
      <c r="EP29" s="364"/>
      <c r="EQ29" s="364"/>
      <c r="ER29" s="364"/>
      <c r="ES29" s="364"/>
      <c r="ET29" s="364"/>
      <c r="EU29" s="364"/>
      <c r="EV29" s="364"/>
      <c r="EW29" s="364"/>
      <c r="EX29" s="364"/>
      <c r="EY29" s="364"/>
      <c r="EZ29" s="364"/>
      <c r="FA29" s="364"/>
      <c r="FB29" s="364"/>
      <c r="FC29" s="364"/>
      <c r="FD29" s="364"/>
      <c r="FE29" s="364"/>
      <c r="FF29" s="364"/>
      <c r="FG29" s="364"/>
      <c r="FH29" s="364"/>
      <c r="FI29" s="364"/>
      <c r="FJ29" s="364"/>
      <c r="FK29" s="364"/>
      <c r="FL29" s="364"/>
      <c r="FM29" s="364"/>
      <c r="FN29" s="364"/>
      <c r="FO29" s="364"/>
      <c r="FP29" s="364"/>
      <c r="FQ29" s="364"/>
      <c r="FR29" s="364"/>
      <c r="FS29" s="364"/>
      <c r="FT29" s="364"/>
      <c r="FU29" s="364"/>
      <c r="FV29" s="364"/>
      <c r="FW29" s="364"/>
      <c r="FX29" s="364"/>
      <c r="FY29" s="364"/>
      <c r="FZ29" s="364"/>
      <c r="GA29" s="364"/>
      <c r="GB29" s="364"/>
      <c r="GC29" s="364"/>
      <c r="GD29" s="364"/>
      <c r="GE29" s="364"/>
      <c r="GF29" s="364"/>
      <c r="GG29" s="364"/>
      <c r="GH29" s="364"/>
      <c r="GI29" s="364"/>
      <c r="GJ29" s="364"/>
      <c r="GK29" s="364"/>
      <c r="GL29" s="364"/>
      <c r="GM29" s="364"/>
      <c r="GN29" s="364"/>
      <c r="GO29" s="364"/>
      <c r="GP29" s="364"/>
      <c r="GQ29" s="364"/>
      <c r="GR29" s="364"/>
      <c r="GS29" s="364"/>
      <c r="GT29" s="364"/>
      <c r="GU29" s="364"/>
      <c r="GV29" s="364"/>
      <c r="GW29" s="364"/>
      <c r="GX29" s="364"/>
      <c r="GY29" s="364"/>
      <c r="GZ29" s="364"/>
      <c r="HA29" s="364"/>
      <c r="HB29" s="364"/>
      <c r="HC29" s="364"/>
      <c r="HD29" s="364"/>
      <c r="HE29" s="364"/>
      <c r="HF29" s="364"/>
      <c r="HG29" s="364"/>
      <c r="HH29" s="364"/>
      <c r="HI29" s="364"/>
      <c r="HJ29" s="364"/>
      <c r="HK29" s="364"/>
      <c r="HL29" s="364"/>
      <c r="HM29" s="364"/>
      <c r="HN29" s="364"/>
      <c r="HO29" s="364"/>
      <c r="HP29" s="364"/>
      <c r="HQ29" s="364"/>
      <c r="HR29" s="364"/>
      <c r="HS29" s="364"/>
      <c r="HT29" s="364"/>
      <c r="HU29" s="364"/>
      <c r="HV29" s="364"/>
      <c r="HW29" s="364"/>
      <c r="HX29" s="364"/>
      <c r="HY29" s="364"/>
      <c r="HZ29" s="364"/>
      <c r="IA29" s="364"/>
      <c r="IB29" s="364"/>
      <c r="IC29" s="364"/>
      <c r="ID29" s="364"/>
      <c r="IE29" s="364"/>
      <c r="IF29" s="364"/>
      <c r="IG29" s="364"/>
      <c r="IH29" s="364"/>
      <c r="II29" s="364"/>
      <c r="IJ29" s="364"/>
      <c r="IK29" s="364"/>
      <c r="IL29" s="364"/>
      <c r="IM29" s="364"/>
      <c r="IN29" s="364"/>
      <c r="IO29" s="364"/>
      <c r="IP29" s="364"/>
      <c r="IQ29" s="364"/>
      <c r="IR29" s="364"/>
      <c r="IS29" s="364"/>
      <c r="IT29" s="364"/>
      <c r="IU29" s="364"/>
      <c r="IV29" s="364"/>
      <c r="IW29" s="364"/>
      <c r="IX29" s="364"/>
      <c r="IY29" s="364"/>
      <c r="IZ29" s="364"/>
      <c r="JA29" s="364"/>
      <c r="JB29" s="364"/>
      <c r="JC29" s="364"/>
      <c r="JD29" s="364"/>
      <c r="JE29" s="364"/>
      <c r="JF29" s="364"/>
      <c r="JG29" s="364"/>
      <c r="JH29" s="364"/>
      <c r="JI29" s="364"/>
      <c r="JJ29" s="364"/>
      <c r="JK29" s="364"/>
      <c r="JL29" s="364"/>
      <c r="JM29" s="364"/>
      <c r="JN29" s="364"/>
      <c r="JO29" s="364"/>
      <c r="JP29" s="364"/>
      <c r="JQ29" s="364"/>
      <c r="JR29" s="364"/>
      <c r="JS29" s="364"/>
      <c r="JT29" s="364"/>
      <c r="JU29" s="364"/>
      <c r="JV29" s="364"/>
      <c r="JW29" s="364"/>
      <c r="JX29" s="364"/>
      <c r="JY29" s="364"/>
      <c r="JZ29" s="364"/>
      <c r="KA29" s="364"/>
      <c r="KB29" s="364"/>
      <c r="KC29" s="364"/>
      <c r="KD29" s="364"/>
      <c r="KE29" s="364"/>
      <c r="KF29" s="364"/>
      <c r="KG29" s="364"/>
      <c r="KH29" s="364"/>
      <c r="KI29" s="364"/>
      <c r="KJ29" s="364"/>
      <c r="KK29" s="364"/>
      <c r="KL29" s="364"/>
      <c r="KM29" s="364"/>
      <c r="KN29" s="364"/>
      <c r="KO29" s="364"/>
      <c r="KP29" s="364"/>
      <c r="KQ29" s="364"/>
      <c r="KR29" s="364"/>
      <c r="KS29" s="364"/>
      <c r="KT29" s="364"/>
      <c r="KU29" s="364"/>
      <c r="KV29" s="364"/>
      <c r="KW29" s="364"/>
      <c r="KX29" s="364"/>
      <c r="KY29" s="364"/>
      <c r="KZ29" s="364"/>
      <c r="LA29" s="364"/>
      <c r="LB29" s="364"/>
      <c r="LC29" s="364"/>
      <c r="LD29" s="364"/>
      <c r="LE29" s="364"/>
      <c r="LF29" s="364"/>
      <c r="LG29" s="364"/>
      <c r="LH29" s="364"/>
      <c r="LI29" s="364"/>
      <c r="LJ29" s="364"/>
      <c r="LK29" s="364"/>
      <c r="LL29" s="364"/>
      <c r="LM29" s="364"/>
      <c r="LN29" s="364"/>
      <c r="LO29" s="364"/>
      <c r="LP29" s="364"/>
      <c r="LQ29" s="364"/>
      <c r="LR29" s="364"/>
      <c r="LS29" s="364"/>
      <c r="LT29" s="364"/>
      <c r="LU29" s="364"/>
      <c r="LV29" s="364"/>
      <c r="LW29" s="364"/>
      <c r="LX29" s="364"/>
      <c r="LY29" s="364"/>
      <c r="LZ29" s="364"/>
      <c r="MA29" s="364"/>
      <c r="MB29" s="364"/>
      <c r="MC29" s="364"/>
      <c r="MD29" s="364"/>
      <c r="ME29" s="364"/>
      <c r="MF29" s="364"/>
      <c r="MG29" s="364"/>
      <c r="MH29" s="364"/>
      <c r="MI29" s="364"/>
      <c r="MJ29" s="364"/>
      <c r="MK29" s="364"/>
      <c r="ML29" s="364"/>
      <c r="MM29" s="364"/>
      <c r="MN29" s="364"/>
      <c r="MO29" s="364"/>
      <c r="MP29" s="364"/>
      <c r="MQ29" s="364"/>
      <c r="MR29" s="364"/>
      <c r="MS29" s="364"/>
      <c r="MT29" s="364"/>
      <c r="MU29" s="364"/>
      <c r="MV29" s="364"/>
      <c r="MW29" s="364"/>
      <c r="MX29" s="364"/>
      <c r="MY29" s="364"/>
      <c r="MZ29" s="364"/>
      <c r="NA29" s="364"/>
      <c r="NB29" s="364"/>
      <c r="NC29" s="364"/>
      <c r="ND29" s="364"/>
      <c r="NE29" s="364"/>
      <c r="NF29" s="364"/>
      <c r="NG29" s="364"/>
      <c r="NH29" s="364"/>
      <c r="NI29" s="364"/>
      <c r="NJ29" s="364"/>
      <c r="NK29" s="364"/>
      <c r="NL29" s="364"/>
      <c r="NM29" s="364"/>
      <c r="NN29" s="364"/>
      <c r="NO29" s="364"/>
      <c r="NP29" s="364"/>
      <c r="NQ29" s="364"/>
      <c r="NR29" s="364"/>
      <c r="NS29" s="364"/>
      <c r="NT29" s="364"/>
      <c r="NU29" s="364"/>
      <c r="NV29" s="364"/>
      <c r="NW29" s="364"/>
      <c r="NX29" s="364"/>
      <c r="NY29" s="364"/>
      <c r="NZ29" s="364"/>
      <c r="OA29" s="364"/>
      <c r="OB29" s="364"/>
      <c r="OC29" s="364"/>
      <c r="OD29" s="364"/>
      <c r="OE29" s="364"/>
      <c r="OF29" s="364"/>
      <c r="OG29" s="364"/>
      <c r="OH29" s="364"/>
      <c r="OI29" s="364"/>
      <c r="OJ29" s="364"/>
      <c r="OK29" s="364"/>
      <c r="OL29" s="364"/>
      <c r="OM29" s="364"/>
      <c r="ON29" s="364"/>
      <c r="OO29" s="364"/>
      <c r="OP29" s="364"/>
      <c r="OQ29" s="364"/>
      <c r="OR29" s="364"/>
      <c r="OS29" s="364"/>
      <c r="OT29" s="364"/>
      <c r="OU29" s="364"/>
      <c r="OV29" s="364"/>
      <c r="OW29" s="364"/>
      <c r="OX29" s="364"/>
      <c r="OY29" s="364"/>
      <c r="OZ29" s="364"/>
      <c r="PA29" s="364"/>
      <c r="PB29" s="364"/>
      <c r="PC29" s="364"/>
      <c r="PD29" s="364"/>
      <c r="PE29" s="364"/>
      <c r="PF29" s="364"/>
      <c r="PG29" s="364"/>
      <c r="PH29" s="364"/>
      <c r="PI29" s="364"/>
      <c r="PJ29" s="364"/>
      <c r="PK29" s="364"/>
      <c r="PL29" s="364"/>
      <c r="PM29" s="364"/>
    </row>
    <row r="30" spans="1:429" ht="15">
      <c r="A30" s="365" t="s">
        <v>433</v>
      </c>
      <c r="B30" s="364">
        <f t="shared" si="8"/>
        <v>0</v>
      </c>
      <c r="C30" s="364">
        <f t="shared" si="9"/>
        <v>0</v>
      </c>
      <c r="D30" s="364">
        <f t="shared" si="10"/>
        <v>0</v>
      </c>
      <c r="E30" s="364">
        <f t="shared" si="11"/>
        <v>0</v>
      </c>
      <c r="F30" s="364">
        <f t="shared" si="12"/>
        <v>0</v>
      </c>
      <c r="G30" s="364">
        <f t="shared" si="13"/>
        <v>0</v>
      </c>
      <c r="H30" s="364">
        <f t="shared" si="14"/>
        <v>0</v>
      </c>
      <c r="I30" s="364">
        <f t="shared" si="15"/>
        <v>0</v>
      </c>
      <c r="J30" s="364">
        <f t="shared" si="16"/>
        <v>0</v>
      </c>
      <c r="K30" s="364">
        <f t="shared" si="17"/>
        <v>0</v>
      </c>
      <c r="L30" s="364">
        <f t="shared" si="18"/>
        <v>0</v>
      </c>
      <c r="M30" s="364">
        <f t="shared" si="19"/>
        <v>0</v>
      </c>
      <c r="N30" s="364">
        <f t="shared" si="20"/>
        <v>0</v>
      </c>
      <c r="O30" s="364">
        <f t="shared" si="21"/>
        <v>0</v>
      </c>
      <c r="P30" s="364">
        <f t="shared" si="22"/>
        <v>0</v>
      </c>
      <c r="Q30" s="364">
        <f t="shared" si="23"/>
        <v>0</v>
      </c>
      <c r="R30" s="364">
        <f t="shared" si="24"/>
        <v>0</v>
      </c>
      <c r="S30" s="364">
        <f t="shared" si="25"/>
        <v>0</v>
      </c>
      <c r="T30" s="364">
        <f t="shared" si="26"/>
        <v>0</v>
      </c>
      <c r="U30" s="364">
        <f t="shared" si="27"/>
        <v>0</v>
      </c>
      <c r="V30" s="364">
        <f t="shared" si="28"/>
        <v>0</v>
      </c>
      <c r="W30" s="364">
        <f t="shared" si="29"/>
        <v>0</v>
      </c>
      <c r="X30" s="364">
        <f t="shared" si="30"/>
        <v>0</v>
      </c>
      <c r="Y30" s="364">
        <f t="shared" si="31"/>
        <v>0</v>
      </c>
      <c r="Z30" s="364">
        <f t="shared" si="32"/>
        <v>0</v>
      </c>
      <c r="AA30" s="364">
        <f t="shared" si="33"/>
        <v>0</v>
      </c>
      <c r="AB30" s="364">
        <f t="shared" si="34"/>
        <v>0</v>
      </c>
      <c r="AC30" s="364">
        <f t="shared" si="35"/>
        <v>0</v>
      </c>
      <c r="AD30" s="364">
        <f t="shared" si="36"/>
        <v>0</v>
      </c>
      <c r="AE30" s="364">
        <f t="shared" si="37"/>
        <v>0</v>
      </c>
      <c r="AF30" s="364">
        <f t="shared" si="38"/>
        <v>0</v>
      </c>
      <c r="AG30" s="364"/>
      <c r="AH30" s="364"/>
      <c r="AI30" s="364"/>
      <c r="AJ30" s="364"/>
      <c r="AK30" s="364"/>
      <c r="AL30" s="364"/>
      <c r="AM30" s="364"/>
      <c r="AN30" s="364"/>
      <c r="AO30" s="364"/>
      <c r="AP30" s="364"/>
      <c r="AQ30" s="364"/>
      <c r="AR30" s="364"/>
      <c r="AS30" s="364"/>
      <c r="AT30" s="364"/>
      <c r="AU30" s="364"/>
      <c r="AV30" s="364"/>
      <c r="AW30" s="364"/>
      <c r="AX30" s="364"/>
      <c r="AY30" s="364"/>
      <c r="AZ30" s="364"/>
      <c r="BA30" s="364"/>
      <c r="BB30" s="364"/>
      <c r="BC30" s="364"/>
      <c r="BD30" s="364"/>
      <c r="BE30" s="364"/>
      <c r="BF30" s="364"/>
      <c r="BG30" s="364"/>
      <c r="BH30" s="364"/>
      <c r="BI30" s="364"/>
      <c r="BJ30" s="364"/>
      <c r="BK30" s="364"/>
      <c r="BL30" s="364"/>
      <c r="BM30" s="364"/>
      <c r="BN30" s="364"/>
      <c r="BO30" s="364"/>
      <c r="BP30" s="364"/>
      <c r="BQ30" s="364"/>
      <c r="BR30" s="364"/>
      <c r="BS30" s="364"/>
      <c r="BT30" s="364"/>
      <c r="BU30" s="364"/>
      <c r="BV30" s="364"/>
      <c r="BW30" s="364"/>
      <c r="BX30" s="364"/>
      <c r="BY30" s="364"/>
      <c r="BZ30" s="364"/>
      <c r="CA30" s="364"/>
      <c r="CB30" s="364"/>
      <c r="CC30" s="364"/>
      <c r="CD30" s="364"/>
      <c r="CE30" s="364"/>
      <c r="CF30" s="364"/>
      <c r="CG30" s="364"/>
      <c r="CH30" s="364"/>
      <c r="CI30" s="364"/>
      <c r="CJ30" s="364"/>
      <c r="CK30" s="364"/>
      <c r="CL30" s="364"/>
      <c r="CM30" s="364"/>
      <c r="CN30" s="364"/>
      <c r="CO30" s="364"/>
      <c r="CP30" s="364"/>
      <c r="CQ30" s="364"/>
      <c r="CR30" s="364"/>
      <c r="CS30" s="364"/>
      <c r="CT30" s="364"/>
      <c r="CU30" s="364"/>
      <c r="CV30" s="364"/>
      <c r="CW30" s="364"/>
      <c r="CX30" s="364"/>
      <c r="CY30" s="364"/>
      <c r="CZ30" s="364"/>
      <c r="DA30" s="364"/>
      <c r="DB30" s="364"/>
      <c r="DC30" s="364"/>
      <c r="DD30" s="364"/>
      <c r="DE30" s="364"/>
      <c r="DF30" s="364"/>
      <c r="DG30" s="364"/>
      <c r="DH30" s="364"/>
      <c r="DI30" s="364"/>
      <c r="DJ30" s="364"/>
      <c r="DK30" s="364"/>
      <c r="DL30" s="364"/>
      <c r="DM30" s="364"/>
      <c r="DN30" s="364"/>
      <c r="DO30" s="364"/>
      <c r="DP30" s="364"/>
      <c r="DQ30" s="364"/>
      <c r="DR30" s="364"/>
      <c r="DS30" s="364"/>
      <c r="DT30" s="364"/>
      <c r="DU30" s="364"/>
      <c r="DV30" s="364"/>
      <c r="DW30" s="364"/>
      <c r="DX30" s="364"/>
      <c r="DY30" s="364"/>
      <c r="DZ30" s="364"/>
      <c r="EA30" s="364"/>
      <c r="EB30" s="364"/>
      <c r="EC30" s="364"/>
      <c r="ED30" s="364"/>
      <c r="EE30" s="364"/>
      <c r="EF30" s="364"/>
      <c r="EG30" s="364"/>
      <c r="EH30" s="364"/>
      <c r="EI30" s="364"/>
      <c r="EJ30" s="364"/>
      <c r="EK30" s="364"/>
      <c r="EL30" s="364"/>
      <c r="EM30" s="364"/>
      <c r="EN30" s="364"/>
      <c r="EO30" s="364"/>
      <c r="EP30" s="364"/>
      <c r="EQ30" s="364"/>
      <c r="ER30" s="364"/>
      <c r="ES30" s="364"/>
      <c r="ET30" s="364"/>
      <c r="EU30" s="364"/>
      <c r="EV30" s="364"/>
      <c r="EW30" s="364"/>
      <c r="EX30" s="364"/>
      <c r="EY30" s="364"/>
      <c r="EZ30" s="364"/>
      <c r="FA30" s="364"/>
      <c r="FB30" s="364"/>
      <c r="FC30" s="364"/>
      <c r="FD30" s="364"/>
      <c r="FE30" s="364"/>
      <c r="FF30" s="364"/>
      <c r="FG30" s="364"/>
      <c r="FH30" s="364"/>
      <c r="FI30" s="364"/>
      <c r="FJ30" s="364"/>
      <c r="FK30" s="364"/>
      <c r="FL30" s="364"/>
      <c r="FM30" s="364"/>
      <c r="FN30" s="364"/>
      <c r="FO30" s="364"/>
      <c r="FP30" s="364"/>
      <c r="FQ30" s="364"/>
      <c r="FR30" s="364"/>
      <c r="FS30" s="364"/>
      <c r="FT30" s="364"/>
      <c r="FU30" s="364"/>
      <c r="FV30" s="364"/>
      <c r="FW30" s="364"/>
      <c r="FX30" s="364"/>
      <c r="FY30" s="364"/>
      <c r="FZ30" s="364"/>
      <c r="GA30" s="364"/>
      <c r="GB30" s="364"/>
      <c r="GC30" s="364"/>
      <c r="GD30" s="364"/>
      <c r="GE30" s="364"/>
      <c r="GF30" s="364"/>
      <c r="GG30" s="364"/>
      <c r="GH30" s="364"/>
      <c r="GI30" s="364"/>
      <c r="GJ30" s="364"/>
      <c r="GK30" s="364"/>
      <c r="GL30" s="364"/>
      <c r="GM30" s="364"/>
      <c r="GN30" s="364"/>
      <c r="GO30" s="364"/>
      <c r="GP30" s="364"/>
      <c r="GQ30" s="364"/>
      <c r="GR30" s="364"/>
      <c r="GS30" s="364"/>
      <c r="GT30" s="364"/>
      <c r="GU30" s="364"/>
      <c r="GV30" s="364"/>
      <c r="GW30" s="364"/>
      <c r="GX30" s="364"/>
      <c r="GY30" s="364"/>
      <c r="GZ30" s="364"/>
      <c r="HA30" s="364"/>
      <c r="HB30" s="364"/>
      <c r="HC30" s="364"/>
      <c r="HD30" s="364"/>
      <c r="HE30" s="364"/>
      <c r="HF30" s="364"/>
      <c r="HG30" s="364"/>
      <c r="HH30" s="364"/>
      <c r="HI30" s="364"/>
      <c r="HJ30" s="364"/>
      <c r="HK30" s="364"/>
      <c r="HL30" s="364"/>
      <c r="HM30" s="364"/>
      <c r="HN30" s="364"/>
      <c r="HO30" s="364"/>
      <c r="HP30" s="364"/>
      <c r="HQ30" s="364"/>
      <c r="HR30" s="364"/>
      <c r="HS30" s="364"/>
      <c r="HT30" s="364"/>
      <c r="HU30" s="364"/>
      <c r="HV30" s="364"/>
      <c r="HW30" s="364"/>
      <c r="HX30" s="364"/>
      <c r="HY30" s="364"/>
      <c r="HZ30" s="364"/>
      <c r="IA30" s="364"/>
      <c r="IB30" s="364"/>
      <c r="IC30" s="364"/>
      <c r="ID30" s="364"/>
      <c r="IE30" s="364"/>
      <c r="IF30" s="364"/>
      <c r="IG30" s="364"/>
      <c r="IH30" s="364"/>
      <c r="II30" s="364"/>
      <c r="IJ30" s="364"/>
      <c r="IK30" s="364"/>
      <c r="IL30" s="364"/>
      <c r="IM30" s="364"/>
      <c r="IN30" s="364"/>
      <c r="IO30" s="364"/>
      <c r="IP30" s="364"/>
      <c r="IQ30" s="364"/>
      <c r="IR30" s="364"/>
      <c r="IS30" s="364"/>
      <c r="IT30" s="364"/>
      <c r="IU30" s="364"/>
      <c r="IV30" s="364"/>
      <c r="IW30" s="364"/>
      <c r="IX30" s="364"/>
      <c r="IY30" s="364"/>
      <c r="IZ30" s="364"/>
      <c r="JA30" s="364"/>
      <c r="JB30" s="364"/>
      <c r="JC30" s="364"/>
      <c r="JD30" s="364"/>
      <c r="JE30" s="364"/>
      <c r="JF30" s="364"/>
      <c r="JG30" s="364"/>
      <c r="JH30" s="364"/>
      <c r="JI30" s="364"/>
      <c r="JJ30" s="364"/>
      <c r="JK30" s="364"/>
      <c r="JL30" s="364"/>
      <c r="JM30" s="364"/>
      <c r="JN30" s="364"/>
      <c r="JO30" s="364"/>
      <c r="JP30" s="364"/>
      <c r="JQ30" s="364"/>
      <c r="JR30" s="364"/>
      <c r="JS30" s="364"/>
      <c r="JT30" s="364"/>
      <c r="JU30" s="364"/>
      <c r="JV30" s="364"/>
      <c r="JW30" s="364"/>
      <c r="JX30" s="364"/>
      <c r="JY30" s="364"/>
      <c r="JZ30" s="364"/>
      <c r="KA30" s="364"/>
      <c r="KB30" s="364"/>
      <c r="KC30" s="364"/>
      <c r="KD30" s="364"/>
      <c r="KE30" s="364"/>
      <c r="KF30" s="364"/>
      <c r="KG30" s="364"/>
      <c r="KH30" s="364"/>
      <c r="KI30" s="364"/>
      <c r="KJ30" s="364"/>
      <c r="KK30" s="364"/>
      <c r="KL30" s="364"/>
      <c r="KM30" s="364"/>
      <c r="KN30" s="364"/>
      <c r="KO30" s="364"/>
      <c r="KP30" s="364"/>
      <c r="KQ30" s="364"/>
      <c r="KR30" s="364"/>
      <c r="KS30" s="364"/>
      <c r="KT30" s="364"/>
      <c r="KU30" s="364"/>
      <c r="KV30" s="364"/>
      <c r="KW30" s="364"/>
      <c r="KX30" s="364"/>
      <c r="KY30" s="364"/>
      <c r="KZ30" s="364"/>
      <c r="LA30" s="364"/>
      <c r="LB30" s="364"/>
      <c r="LC30" s="364"/>
      <c r="LD30" s="364"/>
      <c r="LE30" s="364"/>
      <c r="LF30" s="364"/>
      <c r="LG30" s="364"/>
      <c r="LH30" s="364"/>
      <c r="LI30" s="364"/>
      <c r="LJ30" s="364"/>
      <c r="LK30" s="364"/>
      <c r="LL30" s="364"/>
      <c r="LM30" s="364"/>
      <c r="LN30" s="364"/>
      <c r="LO30" s="364"/>
      <c r="LP30" s="364"/>
      <c r="LQ30" s="364"/>
      <c r="LR30" s="364"/>
      <c r="LS30" s="364"/>
      <c r="LT30" s="364"/>
      <c r="LU30" s="364"/>
      <c r="LV30" s="364"/>
      <c r="LW30" s="364"/>
      <c r="LX30" s="364"/>
      <c r="LY30" s="364"/>
      <c r="LZ30" s="364"/>
      <c r="MA30" s="364"/>
      <c r="MB30" s="364"/>
      <c r="MC30" s="364"/>
      <c r="MD30" s="364"/>
      <c r="ME30" s="364"/>
      <c r="MF30" s="364"/>
      <c r="MG30" s="364"/>
      <c r="MH30" s="364"/>
      <c r="MI30" s="364"/>
      <c r="MJ30" s="364"/>
      <c r="MK30" s="364"/>
      <c r="ML30" s="364"/>
      <c r="MM30" s="364"/>
      <c r="MN30" s="364"/>
      <c r="MO30" s="364"/>
      <c r="MP30" s="364"/>
      <c r="MQ30" s="364"/>
      <c r="MR30" s="364"/>
      <c r="MS30" s="364"/>
      <c r="MT30" s="364"/>
      <c r="MU30" s="364"/>
      <c r="MV30" s="364"/>
      <c r="MW30" s="364"/>
      <c r="MX30" s="364"/>
      <c r="MY30" s="364"/>
      <c r="MZ30" s="364"/>
      <c r="NA30" s="364"/>
      <c r="NB30" s="364"/>
      <c r="NC30" s="364"/>
      <c r="ND30" s="364"/>
      <c r="NE30" s="364"/>
      <c r="NF30" s="364"/>
      <c r="NG30" s="364"/>
      <c r="NH30" s="364"/>
      <c r="NI30" s="364"/>
      <c r="NJ30" s="364"/>
      <c r="NK30" s="364"/>
      <c r="NL30" s="364"/>
      <c r="NM30" s="364"/>
      <c r="NN30" s="364"/>
      <c r="NO30" s="364"/>
      <c r="NP30" s="364"/>
      <c r="NQ30" s="364"/>
      <c r="NR30" s="364"/>
      <c r="NS30" s="364"/>
      <c r="NT30" s="364"/>
      <c r="NU30" s="364"/>
      <c r="NV30" s="364"/>
      <c r="NW30" s="364"/>
      <c r="NX30" s="364"/>
      <c r="NY30" s="364"/>
      <c r="NZ30" s="364"/>
      <c r="OA30" s="364"/>
      <c r="OB30" s="364"/>
      <c r="OC30" s="364"/>
      <c r="OD30" s="364"/>
      <c r="OE30" s="364"/>
      <c r="OF30" s="364"/>
      <c r="OG30" s="364"/>
      <c r="OH30" s="364"/>
      <c r="OI30" s="364"/>
      <c r="OJ30" s="364"/>
      <c r="OK30" s="364"/>
      <c r="OL30" s="364"/>
      <c r="OM30" s="364"/>
      <c r="ON30" s="364"/>
      <c r="OO30" s="364"/>
      <c r="OP30" s="364"/>
      <c r="OQ30" s="364"/>
      <c r="OR30" s="364"/>
      <c r="OS30" s="364"/>
      <c r="OT30" s="364"/>
      <c r="OU30" s="364"/>
      <c r="OV30" s="364"/>
      <c r="OW30" s="364"/>
      <c r="OX30" s="364"/>
      <c r="OY30" s="364"/>
      <c r="OZ30" s="364"/>
      <c r="PA30" s="364"/>
      <c r="PB30" s="364"/>
      <c r="PC30" s="364"/>
      <c r="PD30" s="364"/>
      <c r="PE30" s="364"/>
      <c r="PF30" s="364"/>
      <c r="PG30" s="364"/>
      <c r="PH30" s="364"/>
      <c r="PI30" s="364"/>
      <c r="PJ30" s="364"/>
      <c r="PK30" s="364"/>
      <c r="PL30" s="364"/>
      <c r="PM30" s="364"/>
    </row>
    <row r="31" spans="1:429" ht="15">
      <c r="A31" s="365" t="s">
        <v>611</v>
      </c>
      <c r="B31" s="364">
        <f t="shared" si="8"/>
        <v>0</v>
      </c>
      <c r="C31" s="364">
        <f t="shared" si="9"/>
        <v>0</v>
      </c>
      <c r="D31" s="364">
        <f t="shared" si="10"/>
        <v>0</v>
      </c>
      <c r="E31" s="364">
        <f t="shared" si="11"/>
        <v>0</v>
      </c>
      <c r="F31" s="364">
        <f t="shared" si="12"/>
        <v>0</v>
      </c>
      <c r="G31" s="364">
        <f t="shared" si="13"/>
        <v>0</v>
      </c>
      <c r="H31" s="364">
        <f t="shared" si="14"/>
        <v>0</v>
      </c>
      <c r="I31" s="364">
        <f t="shared" si="15"/>
        <v>0</v>
      </c>
      <c r="J31" s="364">
        <f t="shared" si="16"/>
        <v>0</v>
      </c>
      <c r="K31" s="364">
        <f t="shared" si="17"/>
        <v>0</v>
      </c>
      <c r="L31" s="364">
        <f t="shared" si="18"/>
        <v>0</v>
      </c>
      <c r="M31" s="364">
        <f t="shared" si="19"/>
        <v>0</v>
      </c>
      <c r="N31" s="364">
        <f t="shared" si="20"/>
        <v>0</v>
      </c>
      <c r="O31" s="364">
        <f t="shared" si="21"/>
        <v>0</v>
      </c>
      <c r="P31" s="364">
        <f t="shared" si="22"/>
        <v>0</v>
      </c>
      <c r="Q31" s="364">
        <f t="shared" si="23"/>
        <v>0</v>
      </c>
      <c r="R31" s="364">
        <f t="shared" si="24"/>
        <v>0</v>
      </c>
      <c r="S31" s="364">
        <f t="shared" si="25"/>
        <v>0</v>
      </c>
      <c r="T31" s="364">
        <f t="shared" si="26"/>
        <v>0</v>
      </c>
      <c r="U31" s="364">
        <f t="shared" si="27"/>
        <v>0</v>
      </c>
      <c r="V31" s="364">
        <f t="shared" si="28"/>
        <v>0</v>
      </c>
      <c r="W31" s="364">
        <f t="shared" si="29"/>
        <v>0</v>
      </c>
      <c r="X31" s="364">
        <f t="shared" si="30"/>
        <v>0</v>
      </c>
      <c r="Y31" s="364">
        <f t="shared" si="31"/>
        <v>0</v>
      </c>
      <c r="Z31" s="364">
        <f t="shared" si="32"/>
        <v>0</v>
      </c>
      <c r="AA31" s="364">
        <f t="shared" si="33"/>
        <v>0</v>
      </c>
      <c r="AB31" s="364">
        <f t="shared" si="34"/>
        <v>0</v>
      </c>
      <c r="AC31" s="364">
        <f t="shared" si="35"/>
        <v>0</v>
      </c>
      <c r="AD31" s="364">
        <f t="shared" si="36"/>
        <v>0</v>
      </c>
      <c r="AE31" s="364">
        <f t="shared" si="37"/>
        <v>0</v>
      </c>
      <c r="AF31" s="364">
        <f t="shared" si="38"/>
        <v>0</v>
      </c>
      <c r="AG31" s="364"/>
      <c r="AH31" s="364"/>
      <c r="AI31" s="364"/>
      <c r="AJ31" s="364"/>
      <c r="AK31" s="364"/>
      <c r="AL31" s="364"/>
      <c r="AM31" s="364"/>
      <c r="AN31" s="364"/>
      <c r="AO31" s="364"/>
      <c r="AP31" s="364"/>
      <c r="AQ31" s="364"/>
      <c r="AR31" s="364"/>
      <c r="AS31" s="364"/>
      <c r="AT31" s="364"/>
      <c r="AU31" s="364"/>
      <c r="AV31" s="364"/>
      <c r="AW31" s="364"/>
      <c r="AX31" s="364"/>
      <c r="AY31" s="364"/>
      <c r="AZ31" s="364"/>
      <c r="BA31" s="364"/>
      <c r="BB31" s="364"/>
      <c r="BC31" s="364"/>
      <c r="BD31" s="364"/>
      <c r="BE31" s="364"/>
      <c r="BF31" s="364"/>
      <c r="BG31" s="364"/>
      <c r="BH31" s="364"/>
      <c r="BI31" s="364"/>
      <c r="BJ31" s="364"/>
      <c r="BK31" s="364"/>
      <c r="BL31" s="364"/>
      <c r="BM31" s="364"/>
      <c r="BN31" s="364"/>
      <c r="BO31" s="364"/>
      <c r="BP31" s="364"/>
      <c r="BQ31" s="364"/>
      <c r="BR31" s="364"/>
      <c r="BS31" s="364"/>
      <c r="BT31" s="364"/>
      <c r="BU31" s="364"/>
      <c r="BV31" s="364"/>
      <c r="BW31" s="364"/>
      <c r="BX31" s="364"/>
      <c r="BY31" s="364"/>
      <c r="BZ31" s="364"/>
      <c r="CA31" s="364"/>
      <c r="CB31" s="364"/>
      <c r="CC31" s="364"/>
      <c r="CD31" s="364"/>
      <c r="CE31" s="364"/>
      <c r="CF31" s="364"/>
      <c r="CG31" s="364"/>
      <c r="CH31" s="364"/>
      <c r="CI31" s="364"/>
      <c r="CJ31" s="364"/>
      <c r="CK31" s="364"/>
      <c r="CL31" s="364"/>
      <c r="CM31" s="364"/>
      <c r="CN31" s="364"/>
      <c r="CO31" s="364"/>
      <c r="CP31" s="364"/>
      <c r="CQ31" s="364"/>
      <c r="CR31" s="364"/>
      <c r="CS31" s="364"/>
      <c r="CT31" s="364"/>
      <c r="CU31" s="364"/>
      <c r="CV31" s="364"/>
      <c r="CW31" s="364"/>
      <c r="CX31" s="364"/>
      <c r="CY31" s="364"/>
      <c r="CZ31" s="364"/>
      <c r="DA31" s="364"/>
      <c r="DB31" s="364"/>
      <c r="DC31" s="364"/>
      <c r="DD31" s="364"/>
      <c r="DE31" s="364"/>
      <c r="DF31" s="364"/>
      <c r="DG31" s="364"/>
      <c r="DH31" s="364"/>
      <c r="DI31" s="364"/>
      <c r="DJ31" s="364"/>
      <c r="DK31" s="364"/>
      <c r="DL31" s="364"/>
      <c r="DM31" s="364"/>
      <c r="DN31" s="364"/>
      <c r="DO31" s="364"/>
      <c r="DP31" s="364"/>
      <c r="DQ31" s="364"/>
      <c r="DR31" s="364"/>
      <c r="DS31" s="364"/>
      <c r="DT31" s="364"/>
      <c r="DU31" s="364"/>
      <c r="DV31" s="364"/>
      <c r="DW31" s="364"/>
      <c r="DX31" s="364"/>
      <c r="DY31" s="364"/>
      <c r="DZ31" s="364"/>
      <c r="EA31" s="364"/>
      <c r="EB31" s="364"/>
      <c r="EC31" s="364"/>
      <c r="ED31" s="364"/>
      <c r="EE31" s="364"/>
      <c r="EF31" s="364"/>
      <c r="EG31" s="364"/>
      <c r="EH31" s="364"/>
      <c r="EI31" s="364"/>
      <c r="EJ31" s="364"/>
      <c r="EK31" s="364"/>
      <c r="EL31" s="364"/>
      <c r="EM31" s="364"/>
      <c r="EN31" s="364"/>
      <c r="EO31" s="364"/>
      <c r="EP31" s="364"/>
      <c r="EQ31" s="364"/>
      <c r="ER31" s="364"/>
      <c r="ES31" s="364"/>
      <c r="ET31" s="364"/>
      <c r="EU31" s="364"/>
      <c r="EV31" s="364"/>
      <c r="EW31" s="364"/>
      <c r="EX31" s="364"/>
      <c r="EY31" s="364"/>
      <c r="EZ31" s="364"/>
      <c r="FA31" s="364"/>
      <c r="FB31" s="364"/>
      <c r="FC31" s="364"/>
      <c r="FD31" s="364"/>
      <c r="FE31" s="364"/>
      <c r="FF31" s="364"/>
      <c r="FG31" s="364"/>
      <c r="FH31" s="364"/>
      <c r="FI31" s="364"/>
      <c r="FJ31" s="364"/>
      <c r="FK31" s="364"/>
      <c r="FL31" s="364"/>
      <c r="FM31" s="364"/>
      <c r="FN31" s="364"/>
      <c r="FO31" s="364"/>
      <c r="FP31" s="364"/>
      <c r="FQ31" s="364"/>
      <c r="FR31" s="364"/>
      <c r="FS31" s="364"/>
      <c r="FT31" s="364"/>
      <c r="FU31" s="364"/>
      <c r="FV31" s="364"/>
      <c r="FW31" s="364"/>
      <c r="FX31" s="364"/>
      <c r="FY31" s="364"/>
      <c r="FZ31" s="364"/>
      <c r="GA31" s="364"/>
      <c r="GB31" s="364"/>
      <c r="GC31" s="364"/>
      <c r="GD31" s="364"/>
      <c r="GE31" s="364"/>
      <c r="GF31" s="364"/>
      <c r="GG31" s="364"/>
      <c r="GH31" s="364"/>
      <c r="GI31" s="364"/>
      <c r="GJ31" s="364"/>
      <c r="GK31" s="364"/>
      <c r="GL31" s="364"/>
      <c r="GM31" s="364"/>
      <c r="GN31" s="364"/>
      <c r="GO31" s="364"/>
      <c r="GP31" s="364"/>
      <c r="GQ31" s="364"/>
      <c r="GR31" s="364"/>
      <c r="GS31" s="364"/>
      <c r="GT31" s="364"/>
      <c r="GU31" s="364"/>
      <c r="GV31" s="364"/>
      <c r="GW31" s="364"/>
      <c r="GX31" s="364"/>
      <c r="GY31" s="364"/>
      <c r="GZ31" s="364"/>
      <c r="HA31" s="364"/>
      <c r="HB31" s="364"/>
      <c r="HC31" s="364"/>
      <c r="HD31" s="364"/>
      <c r="HE31" s="364"/>
      <c r="HF31" s="364"/>
      <c r="HG31" s="364"/>
      <c r="HH31" s="364"/>
      <c r="HI31" s="364"/>
      <c r="HJ31" s="364"/>
      <c r="HK31" s="364"/>
      <c r="HL31" s="364"/>
      <c r="HM31" s="364"/>
      <c r="HN31" s="364"/>
      <c r="HO31" s="364"/>
      <c r="HP31" s="364"/>
      <c r="HQ31" s="364"/>
      <c r="HR31" s="364"/>
      <c r="HS31" s="364"/>
      <c r="HT31" s="364"/>
      <c r="HU31" s="364"/>
      <c r="HV31" s="364"/>
      <c r="HW31" s="364"/>
      <c r="HX31" s="364"/>
      <c r="HY31" s="364"/>
      <c r="HZ31" s="364"/>
      <c r="IA31" s="364"/>
      <c r="IB31" s="364"/>
      <c r="IC31" s="364"/>
      <c r="ID31" s="364"/>
      <c r="IE31" s="364"/>
      <c r="IF31" s="364"/>
      <c r="IG31" s="364"/>
      <c r="IH31" s="364"/>
      <c r="II31" s="364"/>
      <c r="IJ31" s="364"/>
      <c r="IK31" s="364"/>
      <c r="IL31" s="364"/>
      <c r="IM31" s="364"/>
      <c r="IN31" s="364"/>
      <c r="IO31" s="364"/>
      <c r="IP31" s="364"/>
      <c r="IQ31" s="364"/>
      <c r="IR31" s="364"/>
      <c r="IS31" s="364"/>
      <c r="IT31" s="364"/>
      <c r="IU31" s="364"/>
      <c r="IV31" s="364"/>
      <c r="IW31" s="364"/>
      <c r="IX31" s="364"/>
      <c r="IY31" s="364"/>
      <c r="IZ31" s="364"/>
      <c r="JA31" s="364"/>
      <c r="JB31" s="364"/>
      <c r="JC31" s="364"/>
      <c r="JD31" s="364"/>
      <c r="JE31" s="364"/>
      <c r="JF31" s="364"/>
      <c r="JG31" s="364"/>
      <c r="JH31" s="364"/>
      <c r="JI31" s="364"/>
      <c r="JJ31" s="364"/>
      <c r="JK31" s="364"/>
      <c r="JL31" s="364"/>
      <c r="JM31" s="364"/>
      <c r="JN31" s="364"/>
      <c r="JO31" s="364"/>
      <c r="JP31" s="364"/>
      <c r="JQ31" s="364"/>
      <c r="JR31" s="364"/>
      <c r="JS31" s="364"/>
      <c r="JT31" s="364"/>
      <c r="JU31" s="364"/>
      <c r="JV31" s="364"/>
      <c r="JW31" s="364"/>
      <c r="JX31" s="364"/>
      <c r="JY31" s="364"/>
      <c r="JZ31" s="364"/>
      <c r="KA31" s="364"/>
      <c r="KB31" s="364"/>
      <c r="KC31" s="364"/>
      <c r="KD31" s="364"/>
      <c r="KE31" s="364"/>
      <c r="KF31" s="364"/>
      <c r="KG31" s="364"/>
      <c r="KH31" s="364"/>
      <c r="KI31" s="364"/>
      <c r="KJ31" s="364"/>
      <c r="KK31" s="364"/>
      <c r="KL31" s="364"/>
      <c r="KM31" s="364"/>
      <c r="KN31" s="364"/>
      <c r="KO31" s="364"/>
      <c r="KP31" s="364"/>
      <c r="KQ31" s="364"/>
      <c r="KR31" s="364"/>
      <c r="KS31" s="364"/>
      <c r="KT31" s="364"/>
      <c r="KU31" s="364"/>
      <c r="KV31" s="364"/>
      <c r="KW31" s="364"/>
      <c r="KX31" s="364"/>
      <c r="KY31" s="364"/>
      <c r="KZ31" s="364"/>
      <c r="LA31" s="364"/>
      <c r="LB31" s="364"/>
      <c r="LC31" s="364"/>
      <c r="LD31" s="364"/>
      <c r="LE31" s="364"/>
      <c r="LF31" s="364"/>
      <c r="LG31" s="364"/>
      <c r="LH31" s="364"/>
      <c r="LI31" s="364"/>
      <c r="LJ31" s="364"/>
      <c r="LK31" s="364"/>
      <c r="LL31" s="364"/>
      <c r="LM31" s="364"/>
      <c r="LN31" s="364"/>
      <c r="LO31" s="364"/>
      <c r="LP31" s="364"/>
      <c r="LQ31" s="364"/>
      <c r="LR31" s="364"/>
      <c r="LS31" s="364"/>
      <c r="LT31" s="364"/>
      <c r="LU31" s="364"/>
      <c r="LV31" s="364"/>
      <c r="LW31" s="364"/>
      <c r="LX31" s="364"/>
      <c r="LY31" s="364"/>
      <c r="LZ31" s="364"/>
      <c r="MA31" s="364"/>
      <c r="MB31" s="364"/>
      <c r="MC31" s="364"/>
      <c r="MD31" s="364"/>
      <c r="ME31" s="364"/>
      <c r="MF31" s="364"/>
      <c r="MG31" s="364"/>
      <c r="MH31" s="364"/>
      <c r="MI31" s="364"/>
      <c r="MJ31" s="364"/>
      <c r="MK31" s="364"/>
      <c r="ML31" s="364"/>
      <c r="MM31" s="364"/>
      <c r="MN31" s="364"/>
      <c r="MO31" s="364"/>
      <c r="MP31" s="364"/>
      <c r="MQ31" s="364"/>
      <c r="MR31" s="364"/>
      <c r="MS31" s="364"/>
      <c r="MT31" s="364"/>
      <c r="MU31" s="364"/>
      <c r="MV31" s="364"/>
      <c r="MW31" s="364"/>
      <c r="MX31" s="364"/>
      <c r="MY31" s="364"/>
      <c r="MZ31" s="364"/>
      <c r="NA31" s="364"/>
      <c r="NB31" s="364"/>
      <c r="NC31" s="364"/>
      <c r="ND31" s="364"/>
      <c r="NE31" s="364"/>
      <c r="NF31" s="364"/>
      <c r="NG31" s="364"/>
      <c r="NH31" s="364"/>
      <c r="NI31" s="364"/>
      <c r="NJ31" s="364"/>
      <c r="NK31" s="364"/>
      <c r="NL31" s="364"/>
      <c r="NM31" s="364"/>
      <c r="NN31" s="364"/>
      <c r="NO31" s="364"/>
      <c r="NP31" s="364"/>
      <c r="NQ31" s="364"/>
      <c r="NR31" s="364"/>
      <c r="NS31" s="364"/>
      <c r="NT31" s="364"/>
      <c r="NU31" s="364"/>
      <c r="NV31" s="364"/>
      <c r="NW31" s="364"/>
      <c r="NX31" s="364"/>
      <c r="NY31" s="364"/>
      <c r="NZ31" s="364"/>
      <c r="OA31" s="364"/>
      <c r="OB31" s="364"/>
      <c r="OC31" s="364"/>
      <c r="OD31" s="364"/>
      <c r="OE31" s="364"/>
      <c r="OF31" s="364"/>
      <c r="OG31" s="364"/>
      <c r="OH31" s="364"/>
      <c r="OI31" s="364"/>
      <c r="OJ31" s="364"/>
      <c r="OK31" s="364"/>
      <c r="OL31" s="364"/>
      <c r="OM31" s="364"/>
      <c r="ON31" s="364"/>
      <c r="OO31" s="364"/>
      <c r="OP31" s="364"/>
      <c r="OQ31" s="364"/>
      <c r="OR31" s="364"/>
      <c r="OS31" s="364"/>
      <c r="OT31" s="364"/>
      <c r="OU31" s="364"/>
      <c r="OV31" s="364"/>
      <c r="OW31" s="364"/>
      <c r="OX31" s="364"/>
      <c r="OY31" s="364"/>
      <c r="OZ31" s="364"/>
      <c r="PA31" s="364"/>
      <c r="PB31" s="364"/>
      <c r="PC31" s="364"/>
      <c r="PD31" s="364"/>
      <c r="PE31" s="364"/>
      <c r="PF31" s="364"/>
      <c r="PG31" s="364"/>
      <c r="PH31" s="364"/>
      <c r="PI31" s="364"/>
      <c r="PJ31" s="364"/>
      <c r="PK31" s="364"/>
      <c r="PL31" s="364"/>
      <c r="PM31" s="364"/>
    </row>
    <row r="32" spans="1:429" ht="15">
      <c r="A32" s="365" t="s">
        <v>612</v>
      </c>
      <c r="B32" s="364">
        <f t="shared" si="8"/>
        <v>0</v>
      </c>
      <c r="C32" s="364">
        <f t="shared" si="9"/>
        <v>0</v>
      </c>
      <c r="D32" s="364">
        <f t="shared" si="10"/>
        <v>0</v>
      </c>
      <c r="E32" s="364">
        <f t="shared" si="11"/>
        <v>0</v>
      </c>
      <c r="F32" s="364">
        <f t="shared" si="12"/>
        <v>0</v>
      </c>
      <c r="G32" s="364">
        <f t="shared" si="13"/>
        <v>0</v>
      </c>
      <c r="H32" s="364">
        <f t="shared" si="14"/>
        <v>0</v>
      </c>
      <c r="I32" s="364">
        <f t="shared" si="15"/>
        <v>0</v>
      </c>
      <c r="J32" s="364">
        <f t="shared" si="16"/>
        <v>0</v>
      </c>
      <c r="K32" s="364">
        <f t="shared" si="17"/>
        <v>0</v>
      </c>
      <c r="L32" s="364">
        <f t="shared" si="18"/>
        <v>0</v>
      </c>
      <c r="M32" s="364">
        <f t="shared" si="19"/>
        <v>0</v>
      </c>
      <c r="N32" s="364">
        <f t="shared" si="20"/>
        <v>0</v>
      </c>
      <c r="O32" s="364">
        <f t="shared" si="21"/>
        <v>0</v>
      </c>
      <c r="P32" s="364">
        <f t="shared" si="22"/>
        <v>0</v>
      </c>
      <c r="Q32" s="364">
        <f t="shared" si="23"/>
        <v>0</v>
      </c>
      <c r="R32" s="364">
        <f t="shared" si="24"/>
        <v>0</v>
      </c>
      <c r="S32" s="364">
        <f t="shared" si="25"/>
        <v>0</v>
      </c>
      <c r="T32" s="364">
        <f t="shared" si="26"/>
        <v>0</v>
      </c>
      <c r="U32" s="364">
        <f t="shared" si="27"/>
        <v>0</v>
      </c>
      <c r="V32" s="364">
        <f t="shared" si="28"/>
        <v>0</v>
      </c>
      <c r="W32" s="364">
        <f t="shared" si="29"/>
        <v>0</v>
      </c>
      <c r="X32" s="364">
        <f t="shared" si="30"/>
        <v>0</v>
      </c>
      <c r="Y32" s="364">
        <f t="shared" si="31"/>
        <v>0</v>
      </c>
      <c r="Z32" s="364">
        <f t="shared" si="32"/>
        <v>0</v>
      </c>
      <c r="AA32" s="364">
        <f t="shared" si="33"/>
        <v>0</v>
      </c>
      <c r="AB32" s="364">
        <f t="shared" si="34"/>
        <v>0</v>
      </c>
      <c r="AC32" s="364">
        <f t="shared" si="35"/>
        <v>0</v>
      </c>
      <c r="AD32" s="364">
        <f t="shared" si="36"/>
        <v>0</v>
      </c>
      <c r="AE32" s="364">
        <f t="shared" si="37"/>
        <v>0</v>
      </c>
      <c r="AF32" s="364">
        <f t="shared" si="38"/>
        <v>0</v>
      </c>
      <c r="AG32" s="364"/>
      <c r="AH32" s="364"/>
      <c r="AI32" s="364"/>
      <c r="AJ32" s="364"/>
      <c r="AK32" s="364"/>
      <c r="AL32" s="364"/>
      <c r="AM32" s="364"/>
      <c r="AN32" s="364"/>
      <c r="AO32" s="364"/>
      <c r="AP32" s="364"/>
      <c r="AQ32" s="364"/>
      <c r="AR32" s="364"/>
      <c r="AS32" s="364"/>
      <c r="AT32" s="364"/>
      <c r="AU32" s="364"/>
      <c r="AV32" s="364"/>
      <c r="AW32" s="364"/>
      <c r="AX32" s="364"/>
      <c r="AY32" s="364"/>
      <c r="AZ32" s="364"/>
      <c r="BA32" s="364"/>
      <c r="BB32" s="364"/>
      <c r="BC32" s="364"/>
      <c r="BD32" s="364"/>
      <c r="BE32" s="364"/>
      <c r="BF32" s="364"/>
      <c r="BG32" s="364"/>
      <c r="BH32" s="364"/>
      <c r="BI32" s="364"/>
      <c r="BJ32" s="364"/>
      <c r="BK32" s="364"/>
      <c r="BL32" s="364"/>
      <c r="BM32" s="364"/>
      <c r="BN32" s="364"/>
      <c r="BO32" s="364"/>
      <c r="BP32" s="364"/>
      <c r="BQ32" s="364"/>
      <c r="BR32" s="364"/>
      <c r="BS32" s="364"/>
      <c r="BT32" s="364"/>
      <c r="BU32" s="364"/>
      <c r="BV32" s="364"/>
      <c r="BW32" s="364"/>
      <c r="BX32" s="364"/>
      <c r="BY32" s="364"/>
      <c r="BZ32" s="364"/>
      <c r="CA32" s="364"/>
      <c r="CB32" s="364"/>
      <c r="CC32" s="364"/>
      <c r="CD32" s="364"/>
      <c r="CE32" s="364"/>
      <c r="CF32" s="364"/>
      <c r="CG32" s="364"/>
      <c r="CH32" s="364"/>
      <c r="CI32" s="364"/>
      <c r="CJ32" s="364"/>
      <c r="CK32" s="364"/>
      <c r="CL32" s="364"/>
      <c r="CM32" s="364"/>
      <c r="CN32" s="364"/>
      <c r="CO32" s="364"/>
      <c r="CP32" s="364"/>
      <c r="CQ32" s="364"/>
      <c r="CR32" s="364"/>
      <c r="CS32" s="364"/>
      <c r="CT32" s="364"/>
      <c r="CU32" s="364"/>
      <c r="CV32" s="364"/>
      <c r="CW32" s="364"/>
      <c r="CX32" s="364"/>
      <c r="CY32" s="364"/>
      <c r="CZ32" s="364"/>
      <c r="DA32" s="364"/>
      <c r="DB32" s="364"/>
      <c r="DC32" s="364"/>
      <c r="DD32" s="364"/>
      <c r="DE32" s="364"/>
      <c r="DF32" s="364"/>
      <c r="DG32" s="364"/>
      <c r="DH32" s="364"/>
      <c r="DI32" s="364"/>
      <c r="DJ32" s="364"/>
      <c r="DK32" s="364"/>
      <c r="DL32" s="364"/>
      <c r="DM32" s="364"/>
      <c r="DN32" s="364"/>
      <c r="DO32" s="364"/>
      <c r="DP32" s="364"/>
      <c r="DQ32" s="364"/>
      <c r="DR32" s="364"/>
      <c r="DS32" s="364"/>
      <c r="DT32" s="364"/>
      <c r="DU32" s="364"/>
      <c r="DV32" s="364"/>
      <c r="DW32" s="364"/>
      <c r="DX32" s="364"/>
      <c r="DY32" s="364"/>
      <c r="DZ32" s="364"/>
      <c r="EA32" s="364"/>
      <c r="EB32" s="364"/>
      <c r="EC32" s="364"/>
      <c r="ED32" s="364"/>
      <c r="EE32" s="364"/>
      <c r="EF32" s="364"/>
      <c r="EG32" s="364"/>
      <c r="EH32" s="364"/>
      <c r="EI32" s="364"/>
      <c r="EJ32" s="364"/>
      <c r="EK32" s="364"/>
      <c r="EL32" s="364"/>
      <c r="EM32" s="364"/>
      <c r="EN32" s="364"/>
      <c r="EO32" s="364"/>
      <c r="EP32" s="364"/>
      <c r="EQ32" s="364"/>
      <c r="ER32" s="364"/>
      <c r="ES32" s="364"/>
      <c r="ET32" s="364"/>
      <c r="EU32" s="364"/>
      <c r="EV32" s="364"/>
      <c r="EW32" s="364"/>
      <c r="EX32" s="364"/>
      <c r="EY32" s="364"/>
      <c r="EZ32" s="364"/>
      <c r="FA32" s="364"/>
      <c r="FB32" s="364"/>
      <c r="FC32" s="364"/>
      <c r="FD32" s="364"/>
      <c r="FE32" s="364"/>
      <c r="FF32" s="364"/>
      <c r="FG32" s="364"/>
      <c r="FH32" s="364"/>
      <c r="FI32" s="364"/>
      <c r="FJ32" s="364"/>
      <c r="FK32" s="364"/>
      <c r="FL32" s="364"/>
      <c r="FM32" s="364"/>
      <c r="FN32" s="364"/>
      <c r="FO32" s="364"/>
      <c r="FP32" s="364"/>
      <c r="FQ32" s="364"/>
      <c r="FR32" s="364"/>
      <c r="FS32" s="364"/>
      <c r="FT32" s="364"/>
      <c r="FU32" s="364"/>
      <c r="FV32" s="364"/>
      <c r="FW32" s="364"/>
      <c r="FX32" s="364"/>
      <c r="FY32" s="364"/>
      <c r="FZ32" s="364"/>
      <c r="GA32" s="364"/>
      <c r="GB32" s="364"/>
      <c r="GC32" s="364"/>
      <c r="GD32" s="364"/>
      <c r="GE32" s="364"/>
      <c r="GF32" s="364"/>
      <c r="GG32" s="364"/>
      <c r="GH32" s="364"/>
      <c r="GI32" s="364"/>
      <c r="GJ32" s="364"/>
      <c r="GK32" s="364"/>
      <c r="GL32" s="364"/>
      <c r="GM32" s="364"/>
      <c r="GN32" s="364"/>
      <c r="GO32" s="364"/>
      <c r="GP32" s="364"/>
      <c r="GQ32" s="364"/>
      <c r="GR32" s="364"/>
      <c r="GS32" s="364"/>
      <c r="GT32" s="364"/>
      <c r="GU32" s="364"/>
      <c r="GV32" s="364"/>
      <c r="GW32" s="364"/>
      <c r="GX32" s="364"/>
      <c r="GY32" s="364"/>
      <c r="GZ32" s="364"/>
      <c r="HA32" s="364"/>
      <c r="HB32" s="364"/>
      <c r="HC32" s="364"/>
      <c r="HD32" s="364"/>
      <c r="HE32" s="364"/>
      <c r="HF32" s="364"/>
      <c r="HG32" s="364"/>
      <c r="HH32" s="364"/>
      <c r="HI32" s="364"/>
      <c r="HJ32" s="364"/>
      <c r="HK32" s="364"/>
      <c r="HL32" s="364"/>
      <c r="HM32" s="364"/>
      <c r="HN32" s="364"/>
      <c r="HO32" s="364"/>
      <c r="HP32" s="364"/>
      <c r="HQ32" s="364"/>
      <c r="HR32" s="364"/>
      <c r="HS32" s="364"/>
      <c r="HT32" s="364"/>
      <c r="HU32" s="364"/>
      <c r="HV32" s="364"/>
      <c r="HW32" s="364"/>
      <c r="HX32" s="364"/>
      <c r="HY32" s="364"/>
      <c r="HZ32" s="364"/>
      <c r="IA32" s="364"/>
      <c r="IB32" s="364"/>
      <c r="IC32" s="364"/>
      <c r="ID32" s="364"/>
      <c r="IE32" s="364"/>
      <c r="IF32" s="364"/>
      <c r="IG32" s="364"/>
      <c r="IH32" s="364"/>
      <c r="II32" s="364"/>
      <c r="IJ32" s="364"/>
      <c r="IK32" s="364"/>
      <c r="IL32" s="364"/>
      <c r="IM32" s="364"/>
      <c r="IN32" s="364"/>
      <c r="IO32" s="364"/>
      <c r="IP32" s="364"/>
      <c r="IQ32" s="364"/>
      <c r="IR32" s="364"/>
      <c r="IS32" s="364"/>
      <c r="IT32" s="364"/>
      <c r="IU32" s="364"/>
      <c r="IV32" s="364"/>
      <c r="IW32" s="364"/>
      <c r="IX32" s="364"/>
      <c r="IY32" s="364"/>
      <c r="IZ32" s="364"/>
      <c r="JA32" s="364"/>
      <c r="JB32" s="364"/>
      <c r="JC32" s="364"/>
      <c r="JD32" s="364"/>
      <c r="JE32" s="364"/>
      <c r="JF32" s="364"/>
      <c r="JG32" s="364"/>
      <c r="JH32" s="364"/>
      <c r="JI32" s="364"/>
      <c r="JJ32" s="364"/>
      <c r="JK32" s="364"/>
      <c r="JL32" s="364"/>
      <c r="JM32" s="364"/>
      <c r="JN32" s="364"/>
      <c r="JO32" s="364"/>
      <c r="JP32" s="364"/>
      <c r="JQ32" s="364"/>
      <c r="JR32" s="364"/>
      <c r="JS32" s="364"/>
      <c r="JT32" s="364"/>
      <c r="JU32" s="364"/>
      <c r="JV32" s="364"/>
      <c r="JW32" s="364"/>
      <c r="JX32" s="364"/>
      <c r="JY32" s="364"/>
      <c r="JZ32" s="364"/>
      <c r="KA32" s="364"/>
      <c r="KB32" s="364"/>
      <c r="KC32" s="364"/>
      <c r="KD32" s="364"/>
      <c r="KE32" s="364"/>
      <c r="KF32" s="364"/>
      <c r="KG32" s="364"/>
      <c r="KH32" s="364"/>
      <c r="KI32" s="364"/>
      <c r="KJ32" s="364"/>
      <c r="KK32" s="364"/>
      <c r="KL32" s="364"/>
      <c r="KM32" s="364"/>
      <c r="KN32" s="364"/>
      <c r="KO32" s="364"/>
      <c r="KP32" s="364"/>
      <c r="KQ32" s="364"/>
      <c r="KR32" s="364"/>
      <c r="KS32" s="364"/>
      <c r="KT32" s="364"/>
      <c r="KU32" s="364"/>
      <c r="KV32" s="364"/>
      <c r="KW32" s="364"/>
      <c r="KX32" s="364"/>
      <c r="KY32" s="364"/>
      <c r="KZ32" s="364"/>
      <c r="LA32" s="364"/>
      <c r="LB32" s="364"/>
      <c r="LC32" s="364"/>
      <c r="LD32" s="364"/>
      <c r="LE32" s="364"/>
      <c r="LF32" s="364"/>
      <c r="LG32" s="364"/>
      <c r="LH32" s="364"/>
      <c r="LI32" s="364"/>
      <c r="LJ32" s="364"/>
      <c r="LK32" s="364"/>
      <c r="LL32" s="364"/>
      <c r="LM32" s="364"/>
      <c r="LN32" s="364"/>
      <c r="LO32" s="364"/>
      <c r="LP32" s="364"/>
      <c r="LQ32" s="364"/>
      <c r="LR32" s="364"/>
      <c r="LS32" s="364"/>
      <c r="LT32" s="364"/>
      <c r="LU32" s="364"/>
      <c r="LV32" s="364"/>
      <c r="LW32" s="364"/>
      <c r="LX32" s="364"/>
      <c r="LY32" s="364"/>
      <c r="LZ32" s="364"/>
      <c r="MA32" s="364"/>
      <c r="MB32" s="364"/>
      <c r="MC32" s="364"/>
      <c r="MD32" s="364"/>
      <c r="ME32" s="364"/>
      <c r="MF32" s="364"/>
      <c r="MG32" s="364"/>
      <c r="MH32" s="364"/>
      <c r="MI32" s="364"/>
      <c r="MJ32" s="364"/>
      <c r="MK32" s="364"/>
      <c r="ML32" s="364"/>
      <c r="MM32" s="364"/>
      <c r="MN32" s="364"/>
      <c r="MO32" s="364"/>
      <c r="MP32" s="364"/>
      <c r="MQ32" s="364"/>
      <c r="MR32" s="364"/>
      <c r="MS32" s="364"/>
      <c r="MT32" s="364"/>
      <c r="MU32" s="364"/>
      <c r="MV32" s="364"/>
      <c r="MW32" s="364"/>
      <c r="MX32" s="364"/>
      <c r="MY32" s="364"/>
      <c r="MZ32" s="364"/>
      <c r="NA32" s="364"/>
      <c r="NB32" s="364"/>
      <c r="NC32" s="364"/>
      <c r="ND32" s="364"/>
      <c r="NE32" s="364"/>
      <c r="NF32" s="364"/>
      <c r="NG32" s="364"/>
      <c r="NH32" s="364"/>
      <c r="NI32" s="364"/>
      <c r="NJ32" s="364"/>
      <c r="NK32" s="364"/>
      <c r="NL32" s="364"/>
      <c r="NM32" s="364"/>
      <c r="NN32" s="364"/>
      <c r="NO32" s="364"/>
      <c r="NP32" s="364"/>
      <c r="NQ32" s="364"/>
      <c r="NR32" s="364"/>
      <c r="NS32" s="364"/>
      <c r="NT32" s="364"/>
      <c r="NU32" s="364"/>
      <c r="NV32" s="364"/>
      <c r="NW32" s="364"/>
      <c r="NX32" s="364"/>
      <c r="NY32" s="364"/>
      <c r="NZ32" s="364"/>
      <c r="OA32" s="364"/>
      <c r="OB32" s="364"/>
      <c r="OC32" s="364"/>
      <c r="OD32" s="364"/>
      <c r="OE32" s="364"/>
      <c r="OF32" s="364"/>
      <c r="OG32" s="364"/>
      <c r="OH32" s="364"/>
      <c r="OI32" s="364"/>
      <c r="OJ32" s="364"/>
      <c r="OK32" s="364"/>
      <c r="OL32" s="364"/>
      <c r="OM32" s="364"/>
      <c r="ON32" s="364"/>
      <c r="OO32" s="364"/>
      <c r="OP32" s="364"/>
      <c r="OQ32" s="364"/>
      <c r="OR32" s="364"/>
      <c r="OS32" s="364"/>
      <c r="OT32" s="364"/>
      <c r="OU32" s="364"/>
      <c r="OV32" s="364"/>
      <c r="OW32" s="364"/>
      <c r="OX32" s="364"/>
      <c r="OY32" s="364"/>
      <c r="OZ32" s="364"/>
      <c r="PA32" s="364"/>
      <c r="PB32" s="364"/>
      <c r="PC32" s="364"/>
      <c r="PD32" s="364"/>
      <c r="PE32" s="364"/>
      <c r="PF32" s="364"/>
      <c r="PG32" s="364"/>
      <c r="PH32" s="364"/>
      <c r="PI32" s="364"/>
      <c r="PJ32" s="364"/>
      <c r="PK32" s="364"/>
      <c r="PL32" s="364"/>
      <c r="PM32" s="364"/>
    </row>
    <row r="33" spans="1:429" ht="15">
      <c r="A33" s="365" t="s">
        <v>414</v>
      </c>
      <c r="B33" s="364">
        <f t="shared" si="8"/>
        <v>0</v>
      </c>
      <c r="C33" s="364">
        <f t="shared" si="9"/>
        <v>0</v>
      </c>
      <c r="D33" s="364">
        <f t="shared" si="10"/>
        <v>0</v>
      </c>
      <c r="E33" s="364">
        <f t="shared" si="11"/>
        <v>0</v>
      </c>
      <c r="F33" s="364">
        <f t="shared" si="12"/>
        <v>0</v>
      </c>
      <c r="G33" s="364">
        <f t="shared" si="13"/>
        <v>0</v>
      </c>
      <c r="H33" s="364">
        <f t="shared" si="14"/>
        <v>0</v>
      </c>
      <c r="I33" s="364">
        <f t="shared" si="15"/>
        <v>0</v>
      </c>
      <c r="J33" s="364">
        <f t="shared" si="16"/>
        <v>0</v>
      </c>
      <c r="K33" s="364">
        <f t="shared" si="17"/>
        <v>0</v>
      </c>
      <c r="L33" s="364">
        <f t="shared" si="18"/>
        <v>0</v>
      </c>
      <c r="M33" s="364">
        <f t="shared" si="19"/>
        <v>0</v>
      </c>
      <c r="N33" s="364">
        <f t="shared" si="20"/>
        <v>0</v>
      </c>
      <c r="O33" s="364">
        <f t="shared" si="21"/>
        <v>0</v>
      </c>
      <c r="P33" s="364">
        <f t="shared" si="22"/>
        <v>0</v>
      </c>
      <c r="Q33" s="364">
        <f t="shared" si="23"/>
        <v>0</v>
      </c>
      <c r="R33" s="364">
        <f t="shared" si="24"/>
        <v>0</v>
      </c>
      <c r="S33" s="364">
        <f t="shared" si="25"/>
        <v>0</v>
      </c>
      <c r="T33" s="364">
        <f t="shared" si="26"/>
        <v>0.63014819999999994</v>
      </c>
      <c r="U33" s="364">
        <f t="shared" si="27"/>
        <v>28.1074263</v>
      </c>
      <c r="V33" s="364">
        <f t="shared" si="28"/>
        <v>6.6008570999999998</v>
      </c>
      <c r="W33" s="364">
        <f t="shared" si="29"/>
        <v>0</v>
      </c>
      <c r="X33" s="364">
        <f t="shared" si="30"/>
        <v>0</v>
      </c>
      <c r="Y33" s="364">
        <f t="shared" si="31"/>
        <v>3.2648099999999999E-2</v>
      </c>
      <c r="Z33" s="364">
        <f t="shared" si="32"/>
        <v>0</v>
      </c>
      <c r="AA33" s="364">
        <f t="shared" si="33"/>
        <v>0</v>
      </c>
      <c r="AB33" s="364">
        <f t="shared" si="34"/>
        <v>0</v>
      </c>
      <c r="AC33" s="364">
        <f t="shared" si="35"/>
        <v>0</v>
      </c>
      <c r="AD33" s="364">
        <f t="shared" si="36"/>
        <v>0</v>
      </c>
      <c r="AE33" s="364">
        <f t="shared" si="37"/>
        <v>0</v>
      </c>
      <c r="AF33" s="364">
        <f t="shared" si="38"/>
        <v>0</v>
      </c>
      <c r="AG33" s="364"/>
      <c r="AH33" s="364"/>
      <c r="AI33" s="364"/>
      <c r="AJ33" s="364"/>
      <c r="AK33" s="364"/>
      <c r="AL33" s="364"/>
      <c r="AM33" s="364"/>
      <c r="AN33" s="364"/>
      <c r="AO33" s="364"/>
      <c r="AP33" s="364"/>
      <c r="AQ33" s="364"/>
      <c r="AR33" s="364"/>
      <c r="AS33" s="364"/>
      <c r="AT33" s="364"/>
      <c r="AU33" s="364"/>
      <c r="AV33" s="364"/>
      <c r="AW33" s="364"/>
      <c r="AX33" s="364"/>
      <c r="AY33" s="364"/>
      <c r="AZ33" s="364"/>
      <c r="BA33" s="364"/>
      <c r="BB33" s="364"/>
      <c r="BC33" s="364"/>
      <c r="BD33" s="364"/>
      <c r="BE33" s="364"/>
      <c r="BF33" s="364"/>
      <c r="BG33" s="364"/>
      <c r="BH33" s="364"/>
      <c r="BI33" s="364"/>
      <c r="BJ33" s="364"/>
      <c r="BK33" s="364"/>
      <c r="BL33" s="364"/>
      <c r="BM33" s="364"/>
      <c r="BN33" s="364"/>
      <c r="BO33" s="364"/>
      <c r="BP33" s="364"/>
      <c r="BQ33" s="364"/>
      <c r="BR33" s="364"/>
      <c r="BS33" s="364"/>
      <c r="BT33" s="364"/>
      <c r="BU33" s="364"/>
      <c r="BV33" s="364"/>
      <c r="BW33" s="364"/>
      <c r="BX33" s="364"/>
      <c r="BY33" s="364"/>
      <c r="BZ33" s="364"/>
      <c r="CA33" s="364"/>
      <c r="CB33" s="364"/>
      <c r="CC33" s="364"/>
      <c r="CD33" s="364"/>
      <c r="CE33" s="364"/>
      <c r="CF33" s="364"/>
      <c r="CG33" s="364"/>
      <c r="CH33" s="364"/>
      <c r="CI33" s="364"/>
      <c r="CJ33" s="364"/>
      <c r="CK33" s="364"/>
      <c r="CL33" s="364"/>
      <c r="CM33" s="364"/>
      <c r="CN33" s="364"/>
      <c r="CO33" s="364"/>
      <c r="CP33" s="364"/>
      <c r="CQ33" s="364"/>
      <c r="CR33" s="364"/>
      <c r="CS33" s="364"/>
      <c r="CT33" s="364"/>
      <c r="CU33" s="364"/>
      <c r="CV33" s="364"/>
      <c r="CW33" s="364"/>
      <c r="CX33" s="364"/>
      <c r="CY33" s="364"/>
      <c r="CZ33" s="364"/>
      <c r="DA33" s="364"/>
      <c r="DB33" s="364"/>
      <c r="DC33" s="364"/>
      <c r="DD33" s="364"/>
      <c r="DE33" s="364"/>
      <c r="DF33" s="364"/>
      <c r="DG33" s="364"/>
      <c r="DH33" s="364"/>
      <c r="DI33" s="364"/>
      <c r="DJ33" s="364"/>
      <c r="DK33" s="364"/>
      <c r="DL33" s="364"/>
      <c r="DM33" s="364"/>
      <c r="DN33" s="364"/>
      <c r="DO33" s="364"/>
      <c r="DP33" s="364"/>
      <c r="DQ33" s="364"/>
      <c r="DR33" s="364"/>
      <c r="DS33" s="364"/>
      <c r="DT33" s="364"/>
      <c r="DU33" s="364"/>
      <c r="DV33" s="364"/>
      <c r="DW33" s="364"/>
      <c r="DX33" s="364"/>
      <c r="DY33" s="364"/>
      <c r="DZ33" s="364"/>
      <c r="EA33" s="364"/>
      <c r="EB33" s="364"/>
      <c r="EC33" s="364"/>
      <c r="ED33" s="364"/>
      <c r="EE33" s="364"/>
      <c r="EF33" s="364"/>
      <c r="EG33" s="364"/>
      <c r="EH33" s="364"/>
      <c r="EI33" s="364"/>
      <c r="EJ33" s="364"/>
      <c r="EK33" s="364"/>
      <c r="EL33" s="364"/>
      <c r="EM33" s="364"/>
      <c r="EN33" s="364"/>
      <c r="EO33" s="364"/>
      <c r="EP33" s="364"/>
      <c r="EQ33" s="364"/>
      <c r="ER33" s="364"/>
      <c r="ES33" s="364"/>
      <c r="ET33" s="364"/>
      <c r="EU33" s="364"/>
      <c r="EV33" s="364"/>
      <c r="EW33" s="364"/>
      <c r="EX33" s="364"/>
      <c r="EY33" s="364"/>
      <c r="EZ33" s="364"/>
      <c r="FA33" s="364"/>
      <c r="FB33" s="364"/>
      <c r="FC33" s="364"/>
      <c r="FD33" s="364"/>
      <c r="FE33" s="364"/>
      <c r="FF33" s="364"/>
      <c r="FG33" s="364"/>
      <c r="FH33" s="364"/>
      <c r="FI33" s="364"/>
      <c r="FJ33" s="364"/>
      <c r="FK33" s="364"/>
      <c r="FL33" s="364"/>
      <c r="FM33" s="364"/>
      <c r="FN33" s="364"/>
      <c r="FO33" s="364"/>
      <c r="FP33" s="364"/>
      <c r="FQ33" s="364"/>
      <c r="FR33" s="364"/>
      <c r="FS33" s="364"/>
      <c r="FT33" s="364"/>
      <c r="FU33" s="364"/>
      <c r="FV33" s="364"/>
      <c r="FW33" s="364"/>
      <c r="FX33" s="364"/>
      <c r="FY33" s="364"/>
      <c r="FZ33" s="364"/>
      <c r="GA33" s="364"/>
      <c r="GB33" s="364"/>
      <c r="GC33" s="364"/>
      <c r="GD33" s="364"/>
      <c r="GE33" s="364"/>
      <c r="GF33" s="364"/>
      <c r="GG33" s="364"/>
      <c r="GH33" s="364"/>
      <c r="GI33" s="364"/>
      <c r="GJ33" s="364"/>
      <c r="GK33" s="364"/>
      <c r="GL33" s="364"/>
      <c r="GM33" s="364"/>
      <c r="GN33" s="364"/>
      <c r="GO33" s="364"/>
      <c r="GP33" s="364"/>
      <c r="GQ33" s="364"/>
      <c r="GR33" s="364"/>
      <c r="GS33" s="364"/>
      <c r="GT33" s="364"/>
      <c r="GU33" s="364"/>
      <c r="GV33" s="364"/>
      <c r="GW33" s="364"/>
      <c r="GX33" s="364"/>
      <c r="GY33" s="364"/>
      <c r="GZ33" s="364"/>
      <c r="HA33" s="364"/>
      <c r="HB33" s="364"/>
      <c r="HC33" s="364"/>
      <c r="HD33" s="364"/>
      <c r="HE33" s="364"/>
      <c r="HF33" s="364"/>
      <c r="HG33" s="364"/>
      <c r="HH33" s="364"/>
      <c r="HI33" s="364"/>
      <c r="HJ33" s="364"/>
      <c r="HK33" s="364"/>
      <c r="HL33" s="364"/>
      <c r="HM33" s="364"/>
      <c r="HN33" s="364"/>
      <c r="HO33" s="364"/>
      <c r="HP33" s="364"/>
      <c r="HQ33" s="364"/>
      <c r="HR33" s="364"/>
      <c r="HS33" s="364"/>
      <c r="HT33" s="364"/>
      <c r="HU33" s="364"/>
      <c r="HV33" s="364"/>
      <c r="HW33" s="364"/>
      <c r="HX33" s="364"/>
      <c r="HY33" s="364"/>
      <c r="HZ33" s="364"/>
      <c r="IA33" s="364"/>
      <c r="IB33" s="364"/>
      <c r="IC33" s="364"/>
      <c r="ID33" s="364"/>
      <c r="IE33" s="364"/>
      <c r="IF33" s="364"/>
      <c r="IG33" s="364"/>
      <c r="IH33" s="364"/>
      <c r="II33" s="364"/>
      <c r="IJ33" s="364"/>
      <c r="IK33" s="364"/>
      <c r="IL33" s="364"/>
      <c r="IM33" s="364"/>
      <c r="IN33" s="364"/>
      <c r="IO33" s="364"/>
      <c r="IP33" s="364">
        <v>630.14819999999997</v>
      </c>
      <c r="IQ33" s="364"/>
      <c r="IR33" s="364"/>
      <c r="IS33" s="364"/>
      <c r="IT33" s="364"/>
      <c r="IU33" s="364"/>
      <c r="IV33" s="364"/>
      <c r="IW33" s="364"/>
      <c r="IX33" s="364"/>
      <c r="IY33" s="364"/>
      <c r="IZ33" s="364"/>
      <c r="JA33" s="364"/>
      <c r="JB33" s="364"/>
      <c r="JC33" s="364"/>
      <c r="JD33" s="364"/>
      <c r="JE33" s="364">
        <v>2998.7168999999999</v>
      </c>
      <c r="JF33" s="364">
        <v>6065.0942999999997</v>
      </c>
      <c r="JG33" s="364">
        <v>6038.5029000000004</v>
      </c>
      <c r="JH33" s="364"/>
      <c r="JI33" s="364">
        <v>5637.1965</v>
      </c>
      <c r="JJ33" s="364">
        <v>2943.36</v>
      </c>
      <c r="JK33" s="364">
        <v>3016.2779999999998</v>
      </c>
      <c r="JL33" s="364">
        <v>1408.2777000000001</v>
      </c>
      <c r="JM33" s="364"/>
      <c r="JN33" s="364">
        <v>3696.5160000000001</v>
      </c>
      <c r="JO33" s="364">
        <v>2904.3411000000001</v>
      </c>
      <c r="JP33" s="364"/>
      <c r="JQ33" s="364"/>
      <c r="JR33" s="364"/>
      <c r="JS33" s="364"/>
      <c r="JT33" s="364"/>
      <c r="JU33" s="364"/>
      <c r="JV33" s="364"/>
      <c r="JW33" s="364"/>
      <c r="JX33" s="364"/>
      <c r="JY33" s="364"/>
      <c r="JZ33" s="364"/>
      <c r="KA33" s="364"/>
      <c r="KB33" s="364"/>
      <c r="KC33" s="364"/>
      <c r="KD33" s="364"/>
      <c r="KE33" s="364"/>
      <c r="KF33" s="364"/>
      <c r="KG33" s="364"/>
      <c r="KH33" s="364"/>
      <c r="KI33" s="364"/>
      <c r="KJ33" s="364"/>
      <c r="KK33" s="364"/>
      <c r="KL33" s="364"/>
      <c r="KM33" s="364"/>
      <c r="KN33" s="364"/>
      <c r="KO33" s="364"/>
      <c r="KP33" s="364"/>
      <c r="KQ33" s="364"/>
      <c r="KR33" s="364"/>
      <c r="KS33" s="364"/>
      <c r="KT33" s="364"/>
      <c r="KU33" s="364"/>
      <c r="KV33" s="364"/>
      <c r="KW33" s="364"/>
      <c r="KX33" s="364"/>
      <c r="KY33" s="364"/>
      <c r="KZ33" s="364">
        <v>6.4344000000000001</v>
      </c>
      <c r="LA33" s="364">
        <v>26.213699999999999</v>
      </c>
      <c r="LB33" s="364"/>
      <c r="LC33" s="364"/>
      <c r="LD33" s="364"/>
      <c r="LE33" s="364"/>
      <c r="LF33" s="364"/>
      <c r="LG33" s="364"/>
      <c r="LH33" s="364"/>
      <c r="LI33" s="364"/>
      <c r="LJ33" s="364"/>
      <c r="LK33" s="364"/>
      <c r="LL33" s="364"/>
      <c r="LM33" s="364"/>
      <c r="LN33" s="364"/>
      <c r="LO33" s="364"/>
      <c r="LP33" s="364"/>
      <c r="LQ33" s="364"/>
      <c r="LR33" s="364"/>
      <c r="LS33" s="364"/>
      <c r="LT33" s="364"/>
      <c r="LU33" s="364"/>
      <c r="LV33" s="364"/>
      <c r="LW33" s="364"/>
      <c r="LX33" s="364"/>
      <c r="LY33" s="364"/>
      <c r="LZ33" s="364"/>
      <c r="MA33" s="364"/>
      <c r="MB33" s="364"/>
      <c r="MC33" s="364"/>
      <c r="MD33" s="364"/>
      <c r="ME33" s="364"/>
      <c r="MF33" s="364"/>
      <c r="MG33" s="364"/>
      <c r="MH33" s="364"/>
      <c r="MI33" s="364"/>
      <c r="MJ33" s="364"/>
      <c r="MK33" s="364"/>
      <c r="ML33" s="364"/>
      <c r="MM33" s="364"/>
      <c r="MN33" s="364"/>
      <c r="MO33" s="364"/>
      <c r="MP33" s="364"/>
      <c r="MQ33" s="364"/>
      <c r="MR33" s="364"/>
      <c r="MS33" s="364"/>
      <c r="MT33" s="364"/>
      <c r="MU33" s="364"/>
      <c r="MV33" s="364"/>
      <c r="MW33" s="364"/>
      <c r="MX33" s="364"/>
      <c r="MY33" s="364"/>
      <c r="MZ33" s="364"/>
      <c r="NA33" s="364"/>
      <c r="NB33" s="364"/>
      <c r="NC33" s="364"/>
      <c r="ND33" s="364"/>
      <c r="NE33" s="364"/>
      <c r="NF33" s="364"/>
      <c r="NG33" s="364"/>
      <c r="NH33" s="364"/>
      <c r="NI33" s="364"/>
      <c r="NJ33" s="364"/>
      <c r="NK33" s="364"/>
      <c r="NL33" s="364"/>
      <c r="NM33" s="364"/>
      <c r="NN33" s="364"/>
      <c r="NO33" s="364"/>
      <c r="NP33" s="364"/>
      <c r="NQ33" s="364"/>
      <c r="NR33" s="364"/>
      <c r="NS33" s="364"/>
      <c r="NT33" s="364"/>
      <c r="NU33" s="364"/>
      <c r="NV33" s="364"/>
      <c r="NW33" s="364"/>
      <c r="NX33" s="364"/>
      <c r="NY33" s="364"/>
      <c r="NZ33" s="364"/>
      <c r="OA33" s="364"/>
      <c r="OB33" s="364"/>
      <c r="OC33" s="364"/>
      <c r="OD33" s="364"/>
      <c r="OE33" s="364"/>
      <c r="OF33" s="364"/>
      <c r="OG33" s="364"/>
      <c r="OH33" s="364"/>
      <c r="OI33" s="364"/>
      <c r="OJ33" s="364"/>
      <c r="OK33" s="364"/>
      <c r="OL33" s="364"/>
      <c r="OM33" s="364"/>
      <c r="ON33" s="364"/>
      <c r="OO33" s="364"/>
      <c r="OP33" s="364"/>
      <c r="OQ33" s="364"/>
      <c r="OR33" s="364"/>
      <c r="OS33" s="364"/>
      <c r="OT33" s="364"/>
      <c r="OU33" s="364"/>
      <c r="OV33" s="364"/>
      <c r="OW33" s="364"/>
      <c r="OX33" s="364"/>
      <c r="OY33" s="364"/>
      <c r="OZ33" s="364"/>
      <c r="PA33" s="364"/>
      <c r="PB33" s="364"/>
      <c r="PC33" s="364"/>
      <c r="PD33" s="364"/>
      <c r="PE33" s="364"/>
      <c r="PF33" s="364"/>
      <c r="PG33" s="364"/>
      <c r="PH33" s="364"/>
      <c r="PI33" s="364"/>
      <c r="PJ33" s="364"/>
      <c r="PK33" s="364"/>
      <c r="PL33" s="364"/>
      <c r="PM33" s="364"/>
    </row>
    <row r="34" spans="1:429" ht="15">
      <c r="A34" s="363" t="s">
        <v>424</v>
      </c>
      <c r="B34" s="364">
        <f t="shared" si="8"/>
        <v>0</v>
      </c>
      <c r="C34" s="364">
        <f t="shared" si="9"/>
        <v>0</v>
      </c>
      <c r="D34" s="364">
        <f t="shared" si="10"/>
        <v>0</v>
      </c>
      <c r="E34" s="364">
        <f t="shared" si="11"/>
        <v>0</v>
      </c>
      <c r="F34" s="364">
        <f t="shared" si="12"/>
        <v>0</v>
      </c>
      <c r="G34" s="364">
        <f t="shared" si="13"/>
        <v>0</v>
      </c>
      <c r="H34" s="364">
        <f t="shared" si="14"/>
        <v>0</v>
      </c>
      <c r="I34" s="364">
        <f t="shared" si="15"/>
        <v>0</v>
      </c>
      <c r="J34" s="364">
        <f t="shared" si="16"/>
        <v>0</v>
      </c>
      <c r="K34" s="364">
        <f t="shared" si="17"/>
        <v>0</v>
      </c>
      <c r="L34" s="364">
        <f t="shared" si="18"/>
        <v>0</v>
      </c>
      <c r="M34" s="364">
        <f t="shared" si="19"/>
        <v>0</v>
      </c>
      <c r="N34" s="364">
        <f t="shared" si="20"/>
        <v>0</v>
      </c>
      <c r="O34" s="364">
        <f t="shared" si="21"/>
        <v>0</v>
      </c>
      <c r="P34" s="364">
        <f t="shared" si="22"/>
        <v>0</v>
      </c>
      <c r="Q34" s="364">
        <f t="shared" si="23"/>
        <v>0</v>
      </c>
      <c r="R34" s="364">
        <f t="shared" si="24"/>
        <v>0</v>
      </c>
      <c r="S34" s="364">
        <f t="shared" si="25"/>
        <v>0</v>
      </c>
      <c r="T34" s="364">
        <f t="shared" si="26"/>
        <v>0</v>
      </c>
      <c r="U34" s="364">
        <f t="shared" si="27"/>
        <v>0</v>
      </c>
      <c r="V34" s="364">
        <f t="shared" si="28"/>
        <v>0</v>
      </c>
      <c r="W34" s="364">
        <f t="shared" si="29"/>
        <v>0</v>
      </c>
      <c r="X34" s="364">
        <f t="shared" si="30"/>
        <v>8.7387599999999996E-2</v>
      </c>
      <c r="Y34" s="364">
        <f t="shared" si="31"/>
        <v>0</v>
      </c>
      <c r="Z34" s="364">
        <f t="shared" si="32"/>
        <v>0</v>
      </c>
      <c r="AA34" s="364">
        <f t="shared" si="33"/>
        <v>0</v>
      </c>
      <c r="AB34" s="364">
        <f t="shared" si="34"/>
        <v>0</v>
      </c>
      <c r="AC34" s="364">
        <f t="shared" si="35"/>
        <v>0</v>
      </c>
      <c r="AD34" s="364">
        <f t="shared" si="36"/>
        <v>0</v>
      </c>
      <c r="AE34" s="364">
        <f t="shared" si="37"/>
        <v>0</v>
      </c>
      <c r="AF34" s="364">
        <f t="shared" si="38"/>
        <v>3.5999999999999999E-3</v>
      </c>
      <c r="AG34" s="364"/>
      <c r="AH34" s="364"/>
      <c r="AI34" s="364"/>
      <c r="AJ34" s="364"/>
      <c r="AK34" s="364"/>
      <c r="AL34" s="364"/>
      <c r="AM34" s="364"/>
      <c r="AN34" s="364"/>
      <c r="AO34" s="364"/>
      <c r="AP34" s="364"/>
      <c r="AQ34" s="364"/>
      <c r="AR34" s="364"/>
      <c r="AS34" s="364"/>
      <c r="AT34" s="364"/>
      <c r="AU34" s="364"/>
      <c r="AV34" s="364"/>
      <c r="AW34" s="364"/>
      <c r="AX34" s="364"/>
      <c r="AY34" s="364"/>
      <c r="AZ34" s="364"/>
      <c r="BA34" s="364"/>
      <c r="BB34" s="364"/>
      <c r="BC34" s="364"/>
      <c r="BD34" s="364"/>
      <c r="BE34" s="364"/>
      <c r="BF34" s="364"/>
      <c r="BG34" s="364"/>
      <c r="BH34" s="364"/>
      <c r="BI34" s="364"/>
      <c r="BJ34" s="364"/>
      <c r="BK34" s="364"/>
      <c r="BL34" s="364"/>
      <c r="BM34" s="364"/>
      <c r="BN34" s="364"/>
      <c r="BO34" s="364"/>
      <c r="BP34" s="364"/>
      <c r="BQ34" s="364"/>
      <c r="BR34" s="364"/>
      <c r="BS34" s="364"/>
      <c r="BT34" s="364"/>
      <c r="BU34" s="364"/>
      <c r="BV34" s="364"/>
      <c r="BW34" s="364"/>
      <c r="BX34" s="364"/>
      <c r="BY34" s="364"/>
      <c r="BZ34" s="364"/>
      <c r="CA34" s="364"/>
      <c r="CB34" s="364"/>
      <c r="CC34" s="364"/>
      <c r="CD34" s="364"/>
      <c r="CE34" s="364"/>
      <c r="CF34" s="364"/>
      <c r="CG34" s="364"/>
      <c r="CH34" s="364"/>
      <c r="CI34" s="364"/>
      <c r="CJ34" s="364"/>
      <c r="CK34" s="364"/>
      <c r="CL34" s="364"/>
      <c r="CM34" s="364"/>
      <c r="CN34" s="364"/>
      <c r="CO34" s="364"/>
      <c r="CP34" s="364"/>
      <c r="CQ34" s="364"/>
      <c r="CR34" s="364"/>
      <c r="CS34" s="364"/>
      <c r="CT34" s="364"/>
      <c r="CU34" s="364"/>
      <c r="CV34" s="364"/>
      <c r="CW34" s="364"/>
      <c r="CX34" s="364"/>
      <c r="CY34" s="364"/>
      <c r="CZ34" s="364"/>
      <c r="DA34" s="364"/>
      <c r="DB34" s="364"/>
      <c r="DC34" s="364"/>
      <c r="DD34" s="364"/>
      <c r="DE34" s="364"/>
      <c r="DF34" s="364"/>
      <c r="DG34" s="364"/>
      <c r="DH34" s="364"/>
      <c r="DI34" s="364"/>
      <c r="DJ34" s="364"/>
      <c r="DK34" s="364"/>
      <c r="DL34" s="364"/>
      <c r="DM34" s="364"/>
      <c r="DN34" s="364"/>
      <c r="DO34" s="364"/>
      <c r="DP34" s="364"/>
      <c r="DQ34" s="364"/>
      <c r="DR34" s="364"/>
      <c r="DS34" s="364"/>
      <c r="DT34" s="364"/>
      <c r="DU34" s="364"/>
      <c r="DV34" s="364"/>
      <c r="DW34" s="364"/>
      <c r="DX34" s="364"/>
      <c r="DY34" s="364"/>
      <c r="DZ34" s="364"/>
      <c r="EA34" s="364"/>
      <c r="EB34" s="364"/>
      <c r="EC34" s="364"/>
      <c r="ED34" s="364"/>
      <c r="EE34" s="364"/>
      <c r="EF34" s="364"/>
      <c r="EG34" s="364"/>
      <c r="EH34" s="364"/>
      <c r="EI34" s="364"/>
      <c r="EJ34" s="364"/>
      <c r="EK34" s="364"/>
      <c r="EL34" s="364"/>
      <c r="EM34" s="364"/>
      <c r="EN34" s="364"/>
      <c r="EO34" s="364"/>
      <c r="EP34" s="364"/>
      <c r="EQ34" s="364"/>
      <c r="ER34" s="364"/>
      <c r="ES34" s="364"/>
      <c r="ET34" s="364"/>
      <c r="EU34" s="364"/>
      <c r="EV34" s="364"/>
      <c r="EW34" s="364"/>
      <c r="EX34" s="364"/>
      <c r="EY34" s="364"/>
      <c r="EZ34" s="364"/>
      <c r="FA34" s="364"/>
      <c r="FB34" s="364"/>
      <c r="FC34" s="364"/>
      <c r="FD34" s="364"/>
      <c r="FE34" s="364"/>
      <c r="FF34" s="364"/>
      <c r="FG34" s="364"/>
      <c r="FH34" s="364"/>
      <c r="FI34" s="364"/>
      <c r="FJ34" s="364"/>
      <c r="FK34" s="364"/>
      <c r="FL34" s="364"/>
      <c r="FM34" s="364"/>
      <c r="FN34" s="364"/>
      <c r="FO34" s="364"/>
      <c r="FP34" s="364"/>
      <c r="FQ34" s="364"/>
      <c r="FR34" s="364"/>
      <c r="FS34" s="364"/>
      <c r="FT34" s="364"/>
      <c r="FU34" s="364"/>
      <c r="FV34" s="364"/>
      <c r="FW34" s="364"/>
      <c r="FX34" s="364"/>
      <c r="FY34" s="364"/>
      <c r="FZ34" s="364"/>
      <c r="GA34" s="364"/>
      <c r="GB34" s="364"/>
      <c r="GC34" s="364"/>
      <c r="GD34" s="364"/>
      <c r="GE34" s="364"/>
      <c r="GF34" s="364"/>
      <c r="GG34" s="364"/>
      <c r="GH34" s="364"/>
      <c r="GI34" s="364"/>
      <c r="GJ34" s="364"/>
      <c r="GK34" s="364"/>
      <c r="GL34" s="364"/>
      <c r="GM34" s="364"/>
      <c r="GN34" s="364"/>
      <c r="GO34" s="364"/>
      <c r="GP34" s="364"/>
      <c r="GQ34" s="364"/>
      <c r="GR34" s="364"/>
      <c r="GS34" s="364"/>
      <c r="GT34" s="364"/>
      <c r="GU34" s="364"/>
      <c r="GV34" s="364"/>
      <c r="GW34" s="364"/>
      <c r="GX34" s="364"/>
      <c r="GY34" s="364"/>
      <c r="GZ34" s="364"/>
      <c r="HA34" s="364"/>
      <c r="HB34" s="364"/>
      <c r="HC34" s="364"/>
      <c r="HD34" s="364"/>
      <c r="HE34" s="364"/>
      <c r="HF34" s="364"/>
      <c r="HG34" s="364"/>
      <c r="HH34" s="364"/>
      <c r="HI34" s="364"/>
      <c r="HJ34" s="364"/>
      <c r="HK34" s="364"/>
      <c r="HL34" s="364"/>
      <c r="HM34" s="364"/>
      <c r="HN34" s="364"/>
      <c r="HO34" s="364"/>
      <c r="HP34" s="364"/>
      <c r="HQ34" s="364"/>
      <c r="HR34" s="364"/>
      <c r="HS34" s="364"/>
      <c r="HT34" s="364"/>
      <c r="HU34" s="364"/>
      <c r="HV34" s="364"/>
      <c r="HW34" s="364"/>
      <c r="HX34" s="364"/>
      <c r="HY34" s="364"/>
      <c r="HZ34" s="364"/>
      <c r="IA34" s="364"/>
      <c r="IB34" s="364"/>
      <c r="IC34" s="364"/>
      <c r="ID34" s="364"/>
      <c r="IE34" s="364"/>
      <c r="IF34" s="364"/>
      <c r="IG34" s="364"/>
      <c r="IH34" s="364"/>
      <c r="II34" s="364"/>
      <c r="IJ34" s="364"/>
      <c r="IK34" s="364"/>
      <c r="IL34" s="364"/>
      <c r="IM34" s="364"/>
      <c r="IN34" s="364"/>
      <c r="IO34" s="364"/>
      <c r="IP34" s="364"/>
      <c r="IQ34" s="364"/>
      <c r="IR34" s="364"/>
      <c r="IS34" s="364"/>
      <c r="IT34" s="364"/>
      <c r="IU34" s="364"/>
      <c r="IV34" s="364"/>
      <c r="IW34" s="364"/>
      <c r="IX34" s="364"/>
      <c r="IY34" s="364"/>
      <c r="IZ34" s="364"/>
      <c r="JA34" s="364"/>
      <c r="JB34" s="364"/>
      <c r="JC34" s="364"/>
      <c r="JD34" s="364"/>
      <c r="JE34" s="364"/>
      <c r="JF34" s="364"/>
      <c r="JG34" s="364"/>
      <c r="JH34" s="364"/>
      <c r="JI34" s="364"/>
      <c r="JJ34" s="364"/>
      <c r="JK34" s="364"/>
      <c r="JL34" s="364"/>
      <c r="JM34" s="364"/>
      <c r="JN34" s="364"/>
      <c r="JO34" s="364"/>
      <c r="JP34" s="364"/>
      <c r="JQ34" s="364"/>
      <c r="JR34" s="364"/>
      <c r="JS34" s="364"/>
      <c r="JT34" s="364"/>
      <c r="JU34" s="364"/>
      <c r="JV34" s="364"/>
      <c r="JW34" s="364"/>
      <c r="JX34" s="364"/>
      <c r="JY34" s="364"/>
      <c r="JZ34" s="364"/>
      <c r="KA34" s="364"/>
      <c r="KB34" s="364"/>
      <c r="KC34" s="364"/>
      <c r="KD34" s="364"/>
      <c r="KE34" s="364"/>
      <c r="KF34" s="364"/>
      <c r="KG34" s="364"/>
      <c r="KH34" s="364"/>
      <c r="KI34" s="364"/>
      <c r="KJ34" s="364"/>
      <c r="KK34" s="364"/>
      <c r="KL34" s="364">
        <v>17.7666</v>
      </c>
      <c r="KM34" s="364">
        <v>22.821000000000002</v>
      </c>
      <c r="KN34" s="364">
        <v>46.8</v>
      </c>
      <c r="KO34" s="364"/>
      <c r="KP34" s="364"/>
      <c r="KQ34" s="364"/>
      <c r="KR34" s="364"/>
      <c r="KS34" s="364"/>
      <c r="KT34" s="364"/>
      <c r="KU34" s="364"/>
      <c r="KV34" s="364"/>
      <c r="KW34" s="364"/>
      <c r="KX34" s="364"/>
      <c r="KY34" s="364"/>
      <c r="KZ34" s="364"/>
      <c r="LA34" s="364"/>
      <c r="LB34" s="364"/>
      <c r="LC34" s="364"/>
      <c r="LD34" s="364"/>
      <c r="LE34" s="364"/>
      <c r="LF34" s="364"/>
      <c r="LG34" s="364"/>
      <c r="LH34" s="364"/>
      <c r="LI34" s="364"/>
      <c r="LJ34" s="364"/>
      <c r="LK34" s="364"/>
      <c r="LL34" s="364"/>
      <c r="LM34" s="364"/>
      <c r="LN34" s="364"/>
      <c r="LO34" s="364"/>
      <c r="LP34" s="364"/>
      <c r="LQ34" s="364"/>
      <c r="LR34" s="364"/>
      <c r="LS34" s="364"/>
      <c r="LT34" s="364"/>
      <c r="LU34" s="364"/>
      <c r="LV34" s="364"/>
      <c r="LW34" s="364"/>
      <c r="LX34" s="364"/>
      <c r="LY34" s="364"/>
      <c r="LZ34" s="364"/>
      <c r="MA34" s="364"/>
      <c r="MB34" s="364"/>
      <c r="MC34" s="364"/>
      <c r="MD34" s="364"/>
      <c r="ME34" s="364"/>
      <c r="MF34" s="364"/>
      <c r="MG34" s="364"/>
      <c r="MH34" s="364"/>
      <c r="MI34" s="364"/>
      <c r="MJ34" s="364"/>
      <c r="MK34" s="364"/>
      <c r="ML34" s="364"/>
      <c r="MM34" s="364"/>
      <c r="MN34" s="364"/>
      <c r="MO34" s="364"/>
      <c r="MP34" s="364"/>
      <c r="MQ34" s="364"/>
      <c r="MR34" s="364"/>
      <c r="MS34" s="364"/>
      <c r="MT34" s="364"/>
      <c r="MU34" s="364"/>
      <c r="MV34" s="364"/>
      <c r="MW34" s="364"/>
      <c r="MX34" s="364"/>
      <c r="MY34" s="364"/>
      <c r="MZ34" s="364"/>
      <c r="NA34" s="364"/>
      <c r="NB34" s="364"/>
      <c r="NC34" s="364"/>
      <c r="ND34" s="364" t="s">
        <v>221</v>
      </c>
      <c r="NE34" s="364" t="s">
        <v>221</v>
      </c>
      <c r="NF34" s="364" t="s">
        <v>221</v>
      </c>
      <c r="NG34" s="364" t="s">
        <v>221</v>
      </c>
      <c r="NH34" s="364" t="s">
        <v>221</v>
      </c>
      <c r="NI34" s="364" t="s">
        <v>221</v>
      </c>
      <c r="NJ34" s="364" t="s">
        <v>221</v>
      </c>
      <c r="NK34" s="364" t="s">
        <v>221</v>
      </c>
      <c r="NL34" s="364" t="s">
        <v>221</v>
      </c>
      <c r="NM34" s="364" t="s">
        <v>221</v>
      </c>
      <c r="NN34" s="364" t="s">
        <v>221</v>
      </c>
      <c r="NO34" s="364" t="s">
        <v>221</v>
      </c>
      <c r="NP34" s="364" t="s">
        <v>221</v>
      </c>
      <c r="NQ34" s="364" t="s">
        <v>221</v>
      </c>
      <c r="NR34" s="364" t="s">
        <v>221</v>
      </c>
      <c r="NS34" s="364" t="s">
        <v>221</v>
      </c>
      <c r="NT34" s="364" t="s">
        <v>221</v>
      </c>
      <c r="NU34" s="364" t="s">
        <v>221</v>
      </c>
      <c r="NV34" s="364" t="s">
        <v>221</v>
      </c>
      <c r="NW34" s="364" t="s">
        <v>221</v>
      </c>
      <c r="NX34" s="364" t="s">
        <v>221</v>
      </c>
      <c r="NY34" s="364" t="s">
        <v>221</v>
      </c>
      <c r="NZ34" s="364" t="s">
        <v>221</v>
      </c>
      <c r="OA34" s="364" t="s">
        <v>221</v>
      </c>
      <c r="OB34" s="364" t="s">
        <v>221</v>
      </c>
      <c r="OC34" s="364" t="s">
        <v>221</v>
      </c>
      <c r="OD34" s="364" t="s">
        <v>221</v>
      </c>
      <c r="OE34" s="364">
        <v>3.6</v>
      </c>
      <c r="OF34" s="364" t="s">
        <v>221</v>
      </c>
      <c r="OG34" s="364"/>
      <c r="OH34" s="364"/>
      <c r="OI34" s="364"/>
      <c r="OJ34" s="364"/>
      <c r="OK34" s="364"/>
      <c r="OL34" s="364"/>
      <c r="OM34" s="364"/>
      <c r="ON34" s="364"/>
      <c r="OO34" s="364"/>
      <c r="OP34" s="364"/>
      <c r="OQ34" s="364"/>
      <c r="OR34" s="364"/>
      <c r="OS34" s="364"/>
      <c r="OT34" s="364"/>
      <c r="OU34" s="364"/>
      <c r="OV34" s="364"/>
      <c r="OW34" s="364"/>
      <c r="OX34" s="364"/>
      <c r="OY34" s="364"/>
      <c r="OZ34" s="364"/>
      <c r="PA34" s="364"/>
      <c r="PB34" s="364"/>
      <c r="PC34" s="364"/>
      <c r="PD34" s="364"/>
      <c r="PE34" s="364"/>
      <c r="PF34" s="364"/>
      <c r="PG34" s="364"/>
      <c r="PH34" s="364"/>
      <c r="PI34" s="364"/>
      <c r="PJ34" s="364"/>
      <c r="PK34" s="364"/>
      <c r="PL34" s="364"/>
      <c r="PM34" s="364"/>
    </row>
    <row r="35" spans="1:429" ht="15">
      <c r="A35" s="363" t="s">
        <v>613</v>
      </c>
      <c r="B35" s="364">
        <f t="shared" si="8"/>
        <v>0</v>
      </c>
      <c r="C35" s="364">
        <f t="shared" si="9"/>
        <v>0</v>
      </c>
      <c r="D35" s="364">
        <f t="shared" si="10"/>
        <v>0</v>
      </c>
      <c r="E35" s="364">
        <f t="shared" si="11"/>
        <v>0</v>
      </c>
      <c r="F35" s="364">
        <f t="shared" si="12"/>
        <v>0</v>
      </c>
      <c r="G35" s="364">
        <f t="shared" si="13"/>
        <v>0</v>
      </c>
      <c r="H35" s="364">
        <f t="shared" si="14"/>
        <v>0</v>
      </c>
      <c r="I35" s="364">
        <f t="shared" si="15"/>
        <v>0</v>
      </c>
      <c r="J35" s="364">
        <f t="shared" si="16"/>
        <v>0</v>
      </c>
      <c r="K35" s="364">
        <f t="shared" si="17"/>
        <v>0</v>
      </c>
      <c r="L35" s="364">
        <f t="shared" si="18"/>
        <v>0</v>
      </c>
      <c r="M35" s="364">
        <f t="shared" si="19"/>
        <v>0</v>
      </c>
      <c r="N35" s="364">
        <f t="shared" si="20"/>
        <v>0</v>
      </c>
      <c r="O35" s="364">
        <f t="shared" si="21"/>
        <v>0</v>
      </c>
      <c r="P35" s="364">
        <f t="shared" si="22"/>
        <v>0</v>
      </c>
      <c r="Q35" s="364">
        <f t="shared" si="23"/>
        <v>0</v>
      </c>
      <c r="R35" s="364">
        <f t="shared" si="24"/>
        <v>0</v>
      </c>
      <c r="S35" s="364">
        <f t="shared" si="25"/>
        <v>0</v>
      </c>
      <c r="T35" s="364">
        <f t="shared" si="26"/>
        <v>0</v>
      </c>
      <c r="U35" s="364">
        <f t="shared" si="27"/>
        <v>5.8109999999999998E-4</v>
      </c>
      <c r="V35" s="364">
        <f t="shared" si="28"/>
        <v>1.3800000000000002E-4</v>
      </c>
      <c r="W35" s="364">
        <f t="shared" si="29"/>
        <v>4.2000000000000004E-5</v>
      </c>
      <c r="X35" s="364">
        <f t="shared" si="30"/>
        <v>0</v>
      </c>
      <c r="Y35" s="364">
        <f t="shared" si="31"/>
        <v>0</v>
      </c>
      <c r="Z35" s="364">
        <f t="shared" si="32"/>
        <v>0</v>
      </c>
      <c r="AA35" s="364">
        <f t="shared" si="33"/>
        <v>0</v>
      </c>
      <c r="AB35" s="364">
        <f t="shared" si="34"/>
        <v>3.6386999999999999E-3</v>
      </c>
      <c r="AC35" s="364">
        <f t="shared" si="35"/>
        <v>0</v>
      </c>
      <c r="AD35" s="364">
        <f t="shared" si="36"/>
        <v>2.1000000000000003E-3</v>
      </c>
      <c r="AE35" s="364">
        <f t="shared" si="37"/>
        <v>3.8999999999999998E-3</v>
      </c>
      <c r="AF35" s="364">
        <f t="shared" si="38"/>
        <v>0</v>
      </c>
      <c r="AG35" s="364"/>
      <c r="AH35" s="364"/>
      <c r="AI35" s="364"/>
      <c r="AJ35" s="364"/>
      <c r="AK35" s="364"/>
      <c r="AL35" s="364"/>
      <c r="AM35" s="364"/>
      <c r="AN35" s="364"/>
      <c r="AO35" s="364"/>
      <c r="AP35" s="364"/>
      <c r="AQ35" s="364"/>
      <c r="AR35" s="364"/>
      <c r="AS35" s="364"/>
      <c r="AT35" s="364"/>
      <c r="AU35" s="364"/>
      <c r="AV35" s="364"/>
      <c r="AW35" s="364"/>
      <c r="AX35" s="364"/>
      <c r="AY35" s="364"/>
      <c r="AZ35" s="364"/>
      <c r="BA35" s="364"/>
      <c r="BB35" s="364"/>
      <c r="BC35" s="364"/>
      <c r="BD35" s="364"/>
      <c r="BE35" s="364"/>
      <c r="BF35" s="364"/>
      <c r="BG35" s="364"/>
      <c r="BH35" s="364"/>
      <c r="BI35" s="364"/>
      <c r="BJ35" s="364"/>
      <c r="BK35" s="364"/>
      <c r="BL35" s="364"/>
      <c r="BM35" s="364"/>
      <c r="BN35" s="364"/>
      <c r="BO35" s="364"/>
      <c r="BP35" s="364"/>
      <c r="BQ35" s="364"/>
      <c r="BR35" s="364"/>
      <c r="BS35" s="364"/>
      <c r="BT35" s="364"/>
      <c r="BU35" s="364"/>
      <c r="BV35" s="364"/>
      <c r="BW35" s="364"/>
      <c r="BX35" s="364"/>
      <c r="BY35" s="364"/>
      <c r="BZ35" s="364"/>
      <c r="CA35" s="364"/>
      <c r="CB35" s="364"/>
      <c r="CC35" s="364"/>
      <c r="CD35" s="364"/>
      <c r="CE35" s="364"/>
      <c r="CF35" s="364"/>
      <c r="CG35" s="364"/>
      <c r="CH35" s="364"/>
      <c r="CI35" s="364"/>
      <c r="CJ35" s="364"/>
      <c r="CK35" s="364"/>
      <c r="CL35" s="364"/>
      <c r="CM35" s="364"/>
      <c r="CN35" s="364"/>
      <c r="CO35" s="364"/>
      <c r="CP35" s="364"/>
      <c r="CQ35" s="364"/>
      <c r="CR35" s="364"/>
      <c r="CS35" s="364"/>
      <c r="CT35" s="364"/>
      <c r="CU35" s="364"/>
      <c r="CV35" s="364"/>
      <c r="CW35" s="364"/>
      <c r="CX35" s="364"/>
      <c r="CY35" s="364"/>
      <c r="CZ35" s="364"/>
      <c r="DA35" s="364"/>
      <c r="DB35" s="364"/>
      <c r="DC35" s="364"/>
      <c r="DD35" s="364"/>
      <c r="DE35" s="364"/>
      <c r="DF35" s="364"/>
      <c r="DG35" s="364"/>
      <c r="DH35" s="364"/>
      <c r="DI35" s="364"/>
      <c r="DJ35" s="364"/>
      <c r="DK35" s="364"/>
      <c r="DL35" s="364"/>
      <c r="DM35" s="364"/>
      <c r="DN35" s="364"/>
      <c r="DO35" s="364"/>
      <c r="DP35" s="364"/>
      <c r="DQ35" s="364"/>
      <c r="DR35" s="364"/>
      <c r="DS35" s="364"/>
      <c r="DT35" s="364"/>
      <c r="DU35" s="364"/>
      <c r="DV35" s="364"/>
      <c r="DW35" s="364"/>
      <c r="DX35" s="364"/>
      <c r="DY35" s="364"/>
      <c r="DZ35" s="364"/>
      <c r="EA35" s="364"/>
      <c r="EB35" s="364"/>
      <c r="EC35" s="364"/>
      <c r="ED35" s="364"/>
      <c r="EE35" s="364"/>
      <c r="EF35" s="364"/>
      <c r="EG35" s="364"/>
      <c r="EH35" s="364"/>
      <c r="EI35" s="364"/>
      <c r="EJ35" s="364"/>
      <c r="EK35" s="364"/>
      <c r="EL35" s="364"/>
      <c r="EM35" s="364"/>
      <c r="EN35" s="364"/>
      <c r="EO35" s="364"/>
      <c r="EP35" s="364"/>
      <c r="EQ35" s="364"/>
      <c r="ER35" s="364"/>
      <c r="ES35" s="364"/>
      <c r="ET35" s="364"/>
      <c r="EU35" s="364"/>
      <c r="EV35" s="364"/>
      <c r="EW35" s="364"/>
      <c r="EX35" s="364"/>
      <c r="EY35" s="364"/>
      <c r="EZ35" s="364"/>
      <c r="FA35" s="364"/>
      <c r="FB35" s="364"/>
      <c r="FC35" s="364"/>
      <c r="FD35" s="364"/>
      <c r="FE35" s="364"/>
      <c r="FF35" s="364"/>
      <c r="FG35" s="364"/>
      <c r="FH35" s="364"/>
      <c r="FI35" s="364"/>
      <c r="FJ35" s="364"/>
      <c r="FK35" s="364"/>
      <c r="FL35" s="364"/>
      <c r="FM35" s="364"/>
      <c r="FN35" s="364"/>
      <c r="FO35" s="364"/>
      <c r="FP35" s="364"/>
      <c r="FQ35" s="364"/>
      <c r="FR35" s="364"/>
      <c r="FS35" s="364"/>
      <c r="FT35" s="364"/>
      <c r="FU35" s="364"/>
      <c r="FV35" s="364"/>
      <c r="FW35" s="364"/>
      <c r="FX35" s="364"/>
      <c r="FY35" s="364"/>
      <c r="FZ35" s="364"/>
      <c r="GA35" s="364"/>
      <c r="GB35" s="364"/>
      <c r="GC35" s="364"/>
      <c r="GD35" s="364"/>
      <c r="GE35" s="364"/>
      <c r="GF35" s="364"/>
      <c r="GG35" s="364"/>
      <c r="GH35" s="364"/>
      <c r="GI35" s="364"/>
      <c r="GJ35" s="364"/>
      <c r="GK35" s="364"/>
      <c r="GL35" s="364"/>
      <c r="GM35" s="364"/>
      <c r="GN35" s="364"/>
      <c r="GO35" s="364"/>
      <c r="GP35" s="364"/>
      <c r="GQ35" s="364"/>
      <c r="GR35" s="364"/>
      <c r="GS35" s="364"/>
      <c r="GT35" s="364"/>
      <c r="GU35" s="364"/>
      <c r="GV35" s="364"/>
      <c r="GW35" s="364"/>
      <c r="GX35" s="364"/>
      <c r="GY35" s="364"/>
      <c r="GZ35" s="364"/>
      <c r="HA35" s="364"/>
      <c r="HB35" s="364"/>
      <c r="HC35" s="364"/>
      <c r="HD35" s="364"/>
      <c r="HE35" s="364"/>
      <c r="HF35" s="364"/>
      <c r="HG35" s="364"/>
      <c r="HH35" s="364"/>
      <c r="HI35" s="364"/>
      <c r="HJ35" s="364"/>
      <c r="HK35" s="364"/>
      <c r="HL35" s="364"/>
      <c r="HM35" s="364"/>
      <c r="HN35" s="364"/>
      <c r="HO35" s="364"/>
      <c r="HP35" s="364"/>
      <c r="HQ35" s="364"/>
      <c r="HR35" s="364"/>
      <c r="HS35" s="364"/>
      <c r="HT35" s="364"/>
      <c r="HU35" s="364"/>
      <c r="HV35" s="364"/>
      <c r="HW35" s="364"/>
      <c r="HX35" s="364"/>
      <c r="HY35" s="364"/>
      <c r="HZ35" s="364"/>
      <c r="IA35" s="364"/>
      <c r="IB35" s="364"/>
      <c r="IC35" s="364"/>
      <c r="ID35" s="364"/>
      <c r="IE35" s="364"/>
      <c r="IF35" s="364"/>
      <c r="IG35" s="364"/>
      <c r="IH35" s="364"/>
      <c r="II35" s="364"/>
      <c r="IJ35" s="364"/>
      <c r="IK35" s="364"/>
      <c r="IL35" s="364"/>
      <c r="IM35" s="364"/>
      <c r="IN35" s="364"/>
      <c r="IO35" s="364"/>
      <c r="IP35" s="364"/>
      <c r="IQ35" s="364"/>
      <c r="IR35" s="364"/>
      <c r="IS35" s="364"/>
      <c r="IT35" s="364"/>
      <c r="IU35" s="364"/>
      <c r="IV35" s="364"/>
      <c r="IW35" s="364"/>
      <c r="IX35" s="364"/>
      <c r="IY35" s="364"/>
      <c r="IZ35" s="364"/>
      <c r="JA35" s="364"/>
      <c r="JB35" s="364"/>
      <c r="JC35" s="364"/>
      <c r="JD35" s="364"/>
      <c r="JE35" s="364"/>
      <c r="JF35" s="364">
        <v>0.37259999999999999</v>
      </c>
      <c r="JG35" s="364"/>
      <c r="JH35" s="364">
        <v>0.20849999999999999</v>
      </c>
      <c r="JI35" s="364"/>
      <c r="JJ35" s="364"/>
      <c r="JK35" s="364"/>
      <c r="JL35" s="364"/>
      <c r="JM35" s="364"/>
      <c r="JN35" s="364"/>
      <c r="JO35" s="364"/>
      <c r="JP35" s="364"/>
      <c r="JQ35" s="364"/>
      <c r="JR35" s="364"/>
      <c r="JS35" s="364"/>
      <c r="JT35" s="364"/>
      <c r="JU35" s="364"/>
      <c r="JV35" s="364"/>
      <c r="JW35" s="364">
        <v>4.2000000000000003E-2</v>
      </c>
      <c r="JX35" s="364">
        <v>9.6000000000000002E-2</v>
      </c>
      <c r="JY35" s="364"/>
      <c r="JZ35" s="364"/>
      <c r="KA35" s="364"/>
      <c r="KB35" s="364"/>
      <c r="KC35" s="364"/>
      <c r="KD35" s="364"/>
      <c r="KE35" s="364"/>
      <c r="KF35" s="364"/>
      <c r="KG35" s="364"/>
      <c r="KH35" s="364"/>
      <c r="KI35" s="364"/>
      <c r="KJ35" s="364"/>
      <c r="KK35" s="364">
        <v>4.2000000000000003E-2</v>
      </c>
      <c r="KL35" s="364"/>
      <c r="KM35" s="364"/>
      <c r="KN35" s="364"/>
      <c r="KO35" s="364"/>
      <c r="KP35" s="364"/>
      <c r="KQ35" s="364"/>
      <c r="KR35" s="364"/>
      <c r="KS35" s="364"/>
      <c r="KT35" s="364"/>
      <c r="KU35" s="364"/>
      <c r="KV35" s="364"/>
      <c r="KW35" s="364"/>
      <c r="KX35" s="364"/>
      <c r="KY35" s="364"/>
      <c r="KZ35" s="364"/>
      <c r="LA35" s="364"/>
      <c r="LB35" s="364"/>
      <c r="LC35" s="364"/>
      <c r="LD35" s="364"/>
      <c r="LE35" s="364"/>
      <c r="LF35" s="364"/>
      <c r="LG35" s="364"/>
      <c r="LH35" s="364"/>
      <c r="LI35" s="364"/>
      <c r="LJ35" s="364"/>
      <c r="LK35" s="364"/>
      <c r="LL35" s="364"/>
      <c r="LM35" s="364"/>
      <c r="LN35" s="364"/>
      <c r="LO35" s="364"/>
      <c r="LP35" s="364"/>
      <c r="LQ35" s="364"/>
      <c r="LR35" s="364"/>
      <c r="LS35" s="364"/>
      <c r="LT35" s="364"/>
      <c r="LU35" s="364"/>
      <c r="LV35" s="364"/>
      <c r="LW35" s="364"/>
      <c r="LX35" s="364"/>
      <c r="LY35" s="364"/>
      <c r="LZ35" s="364"/>
      <c r="MA35" s="364"/>
      <c r="MB35" s="364"/>
      <c r="MC35" s="364"/>
      <c r="MD35" s="364"/>
      <c r="ME35" s="364"/>
      <c r="MF35" s="364"/>
      <c r="MG35" s="364"/>
      <c r="MH35" s="364"/>
      <c r="MI35" s="364"/>
      <c r="MJ35" s="364"/>
      <c r="MK35" s="364"/>
      <c r="ML35" s="364"/>
      <c r="MM35" s="364"/>
      <c r="MN35" s="364"/>
      <c r="MO35" s="364"/>
      <c r="MP35" s="364"/>
      <c r="MQ35" s="364">
        <v>1.6194</v>
      </c>
      <c r="MR35" s="364"/>
      <c r="MS35" s="364">
        <v>2.0192999999999999</v>
      </c>
      <c r="MT35" s="364"/>
      <c r="MU35" s="364"/>
      <c r="MV35" s="364"/>
      <c r="MW35" s="364"/>
      <c r="MX35" s="364"/>
      <c r="MY35" s="364"/>
      <c r="MZ35" s="364"/>
      <c r="NA35" s="364"/>
      <c r="NB35" s="364"/>
      <c r="NC35" s="364"/>
      <c r="ND35" s="364" t="s">
        <v>221</v>
      </c>
      <c r="NE35" s="364" t="s">
        <v>221</v>
      </c>
      <c r="NF35" s="364" t="s">
        <v>221</v>
      </c>
      <c r="NG35" s="364" t="s">
        <v>221</v>
      </c>
      <c r="NH35" s="364" t="s">
        <v>221</v>
      </c>
      <c r="NI35" s="364" t="s">
        <v>221</v>
      </c>
      <c r="NJ35" s="364" t="s">
        <v>221</v>
      </c>
      <c r="NK35" s="364" t="s">
        <v>221</v>
      </c>
      <c r="NL35" s="364" t="s">
        <v>221</v>
      </c>
      <c r="NM35" s="364">
        <v>2.1</v>
      </c>
      <c r="NN35" s="364" t="s">
        <v>221</v>
      </c>
      <c r="NO35" s="364" t="s">
        <v>221</v>
      </c>
      <c r="NP35" s="364" t="s">
        <v>221</v>
      </c>
      <c r="NQ35" s="364" t="s">
        <v>221</v>
      </c>
      <c r="NR35" s="364" t="s">
        <v>221</v>
      </c>
      <c r="NS35" s="364">
        <v>3.3</v>
      </c>
      <c r="NT35" s="364" t="s">
        <v>221</v>
      </c>
      <c r="NU35" s="364" t="s">
        <v>221</v>
      </c>
      <c r="NV35" s="364" t="s">
        <v>221</v>
      </c>
      <c r="NW35" s="364" t="s">
        <v>221</v>
      </c>
      <c r="NX35" s="364" t="s">
        <v>221</v>
      </c>
      <c r="NY35" s="364" t="s">
        <v>221</v>
      </c>
      <c r="NZ35" s="364" t="s">
        <v>221</v>
      </c>
      <c r="OA35" s="364">
        <v>0.6</v>
      </c>
      <c r="OB35" s="364" t="s">
        <v>221</v>
      </c>
      <c r="OC35" s="364" t="s">
        <v>221</v>
      </c>
      <c r="OD35" s="364" t="s">
        <v>221</v>
      </c>
      <c r="OE35" s="364" t="s">
        <v>221</v>
      </c>
      <c r="OF35" s="364" t="s">
        <v>221</v>
      </c>
      <c r="OG35" s="364"/>
      <c r="OH35" s="364"/>
      <c r="OI35" s="364"/>
      <c r="OJ35" s="364"/>
      <c r="OK35" s="364"/>
      <c r="OL35" s="364"/>
      <c r="OM35" s="364"/>
      <c r="ON35" s="364"/>
      <c r="OO35" s="364"/>
      <c r="OP35" s="364"/>
      <c r="OQ35" s="364"/>
      <c r="OR35" s="364"/>
      <c r="OS35" s="364"/>
      <c r="OT35" s="364"/>
      <c r="OU35" s="364"/>
      <c r="OV35" s="364"/>
      <c r="OW35" s="364"/>
      <c r="OX35" s="364"/>
      <c r="OY35" s="364"/>
      <c r="OZ35" s="364"/>
      <c r="PA35" s="364"/>
      <c r="PB35" s="364"/>
      <c r="PC35" s="364"/>
      <c r="PD35" s="364"/>
      <c r="PE35" s="364"/>
      <c r="PF35" s="364"/>
      <c r="PG35" s="364"/>
      <c r="PH35" s="364"/>
      <c r="PI35" s="364"/>
      <c r="PJ35" s="364"/>
      <c r="PK35" s="364"/>
      <c r="PL35" s="364"/>
      <c r="PM35" s="364"/>
    </row>
    <row r="36" spans="1:429" ht="15">
      <c r="A36" s="363"/>
      <c r="B36" s="364"/>
      <c r="C36" s="364"/>
      <c r="D36" s="364"/>
      <c r="E36" s="364"/>
      <c r="F36" s="364"/>
      <c r="G36" s="364"/>
      <c r="H36" s="364"/>
      <c r="I36" s="364"/>
      <c r="J36" s="364"/>
      <c r="K36" s="364"/>
      <c r="L36" s="364"/>
      <c r="M36" s="364"/>
      <c r="N36" s="364"/>
      <c r="O36" s="364"/>
      <c r="P36" s="364"/>
      <c r="Q36" s="364"/>
      <c r="R36" s="364"/>
      <c r="S36" s="364"/>
      <c r="T36" s="364"/>
      <c r="U36" s="364"/>
      <c r="V36" s="364"/>
      <c r="W36" s="364"/>
      <c r="X36" s="364"/>
      <c r="Y36" s="364"/>
      <c r="Z36" s="364"/>
      <c r="AA36" s="364"/>
      <c r="AB36" s="364"/>
      <c r="AC36" s="364"/>
      <c r="AD36" s="364"/>
      <c r="AE36" s="364"/>
      <c r="AF36" s="364"/>
      <c r="AG36" s="364"/>
      <c r="AH36" s="364"/>
      <c r="AI36" s="364"/>
      <c r="AJ36" s="364"/>
      <c r="AK36" s="364"/>
      <c r="AL36" s="364"/>
      <c r="AM36" s="364"/>
      <c r="AN36" s="364"/>
      <c r="AO36" s="364"/>
      <c r="AP36" s="364"/>
      <c r="AQ36" s="364"/>
      <c r="AR36" s="364"/>
      <c r="AS36" s="364"/>
      <c r="AT36" s="364"/>
      <c r="AU36" s="364"/>
      <c r="AV36" s="364"/>
      <c r="AW36" s="364"/>
      <c r="AX36" s="364"/>
      <c r="AY36" s="364"/>
      <c r="AZ36" s="364"/>
      <c r="BA36" s="364"/>
      <c r="BB36" s="364"/>
      <c r="BC36" s="364"/>
      <c r="BD36" s="364"/>
      <c r="BE36" s="364"/>
      <c r="BF36" s="364"/>
      <c r="BG36" s="364"/>
      <c r="BH36" s="364"/>
      <c r="BI36" s="364"/>
      <c r="BJ36" s="364"/>
      <c r="BK36" s="364"/>
      <c r="BL36" s="364"/>
      <c r="BM36" s="364"/>
      <c r="BN36" s="364"/>
      <c r="BO36" s="364"/>
      <c r="BP36" s="364"/>
      <c r="BQ36" s="364"/>
      <c r="BR36" s="364"/>
      <c r="BS36" s="364"/>
      <c r="BT36" s="364"/>
      <c r="BU36" s="364"/>
      <c r="BV36" s="364"/>
      <c r="BW36" s="364"/>
      <c r="BX36" s="364"/>
      <c r="BY36" s="364"/>
      <c r="BZ36" s="364"/>
      <c r="CA36" s="364"/>
      <c r="CB36" s="364"/>
      <c r="CC36" s="364"/>
      <c r="CD36" s="364"/>
      <c r="CE36" s="364"/>
      <c r="CF36" s="364"/>
      <c r="CG36" s="364"/>
      <c r="CH36" s="364"/>
      <c r="CI36" s="364"/>
      <c r="CJ36" s="364"/>
      <c r="CK36" s="364"/>
      <c r="CL36" s="364"/>
      <c r="CM36" s="364"/>
      <c r="CN36" s="364"/>
      <c r="CO36" s="364"/>
      <c r="CP36" s="364"/>
      <c r="CQ36" s="364"/>
      <c r="CR36" s="364"/>
      <c r="CS36" s="364"/>
      <c r="CT36" s="364"/>
      <c r="CU36" s="364"/>
      <c r="CV36" s="364"/>
      <c r="CW36" s="364"/>
      <c r="CX36" s="364"/>
      <c r="CY36" s="364"/>
      <c r="CZ36" s="364"/>
      <c r="DA36" s="364"/>
      <c r="DB36" s="364"/>
      <c r="DC36" s="364"/>
      <c r="DD36" s="364"/>
      <c r="DE36" s="364"/>
      <c r="DF36" s="364"/>
      <c r="DG36" s="364"/>
      <c r="DH36" s="364"/>
      <c r="DI36" s="364"/>
      <c r="DJ36" s="364"/>
      <c r="DK36" s="364"/>
      <c r="DL36" s="364"/>
      <c r="DM36" s="364"/>
      <c r="DN36" s="364"/>
      <c r="DO36" s="364"/>
      <c r="DP36" s="364"/>
      <c r="DQ36" s="364"/>
      <c r="DR36" s="364"/>
      <c r="DS36" s="364"/>
      <c r="DT36" s="364"/>
      <c r="DU36" s="364"/>
      <c r="DV36" s="364"/>
      <c r="DW36" s="364"/>
      <c r="DX36" s="364"/>
      <c r="DY36" s="364"/>
      <c r="DZ36" s="364"/>
      <c r="EA36" s="364"/>
      <c r="EB36" s="364"/>
      <c r="EC36" s="364"/>
      <c r="ED36" s="364"/>
      <c r="EE36" s="364"/>
      <c r="EF36" s="364"/>
      <c r="EG36" s="364"/>
      <c r="EH36" s="364"/>
      <c r="EI36" s="364"/>
      <c r="EJ36" s="364"/>
      <c r="EK36" s="364"/>
      <c r="EL36" s="364"/>
      <c r="EM36" s="364"/>
      <c r="EN36" s="364"/>
      <c r="EO36" s="364"/>
      <c r="EP36" s="364"/>
      <c r="EQ36" s="364"/>
      <c r="ER36" s="364"/>
      <c r="ES36" s="364"/>
      <c r="ET36" s="364"/>
      <c r="EU36" s="364"/>
      <c r="EV36" s="364"/>
      <c r="EW36" s="364"/>
      <c r="EX36" s="364"/>
      <c r="EY36" s="364"/>
      <c r="EZ36" s="364"/>
      <c r="FA36" s="364"/>
      <c r="FB36" s="364"/>
      <c r="FC36" s="364"/>
      <c r="FD36" s="364"/>
      <c r="FE36" s="364"/>
      <c r="FF36" s="364"/>
      <c r="FG36" s="364"/>
      <c r="FH36" s="364"/>
      <c r="FI36" s="364"/>
      <c r="FJ36" s="364"/>
      <c r="FK36" s="364"/>
      <c r="FL36" s="364"/>
      <c r="FM36" s="364"/>
      <c r="FN36" s="364"/>
      <c r="FO36" s="364"/>
      <c r="FP36" s="364"/>
      <c r="FQ36" s="364"/>
      <c r="FR36" s="364"/>
      <c r="FS36" s="364"/>
      <c r="FT36" s="364"/>
      <c r="FU36" s="364"/>
      <c r="FV36" s="364"/>
      <c r="FW36" s="364"/>
      <c r="FX36" s="364"/>
      <c r="FY36" s="364"/>
      <c r="FZ36" s="364"/>
      <c r="GA36" s="364"/>
      <c r="GB36" s="364"/>
      <c r="GC36" s="364"/>
      <c r="GD36" s="364"/>
      <c r="GE36" s="364"/>
      <c r="GF36" s="364"/>
      <c r="GG36" s="364"/>
      <c r="GH36" s="364"/>
      <c r="GI36" s="364"/>
      <c r="GJ36" s="364"/>
      <c r="GK36" s="364"/>
      <c r="GL36" s="364"/>
      <c r="GM36" s="364"/>
      <c r="GN36" s="364"/>
      <c r="GO36" s="364"/>
      <c r="GP36" s="364"/>
      <c r="GQ36" s="364"/>
      <c r="GR36" s="364"/>
      <c r="GS36" s="364"/>
      <c r="GT36" s="364"/>
      <c r="GU36" s="364"/>
      <c r="GV36" s="364"/>
      <c r="GW36" s="364"/>
      <c r="GX36" s="364"/>
      <c r="GY36" s="364"/>
      <c r="GZ36" s="364"/>
      <c r="HA36" s="364"/>
      <c r="HB36" s="364"/>
      <c r="HC36" s="364"/>
      <c r="HD36" s="364"/>
      <c r="HE36" s="364"/>
      <c r="HF36" s="364"/>
      <c r="HG36" s="364"/>
      <c r="HH36" s="364"/>
      <c r="HI36" s="364"/>
      <c r="HJ36" s="364"/>
      <c r="HK36" s="364"/>
      <c r="HL36" s="364"/>
      <c r="HM36" s="364"/>
      <c r="HN36" s="364"/>
      <c r="HO36" s="364"/>
      <c r="HP36" s="364"/>
      <c r="HQ36" s="364"/>
      <c r="HR36" s="364"/>
      <c r="HS36" s="364"/>
      <c r="HT36" s="364"/>
      <c r="HU36" s="364"/>
      <c r="HV36" s="364"/>
      <c r="HW36" s="364"/>
      <c r="HX36" s="364"/>
      <c r="HY36" s="364"/>
      <c r="HZ36" s="364"/>
      <c r="IA36" s="364"/>
      <c r="IB36" s="364"/>
      <c r="IC36" s="364"/>
      <c r="ID36" s="364"/>
      <c r="IE36" s="364"/>
      <c r="IF36" s="364"/>
      <c r="IG36" s="364"/>
      <c r="IH36" s="364"/>
      <c r="II36" s="364"/>
      <c r="IJ36" s="364"/>
      <c r="IK36" s="364"/>
      <c r="IL36" s="364"/>
      <c r="IM36" s="364"/>
      <c r="IN36" s="364"/>
      <c r="IO36" s="364"/>
      <c r="IP36" s="364"/>
      <c r="IQ36" s="364"/>
      <c r="IR36" s="364"/>
      <c r="IS36" s="364"/>
      <c r="IT36" s="364"/>
      <c r="IU36" s="364"/>
      <c r="IV36" s="364"/>
      <c r="IW36" s="364"/>
      <c r="IX36" s="364"/>
      <c r="IY36" s="364"/>
      <c r="IZ36" s="364"/>
      <c r="JA36" s="364"/>
      <c r="JB36" s="364"/>
      <c r="JC36" s="364"/>
      <c r="JD36" s="364"/>
      <c r="JE36" s="364"/>
      <c r="JF36" s="364"/>
      <c r="JG36" s="364"/>
      <c r="JH36" s="364"/>
      <c r="JI36" s="364"/>
      <c r="JJ36" s="364"/>
      <c r="JK36" s="364"/>
      <c r="JL36" s="364"/>
      <c r="JM36" s="364"/>
      <c r="JN36" s="364"/>
      <c r="JO36" s="364"/>
      <c r="JP36" s="364"/>
      <c r="JQ36" s="364"/>
      <c r="JR36" s="364"/>
      <c r="JS36" s="364"/>
      <c r="JT36" s="364"/>
      <c r="JU36" s="364"/>
      <c r="JV36" s="364"/>
      <c r="JW36" s="364"/>
      <c r="JX36" s="364"/>
      <c r="JY36" s="364"/>
      <c r="JZ36" s="364"/>
      <c r="KA36" s="364"/>
      <c r="KB36" s="364"/>
      <c r="KC36" s="364"/>
      <c r="KD36" s="364"/>
      <c r="KE36" s="364"/>
      <c r="KF36" s="364"/>
      <c r="KG36" s="364"/>
      <c r="KH36" s="364"/>
      <c r="KI36" s="364"/>
      <c r="KJ36" s="364"/>
      <c r="KK36" s="364"/>
      <c r="KL36" s="364"/>
      <c r="KM36" s="364"/>
      <c r="KN36" s="364"/>
      <c r="KO36" s="364"/>
      <c r="KP36" s="364"/>
      <c r="KQ36" s="364"/>
      <c r="KR36" s="364"/>
      <c r="KS36" s="364"/>
      <c r="KT36" s="364"/>
      <c r="KU36" s="364"/>
      <c r="KV36" s="364"/>
      <c r="KW36" s="364"/>
      <c r="KX36" s="364"/>
      <c r="KY36" s="364"/>
      <c r="KZ36" s="364"/>
      <c r="LA36" s="364"/>
      <c r="LB36" s="364"/>
      <c r="LC36" s="364"/>
      <c r="LD36" s="364"/>
      <c r="LE36" s="364"/>
      <c r="LF36" s="364"/>
      <c r="LG36" s="364"/>
      <c r="LH36" s="364"/>
      <c r="LI36" s="364"/>
      <c r="LJ36" s="364"/>
      <c r="LK36" s="364"/>
      <c r="LL36" s="364"/>
      <c r="LM36" s="364"/>
      <c r="LN36" s="364"/>
      <c r="LO36" s="364"/>
      <c r="LP36" s="364"/>
      <c r="LQ36" s="364"/>
      <c r="LR36" s="364"/>
      <c r="LS36" s="364"/>
      <c r="LT36" s="364"/>
      <c r="LU36" s="364"/>
      <c r="LV36" s="364"/>
      <c r="LW36" s="364"/>
      <c r="LX36" s="364"/>
      <c r="LY36" s="364"/>
      <c r="LZ36" s="364"/>
      <c r="MA36" s="364"/>
      <c r="MB36" s="364"/>
      <c r="MC36" s="364"/>
      <c r="MD36" s="364"/>
      <c r="ME36" s="364"/>
      <c r="MF36" s="364"/>
      <c r="MG36" s="364"/>
      <c r="MH36" s="364"/>
      <c r="MI36" s="364"/>
      <c r="MJ36" s="364"/>
      <c r="MK36" s="364"/>
      <c r="ML36" s="364"/>
      <c r="MM36" s="364"/>
      <c r="MN36" s="364"/>
      <c r="MO36" s="364"/>
      <c r="MP36" s="364"/>
      <c r="MQ36" s="364"/>
      <c r="MR36" s="364"/>
      <c r="MS36" s="364"/>
      <c r="MT36" s="364"/>
      <c r="MU36" s="364"/>
      <c r="MV36" s="364"/>
      <c r="MW36" s="364"/>
      <c r="MX36" s="364"/>
      <c r="MY36" s="364"/>
      <c r="MZ36" s="364"/>
      <c r="NA36" s="364"/>
      <c r="NB36" s="364"/>
      <c r="NC36" s="364"/>
      <c r="ND36" s="364"/>
      <c r="NE36" s="364"/>
      <c r="NF36" s="364"/>
      <c r="NG36" s="364"/>
      <c r="NH36" s="364"/>
      <c r="NI36" s="364"/>
      <c r="NJ36" s="364"/>
      <c r="NK36" s="364"/>
      <c r="NL36" s="364"/>
      <c r="NM36" s="364"/>
      <c r="NN36" s="364"/>
      <c r="NO36" s="364"/>
      <c r="NP36" s="364"/>
      <c r="NQ36" s="364"/>
      <c r="NR36" s="364"/>
      <c r="NS36" s="364"/>
      <c r="NT36" s="364"/>
      <c r="NU36" s="364"/>
      <c r="NV36" s="364"/>
      <c r="NW36" s="364"/>
      <c r="NX36" s="364"/>
      <c r="NY36" s="364"/>
      <c r="NZ36" s="364"/>
      <c r="OA36" s="364"/>
      <c r="OB36" s="364"/>
      <c r="OC36" s="364"/>
      <c r="OD36" s="364"/>
      <c r="OE36" s="364"/>
      <c r="OF36" s="364"/>
      <c r="OG36" s="364"/>
      <c r="OH36" s="364"/>
      <c r="OI36" s="364"/>
      <c r="OJ36" s="364"/>
      <c r="OK36" s="364"/>
      <c r="OL36" s="364"/>
      <c r="OM36" s="364"/>
      <c r="ON36" s="364"/>
      <c r="OO36" s="364"/>
      <c r="OP36" s="364"/>
      <c r="OQ36" s="364"/>
      <c r="OR36" s="364"/>
      <c r="OS36" s="364"/>
      <c r="OT36" s="364"/>
      <c r="OU36" s="364"/>
      <c r="OV36" s="364"/>
      <c r="OW36" s="364"/>
      <c r="OX36" s="364"/>
      <c r="OY36" s="364"/>
      <c r="OZ36" s="364"/>
      <c r="PA36" s="364"/>
      <c r="PB36" s="364"/>
      <c r="PC36" s="364"/>
      <c r="PD36" s="364"/>
      <c r="PE36" s="364"/>
      <c r="PF36" s="364"/>
      <c r="PG36" s="364"/>
      <c r="PH36" s="364"/>
      <c r="PI36" s="364"/>
      <c r="PJ36" s="364"/>
      <c r="PK36" s="364"/>
      <c r="PL36" s="364"/>
      <c r="PM36" s="364"/>
    </row>
    <row r="37" spans="1:429" ht="15">
      <c r="A37" s="363" t="s">
        <v>614</v>
      </c>
      <c r="B37" s="364">
        <f t="shared" ref="B37:AF37" si="39">SUM(B38:B57)</f>
        <v>0</v>
      </c>
      <c r="C37" s="364">
        <f t="shared" si="39"/>
        <v>0</v>
      </c>
      <c r="D37" s="364">
        <f t="shared" si="39"/>
        <v>0</v>
      </c>
      <c r="E37" s="364">
        <f t="shared" si="39"/>
        <v>0</v>
      </c>
      <c r="F37" s="364">
        <f t="shared" si="39"/>
        <v>0</v>
      </c>
      <c r="G37" s="364">
        <f t="shared" si="39"/>
        <v>0</v>
      </c>
      <c r="H37" s="364">
        <f t="shared" si="39"/>
        <v>0</v>
      </c>
      <c r="I37" s="364">
        <f t="shared" si="39"/>
        <v>0</v>
      </c>
      <c r="J37" s="364">
        <f t="shared" si="39"/>
        <v>0</v>
      </c>
      <c r="K37" s="364">
        <f t="shared" si="39"/>
        <v>0</v>
      </c>
      <c r="L37" s="364">
        <f t="shared" si="39"/>
        <v>0</v>
      </c>
      <c r="M37" s="364">
        <f t="shared" si="39"/>
        <v>0</v>
      </c>
      <c r="N37" s="364">
        <f t="shared" si="39"/>
        <v>0</v>
      </c>
      <c r="O37" s="364">
        <f t="shared" si="39"/>
        <v>0</v>
      </c>
      <c r="P37" s="364">
        <f t="shared" si="39"/>
        <v>0</v>
      </c>
      <c r="Q37" s="364">
        <f t="shared" si="39"/>
        <v>0</v>
      </c>
      <c r="R37" s="364">
        <f t="shared" si="39"/>
        <v>0</v>
      </c>
      <c r="S37" s="364">
        <f t="shared" si="39"/>
        <v>0</v>
      </c>
      <c r="T37" s="364">
        <f t="shared" si="39"/>
        <v>23.680469100000003</v>
      </c>
      <c r="U37" s="364">
        <f t="shared" si="39"/>
        <v>21.942351000000002</v>
      </c>
      <c r="V37" s="364">
        <f t="shared" si="39"/>
        <v>2.4384560999999998</v>
      </c>
      <c r="W37" s="364">
        <f t="shared" si="39"/>
        <v>2.9999999999999999E-7</v>
      </c>
      <c r="X37" s="364">
        <f t="shared" si="39"/>
        <v>6.4568999999999998E-3</v>
      </c>
      <c r="Y37" s="364">
        <f t="shared" si="39"/>
        <v>1.2447942000000001</v>
      </c>
      <c r="Z37" s="364">
        <f t="shared" si="39"/>
        <v>3.3206841000000002</v>
      </c>
      <c r="AA37" s="364">
        <f t="shared" si="39"/>
        <v>0.26254950000000005</v>
      </c>
      <c r="AB37" s="364">
        <f t="shared" si="39"/>
        <v>1.05</v>
      </c>
      <c r="AC37" s="364">
        <f t="shared" si="39"/>
        <v>9.9900000000000003E-2</v>
      </c>
      <c r="AD37" s="364">
        <f t="shared" si="39"/>
        <v>1.9622999999999999</v>
      </c>
      <c r="AE37" s="364">
        <f t="shared" si="39"/>
        <v>0.18419999999999997</v>
      </c>
      <c r="AF37" s="364">
        <f t="shared" si="39"/>
        <v>1.0500000000000001E-2</v>
      </c>
      <c r="AG37" s="364"/>
      <c r="AH37" s="364">
        <f t="shared" ref="AH37:CS37" si="40">SUM(AH38:AH57)</f>
        <v>0</v>
      </c>
      <c r="AI37" s="364">
        <f t="shared" si="40"/>
        <v>0</v>
      </c>
      <c r="AJ37" s="364">
        <f t="shared" si="40"/>
        <v>0</v>
      </c>
      <c r="AK37" s="364">
        <f t="shared" si="40"/>
        <v>0</v>
      </c>
      <c r="AL37" s="364">
        <f t="shared" si="40"/>
        <v>0</v>
      </c>
      <c r="AM37" s="364">
        <f t="shared" si="40"/>
        <v>0</v>
      </c>
      <c r="AN37" s="364">
        <f t="shared" si="40"/>
        <v>0</v>
      </c>
      <c r="AO37" s="364">
        <f t="shared" si="40"/>
        <v>0</v>
      </c>
      <c r="AP37" s="364">
        <f t="shared" si="40"/>
        <v>0</v>
      </c>
      <c r="AQ37" s="364">
        <f t="shared" si="40"/>
        <v>0</v>
      </c>
      <c r="AR37" s="364">
        <f t="shared" si="40"/>
        <v>0</v>
      </c>
      <c r="AS37" s="364">
        <f t="shared" si="40"/>
        <v>0</v>
      </c>
      <c r="AT37" s="364">
        <f t="shared" si="40"/>
        <v>0</v>
      </c>
      <c r="AU37" s="364">
        <f t="shared" si="40"/>
        <v>0</v>
      </c>
      <c r="AV37" s="364">
        <f t="shared" si="40"/>
        <v>0</v>
      </c>
      <c r="AW37" s="364">
        <f t="shared" si="40"/>
        <v>0</v>
      </c>
      <c r="AX37" s="364">
        <f t="shared" si="40"/>
        <v>0</v>
      </c>
      <c r="AY37" s="364">
        <f t="shared" si="40"/>
        <v>0</v>
      </c>
      <c r="AZ37" s="364">
        <f t="shared" si="40"/>
        <v>0</v>
      </c>
      <c r="BA37" s="364">
        <f t="shared" si="40"/>
        <v>0</v>
      </c>
      <c r="BB37" s="364">
        <f t="shared" si="40"/>
        <v>0</v>
      </c>
      <c r="BC37" s="364">
        <f t="shared" si="40"/>
        <v>0</v>
      </c>
      <c r="BD37" s="364">
        <f t="shared" si="40"/>
        <v>0</v>
      </c>
      <c r="BE37" s="364">
        <f t="shared" si="40"/>
        <v>0</v>
      </c>
      <c r="BF37" s="364">
        <f t="shared" si="40"/>
        <v>0</v>
      </c>
      <c r="BG37" s="364">
        <f t="shared" si="40"/>
        <v>0</v>
      </c>
      <c r="BH37" s="364">
        <f t="shared" si="40"/>
        <v>0</v>
      </c>
      <c r="BI37" s="364">
        <f t="shared" si="40"/>
        <v>0</v>
      </c>
      <c r="BJ37" s="364">
        <f t="shared" si="40"/>
        <v>0</v>
      </c>
      <c r="BK37" s="364">
        <f t="shared" si="40"/>
        <v>0</v>
      </c>
      <c r="BL37" s="364">
        <f t="shared" si="40"/>
        <v>0</v>
      </c>
      <c r="BM37" s="364">
        <f t="shared" si="40"/>
        <v>0</v>
      </c>
      <c r="BN37" s="364">
        <f t="shared" si="40"/>
        <v>0</v>
      </c>
      <c r="BO37" s="364">
        <f t="shared" si="40"/>
        <v>0</v>
      </c>
      <c r="BP37" s="364">
        <f t="shared" si="40"/>
        <v>0</v>
      </c>
      <c r="BQ37" s="364">
        <f t="shared" si="40"/>
        <v>0</v>
      </c>
      <c r="BR37" s="364">
        <f t="shared" si="40"/>
        <v>0</v>
      </c>
      <c r="BS37" s="364">
        <f t="shared" si="40"/>
        <v>0</v>
      </c>
      <c r="BT37" s="364">
        <f t="shared" si="40"/>
        <v>0</v>
      </c>
      <c r="BU37" s="364">
        <f t="shared" si="40"/>
        <v>0</v>
      </c>
      <c r="BV37" s="364">
        <f t="shared" si="40"/>
        <v>0</v>
      </c>
      <c r="BW37" s="364">
        <f t="shared" si="40"/>
        <v>0</v>
      </c>
      <c r="BX37" s="364">
        <f t="shared" si="40"/>
        <v>0</v>
      </c>
      <c r="BY37" s="364">
        <f t="shared" si="40"/>
        <v>0</v>
      </c>
      <c r="BZ37" s="364">
        <f t="shared" si="40"/>
        <v>0</v>
      </c>
      <c r="CA37" s="364">
        <f t="shared" si="40"/>
        <v>0</v>
      </c>
      <c r="CB37" s="364">
        <f t="shared" si="40"/>
        <v>0</v>
      </c>
      <c r="CC37" s="364">
        <f t="shared" si="40"/>
        <v>0</v>
      </c>
      <c r="CD37" s="364">
        <f t="shared" si="40"/>
        <v>0</v>
      </c>
      <c r="CE37" s="364">
        <f t="shared" si="40"/>
        <v>0</v>
      </c>
      <c r="CF37" s="364">
        <f t="shared" si="40"/>
        <v>0</v>
      </c>
      <c r="CG37" s="364">
        <f t="shared" si="40"/>
        <v>0</v>
      </c>
      <c r="CH37" s="364">
        <f t="shared" si="40"/>
        <v>0</v>
      </c>
      <c r="CI37" s="364">
        <f t="shared" si="40"/>
        <v>0</v>
      </c>
      <c r="CJ37" s="364">
        <f t="shared" si="40"/>
        <v>0</v>
      </c>
      <c r="CK37" s="364">
        <f t="shared" si="40"/>
        <v>0</v>
      </c>
      <c r="CL37" s="364">
        <f t="shared" si="40"/>
        <v>0</v>
      </c>
      <c r="CM37" s="364">
        <f t="shared" si="40"/>
        <v>0</v>
      </c>
      <c r="CN37" s="364">
        <f t="shared" si="40"/>
        <v>0</v>
      </c>
      <c r="CO37" s="364">
        <f t="shared" si="40"/>
        <v>0</v>
      </c>
      <c r="CP37" s="364">
        <f t="shared" si="40"/>
        <v>0</v>
      </c>
      <c r="CQ37" s="364">
        <f t="shared" si="40"/>
        <v>0</v>
      </c>
      <c r="CR37" s="364">
        <f t="shared" si="40"/>
        <v>0</v>
      </c>
      <c r="CS37" s="364">
        <f t="shared" si="40"/>
        <v>0</v>
      </c>
      <c r="CT37" s="364">
        <f t="shared" ref="CT37:FE37" si="41">SUM(CT38:CT57)</f>
        <v>0</v>
      </c>
      <c r="CU37" s="364">
        <f t="shared" si="41"/>
        <v>0</v>
      </c>
      <c r="CV37" s="364">
        <f t="shared" si="41"/>
        <v>0</v>
      </c>
      <c r="CW37" s="364">
        <f t="shared" si="41"/>
        <v>0</v>
      </c>
      <c r="CX37" s="364">
        <f t="shared" si="41"/>
        <v>0</v>
      </c>
      <c r="CY37" s="364">
        <f t="shared" si="41"/>
        <v>0</v>
      </c>
      <c r="CZ37" s="364">
        <f t="shared" si="41"/>
        <v>0</v>
      </c>
      <c r="DA37" s="364">
        <f t="shared" si="41"/>
        <v>0</v>
      </c>
      <c r="DB37" s="364">
        <f t="shared" si="41"/>
        <v>0</v>
      </c>
      <c r="DC37" s="364">
        <f t="shared" si="41"/>
        <v>0</v>
      </c>
      <c r="DD37" s="364">
        <f t="shared" si="41"/>
        <v>0</v>
      </c>
      <c r="DE37" s="364">
        <f t="shared" si="41"/>
        <v>0</v>
      </c>
      <c r="DF37" s="364">
        <f t="shared" si="41"/>
        <v>0</v>
      </c>
      <c r="DG37" s="364">
        <f t="shared" si="41"/>
        <v>0</v>
      </c>
      <c r="DH37" s="364">
        <f t="shared" si="41"/>
        <v>0</v>
      </c>
      <c r="DI37" s="364">
        <f t="shared" si="41"/>
        <v>0</v>
      </c>
      <c r="DJ37" s="364">
        <f t="shared" si="41"/>
        <v>0</v>
      </c>
      <c r="DK37" s="364">
        <f t="shared" si="41"/>
        <v>0</v>
      </c>
      <c r="DL37" s="364">
        <f t="shared" si="41"/>
        <v>0</v>
      </c>
      <c r="DM37" s="364">
        <f t="shared" si="41"/>
        <v>0</v>
      </c>
      <c r="DN37" s="364">
        <f t="shared" si="41"/>
        <v>0</v>
      </c>
      <c r="DO37" s="364">
        <f t="shared" si="41"/>
        <v>0</v>
      </c>
      <c r="DP37" s="364">
        <f t="shared" si="41"/>
        <v>0</v>
      </c>
      <c r="DQ37" s="364">
        <f t="shared" si="41"/>
        <v>0</v>
      </c>
      <c r="DR37" s="364">
        <f t="shared" si="41"/>
        <v>0</v>
      </c>
      <c r="DS37" s="364">
        <f t="shared" si="41"/>
        <v>0</v>
      </c>
      <c r="DT37" s="364">
        <f t="shared" si="41"/>
        <v>0</v>
      </c>
      <c r="DU37" s="364">
        <f t="shared" si="41"/>
        <v>0</v>
      </c>
      <c r="DV37" s="364">
        <f t="shared" si="41"/>
        <v>0</v>
      </c>
      <c r="DW37" s="364">
        <f t="shared" si="41"/>
        <v>0</v>
      </c>
      <c r="DX37" s="364">
        <f t="shared" si="41"/>
        <v>0</v>
      </c>
      <c r="DY37" s="364">
        <f t="shared" si="41"/>
        <v>0</v>
      </c>
      <c r="DZ37" s="364">
        <f t="shared" si="41"/>
        <v>0</v>
      </c>
      <c r="EA37" s="364">
        <f t="shared" si="41"/>
        <v>0</v>
      </c>
      <c r="EB37" s="364">
        <f t="shared" si="41"/>
        <v>0</v>
      </c>
      <c r="EC37" s="364">
        <f t="shared" si="41"/>
        <v>0</v>
      </c>
      <c r="ED37" s="364">
        <f t="shared" si="41"/>
        <v>0</v>
      </c>
      <c r="EE37" s="364">
        <f t="shared" si="41"/>
        <v>0</v>
      </c>
      <c r="EF37" s="364">
        <f t="shared" si="41"/>
        <v>0</v>
      </c>
      <c r="EG37" s="364">
        <f t="shared" si="41"/>
        <v>0</v>
      </c>
      <c r="EH37" s="364">
        <f t="shared" si="41"/>
        <v>0</v>
      </c>
      <c r="EI37" s="364">
        <f t="shared" si="41"/>
        <v>0</v>
      </c>
      <c r="EJ37" s="364">
        <f t="shared" si="41"/>
        <v>0</v>
      </c>
      <c r="EK37" s="364">
        <f t="shared" si="41"/>
        <v>0</v>
      </c>
      <c r="EL37" s="364">
        <f t="shared" si="41"/>
        <v>0</v>
      </c>
      <c r="EM37" s="364">
        <f t="shared" si="41"/>
        <v>0</v>
      </c>
      <c r="EN37" s="364">
        <f t="shared" si="41"/>
        <v>0</v>
      </c>
      <c r="EO37" s="364">
        <f t="shared" si="41"/>
        <v>0</v>
      </c>
      <c r="EP37" s="364">
        <f t="shared" si="41"/>
        <v>0</v>
      </c>
      <c r="EQ37" s="364">
        <f t="shared" si="41"/>
        <v>0</v>
      </c>
      <c r="ER37" s="364">
        <f t="shared" si="41"/>
        <v>0</v>
      </c>
      <c r="ES37" s="364">
        <f t="shared" si="41"/>
        <v>0</v>
      </c>
      <c r="ET37" s="364">
        <f t="shared" si="41"/>
        <v>0</v>
      </c>
      <c r="EU37" s="364">
        <f t="shared" si="41"/>
        <v>0</v>
      </c>
      <c r="EV37" s="364">
        <f t="shared" si="41"/>
        <v>0</v>
      </c>
      <c r="EW37" s="364">
        <f t="shared" si="41"/>
        <v>0</v>
      </c>
      <c r="EX37" s="364">
        <f t="shared" si="41"/>
        <v>0</v>
      </c>
      <c r="EY37" s="364">
        <f t="shared" si="41"/>
        <v>0</v>
      </c>
      <c r="EZ37" s="364">
        <f t="shared" si="41"/>
        <v>0</v>
      </c>
      <c r="FA37" s="364">
        <f t="shared" si="41"/>
        <v>0</v>
      </c>
      <c r="FB37" s="364">
        <f t="shared" si="41"/>
        <v>0</v>
      </c>
      <c r="FC37" s="364">
        <f t="shared" si="41"/>
        <v>0</v>
      </c>
      <c r="FD37" s="364">
        <f t="shared" si="41"/>
        <v>0</v>
      </c>
      <c r="FE37" s="364">
        <f t="shared" si="41"/>
        <v>0</v>
      </c>
      <c r="FF37" s="364">
        <f t="shared" ref="FF37:HQ37" si="42">SUM(FF38:FF57)</f>
        <v>0</v>
      </c>
      <c r="FG37" s="364">
        <f t="shared" si="42"/>
        <v>0</v>
      </c>
      <c r="FH37" s="364">
        <f t="shared" si="42"/>
        <v>0</v>
      </c>
      <c r="FI37" s="364">
        <f t="shared" si="42"/>
        <v>0</v>
      </c>
      <c r="FJ37" s="364">
        <f t="shared" si="42"/>
        <v>0</v>
      </c>
      <c r="FK37" s="364">
        <f t="shared" si="42"/>
        <v>0</v>
      </c>
      <c r="FL37" s="364">
        <f t="shared" si="42"/>
        <v>0</v>
      </c>
      <c r="FM37" s="364">
        <f t="shared" si="42"/>
        <v>0</v>
      </c>
      <c r="FN37" s="364">
        <f t="shared" si="42"/>
        <v>0</v>
      </c>
      <c r="FO37" s="364">
        <f t="shared" si="42"/>
        <v>0</v>
      </c>
      <c r="FP37" s="364">
        <f t="shared" si="42"/>
        <v>0</v>
      </c>
      <c r="FQ37" s="364">
        <f t="shared" si="42"/>
        <v>0</v>
      </c>
      <c r="FR37" s="364">
        <f t="shared" si="42"/>
        <v>0</v>
      </c>
      <c r="FS37" s="364">
        <f t="shared" si="42"/>
        <v>0</v>
      </c>
      <c r="FT37" s="364">
        <f t="shared" si="42"/>
        <v>0</v>
      </c>
      <c r="FU37" s="364">
        <f t="shared" si="42"/>
        <v>0</v>
      </c>
      <c r="FV37" s="364">
        <f t="shared" si="42"/>
        <v>0</v>
      </c>
      <c r="FW37" s="364">
        <f t="shared" si="42"/>
        <v>0</v>
      </c>
      <c r="FX37" s="364">
        <f t="shared" si="42"/>
        <v>0</v>
      </c>
      <c r="FY37" s="364">
        <f t="shared" si="42"/>
        <v>0</v>
      </c>
      <c r="FZ37" s="364">
        <f t="shared" si="42"/>
        <v>0</v>
      </c>
      <c r="GA37" s="364">
        <f t="shared" si="42"/>
        <v>0</v>
      </c>
      <c r="GB37" s="364">
        <f t="shared" si="42"/>
        <v>0</v>
      </c>
      <c r="GC37" s="364">
        <f t="shared" si="42"/>
        <v>0</v>
      </c>
      <c r="GD37" s="364">
        <f t="shared" si="42"/>
        <v>0</v>
      </c>
      <c r="GE37" s="364">
        <f t="shared" si="42"/>
        <v>0</v>
      </c>
      <c r="GF37" s="364">
        <f t="shared" si="42"/>
        <v>0</v>
      </c>
      <c r="GG37" s="364">
        <f t="shared" si="42"/>
        <v>0</v>
      </c>
      <c r="GH37" s="364">
        <f t="shared" si="42"/>
        <v>0</v>
      </c>
      <c r="GI37" s="364">
        <f t="shared" si="42"/>
        <v>0</v>
      </c>
      <c r="GJ37" s="364">
        <f t="shared" si="42"/>
        <v>0</v>
      </c>
      <c r="GK37" s="364">
        <f t="shared" si="42"/>
        <v>0</v>
      </c>
      <c r="GL37" s="364">
        <f t="shared" si="42"/>
        <v>0</v>
      </c>
      <c r="GM37" s="364">
        <f t="shared" si="42"/>
        <v>0</v>
      </c>
      <c r="GN37" s="364">
        <f t="shared" si="42"/>
        <v>0</v>
      </c>
      <c r="GO37" s="364">
        <f t="shared" si="42"/>
        <v>0</v>
      </c>
      <c r="GP37" s="364">
        <f t="shared" si="42"/>
        <v>0</v>
      </c>
      <c r="GQ37" s="364">
        <f t="shared" si="42"/>
        <v>0</v>
      </c>
      <c r="GR37" s="364">
        <f t="shared" si="42"/>
        <v>0</v>
      </c>
      <c r="GS37" s="364">
        <f t="shared" si="42"/>
        <v>0</v>
      </c>
      <c r="GT37" s="364">
        <f t="shared" si="42"/>
        <v>0</v>
      </c>
      <c r="GU37" s="364">
        <f t="shared" si="42"/>
        <v>0</v>
      </c>
      <c r="GV37" s="364">
        <f t="shared" si="42"/>
        <v>0</v>
      </c>
      <c r="GW37" s="364">
        <f t="shared" si="42"/>
        <v>0</v>
      </c>
      <c r="GX37" s="364">
        <f t="shared" si="42"/>
        <v>0</v>
      </c>
      <c r="GY37" s="364">
        <f t="shared" si="42"/>
        <v>0</v>
      </c>
      <c r="GZ37" s="364">
        <f t="shared" si="42"/>
        <v>0</v>
      </c>
      <c r="HA37" s="364">
        <f t="shared" si="42"/>
        <v>0</v>
      </c>
      <c r="HB37" s="364">
        <f t="shared" si="42"/>
        <v>0</v>
      </c>
      <c r="HC37" s="364">
        <f t="shared" si="42"/>
        <v>0</v>
      </c>
      <c r="HD37" s="364">
        <f t="shared" si="42"/>
        <v>0</v>
      </c>
      <c r="HE37" s="364">
        <f t="shared" si="42"/>
        <v>0</v>
      </c>
      <c r="HF37" s="364">
        <f t="shared" si="42"/>
        <v>0</v>
      </c>
      <c r="HG37" s="364">
        <f t="shared" si="42"/>
        <v>0</v>
      </c>
      <c r="HH37" s="364">
        <f t="shared" si="42"/>
        <v>0</v>
      </c>
      <c r="HI37" s="364">
        <f t="shared" si="42"/>
        <v>0</v>
      </c>
      <c r="HJ37" s="364">
        <f t="shared" si="42"/>
        <v>0</v>
      </c>
      <c r="HK37" s="364">
        <f t="shared" si="42"/>
        <v>0</v>
      </c>
      <c r="HL37" s="364">
        <f t="shared" si="42"/>
        <v>0</v>
      </c>
      <c r="HM37" s="364">
        <f t="shared" si="42"/>
        <v>0</v>
      </c>
      <c r="HN37" s="364">
        <f t="shared" si="42"/>
        <v>0</v>
      </c>
      <c r="HO37" s="364">
        <f t="shared" si="42"/>
        <v>0</v>
      </c>
      <c r="HP37" s="364">
        <f t="shared" si="42"/>
        <v>0</v>
      </c>
      <c r="HQ37" s="364">
        <f t="shared" si="42"/>
        <v>0</v>
      </c>
      <c r="HR37" s="364">
        <f t="shared" ref="HR37:KC37" si="43">SUM(HR38:HR57)</f>
        <v>0</v>
      </c>
      <c r="HS37" s="364">
        <f t="shared" si="43"/>
        <v>0</v>
      </c>
      <c r="HT37" s="364">
        <f t="shared" si="43"/>
        <v>0</v>
      </c>
      <c r="HU37" s="364">
        <f t="shared" si="43"/>
        <v>0</v>
      </c>
      <c r="HV37" s="364">
        <f t="shared" si="43"/>
        <v>0</v>
      </c>
      <c r="HW37" s="364">
        <f t="shared" si="43"/>
        <v>0</v>
      </c>
      <c r="HX37" s="364">
        <f t="shared" si="43"/>
        <v>0</v>
      </c>
      <c r="HY37" s="364">
        <f t="shared" si="43"/>
        <v>0</v>
      </c>
      <c r="HZ37" s="364">
        <f t="shared" si="43"/>
        <v>0</v>
      </c>
      <c r="IA37" s="364">
        <f t="shared" si="43"/>
        <v>0</v>
      </c>
      <c r="IB37" s="364">
        <f t="shared" si="43"/>
        <v>0</v>
      </c>
      <c r="IC37" s="364">
        <f t="shared" si="43"/>
        <v>0</v>
      </c>
      <c r="ID37" s="364">
        <f t="shared" si="43"/>
        <v>0</v>
      </c>
      <c r="IE37" s="364">
        <f t="shared" si="43"/>
        <v>0</v>
      </c>
      <c r="IF37" s="364">
        <f t="shared" si="43"/>
        <v>0</v>
      </c>
      <c r="IG37" s="364">
        <f t="shared" si="43"/>
        <v>0</v>
      </c>
      <c r="IH37" s="364">
        <f t="shared" si="43"/>
        <v>0</v>
      </c>
      <c r="II37" s="364">
        <f t="shared" si="43"/>
        <v>0</v>
      </c>
      <c r="IJ37" s="364">
        <f t="shared" si="43"/>
        <v>0</v>
      </c>
      <c r="IK37" s="364">
        <f t="shared" si="43"/>
        <v>0</v>
      </c>
      <c r="IL37" s="364">
        <f t="shared" si="43"/>
        <v>0</v>
      </c>
      <c r="IM37" s="364">
        <f t="shared" si="43"/>
        <v>0</v>
      </c>
      <c r="IN37" s="364">
        <f t="shared" si="43"/>
        <v>0</v>
      </c>
      <c r="IO37" s="364">
        <f t="shared" si="43"/>
        <v>0</v>
      </c>
      <c r="IP37" s="364">
        <f t="shared" si="43"/>
        <v>4098.2709000000004</v>
      </c>
      <c r="IQ37" s="364">
        <f t="shared" si="43"/>
        <v>0</v>
      </c>
      <c r="IR37" s="364">
        <f t="shared" si="43"/>
        <v>0</v>
      </c>
      <c r="IS37" s="364">
        <f t="shared" si="43"/>
        <v>0</v>
      </c>
      <c r="IT37" s="364">
        <f t="shared" si="43"/>
        <v>1545.1755000000001</v>
      </c>
      <c r="IU37" s="364">
        <f t="shared" si="43"/>
        <v>2249.2536</v>
      </c>
      <c r="IV37" s="364">
        <f t="shared" si="43"/>
        <v>1473.8199</v>
      </c>
      <c r="IW37" s="364">
        <f t="shared" si="43"/>
        <v>5102.8518000000004</v>
      </c>
      <c r="IX37" s="364">
        <f t="shared" si="43"/>
        <v>1447.5732</v>
      </c>
      <c r="IY37" s="364">
        <f t="shared" si="43"/>
        <v>4216.0811999999996</v>
      </c>
      <c r="IZ37" s="364">
        <f t="shared" si="43"/>
        <v>1507.443</v>
      </c>
      <c r="JA37" s="364">
        <f t="shared" si="43"/>
        <v>2040</v>
      </c>
      <c r="JB37" s="364">
        <f t="shared" si="43"/>
        <v>0</v>
      </c>
      <c r="JC37" s="364">
        <f t="shared" si="43"/>
        <v>0</v>
      </c>
      <c r="JD37" s="364">
        <f t="shared" si="43"/>
        <v>0</v>
      </c>
      <c r="JE37" s="364">
        <f t="shared" si="43"/>
        <v>0</v>
      </c>
      <c r="JF37" s="364">
        <f t="shared" si="43"/>
        <v>0</v>
      </c>
      <c r="JG37" s="364">
        <f t="shared" si="43"/>
        <v>0</v>
      </c>
      <c r="JH37" s="364">
        <f t="shared" si="43"/>
        <v>6108.0051000000003</v>
      </c>
      <c r="JI37" s="364">
        <f t="shared" si="43"/>
        <v>0</v>
      </c>
      <c r="JJ37" s="364">
        <f t="shared" si="43"/>
        <v>5765.9529000000002</v>
      </c>
      <c r="JK37" s="364">
        <f t="shared" si="43"/>
        <v>0</v>
      </c>
      <c r="JL37" s="364">
        <f t="shared" si="43"/>
        <v>1500</v>
      </c>
      <c r="JM37" s="364">
        <f t="shared" si="43"/>
        <v>8568.393</v>
      </c>
      <c r="JN37" s="364">
        <f t="shared" si="43"/>
        <v>0</v>
      </c>
      <c r="JO37" s="364">
        <f t="shared" si="43"/>
        <v>2438.4560999999999</v>
      </c>
      <c r="JP37" s="364">
        <f t="shared" si="43"/>
        <v>0</v>
      </c>
      <c r="JQ37" s="364">
        <f t="shared" si="43"/>
        <v>0</v>
      </c>
      <c r="JR37" s="364">
        <f t="shared" si="43"/>
        <v>0</v>
      </c>
      <c r="JS37" s="364">
        <f t="shared" si="43"/>
        <v>0</v>
      </c>
      <c r="JT37" s="364">
        <f t="shared" si="43"/>
        <v>0</v>
      </c>
      <c r="JU37" s="364">
        <f t="shared" si="43"/>
        <v>0</v>
      </c>
      <c r="JV37" s="364">
        <f t="shared" si="43"/>
        <v>0</v>
      </c>
      <c r="JW37" s="364">
        <f t="shared" si="43"/>
        <v>0</v>
      </c>
      <c r="JX37" s="364">
        <f t="shared" si="43"/>
        <v>0</v>
      </c>
      <c r="JY37" s="364">
        <f t="shared" si="43"/>
        <v>0</v>
      </c>
      <c r="JZ37" s="364">
        <f t="shared" si="43"/>
        <v>0</v>
      </c>
      <c r="KA37" s="364">
        <f t="shared" si="43"/>
        <v>0</v>
      </c>
      <c r="KB37" s="364">
        <f t="shared" si="43"/>
        <v>0</v>
      </c>
      <c r="KC37" s="364">
        <f t="shared" si="43"/>
        <v>2.9999999999999997E-4</v>
      </c>
      <c r="KD37" s="364">
        <f t="shared" ref="KD37:MO37" si="44">SUM(KD38:KD57)</f>
        <v>0</v>
      </c>
      <c r="KE37" s="364">
        <f t="shared" si="44"/>
        <v>0</v>
      </c>
      <c r="KF37" s="364">
        <f t="shared" si="44"/>
        <v>0</v>
      </c>
      <c r="KG37" s="364">
        <f t="shared" si="44"/>
        <v>0</v>
      </c>
      <c r="KH37" s="364">
        <f t="shared" si="44"/>
        <v>0</v>
      </c>
      <c r="KI37" s="364">
        <f t="shared" si="44"/>
        <v>0</v>
      </c>
      <c r="KJ37" s="364">
        <f t="shared" si="44"/>
        <v>0</v>
      </c>
      <c r="KK37" s="364">
        <f t="shared" si="44"/>
        <v>0</v>
      </c>
      <c r="KL37" s="364">
        <f t="shared" si="44"/>
        <v>0</v>
      </c>
      <c r="KM37" s="364">
        <f t="shared" si="44"/>
        <v>0</v>
      </c>
      <c r="KN37" s="364">
        <f t="shared" si="44"/>
        <v>0</v>
      </c>
      <c r="KO37" s="364">
        <f t="shared" si="44"/>
        <v>0</v>
      </c>
      <c r="KP37" s="364">
        <f t="shared" si="44"/>
        <v>0</v>
      </c>
      <c r="KQ37" s="364">
        <f t="shared" si="44"/>
        <v>0</v>
      </c>
      <c r="KR37" s="364">
        <f t="shared" si="44"/>
        <v>0</v>
      </c>
      <c r="KS37" s="364">
        <f t="shared" si="44"/>
        <v>0</v>
      </c>
      <c r="KT37" s="364">
        <f t="shared" si="44"/>
        <v>0</v>
      </c>
      <c r="KU37" s="364">
        <f t="shared" si="44"/>
        <v>0</v>
      </c>
      <c r="KV37" s="364">
        <f t="shared" si="44"/>
        <v>0</v>
      </c>
      <c r="KW37" s="364">
        <f t="shared" si="44"/>
        <v>6.4569000000000001</v>
      </c>
      <c r="KX37" s="364">
        <f t="shared" si="44"/>
        <v>0</v>
      </c>
      <c r="KY37" s="364">
        <f t="shared" si="44"/>
        <v>25.92</v>
      </c>
      <c r="KZ37" s="364">
        <f t="shared" si="44"/>
        <v>0</v>
      </c>
      <c r="LA37" s="364">
        <f t="shared" si="44"/>
        <v>64.000500000000002</v>
      </c>
      <c r="LB37" s="364">
        <f t="shared" si="44"/>
        <v>36.320399999999999</v>
      </c>
      <c r="LC37" s="364">
        <f t="shared" si="44"/>
        <v>61.83</v>
      </c>
      <c r="LD37" s="364">
        <f t="shared" si="44"/>
        <v>213.13500000000002</v>
      </c>
      <c r="LE37" s="364">
        <f t="shared" si="44"/>
        <v>245.91120000000001</v>
      </c>
      <c r="LF37" s="364">
        <f t="shared" si="44"/>
        <v>89.240099999999998</v>
      </c>
      <c r="LG37" s="364">
        <f t="shared" si="44"/>
        <v>130.72499999999999</v>
      </c>
      <c r="LH37" s="364">
        <f t="shared" si="44"/>
        <v>74.7</v>
      </c>
      <c r="LI37" s="364">
        <f t="shared" si="44"/>
        <v>303.012</v>
      </c>
      <c r="LJ37" s="364">
        <f t="shared" si="44"/>
        <v>359.90549999999996</v>
      </c>
      <c r="LK37" s="364">
        <f t="shared" si="44"/>
        <v>335.8845</v>
      </c>
      <c r="LL37" s="364">
        <f t="shared" si="44"/>
        <v>299.90039999999999</v>
      </c>
      <c r="LM37" s="364">
        <f t="shared" si="44"/>
        <v>242.26050000000001</v>
      </c>
      <c r="LN37" s="364">
        <f t="shared" si="44"/>
        <v>600.56219999999996</v>
      </c>
      <c r="LO37" s="364">
        <f t="shared" si="44"/>
        <v>159.55799999999999</v>
      </c>
      <c r="LP37" s="364">
        <f t="shared" si="44"/>
        <v>73.8</v>
      </c>
      <c r="LQ37" s="364">
        <f t="shared" si="44"/>
        <v>396.69299999999998</v>
      </c>
      <c r="LR37" s="364">
        <f t="shared" si="44"/>
        <v>291.26549999999997</v>
      </c>
      <c r="LS37" s="364">
        <f t="shared" si="44"/>
        <v>271.79849999999999</v>
      </c>
      <c r="LT37" s="364">
        <f t="shared" si="44"/>
        <v>152.04599999999999</v>
      </c>
      <c r="LU37" s="364">
        <f t="shared" si="44"/>
        <v>137.01</v>
      </c>
      <c r="LV37" s="364">
        <f t="shared" si="44"/>
        <v>221.7765</v>
      </c>
      <c r="LW37" s="364">
        <f t="shared" si="44"/>
        <v>40.773000000000003</v>
      </c>
      <c r="LX37" s="364">
        <f t="shared" si="44"/>
        <v>0</v>
      </c>
      <c r="LY37" s="364">
        <f t="shared" si="44"/>
        <v>0</v>
      </c>
      <c r="LZ37" s="364">
        <f t="shared" si="44"/>
        <v>0</v>
      </c>
      <c r="MA37" s="364">
        <f t="shared" si="44"/>
        <v>0</v>
      </c>
      <c r="MB37" s="364">
        <f t="shared" si="44"/>
        <v>0</v>
      </c>
      <c r="MC37" s="364">
        <f t="shared" si="44"/>
        <v>0</v>
      </c>
      <c r="MD37" s="364">
        <f t="shared" si="44"/>
        <v>0</v>
      </c>
      <c r="ME37" s="364">
        <f t="shared" si="44"/>
        <v>0</v>
      </c>
      <c r="MF37" s="364">
        <f t="shared" si="44"/>
        <v>0</v>
      </c>
      <c r="MG37" s="364">
        <f t="shared" si="44"/>
        <v>0</v>
      </c>
      <c r="MH37" s="364">
        <f t="shared" si="44"/>
        <v>0</v>
      </c>
      <c r="MI37" s="364">
        <f t="shared" si="44"/>
        <v>0</v>
      </c>
      <c r="MJ37" s="364">
        <f t="shared" si="44"/>
        <v>0</v>
      </c>
      <c r="MK37" s="364">
        <f t="shared" si="44"/>
        <v>0</v>
      </c>
      <c r="ML37" s="364">
        <f t="shared" si="44"/>
        <v>0</v>
      </c>
      <c r="MM37" s="364">
        <f t="shared" si="44"/>
        <v>1050</v>
      </c>
      <c r="MN37" s="364">
        <f t="shared" si="44"/>
        <v>0</v>
      </c>
      <c r="MO37" s="364">
        <f t="shared" si="44"/>
        <v>0</v>
      </c>
      <c r="MP37" s="364">
        <f t="shared" ref="MP37:NA37" si="45">SUM(MP38:MP57)</f>
        <v>0</v>
      </c>
      <c r="MQ37" s="364">
        <f t="shared" si="45"/>
        <v>0</v>
      </c>
      <c r="MR37" s="364">
        <f t="shared" si="45"/>
        <v>0</v>
      </c>
      <c r="MS37" s="364">
        <f t="shared" si="45"/>
        <v>0</v>
      </c>
      <c r="MT37" s="364">
        <f t="shared" si="45"/>
        <v>0</v>
      </c>
      <c r="MU37" s="364">
        <f t="shared" si="45"/>
        <v>0</v>
      </c>
      <c r="MV37" s="364">
        <f t="shared" si="45"/>
        <v>0</v>
      </c>
      <c r="MW37" s="364">
        <f t="shared" si="45"/>
        <v>0</v>
      </c>
      <c r="MX37" s="364">
        <f t="shared" si="45"/>
        <v>0</v>
      </c>
      <c r="MY37" s="364">
        <f t="shared" si="45"/>
        <v>0</v>
      </c>
      <c r="MZ37" s="364">
        <f t="shared" si="45"/>
        <v>0</v>
      </c>
      <c r="NA37" s="364">
        <f t="shared" si="45"/>
        <v>99.9</v>
      </c>
      <c r="NB37" s="364">
        <f>SUM(NB38:NB57)</f>
        <v>0</v>
      </c>
      <c r="NC37" s="364">
        <f>SUM(NC38:NC57)</f>
        <v>0</v>
      </c>
      <c r="ND37" s="364">
        <f>SUM(ND38:ND57)</f>
        <v>0</v>
      </c>
      <c r="NE37" s="364">
        <f>SUM(NE38:NE57)</f>
        <v>0</v>
      </c>
      <c r="NF37" s="364">
        <f t="shared" ref="NF37:PM37" si="46">SUM(NF38:NF57)</f>
        <v>0</v>
      </c>
      <c r="NG37" s="364">
        <f t="shared" si="46"/>
        <v>0</v>
      </c>
      <c r="NH37" s="364">
        <f t="shared" si="46"/>
        <v>0</v>
      </c>
      <c r="NI37" s="364">
        <f t="shared" si="46"/>
        <v>0</v>
      </c>
      <c r="NJ37" s="364">
        <f t="shared" si="46"/>
        <v>0</v>
      </c>
      <c r="NK37" s="364">
        <f t="shared" si="46"/>
        <v>0</v>
      </c>
      <c r="NL37" s="364">
        <f t="shared" si="46"/>
        <v>1949.4</v>
      </c>
      <c r="NM37" s="364">
        <f t="shared" si="46"/>
        <v>0</v>
      </c>
      <c r="NN37" s="364">
        <f t="shared" si="46"/>
        <v>12.9</v>
      </c>
      <c r="NO37" s="364">
        <f t="shared" si="46"/>
        <v>0</v>
      </c>
      <c r="NP37" s="364">
        <f t="shared" si="46"/>
        <v>0</v>
      </c>
      <c r="NQ37" s="364">
        <f t="shared" si="46"/>
        <v>0</v>
      </c>
      <c r="NR37" s="364">
        <f t="shared" si="46"/>
        <v>31.2</v>
      </c>
      <c r="NS37" s="364">
        <f t="shared" si="46"/>
        <v>0</v>
      </c>
      <c r="NT37" s="364">
        <f t="shared" si="46"/>
        <v>62.1</v>
      </c>
      <c r="NU37" s="364">
        <f t="shared" si="46"/>
        <v>80.400000000000006</v>
      </c>
      <c r="NV37" s="364">
        <f t="shared" si="46"/>
        <v>0</v>
      </c>
      <c r="NW37" s="364">
        <f t="shared" si="46"/>
        <v>0</v>
      </c>
      <c r="NX37" s="364">
        <f t="shared" si="46"/>
        <v>0</v>
      </c>
      <c r="NY37" s="364">
        <f t="shared" si="46"/>
        <v>0</v>
      </c>
      <c r="NZ37" s="364">
        <f t="shared" si="46"/>
        <v>0</v>
      </c>
      <c r="OA37" s="364">
        <f t="shared" si="46"/>
        <v>10.5</v>
      </c>
      <c r="OB37" s="364">
        <f t="shared" si="46"/>
        <v>0</v>
      </c>
      <c r="OC37" s="364">
        <f t="shared" si="46"/>
        <v>0</v>
      </c>
      <c r="OD37" s="364">
        <f t="shared" si="46"/>
        <v>10.5</v>
      </c>
      <c r="OE37" s="364">
        <f t="shared" si="46"/>
        <v>0</v>
      </c>
      <c r="OF37" s="364">
        <f t="shared" si="46"/>
        <v>0</v>
      </c>
      <c r="OG37" s="364">
        <f t="shared" si="46"/>
        <v>0</v>
      </c>
      <c r="OH37" s="364">
        <f t="shared" si="46"/>
        <v>0</v>
      </c>
      <c r="OI37" s="364">
        <f t="shared" si="46"/>
        <v>0</v>
      </c>
      <c r="OJ37" s="364">
        <f t="shared" si="46"/>
        <v>0</v>
      </c>
      <c r="OK37" s="364">
        <f t="shared" si="46"/>
        <v>0</v>
      </c>
      <c r="OL37" s="364">
        <f t="shared" si="46"/>
        <v>0</v>
      </c>
      <c r="OM37" s="364">
        <f t="shared" si="46"/>
        <v>0</v>
      </c>
      <c r="ON37" s="364">
        <f t="shared" si="46"/>
        <v>0</v>
      </c>
      <c r="OO37" s="364">
        <f t="shared" si="46"/>
        <v>0</v>
      </c>
      <c r="OP37" s="364">
        <f t="shared" si="46"/>
        <v>0</v>
      </c>
      <c r="OQ37" s="364">
        <f t="shared" si="46"/>
        <v>0</v>
      </c>
      <c r="OR37" s="364">
        <f t="shared" si="46"/>
        <v>0</v>
      </c>
      <c r="OS37" s="364">
        <f t="shared" si="46"/>
        <v>0</v>
      </c>
      <c r="OT37" s="364">
        <f t="shared" si="46"/>
        <v>0</v>
      </c>
      <c r="OU37" s="364">
        <f t="shared" si="46"/>
        <v>0</v>
      </c>
      <c r="OV37" s="364">
        <f t="shared" si="46"/>
        <v>0</v>
      </c>
      <c r="OW37" s="364">
        <f t="shared" si="46"/>
        <v>0</v>
      </c>
      <c r="OX37" s="364">
        <f t="shared" si="46"/>
        <v>0</v>
      </c>
      <c r="OY37" s="364">
        <f t="shared" si="46"/>
        <v>0</v>
      </c>
      <c r="OZ37" s="364">
        <f t="shared" si="46"/>
        <v>0</v>
      </c>
      <c r="PA37" s="364">
        <f t="shared" si="46"/>
        <v>0</v>
      </c>
      <c r="PB37" s="364">
        <f t="shared" si="46"/>
        <v>0</v>
      </c>
      <c r="PC37" s="364">
        <f t="shared" si="46"/>
        <v>0</v>
      </c>
      <c r="PD37" s="364">
        <f t="shared" si="46"/>
        <v>0</v>
      </c>
      <c r="PE37" s="364">
        <f t="shared" si="46"/>
        <v>0</v>
      </c>
      <c r="PF37" s="364">
        <f t="shared" si="46"/>
        <v>0</v>
      </c>
      <c r="PG37" s="364">
        <f t="shared" si="46"/>
        <v>0</v>
      </c>
      <c r="PH37" s="364">
        <f t="shared" si="46"/>
        <v>0</v>
      </c>
      <c r="PI37" s="364">
        <f t="shared" si="46"/>
        <v>0</v>
      </c>
      <c r="PJ37" s="364">
        <f t="shared" si="46"/>
        <v>0</v>
      </c>
      <c r="PK37" s="364">
        <f t="shared" si="46"/>
        <v>0</v>
      </c>
      <c r="PL37" s="364">
        <f t="shared" si="46"/>
        <v>0</v>
      </c>
      <c r="PM37" s="364">
        <f t="shared" si="46"/>
        <v>0</v>
      </c>
    </row>
    <row r="38" spans="1:429" ht="15">
      <c r="A38" s="365" t="s">
        <v>615</v>
      </c>
      <c r="B38" s="364">
        <f t="shared" ref="B38:B57" si="47">SUM(AH38:AS38)/1000</f>
        <v>0</v>
      </c>
      <c r="C38" s="364">
        <f t="shared" ref="C38:C57" si="48">SUM(AT38:BE38)/1000</f>
        <v>0</v>
      </c>
      <c r="D38" s="364">
        <f t="shared" ref="D38:D57" si="49">SUM(BF38:BQ38)/1000</f>
        <v>0</v>
      </c>
      <c r="E38" s="364">
        <f t="shared" ref="E38:E57" si="50">SUM(BR38:CC38)/1000</f>
        <v>0</v>
      </c>
      <c r="F38" s="364">
        <f t="shared" ref="F38:F57" si="51">SUM(CD38:CO38)/1000</f>
        <v>0</v>
      </c>
      <c r="G38" s="364">
        <f t="shared" ref="G38:G57" si="52">SUM(CP38:DA38)/1000</f>
        <v>0</v>
      </c>
      <c r="H38" s="364">
        <f t="shared" ref="H38:H57" si="53">SUM(DB38:DM38)/1000</f>
        <v>0</v>
      </c>
      <c r="I38" s="364">
        <f t="shared" ref="I38:I57" si="54">SUM(DN38:DY38)/1000</f>
        <v>0</v>
      </c>
      <c r="J38" s="364">
        <f t="shared" ref="J38:J57" si="55">SUM(DZ38:EK38)/1000</f>
        <v>0</v>
      </c>
      <c r="K38" s="364">
        <f t="shared" ref="K38:K57" si="56">SUM(EL38:EW38)/1000</f>
        <v>0</v>
      </c>
      <c r="L38" s="364">
        <f t="shared" ref="L38:L57" si="57">SUM(EX38:FI38)/1000</f>
        <v>0</v>
      </c>
      <c r="M38" s="364">
        <f t="shared" ref="M38:M57" si="58">SUM(FJ38:FU38)/1000</f>
        <v>0</v>
      </c>
      <c r="N38" s="364">
        <f t="shared" ref="N38:N57" si="59">SUM(FV38:GG38)/1000</f>
        <v>0</v>
      </c>
      <c r="O38" s="364">
        <f t="shared" ref="O38:O57" si="60">SUM(GH38:GS38)/1000</f>
        <v>0</v>
      </c>
      <c r="P38" s="364">
        <f t="shared" ref="P38:P57" si="61">SUM(GT38:HE38)/1000</f>
        <v>0</v>
      </c>
      <c r="Q38" s="364">
        <f t="shared" ref="Q38:Q57" si="62">SUM(HF38:HQ38)/1000</f>
        <v>0</v>
      </c>
      <c r="R38" s="364">
        <f t="shared" ref="R38:R57" si="63">SUM(HR38:IC38)/1000</f>
        <v>0</v>
      </c>
      <c r="S38" s="364">
        <f t="shared" ref="S38:S57" si="64">SUM(ID38:IO38)/1000</f>
        <v>0</v>
      </c>
      <c r="T38" s="364">
        <f t="shared" ref="T38:T57" si="65">SUM(IP38:JA38)/1000</f>
        <v>0</v>
      </c>
      <c r="U38" s="364">
        <f t="shared" ref="U38:U57" si="66">SUM(JB38:JM38)/1000</f>
        <v>1.5011060999999999</v>
      </c>
      <c r="V38" s="364">
        <f t="shared" ref="V38:V57" si="67">SUM(JN38:JY38)/1000</f>
        <v>0</v>
      </c>
      <c r="W38" s="364">
        <f t="shared" ref="W38:W57" si="68">SUM(JZ38:KK38)/1000</f>
        <v>0</v>
      </c>
      <c r="X38" s="364">
        <f t="shared" ref="X38:X57" si="69">SUM(KL38:KW38)/1000</f>
        <v>0</v>
      </c>
      <c r="Y38" s="364">
        <f t="shared" ref="Y38:Y57" si="70">SUM(KX38:LI38)/1000</f>
        <v>0</v>
      </c>
      <c r="Z38" s="364">
        <f t="shared" ref="Z38:Z57" si="71">SUM(LJ38:LU38)/1000</f>
        <v>0</v>
      </c>
      <c r="AA38" s="364">
        <f t="shared" ref="AA38:AA57" si="72">SUM(LV38:MG38)/1000</f>
        <v>0</v>
      </c>
      <c r="AB38" s="364">
        <f t="shared" ref="AB38:AB57" si="73">SUM(MH38:MS38)/1000</f>
        <v>0</v>
      </c>
      <c r="AC38" s="364">
        <f t="shared" ref="AC38:AC57" si="74">SUM(MT38:NE38)/1000</f>
        <v>0</v>
      </c>
      <c r="AD38" s="364">
        <f t="shared" ref="AD38:AD57" si="75">SUM(NF38:NQ38)/1000</f>
        <v>0</v>
      </c>
      <c r="AE38" s="364">
        <f t="shared" ref="AE38:AE57" si="76">SUM(NR38:OC38)/1000</f>
        <v>0</v>
      </c>
      <c r="AF38" s="364">
        <f t="shared" ref="AF38:AF57" si="77">SUM(OD38:OO38)/1000</f>
        <v>0</v>
      </c>
      <c r="AG38" s="364"/>
      <c r="AH38" s="364"/>
      <c r="AI38" s="364"/>
      <c r="AJ38" s="364"/>
      <c r="AK38" s="364"/>
      <c r="AL38" s="364"/>
      <c r="AM38" s="364"/>
      <c r="AN38" s="364"/>
      <c r="AO38" s="364"/>
      <c r="AP38" s="364"/>
      <c r="AQ38" s="364"/>
      <c r="AR38" s="364"/>
      <c r="AS38" s="364"/>
      <c r="AT38" s="364"/>
      <c r="AU38" s="364"/>
      <c r="AV38" s="364"/>
      <c r="AW38" s="364"/>
      <c r="AX38" s="364"/>
      <c r="AY38" s="364"/>
      <c r="AZ38" s="364"/>
      <c r="BA38" s="364"/>
      <c r="BB38" s="364"/>
      <c r="BC38" s="364"/>
      <c r="BD38" s="364"/>
      <c r="BE38" s="364"/>
      <c r="BF38" s="364"/>
      <c r="BG38" s="364"/>
      <c r="BH38" s="364"/>
      <c r="BI38" s="364"/>
      <c r="BJ38" s="364"/>
      <c r="BK38" s="364"/>
      <c r="BL38" s="364"/>
      <c r="BM38" s="364"/>
      <c r="BN38" s="364"/>
      <c r="BO38" s="364"/>
      <c r="BP38" s="364"/>
      <c r="BQ38" s="364"/>
      <c r="BR38" s="364"/>
      <c r="BS38" s="364"/>
      <c r="BT38" s="364"/>
      <c r="BU38" s="364"/>
      <c r="BV38" s="364"/>
      <c r="BW38" s="364"/>
      <c r="BX38" s="364"/>
      <c r="BY38" s="364"/>
      <c r="BZ38" s="364"/>
      <c r="CA38" s="364"/>
      <c r="CB38" s="364"/>
      <c r="CC38" s="364"/>
      <c r="CD38" s="364"/>
      <c r="CE38" s="364"/>
      <c r="CF38" s="364"/>
      <c r="CG38" s="364"/>
      <c r="CH38" s="364"/>
      <c r="CI38" s="364"/>
      <c r="CJ38" s="364"/>
      <c r="CK38" s="364"/>
      <c r="CL38" s="364"/>
      <c r="CM38" s="364"/>
      <c r="CN38" s="364"/>
      <c r="CO38" s="364"/>
      <c r="CP38" s="364"/>
      <c r="CQ38" s="364"/>
      <c r="CR38" s="364"/>
      <c r="CS38" s="364"/>
      <c r="CT38" s="364"/>
      <c r="CU38" s="364"/>
      <c r="CV38" s="364"/>
      <c r="CW38" s="364"/>
      <c r="CX38" s="364"/>
      <c r="CY38" s="364"/>
      <c r="CZ38" s="364"/>
      <c r="DA38" s="364"/>
      <c r="DB38" s="364"/>
      <c r="DC38" s="364"/>
      <c r="DD38" s="364"/>
      <c r="DE38" s="364"/>
      <c r="DF38" s="364"/>
      <c r="DG38" s="364"/>
      <c r="DH38" s="364"/>
      <c r="DI38" s="364"/>
      <c r="DJ38" s="364"/>
      <c r="DK38" s="364"/>
      <c r="DL38" s="364"/>
      <c r="DM38" s="364"/>
      <c r="DN38" s="364"/>
      <c r="DO38" s="364"/>
      <c r="DP38" s="364"/>
      <c r="DQ38" s="364"/>
      <c r="DR38" s="364"/>
      <c r="DS38" s="364"/>
      <c r="DT38" s="364"/>
      <c r="DU38" s="364"/>
      <c r="DV38" s="364"/>
      <c r="DW38" s="364"/>
      <c r="DX38" s="364"/>
      <c r="DY38" s="364"/>
      <c r="DZ38" s="364"/>
      <c r="EA38" s="364"/>
      <c r="EB38" s="364"/>
      <c r="EC38" s="364"/>
      <c r="ED38" s="364"/>
      <c r="EE38" s="364"/>
      <c r="EF38" s="364"/>
      <c r="EG38" s="364"/>
      <c r="EH38" s="364"/>
      <c r="EI38" s="364"/>
      <c r="EJ38" s="364"/>
      <c r="EK38" s="364"/>
      <c r="EL38" s="364"/>
      <c r="EM38" s="364"/>
      <c r="EN38" s="364"/>
      <c r="EO38" s="364"/>
      <c r="EP38" s="364"/>
      <c r="EQ38" s="364"/>
      <c r="ER38" s="364"/>
      <c r="ES38" s="364"/>
      <c r="ET38" s="364"/>
      <c r="EU38" s="364"/>
      <c r="EV38" s="364"/>
      <c r="EW38" s="364"/>
      <c r="EX38" s="364"/>
      <c r="EY38" s="364"/>
      <c r="EZ38" s="364"/>
      <c r="FA38" s="364"/>
      <c r="FB38" s="364"/>
      <c r="FC38" s="364"/>
      <c r="FD38" s="364"/>
      <c r="FE38" s="364"/>
      <c r="FF38" s="364"/>
      <c r="FG38" s="364"/>
      <c r="FH38" s="364"/>
      <c r="FI38" s="364"/>
      <c r="FJ38" s="364"/>
      <c r="FK38" s="364"/>
      <c r="FL38" s="364"/>
      <c r="FM38" s="364"/>
      <c r="FN38" s="364"/>
      <c r="FO38" s="364"/>
      <c r="FP38" s="364"/>
      <c r="FQ38" s="364"/>
      <c r="FR38" s="364"/>
      <c r="FS38" s="364"/>
      <c r="FT38" s="364"/>
      <c r="FU38" s="364"/>
      <c r="FV38" s="364"/>
      <c r="FW38" s="364"/>
      <c r="FX38" s="364"/>
      <c r="FY38" s="364"/>
      <c r="FZ38" s="364"/>
      <c r="GA38" s="364"/>
      <c r="GB38" s="364"/>
      <c r="GC38" s="364"/>
      <c r="GD38" s="364"/>
      <c r="GE38" s="364"/>
      <c r="GF38" s="364"/>
      <c r="GG38" s="364"/>
      <c r="GH38" s="364"/>
      <c r="GI38" s="364"/>
      <c r="GJ38" s="364"/>
      <c r="GK38" s="364"/>
      <c r="GL38" s="364"/>
      <c r="GM38" s="364"/>
      <c r="GN38" s="364"/>
      <c r="GO38" s="364"/>
      <c r="GP38" s="364"/>
      <c r="GQ38" s="364"/>
      <c r="GR38" s="364"/>
      <c r="GS38" s="364"/>
      <c r="GT38" s="364"/>
      <c r="GU38" s="364"/>
      <c r="GV38" s="364"/>
      <c r="GW38" s="364"/>
      <c r="GX38" s="364"/>
      <c r="GY38" s="364"/>
      <c r="GZ38" s="364"/>
      <c r="HA38" s="364"/>
      <c r="HB38" s="364"/>
      <c r="HC38" s="364"/>
      <c r="HD38" s="364"/>
      <c r="HE38" s="364"/>
      <c r="HF38" s="364"/>
      <c r="HG38" s="364"/>
      <c r="HH38" s="364"/>
      <c r="HI38" s="364"/>
      <c r="HJ38" s="364"/>
      <c r="HK38" s="364"/>
      <c r="HL38" s="364"/>
      <c r="HM38" s="364"/>
      <c r="HN38" s="364"/>
      <c r="HO38" s="364"/>
      <c r="HP38" s="364"/>
      <c r="HQ38" s="364"/>
      <c r="HR38" s="364"/>
      <c r="HS38" s="364"/>
      <c r="HT38" s="364"/>
      <c r="HU38" s="364"/>
      <c r="HV38" s="364"/>
      <c r="HW38" s="364"/>
      <c r="HX38" s="364"/>
      <c r="HY38" s="364"/>
      <c r="HZ38" s="364"/>
      <c r="IA38" s="364"/>
      <c r="IB38" s="364"/>
      <c r="IC38" s="364"/>
      <c r="ID38" s="364"/>
      <c r="IE38" s="364"/>
      <c r="IF38" s="364"/>
      <c r="IG38" s="364"/>
      <c r="IH38" s="364"/>
      <c r="II38" s="364"/>
      <c r="IJ38" s="364"/>
      <c r="IK38" s="364"/>
      <c r="IL38" s="364"/>
      <c r="IM38" s="364"/>
      <c r="IN38" s="364"/>
      <c r="IO38" s="364"/>
      <c r="IP38" s="364"/>
      <c r="IQ38" s="364"/>
      <c r="IR38" s="364"/>
      <c r="IS38" s="364"/>
      <c r="IT38" s="364"/>
      <c r="IU38" s="364"/>
      <c r="IV38" s="364"/>
      <c r="IW38" s="364"/>
      <c r="IX38" s="364"/>
      <c r="IY38" s="364"/>
      <c r="IZ38" s="364"/>
      <c r="JA38" s="364"/>
      <c r="JB38" s="364"/>
      <c r="JC38" s="364"/>
      <c r="JD38" s="364"/>
      <c r="JE38" s="364"/>
      <c r="JF38" s="364"/>
      <c r="JG38" s="364"/>
      <c r="JH38" s="364">
        <v>1501.1061</v>
      </c>
      <c r="JI38" s="364"/>
      <c r="JJ38" s="364"/>
      <c r="JK38" s="364"/>
      <c r="JL38" s="364"/>
      <c r="JM38" s="364"/>
      <c r="JN38" s="364"/>
      <c r="JO38" s="364"/>
      <c r="JP38" s="364"/>
      <c r="JQ38" s="364"/>
      <c r="JR38" s="364"/>
      <c r="JS38" s="364"/>
      <c r="JT38" s="364"/>
      <c r="JU38" s="364"/>
      <c r="JV38" s="364"/>
      <c r="JW38" s="364"/>
      <c r="JX38" s="364"/>
      <c r="JY38" s="364"/>
      <c r="JZ38" s="364"/>
      <c r="KA38" s="364"/>
      <c r="KB38" s="364"/>
      <c r="KC38" s="364"/>
      <c r="KD38" s="364"/>
      <c r="KE38" s="364"/>
      <c r="KF38" s="364"/>
      <c r="KG38" s="364"/>
      <c r="KH38" s="364"/>
      <c r="KI38" s="364"/>
      <c r="KJ38" s="364"/>
      <c r="KK38" s="364"/>
      <c r="KL38" s="364"/>
      <c r="KM38" s="364"/>
      <c r="KN38" s="364"/>
      <c r="KO38" s="364"/>
      <c r="KP38" s="364"/>
      <c r="KQ38" s="364"/>
      <c r="KR38" s="364"/>
      <c r="KS38" s="364"/>
      <c r="KT38" s="364"/>
      <c r="KU38" s="364"/>
      <c r="KV38" s="364"/>
      <c r="KW38" s="364"/>
      <c r="KX38" s="364"/>
      <c r="KY38" s="364"/>
      <c r="KZ38" s="364"/>
      <c r="LA38" s="364"/>
      <c r="LB38" s="364"/>
      <c r="LC38" s="364"/>
      <c r="LD38" s="364"/>
      <c r="LE38" s="364"/>
      <c r="LF38" s="364"/>
      <c r="LG38" s="364"/>
      <c r="LH38" s="364"/>
      <c r="LI38" s="364"/>
      <c r="LJ38" s="364"/>
      <c r="LK38" s="364"/>
      <c r="LL38" s="364"/>
      <c r="LM38" s="364"/>
      <c r="LN38" s="364"/>
      <c r="LO38" s="364"/>
      <c r="LP38" s="364"/>
      <c r="LQ38" s="364"/>
      <c r="LR38" s="364"/>
      <c r="LS38" s="364"/>
      <c r="LT38" s="364"/>
      <c r="LU38" s="364"/>
      <c r="LV38" s="364"/>
      <c r="LW38" s="364"/>
      <c r="LX38" s="364"/>
      <c r="LY38" s="364"/>
      <c r="LZ38" s="364"/>
      <c r="MA38" s="364"/>
      <c r="MB38" s="364"/>
      <c r="MC38" s="364"/>
      <c r="MD38" s="364"/>
      <c r="ME38" s="364"/>
      <c r="MF38" s="364"/>
      <c r="MG38" s="364"/>
      <c r="MH38" s="364"/>
      <c r="MI38" s="364"/>
      <c r="MJ38" s="364"/>
      <c r="MK38" s="364"/>
      <c r="ML38" s="364"/>
      <c r="MM38" s="364"/>
      <c r="MN38" s="364"/>
      <c r="MO38" s="364"/>
      <c r="MP38" s="364"/>
      <c r="MQ38" s="364"/>
      <c r="MR38" s="364"/>
      <c r="MS38" s="364"/>
      <c r="MT38" s="364"/>
      <c r="MU38" s="364"/>
      <c r="MV38" s="364"/>
      <c r="MW38" s="364"/>
      <c r="MX38" s="364"/>
      <c r="MY38" s="364"/>
      <c r="MZ38" s="364"/>
      <c r="NA38" s="364"/>
      <c r="NB38" s="364"/>
      <c r="NC38" s="364"/>
      <c r="ND38" s="364"/>
      <c r="NE38" s="364"/>
      <c r="NF38" s="364"/>
      <c r="NG38" s="364"/>
      <c r="NH38" s="364"/>
      <c r="NI38" s="364"/>
      <c r="NJ38" s="364"/>
      <c r="NK38" s="364"/>
      <c r="NL38" s="364"/>
      <c r="NM38" s="364"/>
      <c r="NN38" s="364"/>
      <c r="NO38" s="364"/>
      <c r="NP38" s="364"/>
      <c r="NQ38" s="364"/>
      <c r="NR38" s="364"/>
      <c r="NS38" s="364"/>
      <c r="NT38" s="364"/>
      <c r="NU38" s="364"/>
      <c r="NV38" s="364"/>
      <c r="NW38" s="364"/>
      <c r="NX38" s="364"/>
      <c r="NY38" s="364"/>
      <c r="NZ38" s="364"/>
      <c r="OA38" s="364"/>
      <c r="OB38" s="364"/>
      <c r="OC38" s="364"/>
      <c r="OD38" s="364"/>
      <c r="OE38" s="364"/>
      <c r="OF38" s="364"/>
      <c r="OG38" s="364"/>
      <c r="OH38" s="364"/>
      <c r="OI38" s="364"/>
      <c r="OJ38" s="364"/>
      <c r="OK38" s="364"/>
      <c r="OL38" s="364"/>
      <c r="OM38" s="364"/>
      <c r="ON38" s="364"/>
      <c r="OO38" s="364"/>
      <c r="OP38" s="364"/>
      <c r="OQ38" s="364"/>
      <c r="OR38" s="364"/>
      <c r="OS38" s="364"/>
      <c r="OT38" s="364"/>
      <c r="OU38" s="364"/>
      <c r="OV38" s="364"/>
      <c r="OW38" s="364"/>
      <c r="OX38" s="364"/>
      <c r="OY38" s="364"/>
      <c r="OZ38" s="364"/>
      <c r="PA38" s="364"/>
      <c r="PB38" s="364"/>
      <c r="PC38" s="364"/>
      <c r="PD38" s="364"/>
      <c r="PE38" s="364"/>
      <c r="PF38" s="364"/>
      <c r="PG38" s="364"/>
      <c r="PH38" s="364"/>
      <c r="PI38" s="364"/>
      <c r="PJ38" s="364"/>
      <c r="PK38" s="364"/>
      <c r="PL38" s="364"/>
      <c r="PM38" s="364"/>
    </row>
    <row r="39" spans="1:429" ht="15">
      <c r="A39" s="363" t="s">
        <v>616</v>
      </c>
      <c r="B39" s="364">
        <f t="shared" si="47"/>
        <v>0</v>
      </c>
      <c r="C39" s="364">
        <f t="shared" si="48"/>
        <v>0</v>
      </c>
      <c r="D39" s="364">
        <f t="shared" si="49"/>
        <v>0</v>
      </c>
      <c r="E39" s="364">
        <f t="shared" si="50"/>
        <v>0</v>
      </c>
      <c r="F39" s="364">
        <f t="shared" si="51"/>
        <v>0</v>
      </c>
      <c r="G39" s="364">
        <f t="shared" si="52"/>
        <v>0</v>
      </c>
      <c r="H39" s="364">
        <f t="shared" si="53"/>
        <v>0</v>
      </c>
      <c r="I39" s="364">
        <f t="shared" si="54"/>
        <v>0</v>
      </c>
      <c r="J39" s="364">
        <f t="shared" si="55"/>
        <v>0</v>
      </c>
      <c r="K39" s="364">
        <f t="shared" si="56"/>
        <v>0</v>
      </c>
      <c r="L39" s="364">
        <f t="shared" si="57"/>
        <v>0</v>
      </c>
      <c r="M39" s="364">
        <f t="shared" si="58"/>
        <v>0</v>
      </c>
      <c r="N39" s="364">
        <f t="shared" si="59"/>
        <v>0</v>
      </c>
      <c r="O39" s="364">
        <f t="shared" si="60"/>
        <v>0</v>
      </c>
      <c r="P39" s="364">
        <f t="shared" si="61"/>
        <v>0</v>
      </c>
      <c r="Q39" s="364">
        <f t="shared" si="62"/>
        <v>0</v>
      </c>
      <c r="R39" s="364">
        <f t="shared" si="63"/>
        <v>0</v>
      </c>
      <c r="S39" s="364">
        <f t="shared" si="64"/>
        <v>0</v>
      </c>
      <c r="T39" s="364">
        <f t="shared" si="65"/>
        <v>0</v>
      </c>
      <c r="U39" s="364">
        <f t="shared" si="66"/>
        <v>0</v>
      </c>
      <c r="V39" s="364">
        <f t="shared" si="67"/>
        <v>0</v>
      </c>
      <c r="W39" s="364">
        <f t="shared" si="68"/>
        <v>0</v>
      </c>
      <c r="X39" s="364">
        <f t="shared" si="69"/>
        <v>0</v>
      </c>
      <c r="Y39" s="364">
        <f t="shared" si="70"/>
        <v>0</v>
      </c>
      <c r="Z39" s="364">
        <f t="shared" si="71"/>
        <v>0</v>
      </c>
      <c r="AA39" s="364">
        <f t="shared" si="72"/>
        <v>0</v>
      </c>
      <c r="AB39" s="364">
        <f t="shared" si="73"/>
        <v>0</v>
      </c>
      <c r="AC39" s="364">
        <f t="shared" si="74"/>
        <v>0</v>
      </c>
      <c r="AD39" s="364">
        <f t="shared" si="75"/>
        <v>0</v>
      </c>
      <c r="AE39" s="364">
        <f t="shared" si="76"/>
        <v>0</v>
      </c>
      <c r="AF39" s="364">
        <f t="shared" si="77"/>
        <v>0</v>
      </c>
      <c r="AG39" s="364"/>
      <c r="AH39" s="364"/>
      <c r="AI39" s="364"/>
      <c r="AJ39" s="364"/>
      <c r="AK39" s="364"/>
      <c r="AL39" s="364"/>
      <c r="AM39" s="364"/>
      <c r="AN39" s="364"/>
      <c r="AO39" s="364"/>
      <c r="AP39" s="364"/>
      <c r="AQ39" s="364"/>
      <c r="AR39" s="364"/>
      <c r="AS39" s="364"/>
      <c r="AT39" s="364"/>
      <c r="AU39" s="364"/>
      <c r="AV39" s="364"/>
      <c r="AW39" s="364"/>
      <c r="AX39" s="364"/>
      <c r="AY39" s="364"/>
      <c r="AZ39" s="364"/>
      <c r="BA39" s="364"/>
      <c r="BB39" s="364"/>
      <c r="BC39" s="364"/>
      <c r="BD39" s="364"/>
      <c r="BE39" s="364"/>
      <c r="BF39" s="364"/>
      <c r="BG39" s="364"/>
      <c r="BH39" s="364"/>
      <c r="BI39" s="364"/>
      <c r="BJ39" s="364"/>
      <c r="BK39" s="364"/>
      <c r="BL39" s="364"/>
      <c r="BM39" s="364"/>
      <c r="BN39" s="364"/>
      <c r="BO39" s="364"/>
      <c r="BP39" s="364"/>
      <c r="BQ39" s="364"/>
      <c r="BR39" s="364"/>
      <c r="BS39" s="364"/>
      <c r="BT39" s="364"/>
      <c r="BU39" s="364"/>
      <c r="BV39" s="364"/>
      <c r="BW39" s="364"/>
      <c r="BX39" s="364"/>
      <c r="BY39" s="364"/>
      <c r="BZ39" s="364"/>
      <c r="CA39" s="364"/>
      <c r="CB39" s="364"/>
      <c r="CC39" s="364"/>
      <c r="CD39" s="364"/>
      <c r="CE39" s="364"/>
      <c r="CF39" s="364"/>
      <c r="CG39" s="364"/>
      <c r="CH39" s="364"/>
      <c r="CI39" s="364"/>
      <c r="CJ39" s="364"/>
      <c r="CK39" s="364"/>
      <c r="CL39" s="364"/>
      <c r="CM39" s="364"/>
      <c r="CN39" s="364"/>
      <c r="CO39" s="364"/>
      <c r="CP39" s="364"/>
      <c r="CQ39" s="364"/>
      <c r="CR39" s="364"/>
      <c r="CS39" s="364"/>
      <c r="CT39" s="364"/>
      <c r="CU39" s="364"/>
      <c r="CV39" s="364"/>
      <c r="CW39" s="364"/>
      <c r="CX39" s="364"/>
      <c r="CY39" s="364"/>
      <c r="CZ39" s="364"/>
      <c r="DA39" s="364"/>
      <c r="DB39" s="364"/>
      <c r="DC39" s="364"/>
      <c r="DD39" s="364"/>
      <c r="DE39" s="364"/>
      <c r="DF39" s="364"/>
      <c r="DG39" s="364"/>
      <c r="DH39" s="364"/>
      <c r="DI39" s="364"/>
      <c r="DJ39" s="364"/>
      <c r="DK39" s="364"/>
      <c r="DL39" s="364"/>
      <c r="DM39" s="364"/>
      <c r="DN39" s="364"/>
      <c r="DO39" s="364"/>
      <c r="DP39" s="364"/>
      <c r="DQ39" s="364"/>
      <c r="DR39" s="364"/>
      <c r="DS39" s="364"/>
      <c r="DT39" s="364"/>
      <c r="DU39" s="364"/>
      <c r="DV39" s="364"/>
      <c r="DW39" s="364"/>
      <c r="DX39" s="364"/>
      <c r="DY39" s="364"/>
      <c r="DZ39" s="364"/>
      <c r="EA39" s="364"/>
      <c r="EB39" s="364"/>
      <c r="EC39" s="364"/>
      <c r="ED39" s="364"/>
      <c r="EE39" s="364"/>
      <c r="EF39" s="364"/>
      <c r="EG39" s="364"/>
      <c r="EH39" s="364"/>
      <c r="EI39" s="364"/>
      <c r="EJ39" s="364"/>
      <c r="EK39" s="364"/>
      <c r="EL39" s="364"/>
      <c r="EM39" s="364"/>
      <c r="EN39" s="364"/>
      <c r="EO39" s="364"/>
      <c r="EP39" s="364"/>
      <c r="EQ39" s="364"/>
      <c r="ER39" s="364"/>
      <c r="ES39" s="364"/>
      <c r="ET39" s="364"/>
      <c r="EU39" s="364"/>
      <c r="EV39" s="364"/>
      <c r="EW39" s="364"/>
      <c r="EX39" s="364"/>
      <c r="EY39" s="364"/>
      <c r="EZ39" s="364"/>
      <c r="FA39" s="364"/>
      <c r="FB39" s="364"/>
      <c r="FC39" s="364"/>
      <c r="FD39" s="364"/>
      <c r="FE39" s="364"/>
      <c r="FF39" s="364"/>
      <c r="FG39" s="364"/>
      <c r="FH39" s="364"/>
      <c r="FI39" s="364"/>
      <c r="FJ39" s="364"/>
      <c r="FK39" s="364"/>
      <c r="FL39" s="364"/>
      <c r="FM39" s="364"/>
      <c r="FN39" s="364"/>
      <c r="FO39" s="364"/>
      <c r="FP39" s="364"/>
      <c r="FQ39" s="364"/>
      <c r="FR39" s="364"/>
      <c r="FS39" s="364"/>
      <c r="FT39" s="364"/>
      <c r="FU39" s="364"/>
      <c r="FV39" s="364"/>
      <c r="FW39" s="364"/>
      <c r="FX39" s="364"/>
      <c r="FY39" s="364"/>
      <c r="FZ39" s="364"/>
      <c r="GA39" s="364"/>
      <c r="GB39" s="364"/>
      <c r="GC39" s="364"/>
      <c r="GD39" s="364"/>
      <c r="GE39" s="364"/>
      <c r="GF39" s="364"/>
      <c r="GG39" s="364"/>
      <c r="GH39" s="364"/>
      <c r="GI39" s="364"/>
      <c r="GJ39" s="364"/>
      <c r="GK39" s="364"/>
      <c r="GL39" s="364"/>
      <c r="GM39" s="364"/>
      <c r="GN39" s="364"/>
      <c r="GO39" s="364"/>
      <c r="GP39" s="364"/>
      <c r="GQ39" s="364"/>
      <c r="GR39" s="364"/>
      <c r="GS39" s="364"/>
      <c r="GT39" s="364"/>
      <c r="GU39" s="364"/>
      <c r="GV39" s="364"/>
      <c r="GW39" s="364"/>
      <c r="GX39" s="364"/>
      <c r="GY39" s="364"/>
      <c r="GZ39" s="364"/>
      <c r="HA39" s="364"/>
      <c r="HB39" s="364"/>
      <c r="HC39" s="364"/>
      <c r="HD39" s="364"/>
      <c r="HE39" s="364"/>
      <c r="HF39" s="364"/>
      <c r="HG39" s="364"/>
      <c r="HH39" s="364"/>
      <c r="HI39" s="364"/>
      <c r="HJ39" s="364"/>
      <c r="HK39" s="364"/>
      <c r="HL39" s="364"/>
      <c r="HM39" s="364"/>
      <c r="HN39" s="364"/>
      <c r="HO39" s="364"/>
      <c r="HP39" s="364"/>
      <c r="HQ39" s="364"/>
      <c r="HR39" s="364"/>
      <c r="HS39" s="364"/>
      <c r="HT39" s="364"/>
      <c r="HU39" s="364"/>
      <c r="HV39" s="364"/>
      <c r="HW39" s="364"/>
      <c r="HX39" s="364"/>
      <c r="HY39" s="364"/>
      <c r="HZ39" s="364"/>
      <c r="IA39" s="364"/>
      <c r="IB39" s="364"/>
      <c r="IC39" s="364"/>
      <c r="ID39" s="364"/>
      <c r="IE39" s="364"/>
      <c r="IF39" s="364"/>
      <c r="IG39" s="364"/>
      <c r="IH39" s="364"/>
      <c r="II39" s="364"/>
      <c r="IJ39" s="364"/>
      <c r="IK39" s="364"/>
      <c r="IL39" s="364"/>
      <c r="IM39" s="364"/>
      <c r="IN39" s="364"/>
      <c r="IO39" s="364"/>
      <c r="IP39" s="364"/>
      <c r="IQ39" s="364"/>
      <c r="IR39" s="364"/>
      <c r="IS39" s="364"/>
      <c r="IT39" s="364"/>
      <c r="IU39" s="364"/>
      <c r="IV39" s="364"/>
      <c r="IW39" s="364"/>
      <c r="IX39" s="364"/>
      <c r="IY39" s="364"/>
      <c r="IZ39" s="364"/>
      <c r="JA39" s="364"/>
      <c r="JB39" s="364"/>
      <c r="JC39" s="364"/>
      <c r="JD39" s="364"/>
      <c r="JE39" s="364"/>
      <c r="JF39" s="364"/>
      <c r="JG39" s="364"/>
      <c r="JH39" s="364"/>
      <c r="JI39" s="364"/>
      <c r="JJ39" s="364"/>
      <c r="JK39" s="364"/>
      <c r="JL39" s="364"/>
      <c r="JM39" s="364"/>
      <c r="JN39" s="364"/>
      <c r="JO39" s="364"/>
      <c r="JP39" s="364"/>
      <c r="JQ39" s="364"/>
      <c r="JR39" s="364"/>
      <c r="JS39" s="364"/>
      <c r="JT39" s="364"/>
      <c r="JU39" s="364"/>
      <c r="JV39" s="364"/>
      <c r="JW39" s="364"/>
      <c r="JX39" s="364"/>
      <c r="JY39" s="364"/>
      <c r="JZ39" s="364"/>
      <c r="KA39" s="364"/>
      <c r="KB39" s="364"/>
      <c r="KC39" s="364"/>
      <c r="KD39" s="364"/>
      <c r="KE39" s="364"/>
      <c r="KF39" s="364"/>
      <c r="KG39" s="364"/>
      <c r="KH39" s="364"/>
      <c r="KI39" s="364"/>
      <c r="KJ39" s="364"/>
      <c r="KK39" s="364"/>
      <c r="KL39" s="364"/>
      <c r="KM39" s="364"/>
      <c r="KN39" s="364"/>
      <c r="KO39" s="364"/>
      <c r="KP39" s="364"/>
      <c r="KQ39" s="364"/>
      <c r="KR39" s="364"/>
      <c r="KS39" s="364"/>
      <c r="KT39" s="364"/>
      <c r="KU39" s="364"/>
      <c r="KV39" s="364"/>
      <c r="KW39" s="364"/>
      <c r="KX39" s="364"/>
      <c r="KY39" s="364"/>
      <c r="KZ39" s="364"/>
      <c r="LA39" s="364"/>
      <c r="LB39" s="364"/>
      <c r="LC39" s="364"/>
      <c r="LD39" s="364"/>
      <c r="LE39" s="364"/>
      <c r="LF39" s="364"/>
      <c r="LG39" s="364"/>
      <c r="LH39" s="364"/>
      <c r="LI39" s="364"/>
      <c r="LJ39" s="364"/>
      <c r="LK39" s="364"/>
      <c r="LL39" s="364"/>
      <c r="LM39" s="364"/>
      <c r="LN39" s="364"/>
      <c r="LO39" s="364"/>
      <c r="LP39" s="364"/>
      <c r="LQ39" s="364"/>
      <c r="LR39" s="364"/>
      <c r="LS39" s="364"/>
      <c r="LT39" s="364"/>
      <c r="LU39" s="364"/>
      <c r="LV39" s="364"/>
      <c r="LW39" s="364"/>
      <c r="LX39" s="364"/>
      <c r="LY39" s="364"/>
      <c r="LZ39" s="364"/>
      <c r="MA39" s="364"/>
      <c r="MB39" s="364"/>
      <c r="MC39" s="364"/>
      <c r="MD39" s="364"/>
      <c r="ME39" s="364"/>
      <c r="MF39" s="364"/>
      <c r="MG39" s="364"/>
      <c r="MH39" s="364"/>
      <c r="MI39" s="364"/>
      <c r="MJ39" s="364"/>
      <c r="MK39" s="364"/>
      <c r="ML39" s="364"/>
      <c r="MM39" s="364"/>
      <c r="MN39" s="364"/>
      <c r="MO39" s="364"/>
      <c r="MP39" s="364"/>
      <c r="MQ39" s="364"/>
      <c r="MR39" s="364"/>
      <c r="MS39" s="364"/>
      <c r="MT39" s="364"/>
      <c r="MU39" s="364"/>
      <c r="MV39" s="364"/>
      <c r="MW39" s="364"/>
      <c r="MX39" s="364"/>
      <c r="MY39" s="364"/>
      <c r="MZ39" s="364"/>
      <c r="NA39" s="364"/>
      <c r="NB39" s="364"/>
      <c r="NC39" s="364"/>
      <c r="ND39" s="364"/>
      <c r="NE39" s="364"/>
      <c r="NF39" s="364"/>
      <c r="NG39" s="364"/>
      <c r="NH39" s="364"/>
      <c r="NI39" s="364"/>
      <c r="NJ39" s="364"/>
      <c r="NK39" s="364"/>
      <c r="NL39" s="364"/>
      <c r="NM39" s="364"/>
      <c r="NN39" s="364"/>
      <c r="NO39" s="364"/>
      <c r="NP39" s="364"/>
      <c r="NQ39" s="364"/>
      <c r="NR39" s="364"/>
      <c r="NS39" s="364"/>
      <c r="NT39" s="364"/>
      <c r="NU39" s="364"/>
      <c r="NV39" s="364"/>
      <c r="NW39" s="364"/>
      <c r="NX39" s="364"/>
      <c r="NY39" s="364"/>
      <c r="NZ39" s="364"/>
      <c r="OA39" s="364"/>
      <c r="OB39" s="364"/>
      <c r="OC39" s="364"/>
      <c r="OD39" s="364"/>
      <c r="OE39" s="364"/>
      <c r="OF39" s="364"/>
      <c r="OG39" s="364"/>
      <c r="OH39" s="364"/>
      <c r="OI39" s="364"/>
      <c r="OJ39" s="364"/>
      <c r="OK39" s="364"/>
      <c r="OL39" s="364"/>
      <c r="OM39" s="364"/>
      <c r="ON39" s="364"/>
      <c r="OO39" s="364"/>
      <c r="OP39" s="364"/>
      <c r="OQ39" s="364"/>
      <c r="OR39" s="364"/>
      <c r="OS39" s="364"/>
      <c r="OT39" s="364"/>
      <c r="OU39" s="364"/>
      <c r="OV39" s="364"/>
      <c r="OW39" s="364"/>
      <c r="OX39" s="364"/>
      <c r="OY39" s="364"/>
      <c r="OZ39" s="364"/>
      <c r="PA39" s="364"/>
      <c r="PB39" s="364"/>
      <c r="PC39" s="364"/>
      <c r="PD39" s="364"/>
      <c r="PE39" s="364"/>
      <c r="PF39" s="364"/>
      <c r="PG39" s="364"/>
      <c r="PH39" s="364"/>
      <c r="PI39" s="364"/>
      <c r="PJ39" s="364"/>
      <c r="PK39" s="364"/>
      <c r="PL39" s="364"/>
      <c r="PM39" s="364"/>
    </row>
    <row r="40" spans="1:429" ht="15">
      <c r="A40" s="363" t="s">
        <v>617</v>
      </c>
      <c r="B40" s="364">
        <f t="shared" si="47"/>
        <v>0</v>
      </c>
      <c r="C40" s="364">
        <f t="shared" si="48"/>
        <v>0</v>
      </c>
      <c r="D40" s="364">
        <f t="shared" si="49"/>
        <v>0</v>
      </c>
      <c r="E40" s="364">
        <f t="shared" si="50"/>
        <v>0</v>
      </c>
      <c r="F40" s="364">
        <f t="shared" si="51"/>
        <v>0</v>
      </c>
      <c r="G40" s="364">
        <f t="shared" si="52"/>
        <v>0</v>
      </c>
      <c r="H40" s="364">
        <f t="shared" si="53"/>
        <v>0</v>
      </c>
      <c r="I40" s="364">
        <f t="shared" si="54"/>
        <v>0</v>
      </c>
      <c r="J40" s="364">
        <f t="shared" si="55"/>
        <v>0</v>
      </c>
      <c r="K40" s="364">
        <f t="shared" si="56"/>
        <v>0</v>
      </c>
      <c r="L40" s="364">
        <f t="shared" si="57"/>
        <v>0</v>
      </c>
      <c r="M40" s="364">
        <f t="shared" si="58"/>
        <v>0</v>
      </c>
      <c r="N40" s="364">
        <f t="shared" si="59"/>
        <v>0</v>
      </c>
      <c r="O40" s="364">
        <f t="shared" si="60"/>
        <v>0</v>
      </c>
      <c r="P40" s="364">
        <f t="shared" si="61"/>
        <v>0</v>
      </c>
      <c r="Q40" s="364">
        <f t="shared" si="62"/>
        <v>0</v>
      </c>
      <c r="R40" s="364">
        <f t="shared" si="63"/>
        <v>0</v>
      </c>
      <c r="S40" s="364">
        <f t="shared" si="64"/>
        <v>0</v>
      </c>
      <c r="T40" s="364">
        <f t="shared" si="65"/>
        <v>0</v>
      </c>
      <c r="U40" s="364">
        <f t="shared" si="66"/>
        <v>0</v>
      </c>
      <c r="V40" s="364">
        <f t="shared" si="67"/>
        <v>0</v>
      </c>
      <c r="W40" s="364">
        <f t="shared" si="68"/>
        <v>0</v>
      </c>
      <c r="X40" s="364">
        <f t="shared" si="69"/>
        <v>0</v>
      </c>
      <c r="Y40" s="364">
        <f t="shared" si="70"/>
        <v>0</v>
      </c>
      <c r="Z40" s="364">
        <f t="shared" si="71"/>
        <v>0</v>
      </c>
      <c r="AA40" s="364">
        <f t="shared" si="72"/>
        <v>0</v>
      </c>
      <c r="AB40" s="364">
        <f t="shared" si="73"/>
        <v>0</v>
      </c>
      <c r="AC40" s="364">
        <f t="shared" si="74"/>
        <v>0</v>
      </c>
      <c r="AD40" s="364">
        <f t="shared" si="75"/>
        <v>0</v>
      </c>
      <c r="AE40" s="364">
        <f t="shared" si="76"/>
        <v>0</v>
      </c>
      <c r="AF40" s="364">
        <f t="shared" si="77"/>
        <v>0</v>
      </c>
      <c r="AG40" s="364"/>
      <c r="AH40" s="364"/>
      <c r="AI40" s="364"/>
      <c r="AJ40" s="364"/>
      <c r="AK40" s="364"/>
      <c r="AL40" s="364"/>
      <c r="AM40" s="364"/>
      <c r="AN40" s="364"/>
      <c r="AO40" s="364"/>
      <c r="AP40" s="364"/>
      <c r="AQ40" s="364"/>
      <c r="AR40" s="364"/>
      <c r="AS40" s="364"/>
      <c r="AT40" s="364"/>
      <c r="AU40" s="364"/>
      <c r="AV40" s="364"/>
      <c r="AW40" s="364"/>
      <c r="AX40" s="364"/>
      <c r="AY40" s="364"/>
      <c r="AZ40" s="364"/>
      <c r="BA40" s="364"/>
      <c r="BB40" s="364"/>
      <c r="BC40" s="364"/>
      <c r="BD40" s="364"/>
      <c r="BE40" s="364"/>
      <c r="BF40" s="364"/>
      <c r="BG40" s="364"/>
      <c r="BH40" s="364"/>
      <c r="BI40" s="364"/>
      <c r="BJ40" s="364"/>
      <c r="BK40" s="364"/>
      <c r="BL40" s="364"/>
      <c r="BM40" s="364"/>
      <c r="BN40" s="364"/>
      <c r="BO40" s="364"/>
      <c r="BP40" s="364"/>
      <c r="BQ40" s="364"/>
      <c r="BR40" s="364"/>
      <c r="BS40" s="364"/>
      <c r="BT40" s="364"/>
      <c r="BU40" s="364"/>
      <c r="BV40" s="364"/>
      <c r="BW40" s="364"/>
      <c r="BX40" s="364"/>
      <c r="BY40" s="364"/>
      <c r="BZ40" s="364"/>
      <c r="CA40" s="364"/>
      <c r="CB40" s="364"/>
      <c r="CC40" s="364"/>
      <c r="CD40" s="364"/>
      <c r="CE40" s="364"/>
      <c r="CF40" s="364"/>
      <c r="CG40" s="364"/>
      <c r="CH40" s="364"/>
      <c r="CI40" s="364"/>
      <c r="CJ40" s="364"/>
      <c r="CK40" s="364"/>
      <c r="CL40" s="364"/>
      <c r="CM40" s="364"/>
      <c r="CN40" s="364"/>
      <c r="CO40" s="364"/>
      <c r="CP40" s="364"/>
      <c r="CQ40" s="364"/>
      <c r="CR40" s="364"/>
      <c r="CS40" s="364"/>
      <c r="CT40" s="364"/>
      <c r="CU40" s="364"/>
      <c r="CV40" s="364"/>
      <c r="CW40" s="364"/>
      <c r="CX40" s="364"/>
      <c r="CY40" s="364"/>
      <c r="CZ40" s="364"/>
      <c r="DA40" s="364"/>
      <c r="DB40" s="364"/>
      <c r="DC40" s="364"/>
      <c r="DD40" s="364"/>
      <c r="DE40" s="364"/>
      <c r="DF40" s="364"/>
      <c r="DG40" s="364"/>
      <c r="DH40" s="364"/>
      <c r="DI40" s="364"/>
      <c r="DJ40" s="364"/>
      <c r="DK40" s="364"/>
      <c r="DL40" s="364"/>
      <c r="DM40" s="364"/>
      <c r="DN40" s="364"/>
      <c r="DO40" s="364"/>
      <c r="DP40" s="364"/>
      <c r="DQ40" s="364"/>
      <c r="DR40" s="364"/>
      <c r="DS40" s="364"/>
      <c r="DT40" s="364"/>
      <c r="DU40" s="364"/>
      <c r="DV40" s="364"/>
      <c r="DW40" s="364"/>
      <c r="DX40" s="364"/>
      <c r="DY40" s="364"/>
      <c r="DZ40" s="364"/>
      <c r="EA40" s="364"/>
      <c r="EB40" s="364"/>
      <c r="EC40" s="364"/>
      <c r="ED40" s="364"/>
      <c r="EE40" s="364"/>
      <c r="EF40" s="364"/>
      <c r="EG40" s="364"/>
      <c r="EH40" s="364"/>
      <c r="EI40" s="364"/>
      <c r="EJ40" s="364"/>
      <c r="EK40" s="364"/>
      <c r="EL40" s="364"/>
      <c r="EM40" s="364"/>
      <c r="EN40" s="364"/>
      <c r="EO40" s="364"/>
      <c r="EP40" s="364"/>
      <c r="EQ40" s="364"/>
      <c r="ER40" s="364"/>
      <c r="ES40" s="364"/>
      <c r="ET40" s="364"/>
      <c r="EU40" s="364"/>
      <c r="EV40" s="364"/>
      <c r="EW40" s="364"/>
      <c r="EX40" s="364"/>
      <c r="EY40" s="364"/>
      <c r="EZ40" s="364"/>
      <c r="FA40" s="364"/>
      <c r="FB40" s="364"/>
      <c r="FC40" s="364"/>
      <c r="FD40" s="364"/>
      <c r="FE40" s="364"/>
      <c r="FF40" s="364"/>
      <c r="FG40" s="364"/>
      <c r="FH40" s="364"/>
      <c r="FI40" s="364"/>
      <c r="FJ40" s="364"/>
      <c r="FK40" s="364"/>
      <c r="FL40" s="364"/>
      <c r="FM40" s="364"/>
      <c r="FN40" s="364"/>
      <c r="FO40" s="364"/>
      <c r="FP40" s="364"/>
      <c r="FQ40" s="364"/>
      <c r="FR40" s="364"/>
      <c r="FS40" s="364"/>
      <c r="FT40" s="364"/>
      <c r="FU40" s="364"/>
      <c r="FV40" s="364"/>
      <c r="FW40" s="364"/>
      <c r="FX40" s="364"/>
      <c r="FY40" s="364"/>
      <c r="FZ40" s="364"/>
      <c r="GA40" s="364"/>
      <c r="GB40" s="364"/>
      <c r="GC40" s="364"/>
      <c r="GD40" s="364"/>
      <c r="GE40" s="364"/>
      <c r="GF40" s="364"/>
      <c r="GG40" s="364"/>
      <c r="GH40" s="364"/>
      <c r="GI40" s="364"/>
      <c r="GJ40" s="364"/>
      <c r="GK40" s="364"/>
      <c r="GL40" s="364"/>
      <c r="GM40" s="364"/>
      <c r="GN40" s="364"/>
      <c r="GO40" s="364"/>
      <c r="GP40" s="364"/>
      <c r="GQ40" s="364"/>
      <c r="GR40" s="364"/>
      <c r="GS40" s="364"/>
      <c r="GT40" s="364"/>
      <c r="GU40" s="364"/>
      <c r="GV40" s="364"/>
      <c r="GW40" s="364"/>
      <c r="GX40" s="364"/>
      <c r="GY40" s="364"/>
      <c r="GZ40" s="364"/>
      <c r="HA40" s="364"/>
      <c r="HB40" s="364"/>
      <c r="HC40" s="364"/>
      <c r="HD40" s="364"/>
      <c r="HE40" s="364"/>
      <c r="HF40" s="364"/>
      <c r="HG40" s="364"/>
      <c r="HH40" s="364"/>
      <c r="HI40" s="364"/>
      <c r="HJ40" s="364"/>
      <c r="HK40" s="364"/>
      <c r="HL40" s="364"/>
      <c r="HM40" s="364"/>
      <c r="HN40" s="364"/>
      <c r="HO40" s="364"/>
      <c r="HP40" s="364"/>
      <c r="HQ40" s="364"/>
      <c r="HR40" s="364"/>
      <c r="HS40" s="364"/>
      <c r="HT40" s="364"/>
      <c r="HU40" s="364"/>
      <c r="HV40" s="364"/>
      <c r="HW40" s="364"/>
      <c r="HX40" s="364"/>
      <c r="HY40" s="364"/>
      <c r="HZ40" s="364"/>
      <c r="IA40" s="364"/>
      <c r="IB40" s="364"/>
      <c r="IC40" s="364"/>
      <c r="ID40" s="364"/>
      <c r="IE40" s="364"/>
      <c r="IF40" s="364"/>
      <c r="IG40" s="364"/>
      <c r="IH40" s="364"/>
      <c r="II40" s="364"/>
      <c r="IJ40" s="364"/>
      <c r="IK40" s="364"/>
      <c r="IL40" s="364"/>
      <c r="IM40" s="364"/>
      <c r="IN40" s="364"/>
      <c r="IO40" s="364"/>
      <c r="IP40" s="364"/>
      <c r="IQ40" s="364"/>
      <c r="IR40" s="364"/>
      <c r="IS40" s="364"/>
      <c r="IT40" s="364"/>
      <c r="IU40" s="364"/>
      <c r="IV40" s="364"/>
      <c r="IW40" s="364"/>
      <c r="IX40" s="364"/>
      <c r="IY40" s="364"/>
      <c r="IZ40" s="364"/>
      <c r="JA40" s="364"/>
      <c r="JB40" s="364"/>
      <c r="JC40" s="364"/>
      <c r="JD40" s="364"/>
      <c r="JE40" s="364"/>
      <c r="JF40" s="364"/>
      <c r="JG40" s="364"/>
      <c r="JH40" s="364"/>
      <c r="JI40" s="364"/>
      <c r="JJ40" s="364"/>
      <c r="JK40" s="364"/>
      <c r="JL40" s="364"/>
      <c r="JM40" s="364"/>
      <c r="JN40" s="364"/>
      <c r="JO40" s="364"/>
      <c r="JP40" s="364"/>
      <c r="JQ40" s="364"/>
      <c r="JR40" s="364"/>
      <c r="JS40" s="364"/>
      <c r="JT40" s="364"/>
      <c r="JU40" s="364"/>
      <c r="JV40" s="364"/>
      <c r="JW40" s="364"/>
      <c r="JX40" s="364"/>
      <c r="JY40" s="364"/>
      <c r="JZ40" s="364"/>
      <c r="KA40" s="364"/>
      <c r="KB40" s="364"/>
      <c r="KC40" s="364"/>
      <c r="KD40" s="364"/>
      <c r="KE40" s="364"/>
      <c r="KF40" s="364"/>
      <c r="KG40" s="364"/>
      <c r="KH40" s="364"/>
      <c r="KI40" s="364"/>
      <c r="KJ40" s="364"/>
      <c r="KK40" s="364"/>
      <c r="KL40" s="364"/>
      <c r="KM40" s="364"/>
      <c r="KN40" s="364"/>
      <c r="KO40" s="364"/>
      <c r="KP40" s="364"/>
      <c r="KQ40" s="364"/>
      <c r="KR40" s="364"/>
      <c r="KS40" s="364"/>
      <c r="KT40" s="364"/>
      <c r="KU40" s="364"/>
      <c r="KV40" s="364"/>
      <c r="KW40" s="364"/>
      <c r="KX40" s="364"/>
      <c r="KY40" s="364"/>
      <c r="KZ40" s="364"/>
      <c r="LA40" s="364"/>
      <c r="LB40" s="364"/>
      <c r="LC40" s="364"/>
      <c r="LD40" s="364"/>
      <c r="LE40" s="364"/>
      <c r="LF40" s="364"/>
      <c r="LG40" s="364"/>
      <c r="LH40" s="364"/>
      <c r="LI40" s="364"/>
      <c r="LJ40" s="364"/>
      <c r="LK40" s="364"/>
      <c r="LL40" s="364"/>
      <c r="LM40" s="364"/>
      <c r="LN40" s="364"/>
      <c r="LO40" s="364"/>
      <c r="LP40" s="364"/>
      <c r="LQ40" s="364"/>
      <c r="LR40" s="364"/>
      <c r="LS40" s="364"/>
      <c r="LT40" s="364"/>
      <c r="LU40" s="364"/>
      <c r="LV40" s="364"/>
      <c r="LW40" s="364"/>
      <c r="LX40" s="364"/>
      <c r="LY40" s="364"/>
      <c r="LZ40" s="364"/>
      <c r="MA40" s="364"/>
      <c r="MB40" s="364"/>
      <c r="MC40" s="364"/>
      <c r="MD40" s="364"/>
      <c r="ME40" s="364"/>
      <c r="MF40" s="364"/>
      <c r="MG40" s="364"/>
      <c r="MH40" s="364"/>
      <c r="MI40" s="364"/>
      <c r="MJ40" s="364"/>
      <c r="MK40" s="364"/>
      <c r="ML40" s="364"/>
      <c r="MM40" s="364"/>
      <c r="MN40" s="364"/>
      <c r="MO40" s="364"/>
      <c r="MP40" s="364"/>
      <c r="MQ40" s="364"/>
      <c r="MR40" s="364"/>
      <c r="MS40" s="364"/>
      <c r="MT40" s="364"/>
      <c r="MU40" s="364"/>
      <c r="MV40" s="364"/>
      <c r="MW40" s="364"/>
      <c r="MX40" s="364"/>
      <c r="MY40" s="364"/>
      <c r="MZ40" s="364"/>
      <c r="NA40" s="364"/>
      <c r="NB40" s="364"/>
      <c r="NC40" s="364"/>
      <c r="ND40" s="364"/>
      <c r="NE40" s="364"/>
      <c r="NF40" s="364"/>
      <c r="NG40" s="364"/>
      <c r="NH40" s="364"/>
      <c r="NI40" s="364"/>
      <c r="NJ40" s="364"/>
      <c r="NK40" s="364"/>
      <c r="NL40" s="364"/>
      <c r="NM40" s="364"/>
      <c r="NN40" s="364"/>
      <c r="NO40" s="364"/>
      <c r="NP40" s="364"/>
      <c r="NQ40" s="364"/>
      <c r="NR40" s="364"/>
      <c r="NS40" s="364"/>
      <c r="NT40" s="364"/>
      <c r="NU40" s="364"/>
      <c r="NV40" s="364"/>
      <c r="NW40" s="364"/>
      <c r="NX40" s="364"/>
      <c r="NY40" s="364"/>
      <c r="NZ40" s="364"/>
      <c r="OA40" s="364"/>
      <c r="OB40" s="364"/>
      <c r="OC40" s="364"/>
      <c r="OD40" s="364"/>
      <c r="OE40" s="364"/>
      <c r="OF40" s="364"/>
      <c r="OG40" s="364"/>
      <c r="OH40" s="364"/>
      <c r="OI40" s="364"/>
      <c r="OJ40" s="364"/>
      <c r="OK40" s="364"/>
      <c r="OL40" s="364"/>
      <c r="OM40" s="364"/>
      <c r="ON40" s="364"/>
      <c r="OO40" s="364"/>
      <c r="OP40" s="364"/>
      <c r="OQ40" s="364"/>
      <c r="OR40" s="364"/>
      <c r="OS40" s="364"/>
      <c r="OT40" s="364"/>
      <c r="OU40" s="364"/>
      <c r="OV40" s="364"/>
      <c r="OW40" s="364"/>
      <c r="OX40" s="364"/>
      <c r="OY40" s="364"/>
      <c r="OZ40" s="364"/>
      <c r="PA40" s="364"/>
      <c r="PB40" s="364"/>
      <c r="PC40" s="364"/>
      <c r="PD40" s="364"/>
      <c r="PE40" s="364"/>
      <c r="PF40" s="364"/>
      <c r="PG40" s="364"/>
      <c r="PH40" s="364"/>
      <c r="PI40" s="364"/>
      <c r="PJ40" s="364"/>
      <c r="PK40" s="364"/>
      <c r="PL40" s="364"/>
      <c r="PM40" s="364"/>
    </row>
    <row r="41" spans="1:429" ht="15">
      <c r="A41" s="365" t="s">
        <v>618</v>
      </c>
      <c r="B41" s="364">
        <f t="shared" si="47"/>
        <v>0</v>
      </c>
      <c r="C41" s="364">
        <f t="shared" si="48"/>
        <v>0</v>
      </c>
      <c r="D41" s="364">
        <f t="shared" si="49"/>
        <v>0</v>
      </c>
      <c r="E41" s="364">
        <f t="shared" si="50"/>
        <v>0</v>
      </c>
      <c r="F41" s="364">
        <f t="shared" si="51"/>
        <v>0</v>
      </c>
      <c r="G41" s="364">
        <f t="shared" si="52"/>
        <v>0</v>
      </c>
      <c r="H41" s="364">
        <f t="shared" si="53"/>
        <v>0</v>
      </c>
      <c r="I41" s="364">
        <f t="shared" si="54"/>
        <v>0</v>
      </c>
      <c r="J41" s="364">
        <f t="shared" si="55"/>
        <v>0</v>
      </c>
      <c r="K41" s="364">
        <f t="shared" si="56"/>
        <v>0</v>
      </c>
      <c r="L41" s="364">
        <f t="shared" si="57"/>
        <v>0</v>
      </c>
      <c r="M41" s="364">
        <f t="shared" si="58"/>
        <v>0</v>
      </c>
      <c r="N41" s="364">
        <f t="shared" si="59"/>
        <v>0</v>
      </c>
      <c r="O41" s="364">
        <f t="shared" si="60"/>
        <v>0</v>
      </c>
      <c r="P41" s="364">
        <f t="shared" si="61"/>
        <v>0</v>
      </c>
      <c r="Q41" s="364">
        <f t="shared" si="62"/>
        <v>0</v>
      </c>
      <c r="R41" s="364">
        <f t="shared" si="63"/>
        <v>0</v>
      </c>
      <c r="S41" s="364">
        <f t="shared" si="64"/>
        <v>0</v>
      </c>
      <c r="T41" s="364">
        <f t="shared" si="65"/>
        <v>0</v>
      </c>
      <c r="U41" s="364">
        <f t="shared" si="66"/>
        <v>0</v>
      </c>
      <c r="V41" s="364">
        <f t="shared" si="67"/>
        <v>0</v>
      </c>
      <c r="W41" s="364">
        <f t="shared" si="68"/>
        <v>0</v>
      </c>
      <c r="X41" s="364">
        <f t="shared" si="69"/>
        <v>0</v>
      </c>
      <c r="Y41" s="364">
        <f t="shared" si="70"/>
        <v>0</v>
      </c>
      <c r="Z41" s="364">
        <f t="shared" si="71"/>
        <v>0.62227049999999995</v>
      </c>
      <c r="AA41" s="364">
        <f t="shared" si="72"/>
        <v>0</v>
      </c>
      <c r="AB41" s="364">
        <f t="shared" si="73"/>
        <v>0</v>
      </c>
      <c r="AC41" s="364">
        <f t="shared" si="74"/>
        <v>0</v>
      </c>
      <c r="AD41" s="364">
        <f t="shared" si="75"/>
        <v>0</v>
      </c>
      <c r="AE41" s="364">
        <f t="shared" si="76"/>
        <v>0</v>
      </c>
      <c r="AF41" s="364">
        <f t="shared" si="77"/>
        <v>0</v>
      </c>
      <c r="AG41" s="364"/>
      <c r="AH41" s="364"/>
      <c r="AI41" s="364"/>
      <c r="AJ41" s="364"/>
      <c r="AK41" s="364"/>
      <c r="AL41" s="364"/>
      <c r="AM41" s="364"/>
      <c r="AN41" s="364"/>
      <c r="AO41" s="364"/>
      <c r="AP41" s="364"/>
      <c r="AQ41" s="364"/>
      <c r="AR41" s="364"/>
      <c r="AS41" s="364"/>
      <c r="AT41" s="364"/>
      <c r="AU41" s="364"/>
      <c r="AV41" s="364"/>
      <c r="AW41" s="364"/>
      <c r="AX41" s="364"/>
      <c r="AY41" s="364"/>
      <c r="AZ41" s="364"/>
      <c r="BA41" s="364"/>
      <c r="BB41" s="364"/>
      <c r="BC41" s="364"/>
      <c r="BD41" s="364"/>
      <c r="BE41" s="364"/>
      <c r="BF41" s="364"/>
      <c r="BG41" s="364"/>
      <c r="BH41" s="364"/>
      <c r="BI41" s="364"/>
      <c r="BJ41" s="364"/>
      <c r="BK41" s="364"/>
      <c r="BL41" s="364"/>
      <c r="BM41" s="364"/>
      <c r="BN41" s="364"/>
      <c r="BO41" s="364"/>
      <c r="BP41" s="364"/>
      <c r="BQ41" s="364"/>
      <c r="BR41" s="364"/>
      <c r="BS41" s="364"/>
      <c r="BT41" s="364"/>
      <c r="BU41" s="364"/>
      <c r="BV41" s="364"/>
      <c r="BW41" s="364"/>
      <c r="BX41" s="364"/>
      <c r="BY41" s="364"/>
      <c r="BZ41" s="364"/>
      <c r="CA41" s="364"/>
      <c r="CB41" s="364"/>
      <c r="CC41" s="364"/>
      <c r="CD41" s="364"/>
      <c r="CE41" s="364"/>
      <c r="CF41" s="364"/>
      <c r="CG41" s="364"/>
      <c r="CH41" s="364"/>
      <c r="CI41" s="364"/>
      <c r="CJ41" s="364"/>
      <c r="CK41" s="364"/>
      <c r="CL41" s="364"/>
      <c r="CM41" s="364"/>
      <c r="CN41" s="364"/>
      <c r="CO41" s="364"/>
      <c r="CP41" s="364"/>
      <c r="CQ41" s="364"/>
      <c r="CR41" s="364"/>
      <c r="CS41" s="364"/>
      <c r="CT41" s="364"/>
      <c r="CU41" s="364"/>
      <c r="CV41" s="364"/>
      <c r="CW41" s="364"/>
      <c r="CX41" s="364"/>
      <c r="CY41" s="364"/>
      <c r="CZ41" s="364"/>
      <c r="DA41" s="364"/>
      <c r="DB41" s="364"/>
      <c r="DC41" s="364"/>
      <c r="DD41" s="364"/>
      <c r="DE41" s="364"/>
      <c r="DF41" s="364"/>
      <c r="DG41" s="364"/>
      <c r="DH41" s="364"/>
      <c r="DI41" s="364"/>
      <c r="DJ41" s="364"/>
      <c r="DK41" s="364"/>
      <c r="DL41" s="364"/>
      <c r="DM41" s="364"/>
      <c r="DN41" s="364"/>
      <c r="DO41" s="364"/>
      <c r="DP41" s="364"/>
      <c r="DQ41" s="364"/>
      <c r="DR41" s="364"/>
      <c r="DS41" s="364"/>
      <c r="DT41" s="364"/>
      <c r="DU41" s="364"/>
      <c r="DV41" s="364"/>
      <c r="DW41" s="364"/>
      <c r="DX41" s="364"/>
      <c r="DY41" s="364"/>
      <c r="DZ41" s="364"/>
      <c r="EA41" s="364"/>
      <c r="EB41" s="364"/>
      <c r="EC41" s="364"/>
      <c r="ED41" s="364"/>
      <c r="EE41" s="364"/>
      <c r="EF41" s="364"/>
      <c r="EG41" s="364"/>
      <c r="EH41" s="364"/>
      <c r="EI41" s="364"/>
      <c r="EJ41" s="364"/>
      <c r="EK41" s="364"/>
      <c r="EL41" s="364"/>
      <c r="EM41" s="364"/>
      <c r="EN41" s="364"/>
      <c r="EO41" s="364"/>
      <c r="EP41" s="364"/>
      <c r="EQ41" s="364"/>
      <c r="ER41" s="364"/>
      <c r="ES41" s="364"/>
      <c r="ET41" s="364"/>
      <c r="EU41" s="364"/>
      <c r="EV41" s="364"/>
      <c r="EW41" s="364"/>
      <c r="EX41" s="364"/>
      <c r="EY41" s="364"/>
      <c r="EZ41" s="364"/>
      <c r="FA41" s="364"/>
      <c r="FB41" s="364"/>
      <c r="FC41" s="364"/>
      <c r="FD41" s="364"/>
      <c r="FE41" s="364"/>
      <c r="FF41" s="364"/>
      <c r="FG41" s="364"/>
      <c r="FH41" s="364"/>
      <c r="FI41" s="364"/>
      <c r="FJ41" s="364"/>
      <c r="FK41" s="364"/>
      <c r="FL41" s="364"/>
      <c r="FM41" s="364"/>
      <c r="FN41" s="364"/>
      <c r="FO41" s="364"/>
      <c r="FP41" s="364"/>
      <c r="FQ41" s="364"/>
      <c r="FR41" s="364"/>
      <c r="FS41" s="364"/>
      <c r="FT41" s="364"/>
      <c r="FU41" s="364"/>
      <c r="FV41" s="364"/>
      <c r="FW41" s="364"/>
      <c r="FX41" s="364"/>
      <c r="FY41" s="364"/>
      <c r="FZ41" s="364"/>
      <c r="GA41" s="364"/>
      <c r="GB41" s="364"/>
      <c r="GC41" s="364"/>
      <c r="GD41" s="364"/>
      <c r="GE41" s="364"/>
      <c r="GF41" s="364"/>
      <c r="GG41" s="364"/>
      <c r="GH41" s="364"/>
      <c r="GI41" s="364"/>
      <c r="GJ41" s="364"/>
      <c r="GK41" s="364"/>
      <c r="GL41" s="364"/>
      <c r="GM41" s="364"/>
      <c r="GN41" s="364"/>
      <c r="GO41" s="364"/>
      <c r="GP41" s="364"/>
      <c r="GQ41" s="364"/>
      <c r="GR41" s="364"/>
      <c r="GS41" s="364"/>
      <c r="GT41" s="364"/>
      <c r="GU41" s="364"/>
      <c r="GV41" s="364"/>
      <c r="GW41" s="364"/>
      <c r="GX41" s="364"/>
      <c r="GY41" s="364"/>
      <c r="GZ41" s="364"/>
      <c r="HA41" s="364"/>
      <c r="HB41" s="364"/>
      <c r="HC41" s="364"/>
      <c r="HD41" s="364"/>
      <c r="HE41" s="364"/>
      <c r="HF41" s="364"/>
      <c r="HG41" s="364"/>
      <c r="HH41" s="364"/>
      <c r="HI41" s="364"/>
      <c r="HJ41" s="364"/>
      <c r="HK41" s="364"/>
      <c r="HL41" s="364"/>
      <c r="HM41" s="364"/>
      <c r="HN41" s="364"/>
      <c r="HO41" s="364"/>
      <c r="HP41" s="364"/>
      <c r="HQ41" s="364"/>
      <c r="HR41" s="364"/>
      <c r="HS41" s="364"/>
      <c r="HT41" s="364"/>
      <c r="HU41" s="364"/>
      <c r="HV41" s="364"/>
      <c r="HW41" s="364"/>
      <c r="HX41" s="364"/>
      <c r="HY41" s="364"/>
      <c r="HZ41" s="364"/>
      <c r="IA41" s="364"/>
      <c r="IB41" s="364"/>
      <c r="IC41" s="364"/>
      <c r="ID41" s="364"/>
      <c r="IE41" s="364"/>
      <c r="IF41" s="364"/>
      <c r="IG41" s="364"/>
      <c r="IH41" s="364"/>
      <c r="II41" s="364"/>
      <c r="IJ41" s="364"/>
      <c r="IK41" s="364"/>
      <c r="IL41" s="364"/>
      <c r="IM41" s="364"/>
      <c r="IN41" s="364"/>
      <c r="IO41" s="364"/>
      <c r="IP41" s="364"/>
      <c r="IQ41" s="364"/>
      <c r="IR41" s="364"/>
      <c r="IS41" s="364"/>
      <c r="IT41" s="364"/>
      <c r="IU41" s="364"/>
      <c r="IV41" s="364"/>
      <c r="IW41" s="364"/>
      <c r="IX41" s="364"/>
      <c r="IY41" s="364"/>
      <c r="IZ41" s="364"/>
      <c r="JA41" s="364"/>
      <c r="JB41" s="364"/>
      <c r="JC41" s="364"/>
      <c r="JD41" s="364"/>
      <c r="JE41" s="364"/>
      <c r="JF41" s="364"/>
      <c r="JG41" s="364"/>
      <c r="JH41" s="364"/>
      <c r="JI41" s="364"/>
      <c r="JJ41" s="364"/>
      <c r="JK41" s="364"/>
      <c r="JL41" s="364"/>
      <c r="JM41" s="364"/>
      <c r="JN41" s="364"/>
      <c r="JO41" s="364"/>
      <c r="JP41" s="364"/>
      <c r="JQ41" s="364"/>
      <c r="JR41" s="364"/>
      <c r="JS41" s="364"/>
      <c r="JT41" s="364"/>
      <c r="JU41" s="364"/>
      <c r="JV41" s="364"/>
      <c r="JW41" s="364"/>
      <c r="JX41" s="364"/>
      <c r="JY41" s="364"/>
      <c r="JZ41" s="364"/>
      <c r="KA41" s="364"/>
      <c r="KB41" s="364"/>
      <c r="KC41" s="364"/>
      <c r="KD41" s="364"/>
      <c r="KE41" s="364"/>
      <c r="KF41" s="364"/>
      <c r="KG41" s="364"/>
      <c r="KH41" s="364"/>
      <c r="KI41" s="364"/>
      <c r="KJ41" s="364"/>
      <c r="KK41" s="364"/>
      <c r="KL41" s="364"/>
      <c r="KM41" s="364"/>
      <c r="KN41" s="364"/>
      <c r="KO41" s="364"/>
      <c r="KP41" s="364"/>
      <c r="KQ41" s="364"/>
      <c r="KR41" s="364"/>
      <c r="KS41" s="364"/>
      <c r="KT41" s="364"/>
      <c r="KU41" s="364"/>
      <c r="KV41" s="364"/>
      <c r="KW41" s="364"/>
      <c r="KX41" s="364"/>
      <c r="KY41" s="364"/>
      <c r="KZ41" s="364"/>
      <c r="LA41" s="364"/>
      <c r="LB41" s="364"/>
      <c r="LC41" s="364"/>
      <c r="LD41" s="364"/>
      <c r="LE41" s="364"/>
      <c r="LF41" s="364"/>
      <c r="LG41" s="364"/>
      <c r="LH41" s="364"/>
      <c r="LI41" s="364"/>
      <c r="LJ41" s="364"/>
      <c r="LK41" s="364"/>
      <c r="LL41" s="364"/>
      <c r="LM41" s="364"/>
      <c r="LN41" s="364">
        <v>43.05</v>
      </c>
      <c r="LO41" s="364">
        <v>48.51</v>
      </c>
      <c r="LP41" s="364">
        <v>73.8</v>
      </c>
      <c r="LQ41" s="364">
        <v>221.4</v>
      </c>
      <c r="LR41" s="364">
        <v>136.30350000000001</v>
      </c>
      <c r="LS41" s="364">
        <v>99.206999999999994</v>
      </c>
      <c r="LT41" s="364"/>
      <c r="LU41" s="364"/>
      <c r="LV41" s="364"/>
      <c r="LW41" s="364"/>
      <c r="LX41" s="364"/>
      <c r="LY41" s="364"/>
      <c r="LZ41" s="364"/>
      <c r="MA41" s="364"/>
      <c r="MB41" s="364"/>
      <c r="MC41" s="364"/>
      <c r="MD41" s="364"/>
      <c r="ME41" s="364"/>
      <c r="MF41" s="364"/>
      <c r="MG41" s="364"/>
      <c r="MH41" s="364"/>
      <c r="MI41" s="364"/>
      <c r="MJ41" s="364"/>
      <c r="MK41" s="364"/>
      <c r="ML41" s="364"/>
      <c r="MM41" s="364"/>
      <c r="MN41" s="364"/>
      <c r="MO41" s="364"/>
      <c r="MP41" s="364"/>
      <c r="MQ41" s="364"/>
      <c r="MR41" s="364"/>
      <c r="MS41" s="364"/>
      <c r="MT41" s="364"/>
      <c r="MU41" s="364"/>
      <c r="MV41" s="364"/>
      <c r="MW41" s="364"/>
      <c r="MX41" s="364"/>
      <c r="MY41" s="364"/>
      <c r="MZ41" s="364"/>
      <c r="NA41" s="364"/>
      <c r="NB41" s="364"/>
      <c r="NC41" s="364"/>
      <c r="ND41" s="364"/>
      <c r="NE41" s="364"/>
      <c r="NF41" s="364"/>
      <c r="NG41" s="364"/>
      <c r="NH41" s="364"/>
      <c r="NI41" s="364"/>
      <c r="NJ41" s="364"/>
      <c r="NK41" s="364"/>
      <c r="NL41" s="364"/>
      <c r="NM41" s="364"/>
      <c r="NN41" s="364"/>
      <c r="NO41" s="364"/>
      <c r="NP41" s="364"/>
      <c r="NQ41" s="364"/>
      <c r="NR41" s="364"/>
      <c r="NS41" s="364"/>
      <c r="NT41" s="364"/>
      <c r="NU41" s="364"/>
      <c r="NV41" s="364"/>
      <c r="NW41" s="364"/>
      <c r="NX41" s="364"/>
      <c r="NY41" s="364"/>
      <c r="NZ41" s="364"/>
      <c r="OA41" s="364"/>
      <c r="OB41" s="364"/>
      <c r="OC41" s="364"/>
      <c r="OD41" s="364"/>
      <c r="OE41" s="364"/>
      <c r="OF41" s="364"/>
      <c r="OG41" s="364"/>
      <c r="OH41" s="364"/>
      <c r="OI41" s="364"/>
      <c r="OJ41" s="364"/>
      <c r="OK41" s="364"/>
      <c r="OL41" s="364"/>
      <c r="OM41" s="364"/>
      <c r="ON41" s="364"/>
      <c r="OO41" s="364"/>
      <c r="OP41" s="364"/>
      <c r="OQ41" s="364"/>
      <c r="OR41" s="364"/>
      <c r="OS41" s="364"/>
      <c r="OT41" s="364"/>
      <c r="OU41" s="364"/>
      <c r="OV41" s="364"/>
      <c r="OW41" s="364"/>
      <c r="OX41" s="364"/>
      <c r="OY41" s="364"/>
      <c r="OZ41" s="364"/>
      <c r="PA41" s="364"/>
      <c r="PB41" s="364"/>
      <c r="PC41" s="364"/>
      <c r="PD41" s="364"/>
      <c r="PE41" s="364"/>
      <c r="PF41" s="364"/>
      <c r="PG41" s="364"/>
      <c r="PH41" s="364"/>
      <c r="PI41" s="364"/>
      <c r="PJ41" s="364"/>
      <c r="PK41" s="364"/>
      <c r="PL41" s="364"/>
      <c r="PM41" s="364"/>
    </row>
    <row r="42" spans="1:429" ht="15">
      <c r="A42" s="363" t="s">
        <v>619</v>
      </c>
      <c r="B42" s="364">
        <f t="shared" si="47"/>
        <v>0</v>
      </c>
      <c r="C42" s="364">
        <f t="shared" si="48"/>
        <v>0</v>
      </c>
      <c r="D42" s="364">
        <f t="shared" si="49"/>
        <v>0</v>
      </c>
      <c r="E42" s="364">
        <f t="shared" si="50"/>
        <v>0</v>
      </c>
      <c r="F42" s="364">
        <f t="shared" si="51"/>
        <v>0</v>
      </c>
      <c r="G42" s="364">
        <f t="shared" si="52"/>
        <v>0</v>
      </c>
      <c r="H42" s="364">
        <f t="shared" si="53"/>
        <v>0</v>
      </c>
      <c r="I42" s="364">
        <f t="shared" si="54"/>
        <v>0</v>
      </c>
      <c r="J42" s="364">
        <f t="shared" si="55"/>
        <v>0</v>
      </c>
      <c r="K42" s="364">
        <f t="shared" si="56"/>
        <v>0</v>
      </c>
      <c r="L42" s="364">
        <f t="shared" si="57"/>
        <v>0</v>
      </c>
      <c r="M42" s="364">
        <f t="shared" si="58"/>
        <v>0</v>
      </c>
      <c r="N42" s="364">
        <f t="shared" si="59"/>
        <v>0</v>
      </c>
      <c r="O42" s="364">
        <f t="shared" si="60"/>
        <v>0</v>
      </c>
      <c r="P42" s="364">
        <f t="shared" si="61"/>
        <v>0</v>
      </c>
      <c r="Q42" s="364">
        <f t="shared" si="62"/>
        <v>0</v>
      </c>
      <c r="R42" s="364">
        <f t="shared" si="63"/>
        <v>0</v>
      </c>
      <c r="S42" s="364">
        <f t="shared" si="64"/>
        <v>0</v>
      </c>
      <c r="T42" s="364">
        <f t="shared" si="65"/>
        <v>0</v>
      </c>
      <c r="U42" s="364">
        <f t="shared" si="66"/>
        <v>0</v>
      </c>
      <c r="V42" s="364">
        <f t="shared" si="67"/>
        <v>0</v>
      </c>
      <c r="W42" s="364">
        <f t="shared" si="68"/>
        <v>0</v>
      </c>
      <c r="X42" s="364">
        <f t="shared" si="69"/>
        <v>0</v>
      </c>
      <c r="Y42" s="364">
        <f t="shared" si="70"/>
        <v>0</v>
      </c>
      <c r="Z42" s="364">
        <f t="shared" si="71"/>
        <v>0</v>
      </c>
      <c r="AA42" s="364">
        <f t="shared" si="72"/>
        <v>0</v>
      </c>
      <c r="AB42" s="364">
        <f t="shared" si="73"/>
        <v>0</v>
      </c>
      <c r="AC42" s="364">
        <f t="shared" si="74"/>
        <v>0</v>
      </c>
      <c r="AD42" s="364">
        <f t="shared" si="75"/>
        <v>0</v>
      </c>
      <c r="AE42" s="364">
        <f t="shared" si="76"/>
        <v>0</v>
      </c>
      <c r="AF42" s="364">
        <f t="shared" si="77"/>
        <v>0</v>
      </c>
      <c r="AG42" s="364"/>
      <c r="AH42" s="364"/>
      <c r="AI42" s="364"/>
      <c r="AJ42" s="364"/>
      <c r="AK42" s="364"/>
      <c r="AL42" s="364"/>
      <c r="AM42" s="364"/>
      <c r="AN42" s="364"/>
      <c r="AO42" s="364"/>
      <c r="AP42" s="364"/>
      <c r="AQ42" s="364"/>
      <c r="AR42" s="364"/>
      <c r="AS42" s="364"/>
      <c r="AT42" s="364"/>
      <c r="AU42" s="364"/>
      <c r="AV42" s="364"/>
      <c r="AW42" s="364"/>
      <c r="AX42" s="364"/>
      <c r="AY42" s="364"/>
      <c r="AZ42" s="364"/>
      <c r="BA42" s="364"/>
      <c r="BB42" s="364"/>
      <c r="BC42" s="364"/>
      <c r="BD42" s="364"/>
      <c r="BE42" s="364"/>
      <c r="BF42" s="364"/>
      <c r="BG42" s="364"/>
      <c r="BH42" s="364"/>
      <c r="BI42" s="364"/>
      <c r="BJ42" s="364"/>
      <c r="BK42" s="364"/>
      <c r="BL42" s="364"/>
      <c r="BM42" s="364"/>
      <c r="BN42" s="364"/>
      <c r="BO42" s="364"/>
      <c r="BP42" s="364"/>
      <c r="BQ42" s="364"/>
      <c r="BR42" s="364"/>
      <c r="BS42" s="364"/>
      <c r="BT42" s="364"/>
      <c r="BU42" s="364"/>
      <c r="BV42" s="364"/>
      <c r="BW42" s="364"/>
      <c r="BX42" s="364"/>
      <c r="BY42" s="364"/>
      <c r="BZ42" s="364"/>
      <c r="CA42" s="364"/>
      <c r="CB42" s="364"/>
      <c r="CC42" s="364"/>
      <c r="CD42" s="364"/>
      <c r="CE42" s="364"/>
      <c r="CF42" s="364"/>
      <c r="CG42" s="364"/>
      <c r="CH42" s="364"/>
      <c r="CI42" s="364"/>
      <c r="CJ42" s="364"/>
      <c r="CK42" s="364"/>
      <c r="CL42" s="364"/>
      <c r="CM42" s="364"/>
      <c r="CN42" s="364"/>
      <c r="CO42" s="364"/>
      <c r="CP42" s="364"/>
      <c r="CQ42" s="364"/>
      <c r="CR42" s="364"/>
      <c r="CS42" s="364"/>
      <c r="CT42" s="364"/>
      <c r="CU42" s="364"/>
      <c r="CV42" s="364"/>
      <c r="CW42" s="364"/>
      <c r="CX42" s="364"/>
      <c r="CY42" s="364"/>
      <c r="CZ42" s="364"/>
      <c r="DA42" s="364"/>
      <c r="DB42" s="364"/>
      <c r="DC42" s="364"/>
      <c r="DD42" s="364"/>
      <c r="DE42" s="364"/>
      <c r="DF42" s="364"/>
      <c r="DG42" s="364"/>
      <c r="DH42" s="364"/>
      <c r="DI42" s="364"/>
      <c r="DJ42" s="364"/>
      <c r="DK42" s="364"/>
      <c r="DL42" s="364"/>
      <c r="DM42" s="364"/>
      <c r="DN42" s="364"/>
      <c r="DO42" s="364"/>
      <c r="DP42" s="364"/>
      <c r="DQ42" s="364"/>
      <c r="DR42" s="364"/>
      <c r="DS42" s="364"/>
      <c r="DT42" s="364"/>
      <c r="DU42" s="364"/>
      <c r="DV42" s="364"/>
      <c r="DW42" s="364"/>
      <c r="DX42" s="364"/>
      <c r="DY42" s="364"/>
      <c r="DZ42" s="364"/>
      <c r="EA42" s="364"/>
      <c r="EB42" s="364"/>
      <c r="EC42" s="364"/>
      <c r="ED42" s="364"/>
      <c r="EE42" s="364"/>
      <c r="EF42" s="364"/>
      <c r="EG42" s="364"/>
      <c r="EH42" s="364"/>
      <c r="EI42" s="364"/>
      <c r="EJ42" s="364"/>
      <c r="EK42" s="364"/>
      <c r="EL42" s="364"/>
      <c r="EM42" s="364"/>
      <c r="EN42" s="364"/>
      <c r="EO42" s="364"/>
      <c r="EP42" s="364"/>
      <c r="EQ42" s="364"/>
      <c r="ER42" s="364"/>
      <c r="ES42" s="364"/>
      <c r="ET42" s="364"/>
      <c r="EU42" s="364"/>
      <c r="EV42" s="364"/>
      <c r="EW42" s="364"/>
      <c r="EX42" s="364"/>
      <c r="EY42" s="364"/>
      <c r="EZ42" s="364"/>
      <c r="FA42" s="364"/>
      <c r="FB42" s="364"/>
      <c r="FC42" s="364"/>
      <c r="FD42" s="364"/>
      <c r="FE42" s="364"/>
      <c r="FF42" s="364"/>
      <c r="FG42" s="364"/>
      <c r="FH42" s="364"/>
      <c r="FI42" s="364"/>
      <c r="FJ42" s="364"/>
      <c r="FK42" s="364"/>
      <c r="FL42" s="364"/>
      <c r="FM42" s="364"/>
      <c r="FN42" s="364"/>
      <c r="FO42" s="364"/>
      <c r="FP42" s="364"/>
      <c r="FQ42" s="364"/>
      <c r="FR42" s="364"/>
      <c r="FS42" s="364"/>
      <c r="FT42" s="364"/>
      <c r="FU42" s="364"/>
      <c r="FV42" s="364"/>
      <c r="FW42" s="364"/>
      <c r="FX42" s="364"/>
      <c r="FY42" s="364"/>
      <c r="FZ42" s="364"/>
      <c r="GA42" s="364"/>
      <c r="GB42" s="364"/>
      <c r="GC42" s="364"/>
      <c r="GD42" s="364"/>
      <c r="GE42" s="364"/>
      <c r="GF42" s="364"/>
      <c r="GG42" s="364"/>
      <c r="GH42" s="364"/>
      <c r="GI42" s="364"/>
      <c r="GJ42" s="364"/>
      <c r="GK42" s="364"/>
      <c r="GL42" s="364"/>
      <c r="GM42" s="364"/>
      <c r="GN42" s="364"/>
      <c r="GO42" s="364"/>
      <c r="GP42" s="364"/>
      <c r="GQ42" s="364"/>
      <c r="GR42" s="364"/>
      <c r="GS42" s="364"/>
      <c r="GT42" s="364"/>
      <c r="GU42" s="364"/>
      <c r="GV42" s="364"/>
      <c r="GW42" s="364"/>
      <c r="GX42" s="364"/>
      <c r="GY42" s="364"/>
      <c r="GZ42" s="364"/>
      <c r="HA42" s="364"/>
      <c r="HB42" s="364"/>
      <c r="HC42" s="364"/>
      <c r="HD42" s="364"/>
      <c r="HE42" s="364"/>
      <c r="HF42" s="364"/>
      <c r="HG42" s="364"/>
      <c r="HH42" s="364"/>
      <c r="HI42" s="364"/>
      <c r="HJ42" s="364"/>
      <c r="HK42" s="364"/>
      <c r="HL42" s="364"/>
      <c r="HM42" s="364"/>
      <c r="HN42" s="364"/>
      <c r="HO42" s="364"/>
      <c r="HP42" s="364"/>
      <c r="HQ42" s="364"/>
      <c r="HR42" s="364"/>
      <c r="HS42" s="364"/>
      <c r="HT42" s="364"/>
      <c r="HU42" s="364"/>
      <c r="HV42" s="364"/>
      <c r="HW42" s="364"/>
      <c r="HX42" s="364"/>
      <c r="HY42" s="364"/>
      <c r="HZ42" s="364"/>
      <c r="IA42" s="364"/>
      <c r="IB42" s="364"/>
      <c r="IC42" s="364"/>
      <c r="ID42" s="364"/>
      <c r="IE42" s="364"/>
      <c r="IF42" s="364"/>
      <c r="IG42" s="364"/>
      <c r="IH42" s="364"/>
      <c r="II42" s="364"/>
      <c r="IJ42" s="364"/>
      <c r="IK42" s="364"/>
      <c r="IL42" s="364"/>
      <c r="IM42" s="364"/>
      <c r="IN42" s="364"/>
      <c r="IO42" s="364"/>
      <c r="IP42" s="364"/>
      <c r="IQ42" s="364"/>
      <c r="IR42" s="364"/>
      <c r="IS42" s="364"/>
      <c r="IT42" s="364"/>
      <c r="IU42" s="364"/>
      <c r="IV42" s="364"/>
      <c r="IW42" s="364"/>
      <c r="IX42" s="364"/>
      <c r="IY42" s="364"/>
      <c r="IZ42" s="364"/>
      <c r="JA42" s="364"/>
      <c r="JB42" s="364"/>
      <c r="JC42" s="364"/>
      <c r="JD42" s="364"/>
      <c r="JE42" s="364"/>
      <c r="JF42" s="364"/>
      <c r="JG42" s="364"/>
      <c r="JH42" s="364"/>
      <c r="JI42" s="364"/>
      <c r="JJ42" s="364"/>
      <c r="JK42" s="364"/>
      <c r="JL42" s="364"/>
      <c r="JM42" s="364"/>
      <c r="JN42" s="364"/>
      <c r="JO42" s="364"/>
      <c r="JP42" s="364"/>
      <c r="JQ42" s="364"/>
      <c r="JR42" s="364"/>
      <c r="JS42" s="364"/>
      <c r="JT42" s="364"/>
      <c r="JU42" s="364"/>
      <c r="JV42" s="364"/>
      <c r="JW42" s="364"/>
      <c r="JX42" s="364"/>
      <c r="JY42" s="364"/>
      <c r="JZ42" s="364"/>
      <c r="KA42" s="364"/>
      <c r="KB42" s="364"/>
      <c r="KC42" s="364"/>
      <c r="KD42" s="364"/>
      <c r="KE42" s="364"/>
      <c r="KF42" s="364"/>
      <c r="KG42" s="364"/>
      <c r="KH42" s="364"/>
      <c r="KI42" s="364"/>
      <c r="KJ42" s="364"/>
      <c r="KK42" s="364"/>
      <c r="KL42" s="364"/>
      <c r="KM42" s="364"/>
      <c r="KN42" s="364"/>
      <c r="KO42" s="364"/>
      <c r="KP42" s="364"/>
      <c r="KQ42" s="364"/>
      <c r="KR42" s="364"/>
      <c r="KS42" s="364"/>
      <c r="KT42" s="364"/>
      <c r="KU42" s="364"/>
      <c r="KV42" s="364"/>
      <c r="KW42" s="364"/>
      <c r="KX42" s="364"/>
      <c r="KY42" s="364"/>
      <c r="KZ42" s="364"/>
      <c r="LA42" s="364"/>
      <c r="LB42" s="364"/>
      <c r="LC42" s="364"/>
      <c r="LD42" s="364"/>
      <c r="LE42" s="364"/>
      <c r="LF42" s="364"/>
      <c r="LG42" s="364"/>
      <c r="LH42" s="364"/>
      <c r="LI42" s="364"/>
      <c r="LJ42" s="364"/>
      <c r="LK42" s="364"/>
      <c r="LL42" s="364"/>
      <c r="LM42" s="364"/>
      <c r="LN42" s="364"/>
      <c r="LO42" s="364"/>
      <c r="LP42" s="364"/>
      <c r="LQ42" s="364"/>
      <c r="LR42" s="364"/>
      <c r="LS42" s="364"/>
      <c r="LT42" s="364"/>
      <c r="LU42" s="364"/>
      <c r="LV42" s="364"/>
      <c r="LW42" s="364"/>
      <c r="LX42" s="364"/>
      <c r="LY42" s="364"/>
      <c r="LZ42" s="364"/>
      <c r="MA42" s="364"/>
      <c r="MB42" s="364"/>
      <c r="MC42" s="364"/>
      <c r="MD42" s="364"/>
      <c r="ME42" s="364"/>
      <c r="MF42" s="364"/>
      <c r="MG42" s="364"/>
      <c r="MH42" s="364"/>
      <c r="MI42" s="364"/>
      <c r="MJ42" s="364"/>
      <c r="MK42" s="364"/>
      <c r="ML42" s="364"/>
      <c r="MM42" s="364"/>
      <c r="MN42" s="364"/>
      <c r="MO42" s="364"/>
      <c r="MP42" s="364"/>
      <c r="MQ42" s="364"/>
      <c r="MR42" s="364"/>
      <c r="MS42" s="364"/>
      <c r="MT42" s="364"/>
      <c r="MU42" s="364"/>
      <c r="MV42" s="364"/>
      <c r="MW42" s="364"/>
      <c r="MX42" s="364"/>
      <c r="MY42" s="364"/>
      <c r="MZ42" s="364"/>
      <c r="NA42" s="364"/>
      <c r="NB42" s="364"/>
      <c r="NC42" s="364"/>
      <c r="ND42" s="364"/>
      <c r="NE42" s="364"/>
      <c r="NF42" s="364"/>
      <c r="NG42" s="364"/>
      <c r="NH42" s="364"/>
      <c r="NI42" s="364"/>
      <c r="NJ42" s="364"/>
      <c r="NK42" s="364"/>
      <c r="NL42" s="364"/>
      <c r="NM42" s="364"/>
      <c r="NN42" s="364"/>
      <c r="NO42" s="364"/>
      <c r="NP42" s="364"/>
      <c r="NQ42" s="364"/>
      <c r="NR42" s="364"/>
      <c r="NS42" s="364"/>
      <c r="NT42" s="364"/>
      <c r="NU42" s="364"/>
      <c r="NV42" s="364"/>
      <c r="NW42" s="364"/>
      <c r="NX42" s="364"/>
      <c r="NY42" s="364"/>
      <c r="NZ42" s="364"/>
      <c r="OA42" s="364"/>
      <c r="OB42" s="364"/>
      <c r="OC42" s="364"/>
      <c r="OD42" s="364"/>
      <c r="OE42" s="364"/>
      <c r="OF42" s="364"/>
      <c r="OG42" s="364"/>
      <c r="OH42" s="364"/>
      <c r="OI42" s="364"/>
      <c r="OJ42" s="364"/>
      <c r="OK42" s="364"/>
      <c r="OL42" s="364"/>
      <c r="OM42" s="364"/>
      <c r="ON42" s="364"/>
      <c r="OO42" s="364"/>
      <c r="OP42" s="364"/>
      <c r="OQ42" s="364"/>
      <c r="OR42" s="364"/>
      <c r="OS42" s="364"/>
      <c r="OT42" s="364"/>
      <c r="OU42" s="364"/>
      <c r="OV42" s="364"/>
      <c r="OW42" s="364"/>
      <c r="OX42" s="364"/>
      <c r="OY42" s="364"/>
      <c r="OZ42" s="364"/>
      <c r="PA42" s="364"/>
      <c r="PB42" s="364"/>
      <c r="PC42" s="364"/>
      <c r="PD42" s="364"/>
      <c r="PE42" s="364"/>
      <c r="PF42" s="364"/>
      <c r="PG42" s="364"/>
      <c r="PH42" s="364"/>
      <c r="PI42" s="364"/>
      <c r="PJ42" s="364"/>
      <c r="PK42" s="364"/>
      <c r="PL42" s="364"/>
      <c r="PM42" s="364"/>
    </row>
    <row r="43" spans="1:429" ht="15">
      <c r="A43" s="363" t="s">
        <v>620</v>
      </c>
      <c r="B43" s="364">
        <f t="shared" si="47"/>
        <v>0</v>
      </c>
      <c r="C43" s="364">
        <f t="shared" si="48"/>
        <v>0</v>
      </c>
      <c r="D43" s="364">
        <f t="shared" si="49"/>
        <v>0</v>
      </c>
      <c r="E43" s="364">
        <f t="shared" si="50"/>
        <v>0</v>
      </c>
      <c r="F43" s="364">
        <f t="shared" si="51"/>
        <v>0</v>
      </c>
      <c r="G43" s="364">
        <f t="shared" si="52"/>
        <v>0</v>
      </c>
      <c r="H43" s="364">
        <f t="shared" si="53"/>
        <v>0</v>
      </c>
      <c r="I43" s="364">
        <f t="shared" si="54"/>
        <v>0</v>
      </c>
      <c r="J43" s="364">
        <f t="shared" si="55"/>
        <v>0</v>
      </c>
      <c r="K43" s="364">
        <f t="shared" si="56"/>
        <v>0</v>
      </c>
      <c r="L43" s="364">
        <f t="shared" si="57"/>
        <v>0</v>
      </c>
      <c r="M43" s="364">
        <f t="shared" si="58"/>
        <v>0</v>
      </c>
      <c r="N43" s="364">
        <f t="shared" si="59"/>
        <v>0</v>
      </c>
      <c r="O43" s="364">
        <f t="shared" si="60"/>
        <v>0</v>
      </c>
      <c r="P43" s="364">
        <f t="shared" si="61"/>
        <v>0</v>
      </c>
      <c r="Q43" s="364">
        <f t="shared" si="62"/>
        <v>0</v>
      </c>
      <c r="R43" s="364">
        <f t="shared" si="63"/>
        <v>0</v>
      </c>
      <c r="S43" s="364">
        <f t="shared" si="64"/>
        <v>0</v>
      </c>
      <c r="T43" s="364">
        <f t="shared" si="65"/>
        <v>0</v>
      </c>
      <c r="U43" s="364">
        <f t="shared" si="66"/>
        <v>20.441244900000001</v>
      </c>
      <c r="V43" s="364">
        <f t="shared" si="67"/>
        <v>2.4384560999999998</v>
      </c>
      <c r="W43" s="364">
        <f t="shared" si="68"/>
        <v>0</v>
      </c>
      <c r="X43" s="364">
        <f t="shared" si="69"/>
        <v>0</v>
      </c>
      <c r="Y43" s="364">
        <f t="shared" si="70"/>
        <v>0</v>
      </c>
      <c r="Z43" s="364">
        <f t="shared" si="71"/>
        <v>0</v>
      </c>
      <c r="AA43" s="364">
        <f t="shared" si="72"/>
        <v>0</v>
      </c>
      <c r="AB43" s="364">
        <f t="shared" si="73"/>
        <v>0</v>
      </c>
      <c r="AC43" s="364">
        <f t="shared" si="74"/>
        <v>0</v>
      </c>
      <c r="AD43" s="364">
        <f t="shared" si="75"/>
        <v>0</v>
      </c>
      <c r="AE43" s="364">
        <f t="shared" si="76"/>
        <v>0</v>
      </c>
      <c r="AF43" s="364">
        <f t="shared" si="77"/>
        <v>0</v>
      </c>
      <c r="AG43" s="364"/>
      <c r="AH43" s="364"/>
      <c r="AI43" s="364"/>
      <c r="AJ43" s="364"/>
      <c r="AK43" s="364"/>
      <c r="AL43" s="364"/>
      <c r="AM43" s="364"/>
      <c r="AN43" s="364"/>
      <c r="AO43" s="364"/>
      <c r="AP43" s="364"/>
      <c r="AQ43" s="364"/>
      <c r="AR43" s="364"/>
      <c r="AS43" s="364"/>
      <c r="AT43" s="364"/>
      <c r="AU43" s="364"/>
      <c r="AV43" s="364"/>
      <c r="AW43" s="364"/>
      <c r="AX43" s="364"/>
      <c r="AY43" s="364"/>
      <c r="AZ43" s="364"/>
      <c r="BA43" s="364"/>
      <c r="BB43" s="364"/>
      <c r="BC43" s="364"/>
      <c r="BD43" s="364"/>
      <c r="BE43" s="364"/>
      <c r="BF43" s="364"/>
      <c r="BG43" s="364"/>
      <c r="BH43" s="364"/>
      <c r="BI43" s="364"/>
      <c r="BJ43" s="364"/>
      <c r="BK43" s="364"/>
      <c r="BL43" s="364"/>
      <c r="BM43" s="364"/>
      <c r="BN43" s="364"/>
      <c r="BO43" s="364"/>
      <c r="BP43" s="364"/>
      <c r="BQ43" s="364"/>
      <c r="BR43" s="364"/>
      <c r="BS43" s="364"/>
      <c r="BT43" s="364"/>
      <c r="BU43" s="364"/>
      <c r="BV43" s="364"/>
      <c r="BW43" s="364"/>
      <c r="BX43" s="364"/>
      <c r="BY43" s="364"/>
      <c r="BZ43" s="364"/>
      <c r="CA43" s="364"/>
      <c r="CB43" s="364"/>
      <c r="CC43" s="364"/>
      <c r="CD43" s="364"/>
      <c r="CE43" s="364"/>
      <c r="CF43" s="364"/>
      <c r="CG43" s="364"/>
      <c r="CH43" s="364"/>
      <c r="CI43" s="364"/>
      <c r="CJ43" s="364"/>
      <c r="CK43" s="364"/>
      <c r="CL43" s="364"/>
      <c r="CM43" s="364"/>
      <c r="CN43" s="364"/>
      <c r="CO43" s="364"/>
      <c r="CP43" s="364"/>
      <c r="CQ43" s="364"/>
      <c r="CR43" s="364"/>
      <c r="CS43" s="364"/>
      <c r="CT43" s="364"/>
      <c r="CU43" s="364"/>
      <c r="CV43" s="364"/>
      <c r="CW43" s="364"/>
      <c r="CX43" s="364"/>
      <c r="CY43" s="364"/>
      <c r="CZ43" s="364"/>
      <c r="DA43" s="364"/>
      <c r="DB43" s="364"/>
      <c r="DC43" s="364"/>
      <c r="DD43" s="364"/>
      <c r="DE43" s="364"/>
      <c r="DF43" s="364"/>
      <c r="DG43" s="364"/>
      <c r="DH43" s="364"/>
      <c r="DI43" s="364"/>
      <c r="DJ43" s="364"/>
      <c r="DK43" s="364"/>
      <c r="DL43" s="364"/>
      <c r="DM43" s="364"/>
      <c r="DN43" s="364"/>
      <c r="DO43" s="364"/>
      <c r="DP43" s="364"/>
      <c r="DQ43" s="364"/>
      <c r="DR43" s="364"/>
      <c r="DS43" s="364"/>
      <c r="DT43" s="364"/>
      <c r="DU43" s="364"/>
      <c r="DV43" s="364"/>
      <c r="DW43" s="364"/>
      <c r="DX43" s="364"/>
      <c r="DY43" s="364"/>
      <c r="DZ43" s="364"/>
      <c r="EA43" s="364"/>
      <c r="EB43" s="364"/>
      <c r="EC43" s="364"/>
      <c r="ED43" s="364"/>
      <c r="EE43" s="364"/>
      <c r="EF43" s="364"/>
      <c r="EG43" s="364"/>
      <c r="EH43" s="364"/>
      <c r="EI43" s="364"/>
      <c r="EJ43" s="364"/>
      <c r="EK43" s="364"/>
      <c r="EL43" s="364"/>
      <c r="EM43" s="364"/>
      <c r="EN43" s="364"/>
      <c r="EO43" s="364"/>
      <c r="EP43" s="364"/>
      <c r="EQ43" s="364"/>
      <c r="ER43" s="364"/>
      <c r="ES43" s="364"/>
      <c r="ET43" s="364"/>
      <c r="EU43" s="364"/>
      <c r="EV43" s="364"/>
      <c r="EW43" s="364"/>
      <c r="EX43" s="364"/>
      <c r="EY43" s="364"/>
      <c r="EZ43" s="364"/>
      <c r="FA43" s="364"/>
      <c r="FB43" s="364"/>
      <c r="FC43" s="364"/>
      <c r="FD43" s="364"/>
      <c r="FE43" s="364"/>
      <c r="FF43" s="364"/>
      <c r="FG43" s="364"/>
      <c r="FH43" s="364"/>
      <c r="FI43" s="364"/>
      <c r="FJ43" s="364"/>
      <c r="FK43" s="364"/>
      <c r="FL43" s="364"/>
      <c r="FM43" s="364"/>
      <c r="FN43" s="364"/>
      <c r="FO43" s="364"/>
      <c r="FP43" s="364"/>
      <c r="FQ43" s="364"/>
      <c r="FR43" s="364"/>
      <c r="FS43" s="364"/>
      <c r="FT43" s="364"/>
      <c r="FU43" s="364"/>
      <c r="FV43" s="364"/>
      <c r="FW43" s="364"/>
      <c r="FX43" s="364"/>
      <c r="FY43" s="364"/>
      <c r="FZ43" s="364"/>
      <c r="GA43" s="364"/>
      <c r="GB43" s="364"/>
      <c r="GC43" s="364"/>
      <c r="GD43" s="364"/>
      <c r="GE43" s="364"/>
      <c r="GF43" s="364"/>
      <c r="GG43" s="364"/>
      <c r="GH43" s="364"/>
      <c r="GI43" s="364"/>
      <c r="GJ43" s="364"/>
      <c r="GK43" s="364"/>
      <c r="GL43" s="364"/>
      <c r="GM43" s="364"/>
      <c r="GN43" s="364"/>
      <c r="GO43" s="364"/>
      <c r="GP43" s="364"/>
      <c r="GQ43" s="364"/>
      <c r="GR43" s="364"/>
      <c r="GS43" s="364"/>
      <c r="GT43" s="364"/>
      <c r="GU43" s="364"/>
      <c r="GV43" s="364"/>
      <c r="GW43" s="364"/>
      <c r="GX43" s="364"/>
      <c r="GY43" s="364"/>
      <c r="GZ43" s="364"/>
      <c r="HA43" s="364"/>
      <c r="HB43" s="364"/>
      <c r="HC43" s="364"/>
      <c r="HD43" s="364"/>
      <c r="HE43" s="364"/>
      <c r="HF43" s="364"/>
      <c r="HG43" s="364"/>
      <c r="HH43" s="364"/>
      <c r="HI43" s="364"/>
      <c r="HJ43" s="364"/>
      <c r="HK43" s="364"/>
      <c r="HL43" s="364"/>
      <c r="HM43" s="364"/>
      <c r="HN43" s="364"/>
      <c r="HO43" s="364"/>
      <c r="HP43" s="364"/>
      <c r="HQ43" s="364"/>
      <c r="HR43" s="364"/>
      <c r="HS43" s="364"/>
      <c r="HT43" s="364"/>
      <c r="HU43" s="364"/>
      <c r="HV43" s="364"/>
      <c r="HW43" s="364"/>
      <c r="HX43" s="364"/>
      <c r="HY43" s="364"/>
      <c r="HZ43" s="364"/>
      <c r="IA43" s="364"/>
      <c r="IB43" s="364"/>
      <c r="IC43" s="364"/>
      <c r="ID43" s="364"/>
      <c r="IE43" s="364"/>
      <c r="IF43" s="364"/>
      <c r="IG43" s="364"/>
      <c r="IH43" s="364"/>
      <c r="II43" s="364"/>
      <c r="IJ43" s="364"/>
      <c r="IK43" s="364"/>
      <c r="IL43" s="364"/>
      <c r="IM43" s="364"/>
      <c r="IN43" s="364"/>
      <c r="IO43" s="364"/>
      <c r="IP43" s="364"/>
      <c r="IQ43" s="364"/>
      <c r="IR43" s="364"/>
      <c r="IS43" s="364"/>
      <c r="IT43" s="364"/>
      <c r="IU43" s="364"/>
      <c r="IV43" s="364"/>
      <c r="IW43" s="364"/>
      <c r="IX43" s="364"/>
      <c r="IY43" s="364"/>
      <c r="IZ43" s="364"/>
      <c r="JA43" s="364"/>
      <c r="JB43" s="364"/>
      <c r="JC43" s="364"/>
      <c r="JD43" s="364"/>
      <c r="JE43" s="364"/>
      <c r="JF43" s="364"/>
      <c r="JG43" s="364"/>
      <c r="JH43" s="364">
        <v>4606.8990000000003</v>
      </c>
      <c r="JI43" s="364"/>
      <c r="JJ43" s="364">
        <v>5765.9529000000002</v>
      </c>
      <c r="JK43" s="364"/>
      <c r="JL43" s="364">
        <v>1500</v>
      </c>
      <c r="JM43" s="364">
        <v>8568.393</v>
      </c>
      <c r="JN43" s="364"/>
      <c r="JO43" s="364">
        <v>2438.4560999999999</v>
      </c>
      <c r="JP43" s="364"/>
      <c r="JQ43" s="364"/>
      <c r="JR43" s="364"/>
      <c r="JS43" s="364"/>
      <c r="JT43" s="364"/>
      <c r="JU43" s="364"/>
      <c r="JV43" s="364"/>
      <c r="JW43" s="364"/>
      <c r="JX43" s="364"/>
      <c r="JY43" s="364"/>
      <c r="JZ43" s="364"/>
      <c r="KA43" s="364"/>
      <c r="KB43" s="364"/>
      <c r="KC43" s="364"/>
      <c r="KD43" s="364"/>
      <c r="KE43" s="364"/>
      <c r="KF43" s="364"/>
      <c r="KG43" s="364"/>
      <c r="KH43" s="364"/>
      <c r="KI43" s="364"/>
      <c r="KJ43" s="364"/>
      <c r="KK43" s="364"/>
      <c r="KL43" s="364"/>
      <c r="KM43" s="364"/>
      <c r="KN43" s="364"/>
      <c r="KO43" s="364"/>
      <c r="KP43" s="364"/>
      <c r="KQ43" s="364"/>
      <c r="KR43" s="364"/>
      <c r="KS43" s="364"/>
      <c r="KT43" s="364"/>
      <c r="KU43" s="364"/>
      <c r="KV43" s="364"/>
      <c r="KW43" s="364"/>
      <c r="KX43" s="364"/>
      <c r="KY43" s="364"/>
      <c r="KZ43" s="364"/>
      <c r="LA43" s="364"/>
      <c r="LB43" s="364"/>
      <c r="LC43" s="364"/>
      <c r="LD43" s="364"/>
      <c r="LE43" s="364"/>
      <c r="LF43" s="364"/>
      <c r="LG43" s="364"/>
      <c r="LH43" s="364"/>
      <c r="LI43" s="364"/>
      <c r="LJ43" s="364"/>
      <c r="LK43" s="364"/>
      <c r="LL43" s="364"/>
      <c r="LM43" s="364"/>
      <c r="LN43" s="364"/>
      <c r="LO43" s="364"/>
      <c r="LP43" s="364"/>
      <c r="LQ43" s="364"/>
      <c r="LR43" s="364"/>
      <c r="LS43" s="364"/>
      <c r="LT43" s="364"/>
      <c r="LU43" s="364"/>
      <c r="LV43" s="364"/>
      <c r="LW43" s="364"/>
      <c r="LX43" s="364"/>
      <c r="LY43" s="364"/>
      <c r="LZ43" s="364"/>
      <c r="MA43" s="364"/>
      <c r="MB43" s="364"/>
      <c r="MC43" s="364"/>
      <c r="MD43" s="364"/>
      <c r="ME43" s="364"/>
      <c r="MF43" s="364"/>
      <c r="MG43" s="364"/>
      <c r="MH43" s="364"/>
      <c r="MI43" s="364"/>
      <c r="MJ43" s="364"/>
      <c r="MK43" s="364"/>
      <c r="ML43" s="364"/>
      <c r="MM43" s="364"/>
      <c r="MN43" s="364"/>
      <c r="MO43" s="364"/>
      <c r="MP43" s="364"/>
      <c r="MQ43" s="364"/>
      <c r="MR43" s="364"/>
      <c r="MS43" s="364"/>
      <c r="MT43" s="364"/>
      <c r="MU43" s="364"/>
      <c r="MV43" s="364"/>
      <c r="MW43" s="364"/>
      <c r="MX43" s="364"/>
      <c r="MY43" s="364"/>
      <c r="MZ43" s="364"/>
      <c r="NA43" s="364"/>
      <c r="NB43" s="364"/>
      <c r="NC43" s="364"/>
      <c r="ND43" s="364"/>
      <c r="NE43" s="364"/>
      <c r="NF43" s="364"/>
      <c r="NG43" s="364"/>
      <c r="NH43" s="364"/>
      <c r="NI43" s="364"/>
      <c r="NJ43" s="364"/>
      <c r="NK43" s="364"/>
      <c r="NL43" s="364"/>
      <c r="NM43" s="364"/>
      <c r="NN43" s="364"/>
      <c r="NO43" s="364"/>
      <c r="NP43" s="364"/>
      <c r="NQ43" s="364"/>
      <c r="NR43" s="364"/>
      <c r="NS43" s="364"/>
      <c r="NT43" s="364"/>
      <c r="NU43" s="364"/>
      <c r="NV43" s="364"/>
      <c r="NW43" s="364"/>
      <c r="NX43" s="364"/>
      <c r="NY43" s="364"/>
      <c r="NZ43" s="364"/>
      <c r="OA43" s="364"/>
      <c r="OB43" s="364"/>
      <c r="OC43" s="364"/>
      <c r="OD43" s="364"/>
      <c r="OE43" s="364"/>
      <c r="OF43" s="364"/>
      <c r="OG43" s="364"/>
      <c r="OH43" s="364"/>
      <c r="OI43" s="364"/>
      <c r="OJ43" s="364"/>
      <c r="OK43" s="364"/>
      <c r="OL43" s="364"/>
      <c r="OM43" s="364"/>
      <c r="ON43" s="364"/>
      <c r="OO43" s="364"/>
      <c r="OP43" s="364"/>
      <c r="OQ43" s="364"/>
      <c r="OR43" s="364"/>
      <c r="OS43" s="364"/>
      <c r="OT43" s="364"/>
      <c r="OU43" s="364"/>
      <c r="OV43" s="364"/>
      <c r="OW43" s="364"/>
      <c r="OX43" s="364"/>
      <c r="OY43" s="364"/>
      <c r="OZ43" s="364"/>
      <c r="PA43" s="364"/>
      <c r="PB43" s="364"/>
      <c r="PC43" s="364"/>
      <c r="PD43" s="364"/>
      <c r="PE43" s="364"/>
      <c r="PF43" s="364"/>
      <c r="PG43" s="364"/>
      <c r="PH43" s="364"/>
      <c r="PI43" s="364"/>
      <c r="PJ43" s="364"/>
      <c r="PK43" s="364"/>
      <c r="PL43" s="364"/>
      <c r="PM43" s="364"/>
    </row>
    <row r="44" spans="1:429" ht="15">
      <c r="A44" s="363" t="s">
        <v>621</v>
      </c>
      <c r="B44" s="364">
        <f t="shared" si="47"/>
        <v>0</v>
      </c>
      <c r="C44" s="364">
        <f t="shared" si="48"/>
        <v>0</v>
      </c>
      <c r="D44" s="364">
        <f t="shared" si="49"/>
        <v>0</v>
      </c>
      <c r="E44" s="364">
        <f t="shared" si="50"/>
        <v>0</v>
      </c>
      <c r="F44" s="364">
        <f t="shared" si="51"/>
        <v>0</v>
      </c>
      <c r="G44" s="364">
        <f t="shared" si="52"/>
        <v>0</v>
      </c>
      <c r="H44" s="364">
        <f t="shared" si="53"/>
        <v>0</v>
      </c>
      <c r="I44" s="364">
        <f t="shared" si="54"/>
        <v>0</v>
      </c>
      <c r="J44" s="364">
        <f t="shared" si="55"/>
        <v>0</v>
      </c>
      <c r="K44" s="364">
        <f t="shared" si="56"/>
        <v>0</v>
      </c>
      <c r="L44" s="364">
        <f t="shared" si="57"/>
        <v>0</v>
      </c>
      <c r="M44" s="364">
        <f t="shared" si="58"/>
        <v>0</v>
      </c>
      <c r="N44" s="364">
        <f t="shared" si="59"/>
        <v>0</v>
      </c>
      <c r="O44" s="364">
        <f t="shared" si="60"/>
        <v>0</v>
      </c>
      <c r="P44" s="364">
        <f t="shared" si="61"/>
        <v>0</v>
      </c>
      <c r="Q44" s="364">
        <f t="shared" si="62"/>
        <v>0</v>
      </c>
      <c r="R44" s="364">
        <f t="shared" si="63"/>
        <v>0</v>
      </c>
      <c r="S44" s="364">
        <f t="shared" si="64"/>
        <v>0</v>
      </c>
      <c r="T44" s="364">
        <f t="shared" si="65"/>
        <v>0</v>
      </c>
      <c r="U44" s="364">
        <f t="shared" si="66"/>
        <v>0</v>
      </c>
      <c r="V44" s="364">
        <f t="shared" si="67"/>
        <v>0</v>
      </c>
      <c r="W44" s="364">
        <f t="shared" si="68"/>
        <v>0</v>
      </c>
      <c r="X44" s="364">
        <f t="shared" si="69"/>
        <v>0</v>
      </c>
      <c r="Y44" s="364">
        <f t="shared" si="70"/>
        <v>0</v>
      </c>
      <c r="Z44" s="364">
        <f t="shared" si="71"/>
        <v>0</v>
      </c>
      <c r="AA44" s="364">
        <f t="shared" si="72"/>
        <v>0</v>
      </c>
      <c r="AB44" s="364">
        <f t="shared" si="73"/>
        <v>0</v>
      </c>
      <c r="AC44" s="364">
        <f t="shared" si="74"/>
        <v>0</v>
      </c>
      <c r="AD44" s="364">
        <f t="shared" si="75"/>
        <v>0</v>
      </c>
      <c r="AE44" s="364">
        <f t="shared" si="76"/>
        <v>0</v>
      </c>
      <c r="AF44" s="364">
        <f t="shared" si="77"/>
        <v>0</v>
      </c>
      <c r="AG44" s="364"/>
      <c r="AH44" s="364"/>
      <c r="AI44" s="364"/>
      <c r="AJ44" s="364"/>
      <c r="AK44" s="364"/>
      <c r="AL44" s="364"/>
      <c r="AM44" s="364"/>
      <c r="AN44" s="364"/>
      <c r="AO44" s="364"/>
      <c r="AP44" s="364"/>
      <c r="AQ44" s="364"/>
      <c r="AR44" s="364"/>
      <c r="AS44" s="364"/>
      <c r="AT44" s="364"/>
      <c r="AU44" s="364"/>
      <c r="AV44" s="364"/>
      <c r="AW44" s="364"/>
      <c r="AX44" s="364"/>
      <c r="AY44" s="364"/>
      <c r="AZ44" s="364"/>
      <c r="BA44" s="364"/>
      <c r="BB44" s="364"/>
      <c r="BC44" s="364"/>
      <c r="BD44" s="364"/>
      <c r="BE44" s="364"/>
      <c r="BF44" s="364"/>
      <c r="BG44" s="364"/>
      <c r="BH44" s="364"/>
      <c r="BI44" s="364"/>
      <c r="BJ44" s="364"/>
      <c r="BK44" s="364"/>
      <c r="BL44" s="364"/>
      <c r="BM44" s="364"/>
      <c r="BN44" s="364"/>
      <c r="BO44" s="364"/>
      <c r="BP44" s="364"/>
      <c r="BQ44" s="364"/>
      <c r="BR44" s="364"/>
      <c r="BS44" s="364"/>
      <c r="BT44" s="364"/>
      <c r="BU44" s="364"/>
      <c r="BV44" s="364"/>
      <c r="BW44" s="364"/>
      <c r="BX44" s="364"/>
      <c r="BY44" s="364"/>
      <c r="BZ44" s="364"/>
      <c r="CA44" s="364"/>
      <c r="CB44" s="364"/>
      <c r="CC44" s="364"/>
      <c r="CD44" s="364"/>
      <c r="CE44" s="364"/>
      <c r="CF44" s="364"/>
      <c r="CG44" s="364"/>
      <c r="CH44" s="364"/>
      <c r="CI44" s="364"/>
      <c r="CJ44" s="364"/>
      <c r="CK44" s="364"/>
      <c r="CL44" s="364"/>
      <c r="CM44" s="364"/>
      <c r="CN44" s="364"/>
      <c r="CO44" s="364"/>
      <c r="CP44" s="364"/>
      <c r="CQ44" s="364"/>
      <c r="CR44" s="364"/>
      <c r="CS44" s="364"/>
      <c r="CT44" s="364"/>
      <c r="CU44" s="364"/>
      <c r="CV44" s="364"/>
      <c r="CW44" s="364"/>
      <c r="CX44" s="364"/>
      <c r="CY44" s="364"/>
      <c r="CZ44" s="364"/>
      <c r="DA44" s="364"/>
      <c r="DB44" s="364"/>
      <c r="DC44" s="364"/>
      <c r="DD44" s="364"/>
      <c r="DE44" s="364"/>
      <c r="DF44" s="364"/>
      <c r="DG44" s="364"/>
      <c r="DH44" s="364"/>
      <c r="DI44" s="364"/>
      <c r="DJ44" s="364"/>
      <c r="DK44" s="364"/>
      <c r="DL44" s="364"/>
      <c r="DM44" s="364"/>
      <c r="DN44" s="364"/>
      <c r="DO44" s="364"/>
      <c r="DP44" s="364"/>
      <c r="DQ44" s="364"/>
      <c r="DR44" s="364"/>
      <c r="DS44" s="364"/>
      <c r="DT44" s="364"/>
      <c r="DU44" s="364"/>
      <c r="DV44" s="364"/>
      <c r="DW44" s="364"/>
      <c r="DX44" s="364"/>
      <c r="DY44" s="364"/>
      <c r="DZ44" s="364"/>
      <c r="EA44" s="364"/>
      <c r="EB44" s="364"/>
      <c r="EC44" s="364"/>
      <c r="ED44" s="364"/>
      <c r="EE44" s="364"/>
      <c r="EF44" s="364"/>
      <c r="EG44" s="364"/>
      <c r="EH44" s="364"/>
      <c r="EI44" s="364"/>
      <c r="EJ44" s="364"/>
      <c r="EK44" s="364"/>
      <c r="EL44" s="364"/>
      <c r="EM44" s="364"/>
      <c r="EN44" s="364"/>
      <c r="EO44" s="364"/>
      <c r="EP44" s="364"/>
      <c r="EQ44" s="364"/>
      <c r="ER44" s="364"/>
      <c r="ES44" s="364"/>
      <c r="ET44" s="364"/>
      <c r="EU44" s="364"/>
      <c r="EV44" s="364"/>
      <c r="EW44" s="364"/>
      <c r="EX44" s="364"/>
      <c r="EY44" s="364"/>
      <c r="EZ44" s="364"/>
      <c r="FA44" s="364"/>
      <c r="FB44" s="364"/>
      <c r="FC44" s="364"/>
      <c r="FD44" s="364"/>
      <c r="FE44" s="364"/>
      <c r="FF44" s="364"/>
      <c r="FG44" s="364"/>
      <c r="FH44" s="364"/>
      <c r="FI44" s="364"/>
      <c r="FJ44" s="364"/>
      <c r="FK44" s="364"/>
      <c r="FL44" s="364"/>
      <c r="FM44" s="364"/>
      <c r="FN44" s="364"/>
      <c r="FO44" s="364"/>
      <c r="FP44" s="364"/>
      <c r="FQ44" s="364"/>
      <c r="FR44" s="364"/>
      <c r="FS44" s="364"/>
      <c r="FT44" s="364"/>
      <c r="FU44" s="364"/>
      <c r="FV44" s="364"/>
      <c r="FW44" s="364"/>
      <c r="FX44" s="364"/>
      <c r="FY44" s="364"/>
      <c r="FZ44" s="364"/>
      <c r="GA44" s="364"/>
      <c r="GB44" s="364"/>
      <c r="GC44" s="364"/>
      <c r="GD44" s="364"/>
      <c r="GE44" s="364"/>
      <c r="GF44" s="364"/>
      <c r="GG44" s="364"/>
      <c r="GH44" s="364"/>
      <c r="GI44" s="364"/>
      <c r="GJ44" s="364"/>
      <c r="GK44" s="364"/>
      <c r="GL44" s="364"/>
      <c r="GM44" s="364"/>
      <c r="GN44" s="364"/>
      <c r="GO44" s="364"/>
      <c r="GP44" s="364"/>
      <c r="GQ44" s="364"/>
      <c r="GR44" s="364"/>
      <c r="GS44" s="364"/>
      <c r="GT44" s="364"/>
      <c r="GU44" s="364"/>
      <c r="GV44" s="364"/>
      <c r="GW44" s="364"/>
      <c r="GX44" s="364"/>
      <c r="GY44" s="364"/>
      <c r="GZ44" s="364"/>
      <c r="HA44" s="364"/>
      <c r="HB44" s="364"/>
      <c r="HC44" s="364"/>
      <c r="HD44" s="364"/>
      <c r="HE44" s="364"/>
      <c r="HF44" s="364"/>
      <c r="HG44" s="364"/>
      <c r="HH44" s="364"/>
      <c r="HI44" s="364"/>
      <c r="HJ44" s="364"/>
      <c r="HK44" s="364"/>
      <c r="HL44" s="364"/>
      <c r="HM44" s="364"/>
      <c r="HN44" s="364"/>
      <c r="HO44" s="364"/>
      <c r="HP44" s="364"/>
      <c r="HQ44" s="364"/>
      <c r="HR44" s="364"/>
      <c r="HS44" s="364"/>
      <c r="HT44" s="364"/>
      <c r="HU44" s="364"/>
      <c r="HV44" s="364"/>
      <c r="HW44" s="364"/>
      <c r="HX44" s="364"/>
      <c r="HY44" s="364"/>
      <c r="HZ44" s="364"/>
      <c r="IA44" s="364"/>
      <c r="IB44" s="364"/>
      <c r="IC44" s="364"/>
      <c r="ID44" s="364"/>
      <c r="IE44" s="364"/>
      <c r="IF44" s="364"/>
      <c r="IG44" s="364"/>
      <c r="IH44" s="364"/>
      <c r="II44" s="364"/>
      <c r="IJ44" s="364"/>
      <c r="IK44" s="364"/>
      <c r="IL44" s="364"/>
      <c r="IM44" s="364"/>
      <c r="IN44" s="364"/>
      <c r="IO44" s="364"/>
      <c r="IP44" s="364"/>
      <c r="IQ44" s="364"/>
      <c r="IR44" s="364"/>
      <c r="IS44" s="364"/>
      <c r="IT44" s="364"/>
      <c r="IU44" s="364"/>
      <c r="IV44" s="364"/>
      <c r="IW44" s="364"/>
      <c r="IX44" s="364"/>
      <c r="IY44" s="364"/>
      <c r="IZ44" s="364"/>
      <c r="JA44" s="364"/>
      <c r="JB44" s="364"/>
      <c r="JC44" s="364"/>
      <c r="JD44" s="364"/>
      <c r="JE44" s="364"/>
      <c r="JF44" s="364"/>
      <c r="JG44" s="364"/>
      <c r="JH44" s="364"/>
      <c r="JI44" s="364"/>
      <c r="JJ44" s="364"/>
      <c r="JK44" s="364"/>
      <c r="JL44" s="364"/>
      <c r="JM44" s="364"/>
      <c r="JN44" s="364"/>
      <c r="JO44" s="364"/>
      <c r="JP44" s="364"/>
      <c r="JQ44" s="364"/>
      <c r="JR44" s="364"/>
      <c r="JS44" s="364"/>
      <c r="JT44" s="364"/>
      <c r="JU44" s="364"/>
      <c r="JV44" s="364"/>
      <c r="JW44" s="364"/>
      <c r="JX44" s="364"/>
      <c r="JY44" s="364"/>
      <c r="JZ44" s="364"/>
      <c r="KA44" s="364"/>
      <c r="KB44" s="364"/>
      <c r="KC44" s="364"/>
      <c r="KD44" s="364"/>
      <c r="KE44" s="364"/>
      <c r="KF44" s="364"/>
      <c r="KG44" s="364"/>
      <c r="KH44" s="364"/>
      <c r="KI44" s="364"/>
      <c r="KJ44" s="364"/>
      <c r="KK44" s="364"/>
      <c r="KL44" s="364"/>
      <c r="KM44" s="364"/>
      <c r="KN44" s="364"/>
      <c r="KO44" s="364"/>
      <c r="KP44" s="364"/>
      <c r="KQ44" s="364"/>
      <c r="KR44" s="364"/>
      <c r="KS44" s="364"/>
      <c r="KT44" s="364"/>
      <c r="KU44" s="364"/>
      <c r="KV44" s="364"/>
      <c r="KW44" s="364"/>
      <c r="KX44" s="364"/>
      <c r="KY44" s="364"/>
      <c r="KZ44" s="364"/>
      <c r="LA44" s="364"/>
      <c r="LB44" s="364"/>
      <c r="LC44" s="364"/>
      <c r="LD44" s="364"/>
      <c r="LE44" s="364"/>
      <c r="LF44" s="364"/>
      <c r="LG44" s="364"/>
      <c r="LH44" s="364"/>
      <c r="LI44" s="364"/>
      <c r="LJ44" s="364"/>
      <c r="LK44" s="364"/>
      <c r="LL44" s="364"/>
      <c r="LM44" s="364"/>
      <c r="LN44" s="364"/>
      <c r="LO44" s="364"/>
      <c r="LP44" s="364"/>
      <c r="LQ44" s="364"/>
      <c r="LR44" s="364"/>
      <c r="LS44" s="364"/>
      <c r="LT44" s="364"/>
      <c r="LU44" s="364"/>
      <c r="LV44" s="364"/>
      <c r="LW44" s="364"/>
      <c r="LX44" s="364"/>
      <c r="LY44" s="364"/>
      <c r="LZ44" s="364"/>
      <c r="MA44" s="364"/>
      <c r="MB44" s="364"/>
      <c r="MC44" s="364"/>
      <c r="MD44" s="364"/>
      <c r="ME44" s="364"/>
      <c r="MF44" s="364"/>
      <c r="MG44" s="364"/>
      <c r="MH44" s="364"/>
      <c r="MI44" s="364"/>
      <c r="MJ44" s="364"/>
      <c r="MK44" s="364"/>
      <c r="ML44" s="364"/>
      <c r="MM44" s="364"/>
      <c r="MN44" s="364"/>
      <c r="MO44" s="364"/>
      <c r="MP44" s="364"/>
      <c r="MQ44" s="364"/>
      <c r="MR44" s="364"/>
      <c r="MS44" s="364"/>
      <c r="MT44" s="364"/>
      <c r="MU44" s="364"/>
      <c r="MV44" s="364"/>
      <c r="MW44" s="364"/>
      <c r="MX44" s="364"/>
      <c r="MY44" s="364"/>
      <c r="MZ44" s="364"/>
      <c r="NA44" s="364"/>
      <c r="NB44" s="364"/>
      <c r="NC44" s="364"/>
      <c r="ND44" s="364"/>
      <c r="NE44" s="364"/>
      <c r="NF44" s="364"/>
      <c r="NG44" s="364"/>
      <c r="NH44" s="364"/>
      <c r="NI44" s="364"/>
      <c r="NJ44" s="364"/>
      <c r="NK44" s="364"/>
      <c r="NL44" s="364"/>
      <c r="NM44" s="364"/>
      <c r="NN44" s="364"/>
      <c r="NO44" s="364"/>
      <c r="NP44" s="364"/>
      <c r="NQ44" s="364"/>
      <c r="NR44" s="364"/>
      <c r="NS44" s="364"/>
      <c r="NT44" s="364"/>
      <c r="NU44" s="364"/>
      <c r="NV44" s="364"/>
      <c r="NW44" s="364"/>
      <c r="NX44" s="364"/>
      <c r="NY44" s="364"/>
      <c r="NZ44" s="364"/>
      <c r="OA44" s="364"/>
      <c r="OB44" s="364"/>
      <c r="OC44" s="364"/>
      <c r="OD44" s="364"/>
      <c r="OE44" s="364"/>
      <c r="OF44" s="364"/>
      <c r="OG44" s="364"/>
      <c r="OH44" s="364"/>
      <c r="OI44" s="364"/>
      <c r="OJ44" s="364"/>
      <c r="OK44" s="364"/>
      <c r="OL44" s="364"/>
      <c r="OM44" s="364"/>
      <c r="ON44" s="364"/>
      <c r="OO44" s="364"/>
      <c r="OP44" s="364"/>
      <c r="OQ44" s="364"/>
      <c r="OR44" s="364"/>
      <c r="OS44" s="364"/>
      <c r="OT44" s="364"/>
      <c r="OU44" s="364"/>
      <c r="OV44" s="364"/>
      <c r="OW44" s="364"/>
      <c r="OX44" s="364"/>
      <c r="OY44" s="364"/>
      <c r="OZ44" s="364"/>
      <c r="PA44" s="364"/>
      <c r="PB44" s="364"/>
      <c r="PC44" s="364"/>
      <c r="PD44" s="364"/>
      <c r="PE44" s="364"/>
      <c r="PF44" s="364"/>
      <c r="PG44" s="364"/>
      <c r="PH44" s="364"/>
      <c r="PI44" s="364"/>
      <c r="PJ44" s="364"/>
      <c r="PK44" s="364"/>
      <c r="PL44" s="364"/>
      <c r="PM44" s="364"/>
    </row>
    <row r="45" spans="1:429" ht="15">
      <c r="A45" s="363" t="s">
        <v>622</v>
      </c>
      <c r="B45" s="364">
        <f t="shared" si="47"/>
        <v>0</v>
      </c>
      <c r="C45" s="364">
        <f t="shared" si="48"/>
        <v>0</v>
      </c>
      <c r="D45" s="364">
        <f t="shared" si="49"/>
        <v>0</v>
      </c>
      <c r="E45" s="364">
        <f t="shared" si="50"/>
        <v>0</v>
      </c>
      <c r="F45" s="364">
        <f t="shared" si="51"/>
        <v>0</v>
      </c>
      <c r="G45" s="364">
        <f t="shared" si="52"/>
        <v>0</v>
      </c>
      <c r="H45" s="364">
        <f t="shared" si="53"/>
        <v>0</v>
      </c>
      <c r="I45" s="364">
        <f t="shared" si="54"/>
        <v>0</v>
      </c>
      <c r="J45" s="364">
        <f t="shared" si="55"/>
        <v>0</v>
      </c>
      <c r="K45" s="364">
        <f t="shared" si="56"/>
        <v>0</v>
      </c>
      <c r="L45" s="364">
        <f t="shared" si="57"/>
        <v>0</v>
      </c>
      <c r="M45" s="364">
        <f t="shared" si="58"/>
        <v>0</v>
      </c>
      <c r="N45" s="364">
        <f t="shared" si="59"/>
        <v>0</v>
      </c>
      <c r="O45" s="364">
        <f t="shared" si="60"/>
        <v>0</v>
      </c>
      <c r="P45" s="364">
        <f t="shared" si="61"/>
        <v>0</v>
      </c>
      <c r="Q45" s="364">
        <f t="shared" si="62"/>
        <v>0</v>
      </c>
      <c r="R45" s="364">
        <f t="shared" si="63"/>
        <v>0</v>
      </c>
      <c r="S45" s="364">
        <f t="shared" si="64"/>
        <v>0</v>
      </c>
      <c r="T45" s="364">
        <f t="shared" si="65"/>
        <v>0</v>
      </c>
      <c r="U45" s="364">
        <f t="shared" si="66"/>
        <v>0</v>
      </c>
      <c r="V45" s="364">
        <f t="shared" si="67"/>
        <v>0</v>
      </c>
      <c r="W45" s="364">
        <f t="shared" si="68"/>
        <v>0</v>
      </c>
      <c r="X45" s="364">
        <f t="shared" si="69"/>
        <v>0</v>
      </c>
      <c r="Y45" s="364">
        <f t="shared" si="70"/>
        <v>0</v>
      </c>
      <c r="Z45" s="364">
        <f t="shared" si="71"/>
        <v>0</v>
      </c>
      <c r="AA45" s="364">
        <f t="shared" si="72"/>
        <v>0</v>
      </c>
      <c r="AB45" s="364">
        <f t="shared" si="73"/>
        <v>0</v>
      </c>
      <c r="AC45" s="364">
        <f t="shared" si="74"/>
        <v>0</v>
      </c>
      <c r="AD45" s="364">
        <f t="shared" si="75"/>
        <v>0</v>
      </c>
      <c r="AE45" s="364">
        <f t="shared" si="76"/>
        <v>0</v>
      </c>
      <c r="AF45" s="364">
        <f t="shared" si="77"/>
        <v>0</v>
      </c>
      <c r="AG45" s="364"/>
      <c r="AH45" s="364"/>
      <c r="AI45" s="364"/>
      <c r="AJ45" s="364"/>
      <c r="AK45" s="364"/>
      <c r="AL45" s="364"/>
      <c r="AM45" s="364"/>
      <c r="AN45" s="364"/>
      <c r="AO45" s="364"/>
      <c r="AP45" s="364"/>
      <c r="AQ45" s="364"/>
      <c r="AR45" s="364"/>
      <c r="AS45" s="364"/>
      <c r="AT45" s="364"/>
      <c r="AU45" s="364"/>
      <c r="AV45" s="364"/>
      <c r="AW45" s="364"/>
      <c r="AX45" s="364"/>
      <c r="AY45" s="364"/>
      <c r="AZ45" s="364"/>
      <c r="BA45" s="364"/>
      <c r="BB45" s="364"/>
      <c r="BC45" s="364"/>
      <c r="BD45" s="364"/>
      <c r="BE45" s="364"/>
      <c r="BF45" s="364"/>
      <c r="BG45" s="364"/>
      <c r="BH45" s="364"/>
      <c r="BI45" s="364"/>
      <c r="BJ45" s="364"/>
      <c r="BK45" s="364"/>
      <c r="BL45" s="364"/>
      <c r="BM45" s="364"/>
      <c r="BN45" s="364"/>
      <c r="BO45" s="364"/>
      <c r="BP45" s="364"/>
      <c r="BQ45" s="364"/>
      <c r="BR45" s="364"/>
      <c r="BS45" s="364"/>
      <c r="BT45" s="364"/>
      <c r="BU45" s="364"/>
      <c r="BV45" s="364"/>
      <c r="BW45" s="364"/>
      <c r="BX45" s="364"/>
      <c r="BY45" s="364"/>
      <c r="BZ45" s="364"/>
      <c r="CA45" s="364"/>
      <c r="CB45" s="364"/>
      <c r="CC45" s="364"/>
      <c r="CD45" s="364"/>
      <c r="CE45" s="364"/>
      <c r="CF45" s="364"/>
      <c r="CG45" s="364"/>
      <c r="CH45" s="364"/>
      <c r="CI45" s="364"/>
      <c r="CJ45" s="364"/>
      <c r="CK45" s="364"/>
      <c r="CL45" s="364"/>
      <c r="CM45" s="364"/>
      <c r="CN45" s="364"/>
      <c r="CO45" s="364"/>
      <c r="CP45" s="364"/>
      <c r="CQ45" s="364"/>
      <c r="CR45" s="364"/>
      <c r="CS45" s="364"/>
      <c r="CT45" s="364"/>
      <c r="CU45" s="364"/>
      <c r="CV45" s="364"/>
      <c r="CW45" s="364"/>
      <c r="CX45" s="364"/>
      <c r="CY45" s="364"/>
      <c r="CZ45" s="364"/>
      <c r="DA45" s="364"/>
      <c r="DB45" s="364"/>
      <c r="DC45" s="364"/>
      <c r="DD45" s="364"/>
      <c r="DE45" s="364"/>
      <c r="DF45" s="364"/>
      <c r="DG45" s="364"/>
      <c r="DH45" s="364"/>
      <c r="DI45" s="364"/>
      <c r="DJ45" s="364"/>
      <c r="DK45" s="364"/>
      <c r="DL45" s="364"/>
      <c r="DM45" s="364"/>
      <c r="DN45" s="364"/>
      <c r="DO45" s="364"/>
      <c r="DP45" s="364"/>
      <c r="DQ45" s="364"/>
      <c r="DR45" s="364"/>
      <c r="DS45" s="364"/>
      <c r="DT45" s="364"/>
      <c r="DU45" s="364"/>
      <c r="DV45" s="364"/>
      <c r="DW45" s="364"/>
      <c r="DX45" s="364"/>
      <c r="DY45" s="364"/>
      <c r="DZ45" s="364"/>
      <c r="EA45" s="364"/>
      <c r="EB45" s="364"/>
      <c r="EC45" s="364"/>
      <c r="ED45" s="364"/>
      <c r="EE45" s="364"/>
      <c r="EF45" s="364"/>
      <c r="EG45" s="364"/>
      <c r="EH45" s="364"/>
      <c r="EI45" s="364"/>
      <c r="EJ45" s="364"/>
      <c r="EK45" s="364"/>
      <c r="EL45" s="364"/>
      <c r="EM45" s="364"/>
      <c r="EN45" s="364"/>
      <c r="EO45" s="364"/>
      <c r="EP45" s="364"/>
      <c r="EQ45" s="364"/>
      <c r="ER45" s="364"/>
      <c r="ES45" s="364"/>
      <c r="ET45" s="364"/>
      <c r="EU45" s="364"/>
      <c r="EV45" s="364"/>
      <c r="EW45" s="364"/>
      <c r="EX45" s="364"/>
      <c r="EY45" s="364"/>
      <c r="EZ45" s="364"/>
      <c r="FA45" s="364"/>
      <c r="FB45" s="364"/>
      <c r="FC45" s="364"/>
      <c r="FD45" s="364"/>
      <c r="FE45" s="364"/>
      <c r="FF45" s="364"/>
      <c r="FG45" s="364"/>
      <c r="FH45" s="364"/>
      <c r="FI45" s="364"/>
      <c r="FJ45" s="364"/>
      <c r="FK45" s="364"/>
      <c r="FL45" s="364"/>
      <c r="FM45" s="364"/>
      <c r="FN45" s="364"/>
      <c r="FO45" s="364"/>
      <c r="FP45" s="364"/>
      <c r="FQ45" s="364"/>
      <c r="FR45" s="364"/>
      <c r="FS45" s="364"/>
      <c r="FT45" s="364"/>
      <c r="FU45" s="364"/>
      <c r="FV45" s="364"/>
      <c r="FW45" s="364"/>
      <c r="FX45" s="364"/>
      <c r="FY45" s="364"/>
      <c r="FZ45" s="364"/>
      <c r="GA45" s="364"/>
      <c r="GB45" s="364"/>
      <c r="GC45" s="364"/>
      <c r="GD45" s="364"/>
      <c r="GE45" s="364"/>
      <c r="GF45" s="364"/>
      <c r="GG45" s="364"/>
      <c r="GH45" s="364"/>
      <c r="GI45" s="364"/>
      <c r="GJ45" s="364"/>
      <c r="GK45" s="364"/>
      <c r="GL45" s="364"/>
      <c r="GM45" s="364"/>
      <c r="GN45" s="364"/>
      <c r="GO45" s="364"/>
      <c r="GP45" s="364"/>
      <c r="GQ45" s="364"/>
      <c r="GR45" s="364"/>
      <c r="GS45" s="364"/>
      <c r="GT45" s="364"/>
      <c r="GU45" s="364"/>
      <c r="GV45" s="364"/>
      <c r="GW45" s="364"/>
      <c r="GX45" s="364"/>
      <c r="GY45" s="364"/>
      <c r="GZ45" s="364"/>
      <c r="HA45" s="364"/>
      <c r="HB45" s="364"/>
      <c r="HC45" s="364"/>
      <c r="HD45" s="364"/>
      <c r="HE45" s="364"/>
      <c r="HF45" s="364"/>
      <c r="HG45" s="364"/>
      <c r="HH45" s="364"/>
      <c r="HI45" s="364"/>
      <c r="HJ45" s="364"/>
      <c r="HK45" s="364"/>
      <c r="HL45" s="364"/>
      <c r="HM45" s="364"/>
      <c r="HN45" s="364"/>
      <c r="HO45" s="364"/>
      <c r="HP45" s="364"/>
      <c r="HQ45" s="364"/>
      <c r="HR45" s="364"/>
      <c r="HS45" s="364"/>
      <c r="HT45" s="364"/>
      <c r="HU45" s="364"/>
      <c r="HV45" s="364"/>
      <c r="HW45" s="364"/>
      <c r="HX45" s="364"/>
      <c r="HY45" s="364"/>
      <c r="HZ45" s="364"/>
      <c r="IA45" s="364"/>
      <c r="IB45" s="364"/>
      <c r="IC45" s="364"/>
      <c r="ID45" s="364"/>
      <c r="IE45" s="364"/>
      <c r="IF45" s="364"/>
      <c r="IG45" s="364"/>
      <c r="IH45" s="364"/>
      <c r="II45" s="364"/>
      <c r="IJ45" s="364"/>
      <c r="IK45" s="364"/>
      <c r="IL45" s="364"/>
      <c r="IM45" s="364"/>
      <c r="IN45" s="364"/>
      <c r="IO45" s="364"/>
      <c r="IP45" s="364"/>
      <c r="IQ45" s="364"/>
      <c r="IR45" s="364"/>
      <c r="IS45" s="364"/>
      <c r="IT45" s="364"/>
      <c r="IU45" s="364"/>
      <c r="IV45" s="364"/>
      <c r="IW45" s="364"/>
      <c r="IX45" s="364"/>
      <c r="IY45" s="364"/>
      <c r="IZ45" s="364"/>
      <c r="JA45" s="364"/>
      <c r="JB45" s="364"/>
      <c r="JC45" s="364"/>
      <c r="JD45" s="364"/>
      <c r="JE45" s="364"/>
      <c r="JF45" s="364"/>
      <c r="JG45" s="364"/>
      <c r="JH45" s="364"/>
      <c r="JI45" s="364"/>
      <c r="JJ45" s="364"/>
      <c r="JK45" s="364"/>
      <c r="JL45" s="364"/>
      <c r="JM45" s="364"/>
      <c r="JN45" s="364"/>
      <c r="JO45" s="364"/>
      <c r="JP45" s="364"/>
      <c r="JQ45" s="364"/>
      <c r="JR45" s="364"/>
      <c r="JS45" s="364"/>
      <c r="JT45" s="364"/>
      <c r="JU45" s="364"/>
      <c r="JV45" s="364"/>
      <c r="JW45" s="364"/>
      <c r="JX45" s="364"/>
      <c r="JY45" s="364"/>
      <c r="JZ45" s="364"/>
      <c r="KA45" s="364"/>
      <c r="KB45" s="364"/>
      <c r="KC45" s="364"/>
      <c r="KD45" s="364"/>
      <c r="KE45" s="364"/>
      <c r="KF45" s="364"/>
      <c r="KG45" s="364"/>
      <c r="KH45" s="364"/>
      <c r="KI45" s="364"/>
      <c r="KJ45" s="364"/>
      <c r="KK45" s="364"/>
      <c r="KL45" s="364"/>
      <c r="KM45" s="364"/>
      <c r="KN45" s="364"/>
      <c r="KO45" s="364"/>
      <c r="KP45" s="364"/>
      <c r="KQ45" s="364"/>
      <c r="KR45" s="364"/>
      <c r="KS45" s="364"/>
      <c r="KT45" s="364"/>
      <c r="KU45" s="364"/>
      <c r="KV45" s="364"/>
      <c r="KW45" s="364"/>
      <c r="KX45" s="364"/>
      <c r="KY45" s="364"/>
      <c r="KZ45" s="364"/>
      <c r="LA45" s="364"/>
      <c r="LB45" s="364"/>
      <c r="LC45" s="364"/>
      <c r="LD45" s="364"/>
      <c r="LE45" s="364"/>
      <c r="LF45" s="364"/>
      <c r="LG45" s="364"/>
      <c r="LH45" s="364"/>
      <c r="LI45" s="364"/>
      <c r="LJ45" s="364"/>
      <c r="LK45" s="364"/>
      <c r="LL45" s="364"/>
      <c r="LM45" s="364"/>
      <c r="LN45" s="364"/>
      <c r="LO45" s="364"/>
      <c r="LP45" s="364"/>
      <c r="LQ45" s="364"/>
      <c r="LR45" s="364"/>
      <c r="LS45" s="364"/>
      <c r="LT45" s="364"/>
      <c r="LU45" s="364"/>
      <c r="LV45" s="364"/>
      <c r="LW45" s="364"/>
      <c r="LX45" s="364"/>
      <c r="LY45" s="364"/>
      <c r="LZ45" s="364"/>
      <c r="MA45" s="364"/>
      <c r="MB45" s="364"/>
      <c r="MC45" s="364"/>
      <c r="MD45" s="364"/>
      <c r="ME45" s="364"/>
      <c r="MF45" s="364"/>
      <c r="MG45" s="364"/>
      <c r="MH45" s="364"/>
      <c r="MI45" s="364"/>
      <c r="MJ45" s="364"/>
      <c r="MK45" s="364"/>
      <c r="ML45" s="364"/>
      <c r="MM45" s="364"/>
      <c r="MN45" s="364"/>
      <c r="MO45" s="364"/>
      <c r="MP45" s="364"/>
      <c r="MQ45" s="364"/>
      <c r="MR45" s="364"/>
      <c r="MS45" s="364"/>
      <c r="MT45" s="364"/>
      <c r="MU45" s="364"/>
      <c r="MV45" s="364"/>
      <c r="MW45" s="364"/>
      <c r="MX45" s="364"/>
      <c r="MY45" s="364"/>
      <c r="MZ45" s="364"/>
      <c r="NA45" s="364"/>
      <c r="NB45" s="364"/>
      <c r="NC45" s="364"/>
      <c r="ND45" s="364"/>
      <c r="NE45" s="364"/>
      <c r="NF45" s="364"/>
      <c r="NG45" s="364"/>
      <c r="NH45" s="364"/>
      <c r="NI45" s="364"/>
      <c r="NJ45" s="364"/>
      <c r="NK45" s="364"/>
      <c r="NL45" s="364"/>
      <c r="NM45" s="364"/>
      <c r="NN45" s="364"/>
      <c r="NO45" s="364"/>
      <c r="NP45" s="364"/>
      <c r="NQ45" s="364"/>
      <c r="NR45" s="364"/>
      <c r="NS45" s="364"/>
      <c r="NT45" s="364"/>
      <c r="NU45" s="364"/>
      <c r="NV45" s="364"/>
      <c r="NW45" s="364"/>
      <c r="NX45" s="364"/>
      <c r="NY45" s="364"/>
      <c r="NZ45" s="364"/>
      <c r="OA45" s="364"/>
      <c r="OB45" s="364"/>
      <c r="OC45" s="364"/>
      <c r="OD45" s="364"/>
      <c r="OE45" s="364"/>
      <c r="OF45" s="364"/>
      <c r="OG45" s="364"/>
      <c r="OH45" s="364"/>
      <c r="OI45" s="364"/>
      <c r="OJ45" s="364"/>
      <c r="OK45" s="364"/>
      <c r="OL45" s="364"/>
      <c r="OM45" s="364"/>
      <c r="ON45" s="364"/>
      <c r="OO45" s="364"/>
      <c r="OP45" s="364"/>
      <c r="OQ45" s="364"/>
      <c r="OR45" s="364"/>
      <c r="OS45" s="364"/>
      <c r="OT45" s="364"/>
      <c r="OU45" s="364"/>
      <c r="OV45" s="364"/>
      <c r="OW45" s="364"/>
      <c r="OX45" s="364"/>
      <c r="OY45" s="364"/>
      <c r="OZ45" s="364"/>
      <c r="PA45" s="364"/>
      <c r="PB45" s="364"/>
      <c r="PC45" s="364"/>
      <c r="PD45" s="364"/>
      <c r="PE45" s="364"/>
      <c r="PF45" s="364"/>
      <c r="PG45" s="364"/>
      <c r="PH45" s="364"/>
      <c r="PI45" s="364"/>
      <c r="PJ45" s="364"/>
      <c r="PK45" s="364"/>
      <c r="PL45" s="364"/>
      <c r="PM45" s="364"/>
    </row>
    <row r="46" spans="1:429" ht="15">
      <c r="A46" s="363" t="s">
        <v>623</v>
      </c>
      <c r="B46" s="364">
        <f t="shared" si="47"/>
        <v>0</v>
      </c>
      <c r="C46" s="364">
        <f t="shared" si="48"/>
        <v>0</v>
      </c>
      <c r="D46" s="364">
        <f t="shared" si="49"/>
        <v>0</v>
      </c>
      <c r="E46" s="364">
        <f t="shared" si="50"/>
        <v>0</v>
      </c>
      <c r="F46" s="364">
        <f t="shared" si="51"/>
        <v>0</v>
      </c>
      <c r="G46" s="364">
        <f t="shared" si="52"/>
        <v>0</v>
      </c>
      <c r="H46" s="364">
        <f t="shared" si="53"/>
        <v>0</v>
      </c>
      <c r="I46" s="364">
        <f t="shared" si="54"/>
        <v>0</v>
      </c>
      <c r="J46" s="364">
        <f t="shared" si="55"/>
        <v>0</v>
      </c>
      <c r="K46" s="364">
        <f t="shared" si="56"/>
        <v>0</v>
      </c>
      <c r="L46" s="364">
        <f t="shared" si="57"/>
        <v>0</v>
      </c>
      <c r="M46" s="364">
        <f t="shared" si="58"/>
        <v>0</v>
      </c>
      <c r="N46" s="364">
        <f t="shared" si="59"/>
        <v>0</v>
      </c>
      <c r="O46" s="364">
        <f t="shared" si="60"/>
        <v>0</v>
      </c>
      <c r="P46" s="364">
        <f t="shared" si="61"/>
        <v>0</v>
      </c>
      <c r="Q46" s="364">
        <f t="shared" si="62"/>
        <v>0</v>
      </c>
      <c r="R46" s="364">
        <f t="shared" si="63"/>
        <v>0</v>
      </c>
      <c r="S46" s="364">
        <f t="shared" si="64"/>
        <v>0</v>
      </c>
      <c r="T46" s="364">
        <f t="shared" si="65"/>
        <v>0</v>
      </c>
      <c r="U46" s="364">
        <f t="shared" si="66"/>
        <v>0</v>
      </c>
      <c r="V46" s="364">
        <f t="shared" si="67"/>
        <v>0</v>
      </c>
      <c r="W46" s="364">
        <f t="shared" si="68"/>
        <v>0</v>
      </c>
      <c r="X46" s="364">
        <f t="shared" si="69"/>
        <v>0</v>
      </c>
      <c r="Y46" s="364">
        <f t="shared" si="70"/>
        <v>0.15562500000000001</v>
      </c>
      <c r="Z46" s="364">
        <f t="shared" si="71"/>
        <v>0.36105000000000004</v>
      </c>
      <c r="AA46" s="364">
        <f t="shared" si="72"/>
        <v>0</v>
      </c>
      <c r="AB46" s="364">
        <f t="shared" si="73"/>
        <v>0</v>
      </c>
      <c r="AC46" s="364">
        <f t="shared" si="74"/>
        <v>0</v>
      </c>
      <c r="AD46" s="364">
        <f t="shared" si="75"/>
        <v>0</v>
      </c>
      <c r="AE46" s="364">
        <f t="shared" si="76"/>
        <v>0</v>
      </c>
      <c r="AF46" s="364">
        <f t="shared" si="77"/>
        <v>0</v>
      </c>
      <c r="AG46" s="364"/>
      <c r="AH46" s="364"/>
      <c r="AI46" s="364"/>
      <c r="AJ46" s="364"/>
      <c r="AK46" s="364"/>
      <c r="AL46" s="364"/>
      <c r="AM46" s="364"/>
      <c r="AN46" s="364"/>
      <c r="AO46" s="364"/>
      <c r="AP46" s="364"/>
      <c r="AQ46" s="364"/>
      <c r="AR46" s="364"/>
      <c r="AS46" s="364"/>
      <c r="AT46" s="364"/>
      <c r="AU46" s="364"/>
      <c r="AV46" s="364"/>
      <c r="AW46" s="364"/>
      <c r="AX46" s="364"/>
      <c r="AY46" s="364"/>
      <c r="AZ46" s="364"/>
      <c r="BA46" s="364"/>
      <c r="BB46" s="364"/>
      <c r="BC46" s="364"/>
      <c r="BD46" s="364"/>
      <c r="BE46" s="364"/>
      <c r="BF46" s="364"/>
      <c r="BG46" s="364"/>
      <c r="BH46" s="364"/>
      <c r="BI46" s="364"/>
      <c r="BJ46" s="364"/>
      <c r="BK46" s="364"/>
      <c r="BL46" s="364"/>
      <c r="BM46" s="364"/>
      <c r="BN46" s="364"/>
      <c r="BO46" s="364"/>
      <c r="BP46" s="364"/>
      <c r="BQ46" s="364"/>
      <c r="BR46" s="364"/>
      <c r="BS46" s="364"/>
      <c r="BT46" s="364"/>
      <c r="BU46" s="364"/>
      <c r="BV46" s="364"/>
      <c r="BW46" s="364"/>
      <c r="BX46" s="364"/>
      <c r="BY46" s="364"/>
      <c r="BZ46" s="364"/>
      <c r="CA46" s="364"/>
      <c r="CB46" s="364"/>
      <c r="CC46" s="364"/>
      <c r="CD46" s="364"/>
      <c r="CE46" s="364"/>
      <c r="CF46" s="364"/>
      <c r="CG46" s="364"/>
      <c r="CH46" s="364"/>
      <c r="CI46" s="364"/>
      <c r="CJ46" s="364"/>
      <c r="CK46" s="364"/>
      <c r="CL46" s="364"/>
      <c r="CM46" s="364"/>
      <c r="CN46" s="364"/>
      <c r="CO46" s="364"/>
      <c r="CP46" s="364"/>
      <c r="CQ46" s="364"/>
      <c r="CR46" s="364"/>
      <c r="CS46" s="364"/>
      <c r="CT46" s="364"/>
      <c r="CU46" s="364"/>
      <c r="CV46" s="364"/>
      <c r="CW46" s="364"/>
      <c r="CX46" s="364"/>
      <c r="CY46" s="364"/>
      <c r="CZ46" s="364"/>
      <c r="DA46" s="364"/>
      <c r="DB46" s="364"/>
      <c r="DC46" s="364"/>
      <c r="DD46" s="364"/>
      <c r="DE46" s="364"/>
      <c r="DF46" s="364"/>
      <c r="DG46" s="364"/>
      <c r="DH46" s="364"/>
      <c r="DI46" s="364"/>
      <c r="DJ46" s="364"/>
      <c r="DK46" s="364"/>
      <c r="DL46" s="364"/>
      <c r="DM46" s="364"/>
      <c r="DN46" s="364"/>
      <c r="DO46" s="364"/>
      <c r="DP46" s="364"/>
      <c r="DQ46" s="364"/>
      <c r="DR46" s="364"/>
      <c r="DS46" s="364"/>
      <c r="DT46" s="364"/>
      <c r="DU46" s="364"/>
      <c r="DV46" s="364"/>
      <c r="DW46" s="364"/>
      <c r="DX46" s="364"/>
      <c r="DY46" s="364"/>
      <c r="DZ46" s="364"/>
      <c r="EA46" s="364"/>
      <c r="EB46" s="364"/>
      <c r="EC46" s="364"/>
      <c r="ED46" s="364"/>
      <c r="EE46" s="364"/>
      <c r="EF46" s="364"/>
      <c r="EG46" s="364"/>
      <c r="EH46" s="364"/>
      <c r="EI46" s="364"/>
      <c r="EJ46" s="364"/>
      <c r="EK46" s="364"/>
      <c r="EL46" s="364"/>
      <c r="EM46" s="364"/>
      <c r="EN46" s="364"/>
      <c r="EO46" s="364"/>
      <c r="EP46" s="364"/>
      <c r="EQ46" s="364"/>
      <c r="ER46" s="364"/>
      <c r="ES46" s="364"/>
      <c r="ET46" s="364"/>
      <c r="EU46" s="364"/>
      <c r="EV46" s="364"/>
      <c r="EW46" s="364"/>
      <c r="EX46" s="364"/>
      <c r="EY46" s="364"/>
      <c r="EZ46" s="364"/>
      <c r="FA46" s="364"/>
      <c r="FB46" s="364"/>
      <c r="FC46" s="364"/>
      <c r="FD46" s="364"/>
      <c r="FE46" s="364"/>
      <c r="FF46" s="364"/>
      <c r="FG46" s="364"/>
      <c r="FH46" s="364"/>
      <c r="FI46" s="364"/>
      <c r="FJ46" s="364"/>
      <c r="FK46" s="364"/>
      <c r="FL46" s="364"/>
      <c r="FM46" s="364"/>
      <c r="FN46" s="364"/>
      <c r="FO46" s="364"/>
      <c r="FP46" s="364"/>
      <c r="FQ46" s="364"/>
      <c r="FR46" s="364"/>
      <c r="FS46" s="364"/>
      <c r="FT46" s="364"/>
      <c r="FU46" s="364"/>
      <c r="FV46" s="364"/>
      <c r="FW46" s="364"/>
      <c r="FX46" s="364"/>
      <c r="FY46" s="364"/>
      <c r="FZ46" s="364"/>
      <c r="GA46" s="364"/>
      <c r="GB46" s="364"/>
      <c r="GC46" s="364"/>
      <c r="GD46" s="364"/>
      <c r="GE46" s="364"/>
      <c r="GF46" s="364"/>
      <c r="GG46" s="364"/>
      <c r="GH46" s="364"/>
      <c r="GI46" s="364"/>
      <c r="GJ46" s="364"/>
      <c r="GK46" s="364"/>
      <c r="GL46" s="364"/>
      <c r="GM46" s="364"/>
      <c r="GN46" s="364"/>
      <c r="GO46" s="364"/>
      <c r="GP46" s="364"/>
      <c r="GQ46" s="364"/>
      <c r="GR46" s="364"/>
      <c r="GS46" s="364"/>
      <c r="GT46" s="364"/>
      <c r="GU46" s="364"/>
      <c r="GV46" s="364"/>
      <c r="GW46" s="364"/>
      <c r="GX46" s="364"/>
      <c r="GY46" s="364"/>
      <c r="GZ46" s="364"/>
      <c r="HA46" s="364"/>
      <c r="HB46" s="364"/>
      <c r="HC46" s="364"/>
      <c r="HD46" s="364"/>
      <c r="HE46" s="364"/>
      <c r="HF46" s="364"/>
      <c r="HG46" s="364"/>
      <c r="HH46" s="364"/>
      <c r="HI46" s="364"/>
      <c r="HJ46" s="364"/>
      <c r="HK46" s="364"/>
      <c r="HL46" s="364"/>
      <c r="HM46" s="364"/>
      <c r="HN46" s="364"/>
      <c r="HO46" s="364"/>
      <c r="HP46" s="364"/>
      <c r="HQ46" s="364"/>
      <c r="HR46" s="364"/>
      <c r="HS46" s="364"/>
      <c r="HT46" s="364"/>
      <c r="HU46" s="364"/>
      <c r="HV46" s="364"/>
      <c r="HW46" s="364"/>
      <c r="HX46" s="364"/>
      <c r="HY46" s="364"/>
      <c r="HZ46" s="364"/>
      <c r="IA46" s="364"/>
      <c r="IB46" s="364"/>
      <c r="IC46" s="364"/>
      <c r="ID46" s="364"/>
      <c r="IE46" s="364"/>
      <c r="IF46" s="364"/>
      <c r="IG46" s="364"/>
      <c r="IH46" s="364"/>
      <c r="II46" s="364"/>
      <c r="IJ46" s="364"/>
      <c r="IK46" s="364"/>
      <c r="IL46" s="364"/>
      <c r="IM46" s="364"/>
      <c r="IN46" s="364"/>
      <c r="IO46" s="364"/>
      <c r="IP46" s="364"/>
      <c r="IQ46" s="364"/>
      <c r="IR46" s="364"/>
      <c r="IS46" s="364"/>
      <c r="IT46" s="364"/>
      <c r="IU46" s="364"/>
      <c r="IV46" s="364"/>
      <c r="IW46" s="364"/>
      <c r="IX46" s="364"/>
      <c r="IY46" s="364"/>
      <c r="IZ46" s="364"/>
      <c r="JA46" s="364"/>
      <c r="JB46" s="364"/>
      <c r="JC46" s="364"/>
      <c r="JD46" s="364"/>
      <c r="JE46" s="364"/>
      <c r="JF46" s="364"/>
      <c r="JG46" s="364"/>
      <c r="JH46" s="364"/>
      <c r="JI46" s="364"/>
      <c r="JJ46" s="364"/>
      <c r="JK46" s="364"/>
      <c r="JL46" s="364"/>
      <c r="JM46" s="364"/>
      <c r="JN46" s="364"/>
      <c r="JO46" s="364"/>
      <c r="JP46" s="364"/>
      <c r="JQ46" s="364"/>
      <c r="JR46" s="364"/>
      <c r="JS46" s="364"/>
      <c r="JT46" s="364"/>
      <c r="JU46" s="364"/>
      <c r="JV46" s="364"/>
      <c r="JW46" s="364"/>
      <c r="JX46" s="364"/>
      <c r="JY46" s="364"/>
      <c r="JZ46" s="364"/>
      <c r="KA46" s="364"/>
      <c r="KB46" s="364"/>
      <c r="KC46" s="364"/>
      <c r="KD46" s="364"/>
      <c r="KE46" s="364"/>
      <c r="KF46" s="364"/>
      <c r="KG46" s="364"/>
      <c r="KH46" s="364"/>
      <c r="KI46" s="364"/>
      <c r="KJ46" s="364"/>
      <c r="KK46" s="364"/>
      <c r="KL46" s="364"/>
      <c r="KM46" s="364"/>
      <c r="KN46" s="364"/>
      <c r="KO46" s="364"/>
      <c r="KP46" s="364"/>
      <c r="KQ46" s="364"/>
      <c r="KR46" s="364"/>
      <c r="KS46" s="364"/>
      <c r="KT46" s="364"/>
      <c r="KU46" s="364"/>
      <c r="KV46" s="364"/>
      <c r="KW46" s="364"/>
      <c r="KX46" s="364"/>
      <c r="KY46" s="364"/>
      <c r="KZ46" s="364"/>
      <c r="LA46" s="364"/>
      <c r="LB46" s="364"/>
      <c r="LC46" s="364"/>
      <c r="LD46" s="364"/>
      <c r="LE46" s="364"/>
      <c r="LF46" s="364"/>
      <c r="LG46" s="364"/>
      <c r="LH46" s="364"/>
      <c r="LI46" s="364">
        <v>155.625</v>
      </c>
      <c r="LJ46" s="364">
        <v>155.625</v>
      </c>
      <c r="LK46" s="364">
        <v>130.72499999999999</v>
      </c>
      <c r="LL46" s="364">
        <v>74.7</v>
      </c>
      <c r="LM46" s="364"/>
      <c r="LN46" s="364"/>
      <c r="LO46" s="364"/>
      <c r="LP46" s="364"/>
      <c r="LQ46" s="364"/>
      <c r="LR46" s="364"/>
      <c r="LS46" s="364"/>
      <c r="LT46" s="364"/>
      <c r="LU46" s="364"/>
      <c r="LV46" s="364"/>
      <c r="LW46" s="364"/>
      <c r="LX46" s="364"/>
      <c r="LY46" s="364"/>
      <c r="LZ46" s="364"/>
      <c r="MA46" s="364"/>
      <c r="MB46" s="364"/>
      <c r="MC46" s="364"/>
      <c r="MD46" s="364"/>
      <c r="ME46" s="364"/>
      <c r="MF46" s="364"/>
      <c r="MG46" s="364"/>
      <c r="MH46" s="364"/>
      <c r="MI46" s="364"/>
      <c r="MJ46" s="364"/>
      <c r="MK46" s="364"/>
      <c r="ML46" s="364"/>
      <c r="MM46" s="364"/>
      <c r="MN46" s="364"/>
      <c r="MO46" s="364"/>
      <c r="MP46" s="364"/>
      <c r="MQ46" s="364"/>
      <c r="MR46" s="364"/>
      <c r="MS46" s="364"/>
      <c r="MT46" s="364"/>
      <c r="MU46" s="364"/>
      <c r="MV46" s="364"/>
      <c r="MW46" s="364"/>
      <c r="MX46" s="364"/>
      <c r="MY46" s="364"/>
      <c r="MZ46" s="364"/>
      <c r="NA46" s="364"/>
      <c r="NB46" s="364"/>
      <c r="NC46" s="364"/>
      <c r="ND46" s="364"/>
      <c r="NE46" s="364"/>
      <c r="NF46" s="364"/>
      <c r="NG46" s="364"/>
      <c r="NH46" s="364"/>
      <c r="NI46" s="364"/>
      <c r="NJ46" s="364"/>
      <c r="NK46" s="364"/>
      <c r="NL46" s="364"/>
      <c r="NM46" s="364"/>
      <c r="NN46" s="364"/>
      <c r="NO46" s="364"/>
      <c r="NP46" s="364"/>
      <c r="NQ46" s="364"/>
      <c r="NR46" s="364"/>
      <c r="NS46" s="364"/>
      <c r="NT46" s="364"/>
      <c r="NU46" s="364"/>
      <c r="NV46" s="364"/>
      <c r="NW46" s="364"/>
      <c r="NX46" s="364"/>
      <c r="NY46" s="364"/>
      <c r="NZ46" s="364"/>
      <c r="OA46" s="364"/>
      <c r="OB46" s="364"/>
      <c r="OC46" s="364"/>
      <c r="OD46" s="364"/>
      <c r="OE46" s="364"/>
      <c r="OF46" s="364"/>
      <c r="OG46" s="364"/>
      <c r="OH46" s="364"/>
      <c r="OI46" s="364"/>
      <c r="OJ46" s="364"/>
      <c r="OK46" s="364"/>
      <c r="OL46" s="364"/>
      <c r="OM46" s="364"/>
      <c r="ON46" s="364"/>
      <c r="OO46" s="364"/>
      <c r="OP46" s="364"/>
      <c r="OQ46" s="364"/>
      <c r="OR46" s="364"/>
      <c r="OS46" s="364"/>
      <c r="OT46" s="364"/>
      <c r="OU46" s="364"/>
      <c r="OV46" s="364"/>
      <c r="OW46" s="364"/>
      <c r="OX46" s="364"/>
      <c r="OY46" s="364"/>
      <c r="OZ46" s="364"/>
      <c r="PA46" s="364"/>
      <c r="PB46" s="364"/>
      <c r="PC46" s="364"/>
      <c r="PD46" s="364"/>
      <c r="PE46" s="364"/>
      <c r="PF46" s="364"/>
      <c r="PG46" s="364"/>
      <c r="PH46" s="364"/>
      <c r="PI46" s="364"/>
      <c r="PJ46" s="364"/>
      <c r="PK46" s="364"/>
      <c r="PL46" s="364"/>
      <c r="PM46" s="364"/>
    </row>
    <row r="47" spans="1:429" ht="15">
      <c r="A47" s="365" t="s">
        <v>624</v>
      </c>
      <c r="B47" s="364">
        <f t="shared" si="47"/>
        <v>0</v>
      </c>
      <c r="C47" s="364">
        <f t="shared" si="48"/>
        <v>0</v>
      </c>
      <c r="D47" s="364">
        <f t="shared" si="49"/>
        <v>0</v>
      </c>
      <c r="E47" s="364">
        <f t="shared" si="50"/>
        <v>0</v>
      </c>
      <c r="F47" s="364">
        <f t="shared" si="51"/>
        <v>0</v>
      </c>
      <c r="G47" s="364">
        <f t="shared" si="52"/>
        <v>0</v>
      </c>
      <c r="H47" s="364">
        <f t="shared" si="53"/>
        <v>0</v>
      </c>
      <c r="I47" s="364">
        <f t="shared" si="54"/>
        <v>0</v>
      </c>
      <c r="J47" s="364">
        <f t="shared" si="55"/>
        <v>0</v>
      </c>
      <c r="K47" s="364">
        <f t="shared" si="56"/>
        <v>0</v>
      </c>
      <c r="L47" s="364">
        <f t="shared" si="57"/>
        <v>0</v>
      </c>
      <c r="M47" s="364">
        <f t="shared" si="58"/>
        <v>0</v>
      </c>
      <c r="N47" s="364">
        <f t="shared" si="59"/>
        <v>0</v>
      </c>
      <c r="O47" s="364">
        <f t="shared" si="60"/>
        <v>0</v>
      </c>
      <c r="P47" s="364">
        <f t="shared" si="61"/>
        <v>0</v>
      </c>
      <c r="Q47" s="364">
        <f t="shared" si="62"/>
        <v>0</v>
      </c>
      <c r="R47" s="364">
        <f t="shared" si="63"/>
        <v>0</v>
      </c>
      <c r="S47" s="364">
        <f t="shared" si="64"/>
        <v>0</v>
      </c>
      <c r="T47" s="364">
        <f t="shared" si="65"/>
        <v>0</v>
      </c>
      <c r="U47" s="364">
        <f t="shared" si="66"/>
        <v>0</v>
      </c>
      <c r="V47" s="364">
        <f t="shared" si="67"/>
        <v>0</v>
      </c>
      <c r="W47" s="364">
        <f t="shared" si="68"/>
        <v>0</v>
      </c>
      <c r="X47" s="364">
        <f t="shared" si="69"/>
        <v>0</v>
      </c>
      <c r="Y47" s="364">
        <f t="shared" si="70"/>
        <v>0</v>
      </c>
      <c r="Z47" s="364">
        <f t="shared" si="71"/>
        <v>0</v>
      </c>
      <c r="AA47" s="364">
        <f t="shared" si="72"/>
        <v>0</v>
      </c>
      <c r="AB47" s="364">
        <f t="shared" si="73"/>
        <v>0</v>
      </c>
      <c r="AC47" s="364">
        <f t="shared" si="74"/>
        <v>0</v>
      </c>
      <c r="AD47" s="364">
        <f t="shared" si="75"/>
        <v>0</v>
      </c>
      <c r="AE47" s="364">
        <f t="shared" si="76"/>
        <v>0</v>
      </c>
      <c r="AF47" s="364">
        <f t="shared" si="77"/>
        <v>0</v>
      </c>
      <c r="AG47" s="364"/>
      <c r="AH47" s="364"/>
      <c r="AI47" s="364"/>
      <c r="AJ47" s="364"/>
      <c r="AK47" s="364"/>
      <c r="AL47" s="364"/>
      <c r="AM47" s="364"/>
      <c r="AN47" s="364"/>
      <c r="AO47" s="364"/>
      <c r="AP47" s="364"/>
      <c r="AQ47" s="364"/>
      <c r="AR47" s="364"/>
      <c r="AS47" s="364"/>
      <c r="AT47" s="364"/>
      <c r="AU47" s="364"/>
      <c r="AV47" s="364"/>
      <c r="AW47" s="364"/>
      <c r="AX47" s="364"/>
      <c r="AY47" s="364"/>
      <c r="AZ47" s="364"/>
      <c r="BA47" s="364"/>
      <c r="BB47" s="364"/>
      <c r="BC47" s="364"/>
      <c r="BD47" s="364"/>
      <c r="BE47" s="364"/>
      <c r="BF47" s="364"/>
      <c r="BG47" s="364"/>
      <c r="BH47" s="364"/>
      <c r="BI47" s="364"/>
      <c r="BJ47" s="364"/>
      <c r="BK47" s="364"/>
      <c r="BL47" s="364"/>
      <c r="BM47" s="364"/>
      <c r="BN47" s="364"/>
      <c r="BO47" s="364"/>
      <c r="BP47" s="364"/>
      <c r="BQ47" s="364"/>
      <c r="BR47" s="364"/>
      <c r="BS47" s="364"/>
      <c r="BT47" s="364"/>
      <c r="BU47" s="364"/>
      <c r="BV47" s="364"/>
      <c r="BW47" s="364"/>
      <c r="BX47" s="364"/>
      <c r="BY47" s="364"/>
      <c r="BZ47" s="364"/>
      <c r="CA47" s="364"/>
      <c r="CB47" s="364"/>
      <c r="CC47" s="364"/>
      <c r="CD47" s="364"/>
      <c r="CE47" s="364"/>
      <c r="CF47" s="364"/>
      <c r="CG47" s="364"/>
      <c r="CH47" s="364"/>
      <c r="CI47" s="364"/>
      <c r="CJ47" s="364"/>
      <c r="CK47" s="364"/>
      <c r="CL47" s="364"/>
      <c r="CM47" s="364"/>
      <c r="CN47" s="364"/>
      <c r="CO47" s="364"/>
      <c r="CP47" s="364"/>
      <c r="CQ47" s="364"/>
      <c r="CR47" s="364"/>
      <c r="CS47" s="364"/>
      <c r="CT47" s="364"/>
      <c r="CU47" s="364"/>
      <c r="CV47" s="364"/>
      <c r="CW47" s="364"/>
      <c r="CX47" s="364"/>
      <c r="CY47" s="364"/>
      <c r="CZ47" s="364"/>
      <c r="DA47" s="364"/>
      <c r="DB47" s="364"/>
      <c r="DC47" s="364"/>
      <c r="DD47" s="364"/>
      <c r="DE47" s="364"/>
      <c r="DF47" s="364"/>
      <c r="DG47" s="364"/>
      <c r="DH47" s="364"/>
      <c r="DI47" s="364"/>
      <c r="DJ47" s="364"/>
      <c r="DK47" s="364"/>
      <c r="DL47" s="364"/>
      <c r="DM47" s="364"/>
      <c r="DN47" s="364"/>
      <c r="DO47" s="364"/>
      <c r="DP47" s="364"/>
      <c r="DQ47" s="364"/>
      <c r="DR47" s="364"/>
      <c r="DS47" s="364"/>
      <c r="DT47" s="364"/>
      <c r="DU47" s="364"/>
      <c r="DV47" s="364"/>
      <c r="DW47" s="364"/>
      <c r="DX47" s="364"/>
      <c r="DY47" s="364"/>
      <c r="DZ47" s="364"/>
      <c r="EA47" s="364"/>
      <c r="EB47" s="364"/>
      <c r="EC47" s="364"/>
      <c r="ED47" s="364"/>
      <c r="EE47" s="364"/>
      <c r="EF47" s="364"/>
      <c r="EG47" s="364"/>
      <c r="EH47" s="364"/>
      <c r="EI47" s="364"/>
      <c r="EJ47" s="364"/>
      <c r="EK47" s="364"/>
      <c r="EL47" s="364"/>
      <c r="EM47" s="364"/>
      <c r="EN47" s="364"/>
      <c r="EO47" s="364"/>
      <c r="EP47" s="364"/>
      <c r="EQ47" s="364"/>
      <c r="ER47" s="364"/>
      <c r="ES47" s="364"/>
      <c r="ET47" s="364"/>
      <c r="EU47" s="364"/>
      <c r="EV47" s="364"/>
      <c r="EW47" s="364"/>
      <c r="EX47" s="364"/>
      <c r="EY47" s="364"/>
      <c r="EZ47" s="364"/>
      <c r="FA47" s="364"/>
      <c r="FB47" s="364"/>
      <c r="FC47" s="364"/>
      <c r="FD47" s="364"/>
      <c r="FE47" s="364"/>
      <c r="FF47" s="364"/>
      <c r="FG47" s="364"/>
      <c r="FH47" s="364"/>
      <c r="FI47" s="364"/>
      <c r="FJ47" s="364"/>
      <c r="FK47" s="364"/>
      <c r="FL47" s="364"/>
      <c r="FM47" s="364"/>
      <c r="FN47" s="364"/>
      <c r="FO47" s="364"/>
      <c r="FP47" s="364"/>
      <c r="FQ47" s="364"/>
      <c r="FR47" s="364"/>
      <c r="FS47" s="364"/>
      <c r="FT47" s="364"/>
      <c r="FU47" s="364"/>
      <c r="FV47" s="364"/>
      <c r="FW47" s="364"/>
      <c r="FX47" s="364"/>
      <c r="FY47" s="364"/>
      <c r="FZ47" s="364"/>
      <c r="GA47" s="364"/>
      <c r="GB47" s="364"/>
      <c r="GC47" s="364"/>
      <c r="GD47" s="364"/>
      <c r="GE47" s="364"/>
      <c r="GF47" s="364"/>
      <c r="GG47" s="364"/>
      <c r="GH47" s="364"/>
      <c r="GI47" s="364"/>
      <c r="GJ47" s="364"/>
      <c r="GK47" s="364"/>
      <c r="GL47" s="364"/>
      <c r="GM47" s="364"/>
      <c r="GN47" s="364"/>
      <c r="GO47" s="364"/>
      <c r="GP47" s="364"/>
      <c r="GQ47" s="364"/>
      <c r="GR47" s="364"/>
      <c r="GS47" s="364"/>
      <c r="GT47" s="364"/>
      <c r="GU47" s="364"/>
      <c r="GV47" s="364"/>
      <c r="GW47" s="364"/>
      <c r="GX47" s="364"/>
      <c r="GY47" s="364"/>
      <c r="GZ47" s="364"/>
      <c r="HA47" s="364"/>
      <c r="HB47" s="364"/>
      <c r="HC47" s="364"/>
      <c r="HD47" s="364"/>
      <c r="HE47" s="364"/>
      <c r="HF47" s="364"/>
      <c r="HG47" s="364"/>
      <c r="HH47" s="364"/>
      <c r="HI47" s="364"/>
      <c r="HJ47" s="364"/>
      <c r="HK47" s="364"/>
      <c r="HL47" s="364"/>
      <c r="HM47" s="364"/>
      <c r="HN47" s="364"/>
      <c r="HO47" s="364"/>
      <c r="HP47" s="364"/>
      <c r="HQ47" s="364"/>
      <c r="HR47" s="364"/>
      <c r="HS47" s="364"/>
      <c r="HT47" s="364"/>
      <c r="HU47" s="364"/>
      <c r="HV47" s="364"/>
      <c r="HW47" s="364"/>
      <c r="HX47" s="364"/>
      <c r="HY47" s="364"/>
      <c r="HZ47" s="364"/>
      <c r="IA47" s="364"/>
      <c r="IB47" s="364"/>
      <c r="IC47" s="364"/>
      <c r="ID47" s="364"/>
      <c r="IE47" s="364"/>
      <c r="IF47" s="364"/>
      <c r="IG47" s="364"/>
      <c r="IH47" s="364"/>
      <c r="II47" s="364"/>
      <c r="IJ47" s="364"/>
      <c r="IK47" s="364"/>
      <c r="IL47" s="364"/>
      <c r="IM47" s="364"/>
      <c r="IN47" s="364"/>
      <c r="IO47" s="364"/>
      <c r="IP47" s="364"/>
      <c r="IQ47" s="364"/>
      <c r="IR47" s="364"/>
      <c r="IS47" s="364"/>
      <c r="IT47" s="364"/>
      <c r="IU47" s="364"/>
      <c r="IV47" s="364"/>
      <c r="IW47" s="364"/>
      <c r="IX47" s="364"/>
      <c r="IY47" s="364"/>
      <c r="IZ47" s="364"/>
      <c r="JA47" s="364"/>
      <c r="JB47" s="364"/>
      <c r="JC47" s="364"/>
      <c r="JD47" s="364"/>
      <c r="JE47" s="364"/>
      <c r="JF47" s="364"/>
      <c r="JG47" s="364"/>
      <c r="JH47" s="364"/>
      <c r="JI47" s="364"/>
      <c r="JJ47" s="364"/>
      <c r="JK47" s="364"/>
      <c r="JL47" s="364"/>
      <c r="JM47" s="364"/>
      <c r="JN47" s="364"/>
      <c r="JO47" s="364"/>
      <c r="JP47" s="364"/>
      <c r="JQ47" s="364"/>
      <c r="JR47" s="364"/>
      <c r="JS47" s="364"/>
      <c r="JT47" s="364"/>
      <c r="JU47" s="364"/>
      <c r="JV47" s="364"/>
      <c r="JW47" s="364"/>
      <c r="JX47" s="364"/>
      <c r="JY47" s="364"/>
      <c r="JZ47" s="364"/>
      <c r="KA47" s="364"/>
      <c r="KB47" s="364"/>
      <c r="KC47" s="364"/>
      <c r="KD47" s="364"/>
      <c r="KE47" s="364"/>
      <c r="KF47" s="364"/>
      <c r="KG47" s="364"/>
      <c r="KH47" s="364"/>
      <c r="KI47" s="364"/>
      <c r="KJ47" s="364"/>
      <c r="KK47" s="364"/>
      <c r="KL47" s="364"/>
      <c r="KM47" s="364"/>
      <c r="KN47" s="364"/>
      <c r="KO47" s="364"/>
      <c r="KP47" s="364"/>
      <c r="KQ47" s="364"/>
      <c r="KR47" s="364"/>
      <c r="KS47" s="364"/>
      <c r="KT47" s="364"/>
      <c r="KU47" s="364"/>
      <c r="KV47" s="364"/>
      <c r="KW47" s="364"/>
      <c r="KX47" s="364"/>
      <c r="KY47" s="364"/>
      <c r="KZ47" s="364"/>
      <c r="LA47" s="364"/>
      <c r="LB47" s="364"/>
      <c r="LC47" s="364"/>
      <c r="LD47" s="364"/>
      <c r="LE47" s="364"/>
      <c r="LF47" s="364"/>
      <c r="LG47" s="364"/>
      <c r="LH47" s="364"/>
      <c r="LI47" s="364"/>
      <c r="LJ47" s="364"/>
      <c r="LK47" s="364"/>
      <c r="LL47" s="364"/>
      <c r="LM47" s="364"/>
      <c r="LN47" s="364"/>
      <c r="LO47" s="364"/>
      <c r="LP47" s="364"/>
      <c r="LQ47" s="364"/>
      <c r="LR47" s="364"/>
      <c r="LS47" s="364"/>
      <c r="LT47" s="364"/>
      <c r="LU47" s="364"/>
      <c r="LV47" s="364"/>
      <c r="LW47" s="364"/>
      <c r="LX47" s="364"/>
      <c r="LY47" s="364"/>
      <c r="LZ47" s="364"/>
      <c r="MA47" s="364"/>
      <c r="MB47" s="364"/>
      <c r="MC47" s="364"/>
      <c r="MD47" s="364"/>
      <c r="ME47" s="364"/>
      <c r="MF47" s="364"/>
      <c r="MG47" s="364"/>
      <c r="MH47" s="364"/>
      <c r="MI47" s="364"/>
      <c r="MJ47" s="364"/>
      <c r="MK47" s="364"/>
      <c r="ML47" s="364"/>
      <c r="MM47" s="364"/>
      <c r="MN47" s="364"/>
      <c r="MO47" s="364"/>
      <c r="MP47" s="364"/>
      <c r="MQ47" s="364"/>
      <c r="MR47" s="364"/>
      <c r="MS47" s="364"/>
      <c r="MT47" s="364"/>
      <c r="MU47" s="364"/>
      <c r="MV47" s="364"/>
      <c r="MW47" s="364"/>
      <c r="MX47" s="364"/>
      <c r="MY47" s="364"/>
      <c r="MZ47" s="364"/>
      <c r="NA47" s="364"/>
      <c r="NB47" s="364"/>
      <c r="NC47" s="364"/>
      <c r="ND47" s="364"/>
      <c r="NE47" s="364"/>
      <c r="NF47" s="364"/>
      <c r="NG47" s="364"/>
      <c r="NH47" s="364"/>
      <c r="NI47" s="364"/>
      <c r="NJ47" s="364"/>
      <c r="NK47" s="364"/>
      <c r="NL47" s="364"/>
      <c r="NM47" s="364"/>
      <c r="NN47" s="364"/>
      <c r="NO47" s="364"/>
      <c r="NP47" s="364"/>
      <c r="NQ47" s="364"/>
      <c r="NR47" s="364"/>
      <c r="NS47" s="364"/>
      <c r="NT47" s="364"/>
      <c r="NU47" s="364"/>
      <c r="NV47" s="364"/>
      <c r="NW47" s="364"/>
      <c r="NX47" s="364"/>
      <c r="NY47" s="364"/>
      <c r="NZ47" s="364"/>
      <c r="OA47" s="364"/>
      <c r="OB47" s="364"/>
      <c r="OC47" s="364"/>
      <c r="OD47" s="364"/>
      <c r="OE47" s="364"/>
      <c r="OF47" s="364"/>
      <c r="OG47" s="364"/>
      <c r="OH47" s="364"/>
      <c r="OI47" s="364"/>
      <c r="OJ47" s="364"/>
      <c r="OK47" s="364"/>
      <c r="OL47" s="364"/>
      <c r="OM47" s="364"/>
      <c r="ON47" s="364"/>
      <c r="OO47" s="364"/>
      <c r="OP47" s="364"/>
      <c r="OQ47" s="364"/>
      <c r="OR47" s="364"/>
      <c r="OS47" s="364"/>
      <c r="OT47" s="364"/>
      <c r="OU47" s="364"/>
      <c r="OV47" s="364"/>
      <c r="OW47" s="364"/>
      <c r="OX47" s="364"/>
      <c r="OY47" s="364"/>
      <c r="OZ47" s="364"/>
      <c r="PA47" s="364"/>
      <c r="PB47" s="364"/>
      <c r="PC47" s="364"/>
      <c r="PD47" s="364"/>
      <c r="PE47" s="364"/>
      <c r="PF47" s="364"/>
      <c r="PG47" s="364"/>
      <c r="PH47" s="364"/>
      <c r="PI47" s="364"/>
      <c r="PJ47" s="364"/>
      <c r="PK47" s="364"/>
      <c r="PL47" s="364"/>
      <c r="PM47" s="364"/>
    </row>
    <row r="48" spans="1:429" ht="15">
      <c r="A48" s="363" t="s">
        <v>625</v>
      </c>
      <c r="B48" s="364">
        <f t="shared" si="47"/>
        <v>0</v>
      </c>
      <c r="C48" s="364">
        <f t="shared" si="48"/>
        <v>0</v>
      </c>
      <c r="D48" s="364">
        <f t="shared" si="49"/>
        <v>0</v>
      </c>
      <c r="E48" s="364">
        <f t="shared" si="50"/>
        <v>0</v>
      </c>
      <c r="F48" s="364">
        <f t="shared" si="51"/>
        <v>0</v>
      </c>
      <c r="G48" s="364">
        <f t="shared" si="52"/>
        <v>0</v>
      </c>
      <c r="H48" s="364">
        <f t="shared" si="53"/>
        <v>0</v>
      </c>
      <c r="I48" s="364">
        <f t="shared" si="54"/>
        <v>0</v>
      </c>
      <c r="J48" s="364">
        <f t="shared" si="55"/>
        <v>0</v>
      </c>
      <c r="K48" s="364">
        <f t="shared" si="56"/>
        <v>0</v>
      </c>
      <c r="L48" s="364">
        <f t="shared" si="57"/>
        <v>0</v>
      </c>
      <c r="M48" s="364">
        <f t="shared" si="58"/>
        <v>0</v>
      </c>
      <c r="N48" s="364">
        <f t="shared" si="59"/>
        <v>0</v>
      </c>
      <c r="O48" s="364">
        <f t="shared" si="60"/>
        <v>0</v>
      </c>
      <c r="P48" s="364">
        <f t="shared" si="61"/>
        <v>0</v>
      </c>
      <c r="Q48" s="364">
        <f t="shared" si="62"/>
        <v>0</v>
      </c>
      <c r="R48" s="364">
        <f t="shared" si="63"/>
        <v>0</v>
      </c>
      <c r="S48" s="364">
        <f t="shared" si="64"/>
        <v>0</v>
      </c>
      <c r="T48" s="364">
        <f t="shared" si="65"/>
        <v>0</v>
      </c>
      <c r="U48" s="364">
        <f t="shared" si="66"/>
        <v>0</v>
      </c>
      <c r="V48" s="364">
        <f t="shared" si="67"/>
        <v>0</v>
      </c>
      <c r="W48" s="364">
        <f t="shared" si="68"/>
        <v>0</v>
      </c>
      <c r="X48" s="364">
        <f t="shared" si="69"/>
        <v>0</v>
      </c>
      <c r="Y48" s="364">
        <f t="shared" si="70"/>
        <v>0</v>
      </c>
      <c r="Z48" s="364">
        <f t="shared" si="71"/>
        <v>0</v>
      </c>
      <c r="AA48" s="364">
        <f t="shared" si="72"/>
        <v>0</v>
      </c>
      <c r="AB48" s="364">
        <f t="shared" si="73"/>
        <v>0</v>
      </c>
      <c r="AC48" s="364">
        <f t="shared" si="74"/>
        <v>0</v>
      </c>
      <c r="AD48" s="364">
        <f t="shared" si="75"/>
        <v>0</v>
      </c>
      <c r="AE48" s="364">
        <f t="shared" si="76"/>
        <v>0</v>
      </c>
      <c r="AF48" s="364">
        <f t="shared" si="77"/>
        <v>0</v>
      </c>
      <c r="AG48" s="364"/>
      <c r="AH48" s="364"/>
      <c r="AI48" s="364"/>
      <c r="AJ48" s="364"/>
      <c r="AK48" s="364"/>
      <c r="AL48" s="364"/>
      <c r="AM48" s="364"/>
      <c r="AN48" s="364"/>
      <c r="AO48" s="364"/>
      <c r="AP48" s="364"/>
      <c r="AQ48" s="364"/>
      <c r="AR48" s="364"/>
      <c r="AS48" s="364"/>
      <c r="AT48" s="364"/>
      <c r="AU48" s="364"/>
      <c r="AV48" s="364"/>
      <c r="AW48" s="364"/>
      <c r="AX48" s="364"/>
      <c r="AY48" s="364"/>
      <c r="AZ48" s="364"/>
      <c r="BA48" s="364"/>
      <c r="BB48" s="364"/>
      <c r="BC48" s="364"/>
      <c r="BD48" s="364"/>
      <c r="BE48" s="364"/>
      <c r="BF48" s="364"/>
      <c r="BG48" s="364"/>
      <c r="BH48" s="364"/>
      <c r="BI48" s="364"/>
      <c r="BJ48" s="364"/>
      <c r="BK48" s="364"/>
      <c r="BL48" s="364"/>
      <c r="BM48" s="364"/>
      <c r="BN48" s="364"/>
      <c r="BO48" s="364"/>
      <c r="BP48" s="364"/>
      <c r="BQ48" s="364"/>
      <c r="BR48" s="364"/>
      <c r="BS48" s="364"/>
      <c r="BT48" s="364"/>
      <c r="BU48" s="364"/>
      <c r="BV48" s="364"/>
      <c r="BW48" s="364"/>
      <c r="BX48" s="364"/>
      <c r="BY48" s="364"/>
      <c r="BZ48" s="364"/>
      <c r="CA48" s="364"/>
      <c r="CB48" s="364"/>
      <c r="CC48" s="364"/>
      <c r="CD48" s="364"/>
      <c r="CE48" s="364"/>
      <c r="CF48" s="364"/>
      <c r="CG48" s="364"/>
      <c r="CH48" s="364"/>
      <c r="CI48" s="364"/>
      <c r="CJ48" s="364"/>
      <c r="CK48" s="364"/>
      <c r="CL48" s="364"/>
      <c r="CM48" s="364"/>
      <c r="CN48" s="364"/>
      <c r="CO48" s="364"/>
      <c r="CP48" s="364"/>
      <c r="CQ48" s="364"/>
      <c r="CR48" s="364"/>
      <c r="CS48" s="364"/>
      <c r="CT48" s="364"/>
      <c r="CU48" s="364"/>
      <c r="CV48" s="364"/>
      <c r="CW48" s="364"/>
      <c r="CX48" s="364"/>
      <c r="CY48" s="364"/>
      <c r="CZ48" s="364"/>
      <c r="DA48" s="364"/>
      <c r="DB48" s="364"/>
      <c r="DC48" s="364"/>
      <c r="DD48" s="364"/>
      <c r="DE48" s="364"/>
      <c r="DF48" s="364"/>
      <c r="DG48" s="364"/>
      <c r="DH48" s="364"/>
      <c r="DI48" s="364"/>
      <c r="DJ48" s="364"/>
      <c r="DK48" s="364"/>
      <c r="DL48" s="364"/>
      <c r="DM48" s="364"/>
      <c r="DN48" s="364"/>
      <c r="DO48" s="364"/>
      <c r="DP48" s="364"/>
      <c r="DQ48" s="364"/>
      <c r="DR48" s="364"/>
      <c r="DS48" s="364"/>
      <c r="DT48" s="364"/>
      <c r="DU48" s="364"/>
      <c r="DV48" s="364"/>
      <c r="DW48" s="364"/>
      <c r="DX48" s="364"/>
      <c r="DY48" s="364"/>
      <c r="DZ48" s="364"/>
      <c r="EA48" s="364"/>
      <c r="EB48" s="364"/>
      <c r="EC48" s="364"/>
      <c r="ED48" s="364"/>
      <c r="EE48" s="364"/>
      <c r="EF48" s="364"/>
      <c r="EG48" s="364"/>
      <c r="EH48" s="364"/>
      <c r="EI48" s="364"/>
      <c r="EJ48" s="364"/>
      <c r="EK48" s="364"/>
      <c r="EL48" s="364"/>
      <c r="EM48" s="364"/>
      <c r="EN48" s="364"/>
      <c r="EO48" s="364"/>
      <c r="EP48" s="364"/>
      <c r="EQ48" s="364"/>
      <c r="ER48" s="364"/>
      <c r="ES48" s="364"/>
      <c r="ET48" s="364"/>
      <c r="EU48" s="364"/>
      <c r="EV48" s="364"/>
      <c r="EW48" s="364"/>
      <c r="EX48" s="364"/>
      <c r="EY48" s="364"/>
      <c r="EZ48" s="364"/>
      <c r="FA48" s="364"/>
      <c r="FB48" s="364"/>
      <c r="FC48" s="364"/>
      <c r="FD48" s="364"/>
      <c r="FE48" s="364"/>
      <c r="FF48" s="364"/>
      <c r="FG48" s="364"/>
      <c r="FH48" s="364"/>
      <c r="FI48" s="364"/>
      <c r="FJ48" s="364"/>
      <c r="FK48" s="364"/>
      <c r="FL48" s="364"/>
      <c r="FM48" s="364"/>
      <c r="FN48" s="364"/>
      <c r="FO48" s="364"/>
      <c r="FP48" s="364"/>
      <c r="FQ48" s="364"/>
      <c r="FR48" s="364"/>
      <c r="FS48" s="364"/>
      <c r="FT48" s="364"/>
      <c r="FU48" s="364"/>
      <c r="FV48" s="364"/>
      <c r="FW48" s="364"/>
      <c r="FX48" s="364"/>
      <c r="FY48" s="364"/>
      <c r="FZ48" s="364"/>
      <c r="GA48" s="364"/>
      <c r="GB48" s="364"/>
      <c r="GC48" s="364"/>
      <c r="GD48" s="364"/>
      <c r="GE48" s="364"/>
      <c r="GF48" s="364"/>
      <c r="GG48" s="364"/>
      <c r="GH48" s="364"/>
      <c r="GI48" s="364"/>
      <c r="GJ48" s="364"/>
      <c r="GK48" s="364"/>
      <c r="GL48" s="364"/>
      <c r="GM48" s="364"/>
      <c r="GN48" s="364"/>
      <c r="GO48" s="364"/>
      <c r="GP48" s="364"/>
      <c r="GQ48" s="364"/>
      <c r="GR48" s="364"/>
      <c r="GS48" s="364"/>
      <c r="GT48" s="364"/>
      <c r="GU48" s="364"/>
      <c r="GV48" s="364"/>
      <c r="GW48" s="364"/>
      <c r="GX48" s="364"/>
      <c r="GY48" s="364"/>
      <c r="GZ48" s="364"/>
      <c r="HA48" s="364"/>
      <c r="HB48" s="364"/>
      <c r="HC48" s="364"/>
      <c r="HD48" s="364"/>
      <c r="HE48" s="364"/>
      <c r="HF48" s="364"/>
      <c r="HG48" s="364"/>
      <c r="HH48" s="364"/>
      <c r="HI48" s="364"/>
      <c r="HJ48" s="364"/>
      <c r="HK48" s="364"/>
      <c r="HL48" s="364"/>
      <c r="HM48" s="364"/>
      <c r="HN48" s="364"/>
      <c r="HO48" s="364"/>
      <c r="HP48" s="364"/>
      <c r="HQ48" s="364"/>
      <c r="HR48" s="364"/>
      <c r="HS48" s="364"/>
      <c r="HT48" s="364"/>
      <c r="HU48" s="364"/>
      <c r="HV48" s="364"/>
      <c r="HW48" s="364"/>
      <c r="HX48" s="364"/>
      <c r="HY48" s="364"/>
      <c r="HZ48" s="364"/>
      <c r="IA48" s="364"/>
      <c r="IB48" s="364"/>
      <c r="IC48" s="364"/>
      <c r="ID48" s="364"/>
      <c r="IE48" s="364"/>
      <c r="IF48" s="364"/>
      <c r="IG48" s="364"/>
      <c r="IH48" s="364"/>
      <c r="II48" s="364"/>
      <c r="IJ48" s="364"/>
      <c r="IK48" s="364"/>
      <c r="IL48" s="364"/>
      <c r="IM48" s="364"/>
      <c r="IN48" s="364"/>
      <c r="IO48" s="364"/>
      <c r="IP48" s="364"/>
      <c r="IQ48" s="364"/>
      <c r="IR48" s="364"/>
      <c r="IS48" s="364"/>
      <c r="IT48" s="364"/>
      <c r="IU48" s="364"/>
      <c r="IV48" s="364"/>
      <c r="IW48" s="364"/>
      <c r="IX48" s="364"/>
      <c r="IY48" s="364"/>
      <c r="IZ48" s="364"/>
      <c r="JA48" s="364"/>
      <c r="JB48" s="364"/>
      <c r="JC48" s="364"/>
      <c r="JD48" s="364"/>
      <c r="JE48" s="364"/>
      <c r="JF48" s="364"/>
      <c r="JG48" s="364"/>
      <c r="JH48" s="364"/>
      <c r="JI48" s="364"/>
      <c r="JJ48" s="364"/>
      <c r="JK48" s="364"/>
      <c r="JL48" s="364"/>
      <c r="JM48" s="364"/>
      <c r="JN48" s="364"/>
      <c r="JO48" s="364"/>
      <c r="JP48" s="364"/>
      <c r="JQ48" s="364"/>
      <c r="JR48" s="364"/>
      <c r="JS48" s="364"/>
      <c r="JT48" s="364"/>
      <c r="JU48" s="364"/>
      <c r="JV48" s="364"/>
      <c r="JW48" s="364"/>
      <c r="JX48" s="364"/>
      <c r="JY48" s="364"/>
      <c r="JZ48" s="364"/>
      <c r="KA48" s="364"/>
      <c r="KB48" s="364"/>
      <c r="KC48" s="364"/>
      <c r="KD48" s="364"/>
      <c r="KE48" s="364"/>
      <c r="KF48" s="364"/>
      <c r="KG48" s="364"/>
      <c r="KH48" s="364"/>
      <c r="KI48" s="364"/>
      <c r="KJ48" s="364"/>
      <c r="KK48" s="364"/>
      <c r="KL48" s="364"/>
      <c r="KM48" s="364"/>
      <c r="KN48" s="364"/>
      <c r="KO48" s="364"/>
      <c r="KP48" s="364"/>
      <c r="KQ48" s="364"/>
      <c r="KR48" s="364"/>
      <c r="KS48" s="364"/>
      <c r="KT48" s="364"/>
      <c r="KU48" s="364"/>
      <c r="KV48" s="364"/>
      <c r="KW48" s="364"/>
      <c r="KX48" s="364"/>
      <c r="KY48" s="364"/>
      <c r="KZ48" s="364"/>
      <c r="LA48" s="364"/>
      <c r="LB48" s="364"/>
      <c r="LC48" s="364"/>
      <c r="LD48" s="364"/>
      <c r="LE48" s="364"/>
      <c r="LF48" s="364"/>
      <c r="LG48" s="364"/>
      <c r="LH48" s="364"/>
      <c r="LI48" s="364"/>
      <c r="LJ48" s="364"/>
      <c r="LK48" s="364"/>
      <c r="LL48" s="364"/>
      <c r="LM48" s="364"/>
      <c r="LN48" s="364"/>
      <c r="LO48" s="364"/>
      <c r="LP48" s="364"/>
      <c r="LQ48" s="364"/>
      <c r="LR48" s="364"/>
      <c r="LS48" s="364"/>
      <c r="LT48" s="364"/>
      <c r="LU48" s="364"/>
      <c r="LV48" s="364"/>
      <c r="LW48" s="364"/>
      <c r="LX48" s="364"/>
      <c r="LY48" s="364"/>
      <c r="LZ48" s="364"/>
      <c r="MA48" s="364"/>
      <c r="MB48" s="364"/>
      <c r="MC48" s="364"/>
      <c r="MD48" s="364"/>
      <c r="ME48" s="364"/>
      <c r="MF48" s="364"/>
      <c r="MG48" s="364"/>
      <c r="MH48" s="364"/>
      <c r="MI48" s="364"/>
      <c r="MJ48" s="364"/>
      <c r="MK48" s="364"/>
      <c r="ML48" s="364"/>
      <c r="MM48" s="364"/>
      <c r="MN48" s="364"/>
      <c r="MO48" s="364"/>
      <c r="MP48" s="364"/>
      <c r="MQ48" s="364"/>
      <c r="MR48" s="364"/>
      <c r="MS48" s="364"/>
      <c r="MT48" s="364"/>
      <c r="MU48" s="364"/>
      <c r="MV48" s="364"/>
      <c r="MW48" s="364"/>
      <c r="MX48" s="364"/>
      <c r="MY48" s="364"/>
      <c r="MZ48" s="364"/>
      <c r="NA48" s="364"/>
      <c r="NB48" s="364"/>
      <c r="NC48" s="364"/>
      <c r="ND48" s="364"/>
      <c r="NE48" s="364"/>
      <c r="NF48" s="364"/>
      <c r="NG48" s="364"/>
      <c r="NH48" s="364"/>
      <c r="NI48" s="364"/>
      <c r="NJ48" s="364"/>
      <c r="NK48" s="364"/>
      <c r="NL48" s="364"/>
      <c r="NM48" s="364"/>
      <c r="NN48" s="364"/>
      <c r="NO48" s="364"/>
      <c r="NP48" s="364"/>
      <c r="NQ48" s="364"/>
      <c r="NR48" s="364"/>
      <c r="NS48" s="364"/>
      <c r="NT48" s="364"/>
      <c r="NU48" s="364"/>
      <c r="NV48" s="364"/>
      <c r="NW48" s="364"/>
      <c r="NX48" s="364"/>
      <c r="NY48" s="364"/>
      <c r="NZ48" s="364"/>
      <c r="OA48" s="364"/>
      <c r="OB48" s="364"/>
      <c r="OC48" s="364"/>
      <c r="OD48" s="364"/>
      <c r="OE48" s="364"/>
      <c r="OF48" s="364"/>
      <c r="OG48" s="364"/>
      <c r="OH48" s="364"/>
      <c r="OI48" s="364"/>
      <c r="OJ48" s="364"/>
      <c r="OK48" s="364"/>
      <c r="OL48" s="364"/>
      <c r="OM48" s="364"/>
      <c r="ON48" s="364"/>
      <c r="OO48" s="364"/>
      <c r="OP48" s="364"/>
      <c r="OQ48" s="364"/>
      <c r="OR48" s="364"/>
      <c r="OS48" s="364"/>
      <c r="OT48" s="364"/>
      <c r="OU48" s="364"/>
      <c r="OV48" s="364"/>
      <c r="OW48" s="364"/>
      <c r="OX48" s="364"/>
      <c r="OY48" s="364"/>
      <c r="OZ48" s="364"/>
      <c r="PA48" s="364"/>
      <c r="PB48" s="364"/>
      <c r="PC48" s="364"/>
      <c r="PD48" s="364"/>
      <c r="PE48" s="364"/>
      <c r="PF48" s="364"/>
      <c r="PG48" s="364"/>
      <c r="PH48" s="364"/>
      <c r="PI48" s="364"/>
      <c r="PJ48" s="364"/>
      <c r="PK48" s="364"/>
      <c r="PL48" s="364"/>
      <c r="PM48" s="364"/>
    </row>
    <row r="49" spans="1:429" ht="15">
      <c r="A49" s="363" t="s">
        <v>626</v>
      </c>
      <c r="B49" s="364">
        <f t="shared" si="47"/>
        <v>0</v>
      </c>
      <c r="C49" s="364">
        <f t="shared" si="48"/>
        <v>0</v>
      </c>
      <c r="D49" s="364">
        <f t="shared" si="49"/>
        <v>0</v>
      </c>
      <c r="E49" s="364">
        <f t="shared" si="50"/>
        <v>0</v>
      </c>
      <c r="F49" s="364">
        <f t="shared" si="51"/>
        <v>0</v>
      </c>
      <c r="G49" s="364">
        <f t="shared" si="52"/>
        <v>0</v>
      </c>
      <c r="H49" s="364">
        <f t="shared" si="53"/>
        <v>0</v>
      </c>
      <c r="I49" s="364">
        <f t="shared" si="54"/>
        <v>0</v>
      </c>
      <c r="J49" s="364">
        <f t="shared" si="55"/>
        <v>0</v>
      </c>
      <c r="K49" s="364">
        <f t="shared" si="56"/>
        <v>0</v>
      </c>
      <c r="L49" s="364">
        <f t="shared" si="57"/>
        <v>0</v>
      </c>
      <c r="M49" s="364">
        <f t="shared" si="58"/>
        <v>0</v>
      </c>
      <c r="N49" s="364">
        <f t="shared" si="59"/>
        <v>0</v>
      </c>
      <c r="O49" s="364">
        <f t="shared" si="60"/>
        <v>0</v>
      </c>
      <c r="P49" s="364">
        <f t="shared" si="61"/>
        <v>0</v>
      </c>
      <c r="Q49" s="364">
        <f t="shared" si="62"/>
        <v>0</v>
      </c>
      <c r="R49" s="364">
        <f t="shared" si="63"/>
        <v>0</v>
      </c>
      <c r="S49" s="364">
        <f t="shared" si="64"/>
        <v>0</v>
      </c>
      <c r="T49" s="364">
        <f t="shared" si="65"/>
        <v>0</v>
      </c>
      <c r="U49" s="364">
        <f t="shared" si="66"/>
        <v>0</v>
      </c>
      <c r="V49" s="364">
        <f t="shared" si="67"/>
        <v>0</v>
      </c>
      <c r="W49" s="364">
        <f t="shared" si="68"/>
        <v>0</v>
      </c>
      <c r="X49" s="364">
        <f t="shared" si="69"/>
        <v>0</v>
      </c>
      <c r="Y49" s="364">
        <f t="shared" si="70"/>
        <v>0</v>
      </c>
      <c r="Z49" s="364">
        <f t="shared" si="71"/>
        <v>0</v>
      </c>
      <c r="AA49" s="364">
        <f t="shared" si="72"/>
        <v>0</v>
      </c>
      <c r="AB49" s="364">
        <f t="shared" si="73"/>
        <v>0</v>
      </c>
      <c r="AC49" s="364">
        <f t="shared" si="74"/>
        <v>0</v>
      </c>
      <c r="AD49" s="364">
        <f t="shared" si="75"/>
        <v>0</v>
      </c>
      <c r="AE49" s="364">
        <f t="shared" si="76"/>
        <v>0</v>
      </c>
      <c r="AF49" s="364">
        <f t="shared" si="77"/>
        <v>0</v>
      </c>
      <c r="AG49" s="364"/>
      <c r="AH49" s="364"/>
      <c r="AI49" s="364"/>
      <c r="AJ49" s="364"/>
      <c r="AK49" s="364"/>
      <c r="AL49" s="364"/>
      <c r="AM49" s="364"/>
      <c r="AN49" s="364"/>
      <c r="AO49" s="364"/>
      <c r="AP49" s="364"/>
      <c r="AQ49" s="364"/>
      <c r="AR49" s="364"/>
      <c r="AS49" s="364"/>
      <c r="AT49" s="364"/>
      <c r="AU49" s="364"/>
      <c r="AV49" s="364"/>
      <c r="AW49" s="364"/>
      <c r="AX49" s="364"/>
      <c r="AY49" s="364"/>
      <c r="AZ49" s="364"/>
      <c r="BA49" s="364"/>
      <c r="BB49" s="364"/>
      <c r="BC49" s="364"/>
      <c r="BD49" s="364"/>
      <c r="BE49" s="364"/>
      <c r="BF49" s="364"/>
      <c r="BG49" s="364"/>
      <c r="BH49" s="364"/>
      <c r="BI49" s="364"/>
      <c r="BJ49" s="364"/>
      <c r="BK49" s="364"/>
      <c r="BL49" s="364"/>
      <c r="BM49" s="364"/>
      <c r="BN49" s="364"/>
      <c r="BO49" s="364"/>
      <c r="BP49" s="364"/>
      <c r="BQ49" s="364"/>
      <c r="BR49" s="364"/>
      <c r="BS49" s="364"/>
      <c r="BT49" s="364"/>
      <c r="BU49" s="364"/>
      <c r="BV49" s="364"/>
      <c r="BW49" s="364"/>
      <c r="BX49" s="364"/>
      <c r="BY49" s="364"/>
      <c r="BZ49" s="364"/>
      <c r="CA49" s="364"/>
      <c r="CB49" s="364"/>
      <c r="CC49" s="364"/>
      <c r="CD49" s="364"/>
      <c r="CE49" s="364"/>
      <c r="CF49" s="364"/>
      <c r="CG49" s="364"/>
      <c r="CH49" s="364"/>
      <c r="CI49" s="364"/>
      <c r="CJ49" s="364"/>
      <c r="CK49" s="364"/>
      <c r="CL49" s="364"/>
      <c r="CM49" s="364"/>
      <c r="CN49" s="364"/>
      <c r="CO49" s="364"/>
      <c r="CP49" s="364"/>
      <c r="CQ49" s="364"/>
      <c r="CR49" s="364"/>
      <c r="CS49" s="364"/>
      <c r="CT49" s="364"/>
      <c r="CU49" s="364"/>
      <c r="CV49" s="364"/>
      <c r="CW49" s="364"/>
      <c r="CX49" s="364"/>
      <c r="CY49" s="364"/>
      <c r="CZ49" s="364"/>
      <c r="DA49" s="364"/>
      <c r="DB49" s="364"/>
      <c r="DC49" s="364"/>
      <c r="DD49" s="364"/>
      <c r="DE49" s="364"/>
      <c r="DF49" s="364"/>
      <c r="DG49" s="364"/>
      <c r="DH49" s="364"/>
      <c r="DI49" s="364"/>
      <c r="DJ49" s="364"/>
      <c r="DK49" s="364"/>
      <c r="DL49" s="364"/>
      <c r="DM49" s="364"/>
      <c r="DN49" s="364"/>
      <c r="DO49" s="364"/>
      <c r="DP49" s="364"/>
      <c r="DQ49" s="364"/>
      <c r="DR49" s="364"/>
      <c r="DS49" s="364"/>
      <c r="DT49" s="364"/>
      <c r="DU49" s="364"/>
      <c r="DV49" s="364"/>
      <c r="DW49" s="364"/>
      <c r="DX49" s="364"/>
      <c r="DY49" s="364"/>
      <c r="DZ49" s="364"/>
      <c r="EA49" s="364"/>
      <c r="EB49" s="364"/>
      <c r="EC49" s="364"/>
      <c r="ED49" s="364"/>
      <c r="EE49" s="364"/>
      <c r="EF49" s="364"/>
      <c r="EG49" s="364"/>
      <c r="EH49" s="364"/>
      <c r="EI49" s="364"/>
      <c r="EJ49" s="364"/>
      <c r="EK49" s="364"/>
      <c r="EL49" s="364"/>
      <c r="EM49" s="364"/>
      <c r="EN49" s="364"/>
      <c r="EO49" s="364"/>
      <c r="EP49" s="364"/>
      <c r="EQ49" s="364"/>
      <c r="ER49" s="364"/>
      <c r="ES49" s="364"/>
      <c r="ET49" s="364"/>
      <c r="EU49" s="364"/>
      <c r="EV49" s="364"/>
      <c r="EW49" s="364"/>
      <c r="EX49" s="364"/>
      <c r="EY49" s="364"/>
      <c r="EZ49" s="364"/>
      <c r="FA49" s="364"/>
      <c r="FB49" s="364"/>
      <c r="FC49" s="364"/>
      <c r="FD49" s="364"/>
      <c r="FE49" s="364"/>
      <c r="FF49" s="364"/>
      <c r="FG49" s="364"/>
      <c r="FH49" s="364"/>
      <c r="FI49" s="364"/>
      <c r="FJ49" s="364"/>
      <c r="FK49" s="364"/>
      <c r="FL49" s="364"/>
      <c r="FM49" s="364"/>
      <c r="FN49" s="364"/>
      <c r="FO49" s="364"/>
      <c r="FP49" s="364"/>
      <c r="FQ49" s="364"/>
      <c r="FR49" s="364"/>
      <c r="FS49" s="364"/>
      <c r="FT49" s="364"/>
      <c r="FU49" s="364"/>
      <c r="FV49" s="364"/>
      <c r="FW49" s="364"/>
      <c r="FX49" s="364"/>
      <c r="FY49" s="364"/>
      <c r="FZ49" s="364"/>
      <c r="GA49" s="364"/>
      <c r="GB49" s="364"/>
      <c r="GC49" s="364"/>
      <c r="GD49" s="364"/>
      <c r="GE49" s="364"/>
      <c r="GF49" s="364"/>
      <c r="GG49" s="364"/>
      <c r="GH49" s="364"/>
      <c r="GI49" s="364"/>
      <c r="GJ49" s="364"/>
      <c r="GK49" s="364"/>
      <c r="GL49" s="364"/>
      <c r="GM49" s="364"/>
      <c r="GN49" s="364"/>
      <c r="GO49" s="364"/>
      <c r="GP49" s="364"/>
      <c r="GQ49" s="364"/>
      <c r="GR49" s="364"/>
      <c r="GS49" s="364"/>
      <c r="GT49" s="364"/>
      <c r="GU49" s="364"/>
      <c r="GV49" s="364"/>
      <c r="GW49" s="364"/>
      <c r="GX49" s="364"/>
      <c r="GY49" s="364"/>
      <c r="GZ49" s="364"/>
      <c r="HA49" s="364"/>
      <c r="HB49" s="364"/>
      <c r="HC49" s="364"/>
      <c r="HD49" s="364"/>
      <c r="HE49" s="364"/>
      <c r="HF49" s="364"/>
      <c r="HG49" s="364"/>
      <c r="HH49" s="364"/>
      <c r="HI49" s="364"/>
      <c r="HJ49" s="364"/>
      <c r="HK49" s="364"/>
      <c r="HL49" s="364"/>
      <c r="HM49" s="364"/>
      <c r="HN49" s="364"/>
      <c r="HO49" s="364"/>
      <c r="HP49" s="364"/>
      <c r="HQ49" s="364"/>
      <c r="HR49" s="364"/>
      <c r="HS49" s="364"/>
      <c r="HT49" s="364"/>
      <c r="HU49" s="364"/>
      <c r="HV49" s="364"/>
      <c r="HW49" s="364"/>
      <c r="HX49" s="364"/>
      <c r="HY49" s="364"/>
      <c r="HZ49" s="364"/>
      <c r="IA49" s="364"/>
      <c r="IB49" s="364"/>
      <c r="IC49" s="364"/>
      <c r="ID49" s="364"/>
      <c r="IE49" s="364"/>
      <c r="IF49" s="364"/>
      <c r="IG49" s="364"/>
      <c r="IH49" s="364"/>
      <c r="II49" s="364"/>
      <c r="IJ49" s="364"/>
      <c r="IK49" s="364"/>
      <c r="IL49" s="364"/>
      <c r="IM49" s="364"/>
      <c r="IN49" s="364"/>
      <c r="IO49" s="364"/>
      <c r="IP49" s="364"/>
      <c r="IQ49" s="364"/>
      <c r="IR49" s="364"/>
      <c r="IS49" s="364"/>
      <c r="IT49" s="364"/>
      <c r="IU49" s="364"/>
      <c r="IV49" s="364"/>
      <c r="IW49" s="364"/>
      <c r="IX49" s="364"/>
      <c r="IY49" s="364"/>
      <c r="IZ49" s="364"/>
      <c r="JA49" s="364"/>
      <c r="JB49" s="364"/>
      <c r="JC49" s="364"/>
      <c r="JD49" s="364"/>
      <c r="JE49" s="364"/>
      <c r="JF49" s="364"/>
      <c r="JG49" s="364"/>
      <c r="JH49" s="364"/>
      <c r="JI49" s="364"/>
      <c r="JJ49" s="364"/>
      <c r="JK49" s="364"/>
      <c r="JL49" s="364"/>
      <c r="JM49" s="364"/>
      <c r="JN49" s="364"/>
      <c r="JO49" s="364"/>
      <c r="JP49" s="364"/>
      <c r="JQ49" s="364"/>
      <c r="JR49" s="364"/>
      <c r="JS49" s="364"/>
      <c r="JT49" s="364"/>
      <c r="JU49" s="364"/>
      <c r="JV49" s="364"/>
      <c r="JW49" s="364"/>
      <c r="JX49" s="364"/>
      <c r="JY49" s="364"/>
      <c r="JZ49" s="364"/>
      <c r="KA49" s="364"/>
      <c r="KB49" s="364"/>
      <c r="KC49" s="364"/>
      <c r="KD49" s="364"/>
      <c r="KE49" s="364"/>
      <c r="KF49" s="364"/>
      <c r="KG49" s="364"/>
      <c r="KH49" s="364"/>
      <c r="KI49" s="364"/>
      <c r="KJ49" s="364"/>
      <c r="KK49" s="364"/>
      <c r="KL49" s="364"/>
      <c r="KM49" s="364"/>
      <c r="KN49" s="364"/>
      <c r="KO49" s="364"/>
      <c r="KP49" s="364"/>
      <c r="KQ49" s="364"/>
      <c r="KR49" s="364"/>
      <c r="KS49" s="364"/>
      <c r="KT49" s="364"/>
      <c r="KU49" s="364"/>
      <c r="KV49" s="364"/>
      <c r="KW49" s="364"/>
      <c r="KX49" s="364"/>
      <c r="KY49" s="364"/>
      <c r="KZ49" s="364"/>
      <c r="LA49" s="364"/>
      <c r="LB49" s="364"/>
      <c r="LC49" s="364"/>
      <c r="LD49" s="364"/>
      <c r="LE49" s="364"/>
      <c r="LF49" s="364"/>
      <c r="LG49" s="364"/>
      <c r="LH49" s="364"/>
      <c r="LI49" s="364"/>
      <c r="LJ49" s="364"/>
      <c r="LK49" s="364"/>
      <c r="LL49" s="364"/>
      <c r="LM49" s="364"/>
      <c r="LN49" s="364"/>
      <c r="LO49" s="364"/>
      <c r="LP49" s="364"/>
      <c r="LQ49" s="364"/>
      <c r="LR49" s="364"/>
      <c r="LS49" s="364"/>
      <c r="LT49" s="364"/>
      <c r="LU49" s="364"/>
      <c r="LV49" s="364"/>
      <c r="LW49" s="364"/>
      <c r="LX49" s="364"/>
      <c r="LY49" s="364"/>
      <c r="LZ49" s="364"/>
      <c r="MA49" s="364"/>
      <c r="MB49" s="364"/>
      <c r="MC49" s="364"/>
      <c r="MD49" s="364"/>
      <c r="ME49" s="364"/>
      <c r="MF49" s="364"/>
      <c r="MG49" s="364"/>
      <c r="MH49" s="364"/>
      <c r="MI49" s="364"/>
      <c r="MJ49" s="364"/>
      <c r="MK49" s="364"/>
      <c r="ML49" s="364"/>
      <c r="MM49" s="364"/>
      <c r="MN49" s="364"/>
      <c r="MO49" s="364"/>
      <c r="MP49" s="364"/>
      <c r="MQ49" s="364"/>
      <c r="MR49" s="364"/>
      <c r="MS49" s="364"/>
      <c r="MT49" s="364"/>
      <c r="MU49" s="364"/>
      <c r="MV49" s="364"/>
      <c r="MW49" s="364"/>
      <c r="MX49" s="364"/>
      <c r="MY49" s="364"/>
      <c r="MZ49" s="364"/>
      <c r="NA49" s="364"/>
      <c r="NB49" s="364"/>
      <c r="NC49" s="364"/>
      <c r="ND49" s="364"/>
      <c r="NE49" s="364"/>
      <c r="NF49" s="364"/>
      <c r="NG49" s="364"/>
      <c r="NH49" s="364"/>
      <c r="NI49" s="364"/>
      <c r="NJ49" s="364"/>
      <c r="NK49" s="364"/>
      <c r="NL49" s="364"/>
      <c r="NM49" s="364"/>
      <c r="NN49" s="364"/>
      <c r="NO49" s="364"/>
      <c r="NP49" s="364"/>
      <c r="NQ49" s="364"/>
      <c r="NR49" s="364"/>
      <c r="NS49" s="364"/>
      <c r="NT49" s="364"/>
      <c r="NU49" s="364"/>
      <c r="NV49" s="364"/>
      <c r="NW49" s="364"/>
      <c r="NX49" s="364"/>
      <c r="NY49" s="364"/>
      <c r="NZ49" s="364"/>
      <c r="OA49" s="364"/>
      <c r="OB49" s="364"/>
      <c r="OC49" s="364"/>
      <c r="OD49" s="364"/>
      <c r="OE49" s="364"/>
      <c r="OF49" s="364"/>
      <c r="OG49" s="364"/>
      <c r="OH49" s="364"/>
      <c r="OI49" s="364"/>
      <c r="OJ49" s="364"/>
      <c r="OK49" s="364"/>
      <c r="OL49" s="364"/>
      <c r="OM49" s="364"/>
      <c r="ON49" s="364"/>
      <c r="OO49" s="364"/>
      <c r="OP49" s="364"/>
      <c r="OQ49" s="364"/>
      <c r="OR49" s="364"/>
      <c r="OS49" s="364"/>
      <c r="OT49" s="364"/>
      <c r="OU49" s="364"/>
      <c r="OV49" s="364"/>
      <c r="OW49" s="364"/>
      <c r="OX49" s="364"/>
      <c r="OY49" s="364"/>
      <c r="OZ49" s="364"/>
      <c r="PA49" s="364"/>
      <c r="PB49" s="364"/>
      <c r="PC49" s="364"/>
      <c r="PD49" s="364"/>
      <c r="PE49" s="364"/>
      <c r="PF49" s="364"/>
      <c r="PG49" s="364"/>
      <c r="PH49" s="364"/>
      <c r="PI49" s="364"/>
      <c r="PJ49" s="364"/>
      <c r="PK49" s="364"/>
      <c r="PL49" s="364"/>
      <c r="PM49" s="364"/>
    </row>
    <row r="50" spans="1:429" ht="15">
      <c r="A50" s="363" t="s">
        <v>627</v>
      </c>
      <c r="B50" s="364">
        <f t="shared" si="47"/>
        <v>0</v>
      </c>
      <c r="C50" s="364">
        <f t="shared" si="48"/>
        <v>0</v>
      </c>
      <c r="D50" s="364">
        <f t="shared" si="49"/>
        <v>0</v>
      </c>
      <c r="E50" s="364">
        <f t="shared" si="50"/>
        <v>0</v>
      </c>
      <c r="F50" s="364">
        <f t="shared" si="51"/>
        <v>0</v>
      </c>
      <c r="G50" s="364">
        <f t="shared" si="52"/>
        <v>0</v>
      </c>
      <c r="H50" s="364">
        <f t="shared" si="53"/>
        <v>0</v>
      </c>
      <c r="I50" s="364">
        <f t="shared" si="54"/>
        <v>0</v>
      </c>
      <c r="J50" s="364">
        <f t="shared" si="55"/>
        <v>0</v>
      </c>
      <c r="K50" s="364">
        <f t="shared" si="56"/>
        <v>0</v>
      </c>
      <c r="L50" s="364">
        <f t="shared" si="57"/>
        <v>0</v>
      </c>
      <c r="M50" s="364">
        <f t="shared" si="58"/>
        <v>0</v>
      </c>
      <c r="N50" s="364">
        <f t="shared" si="59"/>
        <v>0</v>
      </c>
      <c r="O50" s="364">
        <f t="shared" si="60"/>
        <v>0</v>
      </c>
      <c r="P50" s="364">
        <f t="shared" si="61"/>
        <v>0</v>
      </c>
      <c r="Q50" s="364">
        <f t="shared" si="62"/>
        <v>0</v>
      </c>
      <c r="R50" s="364">
        <f t="shared" si="63"/>
        <v>0</v>
      </c>
      <c r="S50" s="364">
        <f t="shared" si="64"/>
        <v>0</v>
      </c>
      <c r="T50" s="364">
        <f t="shared" si="65"/>
        <v>23.680469100000003</v>
      </c>
      <c r="U50" s="364">
        <f t="shared" si="66"/>
        <v>0</v>
      </c>
      <c r="V50" s="364">
        <f t="shared" si="67"/>
        <v>0</v>
      </c>
      <c r="W50" s="364">
        <f t="shared" si="68"/>
        <v>2.9999999999999999E-7</v>
      </c>
      <c r="X50" s="364">
        <f t="shared" si="69"/>
        <v>0</v>
      </c>
      <c r="Y50" s="364">
        <f t="shared" si="70"/>
        <v>0.17824379999999998</v>
      </c>
      <c r="Z50" s="364">
        <f t="shared" si="71"/>
        <v>6.3934199999999997E-2</v>
      </c>
      <c r="AA50" s="364">
        <f t="shared" si="72"/>
        <v>0</v>
      </c>
      <c r="AB50" s="364">
        <f t="shared" si="73"/>
        <v>1.05</v>
      </c>
      <c r="AC50" s="364">
        <f t="shared" si="74"/>
        <v>9.9900000000000003E-2</v>
      </c>
      <c r="AD50" s="364">
        <f t="shared" si="75"/>
        <v>1.9494</v>
      </c>
      <c r="AE50" s="364">
        <f t="shared" si="76"/>
        <v>0.18419999999999997</v>
      </c>
      <c r="AF50" s="364">
        <f t="shared" si="77"/>
        <v>1.0500000000000001E-2</v>
      </c>
      <c r="AG50" s="364"/>
      <c r="AH50" s="364"/>
      <c r="AI50" s="364"/>
      <c r="AJ50" s="364"/>
      <c r="AK50" s="364"/>
      <c r="AL50" s="364"/>
      <c r="AM50" s="364"/>
      <c r="AN50" s="364"/>
      <c r="AO50" s="364"/>
      <c r="AP50" s="364"/>
      <c r="AQ50" s="364"/>
      <c r="AR50" s="364"/>
      <c r="AS50" s="364"/>
      <c r="AT50" s="364"/>
      <c r="AU50" s="364"/>
      <c r="AV50" s="364"/>
      <c r="AW50" s="364"/>
      <c r="AX50" s="364"/>
      <c r="AY50" s="364"/>
      <c r="AZ50" s="364"/>
      <c r="BA50" s="364"/>
      <c r="BB50" s="364"/>
      <c r="BC50" s="364"/>
      <c r="BD50" s="364"/>
      <c r="BE50" s="364"/>
      <c r="BF50" s="364"/>
      <c r="BG50" s="364"/>
      <c r="BH50" s="364"/>
      <c r="BI50" s="364"/>
      <c r="BJ50" s="364"/>
      <c r="BK50" s="364"/>
      <c r="BL50" s="364"/>
      <c r="BM50" s="364"/>
      <c r="BN50" s="364"/>
      <c r="BO50" s="364"/>
      <c r="BP50" s="364"/>
      <c r="BQ50" s="364"/>
      <c r="BR50" s="364"/>
      <c r="BS50" s="364"/>
      <c r="BT50" s="364"/>
      <c r="BU50" s="364"/>
      <c r="BV50" s="364"/>
      <c r="BW50" s="364"/>
      <c r="BX50" s="364"/>
      <c r="BY50" s="364"/>
      <c r="BZ50" s="364"/>
      <c r="CA50" s="364"/>
      <c r="CB50" s="364"/>
      <c r="CC50" s="364"/>
      <c r="CD50" s="364"/>
      <c r="CE50" s="364"/>
      <c r="CF50" s="364"/>
      <c r="CG50" s="364"/>
      <c r="CH50" s="364"/>
      <c r="CI50" s="364"/>
      <c r="CJ50" s="364"/>
      <c r="CK50" s="364"/>
      <c r="CL50" s="364"/>
      <c r="CM50" s="364"/>
      <c r="CN50" s="364"/>
      <c r="CO50" s="364"/>
      <c r="CP50" s="364"/>
      <c r="CQ50" s="364"/>
      <c r="CR50" s="364"/>
      <c r="CS50" s="364"/>
      <c r="CT50" s="364"/>
      <c r="CU50" s="364"/>
      <c r="CV50" s="364"/>
      <c r="CW50" s="364"/>
      <c r="CX50" s="364"/>
      <c r="CY50" s="364"/>
      <c r="CZ50" s="364"/>
      <c r="DA50" s="364"/>
      <c r="DB50" s="364"/>
      <c r="DC50" s="364"/>
      <c r="DD50" s="364"/>
      <c r="DE50" s="364"/>
      <c r="DF50" s="364"/>
      <c r="DG50" s="364"/>
      <c r="DH50" s="364"/>
      <c r="DI50" s="364"/>
      <c r="DJ50" s="364"/>
      <c r="DK50" s="364"/>
      <c r="DL50" s="364"/>
      <c r="DM50" s="364"/>
      <c r="DN50" s="364"/>
      <c r="DO50" s="364"/>
      <c r="DP50" s="364"/>
      <c r="DQ50" s="364"/>
      <c r="DR50" s="364"/>
      <c r="DS50" s="364"/>
      <c r="DT50" s="364"/>
      <c r="DU50" s="364"/>
      <c r="DV50" s="364"/>
      <c r="DW50" s="364"/>
      <c r="DX50" s="364"/>
      <c r="DY50" s="364"/>
      <c r="DZ50" s="364"/>
      <c r="EA50" s="364"/>
      <c r="EB50" s="364"/>
      <c r="EC50" s="364"/>
      <c r="ED50" s="364"/>
      <c r="EE50" s="364"/>
      <c r="EF50" s="364"/>
      <c r="EG50" s="364"/>
      <c r="EH50" s="364"/>
      <c r="EI50" s="364"/>
      <c r="EJ50" s="364"/>
      <c r="EK50" s="364"/>
      <c r="EL50" s="364"/>
      <c r="EM50" s="364"/>
      <c r="EN50" s="364"/>
      <c r="EO50" s="364"/>
      <c r="EP50" s="364"/>
      <c r="EQ50" s="364"/>
      <c r="ER50" s="364"/>
      <c r="ES50" s="364"/>
      <c r="ET50" s="364"/>
      <c r="EU50" s="364"/>
      <c r="EV50" s="364"/>
      <c r="EW50" s="364"/>
      <c r="EX50" s="364"/>
      <c r="EY50" s="364"/>
      <c r="EZ50" s="364"/>
      <c r="FA50" s="364"/>
      <c r="FB50" s="364"/>
      <c r="FC50" s="364"/>
      <c r="FD50" s="364"/>
      <c r="FE50" s="364"/>
      <c r="FF50" s="364"/>
      <c r="FG50" s="364"/>
      <c r="FH50" s="364"/>
      <c r="FI50" s="364"/>
      <c r="FJ50" s="364"/>
      <c r="FK50" s="364"/>
      <c r="FL50" s="364"/>
      <c r="FM50" s="364"/>
      <c r="FN50" s="364"/>
      <c r="FO50" s="364"/>
      <c r="FP50" s="364"/>
      <c r="FQ50" s="364"/>
      <c r="FR50" s="364"/>
      <c r="FS50" s="364"/>
      <c r="FT50" s="364"/>
      <c r="FU50" s="364"/>
      <c r="FV50" s="364"/>
      <c r="FW50" s="364"/>
      <c r="FX50" s="364"/>
      <c r="FY50" s="364"/>
      <c r="FZ50" s="364"/>
      <c r="GA50" s="364"/>
      <c r="GB50" s="364"/>
      <c r="GC50" s="364"/>
      <c r="GD50" s="364"/>
      <c r="GE50" s="364"/>
      <c r="GF50" s="364"/>
      <c r="GG50" s="364"/>
      <c r="GH50" s="364"/>
      <c r="GI50" s="364"/>
      <c r="GJ50" s="364"/>
      <c r="GK50" s="364"/>
      <c r="GL50" s="364"/>
      <c r="GM50" s="364"/>
      <c r="GN50" s="364"/>
      <c r="GO50" s="364"/>
      <c r="GP50" s="364"/>
      <c r="GQ50" s="364"/>
      <c r="GR50" s="364"/>
      <c r="GS50" s="364"/>
      <c r="GT50" s="364"/>
      <c r="GU50" s="364"/>
      <c r="GV50" s="364"/>
      <c r="GW50" s="364"/>
      <c r="GX50" s="364"/>
      <c r="GY50" s="364"/>
      <c r="GZ50" s="364"/>
      <c r="HA50" s="364"/>
      <c r="HB50" s="364"/>
      <c r="HC50" s="364"/>
      <c r="HD50" s="364"/>
      <c r="HE50" s="364"/>
      <c r="HF50" s="364"/>
      <c r="HG50" s="364"/>
      <c r="HH50" s="364"/>
      <c r="HI50" s="364"/>
      <c r="HJ50" s="364"/>
      <c r="HK50" s="364"/>
      <c r="HL50" s="364"/>
      <c r="HM50" s="364"/>
      <c r="HN50" s="364"/>
      <c r="HO50" s="364"/>
      <c r="HP50" s="364"/>
      <c r="HQ50" s="364"/>
      <c r="HR50" s="364"/>
      <c r="HS50" s="364"/>
      <c r="HT50" s="364"/>
      <c r="HU50" s="364"/>
      <c r="HV50" s="364"/>
      <c r="HW50" s="364"/>
      <c r="HX50" s="364"/>
      <c r="HY50" s="364"/>
      <c r="HZ50" s="364"/>
      <c r="IA50" s="364"/>
      <c r="IB50" s="364"/>
      <c r="IC50" s="364"/>
      <c r="ID50" s="364"/>
      <c r="IE50" s="364"/>
      <c r="IF50" s="364"/>
      <c r="IG50" s="364"/>
      <c r="IH50" s="364"/>
      <c r="II50" s="364"/>
      <c r="IJ50" s="364"/>
      <c r="IK50" s="364"/>
      <c r="IL50" s="364"/>
      <c r="IM50" s="364"/>
      <c r="IN50" s="364"/>
      <c r="IO50" s="364"/>
      <c r="IP50" s="364">
        <v>4098.2709000000004</v>
      </c>
      <c r="IQ50" s="364"/>
      <c r="IR50" s="364"/>
      <c r="IS50" s="364"/>
      <c r="IT50" s="364">
        <v>1545.1755000000001</v>
      </c>
      <c r="IU50" s="364">
        <v>2249.2536</v>
      </c>
      <c r="IV50" s="364">
        <v>1473.8199</v>
      </c>
      <c r="IW50" s="364">
        <v>5102.8518000000004</v>
      </c>
      <c r="IX50" s="364">
        <v>1447.5732</v>
      </c>
      <c r="IY50" s="364">
        <v>4216.0811999999996</v>
      </c>
      <c r="IZ50" s="364">
        <v>1507.443</v>
      </c>
      <c r="JA50" s="364">
        <v>2040</v>
      </c>
      <c r="JB50" s="364"/>
      <c r="JC50" s="364"/>
      <c r="JD50" s="364"/>
      <c r="JE50" s="364"/>
      <c r="JF50" s="364"/>
      <c r="JG50" s="364"/>
      <c r="JH50" s="364"/>
      <c r="JI50" s="364"/>
      <c r="JJ50" s="364"/>
      <c r="JK50" s="364"/>
      <c r="JL50" s="364"/>
      <c r="JM50" s="364"/>
      <c r="JN50" s="364"/>
      <c r="JO50" s="364"/>
      <c r="JP50" s="364"/>
      <c r="JQ50" s="364"/>
      <c r="JR50" s="364"/>
      <c r="JS50" s="364"/>
      <c r="JT50" s="364"/>
      <c r="JU50" s="364"/>
      <c r="JV50" s="364"/>
      <c r="JW50" s="364"/>
      <c r="JX50" s="364"/>
      <c r="JY50" s="364"/>
      <c r="JZ50" s="364"/>
      <c r="KA50" s="364"/>
      <c r="KB50" s="364"/>
      <c r="KC50" s="364">
        <v>2.9999999999999997E-4</v>
      </c>
      <c r="KD50" s="364"/>
      <c r="KE50" s="364"/>
      <c r="KF50" s="364"/>
      <c r="KG50" s="364"/>
      <c r="KH50" s="364"/>
      <c r="KI50" s="364"/>
      <c r="KJ50" s="364"/>
      <c r="KK50" s="364"/>
      <c r="KL50" s="364"/>
      <c r="KM50" s="364"/>
      <c r="KN50" s="364"/>
      <c r="KO50" s="364"/>
      <c r="KP50" s="364"/>
      <c r="KQ50" s="364"/>
      <c r="KR50" s="364"/>
      <c r="KS50" s="364"/>
      <c r="KT50" s="364"/>
      <c r="KU50" s="364"/>
      <c r="KV50" s="364"/>
      <c r="KW50" s="364"/>
      <c r="KX50" s="364"/>
      <c r="KY50" s="364"/>
      <c r="KZ50" s="364"/>
      <c r="LA50" s="364"/>
      <c r="LB50" s="364"/>
      <c r="LC50" s="364"/>
      <c r="LD50" s="364">
        <v>44.5473</v>
      </c>
      <c r="LE50" s="364">
        <v>87.9054</v>
      </c>
      <c r="LF50" s="364">
        <v>45.7911</v>
      </c>
      <c r="LG50" s="364"/>
      <c r="LH50" s="364"/>
      <c r="LI50" s="364"/>
      <c r="LJ50" s="364"/>
      <c r="LK50" s="364"/>
      <c r="LL50" s="364"/>
      <c r="LM50" s="364"/>
      <c r="LN50" s="364">
        <v>45.934199999999997</v>
      </c>
      <c r="LO50" s="364">
        <v>18</v>
      </c>
      <c r="LP50" s="364"/>
      <c r="LQ50" s="364"/>
      <c r="LR50" s="364"/>
      <c r="LS50" s="364"/>
      <c r="LT50" s="364"/>
      <c r="LU50" s="364"/>
      <c r="LV50" s="364"/>
      <c r="LW50" s="364"/>
      <c r="LX50" s="364"/>
      <c r="LY50" s="364"/>
      <c r="LZ50" s="364"/>
      <c r="MA50" s="364"/>
      <c r="MB50" s="364"/>
      <c r="MC50" s="364"/>
      <c r="MD50" s="364"/>
      <c r="ME50" s="364"/>
      <c r="MF50" s="364"/>
      <c r="MG50" s="364"/>
      <c r="MH50" s="364"/>
      <c r="MI50" s="364"/>
      <c r="MJ50" s="364"/>
      <c r="MK50" s="364"/>
      <c r="ML50" s="364"/>
      <c r="MM50" s="364">
        <v>1050</v>
      </c>
      <c r="MN50" s="364"/>
      <c r="MO50" s="364"/>
      <c r="MP50" s="364"/>
      <c r="MQ50" s="364"/>
      <c r="MR50" s="364"/>
      <c r="MS50" s="364"/>
      <c r="MT50" s="364"/>
      <c r="MU50" s="364"/>
      <c r="MV50" s="364"/>
      <c r="MW50" s="364"/>
      <c r="MX50" s="364"/>
      <c r="MY50" s="364"/>
      <c r="MZ50" s="364"/>
      <c r="NA50" s="364">
        <v>99.9</v>
      </c>
      <c r="NB50" s="364"/>
      <c r="NC50" s="364"/>
      <c r="ND50" s="364" t="s">
        <v>221</v>
      </c>
      <c r="NE50" s="364" t="s">
        <v>221</v>
      </c>
      <c r="NF50" s="364" t="s">
        <v>221</v>
      </c>
      <c r="NG50" s="364" t="s">
        <v>221</v>
      </c>
      <c r="NH50" s="364" t="s">
        <v>221</v>
      </c>
      <c r="NI50" s="364" t="s">
        <v>221</v>
      </c>
      <c r="NJ50" s="364" t="s">
        <v>221</v>
      </c>
      <c r="NK50" s="364" t="s">
        <v>221</v>
      </c>
      <c r="NL50" s="364">
        <v>1949.4</v>
      </c>
      <c r="NM50" s="364" t="s">
        <v>221</v>
      </c>
      <c r="NN50" s="364" t="s">
        <v>221</v>
      </c>
      <c r="NO50" s="364" t="s">
        <v>221</v>
      </c>
      <c r="NP50" s="364" t="s">
        <v>221</v>
      </c>
      <c r="NQ50" s="364" t="s">
        <v>221</v>
      </c>
      <c r="NR50" s="364">
        <v>31.2</v>
      </c>
      <c r="NS50" s="364" t="s">
        <v>221</v>
      </c>
      <c r="NT50" s="364">
        <v>62.1</v>
      </c>
      <c r="NU50" s="364">
        <v>80.400000000000006</v>
      </c>
      <c r="NV50" s="364" t="s">
        <v>221</v>
      </c>
      <c r="NW50" s="364" t="s">
        <v>221</v>
      </c>
      <c r="NX50" s="364" t="s">
        <v>221</v>
      </c>
      <c r="NY50" s="364" t="s">
        <v>221</v>
      </c>
      <c r="NZ50" s="364" t="s">
        <v>221</v>
      </c>
      <c r="OA50" s="364">
        <v>10.5</v>
      </c>
      <c r="OB50" s="364" t="s">
        <v>221</v>
      </c>
      <c r="OC50" s="364" t="s">
        <v>221</v>
      </c>
      <c r="OD50" s="364">
        <v>10.5</v>
      </c>
      <c r="OE50" s="364" t="s">
        <v>221</v>
      </c>
      <c r="OF50" s="364" t="s">
        <v>221</v>
      </c>
      <c r="OG50" s="364"/>
      <c r="OH50" s="364"/>
      <c r="OI50" s="364"/>
      <c r="OJ50" s="364"/>
      <c r="OK50" s="364"/>
      <c r="OL50" s="364"/>
      <c r="OM50" s="364"/>
      <c r="ON50" s="364"/>
      <c r="OO50" s="364"/>
      <c r="OP50" s="364"/>
      <c r="OQ50" s="364"/>
      <c r="OR50" s="364"/>
      <c r="OS50" s="364"/>
      <c r="OT50" s="364"/>
      <c r="OU50" s="364"/>
      <c r="OV50" s="364"/>
      <c r="OW50" s="364"/>
      <c r="OX50" s="364"/>
      <c r="OY50" s="364"/>
      <c r="OZ50" s="364"/>
      <c r="PA50" s="364"/>
      <c r="PB50" s="364"/>
      <c r="PC50" s="364"/>
      <c r="PD50" s="364"/>
      <c r="PE50" s="364"/>
      <c r="PF50" s="364"/>
      <c r="PG50" s="364"/>
      <c r="PH50" s="364"/>
      <c r="PI50" s="364"/>
      <c r="PJ50" s="364"/>
      <c r="PK50" s="364"/>
      <c r="PL50" s="364"/>
      <c r="PM50" s="364"/>
    </row>
    <row r="51" spans="1:429" ht="15">
      <c r="A51" s="363" t="s">
        <v>628</v>
      </c>
      <c r="B51" s="364">
        <f t="shared" si="47"/>
        <v>0</v>
      </c>
      <c r="C51" s="364">
        <f t="shared" si="48"/>
        <v>0</v>
      </c>
      <c r="D51" s="364">
        <f t="shared" si="49"/>
        <v>0</v>
      </c>
      <c r="E51" s="364">
        <f t="shared" si="50"/>
        <v>0</v>
      </c>
      <c r="F51" s="364">
        <f t="shared" si="51"/>
        <v>0</v>
      </c>
      <c r="G51" s="364">
        <f t="shared" si="52"/>
        <v>0</v>
      </c>
      <c r="H51" s="364">
        <f t="shared" si="53"/>
        <v>0</v>
      </c>
      <c r="I51" s="364">
        <f t="shared" si="54"/>
        <v>0</v>
      </c>
      <c r="J51" s="364">
        <f t="shared" si="55"/>
        <v>0</v>
      </c>
      <c r="K51" s="364">
        <f t="shared" si="56"/>
        <v>0</v>
      </c>
      <c r="L51" s="364">
        <f t="shared" si="57"/>
        <v>0</v>
      </c>
      <c r="M51" s="364">
        <f t="shared" si="58"/>
        <v>0</v>
      </c>
      <c r="N51" s="364">
        <f t="shared" si="59"/>
        <v>0</v>
      </c>
      <c r="O51" s="364">
        <f t="shared" si="60"/>
        <v>0</v>
      </c>
      <c r="P51" s="364">
        <f t="shared" si="61"/>
        <v>0</v>
      </c>
      <c r="Q51" s="364">
        <f t="shared" si="62"/>
        <v>0</v>
      </c>
      <c r="R51" s="364">
        <f t="shared" si="63"/>
        <v>0</v>
      </c>
      <c r="S51" s="364">
        <f t="shared" si="64"/>
        <v>0</v>
      </c>
      <c r="T51" s="364">
        <f t="shared" si="65"/>
        <v>0</v>
      </c>
      <c r="U51" s="364">
        <f t="shared" si="66"/>
        <v>0</v>
      </c>
      <c r="V51" s="364">
        <f t="shared" si="67"/>
        <v>0</v>
      </c>
      <c r="W51" s="364">
        <f t="shared" si="68"/>
        <v>0</v>
      </c>
      <c r="X51" s="364">
        <f t="shared" si="69"/>
        <v>0</v>
      </c>
      <c r="Y51" s="364">
        <f t="shared" si="70"/>
        <v>0</v>
      </c>
      <c r="Z51" s="364">
        <f t="shared" si="71"/>
        <v>0</v>
      </c>
      <c r="AA51" s="364">
        <f t="shared" si="72"/>
        <v>0</v>
      </c>
      <c r="AB51" s="364">
        <f t="shared" si="73"/>
        <v>0</v>
      </c>
      <c r="AC51" s="364">
        <f t="shared" si="74"/>
        <v>0</v>
      </c>
      <c r="AD51" s="364">
        <f t="shared" si="75"/>
        <v>0</v>
      </c>
      <c r="AE51" s="364">
        <f t="shared" si="76"/>
        <v>0</v>
      </c>
      <c r="AF51" s="364">
        <f t="shared" si="77"/>
        <v>0</v>
      </c>
      <c r="AG51" s="364"/>
      <c r="AH51" s="364"/>
      <c r="AI51" s="364"/>
      <c r="AJ51" s="364"/>
      <c r="AK51" s="364"/>
      <c r="AL51" s="364"/>
      <c r="AM51" s="364"/>
      <c r="AN51" s="364"/>
      <c r="AO51" s="364"/>
      <c r="AP51" s="364"/>
      <c r="AQ51" s="364"/>
      <c r="AR51" s="364"/>
      <c r="AS51" s="364"/>
      <c r="AT51" s="364"/>
      <c r="AU51" s="364"/>
      <c r="AV51" s="364"/>
      <c r="AW51" s="364"/>
      <c r="AX51" s="364"/>
      <c r="AY51" s="364"/>
      <c r="AZ51" s="364"/>
      <c r="BA51" s="364"/>
      <c r="BB51" s="364"/>
      <c r="BC51" s="364"/>
      <c r="BD51" s="364"/>
      <c r="BE51" s="364"/>
      <c r="BF51" s="364"/>
      <c r="BG51" s="364"/>
      <c r="BH51" s="364"/>
      <c r="BI51" s="364"/>
      <c r="BJ51" s="364"/>
      <c r="BK51" s="364"/>
      <c r="BL51" s="364"/>
      <c r="BM51" s="364"/>
      <c r="BN51" s="364"/>
      <c r="BO51" s="364"/>
      <c r="BP51" s="364"/>
      <c r="BQ51" s="364"/>
      <c r="BR51" s="364"/>
      <c r="BS51" s="364"/>
      <c r="BT51" s="364"/>
      <c r="BU51" s="364"/>
      <c r="BV51" s="364"/>
      <c r="BW51" s="364"/>
      <c r="BX51" s="364"/>
      <c r="BY51" s="364"/>
      <c r="BZ51" s="364"/>
      <c r="CA51" s="364"/>
      <c r="CB51" s="364"/>
      <c r="CC51" s="364"/>
      <c r="CD51" s="364"/>
      <c r="CE51" s="364"/>
      <c r="CF51" s="364"/>
      <c r="CG51" s="364"/>
      <c r="CH51" s="364"/>
      <c r="CI51" s="364"/>
      <c r="CJ51" s="364"/>
      <c r="CK51" s="364"/>
      <c r="CL51" s="364"/>
      <c r="CM51" s="364"/>
      <c r="CN51" s="364"/>
      <c r="CO51" s="364"/>
      <c r="CP51" s="364"/>
      <c r="CQ51" s="364"/>
      <c r="CR51" s="364"/>
      <c r="CS51" s="364"/>
      <c r="CT51" s="364"/>
      <c r="CU51" s="364"/>
      <c r="CV51" s="364"/>
      <c r="CW51" s="364"/>
      <c r="CX51" s="364"/>
      <c r="CY51" s="364"/>
      <c r="CZ51" s="364"/>
      <c r="DA51" s="364"/>
      <c r="DB51" s="364"/>
      <c r="DC51" s="364"/>
      <c r="DD51" s="364"/>
      <c r="DE51" s="364"/>
      <c r="DF51" s="364"/>
      <c r="DG51" s="364"/>
      <c r="DH51" s="364"/>
      <c r="DI51" s="364"/>
      <c r="DJ51" s="364"/>
      <c r="DK51" s="364"/>
      <c r="DL51" s="364"/>
      <c r="DM51" s="364"/>
      <c r="DN51" s="364"/>
      <c r="DO51" s="364"/>
      <c r="DP51" s="364"/>
      <c r="DQ51" s="364"/>
      <c r="DR51" s="364"/>
      <c r="DS51" s="364"/>
      <c r="DT51" s="364"/>
      <c r="DU51" s="364"/>
      <c r="DV51" s="364"/>
      <c r="DW51" s="364"/>
      <c r="DX51" s="364"/>
      <c r="DY51" s="364"/>
      <c r="DZ51" s="364"/>
      <c r="EA51" s="364"/>
      <c r="EB51" s="364"/>
      <c r="EC51" s="364"/>
      <c r="ED51" s="364"/>
      <c r="EE51" s="364"/>
      <c r="EF51" s="364"/>
      <c r="EG51" s="364"/>
      <c r="EH51" s="364"/>
      <c r="EI51" s="364"/>
      <c r="EJ51" s="364"/>
      <c r="EK51" s="364"/>
      <c r="EL51" s="364"/>
      <c r="EM51" s="364"/>
      <c r="EN51" s="364"/>
      <c r="EO51" s="364"/>
      <c r="EP51" s="364"/>
      <c r="EQ51" s="364"/>
      <c r="ER51" s="364"/>
      <c r="ES51" s="364"/>
      <c r="ET51" s="364"/>
      <c r="EU51" s="364"/>
      <c r="EV51" s="364"/>
      <c r="EW51" s="364"/>
      <c r="EX51" s="364"/>
      <c r="EY51" s="364"/>
      <c r="EZ51" s="364"/>
      <c r="FA51" s="364"/>
      <c r="FB51" s="364"/>
      <c r="FC51" s="364"/>
      <c r="FD51" s="364"/>
      <c r="FE51" s="364"/>
      <c r="FF51" s="364"/>
      <c r="FG51" s="364"/>
      <c r="FH51" s="364"/>
      <c r="FI51" s="364"/>
      <c r="FJ51" s="364"/>
      <c r="FK51" s="364"/>
      <c r="FL51" s="364"/>
      <c r="FM51" s="364"/>
      <c r="FN51" s="364"/>
      <c r="FO51" s="364"/>
      <c r="FP51" s="364"/>
      <c r="FQ51" s="364"/>
      <c r="FR51" s="364"/>
      <c r="FS51" s="364"/>
      <c r="FT51" s="364"/>
      <c r="FU51" s="364"/>
      <c r="FV51" s="364"/>
      <c r="FW51" s="364"/>
      <c r="FX51" s="364"/>
      <c r="FY51" s="364"/>
      <c r="FZ51" s="364"/>
      <c r="GA51" s="364"/>
      <c r="GB51" s="364"/>
      <c r="GC51" s="364"/>
      <c r="GD51" s="364"/>
      <c r="GE51" s="364"/>
      <c r="GF51" s="364"/>
      <c r="GG51" s="364"/>
      <c r="GH51" s="364"/>
      <c r="GI51" s="364"/>
      <c r="GJ51" s="364"/>
      <c r="GK51" s="364"/>
      <c r="GL51" s="364"/>
      <c r="GM51" s="364"/>
      <c r="GN51" s="364"/>
      <c r="GO51" s="364"/>
      <c r="GP51" s="364"/>
      <c r="GQ51" s="364"/>
      <c r="GR51" s="364"/>
      <c r="GS51" s="364"/>
      <c r="GT51" s="364"/>
      <c r="GU51" s="364"/>
      <c r="GV51" s="364"/>
      <c r="GW51" s="364"/>
      <c r="GX51" s="364"/>
      <c r="GY51" s="364"/>
      <c r="GZ51" s="364"/>
      <c r="HA51" s="364"/>
      <c r="HB51" s="364"/>
      <c r="HC51" s="364"/>
      <c r="HD51" s="364"/>
      <c r="HE51" s="364"/>
      <c r="HF51" s="364"/>
      <c r="HG51" s="364"/>
      <c r="HH51" s="364"/>
      <c r="HI51" s="364"/>
      <c r="HJ51" s="364"/>
      <c r="HK51" s="364"/>
      <c r="HL51" s="364"/>
      <c r="HM51" s="364"/>
      <c r="HN51" s="364"/>
      <c r="HO51" s="364"/>
      <c r="HP51" s="364"/>
      <c r="HQ51" s="364"/>
      <c r="HR51" s="364"/>
      <c r="HS51" s="364"/>
      <c r="HT51" s="364"/>
      <c r="HU51" s="364"/>
      <c r="HV51" s="364"/>
      <c r="HW51" s="364"/>
      <c r="HX51" s="364"/>
      <c r="HY51" s="364"/>
      <c r="HZ51" s="364"/>
      <c r="IA51" s="364"/>
      <c r="IB51" s="364"/>
      <c r="IC51" s="364"/>
      <c r="ID51" s="364"/>
      <c r="IE51" s="364"/>
      <c r="IF51" s="364"/>
      <c r="IG51" s="364"/>
      <c r="IH51" s="364"/>
      <c r="II51" s="364"/>
      <c r="IJ51" s="364"/>
      <c r="IK51" s="364"/>
      <c r="IL51" s="364"/>
      <c r="IM51" s="364"/>
      <c r="IN51" s="364"/>
      <c r="IO51" s="364"/>
      <c r="IP51" s="364"/>
      <c r="IQ51" s="364"/>
      <c r="IR51" s="364"/>
      <c r="IS51" s="364"/>
      <c r="IT51" s="364"/>
      <c r="IU51" s="364"/>
      <c r="IV51" s="364"/>
      <c r="IW51" s="364"/>
      <c r="IX51" s="364"/>
      <c r="IY51" s="364"/>
      <c r="IZ51" s="364"/>
      <c r="JA51" s="364"/>
      <c r="JB51" s="364"/>
      <c r="JC51" s="364"/>
      <c r="JD51" s="364"/>
      <c r="JE51" s="364"/>
      <c r="JF51" s="364"/>
      <c r="JG51" s="364"/>
      <c r="JH51" s="364"/>
      <c r="JI51" s="364"/>
      <c r="JJ51" s="364"/>
      <c r="JK51" s="364"/>
      <c r="JL51" s="364"/>
      <c r="JM51" s="364"/>
      <c r="JN51" s="364"/>
      <c r="JO51" s="364"/>
      <c r="JP51" s="364"/>
      <c r="JQ51" s="364"/>
      <c r="JR51" s="364"/>
      <c r="JS51" s="364"/>
      <c r="JT51" s="364"/>
      <c r="JU51" s="364"/>
      <c r="JV51" s="364"/>
      <c r="JW51" s="364"/>
      <c r="JX51" s="364"/>
      <c r="JY51" s="364"/>
      <c r="JZ51" s="364"/>
      <c r="KA51" s="364"/>
      <c r="KB51" s="364"/>
      <c r="KC51" s="364"/>
      <c r="KD51" s="364"/>
      <c r="KE51" s="364"/>
      <c r="KF51" s="364"/>
      <c r="KG51" s="364"/>
      <c r="KH51" s="364"/>
      <c r="KI51" s="364"/>
      <c r="KJ51" s="364"/>
      <c r="KK51" s="364"/>
      <c r="KL51" s="364"/>
      <c r="KM51" s="364"/>
      <c r="KN51" s="364"/>
      <c r="KO51" s="364"/>
      <c r="KP51" s="364"/>
      <c r="KQ51" s="364"/>
      <c r="KR51" s="364"/>
      <c r="KS51" s="364"/>
      <c r="KT51" s="364"/>
      <c r="KU51" s="364"/>
      <c r="KV51" s="364"/>
      <c r="KW51" s="364"/>
      <c r="KX51" s="364"/>
      <c r="KY51" s="364"/>
      <c r="KZ51" s="364"/>
      <c r="LA51" s="364"/>
      <c r="LB51" s="364"/>
      <c r="LC51" s="364"/>
      <c r="LD51" s="364"/>
      <c r="LE51" s="364"/>
      <c r="LF51" s="364"/>
      <c r="LG51" s="364"/>
      <c r="LH51" s="364"/>
      <c r="LI51" s="364"/>
      <c r="LJ51" s="364"/>
      <c r="LK51" s="364"/>
      <c r="LL51" s="364"/>
      <c r="LM51" s="364"/>
      <c r="LN51" s="364"/>
      <c r="LO51" s="364"/>
      <c r="LP51" s="364"/>
      <c r="LQ51" s="364"/>
      <c r="LR51" s="364"/>
      <c r="LS51" s="364"/>
      <c r="LT51" s="364"/>
      <c r="LU51" s="364"/>
      <c r="LV51" s="364"/>
      <c r="LW51" s="364"/>
      <c r="LX51" s="364"/>
      <c r="LY51" s="364"/>
      <c r="LZ51" s="364"/>
      <c r="MA51" s="364"/>
      <c r="MB51" s="364"/>
      <c r="MC51" s="364"/>
      <c r="MD51" s="364"/>
      <c r="ME51" s="364"/>
      <c r="MF51" s="364"/>
      <c r="MG51" s="364"/>
      <c r="MH51" s="364"/>
      <c r="MI51" s="364"/>
      <c r="MJ51" s="364"/>
      <c r="MK51" s="364"/>
      <c r="ML51" s="364"/>
      <c r="MM51" s="364"/>
      <c r="MN51" s="364"/>
      <c r="MO51" s="364"/>
      <c r="MP51" s="364"/>
      <c r="MQ51" s="364"/>
      <c r="MR51" s="364"/>
      <c r="MS51" s="364"/>
      <c r="MT51" s="364"/>
      <c r="MU51" s="364"/>
      <c r="MV51" s="364"/>
      <c r="MW51" s="364"/>
      <c r="MX51" s="364"/>
      <c r="MY51" s="364"/>
      <c r="MZ51" s="364"/>
      <c r="NA51" s="364"/>
      <c r="NB51" s="364"/>
      <c r="NC51" s="364"/>
      <c r="ND51" s="364"/>
      <c r="NE51" s="364"/>
      <c r="NF51" s="364"/>
      <c r="NG51" s="364"/>
      <c r="NH51" s="364"/>
      <c r="NI51" s="364"/>
      <c r="NJ51" s="364"/>
      <c r="NK51" s="364"/>
      <c r="NL51" s="364"/>
      <c r="NM51" s="364"/>
      <c r="NN51" s="364"/>
      <c r="NO51" s="364"/>
      <c r="NP51" s="364"/>
      <c r="NQ51" s="364"/>
      <c r="NR51" s="364"/>
      <c r="NS51" s="364"/>
      <c r="NT51" s="364"/>
      <c r="NU51" s="364"/>
      <c r="NV51" s="364"/>
      <c r="NW51" s="364"/>
      <c r="NX51" s="364"/>
      <c r="NY51" s="364"/>
      <c r="NZ51" s="364"/>
      <c r="OA51" s="364"/>
      <c r="OB51" s="364"/>
      <c r="OC51" s="364"/>
      <c r="OD51" s="364"/>
      <c r="OE51" s="364"/>
      <c r="OF51" s="364"/>
      <c r="OG51" s="364"/>
      <c r="OH51" s="364"/>
      <c r="OI51" s="364"/>
      <c r="OJ51" s="364"/>
      <c r="OK51" s="364"/>
      <c r="OL51" s="364"/>
      <c r="OM51" s="364"/>
      <c r="ON51" s="364"/>
      <c r="OO51" s="364"/>
      <c r="OP51" s="364"/>
      <c r="OQ51" s="364"/>
      <c r="OR51" s="364"/>
      <c r="OS51" s="364"/>
      <c r="OT51" s="364"/>
      <c r="OU51" s="364"/>
      <c r="OV51" s="364"/>
      <c r="OW51" s="364"/>
      <c r="OX51" s="364"/>
      <c r="OY51" s="364"/>
      <c r="OZ51" s="364"/>
      <c r="PA51" s="364"/>
      <c r="PB51" s="364"/>
      <c r="PC51" s="364"/>
      <c r="PD51" s="364"/>
      <c r="PE51" s="364"/>
      <c r="PF51" s="364"/>
      <c r="PG51" s="364"/>
      <c r="PH51" s="364"/>
      <c r="PI51" s="364"/>
      <c r="PJ51" s="364"/>
      <c r="PK51" s="364"/>
      <c r="PL51" s="364"/>
      <c r="PM51" s="364"/>
    </row>
    <row r="52" spans="1:429" ht="15">
      <c r="A52" s="363" t="s">
        <v>629</v>
      </c>
      <c r="B52" s="364">
        <f t="shared" si="47"/>
        <v>0</v>
      </c>
      <c r="C52" s="364">
        <f t="shared" si="48"/>
        <v>0</v>
      </c>
      <c r="D52" s="364">
        <f t="shared" si="49"/>
        <v>0</v>
      </c>
      <c r="E52" s="364">
        <f t="shared" si="50"/>
        <v>0</v>
      </c>
      <c r="F52" s="364">
        <f t="shared" si="51"/>
        <v>0</v>
      </c>
      <c r="G52" s="364">
        <f t="shared" si="52"/>
        <v>0</v>
      </c>
      <c r="H52" s="364">
        <f t="shared" si="53"/>
        <v>0</v>
      </c>
      <c r="I52" s="364">
        <f t="shared" si="54"/>
        <v>0</v>
      </c>
      <c r="J52" s="364">
        <f t="shared" si="55"/>
        <v>0</v>
      </c>
      <c r="K52" s="364">
        <f t="shared" si="56"/>
        <v>0</v>
      </c>
      <c r="L52" s="364">
        <f t="shared" si="57"/>
        <v>0</v>
      </c>
      <c r="M52" s="364">
        <f t="shared" si="58"/>
        <v>0</v>
      </c>
      <c r="N52" s="364">
        <f t="shared" si="59"/>
        <v>0</v>
      </c>
      <c r="O52" s="364">
        <f t="shared" si="60"/>
        <v>0</v>
      </c>
      <c r="P52" s="364">
        <f t="shared" si="61"/>
        <v>0</v>
      </c>
      <c r="Q52" s="364">
        <f t="shared" si="62"/>
        <v>0</v>
      </c>
      <c r="R52" s="364">
        <f t="shared" si="63"/>
        <v>0</v>
      </c>
      <c r="S52" s="364">
        <f t="shared" si="64"/>
        <v>0</v>
      </c>
      <c r="T52" s="364">
        <f t="shared" si="65"/>
        <v>0</v>
      </c>
      <c r="U52" s="364">
        <f t="shared" si="66"/>
        <v>0</v>
      </c>
      <c r="V52" s="364">
        <f t="shared" si="67"/>
        <v>0</v>
      </c>
      <c r="W52" s="364">
        <f t="shared" si="68"/>
        <v>0</v>
      </c>
      <c r="X52" s="364">
        <f t="shared" si="69"/>
        <v>0</v>
      </c>
      <c r="Y52" s="364">
        <f t="shared" si="70"/>
        <v>0</v>
      </c>
      <c r="Z52" s="364">
        <f t="shared" si="71"/>
        <v>0</v>
      </c>
      <c r="AA52" s="364">
        <f t="shared" si="72"/>
        <v>0</v>
      </c>
      <c r="AB52" s="364">
        <f t="shared" si="73"/>
        <v>0</v>
      </c>
      <c r="AC52" s="364">
        <f t="shared" si="74"/>
        <v>0</v>
      </c>
      <c r="AD52" s="364">
        <f t="shared" si="75"/>
        <v>0</v>
      </c>
      <c r="AE52" s="364">
        <f t="shared" si="76"/>
        <v>0</v>
      </c>
      <c r="AF52" s="364">
        <f t="shared" si="77"/>
        <v>0</v>
      </c>
      <c r="AG52" s="364"/>
      <c r="AH52" s="364"/>
      <c r="AI52" s="364"/>
      <c r="AJ52" s="364"/>
      <c r="AK52" s="364"/>
      <c r="AL52" s="364"/>
      <c r="AM52" s="364"/>
      <c r="AN52" s="364"/>
      <c r="AO52" s="364"/>
      <c r="AP52" s="364"/>
      <c r="AQ52" s="364"/>
      <c r="AR52" s="364"/>
      <c r="AS52" s="364"/>
      <c r="AT52" s="364"/>
      <c r="AU52" s="364"/>
      <c r="AV52" s="364"/>
      <c r="AW52" s="364"/>
      <c r="AX52" s="364"/>
      <c r="AY52" s="364"/>
      <c r="AZ52" s="364"/>
      <c r="BA52" s="364"/>
      <c r="BB52" s="364"/>
      <c r="BC52" s="364"/>
      <c r="BD52" s="364"/>
      <c r="BE52" s="364"/>
      <c r="BF52" s="364"/>
      <c r="BG52" s="364"/>
      <c r="BH52" s="364"/>
      <c r="BI52" s="364"/>
      <c r="BJ52" s="364"/>
      <c r="BK52" s="364"/>
      <c r="BL52" s="364"/>
      <c r="BM52" s="364"/>
      <c r="BN52" s="364"/>
      <c r="BO52" s="364"/>
      <c r="BP52" s="364"/>
      <c r="BQ52" s="364"/>
      <c r="BR52" s="364"/>
      <c r="BS52" s="364"/>
      <c r="BT52" s="364"/>
      <c r="BU52" s="364"/>
      <c r="BV52" s="364"/>
      <c r="BW52" s="364"/>
      <c r="BX52" s="364"/>
      <c r="BY52" s="364"/>
      <c r="BZ52" s="364"/>
      <c r="CA52" s="364"/>
      <c r="CB52" s="364"/>
      <c r="CC52" s="364"/>
      <c r="CD52" s="364"/>
      <c r="CE52" s="364"/>
      <c r="CF52" s="364"/>
      <c r="CG52" s="364"/>
      <c r="CH52" s="364"/>
      <c r="CI52" s="364"/>
      <c r="CJ52" s="364"/>
      <c r="CK52" s="364"/>
      <c r="CL52" s="364"/>
      <c r="CM52" s="364"/>
      <c r="CN52" s="364"/>
      <c r="CO52" s="364"/>
      <c r="CP52" s="364"/>
      <c r="CQ52" s="364"/>
      <c r="CR52" s="364"/>
      <c r="CS52" s="364"/>
      <c r="CT52" s="364"/>
      <c r="CU52" s="364"/>
      <c r="CV52" s="364"/>
      <c r="CW52" s="364"/>
      <c r="CX52" s="364"/>
      <c r="CY52" s="364"/>
      <c r="CZ52" s="364"/>
      <c r="DA52" s="364"/>
      <c r="DB52" s="364"/>
      <c r="DC52" s="364"/>
      <c r="DD52" s="364"/>
      <c r="DE52" s="364"/>
      <c r="DF52" s="364"/>
      <c r="DG52" s="364"/>
      <c r="DH52" s="364"/>
      <c r="DI52" s="364"/>
      <c r="DJ52" s="364"/>
      <c r="DK52" s="364"/>
      <c r="DL52" s="364"/>
      <c r="DM52" s="364"/>
      <c r="DN52" s="364"/>
      <c r="DO52" s="364"/>
      <c r="DP52" s="364"/>
      <c r="DQ52" s="364"/>
      <c r="DR52" s="364"/>
      <c r="DS52" s="364"/>
      <c r="DT52" s="364"/>
      <c r="DU52" s="364"/>
      <c r="DV52" s="364"/>
      <c r="DW52" s="364"/>
      <c r="DX52" s="364"/>
      <c r="DY52" s="364"/>
      <c r="DZ52" s="364"/>
      <c r="EA52" s="364"/>
      <c r="EB52" s="364"/>
      <c r="EC52" s="364"/>
      <c r="ED52" s="364"/>
      <c r="EE52" s="364"/>
      <c r="EF52" s="364"/>
      <c r="EG52" s="364"/>
      <c r="EH52" s="364"/>
      <c r="EI52" s="364"/>
      <c r="EJ52" s="364"/>
      <c r="EK52" s="364"/>
      <c r="EL52" s="364"/>
      <c r="EM52" s="364"/>
      <c r="EN52" s="364"/>
      <c r="EO52" s="364"/>
      <c r="EP52" s="364"/>
      <c r="EQ52" s="364"/>
      <c r="ER52" s="364"/>
      <c r="ES52" s="364"/>
      <c r="ET52" s="364"/>
      <c r="EU52" s="364"/>
      <c r="EV52" s="364"/>
      <c r="EW52" s="364"/>
      <c r="EX52" s="364"/>
      <c r="EY52" s="364"/>
      <c r="EZ52" s="364"/>
      <c r="FA52" s="364"/>
      <c r="FB52" s="364"/>
      <c r="FC52" s="364"/>
      <c r="FD52" s="364"/>
      <c r="FE52" s="364"/>
      <c r="FF52" s="364"/>
      <c r="FG52" s="364"/>
      <c r="FH52" s="364"/>
      <c r="FI52" s="364"/>
      <c r="FJ52" s="364"/>
      <c r="FK52" s="364"/>
      <c r="FL52" s="364"/>
      <c r="FM52" s="364"/>
      <c r="FN52" s="364"/>
      <c r="FO52" s="364"/>
      <c r="FP52" s="364"/>
      <c r="FQ52" s="364"/>
      <c r="FR52" s="364"/>
      <c r="FS52" s="364"/>
      <c r="FT52" s="364"/>
      <c r="FU52" s="364"/>
      <c r="FV52" s="364"/>
      <c r="FW52" s="364"/>
      <c r="FX52" s="364"/>
      <c r="FY52" s="364"/>
      <c r="FZ52" s="364"/>
      <c r="GA52" s="364"/>
      <c r="GB52" s="364"/>
      <c r="GC52" s="364"/>
      <c r="GD52" s="364"/>
      <c r="GE52" s="364"/>
      <c r="GF52" s="364"/>
      <c r="GG52" s="364"/>
      <c r="GH52" s="364"/>
      <c r="GI52" s="364"/>
      <c r="GJ52" s="364"/>
      <c r="GK52" s="364"/>
      <c r="GL52" s="364"/>
      <c r="GM52" s="364"/>
      <c r="GN52" s="364"/>
      <c r="GO52" s="364"/>
      <c r="GP52" s="364"/>
      <c r="GQ52" s="364"/>
      <c r="GR52" s="364"/>
      <c r="GS52" s="364"/>
      <c r="GT52" s="364"/>
      <c r="GU52" s="364"/>
      <c r="GV52" s="364"/>
      <c r="GW52" s="364"/>
      <c r="GX52" s="364"/>
      <c r="GY52" s="364"/>
      <c r="GZ52" s="364"/>
      <c r="HA52" s="364"/>
      <c r="HB52" s="364"/>
      <c r="HC52" s="364"/>
      <c r="HD52" s="364"/>
      <c r="HE52" s="364"/>
      <c r="HF52" s="364"/>
      <c r="HG52" s="364"/>
      <c r="HH52" s="364"/>
      <c r="HI52" s="364"/>
      <c r="HJ52" s="364"/>
      <c r="HK52" s="364"/>
      <c r="HL52" s="364"/>
      <c r="HM52" s="364"/>
      <c r="HN52" s="364"/>
      <c r="HO52" s="364"/>
      <c r="HP52" s="364"/>
      <c r="HQ52" s="364"/>
      <c r="HR52" s="364"/>
      <c r="HS52" s="364"/>
      <c r="HT52" s="364"/>
      <c r="HU52" s="364"/>
      <c r="HV52" s="364"/>
      <c r="HW52" s="364"/>
      <c r="HX52" s="364"/>
      <c r="HY52" s="364"/>
      <c r="HZ52" s="364"/>
      <c r="IA52" s="364"/>
      <c r="IB52" s="364"/>
      <c r="IC52" s="364"/>
      <c r="ID52" s="364"/>
      <c r="IE52" s="364"/>
      <c r="IF52" s="364"/>
      <c r="IG52" s="364"/>
      <c r="IH52" s="364"/>
      <c r="II52" s="364"/>
      <c r="IJ52" s="364"/>
      <c r="IK52" s="364"/>
      <c r="IL52" s="364"/>
      <c r="IM52" s="364"/>
      <c r="IN52" s="364"/>
      <c r="IO52" s="364"/>
      <c r="IP52" s="364"/>
      <c r="IQ52" s="364"/>
      <c r="IR52" s="364"/>
      <c r="IS52" s="364"/>
      <c r="IT52" s="364"/>
      <c r="IU52" s="364"/>
      <c r="IV52" s="364"/>
      <c r="IW52" s="364"/>
      <c r="IX52" s="364"/>
      <c r="IY52" s="364"/>
      <c r="IZ52" s="364"/>
      <c r="JA52" s="364"/>
      <c r="JB52" s="364"/>
      <c r="JC52" s="364"/>
      <c r="JD52" s="364"/>
      <c r="JE52" s="364"/>
      <c r="JF52" s="364"/>
      <c r="JG52" s="364"/>
      <c r="JH52" s="364"/>
      <c r="JI52" s="364"/>
      <c r="JJ52" s="364"/>
      <c r="JK52" s="364"/>
      <c r="JL52" s="364"/>
      <c r="JM52" s="364"/>
      <c r="JN52" s="364"/>
      <c r="JO52" s="364"/>
      <c r="JP52" s="364"/>
      <c r="JQ52" s="364"/>
      <c r="JR52" s="364"/>
      <c r="JS52" s="364"/>
      <c r="JT52" s="364"/>
      <c r="JU52" s="364"/>
      <c r="JV52" s="364"/>
      <c r="JW52" s="364"/>
      <c r="JX52" s="364"/>
      <c r="JY52" s="364"/>
      <c r="JZ52" s="364"/>
      <c r="KA52" s="364"/>
      <c r="KB52" s="364"/>
      <c r="KC52" s="364"/>
      <c r="KD52" s="364"/>
      <c r="KE52" s="364"/>
      <c r="KF52" s="364"/>
      <c r="KG52" s="364"/>
      <c r="KH52" s="364"/>
      <c r="KI52" s="364"/>
      <c r="KJ52" s="364"/>
      <c r="KK52" s="364"/>
      <c r="KL52" s="364"/>
      <c r="KM52" s="364"/>
      <c r="KN52" s="364"/>
      <c r="KO52" s="364"/>
      <c r="KP52" s="364"/>
      <c r="KQ52" s="364"/>
      <c r="KR52" s="364"/>
      <c r="KS52" s="364"/>
      <c r="KT52" s="364"/>
      <c r="KU52" s="364"/>
      <c r="KV52" s="364"/>
      <c r="KW52" s="364"/>
      <c r="KX52" s="364"/>
      <c r="KY52" s="364"/>
      <c r="KZ52" s="364"/>
      <c r="LA52" s="364"/>
      <c r="LB52" s="364"/>
      <c r="LC52" s="364"/>
      <c r="LD52" s="364"/>
      <c r="LE52" s="364"/>
      <c r="LF52" s="364"/>
      <c r="LG52" s="364"/>
      <c r="LH52" s="364"/>
      <c r="LI52" s="364"/>
      <c r="LJ52" s="364"/>
      <c r="LK52" s="364"/>
      <c r="LL52" s="364"/>
      <c r="LM52" s="364"/>
      <c r="LN52" s="364"/>
      <c r="LO52" s="364"/>
      <c r="LP52" s="364"/>
      <c r="LQ52" s="364"/>
      <c r="LR52" s="364"/>
      <c r="LS52" s="364"/>
      <c r="LT52" s="364"/>
      <c r="LU52" s="364"/>
      <c r="LV52" s="364"/>
      <c r="LW52" s="364"/>
      <c r="LX52" s="364"/>
      <c r="LY52" s="364"/>
      <c r="LZ52" s="364"/>
      <c r="MA52" s="364"/>
      <c r="MB52" s="364"/>
      <c r="MC52" s="364"/>
      <c r="MD52" s="364"/>
      <c r="ME52" s="364"/>
      <c r="MF52" s="364"/>
      <c r="MG52" s="364"/>
      <c r="MH52" s="364"/>
      <c r="MI52" s="364"/>
      <c r="MJ52" s="364"/>
      <c r="MK52" s="364"/>
      <c r="ML52" s="364"/>
      <c r="MM52" s="364"/>
      <c r="MN52" s="364"/>
      <c r="MO52" s="364"/>
      <c r="MP52" s="364"/>
      <c r="MQ52" s="364"/>
      <c r="MR52" s="364"/>
      <c r="MS52" s="364"/>
      <c r="MT52" s="364"/>
      <c r="MU52" s="364"/>
      <c r="MV52" s="364"/>
      <c r="MW52" s="364"/>
      <c r="MX52" s="364"/>
      <c r="MY52" s="364"/>
      <c r="MZ52" s="364"/>
      <c r="NA52" s="364"/>
      <c r="NB52" s="364"/>
      <c r="NC52" s="364"/>
      <c r="ND52" s="364"/>
      <c r="NE52" s="364"/>
      <c r="NF52" s="364"/>
      <c r="NG52" s="364"/>
      <c r="NH52" s="364"/>
      <c r="NI52" s="364"/>
      <c r="NJ52" s="364"/>
      <c r="NK52" s="364"/>
      <c r="NL52" s="364"/>
      <c r="NM52" s="364"/>
      <c r="NN52" s="364"/>
      <c r="NO52" s="364"/>
      <c r="NP52" s="364"/>
      <c r="NQ52" s="364"/>
      <c r="NR52" s="364"/>
      <c r="NS52" s="364"/>
      <c r="NT52" s="364"/>
      <c r="NU52" s="364"/>
      <c r="NV52" s="364"/>
      <c r="NW52" s="364"/>
      <c r="NX52" s="364"/>
      <c r="NY52" s="364"/>
      <c r="NZ52" s="364"/>
      <c r="OA52" s="364"/>
      <c r="OB52" s="364"/>
      <c r="OC52" s="364"/>
      <c r="OD52" s="364"/>
      <c r="OE52" s="364"/>
      <c r="OF52" s="364"/>
      <c r="OG52" s="364"/>
      <c r="OH52" s="364"/>
      <c r="OI52" s="364"/>
      <c r="OJ52" s="364"/>
      <c r="OK52" s="364"/>
      <c r="OL52" s="364"/>
      <c r="OM52" s="364"/>
      <c r="ON52" s="364"/>
      <c r="OO52" s="364"/>
      <c r="OP52" s="364"/>
      <c r="OQ52" s="364"/>
      <c r="OR52" s="364"/>
      <c r="OS52" s="364"/>
      <c r="OT52" s="364"/>
      <c r="OU52" s="364"/>
      <c r="OV52" s="364"/>
      <c r="OW52" s="364"/>
      <c r="OX52" s="364"/>
      <c r="OY52" s="364"/>
      <c r="OZ52" s="364"/>
      <c r="PA52" s="364"/>
      <c r="PB52" s="364"/>
      <c r="PC52" s="364"/>
      <c r="PD52" s="364"/>
      <c r="PE52" s="364"/>
      <c r="PF52" s="364"/>
      <c r="PG52" s="364"/>
      <c r="PH52" s="364"/>
      <c r="PI52" s="364"/>
      <c r="PJ52" s="364"/>
      <c r="PK52" s="364"/>
      <c r="PL52" s="364"/>
      <c r="PM52" s="364"/>
    </row>
    <row r="53" spans="1:429" ht="15">
      <c r="A53" s="363" t="s">
        <v>630</v>
      </c>
      <c r="B53" s="364">
        <f t="shared" si="47"/>
        <v>0</v>
      </c>
      <c r="C53" s="364">
        <f t="shared" si="48"/>
        <v>0</v>
      </c>
      <c r="D53" s="364">
        <f t="shared" si="49"/>
        <v>0</v>
      </c>
      <c r="E53" s="364">
        <f t="shared" si="50"/>
        <v>0</v>
      </c>
      <c r="F53" s="364">
        <f t="shared" si="51"/>
        <v>0</v>
      </c>
      <c r="G53" s="364">
        <f t="shared" si="52"/>
        <v>0</v>
      </c>
      <c r="H53" s="364">
        <f t="shared" si="53"/>
        <v>0</v>
      </c>
      <c r="I53" s="364">
        <f t="shared" si="54"/>
        <v>0</v>
      </c>
      <c r="J53" s="364">
        <f t="shared" si="55"/>
        <v>0</v>
      </c>
      <c r="K53" s="364">
        <f t="shared" si="56"/>
        <v>0</v>
      </c>
      <c r="L53" s="364">
        <f t="shared" si="57"/>
        <v>0</v>
      </c>
      <c r="M53" s="364">
        <f t="shared" si="58"/>
        <v>0</v>
      </c>
      <c r="N53" s="364">
        <f t="shared" si="59"/>
        <v>0</v>
      </c>
      <c r="O53" s="364">
        <f t="shared" si="60"/>
        <v>0</v>
      </c>
      <c r="P53" s="364">
        <f t="shared" si="61"/>
        <v>0</v>
      </c>
      <c r="Q53" s="364">
        <f t="shared" si="62"/>
        <v>0</v>
      </c>
      <c r="R53" s="364">
        <f t="shared" si="63"/>
        <v>0</v>
      </c>
      <c r="S53" s="364">
        <f t="shared" si="64"/>
        <v>0</v>
      </c>
      <c r="T53" s="364">
        <f t="shared" si="65"/>
        <v>0</v>
      </c>
      <c r="U53" s="364">
        <f t="shared" si="66"/>
        <v>0</v>
      </c>
      <c r="V53" s="364">
        <f t="shared" si="67"/>
        <v>0</v>
      </c>
      <c r="W53" s="364">
        <f t="shared" si="68"/>
        <v>0</v>
      </c>
      <c r="X53" s="364">
        <f t="shared" si="69"/>
        <v>0</v>
      </c>
      <c r="Y53" s="364">
        <f t="shared" si="70"/>
        <v>0</v>
      </c>
      <c r="Z53" s="364">
        <f t="shared" si="71"/>
        <v>0</v>
      </c>
      <c r="AA53" s="364">
        <f t="shared" si="72"/>
        <v>0</v>
      </c>
      <c r="AB53" s="364">
        <f t="shared" si="73"/>
        <v>0</v>
      </c>
      <c r="AC53" s="364">
        <f t="shared" si="74"/>
        <v>0</v>
      </c>
      <c r="AD53" s="364">
        <f t="shared" si="75"/>
        <v>0</v>
      </c>
      <c r="AE53" s="364">
        <f t="shared" si="76"/>
        <v>0</v>
      </c>
      <c r="AF53" s="364">
        <f t="shared" si="77"/>
        <v>0</v>
      </c>
      <c r="AG53" s="364"/>
      <c r="AH53" s="364"/>
      <c r="AI53" s="364"/>
      <c r="AJ53" s="364"/>
      <c r="AK53" s="364"/>
      <c r="AL53" s="364"/>
      <c r="AM53" s="364"/>
      <c r="AN53" s="364"/>
      <c r="AO53" s="364"/>
      <c r="AP53" s="364"/>
      <c r="AQ53" s="364"/>
      <c r="AR53" s="364"/>
      <c r="AS53" s="364"/>
      <c r="AT53" s="364"/>
      <c r="AU53" s="364"/>
      <c r="AV53" s="364"/>
      <c r="AW53" s="364"/>
      <c r="AX53" s="364"/>
      <c r="AY53" s="364"/>
      <c r="AZ53" s="364"/>
      <c r="BA53" s="364"/>
      <c r="BB53" s="364"/>
      <c r="BC53" s="364"/>
      <c r="BD53" s="364"/>
      <c r="BE53" s="364"/>
      <c r="BF53" s="364"/>
      <c r="BG53" s="364"/>
      <c r="BH53" s="364"/>
      <c r="BI53" s="364"/>
      <c r="BJ53" s="364"/>
      <c r="BK53" s="364"/>
      <c r="BL53" s="364"/>
      <c r="BM53" s="364"/>
      <c r="BN53" s="364"/>
      <c r="BO53" s="364"/>
      <c r="BP53" s="364"/>
      <c r="BQ53" s="364"/>
      <c r="BR53" s="364"/>
      <c r="BS53" s="364"/>
      <c r="BT53" s="364"/>
      <c r="BU53" s="364"/>
      <c r="BV53" s="364"/>
      <c r="BW53" s="364"/>
      <c r="BX53" s="364"/>
      <c r="BY53" s="364"/>
      <c r="BZ53" s="364"/>
      <c r="CA53" s="364"/>
      <c r="CB53" s="364"/>
      <c r="CC53" s="364"/>
      <c r="CD53" s="364"/>
      <c r="CE53" s="364"/>
      <c r="CF53" s="364"/>
      <c r="CG53" s="364"/>
      <c r="CH53" s="364"/>
      <c r="CI53" s="364"/>
      <c r="CJ53" s="364"/>
      <c r="CK53" s="364"/>
      <c r="CL53" s="364"/>
      <c r="CM53" s="364"/>
      <c r="CN53" s="364"/>
      <c r="CO53" s="364"/>
      <c r="CP53" s="364"/>
      <c r="CQ53" s="364"/>
      <c r="CR53" s="364"/>
      <c r="CS53" s="364"/>
      <c r="CT53" s="364"/>
      <c r="CU53" s="364"/>
      <c r="CV53" s="364"/>
      <c r="CW53" s="364"/>
      <c r="CX53" s="364"/>
      <c r="CY53" s="364"/>
      <c r="CZ53" s="364"/>
      <c r="DA53" s="364"/>
      <c r="DB53" s="364"/>
      <c r="DC53" s="364"/>
      <c r="DD53" s="364"/>
      <c r="DE53" s="364"/>
      <c r="DF53" s="364"/>
      <c r="DG53" s="364"/>
      <c r="DH53" s="364"/>
      <c r="DI53" s="364"/>
      <c r="DJ53" s="364"/>
      <c r="DK53" s="364"/>
      <c r="DL53" s="364"/>
      <c r="DM53" s="364"/>
      <c r="DN53" s="364"/>
      <c r="DO53" s="364"/>
      <c r="DP53" s="364"/>
      <c r="DQ53" s="364"/>
      <c r="DR53" s="364"/>
      <c r="DS53" s="364"/>
      <c r="DT53" s="364"/>
      <c r="DU53" s="364"/>
      <c r="DV53" s="364"/>
      <c r="DW53" s="364"/>
      <c r="DX53" s="364"/>
      <c r="DY53" s="364"/>
      <c r="DZ53" s="364"/>
      <c r="EA53" s="364"/>
      <c r="EB53" s="364"/>
      <c r="EC53" s="364"/>
      <c r="ED53" s="364"/>
      <c r="EE53" s="364"/>
      <c r="EF53" s="364"/>
      <c r="EG53" s="364"/>
      <c r="EH53" s="364"/>
      <c r="EI53" s="364"/>
      <c r="EJ53" s="364"/>
      <c r="EK53" s="364"/>
      <c r="EL53" s="364"/>
      <c r="EM53" s="364"/>
      <c r="EN53" s="364"/>
      <c r="EO53" s="364"/>
      <c r="EP53" s="364"/>
      <c r="EQ53" s="364"/>
      <c r="ER53" s="364"/>
      <c r="ES53" s="364"/>
      <c r="ET53" s="364"/>
      <c r="EU53" s="364"/>
      <c r="EV53" s="364"/>
      <c r="EW53" s="364"/>
      <c r="EX53" s="364"/>
      <c r="EY53" s="364"/>
      <c r="EZ53" s="364"/>
      <c r="FA53" s="364"/>
      <c r="FB53" s="364"/>
      <c r="FC53" s="364"/>
      <c r="FD53" s="364"/>
      <c r="FE53" s="364"/>
      <c r="FF53" s="364"/>
      <c r="FG53" s="364"/>
      <c r="FH53" s="364"/>
      <c r="FI53" s="364"/>
      <c r="FJ53" s="364"/>
      <c r="FK53" s="364"/>
      <c r="FL53" s="364"/>
      <c r="FM53" s="364"/>
      <c r="FN53" s="364"/>
      <c r="FO53" s="364"/>
      <c r="FP53" s="364"/>
      <c r="FQ53" s="364"/>
      <c r="FR53" s="364"/>
      <c r="FS53" s="364"/>
      <c r="FT53" s="364"/>
      <c r="FU53" s="364"/>
      <c r="FV53" s="364"/>
      <c r="FW53" s="364"/>
      <c r="FX53" s="364"/>
      <c r="FY53" s="364"/>
      <c r="FZ53" s="364"/>
      <c r="GA53" s="364"/>
      <c r="GB53" s="364"/>
      <c r="GC53" s="364"/>
      <c r="GD53" s="364"/>
      <c r="GE53" s="364"/>
      <c r="GF53" s="364"/>
      <c r="GG53" s="364"/>
      <c r="GH53" s="364"/>
      <c r="GI53" s="364"/>
      <c r="GJ53" s="364"/>
      <c r="GK53" s="364"/>
      <c r="GL53" s="364"/>
      <c r="GM53" s="364"/>
      <c r="GN53" s="364"/>
      <c r="GO53" s="364"/>
      <c r="GP53" s="364"/>
      <c r="GQ53" s="364"/>
      <c r="GR53" s="364"/>
      <c r="GS53" s="364"/>
      <c r="GT53" s="364"/>
      <c r="GU53" s="364"/>
      <c r="GV53" s="364"/>
      <c r="GW53" s="364"/>
      <c r="GX53" s="364"/>
      <c r="GY53" s="364"/>
      <c r="GZ53" s="364"/>
      <c r="HA53" s="364"/>
      <c r="HB53" s="364"/>
      <c r="HC53" s="364"/>
      <c r="HD53" s="364"/>
      <c r="HE53" s="364"/>
      <c r="HF53" s="364"/>
      <c r="HG53" s="364"/>
      <c r="HH53" s="364"/>
      <c r="HI53" s="364"/>
      <c r="HJ53" s="364"/>
      <c r="HK53" s="364"/>
      <c r="HL53" s="364"/>
      <c r="HM53" s="364"/>
      <c r="HN53" s="364"/>
      <c r="HO53" s="364"/>
      <c r="HP53" s="364"/>
      <c r="HQ53" s="364"/>
      <c r="HR53" s="364"/>
      <c r="HS53" s="364"/>
      <c r="HT53" s="364"/>
      <c r="HU53" s="364"/>
      <c r="HV53" s="364"/>
      <c r="HW53" s="364"/>
      <c r="HX53" s="364"/>
      <c r="HY53" s="364"/>
      <c r="HZ53" s="364"/>
      <c r="IA53" s="364"/>
      <c r="IB53" s="364"/>
      <c r="IC53" s="364"/>
      <c r="ID53" s="364"/>
      <c r="IE53" s="364"/>
      <c r="IF53" s="364"/>
      <c r="IG53" s="364"/>
      <c r="IH53" s="364"/>
      <c r="II53" s="364"/>
      <c r="IJ53" s="364"/>
      <c r="IK53" s="364"/>
      <c r="IL53" s="364"/>
      <c r="IM53" s="364"/>
      <c r="IN53" s="364"/>
      <c r="IO53" s="364"/>
      <c r="IP53" s="364"/>
      <c r="IQ53" s="364"/>
      <c r="IR53" s="364"/>
      <c r="IS53" s="364"/>
      <c r="IT53" s="364"/>
      <c r="IU53" s="364"/>
      <c r="IV53" s="364"/>
      <c r="IW53" s="364"/>
      <c r="IX53" s="364"/>
      <c r="IY53" s="364"/>
      <c r="IZ53" s="364"/>
      <c r="JA53" s="364"/>
      <c r="JB53" s="364"/>
      <c r="JC53" s="364"/>
      <c r="JD53" s="364"/>
      <c r="JE53" s="364"/>
      <c r="JF53" s="364"/>
      <c r="JG53" s="364"/>
      <c r="JH53" s="364"/>
      <c r="JI53" s="364"/>
      <c r="JJ53" s="364"/>
      <c r="JK53" s="364"/>
      <c r="JL53" s="364"/>
      <c r="JM53" s="364"/>
      <c r="JN53" s="364"/>
      <c r="JO53" s="364"/>
      <c r="JP53" s="364"/>
      <c r="JQ53" s="364"/>
      <c r="JR53" s="364"/>
      <c r="JS53" s="364"/>
      <c r="JT53" s="364"/>
      <c r="JU53" s="364"/>
      <c r="JV53" s="364"/>
      <c r="JW53" s="364"/>
      <c r="JX53" s="364"/>
      <c r="JY53" s="364"/>
      <c r="JZ53" s="364"/>
      <c r="KA53" s="364"/>
      <c r="KB53" s="364"/>
      <c r="KC53" s="364"/>
      <c r="KD53" s="364"/>
      <c r="KE53" s="364"/>
      <c r="KF53" s="364"/>
      <c r="KG53" s="364"/>
      <c r="KH53" s="364"/>
      <c r="KI53" s="364"/>
      <c r="KJ53" s="364"/>
      <c r="KK53" s="364"/>
      <c r="KL53" s="364"/>
      <c r="KM53" s="364"/>
      <c r="KN53" s="364"/>
      <c r="KO53" s="364"/>
      <c r="KP53" s="364"/>
      <c r="KQ53" s="364"/>
      <c r="KR53" s="364"/>
      <c r="KS53" s="364"/>
      <c r="KT53" s="364"/>
      <c r="KU53" s="364"/>
      <c r="KV53" s="364"/>
      <c r="KW53" s="364"/>
      <c r="KX53" s="364"/>
      <c r="KY53" s="364"/>
      <c r="KZ53" s="364"/>
      <c r="LA53" s="364"/>
      <c r="LB53" s="364"/>
      <c r="LC53" s="364"/>
      <c r="LD53" s="364"/>
      <c r="LE53" s="364"/>
      <c r="LF53" s="364"/>
      <c r="LG53" s="364"/>
      <c r="LH53" s="364"/>
      <c r="LI53" s="364"/>
      <c r="LJ53" s="364"/>
      <c r="LK53" s="364"/>
      <c r="LL53" s="364"/>
      <c r="LM53" s="364"/>
      <c r="LN53" s="364"/>
      <c r="LO53" s="364"/>
      <c r="LP53" s="364"/>
      <c r="LQ53" s="364"/>
      <c r="LR53" s="364"/>
      <c r="LS53" s="364"/>
      <c r="LT53" s="364"/>
      <c r="LU53" s="364"/>
      <c r="LV53" s="364"/>
      <c r="LW53" s="364"/>
      <c r="LX53" s="364"/>
      <c r="LY53" s="364"/>
      <c r="LZ53" s="364"/>
      <c r="MA53" s="364"/>
      <c r="MB53" s="364"/>
      <c r="MC53" s="364"/>
      <c r="MD53" s="364"/>
      <c r="ME53" s="364"/>
      <c r="MF53" s="364"/>
      <c r="MG53" s="364"/>
      <c r="MH53" s="364"/>
      <c r="MI53" s="364"/>
      <c r="MJ53" s="364"/>
      <c r="MK53" s="364"/>
      <c r="ML53" s="364"/>
      <c r="MM53" s="364"/>
      <c r="MN53" s="364"/>
      <c r="MO53" s="364"/>
      <c r="MP53" s="364"/>
      <c r="MQ53" s="364"/>
      <c r="MR53" s="364"/>
      <c r="MS53" s="364"/>
      <c r="MT53" s="364"/>
      <c r="MU53" s="364"/>
      <c r="MV53" s="364"/>
      <c r="MW53" s="364"/>
      <c r="MX53" s="364"/>
      <c r="MY53" s="364"/>
      <c r="MZ53" s="364"/>
      <c r="NA53" s="364"/>
      <c r="NB53" s="364"/>
      <c r="NC53" s="364"/>
      <c r="ND53" s="364"/>
      <c r="NE53" s="364"/>
      <c r="NF53" s="364"/>
      <c r="NG53" s="364"/>
      <c r="NH53" s="364"/>
      <c r="NI53" s="364"/>
      <c r="NJ53" s="364"/>
      <c r="NK53" s="364"/>
      <c r="NL53" s="364"/>
      <c r="NM53" s="364"/>
      <c r="NN53" s="364"/>
      <c r="NO53" s="364"/>
      <c r="NP53" s="364"/>
      <c r="NQ53" s="364"/>
      <c r="NR53" s="364"/>
      <c r="NS53" s="364"/>
      <c r="NT53" s="364"/>
      <c r="NU53" s="364"/>
      <c r="NV53" s="364"/>
      <c r="NW53" s="364"/>
      <c r="NX53" s="364"/>
      <c r="NY53" s="364"/>
      <c r="NZ53" s="364"/>
      <c r="OA53" s="364"/>
      <c r="OB53" s="364"/>
      <c r="OC53" s="364"/>
      <c r="OD53" s="364"/>
      <c r="OE53" s="364"/>
      <c r="OF53" s="364"/>
      <c r="OG53" s="364"/>
      <c r="OH53" s="364"/>
      <c r="OI53" s="364"/>
      <c r="OJ53" s="364"/>
      <c r="OK53" s="364"/>
      <c r="OL53" s="364"/>
      <c r="OM53" s="364"/>
      <c r="ON53" s="364"/>
      <c r="OO53" s="364"/>
      <c r="OP53" s="364"/>
      <c r="OQ53" s="364"/>
      <c r="OR53" s="364"/>
      <c r="OS53" s="364"/>
      <c r="OT53" s="364"/>
      <c r="OU53" s="364"/>
      <c r="OV53" s="364"/>
      <c r="OW53" s="364"/>
      <c r="OX53" s="364"/>
      <c r="OY53" s="364"/>
      <c r="OZ53" s="364"/>
      <c r="PA53" s="364"/>
      <c r="PB53" s="364"/>
      <c r="PC53" s="364"/>
      <c r="PD53" s="364"/>
      <c r="PE53" s="364"/>
      <c r="PF53" s="364"/>
      <c r="PG53" s="364"/>
      <c r="PH53" s="364"/>
      <c r="PI53" s="364"/>
      <c r="PJ53" s="364"/>
      <c r="PK53" s="364"/>
      <c r="PL53" s="364"/>
      <c r="PM53" s="364"/>
    </row>
    <row r="54" spans="1:429" ht="15">
      <c r="A54" s="363" t="s">
        <v>631</v>
      </c>
      <c r="B54" s="364">
        <f t="shared" si="47"/>
        <v>0</v>
      </c>
      <c r="C54" s="364">
        <f t="shared" si="48"/>
        <v>0</v>
      </c>
      <c r="D54" s="364">
        <f t="shared" si="49"/>
        <v>0</v>
      </c>
      <c r="E54" s="364">
        <f t="shared" si="50"/>
        <v>0</v>
      </c>
      <c r="F54" s="364">
        <f t="shared" si="51"/>
        <v>0</v>
      </c>
      <c r="G54" s="364">
        <f t="shared" si="52"/>
        <v>0</v>
      </c>
      <c r="H54" s="364">
        <f t="shared" si="53"/>
        <v>0</v>
      </c>
      <c r="I54" s="364">
        <f t="shared" si="54"/>
        <v>0</v>
      </c>
      <c r="J54" s="364">
        <f t="shared" si="55"/>
        <v>0</v>
      </c>
      <c r="K54" s="364">
        <f t="shared" si="56"/>
        <v>0</v>
      </c>
      <c r="L54" s="364">
        <f t="shared" si="57"/>
        <v>0</v>
      </c>
      <c r="M54" s="364">
        <f t="shared" si="58"/>
        <v>0</v>
      </c>
      <c r="N54" s="364">
        <f t="shared" si="59"/>
        <v>0</v>
      </c>
      <c r="O54" s="364">
        <f t="shared" si="60"/>
        <v>0</v>
      </c>
      <c r="P54" s="364">
        <f t="shared" si="61"/>
        <v>0</v>
      </c>
      <c r="Q54" s="364">
        <f t="shared" si="62"/>
        <v>0</v>
      </c>
      <c r="R54" s="364">
        <f t="shared" si="63"/>
        <v>0</v>
      </c>
      <c r="S54" s="364">
        <f t="shared" si="64"/>
        <v>0</v>
      </c>
      <c r="T54" s="364">
        <f t="shared" si="65"/>
        <v>0</v>
      </c>
      <c r="U54" s="364">
        <f t="shared" si="66"/>
        <v>0</v>
      </c>
      <c r="V54" s="364">
        <f t="shared" si="67"/>
        <v>0</v>
      </c>
      <c r="W54" s="364">
        <f t="shared" si="68"/>
        <v>0</v>
      </c>
      <c r="X54" s="364">
        <f t="shared" si="69"/>
        <v>0</v>
      </c>
      <c r="Y54" s="364">
        <f t="shared" si="70"/>
        <v>0</v>
      </c>
      <c r="Z54" s="364">
        <f t="shared" si="71"/>
        <v>0</v>
      </c>
      <c r="AA54" s="364">
        <f t="shared" si="72"/>
        <v>0</v>
      </c>
      <c r="AB54" s="364">
        <f t="shared" si="73"/>
        <v>0</v>
      </c>
      <c r="AC54" s="364">
        <f t="shared" si="74"/>
        <v>0</v>
      </c>
      <c r="AD54" s="364">
        <f t="shared" si="75"/>
        <v>0</v>
      </c>
      <c r="AE54" s="364">
        <f t="shared" si="76"/>
        <v>0</v>
      </c>
      <c r="AF54" s="364">
        <f t="shared" si="77"/>
        <v>0</v>
      </c>
      <c r="AG54" s="364"/>
      <c r="AH54" s="364"/>
      <c r="AI54" s="364"/>
      <c r="AJ54" s="364"/>
      <c r="AK54" s="364"/>
      <c r="AL54" s="364"/>
      <c r="AM54" s="364"/>
      <c r="AN54" s="364"/>
      <c r="AO54" s="364"/>
      <c r="AP54" s="364"/>
      <c r="AQ54" s="364"/>
      <c r="AR54" s="364"/>
      <c r="AS54" s="364"/>
      <c r="AT54" s="364"/>
      <c r="AU54" s="364"/>
      <c r="AV54" s="364"/>
      <c r="AW54" s="364"/>
      <c r="AX54" s="364"/>
      <c r="AY54" s="364"/>
      <c r="AZ54" s="364"/>
      <c r="BA54" s="364"/>
      <c r="BB54" s="364"/>
      <c r="BC54" s="364"/>
      <c r="BD54" s="364"/>
      <c r="BE54" s="364"/>
      <c r="BF54" s="364"/>
      <c r="BG54" s="364"/>
      <c r="BH54" s="364"/>
      <c r="BI54" s="364"/>
      <c r="BJ54" s="364"/>
      <c r="BK54" s="364"/>
      <c r="BL54" s="364"/>
      <c r="BM54" s="364"/>
      <c r="BN54" s="364"/>
      <c r="BO54" s="364"/>
      <c r="BP54" s="364"/>
      <c r="BQ54" s="364"/>
      <c r="BR54" s="364"/>
      <c r="BS54" s="364"/>
      <c r="BT54" s="364"/>
      <c r="BU54" s="364"/>
      <c r="BV54" s="364"/>
      <c r="BW54" s="364"/>
      <c r="BX54" s="364"/>
      <c r="BY54" s="364"/>
      <c r="BZ54" s="364"/>
      <c r="CA54" s="364"/>
      <c r="CB54" s="364"/>
      <c r="CC54" s="364"/>
      <c r="CD54" s="364"/>
      <c r="CE54" s="364"/>
      <c r="CF54" s="364"/>
      <c r="CG54" s="364"/>
      <c r="CH54" s="364"/>
      <c r="CI54" s="364"/>
      <c r="CJ54" s="364"/>
      <c r="CK54" s="364"/>
      <c r="CL54" s="364"/>
      <c r="CM54" s="364"/>
      <c r="CN54" s="364"/>
      <c r="CO54" s="364"/>
      <c r="CP54" s="364"/>
      <c r="CQ54" s="364"/>
      <c r="CR54" s="364"/>
      <c r="CS54" s="364"/>
      <c r="CT54" s="364"/>
      <c r="CU54" s="364"/>
      <c r="CV54" s="364"/>
      <c r="CW54" s="364"/>
      <c r="CX54" s="364"/>
      <c r="CY54" s="364"/>
      <c r="CZ54" s="364"/>
      <c r="DA54" s="364"/>
      <c r="DB54" s="364"/>
      <c r="DC54" s="364"/>
      <c r="DD54" s="364"/>
      <c r="DE54" s="364"/>
      <c r="DF54" s="364"/>
      <c r="DG54" s="364"/>
      <c r="DH54" s="364"/>
      <c r="DI54" s="364"/>
      <c r="DJ54" s="364"/>
      <c r="DK54" s="364"/>
      <c r="DL54" s="364"/>
      <c r="DM54" s="364"/>
      <c r="DN54" s="364"/>
      <c r="DO54" s="364"/>
      <c r="DP54" s="364"/>
      <c r="DQ54" s="364"/>
      <c r="DR54" s="364"/>
      <c r="DS54" s="364"/>
      <c r="DT54" s="364"/>
      <c r="DU54" s="364"/>
      <c r="DV54" s="364"/>
      <c r="DW54" s="364"/>
      <c r="DX54" s="364"/>
      <c r="DY54" s="364"/>
      <c r="DZ54" s="364"/>
      <c r="EA54" s="364"/>
      <c r="EB54" s="364"/>
      <c r="EC54" s="364"/>
      <c r="ED54" s="364"/>
      <c r="EE54" s="364"/>
      <c r="EF54" s="364"/>
      <c r="EG54" s="364"/>
      <c r="EH54" s="364"/>
      <c r="EI54" s="364"/>
      <c r="EJ54" s="364"/>
      <c r="EK54" s="364"/>
      <c r="EL54" s="364"/>
      <c r="EM54" s="364"/>
      <c r="EN54" s="364"/>
      <c r="EO54" s="364"/>
      <c r="EP54" s="364"/>
      <c r="EQ54" s="364"/>
      <c r="ER54" s="364"/>
      <c r="ES54" s="364"/>
      <c r="ET54" s="364"/>
      <c r="EU54" s="364"/>
      <c r="EV54" s="364"/>
      <c r="EW54" s="364"/>
      <c r="EX54" s="364"/>
      <c r="EY54" s="364"/>
      <c r="EZ54" s="364"/>
      <c r="FA54" s="364"/>
      <c r="FB54" s="364"/>
      <c r="FC54" s="364"/>
      <c r="FD54" s="364"/>
      <c r="FE54" s="364"/>
      <c r="FF54" s="364"/>
      <c r="FG54" s="364"/>
      <c r="FH54" s="364"/>
      <c r="FI54" s="364"/>
      <c r="FJ54" s="364"/>
      <c r="FK54" s="364"/>
      <c r="FL54" s="364"/>
      <c r="FM54" s="364"/>
      <c r="FN54" s="364"/>
      <c r="FO54" s="364"/>
      <c r="FP54" s="364"/>
      <c r="FQ54" s="364"/>
      <c r="FR54" s="364"/>
      <c r="FS54" s="364"/>
      <c r="FT54" s="364"/>
      <c r="FU54" s="364"/>
      <c r="FV54" s="364"/>
      <c r="FW54" s="364"/>
      <c r="FX54" s="364"/>
      <c r="FY54" s="364"/>
      <c r="FZ54" s="364"/>
      <c r="GA54" s="364"/>
      <c r="GB54" s="364"/>
      <c r="GC54" s="364"/>
      <c r="GD54" s="364"/>
      <c r="GE54" s="364"/>
      <c r="GF54" s="364"/>
      <c r="GG54" s="364"/>
      <c r="GH54" s="364"/>
      <c r="GI54" s="364"/>
      <c r="GJ54" s="364"/>
      <c r="GK54" s="364"/>
      <c r="GL54" s="364"/>
      <c r="GM54" s="364"/>
      <c r="GN54" s="364"/>
      <c r="GO54" s="364"/>
      <c r="GP54" s="364"/>
      <c r="GQ54" s="364"/>
      <c r="GR54" s="364"/>
      <c r="GS54" s="364"/>
      <c r="GT54" s="364"/>
      <c r="GU54" s="364"/>
      <c r="GV54" s="364"/>
      <c r="GW54" s="364"/>
      <c r="GX54" s="364"/>
      <c r="GY54" s="364"/>
      <c r="GZ54" s="364"/>
      <c r="HA54" s="364"/>
      <c r="HB54" s="364"/>
      <c r="HC54" s="364"/>
      <c r="HD54" s="364"/>
      <c r="HE54" s="364"/>
      <c r="HF54" s="364"/>
      <c r="HG54" s="364"/>
      <c r="HH54" s="364"/>
      <c r="HI54" s="364"/>
      <c r="HJ54" s="364"/>
      <c r="HK54" s="364"/>
      <c r="HL54" s="364"/>
      <c r="HM54" s="364"/>
      <c r="HN54" s="364"/>
      <c r="HO54" s="364"/>
      <c r="HP54" s="364"/>
      <c r="HQ54" s="364"/>
      <c r="HR54" s="364"/>
      <c r="HS54" s="364"/>
      <c r="HT54" s="364"/>
      <c r="HU54" s="364"/>
      <c r="HV54" s="364"/>
      <c r="HW54" s="364"/>
      <c r="HX54" s="364"/>
      <c r="HY54" s="364"/>
      <c r="HZ54" s="364"/>
      <c r="IA54" s="364"/>
      <c r="IB54" s="364"/>
      <c r="IC54" s="364"/>
      <c r="ID54" s="364"/>
      <c r="IE54" s="364"/>
      <c r="IF54" s="364"/>
      <c r="IG54" s="364"/>
      <c r="IH54" s="364"/>
      <c r="II54" s="364"/>
      <c r="IJ54" s="364"/>
      <c r="IK54" s="364"/>
      <c r="IL54" s="364"/>
      <c r="IM54" s="364"/>
      <c r="IN54" s="364"/>
      <c r="IO54" s="364"/>
      <c r="IP54" s="364"/>
      <c r="IQ54" s="364"/>
      <c r="IR54" s="364"/>
      <c r="IS54" s="364"/>
      <c r="IT54" s="364"/>
      <c r="IU54" s="364"/>
      <c r="IV54" s="364"/>
      <c r="IW54" s="364"/>
      <c r="IX54" s="364"/>
      <c r="IY54" s="364"/>
      <c r="IZ54" s="364"/>
      <c r="JA54" s="364"/>
      <c r="JB54" s="364"/>
      <c r="JC54" s="364"/>
      <c r="JD54" s="364"/>
      <c r="JE54" s="364"/>
      <c r="JF54" s="364"/>
      <c r="JG54" s="364"/>
      <c r="JH54" s="364"/>
      <c r="JI54" s="364"/>
      <c r="JJ54" s="364"/>
      <c r="JK54" s="364"/>
      <c r="JL54" s="364"/>
      <c r="JM54" s="364"/>
      <c r="JN54" s="364"/>
      <c r="JO54" s="364"/>
      <c r="JP54" s="364"/>
      <c r="JQ54" s="364"/>
      <c r="JR54" s="364"/>
      <c r="JS54" s="364"/>
      <c r="JT54" s="364"/>
      <c r="JU54" s="364"/>
      <c r="JV54" s="364"/>
      <c r="JW54" s="364"/>
      <c r="JX54" s="364"/>
      <c r="JY54" s="364"/>
      <c r="JZ54" s="364"/>
      <c r="KA54" s="364"/>
      <c r="KB54" s="364"/>
      <c r="KC54" s="364"/>
      <c r="KD54" s="364"/>
      <c r="KE54" s="364"/>
      <c r="KF54" s="364"/>
      <c r="KG54" s="364"/>
      <c r="KH54" s="364"/>
      <c r="KI54" s="364"/>
      <c r="KJ54" s="364"/>
      <c r="KK54" s="364"/>
      <c r="KL54" s="364"/>
      <c r="KM54" s="364"/>
      <c r="KN54" s="364"/>
      <c r="KO54" s="364"/>
      <c r="KP54" s="364"/>
      <c r="KQ54" s="364"/>
      <c r="KR54" s="364"/>
      <c r="KS54" s="364"/>
      <c r="KT54" s="364"/>
      <c r="KU54" s="364"/>
      <c r="KV54" s="364"/>
      <c r="KW54" s="364"/>
      <c r="KX54" s="364"/>
      <c r="KY54" s="364"/>
      <c r="KZ54" s="364"/>
      <c r="LA54" s="364"/>
      <c r="LB54" s="364"/>
      <c r="LC54" s="364"/>
      <c r="LD54" s="364"/>
      <c r="LE54" s="364"/>
      <c r="LF54" s="364"/>
      <c r="LG54" s="364"/>
      <c r="LH54" s="364"/>
      <c r="LI54" s="364"/>
      <c r="LJ54" s="364"/>
      <c r="LK54" s="364"/>
      <c r="LL54" s="364"/>
      <c r="LM54" s="364"/>
      <c r="LN54" s="364"/>
      <c r="LO54" s="364"/>
      <c r="LP54" s="364"/>
      <c r="LQ54" s="364"/>
      <c r="LR54" s="364"/>
      <c r="LS54" s="364"/>
      <c r="LT54" s="364"/>
      <c r="LU54" s="364"/>
      <c r="LV54" s="364"/>
      <c r="LW54" s="364"/>
      <c r="LX54" s="364"/>
      <c r="LY54" s="364"/>
      <c r="LZ54" s="364"/>
      <c r="MA54" s="364"/>
      <c r="MB54" s="364"/>
      <c r="MC54" s="364"/>
      <c r="MD54" s="364"/>
      <c r="ME54" s="364"/>
      <c r="MF54" s="364"/>
      <c r="MG54" s="364"/>
      <c r="MH54" s="364"/>
      <c r="MI54" s="364"/>
      <c r="MJ54" s="364"/>
      <c r="MK54" s="364"/>
      <c r="ML54" s="364"/>
      <c r="MM54" s="364"/>
      <c r="MN54" s="364"/>
      <c r="MO54" s="364"/>
      <c r="MP54" s="364"/>
      <c r="MQ54" s="364"/>
      <c r="MR54" s="364"/>
      <c r="MS54" s="364"/>
      <c r="MT54" s="364"/>
      <c r="MU54" s="364"/>
      <c r="MV54" s="364"/>
      <c r="MW54" s="364"/>
      <c r="MX54" s="364"/>
      <c r="MY54" s="364"/>
      <c r="MZ54" s="364"/>
      <c r="NA54" s="364"/>
      <c r="NB54" s="364"/>
      <c r="NC54" s="364"/>
      <c r="ND54" s="364"/>
      <c r="NE54" s="364"/>
      <c r="NF54" s="364"/>
      <c r="NG54" s="364"/>
      <c r="NH54" s="364"/>
      <c r="NI54" s="364"/>
      <c r="NJ54" s="364"/>
      <c r="NK54" s="364"/>
      <c r="NL54" s="364"/>
      <c r="NM54" s="364"/>
      <c r="NN54" s="364"/>
      <c r="NO54" s="364"/>
      <c r="NP54" s="364"/>
      <c r="NQ54" s="364"/>
      <c r="NR54" s="364"/>
      <c r="NS54" s="364"/>
      <c r="NT54" s="364"/>
      <c r="NU54" s="364"/>
      <c r="NV54" s="364"/>
      <c r="NW54" s="364"/>
      <c r="NX54" s="364"/>
      <c r="NY54" s="364"/>
      <c r="NZ54" s="364"/>
      <c r="OA54" s="364"/>
      <c r="OB54" s="364"/>
      <c r="OC54" s="364"/>
      <c r="OD54" s="364"/>
      <c r="OE54" s="364"/>
      <c r="OF54" s="364"/>
      <c r="OG54" s="364"/>
      <c r="OH54" s="364"/>
      <c r="OI54" s="364"/>
      <c r="OJ54" s="364"/>
      <c r="OK54" s="364"/>
      <c r="OL54" s="364"/>
      <c r="OM54" s="364"/>
      <c r="ON54" s="364"/>
      <c r="OO54" s="364"/>
      <c r="OP54" s="364"/>
      <c r="OQ54" s="364"/>
      <c r="OR54" s="364"/>
      <c r="OS54" s="364"/>
      <c r="OT54" s="364"/>
      <c r="OU54" s="364"/>
      <c r="OV54" s="364"/>
      <c r="OW54" s="364"/>
      <c r="OX54" s="364"/>
      <c r="OY54" s="364"/>
      <c r="OZ54" s="364"/>
      <c r="PA54" s="364"/>
      <c r="PB54" s="364"/>
      <c r="PC54" s="364"/>
      <c r="PD54" s="364"/>
      <c r="PE54" s="364"/>
      <c r="PF54" s="364"/>
      <c r="PG54" s="364"/>
      <c r="PH54" s="364"/>
      <c r="PI54" s="364"/>
      <c r="PJ54" s="364"/>
      <c r="PK54" s="364"/>
      <c r="PL54" s="364"/>
      <c r="PM54" s="364"/>
    </row>
    <row r="55" spans="1:429" ht="15">
      <c r="A55" s="363" t="s">
        <v>632</v>
      </c>
      <c r="B55" s="364">
        <f t="shared" si="47"/>
        <v>0</v>
      </c>
      <c r="C55" s="364">
        <f t="shared" si="48"/>
        <v>0</v>
      </c>
      <c r="D55" s="364">
        <f t="shared" si="49"/>
        <v>0</v>
      </c>
      <c r="E55" s="364">
        <f t="shared" si="50"/>
        <v>0</v>
      </c>
      <c r="F55" s="364">
        <f t="shared" si="51"/>
        <v>0</v>
      </c>
      <c r="G55" s="364">
        <f t="shared" si="52"/>
        <v>0</v>
      </c>
      <c r="H55" s="364">
        <f t="shared" si="53"/>
        <v>0</v>
      </c>
      <c r="I55" s="364">
        <f t="shared" si="54"/>
        <v>0</v>
      </c>
      <c r="J55" s="364">
        <f t="shared" si="55"/>
        <v>0</v>
      </c>
      <c r="K55" s="364">
        <f t="shared" si="56"/>
        <v>0</v>
      </c>
      <c r="L55" s="364">
        <f t="shared" si="57"/>
        <v>0</v>
      </c>
      <c r="M55" s="364">
        <f t="shared" si="58"/>
        <v>0</v>
      </c>
      <c r="N55" s="364">
        <f t="shared" si="59"/>
        <v>0</v>
      </c>
      <c r="O55" s="364">
        <f t="shared" si="60"/>
        <v>0</v>
      </c>
      <c r="P55" s="364">
        <f t="shared" si="61"/>
        <v>0</v>
      </c>
      <c r="Q55" s="364">
        <f t="shared" si="62"/>
        <v>0</v>
      </c>
      <c r="R55" s="364">
        <f t="shared" si="63"/>
        <v>0</v>
      </c>
      <c r="S55" s="364">
        <f t="shared" si="64"/>
        <v>0</v>
      </c>
      <c r="T55" s="364">
        <f t="shared" si="65"/>
        <v>0</v>
      </c>
      <c r="U55" s="364">
        <f t="shared" si="66"/>
        <v>0</v>
      </c>
      <c r="V55" s="364">
        <f t="shared" si="67"/>
        <v>0</v>
      </c>
      <c r="W55" s="364">
        <f t="shared" si="68"/>
        <v>0</v>
      </c>
      <c r="X55" s="364">
        <f t="shared" si="69"/>
        <v>6.4568999999999998E-3</v>
      </c>
      <c r="Y55" s="364">
        <f t="shared" si="70"/>
        <v>0.91092540000000011</v>
      </c>
      <c r="Z55" s="364">
        <f t="shared" si="71"/>
        <v>2.2734293999999999</v>
      </c>
      <c r="AA55" s="364">
        <f t="shared" si="72"/>
        <v>0.26254950000000005</v>
      </c>
      <c r="AB55" s="364">
        <f t="shared" si="73"/>
        <v>0</v>
      </c>
      <c r="AC55" s="364">
        <f t="shared" si="74"/>
        <v>0</v>
      </c>
      <c r="AD55" s="364">
        <f t="shared" si="75"/>
        <v>1.29E-2</v>
      </c>
      <c r="AE55" s="364">
        <f t="shared" si="76"/>
        <v>0</v>
      </c>
      <c r="AF55" s="364">
        <f t="shared" si="77"/>
        <v>0</v>
      </c>
      <c r="AG55" s="364"/>
      <c r="AH55" s="364"/>
      <c r="AI55" s="364"/>
      <c r="AJ55" s="364"/>
      <c r="AK55" s="364"/>
      <c r="AL55" s="364"/>
      <c r="AM55" s="364"/>
      <c r="AN55" s="364"/>
      <c r="AO55" s="364"/>
      <c r="AP55" s="364"/>
      <c r="AQ55" s="364"/>
      <c r="AR55" s="364"/>
      <c r="AS55" s="364"/>
      <c r="AT55" s="364"/>
      <c r="AU55" s="364"/>
      <c r="AV55" s="364"/>
      <c r="AW55" s="364"/>
      <c r="AX55" s="364"/>
      <c r="AY55" s="364"/>
      <c r="AZ55" s="364"/>
      <c r="BA55" s="364"/>
      <c r="BB55" s="364"/>
      <c r="BC55" s="364"/>
      <c r="BD55" s="364"/>
      <c r="BE55" s="364"/>
      <c r="BF55" s="364"/>
      <c r="BG55" s="364"/>
      <c r="BH55" s="364"/>
      <c r="BI55" s="364"/>
      <c r="BJ55" s="364"/>
      <c r="BK55" s="364"/>
      <c r="BL55" s="364"/>
      <c r="BM55" s="364"/>
      <c r="BN55" s="364"/>
      <c r="BO55" s="364"/>
      <c r="BP55" s="364"/>
      <c r="BQ55" s="364"/>
      <c r="BR55" s="364"/>
      <c r="BS55" s="364"/>
      <c r="BT55" s="364"/>
      <c r="BU55" s="364"/>
      <c r="BV55" s="364"/>
      <c r="BW55" s="364"/>
      <c r="BX55" s="364"/>
      <c r="BY55" s="364"/>
      <c r="BZ55" s="364"/>
      <c r="CA55" s="364"/>
      <c r="CB55" s="364"/>
      <c r="CC55" s="364"/>
      <c r="CD55" s="364"/>
      <c r="CE55" s="364"/>
      <c r="CF55" s="364"/>
      <c r="CG55" s="364"/>
      <c r="CH55" s="364"/>
      <c r="CI55" s="364"/>
      <c r="CJ55" s="364"/>
      <c r="CK55" s="364"/>
      <c r="CL55" s="364"/>
      <c r="CM55" s="364"/>
      <c r="CN55" s="364"/>
      <c r="CO55" s="364"/>
      <c r="CP55" s="364"/>
      <c r="CQ55" s="364"/>
      <c r="CR55" s="364"/>
      <c r="CS55" s="364"/>
      <c r="CT55" s="364"/>
      <c r="CU55" s="364"/>
      <c r="CV55" s="364"/>
      <c r="CW55" s="364"/>
      <c r="CX55" s="364"/>
      <c r="CY55" s="364"/>
      <c r="CZ55" s="364"/>
      <c r="DA55" s="364"/>
      <c r="DB55" s="364"/>
      <c r="DC55" s="364"/>
      <c r="DD55" s="364"/>
      <c r="DE55" s="364"/>
      <c r="DF55" s="364"/>
      <c r="DG55" s="364"/>
      <c r="DH55" s="364"/>
      <c r="DI55" s="364"/>
      <c r="DJ55" s="364"/>
      <c r="DK55" s="364"/>
      <c r="DL55" s="364"/>
      <c r="DM55" s="364"/>
      <c r="DN55" s="364"/>
      <c r="DO55" s="364"/>
      <c r="DP55" s="364"/>
      <c r="DQ55" s="364"/>
      <c r="DR55" s="364"/>
      <c r="DS55" s="364"/>
      <c r="DT55" s="364"/>
      <c r="DU55" s="364"/>
      <c r="DV55" s="364"/>
      <c r="DW55" s="364"/>
      <c r="DX55" s="364"/>
      <c r="DY55" s="364"/>
      <c r="DZ55" s="364"/>
      <c r="EA55" s="364"/>
      <c r="EB55" s="364"/>
      <c r="EC55" s="364"/>
      <c r="ED55" s="364"/>
      <c r="EE55" s="364"/>
      <c r="EF55" s="364"/>
      <c r="EG55" s="364"/>
      <c r="EH55" s="364"/>
      <c r="EI55" s="364"/>
      <c r="EJ55" s="364"/>
      <c r="EK55" s="364"/>
      <c r="EL55" s="364"/>
      <c r="EM55" s="364"/>
      <c r="EN55" s="364"/>
      <c r="EO55" s="364"/>
      <c r="EP55" s="364"/>
      <c r="EQ55" s="364"/>
      <c r="ER55" s="364"/>
      <c r="ES55" s="364"/>
      <c r="ET55" s="364"/>
      <c r="EU55" s="364"/>
      <c r="EV55" s="364"/>
      <c r="EW55" s="364"/>
      <c r="EX55" s="364"/>
      <c r="EY55" s="364"/>
      <c r="EZ55" s="364"/>
      <c r="FA55" s="364"/>
      <c r="FB55" s="364"/>
      <c r="FC55" s="364"/>
      <c r="FD55" s="364"/>
      <c r="FE55" s="364"/>
      <c r="FF55" s="364"/>
      <c r="FG55" s="364"/>
      <c r="FH55" s="364"/>
      <c r="FI55" s="364"/>
      <c r="FJ55" s="364"/>
      <c r="FK55" s="364"/>
      <c r="FL55" s="364"/>
      <c r="FM55" s="364"/>
      <c r="FN55" s="364"/>
      <c r="FO55" s="364"/>
      <c r="FP55" s="364"/>
      <c r="FQ55" s="364"/>
      <c r="FR55" s="364"/>
      <c r="FS55" s="364"/>
      <c r="FT55" s="364"/>
      <c r="FU55" s="364"/>
      <c r="FV55" s="364"/>
      <c r="FW55" s="364"/>
      <c r="FX55" s="364"/>
      <c r="FY55" s="364"/>
      <c r="FZ55" s="364"/>
      <c r="GA55" s="364"/>
      <c r="GB55" s="364"/>
      <c r="GC55" s="364"/>
      <c r="GD55" s="364"/>
      <c r="GE55" s="364"/>
      <c r="GF55" s="364"/>
      <c r="GG55" s="364"/>
      <c r="GH55" s="364"/>
      <c r="GI55" s="364"/>
      <c r="GJ55" s="364"/>
      <c r="GK55" s="364"/>
      <c r="GL55" s="364"/>
      <c r="GM55" s="364"/>
      <c r="GN55" s="364"/>
      <c r="GO55" s="364"/>
      <c r="GP55" s="364"/>
      <c r="GQ55" s="364"/>
      <c r="GR55" s="364"/>
      <c r="GS55" s="364"/>
      <c r="GT55" s="364"/>
      <c r="GU55" s="364"/>
      <c r="GV55" s="364"/>
      <c r="GW55" s="364"/>
      <c r="GX55" s="364"/>
      <c r="GY55" s="364"/>
      <c r="GZ55" s="364"/>
      <c r="HA55" s="364"/>
      <c r="HB55" s="364"/>
      <c r="HC55" s="364"/>
      <c r="HD55" s="364"/>
      <c r="HE55" s="364"/>
      <c r="HF55" s="364"/>
      <c r="HG55" s="364"/>
      <c r="HH55" s="364"/>
      <c r="HI55" s="364"/>
      <c r="HJ55" s="364"/>
      <c r="HK55" s="364"/>
      <c r="HL55" s="364"/>
      <c r="HM55" s="364"/>
      <c r="HN55" s="364"/>
      <c r="HO55" s="364"/>
      <c r="HP55" s="364"/>
      <c r="HQ55" s="364"/>
      <c r="HR55" s="364"/>
      <c r="HS55" s="364"/>
      <c r="HT55" s="364"/>
      <c r="HU55" s="364"/>
      <c r="HV55" s="364"/>
      <c r="HW55" s="364"/>
      <c r="HX55" s="364"/>
      <c r="HY55" s="364"/>
      <c r="HZ55" s="364"/>
      <c r="IA55" s="364"/>
      <c r="IB55" s="364"/>
      <c r="IC55" s="364"/>
      <c r="ID55" s="364"/>
      <c r="IE55" s="364"/>
      <c r="IF55" s="364"/>
      <c r="IG55" s="364"/>
      <c r="IH55" s="364"/>
      <c r="II55" s="364"/>
      <c r="IJ55" s="364"/>
      <c r="IK55" s="364"/>
      <c r="IL55" s="364"/>
      <c r="IM55" s="364"/>
      <c r="IN55" s="364"/>
      <c r="IO55" s="364"/>
      <c r="IP55" s="364"/>
      <c r="IQ55" s="364"/>
      <c r="IR55" s="364"/>
      <c r="IS55" s="364"/>
      <c r="IT55" s="364"/>
      <c r="IU55" s="364"/>
      <c r="IV55" s="364"/>
      <c r="IW55" s="364"/>
      <c r="IX55" s="364"/>
      <c r="IY55" s="364"/>
      <c r="IZ55" s="364"/>
      <c r="JA55" s="364"/>
      <c r="JB55" s="364"/>
      <c r="JC55" s="364"/>
      <c r="JD55" s="364"/>
      <c r="JE55" s="364"/>
      <c r="JF55" s="364"/>
      <c r="JG55" s="364"/>
      <c r="JH55" s="364"/>
      <c r="JI55" s="364"/>
      <c r="JJ55" s="364"/>
      <c r="JK55" s="364"/>
      <c r="JL55" s="364"/>
      <c r="JM55" s="364"/>
      <c r="JN55" s="364"/>
      <c r="JO55" s="364"/>
      <c r="JP55" s="364"/>
      <c r="JQ55" s="364"/>
      <c r="JR55" s="364"/>
      <c r="JS55" s="364"/>
      <c r="JT55" s="364"/>
      <c r="JU55" s="364"/>
      <c r="JV55" s="364"/>
      <c r="JW55" s="364"/>
      <c r="JX55" s="364"/>
      <c r="JY55" s="364"/>
      <c r="JZ55" s="364"/>
      <c r="KA55" s="364"/>
      <c r="KB55" s="364"/>
      <c r="KC55" s="364"/>
      <c r="KD55" s="364"/>
      <c r="KE55" s="364"/>
      <c r="KF55" s="364"/>
      <c r="KG55" s="364"/>
      <c r="KH55" s="364"/>
      <c r="KI55" s="364"/>
      <c r="KJ55" s="364"/>
      <c r="KK55" s="364"/>
      <c r="KL55" s="364"/>
      <c r="KM55" s="364"/>
      <c r="KN55" s="364"/>
      <c r="KO55" s="364"/>
      <c r="KP55" s="364"/>
      <c r="KQ55" s="364"/>
      <c r="KR55" s="364"/>
      <c r="KS55" s="364"/>
      <c r="KT55" s="364"/>
      <c r="KU55" s="364"/>
      <c r="KV55" s="364"/>
      <c r="KW55" s="364">
        <v>6.4569000000000001</v>
      </c>
      <c r="KX55" s="364"/>
      <c r="KY55" s="364">
        <v>25.92</v>
      </c>
      <c r="KZ55" s="364"/>
      <c r="LA55" s="364">
        <v>64.000500000000002</v>
      </c>
      <c r="LB55" s="364">
        <v>36.320399999999999</v>
      </c>
      <c r="LC55" s="364">
        <v>61.83</v>
      </c>
      <c r="LD55" s="364">
        <v>168.58770000000001</v>
      </c>
      <c r="LE55" s="364">
        <v>158.00579999999999</v>
      </c>
      <c r="LF55" s="364">
        <v>43.448999999999998</v>
      </c>
      <c r="LG55" s="364">
        <v>130.72499999999999</v>
      </c>
      <c r="LH55" s="364">
        <v>74.7</v>
      </c>
      <c r="LI55" s="364">
        <v>147.387</v>
      </c>
      <c r="LJ55" s="364">
        <v>204.28049999999999</v>
      </c>
      <c r="LK55" s="364">
        <v>205.15950000000001</v>
      </c>
      <c r="LL55" s="364">
        <v>225.2004</v>
      </c>
      <c r="LM55" s="364">
        <v>242.26050000000001</v>
      </c>
      <c r="LN55" s="364">
        <v>511.57799999999997</v>
      </c>
      <c r="LO55" s="364">
        <v>93.048000000000002</v>
      </c>
      <c r="LP55" s="364"/>
      <c r="LQ55" s="364">
        <v>175.29300000000001</v>
      </c>
      <c r="LR55" s="364">
        <v>154.96199999999999</v>
      </c>
      <c r="LS55" s="364">
        <v>172.5915</v>
      </c>
      <c r="LT55" s="364">
        <v>152.04599999999999</v>
      </c>
      <c r="LU55" s="364">
        <v>137.01</v>
      </c>
      <c r="LV55" s="364">
        <v>221.7765</v>
      </c>
      <c r="LW55" s="364">
        <v>40.773000000000003</v>
      </c>
      <c r="LX55" s="364"/>
      <c r="LY55" s="364"/>
      <c r="LZ55" s="364"/>
      <c r="MA55" s="364"/>
      <c r="MB55" s="364"/>
      <c r="MC55" s="364"/>
      <c r="MD55" s="364"/>
      <c r="ME55" s="364"/>
      <c r="MF55" s="364"/>
      <c r="MG55" s="364"/>
      <c r="MH55" s="364"/>
      <c r="MI55" s="364"/>
      <c r="MJ55" s="364"/>
      <c r="MK55" s="364"/>
      <c r="ML55" s="364"/>
      <c r="MM55" s="364"/>
      <c r="MN55" s="364"/>
      <c r="MO55" s="364"/>
      <c r="MP55" s="364"/>
      <c r="MQ55" s="364"/>
      <c r="MR55" s="364"/>
      <c r="MS55" s="364"/>
      <c r="MT55" s="364"/>
      <c r="MU55" s="364"/>
      <c r="MV55" s="364"/>
      <c r="MW55" s="364"/>
      <c r="MX55" s="364"/>
      <c r="MY55" s="364"/>
      <c r="MZ55" s="364"/>
      <c r="NA55" s="364"/>
      <c r="NB55" s="364"/>
      <c r="NC55" s="364"/>
      <c r="ND55" s="364" t="s">
        <v>221</v>
      </c>
      <c r="NE55" s="364" t="s">
        <v>221</v>
      </c>
      <c r="NF55" s="364" t="s">
        <v>221</v>
      </c>
      <c r="NG55" s="364" t="s">
        <v>221</v>
      </c>
      <c r="NH55" s="364" t="s">
        <v>221</v>
      </c>
      <c r="NI55" s="364" t="s">
        <v>221</v>
      </c>
      <c r="NJ55" s="364" t="s">
        <v>221</v>
      </c>
      <c r="NK55" s="364" t="s">
        <v>221</v>
      </c>
      <c r="NL55" s="364" t="s">
        <v>221</v>
      </c>
      <c r="NM55" s="364" t="s">
        <v>221</v>
      </c>
      <c r="NN55" s="364">
        <v>12.9</v>
      </c>
      <c r="NO55" s="364" t="s">
        <v>221</v>
      </c>
      <c r="NP55" s="364" t="s">
        <v>221</v>
      </c>
      <c r="NQ55" s="364" t="s">
        <v>221</v>
      </c>
      <c r="NR55" s="364" t="s">
        <v>221</v>
      </c>
      <c r="NS55" s="364" t="s">
        <v>221</v>
      </c>
      <c r="NT55" s="364" t="s">
        <v>221</v>
      </c>
      <c r="NU55" s="364" t="s">
        <v>221</v>
      </c>
      <c r="NV55" s="364" t="s">
        <v>221</v>
      </c>
      <c r="NW55" s="364" t="s">
        <v>221</v>
      </c>
      <c r="NX55" s="364" t="s">
        <v>221</v>
      </c>
      <c r="NY55" s="364" t="s">
        <v>221</v>
      </c>
      <c r="NZ55" s="364" t="s">
        <v>221</v>
      </c>
      <c r="OA55" s="364" t="s">
        <v>221</v>
      </c>
      <c r="OB55" s="364" t="s">
        <v>221</v>
      </c>
      <c r="OC55" s="364" t="s">
        <v>221</v>
      </c>
      <c r="OD55" s="364" t="s">
        <v>221</v>
      </c>
      <c r="OE55" s="364" t="s">
        <v>221</v>
      </c>
      <c r="OF55" s="364" t="s">
        <v>221</v>
      </c>
      <c r="OG55" s="364"/>
      <c r="OH55" s="364"/>
      <c r="OI55" s="364"/>
      <c r="OJ55" s="364"/>
      <c r="OK55" s="364"/>
      <c r="OL55" s="364"/>
      <c r="OM55" s="364"/>
      <c r="ON55" s="364"/>
      <c r="OO55" s="364"/>
      <c r="OP55" s="364"/>
      <c r="OQ55" s="364"/>
      <c r="OR55" s="364"/>
      <c r="OS55" s="364"/>
      <c r="OT55" s="364"/>
      <c r="OU55" s="364"/>
      <c r="OV55" s="364"/>
      <c r="OW55" s="364"/>
      <c r="OX55" s="364"/>
      <c r="OY55" s="364"/>
      <c r="OZ55" s="364"/>
      <c r="PA55" s="364"/>
      <c r="PB55" s="364"/>
      <c r="PC55" s="364"/>
      <c r="PD55" s="364"/>
      <c r="PE55" s="364"/>
      <c r="PF55" s="364"/>
      <c r="PG55" s="364"/>
      <c r="PH55" s="364"/>
      <c r="PI55" s="364"/>
      <c r="PJ55" s="364"/>
      <c r="PK55" s="364"/>
      <c r="PL55" s="364"/>
      <c r="PM55" s="364"/>
    </row>
    <row r="56" spans="1:429" ht="15">
      <c r="A56" s="363" t="s">
        <v>633</v>
      </c>
      <c r="B56" s="364">
        <f t="shared" si="47"/>
        <v>0</v>
      </c>
      <c r="C56" s="364">
        <f t="shared" si="48"/>
        <v>0</v>
      </c>
      <c r="D56" s="364">
        <f t="shared" si="49"/>
        <v>0</v>
      </c>
      <c r="E56" s="364">
        <f t="shared" si="50"/>
        <v>0</v>
      </c>
      <c r="F56" s="364">
        <f t="shared" si="51"/>
        <v>0</v>
      </c>
      <c r="G56" s="364">
        <f t="shared" si="52"/>
        <v>0</v>
      </c>
      <c r="H56" s="364">
        <f t="shared" si="53"/>
        <v>0</v>
      </c>
      <c r="I56" s="364">
        <f t="shared" si="54"/>
        <v>0</v>
      </c>
      <c r="J56" s="364">
        <f t="shared" si="55"/>
        <v>0</v>
      </c>
      <c r="K56" s="364">
        <f t="shared" si="56"/>
        <v>0</v>
      </c>
      <c r="L56" s="364">
        <f t="shared" si="57"/>
        <v>0</v>
      </c>
      <c r="M56" s="364">
        <f t="shared" si="58"/>
        <v>0</v>
      </c>
      <c r="N56" s="364">
        <f t="shared" si="59"/>
        <v>0</v>
      </c>
      <c r="O56" s="364">
        <f t="shared" si="60"/>
        <v>0</v>
      </c>
      <c r="P56" s="364">
        <f t="shared" si="61"/>
        <v>0</v>
      </c>
      <c r="Q56" s="364">
        <f t="shared" si="62"/>
        <v>0</v>
      </c>
      <c r="R56" s="364">
        <f t="shared" si="63"/>
        <v>0</v>
      </c>
      <c r="S56" s="364">
        <f t="shared" si="64"/>
        <v>0</v>
      </c>
      <c r="T56" s="364">
        <f t="shared" si="65"/>
        <v>0</v>
      </c>
      <c r="U56" s="364">
        <f t="shared" si="66"/>
        <v>0</v>
      </c>
      <c r="V56" s="364">
        <f t="shared" si="67"/>
        <v>0</v>
      </c>
      <c r="W56" s="364">
        <f t="shared" si="68"/>
        <v>0</v>
      </c>
      <c r="X56" s="364">
        <f t="shared" si="69"/>
        <v>0</v>
      </c>
      <c r="Y56" s="364">
        <f t="shared" si="70"/>
        <v>0</v>
      </c>
      <c r="Z56" s="364">
        <f t="shared" si="71"/>
        <v>0</v>
      </c>
      <c r="AA56" s="364">
        <f t="shared" si="72"/>
        <v>0</v>
      </c>
      <c r="AB56" s="364">
        <f t="shared" si="73"/>
        <v>0</v>
      </c>
      <c r="AC56" s="364">
        <f t="shared" si="74"/>
        <v>0</v>
      </c>
      <c r="AD56" s="364">
        <f t="shared" si="75"/>
        <v>0</v>
      </c>
      <c r="AE56" s="364">
        <f t="shared" si="76"/>
        <v>0</v>
      </c>
      <c r="AF56" s="364">
        <f t="shared" si="77"/>
        <v>0</v>
      </c>
      <c r="AG56" s="364"/>
      <c r="AH56" s="364"/>
      <c r="AI56" s="364"/>
      <c r="AJ56" s="364"/>
      <c r="AK56" s="364"/>
      <c r="AL56" s="364"/>
      <c r="AM56" s="364"/>
      <c r="AN56" s="364"/>
      <c r="AO56" s="364"/>
      <c r="AP56" s="364"/>
      <c r="AQ56" s="364"/>
      <c r="AR56" s="364"/>
      <c r="AS56" s="364"/>
      <c r="AT56" s="364"/>
      <c r="AU56" s="364"/>
      <c r="AV56" s="364"/>
      <c r="AW56" s="364"/>
      <c r="AX56" s="364"/>
      <c r="AY56" s="364"/>
      <c r="AZ56" s="364"/>
      <c r="BA56" s="364"/>
      <c r="BB56" s="364"/>
      <c r="BC56" s="364"/>
      <c r="BD56" s="364"/>
      <c r="BE56" s="364"/>
      <c r="BF56" s="364"/>
      <c r="BG56" s="364"/>
      <c r="BH56" s="364"/>
      <c r="BI56" s="364"/>
      <c r="BJ56" s="364"/>
      <c r="BK56" s="364"/>
      <c r="BL56" s="364"/>
      <c r="BM56" s="364"/>
      <c r="BN56" s="364"/>
      <c r="BO56" s="364"/>
      <c r="BP56" s="364"/>
      <c r="BQ56" s="364"/>
      <c r="BR56" s="364"/>
      <c r="BS56" s="364"/>
      <c r="BT56" s="364"/>
      <c r="BU56" s="364"/>
      <c r="BV56" s="364"/>
      <c r="BW56" s="364"/>
      <c r="BX56" s="364"/>
      <c r="BY56" s="364"/>
      <c r="BZ56" s="364"/>
      <c r="CA56" s="364"/>
      <c r="CB56" s="364"/>
      <c r="CC56" s="364"/>
      <c r="CD56" s="364"/>
      <c r="CE56" s="364"/>
      <c r="CF56" s="364"/>
      <c r="CG56" s="364"/>
      <c r="CH56" s="364"/>
      <c r="CI56" s="364"/>
      <c r="CJ56" s="364"/>
      <c r="CK56" s="364"/>
      <c r="CL56" s="364"/>
      <c r="CM56" s="364"/>
      <c r="CN56" s="364"/>
      <c r="CO56" s="364"/>
      <c r="CP56" s="364"/>
      <c r="CQ56" s="364"/>
      <c r="CR56" s="364"/>
      <c r="CS56" s="364"/>
      <c r="CT56" s="364"/>
      <c r="CU56" s="364"/>
      <c r="CV56" s="364"/>
      <c r="CW56" s="364"/>
      <c r="CX56" s="364"/>
      <c r="CY56" s="364"/>
      <c r="CZ56" s="364"/>
      <c r="DA56" s="364"/>
      <c r="DB56" s="364"/>
      <c r="DC56" s="364"/>
      <c r="DD56" s="364"/>
      <c r="DE56" s="364"/>
      <c r="DF56" s="364"/>
      <c r="DG56" s="364"/>
      <c r="DH56" s="364"/>
      <c r="DI56" s="364"/>
      <c r="DJ56" s="364"/>
      <c r="DK56" s="364"/>
      <c r="DL56" s="364"/>
      <c r="DM56" s="364"/>
      <c r="DN56" s="364"/>
      <c r="DO56" s="364"/>
      <c r="DP56" s="364"/>
      <c r="DQ56" s="364"/>
      <c r="DR56" s="364"/>
      <c r="DS56" s="364"/>
      <c r="DT56" s="364"/>
      <c r="DU56" s="364"/>
      <c r="DV56" s="364"/>
      <c r="DW56" s="364"/>
      <c r="DX56" s="364"/>
      <c r="DY56" s="364"/>
      <c r="DZ56" s="364"/>
      <c r="EA56" s="364"/>
      <c r="EB56" s="364"/>
      <c r="EC56" s="364"/>
      <c r="ED56" s="364"/>
      <c r="EE56" s="364"/>
      <c r="EF56" s="364"/>
      <c r="EG56" s="364"/>
      <c r="EH56" s="364"/>
      <c r="EI56" s="364"/>
      <c r="EJ56" s="364"/>
      <c r="EK56" s="364"/>
      <c r="EL56" s="364"/>
      <c r="EM56" s="364"/>
      <c r="EN56" s="364"/>
      <c r="EO56" s="364"/>
      <c r="EP56" s="364"/>
      <c r="EQ56" s="364"/>
      <c r="ER56" s="364"/>
      <c r="ES56" s="364"/>
      <c r="ET56" s="364"/>
      <c r="EU56" s="364"/>
      <c r="EV56" s="364"/>
      <c r="EW56" s="364"/>
      <c r="EX56" s="364"/>
      <c r="EY56" s="364"/>
      <c r="EZ56" s="364"/>
      <c r="FA56" s="364"/>
      <c r="FB56" s="364"/>
      <c r="FC56" s="364"/>
      <c r="FD56" s="364"/>
      <c r="FE56" s="364"/>
      <c r="FF56" s="364"/>
      <c r="FG56" s="364"/>
      <c r="FH56" s="364"/>
      <c r="FI56" s="364"/>
      <c r="FJ56" s="364"/>
      <c r="FK56" s="364"/>
      <c r="FL56" s="364"/>
      <c r="FM56" s="364"/>
      <c r="FN56" s="364"/>
      <c r="FO56" s="364"/>
      <c r="FP56" s="364"/>
      <c r="FQ56" s="364"/>
      <c r="FR56" s="364"/>
      <c r="FS56" s="364"/>
      <c r="FT56" s="364"/>
      <c r="FU56" s="364"/>
      <c r="FV56" s="364"/>
      <c r="FW56" s="364"/>
      <c r="FX56" s="364"/>
      <c r="FY56" s="364"/>
      <c r="FZ56" s="364"/>
      <c r="GA56" s="364"/>
      <c r="GB56" s="364"/>
      <c r="GC56" s="364"/>
      <c r="GD56" s="364"/>
      <c r="GE56" s="364"/>
      <c r="GF56" s="364"/>
      <c r="GG56" s="364"/>
      <c r="GH56" s="364"/>
      <c r="GI56" s="364"/>
      <c r="GJ56" s="364"/>
      <c r="GK56" s="364"/>
      <c r="GL56" s="364"/>
      <c r="GM56" s="364"/>
      <c r="GN56" s="364"/>
      <c r="GO56" s="364"/>
      <c r="GP56" s="364"/>
      <c r="GQ56" s="364"/>
      <c r="GR56" s="364"/>
      <c r="GS56" s="364"/>
      <c r="GT56" s="364"/>
      <c r="GU56" s="364"/>
      <c r="GV56" s="364"/>
      <c r="GW56" s="364"/>
      <c r="GX56" s="364"/>
      <c r="GY56" s="364"/>
      <c r="GZ56" s="364"/>
      <c r="HA56" s="364"/>
      <c r="HB56" s="364"/>
      <c r="HC56" s="364"/>
      <c r="HD56" s="364"/>
      <c r="HE56" s="364"/>
      <c r="HF56" s="364"/>
      <c r="HG56" s="364"/>
      <c r="HH56" s="364"/>
      <c r="HI56" s="364"/>
      <c r="HJ56" s="364"/>
      <c r="HK56" s="364"/>
      <c r="HL56" s="364"/>
      <c r="HM56" s="364"/>
      <c r="HN56" s="364"/>
      <c r="HO56" s="364"/>
      <c r="HP56" s="364"/>
      <c r="HQ56" s="364"/>
      <c r="HR56" s="364"/>
      <c r="HS56" s="364"/>
      <c r="HT56" s="364"/>
      <c r="HU56" s="364"/>
      <c r="HV56" s="364"/>
      <c r="HW56" s="364"/>
      <c r="HX56" s="364"/>
      <c r="HY56" s="364"/>
      <c r="HZ56" s="364"/>
      <c r="IA56" s="364"/>
      <c r="IB56" s="364"/>
      <c r="IC56" s="364"/>
      <c r="ID56" s="364"/>
      <c r="IE56" s="364"/>
      <c r="IF56" s="364"/>
      <c r="IG56" s="364"/>
      <c r="IH56" s="364"/>
      <c r="II56" s="364"/>
      <c r="IJ56" s="364"/>
      <c r="IK56" s="364"/>
      <c r="IL56" s="364"/>
      <c r="IM56" s="364"/>
      <c r="IN56" s="364"/>
      <c r="IO56" s="364"/>
      <c r="IP56" s="364"/>
      <c r="IQ56" s="364"/>
      <c r="IR56" s="364"/>
      <c r="IS56" s="364"/>
      <c r="IT56" s="364"/>
      <c r="IU56" s="364"/>
      <c r="IV56" s="364"/>
      <c r="IW56" s="364"/>
      <c r="IX56" s="364"/>
      <c r="IY56" s="364"/>
      <c r="IZ56" s="364"/>
      <c r="JA56" s="364"/>
      <c r="JB56" s="364"/>
      <c r="JC56" s="364"/>
      <c r="JD56" s="364"/>
      <c r="JE56" s="364"/>
      <c r="JF56" s="364"/>
      <c r="JG56" s="364"/>
      <c r="JH56" s="364"/>
      <c r="JI56" s="364"/>
      <c r="JJ56" s="364"/>
      <c r="JK56" s="364"/>
      <c r="JL56" s="364"/>
      <c r="JM56" s="364"/>
      <c r="JN56" s="364"/>
      <c r="JO56" s="364"/>
      <c r="JP56" s="364"/>
      <c r="JQ56" s="364"/>
      <c r="JR56" s="364"/>
      <c r="JS56" s="364"/>
      <c r="JT56" s="364"/>
      <c r="JU56" s="364"/>
      <c r="JV56" s="364"/>
      <c r="JW56" s="364"/>
      <c r="JX56" s="364"/>
      <c r="JY56" s="364"/>
      <c r="JZ56" s="364"/>
      <c r="KA56" s="364"/>
      <c r="KB56" s="364"/>
      <c r="KC56" s="364"/>
      <c r="KD56" s="364"/>
      <c r="KE56" s="364"/>
      <c r="KF56" s="364"/>
      <c r="KG56" s="364"/>
      <c r="KH56" s="364"/>
      <c r="KI56" s="364"/>
      <c r="KJ56" s="364"/>
      <c r="KK56" s="364"/>
      <c r="KL56" s="364"/>
      <c r="KM56" s="364"/>
      <c r="KN56" s="364"/>
      <c r="KO56" s="364"/>
      <c r="KP56" s="364"/>
      <c r="KQ56" s="364"/>
      <c r="KR56" s="364"/>
      <c r="KS56" s="364"/>
      <c r="KT56" s="364"/>
      <c r="KU56" s="364"/>
      <c r="KV56" s="364"/>
      <c r="KW56" s="364"/>
      <c r="KX56" s="364"/>
      <c r="KY56" s="364"/>
      <c r="KZ56" s="364"/>
      <c r="LA56" s="364"/>
      <c r="LB56" s="364"/>
      <c r="LC56" s="364"/>
      <c r="LD56" s="364"/>
      <c r="LE56" s="364"/>
      <c r="LF56" s="364"/>
      <c r="LG56" s="364"/>
      <c r="LH56" s="364"/>
      <c r="LI56" s="364"/>
      <c r="LJ56" s="364"/>
      <c r="LK56" s="364"/>
      <c r="LL56" s="364"/>
      <c r="LM56" s="364"/>
      <c r="LN56" s="364"/>
      <c r="LO56" s="364"/>
      <c r="LP56" s="364"/>
      <c r="LQ56" s="364"/>
      <c r="LR56" s="364"/>
      <c r="LS56" s="364"/>
      <c r="LT56" s="364"/>
      <c r="LU56" s="364"/>
      <c r="LV56" s="364"/>
      <c r="LW56" s="364"/>
      <c r="LX56" s="364"/>
      <c r="LY56" s="364"/>
      <c r="LZ56" s="364"/>
      <c r="MA56" s="364"/>
      <c r="MB56" s="364"/>
      <c r="MC56" s="364"/>
      <c r="MD56" s="364"/>
      <c r="ME56" s="364"/>
      <c r="MF56" s="364"/>
      <c r="MG56" s="364"/>
      <c r="MH56" s="364"/>
      <c r="MI56" s="364"/>
      <c r="MJ56" s="364"/>
      <c r="MK56" s="364"/>
      <c r="ML56" s="364"/>
      <c r="MM56" s="364"/>
      <c r="MN56" s="364"/>
      <c r="MO56" s="364"/>
      <c r="MP56" s="364"/>
      <c r="MQ56" s="364"/>
      <c r="MR56" s="364"/>
      <c r="MS56" s="364"/>
      <c r="MT56" s="364"/>
      <c r="MU56" s="364"/>
      <c r="MV56" s="364"/>
      <c r="MW56" s="364"/>
      <c r="MX56" s="364"/>
      <c r="MY56" s="364"/>
      <c r="MZ56" s="364"/>
      <c r="NA56" s="364"/>
      <c r="NB56" s="364"/>
      <c r="NC56" s="364"/>
      <c r="ND56" s="364"/>
      <c r="NE56" s="364"/>
      <c r="NF56" s="364"/>
      <c r="NG56" s="364"/>
      <c r="NH56" s="364"/>
      <c r="NI56" s="364"/>
      <c r="NJ56" s="364"/>
      <c r="NK56" s="364"/>
      <c r="NL56" s="364"/>
      <c r="NM56" s="364"/>
      <c r="NN56" s="364"/>
      <c r="NO56" s="364"/>
      <c r="NP56" s="364"/>
      <c r="NQ56" s="364"/>
      <c r="NR56" s="364"/>
      <c r="NS56" s="364"/>
      <c r="NT56" s="364"/>
      <c r="NU56" s="364"/>
      <c r="NV56" s="364"/>
      <c r="NW56" s="364"/>
      <c r="NX56" s="364"/>
      <c r="NY56" s="364"/>
      <c r="NZ56" s="364"/>
      <c r="OA56" s="364"/>
      <c r="OB56" s="364"/>
      <c r="OC56" s="364"/>
      <c r="OD56" s="364"/>
      <c r="OE56" s="364"/>
      <c r="OF56" s="364"/>
      <c r="OG56" s="364"/>
      <c r="OH56" s="364"/>
      <c r="OI56" s="364"/>
      <c r="OJ56" s="364"/>
      <c r="OK56" s="364"/>
      <c r="OL56" s="364"/>
      <c r="OM56" s="364"/>
      <c r="ON56" s="364"/>
      <c r="OO56" s="364"/>
      <c r="OP56" s="364"/>
      <c r="OQ56" s="364"/>
      <c r="OR56" s="364"/>
      <c r="OS56" s="364"/>
      <c r="OT56" s="364"/>
      <c r="OU56" s="364"/>
      <c r="OV56" s="364"/>
      <c r="OW56" s="364"/>
      <c r="OX56" s="364"/>
      <c r="OY56" s="364"/>
      <c r="OZ56" s="364"/>
      <c r="PA56" s="364"/>
      <c r="PB56" s="364"/>
      <c r="PC56" s="364"/>
      <c r="PD56" s="364"/>
      <c r="PE56" s="364"/>
      <c r="PF56" s="364"/>
      <c r="PG56" s="364"/>
      <c r="PH56" s="364"/>
      <c r="PI56" s="364"/>
      <c r="PJ56" s="364"/>
      <c r="PK56" s="364"/>
      <c r="PL56" s="364"/>
      <c r="PM56" s="364"/>
    </row>
    <row r="57" spans="1:429" ht="15">
      <c r="A57" s="365" t="s">
        <v>634</v>
      </c>
      <c r="B57" s="364">
        <f t="shared" si="47"/>
        <v>0</v>
      </c>
      <c r="C57" s="364">
        <f t="shared" si="48"/>
        <v>0</v>
      </c>
      <c r="D57" s="364">
        <f t="shared" si="49"/>
        <v>0</v>
      </c>
      <c r="E57" s="364">
        <f t="shared" si="50"/>
        <v>0</v>
      </c>
      <c r="F57" s="364">
        <f t="shared" si="51"/>
        <v>0</v>
      </c>
      <c r="G57" s="364">
        <f t="shared" si="52"/>
        <v>0</v>
      </c>
      <c r="H57" s="364">
        <f t="shared" si="53"/>
        <v>0</v>
      </c>
      <c r="I57" s="364">
        <f t="shared" si="54"/>
        <v>0</v>
      </c>
      <c r="J57" s="364">
        <f t="shared" si="55"/>
        <v>0</v>
      </c>
      <c r="K57" s="364">
        <f t="shared" si="56"/>
        <v>0</v>
      </c>
      <c r="L57" s="364">
        <f t="shared" si="57"/>
        <v>0</v>
      </c>
      <c r="M57" s="364">
        <f t="shared" si="58"/>
        <v>0</v>
      </c>
      <c r="N57" s="364">
        <f t="shared" si="59"/>
        <v>0</v>
      </c>
      <c r="O57" s="364">
        <f t="shared" si="60"/>
        <v>0</v>
      </c>
      <c r="P57" s="364">
        <f t="shared" si="61"/>
        <v>0</v>
      </c>
      <c r="Q57" s="364">
        <f t="shared" si="62"/>
        <v>0</v>
      </c>
      <c r="R57" s="364">
        <f t="shared" si="63"/>
        <v>0</v>
      </c>
      <c r="S57" s="364">
        <f t="shared" si="64"/>
        <v>0</v>
      </c>
      <c r="T57" s="364">
        <f t="shared" si="65"/>
        <v>0</v>
      </c>
      <c r="U57" s="364">
        <f t="shared" si="66"/>
        <v>0</v>
      </c>
      <c r="V57" s="364">
        <f t="shared" si="67"/>
        <v>0</v>
      </c>
      <c r="W57" s="364">
        <f t="shared" si="68"/>
        <v>0</v>
      </c>
      <c r="X57" s="364">
        <f t="shared" si="69"/>
        <v>0</v>
      </c>
      <c r="Y57" s="364">
        <f t="shared" si="70"/>
        <v>0</v>
      </c>
      <c r="Z57" s="364">
        <f t="shared" si="71"/>
        <v>0</v>
      </c>
      <c r="AA57" s="364">
        <f t="shared" si="72"/>
        <v>0</v>
      </c>
      <c r="AB57" s="364">
        <f t="shared" si="73"/>
        <v>0</v>
      </c>
      <c r="AC57" s="364">
        <f t="shared" si="74"/>
        <v>0</v>
      </c>
      <c r="AD57" s="364">
        <f t="shared" si="75"/>
        <v>0</v>
      </c>
      <c r="AE57" s="364">
        <f t="shared" si="76"/>
        <v>0</v>
      </c>
      <c r="AF57" s="364">
        <f t="shared" si="77"/>
        <v>0</v>
      </c>
      <c r="AG57" s="364"/>
      <c r="AH57" s="364"/>
      <c r="AI57" s="364"/>
      <c r="AJ57" s="364"/>
      <c r="AK57" s="364"/>
      <c r="AL57" s="364"/>
      <c r="AM57" s="364"/>
      <c r="AN57" s="364"/>
      <c r="AO57" s="364"/>
      <c r="AP57" s="364"/>
      <c r="AQ57" s="364"/>
      <c r="AR57" s="364"/>
      <c r="AS57" s="364"/>
      <c r="AT57" s="364"/>
      <c r="AU57" s="364"/>
      <c r="AV57" s="364"/>
      <c r="AW57" s="364"/>
      <c r="AX57" s="364"/>
      <c r="AY57" s="364"/>
      <c r="AZ57" s="364"/>
      <c r="BA57" s="364"/>
      <c r="BB57" s="364"/>
      <c r="BC57" s="364"/>
      <c r="BD57" s="364"/>
      <c r="BE57" s="364"/>
      <c r="BF57" s="364"/>
      <c r="BG57" s="364"/>
      <c r="BH57" s="364"/>
      <c r="BI57" s="364"/>
      <c r="BJ57" s="364"/>
      <c r="BK57" s="364"/>
      <c r="BL57" s="364"/>
      <c r="BM57" s="364"/>
      <c r="BN57" s="364"/>
      <c r="BO57" s="364"/>
      <c r="BP57" s="364"/>
      <c r="BQ57" s="364"/>
      <c r="BR57" s="364"/>
      <c r="BS57" s="364"/>
      <c r="BT57" s="364"/>
      <c r="BU57" s="364"/>
      <c r="BV57" s="364"/>
      <c r="BW57" s="364"/>
      <c r="BX57" s="364"/>
      <c r="BY57" s="364"/>
      <c r="BZ57" s="364"/>
      <c r="CA57" s="364"/>
      <c r="CB57" s="364"/>
      <c r="CC57" s="364"/>
      <c r="CD57" s="364"/>
      <c r="CE57" s="364"/>
      <c r="CF57" s="364"/>
      <c r="CG57" s="364"/>
      <c r="CH57" s="364"/>
      <c r="CI57" s="364"/>
      <c r="CJ57" s="364"/>
      <c r="CK57" s="364"/>
      <c r="CL57" s="364"/>
      <c r="CM57" s="364"/>
      <c r="CN57" s="364"/>
      <c r="CO57" s="364"/>
      <c r="CP57" s="364"/>
      <c r="CQ57" s="364"/>
      <c r="CR57" s="364"/>
      <c r="CS57" s="364"/>
      <c r="CT57" s="364"/>
      <c r="CU57" s="364"/>
      <c r="CV57" s="364"/>
      <c r="CW57" s="364"/>
      <c r="CX57" s="364"/>
      <c r="CY57" s="364"/>
      <c r="CZ57" s="364"/>
      <c r="DA57" s="364"/>
      <c r="DB57" s="364"/>
      <c r="DC57" s="364"/>
      <c r="DD57" s="364"/>
      <c r="DE57" s="364"/>
      <c r="DF57" s="364"/>
      <c r="DG57" s="364"/>
      <c r="DH57" s="364"/>
      <c r="DI57" s="364"/>
      <c r="DJ57" s="364"/>
      <c r="DK57" s="364"/>
      <c r="DL57" s="364"/>
      <c r="DM57" s="364"/>
      <c r="DN57" s="364"/>
      <c r="DO57" s="364"/>
      <c r="DP57" s="364"/>
      <c r="DQ57" s="364"/>
      <c r="DR57" s="364"/>
      <c r="DS57" s="364"/>
      <c r="DT57" s="364"/>
      <c r="DU57" s="364"/>
      <c r="DV57" s="364"/>
      <c r="DW57" s="364"/>
      <c r="DX57" s="364"/>
      <c r="DY57" s="364"/>
      <c r="DZ57" s="364"/>
      <c r="EA57" s="364"/>
      <c r="EB57" s="364"/>
      <c r="EC57" s="364"/>
      <c r="ED57" s="364"/>
      <c r="EE57" s="364"/>
      <c r="EF57" s="364"/>
      <c r="EG57" s="364"/>
      <c r="EH57" s="364"/>
      <c r="EI57" s="364"/>
      <c r="EJ57" s="364"/>
      <c r="EK57" s="364"/>
      <c r="EL57" s="364"/>
      <c r="EM57" s="364"/>
      <c r="EN57" s="364"/>
      <c r="EO57" s="364"/>
      <c r="EP57" s="364"/>
      <c r="EQ57" s="364"/>
      <c r="ER57" s="364"/>
      <c r="ES57" s="364"/>
      <c r="ET57" s="364"/>
      <c r="EU57" s="364"/>
      <c r="EV57" s="364"/>
      <c r="EW57" s="364"/>
      <c r="EX57" s="364"/>
      <c r="EY57" s="364"/>
      <c r="EZ57" s="364"/>
      <c r="FA57" s="364"/>
      <c r="FB57" s="364"/>
      <c r="FC57" s="364"/>
      <c r="FD57" s="364"/>
      <c r="FE57" s="364"/>
      <c r="FF57" s="364"/>
      <c r="FG57" s="364"/>
      <c r="FH57" s="364"/>
      <c r="FI57" s="364"/>
      <c r="FJ57" s="364"/>
      <c r="FK57" s="364"/>
      <c r="FL57" s="364"/>
      <c r="FM57" s="364"/>
      <c r="FN57" s="364"/>
      <c r="FO57" s="364"/>
      <c r="FP57" s="364"/>
      <c r="FQ57" s="364"/>
      <c r="FR57" s="364"/>
      <c r="FS57" s="364"/>
      <c r="FT57" s="364"/>
      <c r="FU57" s="364"/>
      <c r="FV57" s="364"/>
      <c r="FW57" s="364"/>
      <c r="FX57" s="364"/>
      <c r="FY57" s="364"/>
      <c r="FZ57" s="364"/>
      <c r="GA57" s="364"/>
      <c r="GB57" s="364"/>
      <c r="GC57" s="364"/>
      <c r="GD57" s="364"/>
      <c r="GE57" s="364"/>
      <c r="GF57" s="364"/>
      <c r="GG57" s="364"/>
      <c r="GH57" s="364"/>
      <c r="GI57" s="364"/>
      <c r="GJ57" s="364"/>
      <c r="GK57" s="364"/>
      <c r="GL57" s="364"/>
      <c r="GM57" s="364"/>
      <c r="GN57" s="364"/>
      <c r="GO57" s="364"/>
      <c r="GP57" s="364"/>
      <c r="GQ57" s="364"/>
      <c r="GR57" s="364"/>
      <c r="GS57" s="364"/>
      <c r="GT57" s="364"/>
      <c r="GU57" s="364"/>
      <c r="GV57" s="364"/>
      <c r="GW57" s="364"/>
      <c r="GX57" s="364"/>
      <c r="GY57" s="364"/>
      <c r="GZ57" s="364"/>
      <c r="HA57" s="364"/>
      <c r="HB57" s="364"/>
      <c r="HC57" s="364"/>
      <c r="HD57" s="364"/>
      <c r="HE57" s="364"/>
      <c r="HF57" s="364"/>
      <c r="HG57" s="364"/>
      <c r="HH57" s="364"/>
      <c r="HI57" s="364"/>
      <c r="HJ57" s="364"/>
      <c r="HK57" s="364"/>
      <c r="HL57" s="364"/>
      <c r="HM57" s="364"/>
      <c r="HN57" s="364"/>
      <c r="HO57" s="364"/>
      <c r="HP57" s="364"/>
      <c r="HQ57" s="364"/>
      <c r="HR57" s="364"/>
      <c r="HS57" s="364"/>
      <c r="HT57" s="364"/>
      <c r="HU57" s="364"/>
      <c r="HV57" s="364"/>
      <c r="HW57" s="364"/>
      <c r="HX57" s="364"/>
      <c r="HY57" s="364"/>
      <c r="HZ57" s="364"/>
      <c r="IA57" s="364"/>
      <c r="IB57" s="364"/>
      <c r="IC57" s="364"/>
      <c r="ID57" s="364"/>
      <c r="IE57" s="364"/>
      <c r="IF57" s="364"/>
      <c r="IG57" s="364"/>
      <c r="IH57" s="364"/>
      <c r="II57" s="364"/>
      <c r="IJ57" s="364"/>
      <c r="IK57" s="364"/>
      <c r="IL57" s="364"/>
      <c r="IM57" s="364"/>
      <c r="IN57" s="364"/>
      <c r="IO57" s="364"/>
      <c r="IP57" s="364"/>
      <c r="IQ57" s="364"/>
      <c r="IR57" s="364"/>
      <c r="IS57" s="364"/>
      <c r="IT57" s="364"/>
      <c r="IU57" s="364"/>
      <c r="IV57" s="364"/>
      <c r="IW57" s="364"/>
      <c r="IX57" s="364"/>
      <c r="IY57" s="364"/>
      <c r="IZ57" s="364"/>
      <c r="JA57" s="364"/>
      <c r="JB57" s="364"/>
      <c r="JC57" s="364"/>
      <c r="JD57" s="364"/>
      <c r="JE57" s="364"/>
      <c r="JF57" s="364"/>
      <c r="JG57" s="364"/>
      <c r="JH57" s="364"/>
      <c r="JI57" s="364"/>
      <c r="JJ57" s="364"/>
      <c r="JK57" s="364"/>
      <c r="JL57" s="364"/>
      <c r="JM57" s="364"/>
      <c r="JN57" s="364"/>
      <c r="JO57" s="364"/>
      <c r="JP57" s="364"/>
      <c r="JQ57" s="364"/>
      <c r="JR57" s="364"/>
      <c r="JS57" s="364"/>
      <c r="JT57" s="364"/>
      <c r="JU57" s="364"/>
      <c r="JV57" s="364"/>
      <c r="JW57" s="364"/>
      <c r="JX57" s="364"/>
      <c r="JY57" s="364"/>
      <c r="JZ57" s="364"/>
      <c r="KA57" s="364"/>
      <c r="KB57" s="364"/>
      <c r="KC57" s="364"/>
      <c r="KD57" s="364"/>
      <c r="KE57" s="364"/>
      <c r="KF57" s="364"/>
      <c r="KG57" s="364"/>
      <c r="KH57" s="364"/>
      <c r="KI57" s="364"/>
      <c r="KJ57" s="364"/>
      <c r="KK57" s="364"/>
      <c r="KL57" s="364"/>
      <c r="KM57" s="364"/>
      <c r="KN57" s="364"/>
      <c r="KO57" s="364"/>
      <c r="KP57" s="364"/>
      <c r="KQ57" s="364"/>
      <c r="KR57" s="364"/>
      <c r="KS57" s="364"/>
      <c r="KT57" s="364"/>
      <c r="KU57" s="364"/>
      <c r="KV57" s="364"/>
      <c r="KW57" s="364"/>
      <c r="KX57" s="364"/>
      <c r="KY57" s="364"/>
      <c r="KZ57" s="364"/>
      <c r="LA57" s="364"/>
      <c r="LB57" s="364"/>
      <c r="LC57" s="364"/>
      <c r="LD57" s="364"/>
      <c r="LE57" s="364"/>
      <c r="LF57" s="364"/>
      <c r="LG57" s="364"/>
      <c r="LH57" s="364"/>
      <c r="LI57" s="364"/>
      <c r="LJ57" s="364"/>
      <c r="LK57" s="364"/>
      <c r="LL57" s="364"/>
      <c r="LM57" s="364"/>
      <c r="LN57" s="364"/>
      <c r="LO57" s="364"/>
      <c r="LP57" s="364"/>
      <c r="LQ57" s="364"/>
      <c r="LR57" s="364"/>
      <c r="LS57" s="364"/>
      <c r="LT57" s="364"/>
      <c r="LU57" s="364"/>
      <c r="LV57" s="364"/>
      <c r="LW57" s="364"/>
      <c r="LX57" s="364"/>
      <c r="LY57" s="364"/>
      <c r="LZ57" s="364"/>
      <c r="MA57" s="364"/>
      <c r="MB57" s="364"/>
      <c r="MC57" s="364"/>
      <c r="MD57" s="364"/>
      <c r="ME57" s="364"/>
      <c r="MF57" s="364"/>
      <c r="MG57" s="364"/>
      <c r="MH57" s="364"/>
      <c r="MI57" s="364"/>
      <c r="MJ57" s="364"/>
      <c r="MK57" s="364"/>
      <c r="ML57" s="364"/>
      <c r="MM57" s="364"/>
      <c r="MN57" s="364"/>
      <c r="MO57" s="364"/>
      <c r="MP57" s="364"/>
      <c r="MQ57" s="364"/>
      <c r="MR57" s="364"/>
      <c r="MS57" s="364"/>
      <c r="MT57" s="364"/>
      <c r="MU57" s="364"/>
      <c r="MV57" s="364"/>
      <c r="MW57" s="364"/>
      <c r="MX57" s="364"/>
      <c r="MY57" s="364"/>
      <c r="MZ57" s="364"/>
      <c r="NA57" s="364"/>
      <c r="NB57" s="364"/>
      <c r="NC57" s="364"/>
      <c r="ND57" s="364"/>
      <c r="NE57" s="364"/>
      <c r="NF57" s="364"/>
      <c r="NG57" s="364"/>
      <c r="NH57" s="364"/>
      <c r="NI57" s="364"/>
      <c r="NJ57" s="364"/>
      <c r="NK57" s="364"/>
      <c r="NL57" s="364"/>
      <c r="NM57" s="364"/>
      <c r="NN57" s="364"/>
      <c r="NO57" s="364"/>
      <c r="NP57" s="364"/>
      <c r="NQ57" s="364"/>
      <c r="NR57" s="364"/>
      <c r="NS57" s="364"/>
      <c r="NT57" s="364"/>
      <c r="NU57" s="364"/>
      <c r="NV57" s="364"/>
      <c r="NW57" s="364"/>
      <c r="NX57" s="364"/>
      <c r="NY57" s="364"/>
      <c r="NZ57" s="364"/>
      <c r="OA57" s="364"/>
      <c r="OB57" s="364"/>
      <c r="OC57" s="364"/>
      <c r="OD57" s="364"/>
      <c r="OE57" s="364"/>
      <c r="OF57" s="364"/>
      <c r="OG57" s="364"/>
      <c r="OH57" s="364"/>
      <c r="OI57" s="364"/>
      <c r="OJ57" s="364"/>
      <c r="OK57" s="364"/>
      <c r="OL57" s="364"/>
      <c r="OM57" s="364"/>
      <c r="ON57" s="364"/>
      <c r="OO57" s="364"/>
      <c r="OP57" s="364"/>
      <c r="OQ57" s="364"/>
      <c r="OR57" s="364"/>
      <c r="OS57" s="364"/>
      <c r="OT57" s="364"/>
      <c r="OU57" s="364"/>
      <c r="OV57" s="364"/>
      <c r="OW57" s="364"/>
      <c r="OX57" s="364"/>
      <c r="OY57" s="364"/>
      <c r="OZ57" s="364"/>
      <c r="PA57" s="364"/>
      <c r="PB57" s="364"/>
      <c r="PC57" s="364"/>
      <c r="PD57" s="364"/>
      <c r="PE57" s="364"/>
      <c r="PF57" s="364"/>
      <c r="PG57" s="364"/>
      <c r="PH57" s="364"/>
      <c r="PI57" s="364"/>
      <c r="PJ57" s="364"/>
      <c r="PK57" s="364"/>
      <c r="PL57" s="364"/>
      <c r="PM57" s="364"/>
    </row>
    <row r="58" spans="1:429" ht="15">
      <c r="A58" s="365"/>
      <c r="B58" s="364"/>
      <c r="C58" s="364"/>
      <c r="D58" s="364"/>
      <c r="E58" s="364"/>
      <c r="F58" s="364"/>
      <c r="G58" s="364"/>
      <c r="H58" s="364"/>
      <c r="I58" s="364"/>
      <c r="J58" s="364"/>
      <c r="K58" s="364"/>
      <c r="L58" s="364"/>
      <c r="M58" s="364"/>
      <c r="N58" s="364"/>
      <c r="O58" s="364"/>
      <c r="P58" s="364"/>
      <c r="Q58" s="364"/>
      <c r="R58" s="364"/>
      <c r="S58" s="364"/>
      <c r="T58" s="364"/>
      <c r="U58" s="364"/>
      <c r="V58" s="364"/>
      <c r="W58" s="364"/>
      <c r="X58" s="364"/>
      <c r="Y58" s="364"/>
      <c r="Z58" s="364"/>
      <c r="AA58" s="364"/>
      <c r="AB58" s="364"/>
      <c r="AC58" s="364"/>
      <c r="AD58" s="364"/>
      <c r="AE58" s="364"/>
      <c r="AF58" s="364"/>
      <c r="AG58" s="364"/>
      <c r="AH58" s="364"/>
      <c r="AI58" s="364"/>
      <c r="AJ58" s="364"/>
      <c r="AK58" s="364"/>
      <c r="AL58" s="364"/>
      <c r="AM58" s="364"/>
      <c r="AN58" s="364"/>
      <c r="AO58" s="364"/>
      <c r="AP58" s="364"/>
      <c r="AQ58" s="364"/>
      <c r="AR58" s="364"/>
      <c r="AS58" s="364"/>
      <c r="AT58" s="364"/>
      <c r="AU58" s="364"/>
      <c r="AV58" s="364"/>
      <c r="AW58" s="364"/>
      <c r="AX58" s="364"/>
      <c r="AY58" s="364"/>
      <c r="AZ58" s="364"/>
      <c r="BA58" s="364"/>
      <c r="BB58" s="364"/>
      <c r="BC58" s="364"/>
      <c r="BD58" s="364"/>
      <c r="BE58" s="364"/>
      <c r="BF58" s="364"/>
      <c r="BG58" s="364"/>
      <c r="BH58" s="364"/>
      <c r="BI58" s="364"/>
      <c r="BJ58" s="364"/>
      <c r="BK58" s="364"/>
      <c r="BL58" s="364"/>
      <c r="BM58" s="364"/>
      <c r="BN58" s="364"/>
      <c r="BO58" s="364"/>
      <c r="BP58" s="364"/>
      <c r="BQ58" s="364"/>
      <c r="BR58" s="364"/>
      <c r="BS58" s="364"/>
      <c r="BT58" s="364"/>
      <c r="BU58" s="364"/>
      <c r="BV58" s="364"/>
      <c r="BW58" s="364"/>
      <c r="BX58" s="364"/>
      <c r="BY58" s="364"/>
      <c r="BZ58" s="364"/>
      <c r="CA58" s="364"/>
      <c r="CB58" s="364"/>
      <c r="CC58" s="364"/>
      <c r="CD58" s="364"/>
      <c r="CE58" s="364"/>
      <c r="CF58" s="364"/>
      <c r="CG58" s="364"/>
      <c r="CH58" s="364"/>
      <c r="CI58" s="364"/>
      <c r="CJ58" s="364"/>
      <c r="CK58" s="364"/>
      <c r="CL58" s="364"/>
      <c r="CM58" s="364"/>
      <c r="CN58" s="364"/>
      <c r="CO58" s="364"/>
      <c r="CP58" s="364"/>
      <c r="CQ58" s="364"/>
      <c r="CR58" s="364"/>
      <c r="CS58" s="364"/>
      <c r="CT58" s="364"/>
      <c r="CU58" s="364"/>
      <c r="CV58" s="364"/>
      <c r="CW58" s="364"/>
      <c r="CX58" s="364"/>
      <c r="CY58" s="364"/>
      <c r="CZ58" s="364"/>
      <c r="DA58" s="364"/>
      <c r="DB58" s="364"/>
      <c r="DC58" s="364"/>
      <c r="DD58" s="364"/>
      <c r="DE58" s="364"/>
      <c r="DF58" s="364"/>
      <c r="DG58" s="364"/>
      <c r="DH58" s="364"/>
      <c r="DI58" s="364"/>
      <c r="DJ58" s="364"/>
      <c r="DK58" s="364"/>
      <c r="DL58" s="364"/>
      <c r="DM58" s="364"/>
      <c r="DN58" s="364"/>
      <c r="DO58" s="364"/>
      <c r="DP58" s="364"/>
      <c r="DQ58" s="364"/>
      <c r="DR58" s="364"/>
      <c r="DS58" s="364"/>
      <c r="DT58" s="364"/>
      <c r="DU58" s="364"/>
      <c r="DV58" s="364"/>
      <c r="DW58" s="364"/>
      <c r="DX58" s="364"/>
      <c r="DY58" s="364"/>
      <c r="DZ58" s="364"/>
      <c r="EA58" s="364"/>
      <c r="EB58" s="364"/>
      <c r="EC58" s="364"/>
      <c r="ED58" s="364"/>
      <c r="EE58" s="364"/>
      <c r="EF58" s="364"/>
      <c r="EG58" s="364"/>
      <c r="EH58" s="364"/>
      <c r="EI58" s="364"/>
      <c r="EJ58" s="364"/>
      <c r="EK58" s="364"/>
      <c r="EL58" s="364"/>
      <c r="EM58" s="364"/>
      <c r="EN58" s="364"/>
      <c r="EO58" s="364"/>
      <c r="EP58" s="364"/>
      <c r="EQ58" s="364"/>
      <c r="ER58" s="364"/>
      <c r="ES58" s="364"/>
      <c r="ET58" s="364"/>
      <c r="EU58" s="364"/>
      <c r="EV58" s="364"/>
      <c r="EW58" s="364"/>
      <c r="EX58" s="364"/>
      <c r="EY58" s="364"/>
      <c r="EZ58" s="364"/>
      <c r="FA58" s="364"/>
      <c r="FB58" s="364"/>
      <c r="FC58" s="364"/>
      <c r="FD58" s="364"/>
      <c r="FE58" s="364"/>
      <c r="FF58" s="364"/>
      <c r="FG58" s="364"/>
      <c r="FH58" s="364"/>
      <c r="FI58" s="364"/>
      <c r="FJ58" s="364"/>
      <c r="FK58" s="364"/>
      <c r="FL58" s="364"/>
      <c r="FM58" s="364"/>
      <c r="FN58" s="364"/>
      <c r="FO58" s="364"/>
      <c r="FP58" s="364"/>
      <c r="FQ58" s="364"/>
      <c r="FR58" s="364"/>
      <c r="FS58" s="364"/>
      <c r="FT58" s="364"/>
      <c r="FU58" s="364"/>
      <c r="FV58" s="364"/>
      <c r="FW58" s="364"/>
      <c r="FX58" s="364"/>
      <c r="FY58" s="364"/>
      <c r="FZ58" s="364"/>
      <c r="GA58" s="364"/>
      <c r="GB58" s="364"/>
      <c r="GC58" s="364"/>
      <c r="GD58" s="364"/>
      <c r="GE58" s="364"/>
      <c r="GF58" s="364"/>
      <c r="GG58" s="364"/>
      <c r="GH58" s="364"/>
      <c r="GI58" s="364"/>
      <c r="GJ58" s="364"/>
      <c r="GK58" s="364"/>
      <c r="GL58" s="364"/>
      <c r="GM58" s="364"/>
      <c r="GN58" s="364"/>
      <c r="GO58" s="364"/>
      <c r="GP58" s="364"/>
      <c r="GQ58" s="364"/>
      <c r="GR58" s="364"/>
      <c r="GS58" s="364"/>
      <c r="GT58" s="364"/>
      <c r="GU58" s="364"/>
      <c r="GV58" s="364"/>
      <c r="GW58" s="364"/>
      <c r="GX58" s="364"/>
      <c r="GY58" s="364"/>
      <c r="GZ58" s="364"/>
      <c r="HA58" s="364"/>
      <c r="HB58" s="364"/>
      <c r="HC58" s="364"/>
      <c r="HD58" s="364"/>
      <c r="HE58" s="364"/>
      <c r="HF58" s="364"/>
      <c r="HG58" s="364"/>
      <c r="HH58" s="364"/>
      <c r="HI58" s="364"/>
      <c r="HJ58" s="364"/>
      <c r="HK58" s="364"/>
      <c r="HL58" s="364"/>
      <c r="HM58" s="364"/>
      <c r="HN58" s="364"/>
      <c r="HO58" s="364"/>
      <c r="HP58" s="364"/>
      <c r="HQ58" s="364"/>
      <c r="HR58" s="364"/>
      <c r="HS58" s="364"/>
      <c r="HT58" s="364"/>
      <c r="HU58" s="364"/>
      <c r="HV58" s="364"/>
      <c r="HW58" s="364"/>
      <c r="HX58" s="364"/>
      <c r="HY58" s="364"/>
      <c r="HZ58" s="364"/>
      <c r="IA58" s="364"/>
      <c r="IB58" s="364"/>
      <c r="IC58" s="364"/>
      <c r="ID58" s="364"/>
      <c r="IE58" s="364"/>
      <c r="IF58" s="364"/>
      <c r="IG58" s="364"/>
      <c r="IH58" s="364"/>
      <c r="II58" s="364"/>
      <c r="IJ58" s="364"/>
      <c r="IK58" s="364"/>
      <c r="IL58" s="364"/>
      <c r="IM58" s="364"/>
      <c r="IN58" s="364"/>
      <c r="IO58" s="364"/>
      <c r="IP58" s="364"/>
      <c r="IQ58" s="364"/>
      <c r="IR58" s="364"/>
      <c r="IS58" s="364"/>
      <c r="IT58" s="364"/>
      <c r="IU58" s="364"/>
      <c r="IV58" s="364"/>
      <c r="IW58" s="364"/>
      <c r="IX58" s="364"/>
      <c r="IY58" s="364"/>
      <c r="IZ58" s="364"/>
      <c r="JA58" s="364"/>
      <c r="JB58" s="364"/>
      <c r="JC58" s="364"/>
      <c r="JD58" s="364"/>
      <c r="JE58" s="364"/>
      <c r="JF58" s="364"/>
      <c r="JG58" s="364"/>
      <c r="JH58" s="364"/>
      <c r="JI58" s="364"/>
      <c r="JJ58" s="364"/>
      <c r="JK58" s="364"/>
      <c r="JL58" s="364"/>
      <c r="JM58" s="364"/>
      <c r="JN58" s="364"/>
      <c r="JO58" s="364"/>
      <c r="JP58" s="364"/>
      <c r="JQ58" s="364"/>
      <c r="JR58" s="364"/>
      <c r="JS58" s="364"/>
      <c r="JT58" s="364"/>
      <c r="JU58" s="364"/>
      <c r="JV58" s="364"/>
      <c r="JW58" s="364"/>
      <c r="JX58" s="364"/>
      <c r="JY58" s="364"/>
      <c r="JZ58" s="364"/>
      <c r="KA58" s="364"/>
      <c r="KB58" s="364"/>
      <c r="KC58" s="364"/>
      <c r="KD58" s="364"/>
      <c r="KE58" s="364"/>
      <c r="KF58" s="364"/>
      <c r="KG58" s="364"/>
      <c r="KH58" s="364"/>
      <c r="KI58" s="364"/>
      <c r="KJ58" s="364"/>
      <c r="KK58" s="364"/>
      <c r="KL58" s="364"/>
      <c r="KM58" s="364"/>
      <c r="KN58" s="364"/>
      <c r="KO58" s="364"/>
      <c r="KP58" s="364"/>
      <c r="KQ58" s="364"/>
      <c r="KR58" s="364"/>
      <c r="KS58" s="364"/>
      <c r="KT58" s="364"/>
      <c r="KU58" s="364"/>
      <c r="KV58" s="364"/>
      <c r="KW58" s="364"/>
      <c r="KX58" s="364"/>
      <c r="KY58" s="364"/>
      <c r="KZ58" s="364"/>
      <c r="LA58" s="364"/>
      <c r="LB58" s="364"/>
      <c r="LC58" s="364"/>
      <c r="LD58" s="364"/>
      <c r="LE58" s="364"/>
      <c r="LF58" s="364"/>
      <c r="LG58" s="364"/>
      <c r="LH58" s="364"/>
      <c r="LI58" s="364"/>
      <c r="LJ58" s="364"/>
      <c r="LK58" s="364"/>
      <c r="LL58" s="364"/>
      <c r="LM58" s="364"/>
      <c r="LN58" s="364"/>
      <c r="LO58" s="364"/>
      <c r="LP58" s="364"/>
      <c r="LQ58" s="364"/>
      <c r="LR58" s="364"/>
      <c r="LS58" s="364"/>
      <c r="LT58" s="364"/>
      <c r="LU58" s="364"/>
      <c r="LV58" s="364"/>
      <c r="LW58" s="364"/>
      <c r="LX58" s="364"/>
      <c r="LY58" s="364"/>
      <c r="LZ58" s="364"/>
      <c r="MA58" s="364"/>
      <c r="MB58" s="364"/>
      <c r="MC58" s="364"/>
      <c r="MD58" s="364"/>
      <c r="ME58" s="364"/>
      <c r="MF58" s="364"/>
      <c r="MG58" s="364"/>
      <c r="MH58" s="364"/>
      <c r="MI58" s="364"/>
      <c r="MJ58" s="364"/>
      <c r="MK58" s="364"/>
      <c r="ML58" s="364"/>
      <c r="MM58" s="364"/>
      <c r="MN58" s="364"/>
      <c r="MO58" s="364"/>
      <c r="MP58" s="364"/>
      <c r="MQ58" s="364"/>
      <c r="MR58" s="364"/>
      <c r="MS58" s="364"/>
      <c r="MT58" s="364"/>
      <c r="MU58" s="364"/>
      <c r="MV58" s="364"/>
      <c r="MW58" s="364"/>
      <c r="MX58" s="364"/>
      <c r="MY58" s="364"/>
      <c r="MZ58" s="364"/>
      <c r="NA58" s="364"/>
      <c r="NB58" s="364"/>
      <c r="NC58" s="364"/>
      <c r="ND58" s="364"/>
      <c r="NE58" s="364"/>
      <c r="NF58" s="364"/>
      <c r="NG58" s="364"/>
      <c r="NH58" s="364"/>
      <c r="NI58" s="364"/>
      <c r="NJ58" s="364"/>
      <c r="NK58" s="364"/>
      <c r="NL58" s="364"/>
      <c r="NM58" s="364"/>
      <c r="NN58" s="364"/>
      <c r="NO58" s="364"/>
      <c r="NP58" s="364"/>
      <c r="NQ58" s="364"/>
      <c r="NR58" s="364"/>
      <c r="NS58" s="364"/>
      <c r="NT58" s="364"/>
      <c r="NU58" s="364"/>
      <c r="NV58" s="364"/>
      <c r="NW58" s="364"/>
      <c r="NX58" s="364"/>
      <c r="NY58" s="364"/>
      <c r="NZ58" s="364"/>
      <c r="OA58" s="364"/>
      <c r="OB58" s="364"/>
      <c r="OC58" s="364"/>
      <c r="OD58" s="364"/>
      <c r="OE58" s="364"/>
      <c r="OF58" s="364"/>
      <c r="OG58" s="364"/>
      <c r="OH58" s="364"/>
      <c r="OI58" s="364"/>
      <c r="OJ58" s="364"/>
      <c r="OK58" s="364"/>
      <c r="OL58" s="364"/>
      <c r="OM58" s="364"/>
      <c r="ON58" s="364"/>
      <c r="OO58" s="364"/>
      <c r="OP58" s="364"/>
      <c r="OQ58" s="364"/>
      <c r="OR58" s="364"/>
      <c r="OS58" s="364"/>
      <c r="OT58" s="364"/>
      <c r="OU58" s="364"/>
      <c r="OV58" s="364"/>
      <c r="OW58" s="364"/>
      <c r="OX58" s="364"/>
      <c r="OY58" s="364"/>
      <c r="OZ58" s="364"/>
      <c r="PA58" s="364"/>
      <c r="PB58" s="364"/>
      <c r="PC58" s="364"/>
      <c r="PD58" s="364"/>
      <c r="PE58" s="364"/>
      <c r="PF58" s="364"/>
      <c r="PG58" s="364"/>
      <c r="PH58" s="364"/>
      <c r="PI58" s="364"/>
      <c r="PJ58" s="364"/>
      <c r="PK58" s="364"/>
      <c r="PL58" s="364"/>
      <c r="PM58" s="364"/>
    </row>
    <row r="59" spans="1:429" ht="15">
      <c r="A59" s="363" t="s">
        <v>635</v>
      </c>
      <c r="B59" s="364">
        <f t="shared" ref="B59:AF59" si="78">SUM(B60:B72)</f>
        <v>0</v>
      </c>
      <c r="C59" s="364">
        <f t="shared" si="78"/>
        <v>0</v>
      </c>
      <c r="D59" s="364">
        <f t="shared" si="78"/>
        <v>0</v>
      </c>
      <c r="E59" s="364">
        <f t="shared" si="78"/>
        <v>0</v>
      </c>
      <c r="F59" s="364">
        <f t="shared" si="78"/>
        <v>0</v>
      </c>
      <c r="G59" s="364">
        <f t="shared" si="78"/>
        <v>0</v>
      </c>
      <c r="H59" s="364">
        <f t="shared" si="78"/>
        <v>0</v>
      </c>
      <c r="I59" s="364">
        <f t="shared" si="78"/>
        <v>0</v>
      </c>
      <c r="J59" s="364">
        <f t="shared" si="78"/>
        <v>0</v>
      </c>
      <c r="K59" s="364">
        <f t="shared" si="78"/>
        <v>0</v>
      </c>
      <c r="L59" s="364">
        <f t="shared" si="78"/>
        <v>0</v>
      </c>
      <c r="M59" s="364">
        <f t="shared" si="78"/>
        <v>0</v>
      </c>
      <c r="N59" s="364">
        <f t="shared" si="78"/>
        <v>0</v>
      </c>
      <c r="O59" s="364">
        <f t="shared" si="78"/>
        <v>0</v>
      </c>
      <c r="P59" s="364">
        <f t="shared" si="78"/>
        <v>0</v>
      </c>
      <c r="Q59" s="364">
        <f t="shared" si="78"/>
        <v>0</v>
      </c>
      <c r="R59" s="364">
        <f t="shared" si="78"/>
        <v>0</v>
      </c>
      <c r="S59" s="364">
        <f t="shared" si="78"/>
        <v>0</v>
      </c>
      <c r="T59" s="364">
        <f t="shared" si="78"/>
        <v>0</v>
      </c>
      <c r="U59" s="364">
        <f t="shared" si="78"/>
        <v>0</v>
      </c>
      <c r="V59" s="364">
        <f t="shared" si="78"/>
        <v>7.4219999999999993E-4</v>
      </c>
      <c r="W59" s="364">
        <f t="shared" si="78"/>
        <v>0</v>
      </c>
      <c r="X59" s="364">
        <f t="shared" si="78"/>
        <v>7.7100000000000004E-5</v>
      </c>
      <c r="Y59" s="364">
        <f t="shared" si="78"/>
        <v>0</v>
      </c>
      <c r="Z59" s="364">
        <f t="shared" si="78"/>
        <v>0</v>
      </c>
      <c r="AA59" s="364">
        <f t="shared" si="78"/>
        <v>0</v>
      </c>
      <c r="AB59" s="364">
        <f t="shared" si="78"/>
        <v>0</v>
      </c>
      <c r="AC59" s="364">
        <f t="shared" si="78"/>
        <v>2.9999999999999997E-4</v>
      </c>
      <c r="AD59" s="364">
        <f t="shared" si="78"/>
        <v>0</v>
      </c>
      <c r="AE59" s="364">
        <f t="shared" si="78"/>
        <v>0</v>
      </c>
      <c r="AF59" s="364">
        <f t="shared" si="78"/>
        <v>0</v>
      </c>
      <c r="AG59" s="364"/>
      <c r="AH59" s="364">
        <f t="shared" ref="AH59:CS59" si="79">SUM(AH60:AH72)</f>
        <v>0</v>
      </c>
      <c r="AI59" s="364">
        <f t="shared" si="79"/>
        <v>0</v>
      </c>
      <c r="AJ59" s="364">
        <f t="shared" si="79"/>
        <v>0</v>
      </c>
      <c r="AK59" s="364">
        <f t="shared" si="79"/>
        <v>0</v>
      </c>
      <c r="AL59" s="364">
        <f t="shared" si="79"/>
        <v>0</v>
      </c>
      <c r="AM59" s="364">
        <f t="shared" si="79"/>
        <v>0</v>
      </c>
      <c r="AN59" s="364">
        <f t="shared" si="79"/>
        <v>0</v>
      </c>
      <c r="AO59" s="364">
        <f t="shared" si="79"/>
        <v>0</v>
      </c>
      <c r="AP59" s="364">
        <f t="shared" si="79"/>
        <v>0</v>
      </c>
      <c r="AQ59" s="364">
        <f t="shared" si="79"/>
        <v>0</v>
      </c>
      <c r="AR59" s="364">
        <f t="shared" si="79"/>
        <v>0</v>
      </c>
      <c r="AS59" s="364">
        <f t="shared" si="79"/>
        <v>0</v>
      </c>
      <c r="AT59" s="364">
        <f t="shared" si="79"/>
        <v>0</v>
      </c>
      <c r="AU59" s="364">
        <f t="shared" si="79"/>
        <v>0</v>
      </c>
      <c r="AV59" s="364">
        <f t="shared" si="79"/>
        <v>0</v>
      </c>
      <c r="AW59" s="364">
        <f t="shared" si="79"/>
        <v>0</v>
      </c>
      <c r="AX59" s="364">
        <f t="shared" si="79"/>
        <v>0</v>
      </c>
      <c r="AY59" s="364">
        <f t="shared" si="79"/>
        <v>0</v>
      </c>
      <c r="AZ59" s="364">
        <f t="shared" si="79"/>
        <v>0</v>
      </c>
      <c r="BA59" s="364">
        <f t="shared" si="79"/>
        <v>0</v>
      </c>
      <c r="BB59" s="364">
        <f t="shared" si="79"/>
        <v>0</v>
      </c>
      <c r="BC59" s="364">
        <f t="shared" si="79"/>
        <v>0</v>
      </c>
      <c r="BD59" s="364">
        <f t="shared" si="79"/>
        <v>0</v>
      </c>
      <c r="BE59" s="364">
        <f t="shared" si="79"/>
        <v>0</v>
      </c>
      <c r="BF59" s="364">
        <f t="shared" si="79"/>
        <v>0</v>
      </c>
      <c r="BG59" s="364">
        <f t="shared" si="79"/>
        <v>0</v>
      </c>
      <c r="BH59" s="364">
        <f t="shared" si="79"/>
        <v>0</v>
      </c>
      <c r="BI59" s="364">
        <f t="shared" si="79"/>
        <v>0</v>
      </c>
      <c r="BJ59" s="364">
        <f t="shared" si="79"/>
        <v>0</v>
      </c>
      <c r="BK59" s="364">
        <f t="shared" si="79"/>
        <v>0</v>
      </c>
      <c r="BL59" s="364">
        <f t="shared" si="79"/>
        <v>0</v>
      </c>
      <c r="BM59" s="364">
        <f t="shared" si="79"/>
        <v>0</v>
      </c>
      <c r="BN59" s="364">
        <f t="shared" si="79"/>
        <v>0</v>
      </c>
      <c r="BO59" s="364">
        <f t="shared" si="79"/>
        <v>0</v>
      </c>
      <c r="BP59" s="364">
        <f t="shared" si="79"/>
        <v>0</v>
      </c>
      <c r="BQ59" s="364">
        <f t="shared" si="79"/>
        <v>0</v>
      </c>
      <c r="BR59" s="364">
        <f t="shared" si="79"/>
        <v>0</v>
      </c>
      <c r="BS59" s="364">
        <f t="shared" si="79"/>
        <v>0</v>
      </c>
      <c r="BT59" s="364">
        <f t="shared" si="79"/>
        <v>0</v>
      </c>
      <c r="BU59" s="364">
        <f t="shared" si="79"/>
        <v>0</v>
      </c>
      <c r="BV59" s="364">
        <f t="shared" si="79"/>
        <v>0</v>
      </c>
      <c r="BW59" s="364">
        <f t="shared" si="79"/>
        <v>0</v>
      </c>
      <c r="BX59" s="364">
        <f t="shared" si="79"/>
        <v>0</v>
      </c>
      <c r="BY59" s="364">
        <f t="shared" si="79"/>
        <v>0</v>
      </c>
      <c r="BZ59" s="364">
        <f t="shared" si="79"/>
        <v>0</v>
      </c>
      <c r="CA59" s="364">
        <f t="shared" si="79"/>
        <v>0</v>
      </c>
      <c r="CB59" s="364">
        <f t="shared" si="79"/>
        <v>0</v>
      </c>
      <c r="CC59" s="364">
        <f t="shared" si="79"/>
        <v>0</v>
      </c>
      <c r="CD59" s="364">
        <f t="shared" si="79"/>
        <v>0</v>
      </c>
      <c r="CE59" s="364">
        <f t="shared" si="79"/>
        <v>0</v>
      </c>
      <c r="CF59" s="364">
        <f t="shared" si="79"/>
        <v>0</v>
      </c>
      <c r="CG59" s="364">
        <f t="shared" si="79"/>
        <v>0</v>
      </c>
      <c r="CH59" s="364">
        <f t="shared" si="79"/>
        <v>0</v>
      </c>
      <c r="CI59" s="364">
        <f t="shared" si="79"/>
        <v>0</v>
      </c>
      <c r="CJ59" s="364">
        <f t="shared" si="79"/>
        <v>0</v>
      </c>
      <c r="CK59" s="364">
        <f t="shared" si="79"/>
        <v>0</v>
      </c>
      <c r="CL59" s="364">
        <f t="shared" si="79"/>
        <v>0</v>
      </c>
      <c r="CM59" s="364">
        <f t="shared" si="79"/>
        <v>0</v>
      </c>
      <c r="CN59" s="364">
        <f t="shared" si="79"/>
        <v>0</v>
      </c>
      <c r="CO59" s="364">
        <f t="shared" si="79"/>
        <v>0</v>
      </c>
      <c r="CP59" s="364">
        <f t="shared" si="79"/>
        <v>0</v>
      </c>
      <c r="CQ59" s="364">
        <f t="shared" si="79"/>
        <v>0</v>
      </c>
      <c r="CR59" s="364">
        <f t="shared" si="79"/>
        <v>0</v>
      </c>
      <c r="CS59" s="364">
        <f t="shared" si="79"/>
        <v>0</v>
      </c>
      <c r="CT59" s="364">
        <f t="shared" ref="CT59:FE59" si="80">SUM(CT60:CT72)</f>
        <v>0</v>
      </c>
      <c r="CU59" s="364">
        <f t="shared" si="80"/>
        <v>0</v>
      </c>
      <c r="CV59" s="364">
        <f t="shared" si="80"/>
        <v>0</v>
      </c>
      <c r="CW59" s="364">
        <f t="shared" si="80"/>
        <v>0</v>
      </c>
      <c r="CX59" s="364">
        <f t="shared" si="80"/>
        <v>0</v>
      </c>
      <c r="CY59" s="364">
        <f t="shared" si="80"/>
        <v>0</v>
      </c>
      <c r="CZ59" s="364">
        <f t="shared" si="80"/>
        <v>0</v>
      </c>
      <c r="DA59" s="364">
        <f t="shared" si="80"/>
        <v>0</v>
      </c>
      <c r="DB59" s="364">
        <f t="shared" si="80"/>
        <v>0</v>
      </c>
      <c r="DC59" s="364">
        <f t="shared" si="80"/>
        <v>0</v>
      </c>
      <c r="DD59" s="364">
        <f t="shared" si="80"/>
        <v>0</v>
      </c>
      <c r="DE59" s="364">
        <f t="shared" si="80"/>
        <v>0</v>
      </c>
      <c r="DF59" s="364">
        <f t="shared" si="80"/>
        <v>0</v>
      </c>
      <c r="DG59" s="364">
        <f t="shared" si="80"/>
        <v>0</v>
      </c>
      <c r="DH59" s="364">
        <f t="shared" si="80"/>
        <v>0</v>
      </c>
      <c r="DI59" s="364">
        <f t="shared" si="80"/>
        <v>0</v>
      </c>
      <c r="DJ59" s="364">
        <f t="shared" si="80"/>
        <v>0</v>
      </c>
      <c r="DK59" s="364">
        <f t="shared" si="80"/>
        <v>0</v>
      </c>
      <c r="DL59" s="364">
        <f t="shared" si="80"/>
        <v>0</v>
      </c>
      <c r="DM59" s="364">
        <f t="shared" si="80"/>
        <v>0</v>
      </c>
      <c r="DN59" s="364">
        <f t="shared" si="80"/>
        <v>0</v>
      </c>
      <c r="DO59" s="364">
        <f t="shared" si="80"/>
        <v>0</v>
      </c>
      <c r="DP59" s="364">
        <f t="shared" si="80"/>
        <v>0</v>
      </c>
      <c r="DQ59" s="364">
        <f t="shared" si="80"/>
        <v>0</v>
      </c>
      <c r="DR59" s="364">
        <f t="shared" si="80"/>
        <v>0</v>
      </c>
      <c r="DS59" s="364">
        <f t="shared" si="80"/>
        <v>0</v>
      </c>
      <c r="DT59" s="364">
        <f t="shared" si="80"/>
        <v>0</v>
      </c>
      <c r="DU59" s="364">
        <f t="shared" si="80"/>
        <v>0</v>
      </c>
      <c r="DV59" s="364">
        <f t="shared" si="80"/>
        <v>0</v>
      </c>
      <c r="DW59" s="364">
        <f t="shared" si="80"/>
        <v>0</v>
      </c>
      <c r="DX59" s="364">
        <f t="shared" si="80"/>
        <v>0</v>
      </c>
      <c r="DY59" s="364">
        <f t="shared" si="80"/>
        <v>0</v>
      </c>
      <c r="DZ59" s="364">
        <f t="shared" si="80"/>
        <v>0</v>
      </c>
      <c r="EA59" s="364">
        <f t="shared" si="80"/>
        <v>0</v>
      </c>
      <c r="EB59" s="364">
        <f t="shared" si="80"/>
        <v>0</v>
      </c>
      <c r="EC59" s="364">
        <f t="shared" si="80"/>
        <v>0</v>
      </c>
      <c r="ED59" s="364">
        <f t="shared" si="80"/>
        <v>0</v>
      </c>
      <c r="EE59" s="364">
        <f t="shared" si="80"/>
        <v>0</v>
      </c>
      <c r="EF59" s="364">
        <f t="shared" si="80"/>
        <v>0</v>
      </c>
      <c r="EG59" s="364">
        <f t="shared" si="80"/>
        <v>0</v>
      </c>
      <c r="EH59" s="364">
        <f t="shared" si="80"/>
        <v>0</v>
      </c>
      <c r="EI59" s="364">
        <f t="shared" si="80"/>
        <v>0</v>
      </c>
      <c r="EJ59" s="364">
        <f t="shared" si="80"/>
        <v>0</v>
      </c>
      <c r="EK59" s="364">
        <f t="shared" si="80"/>
        <v>0</v>
      </c>
      <c r="EL59" s="364">
        <f t="shared" si="80"/>
        <v>0</v>
      </c>
      <c r="EM59" s="364">
        <f t="shared" si="80"/>
        <v>0</v>
      </c>
      <c r="EN59" s="364">
        <f t="shared" si="80"/>
        <v>0</v>
      </c>
      <c r="EO59" s="364">
        <f t="shared" si="80"/>
        <v>0</v>
      </c>
      <c r="EP59" s="364">
        <f t="shared" si="80"/>
        <v>0</v>
      </c>
      <c r="EQ59" s="364">
        <f t="shared" si="80"/>
        <v>0</v>
      </c>
      <c r="ER59" s="364">
        <f t="shared" si="80"/>
        <v>0</v>
      </c>
      <c r="ES59" s="364">
        <f t="shared" si="80"/>
        <v>0</v>
      </c>
      <c r="ET59" s="364">
        <f t="shared" si="80"/>
        <v>0</v>
      </c>
      <c r="EU59" s="364">
        <f t="shared" si="80"/>
        <v>0</v>
      </c>
      <c r="EV59" s="364">
        <f t="shared" si="80"/>
        <v>0</v>
      </c>
      <c r="EW59" s="364">
        <f t="shared" si="80"/>
        <v>0</v>
      </c>
      <c r="EX59" s="364">
        <f t="shared" si="80"/>
        <v>0</v>
      </c>
      <c r="EY59" s="364">
        <f t="shared" si="80"/>
        <v>0</v>
      </c>
      <c r="EZ59" s="364">
        <f t="shared" si="80"/>
        <v>0</v>
      </c>
      <c r="FA59" s="364">
        <f t="shared" si="80"/>
        <v>0</v>
      </c>
      <c r="FB59" s="364">
        <f t="shared" si="80"/>
        <v>0</v>
      </c>
      <c r="FC59" s="364">
        <f t="shared" si="80"/>
        <v>0</v>
      </c>
      <c r="FD59" s="364">
        <f t="shared" si="80"/>
        <v>0</v>
      </c>
      <c r="FE59" s="364">
        <f t="shared" si="80"/>
        <v>0</v>
      </c>
      <c r="FF59" s="364">
        <f t="shared" ref="FF59:HQ59" si="81">SUM(FF60:FF72)</f>
        <v>0</v>
      </c>
      <c r="FG59" s="364">
        <f t="shared" si="81"/>
        <v>0</v>
      </c>
      <c r="FH59" s="364">
        <f t="shared" si="81"/>
        <v>0</v>
      </c>
      <c r="FI59" s="364">
        <f t="shared" si="81"/>
        <v>0</v>
      </c>
      <c r="FJ59" s="364">
        <f t="shared" si="81"/>
        <v>0</v>
      </c>
      <c r="FK59" s="364">
        <f t="shared" si="81"/>
        <v>0</v>
      </c>
      <c r="FL59" s="364">
        <f t="shared" si="81"/>
        <v>0</v>
      </c>
      <c r="FM59" s="364">
        <f t="shared" si="81"/>
        <v>0</v>
      </c>
      <c r="FN59" s="364">
        <f t="shared" si="81"/>
        <v>0</v>
      </c>
      <c r="FO59" s="364">
        <f t="shared" si="81"/>
        <v>0</v>
      </c>
      <c r="FP59" s="364">
        <f t="shared" si="81"/>
        <v>0</v>
      </c>
      <c r="FQ59" s="364">
        <f t="shared" si="81"/>
        <v>0</v>
      </c>
      <c r="FR59" s="364">
        <f t="shared" si="81"/>
        <v>0</v>
      </c>
      <c r="FS59" s="364">
        <f t="shared" si="81"/>
        <v>0</v>
      </c>
      <c r="FT59" s="364">
        <f t="shared" si="81"/>
        <v>0</v>
      </c>
      <c r="FU59" s="364">
        <f t="shared" si="81"/>
        <v>0</v>
      </c>
      <c r="FV59" s="364">
        <f t="shared" si="81"/>
        <v>0</v>
      </c>
      <c r="FW59" s="364">
        <f t="shared" si="81"/>
        <v>0</v>
      </c>
      <c r="FX59" s="364">
        <f t="shared" si="81"/>
        <v>0</v>
      </c>
      <c r="FY59" s="364">
        <f t="shared" si="81"/>
        <v>0</v>
      </c>
      <c r="FZ59" s="364">
        <f t="shared" si="81"/>
        <v>0</v>
      </c>
      <c r="GA59" s="364">
        <f t="shared" si="81"/>
        <v>0</v>
      </c>
      <c r="GB59" s="364">
        <f t="shared" si="81"/>
        <v>0</v>
      </c>
      <c r="GC59" s="364">
        <f t="shared" si="81"/>
        <v>0</v>
      </c>
      <c r="GD59" s="364">
        <f t="shared" si="81"/>
        <v>0</v>
      </c>
      <c r="GE59" s="364">
        <f t="shared" si="81"/>
        <v>0</v>
      </c>
      <c r="GF59" s="364">
        <f t="shared" si="81"/>
        <v>0</v>
      </c>
      <c r="GG59" s="364">
        <f t="shared" si="81"/>
        <v>0</v>
      </c>
      <c r="GH59" s="364">
        <f t="shared" si="81"/>
        <v>0</v>
      </c>
      <c r="GI59" s="364">
        <f t="shared" si="81"/>
        <v>0</v>
      </c>
      <c r="GJ59" s="364">
        <f t="shared" si="81"/>
        <v>0</v>
      </c>
      <c r="GK59" s="364">
        <f t="shared" si="81"/>
        <v>0</v>
      </c>
      <c r="GL59" s="364">
        <f t="shared" si="81"/>
        <v>0</v>
      </c>
      <c r="GM59" s="364">
        <f t="shared" si="81"/>
        <v>0</v>
      </c>
      <c r="GN59" s="364">
        <f t="shared" si="81"/>
        <v>0</v>
      </c>
      <c r="GO59" s="364">
        <f t="shared" si="81"/>
        <v>0</v>
      </c>
      <c r="GP59" s="364">
        <f t="shared" si="81"/>
        <v>0</v>
      </c>
      <c r="GQ59" s="364">
        <f t="shared" si="81"/>
        <v>0</v>
      </c>
      <c r="GR59" s="364">
        <f t="shared" si="81"/>
        <v>0</v>
      </c>
      <c r="GS59" s="364">
        <f t="shared" si="81"/>
        <v>0</v>
      </c>
      <c r="GT59" s="364">
        <f t="shared" si="81"/>
        <v>0</v>
      </c>
      <c r="GU59" s="364">
        <f t="shared" si="81"/>
        <v>0</v>
      </c>
      <c r="GV59" s="364">
        <f t="shared" si="81"/>
        <v>0</v>
      </c>
      <c r="GW59" s="364">
        <f t="shared" si="81"/>
        <v>0</v>
      </c>
      <c r="GX59" s="364">
        <f t="shared" si="81"/>
        <v>0</v>
      </c>
      <c r="GY59" s="364">
        <f t="shared" si="81"/>
        <v>0</v>
      </c>
      <c r="GZ59" s="364">
        <f t="shared" si="81"/>
        <v>0</v>
      </c>
      <c r="HA59" s="364">
        <f t="shared" si="81"/>
        <v>0</v>
      </c>
      <c r="HB59" s="364">
        <f t="shared" si="81"/>
        <v>0</v>
      </c>
      <c r="HC59" s="364">
        <f t="shared" si="81"/>
        <v>0</v>
      </c>
      <c r="HD59" s="364">
        <f t="shared" si="81"/>
        <v>0</v>
      </c>
      <c r="HE59" s="364">
        <f t="shared" si="81"/>
        <v>0</v>
      </c>
      <c r="HF59" s="364">
        <f t="shared" si="81"/>
        <v>0</v>
      </c>
      <c r="HG59" s="364">
        <f t="shared" si="81"/>
        <v>0</v>
      </c>
      <c r="HH59" s="364">
        <f t="shared" si="81"/>
        <v>0</v>
      </c>
      <c r="HI59" s="364">
        <f t="shared" si="81"/>
        <v>0</v>
      </c>
      <c r="HJ59" s="364">
        <f t="shared" si="81"/>
        <v>0</v>
      </c>
      <c r="HK59" s="364">
        <f t="shared" si="81"/>
        <v>0</v>
      </c>
      <c r="HL59" s="364">
        <f t="shared" si="81"/>
        <v>0</v>
      </c>
      <c r="HM59" s="364">
        <f t="shared" si="81"/>
        <v>0</v>
      </c>
      <c r="HN59" s="364">
        <f t="shared" si="81"/>
        <v>0</v>
      </c>
      <c r="HO59" s="364">
        <f t="shared" si="81"/>
        <v>0</v>
      </c>
      <c r="HP59" s="364">
        <f t="shared" si="81"/>
        <v>0</v>
      </c>
      <c r="HQ59" s="364">
        <f t="shared" si="81"/>
        <v>0</v>
      </c>
      <c r="HR59" s="364">
        <f t="shared" ref="HR59:KC59" si="82">SUM(HR60:HR72)</f>
        <v>0</v>
      </c>
      <c r="HS59" s="364">
        <f t="shared" si="82"/>
        <v>0</v>
      </c>
      <c r="HT59" s="364">
        <f t="shared" si="82"/>
        <v>0</v>
      </c>
      <c r="HU59" s="364">
        <f t="shared" si="82"/>
        <v>0</v>
      </c>
      <c r="HV59" s="364">
        <f t="shared" si="82"/>
        <v>0</v>
      </c>
      <c r="HW59" s="364">
        <f t="shared" si="82"/>
        <v>0</v>
      </c>
      <c r="HX59" s="364">
        <f t="shared" si="82"/>
        <v>0</v>
      </c>
      <c r="HY59" s="364">
        <f t="shared" si="82"/>
        <v>0</v>
      </c>
      <c r="HZ59" s="364">
        <f t="shared" si="82"/>
        <v>0</v>
      </c>
      <c r="IA59" s="364">
        <f t="shared" si="82"/>
        <v>0</v>
      </c>
      <c r="IB59" s="364">
        <f t="shared" si="82"/>
        <v>0</v>
      </c>
      <c r="IC59" s="364">
        <f t="shared" si="82"/>
        <v>0</v>
      </c>
      <c r="ID59" s="364">
        <f t="shared" si="82"/>
        <v>0</v>
      </c>
      <c r="IE59" s="364">
        <f t="shared" si="82"/>
        <v>0</v>
      </c>
      <c r="IF59" s="364">
        <f t="shared" si="82"/>
        <v>0</v>
      </c>
      <c r="IG59" s="364">
        <f t="shared" si="82"/>
        <v>0</v>
      </c>
      <c r="IH59" s="364">
        <f t="shared" si="82"/>
        <v>0</v>
      </c>
      <c r="II59" s="364">
        <f t="shared" si="82"/>
        <v>0</v>
      </c>
      <c r="IJ59" s="364">
        <f t="shared" si="82"/>
        <v>0</v>
      </c>
      <c r="IK59" s="364">
        <f t="shared" si="82"/>
        <v>0</v>
      </c>
      <c r="IL59" s="364">
        <f t="shared" si="82"/>
        <v>0</v>
      </c>
      <c r="IM59" s="364">
        <f t="shared" si="82"/>
        <v>0</v>
      </c>
      <c r="IN59" s="364">
        <f t="shared" si="82"/>
        <v>0</v>
      </c>
      <c r="IO59" s="364">
        <f t="shared" si="82"/>
        <v>0</v>
      </c>
      <c r="IP59" s="364">
        <f t="shared" si="82"/>
        <v>0</v>
      </c>
      <c r="IQ59" s="364">
        <f t="shared" si="82"/>
        <v>0</v>
      </c>
      <c r="IR59" s="364">
        <f t="shared" si="82"/>
        <v>0</v>
      </c>
      <c r="IS59" s="364">
        <f t="shared" si="82"/>
        <v>0</v>
      </c>
      <c r="IT59" s="364">
        <f t="shared" si="82"/>
        <v>0</v>
      </c>
      <c r="IU59" s="364">
        <f t="shared" si="82"/>
        <v>0</v>
      </c>
      <c r="IV59" s="364">
        <f t="shared" si="82"/>
        <v>0</v>
      </c>
      <c r="IW59" s="364">
        <f t="shared" si="82"/>
        <v>0</v>
      </c>
      <c r="IX59" s="364">
        <f t="shared" si="82"/>
        <v>0</v>
      </c>
      <c r="IY59" s="364">
        <f t="shared" si="82"/>
        <v>0</v>
      </c>
      <c r="IZ59" s="364">
        <f t="shared" si="82"/>
        <v>0</v>
      </c>
      <c r="JA59" s="364">
        <f t="shared" si="82"/>
        <v>0</v>
      </c>
      <c r="JB59" s="364">
        <f t="shared" si="82"/>
        <v>0</v>
      </c>
      <c r="JC59" s="364">
        <f t="shared" si="82"/>
        <v>0</v>
      </c>
      <c r="JD59" s="364">
        <f t="shared" si="82"/>
        <v>0</v>
      </c>
      <c r="JE59" s="364">
        <f t="shared" si="82"/>
        <v>0</v>
      </c>
      <c r="JF59" s="364">
        <f t="shared" si="82"/>
        <v>0</v>
      </c>
      <c r="JG59" s="364">
        <f t="shared" si="82"/>
        <v>0</v>
      </c>
      <c r="JH59" s="364">
        <f t="shared" si="82"/>
        <v>0</v>
      </c>
      <c r="JI59" s="364">
        <f t="shared" si="82"/>
        <v>0</v>
      </c>
      <c r="JJ59" s="364">
        <f t="shared" si="82"/>
        <v>0</v>
      </c>
      <c r="JK59" s="364">
        <f t="shared" si="82"/>
        <v>0</v>
      </c>
      <c r="JL59" s="364">
        <f t="shared" si="82"/>
        <v>0</v>
      </c>
      <c r="JM59" s="364">
        <f t="shared" si="82"/>
        <v>0</v>
      </c>
      <c r="JN59" s="364">
        <f t="shared" si="82"/>
        <v>0</v>
      </c>
      <c r="JO59" s="364">
        <f t="shared" si="82"/>
        <v>0</v>
      </c>
      <c r="JP59" s="364">
        <f t="shared" si="82"/>
        <v>0.74219999999999997</v>
      </c>
      <c r="JQ59" s="364">
        <f t="shared" si="82"/>
        <v>0</v>
      </c>
      <c r="JR59" s="364">
        <f t="shared" si="82"/>
        <v>0</v>
      </c>
      <c r="JS59" s="364">
        <f t="shared" si="82"/>
        <v>0</v>
      </c>
      <c r="JT59" s="364">
        <f t="shared" si="82"/>
        <v>0</v>
      </c>
      <c r="JU59" s="364">
        <f t="shared" si="82"/>
        <v>0</v>
      </c>
      <c r="JV59" s="364">
        <f t="shared" si="82"/>
        <v>0</v>
      </c>
      <c r="JW59" s="364">
        <f t="shared" si="82"/>
        <v>0</v>
      </c>
      <c r="JX59" s="364">
        <f t="shared" si="82"/>
        <v>0</v>
      </c>
      <c r="JY59" s="364">
        <f t="shared" si="82"/>
        <v>0</v>
      </c>
      <c r="JZ59" s="364">
        <f t="shared" si="82"/>
        <v>0</v>
      </c>
      <c r="KA59" s="364">
        <f t="shared" si="82"/>
        <v>0</v>
      </c>
      <c r="KB59" s="364">
        <f t="shared" si="82"/>
        <v>0</v>
      </c>
      <c r="KC59" s="364">
        <f t="shared" si="82"/>
        <v>0</v>
      </c>
      <c r="KD59" s="364">
        <f t="shared" ref="KD59:MO59" si="83">SUM(KD60:KD72)</f>
        <v>0</v>
      </c>
      <c r="KE59" s="364">
        <f t="shared" si="83"/>
        <v>0</v>
      </c>
      <c r="KF59" s="364">
        <f t="shared" si="83"/>
        <v>0</v>
      </c>
      <c r="KG59" s="364">
        <f t="shared" si="83"/>
        <v>0</v>
      </c>
      <c r="KH59" s="364">
        <f t="shared" si="83"/>
        <v>0</v>
      </c>
      <c r="KI59" s="364">
        <f t="shared" si="83"/>
        <v>0</v>
      </c>
      <c r="KJ59" s="364">
        <f t="shared" si="83"/>
        <v>0</v>
      </c>
      <c r="KK59" s="364">
        <f t="shared" si="83"/>
        <v>0</v>
      </c>
      <c r="KL59" s="364">
        <f t="shared" si="83"/>
        <v>0</v>
      </c>
      <c r="KM59" s="364">
        <f t="shared" si="83"/>
        <v>0</v>
      </c>
      <c r="KN59" s="364">
        <f t="shared" si="83"/>
        <v>0</v>
      </c>
      <c r="KO59" s="364">
        <f t="shared" si="83"/>
        <v>0</v>
      </c>
      <c r="KP59" s="364">
        <f t="shared" si="83"/>
        <v>0</v>
      </c>
      <c r="KQ59" s="364">
        <f t="shared" si="83"/>
        <v>0</v>
      </c>
      <c r="KR59" s="364">
        <f t="shared" si="83"/>
        <v>0</v>
      </c>
      <c r="KS59" s="364">
        <f t="shared" si="83"/>
        <v>0</v>
      </c>
      <c r="KT59" s="364">
        <f t="shared" si="83"/>
        <v>0</v>
      </c>
      <c r="KU59" s="364">
        <f t="shared" si="83"/>
        <v>7.7100000000000002E-2</v>
      </c>
      <c r="KV59" s="364">
        <f t="shared" si="83"/>
        <v>0</v>
      </c>
      <c r="KW59" s="364">
        <f t="shared" si="83"/>
        <v>0</v>
      </c>
      <c r="KX59" s="364">
        <f t="shared" si="83"/>
        <v>0</v>
      </c>
      <c r="KY59" s="364">
        <f t="shared" si="83"/>
        <v>0</v>
      </c>
      <c r="KZ59" s="364">
        <f t="shared" si="83"/>
        <v>0</v>
      </c>
      <c r="LA59" s="364">
        <f t="shared" si="83"/>
        <v>0</v>
      </c>
      <c r="LB59" s="364">
        <f t="shared" si="83"/>
        <v>0</v>
      </c>
      <c r="LC59" s="364">
        <f t="shared" si="83"/>
        <v>0</v>
      </c>
      <c r="LD59" s="364">
        <f t="shared" si="83"/>
        <v>0</v>
      </c>
      <c r="LE59" s="364">
        <f t="shared" si="83"/>
        <v>0</v>
      </c>
      <c r="LF59" s="364">
        <f t="shared" si="83"/>
        <v>0</v>
      </c>
      <c r="LG59" s="364">
        <f t="shared" si="83"/>
        <v>0</v>
      </c>
      <c r="LH59" s="364">
        <f t="shared" si="83"/>
        <v>0</v>
      </c>
      <c r="LI59" s="364">
        <f t="shared" si="83"/>
        <v>0</v>
      </c>
      <c r="LJ59" s="364">
        <f t="shared" si="83"/>
        <v>0</v>
      </c>
      <c r="LK59" s="364">
        <f t="shared" si="83"/>
        <v>0</v>
      </c>
      <c r="LL59" s="364">
        <f t="shared" si="83"/>
        <v>0</v>
      </c>
      <c r="LM59" s="364">
        <f t="shared" si="83"/>
        <v>0</v>
      </c>
      <c r="LN59" s="364">
        <f t="shared" si="83"/>
        <v>0</v>
      </c>
      <c r="LO59" s="364">
        <f t="shared" si="83"/>
        <v>0</v>
      </c>
      <c r="LP59" s="364">
        <f t="shared" si="83"/>
        <v>0</v>
      </c>
      <c r="LQ59" s="364">
        <f t="shared" si="83"/>
        <v>0</v>
      </c>
      <c r="LR59" s="364">
        <f t="shared" si="83"/>
        <v>0</v>
      </c>
      <c r="LS59" s="364">
        <f t="shared" si="83"/>
        <v>0</v>
      </c>
      <c r="LT59" s="364">
        <f t="shared" si="83"/>
        <v>0</v>
      </c>
      <c r="LU59" s="364">
        <f t="shared" si="83"/>
        <v>0</v>
      </c>
      <c r="LV59" s="364">
        <f t="shared" si="83"/>
        <v>0</v>
      </c>
      <c r="LW59" s="364">
        <f t="shared" si="83"/>
        <v>0</v>
      </c>
      <c r="LX59" s="364">
        <f t="shared" si="83"/>
        <v>0</v>
      </c>
      <c r="LY59" s="364">
        <f t="shared" si="83"/>
        <v>0</v>
      </c>
      <c r="LZ59" s="364">
        <f t="shared" si="83"/>
        <v>0</v>
      </c>
      <c r="MA59" s="364">
        <f t="shared" si="83"/>
        <v>0</v>
      </c>
      <c r="MB59" s="364">
        <f t="shared" si="83"/>
        <v>0</v>
      </c>
      <c r="MC59" s="364">
        <f t="shared" si="83"/>
        <v>0</v>
      </c>
      <c r="MD59" s="364">
        <f t="shared" si="83"/>
        <v>0</v>
      </c>
      <c r="ME59" s="364">
        <f t="shared" si="83"/>
        <v>0</v>
      </c>
      <c r="MF59" s="364">
        <f t="shared" si="83"/>
        <v>0</v>
      </c>
      <c r="MG59" s="364">
        <f t="shared" si="83"/>
        <v>0</v>
      </c>
      <c r="MH59" s="364">
        <f t="shared" si="83"/>
        <v>0</v>
      </c>
      <c r="MI59" s="364">
        <f t="shared" si="83"/>
        <v>0</v>
      </c>
      <c r="MJ59" s="364">
        <f t="shared" si="83"/>
        <v>0</v>
      </c>
      <c r="MK59" s="364">
        <f t="shared" si="83"/>
        <v>0</v>
      </c>
      <c r="ML59" s="364">
        <f t="shared" si="83"/>
        <v>0</v>
      </c>
      <c r="MM59" s="364">
        <f t="shared" si="83"/>
        <v>0</v>
      </c>
      <c r="MN59" s="364">
        <f t="shared" si="83"/>
        <v>0</v>
      </c>
      <c r="MO59" s="364">
        <f t="shared" si="83"/>
        <v>0</v>
      </c>
      <c r="MP59" s="364">
        <f t="shared" ref="MP59:NA59" si="84">SUM(MP60:MP72)</f>
        <v>0</v>
      </c>
      <c r="MQ59" s="364">
        <f t="shared" si="84"/>
        <v>0</v>
      </c>
      <c r="MR59" s="364">
        <f t="shared" si="84"/>
        <v>0</v>
      </c>
      <c r="MS59" s="364">
        <f t="shared" si="84"/>
        <v>0</v>
      </c>
      <c r="MT59" s="364">
        <f t="shared" si="84"/>
        <v>0</v>
      </c>
      <c r="MU59" s="364">
        <f t="shared" si="84"/>
        <v>0</v>
      </c>
      <c r="MV59" s="364">
        <f t="shared" si="84"/>
        <v>0.3</v>
      </c>
      <c r="MW59" s="364">
        <f t="shared" si="84"/>
        <v>0</v>
      </c>
      <c r="MX59" s="364">
        <f t="shared" si="84"/>
        <v>0</v>
      </c>
      <c r="MY59" s="364">
        <f t="shared" si="84"/>
        <v>0</v>
      </c>
      <c r="MZ59" s="364">
        <f t="shared" si="84"/>
        <v>0</v>
      </c>
      <c r="NA59" s="364">
        <f t="shared" si="84"/>
        <v>0</v>
      </c>
      <c r="NB59" s="364">
        <f>SUM(NB60:NB72)</f>
        <v>0</v>
      </c>
      <c r="NC59" s="364">
        <f>SUM(NC60:NC72)</f>
        <v>0</v>
      </c>
      <c r="ND59" s="364">
        <f>SUM(ND60:ND72)</f>
        <v>0</v>
      </c>
      <c r="NE59" s="364">
        <f>SUM(NE60:NE72)</f>
        <v>0</v>
      </c>
      <c r="NF59" s="364">
        <f t="shared" ref="NF59:PM59" si="85">SUM(NF60:NF72)</f>
        <v>0</v>
      </c>
      <c r="NG59" s="364">
        <f t="shared" si="85"/>
        <v>0</v>
      </c>
      <c r="NH59" s="364">
        <f t="shared" si="85"/>
        <v>0</v>
      </c>
      <c r="NI59" s="364">
        <f t="shared" si="85"/>
        <v>0</v>
      </c>
      <c r="NJ59" s="364">
        <f t="shared" si="85"/>
        <v>0</v>
      </c>
      <c r="NK59" s="364">
        <f t="shared" si="85"/>
        <v>0</v>
      </c>
      <c r="NL59" s="364">
        <f t="shared" si="85"/>
        <v>0</v>
      </c>
      <c r="NM59" s="364">
        <f t="shared" si="85"/>
        <v>0</v>
      </c>
      <c r="NN59" s="364">
        <f t="shared" si="85"/>
        <v>0</v>
      </c>
      <c r="NO59" s="364">
        <f t="shared" si="85"/>
        <v>0</v>
      </c>
      <c r="NP59" s="364">
        <f t="shared" si="85"/>
        <v>0</v>
      </c>
      <c r="NQ59" s="364">
        <f t="shared" si="85"/>
        <v>0</v>
      </c>
      <c r="NR59" s="364">
        <f t="shared" si="85"/>
        <v>0</v>
      </c>
      <c r="NS59" s="364">
        <f t="shared" si="85"/>
        <v>0</v>
      </c>
      <c r="NT59" s="364">
        <f t="shared" si="85"/>
        <v>0</v>
      </c>
      <c r="NU59" s="364">
        <f t="shared" si="85"/>
        <v>0</v>
      </c>
      <c r="NV59" s="364">
        <f t="shared" si="85"/>
        <v>0</v>
      </c>
      <c r="NW59" s="364">
        <f t="shared" si="85"/>
        <v>0</v>
      </c>
      <c r="NX59" s="364">
        <f t="shared" si="85"/>
        <v>0</v>
      </c>
      <c r="NY59" s="364">
        <f t="shared" si="85"/>
        <v>0</v>
      </c>
      <c r="NZ59" s="364">
        <f t="shared" si="85"/>
        <v>0</v>
      </c>
      <c r="OA59" s="364">
        <f t="shared" si="85"/>
        <v>0</v>
      </c>
      <c r="OB59" s="364">
        <f t="shared" si="85"/>
        <v>0</v>
      </c>
      <c r="OC59" s="364">
        <f t="shared" si="85"/>
        <v>0</v>
      </c>
      <c r="OD59" s="364">
        <f t="shared" si="85"/>
        <v>0</v>
      </c>
      <c r="OE59" s="364">
        <f t="shared" si="85"/>
        <v>0</v>
      </c>
      <c r="OF59" s="364">
        <f t="shared" si="85"/>
        <v>0</v>
      </c>
      <c r="OG59" s="364">
        <f t="shared" si="85"/>
        <v>0</v>
      </c>
      <c r="OH59" s="364">
        <f t="shared" si="85"/>
        <v>0</v>
      </c>
      <c r="OI59" s="364">
        <f t="shared" si="85"/>
        <v>0</v>
      </c>
      <c r="OJ59" s="364">
        <f t="shared" si="85"/>
        <v>0</v>
      </c>
      <c r="OK59" s="364">
        <f t="shared" si="85"/>
        <v>0</v>
      </c>
      <c r="OL59" s="364">
        <f t="shared" si="85"/>
        <v>0</v>
      </c>
      <c r="OM59" s="364">
        <f t="shared" si="85"/>
        <v>0</v>
      </c>
      <c r="ON59" s="364">
        <f t="shared" si="85"/>
        <v>0</v>
      </c>
      <c r="OO59" s="364">
        <f t="shared" si="85"/>
        <v>0</v>
      </c>
      <c r="OP59" s="364">
        <f t="shared" si="85"/>
        <v>0</v>
      </c>
      <c r="OQ59" s="364">
        <f t="shared" si="85"/>
        <v>0</v>
      </c>
      <c r="OR59" s="364">
        <f t="shared" si="85"/>
        <v>0</v>
      </c>
      <c r="OS59" s="364">
        <f t="shared" si="85"/>
        <v>0</v>
      </c>
      <c r="OT59" s="364">
        <f t="shared" si="85"/>
        <v>0</v>
      </c>
      <c r="OU59" s="364">
        <f t="shared" si="85"/>
        <v>0</v>
      </c>
      <c r="OV59" s="364">
        <f t="shared" si="85"/>
        <v>0</v>
      </c>
      <c r="OW59" s="364">
        <f t="shared" si="85"/>
        <v>0</v>
      </c>
      <c r="OX59" s="364">
        <f t="shared" si="85"/>
        <v>0</v>
      </c>
      <c r="OY59" s="364">
        <f t="shared" si="85"/>
        <v>0</v>
      </c>
      <c r="OZ59" s="364">
        <f t="shared" si="85"/>
        <v>0</v>
      </c>
      <c r="PA59" s="364">
        <f t="shared" si="85"/>
        <v>0</v>
      </c>
      <c r="PB59" s="364">
        <f t="shared" si="85"/>
        <v>0</v>
      </c>
      <c r="PC59" s="364">
        <f t="shared" si="85"/>
        <v>0</v>
      </c>
      <c r="PD59" s="364">
        <f t="shared" si="85"/>
        <v>0</v>
      </c>
      <c r="PE59" s="364">
        <f t="shared" si="85"/>
        <v>0</v>
      </c>
      <c r="PF59" s="364">
        <f t="shared" si="85"/>
        <v>0</v>
      </c>
      <c r="PG59" s="364">
        <f t="shared" si="85"/>
        <v>0</v>
      </c>
      <c r="PH59" s="364">
        <f t="shared" si="85"/>
        <v>0</v>
      </c>
      <c r="PI59" s="364">
        <f t="shared" si="85"/>
        <v>0</v>
      </c>
      <c r="PJ59" s="364">
        <f t="shared" si="85"/>
        <v>0</v>
      </c>
      <c r="PK59" s="364">
        <f t="shared" si="85"/>
        <v>0</v>
      </c>
      <c r="PL59" s="364">
        <f t="shared" si="85"/>
        <v>0</v>
      </c>
      <c r="PM59" s="364">
        <f t="shared" si="85"/>
        <v>0</v>
      </c>
    </row>
    <row r="60" spans="1:429" ht="15">
      <c r="A60" s="365" t="s">
        <v>636</v>
      </c>
      <c r="B60" s="364">
        <f t="shared" ref="B60:B72" si="86">SUM(AH60:AS60)/1000</f>
        <v>0</v>
      </c>
      <c r="C60" s="364">
        <f t="shared" ref="C60:C72" si="87">SUM(AT60:BE60)/1000</f>
        <v>0</v>
      </c>
      <c r="D60" s="364">
        <f t="shared" ref="D60:D72" si="88">SUM(BF60:BQ60)/1000</f>
        <v>0</v>
      </c>
      <c r="E60" s="364">
        <f t="shared" ref="E60:E72" si="89">SUM(BR60:CC60)/1000</f>
        <v>0</v>
      </c>
      <c r="F60" s="364">
        <f t="shared" ref="F60:F72" si="90">SUM(CD60:CO60)/1000</f>
        <v>0</v>
      </c>
      <c r="G60" s="364">
        <f t="shared" ref="G60:G72" si="91">SUM(CP60:DA60)/1000</f>
        <v>0</v>
      </c>
      <c r="H60" s="364">
        <f t="shared" ref="H60:H72" si="92">SUM(DB60:DM60)/1000</f>
        <v>0</v>
      </c>
      <c r="I60" s="364">
        <f t="shared" ref="I60:I72" si="93">SUM(DN60:DY60)/1000</f>
        <v>0</v>
      </c>
      <c r="J60" s="364">
        <f t="shared" ref="J60:J72" si="94">SUM(DZ60:EK60)/1000</f>
        <v>0</v>
      </c>
      <c r="K60" s="364">
        <f t="shared" ref="K60:K72" si="95">SUM(EL60:EW60)/1000</f>
        <v>0</v>
      </c>
      <c r="L60" s="364">
        <f t="shared" ref="L60:L72" si="96">SUM(EX60:FI60)/1000</f>
        <v>0</v>
      </c>
      <c r="M60" s="364">
        <f t="shared" ref="M60:M72" si="97">SUM(FJ60:FU60)/1000</f>
        <v>0</v>
      </c>
      <c r="N60" s="364">
        <f t="shared" ref="N60:N72" si="98">SUM(FV60:GG60)/1000</f>
        <v>0</v>
      </c>
      <c r="O60" s="364">
        <f t="shared" ref="O60:O72" si="99">SUM(GH60:GS60)/1000</f>
        <v>0</v>
      </c>
      <c r="P60" s="364">
        <f t="shared" ref="P60:P72" si="100">SUM(GT60:HE60)/1000</f>
        <v>0</v>
      </c>
      <c r="Q60" s="364">
        <f t="shared" ref="Q60:Q72" si="101">SUM(HF60:HQ60)/1000</f>
        <v>0</v>
      </c>
      <c r="R60" s="364">
        <f t="shared" ref="R60:R72" si="102">SUM(HR60:IC60)/1000</f>
        <v>0</v>
      </c>
      <c r="S60" s="364">
        <f t="shared" ref="S60:S72" si="103">SUM(ID60:IO60)/1000</f>
        <v>0</v>
      </c>
      <c r="T60" s="364">
        <f t="shared" ref="T60:T72" si="104">SUM(IP60:JA60)/1000</f>
        <v>0</v>
      </c>
      <c r="U60" s="364">
        <f t="shared" ref="U60:U72" si="105">SUM(JB60:JM60)/1000</f>
        <v>0</v>
      </c>
      <c r="V60" s="364">
        <f t="shared" ref="V60:V72" si="106">SUM(JN60:JY60)/1000</f>
        <v>0</v>
      </c>
      <c r="W60" s="364">
        <f t="shared" ref="W60:W72" si="107">SUM(JZ60:KK60)/1000</f>
        <v>0</v>
      </c>
      <c r="X60" s="364">
        <f t="shared" ref="X60:X72" si="108">SUM(KL60:KW60)/1000</f>
        <v>0</v>
      </c>
      <c r="Y60" s="364">
        <f t="shared" ref="Y60:Y72" si="109">SUM(KX60:LI60)/1000</f>
        <v>0</v>
      </c>
      <c r="Z60" s="364">
        <f t="shared" ref="Z60:Z72" si="110">SUM(LJ60:LU60)/1000</f>
        <v>0</v>
      </c>
      <c r="AA60" s="364">
        <f t="shared" ref="AA60:AA72" si="111">SUM(LV60:MG60)/1000</f>
        <v>0</v>
      </c>
      <c r="AB60" s="364">
        <f t="shared" ref="AB60:AB72" si="112">SUM(MH60:MS60)/1000</f>
        <v>0</v>
      </c>
      <c r="AC60" s="364">
        <f t="shared" ref="AC60:AC72" si="113">SUM(MT60:NE60)/1000</f>
        <v>0</v>
      </c>
      <c r="AD60" s="364">
        <f t="shared" ref="AD60:AD72" si="114">SUM(NF60:NQ60)/1000</f>
        <v>0</v>
      </c>
      <c r="AE60" s="364">
        <f t="shared" ref="AE60:AE72" si="115">SUM(NR60:OC60)/1000</f>
        <v>0</v>
      </c>
      <c r="AF60" s="364">
        <f t="shared" ref="AF60:AF72" si="116">SUM(OD60:OO60)/1000</f>
        <v>0</v>
      </c>
      <c r="AG60" s="364"/>
      <c r="AH60" s="364"/>
      <c r="AI60" s="364"/>
      <c r="AJ60" s="364"/>
      <c r="AK60" s="364"/>
      <c r="AL60" s="364"/>
      <c r="AM60" s="364"/>
      <c r="AN60" s="364"/>
      <c r="AO60" s="364"/>
      <c r="AP60" s="364"/>
      <c r="AQ60" s="364"/>
      <c r="AR60" s="364"/>
      <c r="AS60" s="364"/>
      <c r="AT60" s="364"/>
      <c r="AU60" s="364"/>
      <c r="AV60" s="364"/>
      <c r="AW60" s="364"/>
      <c r="AX60" s="364"/>
      <c r="AY60" s="364"/>
      <c r="AZ60" s="364"/>
      <c r="BA60" s="364"/>
      <c r="BB60" s="364"/>
      <c r="BC60" s="364"/>
      <c r="BD60" s="364"/>
      <c r="BE60" s="364"/>
      <c r="BF60" s="364"/>
      <c r="BG60" s="364"/>
      <c r="BH60" s="364"/>
      <c r="BI60" s="364"/>
      <c r="BJ60" s="364"/>
      <c r="BK60" s="364"/>
      <c r="BL60" s="364"/>
      <c r="BM60" s="364"/>
      <c r="BN60" s="364"/>
      <c r="BO60" s="364"/>
      <c r="BP60" s="364"/>
      <c r="BQ60" s="364"/>
      <c r="BR60" s="364"/>
      <c r="BS60" s="364"/>
      <c r="BT60" s="364"/>
      <c r="BU60" s="364"/>
      <c r="BV60" s="364"/>
      <c r="BW60" s="364"/>
      <c r="BX60" s="364"/>
      <c r="BY60" s="364"/>
      <c r="BZ60" s="364"/>
      <c r="CA60" s="364"/>
      <c r="CB60" s="364"/>
      <c r="CC60" s="364"/>
      <c r="CD60" s="364"/>
      <c r="CE60" s="364"/>
      <c r="CF60" s="364"/>
      <c r="CG60" s="364"/>
      <c r="CH60" s="364"/>
      <c r="CI60" s="364"/>
      <c r="CJ60" s="364"/>
      <c r="CK60" s="364"/>
      <c r="CL60" s="364"/>
      <c r="CM60" s="364"/>
      <c r="CN60" s="364"/>
      <c r="CO60" s="364"/>
      <c r="CP60" s="364"/>
      <c r="CQ60" s="364"/>
      <c r="CR60" s="364"/>
      <c r="CS60" s="364"/>
      <c r="CT60" s="364"/>
      <c r="CU60" s="364"/>
      <c r="CV60" s="364"/>
      <c r="CW60" s="364"/>
      <c r="CX60" s="364"/>
      <c r="CY60" s="364"/>
      <c r="CZ60" s="364"/>
      <c r="DA60" s="364"/>
      <c r="DB60" s="364"/>
      <c r="DC60" s="364"/>
      <c r="DD60" s="364"/>
      <c r="DE60" s="364"/>
      <c r="DF60" s="364"/>
      <c r="DG60" s="364"/>
      <c r="DH60" s="364"/>
      <c r="DI60" s="364"/>
      <c r="DJ60" s="364"/>
      <c r="DK60" s="364"/>
      <c r="DL60" s="364"/>
      <c r="DM60" s="364"/>
      <c r="DN60" s="364"/>
      <c r="DO60" s="364"/>
      <c r="DP60" s="364"/>
      <c r="DQ60" s="364"/>
      <c r="DR60" s="364"/>
      <c r="DS60" s="364"/>
      <c r="DT60" s="364"/>
      <c r="DU60" s="364"/>
      <c r="DV60" s="364"/>
      <c r="DW60" s="364"/>
      <c r="DX60" s="364"/>
      <c r="DY60" s="364"/>
      <c r="DZ60" s="364"/>
      <c r="EA60" s="364"/>
      <c r="EB60" s="364"/>
      <c r="EC60" s="364"/>
      <c r="ED60" s="364"/>
      <c r="EE60" s="364"/>
      <c r="EF60" s="364"/>
      <c r="EG60" s="364"/>
      <c r="EH60" s="364"/>
      <c r="EI60" s="364"/>
      <c r="EJ60" s="364"/>
      <c r="EK60" s="364"/>
      <c r="EL60" s="364"/>
      <c r="EM60" s="364"/>
      <c r="EN60" s="364"/>
      <c r="EO60" s="364"/>
      <c r="EP60" s="364"/>
      <c r="EQ60" s="364"/>
      <c r="ER60" s="364"/>
      <c r="ES60" s="364"/>
      <c r="ET60" s="364"/>
      <c r="EU60" s="364"/>
      <c r="EV60" s="364"/>
      <c r="EW60" s="364"/>
      <c r="EX60" s="364"/>
      <c r="EY60" s="364"/>
      <c r="EZ60" s="364"/>
      <c r="FA60" s="364"/>
      <c r="FB60" s="364"/>
      <c r="FC60" s="364"/>
      <c r="FD60" s="364"/>
      <c r="FE60" s="364"/>
      <c r="FF60" s="364"/>
      <c r="FG60" s="364"/>
      <c r="FH60" s="364"/>
      <c r="FI60" s="364"/>
      <c r="FJ60" s="364"/>
      <c r="FK60" s="364"/>
      <c r="FL60" s="364"/>
      <c r="FM60" s="364"/>
      <c r="FN60" s="364"/>
      <c r="FO60" s="364"/>
      <c r="FP60" s="364"/>
      <c r="FQ60" s="364"/>
      <c r="FR60" s="364"/>
      <c r="FS60" s="364"/>
      <c r="FT60" s="364"/>
      <c r="FU60" s="364"/>
      <c r="FV60" s="364"/>
      <c r="FW60" s="364"/>
      <c r="FX60" s="364"/>
      <c r="FY60" s="364"/>
      <c r="FZ60" s="364"/>
      <c r="GA60" s="364"/>
      <c r="GB60" s="364"/>
      <c r="GC60" s="364"/>
      <c r="GD60" s="364"/>
      <c r="GE60" s="364"/>
      <c r="GF60" s="364"/>
      <c r="GG60" s="364"/>
      <c r="GH60" s="364"/>
      <c r="GI60" s="364"/>
      <c r="GJ60" s="364"/>
      <c r="GK60" s="364"/>
      <c r="GL60" s="364"/>
      <c r="GM60" s="364"/>
      <c r="GN60" s="364"/>
      <c r="GO60" s="364"/>
      <c r="GP60" s="364"/>
      <c r="GQ60" s="364"/>
      <c r="GR60" s="364"/>
      <c r="GS60" s="364"/>
      <c r="GT60" s="364"/>
      <c r="GU60" s="364"/>
      <c r="GV60" s="364"/>
      <c r="GW60" s="364"/>
      <c r="GX60" s="364"/>
      <c r="GY60" s="364"/>
      <c r="GZ60" s="364"/>
      <c r="HA60" s="364"/>
      <c r="HB60" s="364"/>
      <c r="HC60" s="364"/>
      <c r="HD60" s="364"/>
      <c r="HE60" s="364"/>
      <c r="HF60" s="364"/>
      <c r="HG60" s="364"/>
      <c r="HH60" s="364"/>
      <c r="HI60" s="364"/>
      <c r="HJ60" s="364"/>
      <c r="HK60" s="364"/>
      <c r="HL60" s="364"/>
      <c r="HM60" s="364"/>
      <c r="HN60" s="364"/>
      <c r="HO60" s="364"/>
      <c r="HP60" s="364"/>
      <c r="HQ60" s="364"/>
      <c r="HR60" s="364"/>
      <c r="HS60" s="364"/>
      <c r="HT60" s="364"/>
      <c r="HU60" s="364"/>
      <c r="HV60" s="364"/>
      <c r="HW60" s="364"/>
      <c r="HX60" s="364"/>
      <c r="HY60" s="364"/>
      <c r="HZ60" s="364"/>
      <c r="IA60" s="364"/>
      <c r="IB60" s="364"/>
      <c r="IC60" s="364"/>
      <c r="ID60" s="364"/>
      <c r="IE60" s="364"/>
      <c r="IF60" s="364"/>
      <c r="IG60" s="364"/>
      <c r="IH60" s="364"/>
      <c r="II60" s="364"/>
      <c r="IJ60" s="364"/>
      <c r="IK60" s="364"/>
      <c r="IL60" s="364"/>
      <c r="IM60" s="364"/>
      <c r="IN60" s="364"/>
      <c r="IO60" s="364"/>
      <c r="IP60" s="364"/>
      <c r="IQ60" s="364"/>
      <c r="IR60" s="364"/>
      <c r="IS60" s="364"/>
      <c r="IT60" s="364"/>
      <c r="IU60" s="364"/>
      <c r="IV60" s="364"/>
      <c r="IW60" s="364"/>
      <c r="IX60" s="364"/>
      <c r="IY60" s="364"/>
      <c r="IZ60" s="364"/>
      <c r="JA60" s="364"/>
      <c r="JB60" s="364"/>
      <c r="JC60" s="364"/>
      <c r="JD60" s="364"/>
      <c r="JE60" s="364"/>
      <c r="JF60" s="364"/>
      <c r="JG60" s="364"/>
      <c r="JH60" s="364"/>
      <c r="JI60" s="364"/>
      <c r="JJ60" s="364"/>
      <c r="JK60" s="364"/>
      <c r="JL60" s="364"/>
      <c r="JM60" s="364"/>
      <c r="JN60" s="364"/>
      <c r="JO60" s="364"/>
      <c r="JP60" s="364"/>
      <c r="JQ60" s="364"/>
      <c r="JR60" s="364"/>
      <c r="JS60" s="364"/>
      <c r="JT60" s="364"/>
      <c r="JU60" s="364"/>
      <c r="JV60" s="364"/>
      <c r="JW60" s="364"/>
      <c r="JX60" s="364"/>
      <c r="JY60" s="364"/>
      <c r="JZ60" s="364"/>
      <c r="KA60" s="364"/>
      <c r="KB60" s="364"/>
      <c r="KC60" s="364"/>
      <c r="KD60" s="364"/>
      <c r="KE60" s="364"/>
      <c r="KF60" s="364"/>
      <c r="KG60" s="364"/>
      <c r="KH60" s="364"/>
      <c r="KI60" s="364"/>
      <c r="KJ60" s="364"/>
      <c r="KK60" s="364"/>
      <c r="KL60" s="364"/>
      <c r="KM60" s="364"/>
      <c r="KN60" s="364"/>
      <c r="KO60" s="364"/>
      <c r="KP60" s="364"/>
      <c r="KQ60" s="364"/>
      <c r="KR60" s="364"/>
      <c r="KS60" s="364"/>
      <c r="KT60" s="364"/>
      <c r="KU60" s="364"/>
      <c r="KV60" s="364"/>
      <c r="KW60" s="364"/>
      <c r="KX60" s="364"/>
      <c r="KY60" s="364"/>
      <c r="KZ60" s="364"/>
      <c r="LA60" s="364"/>
      <c r="LB60" s="364"/>
      <c r="LC60" s="364"/>
      <c r="LD60" s="364"/>
      <c r="LE60" s="364"/>
      <c r="LF60" s="364"/>
      <c r="LG60" s="364"/>
      <c r="LH60" s="364"/>
      <c r="LI60" s="364"/>
      <c r="LJ60" s="364"/>
      <c r="LK60" s="364"/>
      <c r="LL60" s="364"/>
      <c r="LM60" s="364"/>
      <c r="LN60" s="364"/>
      <c r="LO60" s="364"/>
      <c r="LP60" s="364"/>
      <c r="LQ60" s="364"/>
      <c r="LR60" s="364"/>
      <c r="LS60" s="364"/>
      <c r="LT60" s="364"/>
      <c r="LU60" s="364"/>
      <c r="LV60" s="364"/>
      <c r="LW60" s="364"/>
      <c r="LX60" s="364"/>
      <c r="LY60" s="364"/>
      <c r="LZ60" s="364"/>
      <c r="MA60" s="364"/>
      <c r="MB60" s="364"/>
      <c r="MC60" s="364"/>
      <c r="MD60" s="364"/>
      <c r="ME60" s="364"/>
      <c r="MF60" s="364"/>
      <c r="MG60" s="364"/>
      <c r="MH60" s="364"/>
      <c r="MI60" s="364"/>
      <c r="MJ60" s="364"/>
      <c r="MK60" s="364"/>
      <c r="ML60" s="364"/>
      <c r="MM60" s="364"/>
      <c r="MN60" s="364"/>
      <c r="MO60" s="364"/>
      <c r="MP60" s="364"/>
      <c r="MQ60" s="364"/>
      <c r="MR60" s="364"/>
      <c r="MS60" s="364"/>
      <c r="MT60" s="364"/>
      <c r="MU60" s="364"/>
      <c r="MV60" s="364"/>
      <c r="MW60" s="364"/>
      <c r="MX60" s="364"/>
      <c r="MY60" s="364"/>
      <c r="MZ60" s="364"/>
      <c r="NA60" s="364"/>
      <c r="NB60" s="364"/>
      <c r="NC60" s="364"/>
      <c r="ND60" s="364"/>
      <c r="NE60" s="364"/>
      <c r="NF60" s="364"/>
      <c r="NG60" s="364"/>
      <c r="NH60" s="364"/>
      <c r="NI60" s="364"/>
      <c r="NJ60" s="364"/>
      <c r="NK60" s="364"/>
      <c r="NL60" s="364"/>
      <c r="NM60" s="364"/>
      <c r="NN60" s="364"/>
      <c r="NO60" s="364"/>
      <c r="NP60" s="364"/>
      <c r="NQ60" s="364"/>
      <c r="NR60" s="364"/>
      <c r="NS60" s="364"/>
      <c r="NT60" s="364"/>
      <c r="NU60" s="364"/>
      <c r="NV60" s="364"/>
      <c r="NW60" s="364"/>
      <c r="NX60" s="364"/>
      <c r="NY60" s="364"/>
      <c r="NZ60" s="364"/>
      <c r="OA60" s="364"/>
      <c r="OB60" s="364"/>
      <c r="OC60" s="364"/>
      <c r="OD60" s="364"/>
      <c r="OE60" s="364"/>
      <c r="OF60" s="364"/>
      <c r="OG60" s="364"/>
      <c r="OH60" s="364"/>
      <c r="OI60" s="364"/>
      <c r="OJ60" s="364"/>
      <c r="OK60" s="364"/>
      <c r="OL60" s="364"/>
      <c r="OM60" s="364"/>
      <c r="ON60" s="364"/>
      <c r="OO60" s="364"/>
      <c r="OP60" s="364"/>
      <c r="OQ60" s="364"/>
      <c r="OR60" s="364"/>
      <c r="OS60" s="364"/>
      <c r="OT60" s="364"/>
      <c r="OU60" s="364"/>
      <c r="OV60" s="364"/>
      <c r="OW60" s="364"/>
      <c r="OX60" s="364"/>
      <c r="OY60" s="364"/>
      <c r="OZ60" s="364"/>
      <c r="PA60" s="364"/>
      <c r="PB60" s="364"/>
      <c r="PC60" s="364"/>
      <c r="PD60" s="364"/>
      <c r="PE60" s="364"/>
      <c r="PF60" s="364"/>
      <c r="PG60" s="364"/>
      <c r="PH60" s="364"/>
      <c r="PI60" s="364"/>
      <c r="PJ60" s="364"/>
      <c r="PK60" s="364"/>
      <c r="PL60" s="364"/>
      <c r="PM60" s="364"/>
    </row>
    <row r="61" spans="1:429" ht="15">
      <c r="A61" s="365" t="s">
        <v>637</v>
      </c>
      <c r="B61" s="364">
        <f t="shared" si="86"/>
        <v>0</v>
      </c>
      <c r="C61" s="364">
        <f t="shared" si="87"/>
        <v>0</v>
      </c>
      <c r="D61" s="364">
        <f t="shared" si="88"/>
        <v>0</v>
      </c>
      <c r="E61" s="364">
        <f t="shared" si="89"/>
        <v>0</v>
      </c>
      <c r="F61" s="364">
        <f t="shared" si="90"/>
        <v>0</v>
      </c>
      <c r="G61" s="364">
        <f t="shared" si="91"/>
        <v>0</v>
      </c>
      <c r="H61" s="364">
        <f t="shared" si="92"/>
        <v>0</v>
      </c>
      <c r="I61" s="364">
        <f t="shared" si="93"/>
        <v>0</v>
      </c>
      <c r="J61" s="364">
        <f t="shared" si="94"/>
        <v>0</v>
      </c>
      <c r="K61" s="364">
        <f t="shared" si="95"/>
        <v>0</v>
      </c>
      <c r="L61" s="364">
        <f t="shared" si="96"/>
        <v>0</v>
      </c>
      <c r="M61" s="364">
        <f t="shared" si="97"/>
        <v>0</v>
      </c>
      <c r="N61" s="364">
        <f t="shared" si="98"/>
        <v>0</v>
      </c>
      <c r="O61" s="364">
        <f t="shared" si="99"/>
        <v>0</v>
      </c>
      <c r="P61" s="364">
        <f t="shared" si="100"/>
        <v>0</v>
      </c>
      <c r="Q61" s="364">
        <f t="shared" si="101"/>
        <v>0</v>
      </c>
      <c r="R61" s="364">
        <f t="shared" si="102"/>
        <v>0</v>
      </c>
      <c r="S61" s="364">
        <f t="shared" si="103"/>
        <v>0</v>
      </c>
      <c r="T61" s="364">
        <f t="shared" si="104"/>
        <v>0</v>
      </c>
      <c r="U61" s="364">
        <f t="shared" si="105"/>
        <v>0</v>
      </c>
      <c r="V61" s="364">
        <f t="shared" si="106"/>
        <v>7.4219999999999993E-4</v>
      </c>
      <c r="W61" s="364">
        <f t="shared" si="107"/>
        <v>0</v>
      </c>
      <c r="X61" s="364">
        <f t="shared" si="108"/>
        <v>0</v>
      </c>
      <c r="Y61" s="364">
        <f t="shared" si="109"/>
        <v>0</v>
      </c>
      <c r="Z61" s="364">
        <f t="shared" si="110"/>
        <v>0</v>
      </c>
      <c r="AA61" s="364">
        <f t="shared" si="111"/>
        <v>0</v>
      </c>
      <c r="AB61" s="364">
        <f t="shared" si="112"/>
        <v>0</v>
      </c>
      <c r="AC61" s="364">
        <f t="shared" si="113"/>
        <v>2.9999999999999997E-4</v>
      </c>
      <c r="AD61" s="364">
        <f t="shared" si="114"/>
        <v>0</v>
      </c>
      <c r="AE61" s="364">
        <f t="shared" si="115"/>
        <v>0</v>
      </c>
      <c r="AF61" s="364">
        <f t="shared" si="116"/>
        <v>0</v>
      </c>
      <c r="AG61" s="364"/>
      <c r="AH61" s="364"/>
      <c r="AI61" s="364"/>
      <c r="AJ61" s="364"/>
      <c r="AK61" s="364"/>
      <c r="AL61" s="364"/>
      <c r="AM61" s="364"/>
      <c r="AN61" s="364"/>
      <c r="AO61" s="364"/>
      <c r="AP61" s="364"/>
      <c r="AQ61" s="364"/>
      <c r="AR61" s="364"/>
      <c r="AS61" s="364"/>
      <c r="AT61" s="364"/>
      <c r="AU61" s="364"/>
      <c r="AV61" s="364"/>
      <c r="AW61" s="364"/>
      <c r="AX61" s="364"/>
      <c r="AY61" s="364"/>
      <c r="AZ61" s="364"/>
      <c r="BA61" s="364"/>
      <c r="BB61" s="364"/>
      <c r="BC61" s="364"/>
      <c r="BD61" s="364"/>
      <c r="BE61" s="364"/>
      <c r="BF61" s="364"/>
      <c r="BG61" s="364"/>
      <c r="BH61" s="364"/>
      <c r="BI61" s="364"/>
      <c r="BJ61" s="364"/>
      <c r="BK61" s="364"/>
      <c r="BL61" s="364"/>
      <c r="BM61" s="364"/>
      <c r="BN61" s="364"/>
      <c r="BO61" s="364"/>
      <c r="BP61" s="364"/>
      <c r="BQ61" s="364"/>
      <c r="BR61" s="364"/>
      <c r="BS61" s="364"/>
      <c r="BT61" s="364"/>
      <c r="BU61" s="364"/>
      <c r="BV61" s="364"/>
      <c r="BW61" s="364"/>
      <c r="BX61" s="364"/>
      <c r="BY61" s="364"/>
      <c r="BZ61" s="364"/>
      <c r="CA61" s="364"/>
      <c r="CB61" s="364"/>
      <c r="CC61" s="364"/>
      <c r="CD61" s="364"/>
      <c r="CE61" s="364"/>
      <c r="CF61" s="364"/>
      <c r="CG61" s="364"/>
      <c r="CH61" s="364"/>
      <c r="CI61" s="364"/>
      <c r="CJ61" s="364"/>
      <c r="CK61" s="364"/>
      <c r="CL61" s="364"/>
      <c r="CM61" s="364"/>
      <c r="CN61" s="364"/>
      <c r="CO61" s="364"/>
      <c r="CP61" s="364"/>
      <c r="CQ61" s="364"/>
      <c r="CR61" s="364"/>
      <c r="CS61" s="364"/>
      <c r="CT61" s="364"/>
      <c r="CU61" s="364"/>
      <c r="CV61" s="364"/>
      <c r="CW61" s="364"/>
      <c r="CX61" s="364"/>
      <c r="CY61" s="364"/>
      <c r="CZ61" s="364"/>
      <c r="DA61" s="364"/>
      <c r="DB61" s="364"/>
      <c r="DC61" s="364"/>
      <c r="DD61" s="364"/>
      <c r="DE61" s="364"/>
      <c r="DF61" s="364"/>
      <c r="DG61" s="364"/>
      <c r="DH61" s="364"/>
      <c r="DI61" s="364"/>
      <c r="DJ61" s="364"/>
      <c r="DK61" s="364"/>
      <c r="DL61" s="364"/>
      <c r="DM61" s="364"/>
      <c r="DN61" s="364"/>
      <c r="DO61" s="364"/>
      <c r="DP61" s="364"/>
      <c r="DQ61" s="364"/>
      <c r="DR61" s="364"/>
      <c r="DS61" s="364"/>
      <c r="DT61" s="364"/>
      <c r="DU61" s="364"/>
      <c r="DV61" s="364"/>
      <c r="DW61" s="364"/>
      <c r="DX61" s="364"/>
      <c r="DY61" s="364"/>
      <c r="DZ61" s="364"/>
      <c r="EA61" s="364"/>
      <c r="EB61" s="364"/>
      <c r="EC61" s="364"/>
      <c r="ED61" s="364"/>
      <c r="EE61" s="364"/>
      <c r="EF61" s="364"/>
      <c r="EG61" s="364"/>
      <c r="EH61" s="364"/>
      <c r="EI61" s="364"/>
      <c r="EJ61" s="364"/>
      <c r="EK61" s="364"/>
      <c r="EL61" s="364"/>
      <c r="EM61" s="364"/>
      <c r="EN61" s="364"/>
      <c r="EO61" s="364"/>
      <c r="EP61" s="364"/>
      <c r="EQ61" s="364"/>
      <c r="ER61" s="364"/>
      <c r="ES61" s="364"/>
      <c r="ET61" s="364"/>
      <c r="EU61" s="364"/>
      <c r="EV61" s="364"/>
      <c r="EW61" s="364"/>
      <c r="EX61" s="364"/>
      <c r="EY61" s="364"/>
      <c r="EZ61" s="364"/>
      <c r="FA61" s="364"/>
      <c r="FB61" s="364"/>
      <c r="FC61" s="364"/>
      <c r="FD61" s="364"/>
      <c r="FE61" s="364"/>
      <c r="FF61" s="364"/>
      <c r="FG61" s="364"/>
      <c r="FH61" s="364"/>
      <c r="FI61" s="364"/>
      <c r="FJ61" s="364"/>
      <c r="FK61" s="364"/>
      <c r="FL61" s="364"/>
      <c r="FM61" s="364"/>
      <c r="FN61" s="364"/>
      <c r="FO61" s="364"/>
      <c r="FP61" s="364"/>
      <c r="FQ61" s="364"/>
      <c r="FR61" s="364"/>
      <c r="FS61" s="364"/>
      <c r="FT61" s="364"/>
      <c r="FU61" s="364"/>
      <c r="FV61" s="364"/>
      <c r="FW61" s="364"/>
      <c r="FX61" s="364"/>
      <c r="FY61" s="364"/>
      <c r="FZ61" s="364"/>
      <c r="GA61" s="364"/>
      <c r="GB61" s="364"/>
      <c r="GC61" s="364"/>
      <c r="GD61" s="364"/>
      <c r="GE61" s="364"/>
      <c r="GF61" s="364"/>
      <c r="GG61" s="364"/>
      <c r="GH61" s="364"/>
      <c r="GI61" s="364"/>
      <c r="GJ61" s="364"/>
      <c r="GK61" s="364"/>
      <c r="GL61" s="364"/>
      <c r="GM61" s="364"/>
      <c r="GN61" s="364"/>
      <c r="GO61" s="364"/>
      <c r="GP61" s="364"/>
      <c r="GQ61" s="364"/>
      <c r="GR61" s="364"/>
      <c r="GS61" s="364"/>
      <c r="GT61" s="364"/>
      <c r="GU61" s="364"/>
      <c r="GV61" s="364"/>
      <c r="GW61" s="364"/>
      <c r="GX61" s="364"/>
      <c r="GY61" s="364"/>
      <c r="GZ61" s="364"/>
      <c r="HA61" s="364"/>
      <c r="HB61" s="364"/>
      <c r="HC61" s="364"/>
      <c r="HD61" s="364"/>
      <c r="HE61" s="364"/>
      <c r="HF61" s="364"/>
      <c r="HG61" s="364"/>
      <c r="HH61" s="364"/>
      <c r="HI61" s="364"/>
      <c r="HJ61" s="364"/>
      <c r="HK61" s="364"/>
      <c r="HL61" s="364"/>
      <c r="HM61" s="364"/>
      <c r="HN61" s="364"/>
      <c r="HO61" s="364"/>
      <c r="HP61" s="364"/>
      <c r="HQ61" s="364"/>
      <c r="HR61" s="364"/>
      <c r="HS61" s="364"/>
      <c r="HT61" s="364"/>
      <c r="HU61" s="364"/>
      <c r="HV61" s="364"/>
      <c r="HW61" s="364"/>
      <c r="HX61" s="364"/>
      <c r="HY61" s="364"/>
      <c r="HZ61" s="364"/>
      <c r="IA61" s="364"/>
      <c r="IB61" s="364"/>
      <c r="IC61" s="364"/>
      <c r="ID61" s="364"/>
      <c r="IE61" s="364"/>
      <c r="IF61" s="364"/>
      <c r="IG61" s="364"/>
      <c r="IH61" s="364"/>
      <c r="II61" s="364"/>
      <c r="IJ61" s="364"/>
      <c r="IK61" s="364"/>
      <c r="IL61" s="364"/>
      <c r="IM61" s="364"/>
      <c r="IN61" s="364"/>
      <c r="IO61" s="364"/>
      <c r="IP61" s="364"/>
      <c r="IQ61" s="364"/>
      <c r="IR61" s="364"/>
      <c r="IS61" s="364"/>
      <c r="IT61" s="364"/>
      <c r="IU61" s="364"/>
      <c r="IV61" s="364"/>
      <c r="IW61" s="364"/>
      <c r="IX61" s="364"/>
      <c r="IY61" s="364"/>
      <c r="IZ61" s="364"/>
      <c r="JA61" s="364"/>
      <c r="JB61" s="364"/>
      <c r="JC61" s="364"/>
      <c r="JD61" s="364"/>
      <c r="JE61" s="364"/>
      <c r="JF61" s="364"/>
      <c r="JG61" s="364"/>
      <c r="JH61" s="364"/>
      <c r="JI61" s="364"/>
      <c r="JJ61" s="364"/>
      <c r="JK61" s="364"/>
      <c r="JL61" s="364"/>
      <c r="JM61" s="364"/>
      <c r="JN61" s="364"/>
      <c r="JO61" s="364"/>
      <c r="JP61" s="364">
        <v>0.74219999999999997</v>
      </c>
      <c r="JQ61" s="364"/>
      <c r="JR61" s="364"/>
      <c r="JS61" s="364"/>
      <c r="JT61" s="364"/>
      <c r="JU61" s="364"/>
      <c r="JV61" s="364"/>
      <c r="JW61" s="364"/>
      <c r="JX61" s="364"/>
      <c r="JY61" s="364"/>
      <c r="JZ61" s="364"/>
      <c r="KA61" s="364"/>
      <c r="KB61" s="364"/>
      <c r="KC61" s="364"/>
      <c r="KD61" s="364"/>
      <c r="KE61" s="364"/>
      <c r="KF61" s="364"/>
      <c r="KG61" s="364"/>
      <c r="KH61" s="364"/>
      <c r="KI61" s="364"/>
      <c r="KJ61" s="364"/>
      <c r="KK61" s="364"/>
      <c r="KL61" s="364"/>
      <c r="KM61" s="364"/>
      <c r="KN61" s="364"/>
      <c r="KO61" s="364"/>
      <c r="KP61" s="364"/>
      <c r="KQ61" s="364"/>
      <c r="KR61" s="364"/>
      <c r="KS61" s="364"/>
      <c r="KT61" s="364"/>
      <c r="KU61" s="364"/>
      <c r="KV61" s="364"/>
      <c r="KW61" s="364"/>
      <c r="KX61" s="364"/>
      <c r="KY61" s="364"/>
      <c r="KZ61" s="364"/>
      <c r="LA61" s="364"/>
      <c r="LB61" s="364"/>
      <c r="LC61" s="364"/>
      <c r="LD61" s="364"/>
      <c r="LE61" s="364"/>
      <c r="LF61" s="364"/>
      <c r="LG61" s="364"/>
      <c r="LH61" s="364"/>
      <c r="LI61" s="364"/>
      <c r="LJ61" s="364"/>
      <c r="LK61" s="364"/>
      <c r="LL61" s="364"/>
      <c r="LM61" s="364"/>
      <c r="LN61" s="364"/>
      <c r="LO61" s="364"/>
      <c r="LP61" s="364"/>
      <c r="LQ61" s="364"/>
      <c r="LR61" s="364"/>
      <c r="LS61" s="364"/>
      <c r="LT61" s="364"/>
      <c r="LU61" s="364"/>
      <c r="LV61" s="364"/>
      <c r="LW61" s="364"/>
      <c r="LX61" s="364"/>
      <c r="LY61" s="364"/>
      <c r="LZ61" s="364"/>
      <c r="MA61" s="364"/>
      <c r="MB61" s="364"/>
      <c r="MC61" s="364"/>
      <c r="MD61" s="364"/>
      <c r="ME61" s="364"/>
      <c r="MF61" s="364"/>
      <c r="MG61" s="364"/>
      <c r="MH61" s="364"/>
      <c r="MI61" s="364"/>
      <c r="MJ61" s="364"/>
      <c r="MK61" s="364"/>
      <c r="ML61" s="364"/>
      <c r="MM61" s="364"/>
      <c r="MN61" s="364"/>
      <c r="MO61" s="364"/>
      <c r="MP61" s="364"/>
      <c r="MQ61" s="364"/>
      <c r="MR61" s="364"/>
      <c r="MS61" s="364"/>
      <c r="MT61" s="364"/>
      <c r="MU61" s="364"/>
      <c r="MV61" s="364">
        <v>0.3</v>
      </c>
      <c r="MW61" s="364"/>
      <c r="MX61" s="364"/>
      <c r="MY61" s="364"/>
      <c r="MZ61" s="364"/>
      <c r="NA61" s="364"/>
      <c r="NB61" s="364"/>
      <c r="NC61" s="364"/>
      <c r="ND61" s="364"/>
      <c r="NE61" s="364"/>
      <c r="NF61" s="364"/>
      <c r="NG61" s="364"/>
      <c r="NH61" s="364"/>
      <c r="NI61" s="364"/>
      <c r="NJ61" s="364"/>
      <c r="NK61" s="364"/>
      <c r="NL61" s="364"/>
      <c r="NM61" s="364"/>
      <c r="NN61" s="364"/>
      <c r="NO61" s="364"/>
      <c r="NP61" s="364"/>
      <c r="NQ61" s="364"/>
      <c r="NR61" s="364"/>
      <c r="NS61" s="364"/>
      <c r="NT61" s="364"/>
      <c r="NU61" s="364"/>
      <c r="NV61" s="364"/>
      <c r="NW61" s="364"/>
      <c r="NX61" s="364"/>
      <c r="NY61" s="364"/>
      <c r="NZ61" s="364"/>
      <c r="OA61" s="364"/>
      <c r="OB61" s="364"/>
      <c r="OC61" s="364"/>
      <c r="OD61" s="364"/>
      <c r="OE61" s="364"/>
      <c r="OF61" s="364"/>
      <c r="OG61" s="364"/>
      <c r="OH61" s="364"/>
      <c r="OI61" s="364"/>
      <c r="OJ61" s="364"/>
      <c r="OK61" s="364"/>
      <c r="OL61" s="364"/>
      <c r="OM61" s="364"/>
      <c r="ON61" s="364"/>
      <c r="OO61" s="364"/>
      <c r="OP61" s="364"/>
      <c r="OQ61" s="364"/>
      <c r="OR61" s="364"/>
      <c r="OS61" s="364"/>
      <c r="OT61" s="364"/>
      <c r="OU61" s="364"/>
      <c r="OV61" s="364"/>
      <c r="OW61" s="364"/>
      <c r="OX61" s="364"/>
      <c r="OY61" s="364"/>
      <c r="OZ61" s="364"/>
      <c r="PA61" s="364"/>
      <c r="PB61" s="364"/>
      <c r="PC61" s="364"/>
      <c r="PD61" s="364"/>
      <c r="PE61" s="364"/>
      <c r="PF61" s="364"/>
      <c r="PG61" s="364"/>
      <c r="PH61" s="364"/>
      <c r="PI61" s="364"/>
      <c r="PJ61" s="364"/>
      <c r="PK61" s="364"/>
      <c r="PL61" s="364"/>
      <c r="PM61" s="364"/>
    </row>
    <row r="62" spans="1:429" ht="15">
      <c r="A62" s="363" t="s">
        <v>638</v>
      </c>
      <c r="B62" s="364">
        <f t="shared" si="86"/>
        <v>0</v>
      </c>
      <c r="C62" s="364">
        <f t="shared" si="87"/>
        <v>0</v>
      </c>
      <c r="D62" s="364">
        <f t="shared" si="88"/>
        <v>0</v>
      </c>
      <c r="E62" s="364">
        <f t="shared" si="89"/>
        <v>0</v>
      </c>
      <c r="F62" s="364">
        <f t="shared" si="90"/>
        <v>0</v>
      </c>
      <c r="G62" s="364">
        <f t="shared" si="91"/>
        <v>0</v>
      </c>
      <c r="H62" s="364">
        <f t="shared" si="92"/>
        <v>0</v>
      </c>
      <c r="I62" s="364">
        <f t="shared" si="93"/>
        <v>0</v>
      </c>
      <c r="J62" s="364">
        <f t="shared" si="94"/>
        <v>0</v>
      </c>
      <c r="K62" s="364">
        <f t="shared" si="95"/>
        <v>0</v>
      </c>
      <c r="L62" s="364">
        <f t="shared" si="96"/>
        <v>0</v>
      </c>
      <c r="M62" s="364">
        <f t="shared" si="97"/>
        <v>0</v>
      </c>
      <c r="N62" s="364">
        <f t="shared" si="98"/>
        <v>0</v>
      </c>
      <c r="O62" s="364">
        <f t="shared" si="99"/>
        <v>0</v>
      </c>
      <c r="P62" s="364">
        <f t="shared" si="100"/>
        <v>0</v>
      </c>
      <c r="Q62" s="364">
        <f t="shared" si="101"/>
        <v>0</v>
      </c>
      <c r="R62" s="364">
        <f t="shared" si="102"/>
        <v>0</v>
      </c>
      <c r="S62" s="364">
        <f t="shared" si="103"/>
        <v>0</v>
      </c>
      <c r="T62" s="364">
        <f t="shared" si="104"/>
        <v>0</v>
      </c>
      <c r="U62" s="364">
        <f t="shared" si="105"/>
        <v>0</v>
      </c>
      <c r="V62" s="364">
        <f t="shared" si="106"/>
        <v>0</v>
      </c>
      <c r="W62" s="364">
        <f t="shared" si="107"/>
        <v>0</v>
      </c>
      <c r="X62" s="364">
        <f t="shared" si="108"/>
        <v>0</v>
      </c>
      <c r="Y62" s="364">
        <f t="shared" si="109"/>
        <v>0</v>
      </c>
      <c r="Z62" s="364">
        <f t="shared" si="110"/>
        <v>0</v>
      </c>
      <c r="AA62" s="364">
        <f t="shared" si="111"/>
        <v>0</v>
      </c>
      <c r="AB62" s="364">
        <f t="shared" si="112"/>
        <v>0</v>
      </c>
      <c r="AC62" s="364">
        <f t="shared" si="113"/>
        <v>0</v>
      </c>
      <c r="AD62" s="364">
        <f t="shared" si="114"/>
        <v>0</v>
      </c>
      <c r="AE62" s="364">
        <f t="shared" si="115"/>
        <v>0</v>
      </c>
      <c r="AF62" s="364">
        <f t="shared" si="116"/>
        <v>0</v>
      </c>
      <c r="AG62" s="364"/>
      <c r="AH62" s="364"/>
      <c r="AI62" s="364"/>
      <c r="AJ62" s="364"/>
      <c r="AK62" s="364"/>
      <c r="AL62" s="364"/>
      <c r="AM62" s="364"/>
      <c r="AN62" s="364"/>
      <c r="AO62" s="364"/>
      <c r="AP62" s="364"/>
      <c r="AQ62" s="364"/>
      <c r="AR62" s="364"/>
      <c r="AS62" s="364"/>
      <c r="AT62" s="364"/>
      <c r="AU62" s="364"/>
      <c r="AV62" s="364"/>
      <c r="AW62" s="364"/>
      <c r="AX62" s="364"/>
      <c r="AY62" s="364"/>
      <c r="AZ62" s="364"/>
      <c r="BA62" s="364"/>
      <c r="BB62" s="364"/>
      <c r="BC62" s="364"/>
      <c r="BD62" s="364"/>
      <c r="BE62" s="364"/>
      <c r="BF62" s="364"/>
      <c r="BG62" s="364"/>
      <c r="BH62" s="364"/>
      <c r="BI62" s="364"/>
      <c r="BJ62" s="364"/>
      <c r="BK62" s="364"/>
      <c r="BL62" s="364"/>
      <c r="BM62" s="364"/>
      <c r="BN62" s="364"/>
      <c r="BO62" s="364"/>
      <c r="BP62" s="364"/>
      <c r="BQ62" s="364"/>
      <c r="BR62" s="364"/>
      <c r="BS62" s="364"/>
      <c r="BT62" s="364"/>
      <c r="BU62" s="364"/>
      <c r="BV62" s="364"/>
      <c r="BW62" s="364"/>
      <c r="BX62" s="364"/>
      <c r="BY62" s="364"/>
      <c r="BZ62" s="364"/>
      <c r="CA62" s="364"/>
      <c r="CB62" s="364"/>
      <c r="CC62" s="364"/>
      <c r="CD62" s="364"/>
      <c r="CE62" s="364"/>
      <c r="CF62" s="364"/>
      <c r="CG62" s="364"/>
      <c r="CH62" s="364"/>
      <c r="CI62" s="364"/>
      <c r="CJ62" s="364"/>
      <c r="CK62" s="364"/>
      <c r="CL62" s="364"/>
      <c r="CM62" s="364"/>
      <c r="CN62" s="364"/>
      <c r="CO62" s="364"/>
      <c r="CP62" s="364"/>
      <c r="CQ62" s="364"/>
      <c r="CR62" s="364"/>
      <c r="CS62" s="364"/>
      <c r="CT62" s="364"/>
      <c r="CU62" s="364"/>
      <c r="CV62" s="364"/>
      <c r="CW62" s="364"/>
      <c r="CX62" s="364"/>
      <c r="CY62" s="364"/>
      <c r="CZ62" s="364"/>
      <c r="DA62" s="364"/>
      <c r="DB62" s="364"/>
      <c r="DC62" s="364"/>
      <c r="DD62" s="364"/>
      <c r="DE62" s="364"/>
      <c r="DF62" s="364"/>
      <c r="DG62" s="364"/>
      <c r="DH62" s="364"/>
      <c r="DI62" s="364"/>
      <c r="DJ62" s="364"/>
      <c r="DK62" s="364"/>
      <c r="DL62" s="364"/>
      <c r="DM62" s="364"/>
      <c r="DN62" s="364"/>
      <c r="DO62" s="364"/>
      <c r="DP62" s="364"/>
      <c r="DQ62" s="364"/>
      <c r="DR62" s="364"/>
      <c r="DS62" s="364"/>
      <c r="DT62" s="364"/>
      <c r="DU62" s="364"/>
      <c r="DV62" s="364"/>
      <c r="DW62" s="364"/>
      <c r="DX62" s="364"/>
      <c r="DY62" s="364"/>
      <c r="DZ62" s="364"/>
      <c r="EA62" s="364"/>
      <c r="EB62" s="364"/>
      <c r="EC62" s="364"/>
      <c r="ED62" s="364"/>
      <c r="EE62" s="364"/>
      <c r="EF62" s="364"/>
      <c r="EG62" s="364"/>
      <c r="EH62" s="364"/>
      <c r="EI62" s="364"/>
      <c r="EJ62" s="364"/>
      <c r="EK62" s="364"/>
      <c r="EL62" s="364"/>
      <c r="EM62" s="364"/>
      <c r="EN62" s="364"/>
      <c r="EO62" s="364"/>
      <c r="EP62" s="364"/>
      <c r="EQ62" s="364"/>
      <c r="ER62" s="364"/>
      <c r="ES62" s="364"/>
      <c r="ET62" s="364"/>
      <c r="EU62" s="364"/>
      <c r="EV62" s="364"/>
      <c r="EW62" s="364"/>
      <c r="EX62" s="364"/>
      <c r="EY62" s="364"/>
      <c r="EZ62" s="364"/>
      <c r="FA62" s="364"/>
      <c r="FB62" s="364"/>
      <c r="FC62" s="364"/>
      <c r="FD62" s="364"/>
      <c r="FE62" s="364"/>
      <c r="FF62" s="364"/>
      <c r="FG62" s="364"/>
      <c r="FH62" s="364"/>
      <c r="FI62" s="364"/>
      <c r="FJ62" s="364"/>
      <c r="FK62" s="364"/>
      <c r="FL62" s="364"/>
      <c r="FM62" s="364"/>
      <c r="FN62" s="364"/>
      <c r="FO62" s="364"/>
      <c r="FP62" s="364"/>
      <c r="FQ62" s="364"/>
      <c r="FR62" s="364"/>
      <c r="FS62" s="364"/>
      <c r="FT62" s="364"/>
      <c r="FU62" s="364"/>
      <c r="FV62" s="364"/>
      <c r="FW62" s="364"/>
      <c r="FX62" s="364"/>
      <c r="FY62" s="364"/>
      <c r="FZ62" s="364"/>
      <c r="GA62" s="364"/>
      <c r="GB62" s="364"/>
      <c r="GC62" s="364"/>
      <c r="GD62" s="364"/>
      <c r="GE62" s="364"/>
      <c r="GF62" s="364"/>
      <c r="GG62" s="364"/>
      <c r="GH62" s="364"/>
      <c r="GI62" s="364"/>
      <c r="GJ62" s="364"/>
      <c r="GK62" s="364"/>
      <c r="GL62" s="364"/>
      <c r="GM62" s="364"/>
      <c r="GN62" s="364"/>
      <c r="GO62" s="364"/>
      <c r="GP62" s="364"/>
      <c r="GQ62" s="364"/>
      <c r="GR62" s="364"/>
      <c r="GS62" s="364"/>
      <c r="GT62" s="364"/>
      <c r="GU62" s="364"/>
      <c r="GV62" s="364"/>
      <c r="GW62" s="364"/>
      <c r="GX62" s="364"/>
      <c r="GY62" s="364"/>
      <c r="GZ62" s="364"/>
      <c r="HA62" s="364"/>
      <c r="HB62" s="364"/>
      <c r="HC62" s="364"/>
      <c r="HD62" s="364"/>
      <c r="HE62" s="364"/>
      <c r="HF62" s="364"/>
      <c r="HG62" s="364"/>
      <c r="HH62" s="364"/>
      <c r="HI62" s="364"/>
      <c r="HJ62" s="364"/>
      <c r="HK62" s="364"/>
      <c r="HL62" s="364"/>
      <c r="HM62" s="364"/>
      <c r="HN62" s="364"/>
      <c r="HO62" s="364"/>
      <c r="HP62" s="364"/>
      <c r="HQ62" s="364"/>
      <c r="HR62" s="364"/>
      <c r="HS62" s="364"/>
      <c r="HT62" s="364"/>
      <c r="HU62" s="364"/>
      <c r="HV62" s="364"/>
      <c r="HW62" s="364"/>
      <c r="HX62" s="364"/>
      <c r="HY62" s="364"/>
      <c r="HZ62" s="364"/>
      <c r="IA62" s="364"/>
      <c r="IB62" s="364"/>
      <c r="IC62" s="364"/>
      <c r="ID62" s="364"/>
      <c r="IE62" s="364"/>
      <c r="IF62" s="364"/>
      <c r="IG62" s="364"/>
      <c r="IH62" s="364"/>
      <c r="II62" s="364"/>
      <c r="IJ62" s="364"/>
      <c r="IK62" s="364"/>
      <c r="IL62" s="364"/>
      <c r="IM62" s="364"/>
      <c r="IN62" s="364"/>
      <c r="IO62" s="364"/>
      <c r="IP62" s="364"/>
      <c r="IQ62" s="364"/>
      <c r="IR62" s="364"/>
      <c r="IS62" s="364"/>
      <c r="IT62" s="364"/>
      <c r="IU62" s="364"/>
      <c r="IV62" s="364"/>
      <c r="IW62" s="364"/>
      <c r="IX62" s="364"/>
      <c r="IY62" s="364"/>
      <c r="IZ62" s="364"/>
      <c r="JA62" s="364"/>
      <c r="JB62" s="364"/>
      <c r="JC62" s="364"/>
      <c r="JD62" s="364"/>
      <c r="JE62" s="364"/>
      <c r="JF62" s="364"/>
      <c r="JG62" s="364"/>
      <c r="JH62" s="364"/>
      <c r="JI62" s="364"/>
      <c r="JJ62" s="364"/>
      <c r="JK62" s="364"/>
      <c r="JL62" s="364"/>
      <c r="JM62" s="364"/>
      <c r="JN62" s="364"/>
      <c r="JO62" s="364"/>
      <c r="JP62" s="364"/>
      <c r="JQ62" s="364"/>
      <c r="JR62" s="364"/>
      <c r="JS62" s="364"/>
      <c r="JT62" s="364"/>
      <c r="JU62" s="364"/>
      <c r="JV62" s="364"/>
      <c r="JW62" s="364"/>
      <c r="JX62" s="364"/>
      <c r="JY62" s="364"/>
      <c r="JZ62" s="364"/>
      <c r="KA62" s="364"/>
      <c r="KB62" s="364"/>
      <c r="KC62" s="364"/>
      <c r="KD62" s="364"/>
      <c r="KE62" s="364"/>
      <c r="KF62" s="364"/>
      <c r="KG62" s="364"/>
      <c r="KH62" s="364"/>
      <c r="KI62" s="364"/>
      <c r="KJ62" s="364"/>
      <c r="KK62" s="364"/>
      <c r="KL62" s="364"/>
      <c r="KM62" s="364"/>
      <c r="KN62" s="364"/>
      <c r="KO62" s="364"/>
      <c r="KP62" s="364"/>
      <c r="KQ62" s="364"/>
      <c r="KR62" s="364"/>
      <c r="KS62" s="364"/>
      <c r="KT62" s="364"/>
      <c r="KU62" s="364"/>
      <c r="KV62" s="364"/>
      <c r="KW62" s="364"/>
      <c r="KX62" s="364"/>
      <c r="KY62" s="364"/>
      <c r="KZ62" s="364"/>
      <c r="LA62" s="364"/>
      <c r="LB62" s="364"/>
      <c r="LC62" s="364"/>
      <c r="LD62" s="364"/>
      <c r="LE62" s="364"/>
      <c r="LF62" s="364"/>
      <c r="LG62" s="364"/>
      <c r="LH62" s="364"/>
      <c r="LI62" s="364"/>
      <c r="LJ62" s="364"/>
      <c r="LK62" s="364"/>
      <c r="LL62" s="364"/>
      <c r="LM62" s="364"/>
      <c r="LN62" s="364"/>
      <c r="LO62" s="364"/>
      <c r="LP62" s="364"/>
      <c r="LQ62" s="364"/>
      <c r="LR62" s="364"/>
      <c r="LS62" s="364"/>
      <c r="LT62" s="364"/>
      <c r="LU62" s="364"/>
      <c r="LV62" s="364"/>
      <c r="LW62" s="364"/>
      <c r="LX62" s="364"/>
      <c r="LY62" s="364"/>
      <c r="LZ62" s="364"/>
      <c r="MA62" s="364"/>
      <c r="MB62" s="364"/>
      <c r="MC62" s="364"/>
      <c r="MD62" s="364"/>
      <c r="ME62" s="364"/>
      <c r="MF62" s="364"/>
      <c r="MG62" s="364"/>
      <c r="MH62" s="364"/>
      <c r="MI62" s="364"/>
      <c r="MJ62" s="364"/>
      <c r="MK62" s="364"/>
      <c r="ML62" s="364"/>
      <c r="MM62" s="364"/>
      <c r="MN62" s="364"/>
      <c r="MO62" s="364"/>
      <c r="MP62" s="364"/>
      <c r="MQ62" s="364"/>
      <c r="MR62" s="364"/>
      <c r="MS62" s="364"/>
      <c r="MT62" s="364"/>
      <c r="MU62" s="364"/>
      <c r="MV62" s="364"/>
      <c r="MW62" s="364"/>
      <c r="MX62" s="364"/>
      <c r="MY62" s="364"/>
      <c r="MZ62" s="364"/>
      <c r="NA62" s="364"/>
      <c r="NB62" s="364"/>
      <c r="NC62" s="364"/>
      <c r="ND62" s="364"/>
      <c r="NE62" s="364"/>
      <c r="NF62" s="364"/>
      <c r="NG62" s="364"/>
      <c r="NH62" s="364"/>
      <c r="NI62" s="364"/>
      <c r="NJ62" s="364"/>
      <c r="NK62" s="364"/>
      <c r="NL62" s="364"/>
      <c r="NM62" s="364"/>
      <c r="NN62" s="364"/>
      <c r="NO62" s="364"/>
      <c r="NP62" s="364"/>
      <c r="NQ62" s="364"/>
      <c r="NR62" s="364"/>
      <c r="NS62" s="364"/>
      <c r="NT62" s="364"/>
      <c r="NU62" s="364"/>
      <c r="NV62" s="364"/>
      <c r="NW62" s="364"/>
      <c r="NX62" s="364"/>
      <c r="NY62" s="364"/>
      <c r="NZ62" s="364"/>
      <c r="OA62" s="364"/>
      <c r="OB62" s="364"/>
      <c r="OC62" s="364"/>
      <c r="OD62" s="364"/>
      <c r="OE62" s="364"/>
      <c r="OF62" s="364"/>
      <c r="OG62" s="364"/>
      <c r="OH62" s="364"/>
      <c r="OI62" s="364"/>
      <c r="OJ62" s="364"/>
      <c r="OK62" s="364"/>
      <c r="OL62" s="364"/>
      <c r="OM62" s="364"/>
      <c r="ON62" s="364"/>
      <c r="OO62" s="364"/>
      <c r="OP62" s="364"/>
      <c r="OQ62" s="364"/>
      <c r="OR62" s="364"/>
      <c r="OS62" s="364"/>
      <c r="OT62" s="364"/>
      <c r="OU62" s="364"/>
      <c r="OV62" s="364"/>
      <c r="OW62" s="364"/>
      <c r="OX62" s="364"/>
      <c r="OY62" s="364"/>
      <c r="OZ62" s="364"/>
      <c r="PA62" s="364"/>
      <c r="PB62" s="364"/>
      <c r="PC62" s="364"/>
      <c r="PD62" s="364"/>
      <c r="PE62" s="364"/>
      <c r="PF62" s="364"/>
      <c r="PG62" s="364"/>
      <c r="PH62" s="364"/>
      <c r="PI62" s="364"/>
      <c r="PJ62" s="364"/>
      <c r="PK62" s="364"/>
      <c r="PL62" s="364"/>
      <c r="PM62" s="364"/>
    </row>
    <row r="63" spans="1:429" ht="15">
      <c r="A63" s="365" t="s">
        <v>639</v>
      </c>
      <c r="B63" s="364">
        <f t="shared" si="86"/>
        <v>0</v>
      </c>
      <c r="C63" s="364">
        <f t="shared" si="87"/>
        <v>0</v>
      </c>
      <c r="D63" s="364">
        <f t="shared" si="88"/>
        <v>0</v>
      </c>
      <c r="E63" s="364">
        <f t="shared" si="89"/>
        <v>0</v>
      </c>
      <c r="F63" s="364">
        <f t="shared" si="90"/>
        <v>0</v>
      </c>
      <c r="G63" s="364">
        <f t="shared" si="91"/>
        <v>0</v>
      </c>
      <c r="H63" s="364">
        <f t="shared" si="92"/>
        <v>0</v>
      </c>
      <c r="I63" s="364">
        <f t="shared" si="93"/>
        <v>0</v>
      </c>
      <c r="J63" s="364">
        <f t="shared" si="94"/>
        <v>0</v>
      </c>
      <c r="K63" s="364">
        <f t="shared" si="95"/>
        <v>0</v>
      </c>
      <c r="L63" s="364">
        <f t="shared" si="96"/>
        <v>0</v>
      </c>
      <c r="M63" s="364">
        <f t="shared" si="97"/>
        <v>0</v>
      </c>
      <c r="N63" s="364">
        <f t="shared" si="98"/>
        <v>0</v>
      </c>
      <c r="O63" s="364">
        <f t="shared" si="99"/>
        <v>0</v>
      </c>
      <c r="P63" s="364">
        <f t="shared" si="100"/>
        <v>0</v>
      </c>
      <c r="Q63" s="364">
        <f t="shared" si="101"/>
        <v>0</v>
      </c>
      <c r="R63" s="364">
        <f t="shared" si="102"/>
        <v>0</v>
      </c>
      <c r="S63" s="364">
        <f t="shared" si="103"/>
        <v>0</v>
      </c>
      <c r="T63" s="364">
        <f t="shared" si="104"/>
        <v>0</v>
      </c>
      <c r="U63" s="364">
        <f t="shared" si="105"/>
        <v>0</v>
      </c>
      <c r="V63" s="364">
        <f t="shared" si="106"/>
        <v>0</v>
      </c>
      <c r="W63" s="364">
        <f t="shared" si="107"/>
        <v>0</v>
      </c>
      <c r="X63" s="364">
        <f t="shared" si="108"/>
        <v>0</v>
      </c>
      <c r="Y63" s="364">
        <f t="shared" si="109"/>
        <v>0</v>
      </c>
      <c r="Z63" s="364">
        <f t="shared" si="110"/>
        <v>0</v>
      </c>
      <c r="AA63" s="364">
        <f t="shared" si="111"/>
        <v>0</v>
      </c>
      <c r="AB63" s="364">
        <f t="shared" si="112"/>
        <v>0</v>
      </c>
      <c r="AC63" s="364">
        <f t="shared" si="113"/>
        <v>0</v>
      </c>
      <c r="AD63" s="364">
        <f t="shared" si="114"/>
        <v>0</v>
      </c>
      <c r="AE63" s="364">
        <f t="shared" si="115"/>
        <v>0</v>
      </c>
      <c r="AF63" s="364">
        <f t="shared" si="116"/>
        <v>0</v>
      </c>
      <c r="AG63" s="364"/>
      <c r="AH63" s="364"/>
      <c r="AI63" s="364"/>
      <c r="AJ63" s="364"/>
      <c r="AK63" s="364"/>
      <c r="AL63" s="364"/>
      <c r="AM63" s="364"/>
      <c r="AN63" s="364"/>
      <c r="AO63" s="364"/>
      <c r="AP63" s="364"/>
      <c r="AQ63" s="364"/>
      <c r="AR63" s="364"/>
      <c r="AS63" s="364"/>
      <c r="AT63" s="364"/>
      <c r="AU63" s="364"/>
      <c r="AV63" s="364"/>
      <c r="AW63" s="364"/>
      <c r="AX63" s="364"/>
      <c r="AY63" s="364"/>
      <c r="AZ63" s="364"/>
      <c r="BA63" s="364"/>
      <c r="BB63" s="364"/>
      <c r="BC63" s="364"/>
      <c r="BD63" s="364"/>
      <c r="BE63" s="364"/>
      <c r="BF63" s="364"/>
      <c r="BG63" s="364"/>
      <c r="BH63" s="364"/>
      <c r="BI63" s="364"/>
      <c r="BJ63" s="364"/>
      <c r="BK63" s="364"/>
      <c r="BL63" s="364"/>
      <c r="BM63" s="364"/>
      <c r="BN63" s="364"/>
      <c r="BO63" s="364"/>
      <c r="BP63" s="364"/>
      <c r="BQ63" s="364"/>
      <c r="BR63" s="364"/>
      <c r="BS63" s="364"/>
      <c r="BT63" s="364"/>
      <c r="BU63" s="364"/>
      <c r="BV63" s="364"/>
      <c r="BW63" s="364"/>
      <c r="BX63" s="364"/>
      <c r="BY63" s="364"/>
      <c r="BZ63" s="364"/>
      <c r="CA63" s="364"/>
      <c r="CB63" s="364"/>
      <c r="CC63" s="364"/>
      <c r="CD63" s="364"/>
      <c r="CE63" s="364"/>
      <c r="CF63" s="364"/>
      <c r="CG63" s="364"/>
      <c r="CH63" s="364"/>
      <c r="CI63" s="364"/>
      <c r="CJ63" s="364"/>
      <c r="CK63" s="364"/>
      <c r="CL63" s="364"/>
      <c r="CM63" s="364"/>
      <c r="CN63" s="364"/>
      <c r="CO63" s="364"/>
      <c r="CP63" s="364"/>
      <c r="CQ63" s="364"/>
      <c r="CR63" s="364"/>
      <c r="CS63" s="364"/>
      <c r="CT63" s="364"/>
      <c r="CU63" s="364"/>
      <c r="CV63" s="364"/>
      <c r="CW63" s="364"/>
      <c r="CX63" s="364"/>
      <c r="CY63" s="364"/>
      <c r="CZ63" s="364"/>
      <c r="DA63" s="364"/>
      <c r="DB63" s="364"/>
      <c r="DC63" s="364"/>
      <c r="DD63" s="364"/>
      <c r="DE63" s="364"/>
      <c r="DF63" s="364"/>
      <c r="DG63" s="364"/>
      <c r="DH63" s="364"/>
      <c r="DI63" s="364"/>
      <c r="DJ63" s="364"/>
      <c r="DK63" s="364"/>
      <c r="DL63" s="364"/>
      <c r="DM63" s="364"/>
      <c r="DN63" s="364"/>
      <c r="DO63" s="364"/>
      <c r="DP63" s="364"/>
      <c r="DQ63" s="364"/>
      <c r="DR63" s="364"/>
      <c r="DS63" s="364"/>
      <c r="DT63" s="364"/>
      <c r="DU63" s="364"/>
      <c r="DV63" s="364"/>
      <c r="DW63" s="364"/>
      <c r="DX63" s="364"/>
      <c r="DY63" s="364"/>
      <c r="DZ63" s="364"/>
      <c r="EA63" s="364"/>
      <c r="EB63" s="364"/>
      <c r="EC63" s="364"/>
      <c r="ED63" s="364"/>
      <c r="EE63" s="364"/>
      <c r="EF63" s="364"/>
      <c r="EG63" s="364"/>
      <c r="EH63" s="364"/>
      <c r="EI63" s="364"/>
      <c r="EJ63" s="364"/>
      <c r="EK63" s="364"/>
      <c r="EL63" s="364"/>
      <c r="EM63" s="364"/>
      <c r="EN63" s="364"/>
      <c r="EO63" s="364"/>
      <c r="EP63" s="364"/>
      <c r="EQ63" s="364"/>
      <c r="ER63" s="364"/>
      <c r="ES63" s="364"/>
      <c r="ET63" s="364"/>
      <c r="EU63" s="364"/>
      <c r="EV63" s="364"/>
      <c r="EW63" s="364"/>
      <c r="EX63" s="364"/>
      <c r="EY63" s="364"/>
      <c r="EZ63" s="364"/>
      <c r="FA63" s="364"/>
      <c r="FB63" s="364"/>
      <c r="FC63" s="364"/>
      <c r="FD63" s="364"/>
      <c r="FE63" s="364"/>
      <c r="FF63" s="364"/>
      <c r="FG63" s="364"/>
      <c r="FH63" s="364"/>
      <c r="FI63" s="364"/>
      <c r="FJ63" s="364"/>
      <c r="FK63" s="364"/>
      <c r="FL63" s="364"/>
      <c r="FM63" s="364"/>
      <c r="FN63" s="364"/>
      <c r="FO63" s="364"/>
      <c r="FP63" s="364"/>
      <c r="FQ63" s="364"/>
      <c r="FR63" s="364"/>
      <c r="FS63" s="364"/>
      <c r="FT63" s="364"/>
      <c r="FU63" s="364"/>
      <c r="FV63" s="364"/>
      <c r="FW63" s="364"/>
      <c r="FX63" s="364"/>
      <c r="FY63" s="364"/>
      <c r="FZ63" s="364"/>
      <c r="GA63" s="364"/>
      <c r="GB63" s="364"/>
      <c r="GC63" s="364"/>
      <c r="GD63" s="364"/>
      <c r="GE63" s="364"/>
      <c r="GF63" s="364"/>
      <c r="GG63" s="364"/>
      <c r="GH63" s="364"/>
      <c r="GI63" s="364"/>
      <c r="GJ63" s="364"/>
      <c r="GK63" s="364"/>
      <c r="GL63" s="364"/>
      <c r="GM63" s="364"/>
      <c r="GN63" s="364"/>
      <c r="GO63" s="364"/>
      <c r="GP63" s="364"/>
      <c r="GQ63" s="364"/>
      <c r="GR63" s="364"/>
      <c r="GS63" s="364"/>
      <c r="GT63" s="364"/>
      <c r="GU63" s="364"/>
      <c r="GV63" s="364"/>
      <c r="GW63" s="364"/>
      <c r="GX63" s="364"/>
      <c r="GY63" s="364"/>
      <c r="GZ63" s="364"/>
      <c r="HA63" s="364"/>
      <c r="HB63" s="364"/>
      <c r="HC63" s="364"/>
      <c r="HD63" s="364"/>
      <c r="HE63" s="364"/>
      <c r="HF63" s="364"/>
      <c r="HG63" s="364"/>
      <c r="HH63" s="364"/>
      <c r="HI63" s="364"/>
      <c r="HJ63" s="364"/>
      <c r="HK63" s="364"/>
      <c r="HL63" s="364"/>
      <c r="HM63" s="364"/>
      <c r="HN63" s="364"/>
      <c r="HO63" s="364"/>
      <c r="HP63" s="364"/>
      <c r="HQ63" s="364"/>
      <c r="HR63" s="364"/>
      <c r="HS63" s="364"/>
      <c r="HT63" s="364"/>
      <c r="HU63" s="364"/>
      <c r="HV63" s="364"/>
      <c r="HW63" s="364"/>
      <c r="HX63" s="364"/>
      <c r="HY63" s="364"/>
      <c r="HZ63" s="364"/>
      <c r="IA63" s="364"/>
      <c r="IB63" s="364"/>
      <c r="IC63" s="364"/>
      <c r="ID63" s="364"/>
      <c r="IE63" s="364"/>
      <c r="IF63" s="364"/>
      <c r="IG63" s="364"/>
      <c r="IH63" s="364"/>
      <c r="II63" s="364"/>
      <c r="IJ63" s="364"/>
      <c r="IK63" s="364"/>
      <c r="IL63" s="364"/>
      <c r="IM63" s="364"/>
      <c r="IN63" s="364"/>
      <c r="IO63" s="364"/>
      <c r="IP63" s="364"/>
      <c r="IQ63" s="364"/>
      <c r="IR63" s="364"/>
      <c r="IS63" s="364"/>
      <c r="IT63" s="364"/>
      <c r="IU63" s="364"/>
      <c r="IV63" s="364"/>
      <c r="IW63" s="364"/>
      <c r="IX63" s="364"/>
      <c r="IY63" s="364"/>
      <c r="IZ63" s="364"/>
      <c r="JA63" s="364"/>
      <c r="JB63" s="364"/>
      <c r="JC63" s="364"/>
      <c r="JD63" s="364"/>
      <c r="JE63" s="364"/>
      <c r="JF63" s="364"/>
      <c r="JG63" s="364"/>
      <c r="JH63" s="364"/>
      <c r="JI63" s="364"/>
      <c r="JJ63" s="364"/>
      <c r="JK63" s="364"/>
      <c r="JL63" s="364"/>
      <c r="JM63" s="364"/>
      <c r="JN63" s="364"/>
      <c r="JO63" s="364"/>
      <c r="JP63" s="364"/>
      <c r="JQ63" s="364"/>
      <c r="JR63" s="364"/>
      <c r="JS63" s="364"/>
      <c r="JT63" s="364"/>
      <c r="JU63" s="364"/>
      <c r="JV63" s="364"/>
      <c r="JW63" s="364"/>
      <c r="JX63" s="364"/>
      <c r="JY63" s="364"/>
      <c r="JZ63" s="364"/>
      <c r="KA63" s="364"/>
      <c r="KB63" s="364"/>
      <c r="KC63" s="364"/>
      <c r="KD63" s="364"/>
      <c r="KE63" s="364"/>
      <c r="KF63" s="364"/>
      <c r="KG63" s="364"/>
      <c r="KH63" s="364"/>
      <c r="KI63" s="364"/>
      <c r="KJ63" s="364"/>
      <c r="KK63" s="364"/>
      <c r="KL63" s="364"/>
      <c r="KM63" s="364"/>
      <c r="KN63" s="364"/>
      <c r="KO63" s="364"/>
      <c r="KP63" s="364"/>
      <c r="KQ63" s="364"/>
      <c r="KR63" s="364"/>
      <c r="KS63" s="364"/>
      <c r="KT63" s="364"/>
      <c r="KU63" s="364"/>
      <c r="KV63" s="364"/>
      <c r="KW63" s="364"/>
      <c r="KX63" s="364"/>
      <c r="KY63" s="364"/>
      <c r="KZ63" s="364"/>
      <c r="LA63" s="364"/>
      <c r="LB63" s="364"/>
      <c r="LC63" s="364"/>
      <c r="LD63" s="364"/>
      <c r="LE63" s="364"/>
      <c r="LF63" s="364"/>
      <c r="LG63" s="364"/>
      <c r="LH63" s="364"/>
      <c r="LI63" s="364"/>
      <c r="LJ63" s="364"/>
      <c r="LK63" s="364"/>
      <c r="LL63" s="364"/>
      <c r="LM63" s="364"/>
      <c r="LN63" s="364"/>
      <c r="LO63" s="364"/>
      <c r="LP63" s="364"/>
      <c r="LQ63" s="364"/>
      <c r="LR63" s="364"/>
      <c r="LS63" s="364"/>
      <c r="LT63" s="364"/>
      <c r="LU63" s="364"/>
      <c r="LV63" s="364"/>
      <c r="LW63" s="364"/>
      <c r="LX63" s="364"/>
      <c r="LY63" s="364"/>
      <c r="LZ63" s="364"/>
      <c r="MA63" s="364"/>
      <c r="MB63" s="364"/>
      <c r="MC63" s="364"/>
      <c r="MD63" s="364"/>
      <c r="ME63" s="364"/>
      <c r="MF63" s="364"/>
      <c r="MG63" s="364"/>
      <c r="MH63" s="364"/>
      <c r="MI63" s="364"/>
      <c r="MJ63" s="364"/>
      <c r="MK63" s="364"/>
      <c r="ML63" s="364"/>
      <c r="MM63" s="364"/>
      <c r="MN63" s="364"/>
      <c r="MO63" s="364"/>
      <c r="MP63" s="364"/>
      <c r="MQ63" s="364"/>
      <c r="MR63" s="364"/>
      <c r="MS63" s="364"/>
      <c r="MT63" s="364"/>
      <c r="MU63" s="364"/>
      <c r="MV63" s="364"/>
      <c r="MW63" s="364"/>
      <c r="MX63" s="364"/>
      <c r="MY63" s="364"/>
      <c r="MZ63" s="364"/>
      <c r="NA63" s="364"/>
      <c r="NB63" s="364"/>
      <c r="NC63" s="364"/>
      <c r="ND63" s="364"/>
      <c r="NE63" s="364"/>
      <c r="NF63" s="364"/>
      <c r="NG63" s="364"/>
      <c r="NH63" s="364"/>
      <c r="NI63" s="364"/>
      <c r="NJ63" s="364"/>
      <c r="NK63" s="364"/>
      <c r="NL63" s="364"/>
      <c r="NM63" s="364"/>
      <c r="NN63" s="364"/>
      <c r="NO63" s="364"/>
      <c r="NP63" s="364"/>
      <c r="NQ63" s="364"/>
      <c r="NR63" s="364"/>
      <c r="NS63" s="364"/>
      <c r="NT63" s="364"/>
      <c r="NU63" s="364"/>
      <c r="NV63" s="364"/>
      <c r="NW63" s="364"/>
      <c r="NX63" s="364"/>
      <c r="NY63" s="364"/>
      <c r="NZ63" s="364"/>
      <c r="OA63" s="364"/>
      <c r="OB63" s="364"/>
      <c r="OC63" s="364"/>
      <c r="OD63" s="364"/>
      <c r="OE63" s="364"/>
      <c r="OF63" s="364"/>
      <c r="OG63" s="364"/>
      <c r="OH63" s="364"/>
      <c r="OI63" s="364"/>
      <c r="OJ63" s="364"/>
      <c r="OK63" s="364"/>
      <c r="OL63" s="364"/>
      <c r="OM63" s="364"/>
      <c r="ON63" s="364"/>
      <c r="OO63" s="364"/>
      <c r="OP63" s="364"/>
      <c r="OQ63" s="364"/>
      <c r="OR63" s="364"/>
      <c r="OS63" s="364"/>
      <c r="OT63" s="364"/>
      <c r="OU63" s="364"/>
      <c r="OV63" s="364"/>
      <c r="OW63" s="364"/>
      <c r="OX63" s="364"/>
      <c r="OY63" s="364"/>
      <c r="OZ63" s="364"/>
      <c r="PA63" s="364"/>
      <c r="PB63" s="364"/>
      <c r="PC63" s="364"/>
      <c r="PD63" s="364"/>
      <c r="PE63" s="364"/>
      <c r="PF63" s="364"/>
      <c r="PG63" s="364"/>
      <c r="PH63" s="364"/>
      <c r="PI63" s="364"/>
      <c r="PJ63" s="364"/>
      <c r="PK63" s="364"/>
      <c r="PL63" s="364"/>
      <c r="PM63" s="364"/>
    </row>
    <row r="64" spans="1:429" ht="15">
      <c r="A64" s="365" t="s">
        <v>640</v>
      </c>
      <c r="B64" s="364">
        <f t="shared" si="86"/>
        <v>0</v>
      </c>
      <c r="C64" s="364">
        <f t="shared" si="87"/>
        <v>0</v>
      </c>
      <c r="D64" s="364">
        <f t="shared" si="88"/>
        <v>0</v>
      </c>
      <c r="E64" s="364">
        <f t="shared" si="89"/>
        <v>0</v>
      </c>
      <c r="F64" s="364">
        <f t="shared" si="90"/>
        <v>0</v>
      </c>
      <c r="G64" s="364">
        <f t="shared" si="91"/>
        <v>0</v>
      </c>
      <c r="H64" s="364">
        <f t="shared" si="92"/>
        <v>0</v>
      </c>
      <c r="I64" s="364">
        <f t="shared" si="93"/>
        <v>0</v>
      </c>
      <c r="J64" s="364">
        <f t="shared" si="94"/>
        <v>0</v>
      </c>
      <c r="K64" s="364">
        <f t="shared" si="95"/>
        <v>0</v>
      </c>
      <c r="L64" s="364">
        <f t="shared" si="96"/>
        <v>0</v>
      </c>
      <c r="M64" s="364">
        <f t="shared" si="97"/>
        <v>0</v>
      </c>
      <c r="N64" s="364">
        <f t="shared" si="98"/>
        <v>0</v>
      </c>
      <c r="O64" s="364">
        <f t="shared" si="99"/>
        <v>0</v>
      </c>
      <c r="P64" s="364">
        <f t="shared" si="100"/>
        <v>0</v>
      </c>
      <c r="Q64" s="364">
        <f t="shared" si="101"/>
        <v>0</v>
      </c>
      <c r="R64" s="364">
        <f t="shared" si="102"/>
        <v>0</v>
      </c>
      <c r="S64" s="364">
        <f t="shared" si="103"/>
        <v>0</v>
      </c>
      <c r="T64" s="364">
        <f t="shared" si="104"/>
        <v>0</v>
      </c>
      <c r="U64" s="364">
        <f t="shared" si="105"/>
        <v>0</v>
      </c>
      <c r="V64" s="364">
        <f t="shared" si="106"/>
        <v>0</v>
      </c>
      <c r="W64" s="364">
        <f t="shared" si="107"/>
        <v>0</v>
      </c>
      <c r="X64" s="364">
        <f t="shared" si="108"/>
        <v>0</v>
      </c>
      <c r="Y64" s="364">
        <f t="shared" si="109"/>
        <v>0</v>
      </c>
      <c r="Z64" s="364">
        <f t="shared" si="110"/>
        <v>0</v>
      </c>
      <c r="AA64" s="364">
        <f t="shared" si="111"/>
        <v>0</v>
      </c>
      <c r="AB64" s="364">
        <f t="shared" si="112"/>
        <v>0</v>
      </c>
      <c r="AC64" s="364">
        <f t="shared" si="113"/>
        <v>0</v>
      </c>
      <c r="AD64" s="364">
        <f t="shared" si="114"/>
        <v>0</v>
      </c>
      <c r="AE64" s="364">
        <f t="shared" si="115"/>
        <v>0</v>
      </c>
      <c r="AF64" s="364">
        <f t="shared" si="116"/>
        <v>0</v>
      </c>
      <c r="AG64" s="364"/>
      <c r="AH64" s="364"/>
      <c r="AI64" s="364"/>
      <c r="AJ64" s="364"/>
      <c r="AK64" s="364"/>
      <c r="AL64" s="364"/>
      <c r="AM64" s="364"/>
      <c r="AN64" s="364"/>
      <c r="AO64" s="364"/>
      <c r="AP64" s="364"/>
      <c r="AQ64" s="364"/>
      <c r="AR64" s="364"/>
      <c r="AS64" s="364"/>
      <c r="AT64" s="364"/>
      <c r="AU64" s="364"/>
      <c r="AV64" s="364"/>
      <c r="AW64" s="364"/>
      <c r="AX64" s="364"/>
      <c r="AY64" s="364"/>
      <c r="AZ64" s="364"/>
      <c r="BA64" s="364"/>
      <c r="BB64" s="364"/>
      <c r="BC64" s="364"/>
      <c r="BD64" s="364"/>
      <c r="BE64" s="364"/>
      <c r="BF64" s="364"/>
      <c r="BG64" s="364"/>
      <c r="BH64" s="364"/>
      <c r="BI64" s="364"/>
      <c r="BJ64" s="364"/>
      <c r="BK64" s="364"/>
      <c r="BL64" s="364"/>
      <c r="BM64" s="364"/>
      <c r="BN64" s="364"/>
      <c r="BO64" s="364"/>
      <c r="BP64" s="364"/>
      <c r="BQ64" s="364"/>
      <c r="BR64" s="364"/>
      <c r="BS64" s="364"/>
      <c r="BT64" s="364"/>
      <c r="BU64" s="364"/>
      <c r="BV64" s="364"/>
      <c r="BW64" s="364"/>
      <c r="BX64" s="364"/>
      <c r="BY64" s="364"/>
      <c r="BZ64" s="364"/>
      <c r="CA64" s="364"/>
      <c r="CB64" s="364"/>
      <c r="CC64" s="364"/>
      <c r="CD64" s="364"/>
      <c r="CE64" s="364"/>
      <c r="CF64" s="364"/>
      <c r="CG64" s="364"/>
      <c r="CH64" s="364"/>
      <c r="CI64" s="364"/>
      <c r="CJ64" s="364"/>
      <c r="CK64" s="364"/>
      <c r="CL64" s="364"/>
      <c r="CM64" s="364"/>
      <c r="CN64" s="364"/>
      <c r="CO64" s="364"/>
      <c r="CP64" s="364"/>
      <c r="CQ64" s="364"/>
      <c r="CR64" s="364"/>
      <c r="CS64" s="364"/>
      <c r="CT64" s="364"/>
      <c r="CU64" s="364"/>
      <c r="CV64" s="364"/>
      <c r="CW64" s="364"/>
      <c r="CX64" s="364"/>
      <c r="CY64" s="364"/>
      <c r="CZ64" s="364"/>
      <c r="DA64" s="364"/>
      <c r="DB64" s="364"/>
      <c r="DC64" s="364"/>
      <c r="DD64" s="364"/>
      <c r="DE64" s="364"/>
      <c r="DF64" s="364"/>
      <c r="DG64" s="364"/>
      <c r="DH64" s="364"/>
      <c r="DI64" s="364"/>
      <c r="DJ64" s="364"/>
      <c r="DK64" s="364"/>
      <c r="DL64" s="364"/>
      <c r="DM64" s="364"/>
      <c r="DN64" s="364"/>
      <c r="DO64" s="364"/>
      <c r="DP64" s="364"/>
      <c r="DQ64" s="364"/>
      <c r="DR64" s="364"/>
      <c r="DS64" s="364"/>
      <c r="DT64" s="364"/>
      <c r="DU64" s="364"/>
      <c r="DV64" s="364"/>
      <c r="DW64" s="364"/>
      <c r="DX64" s="364"/>
      <c r="DY64" s="364"/>
      <c r="DZ64" s="364"/>
      <c r="EA64" s="364"/>
      <c r="EB64" s="364"/>
      <c r="EC64" s="364"/>
      <c r="ED64" s="364"/>
      <c r="EE64" s="364"/>
      <c r="EF64" s="364"/>
      <c r="EG64" s="364"/>
      <c r="EH64" s="364"/>
      <c r="EI64" s="364"/>
      <c r="EJ64" s="364"/>
      <c r="EK64" s="364"/>
      <c r="EL64" s="364"/>
      <c r="EM64" s="364"/>
      <c r="EN64" s="364"/>
      <c r="EO64" s="364"/>
      <c r="EP64" s="364"/>
      <c r="EQ64" s="364"/>
      <c r="ER64" s="364"/>
      <c r="ES64" s="364"/>
      <c r="ET64" s="364"/>
      <c r="EU64" s="364"/>
      <c r="EV64" s="364"/>
      <c r="EW64" s="364"/>
      <c r="EX64" s="364"/>
      <c r="EY64" s="364"/>
      <c r="EZ64" s="364"/>
      <c r="FA64" s="364"/>
      <c r="FB64" s="364"/>
      <c r="FC64" s="364"/>
      <c r="FD64" s="364"/>
      <c r="FE64" s="364"/>
      <c r="FF64" s="364"/>
      <c r="FG64" s="364"/>
      <c r="FH64" s="364"/>
      <c r="FI64" s="364"/>
      <c r="FJ64" s="364"/>
      <c r="FK64" s="364"/>
      <c r="FL64" s="364"/>
      <c r="FM64" s="364"/>
      <c r="FN64" s="364"/>
      <c r="FO64" s="364"/>
      <c r="FP64" s="364"/>
      <c r="FQ64" s="364"/>
      <c r="FR64" s="364"/>
      <c r="FS64" s="364"/>
      <c r="FT64" s="364"/>
      <c r="FU64" s="364"/>
      <c r="FV64" s="364"/>
      <c r="FW64" s="364"/>
      <c r="FX64" s="364"/>
      <c r="FY64" s="364"/>
      <c r="FZ64" s="364"/>
      <c r="GA64" s="364"/>
      <c r="GB64" s="364"/>
      <c r="GC64" s="364"/>
      <c r="GD64" s="364"/>
      <c r="GE64" s="364"/>
      <c r="GF64" s="364"/>
      <c r="GG64" s="364"/>
      <c r="GH64" s="364"/>
      <c r="GI64" s="364"/>
      <c r="GJ64" s="364"/>
      <c r="GK64" s="364"/>
      <c r="GL64" s="364"/>
      <c r="GM64" s="364"/>
      <c r="GN64" s="364"/>
      <c r="GO64" s="364"/>
      <c r="GP64" s="364"/>
      <c r="GQ64" s="364"/>
      <c r="GR64" s="364"/>
      <c r="GS64" s="364"/>
      <c r="GT64" s="364"/>
      <c r="GU64" s="364"/>
      <c r="GV64" s="364"/>
      <c r="GW64" s="364"/>
      <c r="GX64" s="364"/>
      <c r="GY64" s="364"/>
      <c r="GZ64" s="364"/>
      <c r="HA64" s="364"/>
      <c r="HB64" s="364"/>
      <c r="HC64" s="364"/>
      <c r="HD64" s="364"/>
      <c r="HE64" s="364"/>
      <c r="HF64" s="364"/>
      <c r="HG64" s="364"/>
      <c r="HH64" s="364"/>
      <c r="HI64" s="364"/>
      <c r="HJ64" s="364"/>
      <c r="HK64" s="364"/>
      <c r="HL64" s="364"/>
      <c r="HM64" s="364"/>
      <c r="HN64" s="364"/>
      <c r="HO64" s="364"/>
      <c r="HP64" s="364"/>
      <c r="HQ64" s="364"/>
      <c r="HR64" s="364"/>
      <c r="HS64" s="364"/>
      <c r="HT64" s="364"/>
      <c r="HU64" s="364"/>
      <c r="HV64" s="364"/>
      <c r="HW64" s="364"/>
      <c r="HX64" s="364"/>
      <c r="HY64" s="364"/>
      <c r="HZ64" s="364"/>
      <c r="IA64" s="364"/>
      <c r="IB64" s="364"/>
      <c r="IC64" s="364"/>
      <c r="ID64" s="364"/>
      <c r="IE64" s="364"/>
      <c r="IF64" s="364"/>
      <c r="IG64" s="364"/>
      <c r="IH64" s="364"/>
      <c r="II64" s="364"/>
      <c r="IJ64" s="364"/>
      <c r="IK64" s="364"/>
      <c r="IL64" s="364"/>
      <c r="IM64" s="364"/>
      <c r="IN64" s="364"/>
      <c r="IO64" s="364"/>
      <c r="IP64" s="364"/>
      <c r="IQ64" s="364"/>
      <c r="IR64" s="364"/>
      <c r="IS64" s="364"/>
      <c r="IT64" s="364"/>
      <c r="IU64" s="364"/>
      <c r="IV64" s="364"/>
      <c r="IW64" s="364"/>
      <c r="IX64" s="364"/>
      <c r="IY64" s="364"/>
      <c r="IZ64" s="364"/>
      <c r="JA64" s="364"/>
      <c r="JB64" s="364"/>
      <c r="JC64" s="364"/>
      <c r="JD64" s="364"/>
      <c r="JE64" s="364"/>
      <c r="JF64" s="364"/>
      <c r="JG64" s="364"/>
      <c r="JH64" s="364"/>
      <c r="JI64" s="364"/>
      <c r="JJ64" s="364"/>
      <c r="JK64" s="364"/>
      <c r="JL64" s="364"/>
      <c r="JM64" s="364"/>
      <c r="JN64" s="364"/>
      <c r="JO64" s="364"/>
      <c r="JP64" s="364"/>
      <c r="JQ64" s="364"/>
      <c r="JR64" s="364"/>
      <c r="JS64" s="364"/>
      <c r="JT64" s="364"/>
      <c r="JU64" s="364"/>
      <c r="JV64" s="364"/>
      <c r="JW64" s="364"/>
      <c r="JX64" s="364"/>
      <c r="JY64" s="364"/>
      <c r="JZ64" s="364"/>
      <c r="KA64" s="364"/>
      <c r="KB64" s="364"/>
      <c r="KC64" s="364"/>
      <c r="KD64" s="364"/>
      <c r="KE64" s="364"/>
      <c r="KF64" s="364"/>
      <c r="KG64" s="364"/>
      <c r="KH64" s="364"/>
      <c r="KI64" s="364"/>
      <c r="KJ64" s="364"/>
      <c r="KK64" s="364"/>
      <c r="KL64" s="364"/>
      <c r="KM64" s="364"/>
      <c r="KN64" s="364"/>
      <c r="KO64" s="364"/>
      <c r="KP64" s="364"/>
      <c r="KQ64" s="364"/>
      <c r="KR64" s="364"/>
      <c r="KS64" s="364"/>
      <c r="KT64" s="364"/>
      <c r="KU64" s="364"/>
      <c r="KV64" s="364"/>
      <c r="KW64" s="364"/>
      <c r="KX64" s="364"/>
      <c r="KY64" s="364"/>
      <c r="KZ64" s="364"/>
      <c r="LA64" s="364"/>
      <c r="LB64" s="364"/>
      <c r="LC64" s="364"/>
      <c r="LD64" s="364"/>
      <c r="LE64" s="364"/>
      <c r="LF64" s="364"/>
      <c r="LG64" s="364"/>
      <c r="LH64" s="364"/>
      <c r="LI64" s="364"/>
      <c r="LJ64" s="364"/>
      <c r="LK64" s="364"/>
      <c r="LL64" s="364"/>
      <c r="LM64" s="364"/>
      <c r="LN64" s="364"/>
      <c r="LO64" s="364"/>
      <c r="LP64" s="364"/>
      <c r="LQ64" s="364"/>
      <c r="LR64" s="364"/>
      <c r="LS64" s="364"/>
      <c r="LT64" s="364"/>
      <c r="LU64" s="364"/>
      <c r="LV64" s="364"/>
      <c r="LW64" s="364"/>
      <c r="LX64" s="364"/>
      <c r="LY64" s="364"/>
      <c r="LZ64" s="364"/>
      <c r="MA64" s="364"/>
      <c r="MB64" s="364"/>
      <c r="MC64" s="364"/>
      <c r="MD64" s="364"/>
      <c r="ME64" s="364"/>
      <c r="MF64" s="364"/>
      <c r="MG64" s="364"/>
      <c r="MH64" s="364"/>
      <c r="MI64" s="364"/>
      <c r="MJ64" s="364"/>
      <c r="MK64" s="364"/>
      <c r="ML64" s="364"/>
      <c r="MM64" s="364"/>
      <c r="MN64" s="364"/>
      <c r="MO64" s="364"/>
      <c r="MP64" s="364"/>
      <c r="MQ64" s="364"/>
      <c r="MR64" s="364"/>
      <c r="MS64" s="364"/>
      <c r="MT64" s="364"/>
      <c r="MU64" s="364"/>
      <c r="MV64" s="364"/>
      <c r="MW64" s="364"/>
      <c r="MX64" s="364"/>
      <c r="MY64" s="364"/>
      <c r="MZ64" s="364"/>
      <c r="NA64" s="364"/>
      <c r="NB64" s="364"/>
      <c r="NC64" s="364"/>
      <c r="ND64" s="364"/>
      <c r="NE64" s="364"/>
      <c r="NF64" s="364"/>
      <c r="NG64" s="364"/>
      <c r="NH64" s="364"/>
      <c r="NI64" s="364"/>
      <c r="NJ64" s="364"/>
      <c r="NK64" s="364"/>
      <c r="NL64" s="364"/>
      <c r="NM64" s="364"/>
      <c r="NN64" s="364"/>
      <c r="NO64" s="364"/>
      <c r="NP64" s="364"/>
      <c r="NQ64" s="364"/>
      <c r="NR64" s="364"/>
      <c r="NS64" s="364"/>
      <c r="NT64" s="364"/>
      <c r="NU64" s="364"/>
      <c r="NV64" s="364"/>
      <c r="NW64" s="364"/>
      <c r="NX64" s="364"/>
      <c r="NY64" s="364"/>
      <c r="NZ64" s="364"/>
      <c r="OA64" s="364"/>
      <c r="OB64" s="364"/>
      <c r="OC64" s="364"/>
      <c r="OD64" s="364"/>
      <c r="OE64" s="364"/>
      <c r="OF64" s="364"/>
      <c r="OG64" s="364"/>
      <c r="OH64" s="364"/>
      <c r="OI64" s="364"/>
      <c r="OJ64" s="364"/>
      <c r="OK64" s="364"/>
      <c r="OL64" s="364"/>
      <c r="OM64" s="364"/>
      <c r="ON64" s="364"/>
      <c r="OO64" s="364"/>
      <c r="OP64" s="364"/>
      <c r="OQ64" s="364"/>
      <c r="OR64" s="364"/>
      <c r="OS64" s="364"/>
      <c r="OT64" s="364"/>
      <c r="OU64" s="364"/>
      <c r="OV64" s="364"/>
      <c r="OW64" s="364"/>
      <c r="OX64" s="364"/>
      <c r="OY64" s="364"/>
      <c r="OZ64" s="364"/>
      <c r="PA64" s="364"/>
      <c r="PB64" s="364"/>
      <c r="PC64" s="364"/>
      <c r="PD64" s="364"/>
      <c r="PE64" s="364"/>
      <c r="PF64" s="364"/>
      <c r="PG64" s="364"/>
      <c r="PH64" s="364"/>
      <c r="PI64" s="364"/>
      <c r="PJ64" s="364"/>
      <c r="PK64" s="364"/>
      <c r="PL64" s="364"/>
      <c r="PM64" s="364"/>
    </row>
    <row r="65" spans="1:429" ht="15">
      <c r="A65" s="365" t="s">
        <v>641</v>
      </c>
      <c r="B65" s="364">
        <f t="shared" si="86"/>
        <v>0</v>
      </c>
      <c r="C65" s="364">
        <f t="shared" si="87"/>
        <v>0</v>
      </c>
      <c r="D65" s="364">
        <f t="shared" si="88"/>
        <v>0</v>
      </c>
      <c r="E65" s="364">
        <f t="shared" si="89"/>
        <v>0</v>
      </c>
      <c r="F65" s="364">
        <f t="shared" si="90"/>
        <v>0</v>
      </c>
      <c r="G65" s="364">
        <f t="shared" si="91"/>
        <v>0</v>
      </c>
      <c r="H65" s="364">
        <f t="shared" si="92"/>
        <v>0</v>
      </c>
      <c r="I65" s="364">
        <f t="shared" si="93"/>
        <v>0</v>
      </c>
      <c r="J65" s="364">
        <f t="shared" si="94"/>
        <v>0</v>
      </c>
      <c r="K65" s="364">
        <f t="shared" si="95"/>
        <v>0</v>
      </c>
      <c r="L65" s="364">
        <f t="shared" si="96"/>
        <v>0</v>
      </c>
      <c r="M65" s="364">
        <f t="shared" si="97"/>
        <v>0</v>
      </c>
      <c r="N65" s="364">
        <f t="shared" si="98"/>
        <v>0</v>
      </c>
      <c r="O65" s="364">
        <f t="shared" si="99"/>
        <v>0</v>
      </c>
      <c r="P65" s="364">
        <f t="shared" si="100"/>
        <v>0</v>
      </c>
      <c r="Q65" s="364">
        <f t="shared" si="101"/>
        <v>0</v>
      </c>
      <c r="R65" s="364">
        <f t="shared" si="102"/>
        <v>0</v>
      </c>
      <c r="S65" s="364">
        <f t="shared" si="103"/>
        <v>0</v>
      </c>
      <c r="T65" s="364">
        <f t="shared" si="104"/>
        <v>0</v>
      </c>
      <c r="U65" s="364">
        <f t="shared" si="105"/>
        <v>0</v>
      </c>
      <c r="V65" s="364">
        <f t="shared" si="106"/>
        <v>0</v>
      </c>
      <c r="W65" s="364">
        <f t="shared" si="107"/>
        <v>0</v>
      </c>
      <c r="X65" s="364">
        <f t="shared" si="108"/>
        <v>0</v>
      </c>
      <c r="Y65" s="364">
        <f t="shared" si="109"/>
        <v>0</v>
      </c>
      <c r="Z65" s="364">
        <f t="shared" si="110"/>
        <v>0</v>
      </c>
      <c r="AA65" s="364">
        <f t="shared" si="111"/>
        <v>0</v>
      </c>
      <c r="AB65" s="364">
        <f t="shared" si="112"/>
        <v>0</v>
      </c>
      <c r="AC65" s="364">
        <f t="shared" si="113"/>
        <v>0</v>
      </c>
      <c r="AD65" s="364">
        <f t="shared" si="114"/>
        <v>0</v>
      </c>
      <c r="AE65" s="364">
        <f t="shared" si="115"/>
        <v>0</v>
      </c>
      <c r="AF65" s="364">
        <f t="shared" si="116"/>
        <v>0</v>
      </c>
      <c r="AG65" s="364"/>
      <c r="AH65" s="364"/>
      <c r="AI65" s="364"/>
      <c r="AJ65" s="364"/>
      <c r="AK65" s="364"/>
      <c r="AL65" s="364"/>
      <c r="AM65" s="364"/>
      <c r="AN65" s="364"/>
      <c r="AO65" s="364"/>
      <c r="AP65" s="364"/>
      <c r="AQ65" s="364"/>
      <c r="AR65" s="364"/>
      <c r="AS65" s="364"/>
      <c r="AT65" s="364"/>
      <c r="AU65" s="364"/>
      <c r="AV65" s="364"/>
      <c r="AW65" s="364"/>
      <c r="AX65" s="364"/>
      <c r="AY65" s="364"/>
      <c r="AZ65" s="364"/>
      <c r="BA65" s="364"/>
      <c r="BB65" s="364"/>
      <c r="BC65" s="364"/>
      <c r="BD65" s="364"/>
      <c r="BE65" s="364"/>
      <c r="BF65" s="364"/>
      <c r="BG65" s="364"/>
      <c r="BH65" s="364"/>
      <c r="BI65" s="364"/>
      <c r="BJ65" s="364"/>
      <c r="BK65" s="364"/>
      <c r="BL65" s="364"/>
      <c r="BM65" s="364"/>
      <c r="BN65" s="364"/>
      <c r="BO65" s="364"/>
      <c r="BP65" s="364"/>
      <c r="BQ65" s="364"/>
      <c r="BR65" s="364"/>
      <c r="BS65" s="364"/>
      <c r="BT65" s="364"/>
      <c r="BU65" s="364"/>
      <c r="BV65" s="364"/>
      <c r="BW65" s="364"/>
      <c r="BX65" s="364"/>
      <c r="BY65" s="364"/>
      <c r="BZ65" s="364"/>
      <c r="CA65" s="364"/>
      <c r="CB65" s="364"/>
      <c r="CC65" s="364"/>
      <c r="CD65" s="364"/>
      <c r="CE65" s="364"/>
      <c r="CF65" s="364"/>
      <c r="CG65" s="364"/>
      <c r="CH65" s="364"/>
      <c r="CI65" s="364"/>
      <c r="CJ65" s="364"/>
      <c r="CK65" s="364"/>
      <c r="CL65" s="364"/>
      <c r="CM65" s="364"/>
      <c r="CN65" s="364"/>
      <c r="CO65" s="364"/>
      <c r="CP65" s="364"/>
      <c r="CQ65" s="364"/>
      <c r="CR65" s="364"/>
      <c r="CS65" s="364"/>
      <c r="CT65" s="364"/>
      <c r="CU65" s="364"/>
      <c r="CV65" s="364"/>
      <c r="CW65" s="364"/>
      <c r="CX65" s="364"/>
      <c r="CY65" s="364"/>
      <c r="CZ65" s="364"/>
      <c r="DA65" s="364"/>
      <c r="DB65" s="364"/>
      <c r="DC65" s="364"/>
      <c r="DD65" s="364"/>
      <c r="DE65" s="364"/>
      <c r="DF65" s="364"/>
      <c r="DG65" s="364"/>
      <c r="DH65" s="364"/>
      <c r="DI65" s="364"/>
      <c r="DJ65" s="364"/>
      <c r="DK65" s="364"/>
      <c r="DL65" s="364"/>
      <c r="DM65" s="364"/>
      <c r="DN65" s="364"/>
      <c r="DO65" s="364"/>
      <c r="DP65" s="364"/>
      <c r="DQ65" s="364"/>
      <c r="DR65" s="364"/>
      <c r="DS65" s="364"/>
      <c r="DT65" s="364"/>
      <c r="DU65" s="364"/>
      <c r="DV65" s="364"/>
      <c r="DW65" s="364"/>
      <c r="DX65" s="364"/>
      <c r="DY65" s="364"/>
      <c r="DZ65" s="364"/>
      <c r="EA65" s="364"/>
      <c r="EB65" s="364"/>
      <c r="EC65" s="364"/>
      <c r="ED65" s="364"/>
      <c r="EE65" s="364"/>
      <c r="EF65" s="364"/>
      <c r="EG65" s="364"/>
      <c r="EH65" s="364"/>
      <c r="EI65" s="364"/>
      <c r="EJ65" s="364"/>
      <c r="EK65" s="364"/>
      <c r="EL65" s="364"/>
      <c r="EM65" s="364"/>
      <c r="EN65" s="364"/>
      <c r="EO65" s="364"/>
      <c r="EP65" s="364"/>
      <c r="EQ65" s="364"/>
      <c r="ER65" s="364"/>
      <c r="ES65" s="364"/>
      <c r="ET65" s="364"/>
      <c r="EU65" s="364"/>
      <c r="EV65" s="364"/>
      <c r="EW65" s="364"/>
      <c r="EX65" s="364"/>
      <c r="EY65" s="364"/>
      <c r="EZ65" s="364"/>
      <c r="FA65" s="364"/>
      <c r="FB65" s="364"/>
      <c r="FC65" s="364"/>
      <c r="FD65" s="364"/>
      <c r="FE65" s="364"/>
      <c r="FF65" s="364"/>
      <c r="FG65" s="364"/>
      <c r="FH65" s="364"/>
      <c r="FI65" s="364"/>
      <c r="FJ65" s="364"/>
      <c r="FK65" s="364"/>
      <c r="FL65" s="364"/>
      <c r="FM65" s="364"/>
      <c r="FN65" s="364"/>
      <c r="FO65" s="364"/>
      <c r="FP65" s="364"/>
      <c r="FQ65" s="364"/>
      <c r="FR65" s="364"/>
      <c r="FS65" s="364"/>
      <c r="FT65" s="364"/>
      <c r="FU65" s="364"/>
      <c r="FV65" s="364"/>
      <c r="FW65" s="364"/>
      <c r="FX65" s="364"/>
      <c r="FY65" s="364"/>
      <c r="FZ65" s="364"/>
      <c r="GA65" s="364"/>
      <c r="GB65" s="364"/>
      <c r="GC65" s="364"/>
      <c r="GD65" s="364"/>
      <c r="GE65" s="364"/>
      <c r="GF65" s="364"/>
      <c r="GG65" s="364"/>
      <c r="GH65" s="364"/>
      <c r="GI65" s="364"/>
      <c r="GJ65" s="364"/>
      <c r="GK65" s="364"/>
      <c r="GL65" s="364"/>
      <c r="GM65" s="364"/>
      <c r="GN65" s="364"/>
      <c r="GO65" s="364"/>
      <c r="GP65" s="364"/>
      <c r="GQ65" s="364"/>
      <c r="GR65" s="364"/>
      <c r="GS65" s="364"/>
      <c r="GT65" s="364"/>
      <c r="GU65" s="364"/>
      <c r="GV65" s="364"/>
      <c r="GW65" s="364"/>
      <c r="GX65" s="364"/>
      <c r="GY65" s="364"/>
      <c r="GZ65" s="364"/>
      <c r="HA65" s="364"/>
      <c r="HB65" s="364"/>
      <c r="HC65" s="364"/>
      <c r="HD65" s="364"/>
      <c r="HE65" s="364"/>
      <c r="HF65" s="364"/>
      <c r="HG65" s="364"/>
      <c r="HH65" s="364"/>
      <c r="HI65" s="364"/>
      <c r="HJ65" s="364"/>
      <c r="HK65" s="364"/>
      <c r="HL65" s="364"/>
      <c r="HM65" s="364"/>
      <c r="HN65" s="364"/>
      <c r="HO65" s="364"/>
      <c r="HP65" s="364"/>
      <c r="HQ65" s="364"/>
      <c r="HR65" s="364"/>
      <c r="HS65" s="364"/>
      <c r="HT65" s="364"/>
      <c r="HU65" s="364"/>
      <c r="HV65" s="364"/>
      <c r="HW65" s="364"/>
      <c r="HX65" s="364"/>
      <c r="HY65" s="364"/>
      <c r="HZ65" s="364"/>
      <c r="IA65" s="364"/>
      <c r="IB65" s="364"/>
      <c r="IC65" s="364"/>
      <c r="ID65" s="364"/>
      <c r="IE65" s="364"/>
      <c r="IF65" s="364"/>
      <c r="IG65" s="364"/>
      <c r="IH65" s="364"/>
      <c r="II65" s="364"/>
      <c r="IJ65" s="364"/>
      <c r="IK65" s="364"/>
      <c r="IL65" s="364"/>
      <c r="IM65" s="364"/>
      <c r="IN65" s="364"/>
      <c r="IO65" s="364"/>
      <c r="IP65" s="364"/>
      <c r="IQ65" s="364"/>
      <c r="IR65" s="364"/>
      <c r="IS65" s="364"/>
      <c r="IT65" s="364"/>
      <c r="IU65" s="364"/>
      <c r="IV65" s="364"/>
      <c r="IW65" s="364"/>
      <c r="IX65" s="364"/>
      <c r="IY65" s="364"/>
      <c r="IZ65" s="364"/>
      <c r="JA65" s="364"/>
      <c r="JB65" s="364"/>
      <c r="JC65" s="364"/>
      <c r="JD65" s="364"/>
      <c r="JE65" s="364"/>
      <c r="JF65" s="364"/>
      <c r="JG65" s="364"/>
      <c r="JH65" s="364"/>
      <c r="JI65" s="364"/>
      <c r="JJ65" s="364"/>
      <c r="JK65" s="364"/>
      <c r="JL65" s="364"/>
      <c r="JM65" s="364"/>
      <c r="JN65" s="364"/>
      <c r="JO65" s="364"/>
      <c r="JP65" s="364"/>
      <c r="JQ65" s="364"/>
      <c r="JR65" s="364"/>
      <c r="JS65" s="364"/>
      <c r="JT65" s="364"/>
      <c r="JU65" s="364"/>
      <c r="JV65" s="364"/>
      <c r="JW65" s="364"/>
      <c r="JX65" s="364"/>
      <c r="JY65" s="364"/>
      <c r="JZ65" s="364"/>
      <c r="KA65" s="364"/>
      <c r="KB65" s="364"/>
      <c r="KC65" s="364"/>
      <c r="KD65" s="364"/>
      <c r="KE65" s="364"/>
      <c r="KF65" s="364"/>
      <c r="KG65" s="364"/>
      <c r="KH65" s="364"/>
      <c r="KI65" s="364"/>
      <c r="KJ65" s="364"/>
      <c r="KK65" s="364"/>
      <c r="KL65" s="364"/>
      <c r="KM65" s="364"/>
      <c r="KN65" s="364"/>
      <c r="KO65" s="364"/>
      <c r="KP65" s="364"/>
      <c r="KQ65" s="364"/>
      <c r="KR65" s="364"/>
      <c r="KS65" s="364"/>
      <c r="KT65" s="364"/>
      <c r="KU65" s="364"/>
      <c r="KV65" s="364"/>
      <c r="KW65" s="364"/>
      <c r="KX65" s="364"/>
      <c r="KY65" s="364"/>
      <c r="KZ65" s="364"/>
      <c r="LA65" s="364"/>
      <c r="LB65" s="364"/>
      <c r="LC65" s="364"/>
      <c r="LD65" s="364"/>
      <c r="LE65" s="364"/>
      <c r="LF65" s="364"/>
      <c r="LG65" s="364"/>
      <c r="LH65" s="364"/>
      <c r="LI65" s="364"/>
      <c r="LJ65" s="364"/>
      <c r="LK65" s="364"/>
      <c r="LL65" s="364"/>
      <c r="LM65" s="364"/>
      <c r="LN65" s="364"/>
      <c r="LO65" s="364"/>
      <c r="LP65" s="364"/>
      <c r="LQ65" s="364"/>
      <c r="LR65" s="364"/>
      <c r="LS65" s="364"/>
      <c r="LT65" s="364"/>
      <c r="LU65" s="364"/>
      <c r="LV65" s="364"/>
      <c r="LW65" s="364"/>
      <c r="LX65" s="364"/>
      <c r="LY65" s="364"/>
      <c r="LZ65" s="364"/>
      <c r="MA65" s="364"/>
      <c r="MB65" s="364"/>
      <c r="MC65" s="364"/>
      <c r="MD65" s="364"/>
      <c r="ME65" s="364"/>
      <c r="MF65" s="364"/>
      <c r="MG65" s="364"/>
      <c r="MH65" s="364"/>
      <c r="MI65" s="364"/>
      <c r="MJ65" s="364"/>
      <c r="MK65" s="364"/>
      <c r="ML65" s="364"/>
      <c r="MM65" s="364"/>
      <c r="MN65" s="364"/>
      <c r="MO65" s="364"/>
      <c r="MP65" s="364"/>
      <c r="MQ65" s="364"/>
      <c r="MR65" s="364"/>
      <c r="MS65" s="364"/>
      <c r="MT65" s="364"/>
      <c r="MU65" s="364"/>
      <c r="MV65" s="364"/>
      <c r="MW65" s="364"/>
      <c r="MX65" s="364"/>
      <c r="MY65" s="364"/>
      <c r="MZ65" s="364"/>
      <c r="NA65" s="364"/>
      <c r="NB65" s="364"/>
      <c r="NC65" s="364"/>
      <c r="ND65" s="364"/>
      <c r="NE65" s="364"/>
      <c r="NF65" s="364"/>
      <c r="NG65" s="364"/>
      <c r="NH65" s="364"/>
      <c r="NI65" s="364"/>
      <c r="NJ65" s="364"/>
      <c r="NK65" s="364"/>
      <c r="NL65" s="364"/>
      <c r="NM65" s="364"/>
      <c r="NN65" s="364"/>
      <c r="NO65" s="364"/>
      <c r="NP65" s="364"/>
      <c r="NQ65" s="364"/>
      <c r="NR65" s="364"/>
      <c r="NS65" s="364"/>
      <c r="NT65" s="364"/>
      <c r="NU65" s="364"/>
      <c r="NV65" s="364"/>
      <c r="NW65" s="364"/>
      <c r="NX65" s="364"/>
      <c r="NY65" s="364"/>
      <c r="NZ65" s="364"/>
      <c r="OA65" s="364"/>
      <c r="OB65" s="364"/>
      <c r="OC65" s="364"/>
      <c r="OD65" s="364"/>
      <c r="OE65" s="364"/>
      <c r="OF65" s="364"/>
      <c r="OG65" s="364"/>
      <c r="OH65" s="364"/>
      <c r="OI65" s="364"/>
      <c r="OJ65" s="364"/>
      <c r="OK65" s="364"/>
      <c r="OL65" s="364"/>
      <c r="OM65" s="364"/>
      <c r="ON65" s="364"/>
      <c r="OO65" s="364"/>
      <c r="OP65" s="364"/>
      <c r="OQ65" s="364"/>
      <c r="OR65" s="364"/>
      <c r="OS65" s="364"/>
      <c r="OT65" s="364"/>
      <c r="OU65" s="364"/>
      <c r="OV65" s="364"/>
      <c r="OW65" s="364"/>
      <c r="OX65" s="364"/>
      <c r="OY65" s="364"/>
      <c r="OZ65" s="364"/>
      <c r="PA65" s="364"/>
      <c r="PB65" s="364"/>
      <c r="PC65" s="364"/>
      <c r="PD65" s="364"/>
      <c r="PE65" s="364"/>
      <c r="PF65" s="364"/>
      <c r="PG65" s="364"/>
      <c r="PH65" s="364"/>
      <c r="PI65" s="364"/>
      <c r="PJ65" s="364"/>
      <c r="PK65" s="364"/>
      <c r="PL65" s="364"/>
      <c r="PM65" s="364"/>
    </row>
    <row r="66" spans="1:429" ht="15">
      <c r="A66" s="365" t="s">
        <v>642</v>
      </c>
      <c r="B66" s="364">
        <f t="shared" si="86"/>
        <v>0</v>
      </c>
      <c r="C66" s="364">
        <f t="shared" si="87"/>
        <v>0</v>
      </c>
      <c r="D66" s="364">
        <f t="shared" si="88"/>
        <v>0</v>
      </c>
      <c r="E66" s="364">
        <f t="shared" si="89"/>
        <v>0</v>
      </c>
      <c r="F66" s="364">
        <f t="shared" si="90"/>
        <v>0</v>
      </c>
      <c r="G66" s="364">
        <f t="shared" si="91"/>
        <v>0</v>
      </c>
      <c r="H66" s="364">
        <f t="shared" si="92"/>
        <v>0</v>
      </c>
      <c r="I66" s="364">
        <f t="shared" si="93"/>
        <v>0</v>
      </c>
      <c r="J66" s="364">
        <f t="shared" si="94"/>
        <v>0</v>
      </c>
      <c r="K66" s="364">
        <f t="shared" si="95"/>
        <v>0</v>
      </c>
      <c r="L66" s="364">
        <f t="shared" si="96"/>
        <v>0</v>
      </c>
      <c r="M66" s="364">
        <f t="shared" si="97"/>
        <v>0</v>
      </c>
      <c r="N66" s="364">
        <f t="shared" si="98"/>
        <v>0</v>
      </c>
      <c r="O66" s="364">
        <f t="shared" si="99"/>
        <v>0</v>
      </c>
      <c r="P66" s="364">
        <f t="shared" si="100"/>
        <v>0</v>
      </c>
      <c r="Q66" s="364">
        <f t="shared" si="101"/>
        <v>0</v>
      </c>
      <c r="R66" s="364">
        <f t="shared" si="102"/>
        <v>0</v>
      </c>
      <c r="S66" s="364">
        <f t="shared" si="103"/>
        <v>0</v>
      </c>
      <c r="T66" s="364">
        <f t="shared" si="104"/>
        <v>0</v>
      </c>
      <c r="U66" s="364">
        <f t="shared" si="105"/>
        <v>0</v>
      </c>
      <c r="V66" s="364">
        <f t="shared" si="106"/>
        <v>0</v>
      </c>
      <c r="W66" s="364">
        <f t="shared" si="107"/>
        <v>0</v>
      </c>
      <c r="X66" s="364">
        <f t="shared" si="108"/>
        <v>0</v>
      </c>
      <c r="Y66" s="364">
        <f t="shared" si="109"/>
        <v>0</v>
      </c>
      <c r="Z66" s="364">
        <f t="shared" si="110"/>
        <v>0</v>
      </c>
      <c r="AA66" s="364">
        <f t="shared" si="111"/>
        <v>0</v>
      </c>
      <c r="AB66" s="364">
        <f t="shared" si="112"/>
        <v>0</v>
      </c>
      <c r="AC66" s="364">
        <f t="shared" si="113"/>
        <v>0</v>
      </c>
      <c r="AD66" s="364">
        <f t="shared" si="114"/>
        <v>0</v>
      </c>
      <c r="AE66" s="364">
        <f t="shared" si="115"/>
        <v>0</v>
      </c>
      <c r="AF66" s="364">
        <f t="shared" si="116"/>
        <v>0</v>
      </c>
      <c r="AG66" s="364"/>
      <c r="AH66" s="364"/>
      <c r="AI66" s="364"/>
      <c r="AJ66" s="364"/>
      <c r="AK66" s="364"/>
      <c r="AL66" s="364"/>
      <c r="AM66" s="364"/>
      <c r="AN66" s="364"/>
      <c r="AO66" s="364"/>
      <c r="AP66" s="364"/>
      <c r="AQ66" s="364"/>
      <c r="AR66" s="364"/>
      <c r="AS66" s="364"/>
      <c r="AT66" s="364"/>
      <c r="AU66" s="364"/>
      <c r="AV66" s="364"/>
      <c r="AW66" s="364"/>
      <c r="AX66" s="364"/>
      <c r="AY66" s="364"/>
      <c r="AZ66" s="364"/>
      <c r="BA66" s="364"/>
      <c r="BB66" s="364"/>
      <c r="BC66" s="364"/>
      <c r="BD66" s="364"/>
      <c r="BE66" s="364"/>
      <c r="BF66" s="364"/>
      <c r="BG66" s="364"/>
      <c r="BH66" s="364"/>
      <c r="BI66" s="364"/>
      <c r="BJ66" s="364"/>
      <c r="BK66" s="364"/>
      <c r="BL66" s="364"/>
      <c r="BM66" s="364"/>
      <c r="BN66" s="364"/>
      <c r="BO66" s="364"/>
      <c r="BP66" s="364"/>
      <c r="BQ66" s="364"/>
      <c r="BR66" s="364"/>
      <c r="BS66" s="364"/>
      <c r="BT66" s="364"/>
      <c r="BU66" s="364"/>
      <c r="BV66" s="364"/>
      <c r="BW66" s="364"/>
      <c r="BX66" s="364"/>
      <c r="BY66" s="364"/>
      <c r="BZ66" s="364"/>
      <c r="CA66" s="364"/>
      <c r="CB66" s="364"/>
      <c r="CC66" s="364"/>
      <c r="CD66" s="364"/>
      <c r="CE66" s="364"/>
      <c r="CF66" s="364"/>
      <c r="CG66" s="364"/>
      <c r="CH66" s="364"/>
      <c r="CI66" s="364"/>
      <c r="CJ66" s="364"/>
      <c r="CK66" s="364"/>
      <c r="CL66" s="364"/>
      <c r="CM66" s="364"/>
      <c r="CN66" s="364"/>
      <c r="CO66" s="364"/>
      <c r="CP66" s="364"/>
      <c r="CQ66" s="364"/>
      <c r="CR66" s="364"/>
      <c r="CS66" s="364"/>
      <c r="CT66" s="364"/>
      <c r="CU66" s="364"/>
      <c r="CV66" s="364"/>
      <c r="CW66" s="364"/>
      <c r="CX66" s="364"/>
      <c r="CY66" s="364"/>
      <c r="CZ66" s="364"/>
      <c r="DA66" s="364"/>
      <c r="DB66" s="364"/>
      <c r="DC66" s="364"/>
      <c r="DD66" s="364"/>
      <c r="DE66" s="364"/>
      <c r="DF66" s="364"/>
      <c r="DG66" s="364"/>
      <c r="DH66" s="364"/>
      <c r="DI66" s="364"/>
      <c r="DJ66" s="364"/>
      <c r="DK66" s="364"/>
      <c r="DL66" s="364"/>
      <c r="DM66" s="364"/>
      <c r="DN66" s="364"/>
      <c r="DO66" s="364"/>
      <c r="DP66" s="364"/>
      <c r="DQ66" s="364"/>
      <c r="DR66" s="364"/>
      <c r="DS66" s="364"/>
      <c r="DT66" s="364"/>
      <c r="DU66" s="364"/>
      <c r="DV66" s="364"/>
      <c r="DW66" s="364"/>
      <c r="DX66" s="364"/>
      <c r="DY66" s="364"/>
      <c r="DZ66" s="364"/>
      <c r="EA66" s="364"/>
      <c r="EB66" s="364"/>
      <c r="EC66" s="364"/>
      <c r="ED66" s="364"/>
      <c r="EE66" s="364"/>
      <c r="EF66" s="364"/>
      <c r="EG66" s="364"/>
      <c r="EH66" s="364"/>
      <c r="EI66" s="364"/>
      <c r="EJ66" s="364"/>
      <c r="EK66" s="364"/>
      <c r="EL66" s="364"/>
      <c r="EM66" s="364"/>
      <c r="EN66" s="364"/>
      <c r="EO66" s="364"/>
      <c r="EP66" s="364"/>
      <c r="EQ66" s="364"/>
      <c r="ER66" s="364"/>
      <c r="ES66" s="364"/>
      <c r="ET66" s="364"/>
      <c r="EU66" s="364"/>
      <c r="EV66" s="364"/>
      <c r="EW66" s="364"/>
      <c r="EX66" s="364"/>
      <c r="EY66" s="364"/>
      <c r="EZ66" s="364"/>
      <c r="FA66" s="364"/>
      <c r="FB66" s="364"/>
      <c r="FC66" s="364"/>
      <c r="FD66" s="364"/>
      <c r="FE66" s="364"/>
      <c r="FF66" s="364"/>
      <c r="FG66" s="364"/>
      <c r="FH66" s="364"/>
      <c r="FI66" s="364"/>
      <c r="FJ66" s="364"/>
      <c r="FK66" s="364"/>
      <c r="FL66" s="364"/>
      <c r="FM66" s="364"/>
      <c r="FN66" s="364"/>
      <c r="FO66" s="364"/>
      <c r="FP66" s="364"/>
      <c r="FQ66" s="364"/>
      <c r="FR66" s="364"/>
      <c r="FS66" s="364"/>
      <c r="FT66" s="364"/>
      <c r="FU66" s="364"/>
      <c r="FV66" s="364"/>
      <c r="FW66" s="364"/>
      <c r="FX66" s="364"/>
      <c r="FY66" s="364"/>
      <c r="FZ66" s="364"/>
      <c r="GA66" s="364"/>
      <c r="GB66" s="364"/>
      <c r="GC66" s="364"/>
      <c r="GD66" s="364"/>
      <c r="GE66" s="364"/>
      <c r="GF66" s="364"/>
      <c r="GG66" s="364"/>
      <c r="GH66" s="364"/>
      <c r="GI66" s="364"/>
      <c r="GJ66" s="364"/>
      <c r="GK66" s="364"/>
      <c r="GL66" s="364"/>
      <c r="GM66" s="364"/>
      <c r="GN66" s="364"/>
      <c r="GO66" s="364"/>
      <c r="GP66" s="364"/>
      <c r="GQ66" s="364"/>
      <c r="GR66" s="364"/>
      <c r="GS66" s="364"/>
      <c r="GT66" s="364"/>
      <c r="GU66" s="364"/>
      <c r="GV66" s="364"/>
      <c r="GW66" s="364"/>
      <c r="GX66" s="364"/>
      <c r="GY66" s="364"/>
      <c r="GZ66" s="364"/>
      <c r="HA66" s="364"/>
      <c r="HB66" s="364"/>
      <c r="HC66" s="364"/>
      <c r="HD66" s="364"/>
      <c r="HE66" s="364"/>
      <c r="HF66" s="364"/>
      <c r="HG66" s="364"/>
      <c r="HH66" s="364"/>
      <c r="HI66" s="364"/>
      <c r="HJ66" s="364"/>
      <c r="HK66" s="364"/>
      <c r="HL66" s="364"/>
      <c r="HM66" s="364"/>
      <c r="HN66" s="364"/>
      <c r="HO66" s="364"/>
      <c r="HP66" s="364"/>
      <c r="HQ66" s="364"/>
      <c r="HR66" s="364"/>
      <c r="HS66" s="364"/>
      <c r="HT66" s="364"/>
      <c r="HU66" s="364"/>
      <c r="HV66" s="364"/>
      <c r="HW66" s="364"/>
      <c r="HX66" s="364"/>
      <c r="HY66" s="364"/>
      <c r="HZ66" s="364"/>
      <c r="IA66" s="364"/>
      <c r="IB66" s="364"/>
      <c r="IC66" s="364"/>
      <c r="ID66" s="364"/>
      <c r="IE66" s="364"/>
      <c r="IF66" s="364"/>
      <c r="IG66" s="364"/>
      <c r="IH66" s="364"/>
      <c r="II66" s="364"/>
      <c r="IJ66" s="364"/>
      <c r="IK66" s="364"/>
      <c r="IL66" s="364"/>
      <c r="IM66" s="364"/>
      <c r="IN66" s="364"/>
      <c r="IO66" s="364"/>
      <c r="IP66" s="364"/>
      <c r="IQ66" s="364"/>
      <c r="IR66" s="364"/>
      <c r="IS66" s="364"/>
      <c r="IT66" s="364"/>
      <c r="IU66" s="364"/>
      <c r="IV66" s="364"/>
      <c r="IW66" s="364"/>
      <c r="IX66" s="364"/>
      <c r="IY66" s="364"/>
      <c r="IZ66" s="364"/>
      <c r="JA66" s="364"/>
      <c r="JB66" s="364"/>
      <c r="JC66" s="364"/>
      <c r="JD66" s="364"/>
      <c r="JE66" s="364"/>
      <c r="JF66" s="364"/>
      <c r="JG66" s="364"/>
      <c r="JH66" s="364"/>
      <c r="JI66" s="364"/>
      <c r="JJ66" s="364"/>
      <c r="JK66" s="364"/>
      <c r="JL66" s="364"/>
      <c r="JM66" s="364"/>
      <c r="JN66" s="364"/>
      <c r="JO66" s="364"/>
      <c r="JP66" s="364"/>
      <c r="JQ66" s="364"/>
      <c r="JR66" s="364"/>
      <c r="JS66" s="364"/>
      <c r="JT66" s="364"/>
      <c r="JU66" s="364"/>
      <c r="JV66" s="364"/>
      <c r="JW66" s="364"/>
      <c r="JX66" s="364"/>
      <c r="JY66" s="364"/>
      <c r="JZ66" s="364"/>
      <c r="KA66" s="364"/>
      <c r="KB66" s="364"/>
      <c r="KC66" s="364"/>
      <c r="KD66" s="364"/>
      <c r="KE66" s="364"/>
      <c r="KF66" s="364"/>
      <c r="KG66" s="364"/>
      <c r="KH66" s="364"/>
      <c r="KI66" s="364"/>
      <c r="KJ66" s="364"/>
      <c r="KK66" s="364"/>
      <c r="KL66" s="364"/>
      <c r="KM66" s="364"/>
      <c r="KN66" s="364"/>
      <c r="KO66" s="364"/>
      <c r="KP66" s="364"/>
      <c r="KQ66" s="364"/>
      <c r="KR66" s="364"/>
      <c r="KS66" s="364"/>
      <c r="KT66" s="364"/>
      <c r="KU66" s="364"/>
      <c r="KV66" s="364"/>
      <c r="KW66" s="364"/>
      <c r="KX66" s="364"/>
      <c r="KY66" s="364"/>
      <c r="KZ66" s="364"/>
      <c r="LA66" s="364"/>
      <c r="LB66" s="364"/>
      <c r="LC66" s="364"/>
      <c r="LD66" s="364"/>
      <c r="LE66" s="364"/>
      <c r="LF66" s="364"/>
      <c r="LG66" s="364"/>
      <c r="LH66" s="364"/>
      <c r="LI66" s="364"/>
      <c r="LJ66" s="364"/>
      <c r="LK66" s="364"/>
      <c r="LL66" s="364"/>
      <c r="LM66" s="364"/>
      <c r="LN66" s="364"/>
      <c r="LO66" s="364"/>
      <c r="LP66" s="364"/>
      <c r="LQ66" s="364"/>
      <c r="LR66" s="364"/>
      <c r="LS66" s="364"/>
      <c r="LT66" s="364"/>
      <c r="LU66" s="364"/>
      <c r="LV66" s="364"/>
      <c r="LW66" s="364"/>
      <c r="LX66" s="364"/>
      <c r="LY66" s="364"/>
      <c r="LZ66" s="364"/>
      <c r="MA66" s="364"/>
      <c r="MB66" s="364"/>
      <c r="MC66" s="364"/>
      <c r="MD66" s="364"/>
      <c r="ME66" s="364"/>
      <c r="MF66" s="364"/>
      <c r="MG66" s="364"/>
      <c r="MH66" s="364"/>
      <c r="MI66" s="364"/>
      <c r="MJ66" s="364"/>
      <c r="MK66" s="364"/>
      <c r="ML66" s="364"/>
      <c r="MM66" s="364"/>
      <c r="MN66" s="364"/>
      <c r="MO66" s="364"/>
      <c r="MP66" s="364"/>
      <c r="MQ66" s="364"/>
      <c r="MR66" s="364"/>
      <c r="MS66" s="364"/>
      <c r="MT66" s="364"/>
      <c r="MU66" s="364"/>
      <c r="MV66" s="364"/>
      <c r="MW66" s="364"/>
      <c r="MX66" s="364"/>
      <c r="MY66" s="364"/>
      <c r="MZ66" s="364"/>
      <c r="NA66" s="364"/>
      <c r="NB66" s="364"/>
      <c r="NC66" s="364"/>
      <c r="ND66" s="364"/>
      <c r="NE66" s="364"/>
      <c r="NF66" s="364"/>
      <c r="NG66" s="364"/>
      <c r="NH66" s="364"/>
      <c r="NI66" s="364"/>
      <c r="NJ66" s="364"/>
      <c r="NK66" s="364"/>
      <c r="NL66" s="364"/>
      <c r="NM66" s="364"/>
      <c r="NN66" s="364"/>
      <c r="NO66" s="364"/>
      <c r="NP66" s="364"/>
      <c r="NQ66" s="364"/>
      <c r="NR66" s="364"/>
      <c r="NS66" s="364"/>
      <c r="NT66" s="364"/>
      <c r="NU66" s="364"/>
      <c r="NV66" s="364"/>
      <c r="NW66" s="364"/>
      <c r="NX66" s="364"/>
      <c r="NY66" s="364"/>
      <c r="NZ66" s="364"/>
      <c r="OA66" s="364"/>
      <c r="OB66" s="364"/>
      <c r="OC66" s="364"/>
      <c r="OD66" s="364"/>
      <c r="OE66" s="364"/>
      <c r="OF66" s="364"/>
      <c r="OG66" s="364"/>
      <c r="OH66" s="364"/>
      <c r="OI66" s="364"/>
      <c r="OJ66" s="364"/>
      <c r="OK66" s="364"/>
      <c r="OL66" s="364"/>
      <c r="OM66" s="364"/>
      <c r="ON66" s="364"/>
      <c r="OO66" s="364"/>
      <c r="OP66" s="364"/>
      <c r="OQ66" s="364"/>
      <c r="OR66" s="364"/>
      <c r="OS66" s="364"/>
      <c r="OT66" s="364"/>
      <c r="OU66" s="364"/>
      <c r="OV66" s="364"/>
      <c r="OW66" s="364"/>
      <c r="OX66" s="364"/>
      <c r="OY66" s="364"/>
      <c r="OZ66" s="364"/>
      <c r="PA66" s="364"/>
      <c r="PB66" s="364"/>
      <c r="PC66" s="364"/>
      <c r="PD66" s="364"/>
      <c r="PE66" s="364"/>
      <c r="PF66" s="364"/>
      <c r="PG66" s="364"/>
      <c r="PH66" s="364"/>
      <c r="PI66" s="364"/>
      <c r="PJ66" s="364"/>
      <c r="PK66" s="364"/>
      <c r="PL66" s="364"/>
      <c r="PM66" s="364"/>
    </row>
    <row r="67" spans="1:429" ht="15">
      <c r="A67" s="365" t="s">
        <v>643</v>
      </c>
      <c r="B67" s="364">
        <f t="shared" si="86"/>
        <v>0</v>
      </c>
      <c r="C67" s="364">
        <f t="shared" si="87"/>
        <v>0</v>
      </c>
      <c r="D67" s="364">
        <f t="shared" si="88"/>
        <v>0</v>
      </c>
      <c r="E67" s="364">
        <f t="shared" si="89"/>
        <v>0</v>
      </c>
      <c r="F67" s="364">
        <f t="shared" si="90"/>
        <v>0</v>
      </c>
      <c r="G67" s="364">
        <f t="shared" si="91"/>
        <v>0</v>
      </c>
      <c r="H67" s="364">
        <f t="shared" si="92"/>
        <v>0</v>
      </c>
      <c r="I67" s="364">
        <f t="shared" si="93"/>
        <v>0</v>
      </c>
      <c r="J67" s="364">
        <f t="shared" si="94"/>
        <v>0</v>
      </c>
      <c r="K67" s="364">
        <f t="shared" si="95"/>
        <v>0</v>
      </c>
      <c r="L67" s="364">
        <f t="shared" si="96"/>
        <v>0</v>
      </c>
      <c r="M67" s="364">
        <f t="shared" si="97"/>
        <v>0</v>
      </c>
      <c r="N67" s="364">
        <f t="shared" si="98"/>
        <v>0</v>
      </c>
      <c r="O67" s="364">
        <f t="shared" si="99"/>
        <v>0</v>
      </c>
      <c r="P67" s="364">
        <f t="shared" si="100"/>
        <v>0</v>
      </c>
      <c r="Q67" s="364">
        <f t="shared" si="101"/>
        <v>0</v>
      </c>
      <c r="R67" s="364">
        <f t="shared" si="102"/>
        <v>0</v>
      </c>
      <c r="S67" s="364">
        <f t="shared" si="103"/>
        <v>0</v>
      </c>
      <c r="T67" s="364">
        <f t="shared" si="104"/>
        <v>0</v>
      </c>
      <c r="U67" s="364">
        <f t="shared" si="105"/>
        <v>0</v>
      </c>
      <c r="V67" s="364">
        <f t="shared" si="106"/>
        <v>0</v>
      </c>
      <c r="W67" s="364">
        <f t="shared" si="107"/>
        <v>0</v>
      </c>
      <c r="X67" s="364">
        <f t="shared" si="108"/>
        <v>7.7100000000000004E-5</v>
      </c>
      <c r="Y67" s="364">
        <f t="shared" si="109"/>
        <v>0</v>
      </c>
      <c r="Z67" s="364">
        <f t="shared" si="110"/>
        <v>0</v>
      </c>
      <c r="AA67" s="364">
        <f t="shared" si="111"/>
        <v>0</v>
      </c>
      <c r="AB67" s="364">
        <f t="shared" si="112"/>
        <v>0</v>
      </c>
      <c r="AC67" s="364">
        <f t="shared" si="113"/>
        <v>0</v>
      </c>
      <c r="AD67" s="364">
        <f t="shared" si="114"/>
        <v>0</v>
      </c>
      <c r="AE67" s="364">
        <f t="shared" si="115"/>
        <v>0</v>
      </c>
      <c r="AF67" s="364">
        <f t="shared" si="116"/>
        <v>0</v>
      </c>
      <c r="AG67" s="364"/>
      <c r="AH67" s="364"/>
      <c r="AI67" s="364"/>
      <c r="AJ67" s="364"/>
      <c r="AK67" s="364"/>
      <c r="AL67" s="364"/>
      <c r="AM67" s="364"/>
      <c r="AN67" s="364"/>
      <c r="AO67" s="364"/>
      <c r="AP67" s="364"/>
      <c r="AQ67" s="364"/>
      <c r="AR67" s="364"/>
      <c r="AS67" s="364"/>
      <c r="AT67" s="364"/>
      <c r="AU67" s="364"/>
      <c r="AV67" s="364"/>
      <c r="AW67" s="364"/>
      <c r="AX67" s="364"/>
      <c r="AY67" s="364"/>
      <c r="AZ67" s="364"/>
      <c r="BA67" s="364"/>
      <c r="BB67" s="364"/>
      <c r="BC67" s="364"/>
      <c r="BD67" s="364"/>
      <c r="BE67" s="364"/>
      <c r="BF67" s="364"/>
      <c r="BG67" s="364"/>
      <c r="BH67" s="364"/>
      <c r="BI67" s="364"/>
      <c r="BJ67" s="364"/>
      <c r="BK67" s="364"/>
      <c r="BL67" s="364"/>
      <c r="BM67" s="364"/>
      <c r="BN67" s="364"/>
      <c r="BO67" s="364"/>
      <c r="BP67" s="364"/>
      <c r="BQ67" s="364"/>
      <c r="BR67" s="364"/>
      <c r="BS67" s="364"/>
      <c r="BT67" s="364"/>
      <c r="BU67" s="364"/>
      <c r="BV67" s="364"/>
      <c r="BW67" s="364"/>
      <c r="BX67" s="364"/>
      <c r="BY67" s="364"/>
      <c r="BZ67" s="364"/>
      <c r="CA67" s="364"/>
      <c r="CB67" s="364"/>
      <c r="CC67" s="364"/>
      <c r="CD67" s="364"/>
      <c r="CE67" s="364"/>
      <c r="CF67" s="364"/>
      <c r="CG67" s="364"/>
      <c r="CH67" s="364"/>
      <c r="CI67" s="364"/>
      <c r="CJ67" s="364"/>
      <c r="CK67" s="364"/>
      <c r="CL67" s="364"/>
      <c r="CM67" s="364"/>
      <c r="CN67" s="364"/>
      <c r="CO67" s="364"/>
      <c r="CP67" s="364"/>
      <c r="CQ67" s="364"/>
      <c r="CR67" s="364"/>
      <c r="CS67" s="364"/>
      <c r="CT67" s="364"/>
      <c r="CU67" s="364"/>
      <c r="CV67" s="364"/>
      <c r="CW67" s="364"/>
      <c r="CX67" s="364"/>
      <c r="CY67" s="364"/>
      <c r="CZ67" s="364"/>
      <c r="DA67" s="364"/>
      <c r="DB67" s="364"/>
      <c r="DC67" s="364"/>
      <c r="DD67" s="364"/>
      <c r="DE67" s="364"/>
      <c r="DF67" s="364"/>
      <c r="DG67" s="364"/>
      <c r="DH67" s="364"/>
      <c r="DI67" s="364"/>
      <c r="DJ67" s="364"/>
      <c r="DK67" s="364"/>
      <c r="DL67" s="364"/>
      <c r="DM67" s="364"/>
      <c r="DN67" s="364"/>
      <c r="DO67" s="364"/>
      <c r="DP67" s="364"/>
      <c r="DQ67" s="364"/>
      <c r="DR67" s="364"/>
      <c r="DS67" s="364"/>
      <c r="DT67" s="364"/>
      <c r="DU67" s="364"/>
      <c r="DV67" s="364"/>
      <c r="DW67" s="364"/>
      <c r="DX67" s="364"/>
      <c r="DY67" s="364"/>
      <c r="DZ67" s="364"/>
      <c r="EA67" s="364"/>
      <c r="EB67" s="364"/>
      <c r="EC67" s="364"/>
      <c r="ED67" s="364"/>
      <c r="EE67" s="364"/>
      <c r="EF67" s="364"/>
      <c r="EG67" s="364"/>
      <c r="EH67" s="364"/>
      <c r="EI67" s="364"/>
      <c r="EJ67" s="364"/>
      <c r="EK67" s="364"/>
      <c r="EL67" s="364"/>
      <c r="EM67" s="364"/>
      <c r="EN67" s="364"/>
      <c r="EO67" s="364"/>
      <c r="EP67" s="364"/>
      <c r="EQ67" s="364"/>
      <c r="ER67" s="364"/>
      <c r="ES67" s="364"/>
      <c r="ET67" s="364"/>
      <c r="EU67" s="364"/>
      <c r="EV67" s="364"/>
      <c r="EW67" s="364"/>
      <c r="EX67" s="364"/>
      <c r="EY67" s="364"/>
      <c r="EZ67" s="364"/>
      <c r="FA67" s="364"/>
      <c r="FB67" s="364"/>
      <c r="FC67" s="364"/>
      <c r="FD67" s="364"/>
      <c r="FE67" s="364"/>
      <c r="FF67" s="364"/>
      <c r="FG67" s="364"/>
      <c r="FH67" s="364"/>
      <c r="FI67" s="364"/>
      <c r="FJ67" s="364"/>
      <c r="FK67" s="364"/>
      <c r="FL67" s="364"/>
      <c r="FM67" s="364"/>
      <c r="FN67" s="364"/>
      <c r="FO67" s="364"/>
      <c r="FP67" s="364"/>
      <c r="FQ67" s="364"/>
      <c r="FR67" s="364"/>
      <c r="FS67" s="364"/>
      <c r="FT67" s="364"/>
      <c r="FU67" s="364"/>
      <c r="FV67" s="364"/>
      <c r="FW67" s="364"/>
      <c r="FX67" s="364"/>
      <c r="FY67" s="364"/>
      <c r="FZ67" s="364"/>
      <c r="GA67" s="364"/>
      <c r="GB67" s="364"/>
      <c r="GC67" s="364"/>
      <c r="GD67" s="364"/>
      <c r="GE67" s="364"/>
      <c r="GF67" s="364"/>
      <c r="GG67" s="364"/>
      <c r="GH67" s="364"/>
      <c r="GI67" s="364"/>
      <c r="GJ67" s="364"/>
      <c r="GK67" s="364"/>
      <c r="GL67" s="364"/>
      <c r="GM67" s="364"/>
      <c r="GN67" s="364"/>
      <c r="GO67" s="364"/>
      <c r="GP67" s="364"/>
      <c r="GQ67" s="364"/>
      <c r="GR67" s="364"/>
      <c r="GS67" s="364"/>
      <c r="GT67" s="364"/>
      <c r="GU67" s="364"/>
      <c r="GV67" s="364"/>
      <c r="GW67" s="364"/>
      <c r="GX67" s="364"/>
      <c r="GY67" s="364"/>
      <c r="GZ67" s="364"/>
      <c r="HA67" s="364"/>
      <c r="HB67" s="364"/>
      <c r="HC67" s="364"/>
      <c r="HD67" s="364"/>
      <c r="HE67" s="364"/>
      <c r="HF67" s="364"/>
      <c r="HG67" s="364"/>
      <c r="HH67" s="364"/>
      <c r="HI67" s="364"/>
      <c r="HJ67" s="364"/>
      <c r="HK67" s="364"/>
      <c r="HL67" s="364"/>
      <c r="HM67" s="364"/>
      <c r="HN67" s="364"/>
      <c r="HO67" s="364"/>
      <c r="HP67" s="364"/>
      <c r="HQ67" s="364"/>
      <c r="HR67" s="364"/>
      <c r="HS67" s="364"/>
      <c r="HT67" s="364"/>
      <c r="HU67" s="364"/>
      <c r="HV67" s="364"/>
      <c r="HW67" s="364"/>
      <c r="HX67" s="364"/>
      <c r="HY67" s="364"/>
      <c r="HZ67" s="364"/>
      <c r="IA67" s="364"/>
      <c r="IB67" s="364"/>
      <c r="IC67" s="364"/>
      <c r="ID67" s="364"/>
      <c r="IE67" s="364"/>
      <c r="IF67" s="364"/>
      <c r="IG67" s="364"/>
      <c r="IH67" s="364"/>
      <c r="II67" s="364"/>
      <c r="IJ67" s="364"/>
      <c r="IK67" s="364"/>
      <c r="IL67" s="364"/>
      <c r="IM67" s="364"/>
      <c r="IN67" s="364"/>
      <c r="IO67" s="364"/>
      <c r="IP67" s="364"/>
      <c r="IQ67" s="364"/>
      <c r="IR67" s="364"/>
      <c r="IS67" s="364"/>
      <c r="IT67" s="364"/>
      <c r="IU67" s="364"/>
      <c r="IV67" s="364"/>
      <c r="IW67" s="364"/>
      <c r="IX67" s="364"/>
      <c r="IY67" s="364"/>
      <c r="IZ67" s="364"/>
      <c r="JA67" s="364"/>
      <c r="JB67" s="364"/>
      <c r="JC67" s="364"/>
      <c r="JD67" s="364"/>
      <c r="JE67" s="364"/>
      <c r="JF67" s="364"/>
      <c r="JG67" s="364"/>
      <c r="JH67" s="364"/>
      <c r="JI67" s="364"/>
      <c r="JJ67" s="364"/>
      <c r="JK67" s="364"/>
      <c r="JL67" s="364"/>
      <c r="JM67" s="364"/>
      <c r="JN67" s="364"/>
      <c r="JO67" s="364"/>
      <c r="JP67" s="364"/>
      <c r="JQ67" s="364"/>
      <c r="JR67" s="364"/>
      <c r="JS67" s="364"/>
      <c r="JT67" s="364"/>
      <c r="JU67" s="364"/>
      <c r="JV67" s="364"/>
      <c r="JW67" s="364"/>
      <c r="JX67" s="364"/>
      <c r="JY67" s="364"/>
      <c r="JZ67" s="364"/>
      <c r="KA67" s="364"/>
      <c r="KB67" s="364"/>
      <c r="KC67" s="364"/>
      <c r="KD67" s="364"/>
      <c r="KE67" s="364"/>
      <c r="KF67" s="364"/>
      <c r="KG67" s="364"/>
      <c r="KH67" s="364"/>
      <c r="KI67" s="364"/>
      <c r="KJ67" s="364"/>
      <c r="KK67" s="364"/>
      <c r="KL67" s="364"/>
      <c r="KM67" s="364"/>
      <c r="KN67" s="364"/>
      <c r="KO67" s="364"/>
      <c r="KP67" s="364"/>
      <c r="KQ67" s="364"/>
      <c r="KR67" s="364"/>
      <c r="KS67" s="364"/>
      <c r="KT67" s="364"/>
      <c r="KU67" s="364">
        <v>7.7100000000000002E-2</v>
      </c>
      <c r="KV67" s="364"/>
      <c r="KW67" s="364"/>
      <c r="KX67" s="364"/>
      <c r="KY67" s="364"/>
      <c r="KZ67" s="364"/>
      <c r="LA67" s="364"/>
      <c r="LB67" s="364"/>
      <c r="LC67" s="364"/>
      <c r="LD67" s="364"/>
      <c r="LE67" s="364"/>
      <c r="LF67" s="364"/>
      <c r="LG67" s="364"/>
      <c r="LH67" s="364"/>
      <c r="LI67" s="364"/>
      <c r="LJ67" s="364"/>
      <c r="LK67" s="364"/>
      <c r="LL67" s="364"/>
      <c r="LM67" s="364"/>
      <c r="LN67" s="364"/>
      <c r="LO67" s="364"/>
      <c r="LP67" s="364"/>
      <c r="LQ67" s="364"/>
      <c r="LR67" s="364"/>
      <c r="LS67" s="364"/>
      <c r="LT67" s="364"/>
      <c r="LU67" s="364"/>
      <c r="LV67" s="364"/>
      <c r="LW67" s="364"/>
      <c r="LX67" s="364"/>
      <c r="LY67" s="364"/>
      <c r="LZ67" s="364"/>
      <c r="MA67" s="364"/>
      <c r="MB67" s="364"/>
      <c r="MC67" s="364"/>
      <c r="MD67" s="364"/>
      <c r="ME67" s="364"/>
      <c r="MF67" s="364"/>
      <c r="MG67" s="364"/>
      <c r="MH67" s="364"/>
      <c r="MI67" s="364"/>
      <c r="MJ67" s="364"/>
      <c r="MK67" s="364"/>
      <c r="ML67" s="364"/>
      <c r="MM67" s="364"/>
      <c r="MN67" s="364"/>
      <c r="MO67" s="364"/>
      <c r="MP67" s="364"/>
      <c r="MQ67" s="364"/>
      <c r="MR67" s="364"/>
      <c r="MS67" s="364"/>
      <c r="MT67" s="364"/>
      <c r="MU67" s="364"/>
      <c r="MV67" s="364"/>
      <c r="MW67" s="364"/>
      <c r="MX67" s="364"/>
      <c r="MY67" s="364"/>
      <c r="MZ67" s="364"/>
      <c r="NA67" s="364"/>
      <c r="NB67" s="364"/>
      <c r="NC67" s="364"/>
      <c r="ND67" s="364"/>
      <c r="NE67" s="364"/>
      <c r="NF67" s="364"/>
      <c r="NG67" s="364"/>
      <c r="NH67" s="364"/>
      <c r="NI67" s="364"/>
      <c r="NJ67" s="364"/>
      <c r="NK67" s="364"/>
      <c r="NL67" s="364"/>
      <c r="NM67" s="364"/>
      <c r="NN67" s="364"/>
      <c r="NO67" s="364"/>
      <c r="NP67" s="364"/>
      <c r="NQ67" s="364"/>
      <c r="NR67" s="364"/>
      <c r="NS67" s="364"/>
      <c r="NT67" s="364"/>
      <c r="NU67" s="364"/>
      <c r="NV67" s="364"/>
      <c r="NW67" s="364"/>
      <c r="NX67" s="364"/>
      <c r="NY67" s="364"/>
      <c r="NZ67" s="364"/>
      <c r="OA67" s="364"/>
      <c r="OB67" s="364"/>
      <c r="OC67" s="364"/>
      <c r="OD67" s="364"/>
      <c r="OE67" s="364"/>
      <c r="OF67" s="364"/>
      <c r="OG67" s="364"/>
      <c r="OH67" s="364"/>
      <c r="OI67" s="364"/>
      <c r="OJ67" s="364"/>
      <c r="OK67" s="364"/>
      <c r="OL67" s="364"/>
      <c r="OM67" s="364"/>
      <c r="ON67" s="364"/>
      <c r="OO67" s="364"/>
      <c r="OP67" s="364"/>
      <c r="OQ67" s="364"/>
      <c r="OR67" s="364"/>
      <c r="OS67" s="364"/>
      <c r="OT67" s="364"/>
      <c r="OU67" s="364"/>
      <c r="OV67" s="364"/>
      <c r="OW67" s="364"/>
      <c r="OX67" s="364"/>
      <c r="OY67" s="364"/>
      <c r="OZ67" s="364"/>
      <c r="PA67" s="364"/>
      <c r="PB67" s="364"/>
      <c r="PC67" s="364"/>
      <c r="PD67" s="364"/>
      <c r="PE67" s="364"/>
      <c r="PF67" s="364"/>
      <c r="PG67" s="364"/>
      <c r="PH67" s="364"/>
      <c r="PI67" s="364"/>
      <c r="PJ67" s="364"/>
      <c r="PK67" s="364"/>
      <c r="PL67" s="364"/>
      <c r="PM67" s="364"/>
    </row>
    <row r="68" spans="1:429" ht="15">
      <c r="A68" s="363" t="s">
        <v>644</v>
      </c>
      <c r="B68" s="364">
        <f t="shared" si="86"/>
        <v>0</v>
      </c>
      <c r="C68" s="364">
        <f t="shared" si="87"/>
        <v>0</v>
      </c>
      <c r="D68" s="364">
        <f t="shared" si="88"/>
        <v>0</v>
      </c>
      <c r="E68" s="364">
        <f t="shared" si="89"/>
        <v>0</v>
      </c>
      <c r="F68" s="364">
        <f t="shared" si="90"/>
        <v>0</v>
      </c>
      <c r="G68" s="364">
        <f t="shared" si="91"/>
        <v>0</v>
      </c>
      <c r="H68" s="364">
        <f t="shared" si="92"/>
        <v>0</v>
      </c>
      <c r="I68" s="364">
        <f t="shared" si="93"/>
        <v>0</v>
      </c>
      <c r="J68" s="364">
        <f t="shared" si="94"/>
        <v>0</v>
      </c>
      <c r="K68" s="364">
        <f t="shared" si="95"/>
        <v>0</v>
      </c>
      <c r="L68" s="364">
        <f t="shared" si="96"/>
        <v>0</v>
      </c>
      <c r="M68" s="364">
        <f t="shared" si="97"/>
        <v>0</v>
      </c>
      <c r="N68" s="364">
        <f t="shared" si="98"/>
        <v>0</v>
      </c>
      <c r="O68" s="364">
        <f t="shared" si="99"/>
        <v>0</v>
      </c>
      <c r="P68" s="364">
        <f t="shared" si="100"/>
        <v>0</v>
      </c>
      <c r="Q68" s="364">
        <f t="shared" si="101"/>
        <v>0</v>
      </c>
      <c r="R68" s="364">
        <f t="shared" si="102"/>
        <v>0</v>
      </c>
      <c r="S68" s="364">
        <f t="shared" si="103"/>
        <v>0</v>
      </c>
      <c r="T68" s="364">
        <f t="shared" si="104"/>
        <v>0</v>
      </c>
      <c r="U68" s="364">
        <f t="shared" si="105"/>
        <v>0</v>
      </c>
      <c r="V68" s="364">
        <f t="shared" si="106"/>
        <v>0</v>
      </c>
      <c r="W68" s="364">
        <f t="shared" si="107"/>
        <v>0</v>
      </c>
      <c r="X68" s="364">
        <f t="shared" si="108"/>
        <v>0</v>
      </c>
      <c r="Y68" s="364">
        <f t="shared" si="109"/>
        <v>0</v>
      </c>
      <c r="Z68" s="364">
        <f t="shared" si="110"/>
        <v>0</v>
      </c>
      <c r="AA68" s="364">
        <f t="shared" si="111"/>
        <v>0</v>
      </c>
      <c r="AB68" s="364">
        <f t="shared" si="112"/>
        <v>0</v>
      </c>
      <c r="AC68" s="364">
        <f t="shared" si="113"/>
        <v>0</v>
      </c>
      <c r="AD68" s="364">
        <f t="shared" si="114"/>
        <v>0</v>
      </c>
      <c r="AE68" s="364">
        <f t="shared" si="115"/>
        <v>0</v>
      </c>
      <c r="AF68" s="364">
        <f t="shared" si="116"/>
        <v>0</v>
      </c>
      <c r="AG68" s="364"/>
      <c r="AH68" s="364"/>
      <c r="AI68" s="364"/>
      <c r="AJ68" s="364"/>
      <c r="AK68" s="364"/>
      <c r="AL68" s="364"/>
      <c r="AM68" s="364"/>
      <c r="AN68" s="364"/>
      <c r="AO68" s="364"/>
      <c r="AP68" s="364"/>
      <c r="AQ68" s="364"/>
      <c r="AR68" s="364"/>
      <c r="AS68" s="364"/>
      <c r="AT68" s="364"/>
      <c r="AU68" s="364"/>
      <c r="AV68" s="364"/>
      <c r="AW68" s="364"/>
      <c r="AX68" s="364"/>
      <c r="AY68" s="364"/>
      <c r="AZ68" s="364"/>
      <c r="BA68" s="364"/>
      <c r="BB68" s="364"/>
      <c r="BC68" s="364"/>
      <c r="BD68" s="364"/>
      <c r="BE68" s="364"/>
      <c r="BF68" s="364"/>
      <c r="BG68" s="364"/>
      <c r="BH68" s="364"/>
      <c r="BI68" s="364"/>
      <c r="BJ68" s="364"/>
      <c r="BK68" s="364"/>
      <c r="BL68" s="364"/>
      <c r="BM68" s="364"/>
      <c r="BN68" s="364"/>
      <c r="BO68" s="364"/>
      <c r="BP68" s="364"/>
      <c r="BQ68" s="364"/>
      <c r="BR68" s="364"/>
      <c r="BS68" s="364"/>
      <c r="BT68" s="364"/>
      <c r="BU68" s="364"/>
      <c r="BV68" s="364"/>
      <c r="BW68" s="364"/>
      <c r="BX68" s="364"/>
      <c r="BY68" s="364"/>
      <c r="BZ68" s="364"/>
      <c r="CA68" s="364"/>
      <c r="CB68" s="364"/>
      <c r="CC68" s="364"/>
      <c r="CD68" s="364"/>
      <c r="CE68" s="364"/>
      <c r="CF68" s="364"/>
      <c r="CG68" s="364"/>
      <c r="CH68" s="364"/>
      <c r="CI68" s="364"/>
      <c r="CJ68" s="364"/>
      <c r="CK68" s="364"/>
      <c r="CL68" s="364"/>
      <c r="CM68" s="364"/>
      <c r="CN68" s="364"/>
      <c r="CO68" s="364"/>
      <c r="CP68" s="364"/>
      <c r="CQ68" s="364"/>
      <c r="CR68" s="364"/>
      <c r="CS68" s="364"/>
      <c r="CT68" s="364"/>
      <c r="CU68" s="364"/>
      <c r="CV68" s="364"/>
      <c r="CW68" s="364"/>
      <c r="CX68" s="364"/>
      <c r="CY68" s="364"/>
      <c r="CZ68" s="364"/>
      <c r="DA68" s="364"/>
      <c r="DB68" s="364"/>
      <c r="DC68" s="364"/>
      <c r="DD68" s="364"/>
      <c r="DE68" s="364"/>
      <c r="DF68" s="364"/>
      <c r="DG68" s="364"/>
      <c r="DH68" s="364"/>
      <c r="DI68" s="364"/>
      <c r="DJ68" s="364"/>
      <c r="DK68" s="364"/>
      <c r="DL68" s="364"/>
      <c r="DM68" s="364"/>
      <c r="DN68" s="364"/>
      <c r="DO68" s="364"/>
      <c r="DP68" s="364"/>
      <c r="DQ68" s="364"/>
      <c r="DR68" s="364"/>
      <c r="DS68" s="364"/>
      <c r="DT68" s="364"/>
      <c r="DU68" s="364"/>
      <c r="DV68" s="364"/>
      <c r="DW68" s="364"/>
      <c r="DX68" s="364"/>
      <c r="DY68" s="364"/>
      <c r="DZ68" s="364"/>
      <c r="EA68" s="364"/>
      <c r="EB68" s="364"/>
      <c r="EC68" s="364"/>
      <c r="ED68" s="364"/>
      <c r="EE68" s="364"/>
      <c r="EF68" s="364"/>
      <c r="EG68" s="364"/>
      <c r="EH68" s="364"/>
      <c r="EI68" s="364"/>
      <c r="EJ68" s="364"/>
      <c r="EK68" s="364"/>
      <c r="EL68" s="364"/>
      <c r="EM68" s="364"/>
      <c r="EN68" s="364"/>
      <c r="EO68" s="364"/>
      <c r="EP68" s="364"/>
      <c r="EQ68" s="364"/>
      <c r="ER68" s="364"/>
      <c r="ES68" s="364"/>
      <c r="ET68" s="364"/>
      <c r="EU68" s="364"/>
      <c r="EV68" s="364"/>
      <c r="EW68" s="364"/>
      <c r="EX68" s="364"/>
      <c r="EY68" s="364"/>
      <c r="EZ68" s="364"/>
      <c r="FA68" s="364"/>
      <c r="FB68" s="364"/>
      <c r="FC68" s="364"/>
      <c r="FD68" s="364"/>
      <c r="FE68" s="364"/>
      <c r="FF68" s="364"/>
      <c r="FG68" s="364"/>
      <c r="FH68" s="364"/>
      <c r="FI68" s="364"/>
      <c r="FJ68" s="364"/>
      <c r="FK68" s="364"/>
      <c r="FL68" s="364"/>
      <c r="FM68" s="364"/>
      <c r="FN68" s="364"/>
      <c r="FO68" s="364"/>
      <c r="FP68" s="364"/>
      <c r="FQ68" s="364"/>
      <c r="FR68" s="364"/>
      <c r="FS68" s="364"/>
      <c r="FT68" s="364"/>
      <c r="FU68" s="364"/>
      <c r="FV68" s="364"/>
      <c r="FW68" s="364"/>
      <c r="FX68" s="364"/>
      <c r="FY68" s="364"/>
      <c r="FZ68" s="364"/>
      <c r="GA68" s="364"/>
      <c r="GB68" s="364"/>
      <c r="GC68" s="364"/>
      <c r="GD68" s="364"/>
      <c r="GE68" s="364"/>
      <c r="GF68" s="364"/>
      <c r="GG68" s="364"/>
      <c r="GH68" s="364"/>
      <c r="GI68" s="364"/>
      <c r="GJ68" s="364"/>
      <c r="GK68" s="364"/>
      <c r="GL68" s="364"/>
      <c r="GM68" s="364"/>
      <c r="GN68" s="364"/>
      <c r="GO68" s="364"/>
      <c r="GP68" s="364"/>
      <c r="GQ68" s="364"/>
      <c r="GR68" s="364"/>
      <c r="GS68" s="364"/>
      <c r="GT68" s="364"/>
      <c r="GU68" s="364"/>
      <c r="GV68" s="364"/>
      <c r="GW68" s="364"/>
      <c r="GX68" s="364"/>
      <c r="GY68" s="364"/>
      <c r="GZ68" s="364"/>
      <c r="HA68" s="364"/>
      <c r="HB68" s="364"/>
      <c r="HC68" s="364"/>
      <c r="HD68" s="364"/>
      <c r="HE68" s="364"/>
      <c r="HF68" s="364"/>
      <c r="HG68" s="364"/>
      <c r="HH68" s="364"/>
      <c r="HI68" s="364"/>
      <c r="HJ68" s="364"/>
      <c r="HK68" s="364"/>
      <c r="HL68" s="364"/>
      <c r="HM68" s="364"/>
      <c r="HN68" s="364"/>
      <c r="HO68" s="364"/>
      <c r="HP68" s="364"/>
      <c r="HQ68" s="364"/>
      <c r="HR68" s="364"/>
      <c r="HS68" s="364"/>
      <c r="HT68" s="364"/>
      <c r="HU68" s="364"/>
      <c r="HV68" s="364"/>
      <c r="HW68" s="364"/>
      <c r="HX68" s="364"/>
      <c r="HY68" s="364"/>
      <c r="HZ68" s="364"/>
      <c r="IA68" s="364"/>
      <c r="IB68" s="364"/>
      <c r="IC68" s="364"/>
      <c r="ID68" s="364"/>
      <c r="IE68" s="364"/>
      <c r="IF68" s="364"/>
      <c r="IG68" s="364"/>
      <c r="IH68" s="364"/>
      <c r="II68" s="364"/>
      <c r="IJ68" s="364"/>
      <c r="IK68" s="364"/>
      <c r="IL68" s="364"/>
      <c r="IM68" s="364"/>
      <c r="IN68" s="364"/>
      <c r="IO68" s="364"/>
      <c r="IP68" s="364"/>
      <c r="IQ68" s="364"/>
      <c r="IR68" s="364"/>
      <c r="IS68" s="364"/>
      <c r="IT68" s="364"/>
      <c r="IU68" s="364"/>
      <c r="IV68" s="364"/>
      <c r="IW68" s="364"/>
      <c r="IX68" s="364"/>
      <c r="IY68" s="364"/>
      <c r="IZ68" s="364"/>
      <c r="JA68" s="364"/>
      <c r="JB68" s="364"/>
      <c r="JC68" s="364"/>
      <c r="JD68" s="364"/>
      <c r="JE68" s="364"/>
      <c r="JF68" s="364"/>
      <c r="JG68" s="364"/>
      <c r="JH68" s="364"/>
      <c r="JI68" s="364"/>
      <c r="JJ68" s="364"/>
      <c r="JK68" s="364"/>
      <c r="JL68" s="364"/>
      <c r="JM68" s="364"/>
      <c r="JN68" s="364"/>
      <c r="JO68" s="364"/>
      <c r="JP68" s="364"/>
      <c r="JQ68" s="364"/>
      <c r="JR68" s="364"/>
      <c r="JS68" s="364"/>
      <c r="JT68" s="364"/>
      <c r="JU68" s="364"/>
      <c r="JV68" s="364"/>
      <c r="JW68" s="364"/>
      <c r="JX68" s="364"/>
      <c r="JY68" s="364"/>
      <c r="JZ68" s="364"/>
      <c r="KA68" s="364"/>
      <c r="KB68" s="364"/>
      <c r="KC68" s="364"/>
      <c r="KD68" s="364"/>
      <c r="KE68" s="364"/>
      <c r="KF68" s="364"/>
      <c r="KG68" s="364"/>
      <c r="KH68" s="364"/>
      <c r="KI68" s="364"/>
      <c r="KJ68" s="364"/>
      <c r="KK68" s="364"/>
      <c r="KL68" s="364"/>
      <c r="KM68" s="364"/>
      <c r="KN68" s="364"/>
      <c r="KO68" s="364"/>
      <c r="KP68" s="364"/>
      <c r="KQ68" s="364"/>
      <c r="KR68" s="364"/>
      <c r="KS68" s="364"/>
      <c r="KT68" s="364"/>
      <c r="KU68" s="364"/>
      <c r="KV68" s="364"/>
      <c r="KW68" s="364"/>
      <c r="KX68" s="364"/>
      <c r="KY68" s="364"/>
      <c r="KZ68" s="364"/>
      <c r="LA68" s="364"/>
      <c r="LB68" s="364"/>
      <c r="LC68" s="364"/>
      <c r="LD68" s="364"/>
      <c r="LE68" s="364"/>
      <c r="LF68" s="364"/>
      <c r="LG68" s="364"/>
      <c r="LH68" s="364"/>
      <c r="LI68" s="364"/>
      <c r="LJ68" s="364"/>
      <c r="LK68" s="364"/>
      <c r="LL68" s="364"/>
      <c r="LM68" s="364"/>
      <c r="LN68" s="364"/>
      <c r="LO68" s="364"/>
      <c r="LP68" s="364"/>
      <c r="LQ68" s="364"/>
      <c r="LR68" s="364"/>
      <c r="LS68" s="364"/>
      <c r="LT68" s="364"/>
      <c r="LU68" s="364"/>
      <c r="LV68" s="364"/>
      <c r="LW68" s="364"/>
      <c r="LX68" s="364"/>
      <c r="LY68" s="364"/>
      <c r="LZ68" s="364"/>
      <c r="MA68" s="364"/>
      <c r="MB68" s="364"/>
      <c r="MC68" s="364"/>
      <c r="MD68" s="364"/>
      <c r="ME68" s="364"/>
      <c r="MF68" s="364"/>
      <c r="MG68" s="364"/>
      <c r="MH68" s="364"/>
      <c r="MI68" s="364"/>
      <c r="MJ68" s="364"/>
      <c r="MK68" s="364"/>
      <c r="ML68" s="364"/>
      <c r="MM68" s="364"/>
      <c r="MN68" s="364"/>
      <c r="MO68" s="364"/>
      <c r="MP68" s="364"/>
      <c r="MQ68" s="364"/>
      <c r="MR68" s="364"/>
      <c r="MS68" s="364"/>
      <c r="MT68" s="364"/>
      <c r="MU68" s="364"/>
      <c r="MV68" s="364"/>
      <c r="MW68" s="364"/>
      <c r="MX68" s="364"/>
      <c r="MY68" s="364"/>
      <c r="MZ68" s="364"/>
      <c r="NA68" s="364"/>
      <c r="NB68" s="364"/>
      <c r="NC68" s="364"/>
      <c r="ND68" s="364"/>
      <c r="NE68" s="364"/>
      <c r="NF68" s="364"/>
      <c r="NG68" s="364"/>
      <c r="NH68" s="364"/>
      <c r="NI68" s="364"/>
      <c r="NJ68" s="364"/>
      <c r="NK68" s="364"/>
      <c r="NL68" s="364"/>
      <c r="NM68" s="364"/>
      <c r="NN68" s="364"/>
      <c r="NO68" s="364"/>
      <c r="NP68" s="364"/>
      <c r="NQ68" s="364"/>
      <c r="NR68" s="364"/>
      <c r="NS68" s="364"/>
      <c r="NT68" s="364"/>
      <c r="NU68" s="364"/>
      <c r="NV68" s="364"/>
      <c r="NW68" s="364"/>
      <c r="NX68" s="364"/>
      <c r="NY68" s="364"/>
      <c r="NZ68" s="364"/>
      <c r="OA68" s="364"/>
      <c r="OB68" s="364"/>
      <c r="OC68" s="364"/>
      <c r="OD68" s="364"/>
      <c r="OE68" s="364"/>
      <c r="OF68" s="364"/>
      <c r="OG68" s="364"/>
      <c r="OH68" s="364"/>
      <c r="OI68" s="364"/>
      <c r="OJ68" s="364"/>
      <c r="OK68" s="364"/>
      <c r="OL68" s="364"/>
      <c r="OM68" s="364"/>
      <c r="ON68" s="364"/>
      <c r="OO68" s="364"/>
      <c r="OP68" s="364"/>
      <c r="OQ68" s="364"/>
      <c r="OR68" s="364"/>
      <c r="OS68" s="364"/>
      <c r="OT68" s="364"/>
      <c r="OU68" s="364"/>
      <c r="OV68" s="364"/>
      <c r="OW68" s="364"/>
      <c r="OX68" s="364"/>
      <c r="OY68" s="364"/>
      <c r="OZ68" s="364"/>
      <c r="PA68" s="364"/>
      <c r="PB68" s="364"/>
      <c r="PC68" s="364"/>
      <c r="PD68" s="364"/>
      <c r="PE68" s="364"/>
      <c r="PF68" s="364"/>
      <c r="PG68" s="364"/>
      <c r="PH68" s="364"/>
      <c r="PI68" s="364"/>
      <c r="PJ68" s="364"/>
      <c r="PK68" s="364"/>
      <c r="PL68" s="364"/>
      <c r="PM68" s="364"/>
    </row>
    <row r="69" spans="1:429" ht="15">
      <c r="A69" s="365" t="s">
        <v>645</v>
      </c>
      <c r="B69" s="364">
        <f t="shared" si="86"/>
        <v>0</v>
      </c>
      <c r="C69" s="364">
        <f t="shared" si="87"/>
        <v>0</v>
      </c>
      <c r="D69" s="364">
        <f t="shared" si="88"/>
        <v>0</v>
      </c>
      <c r="E69" s="364">
        <f t="shared" si="89"/>
        <v>0</v>
      </c>
      <c r="F69" s="364">
        <f t="shared" si="90"/>
        <v>0</v>
      </c>
      <c r="G69" s="364">
        <f t="shared" si="91"/>
        <v>0</v>
      </c>
      <c r="H69" s="364">
        <f t="shared" si="92"/>
        <v>0</v>
      </c>
      <c r="I69" s="364">
        <f t="shared" si="93"/>
        <v>0</v>
      </c>
      <c r="J69" s="364">
        <f t="shared" si="94"/>
        <v>0</v>
      </c>
      <c r="K69" s="364">
        <f t="shared" si="95"/>
        <v>0</v>
      </c>
      <c r="L69" s="364">
        <f t="shared" si="96"/>
        <v>0</v>
      </c>
      <c r="M69" s="364">
        <f t="shared" si="97"/>
        <v>0</v>
      </c>
      <c r="N69" s="364">
        <f t="shared" si="98"/>
        <v>0</v>
      </c>
      <c r="O69" s="364">
        <f t="shared" si="99"/>
        <v>0</v>
      </c>
      <c r="P69" s="364">
        <f t="shared" si="100"/>
        <v>0</v>
      </c>
      <c r="Q69" s="364">
        <f t="shared" si="101"/>
        <v>0</v>
      </c>
      <c r="R69" s="364">
        <f t="shared" si="102"/>
        <v>0</v>
      </c>
      <c r="S69" s="364">
        <f t="shared" si="103"/>
        <v>0</v>
      </c>
      <c r="T69" s="364">
        <f t="shared" si="104"/>
        <v>0</v>
      </c>
      <c r="U69" s="364">
        <f t="shared" si="105"/>
        <v>0</v>
      </c>
      <c r="V69" s="364">
        <f t="shared" si="106"/>
        <v>0</v>
      </c>
      <c r="W69" s="364">
        <f t="shared" si="107"/>
        <v>0</v>
      </c>
      <c r="X69" s="364">
        <f t="shared" si="108"/>
        <v>0</v>
      </c>
      <c r="Y69" s="364">
        <f t="shared" si="109"/>
        <v>0</v>
      </c>
      <c r="Z69" s="364">
        <f t="shared" si="110"/>
        <v>0</v>
      </c>
      <c r="AA69" s="364">
        <f t="shared" si="111"/>
        <v>0</v>
      </c>
      <c r="AB69" s="364">
        <f t="shared" si="112"/>
        <v>0</v>
      </c>
      <c r="AC69" s="364">
        <f t="shared" si="113"/>
        <v>0</v>
      </c>
      <c r="AD69" s="364">
        <f t="shared" si="114"/>
        <v>0</v>
      </c>
      <c r="AE69" s="364">
        <f t="shared" si="115"/>
        <v>0</v>
      </c>
      <c r="AF69" s="364">
        <f t="shared" si="116"/>
        <v>0</v>
      </c>
      <c r="AG69" s="364"/>
      <c r="AH69" s="364"/>
      <c r="AI69" s="364"/>
      <c r="AJ69" s="364"/>
      <c r="AK69" s="364"/>
      <c r="AL69" s="364"/>
      <c r="AM69" s="364"/>
      <c r="AN69" s="364"/>
      <c r="AO69" s="364"/>
      <c r="AP69" s="364"/>
      <c r="AQ69" s="364"/>
      <c r="AR69" s="364"/>
      <c r="AS69" s="364"/>
      <c r="AT69" s="364"/>
      <c r="AU69" s="364"/>
      <c r="AV69" s="364"/>
      <c r="AW69" s="364"/>
      <c r="AX69" s="364"/>
      <c r="AY69" s="364"/>
      <c r="AZ69" s="364"/>
      <c r="BA69" s="364"/>
      <c r="BB69" s="364"/>
      <c r="BC69" s="364"/>
      <c r="BD69" s="364"/>
      <c r="BE69" s="364"/>
      <c r="BF69" s="364"/>
      <c r="BG69" s="364"/>
      <c r="BH69" s="364"/>
      <c r="BI69" s="364"/>
      <c r="BJ69" s="364"/>
      <c r="BK69" s="364"/>
      <c r="BL69" s="364"/>
      <c r="BM69" s="364"/>
      <c r="BN69" s="364"/>
      <c r="BO69" s="364"/>
      <c r="BP69" s="364"/>
      <c r="BQ69" s="364"/>
      <c r="BR69" s="364"/>
      <c r="BS69" s="364"/>
      <c r="BT69" s="364"/>
      <c r="BU69" s="364"/>
      <c r="BV69" s="364"/>
      <c r="BW69" s="364"/>
      <c r="BX69" s="364"/>
      <c r="BY69" s="364"/>
      <c r="BZ69" s="364"/>
      <c r="CA69" s="364"/>
      <c r="CB69" s="364"/>
      <c r="CC69" s="364"/>
      <c r="CD69" s="364"/>
      <c r="CE69" s="364"/>
      <c r="CF69" s="364"/>
      <c r="CG69" s="364"/>
      <c r="CH69" s="364"/>
      <c r="CI69" s="364"/>
      <c r="CJ69" s="364"/>
      <c r="CK69" s="364"/>
      <c r="CL69" s="364"/>
      <c r="CM69" s="364"/>
      <c r="CN69" s="364"/>
      <c r="CO69" s="364"/>
      <c r="CP69" s="364"/>
      <c r="CQ69" s="364"/>
      <c r="CR69" s="364"/>
      <c r="CS69" s="364"/>
      <c r="CT69" s="364"/>
      <c r="CU69" s="364"/>
      <c r="CV69" s="364"/>
      <c r="CW69" s="364"/>
      <c r="CX69" s="364"/>
      <c r="CY69" s="364"/>
      <c r="CZ69" s="364"/>
      <c r="DA69" s="364"/>
      <c r="DB69" s="364"/>
      <c r="DC69" s="364"/>
      <c r="DD69" s="364"/>
      <c r="DE69" s="364"/>
      <c r="DF69" s="364"/>
      <c r="DG69" s="364"/>
      <c r="DH69" s="364"/>
      <c r="DI69" s="364"/>
      <c r="DJ69" s="364"/>
      <c r="DK69" s="364"/>
      <c r="DL69" s="364"/>
      <c r="DM69" s="364"/>
      <c r="DN69" s="364"/>
      <c r="DO69" s="364"/>
      <c r="DP69" s="364"/>
      <c r="DQ69" s="364"/>
      <c r="DR69" s="364"/>
      <c r="DS69" s="364"/>
      <c r="DT69" s="364"/>
      <c r="DU69" s="364"/>
      <c r="DV69" s="364"/>
      <c r="DW69" s="364"/>
      <c r="DX69" s="364"/>
      <c r="DY69" s="364"/>
      <c r="DZ69" s="364"/>
      <c r="EA69" s="364"/>
      <c r="EB69" s="364"/>
      <c r="EC69" s="364"/>
      <c r="ED69" s="364"/>
      <c r="EE69" s="364"/>
      <c r="EF69" s="364"/>
      <c r="EG69" s="364"/>
      <c r="EH69" s="364"/>
      <c r="EI69" s="364"/>
      <c r="EJ69" s="364"/>
      <c r="EK69" s="364"/>
      <c r="EL69" s="364"/>
      <c r="EM69" s="364"/>
      <c r="EN69" s="364"/>
      <c r="EO69" s="364"/>
      <c r="EP69" s="364"/>
      <c r="EQ69" s="364"/>
      <c r="ER69" s="364"/>
      <c r="ES69" s="364"/>
      <c r="ET69" s="364"/>
      <c r="EU69" s="364"/>
      <c r="EV69" s="364"/>
      <c r="EW69" s="364"/>
      <c r="EX69" s="364"/>
      <c r="EY69" s="364"/>
      <c r="EZ69" s="364"/>
      <c r="FA69" s="364"/>
      <c r="FB69" s="364"/>
      <c r="FC69" s="364"/>
      <c r="FD69" s="364"/>
      <c r="FE69" s="364"/>
      <c r="FF69" s="364"/>
      <c r="FG69" s="364"/>
      <c r="FH69" s="364"/>
      <c r="FI69" s="364"/>
      <c r="FJ69" s="364"/>
      <c r="FK69" s="364"/>
      <c r="FL69" s="364"/>
      <c r="FM69" s="364"/>
      <c r="FN69" s="364"/>
      <c r="FO69" s="364"/>
      <c r="FP69" s="364"/>
      <c r="FQ69" s="364"/>
      <c r="FR69" s="364"/>
      <c r="FS69" s="364"/>
      <c r="FT69" s="364"/>
      <c r="FU69" s="364"/>
      <c r="FV69" s="364"/>
      <c r="FW69" s="364"/>
      <c r="FX69" s="364"/>
      <c r="FY69" s="364"/>
      <c r="FZ69" s="364"/>
      <c r="GA69" s="364"/>
      <c r="GB69" s="364"/>
      <c r="GC69" s="364"/>
      <c r="GD69" s="364"/>
      <c r="GE69" s="364"/>
      <c r="GF69" s="364"/>
      <c r="GG69" s="364"/>
      <c r="GH69" s="364"/>
      <c r="GI69" s="364"/>
      <c r="GJ69" s="364"/>
      <c r="GK69" s="364"/>
      <c r="GL69" s="364"/>
      <c r="GM69" s="364"/>
      <c r="GN69" s="364"/>
      <c r="GO69" s="364"/>
      <c r="GP69" s="364"/>
      <c r="GQ69" s="364"/>
      <c r="GR69" s="364"/>
      <c r="GS69" s="364"/>
      <c r="GT69" s="364"/>
      <c r="GU69" s="364"/>
      <c r="GV69" s="364"/>
      <c r="GW69" s="364"/>
      <c r="GX69" s="364"/>
      <c r="GY69" s="364"/>
      <c r="GZ69" s="364"/>
      <c r="HA69" s="364"/>
      <c r="HB69" s="364"/>
      <c r="HC69" s="364"/>
      <c r="HD69" s="364"/>
      <c r="HE69" s="364"/>
      <c r="HF69" s="364"/>
      <c r="HG69" s="364"/>
      <c r="HH69" s="364"/>
      <c r="HI69" s="364"/>
      <c r="HJ69" s="364"/>
      <c r="HK69" s="364"/>
      <c r="HL69" s="364"/>
      <c r="HM69" s="364"/>
      <c r="HN69" s="364"/>
      <c r="HO69" s="364"/>
      <c r="HP69" s="364"/>
      <c r="HQ69" s="364"/>
      <c r="HR69" s="364"/>
      <c r="HS69" s="364"/>
      <c r="HT69" s="364"/>
      <c r="HU69" s="364"/>
      <c r="HV69" s="364"/>
      <c r="HW69" s="364"/>
      <c r="HX69" s="364"/>
      <c r="HY69" s="364"/>
      <c r="HZ69" s="364"/>
      <c r="IA69" s="364"/>
      <c r="IB69" s="364"/>
      <c r="IC69" s="364"/>
      <c r="ID69" s="364"/>
      <c r="IE69" s="364"/>
      <c r="IF69" s="364"/>
      <c r="IG69" s="364"/>
      <c r="IH69" s="364"/>
      <c r="II69" s="364"/>
      <c r="IJ69" s="364"/>
      <c r="IK69" s="364"/>
      <c r="IL69" s="364"/>
      <c r="IM69" s="364"/>
      <c r="IN69" s="364"/>
      <c r="IO69" s="364"/>
      <c r="IP69" s="364"/>
      <c r="IQ69" s="364"/>
      <c r="IR69" s="364"/>
      <c r="IS69" s="364"/>
      <c r="IT69" s="364"/>
      <c r="IU69" s="364"/>
      <c r="IV69" s="364"/>
      <c r="IW69" s="364"/>
      <c r="IX69" s="364"/>
      <c r="IY69" s="364"/>
      <c r="IZ69" s="364"/>
      <c r="JA69" s="364"/>
      <c r="JB69" s="364"/>
      <c r="JC69" s="364"/>
      <c r="JD69" s="364"/>
      <c r="JE69" s="364"/>
      <c r="JF69" s="364"/>
      <c r="JG69" s="364"/>
      <c r="JH69" s="364"/>
      <c r="JI69" s="364"/>
      <c r="JJ69" s="364"/>
      <c r="JK69" s="364"/>
      <c r="JL69" s="364"/>
      <c r="JM69" s="364"/>
      <c r="JN69" s="364"/>
      <c r="JO69" s="364"/>
      <c r="JP69" s="364"/>
      <c r="JQ69" s="364"/>
      <c r="JR69" s="364"/>
      <c r="JS69" s="364"/>
      <c r="JT69" s="364"/>
      <c r="JU69" s="364"/>
      <c r="JV69" s="364"/>
      <c r="JW69" s="364"/>
      <c r="JX69" s="364"/>
      <c r="JY69" s="364"/>
      <c r="JZ69" s="364"/>
      <c r="KA69" s="364"/>
      <c r="KB69" s="364"/>
      <c r="KC69" s="364"/>
      <c r="KD69" s="364"/>
      <c r="KE69" s="364"/>
      <c r="KF69" s="364"/>
      <c r="KG69" s="364"/>
      <c r="KH69" s="364"/>
      <c r="KI69" s="364"/>
      <c r="KJ69" s="364"/>
      <c r="KK69" s="364"/>
      <c r="KL69" s="364"/>
      <c r="KM69" s="364"/>
      <c r="KN69" s="364"/>
      <c r="KO69" s="364"/>
      <c r="KP69" s="364"/>
      <c r="KQ69" s="364"/>
      <c r="KR69" s="364"/>
      <c r="KS69" s="364"/>
      <c r="KT69" s="364"/>
      <c r="KU69" s="364"/>
      <c r="KV69" s="364"/>
      <c r="KW69" s="364"/>
      <c r="KX69" s="364"/>
      <c r="KY69" s="364"/>
      <c r="KZ69" s="364"/>
      <c r="LA69" s="364"/>
      <c r="LB69" s="364"/>
      <c r="LC69" s="364"/>
      <c r="LD69" s="364"/>
      <c r="LE69" s="364"/>
      <c r="LF69" s="364"/>
      <c r="LG69" s="364"/>
      <c r="LH69" s="364"/>
      <c r="LI69" s="364"/>
      <c r="LJ69" s="364"/>
      <c r="LK69" s="364"/>
      <c r="LL69" s="364"/>
      <c r="LM69" s="364"/>
      <c r="LN69" s="364"/>
      <c r="LO69" s="364"/>
      <c r="LP69" s="364"/>
      <c r="LQ69" s="364"/>
      <c r="LR69" s="364"/>
      <c r="LS69" s="364"/>
      <c r="LT69" s="364"/>
      <c r="LU69" s="364"/>
      <c r="LV69" s="364"/>
      <c r="LW69" s="364"/>
      <c r="LX69" s="364"/>
      <c r="LY69" s="364"/>
      <c r="LZ69" s="364"/>
      <c r="MA69" s="364"/>
      <c r="MB69" s="364"/>
      <c r="MC69" s="364"/>
      <c r="MD69" s="364"/>
      <c r="ME69" s="364"/>
      <c r="MF69" s="364"/>
      <c r="MG69" s="364"/>
      <c r="MH69" s="364"/>
      <c r="MI69" s="364"/>
      <c r="MJ69" s="364"/>
      <c r="MK69" s="364"/>
      <c r="ML69" s="364"/>
      <c r="MM69" s="364"/>
      <c r="MN69" s="364"/>
      <c r="MO69" s="364"/>
      <c r="MP69" s="364"/>
      <c r="MQ69" s="364"/>
      <c r="MR69" s="364"/>
      <c r="MS69" s="364"/>
      <c r="MT69" s="364"/>
      <c r="MU69" s="364"/>
      <c r="MV69" s="364"/>
      <c r="MW69" s="364"/>
      <c r="MX69" s="364"/>
      <c r="MY69" s="364"/>
      <c r="MZ69" s="364"/>
      <c r="NA69" s="364"/>
      <c r="NB69" s="364"/>
      <c r="NC69" s="364"/>
      <c r="ND69" s="364"/>
      <c r="NE69" s="364"/>
      <c r="NF69" s="364"/>
      <c r="NG69" s="364"/>
      <c r="NH69" s="364"/>
      <c r="NI69" s="364"/>
      <c r="NJ69" s="364"/>
      <c r="NK69" s="364"/>
      <c r="NL69" s="364"/>
      <c r="NM69" s="364"/>
      <c r="NN69" s="364"/>
      <c r="NO69" s="364"/>
      <c r="NP69" s="364"/>
      <c r="NQ69" s="364"/>
      <c r="NR69" s="364"/>
      <c r="NS69" s="364"/>
      <c r="NT69" s="364"/>
      <c r="NU69" s="364"/>
      <c r="NV69" s="364"/>
      <c r="NW69" s="364"/>
      <c r="NX69" s="364"/>
      <c r="NY69" s="364"/>
      <c r="NZ69" s="364"/>
      <c r="OA69" s="364"/>
      <c r="OB69" s="364"/>
      <c r="OC69" s="364"/>
      <c r="OD69" s="364"/>
      <c r="OE69" s="364"/>
      <c r="OF69" s="364"/>
      <c r="OG69" s="364"/>
      <c r="OH69" s="364"/>
      <c r="OI69" s="364"/>
      <c r="OJ69" s="364"/>
      <c r="OK69" s="364"/>
      <c r="OL69" s="364"/>
      <c r="OM69" s="364"/>
      <c r="ON69" s="364"/>
      <c r="OO69" s="364"/>
      <c r="OP69" s="364"/>
      <c r="OQ69" s="364"/>
      <c r="OR69" s="364"/>
      <c r="OS69" s="364"/>
      <c r="OT69" s="364"/>
      <c r="OU69" s="364"/>
      <c r="OV69" s="364"/>
      <c r="OW69" s="364"/>
      <c r="OX69" s="364"/>
      <c r="OY69" s="364"/>
      <c r="OZ69" s="364"/>
      <c r="PA69" s="364"/>
      <c r="PB69" s="364"/>
      <c r="PC69" s="364"/>
      <c r="PD69" s="364"/>
      <c r="PE69" s="364"/>
      <c r="PF69" s="364"/>
      <c r="PG69" s="364"/>
      <c r="PH69" s="364"/>
      <c r="PI69" s="364"/>
      <c r="PJ69" s="364"/>
      <c r="PK69" s="364"/>
      <c r="PL69" s="364"/>
      <c r="PM69" s="364"/>
    </row>
    <row r="70" spans="1:429" ht="15">
      <c r="A70" s="365" t="s">
        <v>646</v>
      </c>
      <c r="B70" s="364">
        <f t="shared" si="86"/>
        <v>0</v>
      </c>
      <c r="C70" s="364">
        <f t="shared" si="87"/>
        <v>0</v>
      </c>
      <c r="D70" s="364">
        <f t="shared" si="88"/>
        <v>0</v>
      </c>
      <c r="E70" s="364">
        <f t="shared" si="89"/>
        <v>0</v>
      </c>
      <c r="F70" s="364">
        <f t="shared" si="90"/>
        <v>0</v>
      </c>
      <c r="G70" s="364">
        <f t="shared" si="91"/>
        <v>0</v>
      </c>
      <c r="H70" s="364">
        <f t="shared" si="92"/>
        <v>0</v>
      </c>
      <c r="I70" s="364">
        <f t="shared" si="93"/>
        <v>0</v>
      </c>
      <c r="J70" s="364">
        <f t="shared" si="94"/>
        <v>0</v>
      </c>
      <c r="K70" s="364">
        <f t="shared" si="95"/>
        <v>0</v>
      </c>
      <c r="L70" s="364">
        <f t="shared" si="96"/>
        <v>0</v>
      </c>
      <c r="M70" s="364">
        <f t="shared" si="97"/>
        <v>0</v>
      </c>
      <c r="N70" s="364">
        <f t="shared" si="98"/>
        <v>0</v>
      </c>
      <c r="O70" s="364">
        <f t="shared" si="99"/>
        <v>0</v>
      </c>
      <c r="P70" s="364">
        <f t="shared" si="100"/>
        <v>0</v>
      </c>
      <c r="Q70" s="364">
        <f t="shared" si="101"/>
        <v>0</v>
      </c>
      <c r="R70" s="364">
        <f t="shared" si="102"/>
        <v>0</v>
      </c>
      <c r="S70" s="364">
        <f t="shared" si="103"/>
        <v>0</v>
      </c>
      <c r="T70" s="364">
        <f t="shared" si="104"/>
        <v>0</v>
      </c>
      <c r="U70" s="364">
        <f t="shared" si="105"/>
        <v>0</v>
      </c>
      <c r="V70" s="364">
        <f t="shared" si="106"/>
        <v>0</v>
      </c>
      <c r="W70" s="364">
        <f t="shared" si="107"/>
        <v>0</v>
      </c>
      <c r="X70" s="364">
        <f t="shared" si="108"/>
        <v>0</v>
      </c>
      <c r="Y70" s="364">
        <f t="shared" si="109"/>
        <v>0</v>
      </c>
      <c r="Z70" s="364">
        <f t="shared" si="110"/>
        <v>0</v>
      </c>
      <c r="AA70" s="364">
        <f t="shared" si="111"/>
        <v>0</v>
      </c>
      <c r="AB70" s="364">
        <f t="shared" si="112"/>
        <v>0</v>
      </c>
      <c r="AC70" s="364">
        <f t="shared" si="113"/>
        <v>0</v>
      </c>
      <c r="AD70" s="364">
        <f t="shared" si="114"/>
        <v>0</v>
      </c>
      <c r="AE70" s="364">
        <f t="shared" si="115"/>
        <v>0</v>
      </c>
      <c r="AF70" s="364">
        <f t="shared" si="116"/>
        <v>0</v>
      </c>
      <c r="AG70" s="364"/>
      <c r="AH70" s="364"/>
      <c r="AI70" s="364"/>
      <c r="AJ70" s="364"/>
      <c r="AK70" s="364"/>
      <c r="AL70" s="364"/>
      <c r="AM70" s="364"/>
      <c r="AN70" s="364"/>
      <c r="AO70" s="364"/>
      <c r="AP70" s="364"/>
      <c r="AQ70" s="364"/>
      <c r="AR70" s="364"/>
      <c r="AS70" s="364"/>
      <c r="AT70" s="364"/>
      <c r="AU70" s="364"/>
      <c r="AV70" s="364"/>
      <c r="AW70" s="364"/>
      <c r="AX70" s="364"/>
      <c r="AY70" s="364"/>
      <c r="AZ70" s="364"/>
      <c r="BA70" s="364"/>
      <c r="BB70" s="364"/>
      <c r="BC70" s="364"/>
      <c r="BD70" s="364"/>
      <c r="BE70" s="364"/>
      <c r="BF70" s="364"/>
      <c r="BG70" s="364"/>
      <c r="BH70" s="364"/>
      <c r="BI70" s="364"/>
      <c r="BJ70" s="364"/>
      <c r="BK70" s="364"/>
      <c r="BL70" s="364"/>
      <c r="BM70" s="364"/>
      <c r="BN70" s="364"/>
      <c r="BO70" s="364"/>
      <c r="BP70" s="364"/>
      <c r="BQ70" s="364"/>
      <c r="BR70" s="364"/>
      <c r="BS70" s="364"/>
      <c r="BT70" s="364"/>
      <c r="BU70" s="364"/>
      <c r="BV70" s="364"/>
      <c r="BW70" s="364"/>
      <c r="BX70" s="364"/>
      <c r="BY70" s="364"/>
      <c r="BZ70" s="364"/>
      <c r="CA70" s="364"/>
      <c r="CB70" s="364"/>
      <c r="CC70" s="364"/>
      <c r="CD70" s="364"/>
      <c r="CE70" s="364"/>
      <c r="CF70" s="364"/>
      <c r="CG70" s="364"/>
      <c r="CH70" s="364"/>
      <c r="CI70" s="364"/>
      <c r="CJ70" s="364"/>
      <c r="CK70" s="364"/>
      <c r="CL70" s="364"/>
      <c r="CM70" s="364"/>
      <c r="CN70" s="364"/>
      <c r="CO70" s="364"/>
      <c r="CP70" s="364"/>
      <c r="CQ70" s="364"/>
      <c r="CR70" s="364"/>
      <c r="CS70" s="364"/>
      <c r="CT70" s="364"/>
      <c r="CU70" s="364"/>
      <c r="CV70" s="364"/>
      <c r="CW70" s="364"/>
      <c r="CX70" s="364"/>
      <c r="CY70" s="364"/>
      <c r="CZ70" s="364"/>
      <c r="DA70" s="364"/>
      <c r="DB70" s="364"/>
      <c r="DC70" s="364"/>
      <c r="DD70" s="364"/>
      <c r="DE70" s="364"/>
      <c r="DF70" s="364"/>
      <c r="DG70" s="364"/>
      <c r="DH70" s="364"/>
      <c r="DI70" s="364"/>
      <c r="DJ70" s="364"/>
      <c r="DK70" s="364"/>
      <c r="DL70" s="364"/>
      <c r="DM70" s="364"/>
      <c r="DN70" s="364"/>
      <c r="DO70" s="364"/>
      <c r="DP70" s="364"/>
      <c r="DQ70" s="364"/>
      <c r="DR70" s="364"/>
      <c r="DS70" s="364"/>
      <c r="DT70" s="364"/>
      <c r="DU70" s="364"/>
      <c r="DV70" s="364"/>
      <c r="DW70" s="364"/>
      <c r="DX70" s="364"/>
      <c r="DY70" s="364"/>
      <c r="DZ70" s="364"/>
      <c r="EA70" s="364"/>
      <c r="EB70" s="364"/>
      <c r="EC70" s="364"/>
      <c r="ED70" s="364"/>
      <c r="EE70" s="364"/>
      <c r="EF70" s="364"/>
      <c r="EG70" s="364"/>
      <c r="EH70" s="364"/>
      <c r="EI70" s="364"/>
      <c r="EJ70" s="364"/>
      <c r="EK70" s="364"/>
      <c r="EL70" s="364"/>
      <c r="EM70" s="364"/>
      <c r="EN70" s="364"/>
      <c r="EO70" s="364"/>
      <c r="EP70" s="364"/>
      <c r="EQ70" s="364"/>
      <c r="ER70" s="364"/>
      <c r="ES70" s="364"/>
      <c r="ET70" s="364"/>
      <c r="EU70" s="364"/>
      <c r="EV70" s="364"/>
      <c r="EW70" s="364"/>
      <c r="EX70" s="364"/>
      <c r="EY70" s="364"/>
      <c r="EZ70" s="364"/>
      <c r="FA70" s="364"/>
      <c r="FB70" s="364"/>
      <c r="FC70" s="364"/>
      <c r="FD70" s="364"/>
      <c r="FE70" s="364"/>
      <c r="FF70" s="364"/>
      <c r="FG70" s="364"/>
      <c r="FH70" s="364"/>
      <c r="FI70" s="364"/>
      <c r="FJ70" s="364"/>
      <c r="FK70" s="364"/>
      <c r="FL70" s="364"/>
      <c r="FM70" s="364"/>
      <c r="FN70" s="364"/>
      <c r="FO70" s="364"/>
      <c r="FP70" s="364"/>
      <c r="FQ70" s="364"/>
      <c r="FR70" s="364"/>
      <c r="FS70" s="364"/>
      <c r="FT70" s="364"/>
      <c r="FU70" s="364"/>
      <c r="FV70" s="364"/>
      <c r="FW70" s="364"/>
      <c r="FX70" s="364"/>
      <c r="FY70" s="364"/>
      <c r="FZ70" s="364"/>
      <c r="GA70" s="364"/>
      <c r="GB70" s="364"/>
      <c r="GC70" s="364"/>
      <c r="GD70" s="364"/>
      <c r="GE70" s="364"/>
      <c r="GF70" s="364"/>
      <c r="GG70" s="364"/>
      <c r="GH70" s="364"/>
      <c r="GI70" s="364"/>
      <c r="GJ70" s="364"/>
      <c r="GK70" s="364"/>
      <c r="GL70" s="364"/>
      <c r="GM70" s="364"/>
      <c r="GN70" s="364"/>
      <c r="GO70" s="364"/>
      <c r="GP70" s="364"/>
      <c r="GQ70" s="364"/>
      <c r="GR70" s="364"/>
      <c r="GS70" s="364"/>
      <c r="GT70" s="364"/>
      <c r="GU70" s="364"/>
      <c r="GV70" s="364"/>
      <c r="GW70" s="364"/>
      <c r="GX70" s="364"/>
      <c r="GY70" s="364"/>
      <c r="GZ70" s="364"/>
      <c r="HA70" s="364"/>
      <c r="HB70" s="364"/>
      <c r="HC70" s="364"/>
      <c r="HD70" s="364"/>
      <c r="HE70" s="364"/>
      <c r="HF70" s="364"/>
      <c r="HG70" s="364"/>
      <c r="HH70" s="364"/>
      <c r="HI70" s="364"/>
      <c r="HJ70" s="364"/>
      <c r="HK70" s="364"/>
      <c r="HL70" s="364"/>
      <c r="HM70" s="364"/>
      <c r="HN70" s="364"/>
      <c r="HO70" s="364"/>
      <c r="HP70" s="364"/>
      <c r="HQ70" s="364"/>
      <c r="HR70" s="364"/>
      <c r="HS70" s="364"/>
      <c r="HT70" s="364"/>
      <c r="HU70" s="364"/>
      <c r="HV70" s="364"/>
      <c r="HW70" s="364"/>
      <c r="HX70" s="364"/>
      <c r="HY70" s="364"/>
      <c r="HZ70" s="364"/>
      <c r="IA70" s="364"/>
      <c r="IB70" s="364"/>
      <c r="IC70" s="364"/>
      <c r="ID70" s="364"/>
      <c r="IE70" s="364"/>
      <c r="IF70" s="364"/>
      <c r="IG70" s="364"/>
      <c r="IH70" s="364"/>
      <c r="II70" s="364"/>
      <c r="IJ70" s="364"/>
      <c r="IK70" s="364"/>
      <c r="IL70" s="364"/>
      <c r="IM70" s="364"/>
      <c r="IN70" s="364"/>
      <c r="IO70" s="364"/>
      <c r="IP70" s="364"/>
      <c r="IQ70" s="364"/>
      <c r="IR70" s="364"/>
      <c r="IS70" s="364"/>
      <c r="IT70" s="364"/>
      <c r="IU70" s="364"/>
      <c r="IV70" s="364"/>
      <c r="IW70" s="364"/>
      <c r="IX70" s="364"/>
      <c r="IY70" s="364"/>
      <c r="IZ70" s="364"/>
      <c r="JA70" s="364"/>
      <c r="JB70" s="364"/>
      <c r="JC70" s="364"/>
      <c r="JD70" s="364"/>
      <c r="JE70" s="364"/>
      <c r="JF70" s="364"/>
      <c r="JG70" s="364"/>
      <c r="JH70" s="364"/>
      <c r="JI70" s="364"/>
      <c r="JJ70" s="364"/>
      <c r="JK70" s="364"/>
      <c r="JL70" s="364"/>
      <c r="JM70" s="364"/>
      <c r="JN70" s="364"/>
      <c r="JO70" s="364"/>
      <c r="JP70" s="364"/>
      <c r="JQ70" s="364"/>
      <c r="JR70" s="364"/>
      <c r="JS70" s="364"/>
      <c r="JT70" s="364"/>
      <c r="JU70" s="364"/>
      <c r="JV70" s="364"/>
      <c r="JW70" s="364"/>
      <c r="JX70" s="364"/>
      <c r="JY70" s="364"/>
      <c r="JZ70" s="364"/>
      <c r="KA70" s="364"/>
      <c r="KB70" s="364"/>
      <c r="KC70" s="364"/>
      <c r="KD70" s="364"/>
      <c r="KE70" s="364"/>
      <c r="KF70" s="364"/>
      <c r="KG70" s="364"/>
      <c r="KH70" s="364"/>
      <c r="KI70" s="364"/>
      <c r="KJ70" s="364"/>
      <c r="KK70" s="364"/>
      <c r="KL70" s="364"/>
      <c r="KM70" s="364"/>
      <c r="KN70" s="364"/>
      <c r="KO70" s="364"/>
      <c r="KP70" s="364"/>
      <c r="KQ70" s="364"/>
      <c r="KR70" s="364"/>
      <c r="KS70" s="364"/>
      <c r="KT70" s="364"/>
      <c r="KU70" s="364"/>
      <c r="KV70" s="364"/>
      <c r="KW70" s="364"/>
      <c r="KX70" s="364"/>
      <c r="KY70" s="364"/>
      <c r="KZ70" s="364"/>
      <c r="LA70" s="364"/>
      <c r="LB70" s="364"/>
      <c r="LC70" s="364"/>
      <c r="LD70" s="364"/>
      <c r="LE70" s="364"/>
      <c r="LF70" s="364"/>
      <c r="LG70" s="364"/>
      <c r="LH70" s="364"/>
      <c r="LI70" s="364"/>
      <c r="LJ70" s="364"/>
      <c r="LK70" s="364"/>
      <c r="LL70" s="364"/>
      <c r="LM70" s="364"/>
      <c r="LN70" s="364"/>
      <c r="LO70" s="364"/>
      <c r="LP70" s="364"/>
      <c r="LQ70" s="364"/>
      <c r="LR70" s="364"/>
      <c r="LS70" s="364"/>
      <c r="LT70" s="364"/>
      <c r="LU70" s="364"/>
      <c r="LV70" s="364"/>
      <c r="LW70" s="364"/>
      <c r="LX70" s="364"/>
      <c r="LY70" s="364"/>
      <c r="LZ70" s="364"/>
      <c r="MA70" s="364"/>
      <c r="MB70" s="364"/>
      <c r="MC70" s="364"/>
      <c r="MD70" s="364"/>
      <c r="ME70" s="364"/>
      <c r="MF70" s="364"/>
      <c r="MG70" s="364"/>
      <c r="MH70" s="364"/>
      <c r="MI70" s="364"/>
      <c r="MJ70" s="364"/>
      <c r="MK70" s="364"/>
      <c r="ML70" s="364"/>
      <c r="MM70" s="364"/>
      <c r="MN70" s="364"/>
      <c r="MO70" s="364"/>
      <c r="MP70" s="364"/>
      <c r="MQ70" s="364"/>
      <c r="MR70" s="364"/>
      <c r="MS70" s="364"/>
      <c r="MT70" s="364"/>
      <c r="MU70" s="364"/>
      <c r="MV70" s="364"/>
      <c r="MW70" s="364"/>
      <c r="MX70" s="364"/>
      <c r="MY70" s="364"/>
      <c r="MZ70" s="364"/>
      <c r="NA70" s="364"/>
      <c r="NB70" s="364"/>
      <c r="NC70" s="364"/>
      <c r="ND70" s="364"/>
      <c r="NE70" s="364"/>
      <c r="NF70" s="364"/>
      <c r="NG70" s="364"/>
      <c r="NH70" s="364"/>
      <c r="NI70" s="364"/>
      <c r="NJ70" s="364"/>
      <c r="NK70" s="364"/>
      <c r="NL70" s="364"/>
      <c r="NM70" s="364"/>
      <c r="NN70" s="364"/>
      <c r="NO70" s="364"/>
      <c r="NP70" s="364"/>
      <c r="NQ70" s="364"/>
      <c r="NR70" s="364"/>
      <c r="NS70" s="364"/>
      <c r="NT70" s="364"/>
      <c r="NU70" s="364"/>
      <c r="NV70" s="364"/>
      <c r="NW70" s="364"/>
      <c r="NX70" s="364"/>
      <c r="NY70" s="364"/>
      <c r="NZ70" s="364"/>
      <c r="OA70" s="364"/>
      <c r="OB70" s="364"/>
      <c r="OC70" s="364"/>
      <c r="OD70" s="364"/>
      <c r="OE70" s="364"/>
      <c r="OF70" s="364"/>
      <c r="OG70" s="364"/>
      <c r="OH70" s="364"/>
      <c r="OI70" s="364"/>
      <c r="OJ70" s="364"/>
      <c r="OK70" s="364"/>
      <c r="OL70" s="364"/>
      <c r="OM70" s="364"/>
      <c r="ON70" s="364"/>
      <c r="OO70" s="364"/>
      <c r="OP70" s="364"/>
      <c r="OQ70" s="364"/>
      <c r="OR70" s="364"/>
      <c r="OS70" s="364"/>
      <c r="OT70" s="364"/>
      <c r="OU70" s="364"/>
      <c r="OV70" s="364"/>
      <c r="OW70" s="364"/>
      <c r="OX70" s="364"/>
      <c r="OY70" s="364"/>
      <c r="OZ70" s="364"/>
      <c r="PA70" s="364"/>
      <c r="PB70" s="364"/>
      <c r="PC70" s="364"/>
      <c r="PD70" s="364"/>
      <c r="PE70" s="364"/>
      <c r="PF70" s="364"/>
      <c r="PG70" s="364"/>
      <c r="PH70" s="364"/>
      <c r="PI70" s="364"/>
      <c r="PJ70" s="364"/>
      <c r="PK70" s="364"/>
      <c r="PL70" s="364"/>
      <c r="PM70" s="364"/>
    </row>
    <row r="71" spans="1:429" ht="15">
      <c r="A71" s="365" t="s">
        <v>647</v>
      </c>
      <c r="B71" s="364">
        <f t="shared" si="86"/>
        <v>0</v>
      </c>
      <c r="C71" s="364">
        <f t="shared" si="87"/>
        <v>0</v>
      </c>
      <c r="D71" s="364">
        <f t="shared" si="88"/>
        <v>0</v>
      </c>
      <c r="E71" s="364">
        <f t="shared" si="89"/>
        <v>0</v>
      </c>
      <c r="F71" s="364">
        <f t="shared" si="90"/>
        <v>0</v>
      </c>
      <c r="G71" s="364">
        <f t="shared" si="91"/>
        <v>0</v>
      </c>
      <c r="H71" s="364">
        <f t="shared" si="92"/>
        <v>0</v>
      </c>
      <c r="I71" s="364">
        <f t="shared" si="93"/>
        <v>0</v>
      </c>
      <c r="J71" s="364">
        <f t="shared" si="94"/>
        <v>0</v>
      </c>
      <c r="K71" s="364">
        <f t="shared" si="95"/>
        <v>0</v>
      </c>
      <c r="L71" s="364">
        <f t="shared" si="96"/>
        <v>0</v>
      </c>
      <c r="M71" s="364">
        <f t="shared" si="97"/>
        <v>0</v>
      </c>
      <c r="N71" s="364">
        <f t="shared" si="98"/>
        <v>0</v>
      </c>
      <c r="O71" s="364">
        <f t="shared" si="99"/>
        <v>0</v>
      </c>
      <c r="P71" s="364">
        <f t="shared" si="100"/>
        <v>0</v>
      </c>
      <c r="Q71" s="364">
        <f t="shared" si="101"/>
        <v>0</v>
      </c>
      <c r="R71" s="364">
        <f t="shared" si="102"/>
        <v>0</v>
      </c>
      <c r="S71" s="364">
        <f t="shared" si="103"/>
        <v>0</v>
      </c>
      <c r="T71" s="364">
        <f t="shared" si="104"/>
        <v>0</v>
      </c>
      <c r="U71" s="364">
        <f t="shared" si="105"/>
        <v>0</v>
      </c>
      <c r="V71" s="364">
        <f t="shared" si="106"/>
        <v>0</v>
      </c>
      <c r="W71" s="364">
        <f t="shared" si="107"/>
        <v>0</v>
      </c>
      <c r="X71" s="364">
        <f t="shared" si="108"/>
        <v>0</v>
      </c>
      <c r="Y71" s="364">
        <f t="shared" si="109"/>
        <v>0</v>
      </c>
      <c r="Z71" s="364">
        <f t="shared" si="110"/>
        <v>0</v>
      </c>
      <c r="AA71" s="364">
        <f t="shared" si="111"/>
        <v>0</v>
      </c>
      <c r="AB71" s="364">
        <f t="shared" si="112"/>
        <v>0</v>
      </c>
      <c r="AC71" s="364">
        <f t="shared" si="113"/>
        <v>0</v>
      </c>
      <c r="AD71" s="364">
        <f t="shared" si="114"/>
        <v>0</v>
      </c>
      <c r="AE71" s="364">
        <f t="shared" si="115"/>
        <v>0</v>
      </c>
      <c r="AF71" s="364">
        <f t="shared" si="116"/>
        <v>0</v>
      </c>
      <c r="AG71" s="364"/>
      <c r="AH71" s="364"/>
      <c r="AI71" s="364"/>
      <c r="AJ71" s="364"/>
      <c r="AK71" s="364"/>
      <c r="AL71" s="364"/>
      <c r="AM71" s="364"/>
      <c r="AN71" s="364"/>
      <c r="AO71" s="364"/>
      <c r="AP71" s="364"/>
      <c r="AQ71" s="364"/>
      <c r="AR71" s="364"/>
      <c r="AS71" s="364"/>
      <c r="AT71" s="364"/>
      <c r="AU71" s="364"/>
      <c r="AV71" s="364"/>
      <c r="AW71" s="364"/>
      <c r="AX71" s="364"/>
      <c r="AY71" s="364"/>
      <c r="AZ71" s="364"/>
      <c r="BA71" s="364"/>
      <c r="BB71" s="364"/>
      <c r="BC71" s="364"/>
      <c r="BD71" s="364"/>
      <c r="BE71" s="364"/>
      <c r="BF71" s="364"/>
      <c r="BG71" s="364"/>
      <c r="BH71" s="364"/>
      <c r="BI71" s="364"/>
      <c r="BJ71" s="364"/>
      <c r="BK71" s="364"/>
      <c r="BL71" s="364"/>
      <c r="BM71" s="364"/>
      <c r="BN71" s="364"/>
      <c r="BO71" s="364"/>
      <c r="BP71" s="364"/>
      <c r="BQ71" s="364"/>
      <c r="BR71" s="364"/>
      <c r="BS71" s="364"/>
      <c r="BT71" s="364"/>
      <c r="BU71" s="364"/>
      <c r="BV71" s="364"/>
      <c r="BW71" s="364"/>
      <c r="BX71" s="364"/>
      <c r="BY71" s="364"/>
      <c r="BZ71" s="364"/>
      <c r="CA71" s="364"/>
      <c r="CB71" s="364"/>
      <c r="CC71" s="364"/>
      <c r="CD71" s="364"/>
      <c r="CE71" s="364"/>
      <c r="CF71" s="364"/>
      <c r="CG71" s="364"/>
      <c r="CH71" s="364"/>
      <c r="CI71" s="364"/>
      <c r="CJ71" s="364"/>
      <c r="CK71" s="364"/>
      <c r="CL71" s="364"/>
      <c r="CM71" s="364"/>
      <c r="CN71" s="364"/>
      <c r="CO71" s="364"/>
      <c r="CP71" s="364"/>
      <c r="CQ71" s="364"/>
      <c r="CR71" s="364"/>
      <c r="CS71" s="364"/>
      <c r="CT71" s="364"/>
      <c r="CU71" s="364"/>
      <c r="CV71" s="364"/>
      <c r="CW71" s="364"/>
      <c r="CX71" s="364"/>
      <c r="CY71" s="364"/>
      <c r="CZ71" s="364"/>
      <c r="DA71" s="364"/>
      <c r="DB71" s="364"/>
      <c r="DC71" s="364"/>
      <c r="DD71" s="364"/>
      <c r="DE71" s="364"/>
      <c r="DF71" s="364"/>
      <c r="DG71" s="364"/>
      <c r="DH71" s="364"/>
      <c r="DI71" s="364"/>
      <c r="DJ71" s="364"/>
      <c r="DK71" s="364"/>
      <c r="DL71" s="364"/>
      <c r="DM71" s="364"/>
      <c r="DN71" s="364"/>
      <c r="DO71" s="364"/>
      <c r="DP71" s="364"/>
      <c r="DQ71" s="364"/>
      <c r="DR71" s="364"/>
      <c r="DS71" s="364"/>
      <c r="DT71" s="364"/>
      <c r="DU71" s="364"/>
      <c r="DV71" s="364"/>
      <c r="DW71" s="364"/>
      <c r="DX71" s="364"/>
      <c r="DY71" s="364"/>
      <c r="DZ71" s="364"/>
      <c r="EA71" s="364"/>
      <c r="EB71" s="364"/>
      <c r="EC71" s="364"/>
      <c r="ED71" s="364"/>
      <c r="EE71" s="364"/>
      <c r="EF71" s="364"/>
      <c r="EG71" s="364"/>
      <c r="EH71" s="364"/>
      <c r="EI71" s="364"/>
      <c r="EJ71" s="364"/>
      <c r="EK71" s="364"/>
      <c r="EL71" s="364"/>
      <c r="EM71" s="364"/>
      <c r="EN71" s="364"/>
      <c r="EO71" s="364"/>
      <c r="EP71" s="364"/>
      <c r="EQ71" s="364"/>
      <c r="ER71" s="364"/>
      <c r="ES71" s="364"/>
      <c r="ET71" s="364"/>
      <c r="EU71" s="364"/>
      <c r="EV71" s="364"/>
      <c r="EW71" s="364"/>
      <c r="EX71" s="364"/>
      <c r="EY71" s="364"/>
      <c r="EZ71" s="364"/>
      <c r="FA71" s="364"/>
      <c r="FB71" s="364"/>
      <c r="FC71" s="364"/>
      <c r="FD71" s="364"/>
      <c r="FE71" s="364"/>
      <c r="FF71" s="364"/>
      <c r="FG71" s="364"/>
      <c r="FH71" s="364"/>
      <c r="FI71" s="364"/>
      <c r="FJ71" s="364"/>
      <c r="FK71" s="364"/>
      <c r="FL71" s="364"/>
      <c r="FM71" s="364"/>
      <c r="FN71" s="364"/>
      <c r="FO71" s="364"/>
      <c r="FP71" s="364"/>
      <c r="FQ71" s="364"/>
      <c r="FR71" s="364"/>
      <c r="FS71" s="364"/>
      <c r="FT71" s="364"/>
      <c r="FU71" s="364"/>
      <c r="FV71" s="364"/>
      <c r="FW71" s="364"/>
      <c r="FX71" s="364"/>
      <c r="FY71" s="364"/>
      <c r="FZ71" s="364"/>
      <c r="GA71" s="364"/>
      <c r="GB71" s="364"/>
      <c r="GC71" s="364"/>
      <c r="GD71" s="364"/>
      <c r="GE71" s="364"/>
      <c r="GF71" s="364"/>
      <c r="GG71" s="364"/>
      <c r="GH71" s="364"/>
      <c r="GI71" s="364"/>
      <c r="GJ71" s="364"/>
      <c r="GK71" s="364"/>
      <c r="GL71" s="364"/>
      <c r="GM71" s="364"/>
      <c r="GN71" s="364"/>
      <c r="GO71" s="364"/>
      <c r="GP71" s="364"/>
      <c r="GQ71" s="364"/>
      <c r="GR71" s="364"/>
      <c r="GS71" s="364"/>
      <c r="GT71" s="364"/>
      <c r="GU71" s="364"/>
      <c r="GV71" s="364"/>
      <c r="GW71" s="364"/>
      <c r="GX71" s="364"/>
      <c r="GY71" s="364"/>
      <c r="GZ71" s="364"/>
      <c r="HA71" s="364"/>
      <c r="HB71" s="364"/>
      <c r="HC71" s="364"/>
      <c r="HD71" s="364"/>
      <c r="HE71" s="364"/>
      <c r="HF71" s="364"/>
      <c r="HG71" s="364"/>
      <c r="HH71" s="364"/>
      <c r="HI71" s="364"/>
      <c r="HJ71" s="364"/>
      <c r="HK71" s="364"/>
      <c r="HL71" s="364"/>
      <c r="HM71" s="364"/>
      <c r="HN71" s="364"/>
      <c r="HO71" s="364"/>
      <c r="HP71" s="364"/>
      <c r="HQ71" s="364"/>
      <c r="HR71" s="364"/>
      <c r="HS71" s="364"/>
      <c r="HT71" s="364"/>
      <c r="HU71" s="364"/>
      <c r="HV71" s="364"/>
      <c r="HW71" s="364"/>
      <c r="HX71" s="364"/>
      <c r="HY71" s="364"/>
      <c r="HZ71" s="364"/>
      <c r="IA71" s="364"/>
      <c r="IB71" s="364"/>
      <c r="IC71" s="364"/>
      <c r="ID71" s="364"/>
      <c r="IE71" s="364"/>
      <c r="IF71" s="364"/>
      <c r="IG71" s="364"/>
      <c r="IH71" s="364"/>
      <c r="II71" s="364"/>
      <c r="IJ71" s="364"/>
      <c r="IK71" s="364"/>
      <c r="IL71" s="364"/>
      <c r="IM71" s="364"/>
      <c r="IN71" s="364"/>
      <c r="IO71" s="364"/>
      <c r="IP71" s="364"/>
      <c r="IQ71" s="364"/>
      <c r="IR71" s="364"/>
      <c r="IS71" s="364"/>
      <c r="IT71" s="364"/>
      <c r="IU71" s="364"/>
      <c r="IV71" s="364"/>
      <c r="IW71" s="364"/>
      <c r="IX71" s="364"/>
      <c r="IY71" s="364"/>
      <c r="IZ71" s="364"/>
      <c r="JA71" s="364"/>
      <c r="JB71" s="364"/>
      <c r="JC71" s="364"/>
      <c r="JD71" s="364"/>
      <c r="JE71" s="364"/>
      <c r="JF71" s="364"/>
      <c r="JG71" s="364"/>
      <c r="JH71" s="364"/>
      <c r="JI71" s="364"/>
      <c r="JJ71" s="364"/>
      <c r="JK71" s="364"/>
      <c r="JL71" s="364"/>
      <c r="JM71" s="364"/>
      <c r="JN71" s="364"/>
      <c r="JO71" s="364"/>
      <c r="JP71" s="364"/>
      <c r="JQ71" s="364"/>
      <c r="JR71" s="364"/>
      <c r="JS71" s="364"/>
      <c r="JT71" s="364"/>
      <c r="JU71" s="364"/>
      <c r="JV71" s="364"/>
      <c r="JW71" s="364"/>
      <c r="JX71" s="364"/>
      <c r="JY71" s="364"/>
      <c r="JZ71" s="364"/>
      <c r="KA71" s="364"/>
      <c r="KB71" s="364"/>
      <c r="KC71" s="364"/>
      <c r="KD71" s="364"/>
      <c r="KE71" s="364"/>
      <c r="KF71" s="364"/>
      <c r="KG71" s="364"/>
      <c r="KH71" s="364"/>
      <c r="KI71" s="364"/>
      <c r="KJ71" s="364"/>
      <c r="KK71" s="364"/>
      <c r="KL71" s="364"/>
      <c r="KM71" s="364"/>
      <c r="KN71" s="364"/>
      <c r="KO71" s="364"/>
      <c r="KP71" s="364"/>
      <c r="KQ71" s="364"/>
      <c r="KR71" s="364"/>
      <c r="KS71" s="364"/>
      <c r="KT71" s="364"/>
      <c r="KU71" s="364"/>
      <c r="KV71" s="364"/>
      <c r="KW71" s="364"/>
      <c r="KX71" s="364"/>
      <c r="KY71" s="364"/>
      <c r="KZ71" s="364"/>
      <c r="LA71" s="364"/>
      <c r="LB71" s="364"/>
      <c r="LC71" s="364"/>
      <c r="LD71" s="364"/>
      <c r="LE71" s="364"/>
      <c r="LF71" s="364"/>
      <c r="LG71" s="364"/>
      <c r="LH71" s="364"/>
      <c r="LI71" s="364"/>
      <c r="LJ71" s="364"/>
      <c r="LK71" s="364"/>
      <c r="LL71" s="364"/>
      <c r="LM71" s="364"/>
      <c r="LN71" s="364"/>
      <c r="LO71" s="364"/>
      <c r="LP71" s="364"/>
      <c r="LQ71" s="364"/>
      <c r="LR71" s="364"/>
      <c r="LS71" s="364"/>
      <c r="LT71" s="364"/>
      <c r="LU71" s="364"/>
      <c r="LV71" s="364"/>
      <c r="LW71" s="364"/>
      <c r="LX71" s="364"/>
      <c r="LY71" s="364"/>
      <c r="LZ71" s="364"/>
      <c r="MA71" s="364"/>
      <c r="MB71" s="364"/>
      <c r="MC71" s="364"/>
      <c r="MD71" s="364"/>
      <c r="ME71" s="364"/>
      <c r="MF71" s="364"/>
      <c r="MG71" s="364"/>
      <c r="MH71" s="364"/>
      <c r="MI71" s="364"/>
      <c r="MJ71" s="364"/>
      <c r="MK71" s="364"/>
      <c r="ML71" s="364"/>
      <c r="MM71" s="364"/>
      <c r="MN71" s="364"/>
      <c r="MO71" s="364"/>
      <c r="MP71" s="364"/>
      <c r="MQ71" s="364"/>
      <c r="MR71" s="364"/>
      <c r="MS71" s="364"/>
      <c r="MT71" s="364"/>
      <c r="MU71" s="364"/>
      <c r="MV71" s="364"/>
      <c r="MW71" s="364"/>
      <c r="MX71" s="364"/>
      <c r="MY71" s="364"/>
      <c r="MZ71" s="364"/>
      <c r="NA71" s="364"/>
      <c r="NB71" s="364"/>
      <c r="NC71" s="364"/>
      <c r="ND71" s="364"/>
      <c r="NE71" s="364"/>
      <c r="NF71" s="364"/>
      <c r="NG71" s="364"/>
      <c r="NH71" s="364"/>
      <c r="NI71" s="364"/>
      <c r="NJ71" s="364"/>
      <c r="NK71" s="364"/>
      <c r="NL71" s="364"/>
      <c r="NM71" s="364"/>
      <c r="NN71" s="364"/>
      <c r="NO71" s="364"/>
      <c r="NP71" s="364"/>
      <c r="NQ71" s="364"/>
      <c r="NR71" s="364"/>
      <c r="NS71" s="364"/>
      <c r="NT71" s="364"/>
      <c r="NU71" s="364"/>
      <c r="NV71" s="364"/>
      <c r="NW71" s="364"/>
      <c r="NX71" s="364"/>
      <c r="NY71" s="364"/>
      <c r="NZ71" s="364"/>
      <c r="OA71" s="364"/>
      <c r="OB71" s="364"/>
      <c r="OC71" s="364"/>
      <c r="OD71" s="364"/>
      <c r="OE71" s="364"/>
      <c r="OF71" s="364"/>
      <c r="OG71" s="364"/>
      <c r="OH71" s="364"/>
      <c r="OI71" s="364"/>
      <c r="OJ71" s="364"/>
      <c r="OK71" s="364"/>
      <c r="OL71" s="364"/>
      <c r="OM71" s="364"/>
      <c r="ON71" s="364"/>
      <c r="OO71" s="364"/>
      <c r="OP71" s="364"/>
      <c r="OQ71" s="364"/>
      <c r="OR71" s="364"/>
      <c r="OS71" s="364"/>
      <c r="OT71" s="364"/>
      <c r="OU71" s="364"/>
      <c r="OV71" s="364"/>
      <c r="OW71" s="364"/>
      <c r="OX71" s="364"/>
      <c r="OY71" s="364"/>
      <c r="OZ71" s="364"/>
      <c r="PA71" s="364"/>
      <c r="PB71" s="364"/>
      <c r="PC71" s="364"/>
      <c r="PD71" s="364"/>
      <c r="PE71" s="364"/>
      <c r="PF71" s="364"/>
      <c r="PG71" s="364"/>
      <c r="PH71" s="364"/>
      <c r="PI71" s="364"/>
      <c r="PJ71" s="364"/>
      <c r="PK71" s="364"/>
      <c r="PL71" s="364"/>
      <c r="PM71" s="364"/>
    </row>
    <row r="72" spans="1:429" ht="15">
      <c r="A72" s="365" t="s">
        <v>648</v>
      </c>
      <c r="B72" s="364">
        <f t="shared" si="86"/>
        <v>0</v>
      </c>
      <c r="C72" s="364">
        <f t="shared" si="87"/>
        <v>0</v>
      </c>
      <c r="D72" s="364">
        <f t="shared" si="88"/>
        <v>0</v>
      </c>
      <c r="E72" s="364">
        <f t="shared" si="89"/>
        <v>0</v>
      </c>
      <c r="F72" s="364">
        <f t="shared" si="90"/>
        <v>0</v>
      </c>
      <c r="G72" s="364">
        <f t="shared" si="91"/>
        <v>0</v>
      </c>
      <c r="H72" s="364">
        <f t="shared" si="92"/>
        <v>0</v>
      </c>
      <c r="I72" s="364">
        <f t="shared" si="93"/>
        <v>0</v>
      </c>
      <c r="J72" s="364">
        <f t="shared" si="94"/>
        <v>0</v>
      </c>
      <c r="K72" s="364">
        <f t="shared" si="95"/>
        <v>0</v>
      </c>
      <c r="L72" s="364">
        <f t="shared" si="96"/>
        <v>0</v>
      </c>
      <c r="M72" s="364">
        <f t="shared" si="97"/>
        <v>0</v>
      </c>
      <c r="N72" s="364">
        <f t="shared" si="98"/>
        <v>0</v>
      </c>
      <c r="O72" s="364">
        <f t="shared" si="99"/>
        <v>0</v>
      </c>
      <c r="P72" s="364">
        <f t="shared" si="100"/>
        <v>0</v>
      </c>
      <c r="Q72" s="364">
        <f t="shared" si="101"/>
        <v>0</v>
      </c>
      <c r="R72" s="364">
        <f t="shared" si="102"/>
        <v>0</v>
      </c>
      <c r="S72" s="364">
        <f t="shared" si="103"/>
        <v>0</v>
      </c>
      <c r="T72" s="364">
        <f t="shared" si="104"/>
        <v>0</v>
      </c>
      <c r="U72" s="364">
        <f t="shared" si="105"/>
        <v>0</v>
      </c>
      <c r="V72" s="364">
        <f t="shared" si="106"/>
        <v>0</v>
      </c>
      <c r="W72" s="364">
        <f t="shared" si="107"/>
        <v>0</v>
      </c>
      <c r="X72" s="364">
        <f t="shared" si="108"/>
        <v>0</v>
      </c>
      <c r="Y72" s="364">
        <f t="shared" si="109"/>
        <v>0</v>
      </c>
      <c r="Z72" s="364">
        <f t="shared" si="110"/>
        <v>0</v>
      </c>
      <c r="AA72" s="364">
        <f t="shared" si="111"/>
        <v>0</v>
      </c>
      <c r="AB72" s="364">
        <f t="shared" si="112"/>
        <v>0</v>
      </c>
      <c r="AC72" s="364">
        <f t="shared" si="113"/>
        <v>0</v>
      </c>
      <c r="AD72" s="364">
        <f t="shared" si="114"/>
        <v>0</v>
      </c>
      <c r="AE72" s="364">
        <f t="shared" si="115"/>
        <v>0</v>
      </c>
      <c r="AF72" s="364">
        <f t="shared" si="116"/>
        <v>0</v>
      </c>
      <c r="AG72" s="364"/>
      <c r="AH72" s="364"/>
      <c r="AI72" s="364"/>
      <c r="AJ72" s="364"/>
      <c r="AK72" s="364"/>
      <c r="AL72" s="364"/>
      <c r="AM72" s="364"/>
      <c r="AN72" s="364"/>
      <c r="AO72" s="364"/>
      <c r="AP72" s="364"/>
      <c r="AQ72" s="364"/>
      <c r="AR72" s="364"/>
      <c r="AS72" s="364"/>
      <c r="AT72" s="364"/>
      <c r="AU72" s="364"/>
      <c r="AV72" s="364"/>
      <c r="AW72" s="364"/>
      <c r="AX72" s="364"/>
      <c r="AY72" s="364"/>
      <c r="AZ72" s="364"/>
      <c r="BA72" s="364"/>
      <c r="BB72" s="364"/>
      <c r="BC72" s="364"/>
      <c r="BD72" s="364"/>
      <c r="BE72" s="364"/>
      <c r="BF72" s="364"/>
      <c r="BG72" s="364"/>
      <c r="BH72" s="364"/>
      <c r="BI72" s="364"/>
      <c r="BJ72" s="364"/>
      <c r="BK72" s="364"/>
      <c r="BL72" s="364"/>
      <c r="BM72" s="364"/>
      <c r="BN72" s="364"/>
      <c r="BO72" s="364"/>
      <c r="BP72" s="364"/>
      <c r="BQ72" s="364"/>
      <c r="BR72" s="364"/>
      <c r="BS72" s="364"/>
      <c r="BT72" s="364"/>
      <c r="BU72" s="364"/>
      <c r="BV72" s="364"/>
      <c r="BW72" s="364"/>
      <c r="BX72" s="364"/>
      <c r="BY72" s="364"/>
      <c r="BZ72" s="364"/>
      <c r="CA72" s="364"/>
      <c r="CB72" s="364"/>
      <c r="CC72" s="364"/>
      <c r="CD72" s="364"/>
      <c r="CE72" s="364"/>
      <c r="CF72" s="364"/>
      <c r="CG72" s="364"/>
      <c r="CH72" s="364"/>
      <c r="CI72" s="364"/>
      <c r="CJ72" s="364"/>
      <c r="CK72" s="364"/>
      <c r="CL72" s="364"/>
      <c r="CM72" s="364"/>
      <c r="CN72" s="364"/>
      <c r="CO72" s="364"/>
      <c r="CP72" s="364"/>
      <c r="CQ72" s="364"/>
      <c r="CR72" s="364"/>
      <c r="CS72" s="364"/>
      <c r="CT72" s="364"/>
      <c r="CU72" s="364"/>
      <c r="CV72" s="364"/>
      <c r="CW72" s="364"/>
      <c r="CX72" s="364"/>
      <c r="CY72" s="364"/>
      <c r="CZ72" s="364"/>
      <c r="DA72" s="364"/>
      <c r="DB72" s="364"/>
      <c r="DC72" s="364"/>
      <c r="DD72" s="364"/>
      <c r="DE72" s="364"/>
      <c r="DF72" s="364"/>
      <c r="DG72" s="364"/>
      <c r="DH72" s="364"/>
      <c r="DI72" s="364"/>
      <c r="DJ72" s="364"/>
      <c r="DK72" s="364"/>
      <c r="DL72" s="364"/>
      <c r="DM72" s="364"/>
      <c r="DN72" s="364"/>
      <c r="DO72" s="364"/>
      <c r="DP72" s="364"/>
      <c r="DQ72" s="364"/>
      <c r="DR72" s="364"/>
      <c r="DS72" s="364"/>
      <c r="DT72" s="364"/>
      <c r="DU72" s="364"/>
      <c r="DV72" s="364"/>
      <c r="DW72" s="364"/>
      <c r="DX72" s="364"/>
      <c r="DY72" s="364"/>
      <c r="DZ72" s="364"/>
      <c r="EA72" s="364"/>
      <c r="EB72" s="364"/>
      <c r="EC72" s="364"/>
      <c r="ED72" s="364"/>
      <c r="EE72" s="364"/>
      <c r="EF72" s="364"/>
      <c r="EG72" s="364"/>
      <c r="EH72" s="364"/>
      <c r="EI72" s="364"/>
      <c r="EJ72" s="364"/>
      <c r="EK72" s="364"/>
      <c r="EL72" s="364"/>
      <c r="EM72" s="364"/>
      <c r="EN72" s="364"/>
      <c r="EO72" s="364"/>
      <c r="EP72" s="364"/>
      <c r="EQ72" s="364"/>
      <c r="ER72" s="364"/>
      <c r="ES72" s="364"/>
      <c r="ET72" s="364"/>
      <c r="EU72" s="364"/>
      <c r="EV72" s="364"/>
      <c r="EW72" s="364"/>
      <c r="EX72" s="364"/>
      <c r="EY72" s="364"/>
      <c r="EZ72" s="364"/>
      <c r="FA72" s="364"/>
      <c r="FB72" s="364"/>
      <c r="FC72" s="364"/>
      <c r="FD72" s="364"/>
      <c r="FE72" s="364"/>
      <c r="FF72" s="364"/>
      <c r="FG72" s="364"/>
      <c r="FH72" s="364"/>
      <c r="FI72" s="364"/>
      <c r="FJ72" s="364"/>
      <c r="FK72" s="364"/>
      <c r="FL72" s="364"/>
      <c r="FM72" s="364"/>
      <c r="FN72" s="364"/>
      <c r="FO72" s="364"/>
      <c r="FP72" s="364"/>
      <c r="FQ72" s="364"/>
      <c r="FR72" s="364"/>
      <c r="FS72" s="364"/>
      <c r="FT72" s="364"/>
      <c r="FU72" s="364"/>
      <c r="FV72" s="364"/>
      <c r="FW72" s="364"/>
      <c r="FX72" s="364"/>
      <c r="FY72" s="364"/>
      <c r="FZ72" s="364"/>
      <c r="GA72" s="364"/>
      <c r="GB72" s="364"/>
      <c r="GC72" s="364"/>
      <c r="GD72" s="364"/>
      <c r="GE72" s="364"/>
      <c r="GF72" s="364"/>
      <c r="GG72" s="364"/>
      <c r="GH72" s="364"/>
      <c r="GI72" s="364"/>
      <c r="GJ72" s="364"/>
      <c r="GK72" s="364"/>
      <c r="GL72" s="364"/>
      <c r="GM72" s="364"/>
      <c r="GN72" s="364"/>
      <c r="GO72" s="364"/>
      <c r="GP72" s="364"/>
      <c r="GQ72" s="364"/>
      <c r="GR72" s="364"/>
      <c r="GS72" s="364"/>
      <c r="GT72" s="364"/>
      <c r="GU72" s="364"/>
      <c r="GV72" s="364"/>
      <c r="GW72" s="364"/>
      <c r="GX72" s="364"/>
      <c r="GY72" s="364"/>
      <c r="GZ72" s="364"/>
      <c r="HA72" s="364"/>
      <c r="HB72" s="364"/>
      <c r="HC72" s="364"/>
      <c r="HD72" s="364"/>
      <c r="HE72" s="364"/>
      <c r="HF72" s="364"/>
      <c r="HG72" s="364"/>
      <c r="HH72" s="364"/>
      <c r="HI72" s="364"/>
      <c r="HJ72" s="364"/>
      <c r="HK72" s="364"/>
      <c r="HL72" s="364"/>
      <c r="HM72" s="364"/>
      <c r="HN72" s="364"/>
      <c r="HO72" s="364"/>
      <c r="HP72" s="364"/>
      <c r="HQ72" s="364"/>
      <c r="HR72" s="364"/>
      <c r="HS72" s="364"/>
      <c r="HT72" s="364"/>
      <c r="HU72" s="364"/>
      <c r="HV72" s="364"/>
      <c r="HW72" s="364"/>
      <c r="HX72" s="364"/>
      <c r="HY72" s="364"/>
      <c r="HZ72" s="364"/>
      <c r="IA72" s="364"/>
      <c r="IB72" s="364"/>
      <c r="IC72" s="364"/>
      <c r="ID72" s="364"/>
      <c r="IE72" s="364"/>
      <c r="IF72" s="364"/>
      <c r="IG72" s="364"/>
      <c r="IH72" s="364"/>
      <c r="II72" s="364"/>
      <c r="IJ72" s="364"/>
      <c r="IK72" s="364"/>
      <c r="IL72" s="364"/>
      <c r="IM72" s="364"/>
      <c r="IN72" s="364"/>
      <c r="IO72" s="364"/>
      <c r="IP72" s="364"/>
      <c r="IQ72" s="364"/>
      <c r="IR72" s="364"/>
      <c r="IS72" s="364"/>
      <c r="IT72" s="364"/>
      <c r="IU72" s="364"/>
      <c r="IV72" s="364"/>
      <c r="IW72" s="364"/>
      <c r="IX72" s="364"/>
      <c r="IY72" s="364"/>
      <c r="IZ72" s="364"/>
      <c r="JA72" s="364"/>
      <c r="JB72" s="364"/>
      <c r="JC72" s="364"/>
      <c r="JD72" s="364"/>
      <c r="JE72" s="364"/>
      <c r="JF72" s="364"/>
      <c r="JG72" s="364"/>
      <c r="JH72" s="364"/>
      <c r="JI72" s="364"/>
      <c r="JJ72" s="364"/>
      <c r="JK72" s="364"/>
      <c r="JL72" s="364"/>
      <c r="JM72" s="364"/>
      <c r="JN72" s="364"/>
      <c r="JO72" s="364"/>
      <c r="JP72" s="364"/>
      <c r="JQ72" s="364"/>
      <c r="JR72" s="364"/>
      <c r="JS72" s="364"/>
      <c r="JT72" s="364"/>
      <c r="JU72" s="364"/>
      <c r="JV72" s="364"/>
      <c r="JW72" s="364"/>
      <c r="JX72" s="364"/>
      <c r="JY72" s="364"/>
      <c r="JZ72" s="364"/>
      <c r="KA72" s="364"/>
      <c r="KB72" s="364"/>
      <c r="KC72" s="364"/>
      <c r="KD72" s="364"/>
      <c r="KE72" s="364"/>
      <c r="KF72" s="364"/>
      <c r="KG72" s="364"/>
      <c r="KH72" s="364"/>
      <c r="KI72" s="364"/>
      <c r="KJ72" s="364"/>
      <c r="KK72" s="364"/>
      <c r="KL72" s="364"/>
      <c r="KM72" s="364"/>
      <c r="KN72" s="364"/>
      <c r="KO72" s="364"/>
      <c r="KP72" s="364"/>
      <c r="KQ72" s="364"/>
      <c r="KR72" s="364"/>
      <c r="KS72" s="364"/>
      <c r="KT72" s="364"/>
      <c r="KU72" s="364"/>
      <c r="KV72" s="364"/>
      <c r="KW72" s="364"/>
      <c r="KX72" s="364"/>
      <c r="KY72" s="364"/>
      <c r="KZ72" s="364"/>
      <c r="LA72" s="364"/>
      <c r="LB72" s="364"/>
      <c r="LC72" s="364"/>
      <c r="LD72" s="364"/>
      <c r="LE72" s="364"/>
      <c r="LF72" s="364"/>
      <c r="LG72" s="364"/>
      <c r="LH72" s="364"/>
      <c r="LI72" s="364"/>
      <c r="LJ72" s="364"/>
      <c r="LK72" s="364"/>
      <c r="LL72" s="364"/>
      <c r="LM72" s="364"/>
      <c r="LN72" s="364"/>
      <c r="LO72" s="364"/>
      <c r="LP72" s="364"/>
      <c r="LQ72" s="364"/>
      <c r="LR72" s="364"/>
      <c r="LS72" s="364"/>
      <c r="LT72" s="364"/>
      <c r="LU72" s="364"/>
      <c r="LV72" s="364"/>
      <c r="LW72" s="364"/>
      <c r="LX72" s="364"/>
      <c r="LY72" s="364"/>
      <c r="LZ72" s="364"/>
      <c r="MA72" s="364"/>
      <c r="MB72" s="364"/>
      <c r="MC72" s="364"/>
      <c r="MD72" s="364"/>
      <c r="ME72" s="364"/>
      <c r="MF72" s="364"/>
      <c r="MG72" s="364"/>
      <c r="MH72" s="364"/>
      <c r="MI72" s="364"/>
      <c r="MJ72" s="364"/>
      <c r="MK72" s="364"/>
      <c r="ML72" s="364"/>
      <c r="MM72" s="364"/>
      <c r="MN72" s="364"/>
      <c r="MO72" s="364"/>
      <c r="MP72" s="364"/>
      <c r="MQ72" s="364"/>
      <c r="MR72" s="364"/>
      <c r="MS72" s="364"/>
      <c r="MT72" s="364"/>
      <c r="MU72" s="364"/>
      <c r="MV72" s="364"/>
      <c r="MW72" s="364"/>
      <c r="MX72" s="364"/>
      <c r="MY72" s="364"/>
      <c r="MZ72" s="364"/>
      <c r="NA72" s="364"/>
      <c r="NB72" s="364"/>
      <c r="NC72" s="364"/>
      <c r="ND72" s="364"/>
      <c r="NE72" s="364"/>
      <c r="NF72" s="364"/>
      <c r="NG72" s="364"/>
      <c r="NH72" s="364"/>
      <c r="NI72" s="364"/>
      <c r="NJ72" s="364"/>
      <c r="NK72" s="364"/>
      <c r="NL72" s="364"/>
      <c r="NM72" s="364"/>
      <c r="NN72" s="364"/>
      <c r="NO72" s="364"/>
      <c r="NP72" s="364"/>
      <c r="NQ72" s="364"/>
      <c r="NR72" s="364"/>
      <c r="NS72" s="364"/>
      <c r="NT72" s="364"/>
      <c r="NU72" s="364"/>
      <c r="NV72" s="364"/>
      <c r="NW72" s="364"/>
      <c r="NX72" s="364"/>
      <c r="NY72" s="364"/>
      <c r="NZ72" s="364"/>
      <c r="OA72" s="364"/>
      <c r="OB72" s="364"/>
      <c r="OC72" s="364"/>
      <c r="OD72" s="364"/>
      <c r="OE72" s="364"/>
      <c r="OF72" s="364"/>
      <c r="OG72" s="364"/>
      <c r="OH72" s="364"/>
      <c r="OI72" s="364"/>
      <c r="OJ72" s="364"/>
      <c r="OK72" s="364"/>
      <c r="OL72" s="364"/>
      <c r="OM72" s="364"/>
      <c r="ON72" s="364"/>
      <c r="OO72" s="364"/>
      <c r="OP72" s="364"/>
      <c r="OQ72" s="364"/>
      <c r="OR72" s="364"/>
      <c r="OS72" s="364"/>
      <c r="OT72" s="364"/>
      <c r="OU72" s="364"/>
      <c r="OV72" s="364"/>
      <c r="OW72" s="364"/>
      <c r="OX72" s="364"/>
      <c r="OY72" s="364"/>
      <c r="OZ72" s="364"/>
      <c r="PA72" s="364"/>
      <c r="PB72" s="364"/>
      <c r="PC72" s="364"/>
      <c r="PD72" s="364"/>
      <c r="PE72" s="364"/>
      <c r="PF72" s="364"/>
      <c r="PG72" s="364"/>
      <c r="PH72" s="364"/>
      <c r="PI72" s="364"/>
      <c r="PJ72" s="364"/>
      <c r="PK72" s="364"/>
      <c r="PL72" s="364"/>
      <c r="PM72" s="364"/>
    </row>
    <row r="73" spans="1:429" ht="15">
      <c r="A73" s="365"/>
      <c r="B73" s="364"/>
      <c r="C73" s="364"/>
      <c r="D73" s="364"/>
      <c r="E73" s="364"/>
      <c r="F73" s="364"/>
      <c r="G73" s="364"/>
      <c r="H73" s="364"/>
      <c r="I73" s="364"/>
      <c r="J73" s="364"/>
      <c r="K73" s="364"/>
      <c r="L73" s="364"/>
      <c r="M73" s="364"/>
      <c r="N73" s="364"/>
      <c r="O73" s="364"/>
      <c r="P73" s="364"/>
      <c r="Q73" s="364"/>
      <c r="R73" s="364"/>
      <c r="S73" s="364"/>
      <c r="T73" s="364"/>
      <c r="U73" s="364"/>
      <c r="V73" s="364"/>
      <c r="W73" s="364"/>
      <c r="X73" s="364"/>
      <c r="Y73" s="364"/>
      <c r="Z73" s="364"/>
      <c r="AA73" s="364"/>
      <c r="AB73" s="364"/>
      <c r="AC73" s="364"/>
      <c r="AD73" s="364"/>
      <c r="AE73" s="364"/>
      <c r="AF73" s="364"/>
      <c r="AG73" s="364"/>
      <c r="AH73" s="364"/>
      <c r="AI73" s="364"/>
      <c r="AJ73" s="364"/>
      <c r="AK73" s="364"/>
      <c r="AL73" s="364"/>
      <c r="AM73" s="364"/>
      <c r="AN73" s="364"/>
      <c r="AO73" s="364"/>
      <c r="AP73" s="364"/>
      <c r="AQ73" s="364"/>
      <c r="AR73" s="364"/>
      <c r="AS73" s="364"/>
      <c r="AT73" s="364"/>
      <c r="AU73" s="364"/>
      <c r="AV73" s="364"/>
      <c r="AW73" s="364"/>
      <c r="AX73" s="364"/>
      <c r="AY73" s="364"/>
      <c r="AZ73" s="364"/>
      <c r="BA73" s="364"/>
      <c r="BB73" s="364"/>
      <c r="BC73" s="364"/>
      <c r="BD73" s="364"/>
      <c r="BE73" s="364"/>
      <c r="BF73" s="364"/>
      <c r="BG73" s="364"/>
      <c r="BH73" s="364"/>
      <c r="BI73" s="364"/>
      <c r="BJ73" s="364"/>
      <c r="BK73" s="364"/>
      <c r="BL73" s="364"/>
      <c r="BM73" s="364"/>
      <c r="BN73" s="364"/>
      <c r="BO73" s="364"/>
      <c r="BP73" s="364"/>
      <c r="BQ73" s="364"/>
      <c r="BR73" s="364"/>
      <c r="BS73" s="364"/>
      <c r="BT73" s="364"/>
      <c r="BU73" s="364"/>
      <c r="BV73" s="364"/>
      <c r="BW73" s="364"/>
      <c r="BX73" s="364"/>
      <c r="BY73" s="364"/>
      <c r="BZ73" s="364"/>
      <c r="CA73" s="364"/>
      <c r="CB73" s="364"/>
      <c r="CC73" s="364"/>
      <c r="CD73" s="364"/>
      <c r="CE73" s="364"/>
      <c r="CF73" s="364"/>
      <c r="CG73" s="364"/>
      <c r="CH73" s="364"/>
      <c r="CI73" s="364"/>
      <c r="CJ73" s="364"/>
      <c r="CK73" s="364"/>
      <c r="CL73" s="364"/>
      <c r="CM73" s="364"/>
      <c r="CN73" s="364"/>
      <c r="CO73" s="364"/>
      <c r="CP73" s="364"/>
      <c r="CQ73" s="364"/>
      <c r="CR73" s="364"/>
      <c r="CS73" s="364"/>
      <c r="CT73" s="364"/>
      <c r="CU73" s="364"/>
      <c r="CV73" s="364"/>
      <c r="CW73" s="364"/>
      <c r="CX73" s="364"/>
      <c r="CY73" s="364"/>
      <c r="CZ73" s="364"/>
      <c r="DA73" s="364"/>
      <c r="DB73" s="364"/>
      <c r="DC73" s="364"/>
      <c r="DD73" s="364"/>
      <c r="DE73" s="364"/>
      <c r="DF73" s="364"/>
      <c r="DG73" s="364"/>
      <c r="DH73" s="364"/>
      <c r="DI73" s="364"/>
      <c r="DJ73" s="364"/>
      <c r="DK73" s="364"/>
      <c r="DL73" s="364"/>
      <c r="DM73" s="364"/>
      <c r="DN73" s="364"/>
      <c r="DO73" s="364"/>
      <c r="DP73" s="364"/>
      <c r="DQ73" s="364"/>
      <c r="DR73" s="364"/>
      <c r="DS73" s="364"/>
      <c r="DT73" s="364"/>
      <c r="DU73" s="364"/>
      <c r="DV73" s="364"/>
      <c r="DW73" s="364"/>
      <c r="DX73" s="364"/>
      <c r="DY73" s="364"/>
      <c r="DZ73" s="364"/>
      <c r="EA73" s="364"/>
      <c r="EB73" s="364"/>
      <c r="EC73" s="364"/>
      <c r="ED73" s="364"/>
      <c r="EE73" s="364"/>
      <c r="EF73" s="364"/>
      <c r="EG73" s="364"/>
      <c r="EH73" s="364"/>
      <c r="EI73" s="364"/>
      <c r="EJ73" s="364"/>
      <c r="EK73" s="364"/>
      <c r="EL73" s="364"/>
      <c r="EM73" s="364"/>
      <c r="EN73" s="364"/>
      <c r="EO73" s="364"/>
      <c r="EP73" s="364"/>
      <c r="EQ73" s="364"/>
      <c r="ER73" s="364"/>
      <c r="ES73" s="364"/>
      <c r="ET73" s="364"/>
      <c r="EU73" s="364"/>
      <c r="EV73" s="364"/>
      <c r="EW73" s="364"/>
      <c r="EX73" s="364"/>
      <c r="EY73" s="364"/>
      <c r="EZ73" s="364"/>
      <c r="FA73" s="364"/>
      <c r="FB73" s="364"/>
      <c r="FC73" s="364"/>
      <c r="FD73" s="364"/>
      <c r="FE73" s="364"/>
      <c r="FF73" s="364"/>
      <c r="FG73" s="364"/>
      <c r="FH73" s="364"/>
      <c r="FI73" s="364"/>
      <c r="FJ73" s="364"/>
      <c r="FK73" s="364"/>
      <c r="FL73" s="364"/>
      <c r="FM73" s="364"/>
      <c r="FN73" s="364"/>
      <c r="FO73" s="364"/>
      <c r="FP73" s="364"/>
      <c r="FQ73" s="364"/>
      <c r="FR73" s="364"/>
      <c r="FS73" s="364"/>
      <c r="FT73" s="364"/>
      <c r="FU73" s="364"/>
      <c r="FV73" s="364"/>
      <c r="FW73" s="364"/>
      <c r="FX73" s="364"/>
      <c r="FY73" s="364"/>
      <c r="FZ73" s="364"/>
      <c r="GA73" s="364"/>
      <c r="GB73" s="364"/>
      <c r="GC73" s="364"/>
      <c r="GD73" s="364"/>
      <c r="GE73" s="364"/>
      <c r="GF73" s="364"/>
      <c r="GG73" s="364"/>
      <c r="GH73" s="364"/>
      <c r="GI73" s="364"/>
      <c r="GJ73" s="364"/>
      <c r="GK73" s="364"/>
      <c r="GL73" s="364"/>
      <c r="GM73" s="364"/>
      <c r="GN73" s="364"/>
      <c r="GO73" s="364"/>
      <c r="GP73" s="364"/>
      <c r="GQ73" s="364"/>
      <c r="GR73" s="364"/>
      <c r="GS73" s="364"/>
      <c r="GT73" s="364"/>
      <c r="GU73" s="364"/>
      <c r="GV73" s="364"/>
      <c r="GW73" s="364"/>
      <c r="GX73" s="364"/>
      <c r="GY73" s="364"/>
      <c r="GZ73" s="364"/>
      <c r="HA73" s="364"/>
      <c r="HB73" s="364"/>
      <c r="HC73" s="364"/>
      <c r="HD73" s="364"/>
      <c r="HE73" s="364"/>
      <c r="HF73" s="364"/>
      <c r="HG73" s="364"/>
      <c r="HH73" s="364"/>
      <c r="HI73" s="364"/>
      <c r="HJ73" s="364"/>
      <c r="HK73" s="364"/>
      <c r="HL73" s="364"/>
      <c r="HM73" s="364"/>
      <c r="HN73" s="364"/>
      <c r="HO73" s="364"/>
      <c r="HP73" s="364"/>
      <c r="HQ73" s="364"/>
      <c r="HR73" s="364"/>
      <c r="HS73" s="364"/>
      <c r="HT73" s="364"/>
      <c r="HU73" s="364"/>
      <c r="HV73" s="364"/>
      <c r="HW73" s="364"/>
      <c r="HX73" s="364"/>
      <c r="HY73" s="364"/>
      <c r="HZ73" s="364"/>
      <c r="IA73" s="364"/>
      <c r="IB73" s="364"/>
      <c r="IC73" s="364"/>
      <c r="ID73" s="364"/>
      <c r="IE73" s="364"/>
      <c r="IF73" s="364"/>
      <c r="IG73" s="364"/>
      <c r="IH73" s="364"/>
      <c r="II73" s="364"/>
      <c r="IJ73" s="364"/>
      <c r="IK73" s="364"/>
      <c r="IL73" s="364"/>
      <c r="IM73" s="364"/>
      <c r="IN73" s="364"/>
      <c r="IO73" s="364"/>
      <c r="IP73" s="364"/>
      <c r="IQ73" s="364"/>
      <c r="IR73" s="364"/>
      <c r="IS73" s="364"/>
      <c r="IT73" s="364"/>
      <c r="IU73" s="364"/>
      <c r="IV73" s="364"/>
      <c r="IW73" s="364"/>
      <c r="IX73" s="364"/>
      <c r="IY73" s="364"/>
      <c r="IZ73" s="364"/>
      <c r="JA73" s="364"/>
      <c r="JB73" s="364"/>
      <c r="JC73" s="364"/>
      <c r="JD73" s="364"/>
      <c r="JE73" s="364"/>
      <c r="JF73" s="364"/>
      <c r="JG73" s="364"/>
      <c r="JH73" s="364"/>
      <c r="JI73" s="364"/>
      <c r="JJ73" s="364"/>
      <c r="JK73" s="364"/>
      <c r="JL73" s="364"/>
      <c r="JM73" s="364"/>
      <c r="JN73" s="364"/>
      <c r="JO73" s="364"/>
      <c r="JP73" s="364"/>
      <c r="JQ73" s="364"/>
      <c r="JR73" s="364"/>
      <c r="JS73" s="364"/>
      <c r="JT73" s="364"/>
      <c r="JU73" s="364"/>
      <c r="JV73" s="364"/>
      <c r="JW73" s="364"/>
      <c r="JX73" s="364"/>
      <c r="JY73" s="364"/>
      <c r="JZ73" s="364"/>
      <c r="KA73" s="364"/>
      <c r="KB73" s="364"/>
      <c r="KC73" s="364"/>
      <c r="KD73" s="364"/>
      <c r="KE73" s="364"/>
      <c r="KF73" s="364"/>
      <c r="KG73" s="364"/>
      <c r="KH73" s="364"/>
      <c r="KI73" s="364"/>
      <c r="KJ73" s="364"/>
      <c r="KK73" s="364"/>
      <c r="KL73" s="364"/>
      <c r="KM73" s="364"/>
      <c r="KN73" s="364"/>
      <c r="KO73" s="364"/>
      <c r="KP73" s="364"/>
      <c r="KQ73" s="364"/>
      <c r="KR73" s="364"/>
      <c r="KS73" s="364"/>
      <c r="KT73" s="364"/>
      <c r="KU73" s="364"/>
      <c r="KV73" s="364"/>
      <c r="KW73" s="364"/>
      <c r="KX73" s="364"/>
      <c r="KY73" s="364"/>
      <c r="KZ73" s="364"/>
      <c r="LA73" s="364"/>
      <c r="LB73" s="364"/>
      <c r="LC73" s="364"/>
      <c r="LD73" s="364"/>
      <c r="LE73" s="364"/>
      <c r="LF73" s="364"/>
      <c r="LG73" s="364"/>
      <c r="LH73" s="364"/>
      <c r="LI73" s="364"/>
      <c r="LJ73" s="364"/>
      <c r="LK73" s="364"/>
      <c r="LL73" s="364"/>
      <c r="LM73" s="364"/>
      <c r="LN73" s="364"/>
      <c r="LO73" s="364"/>
      <c r="LP73" s="364"/>
      <c r="LQ73" s="364"/>
      <c r="LR73" s="364"/>
      <c r="LS73" s="364"/>
      <c r="LT73" s="364"/>
      <c r="LU73" s="364"/>
      <c r="LV73" s="364"/>
      <c r="LW73" s="364"/>
      <c r="LX73" s="364"/>
      <c r="LY73" s="364"/>
      <c r="LZ73" s="364"/>
      <c r="MA73" s="364"/>
      <c r="MB73" s="364"/>
      <c r="MC73" s="364"/>
      <c r="MD73" s="364"/>
      <c r="ME73" s="364"/>
      <c r="MF73" s="364"/>
      <c r="MG73" s="364"/>
      <c r="MH73" s="364"/>
      <c r="MI73" s="364"/>
      <c r="MJ73" s="364"/>
      <c r="MK73" s="364"/>
      <c r="ML73" s="364"/>
      <c r="MM73" s="364"/>
      <c r="MN73" s="364"/>
      <c r="MO73" s="364"/>
      <c r="MP73" s="364"/>
      <c r="MQ73" s="364"/>
      <c r="MR73" s="364"/>
      <c r="MS73" s="364"/>
      <c r="MT73" s="364"/>
      <c r="MU73" s="364"/>
      <c r="MV73" s="364"/>
      <c r="MW73" s="364"/>
      <c r="MX73" s="364"/>
      <c r="MY73" s="364"/>
      <c r="MZ73" s="364"/>
      <c r="NA73" s="364"/>
      <c r="NB73" s="364"/>
      <c r="NC73" s="364"/>
      <c r="ND73" s="364"/>
      <c r="NE73" s="364"/>
      <c r="NF73" s="364"/>
      <c r="NG73" s="364"/>
      <c r="NH73" s="364"/>
      <c r="NI73" s="364"/>
      <c r="NJ73" s="364"/>
      <c r="NK73" s="364"/>
      <c r="NL73" s="364"/>
      <c r="NM73" s="364"/>
      <c r="NN73" s="364"/>
      <c r="NO73" s="364"/>
      <c r="NP73" s="364"/>
      <c r="NQ73" s="364"/>
      <c r="NR73" s="364"/>
      <c r="NS73" s="364"/>
      <c r="NT73" s="364"/>
      <c r="NU73" s="364"/>
      <c r="NV73" s="364"/>
      <c r="NW73" s="364"/>
      <c r="NX73" s="364"/>
      <c r="NY73" s="364"/>
      <c r="NZ73" s="364"/>
      <c r="OA73" s="364"/>
      <c r="OB73" s="364"/>
      <c r="OC73" s="364"/>
      <c r="OD73" s="364"/>
      <c r="OE73" s="364"/>
      <c r="OF73" s="364"/>
      <c r="OG73" s="364"/>
      <c r="OH73" s="364"/>
      <c r="OI73" s="364"/>
      <c r="OJ73" s="364"/>
      <c r="OK73" s="364"/>
      <c r="OL73" s="364"/>
      <c r="OM73" s="364"/>
      <c r="ON73" s="364"/>
      <c r="OO73" s="364"/>
      <c r="OP73" s="364"/>
      <c r="OQ73" s="364"/>
      <c r="OR73" s="364"/>
      <c r="OS73" s="364"/>
      <c r="OT73" s="364"/>
      <c r="OU73" s="364"/>
      <c r="OV73" s="364"/>
      <c r="OW73" s="364"/>
      <c r="OX73" s="364"/>
      <c r="OY73" s="364"/>
      <c r="OZ73" s="364"/>
      <c r="PA73" s="364"/>
      <c r="PB73" s="364"/>
      <c r="PC73" s="364"/>
      <c r="PD73" s="364"/>
      <c r="PE73" s="364"/>
      <c r="PF73" s="364"/>
      <c r="PG73" s="364"/>
      <c r="PH73" s="364"/>
      <c r="PI73" s="364"/>
      <c r="PJ73" s="364"/>
      <c r="PK73" s="364"/>
      <c r="PL73" s="364"/>
      <c r="PM73" s="364"/>
    </row>
    <row r="74" spans="1:429" ht="15">
      <c r="A74" s="363" t="s">
        <v>649</v>
      </c>
      <c r="B74" s="364">
        <f t="shared" ref="B74:AF74" si="117">SUM(B75:B162)</f>
        <v>0</v>
      </c>
      <c r="C74" s="364">
        <f t="shared" si="117"/>
        <v>0</v>
      </c>
      <c r="D74" s="364">
        <f t="shared" si="117"/>
        <v>0</v>
      </c>
      <c r="E74" s="364">
        <f t="shared" si="117"/>
        <v>0</v>
      </c>
      <c r="F74" s="364">
        <f t="shared" si="117"/>
        <v>0</v>
      </c>
      <c r="G74" s="364">
        <f t="shared" si="117"/>
        <v>0</v>
      </c>
      <c r="H74" s="364">
        <f t="shared" si="117"/>
        <v>0</v>
      </c>
      <c r="I74" s="364">
        <f t="shared" si="117"/>
        <v>0</v>
      </c>
      <c r="J74" s="364">
        <f t="shared" si="117"/>
        <v>0</v>
      </c>
      <c r="K74" s="364">
        <f t="shared" si="117"/>
        <v>0</v>
      </c>
      <c r="L74" s="364">
        <f t="shared" si="117"/>
        <v>0</v>
      </c>
      <c r="M74" s="364">
        <f t="shared" si="117"/>
        <v>0</v>
      </c>
      <c r="N74" s="364">
        <f t="shared" si="117"/>
        <v>0</v>
      </c>
      <c r="O74" s="364">
        <f t="shared" si="117"/>
        <v>0</v>
      </c>
      <c r="P74" s="364">
        <f t="shared" si="117"/>
        <v>0</v>
      </c>
      <c r="Q74" s="364">
        <f t="shared" si="117"/>
        <v>0</v>
      </c>
      <c r="R74" s="364">
        <f t="shared" si="117"/>
        <v>0</v>
      </c>
      <c r="S74" s="364">
        <f t="shared" si="117"/>
        <v>0</v>
      </c>
      <c r="T74" s="364">
        <f t="shared" si="117"/>
        <v>18.5793432</v>
      </c>
      <c r="U74" s="364">
        <f t="shared" si="117"/>
        <v>49.793164800000007</v>
      </c>
      <c r="V74" s="364">
        <f t="shared" si="117"/>
        <v>7.2819E-3</v>
      </c>
      <c r="W74" s="364">
        <f t="shared" si="117"/>
        <v>1.13136E-2</v>
      </c>
      <c r="X74" s="364">
        <f t="shared" si="117"/>
        <v>4.4359799999999998E-2</v>
      </c>
      <c r="Y74" s="364">
        <f t="shared" si="117"/>
        <v>0.19491600000000001</v>
      </c>
      <c r="Z74" s="364">
        <f t="shared" si="117"/>
        <v>0.19904100000000002</v>
      </c>
      <c r="AA74" s="364">
        <f t="shared" si="117"/>
        <v>0.17419860000000001</v>
      </c>
      <c r="AB74" s="364">
        <f t="shared" si="117"/>
        <v>3.9993666000000001</v>
      </c>
      <c r="AC74" s="364">
        <f t="shared" si="117"/>
        <v>3.8694018000000003</v>
      </c>
      <c r="AD74" s="364">
        <f t="shared" si="117"/>
        <v>0.34919999999999995</v>
      </c>
      <c r="AE74" s="364">
        <f t="shared" si="117"/>
        <v>0.66600000000000004</v>
      </c>
      <c r="AF74" s="364">
        <f t="shared" si="117"/>
        <v>9.6600000000000005E-2</v>
      </c>
      <c r="AG74" s="364"/>
      <c r="AH74" s="364">
        <f t="shared" ref="AH74:CS74" si="118">SUM(AH75:AH162)</f>
        <v>0</v>
      </c>
      <c r="AI74" s="364">
        <f t="shared" si="118"/>
        <v>0</v>
      </c>
      <c r="AJ74" s="364">
        <f t="shared" si="118"/>
        <v>0</v>
      </c>
      <c r="AK74" s="364">
        <f t="shared" si="118"/>
        <v>0</v>
      </c>
      <c r="AL74" s="364">
        <f t="shared" si="118"/>
        <v>0</v>
      </c>
      <c r="AM74" s="364">
        <f t="shared" si="118"/>
        <v>0</v>
      </c>
      <c r="AN74" s="364">
        <f t="shared" si="118"/>
        <v>0</v>
      </c>
      <c r="AO74" s="364">
        <f t="shared" si="118"/>
        <v>0</v>
      </c>
      <c r="AP74" s="364">
        <f t="shared" si="118"/>
        <v>0</v>
      </c>
      <c r="AQ74" s="364">
        <f t="shared" si="118"/>
        <v>0</v>
      </c>
      <c r="AR74" s="364">
        <f t="shared" si="118"/>
        <v>0</v>
      </c>
      <c r="AS74" s="364">
        <f t="shared" si="118"/>
        <v>0</v>
      </c>
      <c r="AT74" s="364">
        <f t="shared" si="118"/>
        <v>0</v>
      </c>
      <c r="AU74" s="364">
        <f t="shared" si="118"/>
        <v>0</v>
      </c>
      <c r="AV74" s="364">
        <f t="shared" si="118"/>
        <v>0</v>
      </c>
      <c r="AW74" s="364">
        <f t="shared" si="118"/>
        <v>0</v>
      </c>
      <c r="AX74" s="364">
        <f t="shared" si="118"/>
        <v>0</v>
      </c>
      <c r="AY74" s="364">
        <f t="shared" si="118"/>
        <v>0</v>
      </c>
      <c r="AZ74" s="364">
        <f t="shared" si="118"/>
        <v>0</v>
      </c>
      <c r="BA74" s="364">
        <f t="shared" si="118"/>
        <v>0</v>
      </c>
      <c r="BB74" s="364">
        <f t="shared" si="118"/>
        <v>0</v>
      </c>
      <c r="BC74" s="364">
        <f t="shared" si="118"/>
        <v>0</v>
      </c>
      <c r="BD74" s="364">
        <f t="shared" si="118"/>
        <v>0</v>
      </c>
      <c r="BE74" s="364">
        <f t="shared" si="118"/>
        <v>0</v>
      </c>
      <c r="BF74" s="364">
        <f t="shared" si="118"/>
        <v>0</v>
      </c>
      <c r="BG74" s="364">
        <f t="shared" si="118"/>
        <v>0</v>
      </c>
      <c r="BH74" s="364">
        <f t="shared" si="118"/>
        <v>0</v>
      </c>
      <c r="BI74" s="364">
        <f t="shared" si="118"/>
        <v>0</v>
      </c>
      <c r="BJ74" s="364">
        <f t="shared" si="118"/>
        <v>0</v>
      </c>
      <c r="BK74" s="364">
        <f t="shared" si="118"/>
        <v>0</v>
      </c>
      <c r="BL74" s="364">
        <f t="shared" si="118"/>
        <v>0</v>
      </c>
      <c r="BM74" s="364">
        <f t="shared" si="118"/>
        <v>0</v>
      </c>
      <c r="BN74" s="364">
        <f t="shared" si="118"/>
        <v>0</v>
      </c>
      <c r="BO74" s="364">
        <f t="shared" si="118"/>
        <v>0</v>
      </c>
      <c r="BP74" s="364">
        <f t="shared" si="118"/>
        <v>0</v>
      </c>
      <c r="BQ74" s="364">
        <f t="shared" si="118"/>
        <v>0</v>
      </c>
      <c r="BR74" s="364">
        <f t="shared" si="118"/>
        <v>0</v>
      </c>
      <c r="BS74" s="364">
        <f t="shared" si="118"/>
        <v>0</v>
      </c>
      <c r="BT74" s="364">
        <f t="shared" si="118"/>
        <v>0</v>
      </c>
      <c r="BU74" s="364">
        <f t="shared" si="118"/>
        <v>0</v>
      </c>
      <c r="BV74" s="364">
        <f t="shared" si="118"/>
        <v>0</v>
      </c>
      <c r="BW74" s="364">
        <f t="shared" si="118"/>
        <v>0</v>
      </c>
      <c r="BX74" s="364">
        <f t="shared" si="118"/>
        <v>0</v>
      </c>
      <c r="BY74" s="364">
        <f t="shared" si="118"/>
        <v>0</v>
      </c>
      <c r="BZ74" s="364">
        <f t="shared" si="118"/>
        <v>0</v>
      </c>
      <c r="CA74" s="364">
        <f t="shared" si="118"/>
        <v>0</v>
      </c>
      <c r="CB74" s="364">
        <f t="shared" si="118"/>
        <v>0</v>
      </c>
      <c r="CC74" s="364">
        <f t="shared" si="118"/>
        <v>0</v>
      </c>
      <c r="CD74" s="364">
        <f t="shared" si="118"/>
        <v>0</v>
      </c>
      <c r="CE74" s="364">
        <f t="shared" si="118"/>
        <v>0</v>
      </c>
      <c r="CF74" s="364">
        <f t="shared" si="118"/>
        <v>0</v>
      </c>
      <c r="CG74" s="364">
        <f t="shared" si="118"/>
        <v>0</v>
      </c>
      <c r="CH74" s="364">
        <f t="shared" si="118"/>
        <v>0</v>
      </c>
      <c r="CI74" s="364">
        <f t="shared" si="118"/>
        <v>0</v>
      </c>
      <c r="CJ74" s="364">
        <f t="shared" si="118"/>
        <v>0</v>
      </c>
      <c r="CK74" s="364">
        <f t="shared" si="118"/>
        <v>0</v>
      </c>
      <c r="CL74" s="364">
        <f t="shared" si="118"/>
        <v>0</v>
      </c>
      <c r="CM74" s="364">
        <f t="shared" si="118"/>
        <v>0</v>
      </c>
      <c r="CN74" s="364">
        <f t="shared" si="118"/>
        <v>0</v>
      </c>
      <c r="CO74" s="364">
        <f t="shared" si="118"/>
        <v>0</v>
      </c>
      <c r="CP74" s="364">
        <f t="shared" si="118"/>
        <v>0</v>
      </c>
      <c r="CQ74" s="364">
        <f t="shared" si="118"/>
        <v>0</v>
      </c>
      <c r="CR74" s="364">
        <f t="shared" si="118"/>
        <v>0</v>
      </c>
      <c r="CS74" s="364">
        <f t="shared" si="118"/>
        <v>0</v>
      </c>
      <c r="CT74" s="364">
        <f t="shared" ref="CT74:FE74" si="119">SUM(CT75:CT162)</f>
        <v>0</v>
      </c>
      <c r="CU74" s="364">
        <f t="shared" si="119"/>
        <v>0</v>
      </c>
      <c r="CV74" s="364">
        <f t="shared" si="119"/>
        <v>0</v>
      </c>
      <c r="CW74" s="364">
        <f t="shared" si="119"/>
        <v>0</v>
      </c>
      <c r="CX74" s="364">
        <f t="shared" si="119"/>
        <v>0</v>
      </c>
      <c r="CY74" s="364">
        <f t="shared" si="119"/>
        <v>0</v>
      </c>
      <c r="CZ74" s="364">
        <f t="shared" si="119"/>
        <v>0</v>
      </c>
      <c r="DA74" s="364">
        <f t="shared" si="119"/>
        <v>0</v>
      </c>
      <c r="DB74" s="364">
        <f t="shared" si="119"/>
        <v>0</v>
      </c>
      <c r="DC74" s="364">
        <f t="shared" si="119"/>
        <v>0</v>
      </c>
      <c r="DD74" s="364">
        <f t="shared" si="119"/>
        <v>0</v>
      </c>
      <c r="DE74" s="364">
        <f t="shared" si="119"/>
        <v>0</v>
      </c>
      <c r="DF74" s="364">
        <f t="shared" si="119"/>
        <v>0</v>
      </c>
      <c r="DG74" s="364">
        <f t="shared" si="119"/>
        <v>0</v>
      </c>
      <c r="DH74" s="364">
        <f t="shared" si="119"/>
        <v>0</v>
      </c>
      <c r="DI74" s="364">
        <f t="shared" si="119"/>
        <v>0</v>
      </c>
      <c r="DJ74" s="364">
        <f t="shared" si="119"/>
        <v>0</v>
      </c>
      <c r="DK74" s="364">
        <f t="shared" si="119"/>
        <v>0</v>
      </c>
      <c r="DL74" s="364">
        <f t="shared" si="119"/>
        <v>0</v>
      </c>
      <c r="DM74" s="364">
        <f t="shared" si="119"/>
        <v>0</v>
      </c>
      <c r="DN74" s="364">
        <f t="shared" si="119"/>
        <v>0</v>
      </c>
      <c r="DO74" s="364">
        <f t="shared" si="119"/>
        <v>0</v>
      </c>
      <c r="DP74" s="364">
        <f t="shared" si="119"/>
        <v>0</v>
      </c>
      <c r="DQ74" s="364">
        <f t="shared" si="119"/>
        <v>0</v>
      </c>
      <c r="DR74" s="364">
        <f t="shared" si="119"/>
        <v>0</v>
      </c>
      <c r="DS74" s="364">
        <f t="shared" si="119"/>
        <v>0</v>
      </c>
      <c r="DT74" s="364">
        <f t="shared" si="119"/>
        <v>0</v>
      </c>
      <c r="DU74" s="364">
        <f t="shared" si="119"/>
        <v>0</v>
      </c>
      <c r="DV74" s="364">
        <f t="shared" si="119"/>
        <v>0</v>
      </c>
      <c r="DW74" s="364">
        <f t="shared" si="119"/>
        <v>0</v>
      </c>
      <c r="DX74" s="364">
        <f t="shared" si="119"/>
        <v>0</v>
      </c>
      <c r="DY74" s="364">
        <f t="shared" si="119"/>
        <v>0</v>
      </c>
      <c r="DZ74" s="364">
        <f t="shared" si="119"/>
        <v>0</v>
      </c>
      <c r="EA74" s="364">
        <f t="shared" si="119"/>
        <v>0</v>
      </c>
      <c r="EB74" s="364">
        <f t="shared" si="119"/>
        <v>0</v>
      </c>
      <c r="EC74" s="364">
        <f t="shared" si="119"/>
        <v>0</v>
      </c>
      <c r="ED74" s="364">
        <f t="shared" si="119"/>
        <v>0</v>
      </c>
      <c r="EE74" s="364">
        <f t="shared" si="119"/>
        <v>0</v>
      </c>
      <c r="EF74" s="364">
        <f t="shared" si="119"/>
        <v>0</v>
      </c>
      <c r="EG74" s="364">
        <f t="shared" si="119"/>
        <v>0</v>
      </c>
      <c r="EH74" s="364">
        <f t="shared" si="119"/>
        <v>0</v>
      </c>
      <c r="EI74" s="364">
        <f t="shared" si="119"/>
        <v>0</v>
      </c>
      <c r="EJ74" s="364">
        <f t="shared" si="119"/>
        <v>0</v>
      </c>
      <c r="EK74" s="364">
        <f t="shared" si="119"/>
        <v>0</v>
      </c>
      <c r="EL74" s="364">
        <f t="shared" si="119"/>
        <v>0</v>
      </c>
      <c r="EM74" s="364">
        <f t="shared" si="119"/>
        <v>0</v>
      </c>
      <c r="EN74" s="364">
        <f t="shared" si="119"/>
        <v>0</v>
      </c>
      <c r="EO74" s="364">
        <f t="shared" si="119"/>
        <v>0</v>
      </c>
      <c r="EP74" s="364">
        <f t="shared" si="119"/>
        <v>0</v>
      </c>
      <c r="EQ74" s="364">
        <f t="shared" si="119"/>
        <v>0</v>
      </c>
      <c r="ER74" s="364">
        <f t="shared" si="119"/>
        <v>0</v>
      </c>
      <c r="ES74" s="364">
        <f t="shared" si="119"/>
        <v>0</v>
      </c>
      <c r="ET74" s="364">
        <f t="shared" si="119"/>
        <v>0</v>
      </c>
      <c r="EU74" s="364">
        <f t="shared" si="119"/>
        <v>0</v>
      </c>
      <c r="EV74" s="364">
        <f t="shared" si="119"/>
        <v>0</v>
      </c>
      <c r="EW74" s="364">
        <f t="shared" si="119"/>
        <v>0</v>
      </c>
      <c r="EX74" s="364">
        <f t="shared" si="119"/>
        <v>0</v>
      </c>
      <c r="EY74" s="364">
        <f t="shared" si="119"/>
        <v>0</v>
      </c>
      <c r="EZ74" s="364">
        <f t="shared" si="119"/>
        <v>0</v>
      </c>
      <c r="FA74" s="364">
        <f t="shared" si="119"/>
        <v>0</v>
      </c>
      <c r="FB74" s="364">
        <f t="shared" si="119"/>
        <v>0</v>
      </c>
      <c r="FC74" s="364">
        <f t="shared" si="119"/>
        <v>0</v>
      </c>
      <c r="FD74" s="364">
        <f t="shared" si="119"/>
        <v>0</v>
      </c>
      <c r="FE74" s="364">
        <f t="shared" si="119"/>
        <v>0</v>
      </c>
      <c r="FF74" s="364">
        <f t="shared" ref="FF74:HQ74" si="120">SUM(FF75:FF162)</f>
        <v>0</v>
      </c>
      <c r="FG74" s="364">
        <f t="shared" si="120"/>
        <v>0</v>
      </c>
      <c r="FH74" s="364">
        <f t="shared" si="120"/>
        <v>0</v>
      </c>
      <c r="FI74" s="364">
        <f t="shared" si="120"/>
        <v>0</v>
      </c>
      <c r="FJ74" s="364">
        <f t="shared" si="120"/>
        <v>0</v>
      </c>
      <c r="FK74" s="364">
        <f t="shared" si="120"/>
        <v>0</v>
      </c>
      <c r="FL74" s="364">
        <f t="shared" si="120"/>
        <v>0</v>
      </c>
      <c r="FM74" s="364">
        <f t="shared" si="120"/>
        <v>0</v>
      </c>
      <c r="FN74" s="364">
        <f t="shared" si="120"/>
        <v>0</v>
      </c>
      <c r="FO74" s="364">
        <f t="shared" si="120"/>
        <v>0</v>
      </c>
      <c r="FP74" s="364">
        <f t="shared" si="120"/>
        <v>0</v>
      </c>
      <c r="FQ74" s="364">
        <f t="shared" si="120"/>
        <v>0</v>
      </c>
      <c r="FR74" s="364">
        <f t="shared" si="120"/>
        <v>0</v>
      </c>
      <c r="FS74" s="364">
        <f t="shared" si="120"/>
        <v>0</v>
      </c>
      <c r="FT74" s="364">
        <f t="shared" si="120"/>
        <v>0</v>
      </c>
      <c r="FU74" s="364">
        <f t="shared" si="120"/>
        <v>0</v>
      </c>
      <c r="FV74" s="364">
        <f t="shared" si="120"/>
        <v>0</v>
      </c>
      <c r="FW74" s="364">
        <f t="shared" si="120"/>
        <v>0</v>
      </c>
      <c r="FX74" s="364">
        <f t="shared" si="120"/>
        <v>0</v>
      </c>
      <c r="FY74" s="364">
        <f t="shared" si="120"/>
        <v>0</v>
      </c>
      <c r="FZ74" s="364">
        <f t="shared" si="120"/>
        <v>0</v>
      </c>
      <c r="GA74" s="364">
        <f t="shared" si="120"/>
        <v>0</v>
      </c>
      <c r="GB74" s="364">
        <f t="shared" si="120"/>
        <v>0</v>
      </c>
      <c r="GC74" s="364">
        <f t="shared" si="120"/>
        <v>0</v>
      </c>
      <c r="GD74" s="364">
        <f t="shared" si="120"/>
        <v>0</v>
      </c>
      <c r="GE74" s="364">
        <f t="shared" si="120"/>
        <v>0</v>
      </c>
      <c r="GF74" s="364">
        <f t="shared" si="120"/>
        <v>0</v>
      </c>
      <c r="GG74" s="364">
        <f t="shared" si="120"/>
        <v>0</v>
      </c>
      <c r="GH74" s="364">
        <f t="shared" si="120"/>
        <v>0</v>
      </c>
      <c r="GI74" s="364">
        <f t="shared" si="120"/>
        <v>0</v>
      </c>
      <c r="GJ74" s="364">
        <f t="shared" si="120"/>
        <v>0</v>
      </c>
      <c r="GK74" s="364">
        <f t="shared" si="120"/>
        <v>0</v>
      </c>
      <c r="GL74" s="364">
        <f t="shared" si="120"/>
        <v>0</v>
      </c>
      <c r="GM74" s="364">
        <f t="shared" si="120"/>
        <v>0</v>
      </c>
      <c r="GN74" s="364">
        <f t="shared" si="120"/>
        <v>0</v>
      </c>
      <c r="GO74" s="364">
        <f t="shared" si="120"/>
        <v>0</v>
      </c>
      <c r="GP74" s="364">
        <f t="shared" si="120"/>
        <v>0</v>
      </c>
      <c r="GQ74" s="364">
        <f t="shared" si="120"/>
        <v>0</v>
      </c>
      <c r="GR74" s="364">
        <f t="shared" si="120"/>
        <v>0</v>
      </c>
      <c r="GS74" s="364">
        <f t="shared" si="120"/>
        <v>0</v>
      </c>
      <c r="GT74" s="364">
        <f t="shared" si="120"/>
        <v>0</v>
      </c>
      <c r="GU74" s="364">
        <f t="shared" si="120"/>
        <v>0</v>
      </c>
      <c r="GV74" s="364">
        <f t="shared" si="120"/>
        <v>0</v>
      </c>
      <c r="GW74" s="364">
        <f t="shared" si="120"/>
        <v>0</v>
      </c>
      <c r="GX74" s="364">
        <f t="shared" si="120"/>
        <v>0</v>
      </c>
      <c r="GY74" s="364">
        <f t="shared" si="120"/>
        <v>0</v>
      </c>
      <c r="GZ74" s="364">
        <f t="shared" si="120"/>
        <v>0</v>
      </c>
      <c r="HA74" s="364">
        <f t="shared" si="120"/>
        <v>0</v>
      </c>
      <c r="HB74" s="364">
        <f t="shared" si="120"/>
        <v>0</v>
      </c>
      <c r="HC74" s="364">
        <f t="shared" si="120"/>
        <v>0</v>
      </c>
      <c r="HD74" s="364">
        <f t="shared" si="120"/>
        <v>0</v>
      </c>
      <c r="HE74" s="364">
        <f t="shared" si="120"/>
        <v>0</v>
      </c>
      <c r="HF74" s="364">
        <f t="shared" si="120"/>
        <v>0</v>
      </c>
      <c r="HG74" s="364">
        <f t="shared" si="120"/>
        <v>0</v>
      </c>
      <c r="HH74" s="364">
        <f t="shared" si="120"/>
        <v>0</v>
      </c>
      <c r="HI74" s="364">
        <f t="shared" si="120"/>
        <v>0</v>
      </c>
      <c r="HJ74" s="364">
        <f t="shared" si="120"/>
        <v>0</v>
      </c>
      <c r="HK74" s="364">
        <f t="shared" si="120"/>
        <v>0</v>
      </c>
      <c r="HL74" s="364">
        <f t="shared" si="120"/>
        <v>0</v>
      </c>
      <c r="HM74" s="364">
        <f t="shared" si="120"/>
        <v>0</v>
      </c>
      <c r="HN74" s="364">
        <f t="shared" si="120"/>
        <v>0</v>
      </c>
      <c r="HO74" s="364">
        <f t="shared" si="120"/>
        <v>0</v>
      </c>
      <c r="HP74" s="364">
        <f t="shared" si="120"/>
        <v>0</v>
      </c>
      <c r="HQ74" s="364">
        <f t="shared" si="120"/>
        <v>0</v>
      </c>
      <c r="HR74" s="364">
        <f t="shared" ref="HR74:KC74" si="121">SUM(HR75:HR162)</f>
        <v>0</v>
      </c>
      <c r="HS74" s="364">
        <f t="shared" si="121"/>
        <v>0</v>
      </c>
      <c r="HT74" s="364">
        <f t="shared" si="121"/>
        <v>0</v>
      </c>
      <c r="HU74" s="364">
        <f t="shared" si="121"/>
        <v>0</v>
      </c>
      <c r="HV74" s="364">
        <f t="shared" si="121"/>
        <v>0</v>
      </c>
      <c r="HW74" s="364">
        <f t="shared" si="121"/>
        <v>0</v>
      </c>
      <c r="HX74" s="364">
        <f t="shared" si="121"/>
        <v>0</v>
      </c>
      <c r="HY74" s="364">
        <f t="shared" si="121"/>
        <v>0</v>
      </c>
      <c r="HZ74" s="364">
        <f t="shared" si="121"/>
        <v>0</v>
      </c>
      <c r="IA74" s="364">
        <f t="shared" si="121"/>
        <v>0</v>
      </c>
      <c r="IB74" s="364">
        <f t="shared" si="121"/>
        <v>0</v>
      </c>
      <c r="IC74" s="364">
        <f t="shared" si="121"/>
        <v>0</v>
      </c>
      <c r="ID74" s="364">
        <f t="shared" si="121"/>
        <v>0</v>
      </c>
      <c r="IE74" s="364">
        <f t="shared" si="121"/>
        <v>0</v>
      </c>
      <c r="IF74" s="364">
        <f t="shared" si="121"/>
        <v>0</v>
      </c>
      <c r="IG74" s="364">
        <f t="shared" si="121"/>
        <v>0</v>
      </c>
      <c r="IH74" s="364">
        <f t="shared" si="121"/>
        <v>0</v>
      </c>
      <c r="II74" s="364">
        <f t="shared" si="121"/>
        <v>0</v>
      </c>
      <c r="IJ74" s="364">
        <f t="shared" si="121"/>
        <v>0</v>
      </c>
      <c r="IK74" s="364">
        <f t="shared" si="121"/>
        <v>0</v>
      </c>
      <c r="IL74" s="364">
        <f t="shared" si="121"/>
        <v>0</v>
      </c>
      <c r="IM74" s="364">
        <f t="shared" si="121"/>
        <v>0</v>
      </c>
      <c r="IN74" s="364">
        <f t="shared" si="121"/>
        <v>0</v>
      </c>
      <c r="IO74" s="364">
        <f t="shared" si="121"/>
        <v>0</v>
      </c>
      <c r="IP74" s="364">
        <f t="shared" si="121"/>
        <v>3583.7966999999999</v>
      </c>
      <c r="IQ74" s="364">
        <f t="shared" si="121"/>
        <v>3356.8881000000001</v>
      </c>
      <c r="IR74" s="364">
        <f t="shared" si="121"/>
        <v>2045.8044</v>
      </c>
      <c r="IS74" s="364">
        <f t="shared" si="121"/>
        <v>805.31490000000008</v>
      </c>
      <c r="IT74" s="364">
        <f t="shared" si="121"/>
        <v>889.1508</v>
      </c>
      <c r="IU74" s="364">
        <f t="shared" si="121"/>
        <v>1113.0336</v>
      </c>
      <c r="IV74" s="364">
        <f t="shared" si="121"/>
        <v>1.4901</v>
      </c>
      <c r="IW74" s="364">
        <f t="shared" si="121"/>
        <v>339.60480000000001</v>
      </c>
      <c r="IX74" s="364">
        <f t="shared" si="121"/>
        <v>246.38130000000001</v>
      </c>
      <c r="IY74" s="364">
        <f t="shared" si="121"/>
        <v>3497.3919000000001</v>
      </c>
      <c r="IZ74" s="364">
        <f t="shared" si="121"/>
        <v>0</v>
      </c>
      <c r="JA74" s="364">
        <f t="shared" si="121"/>
        <v>2700.4866000000002</v>
      </c>
      <c r="JB74" s="364">
        <f t="shared" si="121"/>
        <v>4.65E-2</v>
      </c>
      <c r="JC74" s="364">
        <f t="shared" si="121"/>
        <v>210.4008</v>
      </c>
      <c r="JD74" s="364">
        <f t="shared" si="121"/>
        <v>98.7624</v>
      </c>
      <c r="JE74" s="364">
        <f t="shared" si="121"/>
        <v>3170.7986999999998</v>
      </c>
      <c r="JF74" s="364">
        <f t="shared" si="121"/>
        <v>5788.8774000000003</v>
      </c>
      <c r="JG74" s="364">
        <f t="shared" si="121"/>
        <v>5908.6458000000002</v>
      </c>
      <c r="JH74" s="364">
        <f t="shared" si="121"/>
        <v>804.20460000000003</v>
      </c>
      <c r="JI74" s="364">
        <f t="shared" si="121"/>
        <v>11053.558800000001</v>
      </c>
      <c r="JJ74" s="364">
        <f t="shared" si="121"/>
        <v>5782.9257000000007</v>
      </c>
      <c r="JK74" s="364">
        <f t="shared" si="121"/>
        <v>6314.8254000000006</v>
      </c>
      <c r="JL74" s="364">
        <f t="shared" si="121"/>
        <v>5849.5367999999999</v>
      </c>
      <c r="JM74" s="364">
        <f t="shared" si="121"/>
        <v>4810.5819000000001</v>
      </c>
      <c r="JN74" s="364">
        <f t="shared" si="121"/>
        <v>0</v>
      </c>
      <c r="JO74" s="364">
        <f t="shared" si="121"/>
        <v>0</v>
      </c>
      <c r="JP74" s="364">
        <f t="shared" si="121"/>
        <v>0</v>
      </c>
      <c r="JQ74" s="364">
        <f t="shared" si="121"/>
        <v>0</v>
      </c>
      <c r="JR74" s="364">
        <f t="shared" si="121"/>
        <v>0.20430000000000001</v>
      </c>
      <c r="JS74" s="364">
        <f t="shared" si="121"/>
        <v>0</v>
      </c>
      <c r="JT74" s="364">
        <f t="shared" si="121"/>
        <v>0.37709999999999999</v>
      </c>
      <c r="JU74" s="364">
        <f t="shared" si="121"/>
        <v>0</v>
      </c>
      <c r="JV74" s="364">
        <f t="shared" si="121"/>
        <v>5.4621000000000004</v>
      </c>
      <c r="JW74" s="364">
        <f t="shared" si="121"/>
        <v>1.2383999999999999</v>
      </c>
      <c r="JX74" s="364">
        <f t="shared" si="121"/>
        <v>0</v>
      </c>
      <c r="JY74" s="364">
        <f t="shared" si="121"/>
        <v>0</v>
      </c>
      <c r="JZ74" s="364">
        <f t="shared" si="121"/>
        <v>0.21660000000000001</v>
      </c>
      <c r="KA74" s="364">
        <f t="shared" si="121"/>
        <v>1.23E-2</v>
      </c>
      <c r="KB74" s="364">
        <f t="shared" si="121"/>
        <v>0</v>
      </c>
      <c r="KC74" s="364">
        <f t="shared" si="121"/>
        <v>0</v>
      </c>
      <c r="KD74" s="364">
        <f t="shared" ref="KD74:MO74" si="122">SUM(KD75:KD162)</f>
        <v>0</v>
      </c>
      <c r="KE74" s="364">
        <f t="shared" si="122"/>
        <v>0</v>
      </c>
      <c r="KF74" s="364">
        <f t="shared" si="122"/>
        <v>5.5707000000000004</v>
      </c>
      <c r="KG74" s="364">
        <f t="shared" si="122"/>
        <v>5.4720000000000004</v>
      </c>
      <c r="KH74" s="364">
        <f t="shared" si="122"/>
        <v>1.32E-2</v>
      </c>
      <c r="KI74" s="364">
        <f t="shared" si="122"/>
        <v>0</v>
      </c>
      <c r="KJ74" s="364">
        <f t="shared" si="122"/>
        <v>2.8799999999999999E-2</v>
      </c>
      <c r="KK74" s="364">
        <f t="shared" si="122"/>
        <v>0</v>
      </c>
      <c r="KL74" s="364">
        <f t="shared" si="122"/>
        <v>0</v>
      </c>
      <c r="KM74" s="364">
        <f t="shared" si="122"/>
        <v>0</v>
      </c>
      <c r="KN74" s="364">
        <f t="shared" si="122"/>
        <v>4.3296000000000001</v>
      </c>
      <c r="KO74" s="364">
        <f t="shared" si="122"/>
        <v>1.08</v>
      </c>
      <c r="KP74" s="364">
        <f t="shared" si="122"/>
        <v>0.39240000000000003</v>
      </c>
      <c r="KQ74" s="364">
        <f t="shared" si="122"/>
        <v>6.1124999999999998</v>
      </c>
      <c r="KR74" s="364">
        <f t="shared" si="122"/>
        <v>0.15989999999999999</v>
      </c>
      <c r="KS74" s="364">
        <f t="shared" si="122"/>
        <v>0</v>
      </c>
      <c r="KT74" s="364">
        <f t="shared" si="122"/>
        <v>0</v>
      </c>
      <c r="KU74" s="364">
        <f t="shared" si="122"/>
        <v>32.285399999999996</v>
      </c>
      <c r="KV74" s="364">
        <f t="shared" si="122"/>
        <v>0</v>
      </c>
      <c r="KW74" s="364">
        <f t="shared" si="122"/>
        <v>0</v>
      </c>
      <c r="KX74" s="364">
        <f t="shared" si="122"/>
        <v>6.0000000000000001E-3</v>
      </c>
      <c r="KY74" s="364">
        <f t="shared" si="122"/>
        <v>9.3455999999999992</v>
      </c>
      <c r="KZ74" s="364">
        <f t="shared" si="122"/>
        <v>4.5312000000000001</v>
      </c>
      <c r="LA74" s="364">
        <f t="shared" si="122"/>
        <v>34.553400000000003</v>
      </c>
      <c r="LB74" s="364">
        <f t="shared" si="122"/>
        <v>10.210799999999999</v>
      </c>
      <c r="LC74" s="364">
        <f t="shared" si="122"/>
        <v>87.2928</v>
      </c>
      <c r="LD74" s="364">
        <f t="shared" si="122"/>
        <v>9.5597999999999992</v>
      </c>
      <c r="LE74" s="364">
        <f t="shared" si="122"/>
        <v>0</v>
      </c>
      <c r="LF74" s="364">
        <f t="shared" si="122"/>
        <v>22.718399999999999</v>
      </c>
      <c r="LG74" s="364">
        <f t="shared" si="122"/>
        <v>15.5442</v>
      </c>
      <c r="LH74" s="364">
        <f t="shared" si="122"/>
        <v>0</v>
      </c>
      <c r="LI74" s="364">
        <f t="shared" si="122"/>
        <v>1.1537999999999999</v>
      </c>
      <c r="LJ74" s="364">
        <f t="shared" si="122"/>
        <v>4.32</v>
      </c>
      <c r="LK74" s="364">
        <f t="shared" si="122"/>
        <v>45.578999999999994</v>
      </c>
      <c r="LL74" s="364">
        <f t="shared" si="122"/>
        <v>35.9223</v>
      </c>
      <c r="LM74" s="364">
        <f t="shared" si="122"/>
        <v>14.337</v>
      </c>
      <c r="LN74" s="364">
        <f t="shared" si="122"/>
        <v>13.566600000000001</v>
      </c>
      <c r="LO74" s="364">
        <f t="shared" si="122"/>
        <v>1.3845000000000001</v>
      </c>
      <c r="LP74" s="364">
        <f t="shared" si="122"/>
        <v>0</v>
      </c>
      <c r="LQ74" s="364">
        <f t="shared" si="122"/>
        <v>47.79</v>
      </c>
      <c r="LR74" s="364">
        <f t="shared" si="122"/>
        <v>7.4676000000000009</v>
      </c>
      <c r="LS74" s="364">
        <f t="shared" si="122"/>
        <v>0</v>
      </c>
      <c r="LT74" s="364">
        <f t="shared" si="122"/>
        <v>9.5579999999999998</v>
      </c>
      <c r="LU74" s="364">
        <f t="shared" si="122"/>
        <v>19.116</v>
      </c>
      <c r="LV74" s="364">
        <f t="shared" si="122"/>
        <v>5.9790000000000001</v>
      </c>
      <c r="LW74" s="364">
        <f t="shared" si="122"/>
        <v>14.337</v>
      </c>
      <c r="LX74" s="364">
        <f t="shared" si="122"/>
        <v>51.474000000000004</v>
      </c>
      <c r="LY74" s="364">
        <f t="shared" si="122"/>
        <v>0</v>
      </c>
      <c r="LZ74" s="364">
        <f t="shared" si="122"/>
        <v>0</v>
      </c>
      <c r="MA74" s="364">
        <f t="shared" si="122"/>
        <v>0</v>
      </c>
      <c r="MB74" s="364">
        <f t="shared" si="122"/>
        <v>9.5579999999999998</v>
      </c>
      <c r="MC74" s="364">
        <f t="shared" si="122"/>
        <v>19.411799999999999</v>
      </c>
      <c r="MD74" s="364">
        <f t="shared" si="122"/>
        <v>23.5044</v>
      </c>
      <c r="ME74" s="364">
        <f t="shared" si="122"/>
        <v>4.7789999999999999</v>
      </c>
      <c r="MF74" s="364">
        <f t="shared" si="122"/>
        <v>11.8032</v>
      </c>
      <c r="MG74" s="364">
        <f t="shared" si="122"/>
        <v>33.352199999999996</v>
      </c>
      <c r="MH74" s="364">
        <f t="shared" si="122"/>
        <v>0</v>
      </c>
      <c r="MI74" s="364">
        <f t="shared" si="122"/>
        <v>1.08</v>
      </c>
      <c r="MJ74" s="364">
        <f t="shared" si="122"/>
        <v>118.7829</v>
      </c>
      <c r="MK74" s="364">
        <f t="shared" si="122"/>
        <v>90.643799999999999</v>
      </c>
      <c r="ML74" s="364">
        <f t="shared" si="122"/>
        <v>1522.6557</v>
      </c>
      <c r="MM74" s="364">
        <f t="shared" si="122"/>
        <v>2118.4868999999999</v>
      </c>
      <c r="MN74" s="364">
        <f t="shared" si="122"/>
        <v>19.116</v>
      </c>
      <c r="MO74" s="364">
        <f t="shared" si="122"/>
        <v>0</v>
      </c>
      <c r="MP74" s="364">
        <f t="shared" ref="MP74:NA74" si="123">SUM(MP75:MP162)</f>
        <v>57.624600000000001</v>
      </c>
      <c r="MQ74" s="364">
        <f t="shared" si="123"/>
        <v>19.116</v>
      </c>
      <c r="MR74" s="364">
        <f t="shared" si="123"/>
        <v>26.057700000000001</v>
      </c>
      <c r="MS74" s="364">
        <f t="shared" si="123"/>
        <v>25.803000000000001</v>
      </c>
      <c r="MT74" s="364">
        <f t="shared" si="123"/>
        <v>55.260599999999997</v>
      </c>
      <c r="MU74" s="364">
        <f t="shared" si="123"/>
        <v>76.668599999999998</v>
      </c>
      <c r="MV74" s="364">
        <f t="shared" si="123"/>
        <v>49.714500000000001</v>
      </c>
      <c r="MW74" s="364">
        <f t="shared" si="123"/>
        <v>69.459299999999999</v>
      </c>
      <c r="MX74" s="364">
        <f t="shared" si="123"/>
        <v>31.698</v>
      </c>
      <c r="MY74" s="364">
        <f t="shared" si="123"/>
        <v>8.7876000000000012</v>
      </c>
      <c r="MZ74" s="364">
        <f t="shared" si="123"/>
        <v>31.237200000000001</v>
      </c>
      <c r="NA74" s="364">
        <f t="shared" si="123"/>
        <v>10.698</v>
      </c>
      <c r="NB74" s="364">
        <f>SUM(NB75:NB162)</f>
        <v>3486.2460000000001</v>
      </c>
      <c r="NC74" s="364">
        <f>SUM(NC75:NC162)</f>
        <v>11.231999999999999</v>
      </c>
      <c r="ND74" s="364">
        <f>SUM(ND75:ND162)</f>
        <v>24</v>
      </c>
      <c r="NE74" s="364">
        <f>SUM(NE75:NE162)</f>
        <v>14.4</v>
      </c>
      <c r="NF74" s="364">
        <f t="shared" ref="NF74:PM74" si="124">SUM(NF75:NF162)</f>
        <v>15.3</v>
      </c>
      <c r="NG74" s="364">
        <f t="shared" si="124"/>
        <v>0</v>
      </c>
      <c r="NH74" s="364">
        <f t="shared" si="124"/>
        <v>10.199999999999999</v>
      </c>
      <c r="NI74" s="364">
        <f t="shared" si="124"/>
        <v>33.9</v>
      </c>
      <c r="NJ74" s="364">
        <f t="shared" si="124"/>
        <v>96.3</v>
      </c>
      <c r="NK74" s="364">
        <f t="shared" si="124"/>
        <v>60</v>
      </c>
      <c r="NL74" s="364">
        <f t="shared" si="124"/>
        <v>48.6</v>
      </c>
      <c r="NM74" s="364">
        <f t="shared" si="124"/>
        <v>66.600000000000009</v>
      </c>
      <c r="NN74" s="364">
        <f t="shared" si="124"/>
        <v>4.5</v>
      </c>
      <c r="NO74" s="364">
        <f t="shared" si="124"/>
        <v>1.2</v>
      </c>
      <c r="NP74" s="364">
        <f t="shared" si="124"/>
        <v>4.2</v>
      </c>
      <c r="NQ74" s="364">
        <f t="shared" si="124"/>
        <v>8.4</v>
      </c>
      <c r="NR74" s="364">
        <f t="shared" si="124"/>
        <v>92.7</v>
      </c>
      <c r="NS74" s="364">
        <f t="shared" si="124"/>
        <v>0</v>
      </c>
      <c r="NT74" s="364">
        <f t="shared" si="124"/>
        <v>51</v>
      </c>
      <c r="NU74" s="364">
        <f t="shared" si="124"/>
        <v>179.4</v>
      </c>
      <c r="NV74" s="364">
        <f t="shared" si="124"/>
        <v>75.599999999999994</v>
      </c>
      <c r="NW74" s="364">
        <f t="shared" si="124"/>
        <v>0</v>
      </c>
      <c r="NX74" s="364">
        <f t="shared" si="124"/>
        <v>58.5</v>
      </c>
      <c r="NY74" s="364">
        <f t="shared" si="124"/>
        <v>46.5</v>
      </c>
      <c r="NZ74" s="364">
        <f t="shared" si="124"/>
        <v>3.9</v>
      </c>
      <c r="OA74" s="364">
        <f t="shared" si="124"/>
        <v>12.6</v>
      </c>
      <c r="OB74" s="364">
        <f t="shared" si="124"/>
        <v>38.700000000000003</v>
      </c>
      <c r="OC74" s="364">
        <f t="shared" si="124"/>
        <v>107.1</v>
      </c>
      <c r="OD74" s="364">
        <f t="shared" si="124"/>
        <v>0</v>
      </c>
      <c r="OE74" s="364">
        <f t="shared" si="124"/>
        <v>30.9</v>
      </c>
      <c r="OF74" s="364">
        <f t="shared" si="124"/>
        <v>65.7</v>
      </c>
      <c r="OG74" s="364">
        <f t="shared" si="124"/>
        <v>0</v>
      </c>
      <c r="OH74" s="364">
        <f t="shared" si="124"/>
        <v>0</v>
      </c>
      <c r="OI74" s="364">
        <f t="shared" si="124"/>
        <v>0</v>
      </c>
      <c r="OJ74" s="364">
        <f t="shared" si="124"/>
        <v>0</v>
      </c>
      <c r="OK74" s="364">
        <f t="shared" si="124"/>
        <v>0</v>
      </c>
      <c r="OL74" s="364">
        <f t="shared" si="124"/>
        <v>0</v>
      </c>
      <c r="OM74" s="364">
        <f t="shared" si="124"/>
        <v>0</v>
      </c>
      <c r="ON74" s="364">
        <f t="shared" si="124"/>
        <v>0</v>
      </c>
      <c r="OO74" s="364">
        <f t="shared" si="124"/>
        <v>0</v>
      </c>
      <c r="OP74" s="364">
        <f t="shared" si="124"/>
        <v>0</v>
      </c>
      <c r="OQ74" s="364">
        <f t="shared" si="124"/>
        <v>0</v>
      </c>
      <c r="OR74" s="364">
        <f t="shared" si="124"/>
        <v>0</v>
      </c>
      <c r="OS74" s="364">
        <f t="shared" si="124"/>
        <v>0</v>
      </c>
      <c r="OT74" s="364">
        <f t="shared" si="124"/>
        <v>0</v>
      </c>
      <c r="OU74" s="364">
        <f t="shared" si="124"/>
        <v>0</v>
      </c>
      <c r="OV74" s="364">
        <f t="shared" si="124"/>
        <v>0</v>
      </c>
      <c r="OW74" s="364">
        <f t="shared" si="124"/>
        <v>0</v>
      </c>
      <c r="OX74" s="364">
        <f t="shared" si="124"/>
        <v>0</v>
      </c>
      <c r="OY74" s="364">
        <f t="shared" si="124"/>
        <v>0</v>
      </c>
      <c r="OZ74" s="364">
        <f t="shared" si="124"/>
        <v>0</v>
      </c>
      <c r="PA74" s="364">
        <f t="shared" si="124"/>
        <v>0</v>
      </c>
      <c r="PB74" s="364">
        <f t="shared" si="124"/>
        <v>0</v>
      </c>
      <c r="PC74" s="364">
        <f t="shared" si="124"/>
        <v>0</v>
      </c>
      <c r="PD74" s="364">
        <f t="shared" si="124"/>
        <v>0</v>
      </c>
      <c r="PE74" s="364">
        <f t="shared" si="124"/>
        <v>0</v>
      </c>
      <c r="PF74" s="364">
        <f t="shared" si="124"/>
        <v>0</v>
      </c>
      <c r="PG74" s="364">
        <f t="shared" si="124"/>
        <v>0</v>
      </c>
      <c r="PH74" s="364">
        <f t="shared" si="124"/>
        <v>0</v>
      </c>
      <c r="PI74" s="364">
        <f t="shared" si="124"/>
        <v>0</v>
      </c>
      <c r="PJ74" s="364">
        <f t="shared" si="124"/>
        <v>0</v>
      </c>
      <c r="PK74" s="364">
        <f t="shared" si="124"/>
        <v>0</v>
      </c>
      <c r="PL74" s="364">
        <f t="shared" si="124"/>
        <v>0</v>
      </c>
      <c r="PM74" s="364">
        <f t="shared" si="124"/>
        <v>0</v>
      </c>
    </row>
    <row r="75" spans="1:429" ht="15">
      <c r="A75" s="365" t="s">
        <v>650</v>
      </c>
      <c r="B75" s="364">
        <f t="shared" ref="B75:B138" si="125">SUM(AH75:AS75)/1000</f>
        <v>0</v>
      </c>
      <c r="C75" s="364">
        <f t="shared" ref="C75:C138" si="126">SUM(AT75:BE75)/1000</f>
        <v>0</v>
      </c>
      <c r="D75" s="364">
        <f t="shared" ref="D75:D138" si="127">SUM(BF75:BQ75)/1000</f>
        <v>0</v>
      </c>
      <c r="E75" s="364">
        <f t="shared" ref="E75:E138" si="128">SUM(BR75:CC75)/1000</f>
        <v>0</v>
      </c>
      <c r="F75" s="364">
        <f t="shared" ref="F75:F138" si="129">SUM(CD75:CO75)/1000</f>
        <v>0</v>
      </c>
      <c r="G75" s="364">
        <f t="shared" ref="G75:G138" si="130">SUM(CP75:DA75)/1000</f>
        <v>0</v>
      </c>
      <c r="H75" s="364">
        <f t="shared" ref="H75:H138" si="131">SUM(DB75:DM75)/1000</f>
        <v>0</v>
      </c>
      <c r="I75" s="364">
        <f t="shared" ref="I75:I138" si="132">SUM(DN75:DY75)/1000</f>
        <v>0</v>
      </c>
      <c r="J75" s="364">
        <f t="shared" ref="J75:J138" si="133">SUM(DZ75:EK75)/1000</f>
        <v>0</v>
      </c>
      <c r="K75" s="364">
        <f t="shared" ref="K75:K138" si="134">SUM(EL75:EW75)/1000</f>
        <v>0</v>
      </c>
      <c r="L75" s="364">
        <f t="shared" ref="L75:L138" si="135">SUM(EX75:FI75)/1000</f>
        <v>0</v>
      </c>
      <c r="M75" s="364">
        <f t="shared" ref="M75:M138" si="136">SUM(FJ75:FU75)/1000</f>
        <v>0</v>
      </c>
      <c r="N75" s="364">
        <f t="shared" ref="N75:N138" si="137">SUM(FV75:GG75)/1000</f>
        <v>0</v>
      </c>
      <c r="O75" s="364">
        <f t="shared" ref="O75:O138" si="138">SUM(GH75:GS75)/1000</f>
        <v>0</v>
      </c>
      <c r="P75" s="364">
        <f t="shared" ref="P75:P138" si="139">SUM(GT75:HE75)/1000</f>
        <v>0</v>
      </c>
      <c r="Q75" s="364">
        <f t="shared" ref="Q75:Q138" si="140">SUM(HF75:HQ75)/1000</f>
        <v>0</v>
      </c>
      <c r="R75" s="364">
        <f t="shared" ref="R75:R138" si="141">SUM(HR75:IC75)/1000</f>
        <v>0</v>
      </c>
      <c r="S75" s="364">
        <f t="shared" ref="S75:S138" si="142">SUM(ID75:IO75)/1000</f>
        <v>0</v>
      </c>
      <c r="T75" s="364">
        <f t="shared" ref="T75:T138" si="143">SUM(IP75:JA75)/1000</f>
        <v>0</v>
      </c>
      <c r="U75" s="364">
        <f t="shared" ref="U75:U138" si="144">SUM(JB75:JM75)/1000</f>
        <v>0</v>
      </c>
      <c r="V75" s="364">
        <f t="shared" ref="V75:V138" si="145">SUM(JN75:JY75)/1000</f>
        <v>0</v>
      </c>
      <c r="W75" s="364">
        <f t="shared" ref="W75:W138" si="146">SUM(JZ75:KK75)/1000</f>
        <v>0</v>
      </c>
      <c r="X75" s="364">
        <f t="shared" ref="X75:X138" si="147">SUM(KL75:KW75)/1000</f>
        <v>0</v>
      </c>
      <c r="Y75" s="364">
        <f t="shared" ref="Y75:Y138" si="148">SUM(KX75:LI75)/1000</f>
        <v>0</v>
      </c>
      <c r="Z75" s="364">
        <f t="shared" ref="Z75:Z138" si="149">SUM(LJ75:LU75)/1000</f>
        <v>0</v>
      </c>
      <c r="AA75" s="364">
        <f t="shared" ref="AA75:AA138" si="150">SUM(LV75:MG75)/1000</f>
        <v>0</v>
      </c>
      <c r="AB75" s="364">
        <f t="shared" ref="AB75:AB138" si="151">SUM(MH75:MS75)/1000</f>
        <v>0</v>
      </c>
      <c r="AC75" s="364">
        <f t="shared" ref="AC75:AC138" si="152">SUM(MT75:NE75)/1000</f>
        <v>0</v>
      </c>
      <c r="AD75" s="364">
        <f t="shared" ref="AD75:AD138" si="153">SUM(NF75:NQ75)/1000</f>
        <v>0</v>
      </c>
      <c r="AE75" s="364">
        <f t="shared" ref="AE75:AE138" si="154">SUM(NR75:OC75)/1000</f>
        <v>0</v>
      </c>
      <c r="AF75" s="364">
        <f t="shared" ref="AF75:AF138" si="155">SUM(OD75:OO75)/1000</f>
        <v>0</v>
      </c>
      <c r="AG75" s="364"/>
      <c r="AH75" s="364"/>
      <c r="AI75" s="364"/>
      <c r="AJ75" s="364"/>
      <c r="AK75" s="364"/>
      <c r="AL75" s="364"/>
      <c r="AM75" s="364"/>
      <c r="AN75" s="364"/>
      <c r="AO75" s="364"/>
      <c r="AP75" s="364"/>
      <c r="AQ75" s="364"/>
      <c r="AR75" s="364"/>
      <c r="AS75" s="364"/>
      <c r="AT75" s="364"/>
      <c r="AU75" s="364"/>
      <c r="AV75" s="364"/>
      <c r="AW75" s="364"/>
      <c r="AX75" s="364"/>
      <c r="AY75" s="364"/>
      <c r="AZ75" s="364"/>
      <c r="BA75" s="364"/>
      <c r="BB75" s="364"/>
      <c r="BC75" s="364"/>
      <c r="BD75" s="364"/>
      <c r="BE75" s="364"/>
      <c r="BF75" s="364"/>
      <c r="BG75" s="364"/>
      <c r="BH75" s="364"/>
      <c r="BI75" s="364"/>
      <c r="BJ75" s="364"/>
      <c r="BK75" s="364"/>
      <c r="BL75" s="364"/>
      <c r="BM75" s="364"/>
      <c r="BN75" s="364"/>
      <c r="BO75" s="364"/>
      <c r="BP75" s="364"/>
      <c r="BQ75" s="364"/>
      <c r="BR75" s="364"/>
      <c r="BS75" s="364"/>
      <c r="BT75" s="364"/>
      <c r="BU75" s="364"/>
      <c r="BV75" s="364"/>
      <c r="BW75" s="364"/>
      <c r="BX75" s="364"/>
      <c r="BY75" s="364"/>
      <c r="BZ75" s="364"/>
      <c r="CA75" s="364"/>
      <c r="CB75" s="364"/>
      <c r="CC75" s="364"/>
      <c r="CD75" s="364"/>
      <c r="CE75" s="364"/>
      <c r="CF75" s="364"/>
      <c r="CG75" s="364"/>
      <c r="CH75" s="364"/>
      <c r="CI75" s="364"/>
      <c r="CJ75" s="364"/>
      <c r="CK75" s="364"/>
      <c r="CL75" s="364"/>
      <c r="CM75" s="364"/>
      <c r="CN75" s="364"/>
      <c r="CO75" s="364"/>
      <c r="CP75" s="364"/>
      <c r="CQ75" s="364"/>
      <c r="CR75" s="364"/>
      <c r="CS75" s="364"/>
      <c r="CT75" s="364"/>
      <c r="CU75" s="364"/>
      <c r="CV75" s="364"/>
      <c r="CW75" s="364"/>
      <c r="CX75" s="364"/>
      <c r="CY75" s="364"/>
      <c r="CZ75" s="364"/>
      <c r="DA75" s="364"/>
      <c r="DB75" s="364"/>
      <c r="DC75" s="364"/>
      <c r="DD75" s="364"/>
      <c r="DE75" s="364"/>
      <c r="DF75" s="364"/>
      <c r="DG75" s="364"/>
      <c r="DH75" s="364"/>
      <c r="DI75" s="364"/>
      <c r="DJ75" s="364"/>
      <c r="DK75" s="364"/>
      <c r="DL75" s="364"/>
      <c r="DM75" s="364"/>
      <c r="DN75" s="364"/>
      <c r="DO75" s="364"/>
      <c r="DP75" s="364"/>
      <c r="DQ75" s="364"/>
      <c r="DR75" s="364"/>
      <c r="DS75" s="364"/>
      <c r="DT75" s="364"/>
      <c r="DU75" s="364"/>
      <c r="DV75" s="364"/>
      <c r="DW75" s="364"/>
      <c r="DX75" s="364"/>
      <c r="DY75" s="364"/>
      <c r="DZ75" s="364"/>
      <c r="EA75" s="364"/>
      <c r="EB75" s="364"/>
      <c r="EC75" s="364"/>
      <c r="ED75" s="364"/>
      <c r="EE75" s="364"/>
      <c r="EF75" s="364"/>
      <c r="EG75" s="364"/>
      <c r="EH75" s="364"/>
      <c r="EI75" s="364"/>
      <c r="EJ75" s="364"/>
      <c r="EK75" s="364"/>
      <c r="EL75" s="364"/>
      <c r="EM75" s="364"/>
      <c r="EN75" s="364"/>
      <c r="EO75" s="364"/>
      <c r="EP75" s="364"/>
      <c r="EQ75" s="364"/>
      <c r="ER75" s="364"/>
      <c r="ES75" s="364"/>
      <c r="ET75" s="364"/>
      <c r="EU75" s="364"/>
      <c r="EV75" s="364"/>
      <c r="EW75" s="364"/>
      <c r="EX75" s="364"/>
      <c r="EY75" s="364"/>
      <c r="EZ75" s="364"/>
      <c r="FA75" s="364"/>
      <c r="FB75" s="364"/>
      <c r="FC75" s="364"/>
      <c r="FD75" s="364"/>
      <c r="FE75" s="364"/>
      <c r="FF75" s="364"/>
      <c r="FG75" s="364"/>
      <c r="FH75" s="364"/>
      <c r="FI75" s="364"/>
      <c r="FJ75" s="364"/>
      <c r="FK75" s="364"/>
      <c r="FL75" s="364"/>
      <c r="FM75" s="364"/>
      <c r="FN75" s="364"/>
      <c r="FO75" s="364"/>
      <c r="FP75" s="364"/>
      <c r="FQ75" s="364"/>
      <c r="FR75" s="364"/>
      <c r="FS75" s="364"/>
      <c r="FT75" s="364"/>
      <c r="FU75" s="364"/>
      <c r="FV75" s="364"/>
      <c r="FW75" s="364"/>
      <c r="FX75" s="364"/>
      <c r="FY75" s="364"/>
      <c r="FZ75" s="364"/>
      <c r="GA75" s="364"/>
      <c r="GB75" s="364"/>
      <c r="GC75" s="364"/>
      <c r="GD75" s="364"/>
      <c r="GE75" s="364"/>
      <c r="GF75" s="364"/>
      <c r="GG75" s="364"/>
      <c r="GH75" s="364"/>
      <c r="GI75" s="364"/>
      <c r="GJ75" s="364"/>
      <c r="GK75" s="364"/>
      <c r="GL75" s="364"/>
      <c r="GM75" s="364"/>
      <c r="GN75" s="364"/>
      <c r="GO75" s="364"/>
      <c r="GP75" s="364"/>
      <c r="GQ75" s="364"/>
      <c r="GR75" s="364"/>
      <c r="GS75" s="364"/>
      <c r="GT75" s="364"/>
      <c r="GU75" s="364"/>
      <c r="GV75" s="364"/>
      <c r="GW75" s="364"/>
      <c r="GX75" s="364"/>
      <c r="GY75" s="364"/>
      <c r="GZ75" s="364"/>
      <c r="HA75" s="364"/>
      <c r="HB75" s="364"/>
      <c r="HC75" s="364"/>
      <c r="HD75" s="364"/>
      <c r="HE75" s="364"/>
      <c r="HF75" s="364"/>
      <c r="HG75" s="364"/>
      <c r="HH75" s="364"/>
      <c r="HI75" s="364"/>
      <c r="HJ75" s="364"/>
      <c r="HK75" s="364"/>
      <c r="HL75" s="364"/>
      <c r="HM75" s="364"/>
      <c r="HN75" s="364"/>
      <c r="HO75" s="364"/>
      <c r="HP75" s="364"/>
      <c r="HQ75" s="364"/>
      <c r="HR75" s="364"/>
      <c r="HS75" s="364"/>
      <c r="HT75" s="364"/>
      <c r="HU75" s="364"/>
      <c r="HV75" s="364"/>
      <c r="HW75" s="364"/>
      <c r="HX75" s="364"/>
      <c r="HY75" s="364"/>
      <c r="HZ75" s="364"/>
      <c r="IA75" s="364"/>
      <c r="IB75" s="364"/>
      <c r="IC75" s="364"/>
      <c r="ID75" s="364"/>
      <c r="IE75" s="364"/>
      <c r="IF75" s="364"/>
      <c r="IG75" s="364"/>
      <c r="IH75" s="364"/>
      <c r="II75" s="364"/>
      <c r="IJ75" s="364"/>
      <c r="IK75" s="364"/>
      <c r="IL75" s="364"/>
      <c r="IM75" s="364"/>
      <c r="IN75" s="364"/>
      <c r="IO75" s="364"/>
      <c r="IP75" s="364"/>
      <c r="IQ75" s="364"/>
      <c r="IR75" s="364"/>
      <c r="IS75" s="364"/>
      <c r="IT75" s="364"/>
      <c r="IU75" s="364"/>
      <c r="IV75" s="364"/>
      <c r="IW75" s="364"/>
      <c r="IX75" s="364"/>
      <c r="IY75" s="364"/>
      <c r="IZ75" s="364"/>
      <c r="JA75" s="364"/>
      <c r="JB75" s="364"/>
      <c r="JC75" s="364"/>
      <c r="JD75" s="364"/>
      <c r="JE75" s="364"/>
      <c r="JF75" s="364"/>
      <c r="JG75" s="364"/>
      <c r="JH75" s="364"/>
      <c r="JI75" s="364"/>
      <c r="JJ75" s="364"/>
      <c r="JK75" s="364"/>
      <c r="JL75" s="364"/>
      <c r="JM75" s="364"/>
      <c r="JN75" s="364"/>
      <c r="JO75" s="364"/>
      <c r="JP75" s="364"/>
      <c r="JQ75" s="364"/>
      <c r="JR75" s="364"/>
      <c r="JS75" s="364"/>
      <c r="JT75" s="364"/>
      <c r="JU75" s="364"/>
      <c r="JV75" s="364"/>
      <c r="JW75" s="364"/>
      <c r="JX75" s="364"/>
      <c r="JY75" s="364"/>
      <c r="JZ75" s="364"/>
      <c r="KA75" s="364"/>
      <c r="KB75" s="364"/>
      <c r="KC75" s="364"/>
      <c r="KD75" s="364"/>
      <c r="KE75" s="364"/>
      <c r="KF75" s="364"/>
      <c r="KG75" s="364"/>
      <c r="KH75" s="364"/>
      <c r="KI75" s="364"/>
      <c r="KJ75" s="364"/>
      <c r="KK75" s="364"/>
      <c r="KL75" s="364"/>
      <c r="KM75" s="364"/>
      <c r="KN75" s="364"/>
      <c r="KO75" s="364"/>
      <c r="KP75" s="364"/>
      <c r="KQ75" s="364"/>
      <c r="KR75" s="364"/>
      <c r="KS75" s="364"/>
      <c r="KT75" s="364"/>
      <c r="KU75" s="364"/>
      <c r="KV75" s="364"/>
      <c r="KW75" s="364"/>
      <c r="KX75" s="364"/>
      <c r="KY75" s="364"/>
      <c r="KZ75" s="364"/>
      <c r="LA75" s="364"/>
      <c r="LB75" s="364"/>
      <c r="LC75" s="364"/>
      <c r="LD75" s="364"/>
      <c r="LE75" s="364"/>
      <c r="LF75" s="364"/>
      <c r="LG75" s="364"/>
      <c r="LH75" s="364"/>
      <c r="LI75" s="364"/>
      <c r="LJ75" s="364"/>
      <c r="LK75" s="364"/>
      <c r="LL75" s="364"/>
      <c r="LM75" s="364"/>
      <c r="LN75" s="364"/>
      <c r="LO75" s="364"/>
      <c r="LP75" s="364"/>
      <c r="LQ75" s="364"/>
      <c r="LR75" s="364"/>
      <c r="LS75" s="364"/>
      <c r="LT75" s="364"/>
      <c r="LU75" s="364"/>
      <c r="LV75" s="364"/>
      <c r="LW75" s="364"/>
      <c r="LX75" s="364"/>
      <c r="LY75" s="364"/>
      <c r="LZ75" s="364"/>
      <c r="MA75" s="364"/>
      <c r="MB75" s="364"/>
      <c r="MC75" s="364"/>
      <c r="MD75" s="364"/>
      <c r="ME75" s="364"/>
      <c r="MF75" s="364"/>
      <c r="MG75" s="364"/>
      <c r="MH75" s="364"/>
      <c r="MI75" s="364"/>
      <c r="MJ75" s="364"/>
      <c r="MK75" s="364"/>
      <c r="ML75" s="364"/>
      <c r="MM75" s="364"/>
      <c r="MN75" s="364"/>
      <c r="MO75" s="364"/>
      <c r="MP75" s="364"/>
      <c r="MQ75" s="364"/>
      <c r="MR75" s="364"/>
      <c r="MS75" s="364"/>
      <c r="MT75" s="364"/>
      <c r="MU75" s="364"/>
      <c r="MV75" s="364"/>
      <c r="MW75" s="364"/>
      <c r="MX75" s="364"/>
      <c r="MY75" s="364"/>
      <c r="MZ75" s="364"/>
      <c r="NA75" s="364"/>
      <c r="NB75" s="364"/>
      <c r="NC75" s="364"/>
      <c r="ND75" s="364"/>
      <c r="NE75" s="364"/>
      <c r="NF75" s="364"/>
      <c r="NG75" s="364"/>
      <c r="NH75" s="364"/>
      <c r="NI75" s="364"/>
      <c r="NJ75" s="364"/>
      <c r="NK75" s="364"/>
      <c r="NL75" s="364"/>
      <c r="NM75" s="364"/>
      <c r="NN75" s="364"/>
      <c r="NO75" s="364"/>
      <c r="NP75" s="364"/>
      <c r="NQ75" s="364"/>
      <c r="NR75" s="364"/>
      <c r="NS75" s="364"/>
      <c r="NT75" s="364"/>
      <c r="NU75" s="364"/>
      <c r="NV75" s="364"/>
      <c r="NW75" s="364"/>
      <c r="NX75" s="364"/>
      <c r="NY75" s="364"/>
      <c r="NZ75" s="364"/>
      <c r="OA75" s="364"/>
      <c r="OB75" s="364"/>
      <c r="OC75" s="364"/>
      <c r="OD75" s="364"/>
      <c r="OE75" s="364"/>
      <c r="OF75" s="364"/>
      <c r="OG75" s="364"/>
      <c r="OH75" s="364"/>
      <c r="OI75" s="364"/>
      <c r="OJ75" s="364"/>
      <c r="OK75" s="364"/>
      <c r="OL75" s="364"/>
      <c r="OM75" s="364"/>
      <c r="ON75" s="364"/>
      <c r="OO75" s="364"/>
      <c r="OP75" s="364"/>
      <c r="OQ75" s="364"/>
      <c r="OR75" s="364"/>
      <c r="OS75" s="364"/>
      <c r="OT75" s="364"/>
      <c r="OU75" s="364"/>
      <c r="OV75" s="364"/>
      <c r="OW75" s="364"/>
      <c r="OX75" s="364"/>
      <c r="OY75" s="364"/>
      <c r="OZ75" s="364"/>
      <c r="PA75" s="364"/>
      <c r="PB75" s="364"/>
      <c r="PC75" s="364"/>
      <c r="PD75" s="364"/>
      <c r="PE75" s="364"/>
      <c r="PF75" s="364"/>
      <c r="PG75" s="364"/>
      <c r="PH75" s="364"/>
      <c r="PI75" s="364"/>
      <c r="PJ75" s="364"/>
      <c r="PK75" s="364"/>
      <c r="PL75" s="364"/>
      <c r="PM75" s="364"/>
    </row>
    <row r="76" spans="1:429" ht="15">
      <c r="A76" s="363" t="s">
        <v>651</v>
      </c>
      <c r="B76" s="364">
        <f t="shared" si="125"/>
        <v>0</v>
      </c>
      <c r="C76" s="364">
        <f t="shared" si="126"/>
        <v>0</v>
      </c>
      <c r="D76" s="364">
        <f t="shared" si="127"/>
        <v>0</v>
      </c>
      <c r="E76" s="364">
        <f t="shared" si="128"/>
        <v>0</v>
      </c>
      <c r="F76" s="364">
        <f t="shared" si="129"/>
        <v>0</v>
      </c>
      <c r="G76" s="364">
        <f t="shared" si="130"/>
        <v>0</v>
      </c>
      <c r="H76" s="364">
        <f t="shared" si="131"/>
        <v>0</v>
      </c>
      <c r="I76" s="364">
        <f t="shared" si="132"/>
        <v>0</v>
      </c>
      <c r="J76" s="364">
        <f t="shared" si="133"/>
        <v>0</v>
      </c>
      <c r="K76" s="364">
        <f t="shared" si="134"/>
        <v>0</v>
      </c>
      <c r="L76" s="364">
        <f t="shared" si="135"/>
        <v>0</v>
      </c>
      <c r="M76" s="364">
        <f t="shared" si="136"/>
        <v>0</v>
      </c>
      <c r="N76" s="364">
        <f t="shared" si="137"/>
        <v>0</v>
      </c>
      <c r="O76" s="364">
        <f t="shared" si="138"/>
        <v>0</v>
      </c>
      <c r="P76" s="364">
        <f t="shared" si="139"/>
        <v>0</v>
      </c>
      <c r="Q76" s="364">
        <f t="shared" si="140"/>
        <v>0</v>
      </c>
      <c r="R76" s="364">
        <f t="shared" si="141"/>
        <v>0</v>
      </c>
      <c r="S76" s="364">
        <f t="shared" si="142"/>
        <v>0</v>
      </c>
      <c r="T76" s="364">
        <f t="shared" si="143"/>
        <v>0</v>
      </c>
      <c r="U76" s="364">
        <f t="shared" si="144"/>
        <v>0</v>
      </c>
      <c r="V76" s="364">
        <f t="shared" si="145"/>
        <v>0</v>
      </c>
      <c r="W76" s="364">
        <f t="shared" si="146"/>
        <v>0</v>
      </c>
      <c r="X76" s="364">
        <f t="shared" si="147"/>
        <v>0</v>
      </c>
      <c r="Y76" s="364">
        <f t="shared" si="148"/>
        <v>0</v>
      </c>
      <c r="Z76" s="364">
        <f t="shared" si="149"/>
        <v>0</v>
      </c>
      <c r="AA76" s="364">
        <f t="shared" si="150"/>
        <v>0</v>
      </c>
      <c r="AB76" s="364">
        <f t="shared" si="151"/>
        <v>0</v>
      </c>
      <c r="AC76" s="364">
        <f t="shared" si="152"/>
        <v>0</v>
      </c>
      <c r="AD76" s="364">
        <f t="shared" si="153"/>
        <v>0</v>
      </c>
      <c r="AE76" s="364">
        <f t="shared" si="154"/>
        <v>0</v>
      </c>
      <c r="AF76" s="364">
        <f t="shared" si="155"/>
        <v>0</v>
      </c>
      <c r="AG76" s="364"/>
      <c r="AH76" s="364"/>
      <c r="AI76" s="364"/>
      <c r="AJ76" s="364"/>
      <c r="AK76" s="364"/>
      <c r="AL76" s="364"/>
      <c r="AM76" s="364"/>
      <c r="AN76" s="364"/>
      <c r="AO76" s="364"/>
      <c r="AP76" s="364"/>
      <c r="AQ76" s="364"/>
      <c r="AR76" s="364"/>
      <c r="AS76" s="364"/>
      <c r="AT76" s="364"/>
      <c r="AU76" s="364"/>
      <c r="AV76" s="364"/>
      <c r="AW76" s="364"/>
      <c r="AX76" s="364"/>
      <c r="AY76" s="364"/>
      <c r="AZ76" s="364"/>
      <c r="BA76" s="364"/>
      <c r="BB76" s="364"/>
      <c r="BC76" s="364"/>
      <c r="BD76" s="364"/>
      <c r="BE76" s="364"/>
      <c r="BF76" s="364"/>
      <c r="BG76" s="364"/>
      <c r="BH76" s="364"/>
      <c r="BI76" s="364"/>
      <c r="BJ76" s="364"/>
      <c r="BK76" s="364"/>
      <c r="BL76" s="364"/>
      <c r="BM76" s="364"/>
      <c r="BN76" s="364"/>
      <c r="BO76" s="364"/>
      <c r="BP76" s="364"/>
      <c r="BQ76" s="364"/>
      <c r="BR76" s="364"/>
      <c r="BS76" s="364"/>
      <c r="BT76" s="364"/>
      <c r="BU76" s="364"/>
      <c r="BV76" s="364"/>
      <c r="BW76" s="364"/>
      <c r="BX76" s="364"/>
      <c r="BY76" s="364"/>
      <c r="BZ76" s="364"/>
      <c r="CA76" s="364"/>
      <c r="CB76" s="364"/>
      <c r="CC76" s="364"/>
      <c r="CD76" s="364"/>
      <c r="CE76" s="364"/>
      <c r="CF76" s="364"/>
      <c r="CG76" s="364"/>
      <c r="CH76" s="364"/>
      <c r="CI76" s="364"/>
      <c r="CJ76" s="364"/>
      <c r="CK76" s="364"/>
      <c r="CL76" s="364"/>
      <c r="CM76" s="364"/>
      <c r="CN76" s="364"/>
      <c r="CO76" s="364"/>
      <c r="CP76" s="364"/>
      <c r="CQ76" s="364"/>
      <c r="CR76" s="364"/>
      <c r="CS76" s="364"/>
      <c r="CT76" s="364"/>
      <c r="CU76" s="364"/>
      <c r="CV76" s="364"/>
      <c r="CW76" s="364"/>
      <c r="CX76" s="364"/>
      <c r="CY76" s="364"/>
      <c r="CZ76" s="364"/>
      <c r="DA76" s="364"/>
      <c r="DB76" s="364"/>
      <c r="DC76" s="364"/>
      <c r="DD76" s="364"/>
      <c r="DE76" s="364"/>
      <c r="DF76" s="364"/>
      <c r="DG76" s="364"/>
      <c r="DH76" s="364"/>
      <c r="DI76" s="364"/>
      <c r="DJ76" s="364"/>
      <c r="DK76" s="364"/>
      <c r="DL76" s="364"/>
      <c r="DM76" s="364"/>
      <c r="DN76" s="364"/>
      <c r="DO76" s="364"/>
      <c r="DP76" s="364"/>
      <c r="DQ76" s="364"/>
      <c r="DR76" s="364"/>
      <c r="DS76" s="364"/>
      <c r="DT76" s="364"/>
      <c r="DU76" s="364"/>
      <c r="DV76" s="364"/>
      <c r="DW76" s="364"/>
      <c r="DX76" s="364"/>
      <c r="DY76" s="364"/>
      <c r="DZ76" s="364"/>
      <c r="EA76" s="364"/>
      <c r="EB76" s="364"/>
      <c r="EC76" s="364"/>
      <c r="ED76" s="364"/>
      <c r="EE76" s="364"/>
      <c r="EF76" s="364"/>
      <c r="EG76" s="364"/>
      <c r="EH76" s="364"/>
      <c r="EI76" s="364"/>
      <c r="EJ76" s="364"/>
      <c r="EK76" s="364"/>
      <c r="EL76" s="364"/>
      <c r="EM76" s="364"/>
      <c r="EN76" s="364"/>
      <c r="EO76" s="364"/>
      <c r="EP76" s="364"/>
      <c r="EQ76" s="364"/>
      <c r="ER76" s="364"/>
      <c r="ES76" s="364"/>
      <c r="ET76" s="364"/>
      <c r="EU76" s="364"/>
      <c r="EV76" s="364"/>
      <c r="EW76" s="364"/>
      <c r="EX76" s="364"/>
      <c r="EY76" s="364"/>
      <c r="EZ76" s="364"/>
      <c r="FA76" s="364"/>
      <c r="FB76" s="364"/>
      <c r="FC76" s="364"/>
      <c r="FD76" s="364"/>
      <c r="FE76" s="364"/>
      <c r="FF76" s="364"/>
      <c r="FG76" s="364"/>
      <c r="FH76" s="364"/>
      <c r="FI76" s="364"/>
      <c r="FJ76" s="364"/>
      <c r="FK76" s="364"/>
      <c r="FL76" s="364"/>
      <c r="FM76" s="364"/>
      <c r="FN76" s="364"/>
      <c r="FO76" s="364"/>
      <c r="FP76" s="364"/>
      <c r="FQ76" s="364"/>
      <c r="FR76" s="364"/>
      <c r="FS76" s="364"/>
      <c r="FT76" s="364"/>
      <c r="FU76" s="364"/>
      <c r="FV76" s="364"/>
      <c r="FW76" s="364"/>
      <c r="FX76" s="364"/>
      <c r="FY76" s="364"/>
      <c r="FZ76" s="364"/>
      <c r="GA76" s="364"/>
      <c r="GB76" s="364"/>
      <c r="GC76" s="364"/>
      <c r="GD76" s="364"/>
      <c r="GE76" s="364"/>
      <c r="GF76" s="364"/>
      <c r="GG76" s="364"/>
      <c r="GH76" s="364"/>
      <c r="GI76" s="364"/>
      <c r="GJ76" s="364"/>
      <c r="GK76" s="364"/>
      <c r="GL76" s="364"/>
      <c r="GM76" s="364"/>
      <c r="GN76" s="364"/>
      <c r="GO76" s="364"/>
      <c r="GP76" s="364"/>
      <c r="GQ76" s="364"/>
      <c r="GR76" s="364"/>
      <c r="GS76" s="364"/>
      <c r="GT76" s="364"/>
      <c r="GU76" s="364"/>
      <c r="GV76" s="364"/>
      <c r="GW76" s="364"/>
      <c r="GX76" s="364"/>
      <c r="GY76" s="364"/>
      <c r="GZ76" s="364"/>
      <c r="HA76" s="364"/>
      <c r="HB76" s="364"/>
      <c r="HC76" s="364"/>
      <c r="HD76" s="364"/>
      <c r="HE76" s="364"/>
      <c r="HF76" s="364"/>
      <c r="HG76" s="364"/>
      <c r="HH76" s="364"/>
      <c r="HI76" s="364"/>
      <c r="HJ76" s="364"/>
      <c r="HK76" s="364"/>
      <c r="HL76" s="364"/>
      <c r="HM76" s="364"/>
      <c r="HN76" s="364"/>
      <c r="HO76" s="364"/>
      <c r="HP76" s="364"/>
      <c r="HQ76" s="364"/>
      <c r="HR76" s="364"/>
      <c r="HS76" s="364"/>
      <c r="HT76" s="364"/>
      <c r="HU76" s="364"/>
      <c r="HV76" s="364"/>
      <c r="HW76" s="364"/>
      <c r="HX76" s="364"/>
      <c r="HY76" s="364"/>
      <c r="HZ76" s="364"/>
      <c r="IA76" s="364"/>
      <c r="IB76" s="364"/>
      <c r="IC76" s="364"/>
      <c r="ID76" s="364"/>
      <c r="IE76" s="364"/>
      <c r="IF76" s="364"/>
      <c r="IG76" s="364"/>
      <c r="IH76" s="364"/>
      <c r="II76" s="364"/>
      <c r="IJ76" s="364"/>
      <c r="IK76" s="364"/>
      <c r="IL76" s="364"/>
      <c r="IM76" s="364"/>
      <c r="IN76" s="364"/>
      <c r="IO76" s="364"/>
      <c r="IP76" s="364"/>
      <c r="IQ76" s="364"/>
      <c r="IR76" s="364"/>
      <c r="IS76" s="364"/>
      <c r="IT76" s="364"/>
      <c r="IU76" s="364"/>
      <c r="IV76" s="364"/>
      <c r="IW76" s="364"/>
      <c r="IX76" s="364"/>
      <c r="IY76" s="364"/>
      <c r="IZ76" s="364"/>
      <c r="JA76" s="364"/>
      <c r="JB76" s="364"/>
      <c r="JC76" s="364"/>
      <c r="JD76" s="364"/>
      <c r="JE76" s="364"/>
      <c r="JF76" s="364"/>
      <c r="JG76" s="364"/>
      <c r="JH76" s="364"/>
      <c r="JI76" s="364"/>
      <c r="JJ76" s="364"/>
      <c r="JK76" s="364"/>
      <c r="JL76" s="364"/>
      <c r="JM76" s="364"/>
      <c r="JN76" s="364"/>
      <c r="JO76" s="364"/>
      <c r="JP76" s="364"/>
      <c r="JQ76" s="364"/>
      <c r="JR76" s="364"/>
      <c r="JS76" s="364"/>
      <c r="JT76" s="364"/>
      <c r="JU76" s="364"/>
      <c r="JV76" s="364"/>
      <c r="JW76" s="364"/>
      <c r="JX76" s="364"/>
      <c r="JY76" s="364"/>
      <c r="JZ76" s="364"/>
      <c r="KA76" s="364"/>
      <c r="KB76" s="364"/>
      <c r="KC76" s="364"/>
      <c r="KD76" s="364"/>
      <c r="KE76" s="364"/>
      <c r="KF76" s="364"/>
      <c r="KG76" s="364"/>
      <c r="KH76" s="364"/>
      <c r="KI76" s="364"/>
      <c r="KJ76" s="364"/>
      <c r="KK76" s="364"/>
      <c r="KL76" s="364"/>
      <c r="KM76" s="364"/>
      <c r="KN76" s="364"/>
      <c r="KO76" s="364"/>
      <c r="KP76" s="364"/>
      <c r="KQ76" s="364"/>
      <c r="KR76" s="364"/>
      <c r="KS76" s="364"/>
      <c r="KT76" s="364"/>
      <c r="KU76" s="364"/>
      <c r="KV76" s="364"/>
      <c r="KW76" s="364"/>
      <c r="KX76" s="364"/>
      <c r="KY76" s="364"/>
      <c r="KZ76" s="364"/>
      <c r="LA76" s="364"/>
      <c r="LB76" s="364"/>
      <c r="LC76" s="364"/>
      <c r="LD76" s="364"/>
      <c r="LE76" s="364"/>
      <c r="LF76" s="364"/>
      <c r="LG76" s="364"/>
      <c r="LH76" s="364"/>
      <c r="LI76" s="364"/>
      <c r="LJ76" s="364"/>
      <c r="LK76" s="364"/>
      <c r="LL76" s="364"/>
      <c r="LM76" s="364"/>
      <c r="LN76" s="364"/>
      <c r="LO76" s="364"/>
      <c r="LP76" s="364"/>
      <c r="LQ76" s="364"/>
      <c r="LR76" s="364"/>
      <c r="LS76" s="364"/>
      <c r="LT76" s="364"/>
      <c r="LU76" s="364"/>
      <c r="LV76" s="364"/>
      <c r="LW76" s="364"/>
      <c r="LX76" s="364"/>
      <c r="LY76" s="364"/>
      <c r="LZ76" s="364"/>
      <c r="MA76" s="364"/>
      <c r="MB76" s="364"/>
      <c r="MC76" s="364"/>
      <c r="MD76" s="364"/>
      <c r="ME76" s="364"/>
      <c r="MF76" s="364"/>
      <c r="MG76" s="364"/>
      <c r="MH76" s="364"/>
      <c r="MI76" s="364"/>
      <c r="MJ76" s="364"/>
      <c r="MK76" s="364"/>
      <c r="ML76" s="364"/>
      <c r="MM76" s="364"/>
      <c r="MN76" s="364"/>
      <c r="MO76" s="364"/>
      <c r="MP76" s="364"/>
      <c r="MQ76" s="364"/>
      <c r="MR76" s="364"/>
      <c r="MS76" s="364"/>
      <c r="MT76" s="364"/>
      <c r="MU76" s="364"/>
      <c r="MV76" s="364"/>
      <c r="MW76" s="364"/>
      <c r="MX76" s="364"/>
      <c r="MY76" s="364"/>
      <c r="MZ76" s="364"/>
      <c r="NA76" s="364"/>
      <c r="NB76" s="364"/>
      <c r="NC76" s="364"/>
      <c r="ND76" s="364"/>
      <c r="NE76" s="364"/>
      <c r="NF76" s="364"/>
      <c r="NG76" s="364"/>
      <c r="NH76" s="364"/>
      <c r="NI76" s="364"/>
      <c r="NJ76" s="364"/>
      <c r="NK76" s="364"/>
      <c r="NL76" s="364"/>
      <c r="NM76" s="364"/>
      <c r="NN76" s="364"/>
      <c r="NO76" s="364"/>
      <c r="NP76" s="364"/>
      <c r="NQ76" s="364"/>
      <c r="NR76" s="364"/>
      <c r="NS76" s="364"/>
      <c r="NT76" s="364"/>
      <c r="NU76" s="364"/>
      <c r="NV76" s="364"/>
      <c r="NW76" s="364"/>
      <c r="NX76" s="364"/>
      <c r="NY76" s="364"/>
      <c r="NZ76" s="364"/>
      <c r="OA76" s="364"/>
      <c r="OB76" s="364"/>
      <c r="OC76" s="364"/>
      <c r="OD76" s="364"/>
      <c r="OE76" s="364"/>
      <c r="OF76" s="364"/>
      <c r="OG76" s="364"/>
      <c r="OH76" s="364"/>
      <c r="OI76" s="364"/>
      <c r="OJ76" s="364"/>
      <c r="OK76" s="364"/>
      <c r="OL76" s="364"/>
      <c r="OM76" s="364"/>
      <c r="ON76" s="364"/>
      <c r="OO76" s="364"/>
      <c r="OP76" s="364"/>
      <c r="OQ76" s="364"/>
      <c r="OR76" s="364"/>
      <c r="OS76" s="364"/>
      <c r="OT76" s="364"/>
      <c r="OU76" s="364"/>
      <c r="OV76" s="364"/>
      <c r="OW76" s="364"/>
      <c r="OX76" s="364"/>
      <c r="OY76" s="364"/>
      <c r="OZ76" s="364"/>
      <c r="PA76" s="364"/>
      <c r="PB76" s="364"/>
      <c r="PC76" s="364"/>
      <c r="PD76" s="364"/>
      <c r="PE76" s="364"/>
      <c r="PF76" s="364"/>
      <c r="PG76" s="364"/>
      <c r="PH76" s="364"/>
      <c r="PI76" s="364"/>
      <c r="PJ76" s="364"/>
      <c r="PK76" s="364"/>
      <c r="PL76" s="364"/>
      <c r="PM76" s="364"/>
    </row>
    <row r="77" spans="1:429" ht="15">
      <c r="A77" s="363" t="s">
        <v>652</v>
      </c>
      <c r="B77" s="364">
        <f t="shared" si="125"/>
        <v>0</v>
      </c>
      <c r="C77" s="364">
        <f t="shared" si="126"/>
        <v>0</v>
      </c>
      <c r="D77" s="364">
        <f t="shared" si="127"/>
        <v>0</v>
      </c>
      <c r="E77" s="364">
        <f t="shared" si="128"/>
        <v>0</v>
      </c>
      <c r="F77" s="364">
        <f t="shared" si="129"/>
        <v>0</v>
      </c>
      <c r="G77" s="364">
        <f t="shared" si="130"/>
        <v>0</v>
      </c>
      <c r="H77" s="364">
        <f t="shared" si="131"/>
        <v>0</v>
      </c>
      <c r="I77" s="364">
        <f t="shared" si="132"/>
        <v>0</v>
      </c>
      <c r="J77" s="364">
        <f t="shared" si="133"/>
        <v>0</v>
      </c>
      <c r="K77" s="364">
        <f t="shared" si="134"/>
        <v>0</v>
      </c>
      <c r="L77" s="364">
        <f t="shared" si="135"/>
        <v>0</v>
      </c>
      <c r="M77" s="364">
        <f t="shared" si="136"/>
        <v>0</v>
      </c>
      <c r="N77" s="364">
        <f t="shared" si="137"/>
        <v>0</v>
      </c>
      <c r="O77" s="364">
        <f t="shared" si="138"/>
        <v>0</v>
      </c>
      <c r="P77" s="364">
        <f t="shared" si="139"/>
        <v>0</v>
      </c>
      <c r="Q77" s="364">
        <f t="shared" si="140"/>
        <v>0</v>
      </c>
      <c r="R77" s="364">
        <f t="shared" si="141"/>
        <v>0</v>
      </c>
      <c r="S77" s="364">
        <f t="shared" si="142"/>
        <v>0</v>
      </c>
      <c r="T77" s="364">
        <f t="shared" si="143"/>
        <v>0</v>
      </c>
      <c r="U77" s="364">
        <f t="shared" si="144"/>
        <v>0</v>
      </c>
      <c r="V77" s="364">
        <f t="shared" si="145"/>
        <v>0</v>
      </c>
      <c r="W77" s="364">
        <f t="shared" si="146"/>
        <v>0</v>
      </c>
      <c r="X77" s="364">
        <f t="shared" si="147"/>
        <v>0</v>
      </c>
      <c r="Y77" s="364">
        <f t="shared" si="148"/>
        <v>0</v>
      </c>
      <c r="Z77" s="364">
        <f t="shared" si="149"/>
        <v>0</v>
      </c>
      <c r="AA77" s="364">
        <f t="shared" si="150"/>
        <v>0</v>
      </c>
      <c r="AB77" s="364">
        <f t="shared" si="151"/>
        <v>0</v>
      </c>
      <c r="AC77" s="364">
        <f t="shared" si="152"/>
        <v>0</v>
      </c>
      <c r="AD77" s="364">
        <f t="shared" si="153"/>
        <v>0</v>
      </c>
      <c r="AE77" s="364">
        <f t="shared" si="154"/>
        <v>0</v>
      </c>
      <c r="AF77" s="364">
        <f t="shared" si="155"/>
        <v>0</v>
      </c>
      <c r="AG77" s="364"/>
      <c r="AH77" s="364"/>
      <c r="AI77" s="364"/>
      <c r="AJ77" s="364"/>
      <c r="AK77" s="364"/>
      <c r="AL77" s="364"/>
      <c r="AM77" s="364"/>
      <c r="AN77" s="364"/>
      <c r="AO77" s="364"/>
      <c r="AP77" s="364"/>
      <c r="AQ77" s="364"/>
      <c r="AR77" s="364"/>
      <c r="AS77" s="364"/>
      <c r="AT77" s="364"/>
      <c r="AU77" s="364"/>
      <c r="AV77" s="364"/>
      <c r="AW77" s="364"/>
      <c r="AX77" s="364"/>
      <c r="AY77" s="364"/>
      <c r="AZ77" s="364"/>
      <c r="BA77" s="364"/>
      <c r="BB77" s="364"/>
      <c r="BC77" s="364"/>
      <c r="BD77" s="364"/>
      <c r="BE77" s="364"/>
      <c r="BF77" s="364"/>
      <c r="BG77" s="364"/>
      <c r="BH77" s="364"/>
      <c r="BI77" s="364"/>
      <c r="BJ77" s="364"/>
      <c r="BK77" s="364"/>
      <c r="BL77" s="364"/>
      <c r="BM77" s="364"/>
      <c r="BN77" s="364"/>
      <c r="BO77" s="364"/>
      <c r="BP77" s="364"/>
      <c r="BQ77" s="364"/>
      <c r="BR77" s="364"/>
      <c r="BS77" s="364"/>
      <c r="BT77" s="364"/>
      <c r="BU77" s="364"/>
      <c r="BV77" s="364"/>
      <c r="BW77" s="364"/>
      <c r="BX77" s="364"/>
      <c r="BY77" s="364"/>
      <c r="BZ77" s="364"/>
      <c r="CA77" s="364"/>
      <c r="CB77" s="364"/>
      <c r="CC77" s="364"/>
      <c r="CD77" s="364"/>
      <c r="CE77" s="364"/>
      <c r="CF77" s="364"/>
      <c r="CG77" s="364"/>
      <c r="CH77" s="364"/>
      <c r="CI77" s="364"/>
      <c r="CJ77" s="364"/>
      <c r="CK77" s="364"/>
      <c r="CL77" s="364"/>
      <c r="CM77" s="364"/>
      <c r="CN77" s="364"/>
      <c r="CO77" s="364"/>
      <c r="CP77" s="364"/>
      <c r="CQ77" s="364"/>
      <c r="CR77" s="364"/>
      <c r="CS77" s="364"/>
      <c r="CT77" s="364"/>
      <c r="CU77" s="364"/>
      <c r="CV77" s="364"/>
      <c r="CW77" s="364"/>
      <c r="CX77" s="364"/>
      <c r="CY77" s="364"/>
      <c r="CZ77" s="364"/>
      <c r="DA77" s="364"/>
      <c r="DB77" s="364"/>
      <c r="DC77" s="364"/>
      <c r="DD77" s="364"/>
      <c r="DE77" s="364"/>
      <c r="DF77" s="364"/>
      <c r="DG77" s="364"/>
      <c r="DH77" s="364"/>
      <c r="DI77" s="364"/>
      <c r="DJ77" s="364"/>
      <c r="DK77" s="364"/>
      <c r="DL77" s="364"/>
      <c r="DM77" s="364"/>
      <c r="DN77" s="364"/>
      <c r="DO77" s="364"/>
      <c r="DP77" s="364"/>
      <c r="DQ77" s="364"/>
      <c r="DR77" s="364"/>
      <c r="DS77" s="364"/>
      <c r="DT77" s="364"/>
      <c r="DU77" s="364"/>
      <c r="DV77" s="364"/>
      <c r="DW77" s="364"/>
      <c r="DX77" s="364"/>
      <c r="DY77" s="364"/>
      <c r="DZ77" s="364"/>
      <c r="EA77" s="364"/>
      <c r="EB77" s="364"/>
      <c r="EC77" s="364"/>
      <c r="ED77" s="364"/>
      <c r="EE77" s="364"/>
      <c r="EF77" s="364"/>
      <c r="EG77" s="364"/>
      <c r="EH77" s="364"/>
      <c r="EI77" s="364"/>
      <c r="EJ77" s="364"/>
      <c r="EK77" s="364"/>
      <c r="EL77" s="364"/>
      <c r="EM77" s="364"/>
      <c r="EN77" s="364"/>
      <c r="EO77" s="364"/>
      <c r="EP77" s="364"/>
      <c r="EQ77" s="364"/>
      <c r="ER77" s="364"/>
      <c r="ES77" s="364"/>
      <c r="ET77" s="364"/>
      <c r="EU77" s="364"/>
      <c r="EV77" s="364"/>
      <c r="EW77" s="364"/>
      <c r="EX77" s="364"/>
      <c r="EY77" s="364"/>
      <c r="EZ77" s="364"/>
      <c r="FA77" s="364"/>
      <c r="FB77" s="364"/>
      <c r="FC77" s="364"/>
      <c r="FD77" s="364"/>
      <c r="FE77" s="364"/>
      <c r="FF77" s="364"/>
      <c r="FG77" s="364"/>
      <c r="FH77" s="364"/>
      <c r="FI77" s="364"/>
      <c r="FJ77" s="364"/>
      <c r="FK77" s="364"/>
      <c r="FL77" s="364"/>
      <c r="FM77" s="364"/>
      <c r="FN77" s="364"/>
      <c r="FO77" s="364"/>
      <c r="FP77" s="364"/>
      <c r="FQ77" s="364"/>
      <c r="FR77" s="364"/>
      <c r="FS77" s="364"/>
      <c r="FT77" s="364"/>
      <c r="FU77" s="364"/>
      <c r="FV77" s="364"/>
      <c r="FW77" s="364"/>
      <c r="FX77" s="364"/>
      <c r="FY77" s="364"/>
      <c r="FZ77" s="364"/>
      <c r="GA77" s="364"/>
      <c r="GB77" s="364"/>
      <c r="GC77" s="364"/>
      <c r="GD77" s="364"/>
      <c r="GE77" s="364"/>
      <c r="GF77" s="364"/>
      <c r="GG77" s="364"/>
      <c r="GH77" s="364"/>
      <c r="GI77" s="364"/>
      <c r="GJ77" s="364"/>
      <c r="GK77" s="364"/>
      <c r="GL77" s="364"/>
      <c r="GM77" s="364"/>
      <c r="GN77" s="364"/>
      <c r="GO77" s="364"/>
      <c r="GP77" s="364"/>
      <c r="GQ77" s="364"/>
      <c r="GR77" s="364"/>
      <c r="GS77" s="364"/>
      <c r="GT77" s="364"/>
      <c r="GU77" s="364"/>
      <c r="GV77" s="364"/>
      <c r="GW77" s="364"/>
      <c r="GX77" s="364"/>
      <c r="GY77" s="364"/>
      <c r="GZ77" s="364"/>
      <c r="HA77" s="364"/>
      <c r="HB77" s="364"/>
      <c r="HC77" s="364"/>
      <c r="HD77" s="364"/>
      <c r="HE77" s="364"/>
      <c r="HF77" s="364"/>
      <c r="HG77" s="364"/>
      <c r="HH77" s="364"/>
      <c r="HI77" s="364"/>
      <c r="HJ77" s="364"/>
      <c r="HK77" s="364"/>
      <c r="HL77" s="364"/>
      <c r="HM77" s="364"/>
      <c r="HN77" s="364"/>
      <c r="HO77" s="364"/>
      <c r="HP77" s="364"/>
      <c r="HQ77" s="364"/>
      <c r="HR77" s="364"/>
      <c r="HS77" s="364"/>
      <c r="HT77" s="364"/>
      <c r="HU77" s="364"/>
      <c r="HV77" s="364"/>
      <c r="HW77" s="364"/>
      <c r="HX77" s="364"/>
      <c r="HY77" s="364"/>
      <c r="HZ77" s="364"/>
      <c r="IA77" s="364"/>
      <c r="IB77" s="364"/>
      <c r="IC77" s="364"/>
      <c r="ID77" s="364"/>
      <c r="IE77" s="364"/>
      <c r="IF77" s="364"/>
      <c r="IG77" s="364"/>
      <c r="IH77" s="364"/>
      <c r="II77" s="364"/>
      <c r="IJ77" s="364"/>
      <c r="IK77" s="364"/>
      <c r="IL77" s="364"/>
      <c r="IM77" s="364"/>
      <c r="IN77" s="364"/>
      <c r="IO77" s="364"/>
      <c r="IP77" s="364"/>
      <c r="IQ77" s="364"/>
      <c r="IR77" s="364"/>
      <c r="IS77" s="364"/>
      <c r="IT77" s="364"/>
      <c r="IU77" s="364"/>
      <c r="IV77" s="364"/>
      <c r="IW77" s="364"/>
      <c r="IX77" s="364"/>
      <c r="IY77" s="364"/>
      <c r="IZ77" s="364"/>
      <c r="JA77" s="364"/>
      <c r="JB77" s="364"/>
      <c r="JC77" s="364"/>
      <c r="JD77" s="364"/>
      <c r="JE77" s="364"/>
      <c r="JF77" s="364"/>
      <c r="JG77" s="364"/>
      <c r="JH77" s="364"/>
      <c r="JI77" s="364"/>
      <c r="JJ77" s="364"/>
      <c r="JK77" s="364"/>
      <c r="JL77" s="364"/>
      <c r="JM77" s="364"/>
      <c r="JN77" s="364"/>
      <c r="JO77" s="364"/>
      <c r="JP77" s="364"/>
      <c r="JQ77" s="364"/>
      <c r="JR77" s="364"/>
      <c r="JS77" s="364"/>
      <c r="JT77" s="364"/>
      <c r="JU77" s="364"/>
      <c r="JV77" s="364"/>
      <c r="JW77" s="364"/>
      <c r="JX77" s="364"/>
      <c r="JY77" s="364"/>
      <c r="JZ77" s="364"/>
      <c r="KA77" s="364"/>
      <c r="KB77" s="364"/>
      <c r="KC77" s="364"/>
      <c r="KD77" s="364"/>
      <c r="KE77" s="364"/>
      <c r="KF77" s="364"/>
      <c r="KG77" s="364"/>
      <c r="KH77" s="364"/>
      <c r="KI77" s="364"/>
      <c r="KJ77" s="364"/>
      <c r="KK77" s="364"/>
      <c r="KL77" s="364"/>
      <c r="KM77" s="364"/>
      <c r="KN77" s="364"/>
      <c r="KO77" s="364"/>
      <c r="KP77" s="364"/>
      <c r="KQ77" s="364"/>
      <c r="KR77" s="364"/>
      <c r="KS77" s="364"/>
      <c r="KT77" s="364"/>
      <c r="KU77" s="364"/>
      <c r="KV77" s="364"/>
      <c r="KW77" s="364"/>
      <c r="KX77" s="364"/>
      <c r="KY77" s="364"/>
      <c r="KZ77" s="364"/>
      <c r="LA77" s="364"/>
      <c r="LB77" s="364"/>
      <c r="LC77" s="364"/>
      <c r="LD77" s="364"/>
      <c r="LE77" s="364"/>
      <c r="LF77" s="364"/>
      <c r="LG77" s="364"/>
      <c r="LH77" s="364"/>
      <c r="LI77" s="364"/>
      <c r="LJ77" s="364"/>
      <c r="LK77" s="364"/>
      <c r="LL77" s="364"/>
      <c r="LM77" s="364"/>
      <c r="LN77" s="364"/>
      <c r="LO77" s="364"/>
      <c r="LP77" s="364"/>
      <c r="LQ77" s="364"/>
      <c r="LR77" s="364"/>
      <c r="LS77" s="364"/>
      <c r="LT77" s="364"/>
      <c r="LU77" s="364"/>
      <c r="LV77" s="364"/>
      <c r="LW77" s="364"/>
      <c r="LX77" s="364"/>
      <c r="LY77" s="364"/>
      <c r="LZ77" s="364"/>
      <c r="MA77" s="364"/>
      <c r="MB77" s="364"/>
      <c r="MC77" s="364"/>
      <c r="MD77" s="364"/>
      <c r="ME77" s="364"/>
      <c r="MF77" s="364"/>
      <c r="MG77" s="364"/>
      <c r="MH77" s="364"/>
      <c r="MI77" s="364"/>
      <c r="MJ77" s="364"/>
      <c r="MK77" s="364"/>
      <c r="ML77" s="364"/>
      <c r="MM77" s="364"/>
      <c r="MN77" s="364"/>
      <c r="MO77" s="364"/>
      <c r="MP77" s="364"/>
      <c r="MQ77" s="364"/>
      <c r="MR77" s="364"/>
      <c r="MS77" s="364"/>
      <c r="MT77" s="364"/>
      <c r="MU77" s="364"/>
      <c r="MV77" s="364"/>
      <c r="MW77" s="364"/>
      <c r="MX77" s="364"/>
      <c r="MY77" s="364"/>
      <c r="MZ77" s="364"/>
      <c r="NA77" s="364"/>
      <c r="NB77" s="364"/>
      <c r="NC77" s="364"/>
      <c r="ND77" s="364"/>
      <c r="NE77" s="364"/>
      <c r="NF77" s="364"/>
      <c r="NG77" s="364"/>
      <c r="NH77" s="364"/>
      <c r="NI77" s="364"/>
      <c r="NJ77" s="364"/>
      <c r="NK77" s="364"/>
      <c r="NL77" s="364"/>
      <c r="NM77" s="364"/>
      <c r="NN77" s="364"/>
      <c r="NO77" s="364"/>
      <c r="NP77" s="364"/>
      <c r="NQ77" s="364"/>
      <c r="NR77" s="364"/>
      <c r="NS77" s="364"/>
      <c r="NT77" s="364"/>
      <c r="NU77" s="364"/>
      <c r="NV77" s="364"/>
      <c r="NW77" s="364"/>
      <c r="NX77" s="364"/>
      <c r="NY77" s="364"/>
      <c r="NZ77" s="364"/>
      <c r="OA77" s="364"/>
      <c r="OB77" s="364"/>
      <c r="OC77" s="364"/>
      <c r="OD77" s="364"/>
      <c r="OE77" s="364"/>
      <c r="OF77" s="364"/>
      <c r="OG77" s="364"/>
      <c r="OH77" s="364"/>
      <c r="OI77" s="364"/>
      <c r="OJ77" s="364"/>
      <c r="OK77" s="364"/>
      <c r="OL77" s="364"/>
      <c r="OM77" s="364"/>
      <c r="ON77" s="364"/>
      <c r="OO77" s="364"/>
      <c r="OP77" s="364"/>
      <c r="OQ77" s="364"/>
      <c r="OR77" s="364"/>
      <c r="OS77" s="364"/>
      <c r="OT77" s="364"/>
      <c r="OU77" s="364"/>
      <c r="OV77" s="364"/>
      <c r="OW77" s="364"/>
      <c r="OX77" s="364"/>
      <c r="OY77" s="364"/>
      <c r="OZ77" s="364"/>
      <c r="PA77" s="364"/>
      <c r="PB77" s="364"/>
      <c r="PC77" s="364"/>
      <c r="PD77" s="364"/>
      <c r="PE77" s="364"/>
      <c r="PF77" s="364"/>
      <c r="PG77" s="364"/>
      <c r="PH77" s="364"/>
      <c r="PI77" s="364"/>
      <c r="PJ77" s="364"/>
      <c r="PK77" s="364"/>
      <c r="PL77" s="364"/>
      <c r="PM77" s="364"/>
    </row>
    <row r="78" spans="1:429" ht="15">
      <c r="A78" s="363" t="s">
        <v>653</v>
      </c>
      <c r="B78" s="364">
        <f t="shared" si="125"/>
        <v>0</v>
      </c>
      <c r="C78" s="364">
        <f t="shared" si="126"/>
        <v>0</v>
      </c>
      <c r="D78" s="364">
        <f t="shared" si="127"/>
        <v>0</v>
      </c>
      <c r="E78" s="364">
        <f t="shared" si="128"/>
        <v>0</v>
      </c>
      <c r="F78" s="364">
        <f t="shared" si="129"/>
        <v>0</v>
      </c>
      <c r="G78" s="364">
        <f t="shared" si="130"/>
        <v>0</v>
      </c>
      <c r="H78" s="364">
        <f t="shared" si="131"/>
        <v>0</v>
      </c>
      <c r="I78" s="364">
        <f t="shared" si="132"/>
        <v>0</v>
      </c>
      <c r="J78" s="364">
        <f t="shared" si="133"/>
        <v>0</v>
      </c>
      <c r="K78" s="364">
        <f t="shared" si="134"/>
        <v>0</v>
      </c>
      <c r="L78" s="364">
        <f t="shared" si="135"/>
        <v>0</v>
      </c>
      <c r="M78" s="364">
        <f t="shared" si="136"/>
        <v>0</v>
      </c>
      <c r="N78" s="364">
        <f t="shared" si="137"/>
        <v>0</v>
      </c>
      <c r="O78" s="364">
        <f t="shared" si="138"/>
        <v>0</v>
      </c>
      <c r="P78" s="364">
        <f t="shared" si="139"/>
        <v>0</v>
      </c>
      <c r="Q78" s="364">
        <f t="shared" si="140"/>
        <v>0</v>
      </c>
      <c r="R78" s="364">
        <f t="shared" si="141"/>
        <v>0</v>
      </c>
      <c r="S78" s="364">
        <f t="shared" si="142"/>
        <v>0</v>
      </c>
      <c r="T78" s="364">
        <f t="shared" si="143"/>
        <v>0</v>
      </c>
      <c r="U78" s="364">
        <f t="shared" si="144"/>
        <v>0</v>
      </c>
      <c r="V78" s="364">
        <f t="shared" si="145"/>
        <v>0</v>
      </c>
      <c r="W78" s="364">
        <f t="shared" si="146"/>
        <v>0</v>
      </c>
      <c r="X78" s="364">
        <f t="shared" si="147"/>
        <v>0</v>
      </c>
      <c r="Y78" s="364">
        <f t="shared" si="148"/>
        <v>0</v>
      </c>
      <c r="Z78" s="364">
        <f t="shared" si="149"/>
        <v>0</v>
      </c>
      <c r="AA78" s="364">
        <f t="shared" si="150"/>
        <v>0</v>
      </c>
      <c r="AB78" s="364">
        <f t="shared" si="151"/>
        <v>0</v>
      </c>
      <c r="AC78" s="364">
        <f t="shared" si="152"/>
        <v>0</v>
      </c>
      <c r="AD78" s="364">
        <f t="shared" si="153"/>
        <v>0</v>
      </c>
      <c r="AE78" s="364">
        <f t="shared" si="154"/>
        <v>0</v>
      </c>
      <c r="AF78" s="364">
        <f t="shared" si="155"/>
        <v>0</v>
      </c>
      <c r="AG78" s="364"/>
      <c r="AH78" s="364"/>
      <c r="AI78" s="364"/>
      <c r="AJ78" s="364"/>
      <c r="AK78" s="364"/>
      <c r="AL78" s="364"/>
      <c r="AM78" s="364"/>
      <c r="AN78" s="364"/>
      <c r="AO78" s="364"/>
      <c r="AP78" s="364"/>
      <c r="AQ78" s="364"/>
      <c r="AR78" s="364"/>
      <c r="AS78" s="364"/>
      <c r="AT78" s="364"/>
      <c r="AU78" s="364"/>
      <c r="AV78" s="364"/>
      <c r="AW78" s="364"/>
      <c r="AX78" s="364"/>
      <c r="AY78" s="364"/>
      <c r="AZ78" s="364"/>
      <c r="BA78" s="364"/>
      <c r="BB78" s="364"/>
      <c r="BC78" s="364"/>
      <c r="BD78" s="364"/>
      <c r="BE78" s="364"/>
      <c r="BF78" s="364"/>
      <c r="BG78" s="364"/>
      <c r="BH78" s="364"/>
      <c r="BI78" s="364"/>
      <c r="BJ78" s="364"/>
      <c r="BK78" s="364"/>
      <c r="BL78" s="364"/>
      <c r="BM78" s="364"/>
      <c r="BN78" s="364"/>
      <c r="BO78" s="364"/>
      <c r="BP78" s="364"/>
      <c r="BQ78" s="364"/>
      <c r="BR78" s="364"/>
      <c r="BS78" s="364"/>
      <c r="BT78" s="364"/>
      <c r="BU78" s="364"/>
      <c r="BV78" s="364"/>
      <c r="BW78" s="364"/>
      <c r="BX78" s="364"/>
      <c r="BY78" s="364"/>
      <c r="BZ78" s="364"/>
      <c r="CA78" s="364"/>
      <c r="CB78" s="364"/>
      <c r="CC78" s="364"/>
      <c r="CD78" s="364"/>
      <c r="CE78" s="364"/>
      <c r="CF78" s="364"/>
      <c r="CG78" s="364"/>
      <c r="CH78" s="364"/>
      <c r="CI78" s="364"/>
      <c r="CJ78" s="364"/>
      <c r="CK78" s="364"/>
      <c r="CL78" s="364"/>
      <c r="CM78" s="364"/>
      <c r="CN78" s="364"/>
      <c r="CO78" s="364"/>
      <c r="CP78" s="364"/>
      <c r="CQ78" s="364"/>
      <c r="CR78" s="364"/>
      <c r="CS78" s="364"/>
      <c r="CT78" s="364"/>
      <c r="CU78" s="364"/>
      <c r="CV78" s="364"/>
      <c r="CW78" s="364"/>
      <c r="CX78" s="364"/>
      <c r="CY78" s="364"/>
      <c r="CZ78" s="364"/>
      <c r="DA78" s="364"/>
      <c r="DB78" s="364"/>
      <c r="DC78" s="364"/>
      <c r="DD78" s="364"/>
      <c r="DE78" s="364"/>
      <c r="DF78" s="364"/>
      <c r="DG78" s="364"/>
      <c r="DH78" s="364"/>
      <c r="DI78" s="364"/>
      <c r="DJ78" s="364"/>
      <c r="DK78" s="364"/>
      <c r="DL78" s="364"/>
      <c r="DM78" s="364"/>
      <c r="DN78" s="364"/>
      <c r="DO78" s="364"/>
      <c r="DP78" s="364"/>
      <c r="DQ78" s="364"/>
      <c r="DR78" s="364"/>
      <c r="DS78" s="364"/>
      <c r="DT78" s="364"/>
      <c r="DU78" s="364"/>
      <c r="DV78" s="364"/>
      <c r="DW78" s="364"/>
      <c r="DX78" s="364"/>
      <c r="DY78" s="364"/>
      <c r="DZ78" s="364"/>
      <c r="EA78" s="364"/>
      <c r="EB78" s="364"/>
      <c r="EC78" s="364"/>
      <c r="ED78" s="364"/>
      <c r="EE78" s="364"/>
      <c r="EF78" s="364"/>
      <c r="EG78" s="364"/>
      <c r="EH78" s="364"/>
      <c r="EI78" s="364"/>
      <c r="EJ78" s="364"/>
      <c r="EK78" s="364"/>
      <c r="EL78" s="364"/>
      <c r="EM78" s="364"/>
      <c r="EN78" s="364"/>
      <c r="EO78" s="364"/>
      <c r="EP78" s="364"/>
      <c r="EQ78" s="364"/>
      <c r="ER78" s="364"/>
      <c r="ES78" s="364"/>
      <c r="ET78" s="364"/>
      <c r="EU78" s="364"/>
      <c r="EV78" s="364"/>
      <c r="EW78" s="364"/>
      <c r="EX78" s="364"/>
      <c r="EY78" s="364"/>
      <c r="EZ78" s="364"/>
      <c r="FA78" s="364"/>
      <c r="FB78" s="364"/>
      <c r="FC78" s="364"/>
      <c r="FD78" s="364"/>
      <c r="FE78" s="364"/>
      <c r="FF78" s="364"/>
      <c r="FG78" s="364"/>
      <c r="FH78" s="364"/>
      <c r="FI78" s="364"/>
      <c r="FJ78" s="364"/>
      <c r="FK78" s="364"/>
      <c r="FL78" s="364"/>
      <c r="FM78" s="364"/>
      <c r="FN78" s="364"/>
      <c r="FO78" s="364"/>
      <c r="FP78" s="364"/>
      <c r="FQ78" s="364"/>
      <c r="FR78" s="364"/>
      <c r="FS78" s="364"/>
      <c r="FT78" s="364"/>
      <c r="FU78" s="364"/>
      <c r="FV78" s="364"/>
      <c r="FW78" s="364"/>
      <c r="FX78" s="364"/>
      <c r="FY78" s="364"/>
      <c r="FZ78" s="364"/>
      <c r="GA78" s="364"/>
      <c r="GB78" s="364"/>
      <c r="GC78" s="364"/>
      <c r="GD78" s="364"/>
      <c r="GE78" s="364"/>
      <c r="GF78" s="364"/>
      <c r="GG78" s="364"/>
      <c r="GH78" s="364"/>
      <c r="GI78" s="364"/>
      <c r="GJ78" s="364"/>
      <c r="GK78" s="364"/>
      <c r="GL78" s="364"/>
      <c r="GM78" s="364"/>
      <c r="GN78" s="364"/>
      <c r="GO78" s="364"/>
      <c r="GP78" s="364"/>
      <c r="GQ78" s="364"/>
      <c r="GR78" s="364"/>
      <c r="GS78" s="364"/>
      <c r="GT78" s="364"/>
      <c r="GU78" s="364"/>
      <c r="GV78" s="364"/>
      <c r="GW78" s="364"/>
      <c r="GX78" s="364"/>
      <c r="GY78" s="364"/>
      <c r="GZ78" s="364"/>
      <c r="HA78" s="364"/>
      <c r="HB78" s="364"/>
      <c r="HC78" s="364"/>
      <c r="HD78" s="364"/>
      <c r="HE78" s="364"/>
      <c r="HF78" s="364"/>
      <c r="HG78" s="364"/>
      <c r="HH78" s="364"/>
      <c r="HI78" s="364"/>
      <c r="HJ78" s="364"/>
      <c r="HK78" s="364"/>
      <c r="HL78" s="364"/>
      <c r="HM78" s="364"/>
      <c r="HN78" s="364"/>
      <c r="HO78" s="364"/>
      <c r="HP78" s="364"/>
      <c r="HQ78" s="364"/>
      <c r="HR78" s="364"/>
      <c r="HS78" s="364"/>
      <c r="HT78" s="364"/>
      <c r="HU78" s="364"/>
      <c r="HV78" s="364"/>
      <c r="HW78" s="364"/>
      <c r="HX78" s="364"/>
      <c r="HY78" s="364"/>
      <c r="HZ78" s="364"/>
      <c r="IA78" s="364"/>
      <c r="IB78" s="364"/>
      <c r="IC78" s="364"/>
      <c r="ID78" s="364"/>
      <c r="IE78" s="364"/>
      <c r="IF78" s="364"/>
      <c r="IG78" s="364"/>
      <c r="IH78" s="364"/>
      <c r="II78" s="364"/>
      <c r="IJ78" s="364"/>
      <c r="IK78" s="364"/>
      <c r="IL78" s="364"/>
      <c r="IM78" s="364"/>
      <c r="IN78" s="364"/>
      <c r="IO78" s="364"/>
      <c r="IP78" s="364"/>
      <c r="IQ78" s="364"/>
      <c r="IR78" s="364"/>
      <c r="IS78" s="364"/>
      <c r="IT78" s="364"/>
      <c r="IU78" s="364"/>
      <c r="IV78" s="364"/>
      <c r="IW78" s="364"/>
      <c r="IX78" s="364"/>
      <c r="IY78" s="364"/>
      <c r="IZ78" s="364"/>
      <c r="JA78" s="364"/>
      <c r="JB78" s="364"/>
      <c r="JC78" s="364"/>
      <c r="JD78" s="364"/>
      <c r="JE78" s="364"/>
      <c r="JF78" s="364"/>
      <c r="JG78" s="364"/>
      <c r="JH78" s="364"/>
      <c r="JI78" s="364"/>
      <c r="JJ78" s="364"/>
      <c r="JK78" s="364"/>
      <c r="JL78" s="364"/>
      <c r="JM78" s="364"/>
      <c r="JN78" s="364"/>
      <c r="JO78" s="364"/>
      <c r="JP78" s="364"/>
      <c r="JQ78" s="364"/>
      <c r="JR78" s="364"/>
      <c r="JS78" s="364"/>
      <c r="JT78" s="364"/>
      <c r="JU78" s="364"/>
      <c r="JV78" s="364"/>
      <c r="JW78" s="364"/>
      <c r="JX78" s="364"/>
      <c r="JY78" s="364"/>
      <c r="JZ78" s="364"/>
      <c r="KA78" s="364"/>
      <c r="KB78" s="364"/>
      <c r="KC78" s="364"/>
      <c r="KD78" s="364"/>
      <c r="KE78" s="364"/>
      <c r="KF78" s="364"/>
      <c r="KG78" s="364"/>
      <c r="KH78" s="364"/>
      <c r="KI78" s="364"/>
      <c r="KJ78" s="364"/>
      <c r="KK78" s="364"/>
      <c r="KL78" s="364"/>
      <c r="KM78" s="364"/>
      <c r="KN78" s="364"/>
      <c r="KO78" s="364"/>
      <c r="KP78" s="364"/>
      <c r="KQ78" s="364"/>
      <c r="KR78" s="364"/>
      <c r="KS78" s="364"/>
      <c r="KT78" s="364"/>
      <c r="KU78" s="364"/>
      <c r="KV78" s="364"/>
      <c r="KW78" s="364"/>
      <c r="KX78" s="364"/>
      <c r="KY78" s="364"/>
      <c r="KZ78" s="364"/>
      <c r="LA78" s="364"/>
      <c r="LB78" s="364"/>
      <c r="LC78" s="364"/>
      <c r="LD78" s="364"/>
      <c r="LE78" s="364"/>
      <c r="LF78" s="364"/>
      <c r="LG78" s="364"/>
      <c r="LH78" s="364"/>
      <c r="LI78" s="364"/>
      <c r="LJ78" s="364"/>
      <c r="LK78" s="364"/>
      <c r="LL78" s="364"/>
      <c r="LM78" s="364"/>
      <c r="LN78" s="364"/>
      <c r="LO78" s="364"/>
      <c r="LP78" s="364"/>
      <c r="LQ78" s="364"/>
      <c r="LR78" s="364"/>
      <c r="LS78" s="364"/>
      <c r="LT78" s="364"/>
      <c r="LU78" s="364"/>
      <c r="LV78" s="364"/>
      <c r="LW78" s="364"/>
      <c r="LX78" s="364"/>
      <c r="LY78" s="364"/>
      <c r="LZ78" s="364"/>
      <c r="MA78" s="364"/>
      <c r="MB78" s="364"/>
      <c r="MC78" s="364"/>
      <c r="MD78" s="364"/>
      <c r="ME78" s="364"/>
      <c r="MF78" s="364"/>
      <c r="MG78" s="364"/>
      <c r="MH78" s="364"/>
      <c r="MI78" s="364"/>
      <c r="MJ78" s="364"/>
      <c r="MK78" s="364"/>
      <c r="ML78" s="364"/>
      <c r="MM78" s="364"/>
      <c r="MN78" s="364"/>
      <c r="MO78" s="364"/>
      <c r="MP78" s="364"/>
      <c r="MQ78" s="364"/>
      <c r="MR78" s="364"/>
      <c r="MS78" s="364"/>
      <c r="MT78" s="364"/>
      <c r="MU78" s="364"/>
      <c r="MV78" s="364"/>
      <c r="MW78" s="364"/>
      <c r="MX78" s="364"/>
      <c r="MY78" s="364"/>
      <c r="MZ78" s="364"/>
      <c r="NA78" s="364"/>
      <c r="NB78" s="364"/>
      <c r="NC78" s="364"/>
      <c r="ND78" s="364"/>
      <c r="NE78" s="364"/>
      <c r="NF78" s="364"/>
      <c r="NG78" s="364"/>
      <c r="NH78" s="364"/>
      <c r="NI78" s="364"/>
      <c r="NJ78" s="364"/>
      <c r="NK78" s="364"/>
      <c r="NL78" s="364"/>
      <c r="NM78" s="364"/>
      <c r="NN78" s="364"/>
      <c r="NO78" s="364"/>
      <c r="NP78" s="364"/>
      <c r="NQ78" s="364"/>
      <c r="NR78" s="364"/>
      <c r="NS78" s="364"/>
      <c r="NT78" s="364"/>
      <c r="NU78" s="364"/>
      <c r="NV78" s="364"/>
      <c r="NW78" s="364"/>
      <c r="NX78" s="364"/>
      <c r="NY78" s="364"/>
      <c r="NZ78" s="364"/>
      <c r="OA78" s="364"/>
      <c r="OB78" s="364"/>
      <c r="OC78" s="364"/>
      <c r="OD78" s="364"/>
      <c r="OE78" s="364"/>
      <c r="OF78" s="364"/>
      <c r="OG78" s="364"/>
      <c r="OH78" s="364"/>
      <c r="OI78" s="364"/>
      <c r="OJ78" s="364"/>
      <c r="OK78" s="364"/>
      <c r="OL78" s="364"/>
      <c r="OM78" s="364"/>
      <c r="ON78" s="364"/>
      <c r="OO78" s="364"/>
      <c r="OP78" s="364"/>
      <c r="OQ78" s="364"/>
      <c r="OR78" s="364"/>
      <c r="OS78" s="364"/>
      <c r="OT78" s="364"/>
      <c r="OU78" s="364"/>
      <c r="OV78" s="364"/>
      <c r="OW78" s="364"/>
      <c r="OX78" s="364"/>
      <c r="OY78" s="364"/>
      <c r="OZ78" s="364"/>
      <c r="PA78" s="364"/>
      <c r="PB78" s="364"/>
      <c r="PC78" s="364"/>
      <c r="PD78" s="364"/>
      <c r="PE78" s="364"/>
      <c r="PF78" s="364"/>
      <c r="PG78" s="364"/>
      <c r="PH78" s="364"/>
      <c r="PI78" s="364"/>
      <c r="PJ78" s="364"/>
      <c r="PK78" s="364"/>
      <c r="PL78" s="364"/>
      <c r="PM78" s="364"/>
    </row>
    <row r="79" spans="1:429" ht="15">
      <c r="A79" s="363" t="s">
        <v>582</v>
      </c>
      <c r="B79" s="364">
        <f t="shared" si="125"/>
        <v>0</v>
      </c>
      <c r="C79" s="364">
        <f t="shared" si="126"/>
        <v>0</v>
      </c>
      <c r="D79" s="364">
        <f t="shared" si="127"/>
        <v>0</v>
      </c>
      <c r="E79" s="364">
        <f t="shared" si="128"/>
        <v>0</v>
      </c>
      <c r="F79" s="364">
        <f t="shared" si="129"/>
        <v>0</v>
      </c>
      <c r="G79" s="364">
        <f t="shared" si="130"/>
        <v>0</v>
      </c>
      <c r="H79" s="364">
        <f t="shared" si="131"/>
        <v>0</v>
      </c>
      <c r="I79" s="364">
        <f t="shared" si="132"/>
        <v>0</v>
      </c>
      <c r="J79" s="364">
        <f t="shared" si="133"/>
        <v>0</v>
      </c>
      <c r="K79" s="364">
        <f t="shared" si="134"/>
        <v>0</v>
      </c>
      <c r="L79" s="364">
        <f t="shared" si="135"/>
        <v>0</v>
      </c>
      <c r="M79" s="364">
        <f t="shared" si="136"/>
        <v>0</v>
      </c>
      <c r="N79" s="364">
        <f t="shared" si="137"/>
        <v>0</v>
      </c>
      <c r="O79" s="364">
        <f t="shared" si="138"/>
        <v>0</v>
      </c>
      <c r="P79" s="364">
        <f t="shared" si="139"/>
        <v>0</v>
      </c>
      <c r="Q79" s="364">
        <f t="shared" si="140"/>
        <v>0</v>
      </c>
      <c r="R79" s="364">
        <f t="shared" si="141"/>
        <v>0</v>
      </c>
      <c r="S79" s="364">
        <f t="shared" si="142"/>
        <v>0</v>
      </c>
      <c r="T79" s="364">
        <f t="shared" si="143"/>
        <v>9.4825985999999993</v>
      </c>
      <c r="U79" s="364">
        <f t="shared" si="144"/>
        <v>4.4524667999999998</v>
      </c>
      <c r="V79" s="364">
        <f t="shared" si="145"/>
        <v>0</v>
      </c>
      <c r="W79" s="364">
        <f t="shared" si="146"/>
        <v>0</v>
      </c>
      <c r="X79" s="364">
        <f t="shared" si="147"/>
        <v>3.8549999999999999E-4</v>
      </c>
      <c r="Y79" s="364">
        <f t="shared" si="148"/>
        <v>0</v>
      </c>
      <c r="Z79" s="364">
        <f t="shared" si="149"/>
        <v>4.0086000000000002E-3</v>
      </c>
      <c r="AA79" s="364">
        <f t="shared" si="150"/>
        <v>0</v>
      </c>
      <c r="AB79" s="364">
        <f t="shared" si="151"/>
        <v>0</v>
      </c>
      <c r="AC79" s="364">
        <f t="shared" si="152"/>
        <v>3.2697E-3</v>
      </c>
      <c r="AD79" s="364">
        <f t="shared" si="153"/>
        <v>2.1000000000000003E-3</v>
      </c>
      <c r="AE79" s="364">
        <f t="shared" si="154"/>
        <v>7.7999999999999996E-3</v>
      </c>
      <c r="AF79" s="364">
        <f t="shared" si="155"/>
        <v>0</v>
      </c>
      <c r="AG79" s="364"/>
      <c r="AH79" s="364"/>
      <c r="AI79" s="364"/>
      <c r="AJ79" s="364"/>
      <c r="AK79" s="364"/>
      <c r="AL79" s="364"/>
      <c r="AM79" s="364"/>
      <c r="AN79" s="364"/>
      <c r="AO79" s="364"/>
      <c r="AP79" s="364"/>
      <c r="AQ79" s="364"/>
      <c r="AR79" s="364"/>
      <c r="AS79" s="364"/>
      <c r="AT79" s="364"/>
      <c r="AU79" s="364"/>
      <c r="AV79" s="364"/>
      <c r="AW79" s="364"/>
      <c r="AX79" s="364"/>
      <c r="AY79" s="364"/>
      <c r="AZ79" s="364"/>
      <c r="BA79" s="364"/>
      <c r="BB79" s="364"/>
      <c r="BC79" s="364"/>
      <c r="BD79" s="364"/>
      <c r="BE79" s="364"/>
      <c r="BF79" s="364"/>
      <c r="BG79" s="364"/>
      <c r="BH79" s="364"/>
      <c r="BI79" s="364"/>
      <c r="BJ79" s="364"/>
      <c r="BK79" s="364"/>
      <c r="BL79" s="364"/>
      <c r="BM79" s="364"/>
      <c r="BN79" s="364"/>
      <c r="BO79" s="364"/>
      <c r="BP79" s="364"/>
      <c r="BQ79" s="364"/>
      <c r="BR79" s="364"/>
      <c r="BS79" s="364"/>
      <c r="BT79" s="364"/>
      <c r="BU79" s="364"/>
      <c r="BV79" s="364"/>
      <c r="BW79" s="364"/>
      <c r="BX79" s="364"/>
      <c r="BY79" s="364"/>
      <c r="BZ79" s="364"/>
      <c r="CA79" s="364"/>
      <c r="CB79" s="364"/>
      <c r="CC79" s="364"/>
      <c r="CD79" s="364"/>
      <c r="CE79" s="364"/>
      <c r="CF79" s="364"/>
      <c r="CG79" s="364"/>
      <c r="CH79" s="364"/>
      <c r="CI79" s="364"/>
      <c r="CJ79" s="364"/>
      <c r="CK79" s="364"/>
      <c r="CL79" s="364"/>
      <c r="CM79" s="364"/>
      <c r="CN79" s="364"/>
      <c r="CO79" s="364"/>
      <c r="CP79" s="364"/>
      <c r="CQ79" s="364"/>
      <c r="CR79" s="364"/>
      <c r="CS79" s="364"/>
      <c r="CT79" s="364"/>
      <c r="CU79" s="364"/>
      <c r="CV79" s="364"/>
      <c r="CW79" s="364"/>
      <c r="CX79" s="364"/>
      <c r="CY79" s="364"/>
      <c r="CZ79" s="364"/>
      <c r="DA79" s="364"/>
      <c r="DB79" s="364"/>
      <c r="DC79" s="364"/>
      <c r="DD79" s="364"/>
      <c r="DE79" s="364"/>
      <c r="DF79" s="364"/>
      <c r="DG79" s="364"/>
      <c r="DH79" s="364"/>
      <c r="DI79" s="364"/>
      <c r="DJ79" s="364"/>
      <c r="DK79" s="364"/>
      <c r="DL79" s="364"/>
      <c r="DM79" s="364"/>
      <c r="DN79" s="364"/>
      <c r="DO79" s="364"/>
      <c r="DP79" s="364"/>
      <c r="DQ79" s="364"/>
      <c r="DR79" s="364"/>
      <c r="DS79" s="364"/>
      <c r="DT79" s="364"/>
      <c r="DU79" s="364"/>
      <c r="DV79" s="364"/>
      <c r="DW79" s="364"/>
      <c r="DX79" s="364"/>
      <c r="DY79" s="364"/>
      <c r="DZ79" s="364"/>
      <c r="EA79" s="364"/>
      <c r="EB79" s="364"/>
      <c r="EC79" s="364"/>
      <c r="ED79" s="364"/>
      <c r="EE79" s="364"/>
      <c r="EF79" s="364"/>
      <c r="EG79" s="364"/>
      <c r="EH79" s="364"/>
      <c r="EI79" s="364"/>
      <c r="EJ79" s="364"/>
      <c r="EK79" s="364"/>
      <c r="EL79" s="364"/>
      <c r="EM79" s="364"/>
      <c r="EN79" s="364"/>
      <c r="EO79" s="364"/>
      <c r="EP79" s="364"/>
      <c r="EQ79" s="364"/>
      <c r="ER79" s="364"/>
      <c r="ES79" s="364"/>
      <c r="ET79" s="364"/>
      <c r="EU79" s="364"/>
      <c r="EV79" s="364"/>
      <c r="EW79" s="364"/>
      <c r="EX79" s="364"/>
      <c r="EY79" s="364"/>
      <c r="EZ79" s="364"/>
      <c r="FA79" s="364"/>
      <c r="FB79" s="364"/>
      <c r="FC79" s="364"/>
      <c r="FD79" s="364"/>
      <c r="FE79" s="364"/>
      <c r="FF79" s="364"/>
      <c r="FG79" s="364"/>
      <c r="FH79" s="364"/>
      <c r="FI79" s="364"/>
      <c r="FJ79" s="364"/>
      <c r="FK79" s="364"/>
      <c r="FL79" s="364"/>
      <c r="FM79" s="364"/>
      <c r="FN79" s="364"/>
      <c r="FO79" s="364"/>
      <c r="FP79" s="364"/>
      <c r="FQ79" s="364"/>
      <c r="FR79" s="364"/>
      <c r="FS79" s="364"/>
      <c r="FT79" s="364"/>
      <c r="FU79" s="364"/>
      <c r="FV79" s="364"/>
      <c r="FW79" s="364"/>
      <c r="FX79" s="364"/>
      <c r="FY79" s="364"/>
      <c r="FZ79" s="364"/>
      <c r="GA79" s="364"/>
      <c r="GB79" s="364"/>
      <c r="GC79" s="364"/>
      <c r="GD79" s="364"/>
      <c r="GE79" s="364"/>
      <c r="GF79" s="364"/>
      <c r="GG79" s="364"/>
      <c r="GH79" s="364"/>
      <c r="GI79" s="364"/>
      <c r="GJ79" s="364"/>
      <c r="GK79" s="364"/>
      <c r="GL79" s="364"/>
      <c r="GM79" s="364"/>
      <c r="GN79" s="364"/>
      <c r="GO79" s="364"/>
      <c r="GP79" s="364"/>
      <c r="GQ79" s="364"/>
      <c r="GR79" s="364"/>
      <c r="GS79" s="364"/>
      <c r="GT79" s="364"/>
      <c r="GU79" s="364"/>
      <c r="GV79" s="364"/>
      <c r="GW79" s="364"/>
      <c r="GX79" s="364"/>
      <c r="GY79" s="364"/>
      <c r="GZ79" s="364"/>
      <c r="HA79" s="364"/>
      <c r="HB79" s="364"/>
      <c r="HC79" s="364"/>
      <c r="HD79" s="364"/>
      <c r="HE79" s="364"/>
      <c r="HF79" s="364"/>
      <c r="HG79" s="364"/>
      <c r="HH79" s="364"/>
      <c r="HI79" s="364"/>
      <c r="HJ79" s="364"/>
      <c r="HK79" s="364"/>
      <c r="HL79" s="364"/>
      <c r="HM79" s="364"/>
      <c r="HN79" s="364"/>
      <c r="HO79" s="364"/>
      <c r="HP79" s="364"/>
      <c r="HQ79" s="364"/>
      <c r="HR79" s="364"/>
      <c r="HS79" s="364"/>
      <c r="HT79" s="364"/>
      <c r="HU79" s="364"/>
      <c r="HV79" s="364"/>
      <c r="HW79" s="364"/>
      <c r="HX79" s="364"/>
      <c r="HY79" s="364"/>
      <c r="HZ79" s="364"/>
      <c r="IA79" s="364"/>
      <c r="IB79" s="364"/>
      <c r="IC79" s="364"/>
      <c r="ID79" s="364"/>
      <c r="IE79" s="364"/>
      <c r="IF79" s="364"/>
      <c r="IG79" s="364"/>
      <c r="IH79" s="364"/>
      <c r="II79" s="364"/>
      <c r="IJ79" s="364"/>
      <c r="IK79" s="364"/>
      <c r="IL79" s="364"/>
      <c r="IM79" s="364"/>
      <c r="IN79" s="364"/>
      <c r="IO79" s="364"/>
      <c r="IP79" s="364">
        <v>2295.6125999999999</v>
      </c>
      <c r="IQ79" s="364">
        <v>187.32810000000001</v>
      </c>
      <c r="IR79" s="364">
        <v>1734.6558</v>
      </c>
      <c r="IS79" s="364">
        <v>187.33680000000001</v>
      </c>
      <c r="IT79" s="364">
        <v>734.68889999999999</v>
      </c>
      <c r="IU79" s="364">
        <v>1.35E-2</v>
      </c>
      <c r="IV79" s="364"/>
      <c r="IW79" s="364">
        <v>30.835799999999999</v>
      </c>
      <c r="IX79" s="364">
        <v>246.38130000000001</v>
      </c>
      <c r="IY79" s="364">
        <v>2595.7458000000001</v>
      </c>
      <c r="IZ79" s="364"/>
      <c r="JA79" s="364">
        <v>1470</v>
      </c>
      <c r="JB79" s="364"/>
      <c r="JC79" s="364"/>
      <c r="JD79" s="364"/>
      <c r="JE79" s="364">
        <v>3016.0313999999998</v>
      </c>
      <c r="JF79" s="364">
        <v>30.745799999999999</v>
      </c>
      <c r="JG79" s="364">
        <v>125.47799999999999</v>
      </c>
      <c r="JH79" s="364">
        <v>174.35910000000001</v>
      </c>
      <c r="JI79" s="364">
        <v>264.97559999999999</v>
      </c>
      <c r="JJ79" s="364">
        <v>258.44459999999998</v>
      </c>
      <c r="JK79" s="364">
        <v>234.10050000000001</v>
      </c>
      <c r="JL79" s="364">
        <v>342.09359999999998</v>
      </c>
      <c r="JM79" s="364">
        <v>6.2382</v>
      </c>
      <c r="JN79" s="364"/>
      <c r="JO79" s="364"/>
      <c r="JP79" s="364"/>
      <c r="JQ79" s="364"/>
      <c r="JR79" s="364"/>
      <c r="JS79" s="364"/>
      <c r="JT79" s="364"/>
      <c r="JU79" s="364"/>
      <c r="JV79" s="364"/>
      <c r="JW79" s="364"/>
      <c r="JX79" s="364"/>
      <c r="JY79" s="364"/>
      <c r="JZ79" s="364"/>
      <c r="KA79" s="364"/>
      <c r="KB79" s="364"/>
      <c r="KC79" s="364"/>
      <c r="KD79" s="364"/>
      <c r="KE79" s="364"/>
      <c r="KF79" s="364"/>
      <c r="KG79" s="364"/>
      <c r="KH79" s="364"/>
      <c r="KI79" s="364"/>
      <c r="KJ79" s="364"/>
      <c r="KK79" s="364"/>
      <c r="KL79" s="364"/>
      <c r="KM79" s="364"/>
      <c r="KN79" s="364"/>
      <c r="KO79" s="364"/>
      <c r="KP79" s="364">
        <v>0.38550000000000001</v>
      </c>
      <c r="KQ79" s="364"/>
      <c r="KR79" s="364"/>
      <c r="KS79" s="364"/>
      <c r="KT79" s="364"/>
      <c r="KU79" s="364"/>
      <c r="KV79" s="364"/>
      <c r="KW79" s="364"/>
      <c r="KX79" s="364"/>
      <c r="KY79" s="364"/>
      <c r="KZ79" s="364"/>
      <c r="LA79" s="364"/>
      <c r="LB79" s="364"/>
      <c r="LC79" s="364"/>
      <c r="LD79" s="364"/>
      <c r="LE79" s="364"/>
      <c r="LF79" s="364"/>
      <c r="LG79" s="364"/>
      <c r="LH79" s="364"/>
      <c r="LI79" s="364"/>
      <c r="LJ79" s="364"/>
      <c r="LK79" s="364"/>
      <c r="LL79" s="364"/>
      <c r="LM79" s="364"/>
      <c r="LN79" s="364">
        <v>4.0086000000000004</v>
      </c>
      <c r="LO79" s="364"/>
      <c r="LP79" s="364"/>
      <c r="LQ79" s="364"/>
      <c r="LR79" s="364"/>
      <c r="LS79" s="364"/>
      <c r="LT79" s="364"/>
      <c r="LU79" s="364"/>
      <c r="LV79" s="364"/>
      <c r="LW79" s="364"/>
      <c r="LX79" s="364"/>
      <c r="LY79" s="364"/>
      <c r="LZ79" s="364"/>
      <c r="MA79" s="364"/>
      <c r="MB79" s="364"/>
      <c r="MC79" s="364"/>
      <c r="MD79" s="364"/>
      <c r="ME79" s="364"/>
      <c r="MF79" s="364"/>
      <c r="MG79" s="364"/>
      <c r="MH79" s="364"/>
      <c r="MI79" s="364"/>
      <c r="MJ79" s="364"/>
      <c r="MK79" s="364"/>
      <c r="ML79" s="364"/>
      <c r="MM79" s="364"/>
      <c r="MN79" s="364"/>
      <c r="MO79" s="364"/>
      <c r="MP79" s="364"/>
      <c r="MQ79" s="364"/>
      <c r="MR79" s="364"/>
      <c r="MS79" s="364"/>
      <c r="MT79" s="364"/>
      <c r="MU79" s="364">
        <v>2.4230999999999998</v>
      </c>
      <c r="MV79" s="364"/>
      <c r="MW79" s="364">
        <v>0.84660000000000002</v>
      </c>
      <c r="MX79" s="364"/>
      <c r="MY79" s="364"/>
      <c r="MZ79" s="364"/>
      <c r="NA79" s="364"/>
      <c r="NB79" s="364"/>
      <c r="NC79" s="364"/>
      <c r="ND79" s="364" t="s">
        <v>221</v>
      </c>
      <c r="NE79" s="364" t="s">
        <v>221</v>
      </c>
      <c r="NF79" s="364" t="s">
        <v>221</v>
      </c>
      <c r="NG79" s="364" t="s">
        <v>221</v>
      </c>
      <c r="NH79" s="364" t="s">
        <v>221</v>
      </c>
      <c r="NI79" s="364">
        <v>0.9</v>
      </c>
      <c r="NJ79" s="364" t="s">
        <v>221</v>
      </c>
      <c r="NK79" s="364" t="s">
        <v>221</v>
      </c>
      <c r="NL79" s="364" t="s">
        <v>221</v>
      </c>
      <c r="NM79" s="364" t="s">
        <v>221</v>
      </c>
      <c r="NN79" s="364" t="s">
        <v>221</v>
      </c>
      <c r="NO79" s="364">
        <v>1.2</v>
      </c>
      <c r="NP79" s="364" t="s">
        <v>221</v>
      </c>
      <c r="NQ79" s="364" t="s">
        <v>221</v>
      </c>
      <c r="NR79" s="364" t="s">
        <v>221</v>
      </c>
      <c r="NS79" s="364" t="s">
        <v>221</v>
      </c>
      <c r="NT79" s="364" t="s">
        <v>221</v>
      </c>
      <c r="NU79" s="364" t="s">
        <v>221</v>
      </c>
      <c r="NV79" s="364" t="s">
        <v>221</v>
      </c>
      <c r="NW79" s="364" t="s">
        <v>221</v>
      </c>
      <c r="NX79" s="364" t="s">
        <v>221</v>
      </c>
      <c r="NY79" s="364">
        <v>7.8</v>
      </c>
      <c r="NZ79" s="364" t="s">
        <v>221</v>
      </c>
      <c r="OA79" s="364" t="s">
        <v>221</v>
      </c>
      <c r="OB79" s="364" t="s">
        <v>221</v>
      </c>
      <c r="OC79" s="364" t="s">
        <v>221</v>
      </c>
      <c r="OD79" s="364" t="s">
        <v>221</v>
      </c>
      <c r="OE79" s="364" t="s">
        <v>221</v>
      </c>
      <c r="OF79" s="364" t="s">
        <v>221</v>
      </c>
      <c r="OG79" s="364"/>
      <c r="OH79" s="364"/>
      <c r="OI79" s="364"/>
      <c r="OJ79" s="364"/>
      <c r="OK79" s="364"/>
      <c r="OL79" s="364"/>
      <c r="OM79" s="364"/>
      <c r="ON79" s="364"/>
      <c r="OO79" s="364"/>
      <c r="OP79" s="364"/>
      <c r="OQ79" s="364"/>
      <c r="OR79" s="364"/>
      <c r="OS79" s="364"/>
      <c r="OT79" s="364"/>
      <c r="OU79" s="364"/>
      <c r="OV79" s="364"/>
      <c r="OW79" s="364"/>
      <c r="OX79" s="364"/>
      <c r="OY79" s="364"/>
      <c r="OZ79" s="364"/>
      <c r="PA79" s="364"/>
      <c r="PB79" s="364"/>
      <c r="PC79" s="364"/>
      <c r="PD79" s="364"/>
      <c r="PE79" s="364"/>
      <c r="PF79" s="364"/>
      <c r="PG79" s="364"/>
      <c r="PH79" s="364"/>
      <c r="PI79" s="364"/>
      <c r="PJ79" s="364"/>
      <c r="PK79" s="364"/>
      <c r="PL79" s="364"/>
      <c r="PM79" s="364"/>
    </row>
    <row r="80" spans="1:429" ht="15">
      <c r="A80" s="363" t="s">
        <v>654</v>
      </c>
      <c r="B80" s="364">
        <f t="shared" si="125"/>
        <v>0</v>
      </c>
      <c r="C80" s="364">
        <f t="shared" si="126"/>
        <v>0</v>
      </c>
      <c r="D80" s="364">
        <f t="shared" si="127"/>
        <v>0</v>
      </c>
      <c r="E80" s="364">
        <f t="shared" si="128"/>
        <v>0</v>
      </c>
      <c r="F80" s="364">
        <f t="shared" si="129"/>
        <v>0</v>
      </c>
      <c r="G80" s="364">
        <f t="shared" si="130"/>
        <v>0</v>
      </c>
      <c r="H80" s="364">
        <f t="shared" si="131"/>
        <v>0</v>
      </c>
      <c r="I80" s="364">
        <f t="shared" si="132"/>
        <v>0</v>
      </c>
      <c r="J80" s="364">
        <f t="shared" si="133"/>
        <v>0</v>
      </c>
      <c r="K80" s="364">
        <f t="shared" si="134"/>
        <v>0</v>
      </c>
      <c r="L80" s="364">
        <f t="shared" si="135"/>
        <v>0</v>
      </c>
      <c r="M80" s="364">
        <f t="shared" si="136"/>
        <v>0</v>
      </c>
      <c r="N80" s="364">
        <f t="shared" si="137"/>
        <v>0</v>
      </c>
      <c r="O80" s="364">
        <f t="shared" si="138"/>
        <v>0</v>
      </c>
      <c r="P80" s="364">
        <f t="shared" si="139"/>
        <v>0</v>
      </c>
      <c r="Q80" s="364">
        <f t="shared" si="140"/>
        <v>0</v>
      </c>
      <c r="R80" s="364">
        <f t="shared" si="141"/>
        <v>0</v>
      </c>
      <c r="S80" s="364">
        <f t="shared" si="142"/>
        <v>0</v>
      </c>
      <c r="T80" s="364">
        <f t="shared" si="143"/>
        <v>0</v>
      </c>
      <c r="U80" s="364">
        <f t="shared" si="144"/>
        <v>0</v>
      </c>
      <c r="V80" s="364">
        <f t="shared" si="145"/>
        <v>0</v>
      </c>
      <c r="W80" s="364">
        <f t="shared" si="146"/>
        <v>0</v>
      </c>
      <c r="X80" s="364">
        <f t="shared" si="147"/>
        <v>0</v>
      </c>
      <c r="Y80" s="364">
        <f t="shared" si="148"/>
        <v>0</v>
      </c>
      <c r="Z80" s="364">
        <f t="shared" si="149"/>
        <v>0</v>
      </c>
      <c r="AA80" s="364">
        <f t="shared" si="150"/>
        <v>0</v>
      </c>
      <c r="AB80" s="364">
        <f t="shared" si="151"/>
        <v>0</v>
      </c>
      <c r="AC80" s="364">
        <f t="shared" si="152"/>
        <v>0</v>
      </c>
      <c r="AD80" s="364">
        <f t="shared" si="153"/>
        <v>0</v>
      </c>
      <c r="AE80" s="364">
        <f t="shared" si="154"/>
        <v>0</v>
      </c>
      <c r="AF80" s="364">
        <f t="shared" si="155"/>
        <v>0</v>
      </c>
      <c r="AG80" s="364"/>
      <c r="AH80" s="364"/>
      <c r="AI80" s="364"/>
      <c r="AJ80" s="364"/>
      <c r="AK80" s="364"/>
      <c r="AL80" s="364"/>
      <c r="AM80" s="364"/>
      <c r="AN80" s="364"/>
      <c r="AO80" s="364"/>
      <c r="AP80" s="364"/>
      <c r="AQ80" s="364"/>
      <c r="AR80" s="364"/>
      <c r="AS80" s="364"/>
      <c r="AT80" s="364"/>
      <c r="AU80" s="364"/>
      <c r="AV80" s="364"/>
      <c r="AW80" s="364"/>
      <c r="AX80" s="364"/>
      <c r="AY80" s="364"/>
      <c r="AZ80" s="364"/>
      <c r="BA80" s="364"/>
      <c r="BB80" s="364"/>
      <c r="BC80" s="364"/>
      <c r="BD80" s="364"/>
      <c r="BE80" s="364"/>
      <c r="BF80" s="364"/>
      <c r="BG80" s="364"/>
      <c r="BH80" s="364"/>
      <c r="BI80" s="364"/>
      <c r="BJ80" s="364"/>
      <c r="BK80" s="364"/>
      <c r="BL80" s="364"/>
      <c r="BM80" s="364"/>
      <c r="BN80" s="364"/>
      <c r="BO80" s="364"/>
      <c r="BP80" s="364"/>
      <c r="BQ80" s="364"/>
      <c r="BR80" s="364"/>
      <c r="BS80" s="364"/>
      <c r="BT80" s="364"/>
      <c r="BU80" s="364"/>
      <c r="BV80" s="364"/>
      <c r="BW80" s="364"/>
      <c r="BX80" s="364"/>
      <c r="BY80" s="364"/>
      <c r="BZ80" s="364"/>
      <c r="CA80" s="364"/>
      <c r="CB80" s="364"/>
      <c r="CC80" s="364"/>
      <c r="CD80" s="364"/>
      <c r="CE80" s="364"/>
      <c r="CF80" s="364"/>
      <c r="CG80" s="364"/>
      <c r="CH80" s="364"/>
      <c r="CI80" s="364"/>
      <c r="CJ80" s="364"/>
      <c r="CK80" s="364"/>
      <c r="CL80" s="364"/>
      <c r="CM80" s="364"/>
      <c r="CN80" s="364"/>
      <c r="CO80" s="364"/>
      <c r="CP80" s="364"/>
      <c r="CQ80" s="364"/>
      <c r="CR80" s="364"/>
      <c r="CS80" s="364"/>
      <c r="CT80" s="364"/>
      <c r="CU80" s="364"/>
      <c r="CV80" s="364"/>
      <c r="CW80" s="364"/>
      <c r="CX80" s="364"/>
      <c r="CY80" s="364"/>
      <c r="CZ80" s="364"/>
      <c r="DA80" s="364"/>
      <c r="DB80" s="364"/>
      <c r="DC80" s="364"/>
      <c r="DD80" s="364"/>
      <c r="DE80" s="364"/>
      <c r="DF80" s="364"/>
      <c r="DG80" s="364"/>
      <c r="DH80" s="364"/>
      <c r="DI80" s="364"/>
      <c r="DJ80" s="364"/>
      <c r="DK80" s="364"/>
      <c r="DL80" s="364"/>
      <c r="DM80" s="364"/>
      <c r="DN80" s="364"/>
      <c r="DO80" s="364"/>
      <c r="DP80" s="364"/>
      <c r="DQ80" s="364"/>
      <c r="DR80" s="364"/>
      <c r="DS80" s="364"/>
      <c r="DT80" s="364"/>
      <c r="DU80" s="364"/>
      <c r="DV80" s="364"/>
      <c r="DW80" s="364"/>
      <c r="DX80" s="364"/>
      <c r="DY80" s="364"/>
      <c r="DZ80" s="364"/>
      <c r="EA80" s="364"/>
      <c r="EB80" s="364"/>
      <c r="EC80" s="364"/>
      <c r="ED80" s="364"/>
      <c r="EE80" s="364"/>
      <c r="EF80" s="364"/>
      <c r="EG80" s="364"/>
      <c r="EH80" s="364"/>
      <c r="EI80" s="364"/>
      <c r="EJ80" s="364"/>
      <c r="EK80" s="364"/>
      <c r="EL80" s="364"/>
      <c r="EM80" s="364"/>
      <c r="EN80" s="364"/>
      <c r="EO80" s="364"/>
      <c r="EP80" s="364"/>
      <c r="EQ80" s="364"/>
      <c r="ER80" s="364"/>
      <c r="ES80" s="364"/>
      <c r="ET80" s="364"/>
      <c r="EU80" s="364"/>
      <c r="EV80" s="364"/>
      <c r="EW80" s="364"/>
      <c r="EX80" s="364"/>
      <c r="EY80" s="364"/>
      <c r="EZ80" s="364"/>
      <c r="FA80" s="364"/>
      <c r="FB80" s="364"/>
      <c r="FC80" s="364"/>
      <c r="FD80" s="364"/>
      <c r="FE80" s="364"/>
      <c r="FF80" s="364"/>
      <c r="FG80" s="364"/>
      <c r="FH80" s="364"/>
      <c r="FI80" s="364"/>
      <c r="FJ80" s="364"/>
      <c r="FK80" s="364"/>
      <c r="FL80" s="364"/>
      <c r="FM80" s="364"/>
      <c r="FN80" s="364"/>
      <c r="FO80" s="364"/>
      <c r="FP80" s="364"/>
      <c r="FQ80" s="364"/>
      <c r="FR80" s="364"/>
      <c r="FS80" s="364"/>
      <c r="FT80" s="364"/>
      <c r="FU80" s="364"/>
      <c r="FV80" s="364"/>
      <c r="FW80" s="364"/>
      <c r="FX80" s="364"/>
      <c r="FY80" s="364"/>
      <c r="FZ80" s="364"/>
      <c r="GA80" s="364"/>
      <c r="GB80" s="364"/>
      <c r="GC80" s="364"/>
      <c r="GD80" s="364"/>
      <c r="GE80" s="364"/>
      <c r="GF80" s="364"/>
      <c r="GG80" s="364"/>
      <c r="GH80" s="364"/>
      <c r="GI80" s="364"/>
      <c r="GJ80" s="364"/>
      <c r="GK80" s="364"/>
      <c r="GL80" s="364"/>
      <c r="GM80" s="364"/>
      <c r="GN80" s="364"/>
      <c r="GO80" s="364"/>
      <c r="GP80" s="364"/>
      <c r="GQ80" s="364"/>
      <c r="GR80" s="364"/>
      <c r="GS80" s="364"/>
      <c r="GT80" s="364"/>
      <c r="GU80" s="364"/>
      <c r="GV80" s="364"/>
      <c r="GW80" s="364"/>
      <c r="GX80" s="364"/>
      <c r="GY80" s="364"/>
      <c r="GZ80" s="364"/>
      <c r="HA80" s="364"/>
      <c r="HB80" s="364"/>
      <c r="HC80" s="364"/>
      <c r="HD80" s="364"/>
      <c r="HE80" s="364"/>
      <c r="HF80" s="364"/>
      <c r="HG80" s="364"/>
      <c r="HH80" s="364"/>
      <c r="HI80" s="364"/>
      <c r="HJ80" s="364"/>
      <c r="HK80" s="364"/>
      <c r="HL80" s="364"/>
      <c r="HM80" s="364"/>
      <c r="HN80" s="364"/>
      <c r="HO80" s="364"/>
      <c r="HP80" s="364"/>
      <c r="HQ80" s="364"/>
      <c r="HR80" s="364"/>
      <c r="HS80" s="364"/>
      <c r="HT80" s="364"/>
      <c r="HU80" s="364"/>
      <c r="HV80" s="364"/>
      <c r="HW80" s="364"/>
      <c r="HX80" s="364"/>
      <c r="HY80" s="364"/>
      <c r="HZ80" s="364"/>
      <c r="IA80" s="364"/>
      <c r="IB80" s="364"/>
      <c r="IC80" s="364"/>
      <c r="ID80" s="364"/>
      <c r="IE80" s="364"/>
      <c r="IF80" s="364"/>
      <c r="IG80" s="364"/>
      <c r="IH80" s="364"/>
      <c r="II80" s="364"/>
      <c r="IJ80" s="364"/>
      <c r="IK80" s="364"/>
      <c r="IL80" s="364"/>
      <c r="IM80" s="364"/>
      <c r="IN80" s="364"/>
      <c r="IO80" s="364"/>
      <c r="IP80" s="364"/>
      <c r="IQ80" s="364"/>
      <c r="IR80" s="364"/>
      <c r="IS80" s="364"/>
      <c r="IT80" s="364"/>
      <c r="IU80" s="364"/>
      <c r="IV80" s="364"/>
      <c r="IW80" s="364"/>
      <c r="IX80" s="364"/>
      <c r="IY80" s="364"/>
      <c r="IZ80" s="364"/>
      <c r="JA80" s="364"/>
      <c r="JB80" s="364"/>
      <c r="JC80" s="364"/>
      <c r="JD80" s="364"/>
      <c r="JE80" s="364"/>
      <c r="JF80" s="364"/>
      <c r="JG80" s="364"/>
      <c r="JH80" s="364"/>
      <c r="JI80" s="364"/>
      <c r="JJ80" s="364"/>
      <c r="JK80" s="364"/>
      <c r="JL80" s="364"/>
      <c r="JM80" s="364"/>
      <c r="JN80" s="364"/>
      <c r="JO80" s="364"/>
      <c r="JP80" s="364"/>
      <c r="JQ80" s="364"/>
      <c r="JR80" s="364"/>
      <c r="JS80" s="364"/>
      <c r="JT80" s="364"/>
      <c r="JU80" s="364"/>
      <c r="JV80" s="364"/>
      <c r="JW80" s="364"/>
      <c r="JX80" s="364"/>
      <c r="JY80" s="364"/>
      <c r="JZ80" s="364"/>
      <c r="KA80" s="364"/>
      <c r="KB80" s="364"/>
      <c r="KC80" s="364"/>
      <c r="KD80" s="364"/>
      <c r="KE80" s="364"/>
      <c r="KF80" s="364"/>
      <c r="KG80" s="364"/>
      <c r="KH80" s="364"/>
      <c r="KI80" s="364"/>
      <c r="KJ80" s="364"/>
      <c r="KK80" s="364"/>
      <c r="KL80" s="364"/>
      <c r="KM80" s="364"/>
      <c r="KN80" s="364"/>
      <c r="KO80" s="364"/>
      <c r="KP80" s="364"/>
      <c r="KQ80" s="364"/>
      <c r="KR80" s="364"/>
      <c r="KS80" s="364"/>
      <c r="KT80" s="364"/>
      <c r="KU80" s="364"/>
      <c r="KV80" s="364"/>
      <c r="KW80" s="364"/>
      <c r="KX80" s="364"/>
      <c r="KY80" s="364"/>
      <c r="KZ80" s="364"/>
      <c r="LA80" s="364"/>
      <c r="LB80" s="364"/>
      <c r="LC80" s="364"/>
      <c r="LD80" s="364"/>
      <c r="LE80" s="364"/>
      <c r="LF80" s="364"/>
      <c r="LG80" s="364"/>
      <c r="LH80" s="364"/>
      <c r="LI80" s="364"/>
      <c r="LJ80" s="364"/>
      <c r="LK80" s="364"/>
      <c r="LL80" s="364"/>
      <c r="LM80" s="364"/>
      <c r="LN80" s="364"/>
      <c r="LO80" s="364"/>
      <c r="LP80" s="364"/>
      <c r="LQ80" s="364"/>
      <c r="LR80" s="364"/>
      <c r="LS80" s="364"/>
      <c r="LT80" s="364"/>
      <c r="LU80" s="364"/>
      <c r="LV80" s="364"/>
      <c r="LW80" s="364"/>
      <c r="LX80" s="364"/>
      <c r="LY80" s="364"/>
      <c r="LZ80" s="364"/>
      <c r="MA80" s="364"/>
      <c r="MB80" s="364"/>
      <c r="MC80" s="364"/>
      <c r="MD80" s="364"/>
      <c r="ME80" s="364"/>
      <c r="MF80" s="364"/>
      <c r="MG80" s="364"/>
      <c r="MH80" s="364"/>
      <c r="MI80" s="364"/>
      <c r="MJ80" s="364"/>
      <c r="MK80" s="364"/>
      <c r="ML80" s="364"/>
      <c r="MM80" s="364"/>
      <c r="MN80" s="364"/>
      <c r="MO80" s="364"/>
      <c r="MP80" s="364"/>
      <c r="MQ80" s="364"/>
      <c r="MR80" s="364"/>
      <c r="MS80" s="364"/>
      <c r="MT80" s="364"/>
      <c r="MU80" s="364"/>
      <c r="MV80" s="364"/>
      <c r="MW80" s="364"/>
      <c r="MX80" s="364"/>
      <c r="MY80" s="364"/>
      <c r="MZ80" s="364"/>
      <c r="NA80" s="364"/>
      <c r="NB80" s="364"/>
      <c r="NC80" s="364"/>
      <c r="ND80" s="364"/>
      <c r="NE80" s="364"/>
      <c r="NF80" s="364"/>
      <c r="NG80" s="364"/>
      <c r="NH80" s="364"/>
      <c r="NI80" s="364"/>
      <c r="NJ80" s="364"/>
      <c r="NK80" s="364"/>
      <c r="NL80" s="364"/>
      <c r="NM80" s="364"/>
      <c r="NN80" s="364"/>
      <c r="NO80" s="364"/>
      <c r="NP80" s="364"/>
      <c r="NQ80" s="364"/>
      <c r="NR80" s="364"/>
      <c r="NS80" s="364"/>
      <c r="NT80" s="364"/>
      <c r="NU80" s="364"/>
      <c r="NV80" s="364"/>
      <c r="NW80" s="364"/>
      <c r="NX80" s="364"/>
      <c r="NY80" s="364"/>
      <c r="NZ80" s="364"/>
      <c r="OA80" s="364"/>
      <c r="OB80" s="364"/>
      <c r="OC80" s="364"/>
      <c r="OD80" s="364"/>
      <c r="OE80" s="364"/>
      <c r="OF80" s="364"/>
      <c r="OG80" s="364"/>
      <c r="OH80" s="364"/>
      <c r="OI80" s="364"/>
      <c r="OJ80" s="364"/>
      <c r="OK80" s="364"/>
      <c r="OL80" s="364"/>
      <c r="OM80" s="364"/>
      <c r="ON80" s="364"/>
      <c r="OO80" s="364"/>
      <c r="OP80" s="364"/>
      <c r="OQ80" s="364"/>
      <c r="OR80" s="364"/>
      <c r="OS80" s="364"/>
      <c r="OT80" s="364"/>
      <c r="OU80" s="364"/>
      <c r="OV80" s="364"/>
      <c r="OW80" s="364"/>
      <c r="OX80" s="364"/>
      <c r="OY80" s="364"/>
      <c r="OZ80" s="364"/>
      <c r="PA80" s="364"/>
      <c r="PB80" s="364"/>
      <c r="PC80" s="364"/>
      <c r="PD80" s="364"/>
      <c r="PE80" s="364"/>
      <c r="PF80" s="364"/>
      <c r="PG80" s="364"/>
      <c r="PH80" s="364"/>
      <c r="PI80" s="364"/>
      <c r="PJ80" s="364"/>
      <c r="PK80" s="364"/>
      <c r="PL80" s="364"/>
      <c r="PM80" s="364"/>
    </row>
    <row r="81" spans="1:429" ht="15">
      <c r="A81" s="365" t="s">
        <v>655</v>
      </c>
      <c r="B81" s="364">
        <f t="shared" si="125"/>
        <v>0</v>
      </c>
      <c r="C81" s="364">
        <f t="shared" si="126"/>
        <v>0</v>
      </c>
      <c r="D81" s="364">
        <f t="shared" si="127"/>
        <v>0</v>
      </c>
      <c r="E81" s="364">
        <f t="shared" si="128"/>
        <v>0</v>
      </c>
      <c r="F81" s="364">
        <f t="shared" si="129"/>
        <v>0</v>
      </c>
      <c r="G81" s="364">
        <f t="shared" si="130"/>
        <v>0</v>
      </c>
      <c r="H81" s="364">
        <f t="shared" si="131"/>
        <v>0</v>
      </c>
      <c r="I81" s="364">
        <f t="shared" si="132"/>
        <v>0</v>
      </c>
      <c r="J81" s="364">
        <f t="shared" si="133"/>
        <v>0</v>
      </c>
      <c r="K81" s="364">
        <f t="shared" si="134"/>
        <v>0</v>
      </c>
      <c r="L81" s="364">
        <f t="shared" si="135"/>
        <v>0</v>
      </c>
      <c r="M81" s="364">
        <f t="shared" si="136"/>
        <v>0</v>
      </c>
      <c r="N81" s="364">
        <f t="shared" si="137"/>
        <v>0</v>
      </c>
      <c r="O81" s="364">
        <f t="shared" si="138"/>
        <v>0</v>
      </c>
      <c r="P81" s="364">
        <f t="shared" si="139"/>
        <v>0</v>
      </c>
      <c r="Q81" s="364">
        <f t="shared" si="140"/>
        <v>0</v>
      </c>
      <c r="R81" s="364">
        <f t="shared" si="141"/>
        <v>0</v>
      </c>
      <c r="S81" s="364">
        <f t="shared" si="142"/>
        <v>0</v>
      </c>
      <c r="T81" s="364">
        <f t="shared" si="143"/>
        <v>0</v>
      </c>
      <c r="U81" s="364">
        <f t="shared" si="144"/>
        <v>0</v>
      </c>
      <c r="V81" s="364">
        <f t="shared" si="145"/>
        <v>0</v>
      </c>
      <c r="W81" s="364">
        <f t="shared" si="146"/>
        <v>0</v>
      </c>
      <c r="X81" s="364">
        <f t="shared" si="147"/>
        <v>0</v>
      </c>
      <c r="Y81" s="364">
        <f t="shared" si="148"/>
        <v>0</v>
      </c>
      <c r="Z81" s="364">
        <f t="shared" si="149"/>
        <v>0</v>
      </c>
      <c r="AA81" s="364">
        <f t="shared" si="150"/>
        <v>0</v>
      </c>
      <c r="AB81" s="364">
        <f t="shared" si="151"/>
        <v>0</v>
      </c>
      <c r="AC81" s="364">
        <f t="shared" si="152"/>
        <v>0</v>
      </c>
      <c r="AD81" s="364">
        <f t="shared" si="153"/>
        <v>0</v>
      </c>
      <c r="AE81" s="364">
        <f t="shared" si="154"/>
        <v>0</v>
      </c>
      <c r="AF81" s="364">
        <f t="shared" si="155"/>
        <v>0</v>
      </c>
      <c r="AG81" s="364"/>
      <c r="AH81" s="364"/>
      <c r="AI81" s="364"/>
      <c r="AJ81" s="364"/>
      <c r="AK81" s="364"/>
      <c r="AL81" s="364"/>
      <c r="AM81" s="364"/>
      <c r="AN81" s="364"/>
      <c r="AO81" s="364"/>
      <c r="AP81" s="364"/>
      <c r="AQ81" s="364"/>
      <c r="AR81" s="364"/>
      <c r="AS81" s="364"/>
      <c r="AT81" s="364"/>
      <c r="AU81" s="364"/>
      <c r="AV81" s="364"/>
      <c r="AW81" s="364"/>
      <c r="AX81" s="364"/>
      <c r="AY81" s="364"/>
      <c r="AZ81" s="364"/>
      <c r="BA81" s="364"/>
      <c r="BB81" s="364"/>
      <c r="BC81" s="364"/>
      <c r="BD81" s="364"/>
      <c r="BE81" s="364"/>
      <c r="BF81" s="364"/>
      <c r="BG81" s="364"/>
      <c r="BH81" s="364"/>
      <c r="BI81" s="364"/>
      <c r="BJ81" s="364"/>
      <c r="BK81" s="364"/>
      <c r="BL81" s="364"/>
      <c r="BM81" s="364"/>
      <c r="BN81" s="364"/>
      <c r="BO81" s="364"/>
      <c r="BP81" s="364"/>
      <c r="BQ81" s="364"/>
      <c r="BR81" s="364"/>
      <c r="BS81" s="364"/>
      <c r="BT81" s="364"/>
      <c r="BU81" s="364"/>
      <c r="BV81" s="364"/>
      <c r="BW81" s="364"/>
      <c r="BX81" s="364"/>
      <c r="BY81" s="364"/>
      <c r="BZ81" s="364"/>
      <c r="CA81" s="364"/>
      <c r="CB81" s="364"/>
      <c r="CC81" s="364"/>
      <c r="CD81" s="364"/>
      <c r="CE81" s="364"/>
      <c r="CF81" s="364"/>
      <c r="CG81" s="364"/>
      <c r="CH81" s="364"/>
      <c r="CI81" s="364"/>
      <c r="CJ81" s="364"/>
      <c r="CK81" s="364"/>
      <c r="CL81" s="364"/>
      <c r="CM81" s="364"/>
      <c r="CN81" s="364"/>
      <c r="CO81" s="364"/>
      <c r="CP81" s="364"/>
      <c r="CQ81" s="364"/>
      <c r="CR81" s="364"/>
      <c r="CS81" s="364"/>
      <c r="CT81" s="364"/>
      <c r="CU81" s="364"/>
      <c r="CV81" s="364"/>
      <c r="CW81" s="364"/>
      <c r="CX81" s="364"/>
      <c r="CY81" s="364"/>
      <c r="CZ81" s="364"/>
      <c r="DA81" s="364"/>
      <c r="DB81" s="364"/>
      <c r="DC81" s="364"/>
      <c r="DD81" s="364"/>
      <c r="DE81" s="364"/>
      <c r="DF81" s="364"/>
      <c r="DG81" s="364"/>
      <c r="DH81" s="364"/>
      <c r="DI81" s="364"/>
      <c r="DJ81" s="364"/>
      <c r="DK81" s="364"/>
      <c r="DL81" s="364"/>
      <c r="DM81" s="364"/>
      <c r="DN81" s="364"/>
      <c r="DO81" s="364"/>
      <c r="DP81" s="364"/>
      <c r="DQ81" s="364"/>
      <c r="DR81" s="364"/>
      <c r="DS81" s="364"/>
      <c r="DT81" s="364"/>
      <c r="DU81" s="364"/>
      <c r="DV81" s="364"/>
      <c r="DW81" s="364"/>
      <c r="DX81" s="364"/>
      <c r="DY81" s="364"/>
      <c r="DZ81" s="364"/>
      <c r="EA81" s="364"/>
      <c r="EB81" s="364"/>
      <c r="EC81" s="364"/>
      <c r="ED81" s="364"/>
      <c r="EE81" s="364"/>
      <c r="EF81" s="364"/>
      <c r="EG81" s="364"/>
      <c r="EH81" s="364"/>
      <c r="EI81" s="364"/>
      <c r="EJ81" s="364"/>
      <c r="EK81" s="364"/>
      <c r="EL81" s="364"/>
      <c r="EM81" s="364"/>
      <c r="EN81" s="364"/>
      <c r="EO81" s="364"/>
      <c r="EP81" s="364"/>
      <c r="EQ81" s="364"/>
      <c r="ER81" s="364"/>
      <c r="ES81" s="364"/>
      <c r="ET81" s="364"/>
      <c r="EU81" s="364"/>
      <c r="EV81" s="364"/>
      <c r="EW81" s="364"/>
      <c r="EX81" s="364"/>
      <c r="EY81" s="364"/>
      <c r="EZ81" s="364"/>
      <c r="FA81" s="364"/>
      <c r="FB81" s="364"/>
      <c r="FC81" s="364"/>
      <c r="FD81" s="364"/>
      <c r="FE81" s="364"/>
      <c r="FF81" s="364"/>
      <c r="FG81" s="364"/>
      <c r="FH81" s="364"/>
      <c r="FI81" s="364"/>
      <c r="FJ81" s="364"/>
      <c r="FK81" s="364"/>
      <c r="FL81" s="364"/>
      <c r="FM81" s="364"/>
      <c r="FN81" s="364"/>
      <c r="FO81" s="364"/>
      <c r="FP81" s="364"/>
      <c r="FQ81" s="364"/>
      <c r="FR81" s="364"/>
      <c r="FS81" s="364"/>
      <c r="FT81" s="364"/>
      <c r="FU81" s="364"/>
      <c r="FV81" s="364"/>
      <c r="FW81" s="364"/>
      <c r="FX81" s="364"/>
      <c r="FY81" s="364"/>
      <c r="FZ81" s="364"/>
      <c r="GA81" s="364"/>
      <c r="GB81" s="364"/>
      <c r="GC81" s="364"/>
      <c r="GD81" s="364"/>
      <c r="GE81" s="364"/>
      <c r="GF81" s="364"/>
      <c r="GG81" s="364"/>
      <c r="GH81" s="364"/>
      <c r="GI81" s="364"/>
      <c r="GJ81" s="364"/>
      <c r="GK81" s="364"/>
      <c r="GL81" s="364"/>
      <c r="GM81" s="364"/>
      <c r="GN81" s="364"/>
      <c r="GO81" s="364"/>
      <c r="GP81" s="364"/>
      <c r="GQ81" s="364"/>
      <c r="GR81" s="364"/>
      <c r="GS81" s="364"/>
      <c r="GT81" s="364"/>
      <c r="GU81" s="364"/>
      <c r="GV81" s="364"/>
      <c r="GW81" s="364"/>
      <c r="GX81" s="364"/>
      <c r="GY81" s="364"/>
      <c r="GZ81" s="364"/>
      <c r="HA81" s="364"/>
      <c r="HB81" s="364"/>
      <c r="HC81" s="364"/>
      <c r="HD81" s="364"/>
      <c r="HE81" s="364"/>
      <c r="HF81" s="364"/>
      <c r="HG81" s="364"/>
      <c r="HH81" s="364"/>
      <c r="HI81" s="364"/>
      <c r="HJ81" s="364"/>
      <c r="HK81" s="364"/>
      <c r="HL81" s="364"/>
      <c r="HM81" s="364"/>
      <c r="HN81" s="364"/>
      <c r="HO81" s="364"/>
      <c r="HP81" s="364"/>
      <c r="HQ81" s="364"/>
      <c r="HR81" s="364"/>
      <c r="HS81" s="364"/>
      <c r="HT81" s="364"/>
      <c r="HU81" s="364"/>
      <c r="HV81" s="364"/>
      <c r="HW81" s="364"/>
      <c r="HX81" s="364"/>
      <c r="HY81" s="364"/>
      <c r="HZ81" s="364"/>
      <c r="IA81" s="364"/>
      <c r="IB81" s="364"/>
      <c r="IC81" s="364"/>
      <c r="ID81" s="364"/>
      <c r="IE81" s="364"/>
      <c r="IF81" s="364"/>
      <c r="IG81" s="364"/>
      <c r="IH81" s="364"/>
      <c r="II81" s="364"/>
      <c r="IJ81" s="364"/>
      <c r="IK81" s="364"/>
      <c r="IL81" s="364"/>
      <c r="IM81" s="364"/>
      <c r="IN81" s="364"/>
      <c r="IO81" s="364"/>
      <c r="IP81" s="364"/>
      <c r="IQ81" s="364"/>
      <c r="IR81" s="364"/>
      <c r="IS81" s="364"/>
      <c r="IT81" s="364"/>
      <c r="IU81" s="364"/>
      <c r="IV81" s="364"/>
      <c r="IW81" s="364"/>
      <c r="IX81" s="364"/>
      <c r="IY81" s="364"/>
      <c r="IZ81" s="364"/>
      <c r="JA81" s="364"/>
      <c r="JB81" s="364"/>
      <c r="JC81" s="364"/>
      <c r="JD81" s="364"/>
      <c r="JE81" s="364"/>
      <c r="JF81" s="364"/>
      <c r="JG81" s="364"/>
      <c r="JH81" s="364"/>
      <c r="JI81" s="364"/>
      <c r="JJ81" s="364"/>
      <c r="JK81" s="364"/>
      <c r="JL81" s="364"/>
      <c r="JM81" s="364"/>
      <c r="JN81" s="364"/>
      <c r="JO81" s="364"/>
      <c r="JP81" s="364"/>
      <c r="JQ81" s="364"/>
      <c r="JR81" s="364"/>
      <c r="JS81" s="364"/>
      <c r="JT81" s="364"/>
      <c r="JU81" s="364"/>
      <c r="JV81" s="364"/>
      <c r="JW81" s="364"/>
      <c r="JX81" s="364"/>
      <c r="JY81" s="364"/>
      <c r="JZ81" s="364"/>
      <c r="KA81" s="364"/>
      <c r="KB81" s="364"/>
      <c r="KC81" s="364"/>
      <c r="KD81" s="364"/>
      <c r="KE81" s="364"/>
      <c r="KF81" s="364"/>
      <c r="KG81" s="364"/>
      <c r="KH81" s="364"/>
      <c r="KI81" s="364"/>
      <c r="KJ81" s="364"/>
      <c r="KK81" s="364"/>
      <c r="KL81" s="364"/>
      <c r="KM81" s="364"/>
      <c r="KN81" s="364"/>
      <c r="KO81" s="364"/>
      <c r="KP81" s="364"/>
      <c r="KQ81" s="364"/>
      <c r="KR81" s="364"/>
      <c r="KS81" s="364"/>
      <c r="KT81" s="364"/>
      <c r="KU81" s="364"/>
      <c r="KV81" s="364"/>
      <c r="KW81" s="364"/>
      <c r="KX81" s="364"/>
      <c r="KY81" s="364"/>
      <c r="KZ81" s="364"/>
      <c r="LA81" s="364"/>
      <c r="LB81" s="364"/>
      <c r="LC81" s="364"/>
      <c r="LD81" s="364"/>
      <c r="LE81" s="364"/>
      <c r="LF81" s="364"/>
      <c r="LG81" s="364"/>
      <c r="LH81" s="364"/>
      <c r="LI81" s="364"/>
      <c r="LJ81" s="364"/>
      <c r="LK81" s="364"/>
      <c r="LL81" s="364"/>
      <c r="LM81" s="364"/>
      <c r="LN81" s="364"/>
      <c r="LO81" s="364"/>
      <c r="LP81" s="364"/>
      <c r="LQ81" s="364"/>
      <c r="LR81" s="364"/>
      <c r="LS81" s="364"/>
      <c r="LT81" s="364"/>
      <c r="LU81" s="364"/>
      <c r="LV81" s="364"/>
      <c r="LW81" s="364"/>
      <c r="LX81" s="364"/>
      <c r="LY81" s="364"/>
      <c r="LZ81" s="364"/>
      <c r="MA81" s="364"/>
      <c r="MB81" s="364"/>
      <c r="MC81" s="364"/>
      <c r="MD81" s="364"/>
      <c r="ME81" s="364"/>
      <c r="MF81" s="364"/>
      <c r="MG81" s="364"/>
      <c r="MH81" s="364"/>
      <c r="MI81" s="364"/>
      <c r="MJ81" s="364"/>
      <c r="MK81" s="364"/>
      <c r="ML81" s="364"/>
      <c r="MM81" s="364"/>
      <c r="MN81" s="364"/>
      <c r="MO81" s="364"/>
      <c r="MP81" s="364"/>
      <c r="MQ81" s="364"/>
      <c r="MR81" s="364"/>
      <c r="MS81" s="364"/>
      <c r="MT81" s="364"/>
      <c r="MU81" s="364"/>
      <c r="MV81" s="364"/>
      <c r="MW81" s="364"/>
      <c r="MX81" s="364"/>
      <c r="MY81" s="364"/>
      <c r="MZ81" s="364"/>
      <c r="NA81" s="364"/>
      <c r="NB81" s="364"/>
      <c r="NC81" s="364"/>
      <c r="ND81" s="364"/>
      <c r="NE81" s="364"/>
      <c r="NF81" s="364"/>
      <c r="NG81" s="364"/>
      <c r="NH81" s="364"/>
      <c r="NI81" s="364"/>
      <c r="NJ81" s="364"/>
      <c r="NK81" s="364"/>
      <c r="NL81" s="364"/>
      <c r="NM81" s="364"/>
      <c r="NN81" s="364"/>
      <c r="NO81" s="364"/>
      <c r="NP81" s="364"/>
      <c r="NQ81" s="364"/>
      <c r="NR81" s="364"/>
      <c r="NS81" s="364"/>
      <c r="NT81" s="364"/>
      <c r="NU81" s="364"/>
      <c r="NV81" s="364"/>
      <c r="NW81" s="364"/>
      <c r="NX81" s="364"/>
      <c r="NY81" s="364"/>
      <c r="NZ81" s="364"/>
      <c r="OA81" s="364"/>
      <c r="OB81" s="364"/>
      <c r="OC81" s="364"/>
      <c r="OD81" s="364"/>
      <c r="OE81" s="364"/>
      <c r="OF81" s="364"/>
      <c r="OG81" s="364"/>
      <c r="OH81" s="364"/>
      <c r="OI81" s="364"/>
      <c r="OJ81" s="364"/>
      <c r="OK81" s="364"/>
      <c r="OL81" s="364"/>
      <c r="OM81" s="364"/>
      <c r="ON81" s="364"/>
      <c r="OO81" s="364"/>
      <c r="OP81" s="364"/>
      <c r="OQ81" s="364"/>
      <c r="OR81" s="364"/>
      <c r="OS81" s="364"/>
      <c r="OT81" s="364"/>
      <c r="OU81" s="364"/>
      <c r="OV81" s="364"/>
      <c r="OW81" s="364"/>
      <c r="OX81" s="364"/>
      <c r="OY81" s="364"/>
      <c r="OZ81" s="364"/>
      <c r="PA81" s="364"/>
      <c r="PB81" s="364"/>
      <c r="PC81" s="364"/>
      <c r="PD81" s="364"/>
      <c r="PE81" s="364"/>
      <c r="PF81" s="364"/>
      <c r="PG81" s="364"/>
      <c r="PH81" s="364"/>
      <c r="PI81" s="364"/>
      <c r="PJ81" s="364"/>
      <c r="PK81" s="364"/>
      <c r="PL81" s="364"/>
      <c r="PM81" s="364"/>
    </row>
    <row r="82" spans="1:429" ht="15">
      <c r="A82" s="365" t="s">
        <v>656</v>
      </c>
      <c r="B82" s="364">
        <f t="shared" si="125"/>
        <v>0</v>
      </c>
      <c r="C82" s="364">
        <f t="shared" si="126"/>
        <v>0</v>
      </c>
      <c r="D82" s="364">
        <f t="shared" si="127"/>
        <v>0</v>
      </c>
      <c r="E82" s="364">
        <f t="shared" si="128"/>
        <v>0</v>
      </c>
      <c r="F82" s="364">
        <f t="shared" si="129"/>
        <v>0</v>
      </c>
      <c r="G82" s="364">
        <f t="shared" si="130"/>
        <v>0</v>
      </c>
      <c r="H82" s="364">
        <f t="shared" si="131"/>
        <v>0</v>
      </c>
      <c r="I82" s="364">
        <f t="shared" si="132"/>
        <v>0</v>
      </c>
      <c r="J82" s="364">
        <f t="shared" si="133"/>
        <v>0</v>
      </c>
      <c r="K82" s="364">
        <f t="shared" si="134"/>
        <v>0</v>
      </c>
      <c r="L82" s="364">
        <f t="shared" si="135"/>
        <v>0</v>
      </c>
      <c r="M82" s="364">
        <f t="shared" si="136"/>
        <v>0</v>
      </c>
      <c r="N82" s="364">
        <f t="shared" si="137"/>
        <v>0</v>
      </c>
      <c r="O82" s="364">
        <f t="shared" si="138"/>
        <v>0</v>
      </c>
      <c r="P82" s="364">
        <f t="shared" si="139"/>
        <v>0</v>
      </c>
      <c r="Q82" s="364">
        <f t="shared" si="140"/>
        <v>0</v>
      </c>
      <c r="R82" s="364">
        <f t="shared" si="141"/>
        <v>0</v>
      </c>
      <c r="S82" s="364">
        <f t="shared" si="142"/>
        <v>0</v>
      </c>
      <c r="T82" s="364">
        <f t="shared" si="143"/>
        <v>0</v>
      </c>
      <c r="U82" s="364">
        <f t="shared" si="144"/>
        <v>0</v>
      </c>
      <c r="V82" s="364">
        <f t="shared" si="145"/>
        <v>0</v>
      </c>
      <c r="W82" s="364">
        <f t="shared" si="146"/>
        <v>0</v>
      </c>
      <c r="X82" s="364">
        <f t="shared" si="147"/>
        <v>0</v>
      </c>
      <c r="Y82" s="364">
        <f t="shared" si="148"/>
        <v>0</v>
      </c>
      <c r="Z82" s="364">
        <f t="shared" si="149"/>
        <v>0</v>
      </c>
      <c r="AA82" s="364">
        <f t="shared" si="150"/>
        <v>0</v>
      </c>
      <c r="AB82" s="364">
        <f t="shared" si="151"/>
        <v>0</v>
      </c>
      <c r="AC82" s="364">
        <f t="shared" si="152"/>
        <v>0</v>
      </c>
      <c r="AD82" s="364">
        <f t="shared" si="153"/>
        <v>0</v>
      </c>
      <c r="AE82" s="364">
        <f t="shared" si="154"/>
        <v>0</v>
      </c>
      <c r="AF82" s="364">
        <f t="shared" si="155"/>
        <v>0</v>
      </c>
      <c r="AG82" s="364"/>
      <c r="AH82" s="364"/>
      <c r="AI82" s="364"/>
      <c r="AJ82" s="364"/>
      <c r="AK82" s="364"/>
      <c r="AL82" s="364"/>
      <c r="AM82" s="364"/>
      <c r="AN82" s="364"/>
      <c r="AO82" s="364"/>
      <c r="AP82" s="364"/>
      <c r="AQ82" s="364"/>
      <c r="AR82" s="364"/>
      <c r="AS82" s="364"/>
      <c r="AT82" s="364"/>
      <c r="AU82" s="364"/>
      <c r="AV82" s="364"/>
      <c r="AW82" s="364"/>
      <c r="AX82" s="364"/>
      <c r="AY82" s="364"/>
      <c r="AZ82" s="364"/>
      <c r="BA82" s="364"/>
      <c r="BB82" s="364"/>
      <c r="BC82" s="364"/>
      <c r="BD82" s="364"/>
      <c r="BE82" s="364"/>
      <c r="BF82" s="364"/>
      <c r="BG82" s="364"/>
      <c r="BH82" s="364"/>
      <c r="BI82" s="364"/>
      <c r="BJ82" s="364"/>
      <c r="BK82" s="364"/>
      <c r="BL82" s="364"/>
      <c r="BM82" s="364"/>
      <c r="BN82" s="364"/>
      <c r="BO82" s="364"/>
      <c r="BP82" s="364"/>
      <c r="BQ82" s="364"/>
      <c r="BR82" s="364"/>
      <c r="BS82" s="364"/>
      <c r="BT82" s="364"/>
      <c r="BU82" s="364"/>
      <c r="BV82" s="364"/>
      <c r="BW82" s="364"/>
      <c r="BX82" s="364"/>
      <c r="BY82" s="364"/>
      <c r="BZ82" s="364"/>
      <c r="CA82" s="364"/>
      <c r="CB82" s="364"/>
      <c r="CC82" s="364"/>
      <c r="CD82" s="364"/>
      <c r="CE82" s="364"/>
      <c r="CF82" s="364"/>
      <c r="CG82" s="364"/>
      <c r="CH82" s="364"/>
      <c r="CI82" s="364"/>
      <c r="CJ82" s="364"/>
      <c r="CK82" s="364"/>
      <c r="CL82" s="364"/>
      <c r="CM82" s="364"/>
      <c r="CN82" s="364"/>
      <c r="CO82" s="364"/>
      <c r="CP82" s="364"/>
      <c r="CQ82" s="364"/>
      <c r="CR82" s="364"/>
      <c r="CS82" s="364"/>
      <c r="CT82" s="364"/>
      <c r="CU82" s="364"/>
      <c r="CV82" s="364"/>
      <c r="CW82" s="364"/>
      <c r="CX82" s="364"/>
      <c r="CY82" s="364"/>
      <c r="CZ82" s="364"/>
      <c r="DA82" s="364"/>
      <c r="DB82" s="364"/>
      <c r="DC82" s="364"/>
      <c r="DD82" s="364"/>
      <c r="DE82" s="364"/>
      <c r="DF82" s="364"/>
      <c r="DG82" s="364"/>
      <c r="DH82" s="364"/>
      <c r="DI82" s="364"/>
      <c r="DJ82" s="364"/>
      <c r="DK82" s="364"/>
      <c r="DL82" s="364"/>
      <c r="DM82" s="364"/>
      <c r="DN82" s="364"/>
      <c r="DO82" s="364"/>
      <c r="DP82" s="364"/>
      <c r="DQ82" s="364"/>
      <c r="DR82" s="364"/>
      <c r="DS82" s="364"/>
      <c r="DT82" s="364"/>
      <c r="DU82" s="364"/>
      <c r="DV82" s="364"/>
      <c r="DW82" s="364"/>
      <c r="DX82" s="364"/>
      <c r="DY82" s="364"/>
      <c r="DZ82" s="364"/>
      <c r="EA82" s="364"/>
      <c r="EB82" s="364"/>
      <c r="EC82" s="364"/>
      <c r="ED82" s="364"/>
      <c r="EE82" s="364"/>
      <c r="EF82" s="364"/>
      <c r="EG82" s="364"/>
      <c r="EH82" s="364"/>
      <c r="EI82" s="364"/>
      <c r="EJ82" s="364"/>
      <c r="EK82" s="364"/>
      <c r="EL82" s="364"/>
      <c r="EM82" s="364"/>
      <c r="EN82" s="364"/>
      <c r="EO82" s="364"/>
      <c r="EP82" s="364"/>
      <c r="EQ82" s="364"/>
      <c r="ER82" s="364"/>
      <c r="ES82" s="364"/>
      <c r="ET82" s="364"/>
      <c r="EU82" s="364"/>
      <c r="EV82" s="364"/>
      <c r="EW82" s="364"/>
      <c r="EX82" s="364"/>
      <c r="EY82" s="364"/>
      <c r="EZ82" s="364"/>
      <c r="FA82" s="364"/>
      <c r="FB82" s="364"/>
      <c r="FC82" s="364"/>
      <c r="FD82" s="364"/>
      <c r="FE82" s="364"/>
      <c r="FF82" s="364"/>
      <c r="FG82" s="364"/>
      <c r="FH82" s="364"/>
      <c r="FI82" s="364"/>
      <c r="FJ82" s="364"/>
      <c r="FK82" s="364"/>
      <c r="FL82" s="364"/>
      <c r="FM82" s="364"/>
      <c r="FN82" s="364"/>
      <c r="FO82" s="364"/>
      <c r="FP82" s="364"/>
      <c r="FQ82" s="364"/>
      <c r="FR82" s="364"/>
      <c r="FS82" s="364"/>
      <c r="FT82" s="364"/>
      <c r="FU82" s="364"/>
      <c r="FV82" s="364"/>
      <c r="FW82" s="364"/>
      <c r="FX82" s="364"/>
      <c r="FY82" s="364"/>
      <c r="FZ82" s="364"/>
      <c r="GA82" s="364"/>
      <c r="GB82" s="364"/>
      <c r="GC82" s="364"/>
      <c r="GD82" s="364"/>
      <c r="GE82" s="364"/>
      <c r="GF82" s="364"/>
      <c r="GG82" s="364"/>
      <c r="GH82" s="364"/>
      <c r="GI82" s="364"/>
      <c r="GJ82" s="364"/>
      <c r="GK82" s="364"/>
      <c r="GL82" s="364"/>
      <c r="GM82" s="364"/>
      <c r="GN82" s="364"/>
      <c r="GO82" s="364"/>
      <c r="GP82" s="364"/>
      <c r="GQ82" s="364"/>
      <c r="GR82" s="364"/>
      <c r="GS82" s="364"/>
      <c r="GT82" s="364"/>
      <c r="GU82" s="364"/>
      <c r="GV82" s="364"/>
      <c r="GW82" s="364"/>
      <c r="GX82" s="364"/>
      <c r="GY82" s="364"/>
      <c r="GZ82" s="364"/>
      <c r="HA82" s="364"/>
      <c r="HB82" s="364"/>
      <c r="HC82" s="364"/>
      <c r="HD82" s="364"/>
      <c r="HE82" s="364"/>
      <c r="HF82" s="364"/>
      <c r="HG82" s="364"/>
      <c r="HH82" s="364"/>
      <c r="HI82" s="364"/>
      <c r="HJ82" s="364"/>
      <c r="HK82" s="364"/>
      <c r="HL82" s="364"/>
      <c r="HM82" s="364"/>
      <c r="HN82" s="364"/>
      <c r="HO82" s="364"/>
      <c r="HP82" s="364"/>
      <c r="HQ82" s="364"/>
      <c r="HR82" s="364"/>
      <c r="HS82" s="364"/>
      <c r="HT82" s="364"/>
      <c r="HU82" s="364"/>
      <c r="HV82" s="364"/>
      <c r="HW82" s="364"/>
      <c r="HX82" s="364"/>
      <c r="HY82" s="364"/>
      <c r="HZ82" s="364"/>
      <c r="IA82" s="364"/>
      <c r="IB82" s="364"/>
      <c r="IC82" s="364"/>
      <c r="ID82" s="364"/>
      <c r="IE82" s="364"/>
      <c r="IF82" s="364"/>
      <c r="IG82" s="364"/>
      <c r="IH82" s="364"/>
      <c r="II82" s="364"/>
      <c r="IJ82" s="364"/>
      <c r="IK82" s="364"/>
      <c r="IL82" s="364"/>
      <c r="IM82" s="364"/>
      <c r="IN82" s="364"/>
      <c r="IO82" s="364"/>
      <c r="IP82" s="364"/>
      <c r="IQ82" s="364"/>
      <c r="IR82" s="364"/>
      <c r="IS82" s="364"/>
      <c r="IT82" s="364"/>
      <c r="IU82" s="364"/>
      <c r="IV82" s="364"/>
      <c r="IW82" s="364"/>
      <c r="IX82" s="364"/>
      <c r="IY82" s="364"/>
      <c r="IZ82" s="364"/>
      <c r="JA82" s="364"/>
      <c r="JB82" s="364"/>
      <c r="JC82" s="364"/>
      <c r="JD82" s="364"/>
      <c r="JE82" s="364"/>
      <c r="JF82" s="364"/>
      <c r="JG82" s="364"/>
      <c r="JH82" s="364"/>
      <c r="JI82" s="364"/>
      <c r="JJ82" s="364"/>
      <c r="JK82" s="364"/>
      <c r="JL82" s="364"/>
      <c r="JM82" s="364"/>
      <c r="JN82" s="364"/>
      <c r="JO82" s="364"/>
      <c r="JP82" s="364"/>
      <c r="JQ82" s="364"/>
      <c r="JR82" s="364"/>
      <c r="JS82" s="364"/>
      <c r="JT82" s="364"/>
      <c r="JU82" s="364"/>
      <c r="JV82" s="364"/>
      <c r="JW82" s="364"/>
      <c r="JX82" s="364"/>
      <c r="JY82" s="364"/>
      <c r="JZ82" s="364"/>
      <c r="KA82" s="364"/>
      <c r="KB82" s="364"/>
      <c r="KC82" s="364"/>
      <c r="KD82" s="364"/>
      <c r="KE82" s="364"/>
      <c r="KF82" s="364"/>
      <c r="KG82" s="364"/>
      <c r="KH82" s="364"/>
      <c r="KI82" s="364"/>
      <c r="KJ82" s="364"/>
      <c r="KK82" s="364"/>
      <c r="KL82" s="364"/>
      <c r="KM82" s="364"/>
      <c r="KN82" s="364"/>
      <c r="KO82" s="364"/>
      <c r="KP82" s="364"/>
      <c r="KQ82" s="364"/>
      <c r="KR82" s="364"/>
      <c r="KS82" s="364"/>
      <c r="KT82" s="364"/>
      <c r="KU82" s="364"/>
      <c r="KV82" s="364"/>
      <c r="KW82" s="364"/>
      <c r="KX82" s="364"/>
      <c r="KY82" s="364"/>
      <c r="KZ82" s="364"/>
      <c r="LA82" s="364"/>
      <c r="LB82" s="364"/>
      <c r="LC82" s="364"/>
      <c r="LD82" s="364"/>
      <c r="LE82" s="364"/>
      <c r="LF82" s="364"/>
      <c r="LG82" s="364"/>
      <c r="LH82" s="364"/>
      <c r="LI82" s="364"/>
      <c r="LJ82" s="364"/>
      <c r="LK82" s="364"/>
      <c r="LL82" s="364"/>
      <c r="LM82" s="364"/>
      <c r="LN82" s="364"/>
      <c r="LO82" s="364"/>
      <c r="LP82" s="364"/>
      <c r="LQ82" s="364"/>
      <c r="LR82" s="364"/>
      <c r="LS82" s="364"/>
      <c r="LT82" s="364"/>
      <c r="LU82" s="364"/>
      <c r="LV82" s="364"/>
      <c r="LW82" s="364"/>
      <c r="LX82" s="364"/>
      <c r="LY82" s="364"/>
      <c r="LZ82" s="364"/>
      <c r="MA82" s="364"/>
      <c r="MB82" s="364"/>
      <c r="MC82" s="364"/>
      <c r="MD82" s="364"/>
      <c r="ME82" s="364"/>
      <c r="MF82" s="364"/>
      <c r="MG82" s="364"/>
      <c r="MH82" s="364"/>
      <c r="MI82" s="364"/>
      <c r="MJ82" s="364"/>
      <c r="MK82" s="364"/>
      <c r="ML82" s="364"/>
      <c r="MM82" s="364"/>
      <c r="MN82" s="364"/>
      <c r="MO82" s="364"/>
      <c r="MP82" s="364"/>
      <c r="MQ82" s="364"/>
      <c r="MR82" s="364"/>
      <c r="MS82" s="364"/>
      <c r="MT82" s="364"/>
      <c r="MU82" s="364"/>
      <c r="MV82" s="364"/>
      <c r="MW82" s="364"/>
      <c r="MX82" s="364"/>
      <c r="MY82" s="364"/>
      <c r="MZ82" s="364"/>
      <c r="NA82" s="364"/>
      <c r="NB82" s="364"/>
      <c r="NC82" s="364"/>
      <c r="ND82" s="364"/>
      <c r="NE82" s="364"/>
      <c r="NF82" s="364"/>
      <c r="NG82" s="364"/>
      <c r="NH82" s="364"/>
      <c r="NI82" s="364"/>
      <c r="NJ82" s="364"/>
      <c r="NK82" s="364"/>
      <c r="NL82" s="364"/>
      <c r="NM82" s="364"/>
      <c r="NN82" s="364"/>
      <c r="NO82" s="364"/>
      <c r="NP82" s="364"/>
      <c r="NQ82" s="364"/>
      <c r="NR82" s="364"/>
      <c r="NS82" s="364"/>
      <c r="NT82" s="364"/>
      <c r="NU82" s="364"/>
      <c r="NV82" s="364"/>
      <c r="NW82" s="364"/>
      <c r="NX82" s="364"/>
      <c r="NY82" s="364"/>
      <c r="NZ82" s="364"/>
      <c r="OA82" s="364"/>
      <c r="OB82" s="364"/>
      <c r="OC82" s="364"/>
      <c r="OD82" s="364"/>
      <c r="OE82" s="364"/>
      <c r="OF82" s="364"/>
      <c r="OG82" s="364"/>
      <c r="OH82" s="364"/>
      <c r="OI82" s="364"/>
      <c r="OJ82" s="364"/>
      <c r="OK82" s="364"/>
      <c r="OL82" s="364"/>
      <c r="OM82" s="364"/>
      <c r="ON82" s="364"/>
      <c r="OO82" s="364"/>
      <c r="OP82" s="364"/>
      <c r="OQ82" s="364"/>
      <c r="OR82" s="364"/>
      <c r="OS82" s="364"/>
      <c r="OT82" s="364"/>
      <c r="OU82" s="364"/>
      <c r="OV82" s="364"/>
      <c r="OW82" s="364"/>
      <c r="OX82" s="364"/>
      <c r="OY82" s="364"/>
      <c r="OZ82" s="364"/>
      <c r="PA82" s="364"/>
      <c r="PB82" s="364"/>
      <c r="PC82" s="364"/>
      <c r="PD82" s="364"/>
      <c r="PE82" s="364"/>
      <c r="PF82" s="364"/>
      <c r="PG82" s="364"/>
      <c r="PH82" s="364"/>
      <c r="PI82" s="364"/>
      <c r="PJ82" s="364"/>
      <c r="PK82" s="364"/>
      <c r="PL82" s="364"/>
      <c r="PM82" s="364"/>
    </row>
    <row r="83" spans="1:429" ht="15">
      <c r="A83" s="365" t="s">
        <v>657</v>
      </c>
      <c r="B83" s="364">
        <f t="shared" si="125"/>
        <v>0</v>
      </c>
      <c r="C83" s="364">
        <f t="shared" si="126"/>
        <v>0</v>
      </c>
      <c r="D83" s="364">
        <f t="shared" si="127"/>
        <v>0</v>
      </c>
      <c r="E83" s="364">
        <f t="shared" si="128"/>
        <v>0</v>
      </c>
      <c r="F83" s="364">
        <f t="shared" si="129"/>
        <v>0</v>
      </c>
      <c r="G83" s="364">
        <f t="shared" si="130"/>
        <v>0</v>
      </c>
      <c r="H83" s="364">
        <f t="shared" si="131"/>
        <v>0</v>
      </c>
      <c r="I83" s="364">
        <f t="shared" si="132"/>
        <v>0</v>
      </c>
      <c r="J83" s="364">
        <f t="shared" si="133"/>
        <v>0</v>
      </c>
      <c r="K83" s="364">
        <f t="shared" si="134"/>
        <v>0</v>
      </c>
      <c r="L83" s="364">
        <f t="shared" si="135"/>
        <v>0</v>
      </c>
      <c r="M83" s="364">
        <f t="shared" si="136"/>
        <v>0</v>
      </c>
      <c r="N83" s="364">
        <f t="shared" si="137"/>
        <v>0</v>
      </c>
      <c r="O83" s="364">
        <f t="shared" si="138"/>
        <v>0</v>
      </c>
      <c r="P83" s="364">
        <f t="shared" si="139"/>
        <v>0</v>
      </c>
      <c r="Q83" s="364">
        <f t="shared" si="140"/>
        <v>0</v>
      </c>
      <c r="R83" s="364">
        <f t="shared" si="141"/>
        <v>0</v>
      </c>
      <c r="S83" s="364">
        <f t="shared" si="142"/>
        <v>0</v>
      </c>
      <c r="T83" s="364">
        <f t="shared" si="143"/>
        <v>0</v>
      </c>
      <c r="U83" s="364">
        <f t="shared" si="144"/>
        <v>0</v>
      </c>
      <c r="V83" s="364">
        <f t="shared" si="145"/>
        <v>0</v>
      </c>
      <c r="W83" s="364">
        <f t="shared" si="146"/>
        <v>0</v>
      </c>
      <c r="X83" s="364">
        <f t="shared" si="147"/>
        <v>0</v>
      </c>
      <c r="Y83" s="364">
        <f t="shared" si="148"/>
        <v>0</v>
      </c>
      <c r="Z83" s="364">
        <f t="shared" si="149"/>
        <v>0</v>
      </c>
      <c r="AA83" s="364">
        <f t="shared" si="150"/>
        <v>0</v>
      </c>
      <c r="AB83" s="364">
        <f t="shared" si="151"/>
        <v>0</v>
      </c>
      <c r="AC83" s="364">
        <f t="shared" si="152"/>
        <v>0</v>
      </c>
      <c r="AD83" s="364">
        <f t="shared" si="153"/>
        <v>0</v>
      </c>
      <c r="AE83" s="364">
        <f t="shared" si="154"/>
        <v>0</v>
      </c>
      <c r="AF83" s="364">
        <f t="shared" si="155"/>
        <v>0</v>
      </c>
      <c r="AG83" s="364"/>
      <c r="AH83" s="364"/>
      <c r="AI83" s="364"/>
      <c r="AJ83" s="364"/>
      <c r="AK83" s="364"/>
      <c r="AL83" s="364"/>
      <c r="AM83" s="364"/>
      <c r="AN83" s="364"/>
      <c r="AO83" s="364"/>
      <c r="AP83" s="364"/>
      <c r="AQ83" s="364"/>
      <c r="AR83" s="364"/>
      <c r="AS83" s="364"/>
      <c r="AT83" s="364"/>
      <c r="AU83" s="364"/>
      <c r="AV83" s="364"/>
      <c r="AW83" s="364"/>
      <c r="AX83" s="364"/>
      <c r="AY83" s="364"/>
      <c r="AZ83" s="364"/>
      <c r="BA83" s="364"/>
      <c r="BB83" s="364"/>
      <c r="BC83" s="364"/>
      <c r="BD83" s="364"/>
      <c r="BE83" s="364"/>
      <c r="BF83" s="364"/>
      <c r="BG83" s="364"/>
      <c r="BH83" s="364"/>
      <c r="BI83" s="364"/>
      <c r="BJ83" s="364"/>
      <c r="BK83" s="364"/>
      <c r="BL83" s="364"/>
      <c r="BM83" s="364"/>
      <c r="BN83" s="364"/>
      <c r="BO83" s="364"/>
      <c r="BP83" s="364"/>
      <c r="BQ83" s="364"/>
      <c r="BR83" s="364"/>
      <c r="BS83" s="364"/>
      <c r="BT83" s="364"/>
      <c r="BU83" s="364"/>
      <c r="BV83" s="364"/>
      <c r="BW83" s="364"/>
      <c r="BX83" s="364"/>
      <c r="BY83" s="364"/>
      <c r="BZ83" s="364"/>
      <c r="CA83" s="364"/>
      <c r="CB83" s="364"/>
      <c r="CC83" s="364"/>
      <c r="CD83" s="364"/>
      <c r="CE83" s="364"/>
      <c r="CF83" s="364"/>
      <c r="CG83" s="364"/>
      <c r="CH83" s="364"/>
      <c r="CI83" s="364"/>
      <c r="CJ83" s="364"/>
      <c r="CK83" s="364"/>
      <c r="CL83" s="364"/>
      <c r="CM83" s="364"/>
      <c r="CN83" s="364"/>
      <c r="CO83" s="364"/>
      <c r="CP83" s="364"/>
      <c r="CQ83" s="364"/>
      <c r="CR83" s="364"/>
      <c r="CS83" s="364"/>
      <c r="CT83" s="364"/>
      <c r="CU83" s="364"/>
      <c r="CV83" s="364"/>
      <c r="CW83" s="364"/>
      <c r="CX83" s="364"/>
      <c r="CY83" s="364"/>
      <c r="CZ83" s="364"/>
      <c r="DA83" s="364"/>
      <c r="DB83" s="364"/>
      <c r="DC83" s="364"/>
      <c r="DD83" s="364"/>
      <c r="DE83" s="364"/>
      <c r="DF83" s="364"/>
      <c r="DG83" s="364"/>
      <c r="DH83" s="364"/>
      <c r="DI83" s="364"/>
      <c r="DJ83" s="364"/>
      <c r="DK83" s="364"/>
      <c r="DL83" s="364"/>
      <c r="DM83" s="364"/>
      <c r="DN83" s="364"/>
      <c r="DO83" s="364"/>
      <c r="DP83" s="364"/>
      <c r="DQ83" s="364"/>
      <c r="DR83" s="364"/>
      <c r="DS83" s="364"/>
      <c r="DT83" s="364"/>
      <c r="DU83" s="364"/>
      <c r="DV83" s="364"/>
      <c r="DW83" s="364"/>
      <c r="DX83" s="364"/>
      <c r="DY83" s="364"/>
      <c r="DZ83" s="364"/>
      <c r="EA83" s="364"/>
      <c r="EB83" s="364"/>
      <c r="EC83" s="364"/>
      <c r="ED83" s="364"/>
      <c r="EE83" s="364"/>
      <c r="EF83" s="364"/>
      <c r="EG83" s="364"/>
      <c r="EH83" s="364"/>
      <c r="EI83" s="364"/>
      <c r="EJ83" s="364"/>
      <c r="EK83" s="364"/>
      <c r="EL83" s="364"/>
      <c r="EM83" s="364"/>
      <c r="EN83" s="364"/>
      <c r="EO83" s="364"/>
      <c r="EP83" s="364"/>
      <c r="EQ83" s="364"/>
      <c r="ER83" s="364"/>
      <c r="ES83" s="364"/>
      <c r="ET83" s="364"/>
      <c r="EU83" s="364"/>
      <c r="EV83" s="364"/>
      <c r="EW83" s="364"/>
      <c r="EX83" s="364"/>
      <c r="EY83" s="364"/>
      <c r="EZ83" s="364"/>
      <c r="FA83" s="364"/>
      <c r="FB83" s="364"/>
      <c r="FC83" s="364"/>
      <c r="FD83" s="364"/>
      <c r="FE83" s="364"/>
      <c r="FF83" s="364"/>
      <c r="FG83" s="364"/>
      <c r="FH83" s="364"/>
      <c r="FI83" s="364"/>
      <c r="FJ83" s="364"/>
      <c r="FK83" s="364"/>
      <c r="FL83" s="364"/>
      <c r="FM83" s="364"/>
      <c r="FN83" s="364"/>
      <c r="FO83" s="364"/>
      <c r="FP83" s="364"/>
      <c r="FQ83" s="364"/>
      <c r="FR83" s="364"/>
      <c r="FS83" s="364"/>
      <c r="FT83" s="364"/>
      <c r="FU83" s="364"/>
      <c r="FV83" s="364"/>
      <c r="FW83" s="364"/>
      <c r="FX83" s="364"/>
      <c r="FY83" s="364"/>
      <c r="FZ83" s="364"/>
      <c r="GA83" s="364"/>
      <c r="GB83" s="364"/>
      <c r="GC83" s="364"/>
      <c r="GD83" s="364"/>
      <c r="GE83" s="364"/>
      <c r="GF83" s="364"/>
      <c r="GG83" s="364"/>
      <c r="GH83" s="364"/>
      <c r="GI83" s="364"/>
      <c r="GJ83" s="364"/>
      <c r="GK83" s="364"/>
      <c r="GL83" s="364"/>
      <c r="GM83" s="364"/>
      <c r="GN83" s="364"/>
      <c r="GO83" s="364"/>
      <c r="GP83" s="364"/>
      <c r="GQ83" s="364"/>
      <c r="GR83" s="364"/>
      <c r="GS83" s="364"/>
      <c r="GT83" s="364"/>
      <c r="GU83" s="364"/>
      <c r="GV83" s="364"/>
      <c r="GW83" s="364"/>
      <c r="GX83" s="364"/>
      <c r="GY83" s="364"/>
      <c r="GZ83" s="364"/>
      <c r="HA83" s="364"/>
      <c r="HB83" s="364"/>
      <c r="HC83" s="364"/>
      <c r="HD83" s="364"/>
      <c r="HE83" s="364"/>
      <c r="HF83" s="364"/>
      <c r="HG83" s="364"/>
      <c r="HH83" s="364"/>
      <c r="HI83" s="364"/>
      <c r="HJ83" s="364"/>
      <c r="HK83" s="364"/>
      <c r="HL83" s="364"/>
      <c r="HM83" s="364"/>
      <c r="HN83" s="364"/>
      <c r="HO83" s="364"/>
      <c r="HP83" s="364"/>
      <c r="HQ83" s="364"/>
      <c r="HR83" s="364"/>
      <c r="HS83" s="364"/>
      <c r="HT83" s="364"/>
      <c r="HU83" s="364"/>
      <c r="HV83" s="364"/>
      <c r="HW83" s="364"/>
      <c r="HX83" s="364"/>
      <c r="HY83" s="364"/>
      <c r="HZ83" s="364"/>
      <c r="IA83" s="364"/>
      <c r="IB83" s="364"/>
      <c r="IC83" s="364"/>
      <c r="ID83" s="364"/>
      <c r="IE83" s="364"/>
      <c r="IF83" s="364"/>
      <c r="IG83" s="364"/>
      <c r="IH83" s="364"/>
      <c r="II83" s="364"/>
      <c r="IJ83" s="364"/>
      <c r="IK83" s="364"/>
      <c r="IL83" s="364"/>
      <c r="IM83" s="364"/>
      <c r="IN83" s="364"/>
      <c r="IO83" s="364"/>
      <c r="IP83" s="364"/>
      <c r="IQ83" s="364"/>
      <c r="IR83" s="364"/>
      <c r="IS83" s="364"/>
      <c r="IT83" s="364"/>
      <c r="IU83" s="364"/>
      <c r="IV83" s="364"/>
      <c r="IW83" s="364"/>
      <c r="IX83" s="364"/>
      <c r="IY83" s="364"/>
      <c r="IZ83" s="364"/>
      <c r="JA83" s="364"/>
      <c r="JB83" s="364"/>
      <c r="JC83" s="364"/>
      <c r="JD83" s="364"/>
      <c r="JE83" s="364"/>
      <c r="JF83" s="364"/>
      <c r="JG83" s="364"/>
      <c r="JH83" s="364"/>
      <c r="JI83" s="364"/>
      <c r="JJ83" s="364"/>
      <c r="JK83" s="364"/>
      <c r="JL83" s="364"/>
      <c r="JM83" s="364"/>
      <c r="JN83" s="364"/>
      <c r="JO83" s="364"/>
      <c r="JP83" s="364"/>
      <c r="JQ83" s="364"/>
      <c r="JR83" s="364"/>
      <c r="JS83" s="364"/>
      <c r="JT83" s="364"/>
      <c r="JU83" s="364"/>
      <c r="JV83" s="364"/>
      <c r="JW83" s="364"/>
      <c r="JX83" s="364"/>
      <c r="JY83" s="364"/>
      <c r="JZ83" s="364"/>
      <c r="KA83" s="364"/>
      <c r="KB83" s="364"/>
      <c r="KC83" s="364"/>
      <c r="KD83" s="364"/>
      <c r="KE83" s="364"/>
      <c r="KF83" s="364"/>
      <c r="KG83" s="364"/>
      <c r="KH83" s="364"/>
      <c r="KI83" s="364"/>
      <c r="KJ83" s="364"/>
      <c r="KK83" s="364"/>
      <c r="KL83" s="364"/>
      <c r="KM83" s="364"/>
      <c r="KN83" s="364"/>
      <c r="KO83" s="364"/>
      <c r="KP83" s="364"/>
      <c r="KQ83" s="364"/>
      <c r="KR83" s="364"/>
      <c r="KS83" s="364"/>
      <c r="KT83" s="364"/>
      <c r="KU83" s="364"/>
      <c r="KV83" s="364"/>
      <c r="KW83" s="364"/>
      <c r="KX83" s="364"/>
      <c r="KY83" s="364"/>
      <c r="KZ83" s="364"/>
      <c r="LA83" s="364"/>
      <c r="LB83" s="364"/>
      <c r="LC83" s="364"/>
      <c r="LD83" s="364"/>
      <c r="LE83" s="364"/>
      <c r="LF83" s="364"/>
      <c r="LG83" s="364"/>
      <c r="LH83" s="364"/>
      <c r="LI83" s="364"/>
      <c r="LJ83" s="364"/>
      <c r="LK83" s="364"/>
      <c r="LL83" s="364"/>
      <c r="LM83" s="364"/>
      <c r="LN83" s="364"/>
      <c r="LO83" s="364"/>
      <c r="LP83" s="364"/>
      <c r="LQ83" s="364"/>
      <c r="LR83" s="364"/>
      <c r="LS83" s="364"/>
      <c r="LT83" s="364"/>
      <c r="LU83" s="364"/>
      <c r="LV83" s="364"/>
      <c r="LW83" s="364"/>
      <c r="LX83" s="364"/>
      <c r="LY83" s="364"/>
      <c r="LZ83" s="364"/>
      <c r="MA83" s="364"/>
      <c r="MB83" s="364"/>
      <c r="MC83" s="364"/>
      <c r="MD83" s="364"/>
      <c r="ME83" s="364"/>
      <c r="MF83" s="364"/>
      <c r="MG83" s="364"/>
      <c r="MH83" s="364"/>
      <c r="MI83" s="364"/>
      <c r="MJ83" s="364"/>
      <c r="MK83" s="364"/>
      <c r="ML83" s="364"/>
      <c r="MM83" s="364"/>
      <c r="MN83" s="364"/>
      <c r="MO83" s="364"/>
      <c r="MP83" s="364"/>
      <c r="MQ83" s="364"/>
      <c r="MR83" s="364"/>
      <c r="MS83" s="364"/>
      <c r="MT83" s="364"/>
      <c r="MU83" s="364"/>
      <c r="MV83" s="364"/>
      <c r="MW83" s="364"/>
      <c r="MX83" s="364"/>
      <c r="MY83" s="364"/>
      <c r="MZ83" s="364"/>
      <c r="NA83" s="364"/>
      <c r="NB83" s="364"/>
      <c r="NC83" s="364"/>
      <c r="ND83" s="364"/>
      <c r="NE83" s="364"/>
      <c r="NF83" s="364"/>
      <c r="NG83" s="364"/>
      <c r="NH83" s="364"/>
      <c r="NI83" s="364"/>
      <c r="NJ83" s="364"/>
      <c r="NK83" s="364"/>
      <c r="NL83" s="364"/>
      <c r="NM83" s="364"/>
      <c r="NN83" s="364"/>
      <c r="NO83" s="364"/>
      <c r="NP83" s="364"/>
      <c r="NQ83" s="364"/>
      <c r="NR83" s="364"/>
      <c r="NS83" s="364"/>
      <c r="NT83" s="364"/>
      <c r="NU83" s="364"/>
      <c r="NV83" s="364"/>
      <c r="NW83" s="364"/>
      <c r="NX83" s="364"/>
      <c r="NY83" s="364"/>
      <c r="NZ83" s="364"/>
      <c r="OA83" s="364"/>
      <c r="OB83" s="364"/>
      <c r="OC83" s="364"/>
      <c r="OD83" s="364"/>
      <c r="OE83" s="364"/>
      <c r="OF83" s="364"/>
      <c r="OG83" s="364"/>
      <c r="OH83" s="364"/>
      <c r="OI83" s="364"/>
      <c r="OJ83" s="364"/>
      <c r="OK83" s="364"/>
      <c r="OL83" s="364"/>
      <c r="OM83" s="364"/>
      <c r="ON83" s="364"/>
      <c r="OO83" s="364"/>
      <c r="OP83" s="364"/>
      <c r="OQ83" s="364"/>
      <c r="OR83" s="364"/>
      <c r="OS83" s="364"/>
      <c r="OT83" s="364"/>
      <c r="OU83" s="364"/>
      <c r="OV83" s="364"/>
      <c r="OW83" s="364"/>
      <c r="OX83" s="364"/>
      <c r="OY83" s="364"/>
      <c r="OZ83" s="364"/>
      <c r="PA83" s="364"/>
      <c r="PB83" s="364"/>
      <c r="PC83" s="364"/>
      <c r="PD83" s="364"/>
      <c r="PE83" s="364"/>
      <c r="PF83" s="364"/>
      <c r="PG83" s="364"/>
      <c r="PH83" s="364"/>
      <c r="PI83" s="364"/>
      <c r="PJ83" s="364"/>
      <c r="PK83" s="364"/>
      <c r="PL83" s="364"/>
      <c r="PM83" s="364"/>
    </row>
    <row r="84" spans="1:429" ht="15">
      <c r="A84" s="363" t="s">
        <v>658</v>
      </c>
      <c r="B84" s="364">
        <f t="shared" si="125"/>
        <v>0</v>
      </c>
      <c r="C84" s="364">
        <f t="shared" si="126"/>
        <v>0</v>
      </c>
      <c r="D84" s="364">
        <f t="shared" si="127"/>
        <v>0</v>
      </c>
      <c r="E84" s="364">
        <f t="shared" si="128"/>
        <v>0</v>
      </c>
      <c r="F84" s="364">
        <f t="shared" si="129"/>
        <v>0</v>
      </c>
      <c r="G84" s="364">
        <f t="shared" si="130"/>
        <v>0</v>
      </c>
      <c r="H84" s="364">
        <f t="shared" si="131"/>
        <v>0</v>
      </c>
      <c r="I84" s="364">
        <f t="shared" si="132"/>
        <v>0</v>
      </c>
      <c r="J84" s="364">
        <f t="shared" si="133"/>
        <v>0</v>
      </c>
      <c r="K84" s="364">
        <f t="shared" si="134"/>
        <v>0</v>
      </c>
      <c r="L84" s="364">
        <f t="shared" si="135"/>
        <v>0</v>
      </c>
      <c r="M84" s="364">
        <f t="shared" si="136"/>
        <v>0</v>
      </c>
      <c r="N84" s="364">
        <f t="shared" si="137"/>
        <v>0</v>
      </c>
      <c r="O84" s="364">
        <f t="shared" si="138"/>
        <v>0</v>
      </c>
      <c r="P84" s="364">
        <f t="shared" si="139"/>
        <v>0</v>
      </c>
      <c r="Q84" s="364">
        <f t="shared" si="140"/>
        <v>0</v>
      </c>
      <c r="R84" s="364">
        <f t="shared" si="141"/>
        <v>0</v>
      </c>
      <c r="S84" s="364">
        <f t="shared" si="142"/>
        <v>0</v>
      </c>
      <c r="T84" s="364">
        <f t="shared" si="143"/>
        <v>0</v>
      </c>
      <c r="U84" s="364">
        <f t="shared" si="144"/>
        <v>0</v>
      </c>
      <c r="V84" s="364">
        <f t="shared" si="145"/>
        <v>0</v>
      </c>
      <c r="W84" s="364">
        <f t="shared" si="146"/>
        <v>0</v>
      </c>
      <c r="X84" s="364">
        <f t="shared" si="147"/>
        <v>0</v>
      </c>
      <c r="Y84" s="364">
        <f t="shared" si="148"/>
        <v>0</v>
      </c>
      <c r="Z84" s="364">
        <f t="shared" si="149"/>
        <v>0</v>
      </c>
      <c r="AA84" s="364">
        <f t="shared" si="150"/>
        <v>0</v>
      </c>
      <c r="AB84" s="364">
        <f t="shared" si="151"/>
        <v>0</v>
      </c>
      <c r="AC84" s="364">
        <f t="shared" si="152"/>
        <v>0</v>
      </c>
      <c r="AD84" s="364">
        <f t="shared" si="153"/>
        <v>0</v>
      </c>
      <c r="AE84" s="364">
        <f t="shared" si="154"/>
        <v>0</v>
      </c>
      <c r="AF84" s="364">
        <f t="shared" si="155"/>
        <v>0</v>
      </c>
      <c r="AG84" s="364"/>
      <c r="AH84" s="364"/>
      <c r="AI84" s="364"/>
      <c r="AJ84" s="364"/>
      <c r="AK84" s="364"/>
      <c r="AL84" s="364"/>
      <c r="AM84" s="364"/>
      <c r="AN84" s="364"/>
      <c r="AO84" s="364"/>
      <c r="AP84" s="364"/>
      <c r="AQ84" s="364"/>
      <c r="AR84" s="364"/>
      <c r="AS84" s="364"/>
      <c r="AT84" s="364"/>
      <c r="AU84" s="364"/>
      <c r="AV84" s="364"/>
      <c r="AW84" s="364"/>
      <c r="AX84" s="364"/>
      <c r="AY84" s="364"/>
      <c r="AZ84" s="364"/>
      <c r="BA84" s="364"/>
      <c r="BB84" s="364"/>
      <c r="BC84" s="364"/>
      <c r="BD84" s="364"/>
      <c r="BE84" s="364"/>
      <c r="BF84" s="364"/>
      <c r="BG84" s="364"/>
      <c r="BH84" s="364"/>
      <c r="BI84" s="364"/>
      <c r="BJ84" s="364"/>
      <c r="BK84" s="364"/>
      <c r="BL84" s="364"/>
      <c r="BM84" s="364"/>
      <c r="BN84" s="364"/>
      <c r="BO84" s="364"/>
      <c r="BP84" s="364"/>
      <c r="BQ84" s="364"/>
      <c r="BR84" s="364"/>
      <c r="BS84" s="364"/>
      <c r="BT84" s="364"/>
      <c r="BU84" s="364"/>
      <c r="BV84" s="364"/>
      <c r="BW84" s="364"/>
      <c r="BX84" s="364"/>
      <c r="BY84" s="364"/>
      <c r="BZ84" s="364"/>
      <c r="CA84" s="364"/>
      <c r="CB84" s="364"/>
      <c r="CC84" s="364"/>
      <c r="CD84" s="364"/>
      <c r="CE84" s="364"/>
      <c r="CF84" s="364"/>
      <c r="CG84" s="364"/>
      <c r="CH84" s="364"/>
      <c r="CI84" s="364"/>
      <c r="CJ84" s="364"/>
      <c r="CK84" s="364"/>
      <c r="CL84" s="364"/>
      <c r="CM84" s="364"/>
      <c r="CN84" s="364"/>
      <c r="CO84" s="364"/>
      <c r="CP84" s="364"/>
      <c r="CQ84" s="364"/>
      <c r="CR84" s="364"/>
      <c r="CS84" s="364"/>
      <c r="CT84" s="364"/>
      <c r="CU84" s="364"/>
      <c r="CV84" s="364"/>
      <c r="CW84" s="364"/>
      <c r="CX84" s="364"/>
      <c r="CY84" s="364"/>
      <c r="CZ84" s="364"/>
      <c r="DA84" s="364"/>
      <c r="DB84" s="364"/>
      <c r="DC84" s="364"/>
      <c r="DD84" s="364"/>
      <c r="DE84" s="364"/>
      <c r="DF84" s="364"/>
      <c r="DG84" s="364"/>
      <c r="DH84" s="364"/>
      <c r="DI84" s="364"/>
      <c r="DJ84" s="364"/>
      <c r="DK84" s="364"/>
      <c r="DL84" s="364"/>
      <c r="DM84" s="364"/>
      <c r="DN84" s="364"/>
      <c r="DO84" s="364"/>
      <c r="DP84" s="364"/>
      <c r="DQ84" s="364"/>
      <c r="DR84" s="364"/>
      <c r="DS84" s="364"/>
      <c r="DT84" s="364"/>
      <c r="DU84" s="364"/>
      <c r="DV84" s="364"/>
      <c r="DW84" s="364"/>
      <c r="DX84" s="364"/>
      <c r="DY84" s="364"/>
      <c r="DZ84" s="364"/>
      <c r="EA84" s="364"/>
      <c r="EB84" s="364"/>
      <c r="EC84" s="364"/>
      <c r="ED84" s="364"/>
      <c r="EE84" s="364"/>
      <c r="EF84" s="364"/>
      <c r="EG84" s="364"/>
      <c r="EH84" s="364"/>
      <c r="EI84" s="364"/>
      <c r="EJ84" s="364"/>
      <c r="EK84" s="364"/>
      <c r="EL84" s="364"/>
      <c r="EM84" s="364"/>
      <c r="EN84" s="364"/>
      <c r="EO84" s="364"/>
      <c r="EP84" s="364"/>
      <c r="EQ84" s="364"/>
      <c r="ER84" s="364"/>
      <c r="ES84" s="364"/>
      <c r="ET84" s="364"/>
      <c r="EU84" s="364"/>
      <c r="EV84" s="364"/>
      <c r="EW84" s="364"/>
      <c r="EX84" s="364"/>
      <c r="EY84" s="364"/>
      <c r="EZ84" s="364"/>
      <c r="FA84" s="364"/>
      <c r="FB84" s="364"/>
      <c r="FC84" s="364"/>
      <c r="FD84" s="364"/>
      <c r="FE84" s="364"/>
      <c r="FF84" s="364"/>
      <c r="FG84" s="364"/>
      <c r="FH84" s="364"/>
      <c r="FI84" s="364"/>
      <c r="FJ84" s="364"/>
      <c r="FK84" s="364"/>
      <c r="FL84" s="364"/>
      <c r="FM84" s="364"/>
      <c r="FN84" s="364"/>
      <c r="FO84" s="364"/>
      <c r="FP84" s="364"/>
      <c r="FQ84" s="364"/>
      <c r="FR84" s="364"/>
      <c r="FS84" s="364"/>
      <c r="FT84" s="364"/>
      <c r="FU84" s="364"/>
      <c r="FV84" s="364"/>
      <c r="FW84" s="364"/>
      <c r="FX84" s="364"/>
      <c r="FY84" s="364"/>
      <c r="FZ84" s="364"/>
      <c r="GA84" s="364"/>
      <c r="GB84" s="364"/>
      <c r="GC84" s="364"/>
      <c r="GD84" s="364"/>
      <c r="GE84" s="364"/>
      <c r="GF84" s="364"/>
      <c r="GG84" s="364"/>
      <c r="GH84" s="364"/>
      <c r="GI84" s="364"/>
      <c r="GJ84" s="364"/>
      <c r="GK84" s="364"/>
      <c r="GL84" s="364"/>
      <c r="GM84" s="364"/>
      <c r="GN84" s="364"/>
      <c r="GO84" s="364"/>
      <c r="GP84" s="364"/>
      <c r="GQ84" s="364"/>
      <c r="GR84" s="364"/>
      <c r="GS84" s="364"/>
      <c r="GT84" s="364"/>
      <c r="GU84" s="364"/>
      <c r="GV84" s="364"/>
      <c r="GW84" s="364"/>
      <c r="GX84" s="364"/>
      <c r="GY84" s="364"/>
      <c r="GZ84" s="364"/>
      <c r="HA84" s="364"/>
      <c r="HB84" s="364"/>
      <c r="HC84" s="364"/>
      <c r="HD84" s="364"/>
      <c r="HE84" s="364"/>
      <c r="HF84" s="364"/>
      <c r="HG84" s="364"/>
      <c r="HH84" s="364"/>
      <c r="HI84" s="364"/>
      <c r="HJ84" s="364"/>
      <c r="HK84" s="364"/>
      <c r="HL84" s="364"/>
      <c r="HM84" s="364"/>
      <c r="HN84" s="364"/>
      <c r="HO84" s="364"/>
      <c r="HP84" s="364"/>
      <c r="HQ84" s="364"/>
      <c r="HR84" s="364"/>
      <c r="HS84" s="364"/>
      <c r="HT84" s="364"/>
      <c r="HU84" s="364"/>
      <c r="HV84" s="364"/>
      <c r="HW84" s="364"/>
      <c r="HX84" s="364"/>
      <c r="HY84" s="364"/>
      <c r="HZ84" s="364"/>
      <c r="IA84" s="364"/>
      <c r="IB84" s="364"/>
      <c r="IC84" s="364"/>
      <c r="ID84" s="364"/>
      <c r="IE84" s="364"/>
      <c r="IF84" s="364"/>
      <c r="IG84" s="364"/>
      <c r="IH84" s="364"/>
      <c r="II84" s="364"/>
      <c r="IJ84" s="364"/>
      <c r="IK84" s="364"/>
      <c r="IL84" s="364"/>
      <c r="IM84" s="364"/>
      <c r="IN84" s="364"/>
      <c r="IO84" s="364"/>
      <c r="IP84" s="364"/>
      <c r="IQ84" s="364"/>
      <c r="IR84" s="364"/>
      <c r="IS84" s="364"/>
      <c r="IT84" s="364"/>
      <c r="IU84" s="364"/>
      <c r="IV84" s="364"/>
      <c r="IW84" s="364"/>
      <c r="IX84" s="364"/>
      <c r="IY84" s="364"/>
      <c r="IZ84" s="364"/>
      <c r="JA84" s="364"/>
      <c r="JB84" s="364"/>
      <c r="JC84" s="364"/>
      <c r="JD84" s="364"/>
      <c r="JE84" s="364"/>
      <c r="JF84" s="364"/>
      <c r="JG84" s="364"/>
      <c r="JH84" s="364"/>
      <c r="JI84" s="364"/>
      <c r="JJ84" s="364"/>
      <c r="JK84" s="364"/>
      <c r="JL84" s="364"/>
      <c r="JM84" s="364"/>
      <c r="JN84" s="364"/>
      <c r="JO84" s="364"/>
      <c r="JP84" s="364"/>
      <c r="JQ84" s="364"/>
      <c r="JR84" s="364"/>
      <c r="JS84" s="364"/>
      <c r="JT84" s="364"/>
      <c r="JU84" s="364"/>
      <c r="JV84" s="364"/>
      <c r="JW84" s="364"/>
      <c r="JX84" s="364"/>
      <c r="JY84" s="364"/>
      <c r="JZ84" s="364"/>
      <c r="KA84" s="364"/>
      <c r="KB84" s="364"/>
      <c r="KC84" s="364"/>
      <c r="KD84" s="364"/>
      <c r="KE84" s="364"/>
      <c r="KF84" s="364"/>
      <c r="KG84" s="364"/>
      <c r="KH84" s="364"/>
      <c r="KI84" s="364"/>
      <c r="KJ84" s="364"/>
      <c r="KK84" s="364"/>
      <c r="KL84" s="364"/>
      <c r="KM84" s="364"/>
      <c r="KN84" s="364"/>
      <c r="KO84" s="364"/>
      <c r="KP84" s="364"/>
      <c r="KQ84" s="364"/>
      <c r="KR84" s="364"/>
      <c r="KS84" s="364"/>
      <c r="KT84" s="364"/>
      <c r="KU84" s="364"/>
      <c r="KV84" s="364"/>
      <c r="KW84" s="364"/>
      <c r="KX84" s="364"/>
      <c r="KY84" s="364"/>
      <c r="KZ84" s="364"/>
      <c r="LA84" s="364"/>
      <c r="LB84" s="364"/>
      <c r="LC84" s="364"/>
      <c r="LD84" s="364"/>
      <c r="LE84" s="364"/>
      <c r="LF84" s="364"/>
      <c r="LG84" s="364"/>
      <c r="LH84" s="364"/>
      <c r="LI84" s="364"/>
      <c r="LJ84" s="364"/>
      <c r="LK84" s="364"/>
      <c r="LL84" s="364"/>
      <c r="LM84" s="364"/>
      <c r="LN84" s="364"/>
      <c r="LO84" s="364"/>
      <c r="LP84" s="364"/>
      <c r="LQ84" s="364"/>
      <c r="LR84" s="364"/>
      <c r="LS84" s="364"/>
      <c r="LT84" s="364"/>
      <c r="LU84" s="364"/>
      <c r="LV84" s="364"/>
      <c r="LW84" s="364"/>
      <c r="LX84" s="364"/>
      <c r="LY84" s="364"/>
      <c r="LZ84" s="364"/>
      <c r="MA84" s="364"/>
      <c r="MB84" s="364"/>
      <c r="MC84" s="364"/>
      <c r="MD84" s="364"/>
      <c r="ME84" s="364"/>
      <c r="MF84" s="364"/>
      <c r="MG84" s="364"/>
      <c r="MH84" s="364"/>
      <c r="MI84" s="364"/>
      <c r="MJ84" s="364"/>
      <c r="MK84" s="364"/>
      <c r="ML84" s="364"/>
      <c r="MM84" s="364"/>
      <c r="MN84" s="364"/>
      <c r="MO84" s="364"/>
      <c r="MP84" s="364"/>
      <c r="MQ84" s="364"/>
      <c r="MR84" s="364"/>
      <c r="MS84" s="364"/>
      <c r="MT84" s="364"/>
      <c r="MU84" s="364"/>
      <c r="MV84" s="364"/>
      <c r="MW84" s="364"/>
      <c r="MX84" s="364"/>
      <c r="MY84" s="364"/>
      <c r="MZ84" s="364"/>
      <c r="NA84" s="364"/>
      <c r="NB84" s="364"/>
      <c r="NC84" s="364"/>
      <c r="ND84" s="364"/>
      <c r="NE84" s="364"/>
      <c r="NF84" s="364"/>
      <c r="NG84" s="364"/>
      <c r="NH84" s="364"/>
      <c r="NI84" s="364"/>
      <c r="NJ84" s="364"/>
      <c r="NK84" s="364"/>
      <c r="NL84" s="364"/>
      <c r="NM84" s="364"/>
      <c r="NN84" s="364"/>
      <c r="NO84" s="364"/>
      <c r="NP84" s="364"/>
      <c r="NQ84" s="364"/>
      <c r="NR84" s="364"/>
      <c r="NS84" s="364"/>
      <c r="NT84" s="364"/>
      <c r="NU84" s="364"/>
      <c r="NV84" s="364"/>
      <c r="NW84" s="364"/>
      <c r="NX84" s="364"/>
      <c r="NY84" s="364"/>
      <c r="NZ84" s="364"/>
      <c r="OA84" s="364"/>
      <c r="OB84" s="364"/>
      <c r="OC84" s="364"/>
      <c r="OD84" s="364"/>
      <c r="OE84" s="364"/>
      <c r="OF84" s="364"/>
      <c r="OG84" s="364"/>
      <c r="OH84" s="364"/>
      <c r="OI84" s="364"/>
      <c r="OJ84" s="364"/>
      <c r="OK84" s="364"/>
      <c r="OL84" s="364"/>
      <c r="OM84" s="364"/>
      <c r="ON84" s="364"/>
      <c r="OO84" s="364"/>
      <c r="OP84" s="364"/>
      <c r="OQ84" s="364"/>
      <c r="OR84" s="364"/>
      <c r="OS84" s="364"/>
      <c r="OT84" s="364"/>
      <c r="OU84" s="364"/>
      <c r="OV84" s="364"/>
      <c r="OW84" s="364"/>
      <c r="OX84" s="364"/>
      <c r="OY84" s="364"/>
      <c r="OZ84" s="364"/>
      <c r="PA84" s="364"/>
      <c r="PB84" s="364"/>
      <c r="PC84" s="364"/>
      <c r="PD84" s="364"/>
      <c r="PE84" s="364"/>
      <c r="PF84" s="364"/>
      <c r="PG84" s="364"/>
      <c r="PH84" s="364"/>
      <c r="PI84" s="364"/>
      <c r="PJ84" s="364"/>
      <c r="PK84" s="364"/>
      <c r="PL84" s="364"/>
      <c r="PM84" s="364"/>
    </row>
    <row r="85" spans="1:429" ht="15">
      <c r="A85" s="365" t="s">
        <v>659</v>
      </c>
      <c r="B85" s="364">
        <f t="shared" si="125"/>
        <v>0</v>
      </c>
      <c r="C85" s="364">
        <f t="shared" si="126"/>
        <v>0</v>
      </c>
      <c r="D85" s="364">
        <f t="shared" si="127"/>
        <v>0</v>
      </c>
      <c r="E85" s="364">
        <f t="shared" si="128"/>
        <v>0</v>
      </c>
      <c r="F85" s="364">
        <f t="shared" si="129"/>
        <v>0</v>
      </c>
      <c r="G85" s="364">
        <f t="shared" si="130"/>
        <v>0</v>
      </c>
      <c r="H85" s="364">
        <f t="shared" si="131"/>
        <v>0</v>
      </c>
      <c r="I85" s="364">
        <f t="shared" si="132"/>
        <v>0</v>
      </c>
      <c r="J85" s="364">
        <f t="shared" si="133"/>
        <v>0</v>
      </c>
      <c r="K85" s="364">
        <f t="shared" si="134"/>
        <v>0</v>
      </c>
      <c r="L85" s="364">
        <f t="shared" si="135"/>
        <v>0</v>
      </c>
      <c r="M85" s="364">
        <f t="shared" si="136"/>
        <v>0</v>
      </c>
      <c r="N85" s="364">
        <f t="shared" si="137"/>
        <v>0</v>
      </c>
      <c r="O85" s="364">
        <f t="shared" si="138"/>
        <v>0</v>
      </c>
      <c r="P85" s="364">
        <f t="shared" si="139"/>
        <v>0</v>
      </c>
      <c r="Q85" s="364">
        <f t="shared" si="140"/>
        <v>0</v>
      </c>
      <c r="R85" s="364">
        <f t="shared" si="141"/>
        <v>0</v>
      </c>
      <c r="S85" s="364">
        <f t="shared" si="142"/>
        <v>0</v>
      </c>
      <c r="T85" s="364">
        <f t="shared" si="143"/>
        <v>0</v>
      </c>
      <c r="U85" s="364">
        <f t="shared" si="144"/>
        <v>0</v>
      </c>
      <c r="V85" s="364">
        <f t="shared" si="145"/>
        <v>0</v>
      </c>
      <c r="W85" s="364">
        <f t="shared" si="146"/>
        <v>0</v>
      </c>
      <c r="X85" s="364">
        <f t="shared" si="147"/>
        <v>0</v>
      </c>
      <c r="Y85" s="364">
        <f t="shared" si="148"/>
        <v>0</v>
      </c>
      <c r="Z85" s="364">
        <f t="shared" si="149"/>
        <v>0</v>
      </c>
      <c r="AA85" s="364">
        <f t="shared" si="150"/>
        <v>0</v>
      </c>
      <c r="AB85" s="364">
        <f t="shared" si="151"/>
        <v>0</v>
      </c>
      <c r="AC85" s="364">
        <f t="shared" si="152"/>
        <v>0</v>
      </c>
      <c r="AD85" s="364">
        <f t="shared" si="153"/>
        <v>0</v>
      </c>
      <c r="AE85" s="364">
        <f t="shared" si="154"/>
        <v>0</v>
      </c>
      <c r="AF85" s="364">
        <f t="shared" si="155"/>
        <v>0</v>
      </c>
      <c r="AG85" s="364"/>
      <c r="AH85" s="364"/>
      <c r="AI85" s="364"/>
      <c r="AJ85" s="364"/>
      <c r="AK85" s="364"/>
      <c r="AL85" s="364"/>
      <c r="AM85" s="364"/>
      <c r="AN85" s="364"/>
      <c r="AO85" s="364"/>
      <c r="AP85" s="364"/>
      <c r="AQ85" s="364"/>
      <c r="AR85" s="364"/>
      <c r="AS85" s="364"/>
      <c r="AT85" s="364"/>
      <c r="AU85" s="364"/>
      <c r="AV85" s="364"/>
      <c r="AW85" s="364"/>
      <c r="AX85" s="364"/>
      <c r="AY85" s="364"/>
      <c r="AZ85" s="364"/>
      <c r="BA85" s="364"/>
      <c r="BB85" s="364"/>
      <c r="BC85" s="364"/>
      <c r="BD85" s="364"/>
      <c r="BE85" s="364"/>
      <c r="BF85" s="364"/>
      <c r="BG85" s="364"/>
      <c r="BH85" s="364"/>
      <c r="BI85" s="364"/>
      <c r="BJ85" s="364"/>
      <c r="BK85" s="364"/>
      <c r="BL85" s="364"/>
      <c r="BM85" s="364"/>
      <c r="BN85" s="364"/>
      <c r="BO85" s="364"/>
      <c r="BP85" s="364"/>
      <c r="BQ85" s="364"/>
      <c r="BR85" s="364"/>
      <c r="BS85" s="364"/>
      <c r="BT85" s="364"/>
      <c r="BU85" s="364"/>
      <c r="BV85" s="364"/>
      <c r="BW85" s="364"/>
      <c r="BX85" s="364"/>
      <c r="BY85" s="364"/>
      <c r="BZ85" s="364"/>
      <c r="CA85" s="364"/>
      <c r="CB85" s="364"/>
      <c r="CC85" s="364"/>
      <c r="CD85" s="364"/>
      <c r="CE85" s="364"/>
      <c r="CF85" s="364"/>
      <c r="CG85" s="364"/>
      <c r="CH85" s="364"/>
      <c r="CI85" s="364"/>
      <c r="CJ85" s="364"/>
      <c r="CK85" s="364"/>
      <c r="CL85" s="364"/>
      <c r="CM85" s="364"/>
      <c r="CN85" s="364"/>
      <c r="CO85" s="364"/>
      <c r="CP85" s="364"/>
      <c r="CQ85" s="364"/>
      <c r="CR85" s="364"/>
      <c r="CS85" s="364"/>
      <c r="CT85" s="364"/>
      <c r="CU85" s="364"/>
      <c r="CV85" s="364"/>
      <c r="CW85" s="364"/>
      <c r="CX85" s="364"/>
      <c r="CY85" s="364"/>
      <c r="CZ85" s="364"/>
      <c r="DA85" s="364"/>
      <c r="DB85" s="364"/>
      <c r="DC85" s="364"/>
      <c r="DD85" s="364"/>
      <c r="DE85" s="364"/>
      <c r="DF85" s="364"/>
      <c r="DG85" s="364"/>
      <c r="DH85" s="364"/>
      <c r="DI85" s="364"/>
      <c r="DJ85" s="364"/>
      <c r="DK85" s="364"/>
      <c r="DL85" s="364"/>
      <c r="DM85" s="364"/>
      <c r="DN85" s="364"/>
      <c r="DO85" s="364"/>
      <c r="DP85" s="364"/>
      <c r="DQ85" s="364"/>
      <c r="DR85" s="364"/>
      <c r="DS85" s="364"/>
      <c r="DT85" s="364"/>
      <c r="DU85" s="364"/>
      <c r="DV85" s="364"/>
      <c r="DW85" s="364"/>
      <c r="DX85" s="364"/>
      <c r="DY85" s="364"/>
      <c r="DZ85" s="364"/>
      <c r="EA85" s="364"/>
      <c r="EB85" s="364"/>
      <c r="EC85" s="364"/>
      <c r="ED85" s="364"/>
      <c r="EE85" s="364"/>
      <c r="EF85" s="364"/>
      <c r="EG85" s="364"/>
      <c r="EH85" s="364"/>
      <c r="EI85" s="364"/>
      <c r="EJ85" s="364"/>
      <c r="EK85" s="364"/>
      <c r="EL85" s="364"/>
      <c r="EM85" s="364"/>
      <c r="EN85" s="364"/>
      <c r="EO85" s="364"/>
      <c r="EP85" s="364"/>
      <c r="EQ85" s="364"/>
      <c r="ER85" s="364"/>
      <c r="ES85" s="364"/>
      <c r="ET85" s="364"/>
      <c r="EU85" s="364"/>
      <c r="EV85" s="364"/>
      <c r="EW85" s="364"/>
      <c r="EX85" s="364"/>
      <c r="EY85" s="364"/>
      <c r="EZ85" s="364"/>
      <c r="FA85" s="364"/>
      <c r="FB85" s="364"/>
      <c r="FC85" s="364"/>
      <c r="FD85" s="364"/>
      <c r="FE85" s="364"/>
      <c r="FF85" s="364"/>
      <c r="FG85" s="364"/>
      <c r="FH85" s="364"/>
      <c r="FI85" s="364"/>
      <c r="FJ85" s="364"/>
      <c r="FK85" s="364"/>
      <c r="FL85" s="364"/>
      <c r="FM85" s="364"/>
      <c r="FN85" s="364"/>
      <c r="FO85" s="364"/>
      <c r="FP85" s="364"/>
      <c r="FQ85" s="364"/>
      <c r="FR85" s="364"/>
      <c r="FS85" s="364"/>
      <c r="FT85" s="364"/>
      <c r="FU85" s="364"/>
      <c r="FV85" s="364"/>
      <c r="FW85" s="364"/>
      <c r="FX85" s="364"/>
      <c r="FY85" s="364"/>
      <c r="FZ85" s="364"/>
      <c r="GA85" s="364"/>
      <c r="GB85" s="364"/>
      <c r="GC85" s="364"/>
      <c r="GD85" s="364"/>
      <c r="GE85" s="364"/>
      <c r="GF85" s="364"/>
      <c r="GG85" s="364"/>
      <c r="GH85" s="364"/>
      <c r="GI85" s="364"/>
      <c r="GJ85" s="364"/>
      <c r="GK85" s="364"/>
      <c r="GL85" s="364"/>
      <c r="GM85" s="364"/>
      <c r="GN85" s="364"/>
      <c r="GO85" s="364"/>
      <c r="GP85" s="364"/>
      <c r="GQ85" s="364"/>
      <c r="GR85" s="364"/>
      <c r="GS85" s="364"/>
      <c r="GT85" s="364"/>
      <c r="GU85" s="364"/>
      <c r="GV85" s="364"/>
      <c r="GW85" s="364"/>
      <c r="GX85" s="364"/>
      <c r="GY85" s="364"/>
      <c r="GZ85" s="364"/>
      <c r="HA85" s="364"/>
      <c r="HB85" s="364"/>
      <c r="HC85" s="364"/>
      <c r="HD85" s="364"/>
      <c r="HE85" s="364"/>
      <c r="HF85" s="364"/>
      <c r="HG85" s="364"/>
      <c r="HH85" s="364"/>
      <c r="HI85" s="364"/>
      <c r="HJ85" s="364"/>
      <c r="HK85" s="364"/>
      <c r="HL85" s="364"/>
      <c r="HM85" s="364"/>
      <c r="HN85" s="364"/>
      <c r="HO85" s="364"/>
      <c r="HP85" s="364"/>
      <c r="HQ85" s="364"/>
      <c r="HR85" s="364"/>
      <c r="HS85" s="364"/>
      <c r="HT85" s="364"/>
      <c r="HU85" s="364"/>
      <c r="HV85" s="364"/>
      <c r="HW85" s="364"/>
      <c r="HX85" s="364"/>
      <c r="HY85" s="364"/>
      <c r="HZ85" s="364"/>
      <c r="IA85" s="364"/>
      <c r="IB85" s="364"/>
      <c r="IC85" s="364"/>
      <c r="ID85" s="364"/>
      <c r="IE85" s="364"/>
      <c r="IF85" s="364"/>
      <c r="IG85" s="364"/>
      <c r="IH85" s="364"/>
      <c r="II85" s="364"/>
      <c r="IJ85" s="364"/>
      <c r="IK85" s="364"/>
      <c r="IL85" s="364"/>
      <c r="IM85" s="364"/>
      <c r="IN85" s="364"/>
      <c r="IO85" s="364"/>
      <c r="IP85" s="364"/>
      <c r="IQ85" s="364"/>
      <c r="IR85" s="364"/>
      <c r="IS85" s="364"/>
      <c r="IT85" s="364"/>
      <c r="IU85" s="364"/>
      <c r="IV85" s="364"/>
      <c r="IW85" s="364"/>
      <c r="IX85" s="364"/>
      <c r="IY85" s="364"/>
      <c r="IZ85" s="364"/>
      <c r="JA85" s="364"/>
      <c r="JB85" s="364"/>
      <c r="JC85" s="364"/>
      <c r="JD85" s="364"/>
      <c r="JE85" s="364"/>
      <c r="JF85" s="364"/>
      <c r="JG85" s="364"/>
      <c r="JH85" s="364"/>
      <c r="JI85" s="364"/>
      <c r="JJ85" s="364"/>
      <c r="JK85" s="364"/>
      <c r="JL85" s="364"/>
      <c r="JM85" s="364"/>
      <c r="JN85" s="364"/>
      <c r="JO85" s="364"/>
      <c r="JP85" s="364"/>
      <c r="JQ85" s="364"/>
      <c r="JR85" s="364"/>
      <c r="JS85" s="364"/>
      <c r="JT85" s="364"/>
      <c r="JU85" s="364"/>
      <c r="JV85" s="364"/>
      <c r="JW85" s="364"/>
      <c r="JX85" s="364"/>
      <c r="JY85" s="364"/>
      <c r="JZ85" s="364"/>
      <c r="KA85" s="364"/>
      <c r="KB85" s="364"/>
      <c r="KC85" s="364"/>
      <c r="KD85" s="364"/>
      <c r="KE85" s="364"/>
      <c r="KF85" s="364"/>
      <c r="KG85" s="364"/>
      <c r="KH85" s="364"/>
      <c r="KI85" s="364"/>
      <c r="KJ85" s="364"/>
      <c r="KK85" s="364"/>
      <c r="KL85" s="364"/>
      <c r="KM85" s="364"/>
      <c r="KN85" s="364"/>
      <c r="KO85" s="364"/>
      <c r="KP85" s="364"/>
      <c r="KQ85" s="364"/>
      <c r="KR85" s="364"/>
      <c r="KS85" s="364"/>
      <c r="KT85" s="364"/>
      <c r="KU85" s="364"/>
      <c r="KV85" s="364"/>
      <c r="KW85" s="364"/>
      <c r="KX85" s="364"/>
      <c r="KY85" s="364"/>
      <c r="KZ85" s="364"/>
      <c r="LA85" s="364"/>
      <c r="LB85" s="364"/>
      <c r="LC85" s="364"/>
      <c r="LD85" s="364"/>
      <c r="LE85" s="364"/>
      <c r="LF85" s="364"/>
      <c r="LG85" s="364"/>
      <c r="LH85" s="364"/>
      <c r="LI85" s="364"/>
      <c r="LJ85" s="364"/>
      <c r="LK85" s="364"/>
      <c r="LL85" s="364"/>
      <c r="LM85" s="364"/>
      <c r="LN85" s="364"/>
      <c r="LO85" s="364"/>
      <c r="LP85" s="364"/>
      <c r="LQ85" s="364"/>
      <c r="LR85" s="364"/>
      <c r="LS85" s="364"/>
      <c r="LT85" s="364"/>
      <c r="LU85" s="364"/>
      <c r="LV85" s="364"/>
      <c r="LW85" s="364"/>
      <c r="LX85" s="364"/>
      <c r="LY85" s="364"/>
      <c r="LZ85" s="364"/>
      <c r="MA85" s="364"/>
      <c r="MB85" s="364"/>
      <c r="MC85" s="364"/>
      <c r="MD85" s="364"/>
      <c r="ME85" s="364"/>
      <c r="MF85" s="364"/>
      <c r="MG85" s="364"/>
      <c r="MH85" s="364"/>
      <c r="MI85" s="364"/>
      <c r="MJ85" s="364"/>
      <c r="MK85" s="364"/>
      <c r="ML85" s="364"/>
      <c r="MM85" s="364"/>
      <c r="MN85" s="364"/>
      <c r="MO85" s="364"/>
      <c r="MP85" s="364"/>
      <c r="MQ85" s="364"/>
      <c r="MR85" s="364"/>
      <c r="MS85" s="364"/>
      <c r="MT85" s="364"/>
      <c r="MU85" s="364"/>
      <c r="MV85" s="364"/>
      <c r="MW85" s="364"/>
      <c r="MX85" s="364"/>
      <c r="MY85" s="364"/>
      <c r="MZ85" s="364"/>
      <c r="NA85" s="364"/>
      <c r="NB85" s="364"/>
      <c r="NC85" s="364"/>
      <c r="ND85" s="364"/>
      <c r="NE85" s="364"/>
      <c r="NF85" s="364"/>
      <c r="NG85" s="364"/>
      <c r="NH85" s="364"/>
      <c r="NI85" s="364"/>
      <c r="NJ85" s="364"/>
      <c r="NK85" s="364"/>
      <c r="NL85" s="364"/>
      <c r="NM85" s="364"/>
      <c r="NN85" s="364"/>
      <c r="NO85" s="364"/>
      <c r="NP85" s="364"/>
      <c r="NQ85" s="364"/>
      <c r="NR85" s="364"/>
      <c r="NS85" s="364"/>
      <c r="NT85" s="364"/>
      <c r="NU85" s="364"/>
      <c r="NV85" s="364"/>
      <c r="NW85" s="364"/>
      <c r="NX85" s="364"/>
      <c r="NY85" s="364"/>
      <c r="NZ85" s="364"/>
      <c r="OA85" s="364"/>
      <c r="OB85" s="364"/>
      <c r="OC85" s="364"/>
      <c r="OD85" s="364"/>
      <c r="OE85" s="364"/>
      <c r="OF85" s="364"/>
      <c r="OG85" s="364"/>
      <c r="OH85" s="364"/>
      <c r="OI85" s="364"/>
      <c r="OJ85" s="364"/>
      <c r="OK85" s="364"/>
      <c r="OL85" s="364"/>
      <c r="OM85" s="364"/>
      <c r="ON85" s="364"/>
      <c r="OO85" s="364"/>
      <c r="OP85" s="364"/>
      <c r="OQ85" s="364"/>
      <c r="OR85" s="364"/>
      <c r="OS85" s="364"/>
      <c r="OT85" s="364"/>
      <c r="OU85" s="364"/>
      <c r="OV85" s="364"/>
      <c r="OW85" s="364"/>
      <c r="OX85" s="364"/>
      <c r="OY85" s="364"/>
      <c r="OZ85" s="364"/>
      <c r="PA85" s="364"/>
      <c r="PB85" s="364"/>
      <c r="PC85" s="364"/>
      <c r="PD85" s="364"/>
      <c r="PE85" s="364"/>
      <c r="PF85" s="364"/>
      <c r="PG85" s="364"/>
      <c r="PH85" s="364"/>
      <c r="PI85" s="364"/>
      <c r="PJ85" s="364"/>
      <c r="PK85" s="364"/>
      <c r="PL85" s="364"/>
      <c r="PM85" s="364"/>
    </row>
    <row r="86" spans="1:429" ht="15">
      <c r="A86" s="365" t="s">
        <v>660</v>
      </c>
      <c r="B86" s="364">
        <f t="shared" si="125"/>
        <v>0</v>
      </c>
      <c r="C86" s="364">
        <f t="shared" si="126"/>
        <v>0</v>
      </c>
      <c r="D86" s="364">
        <f t="shared" si="127"/>
        <v>0</v>
      </c>
      <c r="E86" s="364">
        <f t="shared" si="128"/>
        <v>0</v>
      </c>
      <c r="F86" s="364">
        <f t="shared" si="129"/>
        <v>0</v>
      </c>
      <c r="G86" s="364">
        <f t="shared" si="130"/>
        <v>0</v>
      </c>
      <c r="H86" s="364">
        <f t="shared" si="131"/>
        <v>0</v>
      </c>
      <c r="I86" s="364">
        <f t="shared" si="132"/>
        <v>0</v>
      </c>
      <c r="J86" s="364">
        <f t="shared" si="133"/>
        <v>0</v>
      </c>
      <c r="K86" s="364">
        <f t="shared" si="134"/>
        <v>0</v>
      </c>
      <c r="L86" s="364">
        <f t="shared" si="135"/>
        <v>0</v>
      </c>
      <c r="M86" s="364">
        <f t="shared" si="136"/>
        <v>0</v>
      </c>
      <c r="N86" s="364">
        <f t="shared" si="137"/>
        <v>0</v>
      </c>
      <c r="O86" s="364">
        <f t="shared" si="138"/>
        <v>0</v>
      </c>
      <c r="P86" s="364">
        <f t="shared" si="139"/>
        <v>0</v>
      </c>
      <c r="Q86" s="364">
        <f t="shared" si="140"/>
        <v>0</v>
      </c>
      <c r="R86" s="364">
        <f t="shared" si="141"/>
        <v>0</v>
      </c>
      <c r="S86" s="364">
        <f t="shared" si="142"/>
        <v>0</v>
      </c>
      <c r="T86" s="364">
        <f t="shared" si="143"/>
        <v>0</v>
      </c>
      <c r="U86" s="364">
        <f t="shared" si="144"/>
        <v>0</v>
      </c>
      <c r="V86" s="364">
        <f t="shared" si="145"/>
        <v>0</v>
      </c>
      <c r="W86" s="364">
        <f t="shared" si="146"/>
        <v>0</v>
      </c>
      <c r="X86" s="364">
        <f t="shared" si="147"/>
        <v>0</v>
      </c>
      <c r="Y86" s="364">
        <f t="shared" si="148"/>
        <v>0</v>
      </c>
      <c r="Z86" s="364">
        <f t="shared" si="149"/>
        <v>0</v>
      </c>
      <c r="AA86" s="364">
        <f t="shared" si="150"/>
        <v>0</v>
      </c>
      <c r="AB86" s="364">
        <f t="shared" si="151"/>
        <v>0</v>
      </c>
      <c r="AC86" s="364">
        <f t="shared" si="152"/>
        <v>0</v>
      </c>
      <c r="AD86" s="364">
        <f t="shared" si="153"/>
        <v>0</v>
      </c>
      <c r="AE86" s="364">
        <f t="shared" si="154"/>
        <v>0</v>
      </c>
      <c r="AF86" s="364">
        <f t="shared" si="155"/>
        <v>0</v>
      </c>
      <c r="AG86" s="364"/>
      <c r="AH86" s="364"/>
      <c r="AI86" s="364"/>
      <c r="AJ86" s="364"/>
      <c r="AK86" s="364"/>
      <c r="AL86" s="364"/>
      <c r="AM86" s="364"/>
      <c r="AN86" s="364"/>
      <c r="AO86" s="364"/>
      <c r="AP86" s="364"/>
      <c r="AQ86" s="364"/>
      <c r="AR86" s="364"/>
      <c r="AS86" s="364"/>
      <c r="AT86" s="364"/>
      <c r="AU86" s="364"/>
      <c r="AV86" s="364"/>
      <c r="AW86" s="364"/>
      <c r="AX86" s="364"/>
      <c r="AY86" s="364"/>
      <c r="AZ86" s="364"/>
      <c r="BA86" s="364"/>
      <c r="BB86" s="364"/>
      <c r="BC86" s="364"/>
      <c r="BD86" s="364"/>
      <c r="BE86" s="364"/>
      <c r="BF86" s="364"/>
      <c r="BG86" s="364"/>
      <c r="BH86" s="364"/>
      <c r="BI86" s="364"/>
      <c r="BJ86" s="364"/>
      <c r="BK86" s="364"/>
      <c r="BL86" s="364"/>
      <c r="BM86" s="364"/>
      <c r="BN86" s="364"/>
      <c r="BO86" s="364"/>
      <c r="BP86" s="364"/>
      <c r="BQ86" s="364"/>
      <c r="BR86" s="364"/>
      <c r="BS86" s="364"/>
      <c r="BT86" s="364"/>
      <c r="BU86" s="364"/>
      <c r="BV86" s="364"/>
      <c r="BW86" s="364"/>
      <c r="BX86" s="364"/>
      <c r="BY86" s="364"/>
      <c r="BZ86" s="364"/>
      <c r="CA86" s="364"/>
      <c r="CB86" s="364"/>
      <c r="CC86" s="364"/>
      <c r="CD86" s="364"/>
      <c r="CE86" s="364"/>
      <c r="CF86" s="364"/>
      <c r="CG86" s="364"/>
      <c r="CH86" s="364"/>
      <c r="CI86" s="364"/>
      <c r="CJ86" s="364"/>
      <c r="CK86" s="364"/>
      <c r="CL86" s="364"/>
      <c r="CM86" s="364"/>
      <c r="CN86" s="364"/>
      <c r="CO86" s="364"/>
      <c r="CP86" s="364"/>
      <c r="CQ86" s="364"/>
      <c r="CR86" s="364"/>
      <c r="CS86" s="364"/>
      <c r="CT86" s="364"/>
      <c r="CU86" s="364"/>
      <c r="CV86" s="364"/>
      <c r="CW86" s="364"/>
      <c r="CX86" s="364"/>
      <c r="CY86" s="364"/>
      <c r="CZ86" s="364"/>
      <c r="DA86" s="364"/>
      <c r="DB86" s="364"/>
      <c r="DC86" s="364"/>
      <c r="DD86" s="364"/>
      <c r="DE86" s="364"/>
      <c r="DF86" s="364"/>
      <c r="DG86" s="364"/>
      <c r="DH86" s="364"/>
      <c r="DI86" s="364"/>
      <c r="DJ86" s="364"/>
      <c r="DK86" s="364"/>
      <c r="DL86" s="364"/>
      <c r="DM86" s="364"/>
      <c r="DN86" s="364"/>
      <c r="DO86" s="364"/>
      <c r="DP86" s="364"/>
      <c r="DQ86" s="364"/>
      <c r="DR86" s="364"/>
      <c r="DS86" s="364"/>
      <c r="DT86" s="364"/>
      <c r="DU86" s="364"/>
      <c r="DV86" s="364"/>
      <c r="DW86" s="364"/>
      <c r="DX86" s="364"/>
      <c r="DY86" s="364"/>
      <c r="DZ86" s="364"/>
      <c r="EA86" s="364"/>
      <c r="EB86" s="364"/>
      <c r="EC86" s="364"/>
      <c r="ED86" s="364"/>
      <c r="EE86" s="364"/>
      <c r="EF86" s="364"/>
      <c r="EG86" s="364"/>
      <c r="EH86" s="364"/>
      <c r="EI86" s="364"/>
      <c r="EJ86" s="364"/>
      <c r="EK86" s="364"/>
      <c r="EL86" s="364"/>
      <c r="EM86" s="364"/>
      <c r="EN86" s="364"/>
      <c r="EO86" s="364"/>
      <c r="EP86" s="364"/>
      <c r="EQ86" s="364"/>
      <c r="ER86" s="364"/>
      <c r="ES86" s="364"/>
      <c r="ET86" s="364"/>
      <c r="EU86" s="364"/>
      <c r="EV86" s="364"/>
      <c r="EW86" s="364"/>
      <c r="EX86" s="364"/>
      <c r="EY86" s="364"/>
      <c r="EZ86" s="364"/>
      <c r="FA86" s="364"/>
      <c r="FB86" s="364"/>
      <c r="FC86" s="364"/>
      <c r="FD86" s="364"/>
      <c r="FE86" s="364"/>
      <c r="FF86" s="364"/>
      <c r="FG86" s="364"/>
      <c r="FH86" s="364"/>
      <c r="FI86" s="364"/>
      <c r="FJ86" s="364"/>
      <c r="FK86" s="364"/>
      <c r="FL86" s="364"/>
      <c r="FM86" s="364"/>
      <c r="FN86" s="364"/>
      <c r="FO86" s="364"/>
      <c r="FP86" s="364"/>
      <c r="FQ86" s="364"/>
      <c r="FR86" s="364"/>
      <c r="FS86" s="364"/>
      <c r="FT86" s="364"/>
      <c r="FU86" s="364"/>
      <c r="FV86" s="364"/>
      <c r="FW86" s="364"/>
      <c r="FX86" s="364"/>
      <c r="FY86" s="364"/>
      <c r="FZ86" s="364"/>
      <c r="GA86" s="364"/>
      <c r="GB86" s="364"/>
      <c r="GC86" s="364"/>
      <c r="GD86" s="364"/>
      <c r="GE86" s="364"/>
      <c r="GF86" s="364"/>
      <c r="GG86" s="364"/>
      <c r="GH86" s="364"/>
      <c r="GI86" s="364"/>
      <c r="GJ86" s="364"/>
      <c r="GK86" s="364"/>
      <c r="GL86" s="364"/>
      <c r="GM86" s="364"/>
      <c r="GN86" s="364"/>
      <c r="GO86" s="364"/>
      <c r="GP86" s="364"/>
      <c r="GQ86" s="364"/>
      <c r="GR86" s="364"/>
      <c r="GS86" s="364"/>
      <c r="GT86" s="364"/>
      <c r="GU86" s="364"/>
      <c r="GV86" s="364"/>
      <c r="GW86" s="364"/>
      <c r="GX86" s="364"/>
      <c r="GY86" s="364"/>
      <c r="GZ86" s="364"/>
      <c r="HA86" s="364"/>
      <c r="HB86" s="364"/>
      <c r="HC86" s="364"/>
      <c r="HD86" s="364"/>
      <c r="HE86" s="364"/>
      <c r="HF86" s="364"/>
      <c r="HG86" s="364"/>
      <c r="HH86" s="364"/>
      <c r="HI86" s="364"/>
      <c r="HJ86" s="364"/>
      <c r="HK86" s="364"/>
      <c r="HL86" s="364"/>
      <c r="HM86" s="364"/>
      <c r="HN86" s="364"/>
      <c r="HO86" s="364"/>
      <c r="HP86" s="364"/>
      <c r="HQ86" s="364"/>
      <c r="HR86" s="364"/>
      <c r="HS86" s="364"/>
      <c r="HT86" s="364"/>
      <c r="HU86" s="364"/>
      <c r="HV86" s="364"/>
      <c r="HW86" s="364"/>
      <c r="HX86" s="364"/>
      <c r="HY86" s="364"/>
      <c r="HZ86" s="364"/>
      <c r="IA86" s="364"/>
      <c r="IB86" s="364"/>
      <c r="IC86" s="364"/>
      <c r="ID86" s="364"/>
      <c r="IE86" s="364"/>
      <c r="IF86" s="364"/>
      <c r="IG86" s="364"/>
      <c r="IH86" s="364"/>
      <c r="II86" s="364"/>
      <c r="IJ86" s="364"/>
      <c r="IK86" s="364"/>
      <c r="IL86" s="364"/>
      <c r="IM86" s="364"/>
      <c r="IN86" s="364"/>
      <c r="IO86" s="364"/>
      <c r="IP86" s="364"/>
      <c r="IQ86" s="364"/>
      <c r="IR86" s="364"/>
      <c r="IS86" s="364"/>
      <c r="IT86" s="364"/>
      <c r="IU86" s="364"/>
      <c r="IV86" s="364"/>
      <c r="IW86" s="364"/>
      <c r="IX86" s="364"/>
      <c r="IY86" s="364"/>
      <c r="IZ86" s="364"/>
      <c r="JA86" s="364"/>
      <c r="JB86" s="364"/>
      <c r="JC86" s="364"/>
      <c r="JD86" s="364"/>
      <c r="JE86" s="364"/>
      <c r="JF86" s="364"/>
      <c r="JG86" s="364"/>
      <c r="JH86" s="364"/>
      <c r="JI86" s="364"/>
      <c r="JJ86" s="364"/>
      <c r="JK86" s="364"/>
      <c r="JL86" s="364"/>
      <c r="JM86" s="364"/>
      <c r="JN86" s="364"/>
      <c r="JO86" s="364"/>
      <c r="JP86" s="364"/>
      <c r="JQ86" s="364"/>
      <c r="JR86" s="364"/>
      <c r="JS86" s="364"/>
      <c r="JT86" s="364"/>
      <c r="JU86" s="364"/>
      <c r="JV86" s="364"/>
      <c r="JW86" s="364"/>
      <c r="JX86" s="364"/>
      <c r="JY86" s="364"/>
      <c r="JZ86" s="364"/>
      <c r="KA86" s="364"/>
      <c r="KB86" s="364"/>
      <c r="KC86" s="364"/>
      <c r="KD86" s="364"/>
      <c r="KE86" s="364"/>
      <c r="KF86" s="364"/>
      <c r="KG86" s="364"/>
      <c r="KH86" s="364"/>
      <c r="KI86" s="364"/>
      <c r="KJ86" s="364"/>
      <c r="KK86" s="364"/>
      <c r="KL86" s="364"/>
      <c r="KM86" s="364"/>
      <c r="KN86" s="364"/>
      <c r="KO86" s="364"/>
      <c r="KP86" s="364"/>
      <c r="KQ86" s="364"/>
      <c r="KR86" s="364"/>
      <c r="KS86" s="364"/>
      <c r="KT86" s="364"/>
      <c r="KU86" s="364"/>
      <c r="KV86" s="364"/>
      <c r="KW86" s="364"/>
      <c r="KX86" s="364"/>
      <c r="KY86" s="364"/>
      <c r="KZ86" s="364"/>
      <c r="LA86" s="364"/>
      <c r="LB86" s="364"/>
      <c r="LC86" s="364"/>
      <c r="LD86" s="364"/>
      <c r="LE86" s="364"/>
      <c r="LF86" s="364"/>
      <c r="LG86" s="364"/>
      <c r="LH86" s="364"/>
      <c r="LI86" s="364"/>
      <c r="LJ86" s="364"/>
      <c r="LK86" s="364"/>
      <c r="LL86" s="364"/>
      <c r="LM86" s="364"/>
      <c r="LN86" s="364"/>
      <c r="LO86" s="364"/>
      <c r="LP86" s="364"/>
      <c r="LQ86" s="364"/>
      <c r="LR86" s="364"/>
      <c r="LS86" s="364"/>
      <c r="LT86" s="364"/>
      <c r="LU86" s="364"/>
      <c r="LV86" s="364"/>
      <c r="LW86" s="364"/>
      <c r="LX86" s="364"/>
      <c r="LY86" s="364"/>
      <c r="LZ86" s="364"/>
      <c r="MA86" s="364"/>
      <c r="MB86" s="364"/>
      <c r="MC86" s="364"/>
      <c r="MD86" s="364"/>
      <c r="ME86" s="364"/>
      <c r="MF86" s="364"/>
      <c r="MG86" s="364"/>
      <c r="MH86" s="364"/>
      <c r="MI86" s="364"/>
      <c r="MJ86" s="364"/>
      <c r="MK86" s="364"/>
      <c r="ML86" s="364"/>
      <c r="MM86" s="364"/>
      <c r="MN86" s="364"/>
      <c r="MO86" s="364"/>
      <c r="MP86" s="364"/>
      <c r="MQ86" s="364"/>
      <c r="MR86" s="364"/>
      <c r="MS86" s="364"/>
      <c r="MT86" s="364"/>
      <c r="MU86" s="364"/>
      <c r="MV86" s="364"/>
      <c r="MW86" s="364"/>
      <c r="MX86" s="364"/>
      <c r="MY86" s="364"/>
      <c r="MZ86" s="364"/>
      <c r="NA86" s="364"/>
      <c r="NB86" s="364"/>
      <c r="NC86" s="364"/>
      <c r="ND86" s="364"/>
      <c r="NE86" s="364"/>
      <c r="NF86" s="364"/>
      <c r="NG86" s="364"/>
      <c r="NH86" s="364"/>
      <c r="NI86" s="364"/>
      <c r="NJ86" s="364"/>
      <c r="NK86" s="364"/>
      <c r="NL86" s="364"/>
      <c r="NM86" s="364"/>
      <c r="NN86" s="364"/>
      <c r="NO86" s="364"/>
      <c r="NP86" s="364"/>
      <c r="NQ86" s="364"/>
      <c r="NR86" s="364"/>
      <c r="NS86" s="364"/>
      <c r="NT86" s="364"/>
      <c r="NU86" s="364"/>
      <c r="NV86" s="364"/>
      <c r="NW86" s="364"/>
      <c r="NX86" s="364"/>
      <c r="NY86" s="364"/>
      <c r="NZ86" s="364"/>
      <c r="OA86" s="364"/>
      <c r="OB86" s="364"/>
      <c r="OC86" s="364"/>
      <c r="OD86" s="364"/>
      <c r="OE86" s="364"/>
      <c r="OF86" s="364"/>
      <c r="OG86" s="364"/>
      <c r="OH86" s="364"/>
      <c r="OI86" s="364"/>
      <c r="OJ86" s="364"/>
      <c r="OK86" s="364"/>
      <c r="OL86" s="364"/>
      <c r="OM86" s="364"/>
      <c r="ON86" s="364"/>
      <c r="OO86" s="364"/>
      <c r="OP86" s="364"/>
      <c r="OQ86" s="364"/>
      <c r="OR86" s="364"/>
      <c r="OS86" s="364"/>
      <c r="OT86" s="364"/>
      <c r="OU86" s="364"/>
      <c r="OV86" s="364"/>
      <c r="OW86" s="364"/>
      <c r="OX86" s="364"/>
      <c r="OY86" s="364"/>
      <c r="OZ86" s="364"/>
      <c r="PA86" s="364"/>
      <c r="PB86" s="364"/>
      <c r="PC86" s="364"/>
      <c r="PD86" s="364"/>
      <c r="PE86" s="364"/>
      <c r="PF86" s="364"/>
      <c r="PG86" s="364"/>
      <c r="PH86" s="364"/>
      <c r="PI86" s="364"/>
      <c r="PJ86" s="364"/>
      <c r="PK86" s="364"/>
      <c r="PL86" s="364"/>
      <c r="PM86" s="364"/>
    </row>
    <row r="87" spans="1:429" ht="15">
      <c r="A87" s="365" t="s">
        <v>661</v>
      </c>
      <c r="B87" s="364">
        <f t="shared" si="125"/>
        <v>0</v>
      </c>
      <c r="C87" s="364">
        <f t="shared" si="126"/>
        <v>0</v>
      </c>
      <c r="D87" s="364">
        <f t="shared" si="127"/>
        <v>0</v>
      </c>
      <c r="E87" s="364">
        <f t="shared" si="128"/>
        <v>0</v>
      </c>
      <c r="F87" s="364">
        <f t="shared" si="129"/>
        <v>0</v>
      </c>
      <c r="G87" s="364">
        <f t="shared" si="130"/>
        <v>0</v>
      </c>
      <c r="H87" s="364">
        <f t="shared" si="131"/>
        <v>0</v>
      </c>
      <c r="I87" s="364">
        <f t="shared" si="132"/>
        <v>0</v>
      </c>
      <c r="J87" s="364">
        <f t="shared" si="133"/>
        <v>0</v>
      </c>
      <c r="K87" s="364">
        <f t="shared" si="134"/>
        <v>0</v>
      </c>
      <c r="L87" s="364">
        <f t="shared" si="135"/>
        <v>0</v>
      </c>
      <c r="M87" s="364">
        <f t="shared" si="136"/>
        <v>0</v>
      </c>
      <c r="N87" s="364">
        <f t="shared" si="137"/>
        <v>0</v>
      </c>
      <c r="O87" s="364">
        <f t="shared" si="138"/>
        <v>0</v>
      </c>
      <c r="P87" s="364">
        <f t="shared" si="139"/>
        <v>0</v>
      </c>
      <c r="Q87" s="364">
        <f t="shared" si="140"/>
        <v>0</v>
      </c>
      <c r="R87" s="364">
        <f t="shared" si="141"/>
        <v>0</v>
      </c>
      <c r="S87" s="364">
        <f t="shared" si="142"/>
        <v>0</v>
      </c>
      <c r="T87" s="364">
        <f t="shared" si="143"/>
        <v>0</v>
      </c>
      <c r="U87" s="364">
        <f t="shared" si="144"/>
        <v>0</v>
      </c>
      <c r="V87" s="364">
        <f t="shared" si="145"/>
        <v>0</v>
      </c>
      <c r="W87" s="364">
        <f t="shared" si="146"/>
        <v>0</v>
      </c>
      <c r="X87" s="364">
        <f t="shared" si="147"/>
        <v>0</v>
      </c>
      <c r="Y87" s="364">
        <f t="shared" si="148"/>
        <v>0</v>
      </c>
      <c r="Z87" s="364">
        <f t="shared" si="149"/>
        <v>0</v>
      </c>
      <c r="AA87" s="364">
        <f t="shared" si="150"/>
        <v>0</v>
      </c>
      <c r="AB87" s="364">
        <f t="shared" si="151"/>
        <v>0</v>
      </c>
      <c r="AC87" s="364">
        <f t="shared" si="152"/>
        <v>0</v>
      </c>
      <c r="AD87" s="364">
        <f t="shared" si="153"/>
        <v>0</v>
      </c>
      <c r="AE87" s="364">
        <f t="shared" si="154"/>
        <v>0</v>
      </c>
      <c r="AF87" s="364">
        <f t="shared" si="155"/>
        <v>0</v>
      </c>
      <c r="AG87" s="364"/>
      <c r="AH87" s="364"/>
      <c r="AI87" s="364"/>
      <c r="AJ87" s="364"/>
      <c r="AK87" s="364"/>
      <c r="AL87" s="364"/>
      <c r="AM87" s="364"/>
      <c r="AN87" s="364"/>
      <c r="AO87" s="364"/>
      <c r="AP87" s="364"/>
      <c r="AQ87" s="364"/>
      <c r="AR87" s="364"/>
      <c r="AS87" s="364"/>
      <c r="AT87" s="364"/>
      <c r="AU87" s="364"/>
      <c r="AV87" s="364"/>
      <c r="AW87" s="364"/>
      <c r="AX87" s="364"/>
      <c r="AY87" s="364"/>
      <c r="AZ87" s="364"/>
      <c r="BA87" s="364"/>
      <c r="BB87" s="364"/>
      <c r="BC87" s="364"/>
      <c r="BD87" s="364"/>
      <c r="BE87" s="364"/>
      <c r="BF87" s="364"/>
      <c r="BG87" s="364"/>
      <c r="BH87" s="364"/>
      <c r="BI87" s="364"/>
      <c r="BJ87" s="364"/>
      <c r="BK87" s="364"/>
      <c r="BL87" s="364"/>
      <c r="BM87" s="364"/>
      <c r="BN87" s="364"/>
      <c r="BO87" s="364"/>
      <c r="BP87" s="364"/>
      <c r="BQ87" s="364"/>
      <c r="BR87" s="364"/>
      <c r="BS87" s="364"/>
      <c r="BT87" s="364"/>
      <c r="BU87" s="364"/>
      <c r="BV87" s="364"/>
      <c r="BW87" s="364"/>
      <c r="BX87" s="364"/>
      <c r="BY87" s="364"/>
      <c r="BZ87" s="364"/>
      <c r="CA87" s="364"/>
      <c r="CB87" s="364"/>
      <c r="CC87" s="364"/>
      <c r="CD87" s="364"/>
      <c r="CE87" s="364"/>
      <c r="CF87" s="364"/>
      <c r="CG87" s="364"/>
      <c r="CH87" s="364"/>
      <c r="CI87" s="364"/>
      <c r="CJ87" s="364"/>
      <c r="CK87" s="364"/>
      <c r="CL87" s="364"/>
      <c r="CM87" s="364"/>
      <c r="CN87" s="364"/>
      <c r="CO87" s="364"/>
      <c r="CP87" s="364"/>
      <c r="CQ87" s="364"/>
      <c r="CR87" s="364"/>
      <c r="CS87" s="364"/>
      <c r="CT87" s="364"/>
      <c r="CU87" s="364"/>
      <c r="CV87" s="364"/>
      <c r="CW87" s="364"/>
      <c r="CX87" s="364"/>
      <c r="CY87" s="364"/>
      <c r="CZ87" s="364"/>
      <c r="DA87" s="364"/>
      <c r="DB87" s="364"/>
      <c r="DC87" s="364"/>
      <c r="DD87" s="364"/>
      <c r="DE87" s="364"/>
      <c r="DF87" s="364"/>
      <c r="DG87" s="364"/>
      <c r="DH87" s="364"/>
      <c r="DI87" s="364"/>
      <c r="DJ87" s="364"/>
      <c r="DK87" s="364"/>
      <c r="DL87" s="364"/>
      <c r="DM87" s="364"/>
      <c r="DN87" s="364"/>
      <c r="DO87" s="364"/>
      <c r="DP87" s="364"/>
      <c r="DQ87" s="364"/>
      <c r="DR87" s="364"/>
      <c r="DS87" s="364"/>
      <c r="DT87" s="364"/>
      <c r="DU87" s="364"/>
      <c r="DV87" s="364"/>
      <c r="DW87" s="364"/>
      <c r="DX87" s="364"/>
      <c r="DY87" s="364"/>
      <c r="DZ87" s="364"/>
      <c r="EA87" s="364"/>
      <c r="EB87" s="364"/>
      <c r="EC87" s="364"/>
      <c r="ED87" s="364"/>
      <c r="EE87" s="364"/>
      <c r="EF87" s="364"/>
      <c r="EG87" s="364"/>
      <c r="EH87" s="364"/>
      <c r="EI87" s="364"/>
      <c r="EJ87" s="364"/>
      <c r="EK87" s="364"/>
      <c r="EL87" s="364"/>
      <c r="EM87" s="364"/>
      <c r="EN87" s="364"/>
      <c r="EO87" s="364"/>
      <c r="EP87" s="364"/>
      <c r="EQ87" s="364"/>
      <c r="ER87" s="364"/>
      <c r="ES87" s="364"/>
      <c r="ET87" s="364"/>
      <c r="EU87" s="364"/>
      <c r="EV87" s="364"/>
      <c r="EW87" s="364"/>
      <c r="EX87" s="364"/>
      <c r="EY87" s="364"/>
      <c r="EZ87" s="364"/>
      <c r="FA87" s="364"/>
      <c r="FB87" s="364"/>
      <c r="FC87" s="364"/>
      <c r="FD87" s="364"/>
      <c r="FE87" s="364"/>
      <c r="FF87" s="364"/>
      <c r="FG87" s="364"/>
      <c r="FH87" s="364"/>
      <c r="FI87" s="364"/>
      <c r="FJ87" s="364"/>
      <c r="FK87" s="364"/>
      <c r="FL87" s="364"/>
      <c r="FM87" s="364"/>
      <c r="FN87" s="364"/>
      <c r="FO87" s="364"/>
      <c r="FP87" s="364"/>
      <c r="FQ87" s="364"/>
      <c r="FR87" s="364"/>
      <c r="FS87" s="364"/>
      <c r="FT87" s="364"/>
      <c r="FU87" s="364"/>
      <c r="FV87" s="364"/>
      <c r="FW87" s="364"/>
      <c r="FX87" s="364"/>
      <c r="FY87" s="364"/>
      <c r="FZ87" s="364"/>
      <c r="GA87" s="364"/>
      <c r="GB87" s="364"/>
      <c r="GC87" s="364"/>
      <c r="GD87" s="364"/>
      <c r="GE87" s="364"/>
      <c r="GF87" s="364"/>
      <c r="GG87" s="364"/>
      <c r="GH87" s="364"/>
      <c r="GI87" s="364"/>
      <c r="GJ87" s="364"/>
      <c r="GK87" s="364"/>
      <c r="GL87" s="364"/>
      <c r="GM87" s="364"/>
      <c r="GN87" s="364"/>
      <c r="GO87" s="364"/>
      <c r="GP87" s="364"/>
      <c r="GQ87" s="364"/>
      <c r="GR87" s="364"/>
      <c r="GS87" s="364"/>
      <c r="GT87" s="364"/>
      <c r="GU87" s="364"/>
      <c r="GV87" s="364"/>
      <c r="GW87" s="364"/>
      <c r="GX87" s="364"/>
      <c r="GY87" s="364"/>
      <c r="GZ87" s="364"/>
      <c r="HA87" s="364"/>
      <c r="HB87" s="364"/>
      <c r="HC87" s="364"/>
      <c r="HD87" s="364"/>
      <c r="HE87" s="364"/>
      <c r="HF87" s="364"/>
      <c r="HG87" s="364"/>
      <c r="HH87" s="364"/>
      <c r="HI87" s="364"/>
      <c r="HJ87" s="364"/>
      <c r="HK87" s="364"/>
      <c r="HL87" s="364"/>
      <c r="HM87" s="364"/>
      <c r="HN87" s="364"/>
      <c r="HO87" s="364"/>
      <c r="HP87" s="364"/>
      <c r="HQ87" s="364"/>
      <c r="HR87" s="364"/>
      <c r="HS87" s="364"/>
      <c r="HT87" s="364"/>
      <c r="HU87" s="364"/>
      <c r="HV87" s="364"/>
      <c r="HW87" s="364"/>
      <c r="HX87" s="364"/>
      <c r="HY87" s="364"/>
      <c r="HZ87" s="364"/>
      <c r="IA87" s="364"/>
      <c r="IB87" s="364"/>
      <c r="IC87" s="364"/>
      <c r="ID87" s="364"/>
      <c r="IE87" s="364"/>
      <c r="IF87" s="364"/>
      <c r="IG87" s="364"/>
      <c r="IH87" s="364"/>
      <c r="II87" s="364"/>
      <c r="IJ87" s="364"/>
      <c r="IK87" s="364"/>
      <c r="IL87" s="364"/>
      <c r="IM87" s="364"/>
      <c r="IN87" s="364"/>
      <c r="IO87" s="364"/>
      <c r="IP87" s="364"/>
      <c r="IQ87" s="364"/>
      <c r="IR87" s="364"/>
      <c r="IS87" s="364"/>
      <c r="IT87" s="364"/>
      <c r="IU87" s="364"/>
      <c r="IV87" s="364"/>
      <c r="IW87" s="364"/>
      <c r="IX87" s="364"/>
      <c r="IY87" s="364"/>
      <c r="IZ87" s="364"/>
      <c r="JA87" s="364"/>
      <c r="JB87" s="364"/>
      <c r="JC87" s="364"/>
      <c r="JD87" s="364"/>
      <c r="JE87" s="364"/>
      <c r="JF87" s="364"/>
      <c r="JG87" s="364"/>
      <c r="JH87" s="364"/>
      <c r="JI87" s="364"/>
      <c r="JJ87" s="364"/>
      <c r="JK87" s="364"/>
      <c r="JL87" s="364"/>
      <c r="JM87" s="364"/>
      <c r="JN87" s="364"/>
      <c r="JO87" s="364"/>
      <c r="JP87" s="364"/>
      <c r="JQ87" s="364"/>
      <c r="JR87" s="364"/>
      <c r="JS87" s="364"/>
      <c r="JT87" s="364"/>
      <c r="JU87" s="364"/>
      <c r="JV87" s="364"/>
      <c r="JW87" s="364"/>
      <c r="JX87" s="364"/>
      <c r="JY87" s="364"/>
      <c r="JZ87" s="364"/>
      <c r="KA87" s="364"/>
      <c r="KB87" s="364"/>
      <c r="KC87" s="364"/>
      <c r="KD87" s="364"/>
      <c r="KE87" s="364"/>
      <c r="KF87" s="364"/>
      <c r="KG87" s="364"/>
      <c r="KH87" s="364"/>
      <c r="KI87" s="364"/>
      <c r="KJ87" s="364"/>
      <c r="KK87" s="364"/>
      <c r="KL87" s="364"/>
      <c r="KM87" s="364"/>
      <c r="KN87" s="364"/>
      <c r="KO87" s="364"/>
      <c r="KP87" s="364"/>
      <c r="KQ87" s="364"/>
      <c r="KR87" s="364"/>
      <c r="KS87" s="364"/>
      <c r="KT87" s="364"/>
      <c r="KU87" s="364"/>
      <c r="KV87" s="364"/>
      <c r="KW87" s="364"/>
      <c r="KX87" s="364"/>
      <c r="KY87" s="364"/>
      <c r="KZ87" s="364"/>
      <c r="LA87" s="364"/>
      <c r="LB87" s="364"/>
      <c r="LC87" s="364"/>
      <c r="LD87" s="364"/>
      <c r="LE87" s="364"/>
      <c r="LF87" s="364"/>
      <c r="LG87" s="364"/>
      <c r="LH87" s="364"/>
      <c r="LI87" s="364"/>
      <c r="LJ87" s="364"/>
      <c r="LK87" s="364"/>
      <c r="LL87" s="364"/>
      <c r="LM87" s="364"/>
      <c r="LN87" s="364"/>
      <c r="LO87" s="364"/>
      <c r="LP87" s="364"/>
      <c r="LQ87" s="364"/>
      <c r="LR87" s="364"/>
      <c r="LS87" s="364"/>
      <c r="LT87" s="364"/>
      <c r="LU87" s="364"/>
      <c r="LV87" s="364"/>
      <c r="LW87" s="364"/>
      <c r="LX87" s="364"/>
      <c r="LY87" s="364"/>
      <c r="LZ87" s="364"/>
      <c r="MA87" s="364"/>
      <c r="MB87" s="364"/>
      <c r="MC87" s="364"/>
      <c r="MD87" s="364"/>
      <c r="ME87" s="364"/>
      <c r="MF87" s="364"/>
      <c r="MG87" s="364"/>
      <c r="MH87" s="364"/>
      <c r="MI87" s="364"/>
      <c r="MJ87" s="364"/>
      <c r="MK87" s="364"/>
      <c r="ML87" s="364"/>
      <c r="MM87" s="364"/>
      <c r="MN87" s="364"/>
      <c r="MO87" s="364"/>
      <c r="MP87" s="364"/>
      <c r="MQ87" s="364"/>
      <c r="MR87" s="364"/>
      <c r="MS87" s="364"/>
      <c r="MT87" s="364"/>
      <c r="MU87" s="364"/>
      <c r="MV87" s="364"/>
      <c r="MW87" s="364"/>
      <c r="MX87" s="364"/>
      <c r="MY87" s="364"/>
      <c r="MZ87" s="364"/>
      <c r="NA87" s="364"/>
      <c r="NB87" s="364"/>
      <c r="NC87" s="364"/>
      <c r="ND87" s="364"/>
      <c r="NE87" s="364"/>
      <c r="NF87" s="364"/>
      <c r="NG87" s="364"/>
      <c r="NH87" s="364"/>
      <c r="NI87" s="364"/>
      <c r="NJ87" s="364"/>
      <c r="NK87" s="364"/>
      <c r="NL87" s="364"/>
      <c r="NM87" s="364"/>
      <c r="NN87" s="364"/>
      <c r="NO87" s="364"/>
      <c r="NP87" s="364"/>
      <c r="NQ87" s="364"/>
      <c r="NR87" s="364"/>
      <c r="NS87" s="364"/>
      <c r="NT87" s="364"/>
      <c r="NU87" s="364"/>
      <c r="NV87" s="364"/>
      <c r="NW87" s="364"/>
      <c r="NX87" s="364"/>
      <c r="NY87" s="364"/>
      <c r="NZ87" s="364"/>
      <c r="OA87" s="364"/>
      <c r="OB87" s="364"/>
      <c r="OC87" s="364"/>
      <c r="OD87" s="364"/>
      <c r="OE87" s="364"/>
      <c r="OF87" s="364"/>
      <c r="OG87" s="364"/>
      <c r="OH87" s="364"/>
      <c r="OI87" s="364"/>
      <c r="OJ87" s="364"/>
      <c r="OK87" s="364"/>
      <c r="OL87" s="364"/>
      <c r="OM87" s="364"/>
      <c r="ON87" s="364"/>
      <c r="OO87" s="364"/>
      <c r="OP87" s="364"/>
      <c r="OQ87" s="364"/>
      <c r="OR87" s="364"/>
      <c r="OS87" s="364"/>
      <c r="OT87" s="364"/>
      <c r="OU87" s="364"/>
      <c r="OV87" s="364"/>
      <c r="OW87" s="364"/>
      <c r="OX87" s="364"/>
      <c r="OY87" s="364"/>
      <c r="OZ87" s="364"/>
      <c r="PA87" s="364"/>
      <c r="PB87" s="364"/>
      <c r="PC87" s="364"/>
      <c r="PD87" s="364"/>
      <c r="PE87" s="364"/>
      <c r="PF87" s="364"/>
      <c r="PG87" s="364"/>
      <c r="PH87" s="364"/>
      <c r="PI87" s="364"/>
      <c r="PJ87" s="364"/>
      <c r="PK87" s="364"/>
      <c r="PL87" s="364"/>
      <c r="PM87" s="364"/>
    </row>
    <row r="88" spans="1:429" ht="15">
      <c r="A88" s="363" t="s">
        <v>586</v>
      </c>
      <c r="B88" s="364">
        <f t="shared" si="125"/>
        <v>0</v>
      </c>
      <c r="C88" s="364">
        <f t="shared" si="126"/>
        <v>0</v>
      </c>
      <c r="D88" s="364">
        <f t="shared" si="127"/>
        <v>0</v>
      </c>
      <c r="E88" s="364">
        <f t="shared" si="128"/>
        <v>0</v>
      </c>
      <c r="F88" s="364">
        <f t="shared" si="129"/>
        <v>0</v>
      </c>
      <c r="G88" s="364">
        <f t="shared" si="130"/>
        <v>0</v>
      </c>
      <c r="H88" s="364">
        <f t="shared" si="131"/>
        <v>0</v>
      </c>
      <c r="I88" s="364">
        <f t="shared" si="132"/>
        <v>0</v>
      </c>
      <c r="J88" s="364">
        <f t="shared" si="133"/>
        <v>0</v>
      </c>
      <c r="K88" s="364">
        <f t="shared" si="134"/>
        <v>0</v>
      </c>
      <c r="L88" s="364">
        <f t="shared" si="135"/>
        <v>0</v>
      </c>
      <c r="M88" s="364">
        <f t="shared" si="136"/>
        <v>0</v>
      </c>
      <c r="N88" s="364">
        <f t="shared" si="137"/>
        <v>0</v>
      </c>
      <c r="O88" s="364">
        <f t="shared" si="138"/>
        <v>0</v>
      </c>
      <c r="P88" s="364">
        <f t="shared" si="139"/>
        <v>0</v>
      </c>
      <c r="Q88" s="364">
        <f t="shared" si="140"/>
        <v>0</v>
      </c>
      <c r="R88" s="364">
        <f t="shared" si="141"/>
        <v>0</v>
      </c>
      <c r="S88" s="364">
        <f t="shared" si="142"/>
        <v>0</v>
      </c>
      <c r="T88" s="364">
        <f t="shared" si="143"/>
        <v>2.3633999999999999E-3</v>
      </c>
      <c r="U88" s="364">
        <f t="shared" si="144"/>
        <v>0</v>
      </c>
      <c r="V88" s="364">
        <f t="shared" si="145"/>
        <v>0</v>
      </c>
      <c r="W88" s="364">
        <f t="shared" si="146"/>
        <v>0</v>
      </c>
      <c r="X88" s="364">
        <f t="shared" si="147"/>
        <v>1.2728999999999999E-2</v>
      </c>
      <c r="Y88" s="364">
        <f t="shared" si="148"/>
        <v>2.1756000000000002E-3</v>
      </c>
      <c r="Z88" s="364">
        <f t="shared" si="149"/>
        <v>4.9059599999999995E-2</v>
      </c>
      <c r="AA88" s="364">
        <f t="shared" si="150"/>
        <v>0</v>
      </c>
      <c r="AB88" s="364">
        <f t="shared" si="151"/>
        <v>3.7100298</v>
      </c>
      <c r="AC88" s="364">
        <f t="shared" si="152"/>
        <v>0</v>
      </c>
      <c r="AD88" s="364">
        <f t="shared" si="153"/>
        <v>1.1999999999999999E-3</v>
      </c>
      <c r="AE88" s="364">
        <f t="shared" si="154"/>
        <v>8.9999999999999998E-4</v>
      </c>
      <c r="AF88" s="364">
        <f t="shared" si="155"/>
        <v>8.9999999999999998E-4</v>
      </c>
      <c r="AG88" s="364"/>
      <c r="AH88" s="364"/>
      <c r="AI88" s="364"/>
      <c r="AJ88" s="364"/>
      <c r="AK88" s="364"/>
      <c r="AL88" s="364"/>
      <c r="AM88" s="364"/>
      <c r="AN88" s="364"/>
      <c r="AO88" s="364"/>
      <c r="AP88" s="364"/>
      <c r="AQ88" s="364"/>
      <c r="AR88" s="364"/>
      <c r="AS88" s="364"/>
      <c r="AT88" s="364"/>
      <c r="AU88" s="364"/>
      <c r="AV88" s="364"/>
      <c r="AW88" s="364"/>
      <c r="AX88" s="364"/>
      <c r="AY88" s="364"/>
      <c r="AZ88" s="364"/>
      <c r="BA88" s="364"/>
      <c r="BB88" s="364"/>
      <c r="BC88" s="364"/>
      <c r="BD88" s="364"/>
      <c r="BE88" s="364"/>
      <c r="BF88" s="364"/>
      <c r="BG88" s="364"/>
      <c r="BH88" s="364"/>
      <c r="BI88" s="364"/>
      <c r="BJ88" s="364"/>
      <c r="BK88" s="364"/>
      <c r="BL88" s="364"/>
      <c r="BM88" s="364"/>
      <c r="BN88" s="364"/>
      <c r="BO88" s="364"/>
      <c r="BP88" s="364"/>
      <c r="BQ88" s="364"/>
      <c r="BR88" s="364"/>
      <c r="BS88" s="364"/>
      <c r="BT88" s="364"/>
      <c r="BU88" s="364"/>
      <c r="BV88" s="364"/>
      <c r="BW88" s="364"/>
      <c r="BX88" s="364"/>
      <c r="BY88" s="364"/>
      <c r="BZ88" s="364"/>
      <c r="CA88" s="364"/>
      <c r="CB88" s="364"/>
      <c r="CC88" s="364"/>
      <c r="CD88" s="364"/>
      <c r="CE88" s="364"/>
      <c r="CF88" s="364"/>
      <c r="CG88" s="364"/>
      <c r="CH88" s="364"/>
      <c r="CI88" s="364"/>
      <c r="CJ88" s="364"/>
      <c r="CK88" s="364"/>
      <c r="CL88" s="364"/>
      <c r="CM88" s="364"/>
      <c r="CN88" s="364"/>
      <c r="CO88" s="364"/>
      <c r="CP88" s="364"/>
      <c r="CQ88" s="364"/>
      <c r="CR88" s="364"/>
      <c r="CS88" s="364"/>
      <c r="CT88" s="364"/>
      <c r="CU88" s="364"/>
      <c r="CV88" s="364"/>
      <c r="CW88" s="364"/>
      <c r="CX88" s="364"/>
      <c r="CY88" s="364"/>
      <c r="CZ88" s="364"/>
      <c r="DA88" s="364"/>
      <c r="DB88" s="364"/>
      <c r="DC88" s="364"/>
      <c r="DD88" s="364"/>
      <c r="DE88" s="364"/>
      <c r="DF88" s="364"/>
      <c r="DG88" s="364"/>
      <c r="DH88" s="364"/>
      <c r="DI88" s="364"/>
      <c r="DJ88" s="364"/>
      <c r="DK88" s="364"/>
      <c r="DL88" s="364"/>
      <c r="DM88" s="364"/>
      <c r="DN88" s="364"/>
      <c r="DO88" s="364"/>
      <c r="DP88" s="364"/>
      <c r="DQ88" s="364"/>
      <c r="DR88" s="364"/>
      <c r="DS88" s="364"/>
      <c r="DT88" s="364"/>
      <c r="DU88" s="364"/>
      <c r="DV88" s="364"/>
      <c r="DW88" s="364"/>
      <c r="DX88" s="364"/>
      <c r="DY88" s="364"/>
      <c r="DZ88" s="364"/>
      <c r="EA88" s="364"/>
      <c r="EB88" s="364"/>
      <c r="EC88" s="364"/>
      <c r="ED88" s="364"/>
      <c r="EE88" s="364"/>
      <c r="EF88" s="364"/>
      <c r="EG88" s="364"/>
      <c r="EH88" s="364"/>
      <c r="EI88" s="364"/>
      <c r="EJ88" s="364"/>
      <c r="EK88" s="364"/>
      <c r="EL88" s="364"/>
      <c r="EM88" s="364"/>
      <c r="EN88" s="364"/>
      <c r="EO88" s="364"/>
      <c r="EP88" s="364"/>
      <c r="EQ88" s="364"/>
      <c r="ER88" s="364"/>
      <c r="ES88" s="364"/>
      <c r="ET88" s="364"/>
      <c r="EU88" s="364"/>
      <c r="EV88" s="364"/>
      <c r="EW88" s="364"/>
      <c r="EX88" s="364"/>
      <c r="EY88" s="364"/>
      <c r="EZ88" s="364"/>
      <c r="FA88" s="364"/>
      <c r="FB88" s="364"/>
      <c r="FC88" s="364"/>
      <c r="FD88" s="364"/>
      <c r="FE88" s="364"/>
      <c r="FF88" s="364"/>
      <c r="FG88" s="364"/>
      <c r="FH88" s="364"/>
      <c r="FI88" s="364"/>
      <c r="FJ88" s="364"/>
      <c r="FK88" s="364"/>
      <c r="FL88" s="364"/>
      <c r="FM88" s="364"/>
      <c r="FN88" s="364"/>
      <c r="FO88" s="364"/>
      <c r="FP88" s="364"/>
      <c r="FQ88" s="364"/>
      <c r="FR88" s="364"/>
      <c r="FS88" s="364"/>
      <c r="FT88" s="364"/>
      <c r="FU88" s="364"/>
      <c r="FV88" s="364"/>
      <c r="FW88" s="364"/>
      <c r="FX88" s="364"/>
      <c r="FY88" s="364"/>
      <c r="FZ88" s="364"/>
      <c r="GA88" s="364"/>
      <c r="GB88" s="364"/>
      <c r="GC88" s="364"/>
      <c r="GD88" s="364"/>
      <c r="GE88" s="364"/>
      <c r="GF88" s="364"/>
      <c r="GG88" s="364"/>
      <c r="GH88" s="364"/>
      <c r="GI88" s="364"/>
      <c r="GJ88" s="364"/>
      <c r="GK88" s="364"/>
      <c r="GL88" s="364"/>
      <c r="GM88" s="364"/>
      <c r="GN88" s="364"/>
      <c r="GO88" s="364"/>
      <c r="GP88" s="364"/>
      <c r="GQ88" s="364"/>
      <c r="GR88" s="364"/>
      <c r="GS88" s="364"/>
      <c r="GT88" s="364"/>
      <c r="GU88" s="364"/>
      <c r="GV88" s="364"/>
      <c r="GW88" s="364"/>
      <c r="GX88" s="364"/>
      <c r="GY88" s="364"/>
      <c r="GZ88" s="364"/>
      <c r="HA88" s="364"/>
      <c r="HB88" s="364"/>
      <c r="HC88" s="364"/>
      <c r="HD88" s="364"/>
      <c r="HE88" s="364"/>
      <c r="HF88" s="364"/>
      <c r="HG88" s="364"/>
      <c r="HH88" s="364"/>
      <c r="HI88" s="364"/>
      <c r="HJ88" s="364"/>
      <c r="HK88" s="364"/>
      <c r="HL88" s="364"/>
      <c r="HM88" s="364"/>
      <c r="HN88" s="364"/>
      <c r="HO88" s="364"/>
      <c r="HP88" s="364"/>
      <c r="HQ88" s="364"/>
      <c r="HR88" s="364"/>
      <c r="HS88" s="364"/>
      <c r="HT88" s="364"/>
      <c r="HU88" s="364"/>
      <c r="HV88" s="364"/>
      <c r="HW88" s="364"/>
      <c r="HX88" s="364"/>
      <c r="HY88" s="364"/>
      <c r="HZ88" s="364"/>
      <c r="IA88" s="364"/>
      <c r="IB88" s="364"/>
      <c r="IC88" s="364"/>
      <c r="ID88" s="364"/>
      <c r="IE88" s="364"/>
      <c r="IF88" s="364"/>
      <c r="IG88" s="364"/>
      <c r="IH88" s="364"/>
      <c r="II88" s="364"/>
      <c r="IJ88" s="364"/>
      <c r="IK88" s="364"/>
      <c r="IL88" s="364"/>
      <c r="IM88" s="364"/>
      <c r="IN88" s="364"/>
      <c r="IO88" s="364"/>
      <c r="IP88" s="364"/>
      <c r="IQ88" s="364">
        <v>1.8768</v>
      </c>
      <c r="IR88" s="364"/>
      <c r="IS88" s="364"/>
      <c r="IT88" s="364"/>
      <c r="IU88" s="364"/>
      <c r="IV88" s="364"/>
      <c r="IW88" s="364"/>
      <c r="IX88" s="364"/>
      <c r="IY88" s="364"/>
      <c r="IZ88" s="364"/>
      <c r="JA88" s="364">
        <v>0.48659999999999998</v>
      </c>
      <c r="JB88" s="364"/>
      <c r="JC88" s="364"/>
      <c r="JD88" s="364"/>
      <c r="JE88" s="364"/>
      <c r="JF88" s="364"/>
      <c r="JG88" s="364"/>
      <c r="JH88" s="364"/>
      <c r="JI88" s="364"/>
      <c r="JJ88" s="364"/>
      <c r="JK88" s="364"/>
      <c r="JL88" s="364"/>
      <c r="JM88" s="364"/>
      <c r="JN88" s="364"/>
      <c r="JO88" s="364"/>
      <c r="JP88" s="364"/>
      <c r="JQ88" s="364"/>
      <c r="JR88" s="364"/>
      <c r="JS88" s="364"/>
      <c r="JT88" s="364"/>
      <c r="JU88" s="364"/>
      <c r="JV88" s="364"/>
      <c r="JW88" s="364"/>
      <c r="JX88" s="364"/>
      <c r="JY88" s="364"/>
      <c r="JZ88" s="364"/>
      <c r="KA88" s="364"/>
      <c r="KB88" s="364"/>
      <c r="KC88" s="364"/>
      <c r="KD88" s="364"/>
      <c r="KE88" s="364"/>
      <c r="KF88" s="364"/>
      <c r="KG88" s="364"/>
      <c r="KH88" s="364"/>
      <c r="KI88" s="364"/>
      <c r="KJ88" s="364"/>
      <c r="KK88" s="364"/>
      <c r="KL88" s="364"/>
      <c r="KM88" s="364"/>
      <c r="KN88" s="364">
        <v>0.49559999999999998</v>
      </c>
      <c r="KO88" s="364">
        <v>1.08</v>
      </c>
      <c r="KP88" s="364"/>
      <c r="KQ88" s="364">
        <v>6.0374999999999996</v>
      </c>
      <c r="KR88" s="364">
        <v>0.15989999999999999</v>
      </c>
      <c r="KS88" s="364"/>
      <c r="KT88" s="364"/>
      <c r="KU88" s="364">
        <v>4.9560000000000004</v>
      </c>
      <c r="KV88" s="364"/>
      <c r="KW88" s="364"/>
      <c r="KX88" s="364"/>
      <c r="KY88" s="364"/>
      <c r="KZ88" s="364"/>
      <c r="LA88" s="364"/>
      <c r="LB88" s="364">
        <v>1.5599999999999999E-2</v>
      </c>
      <c r="LC88" s="364"/>
      <c r="LD88" s="364"/>
      <c r="LE88" s="364"/>
      <c r="LF88" s="364">
        <v>2.16</v>
      </c>
      <c r="LG88" s="364"/>
      <c r="LH88" s="364"/>
      <c r="LI88" s="364"/>
      <c r="LJ88" s="364">
        <v>4.32</v>
      </c>
      <c r="LK88" s="364">
        <v>40.799999999999997</v>
      </c>
      <c r="LL88" s="364">
        <v>1.0007999999999999</v>
      </c>
      <c r="LM88" s="364"/>
      <c r="LN88" s="364"/>
      <c r="LO88" s="364"/>
      <c r="LP88" s="364"/>
      <c r="LQ88" s="364"/>
      <c r="LR88" s="364">
        <v>2.9388000000000001</v>
      </c>
      <c r="LS88" s="364"/>
      <c r="LT88" s="364"/>
      <c r="LU88" s="364"/>
      <c r="LV88" s="364"/>
      <c r="LW88" s="364"/>
      <c r="LX88" s="364"/>
      <c r="LY88" s="364"/>
      <c r="LZ88" s="364"/>
      <c r="MA88" s="364"/>
      <c r="MB88" s="364"/>
      <c r="MC88" s="364"/>
      <c r="MD88" s="364"/>
      <c r="ME88" s="364"/>
      <c r="MF88" s="364"/>
      <c r="MG88" s="364"/>
      <c r="MH88" s="364"/>
      <c r="MI88" s="364">
        <v>1.08</v>
      </c>
      <c r="MJ88" s="364"/>
      <c r="MK88" s="364">
        <v>66.807599999999994</v>
      </c>
      <c r="ML88" s="364">
        <v>1522.6557</v>
      </c>
      <c r="MM88" s="364">
        <v>2118.4868999999999</v>
      </c>
      <c r="MN88" s="364"/>
      <c r="MO88" s="364"/>
      <c r="MP88" s="364">
        <v>0.99960000000000004</v>
      </c>
      <c r="MQ88" s="364"/>
      <c r="MR88" s="364"/>
      <c r="MS88" s="364"/>
      <c r="MT88" s="364"/>
      <c r="MU88" s="364"/>
      <c r="MV88" s="364"/>
      <c r="MW88" s="364"/>
      <c r="MX88" s="364"/>
      <c r="MY88" s="364"/>
      <c r="MZ88" s="364"/>
      <c r="NA88" s="364"/>
      <c r="NB88" s="364"/>
      <c r="NC88" s="364"/>
      <c r="ND88" s="364" t="s">
        <v>221</v>
      </c>
      <c r="NE88" s="364" t="s">
        <v>221</v>
      </c>
      <c r="NF88" s="364" t="s">
        <v>221</v>
      </c>
      <c r="NG88" s="364" t="s">
        <v>221</v>
      </c>
      <c r="NH88" s="364" t="s">
        <v>221</v>
      </c>
      <c r="NI88" s="364" t="s">
        <v>221</v>
      </c>
      <c r="NJ88" s="364">
        <v>1.2</v>
      </c>
      <c r="NK88" s="364" t="s">
        <v>221</v>
      </c>
      <c r="NL88" s="364" t="s">
        <v>221</v>
      </c>
      <c r="NM88" s="364" t="s">
        <v>221</v>
      </c>
      <c r="NN88" s="364" t="s">
        <v>221</v>
      </c>
      <c r="NO88" s="364" t="s">
        <v>221</v>
      </c>
      <c r="NP88" s="364" t="s">
        <v>221</v>
      </c>
      <c r="NQ88" s="364" t="s">
        <v>221</v>
      </c>
      <c r="NR88" s="364" t="s">
        <v>221</v>
      </c>
      <c r="NS88" s="364" t="s">
        <v>221</v>
      </c>
      <c r="NT88" s="364" t="s">
        <v>221</v>
      </c>
      <c r="NU88" s="364" t="s">
        <v>221</v>
      </c>
      <c r="NV88" s="364">
        <v>0.9</v>
      </c>
      <c r="NW88" s="364" t="s">
        <v>221</v>
      </c>
      <c r="NX88" s="364" t="s">
        <v>221</v>
      </c>
      <c r="NY88" s="364" t="s">
        <v>221</v>
      </c>
      <c r="NZ88" s="364" t="s">
        <v>221</v>
      </c>
      <c r="OA88" s="364" t="s">
        <v>221</v>
      </c>
      <c r="OB88" s="364" t="s">
        <v>221</v>
      </c>
      <c r="OC88" s="364" t="s">
        <v>221</v>
      </c>
      <c r="OD88" s="364" t="s">
        <v>221</v>
      </c>
      <c r="OE88" s="364" t="s">
        <v>221</v>
      </c>
      <c r="OF88" s="364">
        <v>0.9</v>
      </c>
      <c r="OG88" s="364"/>
      <c r="OH88" s="364"/>
      <c r="OI88" s="364"/>
      <c r="OJ88" s="364"/>
      <c r="OK88" s="364"/>
      <c r="OL88" s="364"/>
      <c r="OM88" s="364"/>
      <c r="ON88" s="364"/>
      <c r="OO88" s="364"/>
      <c r="OP88" s="364"/>
      <c r="OQ88" s="364"/>
      <c r="OR88" s="364"/>
      <c r="OS88" s="364"/>
      <c r="OT88" s="364"/>
      <c r="OU88" s="364"/>
      <c r="OV88" s="364"/>
      <c r="OW88" s="364"/>
      <c r="OX88" s="364"/>
      <c r="OY88" s="364"/>
      <c r="OZ88" s="364"/>
      <c r="PA88" s="364"/>
      <c r="PB88" s="364"/>
      <c r="PC88" s="364"/>
      <c r="PD88" s="364"/>
      <c r="PE88" s="364"/>
      <c r="PF88" s="364"/>
      <c r="PG88" s="364"/>
      <c r="PH88" s="364"/>
      <c r="PI88" s="364"/>
      <c r="PJ88" s="364"/>
      <c r="PK88" s="364"/>
      <c r="PL88" s="364"/>
      <c r="PM88" s="364"/>
    </row>
    <row r="89" spans="1:429" ht="15">
      <c r="A89" s="363" t="s">
        <v>662</v>
      </c>
      <c r="B89" s="364">
        <f t="shared" si="125"/>
        <v>0</v>
      </c>
      <c r="C89" s="364">
        <f t="shared" si="126"/>
        <v>0</v>
      </c>
      <c r="D89" s="364">
        <f t="shared" si="127"/>
        <v>0</v>
      </c>
      <c r="E89" s="364">
        <f t="shared" si="128"/>
        <v>0</v>
      </c>
      <c r="F89" s="364">
        <f t="shared" si="129"/>
        <v>0</v>
      </c>
      <c r="G89" s="364">
        <f t="shared" si="130"/>
        <v>0</v>
      </c>
      <c r="H89" s="364">
        <f t="shared" si="131"/>
        <v>0</v>
      </c>
      <c r="I89" s="364">
        <f t="shared" si="132"/>
        <v>0</v>
      </c>
      <c r="J89" s="364">
        <f t="shared" si="133"/>
        <v>0</v>
      </c>
      <c r="K89" s="364">
        <f t="shared" si="134"/>
        <v>0</v>
      </c>
      <c r="L89" s="364">
        <f t="shared" si="135"/>
        <v>0</v>
      </c>
      <c r="M89" s="364">
        <f t="shared" si="136"/>
        <v>0</v>
      </c>
      <c r="N89" s="364">
        <f t="shared" si="137"/>
        <v>0</v>
      </c>
      <c r="O89" s="364">
        <f t="shared" si="138"/>
        <v>0</v>
      </c>
      <c r="P89" s="364">
        <f t="shared" si="139"/>
        <v>0</v>
      </c>
      <c r="Q89" s="364">
        <f t="shared" si="140"/>
        <v>0</v>
      </c>
      <c r="R89" s="364">
        <f t="shared" si="141"/>
        <v>0</v>
      </c>
      <c r="S89" s="364">
        <f t="shared" si="142"/>
        <v>0</v>
      </c>
      <c r="T89" s="364">
        <f t="shared" si="143"/>
        <v>0</v>
      </c>
      <c r="U89" s="364">
        <f t="shared" si="144"/>
        <v>0</v>
      </c>
      <c r="V89" s="364">
        <f t="shared" si="145"/>
        <v>0</v>
      </c>
      <c r="W89" s="364">
        <f t="shared" si="146"/>
        <v>0</v>
      </c>
      <c r="X89" s="364">
        <f t="shared" si="147"/>
        <v>0</v>
      </c>
      <c r="Y89" s="364">
        <f t="shared" si="148"/>
        <v>0</v>
      </c>
      <c r="Z89" s="364">
        <f t="shared" si="149"/>
        <v>0</v>
      </c>
      <c r="AA89" s="364">
        <f t="shared" si="150"/>
        <v>0</v>
      </c>
      <c r="AB89" s="364">
        <f t="shared" si="151"/>
        <v>0</v>
      </c>
      <c r="AC89" s="364">
        <f t="shared" si="152"/>
        <v>0</v>
      </c>
      <c r="AD89" s="364">
        <f t="shared" si="153"/>
        <v>0</v>
      </c>
      <c r="AE89" s="364">
        <f t="shared" si="154"/>
        <v>0</v>
      </c>
      <c r="AF89" s="364">
        <f t="shared" si="155"/>
        <v>0</v>
      </c>
      <c r="AG89" s="364"/>
      <c r="AH89" s="364"/>
      <c r="AI89" s="364"/>
      <c r="AJ89" s="364"/>
      <c r="AK89" s="364"/>
      <c r="AL89" s="364"/>
      <c r="AM89" s="364"/>
      <c r="AN89" s="364"/>
      <c r="AO89" s="364"/>
      <c r="AP89" s="364"/>
      <c r="AQ89" s="364"/>
      <c r="AR89" s="364"/>
      <c r="AS89" s="364"/>
      <c r="AT89" s="364"/>
      <c r="AU89" s="364"/>
      <c r="AV89" s="364"/>
      <c r="AW89" s="364"/>
      <c r="AX89" s="364"/>
      <c r="AY89" s="364"/>
      <c r="AZ89" s="364"/>
      <c r="BA89" s="364"/>
      <c r="BB89" s="364"/>
      <c r="BC89" s="364"/>
      <c r="BD89" s="364"/>
      <c r="BE89" s="364"/>
      <c r="BF89" s="364"/>
      <c r="BG89" s="364"/>
      <c r="BH89" s="364"/>
      <c r="BI89" s="364"/>
      <c r="BJ89" s="364"/>
      <c r="BK89" s="364"/>
      <c r="BL89" s="364"/>
      <c r="BM89" s="364"/>
      <c r="BN89" s="364"/>
      <c r="BO89" s="364"/>
      <c r="BP89" s="364"/>
      <c r="BQ89" s="364"/>
      <c r="BR89" s="364"/>
      <c r="BS89" s="364"/>
      <c r="BT89" s="364"/>
      <c r="BU89" s="364"/>
      <c r="BV89" s="364"/>
      <c r="BW89" s="364"/>
      <c r="BX89" s="364"/>
      <c r="BY89" s="364"/>
      <c r="BZ89" s="364"/>
      <c r="CA89" s="364"/>
      <c r="CB89" s="364"/>
      <c r="CC89" s="364"/>
      <c r="CD89" s="364"/>
      <c r="CE89" s="364"/>
      <c r="CF89" s="364"/>
      <c r="CG89" s="364"/>
      <c r="CH89" s="364"/>
      <c r="CI89" s="364"/>
      <c r="CJ89" s="364"/>
      <c r="CK89" s="364"/>
      <c r="CL89" s="364"/>
      <c r="CM89" s="364"/>
      <c r="CN89" s="364"/>
      <c r="CO89" s="364"/>
      <c r="CP89" s="364"/>
      <c r="CQ89" s="364"/>
      <c r="CR89" s="364"/>
      <c r="CS89" s="364"/>
      <c r="CT89" s="364"/>
      <c r="CU89" s="364"/>
      <c r="CV89" s="364"/>
      <c r="CW89" s="364"/>
      <c r="CX89" s="364"/>
      <c r="CY89" s="364"/>
      <c r="CZ89" s="364"/>
      <c r="DA89" s="364"/>
      <c r="DB89" s="364"/>
      <c r="DC89" s="364"/>
      <c r="DD89" s="364"/>
      <c r="DE89" s="364"/>
      <c r="DF89" s="364"/>
      <c r="DG89" s="364"/>
      <c r="DH89" s="364"/>
      <c r="DI89" s="364"/>
      <c r="DJ89" s="364"/>
      <c r="DK89" s="364"/>
      <c r="DL89" s="364"/>
      <c r="DM89" s="364"/>
      <c r="DN89" s="364"/>
      <c r="DO89" s="364"/>
      <c r="DP89" s="364"/>
      <c r="DQ89" s="364"/>
      <c r="DR89" s="364"/>
      <c r="DS89" s="364"/>
      <c r="DT89" s="364"/>
      <c r="DU89" s="364"/>
      <c r="DV89" s="364"/>
      <c r="DW89" s="364"/>
      <c r="DX89" s="364"/>
      <c r="DY89" s="364"/>
      <c r="DZ89" s="364"/>
      <c r="EA89" s="364"/>
      <c r="EB89" s="364"/>
      <c r="EC89" s="364"/>
      <c r="ED89" s="364"/>
      <c r="EE89" s="364"/>
      <c r="EF89" s="364"/>
      <c r="EG89" s="364"/>
      <c r="EH89" s="364"/>
      <c r="EI89" s="364"/>
      <c r="EJ89" s="364"/>
      <c r="EK89" s="364"/>
      <c r="EL89" s="364"/>
      <c r="EM89" s="364"/>
      <c r="EN89" s="364"/>
      <c r="EO89" s="364"/>
      <c r="EP89" s="364"/>
      <c r="EQ89" s="364"/>
      <c r="ER89" s="364"/>
      <c r="ES89" s="364"/>
      <c r="ET89" s="364"/>
      <c r="EU89" s="364"/>
      <c r="EV89" s="364"/>
      <c r="EW89" s="364"/>
      <c r="EX89" s="364"/>
      <c r="EY89" s="364"/>
      <c r="EZ89" s="364"/>
      <c r="FA89" s="364"/>
      <c r="FB89" s="364"/>
      <c r="FC89" s="364"/>
      <c r="FD89" s="364"/>
      <c r="FE89" s="364"/>
      <c r="FF89" s="364"/>
      <c r="FG89" s="364"/>
      <c r="FH89" s="364"/>
      <c r="FI89" s="364"/>
      <c r="FJ89" s="364"/>
      <c r="FK89" s="364"/>
      <c r="FL89" s="364"/>
      <c r="FM89" s="364"/>
      <c r="FN89" s="364"/>
      <c r="FO89" s="364"/>
      <c r="FP89" s="364"/>
      <c r="FQ89" s="364"/>
      <c r="FR89" s="364"/>
      <c r="FS89" s="364"/>
      <c r="FT89" s="364"/>
      <c r="FU89" s="364"/>
      <c r="FV89" s="364"/>
      <c r="FW89" s="364"/>
      <c r="FX89" s="364"/>
      <c r="FY89" s="364"/>
      <c r="FZ89" s="364"/>
      <c r="GA89" s="364"/>
      <c r="GB89" s="364"/>
      <c r="GC89" s="364"/>
      <c r="GD89" s="364"/>
      <c r="GE89" s="364"/>
      <c r="GF89" s="364"/>
      <c r="GG89" s="364"/>
      <c r="GH89" s="364"/>
      <c r="GI89" s="364"/>
      <c r="GJ89" s="364"/>
      <c r="GK89" s="364"/>
      <c r="GL89" s="364"/>
      <c r="GM89" s="364"/>
      <c r="GN89" s="364"/>
      <c r="GO89" s="364"/>
      <c r="GP89" s="364"/>
      <c r="GQ89" s="364"/>
      <c r="GR89" s="364"/>
      <c r="GS89" s="364"/>
      <c r="GT89" s="364"/>
      <c r="GU89" s="364"/>
      <c r="GV89" s="364"/>
      <c r="GW89" s="364"/>
      <c r="GX89" s="364"/>
      <c r="GY89" s="364"/>
      <c r="GZ89" s="364"/>
      <c r="HA89" s="364"/>
      <c r="HB89" s="364"/>
      <c r="HC89" s="364"/>
      <c r="HD89" s="364"/>
      <c r="HE89" s="364"/>
      <c r="HF89" s="364"/>
      <c r="HG89" s="364"/>
      <c r="HH89" s="364"/>
      <c r="HI89" s="364"/>
      <c r="HJ89" s="364"/>
      <c r="HK89" s="364"/>
      <c r="HL89" s="364"/>
      <c r="HM89" s="364"/>
      <c r="HN89" s="364"/>
      <c r="HO89" s="364"/>
      <c r="HP89" s="364"/>
      <c r="HQ89" s="364"/>
      <c r="HR89" s="364"/>
      <c r="HS89" s="364"/>
      <c r="HT89" s="364"/>
      <c r="HU89" s="364"/>
      <c r="HV89" s="364"/>
      <c r="HW89" s="364"/>
      <c r="HX89" s="364"/>
      <c r="HY89" s="364"/>
      <c r="HZ89" s="364"/>
      <c r="IA89" s="364"/>
      <c r="IB89" s="364"/>
      <c r="IC89" s="364"/>
      <c r="ID89" s="364"/>
      <c r="IE89" s="364"/>
      <c r="IF89" s="364"/>
      <c r="IG89" s="364"/>
      <c r="IH89" s="364"/>
      <c r="II89" s="364"/>
      <c r="IJ89" s="364"/>
      <c r="IK89" s="364"/>
      <c r="IL89" s="364"/>
      <c r="IM89" s="364"/>
      <c r="IN89" s="364"/>
      <c r="IO89" s="364"/>
      <c r="IP89" s="364"/>
      <c r="IQ89" s="364"/>
      <c r="IR89" s="364"/>
      <c r="IS89" s="364"/>
      <c r="IT89" s="364"/>
      <c r="IU89" s="364"/>
      <c r="IV89" s="364"/>
      <c r="IW89" s="364"/>
      <c r="IX89" s="364"/>
      <c r="IY89" s="364"/>
      <c r="IZ89" s="364"/>
      <c r="JA89" s="364"/>
      <c r="JB89" s="364"/>
      <c r="JC89" s="364"/>
      <c r="JD89" s="364"/>
      <c r="JE89" s="364"/>
      <c r="JF89" s="364"/>
      <c r="JG89" s="364"/>
      <c r="JH89" s="364"/>
      <c r="JI89" s="364"/>
      <c r="JJ89" s="364"/>
      <c r="JK89" s="364"/>
      <c r="JL89" s="364"/>
      <c r="JM89" s="364"/>
      <c r="JN89" s="364"/>
      <c r="JO89" s="364"/>
      <c r="JP89" s="364"/>
      <c r="JQ89" s="364"/>
      <c r="JR89" s="364"/>
      <c r="JS89" s="364"/>
      <c r="JT89" s="364"/>
      <c r="JU89" s="364"/>
      <c r="JV89" s="364"/>
      <c r="JW89" s="364"/>
      <c r="JX89" s="364"/>
      <c r="JY89" s="364"/>
      <c r="JZ89" s="364"/>
      <c r="KA89" s="364"/>
      <c r="KB89" s="364"/>
      <c r="KC89" s="364"/>
      <c r="KD89" s="364"/>
      <c r="KE89" s="364"/>
      <c r="KF89" s="364"/>
      <c r="KG89" s="364"/>
      <c r="KH89" s="364"/>
      <c r="KI89" s="364"/>
      <c r="KJ89" s="364"/>
      <c r="KK89" s="364"/>
      <c r="KL89" s="364"/>
      <c r="KM89" s="364"/>
      <c r="KN89" s="364"/>
      <c r="KO89" s="364"/>
      <c r="KP89" s="364"/>
      <c r="KQ89" s="364"/>
      <c r="KR89" s="364"/>
      <c r="KS89" s="364"/>
      <c r="KT89" s="364"/>
      <c r="KU89" s="364"/>
      <c r="KV89" s="364"/>
      <c r="KW89" s="364"/>
      <c r="KX89" s="364"/>
      <c r="KY89" s="364"/>
      <c r="KZ89" s="364"/>
      <c r="LA89" s="364"/>
      <c r="LB89" s="364"/>
      <c r="LC89" s="364"/>
      <c r="LD89" s="364"/>
      <c r="LE89" s="364"/>
      <c r="LF89" s="364"/>
      <c r="LG89" s="364"/>
      <c r="LH89" s="364"/>
      <c r="LI89" s="364"/>
      <c r="LJ89" s="364"/>
      <c r="LK89" s="364"/>
      <c r="LL89" s="364"/>
      <c r="LM89" s="364"/>
      <c r="LN89" s="364"/>
      <c r="LO89" s="364"/>
      <c r="LP89" s="364"/>
      <c r="LQ89" s="364"/>
      <c r="LR89" s="364"/>
      <c r="LS89" s="364"/>
      <c r="LT89" s="364"/>
      <c r="LU89" s="364"/>
      <c r="LV89" s="364"/>
      <c r="LW89" s="364"/>
      <c r="LX89" s="364"/>
      <c r="LY89" s="364"/>
      <c r="LZ89" s="364"/>
      <c r="MA89" s="364"/>
      <c r="MB89" s="364"/>
      <c r="MC89" s="364"/>
      <c r="MD89" s="364"/>
      <c r="ME89" s="364"/>
      <c r="MF89" s="364"/>
      <c r="MG89" s="364"/>
      <c r="MH89" s="364"/>
      <c r="MI89" s="364"/>
      <c r="MJ89" s="364"/>
      <c r="MK89" s="364"/>
      <c r="ML89" s="364"/>
      <c r="MM89" s="364"/>
      <c r="MN89" s="364"/>
      <c r="MO89" s="364"/>
      <c r="MP89" s="364"/>
      <c r="MQ89" s="364"/>
      <c r="MR89" s="364"/>
      <c r="MS89" s="364"/>
      <c r="MT89" s="364"/>
      <c r="MU89" s="364"/>
      <c r="MV89" s="364"/>
      <c r="MW89" s="364"/>
      <c r="MX89" s="364"/>
      <c r="MY89" s="364"/>
      <c r="MZ89" s="364"/>
      <c r="NA89" s="364"/>
      <c r="NB89" s="364"/>
      <c r="NC89" s="364"/>
      <c r="ND89" s="364"/>
      <c r="NE89" s="364"/>
      <c r="NF89" s="364"/>
      <c r="NG89" s="364"/>
      <c r="NH89" s="364"/>
      <c r="NI89" s="364"/>
      <c r="NJ89" s="364"/>
      <c r="NK89" s="364"/>
      <c r="NL89" s="364"/>
      <c r="NM89" s="364"/>
      <c r="NN89" s="364"/>
      <c r="NO89" s="364"/>
      <c r="NP89" s="364"/>
      <c r="NQ89" s="364"/>
      <c r="NR89" s="364"/>
      <c r="NS89" s="364"/>
      <c r="NT89" s="364"/>
      <c r="NU89" s="364"/>
      <c r="NV89" s="364"/>
      <c r="NW89" s="364"/>
      <c r="NX89" s="364"/>
      <c r="NY89" s="364"/>
      <c r="NZ89" s="364"/>
      <c r="OA89" s="364"/>
      <c r="OB89" s="364"/>
      <c r="OC89" s="364"/>
      <c r="OD89" s="364"/>
      <c r="OE89" s="364"/>
      <c r="OF89" s="364"/>
      <c r="OG89" s="364"/>
      <c r="OH89" s="364"/>
      <c r="OI89" s="364"/>
      <c r="OJ89" s="364"/>
      <c r="OK89" s="364"/>
      <c r="OL89" s="364"/>
      <c r="OM89" s="364"/>
      <c r="ON89" s="364"/>
      <c r="OO89" s="364"/>
      <c r="OP89" s="364"/>
      <c r="OQ89" s="364"/>
      <c r="OR89" s="364"/>
      <c r="OS89" s="364"/>
      <c r="OT89" s="364"/>
      <c r="OU89" s="364"/>
      <c r="OV89" s="364"/>
      <c r="OW89" s="364"/>
      <c r="OX89" s="364"/>
      <c r="OY89" s="364"/>
      <c r="OZ89" s="364"/>
      <c r="PA89" s="364"/>
      <c r="PB89" s="364"/>
      <c r="PC89" s="364"/>
      <c r="PD89" s="364"/>
      <c r="PE89" s="364"/>
      <c r="PF89" s="364"/>
      <c r="PG89" s="364"/>
      <c r="PH89" s="364"/>
      <c r="PI89" s="364"/>
      <c r="PJ89" s="364"/>
      <c r="PK89" s="364"/>
      <c r="PL89" s="364"/>
      <c r="PM89" s="364"/>
    </row>
    <row r="90" spans="1:429" ht="15">
      <c r="A90" s="363" t="s">
        <v>663</v>
      </c>
      <c r="B90" s="364">
        <f t="shared" si="125"/>
        <v>0</v>
      </c>
      <c r="C90" s="364">
        <f t="shared" si="126"/>
        <v>0</v>
      </c>
      <c r="D90" s="364">
        <f t="shared" si="127"/>
        <v>0</v>
      </c>
      <c r="E90" s="364">
        <f t="shared" si="128"/>
        <v>0</v>
      </c>
      <c r="F90" s="364">
        <f t="shared" si="129"/>
        <v>0</v>
      </c>
      <c r="G90" s="364">
        <f t="shared" si="130"/>
        <v>0</v>
      </c>
      <c r="H90" s="364">
        <f t="shared" si="131"/>
        <v>0</v>
      </c>
      <c r="I90" s="364">
        <f t="shared" si="132"/>
        <v>0</v>
      </c>
      <c r="J90" s="364">
        <f t="shared" si="133"/>
        <v>0</v>
      </c>
      <c r="K90" s="364">
        <f t="shared" si="134"/>
        <v>0</v>
      </c>
      <c r="L90" s="364">
        <f t="shared" si="135"/>
        <v>0</v>
      </c>
      <c r="M90" s="364">
        <f t="shared" si="136"/>
        <v>0</v>
      </c>
      <c r="N90" s="364">
        <f t="shared" si="137"/>
        <v>0</v>
      </c>
      <c r="O90" s="364">
        <f t="shared" si="138"/>
        <v>0</v>
      </c>
      <c r="P90" s="364">
        <f t="shared" si="139"/>
        <v>0</v>
      </c>
      <c r="Q90" s="364">
        <f t="shared" si="140"/>
        <v>0</v>
      </c>
      <c r="R90" s="364">
        <f t="shared" si="141"/>
        <v>0</v>
      </c>
      <c r="S90" s="364">
        <f t="shared" si="142"/>
        <v>0</v>
      </c>
      <c r="T90" s="364">
        <f t="shared" si="143"/>
        <v>0</v>
      </c>
      <c r="U90" s="364">
        <f t="shared" si="144"/>
        <v>0</v>
      </c>
      <c r="V90" s="364">
        <f t="shared" si="145"/>
        <v>0</v>
      </c>
      <c r="W90" s="364">
        <f t="shared" si="146"/>
        <v>0</v>
      </c>
      <c r="X90" s="364">
        <f t="shared" si="147"/>
        <v>0</v>
      </c>
      <c r="Y90" s="364">
        <f t="shared" si="148"/>
        <v>0</v>
      </c>
      <c r="Z90" s="364">
        <f t="shared" si="149"/>
        <v>0</v>
      </c>
      <c r="AA90" s="364">
        <f t="shared" si="150"/>
        <v>0</v>
      </c>
      <c r="AB90" s="364">
        <f t="shared" si="151"/>
        <v>0</v>
      </c>
      <c r="AC90" s="364">
        <f t="shared" si="152"/>
        <v>0</v>
      </c>
      <c r="AD90" s="364">
        <f t="shared" si="153"/>
        <v>0</v>
      </c>
      <c r="AE90" s="364">
        <f t="shared" si="154"/>
        <v>0</v>
      </c>
      <c r="AF90" s="364">
        <f t="shared" si="155"/>
        <v>0</v>
      </c>
      <c r="AG90" s="364"/>
      <c r="AH90" s="364"/>
      <c r="AI90" s="364"/>
      <c r="AJ90" s="364"/>
      <c r="AK90" s="364"/>
      <c r="AL90" s="364"/>
      <c r="AM90" s="364"/>
      <c r="AN90" s="364"/>
      <c r="AO90" s="364"/>
      <c r="AP90" s="364"/>
      <c r="AQ90" s="364"/>
      <c r="AR90" s="364"/>
      <c r="AS90" s="364"/>
      <c r="AT90" s="364"/>
      <c r="AU90" s="364"/>
      <c r="AV90" s="364"/>
      <c r="AW90" s="364"/>
      <c r="AX90" s="364"/>
      <c r="AY90" s="364"/>
      <c r="AZ90" s="364"/>
      <c r="BA90" s="364"/>
      <c r="BB90" s="364"/>
      <c r="BC90" s="364"/>
      <c r="BD90" s="364"/>
      <c r="BE90" s="364"/>
      <c r="BF90" s="364"/>
      <c r="BG90" s="364"/>
      <c r="BH90" s="364"/>
      <c r="BI90" s="364"/>
      <c r="BJ90" s="364"/>
      <c r="BK90" s="364"/>
      <c r="BL90" s="364"/>
      <c r="BM90" s="364"/>
      <c r="BN90" s="364"/>
      <c r="BO90" s="364"/>
      <c r="BP90" s="364"/>
      <c r="BQ90" s="364"/>
      <c r="BR90" s="364"/>
      <c r="BS90" s="364"/>
      <c r="BT90" s="364"/>
      <c r="BU90" s="364"/>
      <c r="BV90" s="364"/>
      <c r="BW90" s="364"/>
      <c r="BX90" s="364"/>
      <c r="BY90" s="364"/>
      <c r="BZ90" s="364"/>
      <c r="CA90" s="364"/>
      <c r="CB90" s="364"/>
      <c r="CC90" s="364"/>
      <c r="CD90" s="364"/>
      <c r="CE90" s="364"/>
      <c r="CF90" s="364"/>
      <c r="CG90" s="364"/>
      <c r="CH90" s="364"/>
      <c r="CI90" s="364"/>
      <c r="CJ90" s="364"/>
      <c r="CK90" s="364"/>
      <c r="CL90" s="364"/>
      <c r="CM90" s="364"/>
      <c r="CN90" s="364"/>
      <c r="CO90" s="364"/>
      <c r="CP90" s="364"/>
      <c r="CQ90" s="364"/>
      <c r="CR90" s="364"/>
      <c r="CS90" s="364"/>
      <c r="CT90" s="364"/>
      <c r="CU90" s="364"/>
      <c r="CV90" s="364"/>
      <c r="CW90" s="364"/>
      <c r="CX90" s="364"/>
      <c r="CY90" s="364"/>
      <c r="CZ90" s="364"/>
      <c r="DA90" s="364"/>
      <c r="DB90" s="364"/>
      <c r="DC90" s="364"/>
      <c r="DD90" s="364"/>
      <c r="DE90" s="364"/>
      <c r="DF90" s="364"/>
      <c r="DG90" s="364"/>
      <c r="DH90" s="364"/>
      <c r="DI90" s="364"/>
      <c r="DJ90" s="364"/>
      <c r="DK90" s="364"/>
      <c r="DL90" s="364"/>
      <c r="DM90" s="364"/>
      <c r="DN90" s="364"/>
      <c r="DO90" s="364"/>
      <c r="DP90" s="364"/>
      <c r="DQ90" s="364"/>
      <c r="DR90" s="364"/>
      <c r="DS90" s="364"/>
      <c r="DT90" s="364"/>
      <c r="DU90" s="364"/>
      <c r="DV90" s="364"/>
      <c r="DW90" s="364"/>
      <c r="DX90" s="364"/>
      <c r="DY90" s="364"/>
      <c r="DZ90" s="364"/>
      <c r="EA90" s="364"/>
      <c r="EB90" s="364"/>
      <c r="EC90" s="364"/>
      <c r="ED90" s="364"/>
      <c r="EE90" s="364"/>
      <c r="EF90" s="364"/>
      <c r="EG90" s="364"/>
      <c r="EH90" s="364"/>
      <c r="EI90" s="364"/>
      <c r="EJ90" s="364"/>
      <c r="EK90" s="364"/>
      <c r="EL90" s="364"/>
      <c r="EM90" s="364"/>
      <c r="EN90" s="364"/>
      <c r="EO90" s="364"/>
      <c r="EP90" s="364"/>
      <c r="EQ90" s="364"/>
      <c r="ER90" s="364"/>
      <c r="ES90" s="364"/>
      <c r="ET90" s="364"/>
      <c r="EU90" s="364"/>
      <c r="EV90" s="364"/>
      <c r="EW90" s="364"/>
      <c r="EX90" s="364"/>
      <c r="EY90" s="364"/>
      <c r="EZ90" s="364"/>
      <c r="FA90" s="364"/>
      <c r="FB90" s="364"/>
      <c r="FC90" s="364"/>
      <c r="FD90" s="364"/>
      <c r="FE90" s="364"/>
      <c r="FF90" s="364"/>
      <c r="FG90" s="364"/>
      <c r="FH90" s="364"/>
      <c r="FI90" s="364"/>
      <c r="FJ90" s="364"/>
      <c r="FK90" s="364"/>
      <c r="FL90" s="364"/>
      <c r="FM90" s="364"/>
      <c r="FN90" s="364"/>
      <c r="FO90" s="364"/>
      <c r="FP90" s="364"/>
      <c r="FQ90" s="364"/>
      <c r="FR90" s="364"/>
      <c r="FS90" s="364"/>
      <c r="FT90" s="364"/>
      <c r="FU90" s="364"/>
      <c r="FV90" s="364"/>
      <c r="FW90" s="364"/>
      <c r="FX90" s="364"/>
      <c r="FY90" s="364"/>
      <c r="FZ90" s="364"/>
      <c r="GA90" s="364"/>
      <c r="GB90" s="364"/>
      <c r="GC90" s="364"/>
      <c r="GD90" s="364"/>
      <c r="GE90" s="364"/>
      <c r="GF90" s="364"/>
      <c r="GG90" s="364"/>
      <c r="GH90" s="364"/>
      <c r="GI90" s="364"/>
      <c r="GJ90" s="364"/>
      <c r="GK90" s="364"/>
      <c r="GL90" s="364"/>
      <c r="GM90" s="364"/>
      <c r="GN90" s="364"/>
      <c r="GO90" s="364"/>
      <c r="GP90" s="364"/>
      <c r="GQ90" s="364"/>
      <c r="GR90" s="364"/>
      <c r="GS90" s="364"/>
      <c r="GT90" s="364"/>
      <c r="GU90" s="364"/>
      <c r="GV90" s="364"/>
      <c r="GW90" s="364"/>
      <c r="GX90" s="364"/>
      <c r="GY90" s="364"/>
      <c r="GZ90" s="364"/>
      <c r="HA90" s="364"/>
      <c r="HB90" s="364"/>
      <c r="HC90" s="364"/>
      <c r="HD90" s="364"/>
      <c r="HE90" s="364"/>
      <c r="HF90" s="364"/>
      <c r="HG90" s="364"/>
      <c r="HH90" s="364"/>
      <c r="HI90" s="364"/>
      <c r="HJ90" s="364"/>
      <c r="HK90" s="364"/>
      <c r="HL90" s="364"/>
      <c r="HM90" s="364"/>
      <c r="HN90" s="364"/>
      <c r="HO90" s="364"/>
      <c r="HP90" s="364"/>
      <c r="HQ90" s="364"/>
      <c r="HR90" s="364"/>
      <c r="HS90" s="364"/>
      <c r="HT90" s="364"/>
      <c r="HU90" s="364"/>
      <c r="HV90" s="364"/>
      <c r="HW90" s="364"/>
      <c r="HX90" s="364"/>
      <c r="HY90" s="364"/>
      <c r="HZ90" s="364"/>
      <c r="IA90" s="364"/>
      <c r="IB90" s="364"/>
      <c r="IC90" s="364"/>
      <c r="ID90" s="364"/>
      <c r="IE90" s="364"/>
      <c r="IF90" s="364"/>
      <c r="IG90" s="364"/>
      <c r="IH90" s="364"/>
      <c r="II90" s="364"/>
      <c r="IJ90" s="364"/>
      <c r="IK90" s="364"/>
      <c r="IL90" s="364"/>
      <c r="IM90" s="364"/>
      <c r="IN90" s="364"/>
      <c r="IO90" s="364"/>
      <c r="IP90" s="364"/>
      <c r="IQ90" s="364"/>
      <c r="IR90" s="364"/>
      <c r="IS90" s="364"/>
      <c r="IT90" s="364"/>
      <c r="IU90" s="364"/>
      <c r="IV90" s="364"/>
      <c r="IW90" s="364"/>
      <c r="IX90" s="364"/>
      <c r="IY90" s="364"/>
      <c r="IZ90" s="364"/>
      <c r="JA90" s="364"/>
      <c r="JB90" s="364"/>
      <c r="JC90" s="364"/>
      <c r="JD90" s="364"/>
      <c r="JE90" s="364"/>
      <c r="JF90" s="364"/>
      <c r="JG90" s="364"/>
      <c r="JH90" s="364"/>
      <c r="JI90" s="364"/>
      <c r="JJ90" s="364"/>
      <c r="JK90" s="364"/>
      <c r="JL90" s="364"/>
      <c r="JM90" s="364"/>
      <c r="JN90" s="364"/>
      <c r="JO90" s="364"/>
      <c r="JP90" s="364"/>
      <c r="JQ90" s="364"/>
      <c r="JR90" s="364"/>
      <c r="JS90" s="364"/>
      <c r="JT90" s="364"/>
      <c r="JU90" s="364"/>
      <c r="JV90" s="364"/>
      <c r="JW90" s="364"/>
      <c r="JX90" s="364"/>
      <c r="JY90" s="364"/>
      <c r="JZ90" s="364"/>
      <c r="KA90" s="364"/>
      <c r="KB90" s="364"/>
      <c r="KC90" s="364"/>
      <c r="KD90" s="364"/>
      <c r="KE90" s="364"/>
      <c r="KF90" s="364"/>
      <c r="KG90" s="364"/>
      <c r="KH90" s="364"/>
      <c r="KI90" s="364"/>
      <c r="KJ90" s="364"/>
      <c r="KK90" s="364"/>
      <c r="KL90" s="364"/>
      <c r="KM90" s="364"/>
      <c r="KN90" s="364"/>
      <c r="KO90" s="364"/>
      <c r="KP90" s="364"/>
      <c r="KQ90" s="364"/>
      <c r="KR90" s="364"/>
      <c r="KS90" s="364"/>
      <c r="KT90" s="364"/>
      <c r="KU90" s="364"/>
      <c r="KV90" s="364"/>
      <c r="KW90" s="364"/>
      <c r="KX90" s="364"/>
      <c r="KY90" s="364"/>
      <c r="KZ90" s="364"/>
      <c r="LA90" s="364"/>
      <c r="LB90" s="364"/>
      <c r="LC90" s="364"/>
      <c r="LD90" s="364"/>
      <c r="LE90" s="364"/>
      <c r="LF90" s="364"/>
      <c r="LG90" s="364"/>
      <c r="LH90" s="364"/>
      <c r="LI90" s="364"/>
      <c r="LJ90" s="364"/>
      <c r="LK90" s="364"/>
      <c r="LL90" s="364"/>
      <c r="LM90" s="364"/>
      <c r="LN90" s="364"/>
      <c r="LO90" s="364"/>
      <c r="LP90" s="364"/>
      <c r="LQ90" s="364"/>
      <c r="LR90" s="364"/>
      <c r="LS90" s="364"/>
      <c r="LT90" s="364"/>
      <c r="LU90" s="364"/>
      <c r="LV90" s="364"/>
      <c r="LW90" s="364"/>
      <c r="LX90" s="364"/>
      <c r="LY90" s="364"/>
      <c r="LZ90" s="364"/>
      <c r="MA90" s="364"/>
      <c r="MB90" s="364"/>
      <c r="MC90" s="364"/>
      <c r="MD90" s="364"/>
      <c r="ME90" s="364"/>
      <c r="MF90" s="364"/>
      <c r="MG90" s="364"/>
      <c r="MH90" s="364"/>
      <c r="MI90" s="364"/>
      <c r="MJ90" s="364"/>
      <c r="MK90" s="364"/>
      <c r="ML90" s="364"/>
      <c r="MM90" s="364"/>
      <c r="MN90" s="364"/>
      <c r="MO90" s="364"/>
      <c r="MP90" s="364"/>
      <c r="MQ90" s="364"/>
      <c r="MR90" s="364"/>
      <c r="MS90" s="364"/>
      <c r="MT90" s="364"/>
      <c r="MU90" s="364"/>
      <c r="MV90" s="364"/>
      <c r="MW90" s="364"/>
      <c r="MX90" s="364"/>
      <c r="MY90" s="364"/>
      <c r="MZ90" s="364"/>
      <c r="NA90" s="364"/>
      <c r="NB90" s="364"/>
      <c r="NC90" s="364"/>
      <c r="ND90" s="364"/>
      <c r="NE90" s="364"/>
      <c r="NF90" s="364"/>
      <c r="NG90" s="364"/>
      <c r="NH90" s="364"/>
      <c r="NI90" s="364"/>
      <c r="NJ90" s="364"/>
      <c r="NK90" s="364"/>
      <c r="NL90" s="364"/>
      <c r="NM90" s="364"/>
      <c r="NN90" s="364"/>
      <c r="NO90" s="364"/>
      <c r="NP90" s="364"/>
      <c r="NQ90" s="364"/>
      <c r="NR90" s="364"/>
      <c r="NS90" s="364"/>
      <c r="NT90" s="364"/>
      <c r="NU90" s="364"/>
      <c r="NV90" s="364"/>
      <c r="NW90" s="364"/>
      <c r="NX90" s="364"/>
      <c r="NY90" s="364"/>
      <c r="NZ90" s="364"/>
      <c r="OA90" s="364"/>
      <c r="OB90" s="364"/>
      <c r="OC90" s="364"/>
      <c r="OD90" s="364"/>
      <c r="OE90" s="364"/>
      <c r="OF90" s="364"/>
      <c r="OG90" s="364"/>
      <c r="OH90" s="364"/>
      <c r="OI90" s="364"/>
      <c r="OJ90" s="364"/>
      <c r="OK90" s="364"/>
      <c r="OL90" s="364"/>
      <c r="OM90" s="364"/>
      <c r="ON90" s="364"/>
      <c r="OO90" s="364"/>
      <c r="OP90" s="364"/>
      <c r="OQ90" s="364"/>
      <c r="OR90" s="364"/>
      <c r="OS90" s="364"/>
      <c r="OT90" s="364"/>
      <c r="OU90" s="364"/>
      <c r="OV90" s="364"/>
      <c r="OW90" s="364"/>
      <c r="OX90" s="364"/>
      <c r="OY90" s="364"/>
      <c r="OZ90" s="364"/>
      <c r="PA90" s="364"/>
      <c r="PB90" s="364"/>
      <c r="PC90" s="364"/>
      <c r="PD90" s="364"/>
      <c r="PE90" s="364"/>
      <c r="PF90" s="364"/>
      <c r="PG90" s="364"/>
      <c r="PH90" s="364"/>
      <c r="PI90" s="364"/>
      <c r="PJ90" s="364"/>
      <c r="PK90" s="364"/>
      <c r="PL90" s="364"/>
      <c r="PM90" s="364"/>
    </row>
    <row r="91" spans="1:429" ht="15">
      <c r="A91" s="363" t="s">
        <v>664</v>
      </c>
      <c r="B91" s="364">
        <f t="shared" si="125"/>
        <v>0</v>
      </c>
      <c r="C91" s="364">
        <f t="shared" si="126"/>
        <v>0</v>
      </c>
      <c r="D91" s="364">
        <f t="shared" si="127"/>
        <v>0</v>
      </c>
      <c r="E91" s="364">
        <f t="shared" si="128"/>
        <v>0</v>
      </c>
      <c r="F91" s="364">
        <f t="shared" si="129"/>
        <v>0</v>
      </c>
      <c r="G91" s="364">
        <f t="shared" si="130"/>
        <v>0</v>
      </c>
      <c r="H91" s="364">
        <f t="shared" si="131"/>
        <v>0</v>
      </c>
      <c r="I91" s="364">
        <f t="shared" si="132"/>
        <v>0</v>
      </c>
      <c r="J91" s="364">
        <f t="shared" si="133"/>
        <v>0</v>
      </c>
      <c r="K91" s="364">
        <f t="shared" si="134"/>
        <v>0</v>
      </c>
      <c r="L91" s="364">
        <f t="shared" si="135"/>
        <v>0</v>
      </c>
      <c r="M91" s="364">
        <f t="shared" si="136"/>
        <v>0</v>
      </c>
      <c r="N91" s="364">
        <f t="shared" si="137"/>
        <v>0</v>
      </c>
      <c r="O91" s="364">
        <f t="shared" si="138"/>
        <v>0</v>
      </c>
      <c r="P91" s="364">
        <f t="shared" si="139"/>
        <v>0</v>
      </c>
      <c r="Q91" s="364">
        <f t="shared" si="140"/>
        <v>0</v>
      </c>
      <c r="R91" s="364">
        <f t="shared" si="141"/>
        <v>0</v>
      </c>
      <c r="S91" s="364">
        <f t="shared" si="142"/>
        <v>0</v>
      </c>
      <c r="T91" s="364">
        <f t="shared" si="143"/>
        <v>0</v>
      </c>
      <c r="U91" s="364">
        <f t="shared" si="144"/>
        <v>0</v>
      </c>
      <c r="V91" s="364">
        <f t="shared" si="145"/>
        <v>0</v>
      </c>
      <c r="W91" s="364">
        <f t="shared" si="146"/>
        <v>0</v>
      </c>
      <c r="X91" s="364">
        <f t="shared" si="147"/>
        <v>0</v>
      </c>
      <c r="Y91" s="364">
        <f t="shared" si="148"/>
        <v>0</v>
      </c>
      <c r="Z91" s="364">
        <f t="shared" si="149"/>
        <v>0</v>
      </c>
      <c r="AA91" s="364">
        <f t="shared" si="150"/>
        <v>0</v>
      </c>
      <c r="AB91" s="364">
        <f t="shared" si="151"/>
        <v>0</v>
      </c>
      <c r="AC91" s="364">
        <f t="shared" si="152"/>
        <v>0</v>
      </c>
      <c r="AD91" s="364">
        <f t="shared" si="153"/>
        <v>0</v>
      </c>
      <c r="AE91" s="364">
        <f t="shared" si="154"/>
        <v>0</v>
      </c>
      <c r="AF91" s="364">
        <f t="shared" si="155"/>
        <v>0</v>
      </c>
      <c r="AG91" s="364"/>
      <c r="AH91" s="364"/>
      <c r="AI91" s="364"/>
      <c r="AJ91" s="364"/>
      <c r="AK91" s="364"/>
      <c r="AL91" s="364"/>
      <c r="AM91" s="364"/>
      <c r="AN91" s="364"/>
      <c r="AO91" s="364"/>
      <c r="AP91" s="364"/>
      <c r="AQ91" s="364"/>
      <c r="AR91" s="364"/>
      <c r="AS91" s="364"/>
      <c r="AT91" s="364"/>
      <c r="AU91" s="364"/>
      <c r="AV91" s="364"/>
      <c r="AW91" s="364"/>
      <c r="AX91" s="364"/>
      <c r="AY91" s="364"/>
      <c r="AZ91" s="364"/>
      <c r="BA91" s="364"/>
      <c r="BB91" s="364"/>
      <c r="BC91" s="364"/>
      <c r="BD91" s="364"/>
      <c r="BE91" s="364"/>
      <c r="BF91" s="364"/>
      <c r="BG91" s="364"/>
      <c r="BH91" s="364"/>
      <c r="BI91" s="364"/>
      <c r="BJ91" s="364"/>
      <c r="BK91" s="364"/>
      <c r="BL91" s="364"/>
      <c r="BM91" s="364"/>
      <c r="BN91" s="364"/>
      <c r="BO91" s="364"/>
      <c r="BP91" s="364"/>
      <c r="BQ91" s="364"/>
      <c r="BR91" s="364"/>
      <c r="BS91" s="364"/>
      <c r="BT91" s="364"/>
      <c r="BU91" s="364"/>
      <c r="BV91" s="364"/>
      <c r="BW91" s="364"/>
      <c r="BX91" s="364"/>
      <c r="BY91" s="364"/>
      <c r="BZ91" s="364"/>
      <c r="CA91" s="364"/>
      <c r="CB91" s="364"/>
      <c r="CC91" s="364"/>
      <c r="CD91" s="364"/>
      <c r="CE91" s="364"/>
      <c r="CF91" s="364"/>
      <c r="CG91" s="364"/>
      <c r="CH91" s="364"/>
      <c r="CI91" s="364"/>
      <c r="CJ91" s="364"/>
      <c r="CK91" s="364"/>
      <c r="CL91" s="364"/>
      <c r="CM91" s="364"/>
      <c r="CN91" s="364"/>
      <c r="CO91" s="364"/>
      <c r="CP91" s="364"/>
      <c r="CQ91" s="364"/>
      <c r="CR91" s="364"/>
      <c r="CS91" s="364"/>
      <c r="CT91" s="364"/>
      <c r="CU91" s="364"/>
      <c r="CV91" s="364"/>
      <c r="CW91" s="364"/>
      <c r="CX91" s="364"/>
      <c r="CY91" s="364"/>
      <c r="CZ91" s="364"/>
      <c r="DA91" s="364"/>
      <c r="DB91" s="364"/>
      <c r="DC91" s="364"/>
      <c r="DD91" s="364"/>
      <c r="DE91" s="364"/>
      <c r="DF91" s="364"/>
      <c r="DG91" s="364"/>
      <c r="DH91" s="364"/>
      <c r="DI91" s="364"/>
      <c r="DJ91" s="364"/>
      <c r="DK91" s="364"/>
      <c r="DL91" s="364"/>
      <c r="DM91" s="364"/>
      <c r="DN91" s="364"/>
      <c r="DO91" s="364"/>
      <c r="DP91" s="364"/>
      <c r="DQ91" s="364"/>
      <c r="DR91" s="364"/>
      <c r="DS91" s="364"/>
      <c r="DT91" s="364"/>
      <c r="DU91" s="364"/>
      <c r="DV91" s="364"/>
      <c r="DW91" s="364"/>
      <c r="DX91" s="364"/>
      <c r="DY91" s="364"/>
      <c r="DZ91" s="364"/>
      <c r="EA91" s="364"/>
      <c r="EB91" s="364"/>
      <c r="EC91" s="364"/>
      <c r="ED91" s="364"/>
      <c r="EE91" s="364"/>
      <c r="EF91" s="364"/>
      <c r="EG91" s="364"/>
      <c r="EH91" s="364"/>
      <c r="EI91" s="364"/>
      <c r="EJ91" s="364"/>
      <c r="EK91" s="364"/>
      <c r="EL91" s="364"/>
      <c r="EM91" s="364"/>
      <c r="EN91" s="364"/>
      <c r="EO91" s="364"/>
      <c r="EP91" s="364"/>
      <c r="EQ91" s="364"/>
      <c r="ER91" s="364"/>
      <c r="ES91" s="364"/>
      <c r="ET91" s="364"/>
      <c r="EU91" s="364"/>
      <c r="EV91" s="364"/>
      <c r="EW91" s="364"/>
      <c r="EX91" s="364"/>
      <c r="EY91" s="364"/>
      <c r="EZ91" s="364"/>
      <c r="FA91" s="364"/>
      <c r="FB91" s="364"/>
      <c r="FC91" s="364"/>
      <c r="FD91" s="364"/>
      <c r="FE91" s="364"/>
      <c r="FF91" s="364"/>
      <c r="FG91" s="364"/>
      <c r="FH91" s="364"/>
      <c r="FI91" s="364"/>
      <c r="FJ91" s="364"/>
      <c r="FK91" s="364"/>
      <c r="FL91" s="364"/>
      <c r="FM91" s="364"/>
      <c r="FN91" s="364"/>
      <c r="FO91" s="364"/>
      <c r="FP91" s="364"/>
      <c r="FQ91" s="364"/>
      <c r="FR91" s="364"/>
      <c r="FS91" s="364"/>
      <c r="FT91" s="364"/>
      <c r="FU91" s="364"/>
      <c r="FV91" s="364"/>
      <c r="FW91" s="364"/>
      <c r="FX91" s="364"/>
      <c r="FY91" s="364"/>
      <c r="FZ91" s="364"/>
      <c r="GA91" s="364"/>
      <c r="GB91" s="364"/>
      <c r="GC91" s="364"/>
      <c r="GD91" s="364"/>
      <c r="GE91" s="364"/>
      <c r="GF91" s="364"/>
      <c r="GG91" s="364"/>
      <c r="GH91" s="364"/>
      <c r="GI91" s="364"/>
      <c r="GJ91" s="364"/>
      <c r="GK91" s="364"/>
      <c r="GL91" s="364"/>
      <c r="GM91" s="364"/>
      <c r="GN91" s="364"/>
      <c r="GO91" s="364"/>
      <c r="GP91" s="364"/>
      <c r="GQ91" s="364"/>
      <c r="GR91" s="364"/>
      <c r="GS91" s="364"/>
      <c r="GT91" s="364"/>
      <c r="GU91" s="364"/>
      <c r="GV91" s="364"/>
      <c r="GW91" s="364"/>
      <c r="GX91" s="364"/>
      <c r="GY91" s="364"/>
      <c r="GZ91" s="364"/>
      <c r="HA91" s="364"/>
      <c r="HB91" s="364"/>
      <c r="HC91" s="364"/>
      <c r="HD91" s="364"/>
      <c r="HE91" s="364"/>
      <c r="HF91" s="364"/>
      <c r="HG91" s="364"/>
      <c r="HH91" s="364"/>
      <c r="HI91" s="364"/>
      <c r="HJ91" s="364"/>
      <c r="HK91" s="364"/>
      <c r="HL91" s="364"/>
      <c r="HM91" s="364"/>
      <c r="HN91" s="364"/>
      <c r="HO91" s="364"/>
      <c r="HP91" s="364"/>
      <c r="HQ91" s="364"/>
      <c r="HR91" s="364"/>
      <c r="HS91" s="364"/>
      <c r="HT91" s="364"/>
      <c r="HU91" s="364"/>
      <c r="HV91" s="364"/>
      <c r="HW91" s="364"/>
      <c r="HX91" s="364"/>
      <c r="HY91" s="364"/>
      <c r="HZ91" s="364"/>
      <c r="IA91" s="364"/>
      <c r="IB91" s="364"/>
      <c r="IC91" s="364"/>
      <c r="ID91" s="364"/>
      <c r="IE91" s="364"/>
      <c r="IF91" s="364"/>
      <c r="IG91" s="364"/>
      <c r="IH91" s="364"/>
      <c r="II91" s="364"/>
      <c r="IJ91" s="364"/>
      <c r="IK91" s="364"/>
      <c r="IL91" s="364"/>
      <c r="IM91" s="364"/>
      <c r="IN91" s="364"/>
      <c r="IO91" s="364"/>
      <c r="IP91" s="364"/>
      <c r="IQ91" s="364"/>
      <c r="IR91" s="364"/>
      <c r="IS91" s="364"/>
      <c r="IT91" s="364"/>
      <c r="IU91" s="364"/>
      <c r="IV91" s="364"/>
      <c r="IW91" s="364"/>
      <c r="IX91" s="364"/>
      <c r="IY91" s="364"/>
      <c r="IZ91" s="364"/>
      <c r="JA91" s="364"/>
      <c r="JB91" s="364"/>
      <c r="JC91" s="364"/>
      <c r="JD91" s="364"/>
      <c r="JE91" s="364"/>
      <c r="JF91" s="364"/>
      <c r="JG91" s="364"/>
      <c r="JH91" s="364"/>
      <c r="JI91" s="364"/>
      <c r="JJ91" s="364"/>
      <c r="JK91" s="364"/>
      <c r="JL91" s="364"/>
      <c r="JM91" s="364"/>
      <c r="JN91" s="364"/>
      <c r="JO91" s="364"/>
      <c r="JP91" s="364"/>
      <c r="JQ91" s="364"/>
      <c r="JR91" s="364"/>
      <c r="JS91" s="364"/>
      <c r="JT91" s="364"/>
      <c r="JU91" s="364"/>
      <c r="JV91" s="364"/>
      <c r="JW91" s="364"/>
      <c r="JX91" s="364"/>
      <c r="JY91" s="364"/>
      <c r="JZ91" s="364"/>
      <c r="KA91" s="364"/>
      <c r="KB91" s="364"/>
      <c r="KC91" s="364"/>
      <c r="KD91" s="364"/>
      <c r="KE91" s="364"/>
      <c r="KF91" s="364"/>
      <c r="KG91" s="364"/>
      <c r="KH91" s="364"/>
      <c r="KI91" s="364"/>
      <c r="KJ91" s="364"/>
      <c r="KK91" s="364"/>
      <c r="KL91" s="364"/>
      <c r="KM91" s="364"/>
      <c r="KN91" s="364"/>
      <c r="KO91" s="364"/>
      <c r="KP91" s="364"/>
      <c r="KQ91" s="364"/>
      <c r="KR91" s="364"/>
      <c r="KS91" s="364"/>
      <c r="KT91" s="364"/>
      <c r="KU91" s="364"/>
      <c r="KV91" s="364"/>
      <c r="KW91" s="364"/>
      <c r="KX91" s="364"/>
      <c r="KY91" s="364"/>
      <c r="KZ91" s="364"/>
      <c r="LA91" s="364"/>
      <c r="LB91" s="364"/>
      <c r="LC91" s="364"/>
      <c r="LD91" s="364"/>
      <c r="LE91" s="364"/>
      <c r="LF91" s="364"/>
      <c r="LG91" s="364"/>
      <c r="LH91" s="364"/>
      <c r="LI91" s="364"/>
      <c r="LJ91" s="364"/>
      <c r="LK91" s="364"/>
      <c r="LL91" s="364"/>
      <c r="LM91" s="364"/>
      <c r="LN91" s="364"/>
      <c r="LO91" s="364"/>
      <c r="LP91" s="364"/>
      <c r="LQ91" s="364"/>
      <c r="LR91" s="364"/>
      <c r="LS91" s="364"/>
      <c r="LT91" s="364"/>
      <c r="LU91" s="364"/>
      <c r="LV91" s="364"/>
      <c r="LW91" s="364"/>
      <c r="LX91" s="364"/>
      <c r="LY91" s="364"/>
      <c r="LZ91" s="364"/>
      <c r="MA91" s="364"/>
      <c r="MB91" s="364"/>
      <c r="MC91" s="364"/>
      <c r="MD91" s="364"/>
      <c r="ME91" s="364"/>
      <c r="MF91" s="364"/>
      <c r="MG91" s="364"/>
      <c r="MH91" s="364"/>
      <c r="MI91" s="364"/>
      <c r="MJ91" s="364"/>
      <c r="MK91" s="364"/>
      <c r="ML91" s="364"/>
      <c r="MM91" s="364"/>
      <c r="MN91" s="364"/>
      <c r="MO91" s="364"/>
      <c r="MP91" s="364"/>
      <c r="MQ91" s="364"/>
      <c r="MR91" s="364"/>
      <c r="MS91" s="364"/>
      <c r="MT91" s="364"/>
      <c r="MU91" s="364"/>
      <c r="MV91" s="364"/>
      <c r="MW91" s="364"/>
      <c r="MX91" s="364"/>
      <c r="MY91" s="364"/>
      <c r="MZ91" s="364"/>
      <c r="NA91" s="364"/>
      <c r="NB91" s="364"/>
      <c r="NC91" s="364"/>
      <c r="ND91" s="364"/>
      <c r="NE91" s="364"/>
      <c r="NF91" s="364"/>
      <c r="NG91" s="364"/>
      <c r="NH91" s="364"/>
      <c r="NI91" s="364"/>
      <c r="NJ91" s="364"/>
      <c r="NK91" s="364"/>
      <c r="NL91" s="364"/>
      <c r="NM91" s="364"/>
      <c r="NN91" s="364"/>
      <c r="NO91" s="364"/>
      <c r="NP91" s="364"/>
      <c r="NQ91" s="364"/>
      <c r="NR91" s="364"/>
      <c r="NS91" s="364"/>
      <c r="NT91" s="364"/>
      <c r="NU91" s="364"/>
      <c r="NV91" s="364"/>
      <c r="NW91" s="364"/>
      <c r="NX91" s="364"/>
      <c r="NY91" s="364"/>
      <c r="NZ91" s="364"/>
      <c r="OA91" s="364"/>
      <c r="OB91" s="364"/>
      <c r="OC91" s="364"/>
      <c r="OD91" s="364"/>
      <c r="OE91" s="364"/>
      <c r="OF91" s="364"/>
      <c r="OG91" s="364"/>
      <c r="OH91" s="364"/>
      <c r="OI91" s="364"/>
      <c r="OJ91" s="364"/>
      <c r="OK91" s="364"/>
      <c r="OL91" s="364"/>
      <c r="OM91" s="364"/>
      <c r="ON91" s="364"/>
      <c r="OO91" s="364"/>
      <c r="OP91" s="364"/>
      <c r="OQ91" s="364"/>
      <c r="OR91" s="364"/>
      <c r="OS91" s="364"/>
      <c r="OT91" s="364"/>
      <c r="OU91" s="364"/>
      <c r="OV91" s="364"/>
      <c r="OW91" s="364"/>
      <c r="OX91" s="364"/>
      <c r="OY91" s="364"/>
      <c r="OZ91" s="364"/>
      <c r="PA91" s="364"/>
      <c r="PB91" s="364"/>
      <c r="PC91" s="364"/>
      <c r="PD91" s="364"/>
      <c r="PE91" s="364"/>
      <c r="PF91" s="364"/>
      <c r="PG91" s="364"/>
      <c r="PH91" s="364"/>
      <c r="PI91" s="364"/>
      <c r="PJ91" s="364"/>
      <c r="PK91" s="364"/>
      <c r="PL91" s="364"/>
      <c r="PM91" s="364"/>
    </row>
    <row r="92" spans="1:429" ht="15">
      <c r="A92" s="363" t="s">
        <v>665</v>
      </c>
      <c r="B92" s="364">
        <f t="shared" si="125"/>
        <v>0</v>
      </c>
      <c r="C92" s="364">
        <f t="shared" si="126"/>
        <v>0</v>
      </c>
      <c r="D92" s="364">
        <f t="shared" si="127"/>
        <v>0</v>
      </c>
      <c r="E92" s="364">
        <f t="shared" si="128"/>
        <v>0</v>
      </c>
      <c r="F92" s="364">
        <f t="shared" si="129"/>
        <v>0</v>
      </c>
      <c r="G92" s="364">
        <f t="shared" si="130"/>
        <v>0</v>
      </c>
      <c r="H92" s="364">
        <f t="shared" si="131"/>
        <v>0</v>
      </c>
      <c r="I92" s="364">
        <f t="shared" si="132"/>
        <v>0</v>
      </c>
      <c r="J92" s="364">
        <f t="shared" si="133"/>
        <v>0</v>
      </c>
      <c r="K92" s="364">
        <f t="shared" si="134"/>
        <v>0</v>
      </c>
      <c r="L92" s="364">
        <f t="shared" si="135"/>
        <v>0</v>
      </c>
      <c r="M92" s="364">
        <f t="shared" si="136"/>
        <v>0</v>
      </c>
      <c r="N92" s="364">
        <f t="shared" si="137"/>
        <v>0</v>
      </c>
      <c r="O92" s="364">
        <f t="shared" si="138"/>
        <v>0</v>
      </c>
      <c r="P92" s="364">
        <f t="shared" si="139"/>
        <v>0</v>
      </c>
      <c r="Q92" s="364">
        <f t="shared" si="140"/>
        <v>0</v>
      </c>
      <c r="R92" s="364">
        <f t="shared" si="141"/>
        <v>0</v>
      </c>
      <c r="S92" s="364">
        <f t="shared" si="142"/>
        <v>0</v>
      </c>
      <c r="T92" s="364">
        <f t="shared" si="143"/>
        <v>0</v>
      </c>
      <c r="U92" s="364">
        <f t="shared" si="144"/>
        <v>0</v>
      </c>
      <c r="V92" s="364">
        <f t="shared" si="145"/>
        <v>0</v>
      </c>
      <c r="W92" s="364">
        <f t="shared" si="146"/>
        <v>0</v>
      </c>
      <c r="X92" s="364">
        <f t="shared" si="147"/>
        <v>0</v>
      </c>
      <c r="Y92" s="364">
        <f t="shared" si="148"/>
        <v>0</v>
      </c>
      <c r="Z92" s="364">
        <f t="shared" si="149"/>
        <v>0</v>
      </c>
      <c r="AA92" s="364">
        <f t="shared" si="150"/>
        <v>0</v>
      </c>
      <c r="AB92" s="364">
        <f t="shared" si="151"/>
        <v>0</v>
      </c>
      <c r="AC92" s="364">
        <f t="shared" si="152"/>
        <v>0</v>
      </c>
      <c r="AD92" s="364">
        <f t="shared" si="153"/>
        <v>0</v>
      </c>
      <c r="AE92" s="364">
        <f t="shared" si="154"/>
        <v>0</v>
      </c>
      <c r="AF92" s="364">
        <f t="shared" si="155"/>
        <v>0</v>
      </c>
      <c r="AG92" s="364"/>
      <c r="AH92" s="364"/>
      <c r="AI92" s="364"/>
      <c r="AJ92" s="364"/>
      <c r="AK92" s="364"/>
      <c r="AL92" s="364"/>
      <c r="AM92" s="364"/>
      <c r="AN92" s="364"/>
      <c r="AO92" s="364"/>
      <c r="AP92" s="364"/>
      <c r="AQ92" s="364"/>
      <c r="AR92" s="364"/>
      <c r="AS92" s="364"/>
      <c r="AT92" s="364"/>
      <c r="AU92" s="364"/>
      <c r="AV92" s="364"/>
      <c r="AW92" s="364"/>
      <c r="AX92" s="364"/>
      <c r="AY92" s="364"/>
      <c r="AZ92" s="364"/>
      <c r="BA92" s="364"/>
      <c r="BB92" s="364"/>
      <c r="BC92" s="364"/>
      <c r="BD92" s="364"/>
      <c r="BE92" s="364"/>
      <c r="BF92" s="364"/>
      <c r="BG92" s="364"/>
      <c r="BH92" s="364"/>
      <c r="BI92" s="364"/>
      <c r="BJ92" s="364"/>
      <c r="BK92" s="364"/>
      <c r="BL92" s="364"/>
      <c r="BM92" s="364"/>
      <c r="BN92" s="364"/>
      <c r="BO92" s="364"/>
      <c r="BP92" s="364"/>
      <c r="BQ92" s="364"/>
      <c r="BR92" s="364"/>
      <c r="BS92" s="364"/>
      <c r="BT92" s="364"/>
      <c r="BU92" s="364"/>
      <c r="BV92" s="364"/>
      <c r="BW92" s="364"/>
      <c r="BX92" s="364"/>
      <c r="BY92" s="364"/>
      <c r="BZ92" s="364"/>
      <c r="CA92" s="364"/>
      <c r="CB92" s="364"/>
      <c r="CC92" s="364"/>
      <c r="CD92" s="364"/>
      <c r="CE92" s="364"/>
      <c r="CF92" s="364"/>
      <c r="CG92" s="364"/>
      <c r="CH92" s="364"/>
      <c r="CI92" s="364"/>
      <c r="CJ92" s="364"/>
      <c r="CK92" s="364"/>
      <c r="CL92" s="364"/>
      <c r="CM92" s="364"/>
      <c r="CN92" s="364"/>
      <c r="CO92" s="364"/>
      <c r="CP92" s="364"/>
      <c r="CQ92" s="364"/>
      <c r="CR92" s="364"/>
      <c r="CS92" s="364"/>
      <c r="CT92" s="364"/>
      <c r="CU92" s="364"/>
      <c r="CV92" s="364"/>
      <c r="CW92" s="364"/>
      <c r="CX92" s="364"/>
      <c r="CY92" s="364"/>
      <c r="CZ92" s="364"/>
      <c r="DA92" s="364"/>
      <c r="DB92" s="364"/>
      <c r="DC92" s="364"/>
      <c r="DD92" s="364"/>
      <c r="DE92" s="364"/>
      <c r="DF92" s="364"/>
      <c r="DG92" s="364"/>
      <c r="DH92" s="364"/>
      <c r="DI92" s="364"/>
      <c r="DJ92" s="364"/>
      <c r="DK92" s="364"/>
      <c r="DL92" s="364"/>
      <c r="DM92" s="364"/>
      <c r="DN92" s="364"/>
      <c r="DO92" s="364"/>
      <c r="DP92" s="364"/>
      <c r="DQ92" s="364"/>
      <c r="DR92" s="364"/>
      <c r="DS92" s="364"/>
      <c r="DT92" s="364"/>
      <c r="DU92" s="364"/>
      <c r="DV92" s="364"/>
      <c r="DW92" s="364"/>
      <c r="DX92" s="364"/>
      <c r="DY92" s="364"/>
      <c r="DZ92" s="364"/>
      <c r="EA92" s="364"/>
      <c r="EB92" s="364"/>
      <c r="EC92" s="364"/>
      <c r="ED92" s="364"/>
      <c r="EE92" s="364"/>
      <c r="EF92" s="364"/>
      <c r="EG92" s="364"/>
      <c r="EH92" s="364"/>
      <c r="EI92" s="364"/>
      <c r="EJ92" s="364"/>
      <c r="EK92" s="364"/>
      <c r="EL92" s="364"/>
      <c r="EM92" s="364"/>
      <c r="EN92" s="364"/>
      <c r="EO92" s="364"/>
      <c r="EP92" s="364"/>
      <c r="EQ92" s="364"/>
      <c r="ER92" s="364"/>
      <c r="ES92" s="364"/>
      <c r="ET92" s="364"/>
      <c r="EU92" s="364"/>
      <c r="EV92" s="364"/>
      <c r="EW92" s="364"/>
      <c r="EX92" s="364"/>
      <c r="EY92" s="364"/>
      <c r="EZ92" s="364"/>
      <c r="FA92" s="364"/>
      <c r="FB92" s="364"/>
      <c r="FC92" s="364"/>
      <c r="FD92" s="364"/>
      <c r="FE92" s="364"/>
      <c r="FF92" s="364"/>
      <c r="FG92" s="364"/>
      <c r="FH92" s="364"/>
      <c r="FI92" s="364"/>
      <c r="FJ92" s="364"/>
      <c r="FK92" s="364"/>
      <c r="FL92" s="364"/>
      <c r="FM92" s="364"/>
      <c r="FN92" s="364"/>
      <c r="FO92" s="364"/>
      <c r="FP92" s="364"/>
      <c r="FQ92" s="364"/>
      <c r="FR92" s="364"/>
      <c r="FS92" s="364"/>
      <c r="FT92" s="364"/>
      <c r="FU92" s="364"/>
      <c r="FV92" s="364"/>
      <c r="FW92" s="364"/>
      <c r="FX92" s="364"/>
      <c r="FY92" s="364"/>
      <c r="FZ92" s="364"/>
      <c r="GA92" s="364"/>
      <c r="GB92" s="364"/>
      <c r="GC92" s="364"/>
      <c r="GD92" s="364"/>
      <c r="GE92" s="364"/>
      <c r="GF92" s="364"/>
      <c r="GG92" s="364"/>
      <c r="GH92" s="364"/>
      <c r="GI92" s="364"/>
      <c r="GJ92" s="364"/>
      <c r="GK92" s="364"/>
      <c r="GL92" s="364"/>
      <c r="GM92" s="364"/>
      <c r="GN92" s="364"/>
      <c r="GO92" s="364"/>
      <c r="GP92" s="364"/>
      <c r="GQ92" s="364"/>
      <c r="GR92" s="364"/>
      <c r="GS92" s="364"/>
      <c r="GT92" s="364"/>
      <c r="GU92" s="364"/>
      <c r="GV92" s="364"/>
      <c r="GW92" s="364"/>
      <c r="GX92" s="364"/>
      <c r="GY92" s="364"/>
      <c r="GZ92" s="364"/>
      <c r="HA92" s="364"/>
      <c r="HB92" s="364"/>
      <c r="HC92" s="364"/>
      <c r="HD92" s="364"/>
      <c r="HE92" s="364"/>
      <c r="HF92" s="364"/>
      <c r="HG92" s="364"/>
      <c r="HH92" s="364"/>
      <c r="HI92" s="364"/>
      <c r="HJ92" s="364"/>
      <c r="HK92" s="364"/>
      <c r="HL92" s="364"/>
      <c r="HM92" s="364"/>
      <c r="HN92" s="364"/>
      <c r="HO92" s="364"/>
      <c r="HP92" s="364"/>
      <c r="HQ92" s="364"/>
      <c r="HR92" s="364"/>
      <c r="HS92" s="364"/>
      <c r="HT92" s="364"/>
      <c r="HU92" s="364"/>
      <c r="HV92" s="364"/>
      <c r="HW92" s="364"/>
      <c r="HX92" s="364"/>
      <c r="HY92" s="364"/>
      <c r="HZ92" s="364"/>
      <c r="IA92" s="364"/>
      <c r="IB92" s="364"/>
      <c r="IC92" s="364"/>
      <c r="ID92" s="364"/>
      <c r="IE92" s="364"/>
      <c r="IF92" s="364"/>
      <c r="IG92" s="364"/>
      <c r="IH92" s="364"/>
      <c r="II92" s="364"/>
      <c r="IJ92" s="364"/>
      <c r="IK92" s="364"/>
      <c r="IL92" s="364"/>
      <c r="IM92" s="364"/>
      <c r="IN92" s="364"/>
      <c r="IO92" s="364"/>
      <c r="IP92" s="364"/>
      <c r="IQ92" s="364"/>
      <c r="IR92" s="364"/>
      <c r="IS92" s="364"/>
      <c r="IT92" s="364"/>
      <c r="IU92" s="364"/>
      <c r="IV92" s="364"/>
      <c r="IW92" s="364"/>
      <c r="IX92" s="364"/>
      <c r="IY92" s="364"/>
      <c r="IZ92" s="364"/>
      <c r="JA92" s="364"/>
      <c r="JB92" s="364"/>
      <c r="JC92" s="364"/>
      <c r="JD92" s="364"/>
      <c r="JE92" s="364"/>
      <c r="JF92" s="364"/>
      <c r="JG92" s="364"/>
      <c r="JH92" s="364"/>
      <c r="JI92" s="364"/>
      <c r="JJ92" s="364"/>
      <c r="JK92" s="364"/>
      <c r="JL92" s="364"/>
      <c r="JM92" s="364"/>
      <c r="JN92" s="364"/>
      <c r="JO92" s="364"/>
      <c r="JP92" s="364"/>
      <c r="JQ92" s="364"/>
      <c r="JR92" s="364"/>
      <c r="JS92" s="364"/>
      <c r="JT92" s="364"/>
      <c r="JU92" s="364"/>
      <c r="JV92" s="364"/>
      <c r="JW92" s="364"/>
      <c r="JX92" s="364"/>
      <c r="JY92" s="364"/>
      <c r="JZ92" s="364"/>
      <c r="KA92" s="364"/>
      <c r="KB92" s="364"/>
      <c r="KC92" s="364"/>
      <c r="KD92" s="364"/>
      <c r="KE92" s="364"/>
      <c r="KF92" s="364"/>
      <c r="KG92" s="364"/>
      <c r="KH92" s="364"/>
      <c r="KI92" s="364"/>
      <c r="KJ92" s="364"/>
      <c r="KK92" s="364"/>
      <c r="KL92" s="364"/>
      <c r="KM92" s="364"/>
      <c r="KN92" s="364"/>
      <c r="KO92" s="364"/>
      <c r="KP92" s="364"/>
      <c r="KQ92" s="364"/>
      <c r="KR92" s="364"/>
      <c r="KS92" s="364"/>
      <c r="KT92" s="364"/>
      <c r="KU92" s="364"/>
      <c r="KV92" s="364"/>
      <c r="KW92" s="364"/>
      <c r="KX92" s="364"/>
      <c r="KY92" s="364"/>
      <c r="KZ92" s="364"/>
      <c r="LA92" s="364"/>
      <c r="LB92" s="364"/>
      <c r="LC92" s="364"/>
      <c r="LD92" s="364"/>
      <c r="LE92" s="364"/>
      <c r="LF92" s="364"/>
      <c r="LG92" s="364"/>
      <c r="LH92" s="364"/>
      <c r="LI92" s="364"/>
      <c r="LJ92" s="364"/>
      <c r="LK92" s="364"/>
      <c r="LL92" s="364"/>
      <c r="LM92" s="364"/>
      <c r="LN92" s="364"/>
      <c r="LO92" s="364"/>
      <c r="LP92" s="364"/>
      <c r="LQ92" s="364"/>
      <c r="LR92" s="364"/>
      <c r="LS92" s="364"/>
      <c r="LT92" s="364"/>
      <c r="LU92" s="364"/>
      <c r="LV92" s="364"/>
      <c r="LW92" s="364"/>
      <c r="LX92" s="364"/>
      <c r="LY92" s="364"/>
      <c r="LZ92" s="364"/>
      <c r="MA92" s="364"/>
      <c r="MB92" s="364"/>
      <c r="MC92" s="364"/>
      <c r="MD92" s="364"/>
      <c r="ME92" s="364"/>
      <c r="MF92" s="364"/>
      <c r="MG92" s="364"/>
      <c r="MH92" s="364"/>
      <c r="MI92" s="364"/>
      <c r="MJ92" s="364"/>
      <c r="MK92" s="364"/>
      <c r="ML92" s="364"/>
      <c r="MM92" s="364"/>
      <c r="MN92" s="364"/>
      <c r="MO92" s="364"/>
      <c r="MP92" s="364"/>
      <c r="MQ92" s="364"/>
      <c r="MR92" s="364"/>
      <c r="MS92" s="364"/>
      <c r="MT92" s="364"/>
      <c r="MU92" s="364"/>
      <c r="MV92" s="364"/>
      <c r="MW92" s="364"/>
      <c r="MX92" s="364"/>
      <c r="MY92" s="364"/>
      <c r="MZ92" s="364"/>
      <c r="NA92" s="364"/>
      <c r="NB92" s="364"/>
      <c r="NC92" s="364"/>
      <c r="ND92" s="364"/>
      <c r="NE92" s="364"/>
      <c r="NF92" s="364"/>
      <c r="NG92" s="364"/>
      <c r="NH92" s="364"/>
      <c r="NI92" s="364"/>
      <c r="NJ92" s="364"/>
      <c r="NK92" s="364"/>
      <c r="NL92" s="364"/>
      <c r="NM92" s="364"/>
      <c r="NN92" s="364"/>
      <c r="NO92" s="364"/>
      <c r="NP92" s="364"/>
      <c r="NQ92" s="364"/>
      <c r="NR92" s="364"/>
      <c r="NS92" s="364"/>
      <c r="NT92" s="364"/>
      <c r="NU92" s="364"/>
      <c r="NV92" s="364"/>
      <c r="NW92" s="364"/>
      <c r="NX92" s="364"/>
      <c r="NY92" s="364"/>
      <c r="NZ92" s="364"/>
      <c r="OA92" s="364"/>
      <c r="OB92" s="364"/>
      <c r="OC92" s="364"/>
      <c r="OD92" s="364"/>
      <c r="OE92" s="364"/>
      <c r="OF92" s="364"/>
      <c r="OG92" s="364"/>
      <c r="OH92" s="364"/>
      <c r="OI92" s="364"/>
      <c r="OJ92" s="364"/>
      <c r="OK92" s="364"/>
      <c r="OL92" s="364"/>
      <c r="OM92" s="364"/>
      <c r="ON92" s="364"/>
      <c r="OO92" s="364"/>
      <c r="OP92" s="364"/>
      <c r="OQ92" s="364"/>
      <c r="OR92" s="364"/>
      <c r="OS92" s="364"/>
      <c r="OT92" s="364"/>
      <c r="OU92" s="364"/>
      <c r="OV92" s="364"/>
      <c r="OW92" s="364"/>
      <c r="OX92" s="364"/>
      <c r="OY92" s="364"/>
      <c r="OZ92" s="364"/>
      <c r="PA92" s="364"/>
      <c r="PB92" s="364"/>
      <c r="PC92" s="364"/>
      <c r="PD92" s="364"/>
      <c r="PE92" s="364"/>
      <c r="PF92" s="364"/>
      <c r="PG92" s="364"/>
      <c r="PH92" s="364"/>
      <c r="PI92" s="364"/>
      <c r="PJ92" s="364"/>
      <c r="PK92" s="364"/>
      <c r="PL92" s="364"/>
      <c r="PM92" s="364"/>
    </row>
    <row r="93" spans="1:429" ht="15">
      <c r="A93" s="363" t="s">
        <v>666</v>
      </c>
      <c r="B93" s="364">
        <f t="shared" si="125"/>
        <v>0</v>
      </c>
      <c r="C93" s="364">
        <f t="shared" si="126"/>
        <v>0</v>
      </c>
      <c r="D93" s="364">
        <f t="shared" si="127"/>
        <v>0</v>
      </c>
      <c r="E93" s="364">
        <f t="shared" si="128"/>
        <v>0</v>
      </c>
      <c r="F93" s="364">
        <f t="shared" si="129"/>
        <v>0</v>
      </c>
      <c r="G93" s="364">
        <f t="shared" si="130"/>
        <v>0</v>
      </c>
      <c r="H93" s="364">
        <f t="shared" si="131"/>
        <v>0</v>
      </c>
      <c r="I93" s="364">
        <f t="shared" si="132"/>
        <v>0</v>
      </c>
      <c r="J93" s="364">
        <f t="shared" si="133"/>
        <v>0</v>
      </c>
      <c r="K93" s="364">
        <f t="shared" si="134"/>
        <v>0</v>
      </c>
      <c r="L93" s="364">
        <f t="shared" si="135"/>
        <v>0</v>
      </c>
      <c r="M93" s="364">
        <f t="shared" si="136"/>
        <v>0</v>
      </c>
      <c r="N93" s="364">
        <f t="shared" si="137"/>
        <v>0</v>
      </c>
      <c r="O93" s="364">
        <f t="shared" si="138"/>
        <v>0</v>
      </c>
      <c r="P93" s="364">
        <f t="shared" si="139"/>
        <v>0</v>
      </c>
      <c r="Q93" s="364">
        <f t="shared" si="140"/>
        <v>0</v>
      </c>
      <c r="R93" s="364">
        <f t="shared" si="141"/>
        <v>0</v>
      </c>
      <c r="S93" s="364">
        <f t="shared" si="142"/>
        <v>0</v>
      </c>
      <c r="T93" s="364">
        <f t="shared" si="143"/>
        <v>0</v>
      </c>
      <c r="U93" s="364">
        <f t="shared" si="144"/>
        <v>0</v>
      </c>
      <c r="V93" s="364">
        <f t="shared" si="145"/>
        <v>0</v>
      </c>
      <c r="W93" s="364">
        <f t="shared" si="146"/>
        <v>0</v>
      </c>
      <c r="X93" s="364">
        <f t="shared" si="147"/>
        <v>0</v>
      </c>
      <c r="Y93" s="364">
        <f t="shared" si="148"/>
        <v>0</v>
      </c>
      <c r="Z93" s="364">
        <f t="shared" si="149"/>
        <v>0</v>
      </c>
      <c r="AA93" s="364">
        <f t="shared" si="150"/>
        <v>0</v>
      </c>
      <c r="AB93" s="364">
        <f t="shared" si="151"/>
        <v>0</v>
      </c>
      <c r="AC93" s="364">
        <f t="shared" si="152"/>
        <v>0</v>
      </c>
      <c r="AD93" s="364">
        <f t="shared" si="153"/>
        <v>0</v>
      </c>
      <c r="AE93" s="364">
        <f t="shared" si="154"/>
        <v>0</v>
      </c>
      <c r="AF93" s="364">
        <f t="shared" si="155"/>
        <v>0</v>
      </c>
      <c r="AG93" s="364"/>
      <c r="AH93" s="364"/>
      <c r="AI93" s="364"/>
      <c r="AJ93" s="364"/>
      <c r="AK93" s="364"/>
      <c r="AL93" s="364"/>
      <c r="AM93" s="364"/>
      <c r="AN93" s="364"/>
      <c r="AO93" s="364"/>
      <c r="AP93" s="364"/>
      <c r="AQ93" s="364"/>
      <c r="AR93" s="364"/>
      <c r="AS93" s="364"/>
      <c r="AT93" s="364"/>
      <c r="AU93" s="364"/>
      <c r="AV93" s="364"/>
      <c r="AW93" s="364"/>
      <c r="AX93" s="364"/>
      <c r="AY93" s="364"/>
      <c r="AZ93" s="364"/>
      <c r="BA93" s="364"/>
      <c r="BB93" s="364"/>
      <c r="BC93" s="364"/>
      <c r="BD93" s="364"/>
      <c r="BE93" s="364"/>
      <c r="BF93" s="364"/>
      <c r="BG93" s="364"/>
      <c r="BH93" s="364"/>
      <c r="BI93" s="364"/>
      <c r="BJ93" s="364"/>
      <c r="BK93" s="364"/>
      <c r="BL93" s="364"/>
      <c r="BM93" s="364"/>
      <c r="BN93" s="364"/>
      <c r="BO93" s="364"/>
      <c r="BP93" s="364"/>
      <c r="BQ93" s="364"/>
      <c r="BR93" s="364"/>
      <c r="BS93" s="364"/>
      <c r="BT93" s="364"/>
      <c r="BU93" s="364"/>
      <c r="BV93" s="364"/>
      <c r="BW93" s="364"/>
      <c r="BX93" s="364"/>
      <c r="BY93" s="364"/>
      <c r="BZ93" s="364"/>
      <c r="CA93" s="364"/>
      <c r="CB93" s="364"/>
      <c r="CC93" s="364"/>
      <c r="CD93" s="364"/>
      <c r="CE93" s="364"/>
      <c r="CF93" s="364"/>
      <c r="CG93" s="364"/>
      <c r="CH93" s="364"/>
      <c r="CI93" s="364"/>
      <c r="CJ93" s="364"/>
      <c r="CK93" s="364"/>
      <c r="CL93" s="364"/>
      <c r="CM93" s="364"/>
      <c r="CN93" s="364"/>
      <c r="CO93" s="364"/>
      <c r="CP93" s="364"/>
      <c r="CQ93" s="364"/>
      <c r="CR93" s="364"/>
      <c r="CS93" s="364"/>
      <c r="CT93" s="364"/>
      <c r="CU93" s="364"/>
      <c r="CV93" s="364"/>
      <c r="CW93" s="364"/>
      <c r="CX93" s="364"/>
      <c r="CY93" s="364"/>
      <c r="CZ93" s="364"/>
      <c r="DA93" s="364"/>
      <c r="DB93" s="364"/>
      <c r="DC93" s="364"/>
      <c r="DD93" s="364"/>
      <c r="DE93" s="364"/>
      <c r="DF93" s="364"/>
      <c r="DG93" s="364"/>
      <c r="DH93" s="364"/>
      <c r="DI93" s="364"/>
      <c r="DJ93" s="364"/>
      <c r="DK93" s="364"/>
      <c r="DL93" s="364"/>
      <c r="DM93" s="364"/>
      <c r="DN93" s="364"/>
      <c r="DO93" s="364"/>
      <c r="DP93" s="364"/>
      <c r="DQ93" s="364"/>
      <c r="DR93" s="364"/>
      <c r="DS93" s="364"/>
      <c r="DT93" s="364"/>
      <c r="DU93" s="364"/>
      <c r="DV93" s="364"/>
      <c r="DW93" s="364"/>
      <c r="DX93" s="364"/>
      <c r="DY93" s="364"/>
      <c r="DZ93" s="364"/>
      <c r="EA93" s="364"/>
      <c r="EB93" s="364"/>
      <c r="EC93" s="364"/>
      <c r="ED93" s="364"/>
      <c r="EE93" s="364"/>
      <c r="EF93" s="364"/>
      <c r="EG93" s="364"/>
      <c r="EH93" s="364"/>
      <c r="EI93" s="364"/>
      <c r="EJ93" s="364"/>
      <c r="EK93" s="364"/>
      <c r="EL93" s="364"/>
      <c r="EM93" s="364"/>
      <c r="EN93" s="364"/>
      <c r="EO93" s="364"/>
      <c r="EP93" s="364"/>
      <c r="EQ93" s="364"/>
      <c r="ER93" s="364"/>
      <c r="ES93" s="364"/>
      <c r="ET93" s="364"/>
      <c r="EU93" s="364"/>
      <c r="EV93" s="364"/>
      <c r="EW93" s="364"/>
      <c r="EX93" s="364"/>
      <c r="EY93" s="364"/>
      <c r="EZ93" s="364"/>
      <c r="FA93" s="364"/>
      <c r="FB93" s="364"/>
      <c r="FC93" s="364"/>
      <c r="FD93" s="364"/>
      <c r="FE93" s="364"/>
      <c r="FF93" s="364"/>
      <c r="FG93" s="364"/>
      <c r="FH93" s="364"/>
      <c r="FI93" s="364"/>
      <c r="FJ93" s="364"/>
      <c r="FK93" s="364"/>
      <c r="FL93" s="364"/>
      <c r="FM93" s="364"/>
      <c r="FN93" s="364"/>
      <c r="FO93" s="364"/>
      <c r="FP93" s="364"/>
      <c r="FQ93" s="364"/>
      <c r="FR93" s="364"/>
      <c r="FS93" s="364"/>
      <c r="FT93" s="364"/>
      <c r="FU93" s="364"/>
      <c r="FV93" s="364"/>
      <c r="FW93" s="364"/>
      <c r="FX93" s="364"/>
      <c r="FY93" s="364"/>
      <c r="FZ93" s="364"/>
      <c r="GA93" s="364"/>
      <c r="GB93" s="364"/>
      <c r="GC93" s="364"/>
      <c r="GD93" s="364"/>
      <c r="GE93" s="364"/>
      <c r="GF93" s="364"/>
      <c r="GG93" s="364"/>
      <c r="GH93" s="364"/>
      <c r="GI93" s="364"/>
      <c r="GJ93" s="364"/>
      <c r="GK93" s="364"/>
      <c r="GL93" s="364"/>
      <c r="GM93" s="364"/>
      <c r="GN93" s="364"/>
      <c r="GO93" s="364"/>
      <c r="GP93" s="364"/>
      <c r="GQ93" s="364"/>
      <c r="GR93" s="364"/>
      <c r="GS93" s="364"/>
      <c r="GT93" s="364"/>
      <c r="GU93" s="364"/>
      <c r="GV93" s="364"/>
      <c r="GW93" s="364"/>
      <c r="GX93" s="364"/>
      <c r="GY93" s="364"/>
      <c r="GZ93" s="364"/>
      <c r="HA93" s="364"/>
      <c r="HB93" s="364"/>
      <c r="HC93" s="364"/>
      <c r="HD93" s="364"/>
      <c r="HE93" s="364"/>
      <c r="HF93" s="364"/>
      <c r="HG93" s="364"/>
      <c r="HH93" s="364"/>
      <c r="HI93" s="364"/>
      <c r="HJ93" s="364"/>
      <c r="HK93" s="364"/>
      <c r="HL93" s="364"/>
      <c r="HM93" s="364"/>
      <c r="HN93" s="364"/>
      <c r="HO93" s="364"/>
      <c r="HP93" s="364"/>
      <c r="HQ93" s="364"/>
      <c r="HR93" s="364"/>
      <c r="HS93" s="364"/>
      <c r="HT93" s="364"/>
      <c r="HU93" s="364"/>
      <c r="HV93" s="364"/>
      <c r="HW93" s="364"/>
      <c r="HX93" s="364"/>
      <c r="HY93" s="364"/>
      <c r="HZ93" s="364"/>
      <c r="IA93" s="364"/>
      <c r="IB93" s="364"/>
      <c r="IC93" s="364"/>
      <c r="ID93" s="364"/>
      <c r="IE93" s="364"/>
      <c r="IF93" s="364"/>
      <c r="IG93" s="364"/>
      <c r="IH93" s="364"/>
      <c r="II93" s="364"/>
      <c r="IJ93" s="364"/>
      <c r="IK93" s="364"/>
      <c r="IL93" s="364"/>
      <c r="IM93" s="364"/>
      <c r="IN93" s="364"/>
      <c r="IO93" s="364"/>
      <c r="IP93" s="364"/>
      <c r="IQ93" s="364"/>
      <c r="IR93" s="364"/>
      <c r="IS93" s="364"/>
      <c r="IT93" s="364"/>
      <c r="IU93" s="364"/>
      <c r="IV93" s="364"/>
      <c r="IW93" s="364"/>
      <c r="IX93" s="364"/>
      <c r="IY93" s="364"/>
      <c r="IZ93" s="364"/>
      <c r="JA93" s="364"/>
      <c r="JB93" s="364"/>
      <c r="JC93" s="364"/>
      <c r="JD93" s="364"/>
      <c r="JE93" s="364"/>
      <c r="JF93" s="364"/>
      <c r="JG93" s="364"/>
      <c r="JH93" s="364"/>
      <c r="JI93" s="364"/>
      <c r="JJ93" s="364"/>
      <c r="JK93" s="364"/>
      <c r="JL93" s="364"/>
      <c r="JM93" s="364"/>
      <c r="JN93" s="364"/>
      <c r="JO93" s="364"/>
      <c r="JP93" s="364"/>
      <c r="JQ93" s="364"/>
      <c r="JR93" s="364"/>
      <c r="JS93" s="364"/>
      <c r="JT93" s="364"/>
      <c r="JU93" s="364"/>
      <c r="JV93" s="364"/>
      <c r="JW93" s="364"/>
      <c r="JX93" s="364"/>
      <c r="JY93" s="364"/>
      <c r="JZ93" s="364"/>
      <c r="KA93" s="364"/>
      <c r="KB93" s="364"/>
      <c r="KC93" s="364"/>
      <c r="KD93" s="364"/>
      <c r="KE93" s="364"/>
      <c r="KF93" s="364"/>
      <c r="KG93" s="364"/>
      <c r="KH93" s="364"/>
      <c r="KI93" s="364"/>
      <c r="KJ93" s="364"/>
      <c r="KK93" s="364"/>
      <c r="KL93" s="364"/>
      <c r="KM93" s="364"/>
      <c r="KN93" s="364"/>
      <c r="KO93" s="364"/>
      <c r="KP93" s="364"/>
      <c r="KQ93" s="364"/>
      <c r="KR93" s="364"/>
      <c r="KS93" s="364"/>
      <c r="KT93" s="364"/>
      <c r="KU93" s="364"/>
      <c r="KV93" s="364"/>
      <c r="KW93" s="364"/>
      <c r="KX93" s="364"/>
      <c r="KY93" s="364"/>
      <c r="KZ93" s="364"/>
      <c r="LA93" s="364"/>
      <c r="LB93" s="364"/>
      <c r="LC93" s="364"/>
      <c r="LD93" s="364"/>
      <c r="LE93" s="364"/>
      <c r="LF93" s="364"/>
      <c r="LG93" s="364"/>
      <c r="LH93" s="364"/>
      <c r="LI93" s="364"/>
      <c r="LJ93" s="364"/>
      <c r="LK93" s="364"/>
      <c r="LL93" s="364"/>
      <c r="LM93" s="364"/>
      <c r="LN93" s="364"/>
      <c r="LO93" s="364"/>
      <c r="LP93" s="364"/>
      <c r="LQ93" s="364"/>
      <c r="LR93" s="364"/>
      <c r="LS93" s="364"/>
      <c r="LT93" s="364"/>
      <c r="LU93" s="364"/>
      <c r="LV93" s="364"/>
      <c r="LW93" s="364"/>
      <c r="LX93" s="364"/>
      <c r="LY93" s="364"/>
      <c r="LZ93" s="364"/>
      <c r="MA93" s="364"/>
      <c r="MB93" s="364"/>
      <c r="MC93" s="364"/>
      <c r="MD93" s="364"/>
      <c r="ME93" s="364"/>
      <c r="MF93" s="364"/>
      <c r="MG93" s="364"/>
      <c r="MH93" s="364"/>
      <c r="MI93" s="364"/>
      <c r="MJ93" s="364"/>
      <c r="MK93" s="364"/>
      <c r="ML93" s="364"/>
      <c r="MM93" s="364"/>
      <c r="MN93" s="364"/>
      <c r="MO93" s="364"/>
      <c r="MP93" s="364"/>
      <c r="MQ93" s="364"/>
      <c r="MR93" s="364"/>
      <c r="MS93" s="364"/>
      <c r="MT93" s="364"/>
      <c r="MU93" s="364"/>
      <c r="MV93" s="364"/>
      <c r="MW93" s="364"/>
      <c r="MX93" s="364"/>
      <c r="MY93" s="364"/>
      <c r="MZ93" s="364"/>
      <c r="NA93" s="364"/>
      <c r="NB93" s="364"/>
      <c r="NC93" s="364"/>
      <c r="ND93" s="364"/>
      <c r="NE93" s="364"/>
      <c r="NF93" s="364"/>
      <c r="NG93" s="364"/>
      <c r="NH93" s="364"/>
      <c r="NI93" s="364"/>
      <c r="NJ93" s="364"/>
      <c r="NK93" s="364"/>
      <c r="NL93" s="364"/>
      <c r="NM93" s="364"/>
      <c r="NN93" s="364"/>
      <c r="NO93" s="364"/>
      <c r="NP93" s="364"/>
      <c r="NQ93" s="364"/>
      <c r="NR93" s="364"/>
      <c r="NS93" s="364"/>
      <c r="NT93" s="364"/>
      <c r="NU93" s="364"/>
      <c r="NV93" s="364"/>
      <c r="NW93" s="364"/>
      <c r="NX93" s="364"/>
      <c r="NY93" s="364"/>
      <c r="NZ93" s="364"/>
      <c r="OA93" s="364"/>
      <c r="OB93" s="364"/>
      <c r="OC93" s="364"/>
      <c r="OD93" s="364"/>
      <c r="OE93" s="364"/>
      <c r="OF93" s="364"/>
      <c r="OG93" s="364"/>
      <c r="OH93" s="364"/>
      <c r="OI93" s="364"/>
      <c r="OJ93" s="364"/>
      <c r="OK93" s="364"/>
      <c r="OL93" s="364"/>
      <c r="OM93" s="364"/>
      <c r="ON93" s="364"/>
      <c r="OO93" s="364"/>
      <c r="OP93" s="364"/>
      <c r="OQ93" s="364"/>
      <c r="OR93" s="364"/>
      <c r="OS93" s="364"/>
      <c r="OT93" s="364"/>
      <c r="OU93" s="364"/>
      <c r="OV93" s="364"/>
      <c r="OW93" s="364"/>
      <c r="OX93" s="364"/>
      <c r="OY93" s="364"/>
      <c r="OZ93" s="364"/>
      <c r="PA93" s="364"/>
      <c r="PB93" s="364"/>
      <c r="PC93" s="364"/>
      <c r="PD93" s="364"/>
      <c r="PE93" s="364"/>
      <c r="PF93" s="364"/>
      <c r="PG93" s="364"/>
      <c r="PH93" s="364"/>
      <c r="PI93" s="364"/>
      <c r="PJ93" s="364"/>
      <c r="PK93" s="364"/>
      <c r="PL93" s="364"/>
      <c r="PM93" s="364"/>
    </row>
    <row r="94" spans="1:429" ht="15">
      <c r="A94" s="365" t="s">
        <v>667</v>
      </c>
      <c r="B94" s="364">
        <f t="shared" si="125"/>
        <v>0</v>
      </c>
      <c r="C94" s="364">
        <f t="shared" si="126"/>
        <v>0</v>
      </c>
      <c r="D94" s="364">
        <f t="shared" si="127"/>
        <v>0</v>
      </c>
      <c r="E94" s="364">
        <f t="shared" si="128"/>
        <v>0</v>
      </c>
      <c r="F94" s="364">
        <f t="shared" si="129"/>
        <v>0</v>
      </c>
      <c r="G94" s="364">
        <f t="shared" si="130"/>
        <v>0</v>
      </c>
      <c r="H94" s="364">
        <f t="shared" si="131"/>
        <v>0</v>
      </c>
      <c r="I94" s="364">
        <f t="shared" si="132"/>
        <v>0</v>
      </c>
      <c r="J94" s="364">
        <f t="shared" si="133"/>
        <v>0</v>
      </c>
      <c r="K94" s="364">
        <f t="shared" si="134"/>
        <v>0</v>
      </c>
      <c r="L94" s="364">
        <f t="shared" si="135"/>
        <v>0</v>
      </c>
      <c r="M94" s="364">
        <f t="shared" si="136"/>
        <v>0</v>
      </c>
      <c r="N94" s="364">
        <f t="shared" si="137"/>
        <v>0</v>
      </c>
      <c r="O94" s="364">
        <f t="shared" si="138"/>
        <v>0</v>
      </c>
      <c r="P94" s="364">
        <f t="shared" si="139"/>
        <v>0</v>
      </c>
      <c r="Q94" s="364">
        <f t="shared" si="140"/>
        <v>0</v>
      </c>
      <c r="R94" s="364">
        <f t="shared" si="141"/>
        <v>0</v>
      </c>
      <c r="S94" s="364">
        <f t="shared" si="142"/>
        <v>0</v>
      </c>
      <c r="T94" s="364">
        <f t="shared" si="143"/>
        <v>0</v>
      </c>
      <c r="U94" s="364">
        <f t="shared" si="144"/>
        <v>0</v>
      </c>
      <c r="V94" s="364">
        <f t="shared" si="145"/>
        <v>0</v>
      </c>
      <c r="W94" s="364">
        <f t="shared" si="146"/>
        <v>0</v>
      </c>
      <c r="X94" s="364">
        <f t="shared" si="147"/>
        <v>0</v>
      </c>
      <c r="Y94" s="364">
        <f t="shared" si="148"/>
        <v>0</v>
      </c>
      <c r="Z94" s="364">
        <f t="shared" si="149"/>
        <v>0</v>
      </c>
      <c r="AA94" s="364">
        <f t="shared" si="150"/>
        <v>0</v>
      </c>
      <c r="AB94" s="364">
        <f t="shared" si="151"/>
        <v>0</v>
      </c>
      <c r="AC94" s="364">
        <f t="shared" si="152"/>
        <v>0</v>
      </c>
      <c r="AD94" s="364">
        <f t="shared" si="153"/>
        <v>0</v>
      </c>
      <c r="AE94" s="364">
        <f t="shared" si="154"/>
        <v>0</v>
      </c>
      <c r="AF94" s="364">
        <f t="shared" si="155"/>
        <v>0</v>
      </c>
      <c r="AG94" s="364"/>
      <c r="AH94" s="364"/>
      <c r="AI94" s="364"/>
      <c r="AJ94" s="364"/>
      <c r="AK94" s="364"/>
      <c r="AL94" s="364"/>
      <c r="AM94" s="364"/>
      <c r="AN94" s="364"/>
      <c r="AO94" s="364"/>
      <c r="AP94" s="364"/>
      <c r="AQ94" s="364"/>
      <c r="AR94" s="364"/>
      <c r="AS94" s="364"/>
      <c r="AT94" s="364"/>
      <c r="AU94" s="364"/>
      <c r="AV94" s="364"/>
      <c r="AW94" s="364"/>
      <c r="AX94" s="364"/>
      <c r="AY94" s="364"/>
      <c r="AZ94" s="364"/>
      <c r="BA94" s="364"/>
      <c r="BB94" s="364"/>
      <c r="BC94" s="364"/>
      <c r="BD94" s="364"/>
      <c r="BE94" s="364"/>
      <c r="BF94" s="364"/>
      <c r="BG94" s="364"/>
      <c r="BH94" s="364"/>
      <c r="BI94" s="364"/>
      <c r="BJ94" s="364"/>
      <c r="BK94" s="364"/>
      <c r="BL94" s="364"/>
      <c r="BM94" s="364"/>
      <c r="BN94" s="364"/>
      <c r="BO94" s="364"/>
      <c r="BP94" s="364"/>
      <c r="BQ94" s="364"/>
      <c r="BR94" s="364"/>
      <c r="BS94" s="364"/>
      <c r="BT94" s="364"/>
      <c r="BU94" s="364"/>
      <c r="BV94" s="364"/>
      <c r="BW94" s="364"/>
      <c r="BX94" s="364"/>
      <c r="BY94" s="364"/>
      <c r="BZ94" s="364"/>
      <c r="CA94" s="364"/>
      <c r="CB94" s="364"/>
      <c r="CC94" s="364"/>
      <c r="CD94" s="364"/>
      <c r="CE94" s="364"/>
      <c r="CF94" s="364"/>
      <c r="CG94" s="364"/>
      <c r="CH94" s="364"/>
      <c r="CI94" s="364"/>
      <c r="CJ94" s="364"/>
      <c r="CK94" s="364"/>
      <c r="CL94" s="364"/>
      <c r="CM94" s="364"/>
      <c r="CN94" s="364"/>
      <c r="CO94" s="364"/>
      <c r="CP94" s="364"/>
      <c r="CQ94" s="364"/>
      <c r="CR94" s="364"/>
      <c r="CS94" s="364"/>
      <c r="CT94" s="364"/>
      <c r="CU94" s="364"/>
      <c r="CV94" s="364"/>
      <c r="CW94" s="364"/>
      <c r="CX94" s="364"/>
      <c r="CY94" s="364"/>
      <c r="CZ94" s="364"/>
      <c r="DA94" s="364"/>
      <c r="DB94" s="364"/>
      <c r="DC94" s="364"/>
      <c r="DD94" s="364"/>
      <c r="DE94" s="364"/>
      <c r="DF94" s="364"/>
      <c r="DG94" s="364"/>
      <c r="DH94" s="364"/>
      <c r="DI94" s="364"/>
      <c r="DJ94" s="364"/>
      <c r="DK94" s="364"/>
      <c r="DL94" s="364"/>
      <c r="DM94" s="364"/>
      <c r="DN94" s="364"/>
      <c r="DO94" s="364"/>
      <c r="DP94" s="364"/>
      <c r="DQ94" s="364"/>
      <c r="DR94" s="364"/>
      <c r="DS94" s="364"/>
      <c r="DT94" s="364"/>
      <c r="DU94" s="364"/>
      <c r="DV94" s="364"/>
      <c r="DW94" s="364"/>
      <c r="DX94" s="364"/>
      <c r="DY94" s="364"/>
      <c r="DZ94" s="364"/>
      <c r="EA94" s="364"/>
      <c r="EB94" s="364"/>
      <c r="EC94" s="364"/>
      <c r="ED94" s="364"/>
      <c r="EE94" s="364"/>
      <c r="EF94" s="364"/>
      <c r="EG94" s="364"/>
      <c r="EH94" s="364"/>
      <c r="EI94" s="364"/>
      <c r="EJ94" s="364"/>
      <c r="EK94" s="364"/>
      <c r="EL94" s="364"/>
      <c r="EM94" s="364"/>
      <c r="EN94" s="364"/>
      <c r="EO94" s="364"/>
      <c r="EP94" s="364"/>
      <c r="EQ94" s="364"/>
      <c r="ER94" s="364"/>
      <c r="ES94" s="364"/>
      <c r="ET94" s="364"/>
      <c r="EU94" s="364"/>
      <c r="EV94" s="364"/>
      <c r="EW94" s="364"/>
      <c r="EX94" s="364"/>
      <c r="EY94" s="364"/>
      <c r="EZ94" s="364"/>
      <c r="FA94" s="364"/>
      <c r="FB94" s="364"/>
      <c r="FC94" s="364"/>
      <c r="FD94" s="364"/>
      <c r="FE94" s="364"/>
      <c r="FF94" s="364"/>
      <c r="FG94" s="364"/>
      <c r="FH94" s="364"/>
      <c r="FI94" s="364"/>
      <c r="FJ94" s="364"/>
      <c r="FK94" s="364"/>
      <c r="FL94" s="364"/>
      <c r="FM94" s="364"/>
      <c r="FN94" s="364"/>
      <c r="FO94" s="364"/>
      <c r="FP94" s="364"/>
      <c r="FQ94" s="364"/>
      <c r="FR94" s="364"/>
      <c r="FS94" s="364"/>
      <c r="FT94" s="364"/>
      <c r="FU94" s="364"/>
      <c r="FV94" s="364"/>
      <c r="FW94" s="364"/>
      <c r="FX94" s="364"/>
      <c r="FY94" s="364"/>
      <c r="FZ94" s="364"/>
      <c r="GA94" s="364"/>
      <c r="GB94" s="364"/>
      <c r="GC94" s="364"/>
      <c r="GD94" s="364"/>
      <c r="GE94" s="364"/>
      <c r="GF94" s="364"/>
      <c r="GG94" s="364"/>
      <c r="GH94" s="364"/>
      <c r="GI94" s="364"/>
      <c r="GJ94" s="364"/>
      <c r="GK94" s="364"/>
      <c r="GL94" s="364"/>
      <c r="GM94" s="364"/>
      <c r="GN94" s="364"/>
      <c r="GO94" s="364"/>
      <c r="GP94" s="364"/>
      <c r="GQ94" s="364"/>
      <c r="GR94" s="364"/>
      <c r="GS94" s="364"/>
      <c r="GT94" s="364"/>
      <c r="GU94" s="364"/>
      <c r="GV94" s="364"/>
      <c r="GW94" s="364"/>
      <c r="GX94" s="364"/>
      <c r="GY94" s="364"/>
      <c r="GZ94" s="364"/>
      <c r="HA94" s="364"/>
      <c r="HB94" s="364"/>
      <c r="HC94" s="364"/>
      <c r="HD94" s="364"/>
      <c r="HE94" s="364"/>
      <c r="HF94" s="364"/>
      <c r="HG94" s="364"/>
      <c r="HH94" s="364"/>
      <c r="HI94" s="364"/>
      <c r="HJ94" s="364"/>
      <c r="HK94" s="364"/>
      <c r="HL94" s="364"/>
      <c r="HM94" s="364"/>
      <c r="HN94" s="364"/>
      <c r="HO94" s="364"/>
      <c r="HP94" s="364"/>
      <c r="HQ94" s="364"/>
      <c r="HR94" s="364"/>
      <c r="HS94" s="364"/>
      <c r="HT94" s="364"/>
      <c r="HU94" s="364"/>
      <c r="HV94" s="364"/>
      <c r="HW94" s="364"/>
      <c r="HX94" s="364"/>
      <c r="HY94" s="364"/>
      <c r="HZ94" s="364"/>
      <c r="IA94" s="364"/>
      <c r="IB94" s="364"/>
      <c r="IC94" s="364"/>
      <c r="ID94" s="364"/>
      <c r="IE94" s="364"/>
      <c r="IF94" s="364"/>
      <c r="IG94" s="364"/>
      <c r="IH94" s="364"/>
      <c r="II94" s="364"/>
      <c r="IJ94" s="364"/>
      <c r="IK94" s="364"/>
      <c r="IL94" s="364"/>
      <c r="IM94" s="364"/>
      <c r="IN94" s="364"/>
      <c r="IO94" s="364"/>
      <c r="IP94" s="364"/>
      <c r="IQ94" s="364"/>
      <c r="IR94" s="364"/>
      <c r="IS94" s="364"/>
      <c r="IT94" s="364"/>
      <c r="IU94" s="364"/>
      <c r="IV94" s="364"/>
      <c r="IW94" s="364"/>
      <c r="IX94" s="364"/>
      <c r="IY94" s="364"/>
      <c r="IZ94" s="364"/>
      <c r="JA94" s="364"/>
      <c r="JB94" s="364"/>
      <c r="JC94" s="364"/>
      <c r="JD94" s="364"/>
      <c r="JE94" s="364"/>
      <c r="JF94" s="364"/>
      <c r="JG94" s="364"/>
      <c r="JH94" s="364"/>
      <c r="JI94" s="364"/>
      <c r="JJ94" s="364"/>
      <c r="JK94" s="364"/>
      <c r="JL94" s="364"/>
      <c r="JM94" s="364"/>
      <c r="JN94" s="364"/>
      <c r="JO94" s="364"/>
      <c r="JP94" s="364"/>
      <c r="JQ94" s="364"/>
      <c r="JR94" s="364"/>
      <c r="JS94" s="364"/>
      <c r="JT94" s="364"/>
      <c r="JU94" s="364"/>
      <c r="JV94" s="364"/>
      <c r="JW94" s="364"/>
      <c r="JX94" s="364"/>
      <c r="JY94" s="364"/>
      <c r="JZ94" s="364"/>
      <c r="KA94" s="364"/>
      <c r="KB94" s="364"/>
      <c r="KC94" s="364"/>
      <c r="KD94" s="364"/>
      <c r="KE94" s="364"/>
      <c r="KF94" s="364"/>
      <c r="KG94" s="364"/>
      <c r="KH94" s="364"/>
      <c r="KI94" s="364"/>
      <c r="KJ94" s="364"/>
      <c r="KK94" s="364"/>
      <c r="KL94" s="364"/>
      <c r="KM94" s="364"/>
      <c r="KN94" s="364"/>
      <c r="KO94" s="364"/>
      <c r="KP94" s="364"/>
      <c r="KQ94" s="364"/>
      <c r="KR94" s="364"/>
      <c r="KS94" s="364"/>
      <c r="KT94" s="364"/>
      <c r="KU94" s="364"/>
      <c r="KV94" s="364"/>
      <c r="KW94" s="364"/>
      <c r="KX94" s="364"/>
      <c r="KY94" s="364"/>
      <c r="KZ94" s="364"/>
      <c r="LA94" s="364"/>
      <c r="LB94" s="364"/>
      <c r="LC94" s="364"/>
      <c r="LD94" s="364"/>
      <c r="LE94" s="364"/>
      <c r="LF94" s="364"/>
      <c r="LG94" s="364"/>
      <c r="LH94" s="364"/>
      <c r="LI94" s="364"/>
      <c r="LJ94" s="364"/>
      <c r="LK94" s="364"/>
      <c r="LL94" s="364"/>
      <c r="LM94" s="364"/>
      <c r="LN94" s="364"/>
      <c r="LO94" s="364"/>
      <c r="LP94" s="364"/>
      <c r="LQ94" s="364"/>
      <c r="LR94" s="364"/>
      <c r="LS94" s="364"/>
      <c r="LT94" s="364"/>
      <c r="LU94" s="364"/>
      <c r="LV94" s="364"/>
      <c r="LW94" s="364"/>
      <c r="LX94" s="364"/>
      <c r="LY94" s="364"/>
      <c r="LZ94" s="364"/>
      <c r="MA94" s="364"/>
      <c r="MB94" s="364"/>
      <c r="MC94" s="364"/>
      <c r="MD94" s="364"/>
      <c r="ME94" s="364"/>
      <c r="MF94" s="364"/>
      <c r="MG94" s="364"/>
      <c r="MH94" s="364"/>
      <c r="MI94" s="364"/>
      <c r="MJ94" s="364"/>
      <c r="MK94" s="364"/>
      <c r="ML94" s="364"/>
      <c r="MM94" s="364"/>
      <c r="MN94" s="364"/>
      <c r="MO94" s="364"/>
      <c r="MP94" s="364"/>
      <c r="MQ94" s="364"/>
      <c r="MR94" s="364"/>
      <c r="MS94" s="364"/>
      <c r="MT94" s="364"/>
      <c r="MU94" s="364"/>
      <c r="MV94" s="364"/>
      <c r="MW94" s="364"/>
      <c r="MX94" s="364"/>
      <c r="MY94" s="364"/>
      <c r="MZ94" s="364"/>
      <c r="NA94" s="364"/>
      <c r="NB94" s="364"/>
      <c r="NC94" s="364"/>
      <c r="ND94" s="364"/>
      <c r="NE94" s="364"/>
      <c r="NF94" s="364"/>
      <c r="NG94" s="364"/>
      <c r="NH94" s="364"/>
      <c r="NI94" s="364"/>
      <c r="NJ94" s="364"/>
      <c r="NK94" s="364"/>
      <c r="NL94" s="364"/>
      <c r="NM94" s="364"/>
      <c r="NN94" s="364"/>
      <c r="NO94" s="364"/>
      <c r="NP94" s="364"/>
      <c r="NQ94" s="364"/>
      <c r="NR94" s="364"/>
      <c r="NS94" s="364"/>
      <c r="NT94" s="364"/>
      <c r="NU94" s="364"/>
      <c r="NV94" s="364"/>
      <c r="NW94" s="364"/>
      <c r="NX94" s="364"/>
      <c r="NY94" s="364"/>
      <c r="NZ94" s="364"/>
      <c r="OA94" s="364"/>
      <c r="OB94" s="364"/>
      <c r="OC94" s="364"/>
      <c r="OD94" s="364"/>
      <c r="OE94" s="364"/>
      <c r="OF94" s="364"/>
      <c r="OG94" s="364"/>
      <c r="OH94" s="364"/>
      <c r="OI94" s="364"/>
      <c r="OJ94" s="364"/>
      <c r="OK94" s="364"/>
      <c r="OL94" s="364"/>
      <c r="OM94" s="364"/>
      <c r="ON94" s="364"/>
      <c r="OO94" s="364"/>
      <c r="OP94" s="364"/>
      <c r="OQ94" s="364"/>
      <c r="OR94" s="364"/>
      <c r="OS94" s="364"/>
      <c r="OT94" s="364"/>
      <c r="OU94" s="364"/>
      <c r="OV94" s="364"/>
      <c r="OW94" s="364"/>
      <c r="OX94" s="364"/>
      <c r="OY94" s="364"/>
      <c r="OZ94" s="364"/>
      <c r="PA94" s="364"/>
      <c r="PB94" s="364"/>
      <c r="PC94" s="364"/>
      <c r="PD94" s="364"/>
      <c r="PE94" s="364"/>
      <c r="PF94" s="364"/>
      <c r="PG94" s="364"/>
      <c r="PH94" s="364"/>
      <c r="PI94" s="364"/>
      <c r="PJ94" s="364"/>
      <c r="PK94" s="364"/>
      <c r="PL94" s="364"/>
      <c r="PM94" s="364"/>
    </row>
    <row r="95" spans="1:429" ht="15">
      <c r="A95" s="363" t="s">
        <v>668</v>
      </c>
      <c r="B95" s="364">
        <f t="shared" si="125"/>
        <v>0</v>
      </c>
      <c r="C95" s="364">
        <f t="shared" si="126"/>
        <v>0</v>
      </c>
      <c r="D95" s="364">
        <f t="shared" si="127"/>
        <v>0</v>
      </c>
      <c r="E95" s="364">
        <f t="shared" si="128"/>
        <v>0</v>
      </c>
      <c r="F95" s="364">
        <f t="shared" si="129"/>
        <v>0</v>
      </c>
      <c r="G95" s="364">
        <f t="shared" si="130"/>
        <v>0</v>
      </c>
      <c r="H95" s="364">
        <f t="shared" si="131"/>
        <v>0</v>
      </c>
      <c r="I95" s="364">
        <f t="shared" si="132"/>
        <v>0</v>
      </c>
      <c r="J95" s="364">
        <f t="shared" si="133"/>
        <v>0</v>
      </c>
      <c r="K95" s="364">
        <f t="shared" si="134"/>
        <v>0</v>
      </c>
      <c r="L95" s="364">
        <f t="shared" si="135"/>
        <v>0</v>
      </c>
      <c r="M95" s="364">
        <f t="shared" si="136"/>
        <v>0</v>
      </c>
      <c r="N95" s="364">
        <f t="shared" si="137"/>
        <v>0</v>
      </c>
      <c r="O95" s="364">
        <f t="shared" si="138"/>
        <v>0</v>
      </c>
      <c r="P95" s="364">
        <f t="shared" si="139"/>
        <v>0</v>
      </c>
      <c r="Q95" s="364">
        <f t="shared" si="140"/>
        <v>0</v>
      </c>
      <c r="R95" s="364">
        <f t="shared" si="141"/>
        <v>0</v>
      </c>
      <c r="S95" s="364">
        <f t="shared" si="142"/>
        <v>0</v>
      </c>
      <c r="T95" s="364">
        <f t="shared" si="143"/>
        <v>0</v>
      </c>
      <c r="U95" s="364">
        <f t="shared" si="144"/>
        <v>0</v>
      </c>
      <c r="V95" s="364">
        <f t="shared" si="145"/>
        <v>0</v>
      </c>
      <c r="W95" s="364">
        <f t="shared" si="146"/>
        <v>0</v>
      </c>
      <c r="X95" s="364">
        <f t="shared" si="147"/>
        <v>0</v>
      </c>
      <c r="Y95" s="364">
        <f t="shared" si="148"/>
        <v>0</v>
      </c>
      <c r="Z95" s="364">
        <f t="shared" si="149"/>
        <v>0</v>
      </c>
      <c r="AA95" s="364">
        <f t="shared" si="150"/>
        <v>0</v>
      </c>
      <c r="AB95" s="364">
        <f t="shared" si="151"/>
        <v>0</v>
      </c>
      <c r="AC95" s="364">
        <f t="shared" si="152"/>
        <v>0</v>
      </c>
      <c r="AD95" s="364">
        <f t="shared" si="153"/>
        <v>0</v>
      </c>
      <c r="AE95" s="364">
        <f t="shared" si="154"/>
        <v>0</v>
      </c>
      <c r="AF95" s="364">
        <f t="shared" si="155"/>
        <v>0</v>
      </c>
      <c r="AG95" s="364"/>
      <c r="AH95" s="364"/>
      <c r="AI95" s="364"/>
      <c r="AJ95" s="364"/>
      <c r="AK95" s="364"/>
      <c r="AL95" s="364"/>
      <c r="AM95" s="364"/>
      <c r="AN95" s="364"/>
      <c r="AO95" s="364"/>
      <c r="AP95" s="364"/>
      <c r="AQ95" s="364"/>
      <c r="AR95" s="364"/>
      <c r="AS95" s="364"/>
      <c r="AT95" s="364"/>
      <c r="AU95" s="364"/>
      <c r="AV95" s="364"/>
      <c r="AW95" s="364"/>
      <c r="AX95" s="364"/>
      <c r="AY95" s="364"/>
      <c r="AZ95" s="364"/>
      <c r="BA95" s="364"/>
      <c r="BB95" s="364"/>
      <c r="BC95" s="364"/>
      <c r="BD95" s="364"/>
      <c r="BE95" s="364"/>
      <c r="BF95" s="364"/>
      <c r="BG95" s="364"/>
      <c r="BH95" s="364"/>
      <c r="BI95" s="364"/>
      <c r="BJ95" s="364"/>
      <c r="BK95" s="364"/>
      <c r="BL95" s="364"/>
      <c r="BM95" s="364"/>
      <c r="BN95" s="364"/>
      <c r="BO95" s="364"/>
      <c r="BP95" s="364"/>
      <c r="BQ95" s="364"/>
      <c r="BR95" s="364"/>
      <c r="BS95" s="364"/>
      <c r="BT95" s="364"/>
      <c r="BU95" s="364"/>
      <c r="BV95" s="364"/>
      <c r="BW95" s="364"/>
      <c r="BX95" s="364"/>
      <c r="BY95" s="364"/>
      <c r="BZ95" s="364"/>
      <c r="CA95" s="364"/>
      <c r="CB95" s="364"/>
      <c r="CC95" s="364"/>
      <c r="CD95" s="364"/>
      <c r="CE95" s="364"/>
      <c r="CF95" s="364"/>
      <c r="CG95" s="364"/>
      <c r="CH95" s="364"/>
      <c r="CI95" s="364"/>
      <c r="CJ95" s="364"/>
      <c r="CK95" s="364"/>
      <c r="CL95" s="364"/>
      <c r="CM95" s="364"/>
      <c r="CN95" s="364"/>
      <c r="CO95" s="364"/>
      <c r="CP95" s="364"/>
      <c r="CQ95" s="364"/>
      <c r="CR95" s="364"/>
      <c r="CS95" s="364"/>
      <c r="CT95" s="364"/>
      <c r="CU95" s="364"/>
      <c r="CV95" s="364"/>
      <c r="CW95" s="364"/>
      <c r="CX95" s="364"/>
      <c r="CY95" s="364"/>
      <c r="CZ95" s="364"/>
      <c r="DA95" s="364"/>
      <c r="DB95" s="364"/>
      <c r="DC95" s="364"/>
      <c r="DD95" s="364"/>
      <c r="DE95" s="364"/>
      <c r="DF95" s="364"/>
      <c r="DG95" s="364"/>
      <c r="DH95" s="364"/>
      <c r="DI95" s="364"/>
      <c r="DJ95" s="364"/>
      <c r="DK95" s="364"/>
      <c r="DL95" s="364"/>
      <c r="DM95" s="364"/>
      <c r="DN95" s="364"/>
      <c r="DO95" s="364"/>
      <c r="DP95" s="364"/>
      <c r="DQ95" s="364"/>
      <c r="DR95" s="364"/>
      <c r="DS95" s="364"/>
      <c r="DT95" s="364"/>
      <c r="DU95" s="364"/>
      <c r="DV95" s="364"/>
      <c r="DW95" s="364"/>
      <c r="DX95" s="364"/>
      <c r="DY95" s="364"/>
      <c r="DZ95" s="364"/>
      <c r="EA95" s="364"/>
      <c r="EB95" s="364"/>
      <c r="EC95" s="364"/>
      <c r="ED95" s="364"/>
      <c r="EE95" s="364"/>
      <c r="EF95" s="364"/>
      <c r="EG95" s="364"/>
      <c r="EH95" s="364"/>
      <c r="EI95" s="364"/>
      <c r="EJ95" s="364"/>
      <c r="EK95" s="364"/>
      <c r="EL95" s="364"/>
      <c r="EM95" s="364"/>
      <c r="EN95" s="364"/>
      <c r="EO95" s="364"/>
      <c r="EP95" s="364"/>
      <c r="EQ95" s="364"/>
      <c r="ER95" s="364"/>
      <c r="ES95" s="364"/>
      <c r="ET95" s="364"/>
      <c r="EU95" s="364"/>
      <c r="EV95" s="364"/>
      <c r="EW95" s="364"/>
      <c r="EX95" s="364"/>
      <c r="EY95" s="364"/>
      <c r="EZ95" s="364"/>
      <c r="FA95" s="364"/>
      <c r="FB95" s="364"/>
      <c r="FC95" s="364"/>
      <c r="FD95" s="364"/>
      <c r="FE95" s="364"/>
      <c r="FF95" s="364"/>
      <c r="FG95" s="364"/>
      <c r="FH95" s="364"/>
      <c r="FI95" s="364"/>
      <c r="FJ95" s="364"/>
      <c r="FK95" s="364"/>
      <c r="FL95" s="364"/>
      <c r="FM95" s="364"/>
      <c r="FN95" s="364"/>
      <c r="FO95" s="364"/>
      <c r="FP95" s="364"/>
      <c r="FQ95" s="364"/>
      <c r="FR95" s="364"/>
      <c r="FS95" s="364"/>
      <c r="FT95" s="364"/>
      <c r="FU95" s="364"/>
      <c r="FV95" s="364"/>
      <c r="FW95" s="364"/>
      <c r="FX95" s="364"/>
      <c r="FY95" s="364"/>
      <c r="FZ95" s="364"/>
      <c r="GA95" s="364"/>
      <c r="GB95" s="364"/>
      <c r="GC95" s="364"/>
      <c r="GD95" s="364"/>
      <c r="GE95" s="364"/>
      <c r="GF95" s="364"/>
      <c r="GG95" s="364"/>
      <c r="GH95" s="364"/>
      <c r="GI95" s="364"/>
      <c r="GJ95" s="364"/>
      <c r="GK95" s="364"/>
      <c r="GL95" s="364"/>
      <c r="GM95" s="364"/>
      <c r="GN95" s="364"/>
      <c r="GO95" s="364"/>
      <c r="GP95" s="364"/>
      <c r="GQ95" s="364"/>
      <c r="GR95" s="364"/>
      <c r="GS95" s="364"/>
      <c r="GT95" s="364"/>
      <c r="GU95" s="364"/>
      <c r="GV95" s="364"/>
      <c r="GW95" s="364"/>
      <c r="GX95" s="364"/>
      <c r="GY95" s="364"/>
      <c r="GZ95" s="364"/>
      <c r="HA95" s="364"/>
      <c r="HB95" s="364"/>
      <c r="HC95" s="364"/>
      <c r="HD95" s="364"/>
      <c r="HE95" s="364"/>
      <c r="HF95" s="364"/>
      <c r="HG95" s="364"/>
      <c r="HH95" s="364"/>
      <c r="HI95" s="364"/>
      <c r="HJ95" s="364"/>
      <c r="HK95" s="364"/>
      <c r="HL95" s="364"/>
      <c r="HM95" s="364"/>
      <c r="HN95" s="364"/>
      <c r="HO95" s="364"/>
      <c r="HP95" s="364"/>
      <c r="HQ95" s="364"/>
      <c r="HR95" s="364"/>
      <c r="HS95" s="364"/>
      <c r="HT95" s="364"/>
      <c r="HU95" s="364"/>
      <c r="HV95" s="364"/>
      <c r="HW95" s="364"/>
      <c r="HX95" s="364"/>
      <c r="HY95" s="364"/>
      <c r="HZ95" s="364"/>
      <c r="IA95" s="364"/>
      <c r="IB95" s="364"/>
      <c r="IC95" s="364"/>
      <c r="ID95" s="364"/>
      <c r="IE95" s="364"/>
      <c r="IF95" s="364"/>
      <c r="IG95" s="364"/>
      <c r="IH95" s="364"/>
      <c r="II95" s="364"/>
      <c r="IJ95" s="364"/>
      <c r="IK95" s="364"/>
      <c r="IL95" s="364"/>
      <c r="IM95" s="364"/>
      <c r="IN95" s="364"/>
      <c r="IO95" s="364"/>
      <c r="IP95" s="364"/>
      <c r="IQ95" s="364"/>
      <c r="IR95" s="364"/>
      <c r="IS95" s="364"/>
      <c r="IT95" s="364"/>
      <c r="IU95" s="364"/>
      <c r="IV95" s="364"/>
      <c r="IW95" s="364"/>
      <c r="IX95" s="364"/>
      <c r="IY95" s="364"/>
      <c r="IZ95" s="364"/>
      <c r="JA95" s="364"/>
      <c r="JB95" s="364"/>
      <c r="JC95" s="364"/>
      <c r="JD95" s="364"/>
      <c r="JE95" s="364"/>
      <c r="JF95" s="364"/>
      <c r="JG95" s="364"/>
      <c r="JH95" s="364"/>
      <c r="JI95" s="364"/>
      <c r="JJ95" s="364"/>
      <c r="JK95" s="364"/>
      <c r="JL95" s="364"/>
      <c r="JM95" s="364"/>
      <c r="JN95" s="364"/>
      <c r="JO95" s="364"/>
      <c r="JP95" s="364"/>
      <c r="JQ95" s="364"/>
      <c r="JR95" s="364"/>
      <c r="JS95" s="364"/>
      <c r="JT95" s="364"/>
      <c r="JU95" s="364"/>
      <c r="JV95" s="364"/>
      <c r="JW95" s="364"/>
      <c r="JX95" s="364"/>
      <c r="JY95" s="364"/>
      <c r="JZ95" s="364"/>
      <c r="KA95" s="364"/>
      <c r="KB95" s="364"/>
      <c r="KC95" s="364"/>
      <c r="KD95" s="364"/>
      <c r="KE95" s="364"/>
      <c r="KF95" s="364"/>
      <c r="KG95" s="364"/>
      <c r="KH95" s="364"/>
      <c r="KI95" s="364"/>
      <c r="KJ95" s="364"/>
      <c r="KK95" s="364"/>
      <c r="KL95" s="364"/>
      <c r="KM95" s="364"/>
      <c r="KN95" s="364"/>
      <c r="KO95" s="364"/>
      <c r="KP95" s="364"/>
      <c r="KQ95" s="364"/>
      <c r="KR95" s="364"/>
      <c r="KS95" s="364"/>
      <c r="KT95" s="364"/>
      <c r="KU95" s="364"/>
      <c r="KV95" s="364"/>
      <c r="KW95" s="364"/>
      <c r="KX95" s="364"/>
      <c r="KY95" s="364"/>
      <c r="KZ95" s="364"/>
      <c r="LA95" s="364"/>
      <c r="LB95" s="364"/>
      <c r="LC95" s="364"/>
      <c r="LD95" s="364"/>
      <c r="LE95" s="364"/>
      <c r="LF95" s="364"/>
      <c r="LG95" s="364"/>
      <c r="LH95" s="364"/>
      <c r="LI95" s="364"/>
      <c r="LJ95" s="364"/>
      <c r="LK95" s="364"/>
      <c r="LL95" s="364"/>
      <c r="LM95" s="364"/>
      <c r="LN95" s="364"/>
      <c r="LO95" s="364"/>
      <c r="LP95" s="364"/>
      <c r="LQ95" s="364"/>
      <c r="LR95" s="364"/>
      <c r="LS95" s="364"/>
      <c r="LT95" s="364"/>
      <c r="LU95" s="364"/>
      <c r="LV95" s="364"/>
      <c r="LW95" s="364"/>
      <c r="LX95" s="364"/>
      <c r="LY95" s="364"/>
      <c r="LZ95" s="364"/>
      <c r="MA95" s="364"/>
      <c r="MB95" s="364"/>
      <c r="MC95" s="364"/>
      <c r="MD95" s="364"/>
      <c r="ME95" s="364"/>
      <c r="MF95" s="364"/>
      <c r="MG95" s="364"/>
      <c r="MH95" s="364"/>
      <c r="MI95" s="364"/>
      <c r="MJ95" s="364"/>
      <c r="MK95" s="364"/>
      <c r="ML95" s="364"/>
      <c r="MM95" s="364"/>
      <c r="MN95" s="364"/>
      <c r="MO95" s="364"/>
      <c r="MP95" s="364"/>
      <c r="MQ95" s="364"/>
      <c r="MR95" s="364"/>
      <c r="MS95" s="364"/>
      <c r="MT95" s="364"/>
      <c r="MU95" s="364"/>
      <c r="MV95" s="364"/>
      <c r="MW95" s="364"/>
      <c r="MX95" s="364"/>
      <c r="MY95" s="364"/>
      <c r="MZ95" s="364"/>
      <c r="NA95" s="364"/>
      <c r="NB95" s="364"/>
      <c r="NC95" s="364"/>
      <c r="ND95" s="364"/>
      <c r="NE95" s="364"/>
      <c r="NF95" s="364"/>
      <c r="NG95" s="364"/>
      <c r="NH95" s="364"/>
      <c r="NI95" s="364"/>
      <c r="NJ95" s="364"/>
      <c r="NK95" s="364"/>
      <c r="NL95" s="364"/>
      <c r="NM95" s="364"/>
      <c r="NN95" s="364"/>
      <c r="NO95" s="364"/>
      <c r="NP95" s="364"/>
      <c r="NQ95" s="364"/>
      <c r="NR95" s="364"/>
      <c r="NS95" s="364"/>
      <c r="NT95" s="364"/>
      <c r="NU95" s="364"/>
      <c r="NV95" s="364"/>
      <c r="NW95" s="364"/>
      <c r="NX95" s="364"/>
      <c r="NY95" s="364"/>
      <c r="NZ95" s="364"/>
      <c r="OA95" s="364"/>
      <c r="OB95" s="364"/>
      <c r="OC95" s="364"/>
      <c r="OD95" s="364"/>
      <c r="OE95" s="364"/>
      <c r="OF95" s="364"/>
      <c r="OG95" s="364"/>
      <c r="OH95" s="364"/>
      <c r="OI95" s="364"/>
      <c r="OJ95" s="364"/>
      <c r="OK95" s="364"/>
      <c r="OL95" s="364"/>
      <c r="OM95" s="364"/>
      <c r="ON95" s="364"/>
      <c r="OO95" s="364"/>
      <c r="OP95" s="364"/>
      <c r="OQ95" s="364"/>
      <c r="OR95" s="364"/>
      <c r="OS95" s="364"/>
      <c r="OT95" s="364"/>
      <c r="OU95" s="364"/>
      <c r="OV95" s="364"/>
      <c r="OW95" s="364"/>
      <c r="OX95" s="364"/>
      <c r="OY95" s="364"/>
      <c r="OZ95" s="364"/>
      <c r="PA95" s="364"/>
      <c r="PB95" s="364"/>
      <c r="PC95" s="364"/>
      <c r="PD95" s="364"/>
      <c r="PE95" s="364"/>
      <c r="PF95" s="364"/>
      <c r="PG95" s="364"/>
      <c r="PH95" s="364"/>
      <c r="PI95" s="364"/>
      <c r="PJ95" s="364"/>
      <c r="PK95" s="364"/>
      <c r="PL95" s="364"/>
      <c r="PM95" s="364"/>
    </row>
    <row r="96" spans="1:429" ht="15">
      <c r="A96" s="363" t="s">
        <v>669</v>
      </c>
      <c r="B96" s="364">
        <f t="shared" si="125"/>
        <v>0</v>
      </c>
      <c r="C96" s="364">
        <f t="shared" si="126"/>
        <v>0</v>
      </c>
      <c r="D96" s="364">
        <f t="shared" si="127"/>
        <v>0</v>
      </c>
      <c r="E96" s="364">
        <f t="shared" si="128"/>
        <v>0</v>
      </c>
      <c r="F96" s="364">
        <f t="shared" si="129"/>
        <v>0</v>
      </c>
      <c r="G96" s="364">
        <f t="shared" si="130"/>
        <v>0</v>
      </c>
      <c r="H96" s="364">
        <f t="shared" si="131"/>
        <v>0</v>
      </c>
      <c r="I96" s="364">
        <f t="shared" si="132"/>
        <v>0</v>
      </c>
      <c r="J96" s="364">
        <f t="shared" si="133"/>
        <v>0</v>
      </c>
      <c r="K96" s="364">
        <f t="shared" si="134"/>
        <v>0</v>
      </c>
      <c r="L96" s="364">
        <f t="shared" si="135"/>
        <v>0</v>
      </c>
      <c r="M96" s="364">
        <f t="shared" si="136"/>
        <v>0</v>
      </c>
      <c r="N96" s="364">
        <f t="shared" si="137"/>
        <v>0</v>
      </c>
      <c r="O96" s="364">
        <f t="shared" si="138"/>
        <v>0</v>
      </c>
      <c r="P96" s="364">
        <f t="shared" si="139"/>
        <v>0</v>
      </c>
      <c r="Q96" s="364">
        <f t="shared" si="140"/>
        <v>0</v>
      </c>
      <c r="R96" s="364">
        <f t="shared" si="141"/>
        <v>0</v>
      </c>
      <c r="S96" s="364">
        <f t="shared" si="142"/>
        <v>0</v>
      </c>
      <c r="T96" s="364">
        <f t="shared" si="143"/>
        <v>0</v>
      </c>
      <c r="U96" s="364">
        <f t="shared" si="144"/>
        <v>0</v>
      </c>
      <c r="V96" s="364">
        <f t="shared" si="145"/>
        <v>0</v>
      </c>
      <c r="W96" s="364">
        <f t="shared" si="146"/>
        <v>0</v>
      </c>
      <c r="X96" s="364">
        <f t="shared" si="147"/>
        <v>0</v>
      </c>
      <c r="Y96" s="364">
        <f t="shared" si="148"/>
        <v>0</v>
      </c>
      <c r="Z96" s="364">
        <f t="shared" si="149"/>
        <v>0</v>
      </c>
      <c r="AA96" s="364">
        <f t="shared" si="150"/>
        <v>0</v>
      </c>
      <c r="AB96" s="364">
        <f t="shared" si="151"/>
        <v>0</v>
      </c>
      <c r="AC96" s="364">
        <f t="shared" si="152"/>
        <v>0</v>
      </c>
      <c r="AD96" s="364">
        <f t="shared" si="153"/>
        <v>0</v>
      </c>
      <c r="AE96" s="364">
        <f t="shared" si="154"/>
        <v>0</v>
      </c>
      <c r="AF96" s="364">
        <f t="shared" si="155"/>
        <v>0</v>
      </c>
      <c r="AG96" s="364"/>
      <c r="AH96" s="364"/>
      <c r="AI96" s="364"/>
      <c r="AJ96" s="364"/>
      <c r="AK96" s="364"/>
      <c r="AL96" s="364"/>
      <c r="AM96" s="364"/>
      <c r="AN96" s="364"/>
      <c r="AO96" s="364"/>
      <c r="AP96" s="364"/>
      <c r="AQ96" s="364"/>
      <c r="AR96" s="364"/>
      <c r="AS96" s="364"/>
      <c r="AT96" s="364"/>
      <c r="AU96" s="364"/>
      <c r="AV96" s="364"/>
      <c r="AW96" s="364"/>
      <c r="AX96" s="364"/>
      <c r="AY96" s="364"/>
      <c r="AZ96" s="364"/>
      <c r="BA96" s="364"/>
      <c r="BB96" s="364"/>
      <c r="BC96" s="364"/>
      <c r="BD96" s="364"/>
      <c r="BE96" s="364"/>
      <c r="BF96" s="364"/>
      <c r="BG96" s="364"/>
      <c r="BH96" s="364"/>
      <c r="BI96" s="364"/>
      <c r="BJ96" s="364"/>
      <c r="BK96" s="364"/>
      <c r="BL96" s="364"/>
      <c r="BM96" s="364"/>
      <c r="BN96" s="364"/>
      <c r="BO96" s="364"/>
      <c r="BP96" s="364"/>
      <c r="BQ96" s="364"/>
      <c r="BR96" s="364"/>
      <c r="BS96" s="364"/>
      <c r="BT96" s="364"/>
      <c r="BU96" s="364"/>
      <c r="BV96" s="364"/>
      <c r="BW96" s="364"/>
      <c r="BX96" s="364"/>
      <c r="BY96" s="364"/>
      <c r="BZ96" s="364"/>
      <c r="CA96" s="364"/>
      <c r="CB96" s="364"/>
      <c r="CC96" s="364"/>
      <c r="CD96" s="364"/>
      <c r="CE96" s="364"/>
      <c r="CF96" s="364"/>
      <c r="CG96" s="364"/>
      <c r="CH96" s="364"/>
      <c r="CI96" s="364"/>
      <c r="CJ96" s="364"/>
      <c r="CK96" s="364"/>
      <c r="CL96" s="364"/>
      <c r="CM96" s="364"/>
      <c r="CN96" s="364"/>
      <c r="CO96" s="364"/>
      <c r="CP96" s="364"/>
      <c r="CQ96" s="364"/>
      <c r="CR96" s="364"/>
      <c r="CS96" s="364"/>
      <c r="CT96" s="364"/>
      <c r="CU96" s="364"/>
      <c r="CV96" s="364"/>
      <c r="CW96" s="364"/>
      <c r="CX96" s="364"/>
      <c r="CY96" s="364"/>
      <c r="CZ96" s="364"/>
      <c r="DA96" s="364"/>
      <c r="DB96" s="364"/>
      <c r="DC96" s="364"/>
      <c r="DD96" s="364"/>
      <c r="DE96" s="364"/>
      <c r="DF96" s="364"/>
      <c r="DG96" s="364"/>
      <c r="DH96" s="364"/>
      <c r="DI96" s="364"/>
      <c r="DJ96" s="364"/>
      <c r="DK96" s="364"/>
      <c r="DL96" s="364"/>
      <c r="DM96" s="364"/>
      <c r="DN96" s="364"/>
      <c r="DO96" s="364"/>
      <c r="DP96" s="364"/>
      <c r="DQ96" s="364"/>
      <c r="DR96" s="364"/>
      <c r="DS96" s="364"/>
      <c r="DT96" s="364"/>
      <c r="DU96" s="364"/>
      <c r="DV96" s="364"/>
      <c r="DW96" s="364"/>
      <c r="DX96" s="364"/>
      <c r="DY96" s="364"/>
      <c r="DZ96" s="364"/>
      <c r="EA96" s="364"/>
      <c r="EB96" s="364"/>
      <c r="EC96" s="364"/>
      <c r="ED96" s="364"/>
      <c r="EE96" s="364"/>
      <c r="EF96" s="364"/>
      <c r="EG96" s="364"/>
      <c r="EH96" s="364"/>
      <c r="EI96" s="364"/>
      <c r="EJ96" s="364"/>
      <c r="EK96" s="364"/>
      <c r="EL96" s="364"/>
      <c r="EM96" s="364"/>
      <c r="EN96" s="364"/>
      <c r="EO96" s="364"/>
      <c r="EP96" s="364"/>
      <c r="EQ96" s="364"/>
      <c r="ER96" s="364"/>
      <c r="ES96" s="364"/>
      <c r="ET96" s="364"/>
      <c r="EU96" s="364"/>
      <c r="EV96" s="364"/>
      <c r="EW96" s="364"/>
      <c r="EX96" s="364"/>
      <c r="EY96" s="364"/>
      <c r="EZ96" s="364"/>
      <c r="FA96" s="364"/>
      <c r="FB96" s="364"/>
      <c r="FC96" s="364"/>
      <c r="FD96" s="364"/>
      <c r="FE96" s="364"/>
      <c r="FF96" s="364"/>
      <c r="FG96" s="364"/>
      <c r="FH96" s="364"/>
      <c r="FI96" s="364"/>
      <c r="FJ96" s="364"/>
      <c r="FK96" s="364"/>
      <c r="FL96" s="364"/>
      <c r="FM96" s="364"/>
      <c r="FN96" s="364"/>
      <c r="FO96" s="364"/>
      <c r="FP96" s="364"/>
      <c r="FQ96" s="364"/>
      <c r="FR96" s="364"/>
      <c r="FS96" s="364"/>
      <c r="FT96" s="364"/>
      <c r="FU96" s="364"/>
      <c r="FV96" s="364"/>
      <c r="FW96" s="364"/>
      <c r="FX96" s="364"/>
      <c r="FY96" s="364"/>
      <c r="FZ96" s="364"/>
      <c r="GA96" s="364"/>
      <c r="GB96" s="364"/>
      <c r="GC96" s="364"/>
      <c r="GD96" s="364"/>
      <c r="GE96" s="364"/>
      <c r="GF96" s="364"/>
      <c r="GG96" s="364"/>
      <c r="GH96" s="364"/>
      <c r="GI96" s="364"/>
      <c r="GJ96" s="364"/>
      <c r="GK96" s="364"/>
      <c r="GL96" s="364"/>
      <c r="GM96" s="364"/>
      <c r="GN96" s="364"/>
      <c r="GO96" s="364"/>
      <c r="GP96" s="364"/>
      <c r="GQ96" s="364"/>
      <c r="GR96" s="364"/>
      <c r="GS96" s="364"/>
      <c r="GT96" s="364"/>
      <c r="GU96" s="364"/>
      <c r="GV96" s="364"/>
      <c r="GW96" s="364"/>
      <c r="GX96" s="364"/>
      <c r="GY96" s="364"/>
      <c r="GZ96" s="364"/>
      <c r="HA96" s="364"/>
      <c r="HB96" s="364"/>
      <c r="HC96" s="364"/>
      <c r="HD96" s="364"/>
      <c r="HE96" s="364"/>
      <c r="HF96" s="364"/>
      <c r="HG96" s="364"/>
      <c r="HH96" s="364"/>
      <c r="HI96" s="364"/>
      <c r="HJ96" s="364"/>
      <c r="HK96" s="364"/>
      <c r="HL96" s="364"/>
      <c r="HM96" s="364"/>
      <c r="HN96" s="364"/>
      <c r="HO96" s="364"/>
      <c r="HP96" s="364"/>
      <c r="HQ96" s="364"/>
      <c r="HR96" s="364"/>
      <c r="HS96" s="364"/>
      <c r="HT96" s="364"/>
      <c r="HU96" s="364"/>
      <c r="HV96" s="364"/>
      <c r="HW96" s="364"/>
      <c r="HX96" s="364"/>
      <c r="HY96" s="364"/>
      <c r="HZ96" s="364"/>
      <c r="IA96" s="364"/>
      <c r="IB96" s="364"/>
      <c r="IC96" s="364"/>
      <c r="ID96" s="364"/>
      <c r="IE96" s="364"/>
      <c r="IF96" s="364"/>
      <c r="IG96" s="364"/>
      <c r="IH96" s="364"/>
      <c r="II96" s="364"/>
      <c r="IJ96" s="364"/>
      <c r="IK96" s="364"/>
      <c r="IL96" s="364"/>
      <c r="IM96" s="364"/>
      <c r="IN96" s="364"/>
      <c r="IO96" s="364"/>
      <c r="IP96" s="364"/>
      <c r="IQ96" s="364"/>
      <c r="IR96" s="364"/>
      <c r="IS96" s="364"/>
      <c r="IT96" s="364"/>
      <c r="IU96" s="364"/>
      <c r="IV96" s="364"/>
      <c r="IW96" s="364"/>
      <c r="IX96" s="364"/>
      <c r="IY96" s="364"/>
      <c r="IZ96" s="364"/>
      <c r="JA96" s="364"/>
      <c r="JB96" s="364"/>
      <c r="JC96" s="364"/>
      <c r="JD96" s="364"/>
      <c r="JE96" s="364"/>
      <c r="JF96" s="364"/>
      <c r="JG96" s="364"/>
      <c r="JH96" s="364"/>
      <c r="JI96" s="364"/>
      <c r="JJ96" s="364"/>
      <c r="JK96" s="364"/>
      <c r="JL96" s="364"/>
      <c r="JM96" s="364"/>
      <c r="JN96" s="364"/>
      <c r="JO96" s="364"/>
      <c r="JP96" s="364"/>
      <c r="JQ96" s="364"/>
      <c r="JR96" s="364"/>
      <c r="JS96" s="364"/>
      <c r="JT96" s="364"/>
      <c r="JU96" s="364"/>
      <c r="JV96" s="364"/>
      <c r="JW96" s="364"/>
      <c r="JX96" s="364"/>
      <c r="JY96" s="364"/>
      <c r="JZ96" s="364"/>
      <c r="KA96" s="364"/>
      <c r="KB96" s="364"/>
      <c r="KC96" s="364"/>
      <c r="KD96" s="364"/>
      <c r="KE96" s="364"/>
      <c r="KF96" s="364"/>
      <c r="KG96" s="364"/>
      <c r="KH96" s="364"/>
      <c r="KI96" s="364"/>
      <c r="KJ96" s="364"/>
      <c r="KK96" s="364"/>
      <c r="KL96" s="364"/>
      <c r="KM96" s="364"/>
      <c r="KN96" s="364"/>
      <c r="KO96" s="364"/>
      <c r="KP96" s="364"/>
      <c r="KQ96" s="364"/>
      <c r="KR96" s="364"/>
      <c r="KS96" s="364"/>
      <c r="KT96" s="364"/>
      <c r="KU96" s="364"/>
      <c r="KV96" s="364"/>
      <c r="KW96" s="364"/>
      <c r="KX96" s="364"/>
      <c r="KY96" s="364"/>
      <c r="KZ96" s="364"/>
      <c r="LA96" s="364"/>
      <c r="LB96" s="364"/>
      <c r="LC96" s="364"/>
      <c r="LD96" s="364"/>
      <c r="LE96" s="364"/>
      <c r="LF96" s="364"/>
      <c r="LG96" s="364"/>
      <c r="LH96" s="364"/>
      <c r="LI96" s="364"/>
      <c r="LJ96" s="364"/>
      <c r="LK96" s="364"/>
      <c r="LL96" s="364"/>
      <c r="LM96" s="364"/>
      <c r="LN96" s="364"/>
      <c r="LO96" s="364"/>
      <c r="LP96" s="364"/>
      <c r="LQ96" s="364"/>
      <c r="LR96" s="364"/>
      <c r="LS96" s="364"/>
      <c r="LT96" s="364"/>
      <c r="LU96" s="364"/>
      <c r="LV96" s="364"/>
      <c r="LW96" s="364"/>
      <c r="LX96" s="364"/>
      <c r="LY96" s="364"/>
      <c r="LZ96" s="364"/>
      <c r="MA96" s="364"/>
      <c r="MB96" s="364"/>
      <c r="MC96" s="364"/>
      <c r="MD96" s="364"/>
      <c r="ME96" s="364"/>
      <c r="MF96" s="364"/>
      <c r="MG96" s="364"/>
      <c r="MH96" s="364"/>
      <c r="MI96" s="364"/>
      <c r="MJ96" s="364"/>
      <c r="MK96" s="364"/>
      <c r="ML96" s="364"/>
      <c r="MM96" s="364"/>
      <c r="MN96" s="364"/>
      <c r="MO96" s="364"/>
      <c r="MP96" s="364"/>
      <c r="MQ96" s="364"/>
      <c r="MR96" s="364"/>
      <c r="MS96" s="364"/>
      <c r="MT96" s="364"/>
      <c r="MU96" s="364"/>
      <c r="MV96" s="364"/>
      <c r="MW96" s="364"/>
      <c r="MX96" s="364"/>
      <c r="MY96" s="364"/>
      <c r="MZ96" s="364"/>
      <c r="NA96" s="364"/>
      <c r="NB96" s="364"/>
      <c r="NC96" s="364"/>
      <c r="ND96" s="364"/>
      <c r="NE96" s="364"/>
      <c r="NF96" s="364"/>
      <c r="NG96" s="364"/>
      <c r="NH96" s="364"/>
      <c r="NI96" s="364"/>
      <c r="NJ96" s="364"/>
      <c r="NK96" s="364"/>
      <c r="NL96" s="364"/>
      <c r="NM96" s="364"/>
      <c r="NN96" s="364"/>
      <c r="NO96" s="364"/>
      <c r="NP96" s="364"/>
      <c r="NQ96" s="364"/>
      <c r="NR96" s="364"/>
      <c r="NS96" s="364"/>
      <c r="NT96" s="364"/>
      <c r="NU96" s="364"/>
      <c r="NV96" s="364"/>
      <c r="NW96" s="364"/>
      <c r="NX96" s="364"/>
      <c r="NY96" s="364"/>
      <c r="NZ96" s="364"/>
      <c r="OA96" s="364"/>
      <c r="OB96" s="364"/>
      <c r="OC96" s="364"/>
      <c r="OD96" s="364"/>
      <c r="OE96" s="364"/>
      <c r="OF96" s="364"/>
      <c r="OG96" s="364"/>
      <c r="OH96" s="364"/>
      <c r="OI96" s="364"/>
      <c r="OJ96" s="364"/>
      <c r="OK96" s="364"/>
      <c r="OL96" s="364"/>
      <c r="OM96" s="364"/>
      <c r="ON96" s="364"/>
      <c r="OO96" s="364"/>
      <c r="OP96" s="364"/>
      <c r="OQ96" s="364"/>
      <c r="OR96" s="364"/>
      <c r="OS96" s="364"/>
      <c r="OT96" s="364"/>
      <c r="OU96" s="364"/>
      <c r="OV96" s="364"/>
      <c r="OW96" s="364"/>
      <c r="OX96" s="364"/>
      <c r="OY96" s="364"/>
      <c r="OZ96" s="364"/>
      <c r="PA96" s="364"/>
      <c r="PB96" s="364"/>
      <c r="PC96" s="364"/>
      <c r="PD96" s="364"/>
      <c r="PE96" s="364"/>
      <c r="PF96" s="364"/>
      <c r="PG96" s="364"/>
      <c r="PH96" s="364"/>
      <c r="PI96" s="364"/>
      <c r="PJ96" s="364"/>
      <c r="PK96" s="364"/>
      <c r="PL96" s="364"/>
      <c r="PM96" s="364"/>
    </row>
    <row r="97" spans="1:429" ht="15">
      <c r="A97" s="363" t="s">
        <v>670</v>
      </c>
      <c r="B97" s="364">
        <f t="shared" si="125"/>
        <v>0</v>
      </c>
      <c r="C97" s="364">
        <f t="shared" si="126"/>
        <v>0</v>
      </c>
      <c r="D97" s="364">
        <f t="shared" si="127"/>
        <v>0</v>
      </c>
      <c r="E97" s="364">
        <f t="shared" si="128"/>
        <v>0</v>
      </c>
      <c r="F97" s="364">
        <f t="shared" si="129"/>
        <v>0</v>
      </c>
      <c r="G97" s="364">
        <f t="shared" si="130"/>
        <v>0</v>
      </c>
      <c r="H97" s="364">
        <f t="shared" si="131"/>
        <v>0</v>
      </c>
      <c r="I97" s="364">
        <f t="shared" si="132"/>
        <v>0</v>
      </c>
      <c r="J97" s="364">
        <f t="shared" si="133"/>
        <v>0</v>
      </c>
      <c r="K97" s="364">
        <f t="shared" si="134"/>
        <v>0</v>
      </c>
      <c r="L97" s="364">
        <f t="shared" si="135"/>
        <v>0</v>
      </c>
      <c r="M97" s="364">
        <f t="shared" si="136"/>
        <v>0</v>
      </c>
      <c r="N97" s="364">
        <f t="shared" si="137"/>
        <v>0</v>
      </c>
      <c r="O97" s="364">
        <f t="shared" si="138"/>
        <v>0</v>
      </c>
      <c r="P97" s="364">
        <f t="shared" si="139"/>
        <v>0</v>
      </c>
      <c r="Q97" s="364">
        <f t="shared" si="140"/>
        <v>0</v>
      </c>
      <c r="R97" s="364">
        <f t="shared" si="141"/>
        <v>0</v>
      </c>
      <c r="S97" s="364">
        <f t="shared" si="142"/>
        <v>0</v>
      </c>
      <c r="T97" s="364">
        <f t="shared" si="143"/>
        <v>0</v>
      </c>
      <c r="U97" s="364">
        <f t="shared" si="144"/>
        <v>0</v>
      </c>
      <c r="V97" s="364">
        <f t="shared" si="145"/>
        <v>0</v>
      </c>
      <c r="W97" s="364">
        <f t="shared" si="146"/>
        <v>0</v>
      </c>
      <c r="X97" s="364">
        <f t="shared" si="147"/>
        <v>0</v>
      </c>
      <c r="Y97" s="364">
        <f t="shared" si="148"/>
        <v>0</v>
      </c>
      <c r="Z97" s="364">
        <f t="shared" si="149"/>
        <v>0</v>
      </c>
      <c r="AA97" s="364">
        <f t="shared" si="150"/>
        <v>0</v>
      </c>
      <c r="AB97" s="364">
        <f t="shared" si="151"/>
        <v>0</v>
      </c>
      <c r="AC97" s="364">
        <f t="shared" si="152"/>
        <v>0</v>
      </c>
      <c r="AD97" s="364">
        <f t="shared" si="153"/>
        <v>0</v>
      </c>
      <c r="AE97" s="364">
        <f t="shared" si="154"/>
        <v>0</v>
      </c>
      <c r="AF97" s="364">
        <f t="shared" si="155"/>
        <v>0</v>
      </c>
      <c r="AG97" s="364"/>
      <c r="AH97" s="364"/>
      <c r="AI97" s="364"/>
      <c r="AJ97" s="364"/>
      <c r="AK97" s="364"/>
      <c r="AL97" s="364"/>
      <c r="AM97" s="364"/>
      <c r="AN97" s="364"/>
      <c r="AO97" s="364"/>
      <c r="AP97" s="364"/>
      <c r="AQ97" s="364"/>
      <c r="AR97" s="364"/>
      <c r="AS97" s="364"/>
      <c r="AT97" s="364"/>
      <c r="AU97" s="364"/>
      <c r="AV97" s="364"/>
      <c r="AW97" s="364"/>
      <c r="AX97" s="364"/>
      <c r="AY97" s="364"/>
      <c r="AZ97" s="364"/>
      <c r="BA97" s="364"/>
      <c r="BB97" s="364"/>
      <c r="BC97" s="364"/>
      <c r="BD97" s="364"/>
      <c r="BE97" s="364"/>
      <c r="BF97" s="364"/>
      <c r="BG97" s="364"/>
      <c r="BH97" s="364"/>
      <c r="BI97" s="364"/>
      <c r="BJ97" s="364"/>
      <c r="BK97" s="364"/>
      <c r="BL97" s="364"/>
      <c r="BM97" s="364"/>
      <c r="BN97" s="364"/>
      <c r="BO97" s="364"/>
      <c r="BP97" s="364"/>
      <c r="BQ97" s="364"/>
      <c r="BR97" s="364"/>
      <c r="BS97" s="364"/>
      <c r="BT97" s="364"/>
      <c r="BU97" s="364"/>
      <c r="BV97" s="364"/>
      <c r="BW97" s="364"/>
      <c r="BX97" s="364"/>
      <c r="BY97" s="364"/>
      <c r="BZ97" s="364"/>
      <c r="CA97" s="364"/>
      <c r="CB97" s="364"/>
      <c r="CC97" s="364"/>
      <c r="CD97" s="364"/>
      <c r="CE97" s="364"/>
      <c r="CF97" s="364"/>
      <c r="CG97" s="364"/>
      <c r="CH97" s="364"/>
      <c r="CI97" s="364"/>
      <c r="CJ97" s="364"/>
      <c r="CK97" s="364"/>
      <c r="CL97" s="364"/>
      <c r="CM97" s="364"/>
      <c r="CN97" s="364"/>
      <c r="CO97" s="364"/>
      <c r="CP97" s="364"/>
      <c r="CQ97" s="364"/>
      <c r="CR97" s="364"/>
      <c r="CS97" s="364"/>
      <c r="CT97" s="364"/>
      <c r="CU97" s="364"/>
      <c r="CV97" s="364"/>
      <c r="CW97" s="364"/>
      <c r="CX97" s="364"/>
      <c r="CY97" s="364"/>
      <c r="CZ97" s="364"/>
      <c r="DA97" s="364"/>
      <c r="DB97" s="364"/>
      <c r="DC97" s="364"/>
      <c r="DD97" s="364"/>
      <c r="DE97" s="364"/>
      <c r="DF97" s="364"/>
      <c r="DG97" s="364"/>
      <c r="DH97" s="364"/>
      <c r="DI97" s="364"/>
      <c r="DJ97" s="364"/>
      <c r="DK97" s="364"/>
      <c r="DL97" s="364"/>
      <c r="DM97" s="364"/>
      <c r="DN97" s="364"/>
      <c r="DO97" s="364"/>
      <c r="DP97" s="364"/>
      <c r="DQ97" s="364"/>
      <c r="DR97" s="364"/>
      <c r="DS97" s="364"/>
      <c r="DT97" s="364"/>
      <c r="DU97" s="364"/>
      <c r="DV97" s="364"/>
      <c r="DW97" s="364"/>
      <c r="DX97" s="364"/>
      <c r="DY97" s="364"/>
      <c r="DZ97" s="364"/>
      <c r="EA97" s="364"/>
      <c r="EB97" s="364"/>
      <c r="EC97" s="364"/>
      <c r="ED97" s="364"/>
      <c r="EE97" s="364"/>
      <c r="EF97" s="364"/>
      <c r="EG97" s="364"/>
      <c r="EH97" s="364"/>
      <c r="EI97" s="364"/>
      <c r="EJ97" s="364"/>
      <c r="EK97" s="364"/>
      <c r="EL97" s="364"/>
      <c r="EM97" s="364"/>
      <c r="EN97" s="364"/>
      <c r="EO97" s="364"/>
      <c r="EP97" s="364"/>
      <c r="EQ97" s="364"/>
      <c r="ER97" s="364"/>
      <c r="ES97" s="364"/>
      <c r="ET97" s="364"/>
      <c r="EU97" s="364"/>
      <c r="EV97" s="364"/>
      <c r="EW97" s="364"/>
      <c r="EX97" s="364"/>
      <c r="EY97" s="364"/>
      <c r="EZ97" s="364"/>
      <c r="FA97" s="364"/>
      <c r="FB97" s="364"/>
      <c r="FC97" s="364"/>
      <c r="FD97" s="364"/>
      <c r="FE97" s="364"/>
      <c r="FF97" s="364"/>
      <c r="FG97" s="364"/>
      <c r="FH97" s="364"/>
      <c r="FI97" s="364"/>
      <c r="FJ97" s="364"/>
      <c r="FK97" s="364"/>
      <c r="FL97" s="364"/>
      <c r="FM97" s="364"/>
      <c r="FN97" s="364"/>
      <c r="FO97" s="364"/>
      <c r="FP97" s="364"/>
      <c r="FQ97" s="364"/>
      <c r="FR97" s="364"/>
      <c r="FS97" s="364"/>
      <c r="FT97" s="364"/>
      <c r="FU97" s="364"/>
      <c r="FV97" s="364"/>
      <c r="FW97" s="364"/>
      <c r="FX97" s="364"/>
      <c r="FY97" s="364"/>
      <c r="FZ97" s="364"/>
      <c r="GA97" s="364"/>
      <c r="GB97" s="364"/>
      <c r="GC97" s="364"/>
      <c r="GD97" s="364"/>
      <c r="GE97" s="364"/>
      <c r="GF97" s="364"/>
      <c r="GG97" s="364"/>
      <c r="GH97" s="364"/>
      <c r="GI97" s="364"/>
      <c r="GJ97" s="364"/>
      <c r="GK97" s="364"/>
      <c r="GL97" s="364"/>
      <c r="GM97" s="364"/>
      <c r="GN97" s="364"/>
      <c r="GO97" s="364"/>
      <c r="GP97" s="364"/>
      <c r="GQ97" s="364"/>
      <c r="GR97" s="364"/>
      <c r="GS97" s="364"/>
      <c r="GT97" s="364"/>
      <c r="GU97" s="364"/>
      <c r="GV97" s="364"/>
      <c r="GW97" s="364"/>
      <c r="GX97" s="364"/>
      <c r="GY97" s="364"/>
      <c r="GZ97" s="364"/>
      <c r="HA97" s="364"/>
      <c r="HB97" s="364"/>
      <c r="HC97" s="364"/>
      <c r="HD97" s="364"/>
      <c r="HE97" s="364"/>
      <c r="HF97" s="364"/>
      <c r="HG97" s="364"/>
      <c r="HH97" s="364"/>
      <c r="HI97" s="364"/>
      <c r="HJ97" s="364"/>
      <c r="HK97" s="364"/>
      <c r="HL97" s="364"/>
      <c r="HM97" s="364"/>
      <c r="HN97" s="364"/>
      <c r="HO97" s="364"/>
      <c r="HP97" s="364"/>
      <c r="HQ97" s="364"/>
      <c r="HR97" s="364"/>
      <c r="HS97" s="364"/>
      <c r="HT97" s="364"/>
      <c r="HU97" s="364"/>
      <c r="HV97" s="364"/>
      <c r="HW97" s="364"/>
      <c r="HX97" s="364"/>
      <c r="HY97" s="364"/>
      <c r="HZ97" s="364"/>
      <c r="IA97" s="364"/>
      <c r="IB97" s="364"/>
      <c r="IC97" s="364"/>
      <c r="ID97" s="364"/>
      <c r="IE97" s="364"/>
      <c r="IF97" s="364"/>
      <c r="IG97" s="364"/>
      <c r="IH97" s="364"/>
      <c r="II97" s="364"/>
      <c r="IJ97" s="364"/>
      <c r="IK97" s="364"/>
      <c r="IL97" s="364"/>
      <c r="IM97" s="364"/>
      <c r="IN97" s="364"/>
      <c r="IO97" s="364"/>
      <c r="IP97" s="364"/>
      <c r="IQ97" s="364"/>
      <c r="IR97" s="364"/>
      <c r="IS97" s="364"/>
      <c r="IT97" s="364"/>
      <c r="IU97" s="364"/>
      <c r="IV97" s="364"/>
      <c r="IW97" s="364"/>
      <c r="IX97" s="364"/>
      <c r="IY97" s="364"/>
      <c r="IZ97" s="364"/>
      <c r="JA97" s="364"/>
      <c r="JB97" s="364"/>
      <c r="JC97" s="364"/>
      <c r="JD97" s="364"/>
      <c r="JE97" s="364"/>
      <c r="JF97" s="364"/>
      <c r="JG97" s="364"/>
      <c r="JH97" s="364"/>
      <c r="JI97" s="364"/>
      <c r="JJ97" s="364"/>
      <c r="JK97" s="364"/>
      <c r="JL97" s="364"/>
      <c r="JM97" s="364"/>
      <c r="JN97" s="364"/>
      <c r="JO97" s="364"/>
      <c r="JP97" s="364"/>
      <c r="JQ97" s="364"/>
      <c r="JR97" s="364"/>
      <c r="JS97" s="364"/>
      <c r="JT97" s="364"/>
      <c r="JU97" s="364"/>
      <c r="JV97" s="364"/>
      <c r="JW97" s="364"/>
      <c r="JX97" s="364"/>
      <c r="JY97" s="364"/>
      <c r="JZ97" s="364"/>
      <c r="KA97" s="364"/>
      <c r="KB97" s="364"/>
      <c r="KC97" s="364"/>
      <c r="KD97" s="364"/>
      <c r="KE97" s="364"/>
      <c r="KF97" s="364"/>
      <c r="KG97" s="364"/>
      <c r="KH97" s="364"/>
      <c r="KI97" s="364"/>
      <c r="KJ97" s="364"/>
      <c r="KK97" s="364"/>
      <c r="KL97" s="364"/>
      <c r="KM97" s="364"/>
      <c r="KN97" s="364"/>
      <c r="KO97" s="364"/>
      <c r="KP97" s="364"/>
      <c r="KQ97" s="364"/>
      <c r="KR97" s="364"/>
      <c r="KS97" s="364"/>
      <c r="KT97" s="364"/>
      <c r="KU97" s="364"/>
      <c r="KV97" s="364"/>
      <c r="KW97" s="364"/>
      <c r="KX97" s="364"/>
      <c r="KY97" s="364"/>
      <c r="KZ97" s="364"/>
      <c r="LA97" s="364"/>
      <c r="LB97" s="364"/>
      <c r="LC97" s="364"/>
      <c r="LD97" s="364"/>
      <c r="LE97" s="364"/>
      <c r="LF97" s="364"/>
      <c r="LG97" s="364"/>
      <c r="LH97" s="364"/>
      <c r="LI97" s="364"/>
      <c r="LJ97" s="364"/>
      <c r="LK97" s="364"/>
      <c r="LL97" s="364"/>
      <c r="LM97" s="364"/>
      <c r="LN97" s="364"/>
      <c r="LO97" s="364"/>
      <c r="LP97" s="364"/>
      <c r="LQ97" s="364"/>
      <c r="LR97" s="364"/>
      <c r="LS97" s="364"/>
      <c r="LT97" s="364"/>
      <c r="LU97" s="364"/>
      <c r="LV97" s="364"/>
      <c r="LW97" s="364"/>
      <c r="LX97" s="364"/>
      <c r="LY97" s="364"/>
      <c r="LZ97" s="364"/>
      <c r="MA97" s="364"/>
      <c r="MB97" s="364"/>
      <c r="MC97" s="364"/>
      <c r="MD97" s="364"/>
      <c r="ME97" s="364"/>
      <c r="MF97" s="364"/>
      <c r="MG97" s="364"/>
      <c r="MH97" s="364"/>
      <c r="MI97" s="364"/>
      <c r="MJ97" s="364"/>
      <c r="MK97" s="364"/>
      <c r="ML97" s="364"/>
      <c r="MM97" s="364"/>
      <c r="MN97" s="364"/>
      <c r="MO97" s="364"/>
      <c r="MP97" s="364"/>
      <c r="MQ97" s="364"/>
      <c r="MR97" s="364"/>
      <c r="MS97" s="364"/>
      <c r="MT97" s="364"/>
      <c r="MU97" s="364"/>
      <c r="MV97" s="364"/>
      <c r="MW97" s="364"/>
      <c r="MX97" s="364"/>
      <c r="MY97" s="364"/>
      <c r="MZ97" s="364"/>
      <c r="NA97" s="364"/>
      <c r="NB97" s="364"/>
      <c r="NC97" s="364"/>
      <c r="ND97" s="364"/>
      <c r="NE97" s="364"/>
      <c r="NF97" s="364"/>
      <c r="NG97" s="364"/>
      <c r="NH97" s="364"/>
      <c r="NI97" s="364"/>
      <c r="NJ97" s="364"/>
      <c r="NK97" s="364"/>
      <c r="NL97" s="364"/>
      <c r="NM97" s="364"/>
      <c r="NN97" s="364"/>
      <c r="NO97" s="364"/>
      <c r="NP97" s="364"/>
      <c r="NQ97" s="364"/>
      <c r="NR97" s="364"/>
      <c r="NS97" s="364"/>
      <c r="NT97" s="364"/>
      <c r="NU97" s="364"/>
      <c r="NV97" s="364"/>
      <c r="NW97" s="364"/>
      <c r="NX97" s="364"/>
      <c r="NY97" s="364"/>
      <c r="NZ97" s="364"/>
      <c r="OA97" s="364"/>
      <c r="OB97" s="364"/>
      <c r="OC97" s="364"/>
      <c r="OD97" s="364"/>
      <c r="OE97" s="364"/>
      <c r="OF97" s="364"/>
      <c r="OG97" s="364"/>
      <c r="OH97" s="364"/>
      <c r="OI97" s="364"/>
      <c r="OJ97" s="364"/>
      <c r="OK97" s="364"/>
      <c r="OL97" s="364"/>
      <c r="OM97" s="364"/>
      <c r="ON97" s="364"/>
      <c r="OO97" s="364"/>
      <c r="OP97" s="364"/>
      <c r="OQ97" s="364"/>
      <c r="OR97" s="364"/>
      <c r="OS97" s="364"/>
      <c r="OT97" s="364"/>
      <c r="OU97" s="364"/>
      <c r="OV97" s="364"/>
      <c r="OW97" s="364"/>
      <c r="OX97" s="364"/>
      <c r="OY97" s="364"/>
      <c r="OZ97" s="364"/>
      <c r="PA97" s="364"/>
      <c r="PB97" s="364"/>
      <c r="PC97" s="364"/>
      <c r="PD97" s="364"/>
      <c r="PE97" s="364"/>
      <c r="PF97" s="364"/>
      <c r="PG97" s="364"/>
      <c r="PH97" s="364"/>
      <c r="PI97" s="364"/>
      <c r="PJ97" s="364"/>
      <c r="PK97" s="364"/>
      <c r="PL97" s="364"/>
      <c r="PM97" s="364"/>
    </row>
    <row r="98" spans="1:429" ht="15">
      <c r="A98" s="363" t="s">
        <v>671</v>
      </c>
      <c r="B98" s="364">
        <f t="shared" si="125"/>
        <v>0</v>
      </c>
      <c r="C98" s="364">
        <f t="shared" si="126"/>
        <v>0</v>
      </c>
      <c r="D98" s="364">
        <f t="shared" si="127"/>
        <v>0</v>
      </c>
      <c r="E98" s="364">
        <f t="shared" si="128"/>
        <v>0</v>
      </c>
      <c r="F98" s="364">
        <f t="shared" si="129"/>
        <v>0</v>
      </c>
      <c r="G98" s="364">
        <f t="shared" si="130"/>
        <v>0</v>
      </c>
      <c r="H98" s="364">
        <f t="shared" si="131"/>
        <v>0</v>
      </c>
      <c r="I98" s="364">
        <f t="shared" si="132"/>
        <v>0</v>
      </c>
      <c r="J98" s="364">
        <f t="shared" si="133"/>
        <v>0</v>
      </c>
      <c r="K98" s="364">
        <f t="shared" si="134"/>
        <v>0</v>
      </c>
      <c r="L98" s="364">
        <f t="shared" si="135"/>
        <v>0</v>
      </c>
      <c r="M98" s="364">
        <f t="shared" si="136"/>
        <v>0</v>
      </c>
      <c r="N98" s="364">
        <f t="shared" si="137"/>
        <v>0</v>
      </c>
      <c r="O98" s="364">
        <f t="shared" si="138"/>
        <v>0</v>
      </c>
      <c r="P98" s="364">
        <f t="shared" si="139"/>
        <v>0</v>
      </c>
      <c r="Q98" s="364">
        <f t="shared" si="140"/>
        <v>0</v>
      </c>
      <c r="R98" s="364">
        <f t="shared" si="141"/>
        <v>0</v>
      </c>
      <c r="S98" s="364">
        <f t="shared" si="142"/>
        <v>0</v>
      </c>
      <c r="T98" s="364">
        <f t="shared" si="143"/>
        <v>0</v>
      </c>
      <c r="U98" s="364">
        <f t="shared" si="144"/>
        <v>0</v>
      </c>
      <c r="V98" s="364">
        <f t="shared" si="145"/>
        <v>0</v>
      </c>
      <c r="W98" s="364">
        <f t="shared" si="146"/>
        <v>0</v>
      </c>
      <c r="X98" s="364">
        <f t="shared" si="147"/>
        <v>0</v>
      </c>
      <c r="Y98" s="364">
        <f t="shared" si="148"/>
        <v>0</v>
      </c>
      <c r="Z98" s="364">
        <f t="shared" si="149"/>
        <v>0</v>
      </c>
      <c r="AA98" s="364">
        <f t="shared" si="150"/>
        <v>0</v>
      </c>
      <c r="AB98" s="364">
        <f t="shared" si="151"/>
        <v>0</v>
      </c>
      <c r="AC98" s="364">
        <f t="shared" si="152"/>
        <v>0</v>
      </c>
      <c r="AD98" s="364">
        <f t="shared" si="153"/>
        <v>0</v>
      </c>
      <c r="AE98" s="364">
        <f t="shared" si="154"/>
        <v>0</v>
      </c>
      <c r="AF98" s="364">
        <f t="shared" si="155"/>
        <v>0</v>
      </c>
      <c r="AG98" s="364"/>
      <c r="AH98" s="364"/>
      <c r="AI98" s="364"/>
      <c r="AJ98" s="364"/>
      <c r="AK98" s="364"/>
      <c r="AL98" s="364"/>
      <c r="AM98" s="364"/>
      <c r="AN98" s="364"/>
      <c r="AO98" s="364"/>
      <c r="AP98" s="364"/>
      <c r="AQ98" s="364"/>
      <c r="AR98" s="364"/>
      <c r="AS98" s="364"/>
      <c r="AT98" s="364"/>
      <c r="AU98" s="364"/>
      <c r="AV98" s="364"/>
      <c r="AW98" s="364"/>
      <c r="AX98" s="364"/>
      <c r="AY98" s="364"/>
      <c r="AZ98" s="364"/>
      <c r="BA98" s="364"/>
      <c r="BB98" s="364"/>
      <c r="BC98" s="364"/>
      <c r="BD98" s="364"/>
      <c r="BE98" s="364"/>
      <c r="BF98" s="364"/>
      <c r="BG98" s="364"/>
      <c r="BH98" s="364"/>
      <c r="BI98" s="364"/>
      <c r="BJ98" s="364"/>
      <c r="BK98" s="364"/>
      <c r="BL98" s="364"/>
      <c r="BM98" s="364"/>
      <c r="BN98" s="364"/>
      <c r="BO98" s="364"/>
      <c r="BP98" s="364"/>
      <c r="BQ98" s="364"/>
      <c r="BR98" s="364"/>
      <c r="BS98" s="364"/>
      <c r="BT98" s="364"/>
      <c r="BU98" s="364"/>
      <c r="BV98" s="364"/>
      <c r="BW98" s="364"/>
      <c r="BX98" s="364"/>
      <c r="BY98" s="364"/>
      <c r="BZ98" s="364"/>
      <c r="CA98" s="364"/>
      <c r="CB98" s="364"/>
      <c r="CC98" s="364"/>
      <c r="CD98" s="364"/>
      <c r="CE98" s="364"/>
      <c r="CF98" s="364"/>
      <c r="CG98" s="364"/>
      <c r="CH98" s="364"/>
      <c r="CI98" s="364"/>
      <c r="CJ98" s="364"/>
      <c r="CK98" s="364"/>
      <c r="CL98" s="364"/>
      <c r="CM98" s="364"/>
      <c r="CN98" s="364"/>
      <c r="CO98" s="364"/>
      <c r="CP98" s="364"/>
      <c r="CQ98" s="364"/>
      <c r="CR98" s="364"/>
      <c r="CS98" s="364"/>
      <c r="CT98" s="364"/>
      <c r="CU98" s="364"/>
      <c r="CV98" s="364"/>
      <c r="CW98" s="364"/>
      <c r="CX98" s="364"/>
      <c r="CY98" s="364"/>
      <c r="CZ98" s="364"/>
      <c r="DA98" s="364"/>
      <c r="DB98" s="364"/>
      <c r="DC98" s="364"/>
      <c r="DD98" s="364"/>
      <c r="DE98" s="364"/>
      <c r="DF98" s="364"/>
      <c r="DG98" s="364"/>
      <c r="DH98" s="364"/>
      <c r="DI98" s="364"/>
      <c r="DJ98" s="364"/>
      <c r="DK98" s="364"/>
      <c r="DL98" s="364"/>
      <c r="DM98" s="364"/>
      <c r="DN98" s="364"/>
      <c r="DO98" s="364"/>
      <c r="DP98" s="364"/>
      <c r="DQ98" s="364"/>
      <c r="DR98" s="364"/>
      <c r="DS98" s="364"/>
      <c r="DT98" s="364"/>
      <c r="DU98" s="364"/>
      <c r="DV98" s="364"/>
      <c r="DW98" s="364"/>
      <c r="DX98" s="364"/>
      <c r="DY98" s="364"/>
      <c r="DZ98" s="364"/>
      <c r="EA98" s="364"/>
      <c r="EB98" s="364"/>
      <c r="EC98" s="364"/>
      <c r="ED98" s="364"/>
      <c r="EE98" s="364"/>
      <c r="EF98" s="364"/>
      <c r="EG98" s="364"/>
      <c r="EH98" s="364"/>
      <c r="EI98" s="364"/>
      <c r="EJ98" s="364"/>
      <c r="EK98" s="364"/>
      <c r="EL98" s="364"/>
      <c r="EM98" s="364"/>
      <c r="EN98" s="364"/>
      <c r="EO98" s="364"/>
      <c r="EP98" s="364"/>
      <c r="EQ98" s="364"/>
      <c r="ER98" s="364"/>
      <c r="ES98" s="364"/>
      <c r="ET98" s="364"/>
      <c r="EU98" s="364"/>
      <c r="EV98" s="364"/>
      <c r="EW98" s="364"/>
      <c r="EX98" s="364"/>
      <c r="EY98" s="364"/>
      <c r="EZ98" s="364"/>
      <c r="FA98" s="364"/>
      <c r="FB98" s="364"/>
      <c r="FC98" s="364"/>
      <c r="FD98" s="364"/>
      <c r="FE98" s="364"/>
      <c r="FF98" s="364"/>
      <c r="FG98" s="364"/>
      <c r="FH98" s="364"/>
      <c r="FI98" s="364"/>
      <c r="FJ98" s="364"/>
      <c r="FK98" s="364"/>
      <c r="FL98" s="364"/>
      <c r="FM98" s="364"/>
      <c r="FN98" s="364"/>
      <c r="FO98" s="364"/>
      <c r="FP98" s="364"/>
      <c r="FQ98" s="364"/>
      <c r="FR98" s="364"/>
      <c r="FS98" s="364"/>
      <c r="FT98" s="364"/>
      <c r="FU98" s="364"/>
      <c r="FV98" s="364"/>
      <c r="FW98" s="364"/>
      <c r="FX98" s="364"/>
      <c r="FY98" s="364"/>
      <c r="FZ98" s="364"/>
      <c r="GA98" s="364"/>
      <c r="GB98" s="364"/>
      <c r="GC98" s="364"/>
      <c r="GD98" s="364"/>
      <c r="GE98" s="364"/>
      <c r="GF98" s="364"/>
      <c r="GG98" s="364"/>
      <c r="GH98" s="364"/>
      <c r="GI98" s="364"/>
      <c r="GJ98" s="364"/>
      <c r="GK98" s="364"/>
      <c r="GL98" s="364"/>
      <c r="GM98" s="364"/>
      <c r="GN98" s="364"/>
      <c r="GO98" s="364"/>
      <c r="GP98" s="364"/>
      <c r="GQ98" s="364"/>
      <c r="GR98" s="364"/>
      <c r="GS98" s="364"/>
      <c r="GT98" s="364"/>
      <c r="GU98" s="364"/>
      <c r="GV98" s="364"/>
      <c r="GW98" s="364"/>
      <c r="GX98" s="364"/>
      <c r="GY98" s="364"/>
      <c r="GZ98" s="364"/>
      <c r="HA98" s="364"/>
      <c r="HB98" s="364"/>
      <c r="HC98" s="364"/>
      <c r="HD98" s="364"/>
      <c r="HE98" s="364"/>
      <c r="HF98" s="364"/>
      <c r="HG98" s="364"/>
      <c r="HH98" s="364"/>
      <c r="HI98" s="364"/>
      <c r="HJ98" s="364"/>
      <c r="HK98" s="364"/>
      <c r="HL98" s="364"/>
      <c r="HM98" s="364"/>
      <c r="HN98" s="364"/>
      <c r="HO98" s="364"/>
      <c r="HP98" s="364"/>
      <c r="HQ98" s="364"/>
      <c r="HR98" s="364"/>
      <c r="HS98" s="364"/>
      <c r="HT98" s="364"/>
      <c r="HU98" s="364"/>
      <c r="HV98" s="364"/>
      <c r="HW98" s="364"/>
      <c r="HX98" s="364"/>
      <c r="HY98" s="364"/>
      <c r="HZ98" s="364"/>
      <c r="IA98" s="364"/>
      <c r="IB98" s="364"/>
      <c r="IC98" s="364"/>
      <c r="ID98" s="364"/>
      <c r="IE98" s="364"/>
      <c r="IF98" s="364"/>
      <c r="IG98" s="364"/>
      <c r="IH98" s="364"/>
      <c r="II98" s="364"/>
      <c r="IJ98" s="364"/>
      <c r="IK98" s="364"/>
      <c r="IL98" s="364"/>
      <c r="IM98" s="364"/>
      <c r="IN98" s="364"/>
      <c r="IO98" s="364"/>
      <c r="IP98" s="364"/>
      <c r="IQ98" s="364"/>
      <c r="IR98" s="364"/>
      <c r="IS98" s="364"/>
      <c r="IT98" s="364"/>
      <c r="IU98" s="364"/>
      <c r="IV98" s="364"/>
      <c r="IW98" s="364"/>
      <c r="IX98" s="364"/>
      <c r="IY98" s="364"/>
      <c r="IZ98" s="364"/>
      <c r="JA98" s="364"/>
      <c r="JB98" s="364"/>
      <c r="JC98" s="364"/>
      <c r="JD98" s="364"/>
      <c r="JE98" s="364"/>
      <c r="JF98" s="364"/>
      <c r="JG98" s="364"/>
      <c r="JH98" s="364"/>
      <c r="JI98" s="364"/>
      <c r="JJ98" s="364"/>
      <c r="JK98" s="364"/>
      <c r="JL98" s="364"/>
      <c r="JM98" s="364"/>
      <c r="JN98" s="364"/>
      <c r="JO98" s="364"/>
      <c r="JP98" s="364"/>
      <c r="JQ98" s="364"/>
      <c r="JR98" s="364"/>
      <c r="JS98" s="364"/>
      <c r="JT98" s="364"/>
      <c r="JU98" s="364"/>
      <c r="JV98" s="364"/>
      <c r="JW98" s="364"/>
      <c r="JX98" s="364"/>
      <c r="JY98" s="364"/>
      <c r="JZ98" s="364"/>
      <c r="KA98" s="364"/>
      <c r="KB98" s="364"/>
      <c r="KC98" s="364"/>
      <c r="KD98" s="364"/>
      <c r="KE98" s="364"/>
      <c r="KF98" s="364"/>
      <c r="KG98" s="364"/>
      <c r="KH98" s="364"/>
      <c r="KI98" s="364"/>
      <c r="KJ98" s="364"/>
      <c r="KK98" s="364"/>
      <c r="KL98" s="364"/>
      <c r="KM98" s="364"/>
      <c r="KN98" s="364"/>
      <c r="KO98" s="364"/>
      <c r="KP98" s="364"/>
      <c r="KQ98" s="364"/>
      <c r="KR98" s="364"/>
      <c r="KS98" s="364"/>
      <c r="KT98" s="364"/>
      <c r="KU98" s="364"/>
      <c r="KV98" s="364"/>
      <c r="KW98" s="364"/>
      <c r="KX98" s="364"/>
      <c r="KY98" s="364"/>
      <c r="KZ98" s="364"/>
      <c r="LA98" s="364"/>
      <c r="LB98" s="364"/>
      <c r="LC98" s="364"/>
      <c r="LD98" s="364"/>
      <c r="LE98" s="364"/>
      <c r="LF98" s="364"/>
      <c r="LG98" s="364"/>
      <c r="LH98" s="364"/>
      <c r="LI98" s="364"/>
      <c r="LJ98" s="364"/>
      <c r="LK98" s="364"/>
      <c r="LL98" s="364"/>
      <c r="LM98" s="364"/>
      <c r="LN98" s="364"/>
      <c r="LO98" s="364"/>
      <c r="LP98" s="364"/>
      <c r="LQ98" s="364"/>
      <c r="LR98" s="364"/>
      <c r="LS98" s="364"/>
      <c r="LT98" s="364"/>
      <c r="LU98" s="364"/>
      <c r="LV98" s="364"/>
      <c r="LW98" s="364"/>
      <c r="LX98" s="364"/>
      <c r="LY98" s="364"/>
      <c r="LZ98" s="364"/>
      <c r="MA98" s="364"/>
      <c r="MB98" s="364"/>
      <c r="MC98" s="364"/>
      <c r="MD98" s="364"/>
      <c r="ME98" s="364"/>
      <c r="MF98" s="364"/>
      <c r="MG98" s="364"/>
      <c r="MH98" s="364"/>
      <c r="MI98" s="364"/>
      <c r="MJ98" s="364"/>
      <c r="MK98" s="364"/>
      <c r="ML98" s="364"/>
      <c r="MM98" s="364"/>
      <c r="MN98" s="364"/>
      <c r="MO98" s="364"/>
      <c r="MP98" s="364"/>
      <c r="MQ98" s="364"/>
      <c r="MR98" s="364"/>
      <c r="MS98" s="364"/>
      <c r="MT98" s="364"/>
      <c r="MU98" s="364"/>
      <c r="MV98" s="364"/>
      <c r="MW98" s="364"/>
      <c r="MX98" s="364"/>
      <c r="MY98" s="364"/>
      <c r="MZ98" s="364"/>
      <c r="NA98" s="364"/>
      <c r="NB98" s="364"/>
      <c r="NC98" s="364"/>
      <c r="ND98" s="364"/>
      <c r="NE98" s="364"/>
      <c r="NF98" s="364"/>
      <c r="NG98" s="364"/>
      <c r="NH98" s="364"/>
      <c r="NI98" s="364"/>
      <c r="NJ98" s="364"/>
      <c r="NK98" s="364"/>
      <c r="NL98" s="364"/>
      <c r="NM98" s="364"/>
      <c r="NN98" s="364"/>
      <c r="NO98" s="364"/>
      <c r="NP98" s="364"/>
      <c r="NQ98" s="364"/>
      <c r="NR98" s="364"/>
      <c r="NS98" s="364"/>
      <c r="NT98" s="364"/>
      <c r="NU98" s="364"/>
      <c r="NV98" s="364"/>
      <c r="NW98" s="364"/>
      <c r="NX98" s="364"/>
      <c r="NY98" s="364"/>
      <c r="NZ98" s="364"/>
      <c r="OA98" s="364"/>
      <c r="OB98" s="364"/>
      <c r="OC98" s="364"/>
      <c r="OD98" s="364"/>
      <c r="OE98" s="364"/>
      <c r="OF98" s="364"/>
      <c r="OG98" s="364"/>
      <c r="OH98" s="364"/>
      <c r="OI98" s="364"/>
      <c r="OJ98" s="364"/>
      <c r="OK98" s="364"/>
      <c r="OL98" s="364"/>
      <c r="OM98" s="364"/>
      <c r="ON98" s="364"/>
      <c r="OO98" s="364"/>
      <c r="OP98" s="364"/>
      <c r="OQ98" s="364"/>
      <c r="OR98" s="364"/>
      <c r="OS98" s="364"/>
      <c r="OT98" s="364"/>
      <c r="OU98" s="364"/>
      <c r="OV98" s="364"/>
      <c r="OW98" s="364"/>
      <c r="OX98" s="364"/>
      <c r="OY98" s="364"/>
      <c r="OZ98" s="364"/>
      <c r="PA98" s="364"/>
      <c r="PB98" s="364"/>
      <c r="PC98" s="364"/>
      <c r="PD98" s="364"/>
      <c r="PE98" s="364"/>
      <c r="PF98" s="364"/>
      <c r="PG98" s="364"/>
      <c r="PH98" s="364"/>
      <c r="PI98" s="364"/>
      <c r="PJ98" s="364"/>
      <c r="PK98" s="364"/>
      <c r="PL98" s="364"/>
      <c r="PM98" s="364"/>
    </row>
    <row r="99" spans="1:429" ht="15">
      <c r="A99" s="363" t="s">
        <v>672</v>
      </c>
      <c r="B99" s="364">
        <f t="shared" si="125"/>
        <v>0</v>
      </c>
      <c r="C99" s="364">
        <f t="shared" si="126"/>
        <v>0</v>
      </c>
      <c r="D99" s="364">
        <f t="shared" si="127"/>
        <v>0</v>
      </c>
      <c r="E99" s="364">
        <f t="shared" si="128"/>
        <v>0</v>
      </c>
      <c r="F99" s="364">
        <f t="shared" si="129"/>
        <v>0</v>
      </c>
      <c r="G99" s="364">
        <f t="shared" si="130"/>
        <v>0</v>
      </c>
      <c r="H99" s="364">
        <f t="shared" si="131"/>
        <v>0</v>
      </c>
      <c r="I99" s="364">
        <f t="shared" si="132"/>
        <v>0</v>
      </c>
      <c r="J99" s="364">
        <f t="shared" si="133"/>
        <v>0</v>
      </c>
      <c r="K99" s="364">
        <f t="shared" si="134"/>
        <v>0</v>
      </c>
      <c r="L99" s="364">
        <f t="shared" si="135"/>
        <v>0</v>
      </c>
      <c r="M99" s="364">
        <f t="shared" si="136"/>
        <v>0</v>
      </c>
      <c r="N99" s="364">
        <f t="shared" si="137"/>
        <v>0</v>
      </c>
      <c r="O99" s="364">
        <f t="shared" si="138"/>
        <v>0</v>
      </c>
      <c r="P99" s="364">
        <f t="shared" si="139"/>
        <v>0</v>
      </c>
      <c r="Q99" s="364">
        <f t="shared" si="140"/>
        <v>0</v>
      </c>
      <c r="R99" s="364">
        <f t="shared" si="141"/>
        <v>0</v>
      </c>
      <c r="S99" s="364">
        <f t="shared" si="142"/>
        <v>0</v>
      </c>
      <c r="T99" s="364">
        <f t="shared" si="143"/>
        <v>0</v>
      </c>
      <c r="U99" s="364">
        <f t="shared" si="144"/>
        <v>0</v>
      </c>
      <c r="V99" s="364">
        <f t="shared" si="145"/>
        <v>0</v>
      </c>
      <c r="W99" s="364">
        <f t="shared" si="146"/>
        <v>0</v>
      </c>
      <c r="X99" s="364">
        <f t="shared" si="147"/>
        <v>0</v>
      </c>
      <c r="Y99" s="364">
        <f t="shared" si="148"/>
        <v>0</v>
      </c>
      <c r="Z99" s="364">
        <f t="shared" si="149"/>
        <v>0</v>
      </c>
      <c r="AA99" s="364">
        <f t="shared" si="150"/>
        <v>0</v>
      </c>
      <c r="AB99" s="364">
        <f t="shared" si="151"/>
        <v>0</v>
      </c>
      <c r="AC99" s="364">
        <f t="shared" si="152"/>
        <v>0</v>
      </c>
      <c r="AD99" s="364">
        <f t="shared" si="153"/>
        <v>0</v>
      </c>
      <c r="AE99" s="364">
        <f t="shared" si="154"/>
        <v>0</v>
      </c>
      <c r="AF99" s="364">
        <f t="shared" si="155"/>
        <v>0</v>
      </c>
      <c r="AG99" s="364"/>
      <c r="AH99" s="364"/>
      <c r="AI99" s="364"/>
      <c r="AJ99" s="364"/>
      <c r="AK99" s="364"/>
      <c r="AL99" s="364"/>
      <c r="AM99" s="364"/>
      <c r="AN99" s="364"/>
      <c r="AO99" s="364"/>
      <c r="AP99" s="364"/>
      <c r="AQ99" s="364"/>
      <c r="AR99" s="364"/>
      <c r="AS99" s="364"/>
      <c r="AT99" s="364"/>
      <c r="AU99" s="364"/>
      <c r="AV99" s="364"/>
      <c r="AW99" s="364"/>
      <c r="AX99" s="364"/>
      <c r="AY99" s="364"/>
      <c r="AZ99" s="364"/>
      <c r="BA99" s="364"/>
      <c r="BB99" s="364"/>
      <c r="BC99" s="364"/>
      <c r="BD99" s="364"/>
      <c r="BE99" s="364"/>
      <c r="BF99" s="364"/>
      <c r="BG99" s="364"/>
      <c r="BH99" s="364"/>
      <c r="BI99" s="364"/>
      <c r="BJ99" s="364"/>
      <c r="BK99" s="364"/>
      <c r="BL99" s="364"/>
      <c r="BM99" s="364"/>
      <c r="BN99" s="364"/>
      <c r="BO99" s="364"/>
      <c r="BP99" s="364"/>
      <c r="BQ99" s="364"/>
      <c r="BR99" s="364"/>
      <c r="BS99" s="364"/>
      <c r="BT99" s="364"/>
      <c r="BU99" s="364"/>
      <c r="BV99" s="364"/>
      <c r="BW99" s="364"/>
      <c r="BX99" s="364"/>
      <c r="BY99" s="364"/>
      <c r="BZ99" s="364"/>
      <c r="CA99" s="364"/>
      <c r="CB99" s="364"/>
      <c r="CC99" s="364"/>
      <c r="CD99" s="364"/>
      <c r="CE99" s="364"/>
      <c r="CF99" s="364"/>
      <c r="CG99" s="364"/>
      <c r="CH99" s="364"/>
      <c r="CI99" s="364"/>
      <c r="CJ99" s="364"/>
      <c r="CK99" s="364"/>
      <c r="CL99" s="364"/>
      <c r="CM99" s="364"/>
      <c r="CN99" s="364"/>
      <c r="CO99" s="364"/>
      <c r="CP99" s="364"/>
      <c r="CQ99" s="364"/>
      <c r="CR99" s="364"/>
      <c r="CS99" s="364"/>
      <c r="CT99" s="364"/>
      <c r="CU99" s="364"/>
      <c r="CV99" s="364"/>
      <c r="CW99" s="364"/>
      <c r="CX99" s="364"/>
      <c r="CY99" s="364"/>
      <c r="CZ99" s="364"/>
      <c r="DA99" s="364"/>
      <c r="DB99" s="364"/>
      <c r="DC99" s="364"/>
      <c r="DD99" s="364"/>
      <c r="DE99" s="364"/>
      <c r="DF99" s="364"/>
      <c r="DG99" s="364"/>
      <c r="DH99" s="364"/>
      <c r="DI99" s="364"/>
      <c r="DJ99" s="364"/>
      <c r="DK99" s="364"/>
      <c r="DL99" s="364"/>
      <c r="DM99" s="364"/>
      <c r="DN99" s="364"/>
      <c r="DO99" s="364"/>
      <c r="DP99" s="364"/>
      <c r="DQ99" s="364"/>
      <c r="DR99" s="364"/>
      <c r="DS99" s="364"/>
      <c r="DT99" s="364"/>
      <c r="DU99" s="364"/>
      <c r="DV99" s="364"/>
      <c r="DW99" s="364"/>
      <c r="DX99" s="364"/>
      <c r="DY99" s="364"/>
      <c r="DZ99" s="364"/>
      <c r="EA99" s="364"/>
      <c r="EB99" s="364"/>
      <c r="EC99" s="364"/>
      <c r="ED99" s="364"/>
      <c r="EE99" s="364"/>
      <c r="EF99" s="364"/>
      <c r="EG99" s="364"/>
      <c r="EH99" s="364"/>
      <c r="EI99" s="364"/>
      <c r="EJ99" s="364"/>
      <c r="EK99" s="364"/>
      <c r="EL99" s="364"/>
      <c r="EM99" s="364"/>
      <c r="EN99" s="364"/>
      <c r="EO99" s="364"/>
      <c r="EP99" s="364"/>
      <c r="EQ99" s="364"/>
      <c r="ER99" s="364"/>
      <c r="ES99" s="364"/>
      <c r="ET99" s="364"/>
      <c r="EU99" s="364"/>
      <c r="EV99" s="364"/>
      <c r="EW99" s="364"/>
      <c r="EX99" s="364"/>
      <c r="EY99" s="364"/>
      <c r="EZ99" s="364"/>
      <c r="FA99" s="364"/>
      <c r="FB99" s="364"/>
      <c r="FC99" s="364"/>
      <c r="FD99" s="364"/>
      <c r="FE99" s="364"/>
      <c r="FF99" s="364"/>
      <c r="FG99" s="364"/>
      <c r="FH99" s="364"/>
      <c r="FI99" s="364"/>
      <c r="FJ99" s="364"/>
      <c r="FK99" s="364"/>
      <c r="FL99" s="364"/>
      <c r="FM99" s="364"/>
      <c r="FN99" s="364"/>
      <c r="FO99" s="364"/>
      <c r="FP99" s="364"/>
      <c r="FQ99" s="364"/>
      <c r="FR99" s="364"/>
      <c r="FS99" s="364"/>
      <c r="FT99" s="364"/>
      <c r="FU99" s="364"/>
      <c r="FV99" s="364"/>
      <c r="FW99" s="364"/>
      <c r="FX99" s="364"/>
      <c r="FY99" s="364"/>
      <c r="FZ99" s="364"/>
      <c r="GA99" s="364"/>
      <c r="GB99" s="364"/>
      <c r="GC99" s="364"/>
      <c r="GD99" s="364"/>
      <c r="GE99" s="364"/>
      <c r="GF99" s="364"/>
      <c r="GG99" s="364"/>
      <c r="GH99" s="364"/>
      <c r="GI99" s="364"/>
      <c r="GJ99" s="364"/>
      <c r="GK99" s="364"/>
      <c r="GL99" s="364"/>
      <c r="GM99" s="364"/>
      <c r="GN99" s="364"/>
      <c r="GO99" s="364"/>
      <c r="GP99" s="364"/>
      <c r="GQ99" s="364"/>
      <c r="GR99" s="364"/>
      <c r="GS99" s="364"/>
      <c r="GT99" s="364"/>
      <c r="GU99" s="364"/>
      <c r="GV99" s="364"/>
      <c r="GW99" s="364"/>
      <c r="GX99" s="364"/>
      <c r="GY99" s="364"/>
      <c r="GZ99" s="364"/>
      <c r="HA99" s="364"/>
      <c r="HB99" s="364"/>
      <c r="HC99" s="364"/>
      <c r="HD99" s="364"/>
      <c r="HE99" s="364"/>
      <c r="HF99" s="364"/>
      <c r="HG99" s="364"/>
      <c r="HH99" s="364"/>
      <c r="HI99" s="364"/>
      <c r="HJ99" s="364"/>
      <c r="HK99" s="364"/>
      <c r="HL99" s="364"/>
      <c r="HM99" s="364"/>
      <c r="HN99" s="364"/>
      <c r="HO99" s="364"/>
      <c r="HP99" s="364"/>
      <c r="HQ99" s="364"/>
      <c r="HR99" s="364"/>
      <c r="HS99" s="364"/>
      <c r="HT99" s="364"/>
      <c r="HU99" s="364"/>
      <c r="HV99" s="364"/>
      <c r="HW99" s="364"/>
      <c r="HX99" s="364"/>
      <c r="HY99" s="364"/>
      <c r="HZ99" s="364"/>
      <c r="IA99" s="364"/>
      <c r="IB99" s="364"/>
      <c r="IC99" s="364"/>
      <c r="ID99" s="364"/>
      <c r="IE99" s="364"/>
      <c r="IF99" s="364"/>
      <c r="IG99" s="364"/>
      <c r="IH99" s="364"/>
      <c r="II99" s="364"/>
      <c r="IJ99" s="364"/>
      <c r="IK99" s="364"/>
      <c r="IL99" s="364"/>
      <c r="IM99" s="364"/>
      <c r="IN99" s="364"/>
      <c r="IO99" s="364"/>
      <c r="IP99" s="364"/>
      <c r="IQ99" s="364"/>
      <c r="IR99" s="364"/>
      <c r="IS99" s="364"/>
      <c r="IT99" s="364"/>
      <c r="IU99" s="364"/>
      <c r="IV99" s="364"/>
      <c r="IW99" s="364"/>
      <c r="IX99" s="364"/>
      <c r="IY99" s="364"/>
      <c r="IZ99" s="364"/>
      <c r="JA99" s="364"/>
      <c r="JB99" s="364"/>
      <c r="JC99" s="364"/>
      <c r="JD99" s="364"/>
      <c r="JE99" s="364"/>
      <c r="JF99" s="364"/>
      <c r="JG99" s="364"/>
      <c r="JH99" s="364"/>
      <c r="JI99" s="364"/>
      <c r="JJ99" s="364"/>
      <c r="JK99" s="364"/>
      <c r="JL99" s="364"/>
      <c r="JM99" s="364"/>
      <c r="JN99" s="364"/>
      <c r="JO99" s="364"/>
      <c r="JP99" s="364"/>
      <c r="JQ99" s="364"/>
      <c r="JR99" s="364"/>
      <c r="JS99" s="364"/>
      <c r="JT99" s="364"/>
      <c r="JU99" s="364"/>
      <c r="JV99" s="364"/>
      <c r="JW99" s="364"/>
      <c r="JX99" s="364"/>
      <c r="JY99" s="364"/>
      <c r="JZ99" s="364"/>
      <c r="KA99" s="364"/>
      <c r="KB99" s="364"/>
      <c r="KC99" s="364"/>
      <c r="KD99" s="364"/>
      <c r="KE99" s="364"/>
      <c r="KF99" s="364"/>
      <c r="KG99" s="364"/>
      <c r="KH99" s="364"/>
      <c r="KI99" s="364"/>
      <c r="KJ99" s="364"/>
      <c r="KK99" s="364"/>
      <c r="KL99" s="364"/>
      <c r="KM99" s="364"/>
      <c r="KN99" s="364"/>
      <c r="KO99" s="364"/>
      <c r="KP99" s="364"/>
      <c r="KQ99" s="364"/>
      <c r="KR99" s="364"/>
      <c r="KS99" s="364"/>
      <c r="KT99" s="364"/>
      <c r="KU99" s="364"/>
      <c r="KV99" s="364"/>
      <c r="KW99" s="364"/>
      <c r="KX99" s="364"/>
      <c r="KY99" s="364"/>
      <c r="KZ99" s="364"/>
      <c r="LA99" s="364"/>
      <c r="LB99" s="364"/>
      <c r="LC99" s="364"/>
      <c r="LD99" s="364"/>
      <c r="LE99" s="364"/>
      <c r="LF99" s="364"/>
      <c r="LG99" s="364"/>
      <c r="LH99" s="364"/>
      <c r="LI99" s="364"/>
      <c r="LJ99" s="364"/>
      <c r="LK99" s="364"/>
      <c r="LL99" s="364"/>
      <c r="LM99" s="364"/>
      <c r="LN99" s="364"/>
      <c r="LO99" s="364"/>
      <c r="LP99" s="364"/>
      <c r="LQ99" s="364"/>
      <c r="LR99" s="364"/>
      <c r="LS99" s="364"/>
      <c r="LT99" s="364"/>
      <c r="LU99" s="364"/>
      <c r="LV99" s="364"/>
      <c r="LW99" s="364"/>
      <c r="LX99" s="364"/>
      <c r="LY99" s="364"/>
      <c r="LZ99" s="364"/>
      <c r="MA99" s="364"/>
      <c r="MB99" s="364"/>
      <c r="MC99" s="364"/>
      <c r="MD99" s="364"/>
      <c r="ME99" s="364"/>
      <c r="MF99" s="364"/>
      <c r="MG99" s="364"/>
      <c r="MH99" s="364"/>
      <c r="MI99" s="364"/>
      <c r="MJ99" s="364"/>
      <c r="MK99" s="364"/>
      <c r="ML99" s="364"/>
      <c r="MM99" s="364"/>
      <c r="MN99" s="364"/>
      <c r="MO99" s="364"/>
      <c r="MP99" s="364"/>
      <c r="MQ99" s="364"/>
      <c r="MR99" s="364"/>
      <c r="MS99" s="364"/>
      <c r="MT99" s="364"/>
      <c r="MU99" s="364"/>
      <c r="MV99" s="364"/>
      <c r="MW99" s="364"/>
      <c r="MX99" s="364"/>
      <c r="MY99" s="364"/>
      <c r="MZ99" s="364"/>
      <c r="NA99" s="364"/>
      <c r="NB99" s="364"/>
      <c r="NC99" s="364"/>
      <c r="ND99" s="364"/>
      <c r="NE99" s="364"/>
      <c r="NF99" s="364"/>
      <c r="NG99" s="364"/>
      <c r="NH99" s="364"/>
      <c r="NI99" s="364"/>
      <c r="NJ99" s="364"/>
      <c r="NK99" s="364"/>
      <c r="NL99" s="364"/>
      <c r="NM99" s="364"/>
      <c r="NN99" s="364"/>
      <c r="NO99" s="364"/>
      <c r="NP99" s="364"/>
      <c r="NQ99" s="364"/>
      <c r="NR99" s="364"/>
      <c r="NS99" s="364"/>
      <c r="NT99" s="364"/>
      <c r="NU99" s="364"/>
      <c r="NV99" s="364"/>
      <c r="NW99" s="364"/>
      <c r="NX99" s="364"/>
      <c r="NY99" s="364"/>
      <c r="NZ99" s="364"/>
      <c r="OA99" s="364"/>
      <c r="OB99" s="364"/>
      <c r="OC99" s="364"/>
      <c r="OD99" s="364"/>
      <c r="OE99" s="364"/>
      <c r="OF99" s="364"/>
      <c r="OG99" s="364"/>
      <c r="OH99" s="364"/>
      <c r="OI99" s="364"/>
      <c r="OJ99" s="364"/>
      <c r="OK99" s="364"/>
      <c r="OL99" s="364"/>
      <c r="OM99" s="364"/>
      <c r="ON99" s="364"/>
      <c r="OO99" s="364"/>
      <c r="OP99" s="364"/>
      <c r="OQ99" s="364"/>
      <c r="OR99" s="364"/>
      <c r="OS99" s="364"/>
      <c r="OT99" s="364"/>
      <c r="OU99" s="364"/>
      <c r="OV99" s="364"/>
      <c r="OW99" s="364"/>
      <c r="OX99" s="364"/>
      <c r="OY99" s="364"/>
      <c r="OZ99" s="364"/>
      <c r="PA99" s="364"/>
      <c r="PB99" s="364"/>
      <c r="PC99" s="364"/>
      <c r="PD99" s="364"/>
      <c r="PE99" s="364"/>
      <c r="PF99" s="364"/>
      <c r="PG99" s="364"/>
      <c r="PH99" s="364"/>
      <c r="PI99" s="364"/>
      <c r="PJ99" s="364"/>
      <c r="PK99" s="364"/>
      <c r="PL99" s="364"/>
      <c r="PM99" s="364"/>
    </row>
    <row r="100" spans="1:429" ht="15">
      <c r="A100" s="363" t="s">
        <v>673</v>
      </c>
      <c r="B100" s="364">
        <f t="shared" si="125"/>
        <v>0</v>
      </c>
      <c r="C100" s="364">
        <f t="shared" si="126"/>
        <v>0</v>
      </c>
      <c r="D100" s="364">
        <f t="shared" si="127"/>
        <v>0</v>
      </c>
      <c r="E100" s="364">
        <f t="shared" si="128"/>
        <v>0</v>
      </c>
      <c r="F100" s="364">
        <f t="shared" si="129"/>
        <v>0</v>
      </c>
      <c r="G100" s="364">
        <f t="shared" si="130"/>
        <v>0</v>
      </c>
      <c r="H100" s="364">
        <f t="shared" si="131"/>
        <v>0</v>
      </c>
      <c r="I100" s="364">
        <f t="shared" si="132"/>
        <v>0</v>
      </c>
      <c r="J100" s="364">
        <f t="shared" si="133"/>
        <v>0</v>
      </c>
      <c r="K100" s="364">
        <f t="shared" si="134"/>
        <v>0</v>
      </c>
      <c r="L100" s="364">
        <f t="shared" si="135"/>
        <v>0</v>
      </c>
      <c r="M100" s="364">
        <f t="shared" si="136"/>
        <v>0</v>
      </c>
      <c r="N100" s="364">
        <f t="shared" si="137"/>
        <v>0</v>
      </c>
      <c r="O100" s="364">
        <f t="shared" si="138"/>
        <v>0</v>
      </c>
      <c r="P100" s="364">
        <f t="shared" si="139"/>
        <v>0</v>
      </c>
      <c r="Q100" s="364">
        <f t="shared" si="140"/>
        <v>0</v>
      </c>
      <c r="R100" s="364">
        <f t="shared" si="141"/>
        <v>0</v>
      </c>
      <c r="S100" s="364">
        <f t="shared" si="142"/>
        <v>0</v>
      </c>
      <c r="T100" s="364">
        <f t="shared" si="143"/>
        <v>0</v>
      </c>
      <c r="U100" s="364">
        <f t="shared" si="144"/>
        <v>0</v>
      </c>
      <c r="V100" s="364">
        <f t="shared" si="145"/>
        <v>0</v>
      </c>
      <c r="W100" s="364">
        <f t="shared" si="146"/>
        <v>0</v>
      </c>
      <c r="X100" s="364">
        <f t="shared" si="147"/>
        <v>0</v>
      </c>
      <c r="Y100" s="364">
        <f t="shared" si="148"/>
        <v>0</v>
      </c>
      <c r="Z100" s="364">
        <f t="shared" si="149"/>
        <v>0</v>
      </c>
      <c r="AA100" s="364">
        <f t="shared" si="150"/>
        <v>0</v>
      </c>
      <c r="AB100" s="364">
        <f t="shared" si="151"/>
        <v>0</v>
      </c>
      <c r="AC100" s="364">
        <f t="shared" si="152"/>
        <v>0</v>
      </c>
      <c r="AD100" s="364">
        <f t="shared" si="153"/>
        <v>0</v>
      </c>
      <c r="AE100" s="364">
        <f t="shared" si="154"/>
        <v>0</v>
      </c>
      <c r="AF100" s="364">
        <f t="shared" si="155"/>
        <v>0</v>
      </c>
      <c r="AG100" s="364"/>
      <c r="AH100" s="364"/>
      <c r="AI100" s="364"/>
      <c r="AJ100" s="364"/>
      <c r="AK100" s="364"/>
      <c r="AL100" s="364"/>
      <c r="AM100" s="364"/>
      <c r="AN100" s="364"/>
      <c r="AO100" s="364"/>
      <c r="AP100" s="364"/>
      <c r="AQ100" s="364"/>
      <c r="AR100" s="364"/>
      <c r="AS100" s="364"/>
      <c r="AT100" s="364"/>
      <c r="AU100" s="364"/>
      <c r="AV100" s="364"/>
      <c r="AW100" s="364"/>
      <c r="AX100" s="364"/>
      <c r="AY100" s="364"/>
      <c r="AZ100" s="364"/>
      <c r="BA100" s="364"/>
      <c r="BB100" s="364"/>
      <c r="BC100" s="364"/>
      <c r="BD100" s="364"/>
      <c r="BE100" s="364"/>
      <c r="BF100" s="364"/>
      <c r="BG100" s="364"/>
      <c r="BH100" s="364"/>
      <c r="BI100" s="364"/>
      <c r="BJ100" s="364"/>
      <c r="BK100" s="364"/>
      <c r="BL100" s="364"/>
      <c r="BM100" s="364"/>
      <c r="BN100" s="364"/>
      <c r="BO100" s="364"/>
      <c r="BP100" s="364"/>
      <c r="BQ100" s="364"/>
      <c r="BR100" s="364"/>
      <c r="BS100" s="364"/>
      <c r="BT100" s="364"/>
      <c r="BU100" s="364"/>
      <c r="BV100" s="364"/>
      <c r="BW100" s="364"/>
      <c r="BX100" s="364"/>
      <c r="BY100" s="364"/>
      <c r="BZ100" s="364"/>
      <c r="CA100" s="364"/>
      <c r="CB100" s="364"/>
      <c r="CC100" s="364"/>
      <c r="CD100" s="364"/>
      <c r="CE100" s="364"/>
      <c r="CF100" s="364"/>
      <c r="CG100" s="364"/>
      <c r="CH100" s="364"/>
      <c r="CI100" s="364"/>
      <c r="CJ100" s="364"/>
      <c r="CK100" s="364"/>
      <c r="CL100" s="364"/>
      <c r="CM100" s="364"/>
      <c r="CN100" s="364"/>
      <c r="CO100" s="364"/>
      <c r="CP100" s="364"/>
      <c r="CQ100" s="364"/>
      <c r="CR100" s="364"/>
      <c r="CS100" s="364"/>
      <c r="CT100" s="364"/>
      <c r="CU100" s="364"/>
      <c r="CV100" s="364"/>
      <c r="CW100" s="364"/>
      <c r="CX100" s="364"/>
      <c r="CY100" s="364"/>
      <c r="CZ100" s="364"/>
      <c r="DA100" s="364"/>
      <c r="DB100" s="364"/>
      <c r="DC100" s="364"/>
      <c r="DD100" s="364"/>
      <c r="DE100" s="364"/>
      <c r="DF100" s="364"/>
      <c r="DG100" s="364"/>
      <c r="DH100" s="364"/>
      <c r="DI100" s="364"/>
      <c r="DJ100" s="364"/>
      <c r="DK100" s="364"/>
      <c r="DL100" s="364"/>
      <c r="DM100" s="364"/>
      <c r="DN100" s="364"/>
      <c r="DO100" s="364"/>
      <c r="DP100" s="364"/>
      <c r="DQ100" s="364"/>
      <c r="DR100" s="364"/>
      <c r="DS100" s="364"/>
      <c r="DT100" s="364"/>
      <c r="DU100" s="364"/>
      <c r="DV100" s="364"/>
      <c r="DW100" s="364"/>
      <c r="DX100" s="364"/>
      <c r="DY100" s="364"/>
      <c r="DZ100" s="364"/>
      <c r="EA100" s="364"/>
      <c r="EB100" s="364"/>
      <c r="EC100" s="364"/>
      <c r="ED100" s="364"/>
      <c r="EE100" s="364"/>
      <c r="EF100" s="364"/>
      <c r="EG100" s="364"/>
      <c r="EH100" s="364"/>
      <c r="EI100" s="364"/>
      <c r="EJ100" s="364"/>
      <c r="EK100" s="364"/>
      <c r="EL100" s="364"/>
      <c r="EM100" s="364"/>
      <c r="EN100" s="364"/>
      <c r="EO100" s="364"/>
      <c r="EP100" s="364"/>
      <c r="EQ100" s="364"/>
      <c r="ER100" s="364"/>
      <c r="ES100" s="364"/>
      <c r="ET100" s="364"/>
      <c r="EU100" s="364"/>
      <c r="EV100" s="364"/>
      <c r="EW100" s="364"/>
      <c r="EX100" s="364"/>
      <c r="EY100" s="364"/>
      <c r="EZ100" s="364"/>
      <c r="FA100" s="364"/>
      <c r="FB100" s="364"/>
      <c r="FC100" s="364"/>
      <c r="FD100" s="364"/>
      <c r="FE100" s="364"/>
      <c r="FF100" s="364"/>
      <c r="FG100" s="364"/>
      <c r="FH100" s="364"/>
      <c r="FI100" s="364"/>
      <c r="FJ100" s="364"/>
      <c r="FK100" s="364"/>
      <c r="FL100" s="364"/>
      <c r="FM100" s="364"/>
      <c r="FN100" s="364"/>
      <c r="FO100" s="364"/>
      <c r="FP100" s="364"/>
      <c r="FQ100" s="364"/>
      <c r="FR100" s="364"/>
      <c r="FS100" s="364"/>
      <c r="FT100" s="364"/>
      <c r="FU100" s="364"/>
      <c r="FV100" s="364"/>
      <c r="FW100" s="364"/>
      <c r="FX100" s="364"/>
      <c r="FY100" s="364"/>
      <c r="FZ100" s="364"/>
      <c r="GA100" s="364"/>
      <c r="GB100" s="364"/>
      <c r="GC100" s="364"/>
      <c r="GD100" s="364"/>
      <c r="GE100" s="364"/>
      <c r="GF100" s="364"/>
      <c r="GG100" s="364"/>
      <c r="GH100" s="364"/>
      <c r="GI100" s="364"/>
      <c r="GJ100" s="364"/>
      <c r="GK100" s="364"/>
      <c r="GL100" s="364"/>
      <c r="GM100" s="364"/>
      <c r="GN100" s="364"/>
      <c r="GO100" s="364"/>
      <c r="GP100" s="364"/>
      <c r="GQ100" s="364"/>
      <c r="GR100" s="364"/>
      <c r="GS100" s="364"/>
      <c r="GT100" s="364"/>
      <c r="GU100" s="364"/>
      <c r="GV100" s="364"/>
      <c r="GW100" s="364"/>
      <c r="GX100" s="364"/>
      <c r="GY100" s="364"/>
      <c r="GZ100" s="364"/>
      <c r="HA100" s="364"/>
      <c r="HB100" s="364"/>
      <c r="HC100" s="364"/>
      <c r="HD100" s="364"/>
      <c r="HE100" s="364"/>
      <c r="HF100" s="364"/>
      <c r="HG100" s="364"/>
      <c r="HH100" s="364"/>
      <c r="HI100" s="364"/>
      <c r="HJ100" s="364"/>
      <c r="HK100" s="364"/>
      <c r="HL100" s="364"/>
      <c r="HM100" s="364"/>
      <c r="HN100" s="364"/>
      <c r="HO100" s="364"/>
      <c r="HP100" s="364"/>
      <c r="HQ100" s="364"/>
      <c r="HR100" s="364"/>
      <c r="HS100" s="364"/>
      <c r="HT100" s="364"/>
      <c r="HU100" s="364"/>
      <c r="HV100" s="364"/>
      <c r="HW100" s="364"/>
      <c r="HX100" s="364"/>
      <c r="HY100" s="364"/>
      <c r="HZ100" s="364"/>
      <c r="IA100" s="364"/>
      <c r="IB100" s="364"/>
      <c r="IC100" s="364"/>
      <c r="ID100" s="364"/>
      <c r="IE100" s="364"/>
      <c r="IF100" s="364"/>
      <c r="IG100" s="364"/>
      <c r="IH100" s="364"/>
      <c r="II100" s="364"/>
      <c r="IJ100" s="364"/>
      <c r="IK100" s="364"/>
      <c r="IL100" s="364"/>
      <c r="IM100" s="364"/>
      <c r="IN100" s="364"/>
      <c r="IO100" s="364"/>
      <c r="IP100" s="364"/>
      <c r="IQ100" s="364"/>
      <c r="IR100" s="364"/>
      <c r="IS100" s="364"/>
      <c r="IT100" s="364"/>
      <c r="IU100" s="364"/>
      <c r="IV100" s="364"/>
      <c r="IW100" s="364"/>
      <c r="IX100" s="364"/>
      <c r="IY100" s="364"/>
      <c r="IZ100" s="364"/>
      <c r="JA100" s="364"/>
      <c r="JB100" s="364"/>
      <c r="JC100" s="364"/>
      <c r="JD100" s="364"/>
      <c r="JE100" s="364"/>
      <c r="JF100" s="364"/>
      <c r="JG100" s="364"/>
      <c r="JH100" s="364"/>
      <c r="JI100" s="364"/>
      <c r="JJ100" s="364"/>
      <c r="JK100" s="364"/>
      <c r="JL100" s="364"/>
      <c r="JM100" s="364"/>
      <c r="JN100" s="364"/>
      <c r="JO100" s="364"/>
      <c r="JP100" s="364"/>
      <c r="JQ100" s="364"/>
      <c r="JR100" s="364"/>
      <c r="JS100" s="364"/>
      <c r="JT100" s="364"/>
      <c r="JU100" s="364"/>
      <c r="JV100" s="364"/>
      <c r="JW100" s="364"/>
      <c r="JX100" s="364"/>
      <c r="JY100" s="364"/>
      <c r="JZ100" s="364"/>
      <c r="KA100" s="364"/>
      <c r="KB100" s="364"/>
      <c r="KC100" s="364"/>
      <c r="KD100" s="364"/>
      <c r="KE100" s="364"/>
      <c r="KF100" s="364"/>
      <c r="KG100" s="364"/>
      <c r="KH100" s="364"/>
      <c r="KI100" s="364"/>
      <c r="KJ100" s="364"/>
      <c r="KK100" s="364"/>
      <c r="KL100" s="364"/>
      <c r="KM100" s="364"/>
      <c r="KN100" s="364"/>
      <c r="KO100" s="364"/>
      <c r="KP100" s="364"/>
      <c r="KQ100" s="364"/>
      <c r="KR100" s="364"/>
      <c r="KS100" s="364"/>
      <c r="KT100" s="364"/>
      <c r="KU100" s="364"/>
      <c r="KV100" s="364"/>
      <c r="KW100" s="364"/>
      <c r="KX100" s="364"/>
      <c r="KY100" s="364"/>
      <c r="KZ100" s="364"/>
      <c r="LA100" s="364"/>
      <c r="LB100" s="364"/>
      <c r="LC100" s="364"/>
      <c r="LD100" s="364"/>
      <c r="LE100" s="364"/>
      <c r="LF100" s="364"/>
      <c r="LG100" s="364"/>
      <c r="LH100" s="364"/>
      <c r="LI100" s="364"/>
      <c r="LJ100" s="364"/>
      <c r="LK100" s="364"/>
      <c r="LL100" s="364"/>
      <c r="LM100" s="364"/>
      <c r="LN100" s="364"/>
      <c r="LO100" s="364"/>
      <c r="LP100" s="364"/>
      <c r="LQ100" s="364"/>
      <c r="LR100" s="364"/>
      <c r="LS100" s="364"/>
      <c r="LT100" s="364"/>
      <c r="LU100" s="364"/>
      <c r="LV100" s="364"/>
      <c r="LW100" s="364"/>
      <c r="LX100" s="364"/>
      <c r="LY100" s="364"/>
      <c r="LZ100" s="364"/>
      <c r="MA100" s="364"/>
      <c r="MB100" s="364"/>
      <c r="MC100" s="364"/>
      <c r="MD100" s="364"/>
      <c r="ME100" s="364"/>
      <c r="MF100" s="364"/>
      <c r="MG100" s="364"/>
      <c r="MH100" s="364"/>
      <c r="MI100" s="364"/>
      <c r="MJ100" s="364"/>
      <c r="MK100" s="364"/>
      <c r="ML100" s="364"/>
      <c r="MM100" s="364"/>
      <c r="MN100" s="364"/>
      <c r="MO100" s="364"/>
      <c r="MP100" s="364"/>
      <c r="MQ100" s="364"/>
      <c r="MR100" s="364"/>
      <c r="MS100" s="364"/>
      <c r="MT100" s="364"/>
      <c r="MU100" s="364"/>
      <c r="MV100" s="364"/>
      <c r="MW100" s="364"/>
      <c r="MX100" s="364"/>
      <c r="MY100" s="364"/>
      <c r="MZ100" s="364"/>
      <c r="NA100" s="364"/>
      <c r="NB100" s="364"/>
      <c r="NC100" s="364"/>
      <c r="ND100" s="364"/>
      <c r="NE100" s="364"/>
      <c r="NF100" s="364"/>
      <c r="NG100" s="364"/>
      <c r="NH100" s="364"/>
      <c r="NI100" s="364"/>
      <c r="NJ100" s="364"/>
      <c r="NK100" s="364"/>
      <c r="NL100" s="364"/>
      <c r="NM100" s="364"/>
      <c r="NN100" s="364"/>
      <c r="NO100" s="364"/>
      <c r="NP100" s="364"/>
      <c r="NQ100" s="364"/>
      <c r="NR100" s="364"/>
      <c r="NS100" s="364"/>
      <c r="NT100" s="364"/>
      <c r="NU100" s="364"/>
      <c r="NV100" s="364"/>
      <c r="NW100" s="364"/>
      <c r="NX100" s="364"/>
      <c r="NY100" s="364"/>
      <c r="NZ100" s="364"/>
      <c r="OA100" s="364"/>
      <c r="OB100" s="364"/>
      <c r="OC100" s="364"/>
      <c r="OD100" s="364"/>
      <c r="OE100" s="364"/>
      <c r="OF100" s="364"/>
      <c r="OG100" s="364"/>
      <c r="OH100" s="364"/>
      <c r="OI100" s="364"/>
      <c r="OJ100" s="364"/>
      <c r="OK100" s="364"/>
      <c r="OL100" s="364"/>
      <c r="OM100" s="364"/>
      <c r="ON100" s="364"/>
      <c r="OO100" s="364"/>
      <c r="OP100" s="364"/>
      <c r="OQ100" s="364"/>
      <c r="OR100" s="364"/>
      <c r="OS100" s="364"/>
      <c r="OT100" s="364"/>
      <c r="OU100" s="364"/>
      <c r="OV100" s="364"/>
      <c r="OW100" s="364"/>
      <c r="OX100" s="364"/>
      <c r="OY100" s="364"/>
      <c r="OZ100" s="364"/>
      <c r="PA100" s="364"/>
      <c r="PB100" s="364"/>
      <c r="PC100" s="364"/>
      <c r="PD100" s="364"/>
      <c r="PE100" s="364"/>
      <c r="PF100" s="364"/>
      <c r="PG100" s="364"/>
      <c r="PH100" s="364"/>
      <c r="PI100" s="364"/>
      <c r="PJ100" s="364"/>
      <c r="PK100" s="364"/>
      <c r="PL100" s="364"/>
      <c r="PM100" s="364"/>
    </row>
    <row r="101" spans="1:429" ht="15">
      <c r="A101" s="363" t="s">
        <v>674</v>
      </c>
      <c r="B101" s="364">
        <f t="shared" si="125"/>
        <v>0</v>
      </c>
      <c r="C101" s="364">
        <f t="shared" si="126"/>
        <v>0</v>
      </c>
      <c r="D101" s="364">
        <f t="shared" si="127"/>
        <v>0</v>
      </c>
      <c r="E101" s="364">
        <f t="shared" si="128"/>
        <v>0</v>
      </c>
      <c r="F101" s="364">
        <f t="shared" si="129"/>
        <v>0</v>
      </c>
      <c r="G101" s="364">
        <f t="shared" si="130"/>
        <v>0</v>
      </c>
      <c r="H101" s="364">
        <f t="shared" si="131"/>
        <v>0</v>
      </c>
      <c r="I101" s="364">
        <f t="shared" si="132"/>
        <v>0</v>
      </c>
      <c r="J101" s="364">
        <f t="shared" si="133"/>
        <v>0</v>
      </c>
      <c r="K101" s="364">
        <f t="shared" si="134"/>
        <v>0</v>
      </c>
      <c r="L101" s="364">
        <f t="shared" si="135"/>
        <v>0</v>
      </c>
      <c r="M101" s="364">
        <f t="shared" si="136"/>
        <v>0</v>
      </c>
      <c r="N101" s="364">
        <f t="shared" si="137"/>
        <v>0</v>
      </c>
      <c r="O101" s="364">
        <f t="shared" si="138"/>
        <v>0</v>
      </c>
      <c r="P101" s="364">
        <f t="shared" si="139"/>
        <v>0</v>
      </c>
      <c r="Q101" s="364">
        <f t="shared" si="140"/>
        <v>0</v>
      </c>
      <c r="R101" s="364">
        <f t="shared" si="141"/>
        <v>0</v>
      </c>
      <c r="S101" s="364">
        <f t="shared" si="142"/>
        <v>0</v>
      </c>
      <c r="T101" s="364">
        <f t="shared" si="143"/>
        <v>3.3877200000000003E-2</v>
      </c>
      <c r="U101" s="364">
        <f t="shared" si="144"/>
        <v>1.7310000000000001E-4</v>
      </c>
      <c r="V101" s="364">
        <f t="shared" si="145"/>
        <v>0</v>
      </c>
      <c r="W101" s="364">
        <f t="shared" si="146"/>
        <v>0</v>
      </c>
      <c r="X101" s="364">
        <f t="shared" si="147"/>
        <v>0</v>
      </c>
      <c r="Y101" s="364">
        <f t="shared" si="148"/>
        <v>0</v>
      </c>
      <c r="Z101" s="364">
        <f t="shared" si="149"/>
        <v>0</v>
      </c>
      <c r="AA101" s="364">
        <f t="shared" si="150"/>
        <v>1.1999999999999999E-3</v>
      </c>
      <c r="AB101" s="364">
        <f t="shared" si="151"/>
        <v>0</v>
      </c>
      <c r="AC101" s="364">
        <f t="shared" si="152"/>
        <v>0</v>
      </c>
      <c r="AD101" s="364">
        <f t="shared" si="153"/>
        <v>0</v>
      </c>
      <c r="AE101" s="364">
        <f t="shared" si="154"/>
        <v>0</v>
      </c>
      <c r="AF101" s="364">
        <f t="shared" si="155"/>
        <v>5.4000000000000003E-3</v>
      </c>
      <c r="AG101" s="364"/>
      <c r="AH101" s="364"/>
      <c r="AI101" s="364"/>
      <c r="AJ101" s="364"/>
      <c r="AK101" s="364"/>
      <c r="AL101" s="364"/>
      <c r="AM101" s="364"/>
      <c r="AN101" s="364"/>
      <c r="AO101" s="364"/>
      <c r="AP101" s="364"/>
      <c r="AQ101" s="364"/>
      <c r="AR101" s="364"/>
      <c r="AS101" s="364"/>
      <c r="AT101" s="364"/>
      <c r="AU101" s="364"/>
      <c r="AV101" s="364"/>
      <c r="AW101" s="364"/>
      <c r="AX101" s="364"/>
      <c r="AY101" s="364"/>
      <c r="AZ101" s="364"/>
      <c r="BA101" s="364"/>
      <c r="BB101" s="364"/>
      <c r="BC101" s="364"/>
      <c r="BD101" s="364"/>
      <c r="BE101" s="364"/>
      <c r="BF101" s="364"/>
      <c r="BG101" s="364"/>
      <c r="BH101" s="364"/>
      <c r="BI101" s="364"/>
      <c r="BJ101" s="364"/>
      <c r="BK101" s="364"/>
      <c r="BL101" s="364"/>
      <c r="BM101" s="364"/>
      <c r="BN101" s="364"/>
      <c r="BO101" s="364"/>
      <c r="BP101" s="364"/>
      <c r="BQ101" s="364"/>
      <c r="BR101" s="364"/>
      <c r="BS101" s="364"/>
      <c r="BT101" s="364"/>
      <c r="BU101" s="364"/>
      <c r="BV101" s="364"/>
      <c r="BW101" s="364"/>
      <c r="BX101" s="364"/>
      <c r="BY101" s="364"/>
      <c r="BZ101" s="364"/>
      <c r="CA101" s="364"/>
      <c r="CB101" s="364"/>
      <c r="CC101" s="364"/>
      <c r="CD101" s="364"/>
      <c r="CE101" s="364"/>
      <c r="CF101" s="364"/>
      <c r="CG101" s="364"/>
      <c r="CH101" s="364"/>
      <c r="CI101" s="364"/>
      <c r="CJ101" s="364"/>
      <c r="CK101" s="364"/>
      <c r="CL101" s="364"/>
      <c r="CM101" s="364"/>
      <c r="CN101" s="364"/>
      <c r="CO101" s="364"/>
      <c r="CP101" s="364"/>
      <c r="CQ101" s="364"/>
      <c r="CR101" s="364"/>
      <c r="CS101" s="364"/>
      <c r="CT101" s="364"/>
      <c r="CU101" s="364"/>
      <c r="CV101" s="364"/>
      <c r="CW101" s="364"/>
      <c r="CX101" s="364"/>
      <c r="CY101" s="364"/>
      <c r="CZ101" s="364"/>
      <c r="DA101" s="364"/>
      <c r="DB101" s="364"/>
      <c r="DC101" s="364"/>
      <c r="DD101" s="364"/>
      <c r="DE101" s="364"/>
      <c r="DF101" s="364"/>
      <c r="DG101" s="364"/>
      <c r="DH101" s="364"/>
      <c r="DI101" s="364"/>
      <c r="DJ101" s="364"/>
      <c r="DK101" s="364"/>
      <c r="DL101" s="364"/>
      <c r="DM101" s="364"/>
      <c r="DN101" s="364"/>
      <c r="DO101" s="364"/>
      <c r="DP101" s="364"/>
      <c r="DQ101" s="364"/>
      <c r="DR101" s="364"/>
      <c r="DS101" s="364"/>
      <c r="DT101" s="364"/>
      <c r="DU101" s="364"/>
      <c r="DV101" s="364"/>
      <c r="DW101" s="364"/>
      <c r="DX101" s="364"/>
      <c r="DY101" s="364"/>
      <c r="DZ101" s="364"/>
      <c r="EA101" s="364"/>
      <c r="EB101" s="364"/>
      <c r="EC101" s="364"/>
      <c r="ED101" s="364"/>
      <c r="EE101" s="364"/>
      <c r="EF101" s="364"/>
      <c r="EG101" s="364"/>
      <c r="EH101" s="364"/>
      <c r="EI101" s="364"/>
      <c r="EJ101" s="364"/>
      <c r="EK101" s="364"/>
      <c r="EL101" s="364"/>
      <c r="EM101" s="364"/>
      <c r="EN101" s="364"/>
      <c r="EO101" s="364"/>
      <c r="EP101" s="364"/>
      <c r="EQ101" s="364"/>
      <c r="ER101" s="364"/>
      <c r="ES101" s="364"/>
      <c r="ET101" s="364"/>
      <c r="EU101" s="364"/>
      <c r="EV101" s="364"/>
      <c r="EW101" s="364"/>
      <c r="EX101" s="364"/>
      <c r="EY101" s="364"/>
      <c r="EZ101" s="364"/>
      <c r="FA101" s="364"/>
      <c r="FB101" s="364"/>
      <c r="FC101" s="364"/>
      <c r="FD101" s="364"/>
      <c r="FE101" s="364"/>
      <c r="FF101" s="364"/>
      <c r="FG101" s="364"/>
      <c r="FH101" s="364"/>
      <c r="FI101" s="364"/>
      <c r="FJ101" s="364"/>
      <c r="FK101" s="364"/>
      <c r="FL101" s="364"/>
      <c r="FM101" s="364"/>
      <c r="FN101" s="364"/>
      <c r="FO101" s="364"/>
      <c r="FP101" s="364"/>
      <c r="FQ101" s="364"/>
      <c r="FR101" s="364"/>
      <c r="FS101" s="364"/>
      <c r="FT101" s="364"/>
      <c r="FU101" s="364"/>
      <c r="FV101" s="364"/>
      <c r="FW101" s="364"/>
      <c r="FX101" s="364"/>
      <c r="FY101" s="364"/>
      <c r="FZ101" s="364"/>
      <c r="GA101" s="364"/>
      <c r="GB101" s="364"/>
      <c r="GC101" s="364"/>
      <c r="GD101" s="364"/>
      <c r="GE101" s="364"/>
      <c r="GF101" s="364"/>
      <c r="GG101" s="364"/>
      <c r="GH101" s="364"/>
      <c r="GI101" s="364"/>
      <c r="GJ101" s="364"/>
      <c r="GK101" s="364"/>
      <c r="GL101" s="364"/>
      <c r="GM101" s="364"/>
      <c r="GN101" s="364"/>
      <c r="GO101" s="364"/>
      <c r="GP101" s="364"/>
      <c r="GQ101" s="364"/>
      <c r="GR101" s="364"/>
      <c r="GS101" s="364"/>
      <c r="GT101" s="364"/>
      <c r="GU101" s="364"/>
      <c r="GV101" s="364"/>
      <c r="GW101" s="364"/>
      <c r="GX101" s="364"/>
      <c r="GY101" s="364"/>
      <c r="GZ101" s="364"/>
      <c r="HA101" s="364"/>
      <c r="HB101" s="364"/>
      <c r="HC101" s="364"/>
      <c r="HD101" s="364"/>
      <c r="HE101" s="364"/>
      <c r="HF101" s="364"/>
      <c r="HG101" s="364"/>
      <c r="HH101" s="364"/>
      <c r="HI101" s="364"/>
      <c r="HJ101" s="364"/>
      <c r="HK101" s="364"/>
      <c r="HL101" s="364"/>
      <c r="HM101" s="364"/>
      <c r="HN101" s="364"/>
      <c r="HO101" s="364"/>
      <c r="HP101" s="364"/>
      <c r="HQ101" s="364"/>
      <c r="HR101" s="364"/>
      <c r="HS101" s="364"/>
      <c r="HT101" s="364"/>
      <c r="HU101" s="364"/>
      <c r="HV101" s="364"/>
      <c r="HW101" s="364"/>
      <c r="HX101" s="364"/>
      <c r="HY101" s="364"/>
      <c r="HZ101" s="364"/>
      <c r="IA101" s="364"/>
      <c r="IB101" s="364"/>
      <c r="IC101" s="364"/>
      <c r="ID101" s="364"/>
      <c r="IE101" s="364"/>
      <c r="IF101" s="364"/>
      <c r="IG101" s="364"/>
      <c r="IH101" s="364"/>
      <c r="II101" s="364"/>
      <c r="IJ101" s="364"/>
      <c r="IK101" s="364"/>
      <c r="IL101" s="364"/>
      <c r="IM101" s="364"/>
      <c r="IN101" s="364"/>
      <c r="IO101" s="364"/>
      <c r="IP101" s="364"/>
      <c r="IQ101" s="364">
        <v>33.877200000000002</v>
      </c>
      <c r="IR101" s="364"/>
      <c r="IS101" s="364"/>
      <c r="IT101" s="364"/>
      <c r="IU101" s="364"/>
      <c r="IV101" s="364"/>
      <c r="IW101" s="364"/>
      <c r="IX101" s="364"/>
      <c r="IY101" s="364"/>
      <c r="IZ101" s="364"/>
      <c r="JA101" s="364"/>
      <c r="JB101" s="364"/>
      <c r="JC101" s="364"/>
      <c r="JD101" s="364"/>
      <c r="JE101" s="364"/>
      <c r="JF101" s="364">
        <v>0.1731</v>
      </c>
      <c r="JG101" s="364"/>
      <c r="JH101" s="364"/>
      <c r="JI101" s="364"/>
      <c r="JJ101" s="364"/>
      <c r="JK101" s="364"/>
      <c r="JL101" s="364"/>
      <c r="JM101" s="364"/>
      <c r="JN101" s="364"/>
      <c r="JO101" s="364"/>
      <c r="JP101" s="364"/>
      <c r="JQ101" s="364"/>
      <c r="JR101" s="364"/>
      <c r="JS101" s="364"/>
      <c r="JT101" s="364"/>
      <c r="JU101" s="364"/>
      <c r="JV101" s="364"/>
      <c r="JW101" s="364"/>
      <c r="JX101" s="364"/>
      <c r="JY101" s="364"/>
      <c r="JZ101" s="364"/>
      <c r="KA101" s="364"/>
      <c r="KB101" s="364"/>
      <c r="KC101" s="364"/>
      <c r="KD101" s="364"/>
      <c r="KE101" s="364"/>
      <c r="KF101" s="364"/>
      <c r="KG101" s="364"/>
      <c r="KH101" s="364"/>
      <c r="KI101" s="364"/>
      <c r="KJ101" s="364"/>
      <c r="KK101" s="364"/>
      <c r="KL101" s="364"/>
      <c r="KM101" s="364"/>
      <c r="KN101" s="364"/>
      <c r="KO101" s="364"/>
      <c r="KP101" s="364"/>
      <c r="KQ101" s="364"/>
      <c r="KR101" s="364"/>
      <c r="KS101" s="364"/>
      <c r="KT101" s="364"/>
      <c r="KU101" s="364"/>
      <c r="KV101" s="364"/>
      <c r="KW101" s="364"/>
      <c r="KX101" s="364"/>
      <c r="KY101" s="364"/>
      <c r="KZ101" s="364"/>
      <c r="LA101" s="364"/>
      <c r="LB101" s="364"/>
      <c r="LC101" s="364"/>
      <c r="LD101" s="364"/>
      <c r="LE101" s="364"/>
      <c r="LF101" s="364"/>
      <c r="LG101" s="364"/>
      <c r="LH101" s="364"/>
      <c r="LI101" s="364"/>
      <c r="LJ101" s="364"/>
      <c r="LK101" s="364"/>
      <c r="LL101" s="364"/>
      <c r="LM101" s="364"/>
      <c r="LN101" s="364"/>
      <c r="LO101" s="364"/>
      <c r="LP101" s="364"/>
      <c r="LQ101" s="364"/>
      <c r="LR101" s="364"/>
      <c r="LS101" s="364"/>
      <c r="LT101" s="364"/>
      <c r="LU101" s="364"/>
      <c r="LV101" s="364">
        <v>1.2</v>
      </c>
      <c r="LW101" s="364"/>
      <c r="LX101" s="364"/>
      <c r="LY101" s="364"/>
      <c r="LZ101" s="364"/>
      <c r="MA101" s="364"/>
      <c r="MB101" s="364"/>
      <c r="MC101" s="364"/>
      <c r="MD101" s="364"/>
      <c r="ME101" s="364"/>
      <c r="MF101" s="364"/>
      <c r="MG101" s="364"/>
      <c r="MH101" s="364"/>
      <c r="MI101" s="364"/>
      <c r="MJ101" s="364"/>
      <c r="MK101" s="364"/>
      <c r="ML101" s="364"/>
      <c r="MM101" s="364"/>
      <c r="MN101" s="364"/>
      <c r="MO101" s="364"/>
      <c r="MP101" s="364"/>
      <c r="MQ101" s="364"/>
      <c r="MR101" s="364"/>
      <c r="MS101" s="364"/>
      <c r="MT101" s="364"/>
      <c r="MU101" s="364"/>
      <c r="MV101" s="364"/>
      <c r="MW101" s="364"/>
      <c r="MX101" s="364"/>
      <c r="MY101" s="364"/>
      <c r="MZ101" s="364"/>
      <c r="NA101" s="364"/>
      <c r="NB101" s="364"/>
      <c r="NC101" s="364"/>
      <c r="ND101" s="364" t="s">
        <v>221</v>
      </c>
      <c r="NE101" s="364" t="s">
        <v>221</v>
      </c>
      <c r="NF101" s="364" t="s">
        <v>221</v>
      </c>
      <c r="NG101" s="364" t="s">
        <v>221</v>
      </c>
      <c r="NH101" s="364" t="s">
        <v>221</v>
      </c>
      <c r="NI101" s="364" t="s">
        <v>221</v>
      </c>
      <c r="NJ101" s="364" t="s">
        <v>221</v>
      </c>
      <c r="NK101" s="364" t="s">
        <v>221</v>
      </c>
      <c r="NL101" s="364" t="s">
        <v>221</v>
      </c>
      <c r="NM101" s="364" t="s">
        <v>221</v>
      </c>
      <c r="NN101" s="364" t="s">
        <v>221</v>
      </c>
      <c r="NO101" s="364" t="s">
        <v>221</v>
      </c>
      <c r="NP101" s="364" t="s">
        <v>221</v>
      </c>
      <c r="NQ101" s="364" t="s">
        <v>221</v>
      </c>
      <c r="NR101" s="364" t="s">
        <v>221</v>
      </c>
      <c r="NS101" s="364" t="s">
        <v>221</v>
      </c>
      <c r="NT101" s="364" t="s">
        <v>221</v>
      </c>
      <c r="NU101" s="364" t="s">
        <v>221</v>
      </c>
      <c r="NV101" s="364" t="s">
        <v>221</v>
      </c>
      <c r="NW101" s="364" t="s">
        <v>221</v>
      </c>
      <c r="NX101" s="364" t="s">
        <v>221</v>
      </c>
      <c r="NY101" s="364" t="s">
        <v>221</v>
      </c>
      <c r="NZ101" s="364" t="s">
        <v>221</v>
      </c>
      <c r="OA101" s="364" t="s">
        <v>221</v>
      </c>
      <c r="OB101" s="364" t="s">
        <v>221</v>
      </c>
      <c r="OC101" s="364" t="s">
        <v>221</v>
      </c>
      <c r="OD101" s="364" t="s">
        <v>221</v>
      </c>
      <c r="OE101" s="364" t="s">
        <v>221</v>
      </c>
      <c r="OF101" s="364">
        <v>5.4</v>
      </c>
      <c r="OG101" s="364"/>
      <c r="OH101" s="364"/>
      <c r="OI101" s="364"/>
      <c r="OJ101" s="364"/>
      <c r="OK101" s="364"/>
      <c r="OL101" s="364"/>
      <c r="OM101" s="364"/>
      <c r="ON101" s="364"/>
      <c r="OO101" s="364"/>
      <c r="OP101" s="364"/>
      <c r="OQ101" s="364"/>
      <c r="OR101" s="364"/>
      <c r="OS101" s="364"/>
      <c r="OT101" s="364"/>
      <c r="OU101" s="364"/>
      <c r="OV101" s="364"/>
      <c r="OW101" s="364"/>
      <c r="OX101" s="364"/>
      <c r="OY101" s="364"/>
      <c r="OZ101" s="364"/>
      <c r="PA101" s="364"/>
      <c r="PB101" s="364"/>
      <c r="PC101" s="364"/>
      <c r="PD101" s="364"/>
      <c r="PE101" s="364"/>
      <c r="PF101" s="364"/>
      <c r="PG101" s="364"/>
      <c r="PH101" s="364"/>
      <c r="PI101" s="364"/>
      <c r="PJ101" s="364"/>
      <c r="PK101" s="364"/>
      <c r="PL101" s="364"/>
      <c r="PM101" s="364"/>
    </row>
    <row r="102" spans="1:429" ht="15">
      <c r="A102" s="363" t="s">
        <v>675</v>
      </c>
      <c r="B102" s="364">
        <f t="shared" si="125"/>
        <v>0</v>
      </c>
      <c r="C102" s="364">
        <f t="shared" si="126"/>
        <v>0</v>
      </c>
      <c r="D102" s="364">
        <f t="shared" si="127"/>
        <v>0</v>
      </c>
      <c r="E102" s="364">
        <f t="shared" si="128"/>
        <v>0</v>
      </c>
      <c r="F102" s="364">
        <f t="shared" si="129"/>
        <v>0</v>
      </c>
      <c r="G102" s="364">
        <f t="shared" si="130"/>
        <v>0</v>
      </c>
      <c r="H102" s="364">
        <f t="shared" si="131"/>
        <v>0</v>
      </c>
      <c r="I102" s="364">
        <f t="shared" si="132"/>
        <v>0</v>
      </c>
      <c r="J102" s="364">
        <f t="shared" si="133"/>
        <v>0</v>
      </c>
      <c r="K102" s="364">
        <f t="shared" si="134"/>
        <v>0</v>
      </c>
      <c r="L102" s="364">
        <f t="shared" si="135"/>
        <v>0</v>
      </c>
      <c r="M102" s="364">
        <f t="shared" si="136"/>
        <v>0</v>
      </c>
      <c r="N102" s="364">
        <f t="shared" si="137"/>
        <v>0</v>
      </c>
      <c r="O102" s="364">
        <f t="shared" si="138"/>
        <v>0</v>
      </c>
      <c r="P102" s="364">
        <f t="shared" si="139"/>
        <v>0</v>
      </c>
      <c r="Q102" s="364">
        <f t="shared" si="140"/>
        <v>0</v>
      </c>
      <c r="R102" s="364">
        <f t="shared" si="141"/>
        <v>0</v>
      </c>
      <c r="S102" s="364">
        <f t="shared" si="142"/>
        <v>0</v>
      </c>
      <c r="T102" s="364">
        <f t="shared" si="143"/>
        <v>2.5559999999999998E-4</v>
      </c>
      <c r="U102" s="364">
        <f t="shared" si="144"/>
        <v>0</v>
      </c>
      <c r="V102" s="364">
        <f t="shared" si="145"/>
        <v>5.4621000000000001E-3</v>
      </c>
      <c r="W102" s="364">
        <f t="shared" si="146"/>
        <v>1.026E-4</v>
      </c>
      <c r="X102" s="364">
        <f t="shared" si="147"/>
        <v>0</v>
      </c>
      <c r="Y102" s="364">
        <f t="shared" si="148"/>
        <v>0</v>
      </c>
      <c r="Z102" s="364">
        <f t="shared" si="149"/>
        <v>4.5288000000000004E-3</v>
      </c>
      <c r="AA102" s="364">
        <f t="shared" si="150"/>
        <v>2.2800000000000001E-2</v>
      </c>
      <c r="AB102" s="364">
        <f t="shared" si="151"/>
        <v>0</v>
      </c>
      <c r="AC102" s="364">
        <f t="shared" si="152"/>
        <v>0</v>
      </c>
      <c r="AD102" s="364">
        <f t="shared" si="153"/>
        <v>1.0500000000000001E-2</v>
      </c>
      <c r="AE102" s="364">
        <f t="shared" si="154"/>
        <v>2.3999999999999998E-3</v>
      </c>
      <c r="AF102" s="364">
        <f t="shared" si="155"/>
        <v>0</v>
      </c>
      <c r="AG102" s="364"/>
      <c r="AH102" s="364"/>
      <c r="AI102" s="364"/>
      <c r="AJ102" s="364"/>
      <c r="AK102" s="364"/>
      <c r="AL102" s="364"/>
      <c r="AM102" s="364"/>
      <c r="AN102" s="364"/>
      <c r="AO102" s="364"/>
      <c r="AP102" s="364"/>
      <c r="AQ102" s="364"/>
      <c r="AR102" s="364"/>
      <c r="AS102" s="364"/>
      <c r="AT102" s="364"/>
      <c r="AU102" s="364"/>
      <c r="AV102" s="364"/>
      <c r="AW102" s="364"/>
      <c r="AX102" s="364"/>
      <c r="AY102" s="364"/>
      <c r="AZ102" s="364"/>
      <c r="BA102" s="364"/>
      <c r="BB102" s="364"/>
      <c r="BC102" s="364"/>
      <c r="BD102" s="364"/>
      <c r="BE102" s="364"/>
      <c r="BF102" s="364"/>
      <c r="BG102" s="364"/>
      <c r="BH102" s="364"/>
      <c r="BI102" s="364"/>
      <c r="BJ102" s="364"/>
      <c r="BK102" s="364"/>
      <c r="BL102" s="364"/>
      <c r="BM102" s="364"/>
      <c r="BN102" s="364"/>
      <c r="BO102" s="364"/>
      <c r="BP102" s="364"/>
      <c r="BQ102" s="364"/>
      <c r="BR102" s="364"/>
      <c r="BS102" s="364"/>
      <c r="BT102" s="364"/>
      <c r="BU102" s="364"/>
      <c r="BV102" s="364"/>
      <c r="BW102" s="364"/>
      <c r="BX102" s="364"/>
      <c r="BY102" s="364"/>
      <c r="BZ102" s="364"/>
      <c r="CA102" s="364"/>
      <c r="CB102" s="364"/>
      <c r="CC102" s="364"/>
      <c r="CD102" s="364"/>
      <c r="CE102" s="364"/>
      <c r="CF102" s="364"/>
      <c r="CG102" s="364"/>
      <c r="CH102" s="364"/>
      <c r="CI102" s="364"/>
      <c r="CJ102" s="364"/>
      <c r="CK102" s="364"/>
      <c r="CL102" s="364"/>
      <c r="CM102" s="364"/>
      <c r="CN102" s="364"/>
      <c r="CO102" s="364"/>
      <c r="CP102" s="364"/>
      <c r="CQ102" s="364"/>
      <c r="CR102" s="364"/>
      <c r="CS102" s="364"/>
      <c r="CT102" s="364"/>
      <c r="CU102" s="364"/>
      <c r="CV102" s="364"/>
      <c r="CW102" s="364"/>
      <c r="CX102" s="364"/>
      <c r="CY102" s="364"/>
      <c r="CZ102" s="364"/>
      <c r="DA102" s="364"/>
      <c r="DB102" s="364"/>
      <c r="DC102" s="364"/>
      <c r="DD102" s="364"/>
      <c r="DE102" s="364"/>
      <c r="DF102" s="364"/>
      <c r="DG102" s="364"/>
      <c r="DH102" s="364"/>
      <c r="DI102" s="364"/>
      <c r="DJ102" s="364"/>
      <c r="DK102" s="364"/>
      <c r="DL102" s="364"/>
      <c r="DM102" s="364"/>
      <c r="DN102" s="364"/>
      <c r="DO102" s="364"/>
      <c r="DP102" s="364"/>
      <c r="DQ102" s="364"/>
      <c r="DR102" s="364"/>
      <c r="DS102" s="364"/>
      <c r="DT102" s="364"/>
      <c r="DU102" s="364"/>
      <c r="DV102" s="364"/>
      <c r="DW102" s="364"/>
      <c r="DX102" s="364"/>
      <c r="DY102" s="364"/>
      <c r="DZ102" s="364"/>
      <c r="EA102" s="364"/>
      <c r="EB102" s="364"/>
      <c r="EC102" s="364"/>
      <c r="ED102" s="364"/>
      <c r="EE102" s="364"/>
      <c r="EF102" s="364"/>
      <c r="EG102" s="364"/>
      <c r="EH102" s="364"/>
      <c r="EI102" s="364"/>
      <c r="EJ102" s="364"/>
      <c r="EK102" s="364"/>
      <c r="EL102" s="364"/>
      <c r="EM102" s="364"/>
      <c r="EN102" s="364"/>
      <c r="EO102" s="364"/>
      <c r="EP102" s="364"/>
      <c r="EQ102" s="364"/>
      <c r="ER102" s="364"/>
      <c r="ES102" s="364"/>
      <c r="ET102" s="364"/>
      <c r="EU102" s="364"/>
      <c r="EV102" s="364"/>
      <c r="EW102" s="364"/>
      <c r="EX102" s="364"/>
      <c r="EY102" s="364"/>
      <c r="EZ102" s="364"/>
      <c r="FA102" s="364"/>
      <c r="FB102" s="364"/>
      <c r="FC102" s="364"/>
      <c r="FD102" s="364"/>
      <c r="FE102" s="364"/>
      <c r="FF102" s="364"/>
      <c r="FG102" s="364"/>
      <c r="FH102" s="364"/>
      <c r="FI102" s="364"/>
      <c r="FJ102" s="364"/>
      <c r="FK102" s="364"/>
      <c r="FL102" s="364"/>
      <c r="FM102" s="364"/>
      <c r="FN102" s="364"/>
      <c r="FO102" s="364"/>
      <c r="FP102" s="364"/>
      <c r="FQ102" s="364"/>
      <c r="FR102" s="364"/>
      <c r="FS102" s="364"/>
      <c r="FT102" s="364"/>
      <c r="FU102" s="364"/>
      <c r="FV102" s="364"/>
      <c r="FW102" s="364"/>
      <c r="FX102" s="364"/>
      <c r="FY102" s="364"/>
      <c r="FZ102" s="364"/>
      <c r="GA102" s="364"/>
      <c r="GB102" s="364"/>
      <c r="GC102" s="364"/>
      <c r="GD102" s="364"/>
      <c r="GE102" s="364"/>
      <c r="GF102" s="364"/>
      <c r="GG102" s="364"/>
      <c r="GH102" s="364"/>
      <c r="GI102" s="364"/>
      <c r="GJ102" s="364"/>
      <c r="GK102" s="364"/>
      <c r="GL102" s="364"/>
      <c r="GM102" s="364"/>
      <c r="GN102" s="364"/>
      <c r="GO102" s="364"/>
      <c r="GP102" s="364"/>
      <c r="GQ102" s="364"/>
      <c r="GR102" s="364"/>
      <c r="GS102" s="364"/>
      <c r="GT102" s="364"/>
      <c r="GU102" s="364"/>
      <c r="GV102" s="364"/>
      <c r="GW102" s="364"/>
      <c r="GX102" s="364"/>
      <c r="GY102" s="364"/>
      <c r="GZ102" s="364"/>
      <c r="HA102" s="364"/>
      <c r="HB102" s="364"/>
      <c r="HC102" s="364"/>
      <c r="HD102" s="364"/>
      <c r="HE102" s="364"/>
      <c r="HF102" s="364"/>
      <c r="HG102" s="364"/>
      <c r="HH102" s="364"/>
      <c r="HI102" s="364"/>
      <c r="HJ102" s="364"/>
      <c r="HK102" s="364"/>
      <c r="HL102" s="364"/>
      <c r="HM102" s="364"/>
      <c r="HN102" s="364"/>
      <c r="HO102" s="364"/>
      <c r="HP102" s="364"/>
      <c r="HQ102" s="364"/>
      <c r="HR102" s="364"/>
      <c r="HS102" s="364"/>
      <c r="HT102" s="364"/>
      <c r="HU102" s="364"/>
      <c r="HV102" s="364"/>
      <c r="HW102" s="364"/>
      <c r="HX102" s="364"/>
      <c r="HY102" s="364"/>
      <c r="HZ102" s="364"/>
      <c r="IA102" s="364"/>
      <c r="IB102" s="364"/>
      <c r="IC102" s="364"/>
      <c r="ID102" s="364"/>
      <c r="IE102" s="364"/>
      <c r="IF102" s="364"/>
      <c r="IG102" s="364"/>
      <c r="IH102" s="364"/>
      <c r="II102" s="364"/>
      <c r="IJ102" s="364"/>
      <c r="IK102" s="364"/>
      <c r="IL102" s="364"/>
      <c r="IM102" s="364"/>
      <c r="IN102" s="364"/>
      <c r="IO102" s="364"/>
      <c r="IP102" s="364">
        <v>0.25559999999999999</v>
      </c>
      <c r="IQ102" s="364"/>
      <c r="IR102" s="364"/>
      <c r="IS102" s="364"/>
      <c r="IT102" s="364"/>
      <c r="IU102" s="364"/>
      <c r="IV102" s="364"/>
      <c r="IW102" s="364"/>
      <c r="IX102" s="364"/>
      <c r="IY102" s="364"/>
      <c r="IZ102" s="364"/>
      <c r="JA102" s="364"/>
      <c r="JB102" s="364"/>
      <c r="JC102" s="364"/>
      <c r="JD102" s="364"/>
      <c r="JE102" s="364"/>
      <c r="JF102" s="364"/>
      <c r="JG102" s="364"/>
      <c r="JH102" s="364"/>
      <c r="JI102" s="364"/>
      <c r="JJ102" s="364"/>
      <c r="JK102" s="364"/>
      <c r="JL102" s="364"/>
      <c r="JM102" s="364"/>
      <c r="JN102" s="364"/>
      <c r="JO102" s="364"/>
      <c r="JP102" s="364"/>
      <c r="JQ102" s="364"/>
      <c r="JR102" s="364"/>
      <c r="JS102" s="364"/>
      <c r="JT102" s="364"/>
      <c r="JU102" s="364"/>
      <c r="JV102" s="364">
        <v>5.4621000000000004</v>
      </c>
      <c r="JW102" s="364"/>
      <c r="JX102" s="364"/>
      <c r="JY102" s="364"/>
      <c r="JZ102" s="364">
        <v>0.1026</v>
      </c>
      <c r="KA102" s="364"/>
      <c r="KB102" s="364"/>
      <c r="KC102" s="364"/>
      <c r="KD102" s="364"/>
      <c r="KE102" s="364"/>
      <c r="KF102" s="364"/>
      <c r="KG102" s="364"/>
      <c r="KH102" s="364"/>
      <c r="KI102" s="364"/>
      <c r="KJ102" s="364"/>
      <c r="KK102" s="364"/>
      <c r="KL102" s="364"/>
      <c r="KM102" s="364"/>
      <c r="KN102" s="364"/>
      <c r="KO102" s="364"/>
      <c r="KP102" s="364"/>
      <c r="KQ102" s="364"/>
      <c r="KR102" s="364"/>
      <c r="KS102" s="364"/>
      <c r="KT102" s="364"/>
      <c r="KU102" s="364"/>
      <c r="KV102" s="364"/>
      <c r="KW102" s="364"/>
      <c r="KX102" s="364"/>
      <c r="KY102" s="364"/>
      <c r="KZ102" s="364"/>
      <c r="LA102" s="364"/>
      <c r="LB102" s="364"/>
      <c r="LC102" s="364"/>
      <c r="LD102" s="364"/>
      <c r="LE102" s="364"/>
      <c r="LF102" s="364"/>
      <c r="LG102" s="364"/>
      <c r="LH102" s="364"/>
      <c r="LI102" s="364"/>
      <c r="LJ102" s="364"/>
      <c r="LK102" s="364"/>
      <c r="LL102" s="364"/>
      <c r="LM102" s="364"/>
      <c r="LN102" s="364"/>
      <c r="LO102" s="364"/>
      <c r="LP102" s="364"/>
      <c r="LQ102" s="364"/>
      <c r="LR102" s="364">
        <v>4.5288000000000004</v>
      </c>
      <c r="LS102" s="364"/>
      <c r="LT102" s="364"/>
      <c r="LU102" s="364"/>
      <c r="LV102" s="364"/>
      <c r="LW102" s="364"/>
      <c r="LX102" s="364">
        <v>22.8</v>
      </c>
      <c r="LY102" s="364"/>
      <c r="LZ102" s="364"/>
      <c r="MA102" s="364"/>
      <c r="MB102" s="364"/>
      <c r="MC102" s="364"/>
      <c r="MD102" s="364"/>
      <c r="ME102" s="364"/>
      <c r="MF102" s="364"/>
      <c r="MG102" s="364"/>
      <c r="MH102" s="364"/>
      <c r="MI102" s="364"/>
      <c r="MJ102" s="364"/>
      <c r="MK102" s="364"/>
      <c r="ML102" s="364"/>
      <c r="MM102" s="364"/>
      <c r="MN102" s="364"/>
      <c r="MO102" s="364"/>
      <c r="MP102" s="364"/>
      <c r="MQ102" s="364"/>
      <c r="MR102" s="364"/>
      <c r="MS102" s="364"/>
      <c r="MT102" s="364"/>
      <c r="MU102" s="364"/>
      <c r="MV102" s="364"/>
      <c r="MW102" s="364"/>
      <c r="MX102" s="364"/>
      <c r="MY102" s="364"/>
      <c r="MZ102" s="364"/>
      <c r="NA102" s="364"/>
      <c r="NB102" s="364"/>
      <c r="NC102" s="364"/>
      <c r="ND102" s="364" t="s">
        <v>221</v>
      </c>
      <c r="NE102" s="364" t="s">
        <v>221</v>
      </c>
      <c r="NF102" s="364" t="s">
        <v>221</v>
      </c>
      <c r="NG102" s="364" t="s">
        <v>221</v>
      </c>
      <c r="NH102" s="364" t="s">
        <v>221</v>
      </c>
      <c r="NI102" s="364" t="s">
        <v>221</v>
      </c>
      <c r="NJ102" s="364">
        <v>10.5</v>
      </c>
      <c r="NK102" s="364" t="s">
        <v>221</v>
      </c>
      <c r="NL102" s="364" t="s">
        <v>221</v>
      </c>
      <c r="NM102" s="364" t="s">
        <v>221</v>
      </c>
      <c r="NN102" s="364" t="s">
        <v>221</v>
      </c>
      <c r="NO102" s="364" t="s">
        <v>221</v>
      </c>
      <c r="NP102" s="364" t="s">
        <v>221</v>
      </c>
      <c r="NQ102" s="364" t="s">
        <v>221</v>
      </c>
      <c r="NR102" s="364" t="s">
        <v>221</v>
      </c>
      <c r="NS102" s="364" t="s">
        <v>221</v>
      </c>
      <c r="NT102" s="364" t="s">
        <v>221</v>
      </c>
      <c r="NU102" s="364" t="s">
        <v>221</v>
      </c>
      <c r="NV102" s="364" t="s">
        <v>221</v>
      </c>
      <c r="NW102" s="364" t="s">
        <v>221</v>
      </c>
      <c r="NX102" s="364" t="s">
        <v>221</v>
      </c>
      <c r="NY102" s="364" t="s">
        <v>221</v>
      </c>
      <c r="NZ102" s="364" t="s">
        <v>221</v>
      </c>
      <c r="OA102" s="364">
        <v>2.4</v>
      </c>
      <c r="OB102" s="364" t="s">
        <v>221</v>
      </c>
      <c r="OC102" s="364" t="s">
        <v>221</v>
      </c>
      <c r="OD102" s="364" t="s">
        <v>221</v>
      </c>
      <c r="OE102" s="364" t="s">
        <v>221</v>
      </c>
      <c r="OF102" s="364" t="s">
        <v>221</v>
      </c>
      <c r="OG102" s="364"/>
      <c r="OH102" s="364"/>
      <c r="OI102" s="364"/>
      <c r="OJ102" s="364"/>
      <c r="OK102" s="364"/>
      <c r="OL102" s="364"/>
      <c r="OM102" s="364"/>
      <c r="ON102" s="364"/>
      <c r="OO102" s="364"/>
      <c r="OP102" s="364"/>
      <c r="OQ102" s="364"/>
      <c r="OR102" s="364"/>
      <c r="OS102" s="364"/>
      <c r="OT102" s="364"/>
      <c r="OU102" s="364"/>
      <c r="OV102" s="364"/>
      <c r="OW102" s="364"/>
      <c r="OX102" s="364"/>
      <c r="OY102" s="364"/>
      <c r="OZ102" s="364"/>
      <c r="PA102" s="364"/>
      <c r="PB102" s="364"/>
      <c r="PC102" s="364"/>
      <c r="PD102" s="364"/>
      <c r="PE102" s="364"/>
      <c r="PF102" s="364"/>
      <c r="PG102" s="364"/>
      <c r="PH102" s="364"/>
      <c r="PI102" s="364"/>
      <c r="PJ102" s="364"/>
      <c r="PK102" s="364"/>
      <c r="PL102" s="364"/>
      <c r="PM102" s="364"/>
    </row>
    <row r="103" spans="1:429" ht="15">
      <c r="A103" s="365" t="s">
        <v>585</v>
      </c>
      <c r="B103" s="364">
        <f t="shared" si="125"/>
        <v>0</v>
      </c>
      <c r="C103" s="364">
        <f t="shared" si="126"/>
        <v>0</v>
      </c>
      <c r="D103" s="364">
        <f t="shared" si="127"/>
        <v>0</v>
      </c>
      <c r="E103" s="364">
        <f t="shared" si="128"/>
        <v>0</v>
      </c>
      <c r="F103" s="364">
        <f t="shared" si="129"/>
        <v>0</v>
      </c>
      <c r="G103" s="364">
        <f t="shared" si="130"/>
        <v>0</v>
      </c>
      <c r="H103" s="364">
        <f t="shared" si="131"/>
        <v>0</v>
      </c>
      <c r="I103" s="364">
        <f t="shared" si="132"/>
        <v>0</v>
      </c>
      <c r="J103" s="364">
        <f t="shared" si="133"/>
        <v>0</v>
      </c>
      <c r="K103" s="364">
        <f t="shared" si="134"/>
        <v>0</v>
      </c>
      <c r="L103" s="364">
        <f t="shared" si="135"/>
        <v>0</v>
      </c>
      <c r="M103" s="364">
        <f t="shared" si="136"/>
        <v>0</v>
      </c>
      <c r="N103" s="364">
        <f t="shared" si="137"/>
        <v>0</v>
      </c>
      <c r="O103" s="364">
        <f t="shared" si="138"/>
        <v>0</v>
      </c>
      <c r="P103" s="364">
        <f t="shared" si="139"/>
        <v>0</v>
      </c>
      <c r="Q103" s="364">
        <f t="shared" si="140"/>
        <v>0</v>
      </c>
      <c r="R103" s="364">
        <f t="shared" si="141"/>
        <v>0</v>
      </c>
      <c r="S103" s="364">
        <f t="shared" si="142"/>
        <v>0</v>
      </c>
      <c r="T103" s="364">
        <f t="shared" si="143"/>
        <v>0</v>
      </c>
      <c r="U103" s="364">
        <f t="shared" si="144"/>
        <v>0</v>
      </c>
      <c r="V103" s="364">
        <f t="shared" si="145"/>
        <v>0</v>
      </c>
      <c r="W103" s="364">
        <f t="shared" si="146"/>
        <v>0</v>
      </c>
      <c r="X103" s="364">
        <f t="shared" si="147"/>
        <v>7.4999999999999993E-5</v>
      </c>
      <c r="Y103" s="364">
        <f t="shared" si="148"/>
        <v>0</v>
      </c>
      <c r="Z103" s="364">
        <f t="shared" si="149"/>
        <v>0</v>
      </c>
      <c r="AA103" s="364">
        <f t="shared" si="150"/>
        <v>0</v>
      </c>
      <c r="AB103" s="364">
        <f t="shared" si="151"/>
        <v>0</v>
      </c>
      <c r="AC103" s="364">
        <f t="shared" si="152"/>
        <v>1.6146000000000001E-2</v>
      </c>
      <c r="AD103" s="364">
        <f t="shared" si="153"/>
        <v>3.8100000000000002E-2</v>
      </c>
      <c r="AE103" s="364">
        <f t="shared" si="154"/>
        <v>0.15330000000000002</v>
      </c>
      <c r="AF103" s="364">
        <f t="shared" si="155"/>
        <v>1.44E-2</v>
      </c>
      <c r="AG103" s="364"/>
      <c r="AH103" s="364"/>
      <c r="AI103" s="364"/>
      <c r="AJ103" s="364"/>
      <c r="AK103" s="364"/>
      <c r="AL103" s="364"/>
      <c r="AM103" s="364"/>
      <c r="AN103" s="364"/>
      <c r="AO103" s="364"/>
      <c r="AP103" s="364"/>
      <c r="AQ103" s="364"/>
      <c r="AR103" s="364"/>
      <c r="AS103" s="364"/>
      <c r="AT103" s="364"/>
      <c r="AU103" s="364"/>
      <c r="AV103" s="364"/>
      <c r="AW103" s="364"/>
      <c r="AX103" s="364"/>
      <c r="AY103" s="364"/>
      <c r="AZ103" s="364"/>
      <c r="BA103" s="364"/>
      <c r="BB103" s="364"/>
      <c r="BC103" s="364"/>
      <c r="BD103" s="364"/>
      <c r="BE103" s="364"/>
      <c r="BF103" s="364"/>
      <c r="BG103" s="364"/>
      <c r="BH103" s="364"/>
      <c r="BI103" s="364"/>
      <c r="BJ103" s="364"/>
      <c r="BK103" s="364"/>
      <c r="BL103" s="364"/>
      <c r="BM103" s="364"/>
      <c r="BN103" s="364"/>
      <c r="BO103" s="364"/>
      <c r="BP103" s="364"/>
      <c r="BQ103" s="364"/>
      <c r="BR103" s="364"/>
      <c r="BS103" s="364"/>
      <c r="BT103" s="364"/>
      <c r="BU103" s="364"/>
      <c r="BV103" s="364"/>
      <c r="BW103" s="364"/>
      <c r="BX103" s="364"/>
      <c r="BY103" s="364"/>
      <c r="BZ103" s="364"/>
      <c r="CA103" s="364"/>
      <c r="CB103" s="364"/>
      <c r="CC103" s="364"/>
      <c r="CD103" s="364"/>
      <c r="CE103" s="364"/>
      <c r="CF103" s="364"/>
      <c r="CG103" s="364"/>
      <c r="CH103" s="364"/>
      <c r="CI103" s="364"/>
      <c r="CJ103" s="364"/>
      <c r="CK103" s="364"/>
      <c r="CL103" s="364"/>
      <c r="CM103" s="364"/>
      <c r="CN103" s="364"/>
      <c r="CO103" s="364"/>
      <c r="CP103" s="364"/>
      <c r="CQ103" s="364"/>
      <c r="CR103" s="364"/>
      <c r="CS103" s="364"/>
      <c r="CT103" s="364"/>
      <c r="CU103" s="364"/>
      <c r="CV103" s="364"/>
      <c r="CW103" s="364"/>
      <c r="CX103" s="364"/>
      <c r="CY103" s="364"/>
      <c r="CZ103" s="364"/>
      <c r="DA103" s="364"/>
      <c r="DB103" s="364"/>
      <c r="DC103" s="364"/>
      <c r="DD103" s="364"/>
      <c r="DE103" s="364"/>
      <c r="DF103" s="364"/>
      <c r="DG103" s="364"/>
      <c r="DH103" s="364"/>
      <c r="DI103" s="364"/>
      <c r="DJ103" s="364"/>
      <c r="DK103" s="364"/>
      <c r="DL103" s="364"/>
      <c r="DM103" s="364"/>
      <c r="DN103" s="364"/>
      <c r="DO103" s="364"/>
      <c r="DP103" s="364"/>
      <c r="DQ103" s="364"/>
      <c r="DR103" s="364"/>
      <c r="DS103" s="364"/>
      <c r="DT103" s="364"/>
      <c r="DU103" s="364"/>
      <c r="DV103" s="364"/>
      <c r="DW103" s="364"/>
      <c r="DX103" s="364"/>
      <c r="DY103" s="364"/>
      <c r="DZ103" s="364"/>
      <c r="EA103" s="364"/>
      <c r="EB103" s="364"/>
      <c r="EC103" s="364"/>
      <c r="ED103" s="364"/>
      <c r="EE103" s="364"/>
      <c r="EF103" s="364"/>
      <c r="EG103" s="364"/>
      <c r="EH103" s="364"/>
      <c r="EI103" s="364"/>
      <c r="EJ103" s="364"/>
      <c r="EK103" s="364"/>
      <c r="EL103" s="364"/>
      <c r="EM103" s="364"/>
      <c r="EN103" s="364"/>
      <c r="EO103" s="364"/>
      <c r="EP103" s="364"/>
      <c r="EQ103" s="364"/>
      <c r="ER103" s="364"/>
      <c r="ES103" s="364"/>
      <c r="ET103" s="364"/>
      <c r="EU103" s="364"/>
      <c r="EV103" s="364"/>
      <c r="EW103" s="364"/>
      <c r="EX103" s="364"/>
      <c r="EY103" s="364"/>
      <c r="EZ103" s="364"/>
      <c r="FA103" s="364"/>
      <c r="FB103" s="364"/>
      <c r="FC103" s="364"/>
      <c r="FD103" s="364"/>
      <c r="FE103" s="364"/>
      <c r="FF103" s="364"/>
      <c r="FG103" s="364"/>
      <c r="FH103" s="364"/>
      <c r="FI103" s="364"/>
      <c r="FJ103" s="364"/>
      <c r="FK103" s="364"/>
      <c r="FL103" s="364"/>
      <c r="FM103" s="364"/>
      <c r="FN103" s="364"/>
      <c r="FO103" s="364"/>
      <c r="FP103" s="364"/>
      <c r="FQ103" s="364"/>
      <c r="FR103" s="364"/>
      <c r="FS103" s="364"/>
      <c r="FT103" s="364"/>
      <c r="FU103" s="364"/>
      <c r="FV103" s="364"/>
      <c r="FW103" s="364"/>
      <c r="FX103" s="364"/>
      <c r="FY103" s="364"/>
      <c r="FZ103" s="364"/>
      <c r="GA103" s="364"/>
      <c r="GB103" s="364"/>
      <c r="GC103" s="364"/>
      <c r="GD103" s="364"/>
      <c r="GE103" s="364"/>
      <c r="GF103" s="364"/>
      <c r="GG103" s="364"/>
      <c r="GH103" s="364"/>
      <c r="GI103" s="364"/>
      <c r="GJ103" s="364"/>
      <c r="GK103" s="364"/>
      <c r="GL103" s="364"/>
      <c r="GM103" s="364"/>
      <c r="GN103" s="364"/>
      <c r="GO103" s="364"/>
      <c r="GP103" s="364"/>
      <c r="GQ103" s="364"/>
      <c r="GR103" s="364"/>
      <c r="GS103" s="364"/>
      <c r="GT103" s="364"/>
      <c r="GU103" s="364"/>
      <c r="GV103" s="364"/>
      <c r="GW103" s="364"/>
      <c r="GX103" s="364"/>
      <c r="GY103" s="364"/>
      <c r="GZ103" s="364"/>
      <c r="HA103" s="364"/>
      <c r="HB103" s="364"/>
      <c r="HC103" s="364"/>
      <c r="HD103" s="364"/>
      <c r="HE103" s="364"/>
      <c r="HF103" s="364"/>
      <c r="HG103" s="364"/>
      <c r="HH103" s="364"/>
      <c r="HI103" s="364"/>
      <c r="HJ103" s="364"/>
      <c r="HK103" s="364"/>
      <c r="HL103" s="364"/>
      <c r="HM103" s="364"/>
      <c r="HN103" s="364"/>
      <c r="HO103" s="364"/>
      <c r="HP103" s="364"/>
      <c r="HQ103" s="364"/>
      <c r="HR103" s="364"/>
      <c r="HS103" s="364"/>
      <c r="HT103" s="364"/>
      <c r="HU103" s="364"/>
      <c r="HV103" s="364"/>
      <c r="HW103" s="364"/>
      <c r="HX103" s="364"/>
      <c r="HY103" s="364"/>
      <c r="HZ103" s="364"/>
      <c r="IA103" s="364"/>
      <c r="IB103" s="364"/>
      <c r="IC103" s="364"/>
      <c r="ID103" s="364"/>
      <c r="IE103" s="364"/>
      <c r="IF103" s="364"/>
      <c r="IG103" s="364"/>
      <c r="IH103" s="364"/>
      <c r="II103" s="364"/>
      <c r="IJ103" s="364"/>
      <c r="IK103" s="364"/>
      <c r="IL103" s="364"/>
      <c r="IM103" s="364"/>
      <c r="IN103" s="364"/>
      <c r="IO103" s="364"/>
      <c r="IP103" s="364"/>
      <c r="IQ103" s="364"/>
      <c r="IR103" s="364"/>
      <c r="IS103" s="364"/>
      <c r="IT103" s="364"/>
      <c r="IU103" s="364"/>
      <c r="IV103" s="364"/>
      <c r="IW103" s="364"/>
      <c r="IX103" s="364"/>
      <c r="IY103" s="364"/>
      <c r="IZ103" s="364"/>
      <c r="JA103" s="364"/>
      <c r="JB103" s="364"/>
      <c r="JC103" s="364"/>
      <c r="JD103" s="364"/>
      <c r="JE103" s="364"/>
      <c r="JF103" s="364"/>
      <c r="JG103" s="364"/>
      <c r="JH103" s="364"/>
      <c r="JI103" s="364"/>
      <c r="JJ103" s="364"/>
      <c r="JK103" s="364"/>
      <c r="JL103" s="364"/>
      <c r="JM103" s="364"/>
      <c r="JN103" s="364"/>
      <c r="JO103" s="364"/>
      <c r="JP103" s="364"/>
      <c r="JQ103" s="364"/>
      <c r="JR103" s="364"/>
      <c r="JS103" s="364"/>
      <c r="JT103" s="364"/>
      <c r="JU103" s="364"/>
      <c r="JV103" s="364"/>
      <c r="JW103" s="364"/>
      <c r="JX103" s="364"/>
      <c r="JY103" s="364"/>
      <c r="JZ103" s="364"/>
      <c r="KA103" s="364"/>
      <c r="KB103" s="364"/>
      <c r="KC103" s="364"/>
      <c r="KD103" s="364"/>
      <c r="KE103" s="364"/>
      <c r="KF103" s="364"/>
      <c r="KG103" s="364"/>
      <c r="KH103" s="364"/>
      <c r="KI103" s="364"/>
      <c r="KJ103" s="364"/>
      <c r="KK103" s="364"/>
      <c r="KL103" s="364"/>
      <c r="KM103" s="364"/>
      <c r="KN103" s="364"/>
      <c r="KO103" s="364"/>
      <c r="KP103" s="364"/>
      <c r="KQ103" s="364">
        <v>7.4999999999999997E-2</v>
      </c>
      <c r="KR103" s="364"/>
      <c r="KS103" s="364"/>
      <c r="KT103" s="364"/>
      <c r="KU103" s="364"/>
      <c r="KV103" s="364"/>
      <c r="KW103" s="364"/>
      <c r="KX103" s="364"/>
      <c r="KY103" s="364"/>
      <c r="KZ103" s="364"/>
      <c r="LA103" s="364"/>
      <c r="LB103" s="364"/>
      <c r="LC103" s="364"/>
      <c r="LD103" s="364"/>
      <c r="LE103" s="364"/>
      <c r="LF103" s="364"/>
      <c r="LG103" s="364"/>
      <c r="LH103" s="364"/>
      <c r="LI103" s="364"/>
      <c r="LJ103" s="364"/>
      <c r="LK103" s="364"/>
      <c r="LL103" s="364"/>
      <c r="LM103" s="364"/>
      <c r="LN103" s="364"/>
      <c r="LO103" s="364"/>
      <c r="LP103" s="364"/>
      <c r="LQ103" s="364"/>
      <c r="LR103" s="364"/>
      <c r="LS103" s="364"/>
      <c r="LT103" s="364"/>
      <c r="LU103" s="364"/>
      <c r="LV103" s="364"/>
      <c r="LW103" s="364"/>
      <c r="LX103" s="364"/>
      <c r="LY103" s="364"/>
      <c r="LZ103" s="364"/>
      <c r="MA103" s="364"/>
      <c r="MB103" s="364"/>
      <c r="MC103" s="364"/>
      <c r="MD103" s="364"/>
      <c r="ME103" s="364"/>
      <c r="MF103" s="364"/>
      <c r="MG103" s="364"/>
      <c r="MH103" s="364"/>
      <c r="MI103" s="364"/>
      <c r="MJ103" s="364"/>
      <c r="MK103" s="364"/>
      <c r="ML103" s="364"/>
      <c r="MM103" s="364"/>
      <c r="MN103" s="364"/>
      <c r="MO103" s="364"/>
      <c r="MP103" s="364"/>
      <c r="MQ103" s="364"/>
      <c r="MR103" s="364"/>
      <c r="MS103" s="364"/>
      <c r="MT103" s="364"/>
      <c r="MU103" s="364"/>
      <c r="MV103" s="364"/>
      <c r="MW103" s="364"/>
      <c r="MX103" s="364">
        <v>3.024</v>
      </c>
      <c r="MY103" s="364">
        <v>4.32</v>
      </c>
      <c r="MZ103" s="364">
        <v>2.4300000000000002</v>
      </c>
      <c r="NA103" s="364"/>
      <c r="NB103" s="364"/>
      <c r="NC103" s="364">
        <v>6.3719999999999999</v>
      </c>
      <c r="ND103" s="364"/>
      <c r="NE103" s="364"/>
      <c r="NF103" s="364">
        <v>4.2</v>
      </c>
      <c r="NG103" s="364"/>
      <c r="NH103" s="364">
        <v>4.2</v>
      </c>
      <c r="NI103" s="364">
        <v>4.2</v>
      </c>
      <c r="NJ103" s="364"/>
      <c r="NK103" s="364">
        <v>12.9</v>
      </c>
      <c r="NL103" s="364"/>
      <c r="NM103" s="364"/>
      <c r="NN103" s="364">
        <v>4.2</v>
      </c>
      <c r="NO103" s="364"/>
      <c r="NP103" s="364">
        <v>4.2</v>
      </c>
      <c r="NQ103" s="364">
        <v>4.2</v>
      </c>
      <c r="NR103" s="364">
        <v>4.2</v>
      </c>
      <c r="NS103" s="364"/>
      <c r="NT103" s="364"/>
      <c r="NU103" s="364">
        <v>59.1</v>
      </c>
      <c r="NV103" s="364">
        <v>12.6</v>
      </c>
      <c r="NW103" s="364"/>
      <c r="NX103" s="364"/>
      <c r="NY103" s="364">
        <v>38.700000000000003</v>
      </c>
      <c r="NZ103" s="364"/>
      <c r="OA103" s="364"/>
      <c r="OB103" s="364">
        <v>38.700000000000003</v>
      </c>
      <c r="OC103" s="364"/>
      <c r="OD103" s="364"/>
      <c r="OE103" s="364"/>
      <c r="OF103" s="364">
        <v>14.4</v>
      </c>
      <c r="OG103" s="364"/>
      <c r="OH103" s="364"/>
      <c r="OI103" s="364"/>
      <c r="OJ103" s="364"/>
      <c r="OK103" s="364"/>
      <c r="OL103" s="364"/>
      <c r="OM103" s="364"/>
      <c r="ON103" s="364"/>
      <c r="OO103" s="364"/>
      <c r="OP103" s="364"/>
      <c r="OQ103" s="364"/>
      <c r="OR103" s="364"/>
      <c r="OS103" s="364"/>
      <c r="OT103" s="364"/>
      <c r="OU103" s="364"/>
      <c r="OV103" s="364"/>
      <c r="OW103" s="364"/>
      <c r="OX103" s="364"/>
      <c r="OY103" s="364"/>
      <c r="OZ103" s="364"/>
      <c r="PA103" s="364"/>
      <c r="PB103" s="364"/>
      <c r="PC103" s="364"/>
      <c r="PD103" s="364"/>
      <c r="PE103" s="364"/>
      <c r="PF103" s="364"/>
      <c r="PG103" s="364"/>
      <c r="PH103" s="364"/>
      <c r="PI103" s="364"/>
      <c r="PJ103" s="364"/>
      <c r="PK103" s="364"/>
      <c r="PL103" s="364"/>
      <c r="PM103" s="364"/>
    </row>
    <row r="104" spans="1:429" ht="15">
      <c r="A104" s="365" t="s">
        <v>676</v>
      </c>
      <c r="B104" s="364">
        <f t="shared" si="125"/>
        <v>0</v>
      </c>
      <c r="C104" s="364">
        <f t="shared" si="126"/>
        <v>0</v>
      </c>
      <c r="D104" s="364">
        <f t="shared" si="127"/>
        <v>0</v>
      </c>
      <c r="E104" s="364">
        <f t="shared" si="128"/>
        <v>0</v>
      </c>
      <c r="F104" s="364">
        <f t="shared" si="129"/>
        <v>0</v>
      </c>
      <c r="G104" s="364">
        <f t="shared" si="130"/>
        <v>0</v>
      </c>
      <c r="H104" s="364">
        <f t="shared" si="131"/>
        <v>0</v>
      </c>
      <c r="I104" s="364">
        <f t="shared" si="132"/>
        <v>0</v>
      </c>
      <c r="J104" s="364">
        <f t="shared" si="133"/>
        <v>0</v>
      </c>
      <c r="K104" s="364">
        <f t="shared" si="134"/>
        <v>0</v>
      </c>
      <c r="L104" s="364">
        <f t="shared" si="135"/>
        <v>0</v>
      </c>
      <c r="M104" s="364">
        <f t="shared" si="136"/>
        <v>0</v>
      </c>
      <c r="N104" s="364">
        <f t="shared" si="137"/>
        <v>0</v>
      </c>
      <c r="O104" s="364">
        <f t="shared" si="138"/>
        <v>0</v>
      </c>
      <c r="P104" s="364">
        <f t="shared" si="139"/>
        <v>0</v>
      </c>
      <c r="Q104" s="364">
        <f t="shared" si="140"/>
        <v>0</v>
      </c>
      <c r="R104" s="364">
        <f t="shared" si="141"/>
        <v>0</v>
      </c>
      <c r="S104" s="364">
        <f t="shared" si="142"/>
        <v>0</v>
      </c>
      <c r="T104" s="364">
        <f t="shared" si="143"/>
        <v>0</v>
      </c>
      <c r="U104" s="364">
        <f t="shared" si="144"/>
        <v>0</v>
      </c>
      <c r="V104" s="364">
        <f t="shared" si="145"/>
        <v>0</v>
      </c>
      <c r="W104" s="364">
        <f t="shared" si="146"/>
        <v>0</v>
      </c>
      <c r="X104" s="364">
        <f t="shared" si="147"/>
        <v>0</v>
      </c>
      <c r="Y104" s="364">
        <f t="shared" si="148"/>
        <v>0</v>
      </c>
      <c r="Z104" s="364">
        <f t="shared" si="149"/>
        <v>0</v>
      </c>
      <c r="AA104" s="364">
        <f t="shared" si="150"/>
        <v>0</v>
      </c>
      <c r="AB104" s="364">
        <f t="shared" si="151"/>
        <v>0</v>
      </c>
      <c r="AC104" s="364">
        <f t="shared" si="152"/>
        <v>0</v>
      </c>
      <c r="AD104" s="364">
        <f t="shared" si="153"/>
        <v>0</v>
      </c>
      <c r="AE104" s="364">
        <f t="shared" si="154"/>
        <v>0</v>
      </c>
      <c r="AF104" s="364">
        <f t="shared" si="155"/>
        <v>0</v>
      </c>
      <c r="AG104" s="364"/>
      <c r="AH104" s="364"/>
      <c r="AI104" s="364"/>
      <c r="AJ104" s="364"/>
      <c r="AK104" s="364"/>
      <c r="AL104" s="364"/>
      <c r="AM104" s="364"/>
      <c r="AN104" s="364"/>
      <c r="AO104" s="364"/>
      <c r="AP104" s="364"/>
      <c r="AQ104" s="364"/>
      <c r="AR104" s="364"/>
      <c r="AS104" s="364"/>
      <c r="AT104" s="364"/>
      <c r="AU104" s="364"/>
      <c r="AV104" s="364"/>
      <c r="AW104" s="364"/>
      <c r="AX104" s="364"/>
      <c r="AY104" s="364"/>
      <c r="AZ104" s="364"/>
      <c r="BA104" s="364"/>
      <c r="BB104" s="364"/>
      <c r="BC104" s="364"/>
      <c r="BD104" s="364"/>
      <c r="BE104" s="364"/>
      <c r="BF104" s="364"/>
      <c r="BG104" s="364"/>
      <c r="BH104" s="364"/>
      <c r="BI104" s="364"/>
      <c r="BJ104" s="364"/>
      <c r="BK104" s="364"/>
      <c r="BL104" s="364"/>
      <c r="BM104" s="364"/>
      <c r="BN104" s="364"/>
      <c r="BO104" s="364"/>
      <c r="BP104" s="364"/>
      <c r="BQ104" s="364"/>
      <c r="BR104" s="364"/>
      <c r="BS104" s="364"/>
      <c r="BT104" s="364"/>
      <c r="BU104" s="364"/>
      <c r="BV104" s="364"/>
      <c r="BW104" s="364"/>
      <c r="BX104" s="364"/>
      <c r="BY104" s="364"/>
      <c r="BZ104" s="364"/>
      <c r="CA104" s="364"/>
      <c r="CB104" s="364"/>
      <c r="CC104" s="364"/>
      <c r="CD104" s="364"/>
      <c r="CE104" s="364"/>
      <c r="CF104" s="364"/>
      <c r="CG104" s="364"/>
      <c r="CH104" s="364"/>
      <c r="CI104" s="364"/>
      <c r="CJ104" s="364"/>
      <c r="CK104" s="364"/>
      <c r="CL104" s="364"/>
      <c r="CM104" s="364"/>
      <c r="CN104" s="364"/>
      <c r="CO104" s="364"/>
      <c r="CP104" s="364"/>
      <c r="CQ104" s="364"/>
      <c r="CR104" s="364"/>
      <c r="CS104" s="364"/>
      <c r="CT104" s="364"/>
      <c r="CU104" s="364"/>
      <c r="CV104" s="364"/>
      <c r="CW104" s="364"/>
      <c r="CX104" s="364"/>
      <c r="CY104" s="364"/>
      <c r="CZ104" s="364"/>
      <c r="DA104" s="364"/>
      <c r="DB104" s="364"/>
      <c r="DC104" s="364"/>
      <c r="DD104" s="364"/>
      <c r="DE104" s="364"/>
      <c r="DF104" s="364"/>
      <c r="DG104" s="364"/>
      <c r="DH104" s="364"/>
      <c r="DI104" s="364"/>
      <c r="DJ104" s="364"/>
      <c r="DK104" s="364"/>
      <c r="DL104" s="364"/>
      <c r="DM104" s="364"/>
      <c r="DN104" s="364"/>
      <c r="DO104" s="364"/>
      <c r="DP104" s="364"/>
      <c r="DQ104" s="364"/>
      <c r="DR104" s="364"/>
      <c r="DS104" s="364"/>
      <c r="DT104" s="364"/>
      <c r="DU104" s="364"/>
      <c r="DV104" s="364"/>
      <c r="DW104" s="364"/>
      <c r="DX104" s="364"/>
      <c r="DY104" s="364"/>
      <c r="DZ104" s="364"/>
      <c r="EA104" s="364"/>
      <c r="EB104" s="364"/>
      <c r="EC104" s="364"/>
      <c r="ED104" s="364"/>
      <c r="EE104" s="364"/>
      <c r="EF104" s="364"/>
      <c r="EG104" s="364"/>
      <c r="EH104" s="364"/>
      <c r="EI104" s="364"/>
      <c r="EJ104" s="364"/>
      <c r="EK104" s="364"/>
      <c r="EL104" s="364"/>
      <c r="EM104" s="364"/>
      <c r="EN104" s="364"/>
      <c r="EO104" s="364"/>
      <c r="EP104" s="364"/>
      <c r="EQ104" s="364"/>
      <c r="ER104" s="364"/>
      <c r="ES104" s="364"/>
      <c r="ET104" s="364"/>
      <c r="EU104" s="364"/>
      <c r="EV104" s="364"/>
      <c r="EW104" s="364"/>
      <c r="EX104" s="364"/>
      <c r="EY104" s="364"/>
      <c r="EZ104" s="364"/>
      <c r="FA104" s="364"/>
      <c r="FB104" s="364"/>
      <c r="FC104" s="364"/>
      <c r="FD104" s="364"/>
      <c r="FE104" s="364"/>
      <c r="FF104" s="364"/>
      <c r="FG104" s="364"/>
      <c r="FH104" s="364"/>
      <c r="FI104" s="364"/>
      <c r="FJ104" s="364"/>
      <c r="FK104" s="364"/>
      <c r="FL104" s="364"/>
      <c r="FM104" s="364"/>
      <c r="FN104" s="364"/>
      <c r="FO104" s="364"/>
      <c r="FP104" s="364"/>
      <c r="FQ104" s="364"/>
      <c r="FR104" s="364"/>
      <c r="FS104" s="364"/>
      <c r="FT104" s="364"/>
      <c r="FU104" s="364"/>
      <c r="FV104" s="364"/>
      <c r="FW104" s="364"/>
      <c r="FX104" s="364"/>
      <c r="FY104" s="364"/>
      <c r="FZ104" s="364"/>
      <c r="GA104" s="364"/>
      <c r="GB104" s="364"/>
      <c r="GC104" s="364"/>
      <c r="GD104" s="364"/>
      <c r="GE104" s="364"/>
      <c r="GF104" s="364"/>
      <c r="GG104" s="364"/>
      <c r="GH104" s="364"/>
      <c r="GI104" s="364"/>
      <c r="GJ104" s="364"/>
      <c r="GK104" s="364"/>
      <c r="GL104" s="364"/>
      <c r="GM104" s="364"/>
      <c r="GN104" s="364"/>
      <c r="GO104" s="364"/>
      <c r="GP104" s="364"/>
      <c r="GQ104" s="364"/>
      <c r="GR104" s="364"/>
      <c r="GS104" s="364"/>
      <c r="GT104" s="364"/>
      <c r="GU104" s="364"/>
      <c r="GV104" s="364"/>
      <c r="GW104" s="364"/>
      <c r="GX104" s="364"/>
      <c r="GY104" s="364"/>
      <c r="GZ104" s="364"/>
      <c r="HA104" s="364"/>
      <c r="HB104" s="364"/>
      <c r="HC104" s="364"/>
      <c r="HD104" s="364"/>
      <c r="HE104" s="364"/>
      <c r="HF104" s="364"/>
      <c r="HG104" s="364"/>
      <c r="HH104" s="364"/>
      <c r="HI104" s="364"/>
      <c r="HJ104" s="364"/>
      <c r="HK104" s="364"/>
      <c r="HL104" s="364"/>
      <c r="HM104" s="364"/>
      <c r="HN104" s="364"/>
      <c r="HO104" s="364"/>
      <c r="HP104" s="364"/>
      <c r="HQ104" s="364"/>
      <c r="HR104" s="364"/>
      <c r="HS104" s="364"/>
      <c r="HT104" s="364"/>
      <c r="HU104" s="364"/>
      <c r="HV104" s="364"/>
      <c r="HW104" s="364"/>
      <c r="HX104" s="364"/>
      <c r="HY104" s="364"/>
      <c r="HZ104" s="364"/>
      <c r="IA104" s="364"/>
      <c r="IB104" s="364"/>
      <c r="IC104" s="364"/>
      <c r="ID104" s="364"/>
      <c r="IE104" s="364"/>
      <c r="IF104" s="364"/>
      <c r="IG104" s="364"/>
      <c r="IH104" s="364"/>
      <c r="II104" s="364"/>
      <c r="IJ104" s="364"/>
      <c r="IK104" s="364"/>
      <c r="IL104" s="364"/>
      <c r="IM104" s="364"/>
      <c r="IN104" s="364"/>
      <c r="IO104" s="364"/>
      <c r="IP104" s="364"/>
      <c r="IQ104" s="364"/>
      <c r="IR104" s="364"/>
      <c r="IS104" s="364"/>
      <c r="IT104" s="364"/>
      <c r="IU104" s="364"/>
      <c r="IV104" s="364"/>
      <c r="IW104" s="364"/>
      <c r="IX104" s="364"/>
      <c r="IY104" s="364"/>
      <c r="IZ104" s="364"/>
      <c r="JA104" s="364"/>
      <c r="JB104" s="364"/>
      <c r="JC104" s="364"/>
      <c r="JD104" s="364"/>
      <c r="JE104" s="364"/>
      <c r="JF104" s="364"/>
      <c r="JG104" s="364"/>
      <c r="JH104" s="364"/>
      <c r="JI104" s="364"/>
      <c r="JJ104" s="364"/>
      <c r="JK104" s="364"/>
      <c r="JL104" s="364"/>
      <c r="JM104" s="364"/>
      <c r="JN104" s="364"/>
      <c r="JO104" s="364"/>
      <c r="JP104" s="364"/>
      <c r="JQ104" s="364"/>
      <c r="JR104" s="364"/>
      <c r="JS104" s="364"/>
      <c r="JT104" s="364"/>
      <c r="JU104" s="364"/>
      <c r="JV104" s="364"/>
      <c r="JW104" s="364"/>
      <c r="JX104" s="364"/>
      <c r="JY104" s="364"/>
      <c r="JZ104" s="364"/>
      <c r="KA104" s="364"/>
      <c r="KB104" s="364"/>
      <c r="KC104" s="364"/>
      <c r="KD104" s="364"/>
      <c r="KE104" s="364"/>
      <c r="KF104" s="364"/>
      <c r="KG104" s="364"/>
      <c r="KH104" s="364"/>
      <c r="KI104" s="364"/>
      <c r="KJ104" s="364"/>
      <c r="KK104" s="364"/>
      <c r="KL104" s="364"/>
      <c r="KM104" s="364"/>
      <c r="KN104" s="364"/>
      <c r="KO104" s="364"/>
      <c r="KP104" s="364"/>
      <c r="KQ104" s="364"/>
      <c r="KR104" s="364"/>
      <c r="KS104" s="364"/>
      <c r="KT104" s="364"/>
      <c r="KU104" s="364"/>
      <c r="KV104" s="364"/>
      <c r="KW104" s="364"/>
      <c r="KX104" s="364"/>
      <c r="KY104" s="364"/>
      <c r="KZ104" s="364"/>
      <c r="LA104" s="364"/>
      <c r="LB104" s="364"/>
      <c r="LC104" s="364"/>
      <c r="LD104" s="364"/>
      <c r="LE104" s="364"/>
      <c r="LF104" s="364"/>
      <c r="LG104" s="364"/>
      <c r="LH104" s="364"/>
      <c r="LI104" s="364"/>
      <c r="LJ104" s="364"/>
      <c r="LK104" s="364"/>
      <c r="LL104" s="364"/>
      <c r="LM104" s="364"/>
      <c r="LN104" s="364"/>
      <c r="LO104" s="364"/>
      <c r="LP104" s="364"/>
      <c r="LQ104" s="364"/>
      <c r="LR104" s="364"/>
      <c r="LS104" s="364"/>
      <c r="LT104" s="364"/>
      <c r="LU104" s="364"/>
      <c r="LV104" s="364"/>
      <c r="LW104" s="364"/>
      <c r="LX104" s="364"/>
      <c r="LY104" s="364"/>
      <c r="LZ104" s="364"/>
      <c r="MA104" s="364"/>
      <c r="MB104" s="364"/>
      <c r="MC104" s="364"/>
      <c r="MD104" s="364"/>
      <c r="ME104" s="364"/>
      <c r="MF104" s="364"/>
      <c r="MG104" s="364"/>
      <c r="MH104" s="364"/>
      <c r="MI104" s="364"/>
      <c r="MJ104" s="364"/>
      <c r="MK104" s="364"/>
      <c r="ML104" s="364"/>
      <c r="MM104" s="364"/>
      <c r="MN104" s="364"/>
      <c r="MO104" s="364"/>
      <c r="MP104" s="364"/>
      <c r="MQ104" s="364"/>
      <c r="MR104" s="364"/>
      <c r="MS104" s="364"/>
      <c r="MT104" s="364"/>
      <c r="MU104" s="364"/>
      <c r="MV104" s="364"/>
      <c r="MW104" s="364"/>
      <c r="MX104" s="364"/>
      <c r="MY104" s="364"/>
      <c r="MZ104" s="364"/>
      <c r="NA104" s="364"/>
      <c r="NB104" s="364"/>
      <c r="NC104" s="364"/>
      <c r="ND104" s="364"/>
      <c r="NE104" s="364"/>
      <c r="NF104" s="364"/>
      <c r="NG104" s="364"/>
      <c r="NH104" s="364"/>
      <c r="NI104" s="364"/>
      <c r="NJ104" s="364"/>
      <c r="NK104" s="364"/>
      <c r="NL104" s="364"/>
      <c r="NM104" s="364"/>
      <c r="NN104" s="364"/>
      <c r="NO104" s="364"/>
      <c r="NP104" s="364"/>
      <c r="NQ104" s="364"/>
      <c r="NR104" s="364"/>
      <c r="NS104" s="364"/>
      <c r="NT104" s="364"/>
      <c r="NU104" s="364"/>
      <c r="NV104" s="364"/>
      <c r="NW104" s="364"/>
      <c r="NX104" s="364"/>
      <c r="NY104" s="364"/>
      <c r="NZ104" s="364"/>
      <c r="OA104" s="364"/>
      <c r="OB104" s="364"/>
      <c r="OC104" s="364"/>
      <c r="OD104" s="364"/>
      <c r="OE104" s="364"/>
      <c r="OF104" s="364"/>
      <c r="OG104" s="364"/>
      <c r="OH104" s="364"/>
      <c r="OI104" s="364"/>
      <c r="OJ104" s="364"/>
      <c r="OK104" s="364"/>
      <c r="OL104" s="364"/>
      <c r="OM104" s="364"/>
      <c r="ON104" s="364"/>
      <c r="OO104" s="364"/>
      <c r="OP104" s="364"/>
      <c r="OQ104" s="364"/>
      <c r="OR104" s="364"/>
      <c r="OS104" s="364"/>
      <c r="OT104" s="364"/>
      <c r="OU104" s="364"/>
      <c r="OV104" s="364"/>
      <c r="OW104" s="364"/>
      <c r="OX104" s="364"/>
      <c r="OY104" s="364"/>
      <c r="OZ104" s="364"/>
      <c r="PA104" s="364"/>
      <c r="PB104" s="364"/>
      <c r="PC104" s="364"/>
      <c r="PD104" s="364"/>
      <c r="PE104" s="364"/>
      <c r="PF104" s="364"/>
      <c r="PG104" s="364"/>
      <c r="PH104" s="364"/>
      <c r="PI104" s="364"/>
      <c r="PJ104" s="364"/>
      <c r="PK104" s="364"/>
      <c r="PL104" s="364"/>
      <c r="PM104" s="364"/>
    </row>
    <row r="105" spans="1:429" ht="15">
      <c r="A105" s="365" t="s">
        <v>677</v>
      </c>
      <c r="B105" s="364">
        <f t="shared" si="125"/>
        <v>0</v>
      </c>
      <c r="C105" s="364">
        <f t="shared" si="126"/>
        <v>0</v>
      </c>
      <c r="D105" s="364">
        <f t="shared" si="127"/>
        <v>0</v>
      </c>
      <c r="E105" s="364">
        <f t="shared" si="128"/>
        <v>0</v>
      </c>
      <c r="F105" s="364">
        <f t="shared" si="129"/>
        <v>0</v>
      </c>
      <c r="G105" s="364">
        <f t="shared" si="130"/>
        <v>0</v>
      </c>
      <c r="H105" s="364">
        <f t="shared" si="131"/>
        <v>0</v>
      </c>
      <c r="I105" s="364">
        <f t="shared" si="132"/>
        <v>0</v>
      </c>
      <c r="J105" s="364">
        <f t="shared" si="133"/>
        <v>0</v>
      </c>
      <c r="K105" s="364">
        <f t="shared" si="134"/>
        <v>0</v>
      </c>
      <c r="L105" s="364">
        <f t="shared" si="135"/>
        <v>0</v>
      </c>
      <c r="M105" s="364">
        <f t="shared" si="136"/>
        <v>0</v>
      </c>
      <c r="N105" s="364">
        <f t="shared" si="137"/>
        <v>0</v>
      </c>
      <c r="O105" s="364">
        <f t="shared" si="138"/>
        <v>0</v>
      </c>
      <c r="P105" s="364">
        <f t="shared" si="139"/>
        <v>0</v>
      </c>
      <c r="Q105" s="364">
        <f t="shared" si="140"/>
        <v>0</v>
      </c>
      <c r="R105" s="364">
        <f t="shared" si="141"/>
        <v>0</v>
      </c>
      <c r="S105" s="364">
        <f t="shared" si="142"/>
        <v>0</v>
      </c>
      <c r="T105" s="364">
        <f t="shared" si="143"/>
        <v>0</v>
      </c>
      <c r="U105" s="364">
        <f t="shared" si="144"/>
        <v>0</v>
      </c>
      <c r="V105" s="364">
        <f t="shared" si="145"/>
        <v>0</v>
      </c>
      <c r="W105" s="364">
        <f t="shared" si="146"/>
        <v>0</v>
      </c>
      <c r="X105" s="364">
        <f t="shared" si="147"/>
        <v>0</v>
      </c>
      <c r="Y105" s="364">
        <f t="shared" si="148"/>
        <v>0</v>
      </c>
      <c r="Z105" s="364">
        <f t="shared" si="149"/>
        <v>0</v>
      </c>
      <c r="AA105" s="364">
        <f t="shared" si="150"/>
        <v>0</v>
      </c>
      <c r="AB105" s="364">
        <f t="shared" si="151"/>
        <v>0</v>
      </c>
      <c r="AC105" s="364">
        <f t="shared" si="152"/>
        <v>0</v>
      </c>
      <c r="AD105" s="364">
        <f t="shared" si="153"/>
        <v>0</v>
      </c>
      <c r="AE105" s="364">
        <f t="shared" si="154"/>
        <v>0</v>
      </c>
      <c r="AF105" s="364">
        <f t="shared" si="155"/>
        <v>0</v>
      </c>
      <c r="AG105" s="364"/>
      <c r="AH105" s="364"/>
      <c r="AI105" s="364"/>
      <c r="AJ105" s="364"/>
      <c r="AK105" s="364"/>
      <c r="AL105" s="364"/>
      <c r="AM105" s="364"/>
      <c r="AN105" s="364"/>
      <c r="AO105" s="364"/>
      <c r="AP105" s="364"/>
      <c r="AQ105" s="364"/>
      <c r="AR105" s="364"/>
      <c r="AS105" s="364"/>
      <c r="AT105" s="364"/>
      <c r="AU105" s="364"/>
      <c r="AV105" s="364"/>
      <c r="AW105" s="364"/>
      <c r="AX105" s="364"/>
      <c r="AY105" s="364"/>
      <c r="AZ105" s="364"/>
      <c r="BA105" s="364"/>
      <c r="BB105" s="364"/>
      <c r="BC105" s="364"/>
      <c r="BD105" s="364"/>
      <c r="BE105" s="364"/>
      <c r="BF105" s="364"/>
      <c r="BG105" s="364"/>
      <c r="BH105" s="364"/>
      <c r="BI105" s="364"/>
      <c r="BJ105" s="364"/>
      <c r="BK105" s="364"/>
      <c r="BL105" s="364"/>
      <c r="BM105" s="364"/>
      <c r="BN105" s="364"/>
      <c r="BO105" s="364"/>
      <c r="BP105" s="364"/>
      <c r="BQ105" s="364"/>
      <c r="BR105" s="364"/>
      <c r="BS105" s="364"/>
      <c r="BT105" s="364"/>
      <c r="BU105" s="364"/>
      <c r="BV105" s="364"/>
      <c r="BW105" s="364"/>
      <c r="BX105" s="364"/>
      <c r="BY105" s="364"/>
      <c r="BZ105" s="364"/>
      <c r="CA105" s="364"/>
      <c r="CB105" s="364"/>
      <c r="CC105" s="364"/>
      <c r="CD105" s="364"/>
      <c r="CE105" s="364"/>
      <c r="CF105" s="364"/>
      <c r="CG105" s="364"/>
      <c r="CH105" s="364"/>
      <c r="CI105" s="364"/>
      <c r="CJ105" s="364"/>
      <c r="CK105" s="364"/>
      <c r="CL105" s="364"/>
      <c r="CM105" s="364"/>
      <c r="CN105" s="364"/>
      <c r="CO105" s="364"/>
      <c r="CP105" s="364"/>
      <c r="CQ105" s="364"/>
      <c r="CR105" s="364"/>
      <c r="CS105" s="364"/>
      <c r="CT105" s="364"/>
      <c r="CU105" s="364"/>
      <c r="CV105" s="364"/>
      <c r="CW105" s="364"/>
      <c r="CX105" s="364"/>
      <c r="CY105" s="364"/>
      <c r="CZ105" s="364"/>
      <c r="DA105" s="364"/>
      <c r="DB105" s="364"/>
      <c r="DC105" s="364"/>
      <c r="DD105" s="364"/>
      <c r="DE105" s="364"/>
      <c r="DF105" s="364"/>
      <c r="DG105" s="364"/>
      <c r="DH105" s="364"/>
      <c r="DI105" s="364"/>
      <c r="DJ105" s="364"/>
      <c r="DK105" s="364"/>
      <c r="DL105" s="364"/>
      <c r="DM105" s="364"/>
      <c r="DN105" s="364"/>
      <c r="DO105" s="364"/>
      <c r="DP105" s="364"/>
      <c r="DQ105" s="364"/>
      <c r="DR105" s="364"/>
      <c r="DS105" s="364"/>
      <c r="DT105" s="364"/>
      <c r="DU105" s="364"/>
      <c r="DV105" s="364"/>
      <c r="DW105" s="364"/>
      <c r="DX105" s="364"/>
      <c r="DY105" s="364"/>
      <c r="DZ105" s="364"/>
      <c r="EA105" s="364"/>
      <c r="EB105" s="364"/>
      <c r="EC105" s="364"/>
      <c r="ED105" s="364"/>
      <c r="EE105" s="364"/>
      <c r="EF105" s="364"/>
      <c r="EG105" s="364"/>
      <c r="EH105" s="364"/>
      <c r="EI105" s="364"/>
      <c r="EJ105" s="364"/>
      <c r="EK105" s="364"/>
      <c r="EL105" s="364"/>
      <c r="EM105" s="364"/>
      <c r="EN105" s="364"/>
      <c r="EO105" s="364"/>
      <c r="EP105" s="364"/>
      <c r="EQ105" s="364"/>
      <c r="ER105" s="364"/>
      <c r="ES105" s="364"/>
      <c r="ET105" s="364"/>
      <c r="EU105" s="364"/>
      <c r="EV105" s="364"/>
      <c r="EW105" s="364"/>
      <c r="EX105" s="364"/>
      <c r="EY105" s="364"/>
      <c r="EZ105" s="364"/>
      <c r="FA105" s="364"/>
      <c r="FB105" s="364"/>
      <c r="FC105" s="364"/>
      <c r="FD105" s="364"/>
      <c r="FE105" s="364"/>
      <c r="FF105" s="364"/>
      <c r="FG105" s="364"/>
      <c r="FH105" s="364"/>
      <c r="FI105" s="364"/>
      <c r="FJ105" s="364"/>
      <c r="FK105" s="364"/>
      <c r="FL105" s="364"/>
      <c r="FM105" s="364"/>
      <c r="FN105" s="364"/>
      <c r="FO105" s="364"/>
      <c r="FP105" s="364"/>
      <c r="FQ105" s="364"/>
      <c r="FR105" s="364"/>
      <c r="FS105" s="364"/>
      <c r="FT105" s="364"/>
      <c r="FU105" s="364"/>
      <c r="FV105" s="364"/>
      <c r="FW105" s="364"/>
      <c r="FX105" s="364"/>
      <c r="FY105" s="364"/>
      <c r="FZ105" s="364"/>
      <c r="GA105" s="364"/>
      <c r="GB105" s="364"/>
      <c r="GC105" s="364"/>
      <c r="GD105" s="364"/>
      <c r="GE105" s="364"/>
      <c r="GF105" s="364"/>
      <c r="GG105" s="364"/>
      <c r="GH105" s="364"/>
      <c r="GI105" s="364"/>
      <c r="GJ105" s="364"/>
      <c r="GK105" s="364"/>
      <c r="GL105" s="364"/>
      <c r="GM105" s="364"/>
      <c r="GN105" s="364"/>
      <c r="GO105" s="364"/>
      <c r="GP105" s="364"/>
      <c r="GQ105" s="364"/>
      <c r="GR105" s="364"/>
      <c r="GS105" s="364"/>
      <c r="GT105" s="364"/>
      <c r="GU105" s="364"/>
      <c r="GV105" s="364"/>
      <c r="GW105" s="364"/>
      <c r="GX105" s="364"/>
      <c r="GY105" s="364"/>
      <c r="GZ105" s="364"/>
      <c r="HA105" s="364"/>
      <c r="HB105" s="364"/>
      <c r="HC105" s="364"/>
      <c r="HD105" s="364"/>
      <c r="HE105" s="364"/>
      <c r="HF105" s="364"/>
      <c r="HG105" s="364"/>
      <c r="HH105" s="364"/>
      <c r="HI105" s="364"/>
      <c r="HJ105" s="364"/>
      <c r="HK105" s="364"/>
      <c r="HL105" s="364"/>
      <c r="HM105" s="364"/>
      <c r="HN105" s="364"/>
      <c r="HO105" s="364"/>
      <c r="HP105" s="364"/>
      <c r="HQ105" s="364"/>
      <c r="HR105" s="364"/>
      <c r="HS105" s="364"/>
      <c r="HT105" s="364"/>
      <c r="HU105" s="364"/>
      <c r="HV105" s="364"/>
      <c r="HW105" s="364"/>
      <c r="HX105" s="364"/>
      <c r="HY105" s="364"/>
      <c r="HZ105" s="364"/>
      <c r="IA105" s="364"/>
      <c r="IB105" s="364"/>
      <c r="IC105" s="364"/>
      <c r="ID105" s="364"/>
      <c r="IE105" s="364"/>
      <c r="IF105" s="364"/>
      <c r="IG105" s="364"/>
      <c r="IH105" s="364"/>
      <c r="II105" s="364"/>
      <c r="IJ105" s="364"/>
      <c r="IK105" s="364"/>
      <c r="IL105" s="364"/>
      <c r="IM105" s="364"/>
      <c r="IN105" s="364"/>
      <c r="IO105" s="364"/>
      <c r="IP105" s="364"/>
      <c r="IQ105" s="364"/>
      <c r="IR105" s="364"/>
      <c r="IS105" s="364"/>
      <c r="IT105" s="364"/>
      <c r="IU105" s="364"/>
      <c r="IV105" s="364"/>
      <c r="IW105" s="364"/>
      <c r="IX105" s="364"/>
      <c r="IY105" s="364"/>
      <c r="IZ105" s="364"/>
      <c r="JA105" s="364"/>
      <c r="JB105" s="364"/>
      <c r="JC105" s="364"/>
      <c r="JD105" s="364"/>
      <c r="JE105" s="364"/>
      <c r="JF105" s="364"/>
      <c r="JG105" s="364"/>
      <c r="JH105" s="364"/>
      <c r="JI105" s="364"/>
      <c r="JJ105" s="364"/>
      <c r="JK105" s="364"/>
      <c r="JL105" s="364"/>
      <c r="JM105" s="364"/>
      <c r="JN105" s="364"/>
      <c r="JO105" s="364"/>
      <c r="JP105" s="364"/>
      <c r="JQ105" s="364"/>
      <c r="JR105" s="364"/>
      <c r="JS105" s="364"/>
      <c r="JT105" s="364"/>
      <c r="JU105" s="364"/>
      <c r="JV105" s="364"/>
      <c r="JW105" s="364"/>
      <c r="JX105" s="364"/>
      <c r="JY105" s="364"/>
      <c r="JZ105" s="364"/>
      <c r="KA105" s="364"/>
      <c r="KB105" s="364"/>
      <c r="KC105" s="364"/>
      <c r="KD105" s="364"/>
      <c r="KE105" s="364"/>
      <c r="KF105" s="364"/>
      <c r="KG105" s="364"/>
      <c r="KH105" s="364"/>
      <c r="KI105" s="364"/>
      <c r="KJ105" s="364"/>
      <c r="KK105" s="364"/>
      <c r="KL105" s="364"/>
      <c r="KM105" s="364"/>
      <c r="KN105" s="364"/>
      <c r="KO105" s="364"/>
      <c r="KP105" s="364"/>
      <c r="KQ105" s="364"/>
      <c r="KR105" s="364"/>
      <c r="KS105" s="364"/>
      <c r="KT105" s="364"/>
      <c r="KU105" s="364"/>
      <c r="KV105" s="364"/>
      <c r="KW105" s="364"/>
      <c r="KX105" s="364"/>
      <c r="KY105" s="364"/>
      <c r="KZ105" s="364"/>
      <c r="LA105" s="364"/>
      <c r="LB105" s="364"/>
      <c r="LC105" s="364"/>
      <c r="LD105" s="364"/>
      <c r="LE105" s="364"/>
      <c r="LF105" s="364"/>
      <c r="LG105" s="364"/>
      <c r="LH105" s="364"/>
      <c r="LI105" s="364"/>
      <c r="LJ105" s="364"/>
      <c r="LK105" s="364"/>
      <c r="LL105" s="364"/>
      <c r="LM105" s="364"/>
      <c r="LN105" s="364"/>
      <c r="LO105" s="364"/>
      <c r="LP105" s="364"/>
      <c r="LQ105" s="364"/>
      <c r="LR105" s="364"/>
      <c r="LS105" s="364"/>
      <c r="LT105" s="364"/>
      <c r="LU105" s="364"/>
      <c r="LV105" s="364"/>
      <c r="LW105" s="364"/>
      <c r="LX105" s="364"/>
      <c r="LY105" s="364"/>
      <c r="LZ105" s="364"/>
      <c r="MA105" s="364"/>
      <c r="MB105" s="364"/>
      <c r="MC105" s="364"/>
      <c r="MD105" s="364"/>
      <c r="ME105" s="364"/>
      <c r="MF105" s="364"/>
      <c r="MG105" s="364"/>
      <c r="MH105" s="364"/>
      <c r="MI105" s="364"/>
      <c r="MJ105" s="364"/>
      <c r="MK105" s="364"/>
      <c r="ML105" s="364"/>
      <c r="MM105" s="364"/>
      <c r="MN105" s="364"/>
      <c r="MO105" s="364"/>
      <c r="MP105" s="364"/>
      <c r="MQ105" s="364"/>
      <c r="MR105" s="364"/>
      <c r="MS105" s="364"/>
      <c r="MT105" s="364"/>
      <c r="MU105" s="364"/>
      <c r="MV105" s="364"/>
      <c r="MW105" s="364"/>
      <c r="MX105" s="364"/>
      <c r="MY105" s="364"/>
      <c r="MZ105" s="364"/>
      <c r="NA105" s="364"/>
      <c r="NB105" s="364"/>
      <c r="NC105" s="364"/>
      <c r="ND105" s="364"/>
      <c r="NE105" s="364"/>
      <c r="NF105" s="364"/>
      <c r="NG105" s="364"/>
      <c r="NH105" s="364"/>
      <c r="NI105" s="364"/>
      <c r="NJ105" s="364"/>
      <c r="NK105" s="364"/>
      <c r="NL105" s="364"/>
      <c r="NM105" s="364"/>
      <c r="NN105" s="364"/>
      <c r="NO105" s="364"/>
      <c r="NP105" s="364"/>
      <c r="NQ105" s="364"/>
      <c r="NR105" s="364"/>
      <c r="NS105" s="364"/>
      <c r="NT105" s="364"/>
      <c r="NU105" s="364"/>
      <c r="NV105" s="364"/>
      <c r="NW105" s="364"/>
      <c r="NX105" s="364"/>
      <c r="NY105" s="364"/>
      <c r="NZ105" s="364"/>
      <c r="OA105" s="364"/>
      <c r="OB105" s="364"/>
      <c r="OC105" s="364"/>
      <c r="OD105" s="364"/>
      <c r="OE105" s="364"/>
      <c r="OF105" s="364"/>
      <c r="OG105" s="364"/>
      <c r="OH105" s="364"/>
      <c r="OI105" s="364"/>
      <c r="OJ105" s="364"/>
      <c r="OK105" s="364"/>
      <c r="OL105" s="364"/>
      <c r="OM105" s="364"/>
      <c r="ON105" s="364"/>
      <c r="OO105" s="364"/>
      <c r="OP105" s="364"/>
      <c r="OQ105" s="364"/>
      <c r="OR105" s="364"/>
      <c r="OS105" s="364"/>
      <c r="OT105" s="364"/>
      <c r="OU105" s="364"/>
      <c r="OV105" s="364"/>
      <c r="OW105" s="364"/>
      <c r="OX105" s="364"/>
      <c r="OY105" s="364"/>
      <c r="OZ105" s="364"/>
      <c r="PA105" s="364"/>
      <c r="PB105" s="364"/>
      <c r="PC105" s="364"/>
      <c r="PD105" s="364"/>
      <c r="PE105" s="364"/>
      <c r="PF105" s="364"/>
      <c r="PG105" s="364"/>
      <c r="PH105" s="364"/>
      <c r="PI105" s="364"/>
      <c r="PJ105" s="364"/>
      <c r="PK105" s="364"/>
      <c r="PL105" s="364"/>
      <c r="PM105" s="364"/>
    </row>
    <row r="106" spans="1:429" ht="15">
      <c r="A106" s="363" t="s">
        <v>678</v>
      </c>
      <c r="B106" s="364">
        <f t="shared" si="125"/>
        <v>0</v>
      </c>
      <c r="C106" s="364">
        <f t="shared" si="126"/>
        <v>0</v>
      </c>
      <c r="D106" s="364">
        <f t="shared" si="127"/>
        <v>0</v>
      </c>
      <c r="E106" s="364">
        <f t="shared" si="128"/>
        <v>0</v>
      </c>
      <c r="F106" s="364">
        <f t="shared" si="129"/>
        <v>0</v>
      </c>
      <c r="G106" s="364">
        <f t="shared" si="130"/>
        <v>0</v>
      </c>
      <c r="H106" s="364">
        <f t="shared" si="131"/>
        <v>0</v>
      </c>
      <c r="I106" s="364">
        <f t="shared" si="132"/>
        <v>0</v>
      </c>
      <c r="J106" s="364">
        <f t="shared" si="133"/>
        <v>0</v>
      </c>
      <c r="K106" s="364">
        <f t="shared" si="134"/>
        <v>0</v>
      </c>
      <c r="L106" s="364">
        <f t="shared" si="135"/>
        <v>0</v>
      </c>
      <c r="M106" s="364">
        <f t="shared" si="136"/>
        <v>0</v>
      </c>
      <c r="N106" s="364">
        <f t="shared" si="137"/>
        <v>0</v>
      </c>
      <c r="O106" s="364">
        <f t="shared" si="138"/>
        <v>0</v>
      </c>
      <c r="P106" s="364">
        <f t="shared" si="139"/>
        <v>0</v>
      </c>
      <c r="Q106" s="364">
        <f t="shared" si="140"/>
        <v>0</v>
      </c>
      <c r="R106" s="364">
        <f t="shared" si="141"/>
        <v>0</v>
      </c>
      <c r="S106" s="364">
        <f t="shared" si="142"/>
        <v>0</v>
      </c>
      <c r="T106" s="364">
        <f t="shared" si="143"/>
        <v>0</v>
      </c>
      <c r="U106" s="364">
        <f t="shared" si="144"/>
        <v>0</v>
      </c>
      <c r="V106" s="364">
        <f t="shared" si="145"/>
        <v>0</v>
      </c>
      <c r="W106" s="364">
        <f t="shared" si="146"/>
        <v>0</v>
      </c>
      <c r="X106" s="364">
        <f t="shared" si="147"/>
        <v>0</v>
      </c>
      <c r="Y106" s="364">
        <f t="shared" si="148"/>
        <v>0</v>
      </c>
      <c r="Z106" s="364">
        <f t="shared" si="149"/>
        <v>0</v>
      </c>
      <c r="AA106" s="364">
        <f t="shared" si="150"/>
        <v>0</v>
      </c>
      <c r="AB106" s="364">
        <f t="shared" si="151"/>
        <v>0</v>
      </c>
      <c r="AC106" s="364">
        <f t="shared" si="152"/>
        <v>0</v>
      </c>
      <c r="AD106" s="364">
        <f t="shared" si="153"/>
        <v>0</v>
      </c>
      <c r="AE106" s="364">
        <f t="shared" si="154"/>
        <v>0</v>
      </c>
      <c r="AF106" s="364">
        <f t="shared" si="155"/>
        <v>0</v>
      </c>
      <c r="AG106" s="364"/>
      <c r="AH106" s="364"/>
      <c r="AI106" s="364"/>
      <c r="AJ106" s="364"/>
      <c r="AK106" s="364"/>
      <c r="AL106" s="364"/>
      <c r="AM106" s="364"/>
      <c r="AN106" s="364"/>
      <c r="AO106" s="364"/>
      <c r="AP106" s="364"/>
      <c r="AQ106" s="364"/>
      <c r="AR106" s="364"/>
      <c r="AS106" s="364"/>
      <c r="AT106" s="364"/>
      <c r="AU106" s="364"/>
      <c r="AV106" s="364"/>
      <c r="AW106" s="364"/>
      <c r="AX106" s="364"/>
      <c r="AY106" s="364"/>
      <c r="AZ106" s="364"/>
      <c r="BA106" s="364"/>
      <c r="BB106" s="364"/>
      <c r="BC106" s="364"/>
      <c r="BD106" s="364"/>
      <c r="BE106" s="364"/>
      <c r="BF106" s="364"/>
      <c r="BG106" s="364"/>
      <c r="BH106" s="364"/>
      <c r="BI106" s="364"/>
      <c r="BJ106" s="364"/>
      <c r="BK106" s="364"/>
      <c r="BL106" s="364"/>
      <c r="BM106" s="364"/>
      <c r="BN106" s="364"/>
      <c r="BO106" s="364"/>
      <c r="BP106" s="364"/>
      <c r="BQ106" s="364"/>
      <c r="BR106" s="364"/>
      <c r="BS106" s="364"/>
      <c r="BT106" s="364"/>
      <c r="BU106" s="364"/>
      <c r="BV106" s="364"/>
      <c r="BW106" s="364"/>
      <c r="BX106" s="364"/>
      <c r="BY106" s="364"/>
      <c r="BZ106" s="364"/>
      <c r="CA106" s="364"/>
      <c r="CB106" s="364"/>
      <c r="CC106" s="364"/>
      <c r="CD106" s="364"/>
      <c r="CE106" s="364"/>
      <c r="CF106" s="364"/>
      <c r="CG106" s="364"/>
      <c r="CH106" s="364"/>
      <c r="CI106" s="364"/>
      <c r="CJ106" s="364"/>
      <c r="CK106" s="364"/>
      <c r="CL106" s="364"/>
      <c r="CM106" s="364"/>
      <c r="CN106" s="364"/>
      <c r="CO106" s="364"/>
      <c r="CP106" s="364"/>
      <c r="CQ106" s="364"/>
      <c r="CR106" s="364"/>
      <c r="CS106" s="364"/>
      <c r="CT106" s="364"/>
      <c r="CU106" s="364"/>
      <c r="CV106" s="364"/>
      <c r="CW106" s="364"/>
      <c r="CX106" s="364"/>
      <c r="CY106" s="364"/>
      <c r="CZ106" s="364"/>
      <c r="DA106" s="364"/>
      <c r="DB106" s="364"/>
      <c r="DC106" s="364"/>
      <c r="DD106" s="364"/>
      <c r="DE106" s="364"/>
      <c r="DF106" s="364"/>
      <c r="DG106" s="364"/>
      <c r="DH106" s="364"/>
      <c r="DI106" s="364"/>
      <c r="DJ106" s="364"/>
      <c r="DK106" s="364"/>
      <c r="DL106" s="364"/>
      <c r="DM106" s="364"/>
      <c r="DN106" s="364"/>
      <c r="DO106" s="364"/>
      <c r="DP106" s="364"/>
      <c r="DQ106" s="364"/>
      <c r="DR106" s="364"/>
      <c r="DS106" s="364"/>
      <c r="DT106" s="364"/>
      <c r="DU106" s="364"/>
      <c r="DV106" s="364"/>
      <c r="DW106" s="364"/>
      <c r="DX106" s="364"/>
      <c r="DY106" s="364"/>
      <c r="DZ106" s="364"/>
      <c r="EA106" s="364"/>
      <c r="EB106" s="364"/>
      <c r="EC106" s="364"/>
      <c r="ED106" s="364"/>
      <c r="EE106" s="364"/>
      <c r="EF106" s="364"/>
      <c r="EG106" s="364"/>
      <c r="EH106" s="364"/>
      <c r="EI106" s="364"/>
      <c r="EJ106" s="364"/>
      <c r="EK106" s="364"/>
      <c r="EL106" s="364"/>
      <c r="EM106" s="364"/>
      <c r="EN106" s="364"/>
      <c r="EO106" s="364"/>
      <c r="EP106" s="364"/>
      <c r="EQ106" s="364"/>
      <c r="ER106" s="364"/>
      <c r="ES106" s="364"/>
      <c r="ET106" s="364"/>
      <c r="EU106" s="364"/>
      <c r="EV106" s="364"/>
      <c r="EW106" s="364"/>
      <c r="EX106" s="364"/>
      <c r="EY106" s="364"/>
      <c r="EZ106" s="364"/>
      <c r="FA106" s="364"/>
      <c r="FB106" s="364"/>
      <c r="FC106" s="364"/>
      <c r="FD106" s="364"/>
      <c r="FE106" s="364"/>
      <c r="FF106" s="364"/>
      <c r="FG106" s="364"/>
      <c r="FH106" s="364"/>
      <c r="FI106" s="364"/>
      <c r="FJ106" s="364"/>
      <c r="FK106" s="364"/>
      <c r="FL106" s="364"/>
      <c r="FM106" s="364"/>
      <c r="FN106" s="364"/>
      <c r="FO106" s="364"/>
      <c r="FP106" s="364"/>
      <c r="FQ106" s="364"/>
      <c r="FR106" s="364"/>
      <c r="FS106" s="364"/>
      <c r="FT106" s="364"/>
      <c r="FU106" s="364"/>
      <c r="FV106" s="364"/>
      <c r="FW106" s="364"/>
      <c r="FX106" s="364"/>
      <c r="FY106" s="364"/>
      <c r="FZ106" s="364"/>
      <c r="GA106" s="364"/>
      <c r="GB106" s="364"/>
      <c r="GC106" s="364"/>
      <c r="GD106" s="364"/>
      <c r="GE106" s="364"/>
      <c r="GF106" s="364"/>
      <c r="GG106" s="364"/>
      <c r="GH106" s="364"/>
      <c r="GI106" s="364"/>
      <c r="GJ106" s="364"/>
      <c r="GK106" s="364"/>
      <c r="GL106" s="364"/>
      <c r="GM106" s="364"/>
      <c r="GN106" s="364"/>
      <c r="GO106" s="364"/>
      <c r="GP106" s="364"/>
      <c r="GQ106" s="364"/>
      <c r="GR106" s="364"/>
      <c r="GS106" s="364"/>
      <c r="GT106" s="364"/>
      <c r="GU106" s="364"/>
      <c r="GV106" s="364"/>
      <c r="GW106" s="364"/>
      <c r="GX106" s="364"/>
      <c r="GY106" s="364"/>
      <c r="GZ106" s="364"/>
      <c r="HA106" s="364"/>
      <c r="HB106" s="364"/>
      <c r="HC106" s="364"/>
      <c r="HD106" s="364"/>
      <c r="HE106" s="364"/>
      <c r="HF106" s="364"/>
      <c r="HG106" s="364"/>
      <c r="HH106" s="364"/>
      <c r="HI106" s="364"/>
      <c r="HJ106" s="364"/>
      <c r="HK106" s="364"/>
      <c r="HL106" s="364"/>
      <c r="HM106" s="364"/>
      <c r="HN106" s="364"/>
      <c r="HO106" s="364"/>
      <c r="HP106" s="364"/>
      <c r="HQ106" s="364"/>
      <c r="HR106" s="364"/>
      <c r="HS106" s="364"/>
      <c r="HT106" s="364"/>
      <c r="HU106" s="364"/>
      <c r="HV106" s="364"/>
      <c r="HW106" s="364"/>
      <c r="HX106" s="364"/>
      <c r="HY106" s="364"/>
      <c r="HZ106" s="364"/>
      <c r="IA106" s="364"/>
      <c r="IB106" s="364"/>
      <c r="IC106" s="364"/>
      <c r="ID106" s="364"/>
      <c r="IE106" s="364"/>
      <c r="IF106" s="364"/>
      <c r="IG106" s="364"/>
      <c r="IH106" s="364"/>
      <c r="II106" s="364"/>
      <c r="IJ106" s="364"/>
      <c r="IK106" s="364"/>
      <c r="IL106" s="364"/>
      <c r="IM106" s="364"/>
      <c r="IN106" s="364"/>
      <c r="IO106" s="364"/>
      <c r="IP106" s="364"/>
      <c r="IQ106" s="364"/>
      <c r="IR106" s="364"/>
      <c r="IS106" s="364"/>
      <c r="IT106" s="364"/>
      <c r="IU106" s="364"/>
      <c r="IV106" s="364"/>
      <c r="IW106" s="364"/>
      <c r="IX106" s="364"/>
      <c r="IY106" s="364"/>
      <c r="IZ106" s="364"/>
      <c r="JA106" s="364"/>
      <c r="JB106" s="364"/>
      <c r="JC106" s="364"/>
      <c r="JD106" s="364"/>
      <c r="JE106" s="364"/>
      <c r="JF106" s="364"/>
      <c r="JG106" s="364"/>
      <c r="JH106" s="364"/>
      <c r="JI106" s="364"/>
      <c r="JJ106" s="364"/>
      <c r="JK106" s="364"/>
      <c r="JL106" s="364"/>
      <c r="JM106" s="364"/>
      <c r="JN106" s="364"/>
      <c r="JO106" s="364"/>
      <c r="JP106" s="364"/>
      <c r="JQ106" s="364"/>
      <c r="JR106" s="364"/>
      <c r="JS106" s="364"/>
      <c r="JT106" s="364"/>
      <c r="JU106" s="364"/>
      <c r="JV106" s="364"/>
      <c r="JW106" s="364"/>
      <c r="JX106" s="364"/>
      <c r="JY106" s="364"/>
      <c r="JZ106" s="364"/>
      <c r="KA106" s="364"/>
      <c r="KB106" s="364"/>
      <c r="KC106" s="364"/>
      <c r="KD106" s="364"/>
      <c r="KE106" s="364"/>
      <c r="KF106" s="364"/>
      <c r="KG106" s="364"/>
      <c r="KH106" s="364"/>
      <c r="KI106" s="364"/>
      <c r="KJ106" s="364"/>
      <c r="KK106" s="364"/>
      <c r="KL106" s="364"/>
      <c r="KM106" s="364"/>
      <c r="KN106" s="364"/>
      <c r="KO106" s="364"/>
      <c r="KP106" s="364"/>
      <c r="KQ106" s="364"/>
      <c r="KR106" s="364"/>
      <c r="KS106" s="364"/>
      <c r="KT106" s="364"/>
      <c r="KU106" s="364"/>
      <c r="KV106" s="364"/>
      <c r="KW106" s="364"/>
      <c r="KX106" s="364"/>
      <c r="KY106" s="364"/>
      <c r="KZ106" s="364"/>
      <c r="LA106" s="364"/>
      <c r="LB106" s="364"/>
      <c r="LC106" s="364"/>
      <c r="LD106" s="364"/>
      <c r="LE106" s="364"/>
      <c r="LF106" s="364"/>
      <c r="LG106" s="364"/>
      <c r="LH106" s="364"/>
      <c r="LI106" s="364"/>
      <c r="LJ106" s="364"/>
      <c r="LK106" s="364"/>
      <c r="LL106" s="364"/>
      <c r="LM106" s="364"/>
      <c r="LN106" s="364"/>
      <c r="LO106" s="364"/>
      <c r="LP106" s="364"/>
      <c r="LQ106" s="364"/>
      <c r="LR106" s="364"/>
      <c r="LS106" s="364"/>
      <c r="LT106" s="364"/>
      <c r="LU106" s="364"/>
      <c r="LV106" s="364"/>
      <c r="LW106" s="364"/>
      <c r="LX106" s="364"/>
      <c r="LY106" s="364"/>
      <c r="LZ106" s="364"/>
      <c r="MA106" s="364"/>
      <c r="MB106" s="364"/>
      <c r="MC106" s="364"/>
      <c r="MD106" s="364"/>
      <c r="ME106" s="364"/>
      <c r="MF106" s="364"/>
      <c r="MG106" s="364"/>
      <c r="MH106" s="364"/>
      <c r="MI106" s="364"/>
      <c r="MJ106" s="364"/>
      <c r="MK106" s="364"/>
      <c r="ML106" s="364"/>
      <c r="MM106" s="364"/>
      <c r="MN106" s="364"/>
      <c r="MO106" s="364"/>
      <c r="MP106" s="364"/>
      <c r="MQ106" s="364"/>
      <c r="MR106" s="364"/>
      <c r="MS106" s="364"/>
      <c r="MT106" s="364"/>
      <c r="MU106" s="364"/>
      <c r="MV106" s="364"/>
      <c r="MW106" s="364"/>
      <c r="MX106" s="364"/>
      <c r="MY106" s="364"/>
      <c r="MZ106" s="364"/>
      <c r="NA106" s="364"/>
      <c r="NB106" s="364"/>
      <c r="NC106" s="364"/>
      <c r="ND106" s="364"/>
      <c r="NE106" s="364"/>
      <c r="NF106" s="364"/>
      <c r="NG106" s="364"/>
      <c r="NH106" s="364"/>
      <c r="NI106" s="364"/>
      <c r="NJ106" s="364"/>
      <c r="NK106" s="364"/>
      <c r="NL106" s="364"/>
      <c r="NM106" s="364"/>
      <c r="NN106" s="364"/>
      <c r="NO106" s="364"/>
      <c r="NP106" s="364"/>
      <c r="NQ106" s="364"/>
      <c r="NR106" s="364"/>
      <c r="NS106" s="364"/>
      <c r="NT106" s="364"/>
      <c r="NU106" s="364"/>
      <c r="NV106" s="364"/>
      <c r="NW106" s="364"/>
      <c r="NX106" s="364"/>
      <c r="NY106" s="364"/>
      <c r="NZ106" s="364"/>
      <c r="OA106" s="364"/>
      <c r="OB106" s="364"/>
      <c r="OC106" s="364"/>
      <c r="OD106" s="364"/>
      <c r="OE106" s="364"/>
      <c r="OF106" s="364"/>
      <c r="OG106" s="364"/>
      <c r="OH106" s="364"/>
      <c r="OI106" s="364"/>
      <c r="OJ106" s="364"/>
      <c r="OK106" s="364"/>
      <c r="OL106" s="364"/>
      <c r="OM106" s="364"/>
      <c r="ON106" s="364"/>
      <c r="OO106" s="364"/>
      <c r="OP106" s="364"/>
      <c r="OQ106" s="364"/>
      <c r="OR106" s="364"/>
      <c r="OS106" s="364"/>
      <c r="OT106" s="364"/>
      <c r="OU106" s="364"/>
      <c r="OV106" s="364"/>
      <c r="OW106" s="364"/>
      <c r="OX106" s="364"/>
      <c r="OY106" s="364"/>
      <c r="OZ106" s="364"/>
      <c r="PA106" s="364"/>
      <c r="PB106" s="364"/>
      <c r="PC106" s="364"/>
      <c r="PD106" s="364"/>
      <c r="PE106" s="364"/>
      <c r="PF106" s="364"/>
      <c r="PG106" s="364"/>
      <c r="PH106" s="364"/>
      <c r="PI106" s="364"/>
      <c r="PJ106" s="364"/>
      <c r="PK106" s="364"/>
      <c r="PL106" s="364"/>
      <c r="PM106" s="364"/>
    </row>
    <row r="107" spans="1:429" ht="15">
      <c r="A107" s="365" t="s">
        <v>679</v>
      </c>
      <c r="B107" s="364">
        <f t="shared" si="125"/>
        <v>0</v>
      </c>
      <c r="C107" s="364">
        <f t="shared" si="126"/>
        <v>0</v>
      </c>
      <c r="D107" s="364">
        <f t="shared" si="127"/>
        <v>0</v>
      </c>
      <c r="E107" s="364">
        <f t="shared" si="128"/>
        <v>0</v>
      </c>
      <c r="F107" s="364">
        <f t="shared" si="129"/>
        <v>0</v>
      </c>
      <c r="G107" s="364">
        <f t="shared" si="130"/>
        <v>0</v>
      </c>
      <c r="H107" s="364">
        <f t="shared" si="131"/>
        <v>0</v>
      </c>
      <c r="I107" s="364">
        <f t="shared" si="132"/>
        <v>0</v>
      </c>
      <c r="J107" s="364">
        <f t="shared" si="133"/>
        <v>0</v>
      </c>
      <c r="K107" s="364">
        <f t="shared" si="134"/>
        <v>0</v>
      </c>
      <c r="L107" s="364">
        <f t="shared" si="135"/>
        <v>0</v>
      </c>
      <c r="M107" s="364">
        <f t="shared" si="136"/>
        <v>0</v>
      </c>
      <c r="N107" s="364">
        <f t="shared" si="137"/>
        <v>0</v>
      </c>
      <c r="O107" s="364">
        <f t="shared" si="138"/>
        <v>0</v>
      </c>
      <c r="P107" s="364">
        <f t="shared" si="139"/>
        <v>0</v>
      </c>
      <c r="Q107" s="364">
        <f t="shared" si="140"/>
        <v>0</v>
      </c>
      <c r="R107" s="364">
        <f t="shared" si="141"/>
        <v>0</v>
      </c>
      <c r="S107" s="364">
        <f t="shared" si="142"/>
        <v>0</v>
      </c>
      <c r="T107" s="364">
        <f t="shared" si="143"/>
        <v>1.6461E-3</v>
      </c>
      <c r="U107" s="364">
        <f t="shared" si="144"/>
        <v>0</v>
      </c>
      <c r="V107" s="364">
        <f t="shared" si="145"/>
        <v>0</v>
      </c>
      <c r="W107" s="364">
        <f t="shared" si="146"/>
        <v>0</v>
      </c>
      <c r="X107" s="364">
        <f t="shared" si="147"/>
        <v>0</v>
      </c>
      <c r="Y107" s="364">
        <f t="shared" si="148"/>
        <v>2.5961999999999995E-3</v>
      </c>
      <c r="Z107" s="364">
        <f t="shared" si="149"/>
        <v>0</v>
      </c>
      <c r="AA107" s="364">
        <f t="shared" si="150"/>
        <v>0</v>
      </c>
      <c r="AB107" s="364">
        <f t="shared" si="151"/>
        <v>0</v>
      </c>
      <c r="AC107" s="364">
        <f t="shared" si="152"/>
        <v>0</v>
      </c>
      <c r="AD107" s="364">
        <f t="shared" si="153"/>
        <v>0</v>
      </c>
      <c r="AE107" s="364">
        <f t="shared" si="154"/>
        <v>0</v>
      </c>
      <c r="AF107" s="364">
        <f t="shared" si="155"/>
        <v>0</v>
      </c>
      <c r="AG107" s="364"/>
      <c r="AH107" s="364"/>
      <c r="AI107" s="364"/>
      <c r="AJ107" s="364"/>
      <c r="AK107" s="364"/>
      <c r="AL107" s="364"/>
      <c r="AM107" s="364"/>
      <c r="AN107" s="364"/>
      <c r="AO107" s="364"/>
      <c r="AP107" s="364"/>
      <c r="AQ107" s="364"/>
      <c r="AR107" s="364"/>
      <c r="AS107" s="364"/>
      <c r="AT107" s="364"/>
      <c r="AU107" s="364"/>
      <c r="AV107" s="364"/>
      <c r="AW107" s="364"/>
      <c r="AX107" s="364"/>
      <c r="AY107" s="364"/>
      <c r="AZ107" s="364"/>
      <c r="BA107" s="364"/>
      <c r="BB107" s="364"/>
      <c r="BC107" s="364"/>
      <c r="BD107" s="364"/>
      <c r="BE107" s="364"/>
      <c r="BF107" s="364"/>
      <c r="BG107" s="364"/>
      <c r="BH107" s="364"/>
      <c r="BI107" s="364"/>
      <c r="BJ107" s="364"/>
      <c r="BK107" s="364"/>
      <c r="BL107" s="364"/>
      <c r="BM107" s="364"/>
      <c r="BN107" s="364"/>
      <c r="BO107" s="364"/>
      <c r="BP107" s="364"/>
      <c r="BQ107" s="364"/>
      <c r="BR107" s="364"/>
      <c r="BS107" s="364"/>
      <c r="BT107" s="364"/>
      <c r="BU107" s="364"/>
      <c r="BV107" s="364"/>
      <c r="BW107" s="364"/>
      <c r="BX107" s="364"/>
      <c r="BY107" s="364"/>
      <c r="BZ107" s="364"/>
      <c r="CA107" s="364"/>
      <c r="CB107" s="364"/>
      <c r="CC107" s="364"/>
      <c r="CD107" s="364"/>
      <c r="CE107" s="364"/>
      <c r="CF107" s="364"/>
      <c r="CG107" s="364"/>
      <c r="CH107" s="364"/>
      <c r="CI107" s="364"/>
      <c r="CJ107" s="364"/>
      <c r="CK107" s="364"/>
      <c r="CL107" s="364"/>
      <c r="CM107" s="364"/>
      <c r="CN107" s="364"/>
      <c r="CO107" s="364"/>
      <c r="CP107" s="364"/>
      <c r="CQ107" s="364"/>
      <c r="CR107" s="364"/>
      <c r="CS107" s="364"/>
      <c r="CT107" s="364"/>
      <c r="CU107" s="364"/>
      <c r="CV107" s="364"/>
      <c r="CW107" s="364"/>
      <c r="CX107" s="364"/>
      <c r="CY107" s="364"/>
      <c r="CZ107" s="364"/>
      <c r="DA107" s="364"/>
      <c r="DB107" s="364"/>
      <c r="DC107" s="364"/>
      <c r="DD107" s="364"/>
      <c r="DE107" s="364"/>
      <c r="DF107" s="364"/>
      <c r="DG107" s="364"/>
      <c r="DH107" s="364"/>
      <c r="DI107" s="364"/>
      <c r="DJ107" s="364"/>
      <c r="DK107" s="364"/>
      <c r="DL107" s="364"/>
      <c r="DM107" s="364"/>
      <c r="DN107" s="364"/>
      <c r="DO107" s="364"/>
      <c r="DP107" s="364"/>
      <c r="DQ107" s="364"/>
      <c r="DR107" s="364"/>
      <c r="DS107" s="364"/>
      <c r="DT107" s="364"/>
      <c r="DU107" s="364"/>
      <c r="DV107" s="364"/>
      <c r="DW107" s="364"/>
      <c r="DX107" s="364"/>
      <c r="DY107" s="364"/>
      <c r="DZ107" s="364"/>
      <c r="EA107" s="364"/>
      <c r="EB107" s="364"/>
      <c r="EC107" s="364"/>
      <c r="ED107" s="364"/>
      <c r="EE107" s="364"/>
      <c r="EF107" s="364"/>
      <c r="EG107" s="364"/>
      <c r="EH107" s="364"/>
      <c r="EI107" s="364"/>
      <c r="EJ107" s="364"/>
      <c r="EK107" s="364"/>
      <c r="EL107" s="364"/>
      <c r="EM107" s="364"/>
      <c r="EN107" s="364"/>
      <c r="EO107" s="364"/>
      <c r="EP107" s="364"/>
      <c r="EQ107" s="364"/>
      <c r="ER107" s="364"/>
      <c r="ES107" s="364"/>
      <c r="ET107" s="364"/>
      <c r="EU107" s="364"/>
      <c r="EV107" s="364"/>
      <c r="EW107" s="364"/>
      <c r="EX107" s="364"/>
      <c r="EY107" s="364"/>
      <c r="EZ107" s="364"/>
      <c r="FA107" s="364"/>
      <c r="FB107" s="364"/>
      <c r="FC107" s="364"/>
      <c r="FD107" s="364"/>
      <c r="FE107" s="364"/>
      <c r="FF107" s="364"/>
      <c r="FG107" s="364"/>
      <c r="FH107" s="364"/>
      <c r="FI107" s="364"/>
      <c r="FJ107" s="364"/>
      <c r="FK107" s="364"/>
      <c r="FL107" s="364"/>
      <c r="FM107" s="364"/>
      <c r="FN107" s="364"/>
      <c r="FO107" s="364"/>
      <c r="FP107" s="364"/>
      <c r="FQ107" s="364"/>
      <c r="FR107" s="364"/>
      <c r="FS107" s="364"/>
      <c r="FT107" s="364"/>
      <c r="FU107" s="364"/>
      <c r="FV107" s="364"/>
      <c r="FW107" s="364"/>
      <c r="FX107" s="364"/>
      <c r="FY107" s="364"/>
      <c r="FZ107" s="364"/>
      <c r="GA107" s="364"/>
      <c r="GB107" s="364"/>
      <c r="GC107" s="364"/>
      <c r="GD107" s="364"/>
      <c r="GE107" s="364"/>
      <c r="GF107" s="364"/>
      <c r="GG107" s="364"/>
      <c r="GH107" s="364"/>
      <c r="GI107" s="364"/>
      <c r="GJ107" s="364"/>
      <c r="GK107" s="364"/>
      <c r="GL107" s="364"/>
      <c r="GM107" s="364"/>
      <c r="GN107" s="364"/>
      <c r="GO107" s="364"/>
      <c r="GP107" s="364"/>
      <c r="GQ107" s="364"/>
      <c r="GR107" s="364"/>
      <c r="GS107" s="364"/>
      <c r="GT107" s="364"/>
      <c r="GU107" s="364"/>
      <c r="GV107" s="364"/>
      <c r="GW107" s="364"/>
      <c r="GX107" s="364"/>
      <c r="GY107" s="364"/>
      <c r="GZ107" s="364"/>
      <c r="HA107" s="364"/>
      <c r="HB107" s="364"/>
      <c r="HC107" s="364"/>
      <c r="HD107" s="364"/>
      <c r="HE107" s="364"/>
      <c r="HF107" s="364"/>
      <c r="HG107" s="364"/>
      <c r="HH107" s="364"/>
      <c r="HI107" s="364"/>
      <c r="HJ107" s="364"/>
      <c r="HK107" s="364"/>
      <c r="HL107" s="364"/>
      <c r="HM107" s="364"/>
      <c r="HN107" s="364"/>
      <c r="HO107" s="364"/>
      <c r="HP107" s="364"/>
      <c r="HQ107" s="364"/>
      <c r="HR107" s="364"/>
      <c r="HS107" s="364"/>
      <c r="HT107" s="364"/>
      <c r="HU107" s="364"/>
      <c r="HV107" s="364"/>
      <c r="HW107" s="364"/>
      <c r="HX107" s="364"/>
      <c r="HY107" s="364"/>
      <c r="HZ107" s="364"/>
      <c r="IA107" s="364"/>
      <c r="IB107" s="364"/>
      <c r="IC107" s="364"/>
      <c r="ID107" s="364"/>
      <c r="IE107" s="364"/>
      <c r="IF107" s="364"/>
      <c r="IG107" s="364"/>
      <c r="IH107" s="364"/>
      <c r="II107" s="364"/>
      <c r="IJ107" s="364"/>
      <c r="IK107" s="364"/>
      <c r="IL107" s="364"/>
      <c r="IM107" s="364"/>
      <c r="IN107" s="364"/>
      <c r="IO107" s="364"/>
      <c r="IP107" s="364"/>
      <c r="IQ107" s="364"/>
      <c r="IR107" s="364"/>
      <c r="IS107" s="364"/>
      <c r="IT107" s="364"/>
      <c r="IU107" s="364"/>
      <c r="IV107" s="364"/>
      <c r="IW107" s="364"/>
      <c r="IX107" s="364"/>
      <c r="IY107" s="364">
        <v>1.6460999999999999</v>
      </c>
      <c r="IZ107" s="364"/>
      <c r="JA107" s="364"/>
      <c r="JB107" s="364"/>
      <c r="JC107" s="364"/>
      <c r="JD107" s="364"/>
      <c r="JE107" s="364"/>
      <c r="JF107" s="364"/>
      <c r="JG107" s="364"/>
      <c r="JH107" s="364"/>
      <c r="JI107" s="364"/>
      <c r="JJ107" s="364"/>
      <c r="JK107" s="364"/>
      <c r="JL107" s="364"/>
      <c r="JM107" s="364"/>
      <c r="JN107" s="364"/>
      <c r="JO107" s="364"/>
      <c r="JP107" s="364"/>
      <c r="JQ107" s="364"/>
      <c r="JR107" s="364"/>
      <c r="JS107" s="364"/>
      <c r="JT107" s="364"/>
      <c r="JU107" s="364"/>
      <c r="JV107" s="364"/>
      <c r="JW107" s="364"/>
      <c r="JX107" s="364"/>
      <c r="JY107" s="364"/>
      <c r="JZ107" s="364"/>
      <c r="KA107" s="364"/>
      <c r="KB107" s="364"/>
      <c r="KC107" s="364"/>
      <c r="KD107" s="364"/>
      <c r="KE107" s="364"/>
      <c r="KF107" s="364"/>
      <c r="KG107" s="364"/>
      <c r="KH107" s="364"/>
      <c r="KI107" s="364"/>
      <c r="KJ107" s="364"/>
      <c r="KK107" s="364"/>
      <c r="KL107" s="364"/>
      <c r="KM107" s="364"/>
      <c r="KN107" s="364"/>
      <c r="KO107" s="364"/>
      <c r="KP107" s="364"/>
      <c r="KQ107" s="364"/>
      <c r="KR107" s="364"/>
      <c r="KS107" s="364"/>
      <c r="KT107" s="364"/>
      <c r="KU107" s="364"/>
      <c r="KV107" s="364"/>
      <c r="KW107" s="364"/>
      <c r="KX107" s="364"/>
      <c r="KY107" s="364"/>
      <c r="KZ107" s="364"/>
      <c r="LA107" s="364"/>
      <c r="LB107" s="364"/>
      <c r="LC107" s="364"/>
      <c r="LD107" s="364"/>
      <c r="LE107" s="364"/>
      <c r="LF107" s="364">
        <v>1.4423999999999999</v>
      </c>
      <c r="LG107" s="364"/>
      <c r="LH107" s="364"/>
      <c r="LI107" s="364">
        <v>1.1537999999999999</v>
      </c>
      <c r="LJ107" s="364"/>
      <c r="LK107" s="364"/>
      <c r="LL107" s="364"/>
      <c r="LM107" s="364"/>
      <c r="LN107" s="364"/>
      <c r="LO107" s="364"/>
      <c r="LP107" s="364"/>
      <c r="LQ107" s="364"/>
      <c r="LR107" s="364"/>
      <c r="LS107" s="364"/>
      <c r="LT107" s="364"/>
      <c r="LU107" s="364"/>
      <c r="LV107" s="364"/>
      <c r="LW107" s="364"/>
      <c r="LX107" s="364"/>
      <c r="LY107" s="364"/>
      <c r="LZ107" s="364"/>
      <c r="MA107" s="364"/>
      <c r="MB107" s="364"/>
      <c r="MC107" s="364"/>
      <c r="MD107" s="364"/>
      <c r="ME107" s="364"/>
      <c r="MF107" s="364"/>
      <c r="MG107" s="364"/>
      <c r="MH107" s="364"/>
      <c r="MI107" s="364"/>
      <c r="MJ107" s="364"/>
      <c r="MK107" s="364"/>
      <c r="ML107" s="364"/>
      <c r="MM107" s="364"/>
      <c r="MN107" s="364"/>
      <c r="MO107" s="364"/>
      <c r="MP107" s="364"/>
      <c r="MQ107" s="364"/>
      <c r="MR107" s="364"/>
      <c r="MS107" s="364"/>
      <c r="MT107" s="364"/>
      <c r="MU107" s="364"/>
      <c r="MV107" s="364"/>
      <c r="MW107" s="364"/>
      <c r="MX107" s="364"/>
      <c r="MY107" s="364"/>
      <c r="MZ107" s="364"/>
      <c r="NA107" s="364"/>
      <c r="NB107" s="364"/>
      <c r="NC107" s="364"/>
      <c r="ND107" s="364"/>
      <c r="NE107" s="364"/>
      <c r="NF107" s="364"/>
      <c r="NG107" s="364"/>
      <c r="NH107" s="364"/>
      <c r="NI107" s="364"/>
      <c r="NJ107" s="364"/>
      <c r="NK107" s="364"/>
      <c r="NL107" s="364"/>
      <c r="NM107" s="364"/>
      <c r="NN107" s="364"/>
      <c r="NO107" s="364"/>
      <c r="NP107" s="364"/>
      <c r="NQ107" s="364"/>
      <c r="NR107" s="364"/>
      <c r="NS107" s="364"/>
      <c r="NT107" s="364"/>
      <c r="NU107" s="364"/>
      <c r="NV107" s="364"/>
      <c r="NW107" s="364"/>
      <c r="NX107" s="364"/>
      <c r="NY107" s="364"/>
      <c r="NZ107" s="364"/>
      <c r="OA107" s="364"/>
      <c r="OB107" s="364"/>
      <c r="OC107" s="364"/>
      <c r="OD107" s="364"/>
      <c r="OE107" s="364"/>
      <c r="OF107" s="364"/>
      <c r="OG107" s="364"/>
      <c r="OH107" s="364"/>
      <c r="OI107" s="364"/>
      <c r="OJ107" s="364"/>
      <c r="OK107" s="364"/>
      <c r="OL107" s="364"/>
      <c r="OM107" s="364"/>
      <c r="ON107" s="364"/>
      <c r="OO107" s="364"/>
      <c r="OP107" s="364"/>
      <c r="OQ107" s="364"/>
      <c r="OR107" s="364"/>
      <c r="OS107" s="364"/>
      <c r="OT107" s="364"/>
      <c r="OU107" s="364"/>
      <c r="OV107" s="364"/>
      <c r="OW107" s="364"/>
      <c r="OX107" s="364"/>
      <c r="OY107" s="364"/>
      <c r="OZ107" s="364"/>
      <c r="PA107" s="364"/>
      <c r="PB107" s="364"/>
      <c r="PC107" s="364"/>
      <c r="PD107" s="364"/>
      <c r="PE107" s="364"/>
      <c r="PF107" s="364"/>
      <c r="PG107" s="364"/>
      <c r="PH107" s="364"/>
      <c r="PI107" s="364"/>
      <c r="PJ107" s="364"/>
      <c r="PK107" s="364"/>
      <c r="PL107" s="364"/>
      <c r="PM107" s="364"/>
    </row>
    <row r="108" spans="1:429" ht="15">
      <c r="A108" s="363" t="s">
        <v>589</v>
      </c>
      <c r="B108" s="364">
        <f t="shared" si="125"/>
        <v>0</v>
      </c>
      <c r="C108" s="364">
        <f t="shared" si="126"/>
        <v>0</v>
      </c>
      <c r="D108" s="364">
        <f t="shared" si="127"/>
        <v>0</v>
      </c>
      <c r="E108" s="364">
        <f t="shared" si="128"/>
        <v>0</v>
      </c>
      <c r="F108" s="364">
        <f t="shared" si="129"/>
        <v>0</v>
      </c>
      <c r="G108" s="364">
        <f t="shared" si="130"/>
        <v>0</v>
      </c>
      <c r="H108" s="364">
        <f t="shared" si="131"/>
        <v>0</v>
      </c>
      <c r="I108" s="364">
        <f t="shared" si="132"/>
        <v>0</v>
      </c>
      <c r="J108" s="364">
        <f t="shared" si="133"/>
        <v>0</v>
      </c>
      <c r="K108" s="364">
        <f t="shared" si="134"/>
        <v>0</v>
      </c>
      <c r="L108" s="364">
        <f t="shared" si="135"/>
        <v>0</v>
      </c>
      <c r="M108" s="364">
        <f t="shared" si="136"/>
        <v>0</v>
      </c>
      <c r="N108" s="364">
        <f t="shared" si="137"/>
        <v>0</v>
      </c>
      <c r="O108" s="364">
        <f t="shared" si="138"/>
        <v>0</v>
      </c>
      <c r="P108" s="364">
        <f t="shared" si="139"/>
        <v>0</v>
      </c>
      <c r="Q108" s="364">
        <f t="shared" si="140"/>
        <v>0</v>
      </c>
      <c r="R108" s="364">
        <f t="shared" si="141"/>
        <v>0</v>
      </c>
      <c r="S108" s="364">
        <f t="shared" si="142"/>
        <v>0</v>
      </c>
      <c r="T108" s="364">
        <f t="shared" si="143"/>
        <v>1.92E-4</v>
      </c>
      <c r="U108" s="364">
        <f t="shared" si="144"/>
        <v>0</v>
      </c>
      <c r="V108" s="364">
        <f t="shared" si="145"/>
        <v>0</v>
      </c>
      <c r="W108" s="364">
        <f t="shared" si="146"/>
        <v>0</v>
      </c>
      <c r="X108" s="364">
        <f t="shared" si="147"/>
        <v>0</v>
      </c>
      <c r="Y108" s="364">
        <f t="shared" si="148"/>
        <v>6.0000000000000002E-6</v>
      </c>
      <c r="Z108" s="364">
        <f t="shared" si="149"/>
        <v>1.3845000000000001E-3</v>
      </c>
      <c r="AA108" s="364">
        <f t="shared" si="150"/>
        <v>2.2452000000000001E-3</v>
      </c>
      <c r="AB108" s="364">
        <f t="shared" si="151"/>
        <v>0</v>
      </c>
      <c r="AC108" s="364">
        <f t="shared" si="152"/>
        <v>0</v>
      </c>
      <c r="AD108" s="364">
        <f t="shared" si="153"/>
        <v>0</v>
      </c>
      <c r="AE108" s="364">
        <f t="shared" si="154"/>
        <v>0</v>
      </c>
      <c r="AF108" s="364">
        <f t="shared" si="155"/>
        <v>0</v>
      </c>
      <c r="AG108" s="364"/>
      <c r="AH108" s="364"/>
      <c r="AI108" s="364"/>
      <c r="AJ108" s="364"/>
      <c r="AK108" s="364"/>
      <c r="AL108" s="364"/>
      <c r="AM108" s="364"/>
      <c r="AN108" s="364"/>
      <c r="AO108" s="364"/>
      <c r="AP108" s="364"/>
      <c r="AQ108" s="364"/>
      <c r="AR108" s="364"/>
      <c r="AS108" s="364"/>
      <c r="AT108" s="364"/>
      <c r="AU108" s="364"/>
      <c r="AV108" s="364"/>
      <c r="AW108" s="364"/>
      <c r="AX108" s="364"/>
      <c r="AY108" s="364"/>
      <c r="AZ108" s="364"/>
      <c r="BA108" s="364"/>
      <c r="BB108" s="364"/>
      <c r="BC108" s="364"/>
      <c r="BD108" s="364"/>
      <c r="BE108" s="364"/>
      <c r="BF108" s="364"/>
      <c r="BG108" s="364"/>
      <c r="BH108" s="364"/>
      <c r="BI108" s="364"/>
      <c r="BJ108" s="364"/>
      <c r="BK108" s="364"/>
      <c r="BL108" s="364"/>
      <c r="BM108" s="364"/>
      <c r="BN108" s="364"/>
      <c r="BO108" s="364"/>
      <c r="BP108" s="364"/>
      <c r="BQ108" s="364"/>
      <c r="BR108" s="364"/>
      <c r="BS108" s="364"/>
      <c r="BT108" s="364"/>
      <c r="BU108" s="364"/>
      <c r="BV108" s="364"/>
      <c r="BW108" s="364"/>
      <c r="BX108" s="364"/>
      <c r="BY108" s="364"/>
      <c r="BZ108" s="364"/>
      <c r="CA108" s="364"/>
      <c r="CB108" s="364"/>
      <c r="CC108" s="364"/>
      <c r="CD108" s="364"/>
      <c r="CE108" s="364"/>
      <c r="CF108" s="364"/>
      <c r="CG108" s="364"/>
      <c r="CH108" s="364"/>
      <c r="CI108" s="364"/>
      <c r="CJ108" s="364"/>
      <c r="CK108" s="364"/>
      <c r="CL108" s="364"/>
      <c r="CM108" s="364"/>
      <c r="CN108" s="364"/>
      <c r="CO108" s="364"/>
      <c r="CP108" s="364"/>
      <c r="CQ108" s="364"/>
      <c r="CR108" s="364"/>
      <c r="CS108" s="364"/>
      <c r="CT108" s="364"/>
      <c r="CU108" s="364"/>
      <c r="CV108" s="364"/>
      <c r="CW108" s="364"/>
      <c r="CX108" s="364"/>
      <c r="CY108" s="364"/>
      <c r="CZ108" s="364"/>
      <c r="DA108" s="364"/>
      <c r="DB108" s="364"/>
      <c r="DC108" s="364"/>
      <c r="DD108" s="364"/>
      <c r="DE108" s="364"/>
      <c r="DF108" s="364"/>
      <c r="DG108" s="364"/>
      <c r="DH108" s="364"/>
      <c r="DI108" s="364"/>
      <c r="DJ108" s="364"/>
      <c r="DK108" s="364"/>
      <c r="DL108" s="364"/>
      <c r="DM108" s="364"/>
      <c r="DN108" s="364"/>
      <c r="DO108" s="364"/>
      <c r="DP108" s="364"/>
      <c r="DQ108" s="364"/>
      <c r="DR108" s="364"/>
      <c r="DS108" s="364"/>
      <c r="DT108" s="364"/>
      <c r="DU108" s="364"/>
      <c r="DV108" s="364"/>
      <c r="DW108" s="364"/>
      <c r="DX108" s="364"/>
      <c r="DY108" s="364"/>
      <c r="DZ108" s="364"/>
      <c r="EA108" s="364"/>
      <c r="EB108" s="364"/>
      <c r="EC108" s="364"/>
      <c r="ED108" s="364"/>
      <c r="EE108" s="364"/>
      <c r="EF108" s="364"/>
      <c r="EG108" s="364"/>
      <c r="EH108" s="364"/>
      <c r="EI108" s="364"/>
      <c r="EJ108" s="364"/>
      <c r="EK108" s="364"/>
      <c r="EL108" s="364"/>
      <c r="EM108" s="364"/>
      <c r="EN108" s="364"/>
      <c r="EO108" s="364"/>
      <c r="EP108" s="364"/>
      <c r="EQ108" s="364"/>
      <c r="ER108" s="364"/>
      <c r="ES108" s="364"/>
      <c r="ET108" s="364"/>
      <c r="EU108" s="364"/>
      <c r="EV108" s="364"/>
      <c r="EW108" s="364"/>
      <c r="EX108" s="364"/>
      <c r="EY108" s="364"/>
      <c r="EZ108" s="364"/>
      <c r="FA108" s="364"/>
      <c r="FB108" s="364"/>
      <c r="FC108" s="364"/>
      <c r="FD108" s="364"/>
      <c r="FE108" s="364"/>
      <c r="FF108" s="364"/>
      <c r="FG108" s="364"/>
      <c r="FH108" s="364"/>
      <c r="FI108" s="364"/>
      <c r="FJ108" s="364"/>
      <c r="FK108" s="364"/>
      <c r="FL108" s="364"/>
      <c r="FM108" s="364"/>
      <c r="FN108" s="364"/>
      <c r="FO108" s="364"/>
      <c r="FP108" s="364"/>
      <c r="FQ108" s="364"/>
      <c r="FR108" s="364"/>
      <c r="FS108" s="364"/>
      <c r="FT108" s="364"/>
      <c r="FU108" s="364"/>
      <c r="FV108" s="364"/>
      <c r="FW108" s="364"/>
      <c r="FX108" s="364"/>
      <c r="FY108" s="364"/>
      <c r="FZ108" s="364"/>
      <c r="GA108" s="364"/>
      <c r="GB108" s="364"/>
      <c r="GC108" s="364"/>
      <c r="GD108" s="364"/>
      <c r="GE108" s="364"/>
      <c r="GF108" s="364"/>
      <c r="GG108" s="364"/>
      <c r="GH108" s="364"/>
      <c r="GI108" s="364"/>
      <c r="GJ108" s="364"/>
      <c r="GK108" s="364"/>
      <c r="GL108" s="364"/>
      <c r="GM108" s="364"/>
      <c r="GN108" s="364"/>
      <c r="GO108" s="364"/>
      <c r="GP108" s="364"/>
      <c r="GQ108" s="364"/>
      <c r="GR108" s="364"/>
      <c r="GS108" s="364"/>
      <c r="GT108" s="364"/>
      <c r="GU108" s="364"/>
      <c r="GV108" s="364"/>
      <c r="GW108" s="364"/>
      <c r="GX108" s="364"/>
      <c r="GY108" s="364"/>
      <c r="GZ108" s="364"/>
      <c r="HA108" s="364"/>
      <c r="HB108" s="364"/>
      <c r="HC108" s="364"/>
      <c r="HD108" s="364"/>
      <c r="HE108" s="364"/>
      <c r="HF108" s="364"/>
      <c r="HG108" s="364"/>
      <c r="HH108" s="364"/>
      <c r="HI108" s="364"/>
      <c r="HJ108" s="364"/>
      <c r="HK108" s="364"/>
      <c r="HL108" s="364"/>
      <c r="HM108" s="364"/>
      <c r="HN108" s="364"/>
      <c r="HO108" s="364"/>
      <c r="HP108" s="364"/>
      <c r="HQ108" s="364"/>
      <c r="HR108" s="364"/>
      <c r="HS108" s="364"/>
      <c r="HT108" s="364"/>
      <c r="HU108" s="364"/>
      <c r="HV108" s="364"/>
      <c r="HW108" s="364"/>
      <c r="HX108" s="364"/>
      <c r="HY108" s="364"/>
      <c r="HZ108" s="364"/>
      <c r="IA108" s="364"/>
      <c r="IB108" s="364"/>
      <c r="IC108" s="364"/>
      <c r="ID108" s="364"/>
      <c r="IE108" s="364"/>
      <c r="IF108" s="364"/>
      <c r="IG108" s="364"/>
      <c r="IH108" s="364"/>
      <c r="II108" s="364"/>
      <c r="IJ108" s="364"/>
      <c r="IK108" s="364"/>
      <c r="IL108" s="364"/>
      <c r="IM108" s="364"/>
      <c r="IN108" s="364"/>
      <c r="IO108" s="364"/>
      <c r="IP108" s="364">
        <v>0.192</v>
      </c>
      <c r="IQ108" s="364"/>
      <c r="IR108" s="364"/>
      <c r="IS108" s="364"/>
      <c r="IT108" s="364"/>
      <c r="IU108" s="364"/>
      <c r="IV108" s="364"/>
      <c r="IW108" s="364"/>
      <c r="IX108" s="364"/>
      <c r="IY108" s="364"/>
      <c r="IZ108" s="364"/>
      <c r="JA108" s="364"/>
      <c r="JB108" s="364"/>
      <c r="JC108" s="364"/>
      <c r="JD108" s="364"/>
      <c r="JE108" s="364"/>
      <c r="JF108" s="364"/>
      <c r="JG108" s="364"/>
      <c r="JH108" s="364"/>
      <c r="JI108" s="364"/>
      <c r="JJ108" s="364"/>
      <c r="JK108" s="364"/>
      <c r="JL108" s="364"/>
      <c r="JM108" s="364"/>
      <c r="JN108" s="364"/>
      <c r="JO108" s="364"/>
      <c r="JP108" s="364"/>
      <c r="JQ108" s="364"/>
      <c r="JR108" s="364"/>
      <c r="JS108" s="364"/>
      <c r="JT108" s="364"/>
      <c r="JU108" s="364"/>
      <c r="JV108" s="364"/>
      <c r="JW108" s="364"/>
      <c r="JX108" s="364"/>
      <c r="JY108" s="364"/>
      <c r="JZ108" s="364"/>
      <c r="KA108" s="364"/>
      <c r="KB108" s="364"/>
      <c r="KC108" s="364"/>
      <c r="KD108" s="364"/>
      <c r="KE108" s="364"/>
      <c r="KF108" s="364"/>
      <c r="KG108" s="364"/>
      <c r="KH108" s="364"/>
      <c r="KI108" s="364"/>
      <c r="KJ108" s="364"/>
      <c r="KK108" s="364"/>
      <c r="KL108" s="364"/>
      <c r="KM108" s="364"/>
      <c r="KN108" s="364"/>
      <c r="KO108" s="364"/>
      <c r="KP108" s="364"/>
      <c r="KQ108" s="364"/>
      <c r="KR108" s="364"/>
      <c r="KS108" s="364"/>
      <c r="KT108" s="364"/>
      <c r="KU108" s="364"/>
      <c r="KV108" s="364"/>
      <c r="KW108" s="364"/>
      <c r="KX108" s="364">
        <v>6.0000000000000001E-3</v>
      </c>
      <c r="KY108" s="364"/>
      <c r="KZ108" s="364"/>
      <c r="LA108" s="364"/>
      <c r="LB108" s="364"/>
      <c r="LC108" s="364"/>
      <c r="LD108" s="364"/>
      <c r="LE108" s="364"/>
      <c r="LF108" s="364"/>
      <c r="LG108" s="364"/>
      <c r="LH108" s="364"/>
      <c r="LI108" s="364"/>
      <c r="LJ108" s="364"/>
      <c r="LK108" s="364"/>
      <c r="LL108" s="364"/>
      <c r="LM108" s="364"/>
      <c r="LN108" s="364"/>
      <c r="LO108" s="364">
        <v>1.3845000000000001</v>
      </c>
      <c r="LP108" s="364"/>
      <c r="LQ108" s="364"/>
      <c r="LR108" s="364"/>
      <c r="LS108" s="364"/>
      <c r="LT108" s="364"/>
      <c r="LU108" s="364"/>
      <c r="LV108" s="364"/>
      <c r="LW108" s="364"/>
      <c r="LX108" s="364"/>
      <c r="LY108" s="364"/>
      <c r="LZ108" s="364"/>
      <c r="MA108" s="364"/>
      <c r="MB108" s="364"/>
      <c r="MC108" s="364"/>
      <c r="MD108" s="364"/>
      <c r="ME108" s="364"/>
      <c r="MF108" s="364">
        <v>2.2452000000000001</v>
      </c>
      <c r="MG108" s="364"/>
      <c r="MH108" s="364"/>
      <c r="MI108" s="364"/>
      <c r="MJ108" s="364"/>
      <c r="MK108" s="364"/>
      <c r="ML108" s="364"/>
      <c r="MM108" s="364"/>
      <c r="MN108" s="364"/>
      <c r="MO108" s="364"/>
      <c r="MP108" s="364"/>
      <c r="MQ108" s="364"/>
      <c r="MR108" s="364"/>
      <c r="MS108" s="364"/>
      <c r="MT108" s="364"/>
      <c r="MU108" s="364"/>
      <c r="MV108" s="364"/>
      <c r="MW108" s="364"/>
      <c r="MX108" s="364"/>
      <c r="MY108" s="364"/>
      <c r="MZ108" s="364"/>
      <c r="NA108" s="364"/>
      <c r="NB108" s="364"/>
      <c r="NC108" s="364"/>
      <c r="ND108" s="364"/>
      <c r="NE108" s="364"/>
      <c r="NF108" s="364"/>
      <c r="NG108" s="364"/>
      <c r="NH108" s="364"/>
      <c r="NI108" s="364"/>
      <c r="NJ108" s="364"/>
      <c r="NK108" s="364"/>
      <c r="NL108" s="364"/>
      <c r="NM108" s="364"/>
      <c r="NN108" s="364"/>
      <c r="NO108" s="364"/>
      <c r="NP108" s="364"/>
      <c r="NQ108" s="364"/>
      <c r="NR108" s="364"/>
      <c r="NS108" s="364"/>
      <c r="NT108" s="364"/>
      <c r="NU108" s="364"/>
      <c r="NV108" s="364"/>
      <c r="NW108" s="364"/>
      <c r="NX108" s="364"/>
      <c r="NY108" s="364"/>
      <c r="NZ108" s="364"/>
      <c r="OA108" s="364"/>
      <c r="OB108" s="364"/>
      <c r="OC108" s="364"/>
      <c r="OD108" s="364"/>
      <c r="OE108" s="364"/>
      <c r="OF108" s="364"/>
      <c r="OG108" s="364"/>
      <c r="OH108" s="364"/>
      <c r="OI108" s="364"/>
      <c r="OJ108" s="364"/>
      <c r="OK108" s="364"/>
      <c r="OL108" s="364"/>
      <c r="OM108" s="364"/>
      <c r="ON108" s="364"/>
      <c r="OO108" s="364"/>
      <c r="OP108" s="364"/>
      <c r="OQ108" s="364"/>
      <c r="OR108" s="364"/>
      <c r="OS108" s="364"/>
      <c r="OT108" s="364"/>
      <c r="OU108" s="364"/>
      <c r="OV108" s="364"/>
      <c r="OW108" s="364"/>
      <c r="OX108" s="364"/>
      <c r="OY108" s="364"/>
      <c r="OZ108" s="364"/>
      <c r="PA108" s="364"/>
      <c r="PB108" s="364"/>
      <c r="PC108" s="364"/>
      <c r="PD108" s="364"/>
      <c r="PE108" s="364"/>
      <c r="PF108" s="364"/>
      <c r="PG108" s="364"/>
      <c r="PH108" s="364"/>
      <c r="PI108" s="364"/>
      <c r="PJ108" s="364"/>
      <c r="PK108" s="364"/>
      <c r="PL108" s="364"/>
      <c r="PM108" s="364"/>
    </row>
    <row r="109" spans="1:429" ht="15">
      <c r="A109" s="365" t="s">
        <v>680</v>
      </c>
      <c r="B109" s="364">
        <f t="shared" si="125"/>
        <v>0</v>
      </c>
      <c r="C109" s="364">
        <f t="shared" si="126"/>
        <v>0</v>
      </c>
      <c r="D109" s="364">
        <f t="shared" si="127"/>
        <v>0</v>
      </c>
      <c r="E109" s="364">
        <f t="shared" si="128"/>
        <v>0</v>
      </c>
      <c r="F109" s="364">
        <f t="shared" si="129"/>
        <v>0</v>
      </c>
      <c r="G109" s="364">
        <f t="shared" si="130"/>
        <v>0</v>
      </c>
      <c r="H109" s="364">
        <f t="shared" si="131"/>
        <v>0</v>
      </c>
      <c r="I109" s="364">
        <f t="shared" si="132"/>
        <v>0</v>
      </c>
      <c r="J109" s="364">
        <f t="shared" si="133"/>
        <v>0</v>
      </c>
      <c r="K109" s="364">
        <f t="shared" si="134"/>
        <v>0</v>
      </c>
      <c r="L109" s="364">
        <f t="shared" si="135"/>
        <v>0</v>
      </c>
      <c r="M109" s="364">
        <f t="shared" si="136"/>
        <v>0</v>
      </c>
      <c r="N109" s="364">
        <f t="shared" si="137"/>
        <v>0</v>
      </c>
      <c r="O109" s="364">
        <f t="shared" si="138"/>
        <v>0</v>
      </c>
      <c r="P109" s="364">
        <f t="shared" si="139"/>
        <v>0</v>
      </c>
      <c r="Q109" s="364">
        <f t="shared" si="140"/>
        <v>0</v>
      </c>
      <c r="R109" s="364">
        <f t="shared" si="141"/>
        <v>0</v>
      </c>
      <c r="S109" s="364">
        <f t="shared" si="142"/>
        <v>0</v>
      </c>
      <c r="T109" s="364">
        <f t="shared" si="143"/>
        <v>0</v>
      </c>
      <c r="U109" s="364">
        <f t="shared" si="144"/>
        <v>0</v>
      </c>
      <c r="V109" s="364">
        <f t="shared" si="145"/>
        <v>0</v>
      </c>
      <c r="W109" s="364">
        <f t="shared" si="146"/>
        <v>0</v>
      </c>
      <c r="X109" s="364">
        <f t="shared" si="147"/>
        <v>0</v>
      </c>
      <c r="Y109" s="364">
        <f t="shared" si="148"/>
        <v>0</v>
      </c>
      <c r="Z109" s="364">
        <f t="shared" si="149"/>
        <v>0</v>
      </c>
      <c r="AA109" s="364">
        <f t="shared" si="150"/>
        <v>0</v>
      </c>
      <c r="AB109" s="364">
        <f t="shared" si="151"/>
        <v>0</v>
      </c>
      <c r="AC109" s="364">
        <f t="shared" si="152"/>
        <v>0</v>
      </c>
      <c r="AD109" s="364">
        <f t="shared" si="153"/>
        <v>0</v>
      </c>
      <c r="AE109" s="364">
        <f t="shared" si="154"/>
        <v>3.8999999999999998E-3</v>
      </c>
      <c r="AF109" s="364">
        <f t="shared" si="155"/>
        <v>0</v>
      </c>
      <c r="AG109" s="364"/>
      <c r="AH109" s="364"/>
      <c r="AI109" s="364"/>
      <c r="AJ109" s="364"/>
      <c r="AK109" s="364"/>
      <c r="AL109" s="364"/>
      <c r="AM109" s="364"/>
      <c r="AN109" s="364"/>
      <c r="AO109" s="364"/>
      <c r="AP109" s="364"/>
      <c r="AQ109" s="364"/>
      <c r="AR109" s="364"/>
      <c r="AS109" s="364"/>
      <c r="AT109" s="364"/>
      <c r="AU109" s="364"/>
      <c r="AV109" s="364"/>
      <c r="AW109" s="364"/>
      <c r="AX109" s="364"/>
      <c r="AY109" s="364"/>
      <c r="AZ109" s="364"/>
      <c r="BA109" s="364"/>
      <c r="BB109" s="364"/>
      <c r="BC109" s="364"/>
      <c r="BD109" s="364"/>
      <c r="BE109" s="364"/>
      <c r="BF109" s="364"/>
      <c r="BG109" s="364"/>
      <c r="BH109" s="364"/>
      <c r="BI109" s="364"/>
      <c r="BJ109" s="364"/>
      <c r="BK109" s="364"/>
      <c r="BL109" s="364"/>
      <c r="BM109" s="364"/>
      <c r="BN109" s="364"/>
      <c r="BO109" s="364"/>
      <c r="BP109" s="364"/>
      <c r="BQ109" s="364"/>
      <c r="BR109" s="364"/>
      <c r="BS109" s="364"/>
      <c r="BT109" s="364"/>
      <c r="BU109" s="364"/>
      <c r="BV109" s="364"/>
      <c r="BW109" s="364"/>
      <c r="BX109" s="364"/>
      <c r="BY109" s="364"/>
      <c r="BZ109" s="364"/>
      <c r="CA109" s="364"/>
      <c r="CB109" s="364"/>
      <c r="CC109" s="364"/>
      <c r="CD109" s="364"/>
      <c r="CE109" s="364"/>
      <c r="CF109" s="364"/>
      <c r="CG109" s="364"/>
      <c r="CH109" s="364"/>
      <c r="CI109" s="364"/>
      <c r="CJ109" s="364"/>
      <c r="CK109" s="364"/>
      <c r="CL109" s="364"/>
      <c r="CM109" s="364"/>
      <c r="CN109" s="364"/>
      <c r="CO109" s="364"/>
      <c r="CP109" s="364"/>
      <c r="CQ109" s="364"/>
      <c r="CR109" s="364"/>
      <c r="CS109" s="364"/>
      <c r="CT109" s="364"/>
      <c r="CU109" s="364"/>
      <c r="CV109" s="364"/>
      <c r="CW109" s="364"/>
      <c r="CX109" s="364"/>
      <c r="CY109" s="364"/>
      <c r="CZ109" s="364"/>
      <c r="DA109" s="364"/>
      <c r="DB109" s="364"/>
      <c r="DC109" s="364"/>
      <c r="DD109" s="364"/>
      <c r="DE109" s="364"/>
      <c r="DF109" s="364"/>
      <c r="DG109" s="364"/>
      <c r="DH109" s="364"/>
      <c r="DI109" s="364"/>
      <c r="DJ109" s="364"/>
      <c r="DK109" s="364"/>
      <c r="DL109" s="364"/>
      <c r="DM109" s="364"/>
      <c r="DN109" s="364"/>
      <c r="DO109" s="364"/>
      <c r="DP109" s="364"/>
      <c r="DQ109" s="364"/>
      <c r="DR109" s="364"/>
      <c r="DS109" s="364"/>
      <c r="DT109" s="364"/>
      <c r="DU109" s="364"/>
      <c r="DV109" s="364"/>
      <c r="DW109" s="364"/>
      <c r="DX109" s="364"/>
      <c r="DY109" s="364"/>
      <c r="DZ109" s="364"/>
      <c r="EA109" s="364"/>
      <c r="EB109" s="364"/>
      <c r="EC109" s="364"/>
      <c r="ED109" s="364"/>
      <c r="EE109" s="364"/>
      <c r="EF109" s="364"/>
      <c r="EG109" s="364"/>
      <c r="EH109" s="364"/>
      <c r="EI109" s="364"/>
      <c r="EJ109" s="364"/>
      <c r="EK109" s="364"/>
      <c r="EL109" s="364"/>
      <c r="EM109" s="364"/>
      <c r="EN109" s="364"/>
      <c r="EO109" s="364"/>
      <c r="EP109" s="364"/>
      <c r="EQ109" s="364"/>
      <c r="ER109" s="364"/>
      <c r="ES109" s="364"/>
      <c r="ET109" s="364"/>
      <c r="EU109" s="364"/>
      <c r="EV109" s="364"/>
      <c r="EW109" s="364"/>
      <c r="EX109" s="364"/>
      <c r="EY109" s="364"/>
      <c r="EZ109" s="364"/>
      <c r="FA109" s="364"/>
      <c r="FB109" s="364"/>
      <c r="FC109" s="364"/>
      <c r="FD109" s="364"/>
      <c r="FE109" s="364"/>
      <c r="FF109" s="364"/>
      <c r="FG109" s="364"/>
      <c r="FH109" s="364"/>
      <c r="FI109" s="364"/>
      <c r="FJ109" s="364"/>
      <c r="FK109" s="364"/>
      <c r="FL109" s="364"/>
      <c r="FM109" s="364"/>
      <c r="FN109" s="364"/>
      <c r="FO109" s="364"/>
      <c r="FP109" s="364"/>
      <c r="FQ109" s="364"/>
      <c r="FR109" s="364"/>
      <c r="FS109" s="364"/>
      <c r="FT109" s="364"/>
      <c r="FU109" s="364"/>
      <c r="FV109" s="364"/>
      <c r="FW109" s="364"/>
      <c r="FX109" s="364"/>
      <c r="FY109" s="364"/>
      <c r="FZ109" s="364"/>
      <c r="GA109" s="364"/>
      <c r="GB109" s="364"/>
      <c r="GC109" s="364"/>
      <c r="GD109" s="364"/>
      <c r="GE109" s="364"/>
      <c r="GF109" s="364"/>
      <c r="GG109" s="364"/>
      <c r="GH109" s="364"/>
      <c r="GI109" s="364"/>
      <c r="GJ109" s="364"/>
      <c r="GK109" s="364"/>
      <c r="GL109" s="364"/>
      <c r="GM109" s="364"/>
      <c r="GN109" s="364"/>
      <c r="GO109" s="364"/>
      <c r="GP109" s="364"/>
      <c r="GQ109" s="364"/>
      <c r="GR109" s="364"/>
      <c r="GS109" s="364"/>
      <c r="GT109" s="364"/>
      <c r="GU109" s="364"/>
      <c r="GV109" s="364"/>
      <c r="GW109" s="364"/>
      <c r="GX109" s="364"/>
      <c r="GY109" s="364"/>
      <c r="GZ109" s="364"/>
      <c r="HA109" s="364"/>
      <c r="HB109" s="364"/>
      <c r="HC109" s="364"/>
      <c r="HD109" s="364"/>
      <c r="HE109" s="364"/>
      <c r="HF109" s="364"/>
      <c r="HG109" s="364"/>
      <c r="HH109" s="364"/>
      <c r="HI109" s="364"/>
      <c r="HJ109" s="364"/>
      <c r="HK109" s="364"/>
      <c r="HL109" s="364"/>
      <c r="HM109" s="364"/>
      <c r="HN109" s="364"/>
      <c r="HO109" s="364"/>
      <c r="HP109" s="364"/>
      <c r="HQ109" s="364"/>
      <c r="HR109" s="364"/>
      <c r="HS109" s="364"/>
      <c r="HT109" s="364"/>
      <c r="HU109" s="364"/>
      <c r="HV109" s="364"/>
      <c r="HW109" s="364"/>
      <c r="HX109" s="364"/>
      <c r="HY109" s="364"/>
      <c r="HZ109" s="364"/>
      <c r="IA109" s="364"/>
      <c r="IB109" s="364"/>
      <c r="IC109" s="364"/>
      <c r="ID109" s="364"/>
      <c r="IE109" s="364"/>
      <c r="IF109" s="364"/>
      <c r="IG109" s="364"/>
      <c r="IH109" s="364"/>
      <c r="II109" s="364"/>
      <c r="IJ109" s="364"/>
      <c r="IK109" s="364"/>
      <c r="IL109" s="364"/>
      <c r="IM109" s="364"/>
      <c r="IN109" s="364"/>
      <c r="IO109" s="364"/>
      <c r="IP109" s="364"/>
      <c r="IQ109" s="364"/>
      <c r="IR109" s="364"/>
      <c r="IS109" s="364"/>
      <c r="IT109" s="364"/>
      <c r="IU109" s="364"/>
      <c r="IV109" s="364"/>
      <c r="IW109" s="364"/>
      <c r="IX109" s="364"/>
      <c r="IY109" s="364"/>
      <c r="IZ109" s="364"/>
      <c r="JA109" s="364"/>
      <c r="JB109" s="364"/>
      <c r="JC109" s="364"/>
      <c r="JD109" s="364"/>
      <c r="JE109" s="364"/>
      <c r="JF109" s="364"/>
      <c r="JG109" s="364"/>
      <c r="JH109" s="364"/>
      <c r="JI109" s="364"/>
      <c r="JJ109" s="364"/>
      <c r="JK109" s="364"/>
      <c r="JL109" s="364"/>
      <c r="JM109" s="364"/>
      <c r="JN109" s="364"/>
      <c r="JO109" s="364"/>
      <c r="JP109" s="364"/>
      <c r="JQ109" s="364"/>
      <c r="JR109" s="364"/>
      <c r="JS109" s="364"/>
      <c r="JT109" s="364"/>
      <c r="JU109" s="364"/>
      <c r="JV109" s="364"/>
      <c r="JW109" s="364"/>
      <c r="JX109" s="364"/>
      <c r="JY109" s="364"/>
      <c r="JZ109" s="364"/>
      <c r="KA109" s="364"/>
      <c r="KB109" s="364"/>
      <c r="KC109" s="364"/>
      <c r="KD109" s="364"/>
      <c r="KE109" s="364"/>
      <c r="KF109" s="364"/>
      <c r="KG109" s="364"/>
      <c r="KH109" s="364"/>
      <c r="KI109" s="364"/>
      <c r="KJ109" s="364"/>
      <c r="KK109" s="364"/>
      <c r="KL109" s="364"/>
      <c r="KM109" s="364"/>
      <c r="KN109" s="364"/>
      <c r="KO109" s="364"/>
      <c r="KP109" s="364"/>
      <c r="KQ109" s="364"/>
      <c r="KR109" s="364"/>
      <c r="KS109" s="364"/>
      <c r="KT109" s="364"/>
      <c r="KU109" s="364"/>
      <c r="KV109" s="364"/>
      <c r="KW109" s="364"/>
      <c r="KX109" s="364"/>
      <c r="KY109" s="364"/>
      <c r="KZ109" s="364"/>
      <c r="LA109" s="364"/>
      <c r="LB109" s="364"/>
      <c r="LC109" s="364"/>
      <c r="LD109" s="364"/>
      <c r="LE109" s="364"/>
      <c r="LF109" s="364"/>
      <c r="LG109" s="364"/>
      <c r="LH109" s="364"/>
      <c r="LI109" s="364"/>
      <c r="LJ109" s="364"/>
      <c r="LK109" s="364"/>
      <c r="LL109" s="364"/>
      <c r="LM109" s="364"/>
      <c r="LN109" s="364"/>
      <c r="LO109" s="364"/>
      <c r="LP109" s="364"/>
      <c r="LQ109" s="364"/>
      <c r="LR109" s="364"/>
      <c r="LS109" s="364"/>
      <c r="LT109" s="364"/>
      <c r="LU109" s="364"/>
      <c r="LV109" s="364"/>
      <c r="LW109" s="364"/>
      <c r="LX109" s="364"/>
      <c r="LY109" s="364"/>
      <c r="LZ109" s="364"/>
      <c r="MA109" s="364"/>
      <c r="MB109" s="364"/>
      <c r="MC109" s="364"/>
      <c r="MD109" s="364"/>
      <c r="ME109" s="364"/>
      <c r="MF109" s="364"/>
      <c r="MG109" s="364"/>
      <c r="MH109" s="364"/>
      <c r="MI109" s="364"/>
      <c r="MJ109" s="364"/>
      <c r="MK109" s="364"/>
      <c r="ML109" s="364"/>
      <c r="MM109" s="364"/>
      <c r="MN109" s="364"/>
      <c r="MO109" s="364"/>
      <c r="MP109" s="364"/>
      <c r="MQ109" s="364"/>
      <c r="MR109" s="364"/>
      <c r="MS109" s="364"/>
      <c r="MT109" s="364"/>
      <c r="MU109" s="364"/>
      <c r="MV109" s="364"/>
      <c r="MW109" s="364"/>
      <c r="MX109" s="364"/>
      <c r="MY109" s="364"/>
      <c r="MZ109" s="364"/>
      <c r="NA109" s="364"/>
      <c r="NB109" s="364"/>
      <c r="NC109" s="364"/>
      <c r="ND109" s="364" t="s">
        <v>221</v>
      </c>
      <c r="NE109" s="364" t="s">
        <v>221</v>
      </c>
      <c r="NF109" s="364" t="s">
        <v>221</v>
      </c>
      <c r="NG109" s="364" t="s">
        <v>221</v>
      </c>
      <c r="NH109" s="364" t="s">
        <v>221</v>
      </c>
      <c r="NI109" s="364" t="s">
        <v>221</v>
      </c>
      <c r="NJ109" s="364" t="s">
        <v>221</v>
      </c>
      <c r="NK109" s="364" t="s">
        <v>221</v>
      </c>
      <c r="NL109" s="364" t="s">
        <v>221</v>
      </c>
      <c r="NM109" s="364" t="s">
        <v>221</v>
      </c>
      <c r="NN109" s="364" t="s">
        <v>221</v>
      </c>
      <c r="NO109" s="364" t="s">
        <v>221</v>
      </c>
      <c r="NP109" s="364" t="s">
        <v>221</v>
      </c>
      <c r="NQ109" s="364" t="s">
        <v>221</v>
      </c>
      <c r="NR109" s="364" t="s">
        <v>221</v>
      </c>
      <c r="NS109" s="364" t="s">
        <v>221</v>
      </c>
      <c r="NT109" s="364" t="s">
        <v>221</v>
      </c>
      <c r="NU109" s="364" t="s">
        <v>221</v>
      </c>
      <c r="NV109" s="364" t="s">
        <v>221</v>
      </c>
      <c r="NW109" s="364" t="s">
        <v>221</v>
      </c>
      <c r="NX109" s="364" t="s">
        <v>221</v>
      </c>
      <c r="NY109" s="364" t="s">
        <v>221</v>
      </c>
      <c r="NZ109" s="364">
        <v>3.9</v>
      </c>
      <c r="OA109" s="364" t="s">
        <v>221</v>
      </c>
      <c r="OB109" s="364" t="s">
        <v>221</v>
      </c>
      <c r="OC109" s="364" t="s">
        <v>221</v>
      </c>
      <c r="OD109" s="364" t="s">
        <v>221</v>
      </c>
      <c r="OE109" s="364" t="s">
        <v>221</v>
      </c>
      <c r="OF109" s="364" t="s">
        <v>221</v>
      </c>
      <c r="OG109" s="364"/>
      <c r="OH109" s="364"/>
      <c r="OI109" s="364"/>
      <c r="OJ109" s="364"/>
      <c r="OK109" s="364"/>
      <c r="OL109" s="364"/>
      <c r="OM109" s="364"/>
      <c r="ON109" s="364"/>
      <c r="OO109" s="364"/>
      <c r="OP109" s="364"/>
      <c r="OQ109" s="364"/>
      <c r="OR109" s="364"/>
      <c r="OS109" s="364"/>
      <c r="OT109" s="364"/>
      <c r="OU109" s="364"/>
      <c r="OV109" s="364"/>
      <c r="OW109" s="364"/>
      <c r="OX109" s="364"/>
      <c r="OY109" s="364"/>
      <c r="OZ109" s="364"/>
      <c r="PA109" s="364"/>
      <c r="PB109" s="364"/>
      <c r="PC109" s="364"/>
      <c r="PD109" s="364"/>
      <c r="PE109" s="364"/>
      <c r="PF109" s="364"/>
      <c r="PG109" s="364"/>
      <c r="PH109" s="364"/>
      <c r="PI109" s="364"/>
      <c r="PJ109" s="364"/>
      <c r="PK109" s="364"/>
      <c r="PL109" s="364"/>
      <c r="PM109" s="364"/>
    </row>
    <row r="110" spans="1:429" ht="15">
      <c r="A110" s="365" t="s">
        <v>681</v>
      </c>
      <c r="B110" s="364">
        <f t="shared" si="125"/>
        <v>0</v>
      </c>
      <c r="C110" s="364">
        <f t="shared" si="126"/>
        <v>0</v>
      </c>
      <c r="D110" s="364">
        <f t="shared" si="127"/>
        <v>0</v>
      </c>
      <c r="E110" s="364">
        <f t="shared" si="128"/>
        <v>0</v>
      </c>
      <c r="F110" s="364">
        <f t="shared" si="129"/>
        <v>0</v>
      </c>
      <c r="G110" s="364">
        <f t="shared" si="130"/>
        <v>0</v>
      </c>
      <c r="H110" s="364">
        <f t="shared" si="131"/>
        <v>0</v>
      </c>
      <c r="I110" s="364">
        <f t="shared" si="132"/>
        <v>0</v>
      </c>
      <c r="J110" s="364">
        <f t="shared" si="133"/>
        <v>0</v>
      </c>
      <c r="K110" s="364">
        <f t="shared" si="134"/>
        <v>0</v>
      </c>
      <c r="L110" s="364">
        <f t="shared" si="135"/>
        <v>0</v>
      </c>
      <c r="M110" s="364">
        <f t="shared" si="136"/>
        <v>0</v>
      </c>
      <c r="N110" s="364">
        <f t="shared" si="137"/>
        <v>0</v>
      </c>
      <c r="O110" s="364">
        <f t="shared" si="138"/>
        <v>0</v>
      </c>
      <c r="P110" s="364">
        <f t="shared" si="139"/>
        <v>0</v>
      </c>
      <c r="Q110" s="364">
        <f t="shared" si="140"/>
        <v>0</v>
      </c>
      <c r="R110" s="364">
        <f t="shared" si="141"/>
        <v>0</v>
      </c>
      <c r="S110" s="364">
        <f t="shared" si="142"/>
        <v>0</v>
      </c>
      <c r="T110" s="364">
        <f t="shared" si="143"/>
        <v>0</v>
      </c>
      <c r="U110" s="364">
        <f t="shared" si="144"/>
        <v>0</v>
      </c>
      <c r="V110" s="364">
        <f t="shared" si="145"/>
        <v>0</v>
      </c>
      <c r="W110" s="364">
        <f t="shared" si="146"/>
        <v>0</v>
      </c>
      <c r="X110" s="364">
        <f t="shared" si="147"/>
        <v>0</v>
      </c>
      <c r="Y110" s="364">
        <f t="shared" si="148"/>
        <v>0</v>
      </c>
      <c r="Z110" s="364">
        <f t="shared" si="149"/>
        <v>0</v>
      </c>
      <c r="AA110" s="364">
        <f t="shared" si="150"/>
        <v>0</v>
      </c>
      <c r="AB110" s="364">
        <f t="shared" si="151"/>
        <v>0</v>
      </c>
      <c r="AC110" s="364">
        <f t="shared" si="152"/>
        <v>0</v>
      </c>
      <c r="AD110" s="364">
        <f t="shared" si="153"/>
        <v>0</v>
      </c>
      <c r="AE110" s="364">
        <f t="shared" si="154"/>
        <v>0</v>
      </c>
      <c r="AF110" s="364">
        <f t="shared" si="155"/>
        <v>0</v>
      </c>
      <c r="AG110" s="364"/>
      <c r="AH110" s="364"/>
      <c r="AI110" s="364"/>
      <c r="AJ110" s="364"/>
      <c r="AK110" s="364"/>
      <c r="AL110" s="364"/>
      <c r="AM110" s="364"/>
      <c r="AN110" s="364"/>
      <c r="AO110" s="364"/>
      <c r="AP110" s="364"/>
      <c r="AQ110" s="364"/>
      <c r="AR110" s="364"/>
      <c r="AS110" s="364"/>
      <c r="AT110" s="364"/>
      <c r="AU110" s="364"/>
      <c r="AV110" s="364"/>
      <c r="AW110" s="364"/>
      <c r="AX110" s="364"/>
      <c r="AY110" s="364"/>
      <c r="AZ110" s="364"/>
      <c r="BA110" s="364"/>
      <c r="BB110" s="364"/>
      <c r="BC110" s="364"/>
      <c r="BD110" s="364"/>
      <c r="BE110" s="364"/>
      <c r="BF110" s="364"/>
      <c r="BG110" s="364"/>
      <c r="BH110" s="364"/>
      <c r="BI110" s="364"/>
      <c r="BJ110" s="364"/>
      <c r="BK110" s="364"/>
      <c r="BL110" s="364"/>
      <c r="BM110" s="364"/>
      <c r="BN110" s="364"/>
      <c r="BO110" s="364"/>
      <c r="BP110" s="364"/>
      <c r="BQ110" s="364"/>
      <c r="BR110" s="364"/>
      <c r="BS110" s="364"/>
      <c r="BT110" s="364"/>
      <c r="BU110" s="364"/>
      <c r="BV110" s="364"/>
      <c r="BW110" s="364"/>
      <c r="BX110" s="364"/>
      <c r="BY110" s="364"/>
      <c r="BZ110" s="364"/>
      <c r="CA110" s="364"/>
      <c r="CB110" s="364"/>
      <c r="CC110" s="364"/>
      <c r="CD110" s="364"/>
      <c r="CE110" s="364"/>
      <c r="CF110" s="364"/>
      <c r="CG110" s="364"/>
      <c r="CH110" s="364"/>
      <c r="CI110" s="364"/>
      <c r="CJ110" s="364"/>
      <c r="CK110" s="364"/>
      <c r="CL110" s="364"/>
      <c r="CM110" s="364"/>
      <c r="CN110" s="364"/>
      <c r="CO110" s="364"/>
      <c r="CP110" s="364"/>
      <c r="CQ110" s="364"/>
      <c r="CR110" s="364"/>
      <c r="CS110" s="364"/>
      <c r="CT110" s="364"/>
      <c r="CU110" s="364"/>
      <c r="CV110" s="364"/>
      <c r="CW110" s="364"/>
      <c r="CX110" s="364"/>
      <c r="CY110" s="364"/>
      <c r="CZ110" s="364"/>
      <c r="DA110" s="364"/>
      <c r="DB110" s="364"/>
      <c r="DC110" s="364"/>
      <c r="DD110" s="364"/>
      <c r="DE110" s="364"/>
      <c r="DF110" s="364"/>
      <c r="DG110" s="364"/>
      <c r="DH110" s="364"/>
      <c r="DI110" s="364"/>
      <c r="DJ110" s="364"/>
      <c r="DK110" s="364"/>
      <c r="DL110" s="364"/>
      <c r="DM110" s="364"/>
      <c r="DN110" s="364"/>
      <c r="DO110" s="364"/>
      <c r="DP110" s="364"/>
      <c r="DQ110" s="364"/>
      <c r="DR110" s="364"/>
      <c r="DS110" s="364"/>
      <c r="DT110" s="364"/>
      <c r="DU110" s="364"/>
      <c r="DV110" s="364"/>
      <c r="DW110" s="364"/>
      <c r="DX110" s="364"/>
      <c r="DY110" s="364"/>
      <c r="DZ110" s="364"/>
      <c r="EA110" s="364"/>
      <c r="EB110" s="364"/>
      <c r="EC110" s="364"/>
      <c r="ED110" s="364"/>
      <c r="EE110" s="364"/>
      <c r="EF110" s="364"/>
      <c r="EG110" s="364"/>
      <c r="EH110" s="364"/>
      <c r="EI110" s="364"/>
      <c r="EJ110" s="364"/>
      <c r="EK110" s="364"/>
      <c r="EL110" s="364"/>
      <c r="EM110" s="364"/>
      <c r="EN110" s="364"/>
      <c r="EO110" s="364"/>
      <c r="EP110" s="364"/>
      <c r="EQ110" s="364"/>
      <c r="ER110" s="364"/>
      <c r="ES110" s="364"/>
      <c r="ET110" s="364"/>
      <c r="EU110" s="364"/>
      <c r="EV110" s="364"/>
      <c r="EW110" s="364"/>
      <c r="EX110" s="364"/>
      <c r="EY110" s="364"/>
      <c r="EZ110" s="364"/>
      <c r="FA110" s="364"/>
      <c r="FB110" s="364"/>
      <c r="FC110" s="364"/>
      <c r="FD110" s="364"/>
      <c r="FE110" s="364"/>
      <c r="FF110" s="364"/>
      <c r="FG110" s="364"/>
      <c r="FH110" s="364"/>
      <c r="FI110" s="364"/>
      <c r="FJ110" s="364"/>
      <c r="FK110" s="364"/>
      <c r="FL110" s="364"/>
      <c r="FM110" s="364"/>
      <c r="FN110" s="364"/>
      <c r="FO110" s="364"/>
      <c r="FP110" s="364"/>
      <c r="FQ110" s="364"/>
      <c r="FR110" s="364"/>
      <c r="FS110" s="364"/>
      <c r="FT110" s="364"/>
      <c r="FU110" s="364"/>
      <c r="FV110" s="364"/>
      <c r="FW110" s="364"/>
      <c r="FX110" s="364"/>
      <c r="FY110" s="364"/>
      <c r="FZ110" s="364"/>
      <c r="GA110" s="364"/>
      <c r="GB110" s="364"/>
      <c r="GC110" s="364"/>
      <c r="GD110" s="364"/>
      <c r="GE110" s="364"/>
      <c r="GF110" s="364"/>
      <c r="GG110" s="364"/>
      <c r="GH110" s="364"/>
      <c r="GI110" s="364"/>
      <c r="GJ110" s="364"/>
      <c r="GK110" s="364"/>
      <c r="GL110" s="364"/>
      <c r="GM110" s="364"/>
      <c r="GN110" s="364"/>
      <c r="GO110" s="364"/>
      <c r="GP110" s="364"/>
      <c r="GQ110" s="364"/>
      <c r="GR110" s="364"/>
      <c r="GS110" s="364"/>
      <c r="GT110" s="364"/>
      <c r="GU110" s="364"/>
      <c r="GV110" s="364"/>
      <c r="GW110" s="364"/>
      <c r="GX110" s="364"/>
      <c r="GY110" s="364"/>
      <c r="GZ110" s="364"/>
      <c r="HA110" s="364"/>
      <c r="HB110" s="364"/>
      <c r="HC110" s="364"/>
      <c r="HD110" s="364"/>
      <c r="HE110" s="364"/>
      <c r="HF110" s="364"/>
      <c r="HG110" s="364"/>
      <c r="HH110" s="364"/>
      <c r="HI110" s="364"/>
      <c r="HJ110" s="364"/>
      <c r="HK110" s="364"/>
      <c r="HL110" s="364"/>
      <c r="HM110" s="364"/>
      <c r="HN110" s="364"/>
      <c r="HO110" s="364"/>
      <c r="HP110" s="364"/>
      <c r="HQ110" s="364"/>
      <c r="HR110" s="364"/>
      <c r="HS110" s="364"/>
      <c r="HT110" s="364"/>
      <c r="HU110" s="364"/>
      <c r="HV110" s="364"/>
      <c r="HW110" s="364"/>
      <c r="HX110" s="364"/>
      <c r="HY110" s="364"/>
      <c r="HZ110" s="364"/>
      <c r="IA110" s="364"/>
      <c r="IB110" s="364"/>
      <c r="IC110" s="364"/>
      <c r="ID110" s="364"/>
      <c r="IE110" s="364"/>
      <c r="IF110" s="364"/>
      <c r="IG110" s="364"/>
      <c r="IH110" s="364"/>
      <c r="II110" s="364"/>
      <c r="IJ110" s="364"/>
      <c r="IK110" s="364"/>
      <c r="IL110" s="364"/>
      <c r="IM110" s="364"/>
      <c r="IN110" s="364"/>
      <c r="IO110" s="364"/>
      <c r="IP110" s="364"/>
      <c r="IQ110" s="364"/>
      <c r="IR110" s="364"/>
      <c r="IS110" s="364"/>
      <c r="IT110" s="364"/>
      <c r="IU110" s="364"/>
      <c r="IV110" s="364"/>
      <c r="IW110" s="364"/>
      <c r="IX110" s="364"/>
      <c r="IY110" s="364"/>
      <c r="IZ110" s="364"/>
      <c r="JA110" s="364"/>
      <c r="JB110" s="364"/>
      <c r="JC110" s="364"/>
      <c r="JD110" s="364"/>
      <c r="JE110" s="364"/>
      <c r="JF110" s="364"/>
      <c r="JG110" s="364"/>
      <c r="JH110" s="364"/>
      <c r="JI110" s="364"/>
      <c r="JJ110" s="364"/>
      <c r="JK110" s="364"/>
      <c r="JL110" s="364"/>
      <c r="JM110" s="364"/>
      <c r="JN110" s="364"/>
      <c r="JO110" s="364"/>
      <c r="JP110" s="364"/>
      <c r="JQ110" s="364"/>
      <c r="JR110" s="364"/>
      <c r="JS110" s="364"/>
      <c r="JT110" s="364"/>
      <c r="JU110" s="364"/>
      <c r="JV110" s="364"/>
      <c r="JW110" s="364"/>
      <c r="JX110" s="364"/>
      <c r="JY110" s="364"/>
      <c r="JZ110" s="364"/>
      <c r="KA110" s="364"/>
      <c r="KB110" s="364"/>
      <c r="KC110" s="364"/>
      <c r="KD110" s="364"/>
      <c r="KE110" s="364"/>
      <c r="KF110" s="364"/>
      <c r="KG110" s="364"/>
      <c r="KH110" s="364"/>
      <c r="KI110" s="364"/>
      <c r="KJ110" s="364"/>
      <c r="KK110" s="364"/>
      <c r="KL110" s="364"/>
      <c r="KM110" s="364"/>
      <c r="KN110" s="364"/>
      <c r="KO110" s="364"/>
      <c r="KP110" s="364"/>
      <c r="KQ110" s="364"/>
      <c r="KR110" s="364"/>
      <c r="KS110" s="364"/>
      <c r="KT110" s="364"/>
      <c r="KU110" s="364"/>
      <c r="KV110" s="364"/>
      <c r="KW110" s="364"/>
      <c r="KX110" s="364"/>
      <c r="KY110" s="364"/>
      <c r="KZ110" s="364"/>
      <c r="LA110" s="364"/>
      <c r="LB110" s="364"/>
      <c r="LC110" s="364"/>
      <c r="LD110" s="364"/>
      <c r="LE110" s="364"/>
      <c r="LF110" s="364"/>
      <c r="LG110" s="364"/>
      <c r="LH110" s="364"/>
      <c r="LI110" s="364"/>
      <c r="LJ110" s="364"/>
      <c r="LK110" s="364"/>
      <c r="LL110" s="364"/>
      <c r="LM110" s="364"/>
      <c r="LN110" s="364"/>
      <c r="LO110" s="364"/>
      <c r="LP110" s="364"/>
      <c r="LQ110" s="364"/>
      <c r="LR110" s="364"/>
      <c r="LS110" s="364"/>
      <c r="LT110" s="364"/>
      <c r="LU110" s="364"/>
      <c r="LV110" s="364"/>
      <c r="LW110" s="364"/>
      <c r="LX110" s="364"/>
      <c r="LY110" s="364"/>
      <c r="LZ110" s="364"/>
      <c r="MA110" s="364"/>
      <c r="MB110" s="364"/>
      <c r="MC110" s="364"/>
      <c r="MD110" s="364"/>
      <c r="ME110" s="364"/>
      <c r="MF110" s="364"/>
      <c r="MG110" s="364"/>
      <c r="MH110" s="364"/>
      <c r="MI110" s="364"/>
      <c r="MJ110" s="364"/>
      <c r="MK110" s="364"/>
      <c r="ML110" s="364"/>
      <c r="MM110" s="364"/>
      <c r="MN110" s="364"/>
      <c r="MO110" s="364"/>
      <c r="MP110" s="364"/>
      <c r="MQ110" s="364"/>
      <c r="MR110" s="364"/>
      <c r="MS110" s="364"/>
      <c r="MT110" s="364"/>
      <c r="MU110" s="364"/>
      <c r="MV110" s="364"/>
      <c r="MW110" s="364"/>
      <c r="MX110" s="364"/>
      <c r="MY110" s="364"/>
      <c r="MZ110" s="364"/>
      <c r="NA110" s="364"/>
      <c r="NB110" s="364"/>
      <c r="NC110" s="364"/>
      <c r="ND110" s="364"/>
      <c r="NE110" s="364"/>
      <c r="NF110" s="364"/>
      <c r="NG110" s="364"/>
      <c r="NH110" s="364"/>
      <c r="NI110" s="364"/>
      <c r="NJ110" s="364"/>
      <c r="NK110" s="364"/>
      <c r="NL110" s="364"/>
      <c r="NM110" s="364"/>
      <c r="NN110" s="364"/>
      <c r="NO110" s="364"/>
      <c r="NP110" s="364"/>
      <c r="NQ110" s="364"/>
      <c r="NR110" s="364"/>
      <c r="NS110" s="364"/>
      <c r="NT110" s="364"/>
      <c r="NU110" s="364"/>
      <c r="NV110" s="364"/>
      <c r="NW110" s="364"/>
      <c r="NX110" s="364"/>
      <c r="NY110" s="364"/>
      <c r="NZ110" s="364"/>
      <c r="OA110" s="364"/>
      <c r="OB110" s="364"/>
      <c r="OC110" s="364"/>
      <c r="OD110" s="364"/>
      <c r="OE110" s="364"/>
      <c r="OF110" s="364"/>
      <c r="OG110" s="364"/>
      <c r="OH110" s="364"/>
      <c r="OI110" s="364"/>
      <c r="OJ110" s="364"/>
      <c r="OK110" s="364"/>
      <c r="OL110" s="364"/>
      <c r="OM110" s="364"/>
      <c r="ON110" s="364"/>
      <c r="OO110" s="364"/>
      <c r="OP110" s="364"/>
      <c r="OQ110" s="364"/>
      <c r="OR110" s="364"/>
      <c r="OS110" s="364"/>
      <c r="OT110" s="364"/>
      <c r="OU110" s="364"/>
      <c r="OV110" s="364"/>
      <c r="OW110" s="364"/>
      <c r="OX110" s="364"/>
      <c r="OY110" s="364"/>
      <c r="OZ110" s="364"/>
      <c r="PA110" s="364"/>
      <c r="PB110" s="364"/>
      <c r="PC110" s="364"/>
      <c r="PD110" s="364"/>
      <c r="PE110" s="364"/>
      <c r="PF110" s="364"/>
      <c r="PG110" s="364"/>
      <c r="PH110" s="364"/>
      <c r="PI110" s="364"/>
      <c r="PJ110" s="364"/>
      <c r="PK110" s="364"/>
      <c r="PL110" s="364"/>
      <c r="PM110" s="364"/>
    </row>
    <row r="111" spans="1:429" ht="15">
      <c r="A111" s="363" t="s">
        <v>682</v>
      </c>
      <c r="B111" s="364">
        <f t="shared" si="125"/>
        <v>0</v>
      </c>
      <c r="C111" s="364">
        <f t="shared" si="126"/>
        <v>0</v>
      </c>
      <c r="D111" s="364">
        <f t="shared" si="127"/>
        <v>0</v>
      </c>
      <c r="E111" s="364">
        <f t="shared" si="128"/>
        <v>0</v>
      </c>
      <c r="F111" s="364">
        <f t="shared" si="129"/>
        <v>0</v>
      </c>
      <c r="G111" s="364">
        <f t="shared" si="130"/>
        <v>0</v>
      </c>
      <c r="H111" s="364">
        <f t="shared" si="131"/>
        <v>0</v>
      </c>
      <c r="I111" s="364">
        <f t="shared" si="132"/>
        <v>0</v>
      </c>
      <c r="J111" s="364">
        <f t="shared" si="133"/>
        <v>0</v>
      </c>
      <c r="K111" s="364">
        <f t="shared" si="134"/>
        <v>0</v>
      </c>
      <c r="L111" s="364">
        <f t="shared" si="135"/>
        <v>0</v>
      </c>
      <c r="M111" s="364">
        <f t="shared" si="136"/>
        <v>0</v>
      </c>
      <c r="N111" s="364">
        <f t="shared" si="137"/>
        <v>0</v>
      </c>
      <c r="O111" s="364">
        <f t="shared" si="138"/>
        <v>0</v>
      </c>
      <c r="P111" s="364">
        <f t="shared" si="139"/>
        <v>0</v>
      </c>
      <c r="Q111" s="364">
        <f t="shared" si="140"/>
        <v>0</v>
      </c>
      <c r="R111" s="364">
        <f t="shared" si="141"/>
        <v>0</v>
      </c>
      <c r="S111" s="364">
        <f t="shared" si="142"/>
        <v>0</v>
      </c>
      <c r="T111" s="364">
        <f t="shared" si="143"/>
        <v>0</v>
      </c>
      <c r="U111" s="364">
        <f t="shared" si="144"/>
        <v>0</v>
      </c>
      <c r="V111" s="364">
        <f t="shared" si="145"/>
        <v>0</v>
      </c>
      <c r="W111" s="364">
        <f t="shared" si="146"/>
        <v>0</v>
      </c>
      <c r="X111" s="364">
        <f t="shared" si="147"/>
        <v>0</v>
      </c>
      <c r="Y111" s="364">
        <f t="shared" si="148"/>
        <v>0</v>
      </c>
      <c r="Z111" s="364">
        <f t="shared" si="149"/>
        <v>0</v>
      </c>
      <c r="AA111" s="364">
        <f t="shared" si="150"/>
        <v>0</v>
      </c>
      <c r="AB111" s="364">
        <f t="shared" si="151"/>
        <v>0</v>
      </c>
      <c r="AC111" s="364">
        <f t="shared" si="152"/>
        <v>0</v>
      </c>
      <c r="AD111" s="364">
        <f t="shared" si="153"/>
        <v>0</v>
      </c>
      <c r="AE111" s="364">
        <f t="shared" si="154"/>
        <v>0</v>
      </c>
      <c r="AF111" s="364">
        <f t="shared" si="155"/>
        <v>0</v>
      </c>
      <c r="AG111" s="364"/>
      <c r="AH111" s="364"/>
      <c r="AI111" s="364"/>
      <c r="AJ111" s="364"/>
      <c r="AK111" s="364"/>
      <c r="AL111" s="364"/>
      <c r="AM111" s="364"/>
      <c r="AN111" s="364"/>
      <c r="AO111" s="364"/>
      <c r="AP111" s="364"/>
      <c r="AQ111" s="364"/>
      <c r="AR111" s="364"/>
      <c r="AS111" s="364"/>
      <c r="AT111" s="364"/>
      <c r="AU111" s="364"/>
      <c r="AV111" s="364"/>
      <c r="AW111" s="364"/>
      <c r="AX111" s="364"/>
      <c r="AY111" s="364"/>
      <c r="AZ111" s="364"/>
      <c r="BA111" s="364"/>
      <c r="BB111" s="364"/>
      <c r="BC111" s="364"/>
      <c r="BD111" s="364"/>
      <c r="BE111" s="364"/>
      <c r="BF111" s="364"/>
      <c r="BG111" s="364"/>
      <c r="BH111" s="364"/>
      <c r="BI111" s="364"/>
      <c r="BJ111" s="364"/>
      <c r="BK111" s="364"/>
      <c r="BL111" s="364"/>
      <c r="BM111" s="364"/>
      <c r="BN111" s="364"/>
      <c r="BO111" s="364"/>
      <c r="BP111" s="364"/>
      <c r="BQ111" s="364"/>
      <c r="BR111" s="364"/>
      <c r="BS111" s="364"/>
      <c r="BT111" s="364"/>
      <c r="BU111" s="364"/>
      <c r="BV111" s="364"/>
      <c r="BW111" s="364"/>
      <c r="BX111" s="364"/>
      <c r="BY111" s="364"/>
      <c r="BZ111" s="364"/>
      <c r="CA111" s="364"/>
      <c r="CB111" s="364"/>
      <c r="CC111" s="364"/>
      <c r="CD111" s="364"/>
      <c r="CE111" s="364"/>
      <c r="CF111" s="364"/>
      <c r="CG111" s="364"/>
      <c r="CH111" s="364"/>
      <c r="CI111" s="364"/>
      <c r="CJ111" s="364"/>
      <c r="CK111" s="364"/>
      <c r="CL111" s="364"/>
      <c r="CM111" s="364"/>
      <c r="CN111" s="364"/>
      <c r="CO111" s="364"/>
      <c r="CP111" s="364"/>
      <c r="CQ111" s="364"/>
      <c r="CR111" s="364"/>
      <c r="CS111" s="364"/>
      <c r="CT111" s="364"/>
      <c r="CU111" s="364"/>
      <c r="CV111" s="364"/>
      <c r="CW111" s="364"/>
      <c r="CX111" s="364"/>
      <c r="CY111" s="364"/>
      <c r="CZ111" s="364"/>
      <c r="DA111" s="364"/>
      <c r="DB111" s="364"/>
      <c r="DC111" s="364"/>
      <c r="DD111" s="364"/>
      <c r="DE111" s="364"/>
      <c r="DF111" s="364"/>
      <c r="DG111" s="364"/>
      <c r="DH111" s="364"/>
      <c r="DI111" s="364"/>
      <c r="DJ111" s="364"/>
      <c r="DK111" s="364"/>
      <c r="DL111" s="364"/>
      <c r="DM111" s="364"/>
      <c r="DN111" s="364"/>
      <c r="DO111" s="364"/>
      <c r="DP111" s="364"/>
      <c r="DQ111" s="364"/>
      <c r="DR111" s="364"/>
      <c r="DS111" s="364"/>
      <c r="DT111" s="364"/>
      <c r="DU111" s="364"/>
      <c r="DV111" s="364"/>
      <c r="DW111" s="364"/>
      <c r="DX111" s="364"/>
      <c r="DY111" s="364"/>
      <c r="DZ111" s="364"/>
      <c r="EA111" s="364"/>
      <c r="EB111" s="364"/>
      <c r="EC111" s="364"/>
      <c r="ED111" s="364"/>
      <c r="EE111" s="364"/>
      <c r="EF111" s="364"/>
      <c r="EG111" s="364"/>
      <c r="EH111" s="364"/>
      <c r="EI111" s="364"/>
      <c r="EJ111" s="364"/>
      <c r="EK111" s="364"/>
      <c r="EL111" s="364"/>
      <c r="EM111" s="364"/>
      <c r="EN111" s="364"/>
      <c r="EO111" s="364"/>
      <c r="EP111" s="364"/>
      <c r="EQ111" s="364"/>
      <c r="ER111" s="364"/>
      <c r="ES111" s="364"/>
      <c r="ET111" s="364"/>
      <c r="EU111" s="364"/>
      <c r="EV111" s="364"/>
      <c r="EW111" s="364"/>
      <c r="EX111" s="364"/>
      <c r="EY111" s="364"/>
      <c r="EZ111" s="364"/>
      <c r="FA111" s="364"/>
      <c r="FB111" s="364"/>
      <c r="FC111" s="364"/>
      <c r="FD111" s="364"/>
      <c r="FE111" s="364"/>
      <c r="FF111" s="364"/>
      <c r="FG111" s="364"/>
      <c r="FH111" s="364"/>
      <c r="FI111" s="364"/>
      <c r="FJ111" s="364"/>
      <c r="FK111" s="364"/>
      <c r="FL111" s="364"/>
      <c r="FM111" s="364"/>
      <c r="FN111" s="364"/>
      <c r="FO111" s="364"/>
      <c r="FP111" s="364"/>
      <c r="FQ111" s="364"/>
      <c r="FR111" s="364"/>
      <c r="FS111" s="364"/>
      <c r="FT111" s="364"/>
      <c r="FU111" s="364"/>
      <c r="FV111" s="364"/>
      <c r="FW111" s="364"/>
      <c r="FX111" s="364"/>
      <c r="FY111" s="364"/>
      <c r="FZ111" s="364"/>
      <c r="GA111" s="364"/>
      <c r="GB111" s="364"/>
      <c r="GC111" s="364"/>
      <c r="GD111" s="364"/>
      <c r="GE111" s="364"/>
      <c r="GF111" s="364"/>
      <c r="GG111" s="364"/>
      <c r="GH111" s="364"/>
      <c r="GI111" s="364"/>
      <c r="GJ111" s="364"/>
      <c r="GK111" s="364"/>
      <c r="GL111" s="364"/>
      <c r="GM111" s="364"/>
      <c r="GN111" s="364"/>
      <c r="GO111" s="364"/>
      <c r="GP111" s="364"/>
      <c r="GQ111" s="364"/>
      <c r="GR111" s="364"/>
      <c r="GS111" s="364"/>
      <c r="GT111" s="364"/>
      <c r="GU111" s="364"/>
      <c r="GV111" s="364"/>
      <c r="GW111" s="364"/>
      <c r="GX111" s="364"/>
      <c r="GY111" s="364"/>
      <c r="GZ111" s="364"/>
      <c r="HA111" s="364"/>
      <c r="HB111" s="364"/>
      <c r="HC111" s="364"/>
      <c r="HD111" s="364"/>
      <c r="HE111" s="364"/>
      <c r="HF111" s="364"/>
      <c r="HG111" s="364"/>
      <c r="HH111" s="364"/>
      <c r="HI111" s="364"/>
      <c r="HJ111" s="364"/>
      <c r="HK111" s="364"/>
      <c r="HL111" s="364"/>
      <c r="HM111" s="364"/>
      <c r="HN111" s="364"/>
      <c r="HO111" s="364"/>
      <c r="HP111" s="364"/>
      <c r="HQ111" s="364"/>
      <c r="HR111" s="364"/>
      <c r="HS111" s="364"/>
      <c r="HT111" s="364"/>
      <c r="HU111" s="364"/>
      <c r="HV111" s="364"/>
      <c r="HW111" s="364"/>
      <c r="HX111" s="364"/>
      <c r="HY111" s="364"/>
      <c r="HZ111" s="364"/>
      <c r="IA111" s="364"/>
      <c r="IB111" s="364"/>
      <c r="IC111" s="364"/>
      <c r="ID111" s="364"/>
      <c r="IE111" s="364"/>
      <c r="IF111" s="364"/>
      <c r="IG111" s="364"/>
      <c r="IH111" s="364"/>
      <c r="II111" s="364"/>
      <c r="IJ111" s="364"/>
      <c r="IK111" s="364"/>
      <c r="IL111" s="364"/>
      <c r="IM111" s="364"/>
      <c r="IN111" s="364"/>
      <c r="IO111" s="364"/>
      <c r="IP111" s="364"/>
      <c r="IQ111" s="364"/>
      <c r="IR111" s="364"/>
      <c r="IS111" s="364"/>
      <c r="IT111" s="364"/>
      <c r="IU111" s="364"/>
      <c r="IV111" s="364"/>
      <c r="IW111" s="364"/>
      <c r="IX111" s="364"/>
      <c r="IY111" s="364"/>
      <c r="IZ111" s="364"/>
      <c r="JA111" s="364"/>
      <c r="JB111" s="364"/>
      <c r="JC111" s="364"/>
      <c r="JD111" s="364"/>
      <c r="JE111" s="364"/>
      <c r="JF111" s="364"/>
      <c r="JG111" s="364"/>
      <c r="JH111" s="364"/>
      <c r="JI111" s="364"/>
      <c r="JJ111" s="364"/>
      <c r="JK111" s="364"/>
      <c r="JL111" s="364"/>
      <c r="JM111" s="364"/>
      <c r="JN111" s="364"/>
      <c r="JO111" s="364"/>
      <c r="JP111" s="364"/>
      <c r="JQ111" s="364"/>
      <c r="JR111" s="364"/>
      <c r="JS111" s="364"/>
      <c r="JT111" s="364"/>
      <c r="JU111" s="364"/>
      <c r="JV111" s="364"/>
      <c r="JW111" s="364"/>
      <c r="JX111" s="364"/>
      <c r="JY111" s="364"/>
      <c r="JZ111" s="364"/>
      <c r="KA111" s="364"/>
      <c r="KB111" s="364"/>
      <c r="KC111" s="364"/>
      <c r="KD111" s="364"/>
      <c r="KE111" s="364"/>
      <c r="KF111" s="364"/>
      <c r="KG111" s="364"/>
      <c r="KH111" s="364"/>
      <c r="KI111" s="364"/>
      <c r="KJ111" s="364"/>
      <c r="KK111" s="364"/>
      <c r="KL111" s="364"/>
      <c r="KM111" s="364"/>
      <c r="KN111" s="364"/>
      <c r="KO111" s="364"/>
      <c r="KP111" s="364"/>
      <c r="KQ111" s="364"/>
      <c r="KR111" s="364"/>
      <c r="KS111" s="364"/>
      <c r="KT111" s="364"/>
      <c r="KU111" s="364"/>
      <c r="KV111" s="364"/>
      <c r="KW111" s="364"/>
      <c r="KX111" s="364"/>
      <c r="KY111" s="364"/>
      <c r="KZ111" s="364"/>
      <c r="LA111" s="364"/>
      <c r="LB111" s="364"/>
      <c r="LC111" s="364"/>
      <c r="LD111" s="364"/>
      <c r="LE111" s="364"/>
      <c r="LF111" s="364"/>
      <c r="LG111" s="364"/>
      <c r="LH111" s="364"/>
      <c r="LI111" s="364"/>
      <c r="LJ111" s="364"/>
      <c r="LK111" s="364"/>
      <c r="LL111" s="364"/>
      <c r="LM111" s="364"/>
      <c r="LN111" s="364"/>
      <c r="LO111" s="364"/>
      <c r="LP111" s="364"/>
      <c r="LQ111" s="364"/>
      <c r="LR111" s="364"/>
      <c r="LS111" s="364"/>
      <c r="LT111" s="364"/>
      <c r="LU111" s="364"/>
      <c r="LV111" s="364"/>
      <c r="LW111" s="364"/>
      <c r="LX111" s="364"/>
      <c r="LY111" s="364"/>
      <c r="LZ111" s="364"/>
      <c r="MA111" s="364"/>
      <c r="MB111" s="364"/>
      <c r="MC111" s="364"/>
      <c r="MD111" s="364"/>
      <c r="ME111" s="364"/>
      <c r="MF111" s="364"/>
      <c r="MG111" s="364"/>
      <c r="MH111" s="364"/>
      <c r="MI111" s="364"/>
      <c r="MJ111" s="364"/>
      <c r="MK111" s="364"/>
      <c r="ML111" s="364"/>
      <c r="MM111" s="364"/>
      <c r="MN111" s="364"/>
      <c r="MO111" s="364"/>
      <c r="MP111" s="364"/>
      <c r="MQ111" s="364"/>
      <c r="MR111" s="364"/>
      <c r="MS111" s="364"/>
      <c r="MT111" s="364"/>
      <c r="MU111" s="364"/>
      <c r="MV111" s="364"/>
      <c r="MW111" s="364"/>
      <c r="MX111" s="364"/>
      <c r="MY111" s="364"/>
      <c r="MZ111" s="364"/>
      <c r="NA111" s="364"/>
      <c r="NB111" s="364"/>
      <c r="NC111" s="364"/>
      <c r="ND111" s="364"/>
      <c r="NE111" s="364"/>
      <c r="NF111" s="364"/>
      <c r="NG111" s="364"/>
      <c r="NH111" s="364"/>
      <c r="NI111" s="364"/>
      <c r="NJ111" s="364"/>
      <c r="NK111" s="364"/>
      <c r="NL111" s="364"/>
      <c r="NM111" s="364"/>
      <c r="NN111" s="364"/>
      <c r="NO111" s="364"/>
      <c r="NP111" s="364"/>
      <c r="NQ111" s="364"/>
      <c r="NR111" s="364"/>
      <c r="NS111" s="364"/>
      <c r="NT111" s="364"/>
      <c r="NU111" s="364"/>
      <c r="NV111" s="364"/>
      <c r="NW111" s="364"/>
      <c r="NX111" s="364"/>
      <c r="NY111" s="364"/>
      <c r="NZ111" s="364"/>
      <c r="OA111" s="364"/>
      <c r="OB111" s="364"/>
      <c r="OC111" s="364"/>
      <c r="OD111" s="364"/>
      <c r="OE111" s="364"/>
      <c r="OF111" s="364"/>
      <c r="OG111" s="364"/>
      <c r="OH111" s="364"/>
      <c r="OI111" s="364"/>
      <c r="OJ111" s="364"/>
      <c r="OK111" s="364"/>
      <c r="OL111" s="364"/>
      <c r="OM111" s="364"/>
      <c r="ON111" s="364"/>
      <c r="OO111" s="364"/>
      <c r="OP111" s="364"/>
      <c r="OQ111" s="364"/>
      <c r="OR111" s="364"/>
      <c r="OS111" s="364"/>
      <c r="OT111" s="364"/>
      <c r="OU111" s="364"/>
      <c r="OV111" s="364"/>
      <c r="OW111" s="364"/>
      <c r="OX111" s="364"/>
      <c r="OY111" s="364"/>
      <c r="OZ111" s="364"/>
      <c r="PA111" s="364"/>
      <c r="PB111" s="364"/>
      <c r="PC111" s="364"/>
      <c r="PD111" s="364"/>
      <c r="PE111" s="364"/>
      <c r="PF111" s="364"/>
      <c r="PG111" s="364"/>
      <c r="PH111" s="364"/>
      <c r="PI111" s="364"/>
      <c r="PJ111" s="364"/>
      <c r="PK111" s="364"/>
      <c r="PL111" s="364"/>
      <c r="PM111" s="364"/>
    </row>
    <row r="112" spans="1:429" ht="15">
      <c r="A112" s="363" t="s">
        <v>683</v>
      </c>
      <c r="B112" s="364">
        <f t="shared" si="125"/>
        <v>0</v>
      </c>
      <c r="C112" s="364">
        <f t="shared" si="126"/>
        <v>0</v>
      </c>
      <c r="D112" s="364">
        <f t="shared" si="127"/>
        <v>0</v>
      </c>
      <c r="E112" s="364">
        <f t="shared" si="128"/>
        <v>0</v>
      </c>
      <c r="F112" s="364">
        <f t="shared" si="129"/>
        <v>0</v>
      </c>
      <c r="G112" s="364">
        <f t="shared" si="130"/>
        <v>0</v>
      </c>
      <c r="H112" s="364">
        <f t="shared" si="131"/>
        <v>0</v>
      </c>
      <c r="I112" s="364">
        <f t="shared" si="132"/>
        <v>0</v>
      </c>
      <c r="J112" s="364">
        <f t="shared" si="133"/>
        <v>0</v>
      </c>
      <c r="K112" s="364">
        <f t="shared" si="134"/>
        <v>0</v>
      </c>
      <c r="L112" s="364">
        <f t="shared" si="135"/>
        <v>0</v>
      </c>
      <c r="M112" s="364">
        <f t="shared" si="136"/>
        <v>0</v>
      </c>
      <c r="N112" s="364">
        <f t="shared" si="137"/>
        <v>0</v>
      </c>
      <c r="O112" s="364">
        <f t="shared" si="138"/>
        <v>0</v>
      </c>
      <c r="P112" s="364">
        <f t="shared" si="139"/>
        <v>0</v>
      </c>
      <c r="Q112" s="364">
        <f t="shared" si="140"/>
        <v>0</v>
      </c>
      <c r="R112" s="364">
        <f t="shared" si="141"/>
        <v>0</v>
      </c>
      <c r="S112" s="364">
        <f t="shared" si="142"/>
        <v>0</v>
      </c>
      <c r="T112" s="364">
        <f t="shared" si="143"/>
        <v>0</v>
      </c>
      <c r="U112" s="364">
        <f t="shared" si="144"/>
        <v>0</v>
      </c>
      <c r="V112" s="364">
        <f t="shared" si="145"/>
        <v>0</v>
      </c>
      <c r="W112" s="364">
        <f t="shared" si="146"/>
        <v>1.10835E-2</v>
      </c>
      <c r="X112" s="364">
        <f t="shared" si="147"/>
        <v>2.3364599999999999E-2</v>
      </c>
      <c r="Y112" s="364">
        <f t="shared" si="148"/>
        <v>7.1999999999999995E-2</v>
      </c>
      <c r="Z112" s="364">
        <f t="shared" si="149"/>
        <v>0</v>
      </c>
      <c r="AA112" s="364">
        <f t="shared" si="150"/>
        <v>1.4236200000000001E-2</v>
      </c>
      <c r="AB112" s="364">
        <f t="shared" si="151"/>
        <v>0.2484798</v>
      </c>
      <c r="AC112" s="364">
        <f t="shared" si="152"/>
        <v>0.16853969999999999</v>
      </c>
      <c r="AD112" s="364">
        <f t="shared" si="153"/>
        <v>2.1000000000000003E-3</v>
      </c>
      <c r="AE112" s="364">
        <f t="shared" si="154"/>
        <v>1.2E-2</v>
      </c>
      <c r="AF112" s="364">
        <f t="shared" si="155"/>
        <v>0</v>
      </c>
      <c r="AG112" s="364"/>
      <c r="AH112" s="364"/>
      <c r="AI112" s="364"/>
      <c r="AJ112" s="364"/>
      <c r="AK112" s="364"/>
      <c r="AL112" s="364"/>
      <c r="AM112" s="364"/>
      <c r="AN112" s="364"/>
      <c r="AO112" s="364"/>
      <c r="AP112" s="364"/>
      <c r="AQ112" s="364"/>
      <c r="AR112" s="364"/>
      <c r="AS112" s="364"/>
      <c r="AT112" s="364"/>
      <c r="AU112" s="364"/>
      <c r="AV112" s="364"/>
      <c r="AW112" s="364"/>
      <c r="AX112" s="364"/>
      <c r="AY112" s="364"/>
      <c r="AZ112" s="364"/>
      <c r="BA112" s="364"/>
      <c r="BB112" s="364"/>
      <c r="BC112" s="364"/>
      <c r="BD112" s="364"/>
      <c r="BE112" s="364"/>
      <c r="BF112" s="364"/>
      <c r="BG112" s="364"/>
      <c r="BH112" s="364"/>
      <c r="BI112" s="364"/>
      <c r="BJ112" s="364"/>
      <c r="BK112" s="364"/>
      <c r="BL112" s="364"/>
      <c r="BM112" s="364"/>
      <c r="BN112" s="364"/>
      <c r="BO112" s="364"/>
      <c r="BP112" s="364"/>
      <c r="BQ112" s="364"/>
      <c r="BR112" s="364"/>
      <c r="BS112" s="364"/>
      <c r="BT112" s="364"/>
      <c r="BU112" s="364"/>
      <c r="BV112" s="364"/>
      <c r="BW112" s="364"/>
      <c r="BX112" s="364"/>
      <c r="BY112" s="364"/>
      <c r="BZ112" s="364"/>
      <c r="CA112" s="364"/>
      <c r="CB112" s="364"/>
      <c r="CC112" s="364"/>
      <c r="CD112" s="364"/>
      <c r="CE112" s="364"/>
      <c r="CF112" s="364"/>
      <c r="CG112" s="364"/>
      <c r="CH112" s="364"/>
      <c r="CI112" s="364"/>
      <c r="CJ112" s="364"/>
      <c r="CK112" s="364"/>
      <c r="CL112" s="364"/>
      <c r="CM112" s="364"/>
      <c r="CN112" s="364"/>
      <c r="CO112" s="364"/>
      <c r="CP112" s="364"/>
      <c r="CQ112" s="364"/>
      <c r="CR112" s="364"/>
      <c r="CS112" s="364"/>
      <c r="CT112" s="364"/>
      <c r="CU112" s="364"/>
      <c r="CV112" s="364"/>
      <c r="CW112" s="364"/>
      <c r="CX112" s="364"/>
      <c r="CY112" s="364"/>
      <c r="CZ112" s="364"/>
      <c r="DA112" s="364"/>
      <c r="DB112" s="364"/>
      <c r="DC112" s="364"/>
      <c r="DD112" s="364"/>
      <c r="DE112" s="364"/>
      <c r="DF112" s="364"/>
      <c r="DG112" s="364"/>
      <c r="DH112" s="364"/>
      <c r="DI112" s="364"/>
      <c r="DJ112" s="364"/>
      <c r="DK112" s="364"/>
      <c r="DL112" s="364"/>
      <c r="DM112" s="364"/>
      <c r="DN112" s="364"/>
      <c r="DO112" s="364"/>
      <c r="DP112" s="364"/>
      <c r="DQ112" s="364"/>
      <c r="DR112" s="364"/>
      <c r="DS112" s="364"/>
      <c r="DT112" s="364"/>
      <c r="DU112" s="364"/>
      <c r="DV112" s="364"/>
      <c r="DW112" s="364"/>
      <c r="DX112" s="364"/>
      <c r="DY112" s="364"/>
      <c r="DZ112" s="364"/>
      <c r="EA112" s="364"/>
      <c r="EB112" s="364"/>
      <c r="EC112" s="364"/>
      <c r="ED112" s="364"/>
      <c r="EE112" s="364"/>
      <c r="EF112" s="364"/>
      <c r="EG112" s="364"/>
      <c r="EH112" s="364"/>
      <c r="EI112" s="364"/>
      <c r="EJ112" s="364"/>
      <c r="EK112" s="364"/>
      <c r="EL112" s="364"/>
      <c r="EM112" s="364"/>
      <c r="EN112" s="364"/>
      <c r="EO112" s="364"/>
      <c r="EP112" s="364"/>
      <c r="EQ112" s="364"/>
      <c r="ER112" s="364"/>
      <c r="ES112" s="364"/>
      <c r="ET112" s="364"/>
      <c r="EU112" s="364"/>
      <c r="EV112" s="364"/>
      <c r="EW112" s="364"/>
      <c r="EX112" s="364"/>
      <c r="EY112" s="364"/>
      <c r="EZ112" s="364"/>
      <c r="FA112" s="364"/>
      <c r="FB112" s="364"/>
      <c r="FC112" s="364"/>
      <c r="FD112" s="364"/>
      <c r="FE112" s="364"/>
      <c r="FF112" s="364"/>
      <c r="FG112" s="364"/>
      <c r="FH112" s="364"/>
      <c r="FI112" s="364"/>
      <c r="FJ112" s="364"/>
      <c r="FK112" s="364"/>
      <c r="FL112" s="364"/>
      <c r="FM112" s="364"/>
      <c r="FN112" s="364"/>
      <c r="FO112" s="364"/>
      <c r="FP112" s="364"/>
      <c r="FQ112" s="364"/>
      <c r="FR112" s="364"/>
      <c r="FS112" s="364"/>
      <c r="FT112" s="364"/>
      <c r="FU112" s="364"/>
      <c r="FV112" s="364"/>
      <c r="FW112" s="364"/>
      <c r="FX112" s="364"/>
      <c r="FY112" s="364"/>
      <c r="FZ112" s="364"/>
      <c r="GA112" s="364"/>
      <c r="GB112" s="364"/>
      <c r="GC112" s="364"/>
      <c r="GD112" s="364"/>
      <c r="GE112" s="364"/>
      <c r="GF112" s="364"/>
      <c r="GG112" s="364"/>
      <c r="GH112" s="364"/>
      <c r="GI112" s="364"/>
      <c r="GJ112" s="364"/>
      <c r="GK112" s="364"/>
      <c r="GL112" s="364"/>
      <c r="GM112" s="364"/>
      <c r="GN112" s="364"/>
      <c r="GO112" s="364"/>
      <c r="GP112" s="364"/>
      <c r="GQ112" s="364"/>
      <c r="GR112" s="364"/>
      <c r="GS112" s="364"/>
      <c r="GT112" s="364"/>
      <c r="GU112" s="364"/>
      <c r="GV112" s="364"/>
      <c r="GW112" s="364"/>
      <c r="GX112" s="364"/>
      <c r="GY112" s="364"/>
      <c r="GZ112" s="364"/>
      <c r="HA112" s="364"/>
      <c r="HB112" s="364"/>
      <c r="HC112" s="364"/>
      <c r="HD112" s="364"/>
      <c r="HE112" s="364"/>
      <c r="HF112" s="364"/>
      <c r="HG112" s="364"/>
      <c r="HH112" s="364"/>
      <c r="HI112" s="364"/>
      <c r="HJ112" s="364"/>
      <c r="HK112" s="364"/>
      <c r="HL112" s="364"/>
      <c r="HM112" s="364"/>
      <c r="HN112" s="364"/>
      <c r="HO112" s="364"/>
      <c r="HP112" s="364"/>
      <c r="HQ112" s="364"/>
      <c r="HR112" s="364"/>
      <c r="HS112" s="364"/>
      <c r="HT112" s="364"/>
      <c r="HU112" s="364"/>
      <c r="HV112" s="364"/>
      <c r="HW112" s="364"/>
      <c r="HX112" s="364"/>
      <c r="HY112" s="364"/>
      <c r="HZ112" s="364"/>
      <c r="IA112" s="364"/>
      <c r="IB112" s="364"/>
      <c r="IC112" s="364"/>
      <c r="ID112" s="364"/>
      <c r="IE112" s="364"/>
      <c r="IF112" s="364"/>
      <c r="IG112" s="364"/>
      <c r="IH112" s="364"/>
      <c r="II112" s="364"/>
      <c r="IJ112" s="364"/>
      <c r="IK112" s="364"/>
      <c r="IL112" s="364"/>
      <c r="IM112" s="364"/>
      <c r="IN112" s="364"/>
      <c r="IO112" s="364"/>
      <c r="IP112" s="364"/>
      <c r="IQ112" s="364"/>
      <c r="IR112" s="364"/>
      <c r="IS112" s="364"/>
      <c r="IT112" s="364"/>
      <c r="IU112" s="364"/>
      <c r="IV112" s="364"/>
      <c r="IW112" s="364"/>
      <c r="IX112" s="364"/>
      <c r="IY112" s="364"/>
      <c r="IZ112" s="364"/>
      <c r="JA112" s="364"/>
      <c r="JB112" s="364"/>
      <c r="JC112" s="364"/>
      <c r="JD112" s="364"/>
      <c r="JE112" s="364"/>
      <c r="JF112" s="364"/>
      <c r="JG112" s="364"/>
      <c r="JH112" s="364"/>
      <c r="JI112" s="364"/>
      <c r="JJ112" s="364"/>
      <c r="JK112" s="364"/>
      <c r="JL112" s="364"/>
      <c r="JM112" s="364"/>
      <c r="JN112" s="364"/>
      <c r="JO112" s="364"/>
      <c r="JP112" s="364"/>
      <c r="JQ112" s="364"/>
      <c r="JR112" s="364"/>
      <c r="JS112" s="364"/>
      <c r="JT112" s="364"/>
      <c r="JU112" s="364"/>
      <c r="JV112" s="364"/>
      <c r="JW112" s="364"/>
      <c r="JX112" s="364"/>
      <c r="JY112" s="364"/>
      <c r="JZ112" s="364">
        <v>0.114</v>
      </c>
      <c r="KA112" s="364">
        <v>1.23E-2</v>
      </c>
      <c r="KB112" s="364"/>
      <c r="KC112" s="364"/>
      <c r="KD112" s="364"/>
      <c r="KE112" s="364"/>
      <c r="KF112" s="364">
        <v>5.4720000000000004</v>
      </c>
      <c r="KG112" s="364">
        <v>5.4720000000000004</v>
      </c>
      <c r="KH112" s="364">
        <v>1.32E-2</v>
      </c>
      <c r="KI112" s="364"/>
      <c r="KJ112" s="364"/>
      <c r="KK112" s="364"/>
      <c r="KL112" s="364"/>
      <c r="KM112" s="364"/>
      <c r="KN112" s="364"/>
      <c r="KO112" s="364"/>
      <c r="KP112" s="364"/>
      <c r="KQ112" s="364"/>
      <c r="KR112" s="364"/>
      <c r="KS112" s="364"/>
      <c r="KT112" s="364"/>
      <c r="KU112" s="364">
        <v>23.364599999999999</v>
      </c>
      <c r="KV112" s="364"/>
      <c r="KW112" s="364"/>
      <c r="KX112" s="364"/>
      <c r="KY112" s="364"/>
      <c r="KZ112" s="364"/>
      <c r="LA112" s="364"/>
      <c r="LB112" s="364"/>
      <c r="LC112" s="364">
        <v>72</v>
      </c>
      <c r="LD112" s="364"/>
      <c r="LE112" s="364"/>
      <c r="LF112" s="364"/>
      <c r="LG112" s="364"/>
      <c r="LH112" s="364"/>
      <c r="LI112" s="364"/>
      <c r="LJ112" s="364"/>
      <c r="LK112" s="364"/>
      <c r="LL112" s="364"/>
      <c r="LM112" s="364"/>
      <c r="LN112" s="364"/>
      <c r="LO112" s="364"/>
      <c r="LP112" s="364"/>
      <c r="LQ112" s="364"/>
      <c r="LR112" s="364"/>
      <c r="LS112" s="364"/>
      <c r="LT112" s="364"/>
      <c r="LU112" s="364"/>
      <c r="LV112" s="364"/>
      <c r="LW112" s="364"/>
      <c r="LX112" s="364"/>
      <c r="LY112" s="364"/>
      <c r="LZ112" s="364"/>
      <c r="MA112" s="364"/>
      <c r="MB112" s="364"/>
      <c r="MC112" s="364"/>
      <c r="MD112" s="364"/>
      <c r="ME112" s="364"/>
      <c r="MF112" s="364"/>
      <c r="MG112" s="364">
        <v>14.2362</v>
      </c>
      <c r="MH112" s="364"/>
      <c r="MI112" s="364"/>
      <c r="MJ112" s="364">
        <v>118.7829</v>
      </c>
      <c r="MK112" s="364">
        <v>23.836200000000002</v>
      </c>
      <c r="ML112" s="364"/>
      <c r="MM112" s="364"/>
      <c r="MN112" s="364"/>
      <c r="MO112" s="364"/>
      <c r="MP112" s="364">
        <v>54</v>
      </c>
      <c r="MQ112" s="364"/>
      <c r="MR112" s="364">
        <v>26.057700000000001</v>
      </c>
      <c r="MS112" s="364">
        <v>25.803000000000001</v>
      </c>
      <c r="MT112" s="364">
        <v>42.872999999999998</v>
      </c>
      <c r="MU112" s="364">
        <v>64.6875</v>
      </c>
      <c r="MV112" s="364">
        <v>21.040500000000002</v>
      </c>
      <c r="MW112" s="364">
        <v>39.938699999999997</v>
      </c>
      <c r="MX112" s="364"/>
      <c r="MY112" s="364"/>
      <c r="MZ112" s="364"/>
      <c r="NA112" s="364"/>
      <c r="NB112" s="364"/>
      <c r="NC112" s="364"/>
      <c r="ND112" s="364" t="s">
        <v>221</v>
      </c>
      <c r="NE112" s="364" t="s">
        <v>221</v>
      </c>
      <c r="NF112" s="364" t="s">
        <v>221</v>
      </c>
      <c r="NG112" s="364" t="s">
        <v>221</v>
      </c>
      <c r="NH112" s="364" t="s">
        <v>221</v>
      </c>
      <c r="NI112" s="364" t="s">
        <v>221</v>
      </c>
      <c r="NJ112" s="364" t="s">
        <v>221</v>
      </c>
      <c r="NK112" s="364" t="s">
        <v>221</v>
      </c>
      <c r="NL112" s="364" t="s">
        <v>221</v>
      </c>
      <c r="NM112" s="364">
        <v>2.1</v>
      </c>
      <c r="NN112" s="364" t="s">
        <v>221</v>
      </c>
      <c r="NO112" s="364" t="s">
        <v>221</v>
      </c>
      <c r="NP112" s="364" t="s">
        <v>221</v>
      </c>
      <c r="NQ112" s="364" t="s">
        <v>221</v>
      </c>
      <c r="NR112" s="364" t="s">
        <v>221</v>
      </c>
      <c r="NS112" s="364" t="s">
        <v>221</v>
      </c>
      <c r="NT112" s="364">
        <v>1.8</v>
      </c>
      <c r="NU112" s="364" t="s">
        <v>221</v>
      </c>
      <c r="NV112" s="364" t="s">
        <v>221</v>
      </c>
      <c r="NW112" s="364" t="s">
        <v>221</v>
      </c>
      <c r="NX112" s="364" t="s">
        <v>221</v>
      </c>
      <c r="NY112" s="364" t="s">
        <v>221</v>
      </c>
      <c r="NZ112" s="364" t="s">
        <v>221</v>
      </c>
      <c r="OA112" s="364">
        <v>10.199999999999999</v>
      </c>
      <c r="OB112" s="364" t="s">
        <v>221</v>
      </c>
      <c r="OC112" s="364" t="s">
        <v>221</v>
      </c>
      <c r="OD112" s="364" t="s">
        <v>221</v>
      </c>
      <c r="OE112" s="364" t="s">
        <v>221</v>
      </c>
      <c r="OF112" s="364" t="s">
        <v>221</v>
      </c>
      <c r="OG112" s="364"/>
      <c r="OH112" s="364"/>
      <c r="OI112" s="364"/>
      <c r="OJ112" s="364"/>
      <c r="OK112" s="364"/>
      <c r="OL112" s="364"/>
      <c r="OM112" s="364"/>
      <c r="ON112" s="364"/>
      <c r="OO112" s="364"/>
      <c r="OP112" s="364"/>
      <c r="OQ112" s="364"/>
      <c r="OR112" s="364"/>
      <c r="OS112" s="364"/>
      <c r="OT112" s="364"/>
      <c r="OU112" s="364"/>
      <c r="OV112" s="364"/>
      <c r="OW112" s="364"/>
      <c r="OX112" s="364"/>
      <c r="OY112" s="364"/>
      <c r="OZ112" s="364"/>
      <c r="PA112" s="364"/>
      <c r="PB112" s="364"/>
      <c r="PC112" s="364"/>
      <c r="PD112" s="364"/>
      <c r="PE112" s="364"/>
      <c r="PF112" s="364"/>
      <c r="PG112" s="364"/>
      <c r="PH112" s="364"/>
      <c r="PI112" s="364"/>
      <c r="PJ112" s="364"/>
      <c r="PK112" s="364"/>
      <c r="PL112" s="364"/>
      <c r="PM112" s="364"/>
    </row>
    <row r="113" spans="1:429" ht="15">
      <c r="A113" s="365" t="s">
        <v>684</v>
      </c>
      <c r="B113" s="364">
        <f t="shared" si="125"/>
        <v>0</v>
      </c>
      <c r="C113" s="364">
        <f t="shared" si="126"/>
        <v>0</v>
      </c>
      <c r="D113" s="364">
        <f t="shared" si="127"/>
        <v>0</v>
      </c>
      <c r="E113" s="364">
        <f t="shared" si="128"/>
        <v>0</v>
      </c>
      <c r="F113" s="364">
        <f t="shared" si="129"/>
        <v>0</v>
      </c>
      <c r="G113" s="364">
        <f t="shared" si="130"/>
        <v>0</v>
      </c>
      <c r="H113" s="364">
        <f t="shared" si="131"/>
        <v>0</v>
      </c>
      <c r="I113" s="364">
        <f t="shared" si="132"/>
        <v>0</v>
      </c>
      <c r="J113" s="364">
        <f t="shared" si="133"/>
        <v>0</v>
      </c>
      <c r="K113" s="364">
        <f t="shared" si="134"/>
        <v>0</v>
      </c>
      <c r="L113" s="364">
        <f t="shared" si="135"/>
        <v>0</v>
      </c>
      <c r="M113" s="364">
        <f t="shared" si="136"/>
        <v>0</v>
      </c>
      <c r="N113" s="364">
        <f t="shared" si="137"/>
        <v>0</v>
      </c>
      <c r="O113" s="364">
        <f t="shared" si="138"/>
        <v>0</v>
      </c>
      <c r="P113" s="364">
        <f t="shared" si="139"/>
        <v>0</v>
      </c>
      <c r="Q113" s="364">
        <f t="shared" si="140"/>
        <v>0</v>
      </c>
      <c r="R113" s="364">
        <f t="shared" si="141"/>
        <v>0</v>
      </c>
      <c r="S113" s="364">
        <f t="shared" si="142"/>
        <v>0</v>
      </c>
      <c r="T113" s="364">
        <f t="shared" si="143"/>
        <v>0</v>
      </c>
      <c r="U113" s="364">
        <f t="shared" si="144"/>
        <v>0</v>
      </c>
      <c r="V113" s="364">
        <f t="shared" si="145"/>
        <v>0</v>
      </c>
      <c r="W113" s="364">
        <f t="shared" si="146"/>
        <v>0</v>
      </c>
      <c r="X113" s="364">
        <f t="shared" si="147"/>
        <v>0</v>
      </c>
      <c r="Y113" s="364">
        <f t="shared" si="148"/>
        <v>0</v>
      </c>
      <c r="Z113" s="364">
        <f t="shared" si="149"/>
        <v>0</v>
      </c>
      <c r="AA113" s="364">
        <f t="shared" si="150"/>
        <v>0</v>
      </c>
      <c r="AB113" s="364">
        <f t="shared" si="151"/>
        <v>2.6250000000000002E-3</v>
      </c>
      <c r="AC113" s="364">
        <f t="shared" si="152"/>
        <v>0</v>
      </c>
      <c r="AD113" s="364">
        <f t="shared" si="153"/>
        <v>0</v>
      </c>
      <c r="AE113" s="364">
        <f t="shared" si="154"/>
        <v>0</v>
      </c>
      <c r="AF113" s="364">
        <f t="shared" si="155"/>
        <v>0</v>
      </c>
      <c r="AG113" s="364"/>
      <c r="AH113" s="364"/>
      <c r="AI113" s="364"/>
      <c r="AJ113" s="364"/>
      <c r="AK113" s="364"/>
      <c r="AL113" s="364"/>
      <c r="AM113" s="364"/>
      <c r="AN113" s="364"/>
      <c r="AO113" s="364"/>
      <c r="AP113" s="364"/>
      <c r="AQ113" s="364"/>
      <c r="AR113" s="364"/>
      <c r="AS113" s="364"/>
      <c r="AT113" s="364"/>
      <c r="AU113" s="364"/>
      <c r="AV113" s="364"/>
      <c r="AW113" s="364"/>
      <c r="AX113" s="364"/>
      <c r="AY113" s="364"/>
      <c r="AZ113" s="364"/>
      <c r="BA113" s="364"/>
      <c r="BB113" s="364"/>
      <c r="BC113" s="364"/>
      <c r="BD113" s="364"/>
      <c r="BE113" s="364"/>
      <c r="BF113" s="364"/>
      <c r="BG113" s="364"/>
      <c r="BH113" s="364"/>
      <c r="BI113" s="364"/>
      <c r="BJ113" s="364"/>
      <c r="BK113" s="364"/>
      <c r="BL113" s="364"/>
      <c r="BM113" s="364"/>
      <c r="BN113" s="364"/>
      <c r="BO113" s="364"/>
      <c r="BP113" s="364"/>
      <c r="BQ113" s="364"/>
      <c r="BR113" s="364"/>
      <c r="BS113" s="364"/>
      <c r="BT113" s="364"/>
      <c r="BU113" s="364"/>
      <c r="BV113" s="364"/>
      <c r="BW113" s="364"/>
      <c r="BX113" s="364"/>
      <c r="BY113" s="364"/>
      <c r="BZ113" s="364"/>
      <c r="CA113" s="364"/>
      <c r="CB113" s="364"/>
      <c r="CC113" s="364"/>
      <c r="CD113" s="364"/>
      <c r="CE113" s="364"/>
      <c r="CF113" s="364"/>
      <c r="CG113" s="364"/>
      <c r="CH113" s="364"/>
      <c r="CI113" s="364"/>
      <c r="CJ113" s="364"/>
      <c r="CK113" s="364"/>
      <c r="CL113" s="364"/>
      <c r="CM113" s="364"/>
      <c r="CN113" s="364"/>
      <c r="CO113" s="364"/>
      <c r="CP113" s="364"/>
      <c r="CQ113" s="364"/>
      <c r="CR113" s="364"/>
      <c r="CS113" s="364"/>
      <c r="CT113" s="364"/>
      <c r="CU113" s="364"/>
      <c r="CV113" s="364"/>
      <c r="CW113" s="364"/>
      <c r="CX113" s="364"/>
      <c r="CY113" s="364"/>
      <c r="CZ113" s="364"/>
      <c r="DA113" s="364"/>
      <c r="DB113" s="364"/>
      <c r="DC113" s="364"/>
      <c r="DD113" s="364"/>
      <c r="DE113" s="364"/>
      <c r="DF113" s="364"/>
      <c r="DG113" s="364"/>
      <c r="DH113" s="364"/>
      <c r="DI113" s="364"/>
      <c r="DJ113" s="364"/>
      <c r="DK113" s="364"/>
      <c r="DL113" s="364"/>
      <c r="DM113" s="364"/>
      <c r="DN113" s="364"/>
      <c r="DO113" s="364"/>
      <c r="DP113" s="364"/>
      <c r="DQ113" s="364"/>
      <c r="DR113" s="364"/>
      <c r="DS113" s="364"/>
      <c r="DT113" s="364"/>
      <c r="DU113" s="364"/>
      <c r="DV113" s="364"/>
      <c r="DW113" s="364"/>
      <c r="DX113" s="364"/>
      <c r="DY113" s="364"/>
      <c r="DZ113" s="364"/>
      <c r="EA113" s="364"/>
      <c r="EB113" s="364"/>
      <c r="EC113" s="364"/>
      <c r="ED113" s="364"/>
      <c r="EE113" s="364"/>
      <c r="EF113" s="364"/>
      <c r="EG113" s="364"/>
      <c r="EH113" s="364"/>
      <c r="EI113" s="364"/>
      <c r="EJ113" s="364"/>
      <c r="EK113" s="364"/>
      <c r="EL113" s="364"/>
      <c r="EM113" s="364"/>
      <c r="EN113" s="364"/>
      <c r="EO113" s="364"/>
      <c r="EP113" s="364"/>
      <c r="EQ113" s="364"/>
      <c r="ER113" s="364"/>
      <c r="ES113" s="364"/>
      <c r="ET113" s="364"/>
      <c r="EU113" s="364"/>
      <c r="EV113" s="364"/>
      <c r="EW113" s="364"/>
      <c r="EX113" s="364"/>
      <c r="EY113" s="364"/>
      <c r="EZ113" s="364"/>
      <c r="FA113" s="364"/>
      <c r="FB113" s="364"/>
      <c r="FC113" s="364"/>
      <c r="FD113" s="364"/>
      <c r="FE113" s="364"/>
      <c r="FF113" s="364"/>
      <c r="FG113" s="364"/>
      <c r="FH113" s="364"/>
      <c r="FI113" s="364"/>
      <c r="FJ113" s="364"/>
      <c r="FK113" s="364"/>
      <c r="FL113" s="364"/>
      <c r="FM113" s="364"/>
      <c r="FN113" s="364"/>
      <c r="FO113" s="364"/>
      <c r="FP113" s="364"/>
      <c r="FQ113" s="364"/>
      <c r="FR113" s="364"/>
      <c r="FS113" s="364"/>
      <c r="FT113" s="364"/>
      <c r="FU113" s="364"/>
      <c r="FV113" s="364"/>
      <c r="FW113" s="364"/>
      <c r="FX113" s="364"/>
      <c r="FY113" s="364"/>
      <c r="FZ113" s="364"/>
      <c r="GA113" s="364"/>
      <c r="GB113" s="364"/>
      <c r="GC113" s="364"/>
      <c r="GD113" s="364"/>
      <c r="GE113" s="364"/>
      <c r="GF113" s="364"/>
      <c r="GG113" s="364"/>
      <c r="GH113" s="364"/>
      <c r="GI113" s="364"/>
      <c r="GJ113" s="364"/>
      <c r="GK113" s="364"/>
      <c r="GL113" s="364"/>
      <c r="GM113" s="364"/>
      <c r="GN113" s="364"/>
      <c r="GO113" s="364"/>
      <c r="GP113" s="364"/>
      <c r="GQ113" s="364"/>
      <c r="GR113" s="364"/>
      <c r="GS113" s="364"/>
      <c r="GT113" s="364"/>
      <c r="GU113" s="364"/>
      <c r="GV113" s="364"/>
      <c r="GW113" s="364"/>
      <c r="GX113" s="364"/>
      <c r="GY113" s="364"/>
      <c r="GZ113" s="364"/>
      <c r="HA113" s="364"/>
      <c r="HB113" s="364"/>
      <c r="HC113" s="364"/>
      <c r="HD113" s="364"/>
      <c r="HE113" s="364"/>
      <c r="HF113" s="364"/>
      <c r="HG113" s="364"/>
      <c r="HH113" s="364"/>
      <c r="HI113" s="364"/>
      <c r="HJ113" s="364"/>
      <c r="HK113" s="364"/>
      <c r="HL113" s="364"/>
      <c r="HM113" s="364"/>
      <c r="HN113" s="364"/>
      <c r="HO113" s="364"/>
      <c r="HP113" s="364"/>
      <c r="HQ113" s="364"/>
      <c r="HR113" s="364"/>
      <c r="HS113" s="364"/>
      <c r="HT113" s="364"/>
      <c r="HU113" s="364"/>
      <c r="HV113" s="364"/>
      <c r="HW113" s="364"/>
      <c r="HX113" s="364"/>
      <c r="HY113" s="364"/>
      <c r="HZ113" s="364"/>
      <c r="IA113" s="364"/>
      <c r="IB113" s="364"/>
      <c r="IC113" s="364"/>
      <c r="ID113" s="364"/>
      <c r="IE113" s="364"/>
      <c r="IF113" s="364"/>
      <c r="IG113" s="364"/>
      <c r="IH113" s="364"/>
      <c r="II113" s="364"/>
      <c r="IJ113" s="364"/>
      <c r="IK113" s="364"/>
      <c r="IL113" s="364"/>
      <c r="IM113" s="364"/>
      <c r="IN113" s="364"/>
      <c r="IO113" s="364"/>
      <c r="IP113" s="364"/>
      <c r="IQ113" s="364"/>
      <c r="IR113" s="364"/>
      <c r="IS113" s="364"/>
      <c r="IT113" s="364"/>
      <c r="IU113" s="364"/>
      <c r="IV113" s="364"/>
      <c r="IW113" s="364"/>
      <c r="IX113" s="364"/>
      <c r="IY113" s="364"/>
      <c r="IZ113" s="364"/>
      <c r="JA113" s="364"/>
      <c r="JB113" s="364"/>
      <c r="JC113" s="364"/>
      <c r="JD113" s="364"/>
      <c r="JE113" s="364"/>
      <c r="JF113" s="364"/>
      <c r="JG113" s="364"/>
      <c r="JH113" s="364"/>
      <c r="JI113" s="364"/>
      <c r="JJ113" s="364"/>
      <c r="JK113" s="364"/>
      <c r="JL113" s="364"/>
      <c r="JM113" s="364"/>
      <c r="JN113" s="364"/>
      <c r="JO113" s="364"/>
      <c r="JP113" s="364"/>
      <c r="JQ113" s="364"/>
      <c r="JR113" s="364"/>
      <c r="JS113" s="364"/>
      <c r="JT113" s="364"/>
      <c r="JU113" s="364"/>
      <c r="JV113" s="364"/>
      <c r="JW113" s="364"/>
      <c r="JX113" s="364"/>
      <c r="JY113" s="364"/>
      <c r="JZ113" s="364"/>
      <c r="KA113" s="364"/>
      <c r="KB113" s="364"/>
      <c r="KC113" s="364"/>
      <c r="KD113" s="364"/>
      <c r="KE113" s="364"/>
      <c r="KF113" s="364"/>
      <c r="KG113" s="364"/>
      <c r="KH113" s="364"/>
      <c r="KI113" s="364"/>
      <c r="KJ113" s="364"/>
      <c r="KK113" s="364"/>
      <c r="KL113" s="364"/>
      <c r="KM113" s="364"/>
      <c r="KN113" s="364"/>
      <c r="KO113" s="364"/>
      <c r="KP113" s="364"/>
      <c r="KQ113" s="364"/>
      <c r="KR113" s="364"/>
      <c r="KS113" s="364"/>
      <c r="KT113" s="364"/>
      <c r="KU113" s="364"/>
      <c r="KV113" s="364"/>
      <c r="KW113" s="364"/>
      <c r="KX113" s="364"/>
      <c r="KY113" s="364"/>
      <c r="KZ113" s="364"/>
      <c r="LA113" s="364"/>
      <c r="LB113" s="364"/>
      <c r="LC113" s="364"/>
      <c r="LD113" s="364"/>
      <c r="LE113" s="364"/>
      <c r="LF113" s="364"/>
      <c r="LG113" s="364"/>
      <c r="LH113" s="364"/>
      <c r="LI113" s="364"/>
      <c r="LJ113" s="364"/>
      <c r="LK113" s="364"/>
      <c r="LL113" s="364"/>
      <c r="LM113" s="364"/>
      <c r="LN113" s="364"/>
      <c r="LO113" s="364"/>
      <c r="LP113" s="364"/>
      <c r="LQ113" s="364"/>
      <c r="LR113" s="364"/>
      <c r="LS113" s="364"/>
      <c r="LT113" s="364"/>
      <c r="LU113" s="364"/>
      <c r="LV113" s="364"/>
      <c r="LW113" s="364"/>
      <c r="LX113" s="364"/>
      <c r="LY113" s="364"/>
      <c r="LZ113" s="364"/>
      <c r="MA113" s="364"/>
      <c r="MB113" s="364"/>
      <c r="MC113" s="364"/>
      <c r="MD113" s="364"/>
      <c r="ME113" s="364"/>
      <c r="MF113" s="364"/>
      <c r="MG113" s="364"/>
      <c r="MH113" s="364"/>
      <c r="MI113" s="364"/>
      <c r="MJ113" s="364"/>
      <c r="MK113" s="364"/>
      <c r="ML113" s="364"/>
      <c r="MM113" s="364"/>
      <c r="MN113" s="364"/>
      <c r="MO113" s="364"/>
      <c r="MP113" s="364">
        <v>2.625</v>
      </c>
      <c r="MQ113" s="364"/>
      <c r="MR113" s="364"/>
      <c r="MS113" s="364"/>
      <c r="MT113" s="364"/>
      <c r="MU113" s="364"/>
      <c r="MV113" s="364"/>
      <c r="MW113" s="364"/>
      <c r="MX113" s="364"/>
      <c r="MY113" s="364"/>
      <c r="MZ113" s="364"/>
      <c r="NA113" s="364"/>
      <c r="NB113" s="364"/>
      <c r="NC113" s="364"/>
      <c r="ND113" s="364"/>
      <c r="NE113" s="364"/>
      <c r="NF113" s="364"/>
      <c r="NG113" s="364"/>
      <c r="NH113" s="364"/>
      <c r="NI113" s="364"/>
      <c r="NJ113" s="364"/>
      <c r="NK113" s="364"/>
      <c r="NL113" s="364"/>
      <c r="NM113" s="364"/>
      <c r="NN113" s="364"/>
      <c r="NO113" s="364"/>
      <c r="NP113" s="364"/>
      <c r="NQ113" s="364"/>
      <c r="NR113" s="364"/>
      <c r="NS113" s="364"/>
      <c r="NT113" s="364"/>
      <c r="NU113" s="364"/>
      <c r="NV113" s="364"/>
      <c r="NW113" s="364"/>
      <c r="NX113" s="364"/>
      <c r="NY113" s="364"/>
      <c r="NZ113" s="364"/>
      <c r="OA113" s="364"/>
      <c r="OB113" s="364"/>
      <c r="OC113" s="364"/>
      <c r="OD113" s="364"/>
      <c r="OE113" s="364"/>
      <c r="OF113" s="364"/>
      <c r="OG113" s="364"/>
      <c r="OH113" s="364"/>
      <c r="OI113" s="364"/>
      <c r="OJ113" s="364"/>
      <c r="OK113" s="364"/>
      <c r="OL113" s="364"/>
      <c r="OM113" s="364"/>
      <c r="ON113" s="364"/>
      <c r="OO113" s="364"/>
      <c r="OP113" s="364"/>
      <c r="OQ113" s="364"/>
      <c r="OR113" s="364"/>
      <c r="OS113" s="364"/>
      <c r="OT113" s="364"/>
      <c r="OU113" s="364"/>
      <c r="OV113" s="364"/>
      <c r="OW113" s="364"/>
      <c r="OX113" s="364"/>
      <c r="OY113" s="364"/>
      <c r="OZ113" s="364"/>
      <c r="PA113" s="364"/>
      <c r="PB113" s="364"/>
      <c r="PC113" s="364"/>
      <c r="PD113" s="364"/>
      <c r="PE113" s="364"/>
      <c r="PF113" s="364"/>
      <c r="PG113" s="364"/>
      <c r="PH113" s="364"/>
      <c r="PI113" s="364"/>
      <c r="PJ113" s="364"/>
      <c r="PK113" s="364"/>
      <c r="PL113" s="364"/>
      <c r="PM113" s="364"/>
    </row>
    <row r="114" spans="1:429" ht="15">
      <c r="A114" s="365" t="s">
        <v>685</v>
      </c>
      <c r="B114" s="364">
        <f t="shared" si="125"/>
        <v>0</v>
      </c>
      <c r="C114" s="364">
        <f t="shared" si="126"/>
        <v>0</v>
      </c>
      <c r="D114" s="364">
        <f t="shared" si="127"/>
        <v>0</v>
      </c>
      <c r="E114" s="364">
        <f t="shared" si="128"/>
        <v>0</v>
      </c>
      <c r="F114" s="364">
        <f t="shared" si="129"/>
        <v>0</v>
      </c>
      <c r="G114" s="364">
        <f t="shared" si="130"/>
        <v>0</v>
      </c>
      <c r="H114" s="364">
        <f t="shared" si="131"/>
        <v>0</v>
      </c>
      <c r="I114" s="364">
        <f t="shared" si="132"/>
        <v>0</v>
      </c>
      <c r="J114" s="364">
        <f t="shared" si="133"/>
        <v>0</v>
      </c>
      <c r="K114" s="364">
        <f t="shared" si="134"/>
        <v>0</v>
      </c>
      <c r="L114" s="364">
        <f t="shared" si="135"/>
        <v>0</v>
      </c>
      <c r="M114" s="364">
        <f t="shared" si="136"/>
        <v>0</v>
      </c>
      <c r="N114" s="364">
        <f t="shared" si="137"/>
        <v>0</v>
      </c>
      <c r="O114" s="364">
        <f t="shared" si="138"/>
        <v>0</v>
      </c>
      <c r="P114" s="364">
        <f t="shared" si="139"/>
        <v>0</v>
      </c>
      <c r="Q114" s="364">
        <f t="shared" si="140"/>
        <v>0</v>
      </c>
      <c r="R114" s="364">
        <f t="shared" si="141"/>
        <v>0</v>
      </c>
      <c r="S114" s="364">
        <f t="shared" si="142"/>
        <v>0</v>
      </c>
      <c r="T114" s="364">
        <f t="shared" si="143"/>
        <v>0</v>
      </c>
      <c r="U114" s="364">
        <f t="shared" si="144"/>
        <v>0</v>
      </c>
      <c r="V114" s="364">
        <f t="shared" si="145"/>
        <v>0</v>
      </c>
      <c r="W114" s="364">
        <f t="shared" si="146"/>
        <v>0</v>
      </c>
      <c r="X114" s="364">
        <f t="shared" si="147"/>
        <v>0</v>
      </c>
      <c r="Y114" s="364">
        <f t="shared" si="148"/>
        <v>0</v>
      </c>
      <c r="Z114" s="364">
        <f t="shared" si="149"/>
        <v>0</v>
      </c>
      <c r="AA114" s="364">
        <f t="shared" si="150"/>
        <v>0</v>
      </c>
      <c r="AB114" s="364">
        <f t="shared" si="151"/>
        <v>0</v>
      </c>
      <c r="AC114" s="364">
        <f t="shared" si="152"/>
        <v>0</v>
      </c>
      <c r="AD114" s="364">
        <f t="shared" si="153"/>
        <v>0</v>
      </c>
      <c r="AE114" s="364">
        <f t="shared" si="154"/>
        <v>0</v>
      </c>
      <c r="AF114" s="364">
        <f t="shared" si="155"/>
        <v>0</v>
      </c>
      <c r="AG114" s="364"/>
      <c r="AH114" s="364"/>
      <c r="AI114" s="364"/>
      <c r="AJ114" s="364"/>
      <c r="AK114" s="364"/>
      <c r="AL114" s="364"/>
      <c r="AM114" s="364"/>
      <c r="AN114" s="364"/>
      <c r="AO114" s="364"/>
      <c r="AP114" s="364"/>
      <c r="AQ114" s="364"/>
      <c r="AR114" s="364"/>
      <c r="AS114" s="364"/>
      <c r="AT114" s="364"/>
      <c r="AU114" s="364"/>
      <c r="AV114" s="364"/>
      <c r="AW114" s="364"/>
      <c r="AX114" s="364"/>
      <c r="AY114" s="364"/>
      <c r="AZ114" s="364"/>
      <c r="BA114" s="364"/>
      <c r="BB114" s="364"/>
      <c r="BC114" s="364"/>
      <c r="BD114" s="364"/>
      <c r="BE114" s="364"/>
      <c r="BF114" s="364"/>
      <c r="BG114" s="364"/>
      <c r="BH114" s="364"/>
      <c r="BI114" s="364"/>
      <c r="BJ114" s="364"/>
      <c r="BK114" s="364"/>
      <c r="BL114" s="364"/>
      <c r="BM114" s="364"/>
      <c r="BN114" s="364"/>
      <c r="BO114" s="364"/>
      <c r="BP114" s="364"/>
      <c r="BQ114" s="364"/>
      <c r="BR114" s="364"/>
      <c r="BS114" s="364"/>
      <c r="BT114" s="364"/>
      <c r="BU114" s="364"/>
      <c r="BV114" s="364"/>
      <c r="BW114" s="364"/>
      <c r="BX114" s="364"/>
      <c r="BY114" s="364"/>
      <c r="BZ114" s="364"/>
      <c r="CA114" s="364"/>
      <c r="CB114" s="364"/>
      <c r="CC114" s="364"/>
      <c r="CD114" s="364"/>
      <c r="CE114" s="364"/>
      <c r="CF114" s="364"/>
      <c r="CG114" s="364"/>
      <c r="CH114" s="364"/>
      <c r="CI114" s="364"/>
      <c r="CJ114" s="364"/>
      <c r="CK114" s="364"/>
      <c r="CL114" s="364"/>
      <c r="CM114" s="364"/>
      <c r="CN114" s="364"/>
      <c r="CO114" s="364"/>
      <c r="CP114" s="364"/>
      <c r="CQ114" s="364"/>
      <c r="CR114" s="364"/>
      <c r="CS114" s="364"/>
      <c r="CT114" s="364"/>
      <c r="CU114" s="364"/>
      <c r="CV114" s="364"/>
      <c r="CW114" s="364"/>
      <c r="CX114" s="364"/>
      <c r="CY114" s="364"/>
      <c r="CZ114" s="364"/>
      <c r="DA114" s="364"/>
      <c r="DB114" s="364"/>
      <c r="DC114" s="364"/>
      <c r="DD114" s="364"/>
      <c r="DE114" s="364"/>
      <c r="DF114" s="364"/>
      <c r="DG114" s="364"/>
      <c r="DH114" s="364"/>
      <c r="DI114" s="364"/>
      <c r="DJ114" s="364"/>
      <c r="DK114" s="364"/>
      <c r="DL114" s="364"/>
      <c r="DM114" s="364"/>
      <c r="DN114" s="364"/>
      <c r="DO114" s="364"/>
      <c r="DP114" s="364"/>
      <c r="DQ114" s="364"/>
      <c r="DR114" s="364"/>
      <c r="DS114" s="364"/>
      <c r="DT114" s="364"/>
      <c r="DU114" s="364"/>
      <c r="DV114" s="364"/>
      <c r="DW114" s="364"/>
      <c r="DX114" s="364"/>
      <c r="DY114" s="364"/>
      <c r="DZ114" s="364"/>
      <c r="EA114" s="364"/>
      <c r="EB114" s="364"/>
      <c r="EC114" s="364"/>
      <c r="ED114" s="364"/>
      <c r="EE114" s="364"/>
      <c r="EF114" s="364"/>
      <c r="EG114" s="364"/>
      <c r="EH114" s="364"/>
      <c r="EI114" s="364"/>
      <c r="EJ114" s="364"/>
      <c r="EK114" s="364"/>
      <c r="EL114" s="364"/>
      <c r="EM114" s="364"/>
      <c r="EN114" s="364"/>
      <c r="EO114" s="364"/>
      <c r="EP114" s="364"/>
      <c r="EQ114" s="364"/>
      <c r="ER114" s="364"/>
      <c r="ES114" s="364"/>
      <c r="ET114" s="364"/>
      <c r="EU114" s="364"/>
      <c r="EV114" s="364"/>
      <c r="EW114" s="364"/>
      <c r="EX114" s="364"/>
      <c r="EY114" s="364"/>
      <c r="EZ114" s="364"/>
      <c r="FA114" s="364"/>
      <c r="FB114" s="364"/>
      <c r="FC114" s="364"/>
      <c r="FD114" s="364"/>
      <c r="FE114" s="364"/>
      <c r="FF114" s="364"/>
      <c r="FG114" s="364"/>
      <c r="FH114" s="364"/>
      <c r="FI114" s="364"/>
      <c r="FJ114" s="364"/>
      <c r="FK114" s="364"/>
      <c r="FL114" s="364"/>
      <c r="FM114" s="364"/>
      <c r="FN114" s="364"/>
      <c r="FO114" s="364"/>
      <c r="FP114" s="364"/>
      <c r="FQ114" s="364"/>
      <c r="FR114" s="364"/>
      <c r="FS114" s="364"/>
      <c r="FT114" s="364"/>
      <c r="FU114" s="364"/>
      <c r="FV114" s="364"/>
      <c r="FW114" s="364"/>
      <c r="FX114" s="364"/>
      <c r="FY114" s="364"/>
      <c r="FZ114" s="364"/>
      <c r="GA114" s="364"/>
      <c r="GB114" s="364"/>
      <c r="GC114" s="364"/>
      <c r="GD114" s="364"/>
      <c r="GE114" s="364"/>
      <c r="GF114" s="364"/>
      <c r="GG114" s="364"/>
      <c r="GH114" s="364"/>
      <c r="GI114" s="364"/>
      <c r="GJ114" s="364"/>
      <c r="GK114" s="364"/>
      <c r="GL114" s="364"/>
      <c r="GM114" s="364"/>
      <c r="GN114" s="364"/>
      <c r="GO114" s="364"/>
      <c r="GP114" s="364"/>
      <c r="GQ114" s="364"/>
      <c r="GR114" s="364"/>
      <c r="GS114" s="364"/>
      <c r="GT114" s="364"/>
      <c r="GU114" s="364"/>
      <c r="GV114" s="364"/>
      <c r="GW114" s="364"/>
      <c r="GX114" s="364"/>
      <c r="GY114" s="364"/>
      <c r="GZ114" s="364"/>
      <c r="HA114" s="364"/>
      <c r="HB114" s="364"/>
      <c r="HC114" s="364"/>
      <c r="HD114" s="364"/>
      <c r="HE114" s="364"/>
      <c r="HF114" s="364"/>
      <c r="HG114" s="364"/>
      <c r="HH114" s="364"/>
      <c r="HI114" s="364"/>
      <c r="HJ114" s="364"/>
      <c r="HK114" s="364"/>
      <c r="HL114" s="364"/>
      <c r="HM114" s="364"/>
      <c r="HN114" s="364"/>
      <c r="HO114" s="364"/>
      <c r="HP114" s="364"/>
      <c r="HQ114" s="364"/>
      <c r="HR114" s="364"/>
      <c r="HS114" s="364"/>
      <c r="HT114" s="364"/>
      <c r="HU114" s="364"/>
      <c r="HV114" s="364"/>
      <c r="HW114" s="364"/>
      <c r="HX114" s="364"/>
      <c r="HY114" s="364"/>
      <c r="HZ114" s="364"/>
      <c r="IA114" s="364"/>
      <c r="IB114" s="364"/>
      <c r="IC114" s="364"/>
      <c r="ID114" s="364"/>
      <c r="IE114" s="364"/>
      <c r="IF114" s="364"/>
      <c r="IG114" s="364"/>
      <c r="IH114" s="364"/>
      <c r="II114" s="364"/>
      <c r="IJ114" s="364"/>
      <c r="IK114" s="364"/>
      <c r="IL114" s="364"/>
      <c r="IM114" s="364"/>
      <c r="IN114" s="364"/>
      <c r="IO114" s="364"/>
      <c r="IP114" s="364"/>
      <c r="IQ114" s="364"/>
      <c r="IR114" s="364"/>
      <c r="IS114" s="364"/>
      <c r="IT114" s="364"/>
      <c r="IU114" s="364"/>
      <c r="IV114" s="364"/>
      <c r="IW114" s="364"/>
      <c r="IX114" s="364"/>
      <c r="IY114" s="364"/>
      <c r="IZ114" s="364"/>
      <c r="JA114" s="364"/>
      <c r="JB114" s="364"/>
      <c r="JC114" s="364"/>
      <c r="JD114" s="364"/>
      <c r="JE114" s="364"/>
      <c r="JF114" s="364"/>
      <c r="JG114" s="364"/>
      <c r="JH114" s="364"/>
      <c r="JI114" s="364"/>
      <c r="JJ114" s="364"/>
      <c r="JK114" s="364"/>
      <c r="JL114" s="364"/>
      <c r="JM114" s="364"/>
      <c r="JN114" s="364"/>
      <c r="JO114" s="364"/>
      <c r="JP114" s="364"/>
      <c r="JQ114" s="364"/>
      <c r="JR114" s="364"/>
      <c r="JS114" s="364"/>
      <c r="JT114" s="364"/>
      <c r="JU114" s="364"/>
      <c r="JV114" s="364"/>
      <c r="JW114" s="364"/>
      <c r="JX114" s="364"/>
      <c r="JY114" s="364"/>
      <c r="JZ114" s="364"/>
      <c r="KA114" s="364"/>
      <c r="KB114" s="364"/>
      <c r="KC114" s="364"/>
      <c r="KD114" s="364"/>
      <c r="KE114" s="364"/>
      <c r="KF114" s="364"/>
      <c r="KG114" s="364"/>
      <c r="KH114" s="364"/>
      <c r="KI114" s="364"/>
      <c r="KJ114" s="364"/>
      <c r="KK114" s="364"/>
      <c r="KL114" s="364"/>
      <c r="KM114" s="364"/>
      <c r="KN114" s="364"/>
      <c r="KO114" s="364"/>
      <c r="KP114" s="364"/>
      <c r="KQ114" s="364"/>
      <c r="KR114" s="364"/>
      <c r="KS114" s="364"/>
      <c r="KT114" s="364"/>
      <c r="KU114" s="364"/>
      <c r="KV114" s="364"/>
      <c r="KW114" s="364"/>
      <c r="KX114" s="364"/>
      <c r="KY114" s="364"/>
      <c r="KZ114" s="364"/>
      <c r="LA114" s="364"/>
      <c r="LB114" s="364"/>
      <c r="LC114" s="364"/>
      <c r="LD114" s="364"/>
      <c r="LE114" s="364"/>
      <c r="LF114" s="364"/>
      <c r="LG114" s="364"/>
      <c r="LH114" s="364"/>
      <c r="LI114" s="364"/>
      <c r="LJ114" s="364"/>
      <c r="LK114" s="364"/>
      <c r="LL114" s="364"/>
      <c r="LM114" s="364"/>
      <c r="LN114" s="364"/>
      <c r="LO114" s="364"/>
      <c r="LP114" s="364"/>
      <c r="LQ114" s="364"/>
      <c r="LR114" s="364"/>
      <c r="LS114" s="364"/>
      <c r="LT114" s="364"/>
      <c r="LU114" s="364"/>
      <c r="LV114" s="364"/>
      <c r="LW114" s="364"/>
      <c r="LX114" s="364"/>
      <c r="LY114" s="364"/>
      <c r="LZ114" s="364"/>
      <c r="MA114" s="364"/>
      <c r="MB114" s="364"/>
      <c r="MC114" s="364"/>
      <c r="MD114" s="364"/>
      <c r="ME114" s="364"/>
      <c r="MF114" s="364"/>
      <c r="MG114" s="364"/>
      <c r="MH114" s="364"/>
      <c r="MI114" s="364"/>
      <c r="MJ114" s="364"/>
      <c r="MK114" s="364"/>
      <c r="ML114" s="364"/>
      <c r="MM114" s="364"/>
      <c r="MN114" s="364"/>
      <c r="MO114" s="364"/>
      <c r="MP114" s="364"/>
      <c r="MQ114" s="364"/>
      <c r="MR114" s="364"/>
      <c r="MS114" s="364"/>
      <c r="MT114" s="364"/>
      <c r="MU114" s="364"/>
      <c r="MV114" s="364"/>
      <c r="MW114" s="364"/>
      <c r="MX114" s="364"/>
      <c r="MY114" s="364"/>
      <c r="MZ114" s="364"/>
      <c r="NA114" s="364"/>
      <c r="NB114" s="364"/>
      <c r="NC114" s="364"/>
      <c r="ND114" s="364"/>
      <c r="NE114" s="364"/>
      <c r="NF114" s="364"/>
      <c r="NG114" s="364"/>
      <c r="NH114" s="364"/>
      <c r="NI114" s="364"/>
      <c r="NJ114" s="364"/>
      <c r="NK114" s="364"/>
      <c r="NL114" s="364"/>
      <c r="NM114" s="364"/>
      <c r="NN114" s="364"/>
      <c r="NO114" s="364"/>
      <c r="NP114" s="364"/>
      <c r="NQ114" s="364"/>
      <c r="NR114" s="364"/>
      <c r="NS114" s="364"/>
      <c r="NT114" s="364"/>
      <c r="NU114" s="364"/>
      <c r="NV114" s="364"/>
      <c r="NW114" s="364"/>
      <c r="NX114" s="364"/>
      <c r="NY114" s="364"/>
      <c r="NZ114" s="364"/>
      <c r="OA114" s="364"/>
      <c r="OB114" s="364"/>
      <c r="OC114" s="364"/>
      <c r="OD114" s="364"/>
      <c r="OE114" s="364"/>
      <c r="OF114" s="364"/>
      <c r="OG114" s="364"/>
      <c r="OH114" s="364"/>
      <c r="OI114" s="364"/>
      <c r="OJ114" s="364"/>
      <c r="OK114" s="364"/>
      <c r="OL114" s="364"/>
      <c r="OM114" s="364"/>
      <c r="ON114" s="364"/>
      <c r="OO114" s="364"/>
      <c r="OP114" s="364"/>
      <c r="OQ114" s="364"/>
      <c r="OR114" s="364"/>
      <c r="OS114" s="364"/>
      <c r="OT114" s="364"/>
      <c r="OU114" s="364"/>
      <c r="OV114" s="364"/>
      <c r="OW114" s="364"/>
      <c r="OX114" s="364"/>
      <c r="OY114" s="364"/>
      <c r="OZ114" s="364"/>
      <c r="PA114" s="364"/>
      <c r="PB114" s="364"/>
      <c r="PC114" s="364"/>
      <c r="PD114" s="364"/>
      <c r="PE114" s="364"/>
      <c r="PF114" s="364"/>
      <c r="PG114" s="364"/>
      <c r="PH114" s="364"/>
      <c r="PI114" s="364"/>
      <c r="PJ114" s="364"/>
      <c r="PK114" s="364"/>
      <c r="PL114" s="364"/>
      <c r="PM114" s="364"/>
    </row>
    <row r="115" spans="1:429" ht="15">
      <c r="A115" s="365" t="s">
        <v>686</v>
      </c>
      <c r="B115" s="364">
        <f t="shared" si="125"/>
        <v>0</v>
      </c>
      <c r="C115" s="364">
        <f t="shared" si="126"/>
        <v>0</v>
      </c>
      <c r="D115" s="364">
        <f t="shared" si="127"/>
        <v>0</v>
      </c>
      <c r="E115" s="364">
        <f t="shared" si="128"/>
        <v>0</v>
      </c>
      <c r="F115" s="364">
        <f t="shared" si="129"/>
        <v>0</v>
      </c>
      <c r="G115" s="364">
        <f t="shared" si="130"/>
        <v>0</v>
      </c>
      <c r="H115" s="364">
        <f t="shared" si="131"/>
        <v>0</v>
      </c>
      <c r="I115" s="364">
        <f t="shared" si="132"/>
        <v>0</v>
      </c>
      <c r="J115" s="364">
        <f t="shared" si="133"/>
        <v>0</v>
      </c>
      <c r="K115" s="364">
        <f t="shared" si="134"/>
        <v>0</v>
      </c>
      <c r="L115" s="364">
        <f t="shared" si="135"/>
        <v>0</v>
      </c>
      <c r="M115" s="364">
        <f t="shared" si="136"/>
        <v>0</v>
      </c>
      <c r="N115" s="364">
        <f t="shared" si="137"/>
        <v>0</v>
      </c>
      <c r="O115" s="364">
        <f t="shared" si="138"/>
        <v>0</v>
      </c>
      <c r="P115" s="364">
        <f t="shared" si="139"/>
        <v>0</v>
      </c>
      <c r="Q115" s="364">
        <f t="shared" si="140"/>
        <v>0</v>
      </c>
      <c r="R115" s="364">
        <f t="shared" si="141"/>
        <v>0</v>
      </c>
      <c r="S115" s="364">
        <f t="shared" si="142"/>
        <v>0</v>
      </c>
      <c r="T115" s="364">
        <f t="shared" si="143"/>
        <v>0</v>
      </c>
      <c r="U115" s="364">
        <f t="shared" si="144"/>
        <v>0</v>
      </c>
      <c r="V115" s="364">
        <f t="shared" si="145"/>
        <v>0</v>
      </c>
      <c r="W115" s="364">
        <f t="shared" si="146"/>
        <v>0</v>
      </c>
      <c r="X115" s="364">
        <f t="shared" si="147"/>
        <v>0</v>
      </c>
      <c r="Y115" s="364">
        <f t="shared" si="148"/>
        <v>0</v>
      </c>
      <c r="Z115" s="364">
        <f t="shared" si="149"/>
        <v>0</v>
      </c>
      <c r="AA115" s="364">
        <f t="shared" si="150"/>
        <v>0</v>
      </c>
      <c r="AB115" s="364">
        <f t="shared" si="151"/>
        <v>0</v>
      </c>
      <c r="AC115" s="364">
        <f t="shared" si="152"/>
        <v>0</v>
      </c>
      <c r="AD115" s="364">
        <f t="shared" si="153"/>
        <v>0</v>
      </c>
      <c r="AE115" s="364">
        <f t="shared" si="154"/>
        <v>0</v>
      </c>
      <c r="AF115" s="364">
        <f t="shared" si="155"/>
        <v>0</v>
      </c>
      <c r="AG115" s="364"/>
      <c r="AH115" s="364"/>
      <c r="AI115" s="364"/>
      <c r="AJ115" s="364"/>
      <c r="AK115" s="364"/>
      <c r="AL115" s="364"/>
      <c r="AM115" s="364"/>
      <c r="AN115" s="364"/>
      <c r="AO115" s="364"/>
      <c r="AP115" s="364"/>
      <c r="AQ115" s="364"/>
      <c r="AR115" s="364"/>
      <c r="AS115" s="364"/>
      <c r="AT115" s="364"/>
      <c r="AU115" s="364"/>
      <c r="AV115" s="364"/>
      <c r="AW115" s="364"/>
      <c r="AX115" s="364"/>
      <c r="AY115" s="364"/>
      <c r="AZ115" s="364"/>
      <c r="BA115" s="364"/>
      <c r="BB115" s="364"/>
      <c r="BC115" s="364"/>
      <c r="BD115" s="364"/>
      <c r="BE115" s="364"/>
      <c r="BF115" s="364"/>
      <c r="BG115" s="364"/>
      <c r="BH115" s="364"/>
      <c r="BI115" s="364"/>
      <c r="BJ115" s="364"/>
      <c r="BK115" s="364"/>
      <c r="BL115" s="364"/>
      <c r="BM115" s="364"/>
      <c r="BN115" s="364"/>
      <c r="BO115" s="364"/>
      <c r="BP115" s="364"/>
      <c r="BQ115" s="364"/>
      <c r="BR115" s="364"/>
      <c r="BS115" s="364"/>
      <c r="BT115" s="364"/>
      <c r="BU115" s="364"/>
      <c r="BV115" s="364"/>
      <c r="BW115" s="364"/>
      <c r="BX115" s="364"/>
      <c r="BY115" s="364"/>
      <c r="BZ115" s="364"/>
      <c r="CA115" s="364"/>
      <c r="CB115" s="364"/>
      <c r="CC115" s="364"/>
      <c r="CD115" s="364"/>
      <c r="CE115" s="364"/>
      <c r="CF115" s="364"/>
      <c r="CG115" s="364"/>
      <c r="CH115" s="364"/>
      <c r="CI115" s="364"/>
      <c r="CJ115" s="364"/>
      <c r="CK115" s="364"/>
      <c r="CL115" s="364"/>
      <c r="CM115" s="364"/>
      <c r="CN115" s="364"/>
      <c r="CO115" s="364"/>
      <c r="CP115" s="364"/>
      <c r="CQ115" s="364"/>
      <c r="CR115" s="364"/>
      <c r="CS115" s="364"/>
      <c r="CT115" s="364"/>
      <c r="CU115" s="364"/>
      <c r="CV115" s="364"/>
      <c r="CW115" s="364"/>
      <c r="CX115" s="364"/>
      <c r="CY115" s="364"/>
      <c r="CZ115" s="364"/>
      <c r="DA115" s="364"/>
      <c r="DB115" s="364"/>
      <c r="DC115" s="364"/>
      <c r="DD115" s="364"/>
      <c r="DE115" s="364"/>
      <c r="DF115" s="364"/>
      <c r="DG115" s="364"/>
      <c r="DH115" s="364"/>
      <c r="DI115" s="364"/>
      <c r="DJ115" s="364"/>
      <c r="DK115" s="364"/>
      <c r="DL115" s="364"/>
      <c r="DM115" s="364"/>
      <c r="DN115" s="364"/>
      <c r="DO115" s="364"/>
      <c r="DP115" s="364"/>
      <c r="DQ115" s="364"/>
      <c r="DR115" s="364"/>
      <c r="DS115" s="364"/>
      <c r="DT115" s="364"/>
      <c r="DU115" s="364"/>
      <c r="DV115" s="364"/>
      <c r="DW115" s="364"/>
      <c r="DX115" s="364"/>
      <c r="DY115" s="364"/>
      <c r="DZ115" s="364"/>
      <c r="EA115" s="364"/>
      <c r="EB115" s="364"/>
      <c r="EC115" s="364"/>
      <c r="ED115" s="364"/>
      <c r="EE115" s="364"/>
      <c r="EF115" s="364"/>
      <c r="EG115" s="364"/>
      <c r="EH115" s="364"/>
      <c r="EI115" s="364"/>
      <c r="EJ115" s="364"/>
      <c r="EK115" s="364"/>
      <c r="EL115" s="364"/>
      <c r="EM115" s="364"/>
      <c r="EN115" s="364"/>
      <c r="EO115" s="364"/>
      <c r="EP115" s="364"/>
      <c r="EQ115" s="364"/>
      <c r="ER115" s="364"/>
      <c r="ES115" s="364"/>
      <c r="ET115" s="364"/>
      <c r="EU115" s="364"/>
      <c r="EV115" s="364"/>
      <c r="EW115" s="364"/>
      <c r="EX115" s="364"/>
      <c r="EY115" s="364"/>
      <c r="EZ115" s="364"/>
      <c r="FA115" s="364"/>
      <c r="FB115" s="364"/>
      <c r="FC115" s="364"/>
      <c r="FD115" s="364"/>
      <c r="FE115" s="364"/>
      <c r="FF115" s="364"/>
      <c r="FG115" s="364"/>
      <c r="FH115" s="364"/>
      <c r="FI115" s="364"/>
      <c r="FJ115" s="364"/>
      <c r="FK115" s="364"/>
      <c r="FL115" s="364"/>
      <c r="FM115" s="364"/>
      <c r="FN115" s="364"/>
      <c r="FO115" s="364"/>
      <c r="FP115" s="364"/>
      <c r="FQ115" s="364"/>
      <c r="FR115" s="364"/>
      <c r="FS115" s="364"/>
      <c r="FT115" s="364"/>
      <c r="FU115" s="364"/>
      <c r="FV115" s="364"/>
      <c r="FW115" s="364"/>
      <c r="FX115" s="364"/>
      <c r="FY115" s="364"/>
      <c r="FZ115" s="364"/>
      <c r="GA115" s="364"/>
      <c r="GB115" s="364"/>
      <c r="GC115" s="364"/>
      <c r="GD115" s="364"/>
      <c r="GE115" s="364"/>
      <c r="GF115" s="364"/>
      <c r="GG115" s="364"/>
      <c r="GH115" s="364"/>
      <c r="GI115" s="364"/>
      <c r="GJ115" s="364"/>
      <c r="GK115" s="364"/>
      <c r="GL115" s="364"/>
      <c r="GM115" s="364"/>
      <c r="GN115" s="364"/>
      <c r="GO115" s="364"/>
      <c r="GP115" s="364"/>
      <c r="GQ115" s="364"/>
      <c r="GR115" s="364"/>
      <c r="GS115" s="364"/>
      <c r="GT115" s="364"/>
      <c r="GU115" s="364"/>
      <c r="GV115" s="364"/>
      <c r="GW115" s="364"/>
      <c r="GX115" s="364"/>
      <c r="GY115" s="364"/>
      <c r="GZ115" s="364"/>
      <c r="HA115" s="364"/>
      <c r="HB115" s="364"/>
      <c r="HC115" s="364"/>
      <c r="HD115" s="364"/>
      <c r="HE115" s="364"/>
      <c r="HF115" s="364"/>
      <c r="HG115" s="364"/>
      <c r="HH115" s="364"/>
      <c r="HI115" s="364"/>
      <c r="HJ115" s="364"/>
      <c r="HK115" s="364"/>
      <c r="HL115" s="364"/>
      <c r="HM115" s="364"/>
      <c r="HN115" s="364"/>
      <c r="HO115" s="364"/>
      <c r="HP115" s="364"/>
      <c r="HQ115" s="364"/>
      <c r="HR115" s="364"/>
      <c r="HS115" s="364"/>
      <c r="HT115" s="364"/>
      <c r="HU115" s="364"/>
      <c r="HV115" s="364"/>
      <c r="HW115" s="364"/>
      <c r="HX115" s="364"/>
      <c r="HY115" s="364"/>
      <c r="HZ115" s="364"/>
      <c r="IA115" s="364"/>
      <c r="IB115" s="364"/>
      <c r="IC115" s="364"/>
      <c r="ID115" s="364"/>
      <c r="IE115" s="364"/>
      <c r="IF115" s="364"/>
      <c r="IG115" s="364"/>
      <c r="IH115" s="364"/>
      <c r="II115" s="364"/>
      <c r="IJ115" s="364"/>
      <c r="IK115" s="364"/>
      <c r="IL115" s="364"/>
      <c r="IM115" s="364"/>
      <c r="IN115" s="364"/>
      <c r="IO115" s="364"/>
      <c r="IP115" s="364"/>
      <c r="IQ115" s="364"/>
      <c r="IR115" s="364"/>
      <c r="IS115" s="364"/>
      <c r="IT115" s="364"/>
      <c r="IU115" s="364"/>
      <c r="IV115" s="364"/>
      <c r="IW115" s="364"/>
      <c r="IX115" s="364"/>
      <c r="IY115" s="364"/>
      <c r="IZ115" s="364"/>
      <c r="JA115" s="364"/>
      <c r="JB115" s="364"/>
      <c r="JC115" s="364"/>
      <c r="JD115" s="364"/>
      <c r="JE115" s="364"/>
      <c r="JF115" s="364"/>
      <c r="JG115" s="364"/>
      <c r="JH115" s="364"/>
      <c r="JI115" s="364"/>
      <c r="JJ115" s="364"/>
      <c r="JK115" s="364"/>
      <c r="JL115" s="364"/>
      <c r="JM115" s="364"/>
      <c r="JN115" s="364"/>
      <c r="JO115" s="364"/>
      <c r="JP115" s="364"/>
      <c r="JQ115" s="364"/>
      <c r="JR115" s="364"/>
      <c r="JS115" s="364"/>
      <c r="JT115" s="364"/>
      <c r="JU115" s="364"/>
      <c r="JV115" s="364"/>
      <c r="JW115" s="364"/>
      <c r="JX115" s="364"/>
      <c r="JY115" s="364"/>
      <c r="JZ115" s="364"/>
      <c r="KA115" s="364"/>
      <c r="KB115" s="364"/>
      <c r="KC115" s="364"/>
      <c r="KD115" s="364"/>
      <c r="KE115" s="364"/>
      <c r="KF115" s="364"/>
      <c r="KG115" s="364"/>
      <c r="KH115" s="364"/>
      <c r="KI115" s="364"/>
      <c r="KJ115" s="364"/>
      <c r="KK115" s="364"/>
      <c r="KL115" s="364"/>
      <c r="KM115" s="364"/>
      <c r="KN115" s="364"/>
      <c r="KO115" s="364"/>
      <c r="KP115" s="364"/>
      <c r="KQ115" s="364"/>
      <c r="KR115" s="364"/>
      <c r="KS115" s="364"/>
      <c r="KT115" s="364"/>
      <c r="KU115" s="364"/>
      <c r="KV115" s="364"/>
      <c r="KW115" s="364"/>
      <c r="KX115" s="364"/>
      <c r="KY115" s="364"/>
      <c r="KZ115" s="364"/>
      <c r="LA115" s="364"/>
      <c r="LB115" s="364"/>
      <c r="LC115" s="364"/>
      <c r="LD115" s="364"/>
      <c r="LE115" s="364"/>
      <c r="LF115" s="364"/>
      <c r="LG115" s="364"/>
      <c r="LH115" s="364"/>
      <c r="LI115" s="364"/>
      <c r="LJ115" s="364"/>
      <c r="LK115" s="364"/>
      <c r="LL115" s="364"/>
      <c r="LM115" s="364"/>
      <c r="LN115" s="364"/>
      <c r="LO115" s="364"/>
      <c r="LP115" s="364"/>
      <c r="LQ115" s="364"/>
      <c r="LR115" s="364"/>
      <c r="LS115" s="364"/>
      <c r="LT115" s="364"/>
      <c r="LU115" s="364"/>
      <c r="LV115" s="364"/>
      <c r="LW115" s="364"/>
      <c r="LX115" s="364"/>
      <c r="LY115" s="364"/>
      <c r="LZ115" s="364"/>
      <c r="MA115" s="364"/>
      <c r="MB115" s="364"/>
      <c r="MC115" s="364"/>
      <c r="MD115" s="364"/>
      <c r="ME115" s="364"/>
      <c r="MF115" s="364"/>
      <c r="MG115" s="364"/>
      <c r="MH115" s="364"/>
      <c r="MI115" s="364"/>
      <c r="MJ115" s="364"/>
      <c r="MK115" s="364"/>
      <c r="ML115" s="364"/>
      <c r="MM115" s="364"/>
      <c r="MN115" s="364"/>
      <c r="MO115" s="364"/>
      <c r="MP115" s="364"/>
      <c r="MQ115" s="364"/>
      <c r="MR115" s="364"/>
      <c r="MS115" s="364"/>
      <c r="MT115" s="364"/>
      <c r="MU115" s="364"/>
      <c r="MV115" s="364"/>
      <c r="MW115" s="364"/>
      <c r="MX115" s="364"/>
      <c r="MY115" s="364"/>
      <c r="MZ115" s="364"/>
      <c r="NA115" s="364"/>
      <c r="NB115" s="364"/>
      <c r="NC115" s="364"/>
      <c r="ND115" s="364"/>
      <c r="NE115" s="364"/>
      <c r="NF115" s="364"/>
      <c r="NG115" s="364"/>
      <c r="NH115" s="364"/>
      <c r="NI115" s="364"/>
      <c r="NJ115" s="364"/>
      <c r="NK115" s="364"/>
      <c r="NL115" s="364"/>
      <c r="NM115" s="364"/>
      <c r="NN115" s="364"/>
      <c r="NO115" s="364"/>
      <c r="NP115" s="364"/>
      <c r="NQ115" s="364"/>
      <c r="NR115" s="364"/>
      <c r="NS115" s="364"/>
      <c r="NT115" s="364"/>
      <c r="NU115" s="364"/>
      <c r="NV115" s="364"/>
      <c r="NW115" s="364"/>
      <c r="NX115" s="364"/>
      <c r="NY115" s="364"/>
      <c r="NZ115" s="364"/>
      <c r="OA115" s="364"/>
      <c r="OB115" s="364"/>
      <c r="OC115" s="364"/>
      <c r="OD115" s="364"/>
      <c r="OE115" s="364"/>
      <c r="OF115" s="364"/>
      <c r="OG115" s="364"/>
      <c r="OH115" s="364"/>
      <c r="OI115" s="364"/>
      <c r="OJ115" s="364"/>
      <c r="OK115" s="364"/>
      <c r="OL115" s="364"/>
      <c r="OM115" s="364"/>
      <c r="ON115" s="364"/>
      <c r="OO115" s="364"/>
      <c r="OP115" s="364"/>
      <c r="OQ115" s="364"/>
      <c r="OR115" s="364"/>
      <c r="OS115" s="364"/>
      <c r="OT115" s="364"/>
      <c r="OU115" s="364"/>
      <c r="OV115" s="364"/>
      <c r="OW115" s="364"/>
      <c r="OX115" s="364"/>
      <c r="OY115" s="364"/>
      <c r="OZ115" s="364"/>
      <c r="PA115" s="364"/>
      <c r="PB115" s="364"/>
      <c r="PC115" s="364"/>
      <c r="PD115" s="364"/>
      <c r="PE115" s="364"/>
      <c r="PF115" s="364"/>
      <c r="PG115" s="364"/>
      <c r="PH115" s="364"/>
      <c r="PI115" s="364"/>
      <c r="PJ115" s="364"/>
      <c r="PK115" s="364"/>
      <c r="PL115" s="364"/>
      <c r="PM115" s="364"/>
    </row>
    <row r="116" spans="1:429" ht="15">
      <c r="A116" s="365" t="s">
        <v>687</v>
      </c>
      <c r="B116" s="364">
        <f t="shared" si="125"/>
        <v>0</v>
      </c>
      <c r="C116" s="364">
        <f t="shared" si="126"/>
        <v>0</v>
      </c>
      <c r="D116" s="364">
        <f t="shared" si="127"/>
        <v>0</v>
      </c>
      <c r="E116" s="364">
        <f t="shared" si="128"/>
        <v>0</v>
      </c>
      <c r="F116" s="364">
        <f t="shared" si="129"/>
        <v>0</v>
      </c>
      <c r="G116" s="364">
        <f t="shared" si="130"/>
        <v>0</v>
      </c>
      <c r="H116" s="364">
        <f t="shared" si="131"/>
        <v>0</v>
      </c>
      <c r="I116" s="364">
        <f t="shared" si="132"/>
        <v>0</v>
      </c>
      <c r="J116" s="364">
        <f t="shared" si="133"/>
        <v>0</v>
      </c>
      <c r="K116" s="364">
        <f t="shared" si="134"/>
        <v>0</v>
      </c>
      <c r="L116" s="364">
        <f t="shared" si="135"/>
        <v>0</v>
      </c>
      <c r="M116" s="364">
        <f t="shared" si="136"/>
        <v>0</v>
      </c>
      <c r="N116" s="364">
        <f t="shared" si="137"/>
        <v>0</v>
      </c>
      <c r="O116" s="364">
        <f t="shared" si="138"/>
        <v>0</v>
      </c>
      <c r="P116" s="364">
        <f t="shared" si="139"/>
        <v>0</v>
      </c>
      <c r="Q116" s="364">
        <f t="shared" si="140"/>
        <v>0</v>
      </c>
      <c r="R116" s="364">
        <f t="shared" si="141"/>
        <v>0</v>
      </c>
      <c r="S116" s="364">
        <f t="shared" si="142"/>
        <v>0</v>
      </c>
      <c r="T116" s="364">
        <f t="shared" si="143"/>
        <v>0</v>
      </c>
      <c r="U116" s="364">
        <f t="shared" si="144"/>
        <v>0</v>
      </c>
      <c r="V116" s="364">
        <f t="shared" si="145"/>
        <v>0</v>
      </c>
      <c r="W116" s="364">
        <f t="shared" si="146"/>
        <v>0</v>
      </c>
      <c r="X116" s="364">
        <f t="shared" si="147"/>
        <v>0</v>
      </c>
      <c r="Y116" s="364">
        <f t="shared" si="148"/>
        <v>0</v>
      </c>
      <c r="Z116" s="364">
        <f t="shared" si="149"/>
        <v>0</v>
      </c>
      <c r="AA116" s="364">
        <f t="shared" si="150"/>
        <v>0</v>
      </c>
      <c r="AB116" s="364">
        <f t="shared" si="151"/>
        <v>0</v>
      </c>
      <c r="AC116" s="364">
        <f t="shared" si="152"/>
        <v>0</v>
      </c>
      <c r="AD116" s="364">
        <f t="shared" si="153"/>
        <v>0</v>
      </c>
      <c r="AE116" s="364">
        <f t="shared" si="154"/>
        <v>0</v>
      </c>
      <c r="AF116" s="364">
        <f t="shared" si="155"/>
        <v>0</v>
      </c>
      <c r="AG116" s="364"/>
      <c r="AH116" s="364"/>
      <c r="AI116" s="364"/>
      <c r="AJ116" s="364"/>
      <c r="AK116" s="364"/>
      <c r="AL116" s="364"/>
      <c r="AM116" s="364"/>
      <c r="AN116" s="364"/>
      <c r="AO116" s="364"/>
      <c r="AP116" s="364"/>
      <c r="AQ116" s="364"/>
      <c r="AR116" s="364"/>
      <c r="AS116" s="364"/>
      <c r="AT116" s="364"/>
      <c r="AU116" s="364"/>
      <c r="AV116" s="364"/>
      <c r="AW116" s="364"/>
      <c r="AX116" s="364"/>
      <c r="AY116" s="364"/>
      <c r="AZ116" s="364"/>
      <c r="BA116" s="364"/>
      <c r="BB116" s="364"/>
      <c r="BC116" s="364"/>
      <c r="BD116" s="364"/>
      <c r="BE116" s="364"/>
      <c r="BF116" s="364"/>
      <c r="BG116" s="364"/>
      <c r="BH116" s="364"/>
      <c r="BI116" s="364"/>
      <c r="BJ116" s="364"/>
      <c r="BK116" s="364"/>
      <c r="BL116" s="364"/>
      <c r="BM116" s="364"/>
      <c r="BN116" s="364"/>
      <c r="BO116" s="364"/>
      <c r="BP116" s="364"/>
      <c r="BQ116" s="364"/>
      <c r="BR116" s="364"/>
      <c r="BS116" s="364"/>
      <c r="BT116" s="364"/>
      <c r="BU116" s="364"/>
      <c r="BV116" s="364"/>
      <c r="BW116" s="364"/>
      <c r="BX116" s="364"/>
      <c r="BY116" s="364"/>
      <c r="BZ116" s="364"/>
      <c r="CA116" s="364"/>
      <c r="CB116" s="364"/>
      <c r="CC116" s="364"/>
      <c r="CD116" s="364"/>
      <c r="CE116" s="364"/>
      <c r="CF116" s="364"/>
      <c r="CG116" s="364"/>
      <c r="CH116" s="364"/>
      <c r="CI116" s="364"/>
      <c r="CJ116" s="364"/>
      <c r="CK116" s="364"/>
      <c r="CL116" s="364"/>
      <c r="CM116" s="364"/>
      <c r="CN116" s="364"/>
      <c r="CO116" s="364"/>
      <c r="CP116" s="364"/>
      <c r="CQ116" s="364"/>
      <c r="CR116" s="364"/>
      <c r="CS116" s="364"/>
      <c r="CT116" s="364"/>
      <c r="CU116" s="364"/>
      <c r="CV116" s="364"/>
      <c r="CW116" s="364"/>
      <c r="CX116" s="364"/>
      <c r="CY116" s="364"/>
      <c r="CZ116" s="364"/>
      <c r="DA116" s="364"/>
      <c r="DB116" s="364"/>
      <c r="DC116" s="364"/>
      <c r="DD116" s="364"/>
      <c r="DE116" s="364"/>
      <c r="DF116" s="364"/>
      <c r="DG116" s="364"/>
      <c r="DH116" s="364"/>
      <c r="DI116" s="364"/>
      <c r="DJ116" s="364"/>
      <c r="DK116" s="364"/>
      <c r="DL116" s="364"/>
      <c r="DM116" s="364"/>
      <c r="DN116" s="364"/>
      <c r="DO116" s="364"/>
      <c r="DP116" s="364"/>
      <c r="DQ116" s="364"/>
      <c r="DR116" s="364"/>
      <c r="DS116" s="364"/>
      <c r="DT116" s="364"/>
      <c r="DU116" s="364"/>
      <c r="DV116" s="364"/>
      <c r="DW116" s="364"/>
      <c r="DX116" s="364"/>
      <c r="DY116" s="364"/>
      <c r="DZ116" s="364"/>
      <c r="EA116" s="364"/>
      <c r="EB116" s="364"/>
      <c r="EC116" s="364"/>
      <c r="ED116" s="364"/>
      <c r="EE116" s="364"/>
      <c r="EF116" s="364"/>
      <c r="EG116" s="364"/>
      <c r="EH116" s="364"/>
      <c r="EI116" s="364"/>
      <c r="EJ116" s="364"/>
      <c r="EK116" s="364"/>
      <c r="EL116" s="364"/>
      <c r="EM116" s="364"/>
      <c r="EN116" s="364"/>
      <c r="EO116" s="364"/>
      <c r="EP116" s="364"/>
      <c r="EQ116" s="364"/>
      <c r="ER116" s="364"/>
      <c r="ES116" s="364"/>
      <c r="ET116" s="364"/>
      <c r="EU116" s="364"/>
      <c r="EV116" s="364"/>
      <c r="EW116" s="364"/>
      <c r="EX116" s="364"/>
      <c r="EY116" s="364"/>
      <c r="EZ116" s="364"/>
      <c r="FA116" s="364"/>
      <c r="FB116" s="364"/>
      <c r="FC116" s="364"/>
      <c r="FD116" s="364"/>
      <c r="FE116" s="364"/>
      <c r="FF116" s="364"/>
      <c r="FG116" s="364"/>
      <c r="FH116" s="364"/>
      <c r="FI116" s="364"/>
      <c r="FJ116" s="364"/>
      <c r="FK116" s="364"/>
      <c r="FL116" s="364"/>
      <c r="FM116" s="364"/>
      <c r="FN116" s="364"/>
      <c r="FO116" s="364"/>
      <c r="FP116" s="364"/>
      <c r="FQ116" s="364"/>
      <c r="FR116" s="364"/>
      <c r="FS116" s="364"/>
      <c r="FT116" s="364"/>
      <c r="FU116" s="364"/>
      <c r="FV116" s="364"/>
      <c r="FW116" s="364"/>
      <c r="FX116" s="364"/>
      <c r="FY116" s="364"/>
      <c r="FZ116" s="364"/>
      <c r="GA116" s="364"/>
      <c r="GB116" s="364"/>
      <c r="GC116" s="364"/>
      <c r="GD116" s="364"/>
      <c r="GE116" s="364"/>
      <c r="GF116" s="364"/>
      <c r="GG116" s="364"/>
      <c r="GH116" s="364"/>
      <c r="GI116" s="364"/>
      <c r="GJ116" s="364"/>
      <c r="GK116" s="364"/>
      <c r="GL116" s="364"/>
      <c r="GM116" s="364"/>
      <c r="GN116" s="364"/>
      <c r="GO116" s="364"/>
      <c r="GP116" s="364"/>
      <c r="GQ116" s="364"/>
      <c r="GR116" s="364"/>
      <c r="GS116" s="364"/>
      <c r="GT116" s="364"/>
      <c r="GU116" s="364"/>
      <c r="GV116" s="364"/>
      <c r="GW116" s="364"/>
      <c r="GX116" s="364"/>
      <c r="GY116" s="364"/>
      <c r="GZ116" s="364"/>
      <c r="HA116" s="364"/>
      <c r="HB116" s="364"/>
      <c r="HC116" s="364"/>
      <c r="HD116" s="364"/>
      <c r="HE116" s="364"/>
      <c r="HF116" s="364"/>
      <c r="HG116" s="364"/>
      <c r="HH116" s="364"/>
      <c r="HI116" s="364"/>
      <c r="HJ116" s="364"/>
      <c r="HK116" s="364"/>
      <c r="HL116" s="364"/>
      <c r="HM116" s="364"/>
      <c r="HN116" s="364"/>
      <c r="HO116" s="364"/>
      <c r="HP116" s="364"/>
      <c r="HQ116" s="364"/>
      <c r="HR116" s="364"/>
      <c r="HS116" s="364"/>
      <c r="HT116" s="364"/>
      <c r="HU116" s="364"/>
      <c r="HV116" s="364"/>
      <c r="HW116" s="364"/>
      <c r="HX116" s="364"/>
      <c r="HY116" s="364"/>
      <c r="HZ116" s="364"/>
      <c r="IA116" s="364"/>
      <c r="IB116" s="364"/>
      <c r="IC116" s="364"/>
      <c r="ID116" s="364"/>
      <c r="IE116" s="364"/>
      <c r="IF116" s="364"/>
      <c r="IG116" s="364"/>
      <c r="IH116" s="364"/>
      <c r="II116" s="364"/>
      <c r="IJ116" s="364"/>
      <c r="IK116" s="364"/>
      <c r="IL116" s="364"/>
      <c r="IM116" s="364"/>
      <c r="IN116" s="364"/>
      <c r="IO116" s="364"/>
      <c r="IP116" s="364"/>
      <c r="IQ116" s="364"/>
      <c r="IR116" s="364"/>
      <c r="IS116" s="364"/>
      <c r="IT116" s="364"/>
      <c r="IU116" s="364"/>
      <c r="IV116" s="364"/>
      <c r="IW116" s="364"/>
      <c r="IX116" s="364"/>
      <c r="IY116" s="364"/>
      <c r="IZ116" s="364"/>
      <c r="JA116" s="364"/>
      <c r="JB116" s="364"/>
      <c r="JC116" s="364"/>
      <c r="JD116" s="364"/>
      <c r="JE116" s="364"/>
      <c r="JF116" s="364"/>
      <c r="JG116" s="364"/>
      <c r="JH116" s="364"/>
      <c r="JI116" s="364"/>
      <c r="JJ116" s="364"/>
      <c r="JK116" s="364"/>
      <c r="JL116" s="364"/>
      <c r="JM116" s="364"/>
      <c r="JN116" s="364"/>
      <c r="JO116" s="364"/>
      <c r="JP116" s="364"/>
      <c r="JQ116" s="364"/>
      <c r="JR116" s="364"/>
      <c r="JS116" s="364"/>
      <c r="JT116" s="364"/>
      <c r="JU116" s="364"/>
      <c r="JV116" s="364"/>
      <c r="JW116" s="364"/>
      <c r="JX116" s="364"/>
      <c r="JY116" s="364"/>
      <c r="JZ116" s="364"/>
      <c r="KA116" s="364"/>
      <c r="KB116" s="364"/>
      <c r="KC116" s="364"/>
      <c r="KD116" s="364"/>
      <c r="KE116" s="364"/>
      <c r="KF116" s="364"/>
      <c r="KG116" s="364"/>
      <c r="KH116" s="364"/>
      <c r="KI116" s="364"/>
      <c r="KJ116" s="364"/>
      <c r="KK116" s="364"/>
      <c r="KL116" s="364"/>
      <c r="KM116" s="364"/>
      <c r="KN116" s="364"/>
      <c r="KO116" s="364"/>
      <c r="KP116" s="364"/>
      <c r="KQ116" s="364"/>
      <c r="KR116" s="364"/>
      <c r="KS116" s="364"/>
      <c r="KT116" s="364"/>
      <c r="KU116" s="364"/>
      <c r="KV116" s="364"/>
      <c r="KW116" s="364"/>
      <c r="KX116" s="364"/>
      <c r="KY116" s="364"/>
      <c r="KZ116" s="364"/>
      <c r="LA116" s="364"/>
      <c r="LB116" s="364"/>
      <c r="LC116" s="364"/>
      <c r="LD116" s="364"/>
      <c r="LE116" s="364"/>
      <c r="LF116" s="364"/>
      <c r="LG116" s="364"/>
      <c r="LH116" s="364"/>
      <c r="LI116" s="364"/>
      <c r="LJ116" s="364"/>
      <c r="LK116" s="364"/>
      <c r="LL116" s="364"/>
      <c r="LM116" s="364"/>
      <c r="LN116" s="364"/>
      <c r="LO116" s="364"/>
      <c r="LP116" s="364"/>
      <c r="LQ116" s="364"/>
      <c r="LR116" s="364"/>
      <c r="LS116" s="364"/>
      <c r="LT116" s="364"/>
      <c r="LU116" s="364"/>
      <c r="LV116" s="364"/>
      <c r="LW116" s="364"/>
      <c r="LX116" s="364"/>
      <c r="LY116" s="364"/>
      <c r="LZ116" s="364"/>
      <c r="MA116" s="364"/>
      <c r="MB116" s="364"/>
      <c r="MC116" s="364"/>
      <c r="MD116" s="364"/>
      <c r="ME116" s="364"/>
      <c r="MF116" s="364"/>
      <c r="MG116" s="364"/>
      <c r="MH116" s="364"/>
      <c r="MI116" s="364"/>
      <c r="MJ116" s="364"/>
      <c r="MK116" s="364"/>
      <c r="ML116" s="364"/>
      <c r="MM116" s="364"/>
      <c r="MN116" s="364"/>
      <c r="MO116" s="364"/>
      <c r="MP116" s="364"/>
      <c r="MQ116" s="364"/>
      <c r="MR116" s="364"/>
      <c r="MS116" s="364"/>
      <c r="MT116" s="364"/>
      <c r="MU116" s="364"/>
      <c r="MV116" s="364"/>
      <c r="MW116" s="364"/>
      <c r="MX116" s="364"/>
      <c r="MY116" s="364"/>
      <c r="MZ116" s="364"/>
      <c r="NA116" s="364"/>
      <c r="NB116" s="364"/>
      <c r="NC116" s="364"/>
      <c r="ND116" s="364"/>
      <c r="NE116" s="364"/>
      <c r="NF116" s="364"/>
      <c r="NG116" s="364"/>
      <c r="NH116" s="364"/>
      <c r="NI116" s="364"/>
      <c r="NJ116" s="364"/>
      <c r="NK116" s="364"/>
      <c r="NL116" s="364"/>
      <c r="NM116" s="364"/>
      <c r="NN116" s="364"/>
      <c r="NO116" s="364"/>
      <c r="NP116" s="364"/>
      <c r="NQ116" s="364"/>
      <c r="NR116" s="364"/>
      <c r="NS116" s="364"/>
      <c r="NT116" s="364"/>
      <c r="NU116" s="364"/>
      <c r="NV116" s="364"/>
      <c r="NW116" s="364"/>
      <c r="NX116" s="364"/>
      <c r="NY116" s="364"/>
      <c r="NZ116" s="364"/>
      <c r="OA116" s="364"/>
      <c r="OB116" s="364"/>
      <c r="OC116" s="364"/>
      <c r="OD116" s="364"/>
      <c r="OE116" s="364"/>
      <c r="OF116" s="364"/>
      <c r="OG116" s="364"/>
      <c r="OH116" s="364"/>
      <c r="OI116" s="364"/>
      <c r="OJ116" s="364"/>
      <c r="OK116" s="364"/>
      <c r="OL116" s="364"/>
      <c r="OM116" s="364"/>
      <c r="ON116" s="364"/>
      <c r="OO116" s="364"/>
      <c r="OP116" s="364"/>
      <c r="OQ116" s="364"/>
      <c r="OR116" s="364"/>
      <c r="OS116" s="364"/>
      <c r="OT116" s="364"/>
      <c r="OU116" s="364"/>
      <c r="OV116" s="364"/>
      <c r="OW116" s="364"/>
      <c r="OX116" s="364"/>
      <c r="OY116" s="364"/>
      <c r="OZ116" s="364"/>
      <c r="PA116" s="364"/>
      <c r="PB116" s="364"/>
      <c r="PC116" s="364"/>
      <c r="PD116" s="364"/>
      <c r="PE116" s="364"/>
      <c r="PF116" s="364"/>
      <c r="PG116" s="364"/>
      <c r="PH116" s="364"/>
      <c r="PI116" s="364"/>
      <c r="PJ116" s="364"/>
      <c r="PK116" s="364"/>
      <c r="PL116" s="364"/>
      <c r="PM116" s="364"/>
    </row>
    <row r="117" spans="1:429" ht="15">
      <c r="A117" s="365" t="s">
        <v>577</v>
      </c>
      <c r="B117" s="364">
        <f t="shared" si="125"/>
        <v>0</v>
      </c>
      <c r="C117" s="364">
        <f t="shared" si="126"/>
        <v>0</v>
      </c>
      <c r="D117" s="364">
        <f t="shared" si="127"/>
        <v>0</v>
      </c>
      <c r="E117" s="364">
        <f t="shared" si="128"/>
        <v>0</v>
      </c>
      <c r="F117" s="364">
        <f t="shared" si="129"/>
        <v>0</v>
      </c>
      <c r="G117" s="364">
        <f t="shared" si="130"/>
        <v>0</v>
      </c>
      <c r="H117" s="364">
        <f t="shared" si="131"/>
        <v>0</v>
      </c>
      <c r="I117" s="364">
        <f t="shared" si="132"/>
        <v>0</v>
      </c>
      <c r="J117" s="364">
        <f t="shared" si="133"/>
        <v>0</v>
      </c>
      <c r="K117" s="364">
        <f t="shared" si="134"/>
        <v>0</v>
      </c>
      <c r="L117" s="364">
        <f t="shared" si="135"/>
        <v>0</v>
      </c>
      <c r="M117" s="364">
        <f t="shared" si="136"/>
        <v>0</v>
      </c>
      <c r="N117" s="364">
        <f t="shared" si="137"/>
        <v>0</v>
      </c>
      <c r="O117" s="364">
        <f t="shared" si="138"/>
        <v>0</v>
      </c>
      <c r="P117" s="364">
        <f t="shared" si="139"/>
        <v>0</v>
      </c>
      <c r="Q117" s="364">
        <f t="shared" si="140"/>
        <v>0</v>
      </c>
      <c r="R117" s="364">
        <f t="shared" si="141"/>
        <v>0</v>
      </c>
      <c r="S117" s="364">
        <f t="shared" si="142"/>
        <v>0</v>
      </c>
      <c r="T117" s="364">
        <f t="shared" si="143"/>
        <v>0</v>
      </c>
      <c r="U117" s="364">
        <f t="shared" si="144"/>
        <v>42.511671300000003</v>
      </c>
      <c r="V117" s="364">
        <f t="shared" si="145"/>
        <v>0</v>
      </c>
      <c r="W117" s="364">
        <f t="shared" si="146"/>
        <v>0</v>
      </c>
      <c r="X117" s="364">
        <f t="shared" si="147"/>
        <v>0</v>
      </c>
      <c r="Y117" s="364">
        <f t="shared" si="148"/>
        <v>0</v>
      </c>
      <c r="Z117" s="364">
        <f t="shared" si="149"/>
        <v>0</v>
      </c>
      <c r="AA117" s="364">
        <f t="shared" si="150"/>
        <v>0</v>
      </c>
      <c r="AB117" s="364">
        <f t="shared" si="151"/>
        <v>0</v>
      </c>
      <c r="AC117" s="364">
        <f t="shared" si="152"/>
        <v>2.4435000000000004E-3</v>
      </c>
      <c r="AD117" s="364">
        <f t="shared" si="153"/>
        <v>1.5E-3</v>
      </c>
      <c r="AE117" s="364">
        <f t="shared" si="154"/>
        <v>0</v>
      </c>
      <c r="AF117" s="364">
        <f t="shared" si="155"/>
        <v>0</v>
      </c>
      <c r="AG117" s="364"/>
      <c r="AH117" s="364"/>
      <c r="AI117" s="364"/>
      <c r="AJ117" s="364"/>
      <c r="AK117" s="364"/>
      <c r="AL117" s="364"/>
      <c r="AM117" s="364"/>
      <c r="AN117" s="364"/>
      <c r="AO117" s="364"/>
      <c r="AP117" s="364"/>
      <c r="AQ117" s="364"/>
      <c r="AR117" s="364"/>
      <c r="AS117" s="364"/>
      <c r="AT117" s="364"/>
      <c r="AU117" s="364"/>
      <c r="AV117" s="364"/>
      <c r="AW117" s="364"/>
      <c r="AX117" s="364"/>
      <c r="AY117" s="364"/>
      <c r="AZ117" s="364"/>
      <c r="BA117" s="364"/>
      <c r="BB117" s="364"/>
      <c r="BC117" s="364"/>
      <c r="BD117" s="364"/>
      <c r="BE117" s="364"/>
      <c r="BF117" s="364"/>
      <c r="BG117" s="364"/>
      <c r="BH117" s="364"/>
      <c r="BI117" s="364"/>
      <c r="BJ117" s="364"/>
      <c r="BK117" s="364"/>
      <c r="BL117" s="364"/>
      <c r="BM117" s="364"/>
      <c r="BN117" s="364"/>
      <c r="BO117" s="364"/>
      <c r="BP117" s="364"/>
      <c r="BQ117" s="364"/>
      <c r="BR117" s="364"/>
      <c r="BS117" s="364"/>
      <c r="BT117" s="364"/>
      <c r="BU117" s="364"/>
      <c r="BV117" s="364"/>
      <c r="BW117" s="364"/>
      <c r="BX117" s="364"/>
      <c r="BY117" s="364"/>
      <c r="BZ117" s="364"/>
      <c r="CA117" s="364"/>
      <c r="CB117" s="364"/>
      <c r="CC117" s="364"/>
      <c r="CD117" s="364"/>
      <c r="CE117" s="364"/>
      <c r="CF117" s="364"/>
      <c r="CG117" s="364"/>
      <c r="CH117" s="364"/>
      <c r="CI117" s="364"/>
      <c r="CJ117" s="364"/>
      <c r="CK117" s="364"/>
      <c r="CL117" s="364"/>
      <c r="CM117" s="364"/>
      <c r="CN117" s="364"/>
      <c r="CO117" s="364"/>
      <c r="CP117" s="364"/>
      <c r="CQ117" s="364"/>
      <c r="CR117" s="364"/>
      <c r="CS117" s="364"/>
      <c r="CT117" s="364"/>
      <c r="CU117" s="364"/>
      <c r="CV117" s="364"/>
      <c r="CW117" s="364"/>
      <c r="CX117" s="364"/>
      <c r="CY117" s="364"/>
      <c r="CZ117" s="364"/>
      <c r="DA117" s="364"/>
      <c r="DB117" s="364"/>
      <c r="DC117" s="364"/>
      <c r="DD117" s="364"/>
      <c r="DE117" s="364"/>
      <c r="DF117" s="364"/>
      <c r="DG117" s="364"/>
      <c r="DH117" s="364"/>
      <c r="DI117" s="364"/>
      <c r="DJ117" s="364"/>
      <c r="DK117" s="364"/>
      <c r="DL117" s="364"/>
      <c r="DM117" s="364"/>
      <c r="DN117" s="364"/>
      <c r="DO117" s="364"/>
      <c r="DP117" s="364"/>
      <c r="DQ117" s="364"/>
      <c r="DR117" s="364"/>
      <c r="DS117" s="364"/>
      <c r="DT117" s="364"/>
      <c r="DU117" s="364"/>
      <c r="DV117" s="364"/>
      <c r="DW117" s="364"/>
      <c r="DX117" s="364"/>
      <c r="DY117" s="364"/>
      <c r="DZ117" s="364"/>
      <c r="EA117" s="364"/>
      <c r="EB117" s="364"/>
      <c r="EC117" s="364"/>
      <c r="ED117" s="364"/>
      <c r="EE117" s="364"/>
      <c r="EF117" s="364"/>
      <c r="EG117" s="364"/>
      <c r="EH117" s="364"/>
      <c r="EI117" s="364"/>
      <c r="EJ117" s="364"/>
      <c r="EK117" s="364"/>
      <c r="EL117" s="364"/>
      <c r="EM117" s="364"/>
      <c r="EN117" s="364"/>
      <c r="EO117" s="364"/>
      <c r="EP117" s="364"/>
      <c r="EQ117" s="364"/>
      <c r="ER117" s="364"/>
      <c r="ES117" s="364"/>
      <c r="ET117" s="364"/>
      <c r="EU117" s="364"/>
      <c r="EV117" s="364"/>
      <c r="EW117" s="364"/>
      <c r="EX117" s="364"/>
      <c r="EY117" s="364"/>
      <c r="EZ117" s="364"/>
      <c r="FA117" s="364"/>
      <c r="FB117" s="364"/>
      <c r="FC117" s="364"/>
      <c r="FD117" s="364"/>
      <c r="FE117" s="364"/>
      <c r="FF117" s="364"/>
      <c r="FG117" s="364"/>
      <c r="FH117" s="364"/>
      <c r="FI117" s="364"/>
      <c r="FJ117" s="364"/>
      <c r="FK117" s="364"/>
      <c r="FL117" s="364"/>
      <c r="FM117" s="364"/>
      <c r="FN117" s="364"/>
      <c r="FO117" s="364"/>
      <c r="FP117" s="364"/>
      <c r="FQ117" s="364"/>
      <c r="FR117" s="364"/>
      <c r="FS117" s="364"/>
      <c r="FT117" s="364"/>
      <c r="FU117" s="364"/>
      <c r="FV117" s="364"/>
      <c r="FW117" s="364"/>
      <c r="FX117" s="364"/>
      <c r="FY117" s="364"/>
      <c r="FZ117" s="364"/>
      <c r="GA117" s="364"/>
      <c r="GB117" s="364"/>
      <c r="GC117" s="364"/>
      <c r="GD117" s="364"/>
      <c r="GE117" s="364"/>
      <c r="GF117" s="364"/>
      <c r="GG117" s="364"/>
      <c r="GH117" s="364"/>
      <c r="GI117" s="364"/>
      <c r="GJ117" s="364"/>
      <c r="GK117" s="364"/>
      <c r="GL117" s="364"/>
      <c r="GM117" s="364"/>
      <c r="GN117" s="364"/>
      <c r="GO117" s="364"/>
      <c r="GP117" s="364"/>
      <c r="GQ117" s="364"/>
      <c r="GR117" s="364"/>
      <c r="GS117" s="364"/>
      <c r="GT117" s="364"/>
      <c r="GU117" s="364"/>
      <c r="GV117" s="364"/>
      <c r="GW117" s="364"/>
      <c r="GX117" s="364"/>
      <c r="GY117" s="364"/>
      <c r="GZ117" s="364"/>
      <c r="HA117" s="364"/>
      <c r="HB117" s="364"/>
      <c r="HC117" s="364"/>
      <c r="HD117" s="364"/>
      <c r="HE117" s="364"/>
      <c r="HF117" s="364"/>
      <c r="HG117" s="364"/>
      <c r="HH117" s="364"/>
      <c r="HI117" s="364"/>
      <c r="HJ117" s="364"/>
      <c r="HK117" s="364"/>
      <c r="HL117" s="364"/>
      <c r="HM117" s="364"/>
      <c r="HN117" s="364"/>
      <c r="HO117" s="364"/>
      <c r="HP117" s="364"/>
      <c r="HQ117" s="364"/>
      <c r="HR117" s="364"/>
      <c r="HS117" s="364"/>
      <c r="HT117" s="364"/>
      <c r="HU117" s="364"/>
      <c r="HV117" s="364"/>
      <c r="HW117" s="364"/>
      <c r="HX117" s="364"/>
      <c r="HY117" s="364"/>
      <c r="HZ117" s="364"/>
      <c r="IA117" s="364"/>
      <c r="IB117" s="364"/>
      <c r="IC117" s="364"/>
      <c r="ID117" s="364"/>
      <c r="IE117" s="364"/>
      <c r="IF117" s="364"/>
      <c r="IG117" s="364"/>
      <c r="IH117" s="364"/>
      <c r="II117" s="364"/>
      <c r="IJ117" s="364"/>
      <c r="IK117" s="364"/>
      <c r="IL117" s="364"/>
      <c r="IM117" s="364"/>
      <c r="IN117" s="364"/>
      <c r="IO117" s="364"/>
      <c r="IP117" s="364"/>
      <c r="IQ117" s="364"/>
      <c r="IR117" s="364"/>
      <c r="IS117" s="364"/>
      <c r="IT117" s="364"/>
      <c r="IU117" s="364"/>
      <c r="IV117" s="364"/>
      <c r="IW117" s="364"/>
      <c r="IX117" s="364"/>
      <c r="IY117" s="364"/>
      <c r="IZ117" s="364"/>
      <c r="JA117" s="364"/>
      <c r="JB117" s="364"/>
      <c r="JC117" s="364"/>
      <c r="JD117" s="364"/>
      <c r="JE117" s="364"/>
      <c r="JF117" s="364">
        <v>5646.3639000000003</v>
      </c>
      <c r="JG117" s="364">
        <v>5733.4157999999998</v>
      </c>
      <c r="JH117" s="364"/>
      <c r="JI117" s="364">
        <v>9847.2615000000005</v>
      </c>
      <c r="JJ117" s="364">
        <v>5521.9638000000004</v>
      </c>
      <c r="JK117" s="364">
        <v>5450.8793999999998</v>
      </c>
      <c r="JL117" s="364">
        <v>5507.4431999999997</v>
      </c>
      <c r="JM117" s="364">
        <v>4804.3437000000004</v>
      </c>
      <c r="JN117" s="364"/>
      <c r="JO117" s="364"/>
      <c r="JP117" s="364"/>
      <c r="JQ117" s="364"/>
      <c r="JR117" s="364"/>
      <c r="JS117" s="364"/>
      <c r="JT117" s="364"/>
      <c r="JU117" s="364"/>
      <c r="JV117" s="364"/>
      <c r="JW117" s="364"/>
      <c r="JX117" s="364"/>
      <c r="JY117" s="364"/>
      <c r="JZ117" s="364"/>
      <c r="KA117" s="364"/>
      <c r="KB117" s="364"/>
      <c r="KC117" s="364"/>
      <c r="KD117" s="364"/>
      <c r="KE117" s="364"/>
      <c r="KF117" s="364"/>
      <c r="KG117" s="364"/>
      <c r="KH117" s="364"/>
      <c r="KI117" s="364"/>
      <c r="KJ117" s="364"/>
      <c r="KK117" s="364"/>
      <c r="KL117" s="364"/>
      <c r="KM117" s="364"/>
      <c r="KN117" s="364"/>
      <c r="KO117" s="364"/>
      <c r="KP117" s="364"/>
      <c r="KQ117" s="364"/>
      <c r="KR117" s="364"/>
      <c r="KS117" s="364"/>
      <c r="KT117" s="364"/>
      <c r="KU117" s="364"/>
      <c r="KV117" s="364"/>
      <c r="KW117" s="364"/>
      <c r="KX117" s="364"/>
      <c r="KY117" s="364"/>
      <c r="KZ117" s="364"/>
      <c r="LA117" s="364"/>
      <c r="LB117" s="364"/>
      <c r="LC117" s="364"/>
      <c r="LD117" s="364"/>
      <c r="LE117" s="364"/>
      <c r="LF117" s="364"/>
      <c r="LG117" s="364"/>
      <c r="LH117" s="364"/>
      <c r="LI117" s="364"/>
      <c r="LJ117" s="364"/>
      <c r="LK117" s="364"/>
      <c r="LL117" s="364"/>
      <c r="LM117" s="364"/>
      <c r="LN117" s="364"/>
      <c r="LO117" s="364"/>
      <c r="LP117" s="364"/>
      <c r="LQ117" s="364"/>
      <c r="LR117" s="364"/>
      <c r="LS117" s="364"/>
      <c r="LT117" s="364"/>
      <c r="LU117" s="364"/>
      <c r="LV117" s="364"/>
      <c r="LW117" s="364"/>
      <c r="LX117" s="364"/>
      <c r="LY117" s="364"/>
      <c r="LZ117" s="364"/>
      <c r="MA117" s="364"/>
      <c r="MB117" s="364"/>
      <c r="MC117" s="364"/>
      <c r="MD117" s="364"/>
      <c r="ME117" s="364"/>
      <c r="MF117" s="364"/>
      <c r="MG117" s="364"/>
      <c r="MH117" s="364"/>
      <c r="MI117" s="364"/>
      <c r="MJ117" s="364"/>
      <c r="MK117" s="364"/>
      <c r="ML117" s="364"/>
      <c r="MM117" s="364"/>
      <c r="MN117" s="364"/>
      <c r="MO117" s="364"/>
      <c r="MP117" s="364"/>
      <c r="MQ117" s="364"/>
      <c r="MR117" s="364"/>
      <c r="MS117" s="364"/>
      <c r="MT117" s="364"/>
      <c r="MU117" s="364"/>
      <c r="MV117" s="364"/>
      <c r="MW117" s="364"/>
      <c r="MX117" s="364"/>
      <c r="MY117" s="364">
        <v>1.0730999999999999</v>
      </c>
      <c r="MZ117" s="364"/>
      <c r="NA117" s="364"/>
      <c r="NB117" s="364">
        <v>1.3704000000000001</v>
      </c>
      <c r="NC117" s="364"/>
      <c r="ND117" s="364"/>
      <c r="NE117" s="364"/>
      <c r="NF117" s="364">
        <v>1.5</v>
      </c>
      <c r="NG117" s="364"/>
      <c r="NH117" s="364"/>
      <c r="NI117" s="364"/>
      <c r="NJ117" s="364"/>
      <c r="NK117" s="364"/>
      <c r="NL117" s="364"/>
      <c r="NM117" s="364"/>
      <c r="NN117" s="364"/>
      <c r="NO117" s="364"/>
      <c r="NP117" s="364"/>
      <c r="NQ117" s="364"/>
      <c r="NR117" s="364"/>
      <c r="NS117" s="364"/>
      <c r="NT117" s="364"/>
      <c r="NU117" s="364"/>
      <c r="NV117" s="364"/>
      <c r="NW117" s="364"/>
      <c r="NX117" s="364"/>
      <c r="NY117" s="364"/>
      <c r="NZ117" s="364"/>
      <c r="OA117" s="364"/>
      <c r="OB117" s="364"/>
      <c r="OC117" s="364"/>
      <c r="OD117" s="364"/>
      <c r="OE117" s="364"/>
      <c r="OF117" s="364"/>
      <c r="OG117" s="364"/>
      <c r="OH117" s="364"/>
      <c r="OI117" s="364"/>
      <c r="OJ117" s="364"/>
      <c r="OK117" s="364"/>
      <c r="OL117" s="364"/>
      <c r="OM117" s="364"/>
      <c r="ON117" s="364"/>
      <c r="OO117" s="364"/>
      <c r="OP117" s="364"/>
      <c r="OQ117" s="364"/>
      <c r="OR117" s="364"/>
      <c r="OS117" s="364"/>
      <c r="OT117" s="364"/>
      <c r="OU117" s="364"/>
      <c r="OV117" s="364"/>
      <c r="OW117" s="364"/>
      <c r="OX117" s="364"/>
      <c r="OY117" s="364"/>
      <c r="OZ117" s="364"/>
      <c r="PA117" s="364"/>
      <c r="PB117" s="364"/>
      <c r="PC117" s="364"/>
      <c r="PD117" s="364"/>
      <c r="PE117" s="364"/>
      <c r="PF117" s="364"/>
      <c r="PG117" s="364"/>
      <c r="PH117" s="364"/>
      <c r="PI117" s="364"/>
      <c r="PJ117" s="364"/>
      <c r="PK117" s="364"/>
      <c r="PL117" s="364"/>
      <c r="PM117" s="364"/>
    </row>
    <row r="118" spans="1:429" ht="15">
      <c r="A118" s="365" t="s">
        <v>688</v>
      </c>
      <c r="B118" s="364">
        <f t="shared" si="125"/>
        <v>0</v>
      </c>
      <c r="C118" s="364">
        <f t="shared" si="126"/>
        <v>0</v>
      </c>
      <c r="D118" s="364">
        <f t="shared" si="127"/>
        <v>0</v>
      </c>
      <c r="E118" s="364">
        <f t="shared" si="128"/>
        <v>0</v>
      </c>
      <c r="F118" s="364">
        <f t="shared" si="129"/>
        <v>0</v>
      </c>
      <c r="G118" s="364">
        <f t="shared" si="130"/>
        <v>0</v>
      </c>
      <c r="H118" s="364">
        <f t="shared" si="131"/>
        <v>0</v>
      </c>
      <c r="I118" s="364">
        <f t="shared" si="132"/>
        <v>0</v>
      </c>
      <c r="J118" s="364">
        <f t="shared" si="133"/>
        <v>0</v>
      </c>
      <c r="K118" s="364">
        <f t="shared" si="134"/>
        <v>0</v>
      </c>
      <c r="L118" s="364">
        <f t="shared" si="135"/>
        <v>0</v>
      </c>
      <c r="M118" s="364">
        <f t="shared" si="136"/>
        <v>0</v>
      </c>
      <c r="N118" s="364">
        <f t="shared" si="137"/>
        <v>0</v>
      </c>
      <c r="O118" s="364">
        <f t="shared" si="138"/>
        <v>0</v>
      </c>
      <c r="P118" s="364">
        <f t="shared" si="139"/>
        <v>0</v>
      </c>
      <c r="Q118" s="364">
        <f t="shared" si="140"/>
        <v>0</v>
      </c>
      <c r="R118" s="364">
        <f t="shared" si="141"/>
        <v>0</v>
      </c>
      <c r="S118" s="364">
        <f t="shared" si="142"/>
        <v>0</v>
      </c>
      <c r="T118" s="364">
        <f t="shared" si="143"/>
        <v>0</v>
      </c>
      <c r="U118" s="364">
        <f t="shared" si="144"/>
        <v>0</v>
      </c>
      <c r="V118" s="364">
        <f t="shared" si="145"/>
        <v>1.2384E-3</v>
      </c>
      <c r="W118" s="364">
        <f t="shared" si="146"/>
        <v>0</v>
      </c>
      <c r="X118" s="364">
        <f t="shared" si="147"/>
        <v>0</v>
      </c>
      <c r="Y118" s="364">
        <f t="shared" si="148"/>
        <v>0</v>
      </c>
      <c r="Z118" s="364">
        <f t="shared" si="149"/>
        <v>0</v>
      </c>
      <c r="AA118" s="364">
        <f t="shared" si="150"/>
        <v>0</v>
      </c>
      <c r="AB118" s="364">
        <f t="shared" si="151"/>
        <v>0</v>
      </c>
      <c r="AC118" s="364">
        <f t="shared" si="152"/>
        <v>0</v>
      </c>
      <c r="AD118" s="364">
        <f t="shared" si="153"/>
        <v>0</v>
      </c>
      <c r="AE118" s="364">
        <f t="shared" si="154"/>
        <v>0</v>
      </c>
      <c r="AF118" s="364">
        <f t="shared" si="155"/>
        <v>0</v>
      </c>
      <c r="AG118" s="364"/>
      <c r="AH118" s="364"/>
      <c r="AI118" s="364"/>
      <c r="AJ118" s="364"/>
      <c r="AK118" s="364"/>
      <c r="AL118" s="364"/>
      <c r="AM118" s="364"/>
      <c r="AN118" s="364"/>
      <c r="AO118" s="364"/>
      <c r="AP118" s="364"/>
      <c r="AQ118" s="364"/>
      <c r="AR118" s="364"/>
      <c r="AS118" s="364"/>
      <c r="AT118" s="364"/>
      <c r="AU118" s="364"/>
      <c r="AV118" s="364"/>
      <c r="AW118" s="364"/>
      <c r="AX118" s="364"/>
      <c r="AY118" s="364"/>
      <c r="AZ118" s="364"/>
      <c r="BA118" s="364"/>
      <c r="BB118" s="364"/>
      <c r="BC118" s="364"/>
      <c r="BD118" s="364"/>
      <c r="BE118" s="364"/>
      <c r="BF118" s="364"/>
      <c r="BG118" s="364"/>
      <c r="BH118" s="364"/>
      <c r="BI118" s="364"/>
      <c r="BJ118" s="364"/>
      <c r="BK118" s="364"/>
      <c r="BL118" s="364"/>
      <c r="BM118" s="364"/>
      <c r="BN118" s="364"/>
      <c r="BO118" s="364"/>
      <c r="BP118" s="364"/>
      <c r="BQ118" s="364"/>
      <c r="BR118" s="364"/>
      <c r="BS118" s="364"/>
      <c r="BT118" s="364"/>
      <c r="BU118" s="364"/>
      <c r="BV118" s="364"/>
      <c r="BW118" s="364"/>
      <c r="BX118" s="364"/>
      <c r="BY118" s="364"/>
      <c r="BZ118" s="364"/>
      <c r="CA118" s="364"/>
      <c r="CB118" s="364"/>
      <c r="CC118" s="364"/>
      <c r="CD118" s="364"/>
      <c r="CE118" s="364"/>
      <c r="CF118" s="364"/>
      <c r="CG118" s="364"/>
      <c r="CH118" s="364"/>
      <c r="CI118" s="364"/>
      <c r="CJ118" s="364"/>
      <c r="CK118" s="364"/>
      <c r="CL118" s="364"/>
      <c r="CM118" s="364"/>
      <c r="CN118" s="364"/>
      <c r="CO118" s="364"/>
      <c r="CP118" s="364"/>
      <c r="CQ118" s="364"/>
      <c r="CR118" s="364"/>
      <c r="CS118" s="364"/>
      <c r="CT118" s="364"/>
      <c r="CU118" s="364"/>
      <c r="CV118" s="364"/>
      <c r="CW118" s="364"/>
      <c r="CX118" s="364"/>
      <c r="CY118" s="364"/>
      <c r="CZ118" s="364"/>
      <c r="DA118" s="364"/>
      <c r="DB118" s="364"/>
      <c r="DC118" s="364"/>
      <c r="DD118" s="364"/>
      <c r="DE118" s="364"/>
      <c r="DF118" s="364"/>
      <c r="DG118" s="364"/>
      <c r="DH118" s="364"/>
      <c r="DI118" s="364"/>
      <c r="DJ118" s="364"/>
      <c r="DK118" s="364"/>
      <c r="DL118" s="364"/>
      <c r="DM118" s="364"/>
      <c r="DN118" s="364"/>
      <c r="DO118" s="364"/>
      <c r="DP118" s="364"/>
      <c r="DQ118" s="364"/>
      <c r="DR118" s="364"/>
      <c r="DS118" s="364"/>
      <c r="DT118" s="364"/>
      <c r="DU118" s="364"/>
      <c r="DV118" s="364"/>
      <c r="DW118" s="364"/>
      <c r="DX118" s="364"/>
      <c r="DY118" s="364"/>
      <c r="DZ118" s="364"/>
      <c r="EA118" s="364"/>
      <c r="EB118" s="364"/>
      <c r="EC118" s="364"/>
      <c r="ED118" s="364"/>
      <c r="EE118" s="364"/>
      <c r="EF118" s="364"/>
      <c r="EG118" s="364"/>
      <c r="EH118" s="364"/>
      <c r="EI118" s="364"/>
      <c r="EJ118" s="364"/>
      <c r="EK118" s="364"/>
      <c r="EL118" s="364"/>
      <c r="EM118" s="364"/>
      <c r="EN118" s="364"/>
      <c r="EO118" s="364"/>
      <c r="EP118" s="364"/>
      <c r="EQ118" s="364"/>
      <c r="ER118" s="364"/>
      <c r="ES118" s="364"/>
      <c r="ET118" s="364"/>
      <c r="EU118" s="364"/>
      <c r="EV118" s="364"/>
      <c r="EW118" s="364"/>
      <c r="EX118" s="364"/>
      <c r="EY118" s="364"/>
      <c r="EZ118" s="364"/>
      <c r="FA118" s="364"/>
      <c r="FB118" s="364"/>
      <c r="FC118" s="364"/>
      <c r="FD118" s="364"/>
      <c r="FE118" s="364"/>
      <c r="FF118" s="364"/>
      <c r="FG118" s="364"/>
      <c r="FH118" s="364"/>
      <c r="FI118" s="364"/>
      <c r="FJ118" s="364"/>
      <c r="FK118" s="364"/>
      <c r="FL118" s="364"/>
      <c r="FM118" s="364"/>
      <c r="FN118" s="364"/>
      <c r="FO118" s="364"/>
      <c r="FP118" s="364"/>
      <c r="FQ118" s="364"/>
      <c r="FR118" s="364"/>
      <c r="FS118" s="364"/>
      <c r="FT118" s="364"/>
      <c r="FU118" s="364"/>
      <c r="FV118" s="364"/>
      <c r="FW118" s="364"/>
      <c r="FX118" s="364"/>
      <c r="FY118" s="364"/>
      <c r="FZ118" s="364"/>
      <c r="GA118" s="364"/>
      <c r="GB118" s="364"/>
      <c r="GC118" s="364"/>
      <c r="GD118" s="364"/>
      <c r="GE118" s="364"/>
      <c r="GF118" s="364"/>
      <c r="GG118" s="364"/>
      <c r="GH118" s="364"/>
      <c r="GI118" s="364"/>
      <c r="GJ118" s="364"/>
      <c r="GK118" s="364"/>
      <c r="GL118" s="364"/>
      <c r="GM118" s="364"/>
      <c r="GN118" s="364"/>
      <c r="GO118" s="364"/>
      <c r="GP118" s="364"/>
      <c r="GQ118" s="364"/>
      <c r="GR118" s="364"/>
      <c r="GS118" s="364"/>
      <c r="GT118" s="364"/>
      <c r="GU118" s="364"/>
      <c r="GV118" s="364"/>
      <c r="GW118" s="364"/>
      <c r="GX118" s="364"/>
      <c r="GY118" s="364"/>
      <c r="GZ118" s="364"/>
      <c r="HA118" s="364"/>
      <c r="HB118" s="364"/>
      <c r="HC118" s="364"/>
      <c r="HD118" s="364"/>
      <c r="HE118" s="364"/>
      <c r="HF118" s="364"/>
      <c r="HG118" s="364"/>
      <c r="HH118" s="364"/>
      <c r="HI118" s="364"/>
      <c r="HJ118" s="364"/>
      <c r="HK118" s="364"/>
      <c r="HL118" s="364"/>
      <c r="HM118" s="364"/>
      <c r="HN118" s="364"/>
      <c r="HO118" s="364"/>
      <c r="HP118" s="364"/>
      <c r="HQ118" s="364"/>
      <c r="HR118" s="364"/>
      <c r="HS118" s="364"/>
      <c r="HT118" s="364"/>
      <c r="HU118" s="364"/>
      <c r="HV118" s="364"/>
      <c r="HW118" s="364"/>
      <c r="HX118" s="364"/>
      <c r="HY118" s="364"/>
      <c r="HZ118" s="364"/>
      <c r="IA118" s="364"/>
      <c r="IB118" s="364"/>
      <c r="IC118" s="364"/>
      <c r="ID118" s="364"/>
      <c r="IE118" s="364"/>
      <c r="IF118" s="364"/>
      <c r="IG118" s="364"/>
      <c r="IH118" s="364"/>
      <c r="II118" s="364"/>
      <c r="IJ118" s="364"/>
      <c r="IK118" s="364"/>
      <c r="IL118" s="364"/>
      <c r="IM118" s="364"/>
      <c r="IN118" s="364"/>
      <c r="IO118" s="364"/>
      <c r="IP118" s="364"/>
      <c r="IQ118" s="364"/>
      <c r="IR118" s="364"/>
      <c r="IS118" s="364"/>
      <c r="IT118" s="364"/>
      <c r="IU118" s="364"/>
      <c r="IV118" s="364"/>
      <c r="IW118" s="364"/>
      <c r="IX118" s="364"/>
      <c r="IY118" s="364"/>
      <c r="IZ118" s="364"/>
      <c r="JA118" s="364"/>
      <c r="JB118" s="364"/>
      <c r="JC118" s="364"/>
      <c r="JD118" s="364"/>
      <c r="JE118" s="364"/>
      <c r="JF118" s="364"/>
      <c r="JG118" s="364"/>
      <c r="JH118" s="364"/>
      <c r="JI118" s="364"/>
      <c r="JJ118" s="364"/>
      <c r="JK118" s="364"/>
      <c r="JL118" s="364"/>
      <c r="JM118" s="364"/>
      <c r="JN118" s="364"/>
      <c r="JO118" s="364"/>
      <c r="JP118" s="364"/>
      <c r="JQ118" s="364"/>
      <c r="JR118" s="364"/>
      <c r="JS118" s="364"/>
      <c r="JT118" s="364"/>
      <c r="JU118" s="364"/>
      <c r="JV118" s="364"/>
      <c r="JW118" s="364">
        <v>1.2383999999999999</v>
      </c>
      <c r="JX118" s="364"/>
      <c r="JY118" s="364"/>
      <c r="JZ118" s="364"/>
      <c r="KA118" s="364"/>
      <c r="KB118" s="364"/>
      <c r="KC118" s="364"/>
      <c r="KD118" s="364"/>
      <c r="KE118" s="364"/>
      <c r="KF118" s="364"/>
      <c r="KG118" s="364"/>
      <c r="KH118" s="364"/>
      <c r="KI118" s="364"/>
      <c r="KJ118" s="364"/>
      <c r="KK118" s="364"/>
      <c r="KL118" s="364"/>
      <c r="KM118" s="364"/>
      <c r="KN118" s="364"/>
      <c r="KO118" s="364"/>
      <c r="KP118" s="364"/>
      <c r="KQ118" s="364"/>
      <c r="KR118" s="364"/>
      <c r="KS118" s="364"/>
      <c r="KT118" s="364"/>
      <c r="KU118" s="364"/>
      <c r="KV118" s="364"/>
      <c r="KW118" s="364"/>
      <c r="KX118" s="364"/>
      <c r="KY118" s="364"/>
      <c r="KZ118" s="364"/>
      <c r="LA118" s="364"/>
      <c r="LB118" s="364"/>
      <c r="LC118" s="364"/>
      <c r="LD118" s="364"/>
      <c r="LE118" s="364"/>
      <c r="LF118" s="364"/>
      <c r="LG118" s="364"/>
      <c r="LH118" s="364"/>
      <c r="LI118" s="364"/>
      <c r="LJ118" s="364"/>
      <c r="LK118" s="364"/>
      <c r="LL118" s="364"/>
      <c r="LM118" s="364"/>
      <c r="LN118" s="364"/>
      <c r="LO118" s="364"/>
      <c r="LP118" s="364"/>
      <c r="LQ118" s="364"/>
      <c r="LR118" s="364"/>
      <c r="LS118" s="364"/>
      <c r="LT118" s="364"/>
      <c r="LU118" s="364"/>
      <c r="LV118" s="364"/>
      <c r="LW118" s="364"/>
      <c r="LX118" s="364"/>
      <c r="LY118" s="364"/>
      <c r="LZ118" s="364"/>
      <c r="MA118" s="364"/>
      <c r="MB118" s="364"/>
      <c r="MC118" s="364"/>
      <c r="MD118" s="364"/>
      <c r="ME118" s="364"/>
      <c r="MF118" s="364"/>
      <c r="MG118" s="364"/>
      <c r="MH118" s="364"/>
      <c r="MI118" s="364"/>
      <c r="MJ118" s="364"/>
      <c r="MK118" s="364"/>
      <c r="ML118" s="364"/>
      <c r="MM118" s="364"/>
      <c r="MN118" s="364"/>
      <c r="MO118" s="364"/>
      <c r="MP118" s="364"/>
      <c r="MQ118" s="364"/>
      <c r="MR118" s="364"/>
      <c r="MS118" s="364"/>
      <c r="MT118" s="364"/>
      <c r="MU118" s="364"/>
      <c r="MV118" s="364"/>
      <c r="MW118" s="364"/>
      <c r="MX118" s="364"/>
      <c r="MY118" s="364"/>
      <c r="MZ118" s="364"/>
      <c r="NA118" s="364"/>
      <c r="NB118" s="364"/>
      <c r="NC118" s="364"/>
      <c r="ND118" s="364"/>
      <c r="NE118" s="364"/>
      <c r="NF118" s="364"/>
      <c r="NG118" s="364"/>
      <c r="NH118" s="364"/>
      <c r="NI118" s="364"/>
      <c r="NJ118" s="364"/>
      <c r="NK118" s="364"/>
      <c r="NL118" s="364"/>
      <c r="NM118" s="364"/>
      <c r="NN118" s="364"/>
      <c r="NO118" s="364"/>
      <c r="NP118" s="364"/>
      <c r="NQ118" s="364"/>
      <c r="NR118" s="364"/>
      <c r="NS118" s="364"/>
      <c r="NT118" s="364"/>
      <c r="NU118" s="364"/>
      <c r="NV118" s="364"/>
      <c r="NW118" s="364"/>
      <c r="NX118" s="364"/>
      <c r="NY118" s="364"/>
      <c r="NZ118" s="364"/>
      <c r="OA118" s="364"/>
      <c r="OB118" s="364"/>
      <c r="OC118" s="364"/>
      <c r="OD118" s="364"/>
      <c r="OE118" s="364"/>
      <c r="OF118" s="364"/>
      <c r="OG118" s="364"/>
      <c r="OH118" s="364"/>
      <c r="OI118" s="364"/>
      <c r="OJ118" s="364"/>
      <c r="OK118" s="364"/>
      <c r="OL118" s="364"/>
      <c r="OM118" s="364"/>
      <c r="ON118" s="364"/>
      <c r="OO118" s="364"/>
      <c r="OP118" s="364"/>
      <c r="OQ118" s="364"/>
      <c r="OR118" s="364"/>
      <c r="OS118" s="364"/>
      <c r="OT118" s="364"/>
      <c r="OU118" s="364"/>
      <c r="OV118" s="364"/>
      <c r="OW118" s="364"/>
      <c r="OX118" s="364"/>
      <c r="OY118" s="364"/>
      <c r="OZ118" s="364"/>
      <c r="PA118" s="364"/>
      <c r="PB118" s="364"/>
      <c r="PC118" s="364"/>
      <c r="PD118" s="364"/>
      <c r="PE118" s="364"/>
      <c r="PF118" s="364"/>
      <c r="PG118" s="364"/>
      <c r="PH118" s="364"/>
      <c r="PI118" s="364"/>
      <c r="PJ118" s="364"/>
      <c r="PK118" s="364"/>
      <c r="PL118" s="364"/>
      <c r="PM118" s="364"/>
    </row>
    <row r="119" spans="1:429" ht="15">
      <c r="A119" s="365" t="s">
        <v>689</v>
      </c>
      <c r="B119" s="364">
        <f t="shared" si="125"/>
        <v>0</v>
      </c>
      <c r="C119" s="364">
        <f t="shared" si="126"/>
        <v>0</v>
      </c>
      <c r="D119" s="364">
        <f t="shared" si="127"/>
        <v>0</v>
      </c>
      <c r="E119" s="364">
        <f t="shared" si="128"/>
        <v>0</v>
      </c>
      <c r="F119" s="364">
        <f t="shared" si="129"/>
        <v>0</v>
      </c>
      <c r="G119" s="364">
        <f t="shared" si="130"/>
        <v>0</v>
      </c>
      <c r="H119" s="364">
        <f t="shared" si="131"/>
        <v>0</v>
      </c>
      <c r="I119" s="364">
        <f t="shared" si="132"/>
        <v>0</v>
      </c>
      <c r="J119" s="364">
        <f t="shared" si="133"/>
        <v>0</v>
      </c>
      <c r="K119" s="364">
        <f t="shared" si="134"/>
        <v>0</v>
      </c>
      <c r="L119" s="364">
        <f t="shared" si="135"/>
        <v>0</v>
      </c>
      <c r="M119" s="364">
        <f t="shared" si="136"/>
        <v>0</v>
      </c>
      <c r="N119" s="364">
        <f t="shared" si="137"/>
        <v>0</v>
      </c>
      <c r="O119" s="364">
        <f t="shared" si="138"/>
        <v>0</v>
      </c>
      <c r="P119" s="364">
        <f t="shared" si="139"/>
        <v>0</v>
      </c>
      <c r="Q119" s="364">
        <f t="shared" si="140"/>
        <v>0</v>
      </c>
      <c r="R119" s="364">
        <f t="shared" si="141"/>
        <v>0</v>
      </c>
      <c r="S119" s="364">
        <f t="shared" si="142"/>
        <v>0</v>
      </c>
      <c r="T119" s="364">
        <f t="shared" si="143"/>
        <v>0</v>
      </c>
      <c r="U119" s="364">
        <f t="shared" si="144"/>
        <v>0</v>
      </c>
      <c r="V119" s="364">
        <f t="shared" si="145"/>
        <v>0</v>
      </c>
      <c r="W119" s="364">
        <f t="shared" si="146"/>
        <v>0</v>
      </c>
      <c r="X119" s="364">
        <f t="shared" si="147"/>
        <v>0</v>
      </c>
      <c r="Y119" s="364">
        <f t="shared" si="148"/>
        <v>0</v>
      </c>
      <c r="Z119" s="364">
        <f t="shared" si="149"/>
        <v>0</v>
      </c>
      <c r="AA119" s="364">
        <f t="shared" si="150"/>
        <v>0</v>
      </c>
      <c r="AB119" s="364">
        <f t="shared" si="151"/>
        <v>0</v>
      </c>
      <c r="AC119" s="364">
        <f t="shared" si="152"/>
        <v>0</v>
      </c>
      <c r="AD119" s="364">
        <f t="shared" si="153"/>
        <v>0</v>
      </c>
      <c r="AE119" s="364">
        <f t="shared" si="154"/>
        <v>0</v>
      </c>
      <c r="AF119" s="364">
        <f t="shared" si="155"/>
        <v>0</v>
      </c>
      <c r="AG119" s="364"/>
      <c r="AH119" s="364"/>
      <c r="AI119" s="364"/>
      <c r="AJ119" s="364"/>
      <c r="AK119" s="364"/>
      <c r="AL119" s="364"/>
      <c r="AM119" s="364"/>
      <c r="AN119" s="364"/>
      <c r="AO119" s="364"/>
      <c r="AP119" s="364"/>
      <c r="AQ119" s="364"/>
      <c r="AR119" s="364"/>
      <c r="AS119" s="364"/>
      <c r="AT119" s="364"/>
      <c r="AU119" s="364"/>
      <c r="AV119" s="364"/>
      <c r="AW119" s="364"/>
      <c r="AX119" s="364"/>
      <c r="AY119" s="364"/>
      <c r="AZ119" s="364"/>
      <c r="BA119" s="364"/>
      <c r="BB119" s="364"/>
      <c r="BC119" s="364"/>
      <c r="BD119" s="364"/>
      <c r="BE119" s="364"/>
      <c r="BF119" s="364"/>
      <c r="BG119" s="364"/>
      <c r="BH119" s="364"/>
      <c r="BI119" s="364"/>
      <c r="BJ119" s="364"/>
      <c r="BK119" s="364"/>
      <c r="BL119" s="364"/>
      <c r="BM119" s="364"/>
      <c r="BN119" s="364"/>
      <c r="BO119" s="364"/>
      <c r="BP119" s="364"/>
      <c r="BQ119" s="364"/>
      <c r="BR119" s="364"/>
      <c r="BS119" s="364"/>
      <c r="BT119" s="364"/>
      <c r="BU119" s="364"/>
      <c r="BV119" s="364"/>
      <c r="BW119" s="364"/>
      <c r="BX119" s="364"/>
      <c r="BY119" s="364"/>
      <c r="BZ119" s="364"/>
      <c r="CA119" s="364"/>
      <c r="CB119" s="364"/>
      <c r="CC119" s="364"/>
      <c r="CD119" s="364"/>
      <c r="CE119" s="364"/>
      <c r="CF119" s="364"/>
      <c r="CG119" s="364"/>
      <c r="CH119" s="364"/>
      <c r="CI119" s="364"/>
      <c r="CJ119" s="364"/>
      <c r="CK119" s="364"/>
      <c r="CL119" s="364"/>
      <c r="CM119" s="364"/>
      <c r="CN119" s="364"/>
      <c r="CO119" s="364"/>
      <c r="CP119" s="364"/>
      <c r="CQ119" s="364"/>
      <c r="CR119" s="364"/>
      <c r="CS119" s="364"/>
      <c r="CT119" s="364"/>
      <c r="CU119" s="364"/>
      <c r="CV119" s="364"/>
      <c r="CW119" s="364"/>
      <c r="CX119" s="364"/>
      <c r="CY119" s="364"/>
      <c r="CZ119" s="364"/>
      <c r="DA119" s="364"/>
      <c r="DB119" s="364"/>
      <c r="DC119" s="364"/>
      <c r="DD119" s="364"/>
      <c r="DE119" s="364"/>
      <c r="DF119" s="364"/>
      <c r="DG119" s="364"/>
      <c r="DH119" s="364"/>
      <c r="DI119" s="364"/>
      <c r="DJ119" s="364"/>
      <c r="DK119" s="364"/>
      <c r="DL119" s="364"/>
      <c r="DM119" s="364"/>
      <c r="DN119" s="364"/>
      <c r="DO119" s="364"/>
      <c r="DP119" s="364"/>
      <c r="DQ119" s="364"/>
      <c r="DR119" s="364"/>
      <c r="DS119" s="364"/>
      <c r="DT119" s="364"/>
      <c r="DU119" s="364"/>
      <c r="DV119" s="364"/>
      <c r="DW119" s="364"/>
      <c r="DX119" s="364"/>
      <c r="DY119" s="364"/>
      <c r="DZ119" s="364"/>
      <c r="EA119" s="364"/>
      <c r="EB119" s="364"/>
      <c r="EC119" s="364"/>
      <c r="ED119" s="364"/>
      <c r="EE119" s="364"/>
      <c r="EF119" s="364"/>
      <c r="EG119" s="364"/>
      <c r="EH119" s="364"/>
      <c r="EI119" s="364"/>
      <c r="EJ119" s="364"/>
      <c r="EK119" s="364"/>
      <c r="EL119" s="364"/>
      <c r="EM119" s="364"/>
      <c r="EN119" s="364"/>
      <c r="EO119" s="364"/>
      <c r="EP119" s="364"/>
      <c r="EQ119" s="364"/>
      <c r="ER119" s="364"/>
      <c r="ES119" s="364"/>
      <c r="ET119" s="364"/>
      <c r="EU119" s="364"/>
      <c r="EV119" s="364"/>
      <c r="EW119" s="364"/>
      <c r="EX119" s="364"/>
      <c r="EY119" s="364"/>
      <c r="EZ119" s="364"/>
      <c r="FA119" s="364"/>
      <c r="FB119" s="364"/>
      <c r="FC119" s="364"/>
      <c r="FD119" s="364"/>
      <c r="FE119" s="364"/>
      <c r="FF119" s="364"/>
      <c r="FG119" s="364"/>
      <c r="FH119" s="364"/>
      <c r="FI119" s="364"/>
      <c r="FJ119" s="364"/>
      <c r="FK119" s="364"/>
      <c r="FL119" s="364"/>
      <c r="FM119" s="364"/>
      <c r="FN119" s="364"/>
      <c r="FO119" s="364"/>
      <c r="FP119" s="364"/>
      <c r="FQ119" s="364"/>
      <c r="FR119" s="364"/>
      <c r="FS119" s="364"/>
      <c r="FT119" s="364"/>
      <c r="FU119" s="364"/>
      <c r="FV119" s="364"/>
      <c r="FW119" s="364"/>
      <c r="FX119" s="364"/>
      <c r="FY119" s="364"/>
      <c r="FZ119" s="364"/>
      <c r="GA119" s="364"/>
      <c r="GB119" s="364"/>
      <c r="GC119" s="364"/>
      <c r="GD119" s="364"/>
      <c r="GE119" s="364"/>
      <c r="GF119" s="364"/>
      <c r="GG119" s="364"/>
      <c r="GH119" s="364"/>
      <c r="GI119" s="364"/>
      <c r="GJ119" s="364"/>
      <c r="GK119" s="364"/>
      <c r="GL119" s="364"/>
      <c r="GM119" s="364"/>
      <c r="GN119" s="364"/>
      <c r="GO119" s="364"/>
      <c r="GP119" s="364"/>
      <c r="GQ119" s="364"/>
      <c r="GR119" s="364"/>
      <c r="GS119" s="364"/>
      <c r="GT119" s="364"/>
      <c r="GU119" s="364"/>
      <c r="GV119" s="364"/>
      <c r="GW119" s="364"/>
      <c r="GX119" s="364"/>
      <c r="GY119" s="364"/>
      <c r="GZ119" s="364"/>
      <c r="HA119" s="364"/>
      <c r="HB119" s="364"/>
      <c r="HC119" s="364"/>
      <c r="HD119" s="364"/>
      <c r="HE119" s="364"/>
      <c r="HF119" s="364"/>
      <c r="HG119" s="364"/>
      <c r="HH119" s="364"/>
      <c r="HI119" s="364"/>
      <c r="HJ119" s="364"/>
      <c r="HK119" s="364"/>
      <c r="HL119" s="364"/>
      <c r="HM119" s="364"/>
      <c r="HN119" s="364"/>
      <c r="HO119" s="364"/>
      <c r="HP119" s="364"/>
      <c r="HQ119" s="364"/>
      <c r="HR119" s="364"/>
      <c r="HS119" s="364"/>
      <c r="HT119" s="364"/>
      <c r="HU119" s="364"/>
      <c r="HV119" s="364"/>
      <c r="HW119" s="364"/>
      <c r="HX119" s="364"/>
      <c r="HY119" s="364"/>
      <c r="HZ119" s="364"/>
      <c r="IA119" s="364"/>
      <c r="IB119" s="364"/>
      <c r="IC119" s="364"/>
      <c r="ID119" s="364"/>
      <c r="IE119" s="364"/>
      <c r="IF119" s="364"/>
      <c r="IG119" s="364"/>
      <c r="IH119" s="364"/>
      <c r="II119" s="364"/>
      <c r="IJ119" s="364"/>
      <c r="IK119" s="364"/>
      <c r="IL119" s="364"/>
      <c r="IM119" s="364"/>
      <c r="IN119" s="364"/>
      <c r="IO119" s="364"/>
      <c r="IP119" s="364"/>
      <c r="IQ119" s="364"/>
      <c r="IR119" s="364"/>
      <c r="IS119" s="364"/>
      <c r="IT119" s="364"/>
      <c r="IU119" s="364"/>
      <c r="IV119" s="364"/>
      <c r="IW119" s="364"/>
      <c r="IX119" s="364"/>
      <c r="IY119" s="364"/>
      <c r="IZ119" s="364"/>
      <c r="JA119" s="364"/>
      <c r="JB119" s="364"/>
      <c r="JC119" s="364"/>
      <c r="JD119" s="364"/>
      <c r="JE119" s="364"/>
      <c r="JF119" s="364"/>
      <c r="JG119" s="364"/>
      <c r="JH119" s="364"/>
      <c r="JI119" s="364"/>
      <c r="JJ119" s="364"/>
      <c r="JK119" s="364"/>
      <c r="JL119" s="364"/>
      <c r="JM119" s="364"/>
      <c r="JN119" s="364"/>
      <c r="JO119" s="364"/>
      <c r="JP119" s="364"/>
      <c r="JQ119" s="364"/>
      <c r="JR119" s="364"/>
      <c r="JS119" s="364"/>
      <c r="JT119" s="364"/>
      <c r="JU119" s="364"/>
      <c r="JV119" s="364"/>
      <c r="JW119" s="364"/>
      <c r="JX119" s="364"/>
      <c r="JY119" s="364"/>
      <c r="JZ119" s="364"/>
      <c r="KA119" s="364"/>
      <c r="KB119" s="364"/>
      <c r="KC119" s="364"/>
      <c r="KD119" s="364"/>
      <c r="KE119" s="364"/>
      <c r="KF119" s="364"/>
      <c r="KG119" s="364"/>
      <c r="KH119" s="364"/>
      <c r="KI119" s="364"/>
      <c r="KJ119" s="364"/>
      <c r="KK119" s="364"/>
      <c r="KL119" s="364"/>
      <c r="KM119" s="364"/>
      <c r="KN119" s="364"/>
      <c r="KO119" s="364"/>
      <c r="KP119" s="364"/>
      <c r="KQ119" s="364"/>
      <c r="KR119" s="364"/>
      <c r="KS119" s="364"/>
      <c r="KT119" s="364"/>
      <c r="KU119" s="364"/>
      <c r="KV119" s="364"/>
      <c r="KW119" s="364"/>
      <c r="KX119" s="364"/>
      <c r="KY119" s="364"/>
      <c r="KZ119" s="364"/>
      <c r="LA119" s="364"/>
      <c r="LB119" s="364"/>
      <c r="LC119" s="364"/>
      <c r="LD119" s="364"/>
      <c r="LE119" s="364"/>
      <c r="LF119" s="364"/>
      <c r="LG119" s="364"/>
      <c r="LH119" s="364"/>
      <c r="LI119" s="364"/>
      <c r="LJ119" s="364"/>
      <c r="LK119" s="364"/>
      <c r="LL119" s="364"/>
      <c r="LM119" s="364"/>
      <c r="LN119" s="364"/>
      <c r="LO119" s="364"/>
      <c r="LP119" s="364"/>
      <c r="LQ119" s="364"/>
      <c r="LR119" s="364"/>
      <c r="LS119" s="364"/>
      <c r="LT119" s="364"/>
      <c r="LU119" s="364"/>
      <c r="LV119" s="364"/>
      <c r="LW119" s="364"/>
      <c r="LX119" s="364"/>
      <c r="LY119" s="364"/>
      <c r="LZ119" s="364"/>
      <c r="MA119" s="364"/>
      <c r="MB119" s="364"/>
      <c r="MC119" s="364"/>
      <c r="MD119" s="364"/>
      <c r="ME119" s="364"/>
      <c r="MF119" s="364"/>
      <c r="MG119" s="364"/>
      <c r="MH119" s="364"/>
      <c r="MI119" s="364"/>
      <c r="MJ119" s="364"/>
      <c r="MK119" s="364"/>
      <c r="ML119" s="364"/>
      <c r="MM119" s="364"/>
      <c r="MN119" s="364"/>
      <c r="MO119" s="364"/>
      <c r="MP119" s="364"/>
      <c r="MQ119" s="364"/>
      <c r="MR119" s="364"/>
      <c r="MS119" s="364"/>
      <c r="MT119" s="364"/>
      <c r="MU119" s="364"/>
      <c r="MV119" s="364"/>
      <c r="MW119" s="364"/>
      <c r="MX119" s="364"/>
      <c r="MY119" s="364"/>
      <c r="MZ119" s="364"/>
      <c r="NA119" s="364"/>
      <c r="NB119" s="364"/>
      <c r="NC119" s="364"/>
      <c r="ND119" s="364"/>
      <c r="NE119" s="364"/>
      <c r="NF119" s="364"/>
      <c r="NG119" s="364"/>
      <c r="NH119" s="364"/>
      <c r="NI119" s="364"/>
      <c r="NJ119" s="364"/>
      <c r="NK119" s="364"/>
      <c r="NL119" s="364"/>
      <c r="NM119" s="364"/>
      <c r="NN119" s="364"/>
      <c r="NO119" s="364"/>
      <c r="NP119" s="364"/>
      <c r="NQ119" s="364"/>
      <c r="NR119" s="364"/>
      <c r="NS119" s="364"/>
      <c r="NT119" s="364"/>
      <c r="NU119" s="364"/>
      <c r="NV119" s="364"/>
      <c r="NW119" s="364"/>
      <c r="NX119" s="364"/>
      <c r="NY119" s="364"/>
      <c r="NZ119" s="364"/>
      <c r="OA119" s="364"/>
      <c r="OB119" s="364"/>
      <c r="OC119" s="364"/>
      <c r="OD119" s="364"/>
      <c r="OE119" s="364"/>
      <c r="OF119" s="364"/>
      <c r="OG119" s="364"/>
      <c r="OH119" s="364"/>
      <c r="OI119" s="364"/>
      <c r="OJ119" s="364"/>
      <c r="OK119" s="364"/>
      <c r="OL119" s="364"/>
      <c r="OM119" s="364"/>
      <c r="ON119" s="364"/>
      <c r="OO119" s="364"/>
      <c r="OP119" s="364"/>
      <c r="OQ119" s="364"/>
      <c r="OR119" s="364"/>
      <c r="OS119" s="364"/>
      <c r="OT119" s="364"/>
      <c r="OU119" s="364"/>
      <c r="OV119" s="364"/>
      <c r="OW119" s="364"/>
      <c r="OX119" s="364"/>
      <c r="OY119" s="364"/>
      <c r="OZ119" s="364"/>
      <c r="PA119" s="364"/>
      <c r="PB119" s="364"/>
      <c r="PC119" s="364"/>
      <c r="PD119" s="364"/>
      <c r="PE119" s="364"/>
      <c r="PF119" s="364"/>
      <c r="PG119" s="364"/>
      <c r="PH119" s="364"/>
      <c r="PI119" s="364"/>
      <c r="PJ119" s="364"/>
      <c r="PK119" s="364"/>
      <c r="PL119" s="364"/>
      <c r="PM119" s="364"/>
    </row>
    <row r="120" spans="1:429" ht="15">
      <c r="A120" s="365" t="s">
        <v>690</v>
      </c>
      <c r="B120" s="364">
        <f t="shared" si="125"/>
        <v>0</v>
      </c>
      <c r="C120" s="364">
        <f t="shared" si="126"/>
        <v>0</v>
      </c>
      <c r="D120" s="364">
        <f t="shared" si="127"/>
        <v>0</v>
      </c>
      <c r="E120" s="364">
        <f t="shared" si="128"/>
        <v>0</v>
      </c>
      <c r="F120" s="364">
        <f t="shared" si="129"/>
        <v>0</v>
      </c>
      <c r="G120" s="364">
        <f t="shared" si="130"/>
        <v>0</v>
      </c>
      <c r="H120" s="364">
        <f t="shared" si="131"/>
        <v>0</v>
      </c>
      <c r="I120" s="364">
        <f t="shared" si="132"/>
        <v>0</v>
      </c>
      <c r="J120" s="364">
        <f t="shared" si="133"/>
        <v>0</v>
      </c>
      <c r="K120" s="364">
        <f t="shared" si="134"/>
        <v>0</v>
      </c>
      <c r="L120" s="364">
        <f t="shared" si="135"/>
        <v>0</v>
      </c>
      <c r="M120" s="364">
        <f t="shared" si="136"/>
        <v>0</v>
      </c>
      <c r="N120" s="364">
        <f t="shared" si="137"/>
        <v>0</v>
      </c>
      <c r="O120" s="364">
        <f t="shared" si="138"/>
        <v>0</v>
      </c>
      <c r="P120" s="364">
        <f t="shared" si="139"/>
        <v>0</v>
      </c>
      <c r="Q120" s="364">
        <f t="shared" si="140"/>
        <v>0</v>
      </c>
      <c r="R120" s="364">
        <f t="shared" si="141"/>
        <v>0</v>
      </c>
      <c r="S120" s="364">
        <f t="shared" si="142"/>
        <v>0</v>
      </c>
      <c r="T120" s="364">
        <f t="shared" si="143"/>
        <v>0</v>
      </c>
      <c r="U120" s="364">
        <f t="shared" si="144"/>
        <v>0</v>
      </c>
      <c r="V120" s="364">
        <f t="shared" si="145"/>
        <v>0</v>
      </c>
      <c r="W120" s="364">
        <f t="shared" si="146"/>
        <v>0</v>
      </c>
      <c r="X120" s="364">
        <f t="shared" si="147"/>
        <v>0</v>
      </c>
      <c r="Y120" s="364">
        <f t="shared" si="148"/>
        <v>0</v>
      </c>
      <c r="Z120" s="364">
        <f t="shared" si="149"/>
        <v>0</v>
      </c>
      <c r="AA120" s="364">
        <f t="shared" si="150"/>
        <v>0</v>
      </c>
      <c r="AB120" s="364">
        <f t="shared" si="151"/>
        <v>0</v>
      </c>
      <c r="AC120" s="364">
        <f t="shared" si="152"/>
        <v>0</v>
      </c>
      <c r="AD120" s="364">
        <f t="shared" si="153"/>
        <v>0</v>
      </c>
      <c r="AE120" s="364">
        <f t="shared" si="154"/>
        <v>0</v>
      </c>
      <c r="AF120" s="364">
        <f t="shared" si="155"/>
        <v>0</v>
      </c>
      <c r="AG120" s="364"/>
      <c r="AH120" s="364"/>
      <c r="AI120" s="364"/>
      <c r="AJ120" s="364"/>
      <c r="AK120" s="364"/>
      <c r="AL120" s="364"/>
      <c r="AM120" s="364"/>
      <c r="AN120" s="364"/>
      <c r="AO120" s="364"/>
      <c r="AP120" s="364"/>
      <c r="AQ120" s="364"/>
      <c r="AR120" s="364"/>
      <c r="AS120" s="364"/>
      <c r="AT120" s="364"/>
      <c r="AU120" s="364"/>
      <c r="AV120" s="364"/>
      <c r="AW120" s="364"/>
      <c r="AX120" s="364"/>
      <c r="AY120" s="364"/>
      <c r="AZ120" s="364"/>
      <c r="BA120" s="364"/>
      <c r="BB120" s="364"/>
      <c r="BC120" s="364"/>
      <c r="BD120" s="364"/>
      <c r="BE120" s="364"/>
      <c r="BF120" s="364"/>
      <c r="BG120" s="364"/>
      <c r="BH120" s="364"/>
      <c r="BI120" s="364"/>
      <c r="BJ120" s="364"/>
      <c r="BK120" s="364"/>
      <c r="BL120" s="364"/>
      <c r="BM120" s="364"/>
      <c r="BN120" s="364"/>
      <c r="BO120" s="364"/>
      <c r="BP120" s="364"/>
      <c r="BQ120" s="364"/>
      <c r="BR120" s="364"/>
      <c r="BS120" s="364"/>
      <c r="BT120" s="364"/>
      <c r="BU120" s="364"/>
      <c r="BV120" s="364"/>
      <c r="BW120" s="364"/>
      <c r="BX120" s="364"/>
      <c r="BY120" s="364"/>
      <c r="BZ120" s="364"/>
      <c r="CA120" s="364"/>
      <c r="CB120" s="364"/>
      <c r="CC120" s="364"/>
      <c r="CD120" s="364"/>
      <c r="CE120" s="364"/>
      <c r="CF120" s="364"/>
      <c r="CG120" s="364"/>
      <c r="CH120" s="364"/>
      <c r="CI120" s="364"/>
      <c r="CJ120" s="364"/>
      <c r="CK120" s="364"/>
      <c r="CL120" s="364"/>
      <c r="CM120" s="364"/>
      <c r="CN120" s="364"/>
      <c r="CO120" s="364"/>
      <c r="CP120" s="364"/>
      <c r="CQ120" s="364"/>
      <c r="CR120" s="364"/>
      <c r="CS120" s="364"/>
      <c r="CT120" s="364"/>
      <c r="CU120" s="364"/>
      <c r="CV120" s="364"/>
      <c r="CW120" s="364"/>
      <c r="CX120" s="364"/>
      <c r="CY120" s="364"/>
      <c r="CZ120" s="364"/>
      <c r="DA120" s="364"/>
      <c r="DB120" s="364"/>
      <c r="DC120" s="364"/>
      <c r="DD120" s="364"/>
      <c r="DE120" s="364"/>
      <c r="DF120" s="364"/>
      <c r="DG120" s="364"/>
      <c r="DH120" s="364"/>
      <c r="DI120" s="364"/>
      <c r="DJ120" s="364"/>
      <c r="DK120" s="364"/>
      <c r="DL120" s="364"/>
      <c r="DM120" s="364"/>
      <c r="DN120" s="364"/>
      <c r="DO120" s="364"/>
      <c r="DP120" s="364"/>
      <c r="DQ120" s="364"/>
      <c r="DR120" s="364"/>
      <c r="DS120" s="364"/>
      <c r="DT120" s="364"/>
      <c r="DU120" s="364"/>
      <c r="DV120" s="364"/>
      <c r="DW120" s="364"/>
      <c r="DX120" s="364"/>
      <c r="DY120" s="364"/>
      <c r="DZ120" s="364"/>
      <c r="EA120" s="364"/>
      <c r="EB120" s="364"/>
      <c r="EC120" s="364"/>
      <c r="ED120" s="364"/>
      <c r="EE120" s="364"/>
      <c r="EF120" s="364"/>
      <c r="EG120" s="364"/>
      <c r="EH120" s="364"/>
      <c r="EI120" s="364"/>
      <c r="EJ120" s="364"/>
      <c r="EK120" s="364"/>
      <c r="EL120" s="364"/>
      <c r="EM120" s="364"/>
      <c r="EN120" s="364"/>
      <c r="EO120" s="364"/>
      <c r="EP120" s="364"/>
      <c r="EQ120" s="364"/>
      <c r="ER120" s="364"/>
      <c r="ES120" s="364"/>
      <c r="ET120" s="364"/>
      <c r="EU120" s="364"/>
      <c r="EV120" s="364"/>
      <c r="EW120" s="364"/>
      <c r="EX120" s="364"/>
      <c r="EY120" s="364"/>
      <c r="EZ120" s="364"/>
      <c r="FA120" s="364"/>
      <c r="FB120" s="364"/>
      <c r="FC120" s="364"/>
      <c r="FD120" s="364"/>
      <c r="FE120" s="364"/>
      <c r="FF120" s="364"/>
      <c r="FG120" s="364"/>
      <c r="FH120" s="364"/>
      <c r="FI120" s="364"/>
      <c r="FJ120" s="364"/>
      <c r="FK120" s="364"/>
      <c r="FL120" s="364"/>
      <c r="FM120" s="364"/>
      <c r="FN120" s="364"/>
      <c r="FO120" s="364"/>
      <c r="FP120" s="364"/>
      <c r="FQ120" s="364"/>
      <c r="FR120" s="364"/>
      <c r="FS120" s="364"/>
      <c r="FT120" s="364"/>
      <c r="FU120" s="364"/>
      <c r="FV120" s="364"/>
      <c r="FW120" s="364"/>
      <c r="FX120" s="364"/>
      <c r="FY120" s="364"/>
      <c r="FZ120" s="364"/>
      <c r="GA120" s="364"/>
      <c r="GB120" s="364"/>
      <c r="GC120" s="364"/>
      <c r="GD120" s="364"/>
      <c r="GE120" s="364"/>
      <c r="GF120" s="364"/>
      <c r="GG120" s="364"/>
      <c r="GH120" s="364"/>
      <c r="GI120" s="364"/>
      <c r="GJ120" s="364"/>
      <c r="GK120" s="364"/>
      <c r="GL120" s="364"/>
      <c r="GM120" s="364"/>
      <c r="GN120" s="364"/>
      <c r="GO120" s="364"/>
      <c r="GP120" s="364"/>
      <c r="GQ120" s="364"/>
      <c r="GR120" s="364"/>
      <c r="GS120" s="364"/>
      <c r="GT120" s="364"/>
      <c r="GU120" s="364"/>
      <c r="GV120" s="364"/>
      <c r="GW120" s="364"/>
      <c r="GX120" s="364"/>
      <c r="GY120" s="364"/>
      <c r="GZ120" s="364"/>
      <c r="HA120" s="364"/>
      <c r="HB120" s="364"/>
      <c r="HC120" s="364"/>
      <c r="HD120" s="364"/>
      <c r="HE120" s="364"/>
      <c r="HF120" s="364"/>
      <c r="HG120" s="364"/>
      <c r="HH120" s="364"/>
      <c r="HI120" s="364"/>
      <c r="HJ120" s="364"/>
      <c r="HK120" s="364"/>
      <c r="HL120" s="364"/>
      <c r="HM120" s="364"/>
      <c r="HN120" s="364"/>
      <c r="HO120" s="364"/>
      <c r="HP120" s="364"/>
      <c r="HQ120" s="364"/>
      <c r="HR120" s="364"/>
      <c r="HS120" s="364"/>
      <c r="HT120" s="364"/>
      <c r="HU120" s="364"/>
      <c r="HV120" s="364"/>
      <c r="HW120" s="364"/>
      <c r="HX120" s="364"/>
      <c r="HY120" s="364"/>
      <c r="HZ120" s="364"/>
      <c r="IA120" s="364"/>
      <c r="IB120" s="364"/>
      <c r="IC120" s="364"/>
      <c r="ID120" s="364"/>
      <c r="IE120" s="364"/>
      <c r="IF120" s="364"/>
      <c r="IG120" s="364"/>
      <c r="IH120" s="364"/>
      <c r="II120" s="364"/>
      <c r="IJ120" s="364"/>
      <c r="IK120" s="364"/>
      <c r="IL120" s="364"/>
      <c r="IM120" s="364"/>
      <c r="IN120" s="364"/>
      <c r="IO120" s="364"/>
      <c r="IP120" s="364"/>
      <c r="IQ120" s="364"/>
      <c r="IR120" s="364"/>
      <c r="IS120" s="364"/>
      <c r="IT120" s="364"/>
      <c r="IU120" s="364"/>
      <c r="IV120" s="364"/>
      <c r="IW120" s="364"/>
      <c r="IX120" s="364"/>
      <c r="IY120" s="364"/>
      <c r="IZ120" s="364"/>
      <c r="JA120" s="364"/>
      <c r="JB120" s="364"/>
      <c r="JC120" s="364"/>
      <c r="JD120" s="364"/>
      <c r="JE120" s="364"/>
      <c r="JF120" s="364"/>
      <c r="JG120" s="364"/>
      <c r="JH120" s="364"/>
      <c r="JI120" s="364"/>
      <c r="JJ120" s="364"/>
      <c r="JK120" s="364"/>
      <c r="JL120" s="364"/>
      <c r="JM120" s="364"/>
      <c r="JN120" s="364"/>
      <c r="JO120" s="364"/>
      <c r="JP120" s="364"/>
      <c r="JQ120" s="364"/>
      <c r="JR120" s="364"/>
      <c r="JS120" s="364"/>
      <c r="JT120" s="364"/>
      <c r="JU120" s="364"/>
      <c r="JV120" s="364"/>
      <c r="JW120" s="364"/>
      <c r="JX120" s="364"/>
      <c r="JY120" s="364"/>
      <c r="JZ120" s="364"/>
      <c r="KA120" s="364"/>
      <c r="KB120" s="364"/>
      <c r="KC120" s="364"/>
      <c r="KD120" s="364"/>
      <c r="KE120" s="364"/>
      <c r="KF120" s="364"/>
      <c r="KG120" s="364"/>
      <c r="KH120" s="364"/>
      <c r="KI120" s="364"/>
      <c r="KJ120" s="364"/>
      <c r="KK120" s="364"/>
      <c r="KL120" s="364"/>
      <c r="KM120" s="364"/>
      <c r="KN120" s="364"/>
      <c r="KO120" s="364"/>
      <c r="KP120" s="364"/>
      <c r="KQ120" s="364"/>
      <c r="KR120" s="364"/>
      <c r="KS120" s="364"/>
      <c r="KT120" s="364"/>
      <c r="KU120" s="364"/>
      <c r="KV120" s="364"/>
      <c r="KW120" s="364"/>
      <c r="KX120" s="364"/>
      <c r="KY120" s="364"/>
      <c r="KZ120" s="364"/>
      <c r="LA120" s="364"/>
      <c r="LB120" s="364"/>
      <c r="LC120" s="364"/>
      <c r="LD120" s="364"/>
      <c r="LE120" s="364"/>
      <c r="LF120" s="364"/>
      <c r="LG120" s="364"/>
      <c r="LH120" s="364"/>
      <c r="LI120" s="364"/>
      <c r="LJ120" s="364"/>
      <c r="LK120" s="364"/>
      <c r="LL120" s="364"/>
      <c r="LM120" s="364"/>
      <c r="LN120" s="364"/>
      <c r="LO120" s="364"/>
      <c r="LP120" s="364"/>
      <c r="LQ120" s="364"/>
      <c r="LR120" s="364"/>
      <c r="LS120" s="364"/>
      <c r="LT120" s="364"/>
      <c r="LU120" s="364"/>
      <c r="LV120" s="364"/>
      <c r="LW120" s="364"/>
      <c r="LX120" s="364"/>
      <c r="LY120" s="364"/>
      <c r="LZ120" s="364"/>
      <c r="MA120" s="364"/>
      <c r="MB120" s="364"/>
      <c r="MC120" s="364"/>
      <c r="MD120" s="364"/>
      <c r="ME120" s="364"/>
      <c r="MF120" s="364"/>
      <c r="MG120" s="364"/>
      <c r="MH120" s="364"/>
      <c r="MI120" s="364"/>
      <c r="MJ120" s="364"/>
      <c r="MK120" s="364"/>
      <c r="ML120" s="364"/>
      <c r="MM120" s="364"/>
      <c r="MN120" s="364"/>
      <c r="MO120" s="364"/>
      <c r="MP120" s="364"/>
      <c r="MQ120" s="364"/>
      <c r="MR120" s="364"/>
      <c r="MS120" s="364"/>
      <c r="MT120" s="364"/>
      <c r="MU120" s="364"/>
      <c r="MV120" s="364"/>
      <c r="MW120" s="364"/>
      <c r="MX120" s="364"/>
      <c r="MY120" s="364"/>
      <c r="MZ120" s="364"/>
      <c r="NA120" s="364"/>
      <c r="NB120" s="364"/>
      <c r="NC120" s="364"/>
      <c r="ND120" s="364"/>
      <c r="NE120" s="364"/>
      <c r="NF120" s="364"/>
      <c r="NG120" s="364"/>
      <c r="NH120" s="364"/>
      <c r="NI120" s="364"/>
      <c r="NJ120" s="364"/>
      <c r="NK120" s="364"/>
      <c r="NL120" s="364"/>
      <c r="NM120" s="364"/>
      <c r="NN120" s="364"/>
      <c r="NO120" s="364"/>
      <c r="NP120" s="364"/>
      <c r="NQ120" s="364"/>
      <c r="NR120" s="364"/>
      <c r="NS120" s="364"/>
      <c r="NT120" s="364"/>
      <c r="NU120" s="364"/>
      <c r="NV120" s="364"/>
      <c r="NW120" s="364"/>
      <c r="NX120" s="364"/>
      <c r="NY120" s="364"/>
      <c r="NZ120" s="364"/>
      <c r="OA120" s="364"/>
      <c r="OB120" s="364"/>
      <c r="OC120" s="364"/>
      <c r="OD120" s="364"/>
      <c r="OE120" s="364"/>
      <c r="OF120" s="364"/>
      <c r="OG120" s="364"/>
      <c r="OH120" s="364"/>
      <c r="OI120" s="364"/>
      <c r="OJ120" s="364"/>
      <c r="OK120" s="364"/>
      <c r="OL120" s="364"/>
      <c r="OM120" s="364"/>
      <c r="ON120" s="364"/>
      <c r="OO120" s="364"/>
      <c r="OP120" s="364"/>
      <c r="OQ120" s="364"/>
      <c r="OR120" s="364"/>
      <c r="OS120" s="364"/>
      <c r="OT120" s="364"/>
      <c r="OU120" s="364"/>
      <c r="OV120" s="364"/>
      <c r="OW120" s="364"/>
      <c r="OX120" s="364"/>
      <c r="OY120" s="364"/>
      <c r="OZ120" s="364"/>
      <c r="PA120" s="364"/>
      <c r="PB120" s="364"/>
      <c r="PC120" s="364"/>
      <c r="PD120" s="364"/>
      <c r="PE120" s="364"/>
      <c r="PF120" s="364"/>
      <c r="PG120" s="364"/>
      <c r="PH120" s="364"/>
      <c r="PI120" s="364"/>
      <c r="PJ120" s="364"/>
      <c r="PK120" s="364"/>
      <c r="PL120" s="364"/>
      <c r="PM120" s="364"/>
    </row>
    <row r="121" spans="1:429" ht="15">
      <c r="A121" s="363" t="s">
        <v>691</v>
      </c>
      <c r="B121" s="364">
        <f t="shared" si="125"/>
        <v>0</v>
      </c>
      <c r="C121" s="364">
        <f t="shared" si="126"/>
        <v>0</v>
      </c>
      <c r="D121" s="364">
        <f t="shared" si="127"/>
        <v>0</v>
      </c>
      <c r="E121" s="364">
        <f t="shared" si="128"/>
        <v>0</v>
      </c>
      <c r="F121" s="364">
        <f t="shared" si="129"/>
        <v>0</v>
      </c>
      <c r="G121" s="364">
        <f t="shared" si="130"/>
        <v>0</v>
      </c>
      <c r="H121" s="364">
        <f t="shared" si="131"/>
        <v>0</v>
      </c>
      <c r="I121" s="364">
        <f t="shared" si="132"/>
        <v>0</v>
      </c>
      <c r="J121" s="364">
        <f t="shared" si="133"/>
        <v>0</v>
      </c>
      <c r="K121" s="364">
        <f t="shared" si="134"/>
        <v>0</v>
      </c>
      <c r="L121" s="364">
        <f t="shared" si="135"/>
        <v>0</v>
      </c>
      <c r="M121" s="364">
        <f t="shared" si="136"/>
        <v>0</v>
      </c>
      <c r="N121" s="364">
        <f t="shared" si="137"/>
        <v>0</v>
      </c>
      <c r="O121" s="364">
        <f t="shared" si="138"/>
        <v>0</v>
      </c>
      <c r="P121" s="364">
        <f t="shared" si="139"/>
        <v>0</v>
      </c>
      <c r="Q121" s="364">
        <f t="shared" si="140"/>
        <v>0</v>
      </c>
      <c r="R121" s="364">
        <f t="shared" si="141"/>
        <v>0</v>
      </c>
      <c r="S121" s="364">
        <f t="shared" si="142"/>
        <v>0</v>
      </c>
      <c r="T121" s="364">
        <f t="shared" si="143"/>
        <v>0</v>
      </c>
      <c r="U121" s="364">
        <f t="shared" si="144"/>
        <v>0</v>
      </c>
      <c r="V121" s="364">
        <f t="shared" si="145"/>
        <v>0</v>
      </c>
      <c r="W121" s="364">
        <f t="shared" si="146"/>
        <v>0</v>
      </c>
      <c r="X121" s="364">
        <f t="shared" si="147"/>
        <v>0</v>
      </c>
      <c r="Y121" s="364">
        <f t="shared" si="148"/>
        <v>0</v>
      </c>
      <c r="Z121" s="364">
        <f t="shared" si="149"/>
        <v>0</v>
      </c>
      <c r="AA121" s="364">
        <f t="shared" si="150"/>
        <v>0</v>
      </c>
      <c r="AB121" s="364">
        <f t="shared" si="151"/>
        <v>0</v>
      </c>
      <c r="AC121" s="364">
        <f t="shared" si="152"/>
        <v>0</v>
      </c>
      <c r="AD121" s="364">
        <f t="shared" si="153"/>
        <v>0</v>
      </c>
      <c r="AE121" s="364">
        <f t="shared" si="154"/>
        <v>0</v>
      </c>
      <c r="AF121" s="364">
        <f t="shared" si="155"/>
        <v>0</v>
      </c>
      <c r="AG121" s="364"/>
      <c r="AH121" s="364"/>
      <c r="AI121" s="364"/>
      <c r="AJ121" s="364"/>
      <c r="AK121" s="364"/>
      <c r="AL121" s="364"/>
      <c r="AM121" s="364"/>
      <c r="AN121" s="364"/>
      <c r="AO121" s="364"/>
      <c r="AP121" s="364"/>
      <c r="AQ121" s="364"/>
      <c r="AR121" s="364"/>
      <c r="AS121" s="364"/>
      <c r="AT121" s="364"/>
      <c r="AU121" s="364"/>
      <c r="AV121" s="364"/>
      <c r="AW121" s="364"/>
      <c r="AX121" s="364"/>
      <c r="AY121" s="364"/>
      <c r="AZ121" s="364"/>
      <c r="BA121" s="364"/>
      <c r="BB121" s="364"/>
      <c r="BC121" s="364"/>
      <c r="BD121" s="364"/>
      <c r="BE121" s="364"/>
      <c r="BF121" s="364"/>
      <c r="BG121" s="364"/>
      <c r="BH121" s="364"/>
      <c r="BI121" s="364"/>
      <c r="BJ121" s="364"/>
      <c r="BK121" s="364"/>
      <c r="BL121" s="364"/>
      <c r="BM121" s="364"/>
      <c r="BN121" s="364"/>
      <c r="BO121" s="364"/>
      <c r="BP121" s="364"/>
      <c r="BQ121" s="364"/>
      <c r="BR121" s="364"/>
      <c r="BS121" s="364"/>
      <c r="BT121" s="364"/>
      <c r="BU121" s="364"/>
      <c r="BV121" s="364"/>
      <c r="BW121" s="364"/>
      <c r="BX121" s="364"/>
      <c r="BY121" s="364"/>
      <c r="BZ121" s="364"/>
      <c r="CA121" s="364"/>
      <c r="CB121" s="364"/>
      <c r="CC121" s="364"/>
      <c r="CD121" s="364"/>
      <c r="CE121" s="364"/>
      <c r="CF121" s="364"/>
      <c r="CG121" s="364"/>
      <c r="CH121" s="364"/>
      <c r="CI121" s="364"/>
      <c r="CJ121" s="364"/>
      <c r="CK121" s="364"/>
      <c r="CL121" s="364"/>
      <c r="CM121" s="364"/>
      <c r="CN121" s="364"/>
      <c r="CO121" s="364"/>
      <c r="CP121" s="364"/>
      <c r="CQ121" s="364"/>
      <c r="CR121" s="364"/>
      <c r="CS121" s="364"/>
      <c r="CT121" s="364"/>
      <c r="CU121" s="364"/>
      <c r="CV121" s="364"/>
      <c r="CW121" s="364"/>
      <c r="CX121" s="364"/>
      <c r="CY121" s="364"/>
      <c r="CZ121" s="364"/>
      <c r="DA121" s="364"/>
      <c r="DB121" s="364"/>
      <c r="DC121" s="364"/>
      <c r="DD121" s="364"/>
      <c r="DE121" s="364"/>
      <c r="DF121" s="364"/>
      <c r="DG121" s="364"/>
      <c r="DH121" s="364"/>
      <c r="DI121" s="364"/>
      <c r="DJ121" s="364"/>
      <c r="DK121" s="364"/>
      <c r="DL121" s="364"/>
      <c r="DM121" s="364"/>
      <c r="DN121" s="364"/>
      <c r="DO121" s="364"/>
      <c r="DP121" s="364"/>
      <c r="DQ121" s="364"/>
      <c r="DR121" s="364"/>
      <c r="DS121" s="364"/>
      <c r="DT121" s="364"/>
      <c r="DU121" s="364"/>
      <c r="DV121" s="364"/>
      <c r="DW121" s="364"/>
      <c r="DX121" s="364"/>
      <c r="DY121" s="364"/>
      <c r="DZ121" s="364"/>
      <c r="EA121" s="364"/>
      <c r="EB121" s="364"/>
      <c r="EC121" s="364"/>
      <c r="ED121" s="364"/>
      <c r="EE121" s="364"/>
      <c r="EF121" s="364"/>
      <c r="EG121" s="364"/>
      <c r="EH121" s="364"/>
      <c r="EI121" s="364"/>
      <c r="EJ121" s="364"/>
      <c r="EK121" s="364"/>
      <c r="EL121" s="364"/>
      <c r="EM121" s="364"/>
      <c r="EN121" s="364"/>
      <c r="EO121" s="364"/>
      <c r="EP121" s="364"/>
      <c r="EQ121" s="364"/>
      <c r="ER121" s="364"/>
      <c r="ES121" s="364"/>
      <c r="ET121" s="364"/>
      <c r="EU121" s="364"/>
      <c r="EV121" s="364"/>
      <c r="EW121" s="364"/>
      <c r="EX121" s="364"/>
      <c r="EY121" s="364"/>
      <c r="EZ121" s="364"/>
      <c r="FA121" s="364"/>
      <c r="FB121" s="364"/>
      <c r="FC121" s="364"/>
      <c r="FD121" s="364"/>
      <c r="FE121" s="364"/>
      <c r="FF121" s="364"/>
      <c r="FG121" s="364"/>
      <c r="FH121" s="364"/>
      <c r="FI121" s="364"/>
      <c r="FJ121" s="364"/>
      <c r="FK121" s="364"/>
      <c r="FL121" s="364"/>
      <c r="FM121" s="364"/>
      <c r="FN121" s="364"/>
      <c r="FO121" s="364"/>
      <c r="FP121" s="364"/>
      <c r="FQ121" s="364"/>
      <c r="FR121" s="364"/>
      <c r="FS121" s="364"/>
      <c r="FT121" s="364"/>
      <c r="FU121" s="364"/>
      <c r="FV121" s="364"/>
      <c r="FW121" s="364"/>
      <c r="FX121" s="364"/>
      <c r="FY121" s="364"/>
      <c r="FZ121" s="364"/>
      <c r="GA121" s="364"/>
      <c r="GB121" s="364"/>
      <c r="GC121" s="364"/>
      <c r="GD121" s="364"/>
      <c r="GE121" s="364"/>
      <c r="GF121" s="364"/>
      <c r="GG121" s="364"/>
      <c r="GH121" s="364"/>
      <c r="GI121" s="364"/>
      <c r="GJ121" s="364"/>
      <c r="GK121" s="364"/>
      <c r="GL121" s="364"/>
      <c r="GM121" s="364"/>
      <c r="GN121" s="364"/>
      <c r="GO121" s="364"/>
      <c r="GP121" s="364"/>
      <c r="GQ121" s="364"/>
      <c r="GR121" s="364"/>
      <c r="GS121" s="364"/>
      <c r="GT121" s="364"/>
      <c r="GU121" s="364"/>
      <c r="GV121" s="364"/>
      <c r="GW121" s="364"/>
      <c r="GX121" s="364"/>
      <c r="GY121" s="364"/>
      <c r="GZ121" s="364"/>
      <c r="HA121" s="364"/>
      <c r="HB121" s="364"/>
      <c r="HC121" s="364"/>
      <c r="HD121" s="364"/>
      <c r="HE121" s="364"/>
      <c r="HF121" s="364"/>
      <c r="HG121" s="364"/>
      <c r="HH121" s="364"/>
      <c r="HI121" s="364"/>
      <c r="HJ121" s="364"/>
      <c r="HK121" s="364"/>
      <c r="HL121" s="364"/>
      <c r="HM121" s="364"/>
      <c r="HN121" s="364"/>
      <c r="HO121" s="364"/>
      <c r="HP121" s="364"/>
      <c r="HQ121" s="364"/>
      <c r="HR121" s="364"/>
      <c r="HS121" s="364"/>
      <c r="HT121" s="364"/>
      <c r="HU121" s="364"/>
      <c r="HV121" s="364"/>
      <c r="HW121" s="364"/>
      <c r="HX121" s="364"/>
      <c r="HY121" s="364"/>
      <c r="HZ121" s="364"/>
      <c r="IA121" s="364"/>
      <c r="IB121" s="364"/>
      <c r="IC121" s="364"/>
      <c r="ID121" s="364"/>
      <c r="IE121" s="364"/>
      <c r="IF121" s="364"/>
      <c r="IG121" s="364"/>
      <c r="IH121" s="364"/>
      <c r="II121" s="364"/>
      <c r="IJ121" s="364"/>
      <c r="IK121" s="364"/>
      <c r="IL121" s="364"/>
      <c r="IM121" s="364"/>
      <c r="IN121" s="364"/>
      <c r="IO121" s="364"/>
      <c r="IP121" s="364"/>
      <c r="IQ121" s="364"/>
      <c r="IR121" s="364"/>
      <c r="IS121" s="364"/>
      <c r="IT121" s="364"/>
      <c r="IU121" s="364"/>
      <c r="IV121" s="364"/>
      <c r="IW121" s="364"/>
      <c r="IX121" s="364"/>
      <c r="IY121" s="364"/>
      <c r="IZ121" s="364"/>
      <c r="JA121" s="364"/>
      <c r="JB121" s="364"/>
      <c r="JC121" s="364"/>
      <c r="JD121" s="364"/>
      <c r="JE121" s="364"/>
      <c r="JF121" s="364"/>
      <c r="JG121" s="364"/>
      <c r="JH121" s="364"/>
      <c r="JI121" s="364"/>
      <c r="JJ121" s="364"/>
      <c r="JK121" s="364"/>
      <c r="JL121" s="364"/>
      <c r="JM121" s="364"/>
      <c r="JN121" s="364"/>
      <c r="JO121" s="364"/>
      <c r="JP121" s="364"/>
      <c r="JQ121" s="364"/>
      <c r="JR121" s="364"/>
      <c r="JS121" s="364"/>
      <c r="JT121" s="364"/>
      <c r="JU121" s="364"/>
      <c r="JV121" s="364"/>
      <c r="JW121" s="364"/>
      <c r="JX121" s="364"/>
      <c r="JY121" s="364"/>
      <c r="JZ121" s="364"/>
      <c r="KA121" s="364"/>
      <c r="KB121" s="364"/>
      <c r="KC121" s="364"/>
      <c r="KD121" s="364"/>
      <c r="KE121" s="364"/>
      <c r="KF121" s="364"/>
      <c r="KG121" s="364"/>
      <c r="KH121" s="364"/>
      <c r="KI121" s="364"/>
      <c r="KJ121" s="364"/>
      <c r="KK121" s="364"/>
      <c r="KL121" s="364"/>
      <c r="KM121" s="364"/>
      <c r="KN121" s="364"/>
      <c r="KO121" s="364"/>
      <c r="KP121" s="364"/>
      <c r="KQ121" s="364"/>
      <c r="KR121" s="364"/>
      <c r="KS121" s="364"/>
      <c r="KT121" s="364"/>
      <c r="KU121" s="364"/>
      <c r="KV121" s="364"/>
      <c r="KW121" s="364"/>
      <c r="KX121" s="364"/>
      <c r="KY121" s="364"/>
      <c r="KZ121" s="364"/>
      <c r="LA121" s="364"/>
      <c r="LB121" s="364"/>
      <c r="LC121" s="364"/>
      <c r="LD121" s="364"/>
      <c r="LE121" s="364"/>
      <c r="LF121" s="364"/>
      <c r="LG121" s="364"/>
      <c r="LH121" s="364"/>
      <c r="LI121" s="364"/>
      <c r="LJ121" s="364"/>
      <c r="LK121" s="364"/>
      <c r="LL121" s="364"/>
      <c r="LM121" s="364"/>
      <c r="LN121" s="364"/>
      <c r="LO121" s="364"/>
      <c r="LP121" s="364"/>
      <c r="LQ121" s="364"/>
      <c r="LR121" s="364"/>
      <c r="LS121" s="364"/>
      <c r="LT121" s="364"/>
      <c r="LU121" s="364"/>
      <c r="LV121" s="364"/>
      <c r="LW121" s="364"/>
      <c r="LX121" s="364"/>
      <c r="LY121" s="364"/>
      <c r="LZ121" s="364"/>
      <c r="MA121" s="364"/>
      <c r="MB121" s="364"/>
      <c r="MC121" s="364"/>
      <c r="MD121" s="364"/>
      <c r="ME121" s="364"/>
      <c r="MF121" s="364"/>
      <c r="MG121" s="364"/>
      <c r="MH121" s="364"/>
      <c r="MI121" s="364"/>
      <c r="MJ121" s="364"/>
      <c r="MK121" s="364"/>
      <c r="ML121" s="364"/>
      <c r="MM121" s="364"/>
      <c r="MN121" s="364"/>
      <c r="MO121" s="364"/>
      <c r="MP121" s="364"/>
      <c r="MQ121" s="364"/>
      <c r="MR121" s="364"/>
      <c r="MS121" s="364"/>
      <c r="MT121" s="364"/>
      <c r="MU121" s="364"/>
      <c r="MV121" s="364"/>
      <c r="MW121" s="364"/>
      <c r="MX121" s="364"/>
      <c r="MY121" s="364"/>
      <c r="MZ121" s="364"/>
      <c r="NA121" s="364"/>
      <c r="NB121" s="364"/>
      <c r="NC121" s="364"/>
      <c r="ND121" s="364"/>
      <c r="NE121" s="364"/>
      <c r="NF121" s="364"/>
      <c r="NG121" s="364"/>
      <c r="NH121" s="364"/>
      <c r="NI121" s="364"/>
      <c r="NJ121" s="364"/>
      <c r="NK121" s="364"/>
      <c r="NL121" s="364"/>
      <c r="NM121" s="364"/>
      <c r="NN121" s="364"/>
      <c r="NO121" s="364"/>
      <c r="NP121" s="364"/>
      <c r="NQ121" s="364"/>
      <c r="NR121" s="364"/>
      <c r="NS121" s="364"/>
      <c r="NT121" s="364"/>
      <c r="NU121" s="364"/>
      <c r="NV121" s="364"/>
      <c r="NW121" s="364"/>
      <c r="NX121" s="364"/>
      <c r="NY121" s="364"/>
      <c r="NZ121" s="364"/>
      <c r="OA121" s="364"/>
      <c r="OB121" s="364"/>
      <c r="OC121" s="364"/>
      <c r="OD121" s="364"/>
      <c r="OE121" s="364"/>
      <c r="OF121" s="364"/>
      <c r="OG121" s="364"/>
      <c r="OH121" s="364"/>
      <c r="OI121" s="364"/>
      <c r="OJ121" s="364"/>
      <c r="OK121" s="364"/>
      <c r="OL121" s="364"/>
      <c r="OM121" s="364"/>
      <c r="ON121" s="364"/>
      <c r="OO121" s="364"/>
      <c r="OP121" s="364"/>
      <c r="OQ121" s="364"/>
      <c r="OR121" s="364"/>
      <c r="OS121" s="364"/>
      <c r="OT121" s="364"/>
      <c r="OU121" s="364"/>
      <c r="OV121" s="364"/>
      <c r="OW121" s="364"/>
      <c r="OX121" s="364"/>
      <c r="OY121" s="364"/>
      <c r="OZ121" s="364"/>
      <c r="PA121" s="364"/>
      <c r="PB121" s="364"/>
      <c r="PC121" s="364"/>
      <c r="PD121" s="364"/>
      <c r="PE121" s="364"/>
      <c r="PF121" s="364"/>
      <c r="PG121" s="364"/>
      <c r="PH121" s="364"/>
      <c r="PI121" s="364"/>
      <c r="PJ121" s="364"/>
      <c r="PK121" s="364"/>
      <c r="PL121" s="364"/>
      <c r="PM121" s="364"/>
    </row>
    <row r="122" spans="1:429" ht="15">
      <c r="A122" s="365" t="s">
        <v>692</v>
      </c>
      <c r="B122" s="364">
        <f t="shared" si="125"/>
        <v>0</v>
      </c>
      <c r="C122" s="364">
        <f t="shared" si="126"/>
        <v>0</v>
      </c>
      <c r="D122" s="364">
        <f t="shared" si="127"/>
        <v>0</v>
      </c>
      <c r="E122" s="364">
        <f t="shared" si="128"/>
        <v>0</v>
      </c>
      <c r="F122" s="364">
        <f t="shared" si="129"/>
        <v>0</v>
      </c>
      <c r="G122" s="364">
        <f t="shared" si="130"/>
        <v>0</v>
      </c>
      <c r="H122" s="364">
        <f t="shared" si="131"/>
        <v>0</v>
      </c>
      <c r="I122" s="364">
        <f t="shared" si="132"/>
        <v>0</v>
      </c>
      <c r="J122" s="364">
        <f t="shared" si="133"/>
        <v>0</v>
      </c>
      <c r="K122" s="364">
        <f t="shared" si="134"/>
        <v>0</v>
      </c>
      <c r="L122" s="364">
        <f t="shared" si="135"/>
        <v>0</v>
      </c>
      <c r="M122" s="364">
        <f t="shared" si="136"/>
        <v>0</v>
      </c>
      <c r="N122" s="364">
        <f t="shared" si="137"/>
        <v>0</v>
      </c>
      <c r="O122" s="364">
        <f t="shared" si="138"/>
        <v>0</v>
      </c>
      <c r="P122" s="364">
        <f t="shared" si="139"/>
        <v>0</v>
      </c>
      <c r="Q122" s="364">
        <f t="shared" si="140"/>
        <v>0</v>
      </c>
      <c r="R122" s="364">
        <f t="shared" si="141"/>
        <v>0</v>
      </c>
      <c r="S122" s="364">
        <f t="shared" si="142"/>
        <v>0</v>
      </c>
      <c r="T122" s="364">
        <f t="shared" si="143"/>
        <v>0</v>
      </c>
      <c r="U122" s="364">
        <f t="shared" si="144"/>
        <v>0</v>
      </c>
      <c r="V122" s="364">
        <f t="shared" si="145"/>
        <v>0</v>
      </c>
      <c r="W122" s="364">
        <f t="shared" si="146"/>
        <v>0</v>
      </c>
      <c r="X122" s="364">
        <f t="shared" si="147"/>
        <v>0</v>
      </c>
      <c r="Y122" s="364">
        <f t="shared" si="148"/>
        <v>0</v>
      </c>
      <c r="Z122" s="364">
        <f t="shared" si="149"/>
        <v>0</v>
      </c>
      <c r="AA122" s="364">
        <f t="shared" si="150"/>
        <v>0</v>
      </c>
      <c r="AB122" s="364">
        <f t="shared" si="151"/>
        <v>0</v>
      </c>
      <c r="AC122" s="364">
        <f t="shared" si="152"/>
        <v>0</v>
      </c>
      <c r="AD122" s="364">
        <f t="shared" si="153"/>
        <v>0</v>
      </c>
      <c r="AE122" s="364">
        <f t="shared" si="154"/>
        <v>0</v>
      </c>
      <c r="AF122" s="364">
        <f t="shared" si="155"/>
        <v>0</v>
      </c>
      <c r="AG122" s="364"/>
      <c r="AH122" s="364"/>
      <c r="AI122" s="364"/>
      <c r="AJ122" s="364"/>
      <c r="AK122" s="364"/>
      <c r="AL122" s="364"/>
      <c r="AM122" s="364"/>
      <c r="AN122" s="364"/>
      <c r="AO122" s="364"/>
      <c r="AP122" s="364"/>
      <c r="AQ122" s="364"/>
      <c r="AR122" s="364"/>
      <c r="AS122" s="364"/>
      <c r="AT122" s="364"/>
      <c r="AU122" s="364"/>
      <c r="AV122" s="364"/>
      <c r="AW122" s="364"/>
      <c r="AX122" s="364"/>
      <c r="AY122" s="364"/>
      <c r="AZ122" s="364"/>
      <c r="BA122" s="364"/>
      <c r="BB122" s="364"/>
      <c r="BC122" s="364"/>
      <c r="BD122" s="364"/>
      <c r="BE122" s="364"/>
      <c r="BF122" s="364"/>
      <c r="BG122" s="364"/>
      <c r="BH122" s="364"/>
      <c r="BI122" s="364"/>
      <c r="BJ122" s="364"/>
      <c r="BK122" s="364"/>
      <c r="BL122" s="364"/>
      <c r="BM122" s="364"/>
      <c r="BN122" s="364"/>
      <c r="BO122" s="364"/>
      <c r="BP122" s="364"/>
      <c r="BQ122" s="364"/>
      <c r="BR122" s="364"/>
      <c r="BS122" s="364"/>
      <c r="BT122" s="364"/>
      <c r="BU122" s="364"/>
      <c r="BV122" s="364"/>
      <c r="BW122" s="364"/>
      <c r="BX122" s="364"/>
      <c r="BY122" s="364"/>
      <c r="BZ122" s="364"/>
      <c r="CA122" s="364"/>
      <c r="CB122" s="364"/>
      <c r="CC122" s="364"/>
      <c r="CD122" s="364"/>
      <c r="CE122" s="364"/>
      <c r="CF122" s="364"/>
      <c r="CG122" s="364"/>
      <c r="CH122" s="364"/>
      <c r="CI122" s="364"/>
      <c r="CJ122" s="364"/>
      <c r="CK122" s="364"/>
      <c r="CL122" s="364"/>
      <c r="CM122" s="364"/>
      <c r="CN122" s="364"/>
      <c r="CO122" s="364"/>
      <c r="CP122" s="364"/>
      <c r="CQ122" s="364"/>
      <c r="CR122" s="364"/>
      <c r="CS122" s="364"/>
      <c r="CT122" s="364"/>
      <c r="CU122" s="364"/>
      <c r="CV122" s="364"/>
      <c r="CW122" s="364"/>
      <c r="CX122" s="364"/>
      <c r="CY122" s="364"/>
      <c r="CZ122" s="364"/>
      <c r="DA122" s="364"/>
      <c r="DB122" s="364"/>
      <c r="DC122" s="364"/>
      <c r="DD122" s="364"/>
      <c r="DE122" s="364"/>
      <c r="DF122" s="364"/>
      <c r="DG122" s="364"/>
      <c r="DH122" s="364"/>
      <c r="DI122" s="364"/>
      <c r="DJ122" s="364"/>
      <c r="DK122" s="364"/>
      <c r="DL122" s="364"/>
      <c r="DM122" s="364"/>
      <c r="DN122" s="364"/>
      <c r="DO122" s="364"/>
      <c r="DP122" s="364"/>
      <c r="DQ122" s="364"/>
      <c r="DR122" s="364"/>
      <c r="DS122" s="364"/>
      <c r="DT122" s="364"/>
      <c r="DU122" s="364"/>
      <c r="DV122" s="364"/>
      <c r="DW122" s="364"/>
      <c r="DX122" s="364"/>
      <c r="DY122" s="364"/>
      <c r="DZ122" s="364"/>
      <c r="EA122" s="364"/>
      <c r="EB122" s="364"/>
      <c r="EC122" s="364"/>
      <c r="ED122" s="364"/>
      <c r="EE122" s="364"/>
      <c r="EF122" s="364"/>
      <c r="EG122" s="364"/>
      <c r="EH122" s="364"/>
      <c r="EI122" s="364"/>
      <c r="EJ122" s="364"/>
      <c r="EK122" s="364"/>
      <c r="EL122" s="364"/>
      <c r="EM122" s="364"/>
      <c r="EN122" s="364"/>
      <c r="EO122" s="364"/>
      <c r="EP122" s="364"/>
      <c r="EQ122" s="364"/>
      <c r="ER122" s="364"/>
      <c r="ES122" s="364"/>
      <c r="ET122" s="364"/>
      <c r="EU122" s="364"/>
      <c r="EV122" s="364"/>
      <c r="EW122" s="364"/>
      <c r="EX122" s="364"/>
      <c r="EY122" s="364"/>
      <c r="EZ122" s="364"/>
      <c r="FA122" s="364"/>
      <c r="FB122" s="364"/>
      <c r="FC122" s="364"/>
      <c r="FD122" s="364"/>
      <c r="FE122" s="364"/>
      <c r="FF122" s="364"/>
      <c r="FG122" s="364"/>
      <c r="FH122" s="364"/>
      <c r="FI122" s="364"/>
      <c r="FJ122" s="364"/>
      <c r="FK122" s="364"/>
      <c r="FL122" s="364"/>
      <c r="FM122" s="364"/>
      <c r="FN122" s="364"/>
      <c r="FO122" s="364"/>
      <c r="FP122" s="364"/>
      <c r="FQ122" s="364"/>
      <c r="FR122" s="364"/>
      <c r="FS122" s="364"/>
      <c r="FT122" s="364"/>
      <c r="FU122" s="364"/>
      <c r="FV122" s="364"/>
      <c r="FW122" s="364"/>
      <c r="FX122" s="364"/>
      <c r="FY122" s="364"/>
      <c r="FZ122" s="364"/>
      <c r="GA122" s="364"/>
      <c r="GB122" s="364"/>
      <c r="GC122" s="364"/>
      <c r="GD122" s="364"/>
      <c r="GE122" s="364"/>
      <c r="GF122" s="364"/>
      <c r="GG122" s="364"/>
      <c r="GH122" s="364"/>
      <c r="GI122" s="364"/>
      <c r="GJ122" s="364"/>
      <c r="GK122" s="364"/>
      <c r="GL122" s="364"/>
      <c r="GM122" s="364"/>
      <c r="GN122" s="364"/>
      <c r="GO122" s="364"/>
      <c r="GP122" s="364"/>
      <c r="GQ122" s="364"/>
      <c r="GR122" s="364"/>
      <c r="GS122" s="364"/>
      <c r="GT122" s="364"/>
      <c r="GU122" s="364"/>
      <c r="GV122" s="364"/>
      <c r="GW122" s="364"/>
      <c r="GX122" s="364"/>
      <c r="GY122" s="364"/>
      <c r="GZ122" s="364"/>
      <c r="HA122" s="364"/>
      <c r="HB122" s="364"/>
      <c r="HC122" s="364"/>
      <c r="HD122" s="364"/>
      <c r="HE122" s="364"/>
      <c r="HF122" s="364"/>
      <c r="HG122" s="364"/>
      <c r="HH122" s="364"/>
      <c r="HI122" s="364"/>
      <c r="HJ122" s="364"/>
      <c r="HK122" s="364"/>
      <c r="HL122" s="364"/>
      <c r="HM122" s="364"/>
      <c r="HN122" s="364"/>
      <c r="HO122" s="364"/>
      <c r="HP122" s="364"/>
      <c r="HQ122" s="364"/>
      <c r="HR122" s="364"/>
      <c r="HS122" s="364"/>
      <c r="HT122" s="364"/>
      <c r="HU122" s="364"/>
      <c r="HV122" s="364"/>
      <c r="HW122" s="364"/>
      <c r="HX122" s="364"/>
      <c r="HY122" s="364"/>
      <c r="HZ122" s="364"/>
      <c r="IA122" s="364"/>
      <c r="IB122" s="364"/>
      <c r="IC122" s="364"/>
      <c r="ID122" s="364"/>
      <c r="IE122" s="364"/>
      <c r="IF122" s="364"/>
      <c r="IG122" s="364"/>
      <c r="IH122" s="364"/>
      <c r="II122" s="364"/>
      <c r="IJ122" s="364"/>
      <c r="IK122" s="364"/>
      <c r="IL122" s="364"/>
      <c r="IM122" s="364"/>
      <c r="IN122" s="364"/>
      <c r="IO122" s="364"/>
      <c r="IP122" s="364"/>
      <c r="IQ122" s="364"/>
      <c r="IR122" s="364"/>
      <c r="IS122" s="364"/>
      <c r="IT122" s="364"/>
      <c r="IU122" s="364"/>
      <c r="IV122" s="364"/>
      <c r="IW122" s="364"/>
      <c r="IX122" s="364"/>
      <c r="IY122" s="364"/>
      <c r="IZ122" s="364"/>
      <c r="JA122" s="364"/>
      <c r="JB122" s="364"/>
      <c r="JC122" s="364"/>
      <c r="JD122" s="364"/>
      <c r="JE122" s="364"/>
      <c r="JF122" s="364"/>
      <c r="JG122" s="364"/>
      <c r="JH122" s="364"/>
      <c r="JI122" s="364"/>
      <c r="JJ122" s="364"/>
      <c r="JK122" s="364"/>
      <c r="JL122" s="364"/>
      <c r="JM122" s="364"/>
      <c r="JN122" s="364"/>
      <c r="JO122" s="364"/>
      <c r="JP122" s="364"/>
      <c r="JQ122" s="364"/>
      <c r="JR122" s="364"/>
      <c r="JS122" s="364"/>
      <c r="JT122" s="364"/>
      <c r="JU122" s="364"/>
      <c r="JV122" s="364"/>
      <c r="JW122" s="364"/>
      <c r="JX122" s="364"/>
      <c r="JY122" s="364"/>
      <c r="JZ122" s="364"/>
      <c r="KA122" s="364"/>
      <c r="KB122" s="364"/>
      <c r="KC122" s="364"/>
      <c r="KD122" s="364"/>
      <c r="KE122" s="364"/>
      <c r="KF122" s="364"/>
      <c r="KG122" s="364"/>
      <c r="KH122" s="364"/>
      <c r="KI122" s="364"/>
      <c r="KJ122" s="364"/>
      <c r="KK122" s="364"/>
      <c r="KL122" s="364"/>
      <c r="KM122" s="364"/>
      <c r="KN122" s="364"/>
      <c r="KO122" s="364"/>
      <c r="KP122" s="364"/>
      <c r="KQ122" s="364"/>
      <c r="KR122" s="364"/>
      <c r="KS122" s="364"/>
      <c r="KT122" s="364"/>
      <c r="KU122" s="364"/>
      <c r="KV122" s="364"/>
      <c r="KW122" s="364"/>
      <c r="KX122" s="364"/>
      <c r="KY122" s="364"/>
      <c r="KZ122" s="364"/>
      <c r="LA122" s="364"/>
      <c r="LB122" s="364"/>
      <c r="LC122" s="364"/>
      <c r="LD122" s="364"/>
      <c r="LE122" s="364"/>
      <c r="LF122" s="364"/>
      <c r="LG122" s="364"/>
      <c r="LH122" s="364"/>
      <c r="LI122" s="364"/>
      <c r="LJ122" s="364"/>
      <c r="LK122" s="364"/>
      <c r="LL122" s="364"/>
      <c r="LM122" s="364"/>
      <c r="LN122" s="364"/>
      <c r="LO122" s="364"/>
      <c r="LP122" s="364"/>
      <c r="LQ122" s="364"/>
      <c r="LR122" s="364"/>
      <c r="LS122" s="364"/>
      <c r="LT122" s="364"/>
      <c r="LU122" s="364"/>
      <c r="LV122" s="364"/>
      <c r="LW122" s="364"/>
      <c r="LX122" s="364"/>
      <c r="LY122" s="364"/>
      <c r="LZ122" s="364"/>
      <c r="MA122" s="364"/>
      <c r="MB122" s="364"/>
      <c r="MC122" s="364"/>
      <c r="MD122" s="364"/>
      <c r="ME122" s="364"/>
      <c r="MF122" s="364"/>
      <c r="MG122" s="364"/>
      <c r="MH122" s="364"/>
      <c r="MI122" s="364"/>
      <c r="MJ122" s="364"/>
      <c r="MK122" s="364"/>
      <c r="ML122" s="364"/>
      <c r="MM122" s="364"/>
      <c r="MN122" s="364"/>
      <c r="MO122" s="364"/>
      <c r="MP122" s="364"/>
      <c r="MQ122" s="364"/>
      <c r="MR122" s="364"/>
      <c r="MS122" s="364"/>
      <c r="MT122" s="364"/>
      <c r="MU122" s="364"/>
      <c r="MV122" s="364"/>
      <c r="MW122" s="364"/>
      <c r="MX122" s="364"/>
      <c r="MY122" s="364"/>
      <c r="MZ122" s="364"/>
      <c r="NA122" s="364"/>
      <c r="NB122" s="364"/>
      <c r="NC122" s="364"/>
      <c r="ND122" s="364"/>
      <c r="NE122" s="364"/>
      <c r="NF122" s="364"/>
      <c r="NG122" s="364"/>
      <c r="NH122" s="364"/>
      <c r="NI122" s="364"/>
      <c r="NJ122" s="364"/>
      <c r="NK122" s="364"/>
      <c r="NL122" s="364"/>
      <c r="NM122" s="364"/>
      <c r="NN122" s="364"/>
      <c r="NO122" s="364"/>
      <c r="NP122" s="364"/>
      <c r="NQ122" s="364"/>
      <c r="NR122" s="364"/>
      <c r="NS122" s="364"/>
      <c r="NT122" s="364"/>
      <c r="NU122" s="364"/>
      <c r="NV122" s="364"/>
      <c r="NW122" s="364"/>
      <c r="NX122" s="364"/>
      <c r="NY122" s="364"/>
      <c r="NZ122" s="364"/>
      <c r="OA122" s="364"/>
      <c r="OB122" s="364"/>
      <c r="OC122" s="364"/>
      <c r="OD122" s="364"/>
      <c r="OE122" s="364"/>
      <c r="OF122" s="364"/>
      <c r="OG122" s="364"/>
      <c r="OH122" s="364"/>
      <c r="OI122" s="364"/>
      <c r="OJ122" s="364"/>
      <c r="OK122" s="364"/>
      <c r="OL122" s="364"/>
      <c r="OM122" s="364"/>
      <c r="ON122" s="364"/>
      <c r="OO122" s="364"/>
      <c r="OP122" s="364"/>
      <c r="OQ122" s="364"/>
      <c r="OR122" s="364"/>
      <c r="OS122" s="364"/>
      <c r="OT122" s="364"/>
      <c r="OU122" s="364"/>
      <c r="OV122" s="364"/>
      <c r="OW122" s="364"/>
      <c r="OX122" s="364"/>
      <c r="OY122" s="364"/>
      <c r="OZ122" s="364"/>
      <c r="PA122" s="364"/>
      <c r="PB122" s="364"/>
      <c r="PC122" s="364"/>
      <c r="PD122" s="364"/>
      <c r="PE122" s="364"/>
      <c r="PF122" s="364"/>
      <c r="PG122" s="364"/>
      <c r="PH122" s="364"/>
      <c r="PI122" s="364"/>
      <c r="PJ122" s="364"/>
      <c r="PK122" s="364"/>
      <c r="PL122" s="364"/>
      <c r="PM122" s="364"/>
    </row>
    <row r="123" spans="1:429" ht="15">
      <c r="A123" s="365" t="s">
        <v>693</v>
      </c>
      <c r="B123" s="364">
        <f t="shared" si="125"/>
        <v>0</v>
      </c>
      <c r="C123" s="364">
        <f t="shared" si="126"/>
        <v>0</v>
      </c>
      <c r="D123" s="364">
        <f t="shared" si="127"/>
        <v>0</v>
      </c>
      <c r="E123" s="364">
        <f t="shared" si="128"/>
        <v>0</v>
      </c>
      <c r="F123" s="364">
        <f t="shared" si="129"/>
        <v>0</v>
      </c>
      <c r="G123" s="364">
        <f t="shared" si="130"/>
        <v>0</v>
      </c>
      <c r="H123" s="364">
        <f t="shared" si="131"/>
        <v>0</v>
      </c>
      <c r="I123" s="364">
        <f t="shared" si="132"/>
        <v>0</v>
      </c>
      <c r="J123" s="364">
        <f t="shared" si="133"/>
        <v>0</v>
      </c>
      <c r="K123" s="364">
        <f t="shared" si="134"/>
        <v>0</v>
      </c>
      <c r="L123" s="364">
        <f t="shared" si="135"/>
        <v>0</v>
      </c>
      <c r="M123" s="364">
        <f t="shared" si="136"/>
        <v>0</v>
      </c>
      <c r="N123" s="364">
        <f t="shared" si="137"/>
        <v>0</v>
      </c>
      <c r="O123" s="364">
        <f t="shared" si="138"/>
        <v>0</v>
      </c>
      <c r="P123" s="364">
        <f t="shared" si="139"/>
        <v>0</v>
      </c>
      <c r="Q123" s="364">
        <f t="shared" si="140"/>
        <v>0</v>
      </c>
      <c r="R123" s="364">
        <f t="shared" si="141"/>
        <v>0</v>
      </c>
      <c r="S123" s="364">
        <f t="shared" si="142"/>
        <v>0</v>
      </c>
      <c r="T123" s="364">
        <f t="shared" si="143"/>
        <v>0</v>
      </c>
      <c r="U123" s="364">
        <f t="shared" si="144"/>
        <v>0</v>
      </c>
      <c r="V123" s="364">
        <f t="shared" si="145"/>
        <v>0</v>
      </c>
      <c r="W123" s="364">
        <f t="shared" si="146"/>
        <v>0</v>
      </c>
      <c r="X123" s="364">
        <f t="shared" si="147"/>
        <v>0</v>
      </c>
      <c r="Y123" s="364">
        <f t="shared" si="148"/>
        <v>0</v>
      </c>
      <c r="Z123" s="364">
        <f t="shared" si="149"/>
        <v>0</v>
      </c>
      <c r="AA123" s="364">
        <f t="shared" si="150"/>
        <v>0</v>
      </c>
      <c r="AB123" s="364">
        <f t="shared" si="151"/>
        <v>0</v>
      </c>
      <c r="AC123" s="364">
        <f t="shared" si="152"/>
        <v>0</v>
      </c>
      <c r="AD123" s="364">
        <f t="shared" si="153"/>
        <v>0</v>
      </c>
      <c r="AE123" s="364">
        <f t="shared" si="154"/>
        <v>0</v>
      </c>
      <c r="AF123" s="364">
        <f t="shared" si="155"/>
        <v>0</v>
      </c>
      <c r="AG123" s="364"/>
      <c r="AH123" s="364"/>
      <c r="AI123" s="364"/>
      <c r="AJ123" s="364"/>
      <c r="AK123" s="364"/>
      <c r="AL123" s="364"/>
      <c r="AM123" s="364"/>
      <c r="AN123" s="364"/>
      <c r="AO123" s="364"/>
      <c r="AP123" s="364"/>
      <c r="AQ123" s="364"/>
      <c r="AR123" s="364"/>
      <c r="AS123" s="364"/>
      <c r="AT123" s="364"/>
      <c r="AU123" s="364"/>
      <c r="AV123" s="364"/>
      <c r="AW123" s="364"/>
      <c r="AX123" s="364"/>
      <c r="AY123" s="364"/>
      <c r="AZ123" s="364"/>
      <c r="BA123" s="364"/>
      <c r="BB123" s="364"/>
      <c r="BC123" s="364"/>
      <c r="BD123" s="364"/>
      <c r="BE123" s="364"/>
      <c r="BF123" s="364"/>
      <c r="BG123" s="364"/>
      <c r="BH123" s="364"/>
      <c r="BI123" s="364"/>
      <c r="BJ123" s="364"/>
      <c r="BK123" s="364"/>
      <c r="BL123" s="364"/>
      <c r="BM123" s="364"/>
      <c r="BN123" s="364"/>
      <c r="BO123" s="364"/>
      <c r="BP123" s="364"/>
      <c r="BQ123" s="364"/>
      <c r="BR123" s="364"/>
      <c r="BS123" s="364"/>
      <c r="BT123" s="364"/>
      <c r="BU123" s="364"/>
      <c r="BV123" s="364"/>
      <c r="BW123" s="364"/>
      <c r="BX123" s="364"/>
      <c r="BY123" s="364"/>
      <c r="BZ123" s="364"/>
      <c r="CA123" s="364"/>
      <c r="CB123" s="364"/>
      <c r="CC123" s="364"/>
      <c r="CD123" s="364"/>
      <c r="CE123" s="364"/>
      <c r="CF123" s="364"/>
      <c r="CG123" s="364"/>
      <c r="CH123" s="364"/>
      <c r="CI123" s="364"/>
      <c r="CJ123" s="364"/>
      <c r="CK123" s="364"/>
      <c r="CL123" s="364"/>
      <c r="CM123" s="364"/>
      <c r="CN123" s="364"/>
      <c r="CO123" s="364"/>
      <c r="CP123" s="364"/>
      <c r="CQ123" s="364"/>
      <c r="CR123" s="364"/>
      <c r="CS123" s="364"/>
      <c r="CT123" s="364"/>
      <c r="CU123" s="364"/>
      <c r="CV123" s="364"/>
      <c r="CW123" s="364"/>
      <c r="CX123" s="364"/>
      <c r="CY123" s="364"/>
      <c r="CZ123" s="364"/>
      <c r="DA123" s="364"/>
      <c r="DB123" s="364"/>
      <c r="DC123" s="364"/>
      <c r="DD123" s="364"/>
      <c r="DE123" s="364"/>
      <c r="DF123" s="364"/>
      <c r="DG123" s="364"/>
      <c r="DH123" s="364"/>
      <c r="DI123" s="364"/>
      <c r="DJ123" s="364"/>
      <c r="DK123" s="364"/>
      <c r="DL123" s="364"/>
      <c r="DM123" s="364"/>
      <c r="DN123" s="364"/>
      <c r="DO123" s="364"/>
      <c r="DP123" s="364"/>
      <c r="DQ123" s="364"/>
      <c r="DR123" s="364"/>
      <c r="DS123" s="364"/>
      <c r="DT123" s="364"/>
      <c r="DU123" s="364"/>
      <c r="DV123" s="364"/>
      <c r="DW123" s="364"/>
      <c r="DX123" s="364"/>
      <c r="DY123" s="364"/>
      <c r="DZ123" s="364"/>
      <c r="EA123" s="364"/>
      <c r="EB123" s="364"/>
      <c r="EC123" s="364"/>
      <c r="ED123" s="364"/>
      <c r="EE123" s="364"/>
      <c r="EF123" s="364"/>
      <c r="EG123" s="364"/>
      <c r="EH123" s="364"/>
      <c r="EI123" s="364"/>
      <c r="EJ123" s="364"/>
      <c r="EK123" s="364"/>
      <c r="EL123" s="364"/>
      <c r="EM123" s="364"/>
      <c r="EN123" s="364"/>
      <c r="EO123" s="364"/>
      <c r="EP123" s="364"/>
      <c r="EQ123" s="364"/>
      <c r="ER123" s="364"/>
      <c r="ES123" s="364"/>
      <c r="ET123" s="364"/>
      <c r="EU123" s="364"/>
      <c r="EV123" s="364"/>
      <c r="EW123" s="364"/>
      <c r="EX123" s="364"/>
      <c r="EY123" s="364"/>
      <c r="EZ123" s="364"/>
      <c r="FA123" s="364"/>
      <c r="FB123" s="364"/>
      <c r="FC123" s="364"/>
      <c r="FD123" s="364"/>
      <c r="FE123" s="364"/>
      <c r="FF123" s="364"/>
      <c r="FG123" s="364"/>
      <c r="FH123" s="364"/>
      <c r="FI123" s="364"/>
      <c r="FJ123" s="364"/>
      <c r="FK123" s="364"/>
      <c r="FL123" s="364"/>
      <c r="FM123" s="364"/>
      <c r="FN123" s="364"/>
      <c r="FO123" s="364"/>
      <c r="FP123" s="364"/>
      <c r="FQ123" s="364"/>
      <c r="FR123" s="364"/>
      <c r="FS123" s="364"/>
      <c r="FT123" s="364"/>
      <c r="FU123" s="364"/>
      <c r="FV123" s="364"/>
      <c r="FW123" s="364"/>
      <c r="FX123" s="364"/>
      <c r="FY123" s="364"/>
      <c r="FZ123" s="364"/>
      <c r="GA123" s="364"/>
      <c r="GB123" s="364"/>
      <c r="GC123" s="364"/>
      <c r="GD123" s="364"/>
      <c r="GE123" s="364"/>
      <c r="GF123" s="364"/>
      <c r="GG123" s="364"/>
      <c r="GH123" s="364"/>
      <c r="GI123" s="364"/>
      <c r="GJ123" s="364"/>
      <c r="GK123" s="364"/>
      <c r="GL123" s="364"/>
      <c r="GM123" s="364"/>
      <c r="GN123" s="364"/>
      <c r="GO123" s="364"/>
      <c r="GP123" s="364"/>
      <c r="GQ123" s="364"/>
      <c r="GR123" s="364"/>
      <c r="GS123" s="364"/>
      <c r="GT123" s="364"/>
      <c r="GU123" s="364"/>
      <c r="GV123" s="364"/>
      <c r="GW123" s="364"/>
      <c r="GX123" s="364"/>
      <c r="GY123" s="364"/>
      <c r="GZ123" s="364"/>
      <c r="HA123" s="364"/>
      <c r="HB123" s="364"/>
      <c r="HC123" s="364"/>
      <c r="HD123" s="364"/>
      <c r="HE123" s="364"/>
      <c r="HF123" s="364"/>
      <c r="HG123" s="364"/>
      <c r="HH123" s="364"/>
      <c r="HI123" s="364"/>
      <c r="HJ123" s="364"/>
      <c r="HK123" s="364"/>
      <c r="HL123" s="364"/>
      <c r="HM123" s="364"/>
      <c r="HN123" s="364"/>
      <c r="HO123" s="364"/>
      <c r="HP123" s="364"/>
      <c r="HQ123" s="364"/>
      <c r="HR123" s="364"/>
      <c r="HS123" s="364"/>
      <c r="HT123" s="364"/>
      <c r="HU123" s="364"/>
      <c r="HV123" s="364"/>
      <c r="HW123" s="364"/>
      <c r="HX123" s="364"/>
      <c r="HY123" s="364"/>
      <c r="HZ123" s="364"/>
      <c r="IA123" s="364"/>
      <c r="IB123" s="364"/>
      <c r="IC123" s="364"/>
      <c r="ID123" s="364"/>
      <c r="IE123" s="364"/>
      <c r="IF123" s="364"/>
      <c r="IG123" s="364"/>
      <c r="IH123" s="364"/>
      <c r="II123" s="364"/>
      <c r="IJ123" s="364"/>
      <c r="IK123" s="364"/>
      <c r="IL123" s="364"/>
      <c r="IM123" s="364"/>
      <c r="IN123" s="364"/>
      <c r="IO123" s="364"/>
      <c r="IP123" s="364"/>
      <c r="IQ123" s="364"/>
      <c r="IR123" s="364"/>
      <c r="IS123" s="364"/>
      <c r="IT123" s="364"/>
      <c r="IU123" s="364"/>
      <c r="IV123" s="364"/>
      <c r="IW123" s="364"/>
      <c r="IX123" s="364"/>
      <c r="IY123" s="364"/>
      <c r="IZ123" s="364"/>
      <c r="JA123" s="364"/>
      <c r="JB123" s="364"/>
      <c r="JC123" s="364"/>
      <c r="JD123" s="364"/>
      <c r="JE123" s="364"/>
      <c r="JF123" s="364"/>
      <c r="JG123" s="364"/>
      <c r="JH123" s="364"/>
      <c r="JI123" s="364"/>
      <c r="JJ123" s="364"/>
      <c r="JK123" s="364"/>
      <c r="JL123" s="364"/>
      <c r="JM123" s="364"/>
      <c r="JN123" s="364"/>
      <c r="JO123" s="364"/>
      <c r="JP123" s="364"/>
      <c r="JQ123" s="364"/>
      <c r="JR123" s="364"/>
      <c r="JS123" s="364"/>
      <c r="JT123" s="364"/>
      <c r="JU123" s="364"/>
      <c r="JV123" s="364"/>
      <c r="JW123" s="364"/>
      <c r="JX123" s="364"/>
      <c r="JY123" s="364"/>
      <c r="JZ123" s="364"/>
      <c r="KA123" s="364"/>
      <c r="KB123" s="364"/>
      <c r="KC123" s="364"/>
      <c r="KD123" s="364"/>
      <c r="KE123" s="364"/>
      <c r="KF123" s="364"/>
      <c r="KG123" s="364"/>
      <c r="KH123" s="364"/>
      <c r="KI123" s="364"/>
      <c r="KJ123" s="364"/>
      <c r="KK123" s="364"/>
      <c r="KL123" s="364"/>
      <c r="KM123" s="364"/>
      <c r="KN123" s="364"/>
      <c r="KO123" s="364"/>
      <c r="KP123" s="364"/>
      <c r="KQ123" s="364"/>
      <c r="KR123" s="364"/>
      <c r="KS123" s="364"/>
      <c r="KT123" s="364"/>
      <c r="KU123" s="364"/>
      <c r="KV123" s="364"/>
      <c r="KW123" s="364"/>
      <c r="KX123" s="364"/>
      <c r="KY123" s="364"/>
      <c r="KZ123" s="364"/>
      <c r="LA123" s="364"/>
      <c r="LB123" s="364"/>
      <c r="LC123" s="364"/>
      <c r="LD123" s="364"/>
      <c r="LE123" s="364"/>
      <c r="LF123" s="364"/>
      <c r="LG123" s="364"/>
      <c r="LH123" s="364"/>
      <c r="LI123" s="364"/>
      <c r="LJ123" s="364"/>
      <c r="LK123" s="364"/>
      <c r="LL123" s="364"/>
      <c r="LM123" s="364"/>
      <c r="LN123" s="364"/>
      <c r="LO123" s="364"/>
      <c r="LP123" s="364"/>
      <c r="LQ123" s="364"/>
      <c r="LR123" s="364"/>
      <c r="LS123" s="364"/>
      <c r="LT123" s="364"/>
      <c r="LU123" s="364"/>
      <c r="LV123" s="364"/>
      <c r="LW123" s="364"/>
      <c r="LX123" s="364"/>
      <c r="LY123" s="364"/>
      <c r="LZ123" s="364"/>
      <c r="MA123" s="364"/>
      <c r="MB123" s="364"/>
      <c r="MC123" s="364"/>
      <c r="MD123" s="364"/>
      <c r="ME123" s="364"/>
      <c r="MF123" s="364"/>
      <c r="MG123" s="364"/>
      <c r="MH123" s="364"/>
      <c r="MI123" s="364"/>
      <c r="MJ123" s="364"/>
      <c r="MK123" s="364"/>
      <c r="ML123" s="364"/>
      <c r="MM123" s="364"/>
      <c r="MN123" s="364"/>
      <c r="MO123" s="364"/>
      <c r="MP123" s="364"/>
      <c r="MQ123" s="364"/>
      <c r="MR123" s="364"/>
      <c r="MS123" s="364"/>
      <c r="MT123" s="364"/>
      <c r="MU123" s="364"/>
      <c r="MV123" s="364"/>
      <c r="MW123" s="364"/>
      <c r="MX123" s="364"/>
      <c r="MY123" s="364"/>
      <c r="MZ123" s="364"/>
      <c r="NA123" s="364"/>
      <c r="NB123" s="364"/>
      <c r="NC123" s="364"/>
      <c r="ND123" s="364"/>
      <c r="NE123" s="364"/>
      <c r="NF123" s="364"/>
      <c r="NG123" s="364"/>
      <c r="NH123" s="364"/>
      <c r="NI123" s="364"/>
      <c r="NJ123" s="364"/>
      <c r="NK123" s="364"/>
      <c r="NL123" s="364"/>
      <c r="NM123" s="364"/>
      <c r="NN123" s="364"/>
      <c r="NO123" s="364"/>
      <c r="NP123" s="364"/>
      <c r="NQ123" s="364"/>
      <c r="NR123" s="364"/>
      <c r="NS123" s="364"/>
      <c r="NT123" s="364"/>
      <c r="NU123" s="364"/>
      <c r="NV123" s="364"/>
      <c r="NW123" s="364"/>
      <c r="NX123" s="364"/>
      <c r="NY123" s="364"/>
      <c r="NZ123" s="364"/>
      <c r="OA123" s="364"/>
      <c r="OB123" s="364"/>
      <c r="OC123" s="364"/>
      <c r="OD123" s="364"/>
      <c r="OE123" s="364"/>
      <c r="OF123" s="364"/>
      <c r="OG123" s="364"/>
      <c r="OH123" s="364"/>
      <c r="OI123" s="364"/>
      <c r="OJ123" s="364"/>
      <c r="OK123" s="364"/>
      <c r="OL123" s="364"/>
      <c r="OM123" s="364"/>
      <c r="ON123" s="364"/>
      <c r="OO123" s="364"/>
      <c r="OP123" s="364"/>
      <c r="OQ123" s="364"/>
      <c r="OR123" s="364"/>
      <c r="OS123" s="364"/>
      <c r="OT123" s="364"/>
      <c r="OU123" s="364"/>
      <c r="OV123" s="364"/>
      <c r="OW123" s="364"/>
      <c r="OX123" s="364"/>
      <c r="OY123" s="364"/>
      <c r="OZ123" s="364"/>
      <c r="PA123" s="364"/>
      <c r="PB123" s="364"/>
      <c r="PC123" s="364"/>
      <c r="PD123" s="364"/>
      <c r="PE123" s="364"/>
      <c r="PF123" s="364"/>
      <c r="PG123" s="364"/>
      <c r="PH123" s="364"/>
      <c r="PI123" s="364"/>
      <c r="PJ123" s="364"/>
      <c r="PK123" s="364"/>
      <c r="PL123" s="364"/>
      <c r="PM123" s="364"/>
    </row>
    <row r="124" spans="1:429" ht="15">
      <c r="A124" s="365" t="s">
        <v>694</v>
      </c>
      <c r="B124" s="364">
        <f t="shared" si="125"/>
        <v>0</v>
      </c>
      <c r="C124" s="364">
        <f t="shared" si="126"/>
        <v>0</v>
      </c>
      <c r="D124" s="364">
        <f t="shared" si="127"/>
        <v>0</v>
      </c>
      <c r="E124" s="364">
        <f t="shared" si="128"/>
        <v>0</v>
      </c>
      <c r="F124" s="364">
        <f t="shared" si="129"/>
        <v>0</v>
      </c>
      <c r="G124" s="364">
        <f t="shared" si="130"/>
        <v>0</v>
      </c>
      <c r="H124" s="364">
        <f t="shared" si="131"/>
        <v>0</v>
      </c>
      <c r="I124" s="364">
        <f t="shared" si="132"/>
        <v>0</v>
      </c>
      <c r="J124" s="364">
        <f t="shared" si="133"/>
        <v>0</v>
      </c>
      <c r="K124" s="364">
        <f t="shared" si="134"/>
        <v>0</v>
      </c>
      <c r="L124" s="364">
        <f t="shared" si="135"/>
        <v>0</v>
      </c>
      <c r="M124" s="364">
        <f t="shared" si="136"/>
        <v>0</v>
      </c>
      <c r="N124" s="364">
        <f t="shared" si="137"/>
        <v>0</v>
      </c>
      <c r="O124" s="364">
        <f t="shared" si="138"/>
        <v>0</v>
      </c>
      <c r="P124" s="364">
        <f t="shared" si="139"/>
        <v>0</v>
      </c>
      <c r="Q124" s="364">
        <f t="shared" si="140"/>
        <v>0</v>
      </c>
      <c r="R124" s="364">
        <f t="shared" si="141"/>
        <v>0</v>
      </c>
      <c r="S124" s="364">
        <f t="shared" si="142"/>
        <v>0</v>
      </c>
      <c r="T124" s="364">
        <f t="shared" si="143"/>
        <v>0</v>
      </c>
      <c r="U124" s="364">
        <f t="shared" si="144"/>
        <v>0</v>
      </c>
      <c r="V124" s="364">
        <f t="shared" si="145"/>
        <v>0</v>
      </c>
      <c r="W124" s="364">
        <f t="shared" si="146"/>
        <v>0</v>
      </c>
      <c r="X124" s="364">
        <f t="shared" si="147"/>
        <v>0</v>
      </c>
      <c r="Y124" s="364">
        <f t="shared" si="148"/>
        <v>0</v>
      </c>
      <c r="Z124" s="364">
        <f t="shared" si="149"/>
        <v>0</v>
      </c>
      <c r="AA124" s="364">
        <f t="shared" si="150"/>
        <v>0</v>
      </c>
      <c r="AB124" s="364">
        <f t="shared" si="151"/>
        <v>0</v>
      </c>
      <c r="AC124" s="364">
        <f t="shared" si="152"/>
        <v>0</v>
      </c>
      <c r="AD124" s="364">
        <f t="shared" si="153"/>
        <v>0</v>
      </c>
      <c r="AE124" s="364">
        <f t="shared" si="154"/>
        <v>0</v>
      </c>
      <c r="AF124" s="364">
        <f t="shared" si="155"/>
        <v>0</v>
      </c>
      <c r="AG124" s="364"/>
      <c r="AH124" s="364"/>
      <c r="AI124" s="364"/>
      <c r="AJ124" s="364"/>
      <c r="AK124" s="364"/>
      <c r="AL124" s="364"/>
      <c r="AM124" s="364"/>
      <c r="AN124" s="364"/>
      <c r="AO124" s="364"/>
      <c r="AP124" s="364"/>
      <c r="AQ124" s="364"/>
      <c r="AR124" s="364"/>
      <c r="AS124" s="364"/>
      <c r="AT124" s="364"/>
      <c r="AU124" s="364"/>
      <c r="AV124" s="364"/>
      <c r="AW124" s="364"/>
      <c r="AX124" s="364"/>
      <c r="AY124" s="364"/>
      <c r="AZ124" s="364"/>
      <c r="BA124" s="364"/>
      <c r="BB124" s="364"/>
      <c r="BC124" s="364"/>
      <c r="BD124" s="364"/>
      <c r="BE124" s="364"/>
      <c r="BF124" s="364"/>
      <c r="BG124" s="364"/>
      <c r="BH124" s="364"/>
      <c r="BI124" s="364"/>
      <c r="BJ124" s="364"/>
      <c r="BK124" s="364"/>
      <c r="BL124" s="364"/>
      <c r="BM124" s="364"/>
      <c r="BN124" s="364"/>
      <c r="BO124" s="364"/>
      <c r="BP124" s="364"/>
      <c r="BQ124" s="364"/>
      <c r="BR124" s="364"/>
      <c r="BS124" s="364"/>
      <c r="BT124" s="364"/>
      <c r="BU124" s="364"/>
      <c r="BV124" s="364"/>
      <c r="BW124" s="364"/>
      <c r="BX124" s="364"/>
      <c r="BY124" s="364"/>
      <c r="BZ124" s="364"/>
      <c r="CA124" s="364"/>
      <c r="CB124" s="364"/>
      <c r="CC124" s="364"/>
      <c r="CD124" s="364"/>
      <c r="CE124" s="364"/>
      <c r="CF124" s="364"/>
      <c r="CG124" s="364"/>
      <c r="CH124" s="364"/>
      <c r="CI124" s="364"/>
      <c r="CJ124" s="364"/>
      <c r="CK124" s="364"/>
      <c r="CL124" s="364"/>
      <c r="CM124" s="364"/>
      <c r="CN124" s="364"/>
      <c r="CO124" s="364"/>
      <c r="CP124" s="364"/>
      <c r="CQ124" s="364"/>
      <c r="CR124" s="364"/>
      <c r="CS124" s="364"/>
      <c r="CT124" s="364"/>
      <c r="CU124" s="364"/>
      <c r="CV124" s="364"/>
      <c r="CW124" s="364"/>
      <c r="CX124" s="364"/>
      <c r="CY124" s="364"/>
      <c r="CZ124" s="364"/>
      <c r="DA124" s="364"/>
      <c r="DB124" s="364"/>
      <c r="DC124" s="364"/>
      <c r="DD124" s="364"/>
      <c r="DE124" s="364"/>
      <c r="DF124" s="364"/>
      <c r="DG124" s="364"/>
      <c r="DH124" s="364"/>
      <c r="DI124" s="364"/>
      <c r="DJ124" s="364"/>
      <c r="DK124" s="364"/>
      <c r="DL124" s="364"/>
      <c r="DM124" s="364"/>
      <c r="DN124" s="364"/>
      <c r="DO124" s="364"/>
      <c r="DP124" s="364"/>
      <c r="DQ124" s="364"/>
      <c r="DR124" s="364"/>
      <c r="DS124" s="364"/>
      <c r="DT124" s="364"/>
      <c r="DU124" s="364"/>
      <c r="DV124" s="364"/>
      <c r="DW124" s="364"/>
      <c r="DX124" s="364"/>
      <c r="DY124" s="364"/>
      <c r="DZ124" s="364"/>
      <c r="EA124" s="364"/>
      <c r="EB124" s="364"/>
      <c r="EC124" s="364"/>
      <c r="ED124" s="364"/>
      <c r="EE124" s="364"/>
      <c r="EF124" s="364"/>
      <c r="EG124" s="364"/>
      <c r="EH124" s="364"/>
      <c r="EI124" s="364"/>
      <c r="EJ124" s="364"/>
      <c r="EK124" s="364"/>
      <c r="EL124" s="364"/>
      <c r="EM124" s="364"/>
      <c r="EN124" s="364"/>
      <c r="EO124" s="364"/>
      <c r="EP124" s="364"/>
      <c r="EQ124" s="364"/>
      <c r="ER124" s="364"/>
      <c r="ES124" s="364"/>
      <c r="ET124" s="364"/>
      <c r="EU124" s="364"/>
      <c r="EV124" s="364"/>
      <c r="EW124" s="364"/>
      <c r="EX124" s="364"/>
      <c r="EY124" s="364"/>
      <c r="EZ124" s="364"/>
      <c r="FA124" s="364"/>
      <c r="FB124" s="364"/>
      <c r="FC124" s="364"/>
      <c r="FD124" s="364"/>
      <c r="FE124" s="364"/>
      <c r="FF124" s="364"/>
      <c r="FG124" s="364"/>
      <c r="FH124" s="364"/>
      <c r="FI124" s="364"/>
      <c r="FJ124" s="364"/>
      <c r="FK124" s="364"/>
      <c r="FL124" s="364"/>
      <c r="FM124" s="364"/>
      <c r="FN124" s="364"/>
      <c r="FO124" s="364"/>
      <c r="FP124" s="364"/>
      <c r="FQ124" s="364"/>
      <c r="FR124" s="364"/>
      <c r="FS124" s="364"/>
      <c r="FT124" s="364"/>
      <c r="FU124" s="364"/>
      <c r="FV124" s="364"/>
      <c r="FW124" s="364"/>
      <c r="FX124" s="364"/>
      <c r="FY124" s="364"/>
      <c r="FZ124" s="364"/>
      <c r="GA124" s="364"/>
      <c r="GB124" s="364"/>
      <c r="GC124" s="364"/>
      <c r="GD124" s="364"/>
      <c r="GE124" s="364"/>
      <c r="GF124" s="364"/>
      <c r="GG124" s="364"/>
      <c r="GH124" s="364"/>
      <c r="GI124" s="364"/>
      <c r="GJ124" s="364"/>
      <c r="GK124" s="364"/>
      <c r="GL124" s="364"/>
      <c r="GM124" s="364"/>
      <c r="GN124" s="364"/>
      <c r="GO124" s="364"/>
      <c r="GP124" s="364"/>
      <c r="GQ124" s="364"/>
      <c r="GR124" s="364"/>
      <c r="GS124" s="364"/>
      <c r="GT124" s="364"/>
      <c r="GU124" s="364"/>
      <c r="GV124" s="364"/>
      <c r="GW124" s="364"/>
      <c r="GX124" s="364"/>
      <c r="GY124" s="364"/>
      <c r="GZ124" s="364"/>
      <c r="HA124" s="364"/>
      <c r="HB124" s="364"/>
      <c r="HC124" s="364"/>
      <c r="HD124" s="364"/>
      <c r="HE124" s="364"/>
      <c r="HF124" s="364"/>
      <c r="HG124" s="364"/>
      <c r="HH124" s="364"/>
      <c r="HI124" s="364"/>
      <c r="HJ124" s="364"/>
      <c r="HK124" s="364"/>
      <c r="HL124" s="364"/>
      <c r="HM124" s="364"/>
      <c r="HN124" s="364"/>
      <c r="HO124" s="364"/>
      <c r="HP124" s="364"/>
      <c r="HQ124" s="364"/>
      <c r="HR124" s="364"/>
      <c r="HS124" s="364"/>
      <c r="HT124" s="364"/>
      <c r="HU124" s="364"/>
      <c r="HV124" s="364"/>
      <c r="HW124" s="364"/>
      <c r="HX124" s="364"/>
      <c r="HY124" s="364"/>
      <c r="HZ124" s="364"/>
      <c r="IA124" s="364"/>
      <c r="IB124" s="364"/>
      <c r="IC124" s="364"/>
      <c r="ID124" s="364"/>
      <c r="IE124" s="364"/>
      <c r="IF124" s="364"/>
      <c r="IG124" s="364"/>
      <c r="IH124" s="364"/>
      <c r="II124" s="364"/>
      <c r="IJ124" s="364"/>
      <c r="IK124" s="364"/>
      <c r="IL124" s="364"/>
      <c r="IM124" s="364"/>
      <c r="IN124" s="364"/>
      <c r="IO124" s="364"/>
      <c r="IP124" s="364"/>
      <c r="IQ124" s="364"/>
      <c r="IR124" s="364"/>
      <c r="IS124" s="364"/>
      <c r="IT124" s="364"/>
      <c r="IU124" s="364"/>
      <c r="IV124" s="364"/>
      <c r="IW124" s="364"/>
      <c r="IX124" s="364"/>
      <c r="IY124" s="364"/>
      <c r="IZ124" s="364"/>
      <c r="JA124" s="364"/>
      <c r="JB124" s="364"/>
      <c r="JC124" s="364"/>
      <c r="JD124" s="364"/>
      <c r="JE124" s="364"/>
      <c r="JF124" s="364"/>
      <c r="JG124" s="364"/>
      <c r="JH124" s="364"/>
      <c r="JI124" s="364"/>
      <c r="JJ124" s="364"/>
      <c r="JK124" s="364"/>
      <c r="JL124" s="364"/>
      <c r="JM124" s="364"/>
      <c r="JN124" s="364"/>
      <c r="JO124" s="364"/>
      <c r="JP124" s="364"/>
      <c r="JQ124" s="364"/>
      <c r="JR124" s="364"/>
      <c r="JS124" s="364"/>
      <c r="JT124" s="364"/>
      <c r="JU124" s="364"/>
      <c r="JV124" s="364"/>
      <c r="JW124" s="364"/>
      <c r="JX124" s="364"/>
      <c r="JY124" s="364"/>
      <c r="JZ124" s="364"/>
      <c r="KA124" s="364"/>
      <c r="KB124" s="364"/>
      <c r="KC124" s="364"/>
      <c r="KD124" s="364"/>
      <c r="KE124" s="364"/>
      <c r="KF124" s="364"/>
      <c r="KG124" s="364"/>
      <c r="KH124" s="364"/>
      <c r="KI124" s="364"/>
      <c r="KJ124" s="364"/>
      <c r="KK124" s="364"/>
      <c r="KL124" s="364"/>
      <c r="KM124" s="364"/>
      <c r="KN124" s="364"/>
      <c r="KO124" s="364"/>
      <c r="KP124" s="364"/>
      <c r="KQ124" s="364"/>
      <c r="KR124" s="364"/>
      <c r="KS124" s="364"/>
      <c r="KT124" s="364"/>
      <c r="KU124" s="364"/>
      <c r="KV124" s="364"/>
      <c r="KW124" s="364"/>
      <c r="KX124" s="364"/>
      <c r="KY124" s="364"/>
      <c r="KZ124" s="364"/>
      <c r="LA124" s="364"/>
      <c r="LB124" s="364"/>
      <c r="LC124" s="364"/>
      <c r="LD124" s="364"/>
      <c r="LE124" s="364"/>
      <c r="LF124" s="364"/>
      <c r="LG124" s="364"/>
      <c r="LH124" s="364"/>
      <c r="LI124" s="364"/>
      <c r="LJ124" s="364"/>
      <c r="LK124" s="364"/>
      <c r="LL124" s="364"/>
      <c r="LM124" s="364"/>
      <c r="LN124" s="364"/>
      <c r="LO124" s="364"/>
      <c r="LP124" s="364"/>
      <c r="LQ124" s="364"/>
      <c r="LR124" s="364"/>
      <c r="LS124" s="364"/>
      <c r="LT124" s="364"/>
      <c r="LU124" s="364"/>
      <c r="LV124" s="364"/>
      <c r="LW124" s="364"/>
      <c r="LX124" s="364"/>
      <c r="LY124" s="364"/>
      <c r="LZ124" s="364"/>
      <c r="MA124" s="364"/>
      <c r="MB124" s="364"/>
      <c r="MC124" s="364"/>
      <c r="MD124" s="364"/>
      <c r="ME124" s="364"/>
      <c r="MF124" s="364"/>
      <c r="MG124" s="364"/>
      <c r="MH124" s="364"/>
      <c r="MI124" s="364"/>
      <c r="MJ124" s="364"/>
      <c r="MK124" s="364"/>
      <c r="ML124" s="364"/>
      <c r="MM124" s="364"/>
      <c r="MN124" s="364"/>
      <c r="MO124" s="364"/>
      <c r="MP124" s="364"/>
      <c r="MQ124" s="364"/>
      <c r="MR124" s="364"/>
      <c r="MS124" s="364"/>
      <c r="MT124" s="364"/>
      <c r="MU124" s="364"/>
      <c r="MV124" s="364"/>
      <c r="MW124" s="364"/>
      <c r="MX124" s="364"/>
      <c r="MY124" s="364"/>
      <c r="MZ124" s="364"/>
      <c r="NA124" s="364"/>
      <c r="NB124" s="364"/>
      <c r="NC124" s="364"/>
      <c r="ND124" s="364"/>
      <c r="NE124" s="364"/>
      <c r="NF124" s="364"/>
      <c r="NG124" s="364"/>
      <c r="NH124" s="364"/>
      <c r="NI124" s="364"/>
      <c r="NJ124" s="364"/>
      <c r="NK124" s="364"/>
      <c r="NL124" s="364"/>
      <c r="NM124" s="364"/>
      <c r="NN124" s="364"/>
      <c r="NO124" s="364"/>
      <c r="NP124" s="364"/>
      <c r="NQ124" s="364"/>
      <c r="NR124" s="364"/>
      <c r="NS124" s="364"/>
      <c r="NT124" s="364"/>
      <c r="NU124" s="364"/>
      <c r="NV124" s="364"/>
      <c r="NW124" s="364"/>
      <c r="NX124" s="364"/>
      <c r="NY124" s="364"/>
      <c r="NZ124" s="364"/>
      <c r="OA124" s="364"/>
      <c r="OB124" s="364"/>
      <c r="OC124" s="364"/>
      <c r="OD124" s="364"/>
      <c r="OE124" s="364"/>
      <c r="OF124" s="364"/>
      <c r="OG124" s="364"/>
      <c r="OH124" s="364"/>
      <c r="OI124" s="364"/>
      <c r="OJ124" s="364"/>
      <c r="OK124" s="364"/>
      <c r="OL124" s="364"/>
      <c r="OM124" s="364"/>
      <c r="ON124" s="364"/>
      <c r="OO124" s="364"/>
      <c r="OP124" s="364"/>
      <c r="OQ124" s="364"/>
      <c r="OR124" s="364"/>
      <c r="OS124" s="364"/>
      <c r="OT124" s="364"/>
      <c r="OU124" s="364"/>
      <c r="OV124" s="364"/>
      <c r="OW124" s="364"/>
      <c r="OX124" s="364"/>
      <c r="OY124" s="364"/>
      <c r="OZ124" s="364"/>
      <c r="PA124" s="364"/>
      <c r="PB124" s="364"/>
      <c r="PC124" s="364"/>
      <c r="PD124" s="364"/>
      <c r="PE124" s="364"/>
      <c r="PF124" s="364"/>
      <c r="PG124" s="364"/>
      <c r="PH124" s="364"/>
      <c r="PI124" s="364"/>
      <c r="PJ124" s="364"/>
      <c r="PK124" s="364"/>
      <c r="PL124" s="364"/>
      <c r="PM124" s="364"/>
    </row>
    <row r="125" spans="1:429" ht="15">
      <c r="A125" s="365" t="s">
        <v>695</v>
      </c>
      <c r="B125" s="364">
        <f t="shared" si="125"/>
        <v>0</v>
      </c>
      <c r="C125" s="364">
        <f t="shared" si="126"/>
        <v>0</v>
      </c>
      <c r="D125" s="364">
        <f t="shared" si="127"/>
        <v>0</v>
      </c>
      <c r="E125" s="364">
        <f t="shared" si="128"/>
        <v>0</v>
      </c>
      <c r="F125" s="364">
        <f t="shared" si="129"/>
        <v>0</v>
      </c>
      <c r="G125" s="364">
        <f t="shared" si="130"/>
        <v>0</v>
      </c>
      <c r="H125" s="364">
        <f t="shared" si="131"/>
        <v>0</v>
      </c>
      <c r="I125" s="364">
        <f t="shared" si="132"/>
        <v>0</v>
      </c>
      <c r="J125" s="364">
        <f t="shared" si="133"/>
        <v>0</v>
      </c>
      <c r="K125" s="364">
        <f t="shared" si="134"/>
        <v>0</v>
      </c>
      <c r="L125" s="364">
        <f t="shared" si="135"/>
        <v>0</v>
      </c>
      <c r="M125" s="364">
        <f t="shared" si="136"/>
        <v>0</v>
      </c>
      <c r="N125" s="364">
        <f t="shared" si="137"/>
        <v>0</v>
      </c>
      <c r="O125" s="364">
        <f t="shared" si="138"/>
        <v>0</v>
      </c>
      <c r="P125" s="364">
        <f t="shared" si="139"/>
        <v>0</v>
      </c>
      <c r="Q125" s="364">
        <f t="shared" si="140"/>
        <v>0</v>
      </c>
      <c r="R125" s="364">
        <f t="shared" si="141"/>
        <v>0</v>
      </c>
      <c r="S125" s="364">
        <f t="shared" si="142"/>
        <v>0</v>
      </c>
      <c r="T125" s="364">
        <f t="shared" si="143"/>
        <v>0</v>
      </c>
      <c r="U125" s="364">
        <f t="shared" si="144"/>
        <v>0</v>
      </c>
      <c r="V125" s="364">
        <f t="shared" si="145"/>
        <v>0</v>
      </c>
      <c r="W125" s="364">
        <f t="shared" si="146"/>
        <v>0</v>
      </c>
      <c r="X125" s="364">
        <f t="shared" si="147"/>
        <v>0</v>
      </c>
      <c r="Y125" s="364">
        <f t="shared" si="148"/>
        <v>0</v>
      </c>
      <c r="Z125" s="364">
        <f t="shared" si="149"/>
        <v>0</v>
      </c>
      <c r="AA125" s="364">
        <f t="shared" si="150"/>
        <v>0</v>
      </c>
      <c r="AB125" s="364">
        <f t="shared" si="151"/>
        <v>0</v>
      </c>
      <c r="AC125" s="364">
        <f t="shared" si="152"/>
        <v>0</v>
      </c>
      <c r="AD125" s="364">
        <f t="shared" si="153"/>
        <v>0</v>
      </c>
      <c r="AE125" s="364">
        <f t="shared" si="154"/>
        <v>0</v>
      </c>
      <c r="AF125" s="364">
        <f t="shared" si="155"/>
        <v>0</v>
      </c>
      <c r="AG125" s="364"/>
      <c r="AH125" s="364"/>
      <c r="AI125" s="364"/>
      <c r="AJ125" s="364"/>
      <c r="AK125" s="364"/>
      <c r="AL125" s="364"/>
      <c r="AM125" s="364"/>
      <c r="AN125" s="364"/>
      <c r="AO125" s="364"/>
      <c r="AP125" s="364"/>
      <c r="AQ125" s="364"/>
      <c r="AR125" s="364"/>
      <c r="AS125" s="364"/>
      <c r="AT125" s="364"/>
      <c r="AU125" s="364"/>
      <c r="AV125" s="364"/>
      <c r="AW125" s="364"/>
      <c r="AX125" s="364"/>
      <c r="AY125" s="364"/>
      <c r="AZ125" s="364"/>
      <c r="BA125" s="364"/>
      <c r="BB125" s="364"/>
      <c r="BC125" s="364"/>
      <c r="BD125" s="364"/>
      <c r="BE125" s="364"/>
      <c r="BF125" s="364"/>
      <c r="BG125" s="364"/>
      <c r="BH125" s="364"/>
      <c r="BI125" s="364"/>
      <c r="BJ125" s="364"/>
      <c r="BK125" s="364"/>
      <c r="BL125" s="364"/>
      <c r="BM125" s="364"/>
      <c r="BN125" s="364"/>
      <c r="BO125" s="364"/>
      <c r="BP125" s="364"/>
      <c r="BQ125" s="364"/>
      <c r="BR125" s="364"/>
      <c r="BS125" s="364"/>
      <c r="BT125" s="364"/>
      <c r="BU125" s="364"/>
      <c r="BV125" s="364"/>
      <c r="BW125" s="364"/>
      <c r="BX125" s="364"/>
      <c r="BY125" s="364"/>
      <c r="BZ125" s="364"/>
      <c r="CA125" s="364"/>
      <c r="CB125" s="364"/>
      <c r="CC125" s="364"/>
      <c r="CD125" s="364"/>
      <c r="CE125" s="364"/>
      <c r="CF125" s="364"/>
      <c r="CG125" s="364"/>
      <c r="CH125" s="364"/>
      <c r="CI125" s="364"/>
      <c r="CJ125" s="364"/>
      <c r="CK125" s="364"/>
      <c r="CL125" s="364"/>
      <c r="CM125" s="364"/>
      <c r="CN125" s="364"/>
      <c r="CO125" s="364"/>
      <c r="CP125" s="364"/>
      <c r="CQ125" s="364"/>
      <c r="CR125" s="364"/>
      <c r="CS125" s="364"/>
      <c r="CT125" s="364"/>
      <c r="CU125" s="364"/>
      <c r="CV125" s="364"/>
      <c r="CW125" s="364"/>
      <c r="CX125" s="364"/>
      <c r="CY125" s="364"/>
      <c r="CZ125" s="364"/>
      <c r="DA125" s="364"/>
      <c r="DB125" s="364"/>
      <c r="DC125" s="364"/>
      <c r="DD125" s="364"/>
      <c r="DE125" s="364"/>
      <c r="DF125" s="364"/>
      <c r="DG125" s="364"/>
      <c r="DH125" s="364"/>
      <c r="DI125" s="364"/>
      <c r="DJ125" s="364"/>
      <c r="DK125" s="364"/>
      <c r="DL125" s="364"/>
      <c r="DM125" s="364"/>
      <c r="DN125" s="364"/>
      <c r="DO125" s="364"/>
      <c r="DP125" s="364"/>
      <c r="DQ125" s="364"/>
      <c r="DR125" s="364"/>
      <c r="DS125" s="364"/>
      <c r="DT125" s="364"/>
      <c r="DU125" s="364"/>
      <c r="DV125" s="364"/>
      <c r="DW125" s="364"/>
      <c r="DX125" s="364"/>
      <c r="DY125" s="364"/>
      <c r="DZ125" s="364"/>
      <c r="EA125" s="364"/>
      <c r="EB125" s="364"/>
      <c r="EC125" s="364"/>
      <c r="ED125" s="364"/>
      <c r="EE125" s="364"/>
      <c r="EF125" s="364"/>
      <c r="EG125" s="364"/>
      <c r="EH125" s="364"/>
      <c r="EI125" s="364"/>
      <c r="EJ125" s="364"/>
      <c r="EK125" s="364"/>
      <c r="EL125" s="364"/>
      <c r="EM125" s="364"/>
      <c r="EN125" s="364"/>
      <c r="EO125" s="364"/>
      <c r="EP125" s="364"/>
      <c r="EQ125" s="364"/>
      <c r="ER125" s="364"/>
      <c r="ES125" s="364"/>
      <c r="ET125" s="364"/>
      <c r="EU125" s="364"/>
      <c r="EV125" s="364"/>
      <c r="EW125" s="364"/>
      <c r="EX125" s="364"/>
      <c r="EY125" s="364"/>
      <c r="EZ125" s="364"/>
      <c r="FA125" s="364"/>
      <c r="FB125" s="364"/>
      <c r="FC125" s="364"/>
      <c r="FD125" s="364"/>
      <c r="FE125" s="364"/>
      <c r="FF125" s="364"/>
      <c r="FG125" s="364"/>
      <c r="FH125" s="364"/>
      <c r="FI125" s="364"/>
      <c r="FJ125" s="364"/>
      <c r="FK125" s="364"/>
      <c r="FL125" s="364"/>
      <c r="FM125" s="364"/>
      <c r="FN125" s="364"/>
      <c r="FO125" s="364"/>
      <c r="FP125" s="364"/>
      <c r="FQ125" s="364"/>
      <c r="FR125" s="364"/>
      <c r="FS125" s="364"/>
      <c r="FT125" s="364"/>
      <c r="FU125" s="364"/>
      <c r="FV125" s="364"/>
      <c r="FW125" s="364"/>
      <c r="FX125" s="364"/>
      <c r="FY125" s="364"/>
      <c r="FZ125" s="364"/>
      <c r="GA125" s="364"/>
      <c r="GB125" s="364"/>
      <c r="GC125" s="364"/>
      <c r="GD125" s="364"/>
      <c r="GE125" s="364"/>
      <c r="GF125" s="364"/>
      <c r="GG125" s="364"/>
      <c r="GH125" s="364"/>
      <c r="GI125" s="364"/>
      <c r="GJ125" s="364"/>
      <c r="GK125" s="364"/>
      <c r="GL125" s="364"/>
      <c r="GM125" s="364"/>
      <c r="GN125" s="364"/>
      <c r="GO125" s="364"/>
      <c r="GP125" s="364"/>
      <c r="GQ125" s="364"/>
      <c r="GR125" s="364"/>
      <c r="GS125" s="364"/>
      <c r="GT125" s="364"/>
      <c r="GU125" s="364"/>
      <c r="GV125" s="364"/>
      <c r="GW125" s="364"/>
      <c r="GX125" s="364"/>
      <c r="GY125" s="364"/>
      <c r="GZ125" s="364"/>
      <c r="HA125" s="364"/>
      <c r="HB125" s="364"/>
      <c r="HC125" s="364"/>
      <c r="HD125" s="364"/>
      <c r="HE125" s="364"/>
      <c r="HF125" s="364"/>
      <c r="HG125" s="364"/>
      <c r="HH125" s="364"/>
      <c r="HI125" s="364"/>
      <c r="HJ125" s="364"/>
      <c r="HK125" s="364"/>
      <c r="HL125" s="364"/>
      <c r="HM125" s="364"/>
      <c r="HN125" s="364"/>
      <c r="HO125" s="364"/>
      <c r="HP125" s="364"/>
      <c r="HQ125" s="364"/>
      <c r="HR125" s="364"/>
      <c r="HS125" s="364"/>
      <c r="HT125" s="364"/>
      <c r="HU125" s="364"/>
      <c r="HV125" s="364"/>
      <c r="HW125" s="364"/>
      <c r="HX125" s="364"/>
      <c r="HY125" s="364"/>
      <c r="HZ125" s="364"/>
      <c r="IA125" s="364"/>
      <c r="IB125" s="364"/>
      <c r="IC125" s="364"/>
      <c r="ID125" s="364"/>
      <c r="IE125" s="364"/>
      <c r="IF125" s="364"/>
      <c r="IG125" s="364"/>
      <c r="IH125" s="364"/>
      <c r="II125" s="364"/>
      <c r="IJ125" s="364"/>
      <c r="IK125" s="364"/>
      <c r="IL125" s="364"/>
      <c r="IM125" s="364"/>
      <c r="IN125" s="364"/>
      <c r="IO125" s="364"/>
      <c r="IP125" s="364"/>
      <c r="IQ125" s="364"/>
      <c r="IR125" s="364"/>
      <c r="IS125" s="364"/>
      <c r="IT125" s="364"/>
      <c r="IU125" s="364"/>
      <c r="IV125" s="364"/>
      <c r="IW125" s="364"/>
      <c r="IX125" s="364"/>
      <c r="IY125" s="364"/>
      <c r="IZ125" s="364"/>
      <c r="JA125" s="364"/>
      <c r="JB125" s="364"/>
      <c r="JC125" s="364"/>
      <c r="JD125" s="364"/>
      <c r="JE125" s="364"/>
      <c r="JF125" s="364"/>
      <c r="JG125" s="364"/>
      <c r="JH125" s="364"/>
      <c r="JI125" s="364"/>
      <c r="JJ125" s="364"/>
      <c r="JK125" s="364"/>
      <c r="JL125" s="364"/>
      <c r="JM125" s="364"/>
      <c r="JN125" s="364"/>
      <c r="JO125" s="364"/>
      <c r="JP125" s="364"/>
      <c r="JQ125" s="364"/>
      <c r="JR125" s="364"/>
      <c r="JS125" s="364"/>
      <c r="JT125" s="364"/>
      <c r="JU125" s="364"/>
      <c r="JV125" s="364"/>
      <c r="JW125" s="364"/>
      <c r="JX125" s="364"/>
      <c r="JY125" s="364"/>
      <c r="JZ125" s="364"/>
      <c r="KA125" s="364"/>
      <c r="KB125" s="364"/>
      <c r="KC125" s="364"/>
      <c r="KD125" s="364"/>
      <c r="KE125" s="364"/>
      <c r="KF125" s="364"/>
      <c r="KG125" s="364"/>
      <c r="KH125" s="364"/>
      <c r="KI125" s="364"/>
      <c r="KJ125" s="364"/>
      <c r="KK125" s="364"/>
      <c r="KL125" s="364"/>
      <c r="KM125" s="364"/>
      <c r="KN125" s="364"/>
      <c r="KO125" s="364"/>
      <c r="KP125" s="364"/>
      <c r="KQ125" s="364"/>
      <c r="KR125" s="364"/>
      <c r="KS125" s="364"/>
      <c r="KT125" s="364"/>
      <c r="KU125" s="364"/>
      <c r="KV125" s="364"/>
      <c r="KW125" s="364"/>
      <c r="KX125" s="364"/>
      <c r="KY125" s="364"/>
      <c r="KZ125" s="364"/>
      <c r="LA125" s="364"/>
      <c r="LB125" s="364"/>
      <c r="LC125" s="364"/>
      <c r="LD125" s="364"/>
      <c r="LE125" s="364"/>
      <c r="LF125" s="364"/>
      <c r="LG125" s="364"/>
      <c r="LH125" s="364"/>
      <c r="LI125" s="364"/>
      <c r="LJ125" s="364"/>
      <c r="LK125" s="364"/>
      <c r="LL125" s="364"/>
      <c r="LM125" s="364"/>
      <c r="LN125" s="364"/>
      <c r="LO125" s="364"/>
      <c r="LP125" s="364"/>
      <c r="LQ125" s="364"/>
      <c r="LR125" s="364"/>
      <c r="LS125" s="364"/>
      <c r="LT125" s="364"/>
      <c r="LU125" s="364"/>
      <c r="LV125" s="364"/>
      <c r="LW125" s="364"/>
      <c r="LX125" s="364"/>
      <c r="LY125" s="364"/>
      <c r="LZ125" s="364"/>
      <c r="MA125" s="364"/>
      <c r="MB125" s="364"/>
      <c r="MC125" s="364"/>
      <c r="MD125" s="364"/>
      <c r="ME125" s="364"/>
      <c r="MF125" s="364"/>
      <c r="MG125" s="364"/>
      <c r="MH125" s="364"/>
      <c r="MI125" s="364"/>
      <c r="MJ125" s="364"/>
      <c r="MK125" s="364"/>
      <c r="ML125" s="364"/>
      <c r="MM125" s="364"/>
      <c r="MN125" s="364"/>
      <c r="MO125" s="364"/>
      <c r="MP125" s="364"/>
      <c r="MQ125" s="364"/>
      <c r="MR125" s="364"/>
      <c r="MS125" s="364"/>
      <c r="MT125" s="364"/>
      <c r="MU125" s="364"/>
      <c r="MV125" s="364"/>
      <c r="MW125" s="364"/>
      <c r="MX125" s="364"/>
      <c r="MY125" s="364"/>
      <c r="MZ125" s="364"/>
      <c r="NA125" s="364"/>
      <c r="NB125" s="364"/>
      <c r="NC125" s="364"/>
      <c r="ND125" s="364"/>
      <c r="NE125" s="364"/>
      <c r="NF125" s="364"/>
      <c r="NG125" s="364"/>
      <c r="NH125" s="364"/>
      <c r="NI125" s="364"/>
      <c r="NJ125" s="364"/>
      <c r="NK125" s="364"/>
      <c r="NL125" s="364"/>
      <c r="NM125" s="364"/>
      <c r="NN125" s="364"/>
      <c r="NO125" s="364"/>
      <c r="NP125" s="364"/>
      <c r="NQ125" s="364"/>
      <c r="NR125" s="364"/>
      <c r="NS125" s="364"/>
      <c r="NT125" s="364"/>
      <c r="NU125" s="364"/>
      <c r="NV125" s="364"/>
      <c r="NW125" s="364"/>
      <c r="NX125" s="364"/>
      <c r="NY125" s="364"/>
      <c r="NZ125" s="364"/>
      <c r="OA125" s="364"/>
      <c r="OB125" s="364"/>
      <c r="OC125" s="364"/>
      <c r="OD125" s="364"/>
      <c r="OE125" s="364"/>
      <c r="OF125" s="364"/>
      <c r="OG125" s="364"/>
      <c r="OH125" s="364"/>
      <c r="OI125" s="364"/>
      <c r="OJ125" s="364"/>
      <c r="OK125" s="364"/>
      <c r="OL125" s="364"/>
      <c r="OM125" s="364"/>
      <c r="ON125" s="364"/>
      <c r="OO125" s="364"/>
      <c r="OP125" s="364"/>
      <c r="OQ125" s="364"/>
      <c r="OR125" s="364"/>
      <c r="OS125" s="364"/>
      <c r="OT125" s="364"/>
      <c r="OU125" s="364"/>
      <c r="OV125" s="364"/>
      <c r="OW125" s="364"/>
      <c r="OX125" s="364"/>
      <c r="OY125" s="364"/>
      <c r="OZ125" s="364"/>
      <c r="PA125" s="364"/>
      <c r="PB125" s="364"/>
      <c r="PC125" s="364"/>
      <c r="PD125" s="364"/>
      <c r="PE125" s="364"/>
      <c r="PF125" s="364"/>
      <c r="PG125" s="364"/>
      <c r="PH125" s="364"/>
      <c r="PI125" s="364"/>
      <c r="PJ125" s="364"/>
      <c r="PK125" s="364"/>
      <c r="PL125" s="364"/>
      <c r="PM125" s="364"/>
    </row>
    <row r="126" spans="1:429" ht="15">
      <c r="A126" s="363" t="s">
        <v>696</v>
      </c>
      <c r="B126" s="364">
        <f t="shared" si="125"/>
        <v>0</v>
      </c>
      <c r="C126" s="364">
        <f t="shared" si="126"/>
        <v>0</v>
      </c>
      <c r="D126" s="364">
        <f t="shared" si="127"/>
        <v>0</v>
      </c>
      <c r="E126" s="364">
        <f t="shared" si="128"/>
        <v>0</v>
      </c>
      <c r="F126" s="364">
        <f t="shared" si="129"/>
        <v>0</v>
      </c>
      <c r="G126" s="364">
        <f t="shared" si="130"/>
        <v>0</v>
      </c>
      <c r="H126" s="364">
        <f t="shared" si="131"/>
        <v>0</v>
      </c>
      <c r="I126" s="364">
        <f t="shared" si="132"/>
        <v>0</v>
      </c>
      <c r="J126" s="364">
        <f t="shared" si="133"/>
        <v>0</v>
      </c>
      <c r="K126" s="364">
        <f t="shared" si="134"/>
        <v>0</v>
      </c>
      <c r="L126" s="364">
        <f t="shared" si="135"/>
        <v>0</v>
      </c>
      <c r="M126" s="364">
        <f t="shared" si="136"/>
        <v>0</v>
      </c>
      <c r="N126" s="364">
        <f t="shared" si="137"/>
        <v>0</v>
      </c>
      <c r="O126" s="364">
        <f t="shared" si="138"/>
        <v>0</v>
      </c>
      <c r="P126" s="364">
        <f t="shared" si="139"/>
        <v>0</v>
      </c>
      <c r="Q126" s="364">
        <f t="shared" si="140"/>
        <v>0</v>
      </c>
      <c r="R126" s="364">
        <f t="shared" si="141"/>
        <v>0</v>
      </c>
      <c r="S126" s="364">
        <f t="shared" si="142"/>
        <v>0</v>
      </c>
      <c r="T126" s="364">
        <f t="shared" si="143"/>
        <v>0</v>
      </c>
      <c r="U126" s="364">
        <f t="shared" si="144"/>
        <v>0</v>
      </c>
      <c r="V126" s="364">
        <f t="shared" si="145"/>
        <v>0</v>
      </c>
      <c r="W126" s="364">
        <f t="shared" si="146"/>
        <v>0</v>
      </c>
      <c r="X126" s="364">
        <f t="shared" si="147"/>
        <v>0</v>
      </c>
      <c r="Y126" s="364">
        <f t="shared" si="148"/>
        <v>0</v>
      </c>
      <c r="Z126" s="364">
        <f t="shared" si="149"/>
        <v>0</v>
      </c>
      <c r="AA126" s="364">
        <f t="shared" si="150"/>
        <v>4.3620000000000003E-4</v>
      </c>
      <c r="AB126" s="364">
        <f t="shared" si="151"/>
        <v>0</v>
      </c>
      <c r="AC126" s="364">
        <f t="shared" si="152"/>
        <v>4.1717999999999998E-3</v>
      </c>
      <c r="AD126" s="364">
        <f t="shared" si="153"/>
        <v>0</v>
      </c>
      <c r="AE126" s="364">
        <f t="shared" si="154"/>
        <v>0</v>
      </c>
      <c r="AF126" s="364">
        <f t="shared" si="155"/>
        <v>0</v>
      </c>
      <c r="AG126" s="364"/>
      <c r="AH126" s="364"/>
      <c r="AI126" s="364"/>
      <c r="AJ126" s="364"/>
      <c r="AK126" s="364"/>
      <c r="AL126" s="364"/>
      <c r="AM126" s="364"/>
      <c r="AN126" s="364"/>
      <c r="AO126" s="364"/>
      <c r="AP126" s="364"/>
      <c r="AQ126" s="364"/>
      <c r="AR126" s="364"/>
      <c r="AS126" s="364"/>
      <c r="AT126" s="364"/>
      <c r="AU126" s="364"/>
      <c r="AV126" s="364"/>
      <c r="AW126" s="364"/>
      <c r="AX126" s="364"/>
      <c r="AY126" s="364"/>
      <c r="AZ126" s="364"/>
      <c r="BA126" s="364"/>
      <c r="BB126" s="364"/>
      <c r="BC126" s="364"/>
      <c r="BD126" s="364"/>
      <c r="BE126" s="364"/>
      <c r="BF126" s="364"/>
      <c r="BG126" s="364"/>
      <c r="BH126" s="364"/>
      <c r="BI126" s="364"/>
      <c r="BJ126" s="364"/>
      <c r="BK126" s="364"/>
      <c r="BL126" s="364"/>
      <c r="BM126" s="364"/>
      <c r="BN126" s="364"/>
      <c r="BO126" s="364"/>
      <c r="BP126" s="364"/>
      <c r="BQ126" s="364"/>
      <c r="BR126" s="364"/>
      <c r="BS126" s="364"/>
      <c r="BT126" s="364"/>
      <c r="BU126" s="364"/>
      <c r="BV126" s="364"/>
      <c r="BW126" s="364"/>
      <c r="BX126" s="364"/>
      <c r="BY126" s="364"/>
      <c r="BZ126" s="364"/>
      <c r="CA126" s="364"/>
      <c r="CB126" s="364"/>
      <c r="CC126" s="364"/>
      <c r="CD126" s="364"/>
      <c r="CE126" s="364"/>
      <c r="CF126" s="364"/>
      <c r="CG126" s="364"/>
      <c r="CH126" s="364"/>
      <c r="CI126" s="364"/>
      <c r="CJ126" s="364"/>
      <c r="CK126" s="364"/>
      <c r="CL126" s="364"/>
      <c r="CM126" s="364"/>
      <c r="CN126" s="364"/>
      <c r="CO126" s="364"/>
      <c r="CP126" s="364"/>
      <c r="CQ126" s="364"/>
      <c r="CR126" s="364"/>
      <c r="CS126" s="364"/>
      <c r="CT126" s="364"/>
      <c r="CU126" s="364"/>
      <c r="CV126" s="364"/>
      <c r="CW126" s="364"/>
      <c r="CX126" s="364"/>
      <c r="CY126" s="364"/>
      <c r="CZ126" s="364"/>
      <c r="DA126" s="364"/>
      <c r="DB126" s="364"/>
      <c r="DC126" s="364"/>
      <c r="DD126" s="364"/>
      <c r="DE126" s="364"/>
      <c r="DF126" s="364"/>
      <c r="DG126" s="364"/>
      <c r="DH126" s="364"/>
      <c r="DI126" s="364"/>
      <c r="DJ126" s="364"/>
      <c r="DK126" s="364"/>
      <c r="DL126" s="364"/>
      <c r="DM126" s="364"/>
      <c r="DN126" s="364"/>
      <c r="DO126" s="364"/>
      <c r="DP126" s="364"/>
      <c r="DQ126" s="364"/>
      <c r="DR126" s="364"/>
      <c r="DS126" s="364"/>
      <c r="DT126" s="364"/>
      <c r="DU126" s="364"/>
      <c r="DV126" s="364"/>
      <c r="DW126" s="364"/>
      <c r="DX126" s="364"/>
      <c r="DY126" s="364"/>
      <c r="DZ126" s="364"/>
      <c r="EA126" s="364"/>
      <c r="EB126" s="364"/>
      <c r="EC126" s="364"/>
      <c r="ED126" s="364"/>
      <c r="EE126" s="364"/>
      <c r="EF126" s="364"/>
      <c r="EG126" s="364"/>
      <c r="EH126" s="364"/>
      <c r="EI126" s="364"/>
      <c r="EJ126" s="364"/>
      <c r="EK126" s="364"/>
      <c r="EL126" s="364"/>
      <c r="EM126" s="364"/>
      <c r="EN126" s="364"/>
      <c r="EO126" s="364"/>
      <c r="EP126" s="364"/>
      <c r="EQ126" s="364"/>
      <c r="ER126" s="364"/>
      <c r="ES126" s="364"/>
      <c r="ET126" s="364"/>
      <c r="EU126" s="364"/>
      <c r="EV126" s="364"/>
      <c r="EW126" s="364"/>
      <c r="EX126" s="364"/>
      <c r="EY126" s="364"/>
      <c r="EZ126" s="364"/>
      <c r="FA126" s="364"/>
      <c r="FB126" s="364"/>
      <c r="FC126" s="364"/>
      <c r="FD126" s="364"/>
      <c r="FE126" s="364"/>
      <c r="FF126" s="364"/>
      <c r="FG126" s="364"/>
      <c r="FH126" s="364"/>
      <c r="FI126" s="364"/>
      <c r="FJ126" s="364"/>
      <c r="FK126" s="364"/>
      <c r="FL126" s="364"/>
      <c r="FM126" s="364"/>
      <c r="FN126" s="364"/>
      <c r="FO126" s="364"/>
      <c r="FP126" s="364"/>
      <c r="FQ126" s="364"/>
      <c r="FR126" s="364"/>
      <c r="FS126" s="364"/>
      <c r="FT126" s="364"/>
      <c r="FU126" s="364"/>
      <c r="FV126" s="364"/>
      <c r="FW126" s="364"/>
      <c r="FX126" s="364"/>
      <c r="FY126" s="364"/>
      <c r="FZ126" s="364"/>
      <c r="GA126" s="364"/>
      <c r="GB126" s="364"/>
      <c r="GC126" s="364"/>
      <c r="GD126" s="364"/>
      <c r="GE126" s="364"/>
      <c r="GF126" s="364"/>
      <c r="GG126" s="364"/>
      <c r="GH126" s="364"/>
      <c r="GI126" s="364"/>
      <c r="GJ126" s="364"/>
      <c r="GK126" s="364"/>
      <c r="GL126" s="364"/>
      <c r="GM126" s="364"/>
      <c r="GN126" s="364"/>
      <c r="GO126" s="364"/>
      <c r="GP126" s="364"/>
      <c r="GQ126" s="364"/>
      <c r="GR126" s="364"/>
      <c r="GS126" s="364"/>
      <c r="GT126" s="364"/>
      <c r="GU126" s="364"/>
      <c r="GV126" s="364"/>
      <c r="GW126" s="364"/>
      <c r="GX126" s="364"/>
      <c r="GY126" s="364"/>
      <c r="GZ126" s="364"/>
      <c r="HA126" s="364"/>
      <c r="HB126" s="364"/>
      <c r="HC126" s="364"/>
      <c r="HD126" s="364"/>
      <c r="HE126" s="364"/>
      <c r="HF126" s="364"/>
      <c r="HG126" s="364"/>
      <c r="HH126" s="364"/>
      <c r="HI126" s="364"/>
      <c r="HJ126" s="364"/>
      <c r="HK126" s="364"/>
      <c r="HL126" s="364"/>
      <c r="HM126" s="364"/>
      <c r="HN126" s="364"/>
      <c r="HO126" s="364"/>
      <c r="HP126" s="364"/>
      <c r="HQ126" s="364"/>
      <c r="HR126" s="364"/>
      <c r="HS126" s="364"/>
      <c r="HT126" s="364"/>
      <c r="HU126" s="364"/>
      <c r="HV126" s="364"/>
      <c r="HW126" s="364"/>
      <c r="HX126" s="364"/>
      <c r="HY126" s="364"/>
      <c r="HZ126" s="364"/>
      <c r="IA126" s="364"/>
      <c r="IB126" s="364"/>
      <c r="IC126" s="364"/>
      <c r="ID126" s="364"/>
      <c r="IE126" s="364"/>
      <c r="IF126" s="364"/>
      <c r="IG126" s="364"/>
      <c r="IH126" s="364"/>
      <c r="II126" s="364"/>
      <c r="IJ126" s="364"/>
      <c r="IK126" s="364"/>
      <c r="IL126" s="364"/>
      <c r="IM126" s="364"/>
      <c r="IN126" s="364"/>
      <c r="IO126" s="364"/>
      <c r="IP126" s="364"/>
      <c r="IQ126" s="364"/>
      <c r="IR126" s="364"/>
      <c r="IS126" s="364"/>
      <c r="IT126" s="364"/>
      <c r="IU126" s="364"/>
      <c r="IV126" s="364"/>
      <c r="IW126" s="364"/>
      <c r="IX126" s="364"/>
      <c r="IY126" s="364"/>
      <c r="IZ126" s="364"/>
      <c r="JA126" s="364"/>
      <c r="JB126" s="364"/>
      <c r="JC126" s="364"/>
      <c r="JD126" s="364"/>
      <c r="JE126" s="364"/>
      <c r="JF126" s="364"/>
      <c r="JG126" s="364"/>
      <c r="JH126" s="364"/>
      <c r="JI126" s="364"/>
      <c r="JJ126" s="364"/>
      <c r="JK126" s="364"/>
      <c r="JL126" s="364"/>
      <c r="JM126" s="364"/>
      <c r="JN126" s="364"/>
      <c r="JO126" s="364"/>
      <c r="JP126" s="364"/>
      <c r="JQ126" s="364"/>
      <c r="JR126" s="364"/>
      <c r="JS126" s="364"/>
      <c r="JT126" s="364"/>
      <c r="JU126" s="364"/>
      <c r="JV126" s="364"/>
      <c r="JW126" s="364"/>
      <c r="JX126" s="364"/>
      <c r="JY126" s="364"/>
      <c r="JZ126" s="364"/>
      <c r="KA126" s="364"/>
      <c r="KB126" s="364"/>
      <c r="KC126" s="364"/>
      <c r="KD126" s="364"/>
      <c r="KE126" s="364"/>
      <c r="KF126" s="364"/>
      <c r="KG126" s="364"/>
      <c r="KH126" s="364"/>
      <c r="KI126" s="364"/>
      <c r="KJ126" s="364"/>
      <c r="KK126" s="364"/>
      <c r="KL126" s="364"/>
      <c r="KM126" s="364"/>
      <c r="KN126" s="364"/>
      <c r="KO126" s="364"/>
      <c r="KP126" s="364"/>
      <c r="KQ126" s="364"/>
      <c r="KR126" s="364"/>
      <c r="KS126" s="364"/>
      <c r="KT126" s="364"/>
      <c r="KU126" s="364"/>
      <c r="KV126" s="364"/>
      <c r="KW126" s="364"/>
      <c r="KX126" s="364"/>
      <c r="KY126" s="364"/>
      <c r="KZ126" s="364"/>
      <c r="LA126" s="364"/>
      <c r="LB126" s="364"/>
      <c r="LC126" s="364"/>
      <c r="LD126" s="364"/>
      <c r="LE126" s="364"/>
      <c r="LF126" s="364"/>
      <c r="LG126" s="364"/>
      <c r="LH126" s="364"/>
      <c r="LI126" s="364"/>
      <c r="LJ126" s="364"/>
      <c r="LK126" s="364"/>
      <c r="LL126" s="364"/>
      <c r="LM126" s="364"/>
      <c r="LN126" s="364"/>
      <c r="LO126" s="364"/>
      <c r="LP126" s="364"/>
      <c r="LQ126" s="364"/>
      <c r="LR126" s="364"/>
      <c r="LS126" s="364"/>
      <c r="LT126" s="364"/>
      <c r="LU126" s="364"/>
      <c r="LV126" s="364"/>
      <c r="LW126" s="364"/>
      <c r="LX126" s="364"/>
      <c r="LY126" s="364"/>
      <c r="LZ126" s="364"/>
      <c r="MA126" s="364"/>
      <c r="MB126" s="364"/>
      <c r="MC126" s="364">
        <v>0.29580000000000001</v>
      </c>
      <c r="MD126" s="364">
        <v>0.1404</v>
      </c>
      <c r="ME126" s="364"/>
      <c r="MF126" s="364"/>
      <c r="MG126" s="364"/>
      <c r="MH126" s="364"/>
      <c r="MI126" s="364"/>
      <c r="MJ126" s="364"/>
      <c r="MK126" s="364"/>
      <c r="ML126" s="364"/>
      <c r="MM126" s="364"/>
      <c r="MN126" s="364"/>
      <c r="MO126" s="364"/>
      <c r="MP126" s="364"/>
      <c r="MQ126" s="364"/>
      <c r="MR126" s="364"/>
      <c r="MS126" s="364"/>
      <c r="MT126" s="364"/>
      <c r="MU126" s="364"/>
      <c r="MV126" s="364"/>
      <c r="MW126" s="364"/>
      <c r="MX126" s="364"/>
      <c r="MY126" s="364"/>
      <c r="MZ126" s="364">
        <v>0.13320000000000001</v>
      </c>
      <c r="NA126" s="364"/>
      <c r="NB126" s="364">
        <v>4.0385999999999997</v>
      </c>
      <c r="NC126" s="364"/>
      <c r="ND126" s="364"/>
      <c r="NE126" s="364"/>
      <c r="NF126" s="364"/>
      <c r="NG126" s="364"/>
      <c r="NH126" s="364"/>
      <c r="NI126" s="364"/>
      <c r="NJ126" s="364"/>
      <c r="NK126" s="364"/>
      <c r="NL126" s="364"/>
      <c r="NM126" s="364"/>
      <c r="NN126" s="364"/>
      <c r="NO126" s="364"/>
      <c r="NP126" s="364"/>
      <c r="NQ126" s="364"/>
      <c r="NR126" s="364"/>
      <c r="NS126" s="364"/>
      <c r="NT126" s="364"/>
      <c r="NU126" s="364"/>
      <c r="NV126" s="364"/>
      <c r="NW126" s="364"/>
      <c r="NX126" s="364"/>
      <c r="NY126" s="364"/>
      <c r="NZ126" s="364"/>
      <c r="OA126" s="364"/>
      <c r="OB126" s="364"/>
      <c r="OC126" s="364"/>
      <c r="OD126" s="364"/>
      <c r="OE126" s="364"/>
      <c r="OF126" s="364"/>
      <c r="OG126" s="364"/>
      <c r="OH126" s="364"/>
      <c r="OI126" s="364"/>
      <c r="OJ126" s="364"/>
      <c r="OK126" s="364"/>
      <c r="OL126" s="364"/>
      <c r="OM126" s="364"/>
      <c r="ON126" s="364"/>
      <c r="OO126" s="364"/>
      <c r="OP126" s="364"/>
      <c r="OQ126" s="364"/>
      <c r="OR126" s="364"/>
      <c r="OS126" s="364"/>
      <c r="OT126" s="364"/>
      <c r="OU126" s="364"/>
      <c r="OV126" s="364"/>
      <c r="OW126" s="364"/>
      <c r="OX126" s="364"/>
      <c r="OY126" s="364"/>
      <c r="OZ126" s="364"/>
      <c r="PA126" s="364"/>
      <c r="PB126" s="364"/>
      <c r="PC126" s="364"/>
      <c r="PD126" s="364"/>
      <c r="PE126" s="364"/>
      <c r="PF126" s="364"/>
      <c r="PG126" s="364"/>
      <c r="PH126" s="364"/>
      <c r="PI126" s="364"/>
      <c r="PJ126" s="364"/>
      <c r="PK126" s="364"/>
      <c r="PL126" s="364"/>
      <c r="PM126" s="364"/>
    </row>
    <row r="127" spans="1:429" ht="15">
      <c r="A127" s="363" t="s">
        <v>697</v>
      </c>
      <c r="B127" s="364">
        <f t="shared" si="125"/>
        <v>0</v>
      </c>
      <c r="C127" s="364">
        <f t="shared" si="126"/>
        <v>0</v>
      </c>
      <c r="D127" s="364">
        <f t="shared" si="127"/>
        <v>0</v>
      </c>
      <c r="E127" s="364">
        <f t="shared" si="128"/>
        <v>0</v>
      </c>
      <c r="F127" s="364">
        <f t="shared" si="129"/>
        <v>0</v>
      </c>
      <c r="G127" s="364">
        <f t="shared" si="130"/>
        <v>0</v>
      </c>
      <c r="H127" s="364">
        <f t="shared" si="131"/>
        <v>0</v>
      </c>
      <c r="I127" s="364">
        <f t="shared" si="132"/>
        <v>0</v>
      </c>
      <c r="J127" s="364">
        <f t="shared" si="133"/>
        <v>0</v>
      </c>
      <c r="K127" s="364">
        <f t="shared" si="134"/>
        <v>0</v>
      </c>
      <c r="L127" s="364">
        <f t="shared" si="135"/>
        <v>0</v>
      </c>
      <c r="M127" s="364">
        <f t="shared" si="136"/>
        <v>0</v>
      </c>
      <c r="N127" s="364">
        <f t="shared" si="137"/>
        <v>0</v>
      </c>
      <c r="O127" s="364">
        <f t="shared" si="138"/>
        <v>0</v>
      </c>
      <c r="P127" s="364">
        <f t="shared" si="139"/>
        <v>0</v>
      </c>
      <c r="Q127" s="364">
        <f t="shared" si="140"/>
        <v>0</v>
      </c>
      <c r="R127" s="364">
        <f t="shared" si="141"/>
        <v>0</v>
      </c>
      <c r="S127" s="364">
        <f t="shared" si="142"/>
        <v>0</v>
      </c>
      <c r="T127" s="364">
        <f t="shared" si="143"/>
        <v>0</v>
      </c>
      <c r="U127" s="364">
        <f t="shared" si="144"/>
        <v>0</v>
      </c>
      <c r="V127" s="364">
        <f t="shared" si="145"/>
        <v>0</v>
      </c>
      <c r="W127" s="364">
        <f t="shared" si="146"/>
        <v>0</v>
      </c>
      <c r="X127" s="364">
        <f t="shared" si="147"/>
        <v>0</v>
      </c>
      <c r="Y127" s="364">
        <f t="shared" si="148"/>
        <v>0</v>
      </c>
      <c r="Z127" s="364">
        <f t="shared" si="149"/>
        <v>0</v>
      </c>
      <c r="AA127" s="364">
        <f t="shared" si="150"/>
        <v>0</v>
      </c>
      <c r="AB127" s="364">
        <f t="shared" si="151"/>
        <v>0</v>
      </c>
      <c r="AC127" s="364">
        <f t="shared" si="152"/>
        <v>0</v>
      </c>
      <c r="AD127" s="364">
        <f t="shared" si="153"/>
        <v>0</v>
      </c>
      <c r="AE127" s="364">
        <f t="shared" si="154"/>
        <v>0</v>
      </c>
      <c r="AF127" s="364">
        <f t="shared" si="155"/>
        <v>0</v>
      </c>
      <c r="AG127" s="364"/>
      <c r="AH127" s="364"/>
      <c r="AI127" s="364"/>
      <c r="AJ127" s="364"/>
      <c r="AK127" s="364"/>
      <c r="AL127" s="364"/>
      <c r="AM127" s="364"/>
      <c r="AN127" s="364"/>
      <c r="AO127" s="364"/>
      <c r="AP127" s="364"/>
      <c r="AQ127" s="364"/>
      <c r="AR127" s="364"/>
      <c r="AS127" s="364"/>
      <c r="AT127" s="364"/>
      <c r="AU127" s="364"/>
      <c r="AV127" s="364"/>
      <c r="AW127" s="364"/>
      <c r="AX127" s="364"/>
      <c r="AY127" s="364"/>
      <c r="AZ127" s="364"/>
      <c r="BA127" s="364"/>
      <c r="BB127" s="364"/>
      <c r="BC127" s="364"/>
      <c r="BD127" s="364"/>
      <c r="BE127" s="364"/>
      <c r="BF127" s="364"/>
      <c r="BG127" s="364"/>
      <c r="BH127" s="364"/>
      <c r="BI127" s="364"/>
      <c r="BJ127" s="364"/>
      <c r="BK127" s="364"/>
      <c r="BL127" s="364"/>
      <c r="BM127" s="364"/>
      <c r="BN127" s="364"/>
      <c r="BO127" s="364"/>
      <c r="BP127" s="364"/>
      <c r="BQ127" s="364"/>
      <c r="BR127" s="364"/>
      <c r="BS127" s="364"/>
      <c r="BT127" s="364"/>
      <c r="BU127" s="364"/>
      <c r="BV127" s="364"/>
      <c r="BW127" s="364"/>
      <c r="BX127" s="364"/>
      <c r="BY127" s="364"/>
      <c r="BZ127" s="364"/>
      <c r="CA127" s="364"/>
      <c r="CB127" s="364"/>
      <c r="CC127" s="364"/>
      <c r="CD127" s="364"/>
      <c r="CE127" s="364"/>
      <c r="CF127" s="364"/>
      <c r="CG127" s="364"/>
      <c r="CH127" s="364"/>
      <c r="CI127" s="364"/>
      <c r="CJ127" s="364"/>
      <c r="CK127" s="364"/>
      <c r="CL127" s="364"/>
      <c r="CM127" s="364"/>
      <c r="CN127" s="364"/>
      <c r="CO127" s="364"/>
      <c r="CP127" s="364"/>
      <c r="CQ127" s="364"/>
      <c r="CR127" s="364"/>
      <c r="CS127" s="364"/>
      <c r="CT127" s="364"/>
      <c r="CU127" s="364"/>
      <c r="CV127" s="364"/>
      <c r="CW127" s="364"/>
      <c r="CX127" s="364"/>
      <c r="CY127" s="364"/>
      <c r="CZ127" s="364"/>
      <c r="DA127" s="364"/>
      <c r="DB127" s="364"/>
      <c r="DC127" s="364"/>
      <c r="DD127" s="364"/>
      <c r="DE127" s="364"/>
      <c r="DF127" s="364"/>
      <c r="DG127" s="364"/>
      <c r="DH127" s="364"/>
      <c r="DI127" s="364"/>
      <c r="DJ127" s="364"/>
      <c r="DK127" s="364"/>
      <c r="DL127" s="364"/>
      <c r="DM127" s="364"/>
      <c r="DN127" s="364"/>
      <c r="DO127" s="364"/>
      <c r="DP127" s="364"/>
      <c r="DQ127" s="364"/>
      <c r="DR127" s="364"/>
      <c r="DS127" s="364"/>
      <c r="DT127" s="364"/>
      <c r="DU127" s="364"/>
      <c r="DV127" s="364"/>
      <c r="DW127" s="364"/>
      <c r="DX127" s="364"/>
      <c r="DY127" s="364"/>
      <c r="DZ127" s="364"/>
      <c r="EA127" s="364"/>
      <c r="EB127" s="364"/>
      <c r="EC127" s="364"/>
      <c r="ED127" s="364"/>
      <c r="EE127" s="364"/>
      <c r="EF127" s="364"/>
      <c r="EG127" s="364"/>
      <c r="EH127" s="364"/>
      <c r="EI127" s="364"/>
      <c r="EJ127" s="364"/>
      <c r="EK127" s="364"/>
      <c r="EL127" s="364"/>
      <c r="EM127" s="364"/>
      <c r="EN127" s="364"/>
      <c r="EO127" s="364"/>
      <c r="EP127" s="364"/>
      <c r="EQ127" s="364"/>
      <c r="ER127" s="364"/>
      <c r="ES127" s="364"/>
      <c r="ET127" s="364"/>
      <c r="EU127" s="364"/>
      <c r="EV127" s="364"/>
      <c r="EW127" s="364"/>
      <c r="EX127" s="364"/>
      <c r="EY127" s="364"/>
      <c r="EZ127" s="364"/>
      <c r="FA127" s="364"/>
      <c r="FB127" s="364"/>
      <c r="FC127" s="364"/>
      <c r="FD127" s="364"/>
      <c r="FE127" s="364"/>
      <c r="FF127" s="364"/>
      <c r="FG127" s="364"/>
      <c r="FH127" s="364"/>
      <c r="FI127" s="364"/>
      <c r="FJ127" s="364"/>
      <c r="FK127" s="364"/>
      <c r="FL127" s="364"/>
      <c r="FM127" s="364"/>
      <c r="FN127" s="364"/>
      <c r="FO127" s="364"/>
      <c r="FP127" s="364"/>
      <c r="FQ127" s="364"/>
      <c r="FR127" s="364"/>
      <c r="FS127" s="364"/>
      <c r="FT127" s="364"/>
      <c r="FU127" s="364"/>
      <c r="FV127" s="364"/>
      <c r="FW127" s="364"/>
      <c r="FX127" s="364"/>
      <c r="FY127" s="364"/>
      <c r="FZ127" s="364"/>
      <c r="GA127" s="364"/>
      <c r="GB127" s="364"/>
      <c r="GC127" s="364"/>
      <c r="GD127" s="364"/>
      <c r="GE127" s="364"/>
      <c r="GF127" s="364"/>
      <c r="GG127" s="364"/>
      <c r="GH127" s="364"/>
      <c r="GI127" s="364"/>
      <c r="GJ127" s="364"/>
      <c r="GK127" s="364"/>
      <c r="GL127" s="364"/>
      <c r="GM127" s="364"/>
      <c r="GN127" s="364"/>
      <c r="GO127" s="364"/>
      <c r="GP127" s="364"/>
      <c r="GQ127" s="364"/>
      <c r="GR127" s="364"/>
      <c r="GS127" s="364"/>
      <c r="GT127" s="364"/>
      <c r="GU127" s="364"/>
      <c r="GV127" s="364"/>
      <c r="GW127" s="364"/>
      <c r="GX127" s="364"/>
      <c r="GY127" s="364"/>
      <c r="GZ127" s="364"/>
      <c r="HA127" s="364"/>
      <c r="HB127" s="364"/>
      <c r="HC127" s="364"/>
      <c r="HD127" s="364"/>
      <c r="HE127" s="364"/>
      <c r="HF127" s="364"/>
      <c r="HG127" s="364"/>
      <c r="HH127" s="364"/>
      <c r="HI127" s="364"/>
      <c r="HJ127" s="364"/>
      <c r="HK127" s="364"/>
      <c r="HL127" s="364"/>
      <c r="HM127" s="364"/>
      <c r="HN127" s="364"/>
      <c r="HO127" s="364"/>
      <c r="HP127" s="364"/>
      <c r="HQ127" s="364"/>
      <c r="HR127" s="364"/>
      <c r="HS127" s="364"/>
      <c r="HT127" s="364"/>
      <c r="HU127" s="364"/>
      <c r="HV127" s="364"/>
      <c r="HW127" s="364"/>
      <c r="HX127" s="364"/>
      <c r="HY127" s="364"/>
      <c r="HZ127" s="364"/>
      <c r="IA127" s="364"/>
      <c r="IB127" s="364"/>
      <c r="IC127" s="364"/>
      <c r="ID127" s="364"/>
      <c r="IE127" s="364"/>
      <c r="IF127" s="364"/>
      <c r="IG127" s="364"/>
      <c r="IH127" s="364"/>
      <c r="II127" s="364"/>
      <c r="IJ127" s="364"/>
      <c r="IK127" s="364"/>
      <c r="IL127" s="364"/>
      <c r="IM127" s="364"/>
      <c r="IN127" s="364"/>
      <c r="IO127" s="364"/>
      <c r="IP127" s="364"/>
      <c r="IQ127" s="364"/>
      <c r="IR127" s="364"/>
      <c r="IS127" s="364"/>
      <c r="IT127" s="364"/>
      <c r="IU127" s="364"/>
      <c r="IV127" s="364"/>
      <c r="IW127" s="364"/>
      <c r="IX127" s="364"/>
      <c r="IY127" s="364"/>
      <c r="IZ127" s="364"/>
      <c r="JA127" s="364"/>
      <c r="JB127" s="364"/>
      <c r="JC127" s="364"/>
      <c r="JD127" s="364"/>
      <c r="JE127" s="364"/>
      <c r="JF127" s="364"/>
      <c r="JG127" s="364"/>
      <c r="JH127" s="364"/>
      <c r="JI127" s="364"/>
      <c r="JJ127" s="364"/>
      <c r="JK127" s="364"/>
      <c r="JL127" s="364"/>
      <c r="JM127" s="364"/>
      <c r="JN127" s="364"/>
      <c r="JO127" s="364"/>
      <c r="JP127" s="364"/>
      <c r="JQ127" s="364"/>
      <c r="JR127" s="364"/>
      <c r="JS127" s="364"/>
      <c r="JT127" s="364"/>
      <c r="JU127" s="364"/>
      <c r="JV127" s="364"/>
      <c r="JW127" s="364"/>
      <c r="JX127" s="364"/>
      <c r="JY127" s="364"/>
      <c r="JZ127" s="364"/>
      <c r="KA127" s="364"/>
      <c r="KB127" s="364"/>
      <c r="KC127" s="364"/>
      <c r="KD127" s="364"/>
      <c r="KE127" s="364"/>
      <c r="KF127" s="364"/>
      <c r="KG127" s="364"/>
      <c r="KH127" s="364"/>
      <c r="KI127" s="364"/>
      <c r="KJ127" s="364"/>
      <c r="KK127" s="364"/>
      <c r="KL127" s="364"/>
      <c r="KM127" s="364"/>
      <c r="KN127" s="364"/>
      <c r="KO127" s="364"/>
      <c r="KP127" s="364"/>
      <c r="KQ127" s="364"/>
      <c r="KR127" s="364"/>
      <c r="KS127" s="364"/>
      <c r="KT127" s="364"/>
      <c r="KU127" s="364"/>
      <c r="KV127" s="364"/>
      <c r="KW127" s="364"/>
      <c r="KX127" s="364"/>
      <c r="KY127" s="364"/>
      <c r="KZ127" s="364"/>
      <c r="LA127" s="364"/>
      <c r="LB127" s="364"/>
      <c r="LC127" s="364"/>
      <c r="LD127" s="364"/>
      <c r="LE127" s="364"/>
      <c r="LF127" s="364"/>
      <c r="LG127" s="364"/>
      <c r="LH127" s="364"/>
      <c r="LI127" s="364"/>
      <c r="LJ127" s="364"/>
      <c r="LK127" s="364"/>
      <c r="LL127" s="364"/>
      <c r="LM127" s="364"/>
      <c r="LN127" s="364"/>
      <c r="LO127" s="364"/>
      <c r="LP127" s="364"/>
      <c r="LQ127" s="364"/>
      <c r="LR127" s="364"/>
      <c r="LS127" s="364"/>
      <c r="LT127" s="364"/>
      <c r="LU127" s="364"/>
      <c r="LV127" s="364"/>
      <c r="LW127" s="364"/>
      <c r="LX127" s="364"/>
      <c r="LY127" s="364"/>
      <c r="LZ127" s="364"/>
      <c r="MA127" s="364"/>
      <c r="MB127" s="364"/>
      <c r="MC127" s="364"/>
      <c r="MD127" s="364"/>
      <c r="ME127" s="364"/>
      <c r="MF127" s="364"/>
      <c r="MG127" s="364"/>
      <c r="MH127" s="364"/>
      <c r="MI127" s="364"/>
      <c r="MJ127" s="364"/>
      <c r="MK127" s="364"/>
      <c r="ML127" s="364"/>
      <c r="MM127" s="364"/>
      <c r="MN127" s="364"/>
      <c r="MO127" s="364"/>
      <c r="MP127" s="364"/>
      <c r="MQ127" s="364"/>
      <c r="MR127" s="364"/>
      <c r="MS127" s="364"/>
      <c r="MT127" s="364"/>
      <c r="MU127" s="364"/>
      <c r="MV127" s="364"/>
      <c r="MW127" s="364"/>
      <c r="MX127" s="364"/>
      <c r="MY127" s="364"/>
      <c r="MZ127" s="364"/>
      <c r="NA127" s="364"/>
      <c r="NB127" s="364"/>
      <c r="NC127" s="364"/>
      <c r="ND127" s="364"/>
      <c r="NE127" s="364"/>
      <c r="NF127" s="364"/>
      <c r="NG127" s="364"/>
      <c r="NH127" s="364"/>
      <c r="NI127" s="364"/>
      <c r="NJ127" s="364"/>
      <c r="NK127" s="364"/>
      <c r="NL127" s="364"/>
      <c r="NM127" s="364"/>
      <c r="NN127" s="364"/>
      <c r="NO127" s="364"/>
      <c r="NP127" s="364"/>
      <c r="NQ127" s="364"/>
      <c r="NR127" s="364"/>
      <c r="NS127" s="364"/>
      <c r="NT127" s="364"/>
      <c r="NU127" s="364"/>
      <c r="NV127" s="364"/>
      <c r="NW127" s="364"/>
      <c r="NX127" s="364"/>
      <c r="NY127" s="364"/>
      <c r="NZ127" s="364"/>
      <c r="OA127" s="364"/>
      <c r="OB127" s="364"/>
      <c r="OC127" s="364"/>
      <c r="OD127" s="364"/>
      <c r="OE127" s="364"/>
      <c r="OF127" s="364"/>
      <c r="OG127" s="364"/>
      <c r="OH127" s="364"/>
      <c r="OI127" s="364"/>
      <c r="OJ127" s="364"/>
      <c r="OK127" s="364"/>
      <c r="OL127" s="364"/>
      <c r="OM127" s="364"/>
      <c r="ON127" s="364"/>
      <c r="OO127" s="364"/>
      <c r="OP127" s="364"/>
      <c r="OQ127" s="364"/>
      <c r="OR127" s="364"/>
      <c r="OS127" s="364"/>
      <c r="OT127" s="364"/>
      <c r="OU127" s="364"/>
      <c r="OV127" s="364"/>
      <c r="OW127" s="364"/>
      <c r="OX127" s="364"/>
      <c r="OY127" s="364"/>
      <c r="OZ127" s="364"/>
      <c r="PA127" s="364"/>
      <c r="PB127" s="364"/>
      <c r="PC127" s="364"/>
      <c r="PD127" s="364"/>
      <c r="PE127" s="364"/>
      <c r="PF127" s="364"/>
      <c r="PG127" s="364"/>
      <c r="PH127" s="364"/>
      <c r="PI127" s="364"/>
      <c r="PJ127" s="364"/>
      <c r="PK127" s="364"/>
      <c r="PL127" s="364"/>
      <c r="PM127" s="364"/>
    </row>
    <row r="128" spans="1:429" ht="15">
      <c r="A128" s="363" t="s">
        <v>698</v>
      </c>
      <c r="B128" s="364">
        <f t="shared" si="125"/>
        <v>0</v>
      </c>
      <c r="C128" s="364">
        <f t="shared" si="126"/>
        <v>0</v>
      </c>
      <c r="D128" s="364">
        <f t="shared" si="127"/>
        <v>0</v>
      </c>
      <c r="E128" s="364">
        <f t="shared" si="128"/>
        <v>0</v>
      </c>
      <c r="F128" s="364">
        <f t="shared" si="129"/>
        <v>0</v>
      </c>
      <c r="G128" s="364">
        <f t="shared" si="130"/>
        <v>0</v>
      </c>
      <c r="H128" s="364">
        <f t="shared" si="131"/>
        <v>0</v>
      </c>
      <c r="I128" s="364">
        <f t="shared" si="132"/>
        <v>0</v>
      </c>
      <c r="J128" s="364">
        <f t="shared" si="133"/>
        <v>0</v>
      </c>
      <c r="K128" s="364">
        <f t="shared" si="134"/>
        <v>0</v>
      </c>
      <c r="L128" s="364">
        <f t="shared" si="135"/>
        <v>0</v>
      </c>
      <c r="M128" s="364">
        <f t="shared" si="136"/>
        <v>0</v>
      </c>
      <c r="N128" s="364">
        <f t="shared" si="137"/>
        <v>0</v>
      </c>
      <c r="O128" s="364">
        <f t="shared" si="138"/>
        <v>0</v>
      </c>
      <c r="P128" s="364">
        <f t="shared" si="139"/>
        <v>0</v>
      </c>
      <c r="Q128" s="364">
        <f t="shared" si="140"/>
        <v>0</v>
      </c>
      <c r="R128" s="364">
        <f t="shared" si="141"/>
        <v>0</v>
      </c>
      <c r="S128" s="364">
        <f t="shared" si="142"/>
        <v>0</v>
      </c>
      <c r="T128" s="364">
        <f t="shared" si="143"/>
        <v>0</v>
      </c>
      <c r="U128" s="364">
        <f t="shared" si="144"/>
        <v>0</v>
      </c>
      <c r="V128" s="364">
        <f t="shared" si="145"/>
        <v>0</v>
      </c>
      <c r="W128" s="364">
        <f t="shared" si="146"/>
        <v>0</v>
      </c>
      <c r="X128" s="364">
        <f t="shared" si="147"/>
        <v>0</v>
      </c>
      <c r="Y128" s="364">
        <f t="shared" si="148"/>
        <v>0</v>
      </c>
      <c r="Z128" s="364">
        <f t="shared" si="149"/>
        <v>0</v>
      </c>
      <c r="AA128" s="364">
        <f t="shared" si="150"/>
        <v>0</v>
      </c>
      <c r="AB128" s="364">
        <f t="shared" si="151"/>
        <v>0</v>
      </c>
      <c r="AC128" s="364">
        <f t="shared" si="152"/>
        <v>0</v>
      </c>
      <c r="AD128" s="364">
        <f t="shared" si="153"/>
        <v>0</v>
      </c>
      <c r="AE128" s="364">
        <f t="shared" si="154"/>
        <v>0</v>
      </c>
      <c r="AF128" s="364">
        <f t="shared" si="155"/>
        <v>0</v>
      </c>
      <c r="AG128" s="364"/>
      <c r="AH128" s="364"/>
      <c r="AI128" s="364"/>
      <c r="AJ128" s="364"/>
      <c r="AK128" s="364"/>
      <c r="AL128" s="364"/>
      <c r="AM128" s="364"/>
      <c r="AN128" s="364"/>
      <c r="AO128" s="364"/>
      <c r="AP128" s="364"/>
      <c r="AQ128" s="364"/>
      <c r="AR128" s="364"/>
      <c r="AS128" s="364"/>
      <c r="AT128" s="364"/>
      <c r="AU128" s="364"/>
      <c r="AV128" s="364"/>
      <c r="AW128" s="364"/>
      <c r="AX128" s="364"/>
      <c r="AY128" s="364"/>
      <c r="AZ128" s="364"/>
      <c r="BA128" s="364"/>
      <c r="BB128" s="364"/>
      <c r="BC128" s="364"/>
      <c r="BD128" s="364"/>
      <c r="BE128" s="364"/>
      <c r="BF128" s="364"/>
      <c r="BG128" s="364"/>
      <c r="BH128" s="364"/>
      <c r="BI128" s="364"/>
      <c r="BJ128" s="364"/>
      <c r="BK128" s="364"/>
      <c r="BL128" s="364"/>
      <c r="BM128" s="364"/>
      <c r="BN128" s="364"/>
      <c r="BO128" s="364"/>
      <c r="BP128" s="364"/>
      <c r="BQ128" s="364"/>
      <c r="BR128" s="364"/>
      <c r="BS128" s="364"/>
      <c r="BT128" s="364"/>
      <c r="BU128" s="364"/>
      <c r="BV128" s="364"/>
      <c r="BW128" s="364"/>
      <c r="BX128" s="364"/>
      <c r="BY128" s="364"/>
      <c r="BZ128" s="364"/>
      <c r="CA128" s="364"/>
      <c r="CB128" s="364"/>
      <c r="CC128" s="364"/>
      <c r="CD128" s="364"/>
      <c r="CE128" s="364"/>
      <c r="CF128" s="364"/>
      <c r="CG128" s="364"/>
      <c r="CH128" s="364"/>
      <c r="CI128" s="364"/>
      <c r="CJ128" s="364"/>
      <c r="CK128" s="364"/>
      <c r="CL128" s="364"/>
      <c r="CM128" s="364"/>
      <c r="CN128" s="364"/>
      <c r="CO128" s="364"/>
      <c r="CP128" s="364"/>
      <c r="CQ128" s="364"/>
      <c r="CR128" s="364"/>
      <c r="CS128" s="364"/>
      <c r="CT128" s="364"/>
      <c r="CU128" s="364"/>
      <c r="CV128" s="364"/>
      <c r="CW128" s="364"/>
      <c r="CX128" s="364"/>
      <c r="CY128" s="364"/>
      <c r="CZ128" s="364"/>
      <c r="DA128" s="364"/>
      <c r="DB128" s="364"/>
      <c r="DC128" s="364"/>
      <c r="DD128" s="364"/>
      <c r="DE128" s="364"/>
      <c r="DF128" s="364"/>
      <c r="DG128" s="364"/>
      <c r="DH128" s="364"/>
      <c r="DI128" s="364"/>
      <c r="DJ128" s="364"/>
      <c r="DK128" s="364"/>
      <c r="DL128" s="364"/>
      <c r="DM128" s="364"/>
      <c r="DN128" s="364"/>
      <c r="DO128" s="364"/>
      <c r="DP128" s="364"/>
      <c r="DQ128" s="364"/>
      <c r="DR128" s="364"/>
      <c r="DS128" s="364"/>
      <c r="DT128" s="364"/>
      <c r="DU128" s="364"/>
      <c r="DV128" s="364"/>
      <c r="DW128" s="364"/>
      <c r="DX128" s="364"/>
      <c r="DY128" s="364"/>
      <c r="DZ128" s="364"/>
      <c r="EA128" s="364"/>
      <c r="EB128" s="364"/>
      <c r="EC128" s="364"/>
      <c r="ED128" s="364"/>
      <c r="EE128" s="364"/>
      <c r="EF128" s="364"/>
      <c r="EG128" s="364"/>
      <c r="EH128" s="364"/>
      <c r="EI128" s="364"/>
      <c r="EJ128" s="364"/>
      <c r="EK128" s="364"/>
      <c r="EL128" s="364"/>
      <c r="EM128" s="364"/>
      <c r="EN128" s="364"/>
      <c r="EO128" s="364"/>
      <c r="EP128" s="364"/>
      <c r="EQ128" s="364"/>
      <c r="ER128" s="364"/>
      <c r="ES128" s="364"/>
      <c r="ET128" s="364"/>
      <c r="EU128" s="364"/>
      <c r="EV128" s="364"/>
      <c r="EW128" s="364"/>
      <c r="EX128" s="364"/>
      <c r="EY128" s="364"/>
      <c r="EZ128" s="364"/>
      <c r="FA128" s="364"/>
      <c r="FB128" s="364"/>
      <c r="FC128" s="364"/>
      <c r="FD128" s="364"/>
      <c r="FE128" s="364"/>
      <c r="FF128" s="364"/>
      <c r="FG128" s="364"/>
      <c r="FH128" s="364"/>
      <c r="FI128" s="364"/>
      <c r="FJ128" s="364"/>
      <c r="FK128" s="364"/>
      <c r="FL128" s="364"/>
      <c r="FM128" s="364"/>
      <c r="FN128" s="364"/>
      <c r="FO128" s="364"/>
      <c r="FP128" s="364"/>
      <c r="FQ128" s="364"/>
      <c r="FR128" s="364"/>
      <c r="FS128" s="364"/>
      <c r="FT128" s="364"/>
      <c r="FU128" s="364"/>
      <c r="FV128" s="364"/>
      <c r="FW128" s="364"/>
      <c r="FX128" s="364"/>
      <c r="FY128" s="364"/>
      <c r="FZ128" s="364"/>
      <c r="GA128" s="364"/>
      <c r="GB128" s="364"/>
      <c r="GC128" s="364"/>
      <c r="GD128" s="364"/>
      <c r="GE128" s="364"/>
      <c r="GF128" s="364"/>
      <c r="GG128" s="364"/>
      <c r="GH128" s="364"/>
      <c r="GI128" s="364"/>
      <c r="GJ128" s="364"/>
      <c r="GK128" s="364"/>
      <c r="GL128" s="364"/>
      <c r="GM128" s="364"/>
      <c r="GN128" s="364"/>
      <c r="GO128" s="364"/>
      <c r="GP128" s="364"/>
      <c r="GQ128" s="364"/>
      <c r="GR128" s="364"/>
      <c r="GS128" s="364"/>
      <c r="GT128" s="364"/>
      <c r="GU128" s="364"/>
      <c r="GV128" s="364"/>
      <c r="GW128" s="364"/>
      <c r="GX128" s="364"/>
      <c r="GY128" s="364"/>
      <c r="GZ128" s="364"/>
      <c r="HA128" s="364"/>
      <c r="HB128" s="364"/>
      <c r="HC128" s="364"/>
      <c r="HD128" s="364"/>
      <c r="HE128" s="364"/>
      <c r="HF128" s="364"/>
      <c r="HG128" s="364"/>
      <c r="HH128" s="364"/>
      <c r="HI128" s="364"/>
      <c r="HJ128" s="364"/>
      <c r="HK128" s="364"/>
      <c r="HL128" s="364"/>
      <c r="HM128" s="364"/>
      <c r="HN128" s="364"/>
      <c r="HO128" s="364"/>
      <c r="HP128" s="364"/>
      <c r="HQ128" s="364"/>
      <c r="HR128" s="364"/>
      <c r="HS128" s="364"/>
      <c r="HT128" s="364"/>
      <c r="HU128" s="364"/>
      <c r="HV128" s="364"/>
      <c r="HW128" s="364"/>
      <c r="HX128" s="364"/>
      <c r="HY128" s="364"/>
      <c r="HZ128" s="364"/>
      <c r="IA128" s="364"/>
      <c r="IB128" s="364"/>
      <c r="IC128" s="364"/>
      <c r="ID128" s="364"/>
      <c r="IE128" s="364"/>
      <c r="IF128" s="364"/>
      <c r="IG128" s="364"/>
      <c r="IH128" s="364"/>
      <c r="II128" s="364"/>
      <c r="IJ128" s="364"/>
      <c r="IK128" s="364"/>
      <c r="IL128" s="364"/>
      <c r="IM128" s="364"/>
      <c r="IN128" s="364"/>
      <c r="IO128" s="364"/>
      <c r="IP128" s="364"/>
      <c r="IQ128" s="364"/>
      <c r="IR128" s="364"/>
      <c r="IS128" s="364"/>
      <c r="IT128" s="364"/>
      <c r="IU128" s="364"/>
      <c r="IV128" s="364"/>
      <c r="IW128" s="364"/>
      <c r="IX128" s="364"/>
      <c r="IY128" s="364"/>
      <c r="IZ128" s="364"/>
      <c r="JA128" s="364"/>
      <c r="JB128" s="364"/>
      <c r="JC128" s="364"/>
      <c r="JD128" s="364"/>
      <c r="JE128" s="364"/>
      <c r="JF128" s="364"/>
      <c r="JG128" s="364"/>
      <c r="JH128" s="364"/>
      <c r="JI128" s="364"/>
      <c r="JJ128" s="364"/>
      <c r="JK128" s="364"/>
      <c r="JL128" s="364"/>
      <c r="JM128" s="364"/>
      <c r="JN128" s="364"/>
      <c r="JO128" s="364"/>
      <c r="JP128" s="364"/>
      <c r="JQ128" s="364"/>
      <c r="JR128" s="364"/>
      <c r="JS128" s="364"/>
      <c r="JT128" s="364"/>
      <c r="JU128" s="364"/>
      <c r="JV128" s="364"/>
      <c r="JW128" s="364"/>
      <c r="JX128" s="364"/>
      <c r="JY128" s="364"/>
      <c r="JZ128" s="364"/>
      <c r="KA128" s="364"/>
      <c r="KB128" s="364"/>
      <c r="KC128" s="364"/>
      <c r="KD128" s="364"/>
      <c r="KE128" s="364"/>
      <c r="KF128" s="364"/>
      <c r="KG128" s="364"/>
      <c r="KH128" s="364"/>
      <c r="KI128" s="364"/>
      <c r="KJ128" s="364"/>
      <c r="KK128" s="364"/>
      <c r="KL128" s="364"/>
      <c r="KM128" s="364"/>
      <c r="KN128" s="364"/>
      <c r="KO128" s="364"/>
      <c r="KP128" s="364"/>
      <c r="KQ128" s="364"/>
      <c r="KR128" s="364"/>
      <c r="KS128" s="364"/>
      <c r="KT128" s="364"/>
      <c r="KU128" s="364"/>
      <c r="KV128" s="364"/>
      <c r="KW128" s="364"/>
      <c r="KX128" s="364"/>
      <c r="KY128" s="364"/>
      <c r="KZ128" s="364"/>
      <c r="LA128" s="364"/>
      <c r="LB128" s="364"/>
      <c r="LC128" s="364"/>
      <c r="LD128" s="364"/>
      <c r="LE128" s="364"/>
      <c r="LF128" s="364"/>
      <c r="LG128" s="364"/>
      <c r="LH128" s="364"/>
      <c r="LI128" s="364"/>
      <c r="LJ128" s="364"/>
      <c r="LK128" s="364"/>
      <c r="LL128" s="364"/>
      <c r="LM128" s="364"/>
      <c r="LN128" s="364"/>
      <c r="LO128" s="364"/>
      <c r="LP128" s="364"/>
      <c r="LQ128" s="364"/>
      <c r="LR128" s="364"/>
      <c r="LS128" s="364"/>
      <c r="LT128" s="364"/>
      <c r="LU128" s="364"/>
      <c r="LV128" s="364"/>
      <c r="LW128" s="364"/>
      <c r="LX128" s="364"/>
      <c r="LY128" s="364"/>
      <c r="LZ128" s="364"/>
      <c r="MA128" s="364"/>
      <c r="MB128" s="364"/>
      <c r="MC128" s="364"/>
      <c r="MD128" s="364"/>
      <c r="ME128" s="364"/>
      <c r="MF128" s="364"/>
      <c r="MG128" s="364"/>
      <c r="MH128" s="364"/>
      <c r="MI128" s="364"/>
      <c r="MJ128" s="364"/>
      <c r="MK128" s="364"/>
      <c r="ML128" s="364"/>
      <c r="MM128" s="364"/>
      <c r="MN128" s="364"/>
      <c r="MO128" s="364"/>
      <c r="MP128" s="364"/>
      <c r="MQ128" s="364"/>
      <c r="MR128" s="364"/>
      <c r="MS128" s="364"/>
      <c r="MT128" s="364"/>
      <c r="MU128" s="364"/>
      <c r="MV128" s="364"/>
      <c r="MW128" s="364"/>
      <c r="MX128" s="364"/>
      <c r="MY128" s="364"/>
      <c r="MZ128" s="364"/>
      <c r="NA128" s="364"/>
      <c r="NB128" s="364"/>
      <c r="NC128" s="364"/>
      <c r="ND128" s="364"/>
      <c r="NE128" s="364"/>
      <c r="NF128" s="364"/>
      <c r="NG128" s="364"/>
      <c r="NH128" s="364"/>
      <c r="NI128" s="364"/>
      <c r="NJ128" s="364"/>
      <c r="NK128" s="364"/>
      <c r="NL128" s="364"/>
      <c r="NM128" s="364"/>
      <c r="NN128" s="364"/>
      <c r="NO128" s="364"/>
      <c r="NP128" s="364"/>
      <c r="NQ128" s="364"/>
      <c r="NR128" s="364"/>
      <c r="NS128" s="364"/>
      <c r="NT128" s="364"/>
      <c r="NU128" s="364"/>
      <c r="NV128" s="364"/>
      <c r="NW128" s="364"/>
      <c r="NX128" s="364"/>
      <c r="NY128" s="364"/>
      <c r="NZ128" s="364"/>
      <c r="OA128" s="364"/>
      <c r="OB128" s="364"/>
      <c r="OC128" s="364"/>
      <c r="OD128" s="364"/>
      <c r="OE128" s="364"/>
      <c r="OF128" s="364"/>
      <c r="OG128" s="364"/>
      <c r="OH128" s="364"/>
      <c r="OI128" s="364"/>
      <c r="OJ128" s="364"/>
      <c r="OK128" s="364"/>
      <c r="OL128" s="364"/>
      <c r="OM128" s="364"/>
      <c r="ON128" s="364"/>
      <c r="OO128" s="364"/>
      <c r="OP128" s="364"/>
      <c r="OQ128" s="364"/>
      <c r="OR128" s="364"/>
      <c r="OS128" s="364"/>
      <c r="OT128" s="364"/>
      <c r="OU128" s="364"/>
      <c r="OV128" s="364"/>
      <c r="OW128" s="364"/>
      <c r="OX128" s="364"/>
      <c r="OY128" s="364"/>
      <c r="OZ128" s="364"/>
      <c r="PA128" s="364"/>
      <c r="PB128" s="364"/>
      <c r="PC128" s="364"/>
      <c r="PD128" s="364"/>
      <c r="PE128" s="364"/>
      <c r="PF128" s="364"/>
      <c r="PG128" s="364"/>
      <c r="PH128" s="364"/>
      <c r="PI128" s="364"/>
      <c r="PJ128" s="364"/>
      <c r="PK128" s="364"/>
      <c r="PL128" s="364"/>
      <c r="PM128" s="364"/>
    </row>
    <row r="129" spans="1:429" ht="15">
      <c r="A129" s="363" t="s">
        <v>699</v>
      </c>
      <c r="B129" s="364">
        <f t="shared" si="125"/>
        <v>0</v>
      </c>
      <c r="C129" s="364">
        <f t="shared" si="126"/>
        <v>0</v>
      </c>
      <c r="D129" s="364">
        <f t="shared" si="127"/>
        <v>0</v>
      </c>
      <c r="E129" s="364">
        <f t="shared" si="128"/>
        <v>0</v>
      </c>
      <c r="F129" s="364">
        <f t="shared" si="129"/>
        <v>0</v>
      </c>
      <c r="G129" s="364">
        <f t="shared" si="130"/>
        <v>0</v>
      </c>
      <c r="H129" s="364">
        <f t="shared" si="131"/>
        <v>0</v>
      </c>
      <c r="I129" s="364">
        <f t="shared" si="132"/>
        <v>0</v>
      </c>
      <c r="J129" s="364">
        <f t="shared" si="133"/>
        <v>0</v>
      </c>
      <c r="K129" s="364">
        <f t="shared" si="134"/>
        <v>0</v>
      </c>
      <c r="L129" s="364">
        <f t="shared" si="135"/>
        <v>0</v>
      </c>
      <c r="M129" s="364">
        <f t="shared" si="136"/>
        <v>0</v>
      </c>
      <c r="N129" s="364">
        <f t="shared" si="137"/>
        <v>0</v>
      </c>
      <c r="O129" s="364">
        <f t="shared" si="138"/>
        <v>0</v>
      </c>
      <c r="P129" s="364">
        <f t="shared" si="139"/>
        <v>0</v>
      </c>
      <c r="Q129" s="364">
        <f t="shared" si="140"/>
        <v>0</v>
      </c>
      <c r="R129" s="364">
        <f t="shared" si="141"/>
        <v>0</v>
      </c>
      <c r="S129" s="364">
        <f t="shared" si="142"/>
        <v>0</v>
      </c>
      <c r="T129" s="364">
        <f t="shared" si="143"/>
        <v>0</v>
      </c>
      <c r="U129" s="364">
        <f t="shared" si="144"/>
        <v>0</v>
      </c>
      <c r="V129" s="364">
        <f t="shared" si="145"/>
        <v>0</v>
      </c>
      <c r="W129" s="364">
        <f t="shared" si="146"/>
        <v>0</v>
      </c>
      <c r="X129" s="364">
        <f t="shared" si="147"/>
        <v>0</v>
      </c>
      <c r="Y129" s="364">
        <f t="shared" si="148"/>
        <v>0</v>
      </c>
      <c r="Z129" s="364">
        <f t="shared" si="149"/>
        <v>0</v>
      </c>
      <c r="AA129" s="364">
        <f t="shared" si="150"/>
        <v>0</v>
      </c>
      <c r="AB129" s="364">
        <f t="shared" si="151"/>
        <v>0</v>
      </c>
      <c r="AC129" s="364">
        <f t="shared" si="152"/>
        <v>0</v>
      </c>
      <c r="AD129" s="364">
        <f t="shared" si="153"/>
        <v>0</v>
      </c>
      <c r="AE129" s="364">
        <f t="shared" si="154"/>
        <v>0</v>
      </c>
      <c r="AF129" s="364">
        <f t="shared" si="155"/>
        <v>0</v>
      </c>
      <c r="AG129" s="364"/>
      <c r="AH129" s="364"/>
      <c r="AI129" s="364"/>
      <c r="AJ129" s="364"/>
      <c r="AK129" s="364"/>
      <c r="AL129" s="364"/>
      <c r="AM129" s="364"/>
      <c r="AN129" s="364"/>
      <c r="AO129" s="364"/>
      <c r="AP129" s="364"/>
      <c r="AQ129" s="364"/>
      <c r="AR129" s="364"/>
      <c r="AS129" s="364"/>
      <c r="AT129" s="364"/>
      <c r="AU129" s="364"/>
      <c r="AV129" s="364"/>
      <c r="AW129" s="364"/>
      <c r="AX129" s="364"/>
      <c r="AY129" s="364"/>
      <c r="AZ129" s="364"/>
      <c r="BA129" s="364"/>
      <c r="BB129" s="364"/>
      <c r="BC129" s="364"/>
      <c r="BD129" s="364"/>
      <c r="BE129" s="364"/>
      <c r="BF129" s="364"/>
      <c r="BG129" s="364"/>
      <c r="BH129" s="364"/>
      <c r="BI129" s="364"/>
      <c r="BJ129" s="364"/>
      <c r="BK129" s="364"/>
      <c r="BL129" s="364"/>
      <c r="BM129" s="364"/>
      <c r="BN129" s="364"/>
      <c r="BO129" s="364"/>
      <c r="BP129" s="364"/>
      <c r="BQ129" s="364"/>
      <c r="BR129" s="364"/>
      <c r="BS129" s="364"/>
      <c r="BT129" s="364"/>
      <c r="BU129" s="364"/>
      <c r="BV129" s="364"/>
      <c r="BW129" s="364"/>
      <c r="BX129" s="364"/>
      <c r="BY129" s="364"/>
      <c r="BZ129" s="364"/>
      <c r="CA129" s="364"/>
      <c r="CB129" s="364"/>
      <c r="CC129" s="364"/>
      <c r="CD129" s="364"/>
      <c r="CE129" s="364"/>
      <c r="CF129" s="364"/>
      <c r="CG129" s="364"/>
      <c r="CH129" s="364"/>
      <c r="CI129" s="364"/>
      <c r="CJ129" s="364"/>
      <c r="CK129" s="364"/>
      <c r="CL129" s="364"/>
      <c r="CM129" s="364"/>
      <c r="CN129" s="364"/>
      <c r="CO129" s="364"/>
      <c r="CP129" s="364"/>
      <c r="CQ129" s="364"/>
      <c r="CR129" s="364"/>
      <c r="CS129" s="364"/>
      <c r="CT129" s="364"/>
      <c r="CU129" s="364"/>
      <c r="CV129" s="364"/>
      <c r="CW129" s="364"/>
      <c r="CX129" s="364"/>
      <c r="CY129" s="364"/>
      <c r="CZ129" s="364"/>
      <c r="DA129" s="364"/>
      <c r="DB129" s="364"/>
      <c r="DC129" s="364"/>
      <c r="DD129" s="364"/>
      <c r="DE129" s="364"/>
      <c r="DF129" s="364"/>
      <c r="DG129" s="364"/>
      <c r="DH129" s="364"/>
      <c r="DI129" s="364"/>
      <c r="DJ129" s="364"/>
      <c r="DK129" s="364"/>
      <c r="DL129" s="364"/>
      <c r="DM129" s="364"/>
      <c r="DN129" s="364"/>
      <c r="DO129" s="364"/>
      <c r="DP129" s="364"/>
      <c r="DQ129" s="364"/>
      <c r="DR129" s="364"/>
      <c r="DS129" s="364"/>
      <c r="DT129" s="364"/>
      <c r="DU129" s="364"/>
      <c r="DV129" s="364"/>
      <c r="DW129" s="364"/>
      <c r="DX129" s="364"/>
      <c r="DY129" s="364"/>
      <c r="DZ129" s="364"/>
      <c r="EA129" s="364"/>
      <c r="EB129" s="364"/>
      <c r="EC129" s="364"/>
      <c r="ED129" s="364"/>
      <c r="EE129" s="364"/>
      <c r="EF129" s="364"/>
      <c r="EG129" s="364"/>
      <c r="EH129" s="364"/>
      <c r="EI129" s="364"/>
      <c r="EJ129" s="364"/>
      <c r="EK129" s="364"/>
      <c r="EL129" s="364"/>
      <c r="EM129" s="364"/>
      <c r="EN129" s="364"/>
      <c r="EO129" s="364"/>
      <c r="EP129" s="364"/>
      <c r="EQ129" s="364"/>
      <c r="ER129" s="364"/>
      <c r="ES129" s="364"/>
      <c r="ET129" s="364"/>
      <c r="EU129" s="364"/>
      <c r="EV129" s="364"/>
      <c r="EW129" s="364"/>
      <c r="EX129" s="364"/>
      <c r="EY129" s="364"/>
      <c r="EZ129" s="364"/>
      <c r="FA129" s="364"/>
      <c r="FB129" s="364"/>
      <c r="FC129" s="364"/>
      <c r="FD129" s="364"/>
      <c r="FE129" s="364"/>
      <c r="FF129" s="364"/>
      <c r="FG129" s="364"/>
      <c r="FH129" s="364"/>
      <c r="FI129" s="364"/>
      <c r="FJ129" s="364"/>
      <c r="FK129" s="364"/>
      <c r="FL129" s="364"/>
      <c r="FM129" s="364"/>
      <c r="FN129" s="364"/>
      <c r="FO129" s="364"/>
      <c r="FP129" s="364"/>
      <c r="FQ129" s="364"/>
      <c r="FR129" s="364"/>
      <c r="FS129" s="364"/>
      <c r="FT129" s="364"/>
      <c r="FU129" s="364"/>
      <c r="FV129" s="364"/>
      <c r="FW129" s="364"/>
      <c r="FX129" s="364"/>
      <c r="FY129" s="364"/>
      <c r="FZ129" s="364"/>
      <c r="GA129" s="364"/>
      <c r="GB129" s="364"/>
      <c r="GC129" s="364"/>
      <c r="GD129" s="364"/>
      <c r="GE129" s="364"/>
      <c r="GF129" s="364"/>
      <c r="GG129" s="364"/>
      <c r="GH129" s="364"/>
      <c r="GI129" s="364"/>
      <c r="GJ129" s="364"/>
      <c r="GK129" s="364"/>
      <c r="GL129" s="364"/>
      <c r="GM129" s="364"/>
      <c r="GN129" s="364"/>
      <c r="GO129" s="364"/>
      <c r="GP129" s="364"/>
      <c r="GQ129" s="364"/>
      <c r="GR129" s="364"/>
      <c r="GS129" s="364"/>
      <c r="GT129" s="364"/>
      <c r="GU129" s="364"/>
      <c r="GV129" s="364"/>
      <c r="GW129" s="364"/>
      <c r="GX129" s="364"/>
      <c r="GY129" s="364"/>
      <c r="GZ129" s="364"/>
      <c r="HA129" s="364"/>
      <c r="HB129" s="364"/>
      <c r="HC129" s="364"/>
      <c r="HD129" s="364"/>
      <c r="HE129" s="364"/>
      <c r="HF129" s="364"/>
      <c r="HG129" s="364"/>
      <c r="HH129" s="364"/>
      <c r="HI129" s="364"/>
      <c r="HJ129" s="364"/>
      <c r="HK129" s="364"/>
      <c r="HL129" s="364"/>
      <c r="HM129" s="364"/>
      <c r="HN129" s="364"/>
      <c r="HO129" s="364"/>
      <c r="HP129" s="364"/>
      <c r="HQ129" s="364"/>
      <c r="HR129" s="364"/>
      <c r="HS129" s="364"/>
      <c r="HT129" s="364"/>
      <c r="HU129" s="364"/>
      <c r="HV129" s="364"/>
      <c r="HW129" s="364"/>
      <c r="HX129" s="364"/>
      <c r="HY129" s="364"/>
      <c r="HZ129" s="364"/>
      <c r="IA129" s="364"/>
      <c r="IB129" s="364"/>
      <c r="IC129" s="364"/>
      <c r="ID129" s="364"/>
      <c r="IE129" s="364"/>
      <c r="IF129" s="364"/>
      <c r="IG129" s="364"/>
      <c r="IH129" s="364"/>
      <c r="II129" s="364"/>
      <c r="IJ129" s="364"/>
      <c r="IK129" s="364"/>
      <c r="IL129" s="364"/>
      <c r="IM129" s="364"/>
      <c r="IN129" s="364"/>
      <c r="IO129" s="364"/>
      <c r="IP129" s="364"/>
      <c r="IQ129" s="364"/>
      <c r="IR129" s="364"/>
      <c r="IS129" s="364"/>
      <c r="IT129" s="364"/>
      <c r="IU129" s="364"/>
      <c r="IV129" s="364"/>
      <c r="IW129" s="364"/>
      <c r="IX129" s="364"/>
      <c r="IY129" s="364"/>
      <c r="IZ129" s="364"/>
      <c r="JA129" s="364"/>
      <c r="JB129" s="364"/>
      <c r="JC129" s="364"/>
      <c r="JD129" s="364"/>
      <c r="JE129" s="364"/>
      <c r="JF129" s="364"/>
      <c r="JG129" s="364"/>
      <c r="JH129" s="364"/>
      <c r="JI129" s="364"/>
      <c r="JJ129" s="364"/>
      <c r="JK129" s="364"/>
      <c r="JL129" s="364"/>
      <c r="JM129" s="364"/>
      <c r="JN129" s="364"/>
      <c r="JO129" s="364"/>
      <c r="JP129" s="364"/>
      <c r="JQ129" s="364"/>
      <c r="JR129" s="364"/>
      <c r="JS129" s="364"/>
      <c r="JT129" s="364"/>
      <c r="JU129" s="364"/>
      <c r="JV129" s="364"/>
      <c r="JW129" s="364"/>
      <c r="JX129" s="364"/>
      <c r="JY129" s="364"/>
      <c r="JZ129" s="364"/>
      <c r="KA129" s="364"/>
      <c r="KB129" s="364"/>
      <c r="KC129" s="364"/>
      <c r="KD129" s="364"/>
      <c r="KE129" s="364"/>
      <c r="KF129" s="364"/>
      <c r="KG129" s="364"/>
      <c r="KH129" s="364"/>
      <c r="KI129" s="364"/>
      <c r="KJ129" s="364"/>
      <c r="KK129" s="364"/>
      <c r="KL129" s="364"/>
      <c r="KM129" s="364"/>
      <c r="KN129" s="364"/>
      <c r="KO129" s="364"/>
      <c r="KP129" s="364"/>
      <c r="KQ129" s="364"/>
      <c r="KR129" s="364"/>
      <c r="KS129" s="364"/>
      <c r="KT129" s="364"/>
      <c r="KU129" s="364"/>
      <c r="KV129" s="364"/>
      <c r="KW129" s="364"/>
      <c r="KX129" s="364"/>
      <c r="KY129" s="364"/>
      <c r="KZ129" s="364"/>
      <c r="LA129" s="364"/>
      <c r="LB129" s="364"/>
      <c r="LC129" s="364"/>
      <c r="LD129" s="364"/>
      <c r="LE129" s="364"/>
      <c r="LF129" s="364"/>
      <c r="LG129" s="364"/>
      <c r="LH129" s="364"/>
      <c r="LI129" s="364"/>
      <c r="LJ129" s="364"/>
      <c r="LK129" s="364"/>
      <c r="LL129" s="364"/>
      <c r="LM129" s="364"/>
      <c r="LN129" s="364"/>
      <c r="LO129" s="364"/>
      <c r="LP129" s="364"/>
      <c r="LQ129" s="364"/>
      <c r="LR129" s="364"/>
      <c r="LS129" s="364"/>
      <c r="LT129" s="364"/>
      <c r="LU129" s="364"/>
      <c r="LV129" s="364"/>
      <c r="LW129" s="364"/>
      <c r="LX129" s="364"/>
      <c r="LY129" s="364"/>
      <c r="LZ129" s="364"/>
      <c r="MA129" s="364"/>
      <c r="MB129" s="364"/>
      <c r="MC129" s="364"/>
      <c r="MD129" s="364"/>
      <c r="ME129" s="364"/>
      <c r="MF129" s="364"/>
      <c r="MG129" s="364"/>
      <c r="MH129" s="364"/>
      <c r="MI129" s="364"/>
      <c r="MJ129" s="364"/>
      <c r="MK129" s="364"/>
      <c r="ML129" s="364"/>
      <c r="MM129" s="364"/>
      <c r="MN129" s="364"/>
      <c r="MO129" s="364"/>
      <c r="MP129" s="364"/>
      <c r="MQ129" s="364"/>
      <c r="MR129" s="364"/>
      <c r="MS129" s="364"/>
      <c r="MT129" s="364"/>
      <c r="MU129" s="364"/>
      <c r="MV129" s="364"/>
      <c r="MW129" s="364"/>
      <c r="MX129" s="364"/>
      <c r="MY129" s="364"/>
      <c r="MZ129" s="364"/>
      <c r="NA129" s="364"/>
      <c r="NB129" s="364"/>
      <c r="NC129" s="364"/>
      <c r="ND129" s="364"/>
      <c r="NE129" s="364"/>
      <c r="NF129" s="364"/>
      <c r="NG129" s="364"/>
      <c r="NH129" s="364"/>
      <c r="NI129" s="364"/>
      <c r="NJ129" s="364"/>
      <c r="NK129" s="364"/>
      <c r="NL129" s="364"/>
      <c r="NM129" s="364"/>
      <c r="NN129" s="364"/>
      <c r="NO129" s="364"/>
      <c r="NP129" s="364"/>
      <c r="NQ129" s="364"/>
      <c r="NR129" s="364"/>
      <c r="NS129" s="364"/>
      <c r="NT129" s="364"/>
      <c r="NU129" s="364"/>
      <c r="NV129" s="364"/>
      <c r="NW129" s="364"/>
      <c r="NX129" s="364"/>
      <c r="NY129" s="364"/>
      <c r="NZ129" s="364"/>
      <c r="OA129" s="364"/>
      <c r="OB129" s="364"/>
      <c r="OC129" s="364"/>
      <c r="OD129" s="364"/>
      <c r="OE129" s="364"/>
      <c r="OF129" s="364"/>
      <c r="OG129" s="364"/>
      <c r="OH129" s="364"/>
      <c r="OI129" s="364"/>
      <c r="OJ129" s="364"/>
      <c r="OK129" s="364"/>
      <c r="OL129" s="364"/>
      <c r="OM129" s="364"/>
      <c r="ON129" s="364"/>
      <c r="OO129" s="364"/>
      <c r="OP129" s="364"/>
      <c r="OQ129" s="364"/>
      <c r="OR129" s="364"/>
      <c r="OS129" s="364"/>
      <c r="OT129" s="364"/>
      <c r="OU129" s="364"/>
      <c r="OV129" s="364"/>
      <c r="OW129" s="364"/>
      <c r="OX129" s="364"/>
      <c r="OY129" s="364"/>
      <c r="OZ129" s="364"/>
      <c r="PA129" s="364"/>
      <c r="PB129" s="364"/>
      <c r="PC129" s="364"/>
      <c r="PD129" s="364"/>
      <c r="PE129" s="364"/>
      <c r="PF129" s="364"/>
      <c r="PG129" s="364"/>
      <c r="PH129" s="364"/>
      <c r="PI129" s="364"/>
      <c r="PJ129" s="364"/>
      <c r="PK129" s="364"/>
      <c r="PL129" s="364"/>
      <c r="PM129" s="364"/>
    </row>
    <row r="130" spans="1:429" ht="15">
      <c r="A130" s="365" t="s">
        <v>700</v>
      </c>
      <c r="B130" s="364">
        <f t="shared" si="125"/>
        <v>0</v>
      </c>
      <c r="C130" s="364">
        <f t="shared" si="126"/>
        <v>0</v>
      </c>
      <c r="D130" s="364">
        <f t="shared" si="127"/>
        <v>0</v>
      </c>
      <c r="E130" s="364">
        <f t="shared" si="128"/>
        <v>0</v>
      </c>
      <c r="F130" s="364">
        <f t="shared" si="129"/>
        <v>0</v>
      </c>
      <c r="G130" s="364">
        <f t="shared" si="130"/>
        <v>0</v>
      </c>
      <c r="H130" s="364">
        <f t="shared" si="131"/>
        <v>0</v>
      </c>
      <c r="I130" s="364">
        <f t="shared" si="132"/>
        <v>0</v>
      </c>
      <c r="J130" s="364">
        <f t="shared" si="133"/>
        <v>0</v>
      </c>
      <c r="K130" s="364">
        <f t="shared" si="134"/>
        <v>0</v>
      </c>
      <c r="L130" s="364">
        <f t="shared" si="135"/>
        <v>0</v>
      </c>
      <c r="M130" s="364">
        <f t="shared" si="136"/>
        <v>0</v>
      </c>
      <c r="N130" s="364">
        <f t="shared" si="137"/>
        <v>0</v>
      </c>
      <c r="O130" s="364">
        <f t="shared" si="138"/>
        <v>0</v>
      </c>
      <c r="P130" s="364">
        <f t="shared" si="139"/>
        <v>0</v>
      </c>
      <c r="Q130" s="364">
        <f t="shared" si="140"/>
        <v>0</v>
      </c>
      <c r="R130" s="364">
        <f t="shared" si="141"/>
        <v>0</v>
      </c>
      <c r="S130" s="364">
        <f t="shared" si="142"/>
        <v>0</v>
      </c>
      <c r="T130" s="364">
        <f t="shared" si="143"/>
        <v>0</v>
      </c>
      <c r="U130" s="364">
        <f t="shared" si="144"/>
        <v>0</v>
      </c>
      <c r="V130" s="364">
        <f t="shared" si="145"/>
        <v>0</v>
      </c>
      <c r="W130" s="364">
        <f t="shared" si="146"/>
        <v>9.87E-5</v>
      </c>
      <c r="X130" s="364">
        <f t="shared" si="147"/>
        <v>0</v>
      </c>
      <c r="Y130" s="364">
        <f t="shared" si="148"/>
        <v>0</v>
      </c>
      <c r="Z130" s="364">
        <f t="shared" si="149"/>
        <v>0</v>
      </c>
      <c r="AA130" s="364">
        <f t="shared" si="150"/>
        <v>0</v>
      </c>
      <c r="AB130" s="364">
        <f t="shared" si="151"/>
        <v>0</v>
      </c>
      <c r="AC130" s="364">
        <f t="shared" si="152"/>
        <v>0</v>
      </c>
      <c r="AD130" s="364">
        <f t="shared" si="153"/>
        <v>0</v>
      </c>
      <c r="AE130" s="364">
        <f t="shared" si="154"/>
        <v>0</v>
      </c>
      <c r="AF130" s="364">
        <f t="shared" si="155"/>
        <v>0</v>
      </c>
      <c r="AG130" s="364"/>
      <c r="AH130" s="364"/>
      <c r="AI130" s="364"/>
      <c r="AJ130" s="364"/>
      <c r="AK130" s="364"/>
      <c r="AL130" s="364"/>
      <c r="AM130" s="364"/>
      <c r="AN130" s="364"/>
      <c r="AO130" s="364"/>
      <c r="AP130" s="364"/>
      <c r="AQ130" s="364"/>
      <c r="AR130" s="364"/>
      <c r="AS130" s="364"/>
      <c r="AT130" s="364"/>
      <c r="AU130" s="364"/>
      <c r="AV130" s="364"/>
      <c r="AW130" s="364"/>
      <c r="AX130" s="364"/>
      <c r="AY130" s="364"/>
      <c r="AZ130" s="364"/>
      <c r="BA130" s="364"/>
      <c r="BB130" s="364"/>
      <c r="BC130" s="364"/>
      <c r="BD130" s="364"/>
      <c r="BE130" s="364"/>
      <c r="BF130" s="364"/>
      <c r="BG130" s="364"/>
      <c r="BH130" s="364"/>
      <c r="BI130" s="364"/>
      <c r="BJ130" s="364"/>
      <c r="BK130" s="364"/>
      <c r="BL130" s="364"/>
      <c r="BM130" s="364"/>
      <c r="BN130" s="364"/>
      <c r="BO130" s="364"/>
      <c r="BP130" s="364"/>
      <c r="BQ130" s="364"/>
      <c r="BR130" s="364"/>
      <c r="BS130" s="364"/>
      <c r="BT130" s="364"/>
      <c r="BU130" s="364"/>
      <c r="BV130" s="364"/>
      <c r="BW130" s="364"/>
      <c r="BX130" s="364"/>
      <c r="BY130" s="364"/>
      <c r="BZ130" s="364"/>
      <c r="CA130" s="364"/>
      <c r="CB130" s="364"/>
      <c r="CC130" s="364"/>
      <c r="CD130" s="364"/>
      <c r="CE130" s="364"/>
      <c r="CF130" s="364"/>
      <c r="CG130" s="364"/>
      <c r="CH130" s="364"/>
      <c r="CI130" s="364"/>
      <c r="CJ130" s="364"/>
      <c r="CK130" s="364"/>
      <c r="CL130" s="364"/>
      <c r="CM130" s="364"/>
      <c r="CN130" s="364"/>
      <c r="CO130" s="364"/>
      <c r="CP130" s="364"/>
      <c r="CQ130" s="364"/>
      <c r="CR130" s="364"/>
      <c r="CS130" s="364"/>
      <c r="CT130" s="364"/>
      <c r="CU130" s="364"/>
      <c r="CV130" s="364"/>
      <c r="CW130" s="364"/>
      <c r="CX130" s="364"/>
      <c r="CY130" s="364"/>
      <c r="CZ130" s="364"/>
      <c r="DA130" s="364"/>
      <c r="DB130" s="364"/>
      <c r="DC130" s="364"/>
      <c r="DD130" s="364"/>
      <c r="DE130" s="364"/>
      <c r="DF130" s="364"/>
      <c r="DG130" s="364"/>
      <c r="DH130" s="364"/>
      <c r="DI130" s="364"/>
      <c r="DJ130" s="364"/>
      <c r="DK130" s="364"/>
      <c r="DL130" s="364"/>
      <c r="DM130" s="364"/>
      <c r="DN130" s="364"/>
      <c r="DO130" s="364"/>
      <c r="DP130" s="364"/>
      <c r="DQ130" s="364"/>
      <c r="DR130" s="364"/>
      <c r="DS130" s="364"/>
      <c r="DT130" s="364"/>
      <c r="DU130" s="364"/>
      <c r="DV130" s="364"/>
      <c r="DW130" s="364"/>
      <c r="DX130" s="364"/>
      <c r="DY130" s="364"/>
      <c r="DZ130" s="364"/>
      <c r="EA130" s="364"/>
      <c r="EB130" s="364"/>
      <c r="EC130" s="364"/>
      <c r="ED130" s="364"/>
      <c r="EE130" s="364"/>
      <c r="EF130" s="364"/>
      <c r="EG130" s="364"/>
      <c r="EH130" s="364"/>
      <c r="EI130" s="364"/>
      <c r="EJ130" s="364"/>
      <c r="EK130" s="364"/>
      <c r="EL130" s="364"/>
      <c r="EM130" s="364"/>
      <c r="EN130" s="364"/>
      <c r="EO130" s="364"/>
      <c r="EP130" s="364"/>
      <c r="EQ130" s="364"/>
      <c r="ER130" s="364"/>
      <c r="ES130" s="364"/>
      <c r="ET130" s="364"/>
      <c r="EU130" s="364"/>
      <c r="EV130" s="364"/>
      <c r="EW130" s="364"/>
      <c r="EX130" s="364"/>
      <c r="EY130" s="364"/>
      <c r="EZ130" s="364"/>
      <c r="FA130" s="364"/>
      <c r="FB130" s="364"/>
      <c r="FC130" s="364"/>
      <c r="FD130" s="364"/>
      <c r="FE130" s="364"/>
      <c r="FF130" s="364"/>
      <c r="FG130" s="364"/>
      <c r="FH130" s="364"/>
      <c r="FI130" s="364"/>
      <c r="FJ130" s="364"/>
      <c r="FK130" s="364"/>
      <c r="FL130" s="364"/>
      <c r="FM130" s="364"/>
      <c r="FN130" s="364"/>
      <c r="FO130" s="364"/>
      <c r="FP130" s="364"/>
      <c r="FQ130" s="364"/>
      <c r="FR130" s="364"/>
      <c r="FS130" s="364"/>
      <c r="FT130" s="364"/>
      <c r="FU130" s="364"/>
      <c r="FV130" s="364"/>
      <c r="FW130" s="364"/>
      <c r="FX130" s="364"/>
      <c r="FY130" s="364"/>
      <c r="FZ130" s="364"/>
      <c r="GA130" s="364"/>
      <c r="GB130" s="364"/>
      <c r="GC130" s="364"/>
      <c r="GD130" s="364"/>
      <c r="GE130" s="364"/>
      <c r="GF130" s="364"/>
      <c r="GG130" s="364"/>
      <c r="GH130" s="364"/>
      <c r="GI130" s="364"/>
      <c r="GJ130" s="364"/>
      <c r="GK130" s="364"/>
      <c r="GL130" s="364"/>
      <c r="GM130" s="364"/>
      <c r="GN130" s="364"/>
      <c r="GO130" s="364"/>
      <c r="GP130" s="364"/>
      <c r="GQ130" s="364"/>
      <c r="GR130" s="364"/>
      <c r="GS130" s="364"/>
      <c r="GT130" s="364"/>
      <c r="GU130" s="364"/>
      <c r="GV130" s="364"/>
      <c r="GW130" s="364"/>
      <c r="GX130" s="364"/>
      <c r="GY130" s="364"/>
      <c r="GZ130" s="364"/>
      <c r="HA130" s="364"/>
      <c r="HB130" s="364"/>
      <c r="HC130" s="364"/>
      <c r="HD130" s="364"/>
      <c r="HE130" s="364"/>
      <c r="HF130" s="364"/>
      <c r="HG130" s="364"/>
      <c r="HH130" s="364"/>
      <c r="HI130" s="364"/>
      <c r="HJ130" s="364"/>
      <c r="HK130" s="364"/>
      <c r="HL130" s="364"/>
      <c r="HM130" s="364"/>
      <c r="HN130" s="364"/>
      <c r="HO130" s="364"/>
      <c r="HP130" s="364"/>
      <c r="HQ130" s="364"/>
      <c r="HR130" s="364"/>
      <c r="HS130" s="364"/>
      <c r="HT130" s="364"/>
      <c r="HU130" s="364"/>
      <c r="HV130" s="364"/>
      <c r="HW130" s="364"/>
      <c r="HX130" s="364"/>
      <c r="HY130" s="364"/>
      <c r="HZ130" s="364"/>
      <c r="IA130" s="364"/>
      <c r="IB130" s="364"/>
      <c r="IC130" s="364"/>
      <c r="ID130" s="364"/>
      <c r="IE130" s="364"/>
      <c r="IF130" s="364"/>
      <c r="IG130" s="364"/>
      <c r="IH130" s="364"/>
      <c r="II130" s="364"/>
      <c r="IJ130" s="364"/>
      <c r="IK130" s="364"/>
      <c r="IL130" s="364"/>
      <c r="IM130" s="364"/>
      <c r="IN130" s="364"/>
      <c r="IO130" s="364"/>
      <c r="IP130" s="364"/>
      <c r="IQ130" s="364"/>
      <c r="IR130" s="364"/>
      <c r="IS130" s="364"/>
      <c r="IT130" s="364"/>
      <c r="IU130" s="364"/>
      <c r="IV130" s="364"/>
      <c r="IW130" s="364"/>
      <c r="IX130" s="364"/>
      <c r="IY130" s="364"/>
      <c r="IZ130" s="364"/>
      <c r="JA130" s="364"/>
      <c r="JB130" s="364"/>
      <c r="JC130" s="364"/>
      <c r="JD130" s="364"/>
      <c r="JE130" s="364"/>
      <c r="JF130" s="364"/>
      <c r="JG130" s="364"/>
      <c r="JH130" s="364"/>
      <c r="JI130" s="364"/>
      <c r="JJ130" s="364"/>
      <c r="JK130" s="364"/>
      <c r="JL130" s="364"/>
      <c r="JM130" s="364"/>
      <c r="JN130" s="364"/>
      <c r="JO130" s="364"/>
      <c r="JP130" s="364"/>
      <c r="JQ130" s="364"/>
      <c r="JR130" s="364"/>
      <c r="JS130" s="364"/>
      <c r="JT130" s="364"/>
      <c r="JU130" s="364"/>
      <c r="JV130" s="364"/>
      <c r="JW130" s="364"/>
      <c r="JX130" s="364"/>
      <c r="JY130" s="364"/>
      <c r="JZ130" s="364"/>
      <c r="KA130" s="364"/>
      <c r="KB130" s="364"/>
      <c r="KC130" s="364"/>
      <c r="KD130" s="364"/>
      <c r="KE130" s="364"/>
      <c r="KF130" s="364">
        <v>9.8699999999999996E-2</v>
      </c>
      <c r="KG130" s="364"/>
      <c r="KH130" s="364"/>
      <c r="KI130" s="364"/>
      <c r="KJ130" s="364"/>
      <c r="KK130" s="364"/>
      <c r="KL130" s="364"/>
      <c r="KM130" s="364"/>
      <c r="KN130" s="364"/>
      <c r="KO130" s="364"/>
      <c r="KP130" s="364"/>
      <c r="KQ130" s="364"/>
      <c r="KR130" s="364"/>
      <c r="KS130" s="364"/>
      <c r="KT130" s="364"/>
      <c r="KU130" s="364"/>
      <c r="KV130" s="364"/>
      <c r="KW130" s="364"/>
      <c r="KX130" s="364"/>
      <c r="KY130" s="364"/>
      <c r="KZ130" s="364"/>
      <c r="LA130" s="364"/>
      <c r="LB130" s="364"/>
      <c r="LC130" s="364"/>
      <c r="LD130" s="364"/>
      <c r="LE130" s="364"/>
      <c r="LF130" s="364"/>
      <c r="LG130" s="364"/>
      <c r="LH130" s="364"/>
      <c r="LI130" s="364"/>
      <c r="LJ130" s="364"/>
      <c r="LK130" s="364"/>
      <c r="LL130" s="364"/>
      <c r="LM130" s="364"/>
      <c r="LN130" s="364"/>
      <c r="LO130" s="364"/>
      <c r="LP130" s="364"/>
      <c r="LQ130" s="364"/>
      <c r="LR130" s="364"/>
      <c r="LS130" s="364"/>
      <c r="LT130" s="364"/>
      <c r="LU130" s="364"/>
      <c r="LV130" s="364"/>
      <c r="LW130" s="364"/>
      <c r="LX130" s="364"/>
      <c r="LY130" s="364"/>
      <c r="LZ130" s="364"/>
      <c r="MA130" s="364"/>
      <c r="MB130" s="364"/>
      <c r="MC130" s="364"/>
      <c r="MD130" s="364"/>
      <c r="ME130" s="364"/>
      <c r="MF130" s="364"/>
      <c r="MG130" s="364"/>
      <c r="MH130" s="364"/>
      <c r="MI130" s="364"/>
      <c r="MJ130" s="364"/>
      <c r="MK130" s="364"/>
      <c r="ML130" s="364"/>
      <c r="MM130" s="364"/>
      <c r="MN130" s="364"/>
      <c r="MO130" s="364"/>
      <c r="MP130" s="364"/>
      <c r="MQ130" s="364"/>
      <c r="MR130" s="364"/>
      <c r="MS130" s="364"/>
      <c r="MT130" s="364"/>
      <c r="MU130" s="364"/>
      <c r="MV130" s="364"/>
      <c r="MW130" s="364"/>
      <c r="MX130" s="364"/>
      <c r="MY130" s="364"/>
      <c r="MZ130" s="364"/>
      <c r="NA130" s="364"/>
      <c r="NB130" s="364"/>
      <c r="NC130" s="364"/>
      <c r="ND130" s="364"/>
      <c r="NE130" s="364"/>
      <c r="NF130" s="364"/>
      <c r="NG130" s="364"/>
      <c r="NH130" s="364"/>
      <c r="NI130" s="364"/>
      <c r="NJ130" s="364"/>
      <c r="NK130" s="364"/>
      <c r="NL130" s="364"/>
      <c r="NM130" s="364"/>
      <c r="NN130" s="364"/>
      <c r="NO130" s="364"/>
      <c r="NP130" s="364"/>
      <c r="NQ130" s="364"/>
      <c r="NR130" s="364"/>
      <c r="NS130" s="364"/>
      <c r="NT130" s="364"/>
      <c r="NU130" s="364"/>
      <c r="NV130" s="364"/>
      <c r="NW130" s="364"/>
      <c r="NX130" s="364"/>
      <c r="NY130" s="364"/>
      <c r="NZ130" s="364"/>
      <c r="OA130" s="364"/>
      <c r="OB130" s="364"/>
      <c r="OC130" s="364"/>
      <c r="OD130" s="364"/>
      <c r="OE130" s="364"/>
      <c r="OF130" s="364"/>
      <c r="OG130" s="364"/>
      <c r="OH130" s="364"/>
      <c r="OI130" s="364"/>
      <c r="OJ130" s="364"/>
      <c r="OK130" s="364"/>
      <c r="OL130" s="364"/>
      <c r="OM130" s="364"/>
      <c r="ON130" s="364"/>
      <c r="OO130" s="364"/>
      <c r="OP130" s="364"/>
      <c r="OQ130" s="364"/>
      <c r="OR130" s="364"/>
      <c r="OS130" s="364"/>
      <c r="OT130" s="364"/>
      <c r="OU130" s="364"/>
      <c r="OV130" s="364"/>
      <c r="OW130" s="364"/>
      <c r="OX130" s="364"/>
      <c r="OY130" s="364"/>
      <c r="OZ130" s="364"/>
      <c r="PA130" s="364"/>
      <c r="PB130" s="364"/>
      <c r="PC130" s="364"/>
      <c r="PD130" s="364"/>
      <c r="PE130" s="364"/>
      <c r="PF130" s="364"/>
      <c r="PG130" s="364"/>
      <c r="PH130" s="364"/>
      <c r="PI130" s="364"/>
      <c r="PJ130" s="364"/>
      <c r="PK130" s="364"/>
      <c r="PL130" s="364"/>
      <c r="PM130" s="364"/>
    </row>
    <row r="131" spans="1:429" ht="15">
      <c r="A131" s="365" t="s">
        <v>701</v>
      </c>
      <c r="B131" s="364">
        <f t="shared" si="125"/>
        <v>0</v>
      </c>
      <c r="C131" s="364">
        <f t="shared" si="126"/>
        <v>0</v>
      </c>
      <c r="D131" s="364">
        <f t="shared" si="127"/>
        <v>0</v>
      </c>
      <c r="E131" s="364">
        <f t="shared" si="128"/>
        <v>0</v>
      </c>
      <c r="F131" s="364">
        <f t="shared" si="129"/>
        <v>0</v>
      </c>
      <c r="G131" s="364">
        <f t="shared" si="130"/>
        <v>0</v>
      </c>
      <c r="H131" s="364">
        <f t="shared" si="131"/>
        <v>0</v>
      </c>
      <c r="I131" s="364">
        <f t="shared" si="132"/>
        <v>0</v>
      </c>
      <c r="J131" s="364">
        <f t="shared" si="133"/>
        <v>0</v>
      </c>
      <c r="K131" s="364">
        <f t="shared" si="134"/>
        <v>0</v>
      </c>
      <c r="L131" s="364">
        <f t="shared" si="135"/>
        <v>0</v>
      </c>
      <c r="M131" s="364">
        <f t="shared" si="136"/>
        <v>0</v>
      </c>
      <c r="N131" s="364">
        <f t="shared" si="137"/>
        <v>0</v>
      </c>
      <c r="O131" s="364">
        <f t="shared" si="138"/>
        <v>0</v>
      </c>
      <c r="P131" s="364">
        <f t="shared" si="139"/>
        <v>0</v>
      </c>
      <c r="Q131" s="364">
        <f t="shared" si="140"/>
        <v>0</v>
      </c>
      <c r="R131" s="364">
        <f t="shared" si="141"/>
        <v>0</v>
      </c>
      <c r="S131" s="364">
        <f t="shared" si="142"/>
        <v>0</v>
      </c>
      <c r="T131" s="364">
        <f t="shared" si="143"/>
        <v>0</v>
      </c>
      <c r="U131" s="364">
        <f t="shared" si="144"/>
        <v>0</v>
      </c>
      <c r="V131" s="364">
        <f t="shared" si="145"/>
        <v>0</v>
      </c>
      <c r="W131" s="364">
        <f t="shared" si="146"/>
        <v>0</v>
      </c>
      <c r="X131" s="364">
        <f t="shared" si="147"/>
        <v>0</v>
      </c>
      <c r="Y131" s="364">
        <f t="shared" si="148"/>
        <v>0</v>
      </c>
      <c r="Z131" s="364">
        <f t="shared" si="149"/>
        <v>0</v>
      </c>
      <c r="AA131" s="364">
        <f t="shared" si="150"/>
        <v>0</v>
      </c>
      <c r="AB131" s="364">
        <f t="shared" si="151"/>
        <v>0</v>
      </c>
      <c r="AC131" s="364">
        <f t="shared" si="152"/>
        <v>0</v>
      </c>
      <c r="AD131" s="364">
        <f t="shared" si="153"/>
        <v>0</v>
      </c>
      <c r="AE131" s="364">
        <f t="shared" si="154"/>
        <v>0</v>
      </c>
      <c r="AF131" s="364">
        <f t="shared" si="155"/>
        <v>0</v>
      </c>
      <c r="AG131" s="364"/>
      <c r="AH131" s="364"/>
      <c r="AI131" s="364"/>
      <c r="AJ131" s="364"/>
      <c r="AK131" s="364"/>
      <c r="AL131" s="364"/>
      <c r="AM131" s="364"/>
      <c r="AN131" s="364"/>
      <c r="AO131" s="364"/>
      <c r="AP131" s="364"/>
      <c r="AQ131" s="364"/>
      <c r="AR131" s="364"/>
      <c r="AS131" s="364"/>
      <c r="AT131" s="364"/>
      <c r="AU131" s="364"/>
      <c r="AV131" s="364"/>
      <c r="AW131" s="364"/>
      <c r="AX131" s="364"/>
      <c r="AY131" s="364"/>
      <c r="AZ131" s="364"/>
      <c r="BA131" s="364"/>
      <c r="BB131" s="364"/>
      <c r="BC131" s="364"/>
      <c r="BD131" s="364"/>
      <c r="BE131" s="364"/>
      <c r="BF131" s="364"/>
      <c r="BG131" s="364"/>
      <c r="BH131" s="364"/>
      <c r="BI131" s="364"/>
      <c r="BJ131" s="364"/>
      <c r="BK131" s="364"/>
      <c r="BL131" s="364"/>
      <c r="BM131" s="364"/>
      <c r="BN131" s="364"/>
      <c r="BO131" s="364"/>
      <c r="BP131" s="364"/>
      <c r="BQ131" s="364"/>
      <c r="BR131" s="364"/>
      <c r="BS131" s="364"/>
      <c r="BT131" s="364"/>
      <c r="BU131" s="364"/>
      <c r="BV131" s="364"/>
      <c r="BW131" s="364"/>
      <c r="BX131" s="364"/>
      <c r="BY131" s="364"/>
      <c r="BZ131" s="364"/>
      <c r="CA131" s="364"/>
      <c r="CB131" s="364"/>
      <c r="CC131" s="364"/>
      <c r="CD131" s="364"/>
      <c r="CE131" s="364"/>
      <c r="CF131" s="364"/>
      <c r="CG131" s="364"/>
      <c r="CH131" s="364"/>
      <c r="CI131" s="364"/>
      <c r="CJ131" s="364"/>
      <c r="CK131" s="364"/>
      <c r="CL131" s="364"/>
      <c r="CM131" s="364"/>
      <c r="CN131" s="364"/>
      <c r="CO131" s="364"/>
      <c r="CP131" s="364"/>
      <c r="CQ131" s="364"/>
      <c r="CR131" s="364"/>
      <c r="CS131" s="364"/>
      <c r="CT131" s="364"/>
      <c r="CU131" s="364"/>
      <c r="CV131" s="364"/>
      <c r="CW131" s="364"/>
      <c r="CX131" s="364"/>
      <c r="CY131" s="364"/>
      <c r="CZ131" s="364"/>
      <c r="DA131" s="364"/>
      <c r="DB131" s="364"/>
      <c r="DC131" s="364"/>
      <c r="DD131" s="364"/>
      <c r="DE131" s="364"/>
      <c r="DF131" s="364"/>
      <c r="DG131" s="364"/>
      <c r="DH131" s="364"/>
      <c r="DI131" s="364"/>
      <c r="DJ131" s="364"/>
      <c r="DK131" s="364"/>
      <c r="DL131" s="364"/>
      <c r="DM131" s="364"/>
      <c r="DN131" s="364"/>
      <c r="DO131" s="364"/>
      <c r="DP131" s="364"/>
      <c r="DQ131" s="364"/>
      <c r="DR131" s="364"/>
      <c r="DS131" s="364"/>
      <c r="DT131" s="364"/>
      <c r="DU131" s="364"/>
      <c r="DV131" s="364"/>
      <c r="DW131" s="364"/>
      <c r="DX131" s="364"/>
      <c r="DY131" s="364"/>
      <c r="DZ131" s="364"/>
      <c r="EA131" s="364"/>
      <c r="EB131" s="364"/>
      <c r="EC131" s="364"/>
      <c r="ED131" s="364"/>
      <c r="EE131" s="364"/>
      <c r="EF131" s="364"/>
      <c r="EG131" s="364"/>
      <c r="EH131" s="364"/>
      <c r="EI131" s="364"/>
      <c r="EJ131" s="364"/>
      <c r="EK131" s="364"/>
      <c r="EL131" s="364"/>
      <c r="EM131" s="364"/>
      <c r="EN131" s="364"/>
      <c r="EO131" s="364"/>
      <c r="EP131" s="364"/>
      <c r="EQ131" s="364"/>
      <c r="ER131" s="364"/>
      <c r="ES131" s="364"/>
      <c r="ET131" s="364"/>
      <c r="EU131" s="364"/>
      <c r="EV131" s="364"/>
      <c r="EW131" s="364"/>
      <c r="EX131" s="364"/>
      <c r="EY131" s="364"/>
      <c r="EZ131" s="364"/>
      <c r="FA131" s="364"/>
      <c r="FB131" s="364"/>
      <c r="FC131" s="364"/>
      <c r="FD131" s="364"/>
      <c r="FE131" s="364"/>
      <c r="FF131" s="364"/>
      <c r="FG131" s="364"/>
      <c r="FH131" s="364"/>
      <c r="FI131" s="364"/>
      <c r="FJ131" s="364"/>
      <c r="FK131" s="364"/>
      <c r="FL131" s="364"/>
      <c r="FM131" s="364"/>
      <c r="FN131" s="364"/>
      <c r="FO131" s="364"/>
      <c r="FP131" s="364"/>
      <c r="FQ131" s="364"/>
      <c r="FR131" s="364"/>
      <c r="FS131" s="364"/>
      <c r="FT131" s="364"/>
      <c r="FU131" s="364"/>
      <c r="FV131" s="364"/>
      <c r="FW131" s="364"/>
      <c r="FX131" s="364"/>
      <c r="FY131" s="364"/>
      <c r="FZ131" s="364"/>
      <c r="GA131" s="364"/>
      <c r="GB131" s="364"/>
      <c r="GC131" s="364"/>
      <c r="GD131" s="364"/>
      <c r="GE131" s="364"/>
      <c r="GF131" s="364"/>
      <c r="GG131" s="364"/>
      <c r="GH131" s="364"/>
      <c r="GI131" s="364"/>
      <c r="GJ131" s="364"/>
      <c r="GK131" s="364"/>
      <c r="GL131" s="364"/>
      <c r="GM131" s="364"/>
      <c r="GN131" s="364"/>
      <c r="GO131" s="364"/>
      <c r="GP131" s="364"/>
      <c r="GQ131" s="364"/>
      <c r="GR131" s="364"/>
      <c r="GS131" s="364"/>
      <c r="GT131" s="364"/>
      <c r="GU131" s="364"/>
      <c r="GV131" s="364"/>
      <c r="GW131" s="364"/>
      <c r="GX131" s="364"/>
      <c r="GY131" s="364"/>
      <c r="GZ131" s="364"/>
      <c r="HA131" s="364"/>
      <c r="HB131" s="364"/>
      <c r="HC131" s="364"/>
      <c r="HD131" s="364"/>
      <c r="HE131" s="364"/>
      <c r="HF131" s="364"/>
      <c r="HG131" s="364"/>
      <c r="HH131" s="364"/>
      <c r="HI131" s="364"/>
      <c r="HJ131" s="364"/>
      <c r="HK131" s="364"/>
      <c r="HL131" s="364"/>
      <c r="HM131" s="364"/>
      <c r="HN131" s="364"/>
      <c r="HO131" s="364"/>
      <c r="HP131" s="364"/>
      <c r="HQ131" s="364"/>
      <c r="HR131" s="364"/>
      <c r="HS131" s="364"/>
      <c r="HT131" s="364"/>
      <c r="HU131" s="364"/>
      <c r="HV131" s="364"/>
      <c r="HW131" s="364"/>
      <c r="HX131" s="364"/>
      <c r="HY131" s="364"/>
      <c r="HZ131" s="364"/>
      <c r="IA131" s="364"/>
      <c r="IB131" s="364"/>
      <c r="IC131" s="364"/>
      <c r="ID131" s="364"/>
      <c r="IE131" s="364"/>
      <c r="IF131" s="364"/>
      <c r="IG131" s="364"/>
      <c r="IH131" s="364"/>
      <c r="II131" s="364"/>
      <c r="IJ131" s="364"/>
      <c r="IK131" s="364"/>
      <c r="IL131" s="364"/>
      <c r="IM131" s="364"/>
      <c r="IN131" s="364"/>
      <c r="IO131" s="364"/>
      <c r="IP131" s="364"/>
      <c r="IQ131" s="364"/>
      <c r="IR131" s="364"/>
      <c r="IS131" s="364"/>
      <c r="IT131" s="364"/>
      <c r="IU131" s="364"/>
      <c r="IV131" s="364"/>
      <c r="IW131" s="364"/>
      <c r="IX131" s="364"/>
      <c r="IY131" s="364"/>
      <c r="IZ131" s="364"/>
      <c r="JA131" s="364"/>
      <c r="JB131" s="364"/>
      <c r="JC131" s="364"/>
      <c r="JD131" s="364"/>
      <c r="JE131" s="364"/>
      <c r="JF131" s="364"/>
      <c r="JG131" s="364"/>
      <c r="JH131" s="364"/>
      <c r="JI131" s="364"/>
      <c r="JJ131" s="364"/>
      <c r="JK131" s="364"/>
      <c r="JL131" s="364"/>
      <c r="JM131" s="364"/>
      <c r="JN131" s="364"/>
      <c r="JO131" s="364"/>
      <c r="JP131" s="364"/>
      <c r="JQ131" s="364"/>
      <c r="JR131" s="364"/>
      <c r="JS131" s="364"/>
      <c r="JT131" s="364"/>
      <c r="JU131" s="364"/>
      <c r="JV131" s="364"/>
      <c r="JW131" s="364"/>
      <c r="JX131" s="364"/>
      <c r="JY131" s="364"/>
      <c r="JZ131" s="364"/>
      <c r="KA131" s="364"/>
      <c r="KB131" s="364"/>
      <c r="KC131" s="364"/>
      <c r="KD131" s="364"/>
      <c r="KE131" s="364"/>
      <c r="KF131" s="364"/>
      <c r="KG131" s="364"/>
      <c r="KH131" s="364"/>
      <c r="KI131" s="364"/>
      <c r="KJ131" s="364"/>
      <c r="KK131" s="364"/>
      <c r="KL131" s="364"/>
      <c r="KM131" s="364"/>
      <c r="KN131" s="364"/>
      <c r="KO131" s="364"/>
      <c r="KP131" s="364"/>
      <c r="KQ131" s="364"/>
      <c r="KR131" s="364"/>
      <c r="KS131" s="364"/>
      <c r="KT131" s="364"/>
      <c r="KU131" s="364"/>
      <c r="KV131" s="364"/>
      <c r="KW131" s="364"/>
      <c r="KX131" s="364"/>
      <c r="KY131" s="364"/>
      <c r="KZ131" s="364"/>
      <c r="LA131" s="364"/>
      <c r="LB131" s="364"/>
      <c r="LC131" s="364"/>
      <c r="LD131" s="364"/>
      <c r="LE131" s="364"/>
      <c r="LF131" s="364"/>
      <c r="LG131" s="364"/>
      <c r="LH131" s="364"/>
      <c r="LI131" s="364"/>
      <c r="LJ131" s="364"/>
      <c r="LK131" s="364"/>
      <c r="LL131" s="364"/>
      <c r="LM131" s="364"/>
      <c r="LN131" s="364"/>
      <c r="LO131" s="364"/>
      <c r="LP131" s="364"/>
      <c r="LQ131" s="364"/>
      <c r="LR131" s="364"/>
      <c r="LS131" s="364"/>
      <c r="LT131" s="364"/>
      <c r="LU131" s="364"/>
      <c r="LV131" s="364"/>
      <c r="LW131" s="364"/>
      <c r="LX131" s="364"/>
      <c r="LY131" s="364"/>
      <c r="LZ131" s="364"/>
      <c r="MA131" s="364"/>
      <c r="MB131" s="364"/>
      <c r="MC131" s="364"/>
      <c r="MD131" s="364"/>
      <c r="ME131" s="364"/>
      <c r="MF131" s="364"/>
      <c r="MG131" s="364"/>
      <c r="MH131" s="364"/>
      <c r="MI131" s="364"/>
      <c r="MJ131" s="364"/>
      <c r="MK131" s="364"/>
      <c r="ML131" s="364"/>
      <c r="MM131" s="364"/>
      <c r="MN131" s="364"/>
      <c r="MO131" s="364"/>
      <c r="MP131" s="364"/>
      <c r="MQ131" s="364"/>
      <c r="MR131" s="364"/>
      <c r="MS131" s="364"/>
      <c r="MT131" s="364"/>
      <c r="MU131" s="364"/>
      <c r="MV131" s="364"/>
      <c r="MW131" s="364"/>
      <c r="MX131" s="364"/>
      <c r="MY131" s="364"/>
      <c r="MZ131" s="364"/>
      <c r="NA131" s="364"/>
      <c r="NB131" s="364"/>
      <c r="NC131" s="364"/>
      <c r="ND131" s="364"/>
      <c r="NE131" s="364"/>
      <c r="NF131" s="364"/>
      <c r="NG131" s="364"/>
      <c r="NH131" s="364"/>
      <c r="NI131" s="364"/>
      <c r="NJ131" s="364"/>
      <c r="NK131" s="364"/>
      <c r="NL131" s="364"/>
      <c r="NM131" s="364"/>
      <c r="NN131" s="364"/>
      <c r="NO131" s="364"/>
      <c r="NP131" s="364"/>
      <c r="NQ131" s="364"/>
      <c r="NR131" s="364"/>
      <c r="NS131" s="364"/>
      <c r="NT131" s="364"/>
      <c r="NU131" s="364"/>
      <c r="NV131" s="364"/>
      <c r="NW131" s="364"/>
      <c r="NX131" s="364"/>
      <c r="NY131" s="364"/>
      <c r="NZ131" s="364"/>
      <c r="OA131" s="364"/>
      <c r="OB131" s="364"/>
      <c r="OC131" s="364"/>
      <c r="OD131" s="364"/>
      <c r="OE131" s="364"/>
      <c r="OF131" s="364"/>
      <c r="OG131" s="364"/>
      <c r="OH131" s="364"/>
      <c r="OI131" s="364"/>
      <c r="OJ131" s="364"/>
      <c r="OK131" s="364"/>
      <c r="OL131" s="364"/>
      <c r="OM131" s="364"/>
      <c r="ON131" s="364"/>
      <c r="OO131" s="364"/>
      <c r="OP131" s="364"/>
      <c r="OQ131" s="364"/>
      <c r="OR131" s="364"/>
      <c r="OS131" s="364"/>
      <c r="OT131" s="364"/>
      <c r="OU131" s="364"/>
      <c r="OV131" s="364"/>
      <c r="OW131" s="364"/>
      <c r="OX131" s="364"/>
      <c r="OY131" s="364"/>
      <c r="OZ131" s="364"/>
      <c r="PA131" s="364"/>
      <c r="PB131" s="364"/>
      <c r="PC131" s="364"/>
      <c r="PD131" s="364"/>
      <c r="PE131" s="364"/>
      <c r="PF131" s="364"/>
      <c r="PG131" s="364"/>
      <c r="PH131" s="364"/>
      <c r="PI131" s="364"/>
      <c r="PJ131" s="364"/>
      <c r="PK131" s="364"/>
      <c r="PL131" s="364"/>
      <c r="PM131" s="364"/>
    </row>
    <row r="132" spans="1:429" ht="15">
      <c r="A132" s="365" t="s">
        <v>702</v>
      </c>
      <c r="B132" s="364">
        <f t="shared" si="125"/>
        <v>0</v>
      </c>
      <c r="C132" s="364">
        <f t="shared" si="126"/>
        <v>0</v>
      </c>
      <c r="D132" s="364">
        <f t="shared" si="127"/>
        <v>0</v>
      </c>
      <c r="E132" s="364">
        <f t="shared" si="128"/>
        <v>0</v>
      </c>
      <c r="F132" s="364">
        <f t="shared" si="129"/>
        <v>0</v>
      </c>
      <c r="G132" s="364">
        <f t="shared" si="130"/>
        <v>0</v>
      </c>
      <c r="H132" s="364">
        <f t="shared" si="131"/>
        <v>0</v>
      </c>
      <c r="I132" s="364">
        <f t="shared" si="132"/>
        <v>0</v>
      </c>
      <c r="J132" s="364">
        <f t="shared" si="133"/>
        <v>0</v>
      </c>
      <c r="K132" s="364">
        <f t="shared" si="134"/>
        <v>0</v>
      </c>
      <c r="L132" s="364">
        <f t="shared" si="135"/>
        <v>0</v>
      </c>
      <c r="M132" s="364">
        <f t="shared" si="136"/>
        <v>0</v>
      </c>
      <c r="N132" s="364">
        <f t="shared" si="137"/>
        <v>0</v>
      </c>
      <c r="O132" s="364">
        <f t="shared" si="138"/>
        <v>0</v>
      </c>
      <c r="P132" s="364">
        <f t="shared" si="139"/>
        <v>0</v>
      </c>
      <c r="Q132" s="364">
        <f t="shared" si="140"/>
        <v>0</v>
      </c>
      <c r="R132" s="364">
        <f t="shared" si="141"/>
        <v>0</v>
      </c>
      <c r="S132" s="364">
        <f t="shared" si="142"/>
        <v>0</v>
      </c>
      <c r="T132" s="364">
        <f t="shared" si="143"/>
        <v>0</v>
      </c>
      <c r="U132" s="364">
        <f t="shared" si="144"/>
        <v>0</v>
      </c>
      <c r="V132" s="364">
        <f t="shared" si="145"/>
        <v>0</v>
      </c>
      <c r="W132" s="364">
        <f t="shared" si="146"/>
        <v>0</v>
      </c>
      <c r="X132" s="364">
        <f t="shared" si="147"/>
        <v>0</v>
      </c>
      <c r="Y132" s="364">
        <f t="shared" si="148"/>
        <v>0</v>
      </c>
      <c r="Z132" s="364">
        <f t="shared" si="149"/>
        <v>0</v>
      </c>
      <c r="AA132" s="364">
        <f t="shared" si="150"/>
        <v>0</v>
      </c>
      <c r="AB132" s="364">
        <f t="shared" si="151"/>
        <v>0</v>
      </c>
      <c r="AC132" s="364">
        <f t="shared" si="152"/>
        <v>0</v>
      </c>
      <c r="AD132" s="364">
        <f t="shared" si="153"/>
        <v>8.9999999999999998E-4</v>
      </c>
      <c r="AE132" s="364">
        <f t="shared" si="154"/>
        <v>0</v>
      </c>
      <c r="AF132" s="364">
        <f t="shared" si="155"/>
        <v>0</v>
      </c>
      <c r="AG132" s="364"/>
      <c r="AH132" s="364"/>
      <c r="AI132" s="364"/>
      <c r="AJ132" s="364"/>
      <c r="AK132" s="364"/>
      <c r="AL132" s="364"/>
      <c r="AM132" s="364"/>
      <c r="AN132" s="364"/>
      <c r="AO132" s="364"/>
      <c r="AP132" s="364"/>
      <c r="AQ132" s="364"/>
      <c r="AR132" s="364"/>
      <c r="AS132" s="364"/>
      <c r="AT132" s="364"/>
      <c r="AU132" s="364"/>
      <c r="AV132" s="364"/>
      <c r="AW132" s="364"/>
      <c r="AX132" s="364"/>
      <c r="AY132" s="364"/>
      <c r="AZ132" s="364"/>
      <c r="BA132" s="364"/>
      <c r="BB132" s="364"/>
      <c r="BC132" s="364"/>
      <c r="BD132" s="364"/>
      <c r="BE132" s="364"/>
      <c r="BF132" s="364"/>
      <c r="BG132" s="364"/>
      <c r="BH132" s="364"/>
      <c r="BI132" s="364"/>
      <c r="BJ132" s="364"/>
      <c r="BK132" s="364"/>
      <c r="BL132" s="364"/>
      <c r="BM132" s="364"/>
      <c r="BN132" s="364"/>
      <c r="BO132" s="364"/>
      <c r="BP132" s="364"/>
      <c r="BQ132" s="364"/>
      <c r="BR132" s="364"/>
      <c r="BS132" s="364"/>
      <c r="BT132" s="364"/>
      <c r="BU132" s="364"/>
      <c r="BV132" s="364"/>
      <c r="BW132" s="364"/>
      <c r="BX132" s="364"/>
      <c r="BY132" s="364"/>
      <c r="BZ132" s="364"/>
      <c r="CA132" s="364"/>
      <c r="CB132" s="364"/>
      <c r="CC132" s="364"/>
      <c r="CD132" s="364"/>
      <c r="CE132" s="364"/>
      <c r="CF132" s="364"/>
      <c r="CG132" s="364"/>
      <c r="CH132" s="364"/>
      <c r="CI132" s="364"/>
      <c r="CJ132" s="364"/>
      <c r="CK132" s="364"/>
      <c r="CL132" s="364"/>
      <c r="CM132" s="364"/>
      <c r="CN132" s="364"/>
      <c r="CO132" s="364"/>
      <c r="CP132" s="364"/>
      <c r="CQ132" s="364"/>
      <c r="CR132" s="364"/>
      <c r="CS132" s="364"/>
      <c r="CT132" s="364"/>
      <c r="CU132" s="364"/>
      <c r="CV132" s="364"/>
      <c r="CW132" s="364"/>
      <c r="CX132" s="364"/>
      <c r="CY132" s="364"/>
      <c r="CZ132" s="364"/>
      <c r="DA132" s="364"/>
      <c r="DB132" s="364"/>
      <c r="DC132" s="364"/>
      <c r="DD132" s="364"/>
      <c r="DE132" s="364"/>
      <c r="DF132" s="364"/>
      <c r="DG132" s="364"/>
      <c r="DH132" s="364"/>
      <c r="DI132" s="364"/>
      <c r="DJ132" s="364"/>
      <c r="DK132" s="364"/>
      <c r="DL132" s="364"/>
      <c r="DM132" s="364"/>
      <c r="DN132" s="364"/>
      <c r="DO132" s="364"/>
      <c r="DP132" s="364"/>
      <c r="DQ132" s="364"/>
      <c r="DR132" s="364"/>
      <c r="DS132" s="364"/>
      <c r="DT132" s="364"/>
      <c r="DU132" s="364"/>
      <c r="DV132" s="364"/>
      <c r="DW132" s="364"/>
      <c r="DX132" s="364"/>
      <c r="DY132" s="364"/>
      <c r="DZ132" s="364"/>
      <c r="EA132" s="364"/>
      <c r="EB132" s="364"/>
      <c r="EC132" s="364"/>
      <c r="ED132" s="364"/>
      <c r="EE132" s="364"/>
      <c r="EF132" s="364"/>
      <c r="EG132" s="364"/>
      <c r="EH132" s="364"/>
      <c r="EI132" s="364"/>
      <c r="EJ132" s="364"/>
      <c r="EK132" s="364"/>
      <c r="EL132" s="364"/>
      <c r="EM132" s="364"/>
      <c r="EN132" s="364"/>
      <c r="EO132" s="364"/>
      <c r="EP132" s="364"/>
      <c r="EQ132" s="364"/>
      <c r="ER132" s="364"/>
      <c r="ES132" s="364"/>
      <c r="ET132" s="364"/>
      <c r="EU132" s="364"/>
      <c r="EV132" s="364"/>
      <c r="EW132" s="364"/>
      <c r="EX132" s="364"/>
      <c r="EY132" s="364"/>
      <c r="EZ132" s="364"/>
      <c r="FA132" s="364"/>
      <c r="FB132" s="364"/>
      <c r="FC132" s="364"/>
      <c r="FD132" s="364"/>
      <c r="FE132" s="364"/>
      <c r="FF132" s="364"/>
      <c r="FG132" s="364"/>
      <c r="FH132" s="364"/>
      <c r="FI132" s="364"/>
      <c r="FJ132" s="364"/>
      <c r="FK132" s="364"/>
      <c r="FL132" s="364"/>
      <c r="FM132" s="364"/>
      <c r="FN132" s="364"/>
      <c r="FO132" s="364"/>
      <c r="FP132" s="364"/>
      <c r="FQ132" s="364"/>
      <c r="FR132" s="364"/>
      <c r="FS132" s="364"/>
      <c r="FT132" s="364"/>
      <c r="FU132" s="364"/>
      <c r="FV132" s="364"/>
      <c r="FW132" s="364"/>
      <c r="FX132" s="364"/>
      <c r="FY132" s="364"/>
      <c r="FZ132" s="364"/>
      <c r="GA132" s="364"/>
      <c r="GB132" s="364"/>
      <c r="GC132" s="364"/>
      <c r="GD132" s="364"/>
      <c r="GE132" s="364"/>
      <c r="GF132" s="364"/>
      <c r="GG132" s="364"/>
      <c r="GH132" s="364"/>
      <c r="GI132" s="364"/>
      <c r="GJ132" s="364"/>
      <c r="GK132" s="364"/>
      <c r="GL132" s="364"/>
      <c r="GM132" s="364"/>
      <c r="GN132" s="364"/>
      <c r="GO132" s="364"/>
      <c r="GP132" s="364"/>
      <c r="GQ132" s="364"/>
      <c r="GR132" s="364"/>
      <c r="GS132" s="364"/>
      <c r="GT132" s="364"/>
      <c r="GU132" s="364"/>
      <c r="GV132" s="364"/>
      <c r="GW132" s="364"/>
      <c r="GX132" s="364"/>
      <c r="GY132" s="364"/>
      <c r="GZ132" s="364"/>
      <c r="HA132" s="364"/>
      <c r="HB132" s="364"/>
      <c r="HC132" s="364"/>
      <c r="HD132" s="364"/>
      <c r="HE132" s="364"/>
      <c r="HF132" s="364"/>
      <c r="HG132" s="364"/>
      <c r="HH132" s="364"/>
      <c r="HI132" s="364"/>
      <c r="HJ132" s="364"/>
      <c r="HK132" s="364"/>
      <c r="HL132" s="364"/>
      <c r="HM132" s="364"/>
      <c r="HN132" s="364"/>
      <c r="HO132" s="364"/>
      <c r="HP132" s="364"/>
      <c r="HQ132" s="364"/>
      <c r="HR132" s="364"/>
      <c r="HS132" s="364"/>
      <c r="HT132" s="364"/>
      <c r="HU132" s="364"/>
      <c r="HV132" s="364"/>
      <c r="HW132" s="364"/>
      <c r="HX132" s="364"/>
      <c r="HY132" s="364"/>
      <c r="HZ132" s="364"/>
      <c r="IA132" s="364"/>
      <c r="IB132" s="364"/>
      <c r="IC132" s="364"/>
      <c r="ID132" s="364"/>
      <c r="IE132" s="364"/>
      <c r="IF132" s="364"/>
      <c r="IG132" s="364"/>
      <c r="IH132" s="364"/>
      <c r="II132" s="364"/>
      <c r="IJ132" s="364"/>
      <c r="IK132" s="364"/>
      <c r="IL132" s="364"/>
      <c r="IM132" s="364"/>
      <c r="IN132" s="364"/>
      <c r="IO132" s="364"/>
      <c r="IP132" s="364"/>
      <c r="IQ132" s="364"/>
      <c r="IR132" s="364"/>
      <c r="IS132" s="364"/>
      <c r="IT132" s="364"/>
      <c r="IU132" s="364"/>
      <c r="IV132" s="364"/>
      <c r="IW132" s="364"/>
      <c r="IX132" s="364"/>
      <c r="IY132" s="364"/>
      <c r="IZ132" s="364"/>
      <c r="JA132" s="364"/>
      <c r="JB132" s="364"/>
      <c r="JC132" s="364"/>
      <c r="JD132" s="364"/>
      <c r="JE132" s="364"/>
      <c r="JF132" s="364"/>
      <c r="JG132" s="364"/>
      <c r="JH132" s="364"/>
      <c r="JI132" s="364"/>
      <c r="JJ132" s="364"/>
      <c r="JK132" s="364"/>
      <c r="JL132" s="364"/>
      <c r="JM132" s="364"/>
      <c r="JN132" s="364"/>
      <c r="JO132" s="364"/>
      <c r="JP132" s="364"/>
      <c r="JQ132" s="364"/>
      <c r="JR132" s="364"/>
      <c r="JS132" s="364"/>
      <c r="JT132" s="364"/>
      <c r="JU132" s="364"/>
      <c r="JV132" s="364"/>
      <c r="JW132" s="364"/>
      <c r="JX132" s="364"/>
      <c r="JY132" s="364"/>
      <c r="JZ132" s="364"/>
      <c r="KA132" s="364"/>
      <c r="KB132" s="364"/>
      <c r="KC132" s="364"/>
      <c r="KD132" s="364"/>
      <c r="KE132" s="364"/>
      <c r="KF132" s="364"/>
      <c r="KG132" s="364"/>
      <c r="KH132" s="364"/>
      <c r="KI132" s="364"/>
      <c r="KJ132" s="364"/>
      <c r="KK132" s="364"/>
      <c r="KL132" s="364"/>
      <c r="KM132" s="364"/>
      <c r="KN132" s="364"/>
      <c r="KO132" s="364"/>
      <c r="KP132" s="364"/>
      <c r="KQ132" s="364"/>
      <c r="KR132" s="364"/>
      <c r="KS132" s="364"/>
      <c r="KT132" s="364"/>
      <c r="KU132" s="364"/>
      <c r="KV132" s="364"/>
      <c r="KW132" s="364"/>
      <c r="KX132" s="364"/>
      <c r="KY132" s="364"/>
      <c r="KZ132" s="364"/>
      <c r="LA132" s="364"/>
      <c r="LB132" s="364"/>
      <c r="LC132" s="364"/>
      <c r="LD132" s="364"/>
      <c r="LE132" s="364"/>
      <c r="LF132" s="364"/>
      <c r="LG132" s="364"/>
      <c r="LH132" s="364"/>
      <c r="LI132" s="364"/>
      <c r="LJ132" s="364"/>
      <c r="LK132" s="364"/>
      <c r="LL132" s="364"/>
      <c r="LM132" s="364"/>
      <c r="LN132" s="364"/>
      <c r="LO132" s="364"/>
      <c r="LP132" s="364"/>
      <c r="LQ132" s="364"/>
      <c r="LR132" s="364"/>
      <c r="LS132" s="364"/>
      <c r="LT132" s="364"/>
      <c r="LU132" s="364"/>
      <c r="LV132" s="364"/>
      <c r="LW132" s="364"/>
      <c r="LX132" s="364"/>
      <c r="LY132" s="364"/>
      <c r="LZ132" s="364"/>
      <c r="MA132" s="364"/>
      <c r="MB132" s="364"/>
      <c r="MC132" s="364"/>
      <c r="MD132" s="364"/>
      <c r="ME132" s="364"/>
      <c r="MF132" s="364"/>
      <c r="MG132" s="364"/>
      <c r="MH132" s="364"/>
      <c r="MI132" s="364"/>
      <c r="MJ132" s="364"/>
      <c r="MK132" s="364"/>
      <c r="ML132" s="364"/>
      <c r="MM132" s="364"/>
      <c r="MN132" s="364"/>
      <c r="MO132" s="364"/>
      <c r="MP132" s="364"/>
      <c r="MQ132" s="364"/>
      <c r="MR132" s="364"/>
      <c r="MS132" s="364"/>
      <c r="MT132" s="364"/>
      <c r="MU132" s="364"/>
      <c r="MV132" s="364"/>
      <c r="MW132" s="364"/>
      <c r="MX132" s="364"/>
      <c r="MY132" s="364"/>
      <c r="MZ132" s="364"/>
      <c r="NA132" s="364"/>
      <c r="NB132" s="364"/>
      <c r="NC132" s="364"/>
      <c r="ND132" s="364" t="s">
        <v>221</v>
      </c>
      <c r="NE132" s="364" t="s">
        <v>221</v>
      </c>
      <c r="NF132" s="364" t="s">
        <v>221</v>
      </c>
      <c r="NG132" s="364" t="s">
        <v>221</v>
      </c>
      <c r="NH132" s="364" t="s">
        <v>221</v>
      </c>
      <c r="NI132" s="364" t="s">
        <v>221</v>
      </c>
      <c r="NJ132" s="364" t="s">
        <v>221</v>
      </c>
      <c r="NK132" s="364" t="s">
        <v>221</v>
      </c>
      <c r="NL132" s="364" t="s">
        <v>221</v>
      </c>
      <c r="NM132" s="364">
        <v>0.9</v>
      </c>
      <c r="NN132" s="364" t="s">
        <v>221</v>
      </c>
      <c r="NO132" s="364" t="s">
        <v>221</v>
      </c>
      <c r="NP132" s="364" t="s">
        <v>221</v>
      </c>
      <c r="NQ132" s="364" t="s">
        <v>221</v>
      </c>
      <c r="NR132" s="364" t="s">
        <v>221</v>
      </c>
      <c r="NS132" s="364" t="s">
        <v>221</v>
      </c>
      <c r="NT132" s="364" t="s">
        <v>221</v>
      </c>
      <c r="NU132" s="364" t="s">
        <v>221</v>
      </c>
      <c r="NV132" s="364" t="s">
        <v>221</v>
      </c>
      <c r="NW132" s="364" t="s">
        <v>221</v>
      </c>
      <c r="NX132" s="364" t="s">
        <v>221</v>
      </c>
      <c r="NY132" s="364" t="s">
        <v>221</v>
      </c>
      <c r="NZ132" s="364" t="s">
        <v>221</v>
      </c>
      <c r="OA132" s="364" t="s">
        <v>221</v>
      </c>
      <c r="OB132" s="364" t="s">
        <v>221</v>
      </c>
      <c r="OC132" s="364" t="s">
        <v>221</v>
      </c>
      <c r="OD132" s="364" t="s">
        <v>221</v>
      </c>
      <c r="OE132" s="364" t="s">
        <v>221</v>
      </c>
      <c r="OF132" s="364" t="s">
        <v>221</v>
      </c>
      <c r="OG132" s="364"/>
      <c r="OH132" s="364"/>
      <c r="OI132" s="364"/>
      <c r="OJ132" s="364"/>
      <c r="OK132" s="364"/>
      <c r="OL132" s="364"/>
      <c r="OM132" s="364"/>
      <c r="ON132" s="364"/>
      <c r="OO132" s="364"/>
      <c r="OP132" s="364"/>
      <c r="OQ132" s="364"/>
      <c r="OR132" s="364"/>
      <c r="OS132" s="364"/>
      <c r="OT132" s="364"/>
      <c r="OU132" s="364"/>
      <c r="OV132" s="364"/>
      <c r="OW132" s="364"/>
      <c r="OX132" s="364"/>
      <c r="OY132" s="364"/>
      <c r="OZ132" s="364"/>
      <c r="PA132" s="364"/>
      <c r="PB132" s="364"/>
      <c r="PC132" s="364"/>
      <c r="PD132" s="364"/>
      <c r="PE132" s="364"/>
      <c r="PF132" s="364"/>
      <c r="PG132" s="364"/>
      <c r="PH132" s="364"/>
      <c r="PI132" s="364"/>
      <c r="PJ132" s="364"/>
      <c r="PK132" s="364"/>
      <c r="PL132" s="364"/>
      <c r="PM132" s="364"/>
    </row>
    <row r="133" spans="1:429" ht="15">
      <c r="A133" s="363" t="s">
        <v>703</v>
      </c>
      <c r="B133" s="364">
        <f t="shared" si="125"/>
        <v>0</v>
      </c>
      <c r="C133" s="364">
        <f t="shared" si="126"/>
        <v>0</v>
      </c>
      <c r="D133" s="364">
        <f t="shared" si="127"/>
        <v>0</v>
      </c>
      <c r="E133" s="364">
        <f t="shared" si="128"/>
        <v>0</v>
      </c>
      <c r="F133" s="364">
        <f t="shared" si="129"/>
        <v>0</v>
      </c>
      <c r="G133" s="364">
        <f t="shared" si="130"/>
        <v>0</v>
      </c>
      <c r="H133" s="364">
        <f t="shared" si="131"/>
        <v>0</v>
      </c>
      <c r="I133" s="364">
        <f t="shared" si="132"/>
        <v>0</v>
      </c>
      <c r="J133" s="364">
        <f t="shared" si="133"/>
        <v>0</v>
      </c>
      <c r="K133" s="364">
        <f t="shared" si="134"/>
        <v>0</v>
      </c>
      <c r="L133" s="364">
        <f t="shared" si="135"/>
        <v>0</v>
      </c>
      <c r="M133" s="364">
        <f t="shared" si="136"/>
        <v>0</v>
      </c>
      <c r="N133" s="364">
        <f t="shared" si="137"/>
        <v>0</v>
      </c>
      <c r="O133" s="364">
        <f t="shared" si="138"/>
        <v>0</v>
      </c>
      <c r="P133" s="364">
        <f t="shared" si="139"/>
        <v>0</v>
      </c>
      <c r="Q133" s="364">
        <f t="shared" si="140"/>
        <v>0</v>
      </c>
      <c r="R133" s="364">
        <f t="shared" si="141"/>
        <v>0</v>
      </c>
      <c r="S133" s="364">
        <f t="shared" si="142"/>
        <v>0</v>
      </c>
      <c r="T133" s="364">
        <f t="shared" si="143"/>
        <v>0</v>
      </c>
      <c r="U133" s="364">
        <f t="shared" si="144"/>
        <v>0</v>
      </c>
      <c r="V133" s="364">
        <f t="shared" si="145"/>
        <v>0</v>
      </c>
      <c r="W133" s="364">
        <f t="shared" si="146"/>
        <v>0</v>
      </c>
      <c r="X133" s="364">
        <f t="shared" si="147"/>
        <v>0</v>
      </c>
      <c r="Y133" s="364">
        <f t="shared" si="148"/>
        <v>0</v>
      </c>
      <c r="Z133" s="364">
        <f t="shared" si="149"/>
        <v>0</v>
      </c>
      <c r="AA133" s="364">
        <f t="shared" si="150"/>
        <v>0</v>
      </c>
      <c r="AB133" s="364">
        <f t="shared" si="151"/>
        <v>0</v>
      </c>
      <c r="AC133" s="364">
        <f t="shared" si="152"/>
        <v>4.8600000000000006E-3</v>
      </c>
      <c r="AD133" s="364">
        <f t="shared" si="153"/>
        <v>0</v>
      </c>
      <c r="AE133" s="364">
        <f t="shared" si="154"/>
        <v>0</v>
      </c>
      <c r="AF133" s="364">
        <f t="shared" si="155"/>
        <v>0</v>
      </c>
      <c r="AG133" s="364"/>
      <c r="AH133" s="364"/>
      <c r="AI133" s="364"/>
      <c r="AJ133" s="364"/>
      <c r="AK133" s="364"/>
      <c r="AL133" s="364"/>
      <c r="AM133" s="364"/>
      <c r="AN133" s="364"/>
      <c r="AO133" s="364"/>
      <c r="AP133" s="364"/>
      <c r="AQ133" s="364"/>
      <c r="AR133" s="364"/>
      <c r="AS133" s="364"/>
      <c r="AT133" s="364"/>
      <c r="AU133" s="364"/>
      <c r="AV133" s="364"/>
      <c r="AW133" s="364"/>
      <c r="AX133" s="364"/>
      <c r="AY133" s="364"/>
      <c r="AZ133" s="364"/>
      <c r="BA133" s="364"/>
      <c r="BB133" s="364"/>
      <c r="BC133" s="364"/>
      <c r="BD133" s="364"/>
      <c r="BE133" s="364"/>
      <c r="BF133" s="364"/>
      <c r="BG133" s="364"/>
      <c r="BH133" s="364"/>
      <c r="BI133" s="364"/>
      <c r="BJ133" s="364"/>
      <c r="BK133" s="364"/>
      <c r="BL133" s="364"/>
      <c r="BM133" s="364"/>
      <c r="BN133" s="364"/>
      <c r="BO133" s="364"/>
      <c r="BP133" s="364"/>
      <c r="BQ133" s="364"/>
      <c r="BR133" s="364"/>
      <c r="BS133" s="364"/>
      <c r="BT133" s="364"/>
      <c r="BU133" s="364"/>
      <c r="BV133" s="364"/>
      <c r="BW133" s="364"/>
      <c r="BX133" s="364"/>
      <c r="BY133" s="364"/>
      <c r="BZ133" s="364"/>
      <c r="CA133" s="364"/>
      <c r="CB133" s="364"/>
      <c r="CC133" s="364"/>
      <c r="CD133" s="364"/>
      <c r="CE133" s="364"/>
      <c r="CF133" s="364"/>
      <c r="CG133" s="364"/>
      <c r="CH133" s="364"/>
      <c r="CI133" s="364"/>
      <c r="CJ133" s="364"/>
      <c r="CK133" s="364"/>
      <c r="CL133" s="364"/>
      <c r="CM133" s="364"/>
      <c r="CN133" s="364"/>
      <c r="CO133" s="364"/>
      <c r="CP133" s="364"/>
      <c r="CQ133" s="364"/>
      <c r="CR133" s="364"/>
      <c r="CS133" s="364"/>
      <c r="CT133" s="364"/>
      <c r="CU133" s="364"/>
      <c r="CV133" s="364"/>
      <c r="CW133" s="364"/>
      <c r="CX133" s="364"/>
      <c r="CY133" s="364"/>
      <c r="CZ133" s="364"/>
      <c r="DA133" s="364"/>
      <c r="DB133" s="364"/>
      <c r="DC133" s="364"/>
      <c r="DD133" s="364"/>
      <c r="DE133" s="364"/>
      <c r="DF133" s="364"/>
      <c r="DG133" s="364"/>
      <c r="DH133" s="364"/>
      <c r="DI133" s="364"/>
      <c r="DJ133" s="364"/>
      <c r="DK133" s="364"/>
      <c r="DL133" s="364"/>
      <c r="DM133" s="364"/>
      <c r="DN133" s="364"/>
      <c r="DO133" s="364"/>
      <c r="DP133" s="364"/>
      <c r="DQ133" s="364"/>
      <c r="DR133" s="364"/>
      <c r="DS133" s="364"/>
      <c r="DT133" s="364"/>
      <c r="DU133" s="364"/>
      <c r="DV133" s="364"/>
      <c r="DW133" s="364"/>
      <c r="DX133" s="364"/>
      <c r="DY133" s="364"/>
      <c r="DZ133" s="364"/>
      <c r="EA133" s="364"/>
      <c r="EB133" s="364"/>
      <c r="EC133" s="364"/>
      <c r="ED133" s="364"/>
      <c r="EE133" s="364"/>
      <c r="EF133" s="364"/>
      <c r="EG133" s="364"/>
      <c r="EH133" s="364"/>
      <c r="EI133" s="364"/>
      <c r="EJ133" s="364"/>
      <c r="EK133" s="364"/>
      <c r="EL133" s="364"/>
      <c r="EM133" s="364"/>
      <c r="EN133" s="364"/>
      <c r="EO133" s="364"/>
      <c r="EP133" s="364"/>
      <c r="EQ133" s="364"/>
      <c r="ER133" s="364"/>
      <c r="ES133" s="364"/>
      <c r="ET133" s="364"/>
      <c r="EU133" s="364"/>
      <c r="EV133" s="364"/>
      <c r="EW133" s="364"/>
      <c r="EX133" s="364"/>
      <c r="EY133" s="364"/>
      <c r="EZ133" s="364"/>
      <c r="FA133" s="364"/>
      <c r="FB133" s="364"/>
      <c r="FC133" s="364"/>
      <c r="FD133" s="364"/>
      <c r="FE133" s="364"/>
      <c r="FF133" s="364"/>
      <c r="FG133" s="364"/>
      <c r="FH133" s="364"/>
      <c r="FI133" s="364"/>
      <c r="FJ133" s="364"/>
      <c r="FK133" s="364"/>
      <c r="FL133" s="364"/>
      <c r="FM133" s="364"/>
      <c r="FN133" s="364"/>
      <c r="FO133" s="364"/>
      <c r="FP133" s="364"/>
      <c r="FQ133" s="364"/>
      <c r="FR133" s="364"/>
      <c r="FS133" s="364"/>
      <c r="FT133" s="364"/>
      <c r="FU133" s="364"/>
      <c r="FV133" s="364"/>
      <c r="FW133" s="364"/>
      <c r="FX133" s="364"/>
      <c r="FY133" s="364"/>
      <c r="FZ133" s="364"/>
      <c r="GA133" s="364"/>
      <c r="GB133" s="364"/>
      <c r="GC133" s="364"/>
      <c r="GD133" s="364"/>
      <c r="GE133" s="364"/>
      <c r="GF133" s="364"/>
      <c r="GG133" s="364"/>
      <c r="GH133" s="364"/>
      <c r="GI133" s="364"/>
      <c r="GJ133" s="364"/>
      <c r="GK133" s="364"/>
      <c r="GL133" s="364"/>
      <c r="GM133" s="364"/>
      <c r="GN133" s="364"/>
      <c r="GO133" s="364"/>
      <c r="GP133" s="364"/>
      <c r="GQ133" s="364"/>
      <c r="GR133" s="364"/>
      <c r="GS133" s="364"/>
      <c r="GT133" s="364"/>
      <c r="GU133" s="364"/>
      <c r="GV133" s="364"/>
      <c r="GW133" s="364"/>
      <c r="GX133" s="364"/>
      <c r="GY133" s="364"/>
      <c r="GZ133" s="364"/>
      <c r="HA133" s="364"/>
      <c r="HB133" s="364"/>
      <c r="HC133" s="364"/>
      <c r="HD133" s="364"/>
      <c r="HE133" s="364"/>
      <c r="HF133" s="364"/>
      <c r="HG133" s="364"/>
      <c r="HH133" s="364"/>
      <c r="HI133" s="364"/>
      <c r="HJ133" s="364"/>
      <c r="HK133" s="364"/>
      <c r="HL133" s="364"/>
      <c r="HM133" s="364"/>
      <c r="HN133" s="364"/>
      <c r="HO133" s="364"/>
      <c r="HP133" s="364"/>
      <c r="HQ133" s="364"/>
      <c r="HR133" s="364"/>
      <c r="HS133" s="364"/>
      <c r="HT133" s="364"/>
      <c r="HU133" s="364"/>
      <c r="HV133" s="364"/>
      <c r="HW133" s="364"/>
      <c r="HX133" s="364"/>
      <c r="HY133" s="364"/>
      <c r="HZ133" s="364"/>
      <c r="IA133" s="364"/>
      <c r="IB133" s="364"/>
      <c r="IC133" s="364"/>
      <c r="ID133" s="364"/>
      <c r="IE133" s="364"/>
      <c r="IF133" s="364"/>
      <c r="IG133" s="364"/>
      <c r="IH133" s="364"/>
      <c r="II133" s="364"/>
      <c r="IJ133" s="364"/>
      <c r="IK133" s="364"/>
      <c r="IL133" s="364"/>
      <c r="IM133" s="364"/>
      <c r="IN133" s="364"/>
      <c r="IO133" s="364"/>
      <c r="IP133" s="364"/>
      <c r="IQ133" s="364"/>
      <c r="IR133" s="364"/>
      <c r="IS133" s="364"/>
      <c r="IT133" s="364"/>
      <c r="IU133" s="364"/>
      <c r="IV133" s="364"/>
      <c r="IW133" s="364"/>
      <c r="IX133" s="364"/>
      <c r="IY133" s="364"/>
      <c r="IZ133" s="364"/>
      <c r="JA133" s="364"/>
      <c r="JB133" s="364"/>
      <c r="JC133" s="364"/>
      <c r="JD133" s="364"/>
      <c r="JE133" s="364"/>
      <c r="JF133" s="364"/>
      <c r="JG133" s="364"/>
      <c r="JH133" s="364"/>
      <c r="JI133" s="364"/>
      <c r="JJ133" s="364"/>
      <c r="JK133" s="364"/>
      <c r="JL133" s="364"/>
      <c r="JM133" s="364"/>
      <c r="JN133" s="364"/>
      <c r="JO133" s="364"/>
      <c r="JP133" s="364"/>
      <c r="JQ133" s="364"/>
      <c r="JR133" s="364"/>
      <c r="JS133" s="364"/>
      <c r="JT133" s="364"/>
      <c r="JU133" s="364"/>
      <c r="JV133" s="364"/>
      <c r="JW133" s="364"/>
      <c r="JX133" s="364"/>
      <c r="JY133" s="364"/>
      <c r="JZ133" s="364"/>
      <c r="KA133" s="364"/>
      <c r="KB133" s="364"/>
      <c r="KC133" s="364"/>
      <c r="KD133" s="364"/>
      <c r="KE133" s="364"/>
      <c r="KF133" s="364"/>
      <c r="KG133" s="364"/>
      <c r="KH133" s="364"/>
      <c r="KI133" s="364"/>
      <c r="KJ133" s="364"/>
      <c r="KK133" s="364"/>
      <c r="KL133" s="364"/>
      <c r="KM133" s="364"/>
      <c r="KN133" s="364"/>
      <c r="KO133" s="364"/>
      <c r="KP133" s="364"/>
      <c r="KQ133" s="364"/>
      <c r="KR133" s="364"/>
      <c r="KS133" s="364"/>
      <c r="KT133" s="364"/>
      <c r="KU133" s="364"/>
      <c r="KV133" s="364"/>
      <c r="KW133" s="364"/>
      <c r="KX133" s="364"/>
      <c r="KY133" s="364"/>
      <c r="KZ133" s="364"/>
      <c r="LA133" s="364"/>
      <c r="LB133" s="364"/>
      <c r="LC133" s="364"/>
      <c r="LD133" s="364"/>
      <c r="LE133" s="364"/>
      <c r="LF133" s="364"/>
      <c r="LG133" s="364"/>
      <c r="LH133" s="364"/>
      <c r="LI133" s="364"/>
      <c r="LJ133" s="364"/>
      <c r="LK133" s="364"/>
      <c r="LL133" s="364"/>
      <c r="LM133" s="364"/>
      <c r="LN133" s="364"/>
      <c r="LO133" s="364"/>
      <c r="LP133" s="364"/>
      <c r="LQ133" s="364"/>
      <c r="LR133" s="364"/>
      <c r="LS133" s="364"/>
      <c r="LT133" s="364"/>
      <c r="LU133" s="364"/>
      <c r="LV133" s="364"/>
      <c r="LW133" s="364"/>
      <c r="LX133" s="364"/>
      <c r="LY133" s="364"/>
      <c r="LZ133" s="364"/>
      <c r="MA133" s="364"/>
      <c r="MB133" s="364"/>
      <c r="MC133" s="364"/>
      <c r="MD133" s="364"/>
      <c r="ME133" s="364"/>
      <c r="MF133" s="364"/>
      <c r="MG133" s="364"/>
      <c r="MH133" s="364"/>
      <c r="MI133" s="364"/>
      <c r="MJ133" s="364"/>
      <c r="MK133" s="364"/>
      <c r="ML133" s="364"/>
      <c r="MM133" s="364"/>
      <c r="MN133" s="364"/>
      <c r="MO133" s="364"/>
      <c r="MP133" s="364"/>
      <c r="MQ133" s="364"/>
      <c r="MR133" s="364"/>
      <c r="MS133" s="364"/>
      <c r="MT133" s="364"/>
      <c r="MU133" s="364"/>
      <c r="MV133" s="364"/>
      <c r="MW133" s="364"/>
      <c r="MX133" s="364"/>
      <c r="MY133" s="364"/>
      <c r="MZ133" s="364"/>
      <c r="NA133" s="364"/>
      <c r="NB133" s="364"/>
      <c r="NC133" s="364">
        <v>4.8600000000000003</v>
      </c>
      <c r="ND133" s="364"/>
      <c r="NE133" s="364"/>
      <c r="NF133" s="364"/>
      <c r="NG133" s="364"/>
      <c r="NH133" s="364"/>
      <c r="NI133" s="364"/>
      <c r="NJ133" s="364"/>
      <c r="NK133" s="364"/>
      <c r="NL133" s="364"/>
      <c r="NM133" s="364"/>
      <c r="NN133" s="364"/>
      <c r="NO133" s="364"/>
      <c r="NP133" s="364"/>
      <c r="NQ133" s="364"/>
      <c r="NR133" s="364"/>
      <c r="NS133" s="364"/>
      <c r="NT133" s="364"/>
      <c r="NU133" s="364"/>
      <c r="NV133" s="364"/>
      <c r="NW133" s="364"/>
      <c r="NX133" s="364"/>
      <c r="NY133" s="364"/>
      <c r="NZ133" s="364"/>
      <c r="OA133" s="364"/>
      <c r="OB133" s="364"/>
      <c r="OC133" s="364"/>
      <c r="OD133" s="364"/>
      <c r="OE133" s="364"/>
      <c r="OF133" s="364"/>
      <c r="OG133" s="364"/>
      <c r="OH133" s="364"/>
      <c r="OI133" s="364"/>
      <c r="OJ133" s="364"/>
      <c r="OK133" s="364"/>
      <c r="OL133" s="364"/>
      <c r="OM133" s="364"/>
      <c r="ON133" s="364"/>
      <c r="OO133" s="364"/>
      <c r="OP133" s="364"/>
      <c r="OQ133" s="364"/>
      <c r="OR133" s="364"/>
      <c r="OS133" s="364"/>
      <c r="OT133" s="364"/>
      <c r="OU133" s="364"/>
      <c r="OV133" s="364"/>
      <c r="OW133" s="364"/>
      <c r="OX133" s="364"/>
      <c r="OY133" s="364"/>
      <c r="OZ133" s="364"/>
      <c r="PA133" s="364"/>
      <c r="PB133" s="364"/>
      <c r="PC133" s="364"/>
      <c r="PD133" s="364"/>
      <c r="PE133" s="364"/>
      <c r="PF133" s="364"/>
      <c r="PG133" s="364"/>
      <c r="PH133" s="364"/>
      <c r="PI133" s="364"/>
      <c r="PJ133" s="364"/>
      <c r="PK133" s="364"/>
      <c r="PL133" s="364"/>
      <c r="PM133" s="364"/>
    </row>
    <row r="134" spans="1:429" ht="15">
      <c r="A134" s="365" t="s">
        <v>704</v>
      </c>
      <c r="B134" s="364">
        <f t="shared" si="125"/>
        <v>0</v>
      </c>
      <c r="C134" s="364">
        <f t="shared" si="126"/>
        <v>0</v>
      </c>
      <c r="D134" s="364">
        <f t="shared" si="127"/>
        <v>0</v>
      </c>
      <c r="E134" s="364">
        <f t="shared" si="128"/>
        <v>0</v>
      </c>
      <c r="F134" s="364">
        <f t="shared" si="129"/>
        <v>0</v>
      </c>
      <c r="G134" s="364">
        <f t="shared" si="130"/>
        <v>0</v>
      </c>
      <c r="H134" s="364">
        <f t="shared" si="131"/>
        <v>0</v>
      </c>
      <c r="I134" s="364">
        <f t="shared" si="132"/>
        <v>0</v>
      </c>
      <c r="J134" s="364">
        <f t="shared" si="133"/>
        <v>0</v>
      </c>
      <c r="K134" s="364">
        <f t="shared" si="134"/>
        <v>0</v>
      </c>
      <c r="L134" s="364">
        <f t="shared" si="135"/>
        <v>0</v>
      </c>
      <c r="M134" s="364">
        <f t="shared" si="136"/>
        <v>0</v>
      </c>
      <c r="N134" s="364">
        <f t="shared" si="137"/>
        <v>0</v>
      </c>
      <c r="O134" s="364">
        <f t="shared" si="138"/>
        <v>0</v>
      </c>
      <c r="P134" s="364">
        <f t="shared" si="139"/>
        <v>0</v>
      </c>
      <c r="Q134" s="364">
        <f t="shared" si="140"/>
        <v>0</v>
      </c>
      <c r="R134" s="364">
        <f t="shared" si="141"/>
        <v>0</v>
      </c>
      <c r="S134" s="364">
        <f t="shared" si="142"/>
        <v>0</v>
      </c>
      <c r="T134" s="364">
        <f t="shared" si="143"/>
        <v>0</v>
      </c>
      <c r="U134" s="364">
        <f t="shared" si="144"/>
        <v>0</v>
      </c>
      <c r="V134" s="364">
        <f t="shared" si="145"/>
        <v>0</v>
      </c>
      <c r="W134" s="364">
        <f t="shared" si="146"/>
        <v>0</v>
      </c>
      <c r="X134" s="364">
        <f t="shared" si="147"/>
        <v>0</v>
      </c>
      <c r="Y134" s="364">
        <f t="shared" si="148"/>
        <v>0</v>
      </c>
      <c r="Z134" s="364">
        <f t="shared" si="149"/>
        <v>0</v>
      </c>
      <c r="AA134" s="364">
        <f t="shared" si="150"/>
        <v>0</v>
      </c>
      <c r="AB134" s="364">
        <f t="shared" si="151"/>
        <v>0</v>
      </c>
      <c r="AC134" s="364">
        <f t="shared" si="152"/>
        <v>0</v>
      </c>
      <c r="AD134" s="364">
        <f t="shared" si="153"/>
        <v>0</v>
      </c>
      <c r="AE134" s="364">
        <f t="shared" si="154"/>
        <v>0</v>
      </c>
      <c r="AF134" s="364">
        <f t="shared" si="155"/>
        <v>0</v>
      </c>
      <c r="AG134" s="364"/>
      <c r="AH134" s="364"/>
      <c r="AI134" s="364"/>
      <c r="AJ134" s="364"/>
      <c r="AK134" s="364"/>
      <c r="AL134" s="364"/>
      <c r="AM134" s="364"/>
      <c r="AN134" s="364"/>
      <c r="AO134" s="364"/>
      <c r="AP134" s="364"/>
      <c r="AQ134" s="364"/>
      <c r="AR134" s="364"/>
      <c r="AS134" s="364"/>
      <c r="AT134" s="364"/>
      <c r="AU134" s="364"/>
      <c r="AV134" s="364"/>
      <c r="AW134" s="364"/>
      <c r="AX134" s="364"/>
      <c r="AY134" s="364"/>
      <c r="AZ134" s="364"/>
      <c r="BA134" s="364"/>
      <c r="BB134" s="364"/>
      <c r="BC134" s="364"/>
      <c r="BD134" s="364"/>
      <c r="BE134" s="364"/>
      <c r="BF134" s="364"/>
      <c r="BG134" s="364"/>
      <c r="BH134" s="364"/>
      <c r="BI134" s="364"/>
      <c r="BJ134" s="364"/>
      <c r="BK134" s="364"/>
      <c r="BL134" s="364"/>
      <c r="BM134" s="364"/>
      <c r="BN134" s="364"/>
      <c r="BO134" s="364"/>
      <c r="BP134" s="364"/>
      <c r="BQ134" s="364"/>
      <c r="BR134" s="364"/>
      <c r="BS134" s="364"/>
      <c r="BT134" s="364"/>
      <c r="BU134" s="364"/>
      <c r="BV134" s="364"/>
      <c r="BW134" s="364"/>
      <c r="BX134" s="364"/>
      <c r="BY134" s="364"/>
      <c r="BZ134" s="364"/>
      <c r="CA134" s="364"/>
      <c r="CB134" s="364"/>
      <c r="CC134" s="364"/>
      <c r="CD134" s="364"/>
      <c r="CE134" s="364"/>
      <c r="CF134" s="364"/>
      <c r="CG134" s="364"/>
      <c r="CH134" s="364"/>
      <c r="CI134" s="364"/>
      <c r="CJ134" s="364"/>
      <c r="CK134" s="364"/>
      <c r="CL134" s="364"/>
      <c r="CM134" s="364"/>
      <c r="CN134" s="364"/>
      <c r="CO134" s="364"/>
      <c r="CP134" s="364"/>
      <c r="CQ134" s="364"/>
      <c r="CR134" s="364"/>
      <c r="CS134" s="364"/>
      <c r="CT134" s="364"/>
      <c r="CU134" s="364"/>
      <c r="CV134" s="364"/>
      <c r="CW134" s="364"/>
      <c r="CX134" s="364"/>
      <c r="CY134" s="364"/>
      <c r="CZ134" s="364"/>
      <c r="DA134" s="364"/>
      <c r="DB134" s="364"/>
      <c r="DC134" s="364"/>
      <c r="DD134" s="364"/>
      <c r="DE134" s="364"/>
      <c r="DF134" s="364"/>
      <c r="DG134" s="364"/>
      <c r="DH134" s="364"/>
      <c r="DI134" s="364"/>
      <c r="DJ134" s="364"/>
      <c r="DK134" s="364"/>
      <c r="DL134" s="364"/>
      <c r="DM134" s="364"/>
      <c r="DN134" s="364"/>
      <c r="DO134" s="364"/>
      <c r="DP134" s="364"/>
      <c r="DQ134" s="364"/>
      <c r="DR134" s="364"/>
      <c r="DS134" s="364"/>
      <c r="DT134" s="364"/>
      <c r="DU134" s="364"/>
      <c r="DV134" s="364"/>
      <c r="DW134" s="364"/>
      <c r="DX134" s="364"/>
      <c r="DY134" s="364"/>
      <c r="DZ134" s="364"/>
      <c r="EA134" s="364"/>
      <c r="EB134" s="364"/>
      <c r="EC134" s="364"/>
      <c r="ED134" s="364"/>
      <c r="EE134" s="364"/>
      <c r="EF134" s="364"/>
      <c r="EG134" s="364"/>
      <c r="EH134" s="364"/>
      <c r="EI134" s="364"/>
      <c r="EJ134" s="364"/>
      <c r="EK134" s="364"/>
      <c r="EL134" s="364"/>
      <c r="EM134" s="364"/>
      <c r="EN134" s="364"/>
      <c r="EO134" s="364"/>
      <c r="EP134" s="364"/>
      <c r="EQ134" s="364"/>
      <c r="ER134" s="364"/>
      <c r="ES134" s="364"/>
      <c r="ET134" s="364"/>
      <c r="EU134" s="364"/>
      <c r="EV134" s="364"/>
      <c r="EW134" s="364"/>
      <c r="EX134" s="364"/>
      <c r="EY134" s="364"/>
      <c r="EZ134" s="364"/>
      <c r="FA134" s="364"/>
      <c r="FB134" s="364"/>
      <c r="FC134" s="364"/>
      <c r="FD134" s="364"/>
      <c r="FE134" s="364"/>
      <c r="FF134" s="364"/>
      <c r="FG134" s="364"/>
      <c r="FH134" s="364"/>
      <c r="FI134" s="364"/>
      <c r="FJ134" s="364"/>
      <c r="FK134" s="364"/>
      <c r="FL134" s="364"/>
      <c r="FM134" s="364"/>
      <c r="FN134" s="364"/>
      <c r="FO134" s="364"/>
      <c r="FP134" s="364"/>
      <c r="FQ134" s="364"/>
      <c r="FR134" s="364"/>
      <c r="FS134" s="364"/>
      <c r="FT134" s="364"/>
      <c r="FU134" s="364"/>
      <c r="FV134" s="364"/>
      <c r="FW134" s="364"/>
      <c r="FX134" s="364"/>
      <c r="FY134" s="364"/>
      <c r="FZ134" s="364"/>
      <c r="GA134" s="364"/>
      <c r="GB134" s="364"/>
      <c r="GC134" s="364"/>
      <c r="GD134" s="364"/>
      <c r="GE134" s="364"/>
      <c r="GF134" s="364"/>
      <c r="GG134" s="364"/>
      <c r="GH134" s="364"/>
      <c r="GI134" s="364"/>
      <c r="GJ134" s="364"/>
      <c r="GK134" s="364"/>
      <c r="GL134" s="364"/>
      <c r="GM134" s="364"/>
      <c r="GN134" s="364"/>
      <c r="GO134" s="364"/>
      <c r="GP134" s="364"/>
      <c r="GQ134" s="364"/>
      <c r="GR134" s="364"/>
      <c r="GS134" s="364"/>
      <c r="GT134" s="364"/>
      <c r="GU134" s="364"/>
      <c r="GV134" s="364"/>
      <c r="GW134" s="364"/>
      <c r="GX134" s="364"/>
      <c r="GY134" s="364"/>
      <c r="GZ134" s="364"/>
      <c r="HA134" s="364"/>
      <c r="HB134" s="364"/>
      <c r="HC134" s="364"/>
      <c r="HD134" s="364"/>
      <c r="HE134" s="364"/>
      <c r="HF134" s="364"/>
      <c r="HG134" s="364"/>
      <c r="HH134" s="364"/>
      <c r="HI134" s="364"/>
      <c r="HJ134" s="364"/>
      <c r="HK134" s="364"/>
      <c r="HL134" s="364"/>
      <c r="HM134" s="364"/>
      <c r="HN134" s="364"/>
      <c r="HO134" s="364"/>
      <c r="HP134" s="364"/>
      <c r="HQ134" s="364"/>
      <c r="HR134" s="364"/>
      <c r="HS134" s="364"/>
      <c r="HT134" s="364"/>
      <c r="HU134" s="364"/>
      <c r="HV134" s="364"/>
      <c r="HW134" s="364"/>
      <c r="HX134" s="364"/>
      <c r="HY134" s="364"/>
      <c r="HZ134" s="364"/>
      <c r="IA134" s="364"/>
      <c r="IB134" s="364"/>
      <c r="IC134" s="364"/>
      <c r="ID134" s="364"/>
      <c r="IE134" s="364"/>
      <c r="IF134" s="364"/>
      <c r="IG134" s="364"/>
      <c r="IH134" s="364"/>
      <c r="II134" s="364"/>
      <c r="IJ134" s="364"/>
      <c r="IK134" s="364"/>
      <c r="IL134" s="364"/>
      <c r="IM134" s="364"/>
      <c r="IN134" s="364"/>
      <c r="IO134" s="364"/>
      <c r="IP134" s="364"/>
      <c r="IQ134" s="364"/>
      <c r="IR134" s="364"/>
      <c r="IS134" s="364"/>
      <c r="IT134" s="364"/>
      <c r="IU134" s="364"/>
      <c r="IV134" s="364"/>
      <c r="IW134" s="364"/>
      <c r="IX134" s="364"/>
      <c r="IY134" s="364"/>
      <c r="IZ134" s="364"/>
      <c r="JA134" s="364"/>
      <c r="JB134" s="364"/>
      <c r="JC134" s="364"/>
      <c r="JD134" s="364"/>
      <c r="JE134" s="364"/>
      <c r="JF134" s="364"/>
      <c r="JG134" s="364"/>
      <c r="JH134" s="364"/>
      <c r="JI134" s="364"/>
      <c r="JJ134" s="364"/>
      <c r="JK134" s="364"/>
      <c r="JL134" s="364"/>
      <c r="JM134" s="364"/>
      <c r="JN134" s="364"/>
      <c r="JO134" s="364"/>
      <c r="JP134" s="364"/>
      <c r="JQ134" s="364"/>
      <c r="JR134" s="364"/>
      <c r="JS134" s="364"/>
      <c r="JT134" s="364"/>
      <c r="JU134" s="364"/>
      <c r="JV134" s="364"/>
      <c r="JW134" s="364"/>
      <c r="JX134" s="364"/>
      <c r="JY134" s="364"/>
      <c r="JZ134" s="364"/>
      <c r="KA134" s="364"/>
      <c r="KB134" s="364"/>
      <c r="KC134" s="364"/>
      <c r="KD134" s="364"/>
      <c r="KE134" s="364"/>
      <c r="KF134" s="364"/>
      <c r="KG134" s="364"/>
      <c r="KH134" s="364"/>
      <c r="KI134" s="364"/>
      <c r="KJ134" s="364"/>
      <c r="KK134" s="364"/>
      <c r="KL134" s="364"/>
      <c r="KM134" s="364"/>
      <c r="KN134" s="364"/>
      <c r="KO134" s="364"/>
      <c r="KP134" s="364"/>
      <c r="KQ134" s="364"/>
      <c r="KR134" s="364"/>
      <c r="KS134" s="364"/>
      <c r="KT134" s="364"/>
      <c r="KU134" s="364"/>
      <c r="KV134" s="364"/>
      <c r="KW134" s="364"/>
      <c r="KX134" s="364"/>
      <c r="KY134" s="364"/>
      <c r="KZ134" s="364"/>
      <c r="LA134" s="364"/>
      <c r="LB134" s="364"/>
      <c r="LC134" s="364"/>
      <c r="LD134" s="364"/>
      <c r="LE134" s="364"/>
      <c r="LF134" s="364"/>
      <c r="LG134" s="364"/>
      <c r="LH134" s="364"/>
      <c r="LI134" s="364"/>
      <c r="LJ134" s="364"/>
      <c r="LK134" s="364"/>
      <c r="LL134" s="364"/>
      <c r="LM134" s="364"/>
      <c r="LN134" s="364"/>
      <c r="LO134" s="364"/>
      <c r="LP134" s="364"/>
      <c r="LQ134" s="364"/>
      <c r="LR134" s="364"/>
      <c r="LS134" s="364"/>
      <c r="LT134" s="364"/>
      <c r="LU134" s="364"/>
      <c r="LV134" s="364"/>
      <c r="LW134" s="364"/>
      <c r="LX134" s="364"/>
      <c r="LY134" s="364"/>
      <c r="LZ134" s="364"/>
      <c r="MA134" s="364"/>
      <c r="MB134" s="364"/>
      <c r="MC134" s="364"/>
      <c r="MD134" s="364"/>
      <c r="ME134" s="364"/>
      <c r="MF134" s="364"/>
      <c r="MG134" s="364"/>
      <c r="MH134" s="364"/>
      <c r="MI134" s="364"/>
      <c r="MJ134" s="364"/>
      <c r="MK134" s="364"/>
      <c r="ML134" s="364"/>
      <c r="MM134" s="364"/>
      <c r="MN134" s="364"/>
      <c r="MO134" s="364"/>
      <c r="MP134" s="364"/>
      <c r="MQ134" s="364"/>
      <c r="MR134" s="364"/>
      <c r="MS134" s="364"/>
      <c r="MT134" s="364"/>
      <c r="MU134" s="364"/>
      <c r="MV134" s="364"/>
      <c r="MW134" s="364"/>
      <c r="MX134" s="364"/>
      <c r="MY134" s="364"/>
      <c r="MZ134" s="364"/>
      <c r="NA134" s="364"/>
      <c r="NB134" s="364"/>
      <c r="NC134" s="364"/>
      <c r="ND134" s="364"/>
      <c r="NE134" s="364"/>
      <c r="NF134" s="364"/>
      <c r="NG134" s="364"/>
      <c r="NH134" s="364"/>
      <c r="NI134" s="364"/>
      <c r="NJ134" s="364"/>
      <c r="NK134" s="364"/>
      <c r="NL134" s="364"/>
      <c r="NM134" s="364"/>
      <c r="NN134" s="364"/>
      <c r="NO134" s="364"/>
      <c r="NP134" s="364"/>
      <c r="NQ134" s="364"/>
      <c r="NR134" s="364"/>
      <c r="NS134" s="364"/>
      <c r="NT134" s="364"/>
      <c r="NU134" s="364"/>
      <c r="NV134" s="364"/>
      <c r="NW134" s="364"/>
      <c r="NX134" s="364"/>
      <c r="NY134" s="364"/>
      <c r="NZ134" s="364"/>
      <c r="OA134" s="364"/>
      <c r="OB134" s="364"/>
      <c r="OC134" s="364"/>
      <c r="OD134" s="364"/>
      <c r="OE134" s="364"/>
      <c r="OF134" s="364"/>
      <c r="OG134" s="364"/>
      <c r="OH134" s="364"/>
      <c r="OI134" s="364"/>
      <c r="OJ134" s="364"/>
      <c r="OK134" s="364"/>
      <c r="OL134" s="364"/>
      <c r="OM134" s="364"/>
      <c r="ON134" s="364"/>
      <c r="OO134" s="364"/>
      <c r="OP134" s="364"/>
      <c r="OQ134" s="364"/>
      <c r="OR134" s="364"/>
      <c r="OS134" s="364"/>
      <c r="OT134" s="364"/>
      <c r="OU134" s="364"/>
      <c r="OV134" s="364"/>
      <c r="OW134" s="364"/>
      <c r="OX134" s="364"/>
      <c r="OY134" s="364"/>
      <c r="OZ134" s="364"/>
      <c r="PA134" s="364"/>
      <c r="PB134" s="364"/>
      <c r="PC134" s="364"/>
      <c r="PD134" s="364"/>
      <c r="PE134" s="364"/>
      <c r="PF134" s="364"/>
      <c r="PG134" s="364"/>
      <c r="PH134" s="364"/>
      <c r="PI134" s="364"/>
      <c r="PJ134" s="364"/>
      <c r="PK134" s="364"/>
      <c r="PL134" s="364"/>
      <c r="PM134" s="364"/>
    </row>
    <row r="135" spans="1:429" ht="15">
      <c r="A135" s="365" t="s">
        <v>705</v>
      </c>
      <c r="B135" s="364">
        <f t="shared" si="125"/>
        <v>0</v>
      </c>
      <c r="C135" s="364">
        <f t="shared" si="126"/>
        <v>0</v>
      </c>
      <c r="D135" s="364">
        <f t="shared" si="127"/>
        <v>0</v>
      </c>
      <c r="E135" s="364">
        <f t="shared" si="128"/>
        <v>0</v>
      </c>
      <c r="F135" s="364">
        <f t="shared" si="129"/>
        <v>0</v>
      </c>
      <c r="G135" s="364">
        <f t="shared" si="130"/>
        <v>0</v>
      </c>
      <c r="H135" s="364">
        <f t="shared" si="131"/>
        <v>0</v>
      </c>
      <c r="I135" s="364">
        <f t="shared" si="132"/>
        <v>0</v>
      </c>
      <c r="J135" s="364">
        <f t="shared" si="133"/>
        <v>0</v>
      </c>
      <c r="K135" s="364">
        <f t="shared" si="134"/>
        <v>0</v>
      </c>
      <c r="L135" s="364">
        <f t="shared" si="135"/>
        <v>0</v>
      </c>
      <c r="M135" s="364">
        <f t="shared" si="136"/>
        <v>0</v>
      </c>
      <c r="N135" s="364">
        <f t="shared" si="137"/>
        <v>0</v>
      </c>
      <c r="O135" s="364">
        <f t="shared" si="138"/>
        <v>0</v>
      </c>
      <c r="P135" s="364">
        <f t="shared" si="139"/>
        <v>0</v>
      </c>
      <c r="Q135" s="364">
        <f t="shared" si="140"/>
        <v>0</v>
      </c>
      <c r="R135" s="364">
        <f t="shared" si="141"/>
        <v>0</v>
      </c>
      <c r="S135" s="364">
        <f t="shared" si="142"/>
        <v>0</v>
      </c>
      <c r="T135" s="364">
        <f t="shared" si="143"/>
        <v>0</v>
      </c>
      <c r="U135" s="364">
        <f t="shared" si="144"/>
        <v>0</v>
      </c>
      <c r="V135" s="364">
        <f t="shared" si="145"/>
        <v>0</v>
      </c>
      <c r="W135" s="364">
        <f t="shared" si="146"/>
        <v>0</v>
      </c>
      <c r="X135" s="364">
        <f t="shared" si="147"/>
        <v>0</v>
      </c>
      <c r="Y135" s="364">
        <f t="shared" si="148"/>
        <v>0</v>
      </c>
      <c r="Z135" s="364">
        <f t="shared" si="149"/>
        <v>0</v>
      </c>
      <c r="AA135" s="364">
        <f t="shared" si="150"/>
        <v>0</v>
      </c>
      <c r="AB135" s="364">
        <f t="shared" si="151"/>
        <v>0</v>
      </c>
      <c r="AC135" s="364">
        <f t="shared" si="152"/>
        <v>0</v>
      </c>
      <c r="AD135" s="364">
        <f t="shared" si="153"/>
        <v>0</v>
      </c>
      <c r="AE135" s="364">
        <f t="shared" si="154"/>
        <v>0</v>
      </c>
      <c r="AF135" s="364">
        <f t="shared" si="155"/>
        <v>0</v>
      </c>
      <c r="AG135" s="364"/>
      <c r="AH135" s="364"/>
      <c r="AI135" s="364"/>
      <c r="AJ135" s="364"/>
      <c r="AK135" s="364"/>
      <c r="AL135" s="364"/>
      <c r="AM135" s="364"/>
      <c r="AN135" s="364"/>
      <c r="AO135" s="364"/>
      <c r="AP135" s="364"/>
      <c r="AQ135" s="364"/>
      <c r="AR135" s="364"/>
      <c r="AS135" s="364"/>
      <c r="AT135" s="364"/>
      <c r="AU135" s="364"/>
      <c r="AV135" s="364"/>
      <c r="AW135" s="364"/>
      <c r="AX135" s="364"/>
      <c r="AY135" s="364"/>
      <c r="AZ135" s="364"/>
      <c r="BA135" s="364"/>
      <c r="BB135" s="364"/>
      <c r="BC135" s="364"/>
      <c r="BD135" s="364"/>
      <c r="BE135" s="364"/>
      <c r="BF135" s="364"/>
      <c r="BG135" s="364"/>
      <c r="BH135" s="364"/>
      <c r="BI135" s="364"/>
      <c r="BJ135" s="364"/>
      <c r="BK135" s="364"/>
      <c r="BL135" s="364"/>
      <c r="BM135" s="364"/>
      <c r="BN135" s="364"/>
      <c r="BO135" s="364"/>
      <c r="BP135" s="364"/>
      <c r="BQ135" s="364"/>
      <c r="BR135" s="364"/>
      <c r="BS135" s="364"/>
      <c r="BT135" s="364"/>
      <c r="BU135" s="364"/>
      <c r="BV135" s="364"/>
      <c r="BW135" s="364"/>
      <c r="BX135" s="364"/>
      <c r="BY135" s="364"/>
      <c r="BZ135" s="364"/>
      <c r="CA135" s="364"/>
      <c r="CB135" s="364"/>
      <c r="CC135" s="364"/>
      <c r="CD135" s="364"/>
      <c r="CE135" s="364"/>
      <c r="CF135" s="364"/>
      <c r="CG135" s="364"/>
      <c r="CH135" s="364"/>
      <c r="CI135" s="364"/>
      <c r="CJ135" s="364"/>
      <c r="CK135" s="364"/>
      <c r="CL135" s="364"/>
      <c r="CM135" s="364"/>
      <c r="CN135" s="364"/>
      <c r="CO135" s="364"/>
      <c r="CP135" s="364"/>
      <c r="CQ135" s="364"/>
      <c r="CR135" s="364"/>
      <c r="CS135" s="364"/>
      <c r="CT135" s="364"/>
      <c r="CU135" s="364"/>
      <c r="CV135" s="364"/>
      <c r="CW135" s="364"/>
      <c r="CX135" s="364"/>
      <c r="CY135" s="364"/>
      <c r="CZ135" s="364"/>
      <c r="DA135" s="364"/>
      <c r="DB135" s="364"/>
      <c r="DC135" s="364"/>
      <c r="DD135" s="364"/>
      <c r="DE135" s="364"/>
      <c r="DF135" s="364"/>
      <c r="DG135" s="364"/>
      <c r="DH135" s="364"/>
      <c r="DI135" s="364"/>
      <c r="DJ135" s="364"/>
      <c r="DK135" s="364"/>
      <c r="DL135" s="364"/>
      <c r="DM135" s="364"/>
      <c r="DN135" s="364"/>
      <c r="DO135" s="364"/>
      <c r="DP135" s="364"/>
      <c r="DQ135" s="364"/>
      <c r="DR135" s="364"/>
      <c r="DS135" s="364"/>
      <c r="DT135" s="364"/>
      <c r="DU135" s="364"/>
      <c r="DV135" s="364"/>
      <c r="DW135" s="364"/>
      <c r="DX135" s="364"/>
      <c r="DY135" s="364"/>
      <c r="DZ135" s="364"/>
      <c r="EA135" s="364"/>
      <c r="EB135" s="364"/>
      <c r="EC135" s="364"/>
      <c r="ED135" s="364"/>
      <c r="EE135" s="364"/>
      <c r="EF135" s="364"/>
      <c r="EG135" s="364"/>
      <c r="EH135" s="364"/>
      <c r="EI135" s="364"/>
      <c r="EJ135" s="364"/>
      <c r="EK135" s="364"/>
      <c r="EL135" s="364"/>
      <c r="EM135" s="364"/>
      <c r="EN135" s="364"/>
      <c r="EO135" s="364"/>
      <c r="EP135" s="364"/>
      <c r="EQ135" s="364"/>
      <c r="ER135" s="364"/>
      <c r="ES135" s="364"/>
      <c r="ET135" s="364"/>
      <c r="EU135" s="364"/>
      <c r="EV135" s="364"/>
      <c r="EW135" s="364"/>
      <c r="EX135" s="364"/>
      <c r="EY135" s="364"/>
      <c r="EZ135" s="364"/>
      <c r="FA135" s="364"/>
      <c r="FB135" s="364"/>
      <c r="FC135" s="364"/>
      <c r="FD135" s="364"/>
      <c r="FE135" s="364"/>
      <c r="FF135" s="364"/>
      <c r="FG135" s="364"/>
      <c r="FH135" s="364"/>
      <c r="FI135" s="364"/>
      <c r="FJ135" s="364"/>
      <c r="FK135" s="364"/>
      <c r="FL135" s="364"/>
      <c r="FM135" s="364"/>
      <c r="FN135" s="364"/>
      <c r="FO135" s="364"/>
      <c r="FP135" s="364"/>
      <c r="FQ135" s="364"/>
      <c r="FR135" s="364"/>
      <c r="FS135" s="364"/>
      <c r="FT135" s="364"/>
      <c r="FU135" s="364"/>
      <c r="FV135" s="364"/>
      <c r="FW135" s="364"/>
      <c r="FX135" s="364"/>
      <c r="FY135" s="364"/>
      <c r="FZ135" s="364"/>
      <c r="GA135" s="364"/>
      <c r="GB135" s="364"/>
      <c r="GC135" s="364"/>
      <c r="GD135" s="364"/>
      <c r="GE135" s="364"/>
      <c r="GF135" s="364"/>
      <c r="GG135" s="364"/>
      <c r="GH135" s="364"/>
      <c r="GI135" s="364"/>
      <c r="GJ135" s="364"/>
      <c r="GK135" s="364"/>
      <c r="GL135" s="364"/>
      <c r="GM135" s="364"/>
      <c r="GN135" s="364"/>
      <c r="GO135" s="364"/>
      <c r="GP135" s="364"/>
      <c r="GQ135" s="364"/>
      <c r="GR135" s="364"/>
      <c r="GS135" s="364"/>
      <c r="GT135" s="364"/>
      <c r="GU135" s="364"/>
      <c r="GV135" s="364"/>
      <c r="GW135" s="364"/>
      <c r="GX135" s="364"/>
      <c r="GY135" s="364"/>
      <c r="GZ135" s="364"/>
      <c r="HA135" s="364"/>
      <c r="HB135" s="364"/>
      <c r="HC135" s="364"/>
      <c r="HD135" s="364"/>
      <c r="HE135" s="364"/>
      <c r="HF135" s="364"/>
      <c r="HG135" s="364"/>
      <c r="HH135" s="364"/>
      <c r="HI135" s="364"/>
      <c r="HJ135" s="364"/>
      <c r="HK135" s="364"/>
      <c r="HL135" s="364"/>
      <c r="HM135" s="364"/>
      <c r="HN135" s="364"/>
      <c r="HO135" s="364"/>
      <c r="HP135" s="364"/>
      <c r="HQ135" s="364"/>
      <c r="HR135" s="364"/>
      <c r="HS135" s="364"/>
      <c r="HT135" s="364"/>
      <c r="HU135" s="364"/>
      <c r="HV135" s="364"/>
      <c r="HW135" s="364"/>
      <c r="HX135" s="364"/>
      <c r="HY135" s="364"/>
      <c r="HZ135" s="364"/>
      <c r="IA135" s="364"/>
      <c r="IB135" s="364"/>
      <c r="IC135" s="364"/>
      <c r="ID135" s="364"/>
      <c r="IE135" s="364"/>
      <c r="IF135" s="364"/>
      <c r="IG135" s="364"/>
      <c r="IH135" s="364"/>
      <c r="II135" s="364"/>
      <c r="IJ135" s="364"/>
      <c r="IK135" s="364"/>
      <c r="IL135" s="364"/>
      <c r="IM135" s="364"/>
      <c r="IN135" s="364"/>
      <c r="IO135" s="364"/>
      <c r="IP135" s="364"/>
      <c r="IQ135" s="364"/>
      <c r="IR135" s="364"/>
      <c r="IS135" s="364"/>
      <c r="IT135" s="364"/>
      <c r="IU135" s="364"/>
      <c r="IV135" s="364"/>
      <c r="IW135" s="364"/>
      <c r="IX135" s="364"/>
      <c r="IY135" s="364"/>
      <c r="IZ135" s="364"/>
      <c r="JA135" s="364"/>
      <c r="JB135" s="364"/>
      <c r="JC135" s="364"/>
      <c r="JD135" s="364"/>
      <c r="JE135" s="364"/>
      <c r="JF135" s="364"/>
      <c r="JG135" s="364"/>
      <c r="JH135" s="364"/>
      <c r="JI135" s="364"/>
      <c r="JJ135" s="364"/>
      <c r="JK135" s="364"/>
      <c r="JL135" s="364"/>
      <c r="JM135" s="364"/>
      <c r="JN135" s="364"/>
      <c r="JO135" s="364"/>
      <c r="JP135" s="364"/>
      <c r="JQ135" s="364"/>
      <c r="JR135" s="364"/>
      <c r="JS135" s="364"/>
      <c r="JT135" s="364"/>
      <c r="JU135" s="364"/>
      <c r="JV135" s="364"/>
      <c r="JW135" s="364"/>
      <c r="JX135" s="364"/>
      <c r="JY135" s="364"/>
      <c r="JZ135" s="364"/>
      <c r="KA135" s="364"/>
      <c r="KB135" s="364"/>
      <c r="KC135" s="364"/>
      <c r="KD135" s="364"/>
      <c r="KE135" s="364"/>
      <c r="KF135" s="364"/>
      <c r="KG135" s="364"/>
      <c r="KH135" s="364"/>
      <c r="KI135" s="364"/>
      <c r="KJ135" s="364"/>
      <c r="KK135" s="364"/>
      <c r="KL135" s="364"/>
      <c r="KM135" s="364"/>
      <c r="KN135" s="364"/>
      <c r="KO135" s="364"/>
      <c r="KP135" s="364"/>
      <c r="KQ135" s="364"/>
      <c r="KR135" s="364"/>
      <c r="KS135" s="364"/>
      <c r="KT135" s="364"/>
      <c r="KU135" s="364"/>
      <c r="KV135" s="364"/>
      <c r="KW135" s="364"/>
      <c r="KX135" s="364"/>
      <c r="KY135" s="364"/>
      <c r="KZ135" s="364"/>
      <c r="LA135" s="364"/>
      <c r="LB135" s="364"/>
      <c r="LC135" s="364"/>
      <c r="LD135" s="364"/>
      <c r="LE135" s="364"/>
      <c r="LF135" s="364"/>
      <c r="LG135" s="364"/>
      <c r="LH135" s="364"/>
      <c r="LI135" s="364"/>
      <c r="LJ135" s="364"/>
      <c r="LK135" s="364"/>
      <c r="LL135" s="364"/>
      <c r="LM135" s="364"/>
      <c r="LN135" s="364"/>
      <c r="LO135" s="364"/>
      <c r="LP135" s="364"/>
      <c r="LQ135" s="364"/>
      <c r="LR135" s="364"/>
      <c r="LS135" s="364"/>
      <c r="LT135" s="364"/>
      <c r="LU135" s="364"/>
      <c r="LV135" s="364"/>
      <c r="LW135" s="364"/>
      <c r="LX135" s="364"/>
      <c r="LY135" s="364"/>
      <c r="LZ135" s="364"/>
      <c r="MA135" s="364"/>
      <c r="MB135" s="364"/>
      <c r="MC135" s="364"/>
      <c r="MD135" s="364"/>
      <c r="ME135" s="364"/>
      <c r="MF135" s="364"/>
      <c r="MG135" s="364"/>
      <c r="MH135" s="364"/>
      <c r="MI135" s="364"/>
      <c r="MJ135" s="364"/>
      <c r="MK135" s="364"/>
      <c r="ML135" s="364"/>
      <c r="MM135" s="364"/>
      <c r="MN135" s="364"/>
      <c r="MO135" s="364"/>
      <c r="MP135" s="364"/>
      <c r="MQ135" s="364"/>
      <c r="MR135" s="364"/>
      <c r="MS135" s="364"/>
      <c r="MT135" s="364"/>
      <c r="MU135" s="364"/>
      <c r="MV135" s="364"/>
      <c r="MW135" s="364"/>
      <c r="MX135" s="364"/>
      <c r="MY135" s="364"/>
      <c r="MZ135" s="364"/>
      <c r="NA135" s="364"/>
      <c r="NB135" s="364"/>
      <c r="NC135" s="364"/>
      <c r="ND135" s="364"/>
      <c r="NE135" s="364"/>
      <c r="NF135" s="364"/>
      <c r="NG135" s="364"/>
      <c r="NH135" s="364"/>
      <c r="NI135" s="364"/>
      <c r="NJ135" s="364"/>
      <c r="NK135" s="364"/>
      <c r="NL135" s="364"/>
      <c r="NM135" s="364"/>
      <c r="NN135" s="364"/>
      <c r="NO135" s="364"/>
      <c r="NP135" s="364"/>
      <c r="NQ135" s="364"/>
      <c r="NR135" s="364"/>
      <c r="NS135" s="364"/>
      <c r="NT135" s="364"/>
      <c r="NU135" s="364"/>
      <c r="NV135" s="364"/>
      <c r="NW135" s="364"/>
      <c r="NX135" s="364"/>
      <c r="NY135" s="364"/>
      <c r="NZ135" s="364"/>
      <c r="OA135" s="364"/>
      <c r="OB135" s="364"/>
      <c r="OC135" s="364"/>
      <c r="OD135" s="364"/>
      <c r="OE135" s="364"/>
      <c r="OF135" s="364"/>
      <c r="OG135" s="364"/>
      <c r="OH135" s="364"/>
      <c r="OI135" s="364"/>
      <c r="OJ135" s="364"/>
      <c r="OK135" s="364"/>
      <c r="OL135" s="364"/>
      <c r="OM135" s="364"/>
      <c r="ON135" s="364"/>
      <c r="OO135" s="364"/>
      <c r="OP135" s="364"/>
      <c r="OQ135" s="364"/>
      <c r="OR135" s="364"/>
      <c r="OS135" s="364"/>
      <c r="OT135" s="364"/>
      <c r="OU135" s="364"/>
      <c r="OV135" s="364"/>
      <c r="OW135" s="364"/>
      <c r="OX135" s="364"/>
      <c r="OY135" s="364"/>
      <c r="OZ135" s="364"/>
      <c r="PA135" s="364"/>
      <c r="PB135" s="364"/>
      <c r="PC135" s="364"/>
      <c r="PD135" s="364"/>
      <c r="PE135" s="364"/>
      <c r="PF135" s="364"/>
      <c r="PG135" s="364"/>
      <c r="PH135" s="364"/>
      <c r="PI135" s="364"/>
      <c r="PJ135" s="364"/>
      <c r="PK135" s="364"/>
      <c r="PL135" s="364"/>
      <c r="PM135" s="364"/>
    </row>
    <row r="136" spans="1:429" ht="15">
      <c r="A136" s="365" t="s">
        <v>579</v>
      </c>
      <c r="B136" s="364">
        <f t="shared" si="125"/>
        <v>0</v>
      </c>
      <c r="C136" s="364">
        <f t="shared" si="126"/>
        <v>0</v>
      </c>
      <c r="D136" s="364">
        <f t="shared" si="127"/>
        <v>0</v>
      </c>
      <c r="E136" s="364">
        <f t="shared" si="128"/>
        <v>0</v>
      </c>
      <c r="F136" s="364">
        <f t="shared" si="129"/>
        <v>0</v>
      </c>
      <c r="G136" s="364">
        <f t="shared" si="130"/>
        <v>0</v>
      </c>
      <c r="H136" s="364">
        <f t="shared" si="131"/>
        <v>0</v>
      </c>
      <c r="I136" s="364">
        <f t="shared" si="132"/>
        <v>0</v>
      </c>
      <c r="J136" s="364">
        <f t="shared" si="133"/>
        <v>0</v>
      </c>
      <c r="K136" s="364">
        <f t="shared" si="134"/>
        <v>0</v>
      </c>
      <c r="L136" s="364">
        <f t="shared" si="135"/>
        <v>0</v>
      </c>
      <c r="M136" s="364">
        <f t="shared" si="136"/>
        <v>0</v>
      </c>
      <c r="N136" s="364">
        <f t="shared" si="137"/>
        <v>0</v>
      </c>
      <c r="O136" s="364">
        <f t="shared" si="138"/>
        <v>0</v>
      </c>
      <c r="P136" s="364">
        <f t="shared" si="139"/>
        <v>0</v>
      </c>
      <c r="Q136" s="364">
        <f t="shared" si="140"/>
        <v>0</v>
      </c>
      <c r="R136" s="364">
        <f t="shared" si="141"/>
        <v>0</v>
      </c>
      <c r="S136" s="364">
        <f t="shared" si="142"/>
        <v>0</v>
      </c>
      <c r="T136" s="364">
        <f t="shared" si="143"/>
        <v>0</v>
      </c>
      <c r="U136" s="364">
        <f t="shared" si="144"/>
        <v>4.6499999999999999E-5</v>
      </c>
      <c r="V136" s="364">
        <f t="shared" si="145"/>
        <v>0</v>
      </c>
      <c r="W136" s="364">
        <f t="shared" si="146"/>
        <v>0</v>
      </c>
      <c r="X136" s="364">
        <f t="shared" si="147"/>
        <v>0</v>
      </c>
      <c r="Y136" s="364">
        <f t="shared" si="148"/>
        <v>0</v>
      </c>
      <c r="Z136" s="364">
        <f t="shared" si="149"/>
        <v>0</v>
      </c>
      <c r="AA136" s="364">
        <f t="shared" si="150"/>
        <v>0</v>
      </c>
      <c r="AB136" s="364">
        <f t="shared" si="151"/>
        <v>0</v>
      </c>
      <c r="AC136" s="364">
        <f t="shared" si="152"/>
        <v>0</v>
      </c>
      <c r="AD136" s="364">
        <f t="shared" si="153"/>
        <v>0</v>
      </c>
      <c r="AE136" s="364">
        <f t="shared" si="154"/>
        <v>0</v>
      </c>
      <c r="AF136" s="364">
        <f t="shared" si="155"/>
        <v>0</v>
      </c>
      <c r="AG136" s="364"/>
      <c r="AH136" s="364"/>
      <c r="AI136" s="364"/>
      <c r="AJ136" s="364"/>
      <c r="AK136" s="364"/>
      <c r="AL136" s="364"/>
      <c r="AM136" s="364"/>
      <c r="AN136" s="364"/>
      <c r="AO136" s="364"/>
      <c r="AP136" s="364"/>
      <c r="AQ136" s="364"/>
      <c r="AR136" s="364"/>
      <c r="AS136" s="364"/>
      <c r="AT136" s="364"/>
      <c r="AU136" s="364"/>
      <c r="AV136" s="364"/>
      <c r="AW136" s="364"/>
      <c r="AX136" s="364"/>
      <c r="AY136" s="364"/>
      <c r="AZ136" s="364"/>
      <c r="BA136" s="364"/>
      <c r="BB136" s="364"/>
      <c r="BC136" s="364"/>
      <c r="BD136" s="364"/>
      <c r="BE136" s="364"/>
      <c r="BF136" s="364"/>
      <c r="BG136" s="364"/>
      <c r="BH136" s="364"/>
      <c r="BI136" s="364"/>
      <c r="BJ136" s="364"/>
      <c r="BK136" s="364"/>
      <c r="BL136" s="364"/>
      <c r="BM136" s="364"/>
      <c r="BN136" s="364"/>
      <c r="BO136" s="364"/>
      <c r="BP136" s="364"/>
      <c r="BQ136" s="364"/>
      <c r="BR136" s="364"/>
      <c r="BS136" s="364"/>
      <c r="BT136" s="364"/>
      <c r="BU136" s="364"/>
      <c r="BV136" s="364"/>
      <c r="BW136" s="364"/>
      <c r="BX136" s="364"/>
      <c r="BY136" s="364"/>
      <c r="BZ136" s="364"/>
      <c r="CA136" s="364"/>
      <c r="CB136" s="364"/>
      <c r="CC136" s="364"/>
      <c r="CD136" s="364"/>
      <c r="CE136" s="364"/>
      <c r="CF136" s="364"/>
      <c r="CG136" s="364"/>
      <c r="CH136" s="364"/>
      <c r="CI136" s="364"/>
      <c r="CJ136" s="364"/>
      <c r="CK136" s="364"/>
      <c r="CL136" s="364"/>
      <c r="CM136" s="364"/>
      <c r="CN136" s="364"/>
      <c r="CO136" s="364"/>
      <c r="CP136" s="364"/>
      <c r="CQ136" s="364"/>
      <c r="CR136" s="364"/>
      <c r="CS136" s="364"/>
      <c r="CT136" s="364"/>
      <c r="CU136" s="364"/>
      <c r="CV136" s="364"/>
      <c r="CW136" s="364"/>
      <c r="CX136" s="364"/>
      <c r="CY136" s="364"/>
      <c r="CZ136" s="364"/>
      <c r="DA136" s="364"/>
      <c r="DB136" s="364"/>
      <c r="DC136" s="364"/>
      <c r="DD136" s="364"/>
      <c r="DE136" s="364"/>
      <c r="DF136" s="364"/>
      <c r="DG136" s="364"/>
      <c r="DH136" s="364"/>
      <c r="DI136" s="364"/>
      <c r="DJ136" s="364"/>
      <c r="DK136" s="364"/>
      <c r="DL136" s="364"/>
      <c r="DM136" s="364"/>
      <c r="DN136" s="364"/>
      <c r="DO136" s="364"/>
      <c r="DP136" s="364"/>
      <c r="DQ136" s="364"/>
      <c r="DR136" s="364"/>
      <c r="DS136" s="364"/>
      <c r="DT136" s="364"/>
      <c r="DU136" s="364"/>
      <c r="DV136" s="364"/>
      <c r="DW136" s="364"/>
      <c r="DX136" s="364"/>
      <c r="DY136" s="364"/>
      <c r="DZ136" s="364"/>
      <c r="EA136" s="364"/>
      <c r="EB136" s="364"/>
      <c r="EC136" s="364"/>
      <c r="ED136" s="364"/>
      <c r="EE136" s="364"/>
      <c r="EF136" s="364"/>
      <c r="EG136" s="364"/>
      <c r="EH136" s="364"/>
      <c r="EI136" s="364"/>
      <c r="EJ136" s="364"/>
      <c r="EK136" s="364"/>
      <c r="EL136" s="364"/>
      <c r="EM136" s="364"/>
      <c r="EN136" s="364"/>
      <c r="EO136" s="364"/>
      <c r="EP136" s="364"/>
      <c r="EQ136" s="364"/>
      <c r="ER136" s="364"/>
      <c r="ES136" s="364"/>
      <c r="ET136" s="364"/>
      <c r="EU136" s="364"/>
      <c r="EV136" s="364"/>
      <c r="EW136" s="364"/>
      <c r="EX136" s="364"/>
      <c r="EY136" s="364"/>
      <c r="EZ136" s="364"/>
      <c r="FA136" s="364"/>
      <c r="FB136" s="364"/>
      <c r="FC136" s="364"/>
      <c r="FD136" s="364"/>
      <c r="FE136" s="364"/>
      <c r="FF136" s="364"/>
      <c r="FG136" s="364"/>
      <c r="FH136" s="364"/>
      <c r="FI136" s="364"/>
      <c r="FJ136" s="364"/>
      <c r="FK136" s="364"/>
      <c r="FL136" s="364"/>
      <c r="FM136" s="364"/>
      <c r="FN136" s="364"/>
      <c r="FO136" s="364"/>
      <c r="FP136" s="364"/>
      <c r="FQ136" s="364"/>
      <c r="FR136" s="364"/>
      <c r="FS136" s="364"/>
      <c r="FT136" s="364"/>
      <c r="FU136" s="364"/>
      <c r="FV136" s="364"/>
      <c r="FW136" s="364"/>
      <c r="FX136" s="364"/>
      <c r="FY136" s="364"/>
      <c r="FZ136" s="364"/>
      <c r="GA136" s="364"/>
      <c r="GB136" s="364"/>
      <c r="GC136" s="364"/>
      <c r="GD136" s="364"/>
      <c r="GE136" s="364"/>
      <c r="GF136" s="364"/>
      <c r="GG136" s="364"/>
      <c r="GH136" s="364"/>
      <c r="GI136" s="364"/>
      <c r="GJ136" s="364"/>
      <c r="GK136" s="364"/>
      <c r="GL136" s="364"/>
      <c r="GM136" s="364"/>
      <c r="GN136" s="364"/>
      <c r="GO136" s="364"/>
      <c r="GP136" s="364"/>
      <c r="GQ136" s="364"/>
      <c r="GR136" s="364"/>
      <c r="GS136" s="364"/>
      <c r="GT136" s="364"/>
      <c r="GU136" s="364"/>
      <c r="GV136" s="364"/>
      <c r="GW136" s="364"/>
      <c r="GX136" s="364"/>
      <c r="GY136" s="364"/>
      <c r="GZ136" s="364"/>
      <c r="HA136" s="364"/>
      <c r="HB136" s="364"/>
      <c r="HC136" s="364"/>
      <c r="HD136" s="364"/>
      <c r="HE136" s="364"/>
      <c r="HF136" s="364"/>
      <c r="HG136" s="364"/>
      <c r="HH136" s="364"/>
      <c r="HI136" s="364"/>
      <c r="HJ136" s="364"/>
      <c r="HK136" s="364"/>
      <c r="HL136" s="364"/>
      <c r="HM136" s="364"/>
      <c r="HN136" s="364"/>
      <c r="HO136" s="364"/>
      <c r="HP136" s="364"/>
      <c r="HQ136" s="364"/>
      <c r="HR136" s="364"/>
      <c r="HS136" s="364"/>
      <c r="HT136" s="364"/>
      <c r="HU136" s="364"/>
      <c r="HV136" s="364"/>
      <c r="HW136" s="364"/>
      <c r="HX136" s="364"/>
      <c r="HY136" s="364"/>
      <c r="HZ136" s="364"/>
      <c r="IA136" s="364"/>
      <c r="IB136" s="364"/>
      <c r="IC136" s="364"/>
      <c r="ID136" s="364"/>
      <c r="IE136" s="364"/>
      <c r="IF136" s="364"/>
      <c r="IG136" s="364"/>
      <c r="IH136" s="364"/>
      <c r="II136" s="364"/>
      <c r="IJ136" s="364"/>
      <c r="IK136" s="364"/>
      <c r="IL136" s="364"/>
      <c r="IM136" s="364"/>
      <c r="IN136" s="364"/>
      <c r="IO136" s="364"/>
      <c r="IP136" s="364"/>
      <c r="IQ136" s="364"/>
      <c r="IR136" s="364"/>
      <c r="IS136" s="364"/>
      <c r="IT136" s="364"/>
      <c r="IU136" s="364"/>
      <c r="IV136" s="364"/>
      <c r="IW136" s="364"/>
      <c r="IX136" s="364"/>
      <c r="IY136" s="364"/>
      <c r="IZ136" s="364"/>
      <c r="JA136" s="364"/>
      <c r="JB136" s="364">
        <v>4.65E-2</v>
      </c>
      <c r="JC136" s="364"/>
      <c r="JD136" s="364"/>
      <c r="JE136" s="364"/>
      <c r="JF136" s="364"/>
      <c r="JG136" s="364"/>
      <c r="JH136" s="364"/>
      <c r="JI136" s="364"/>
      <c r="JJ136" s="364"/>
      <c r="JK136" s="364"/>
      <c r="JL136" s="364"/>
      <c r="JM136" s="364"/>
      <c r="JN136" s="364"/>
      <c r="JO136" s="364"/>
      <c r="JP136" s="364"/>
      <c r="JQ136" s="364"/>
      <c r="JR136" s="364"/>
      <c r="JS136" s="364"/>
      <c r="JT136" s="364"/>
      <c r="JU136" s="364"/>
      <c r="JV136" s="364"/>
      <c r="JW136" s="364"/>
      <c r="JX136" s="364"/>
      <c r="JY136" s="364"/>
      <c r="JZ136" s="364"/>
      <c r="KA136" s="364"/>
      <c r="KB136" s="364"/>
      <c r="KC136" s="364"/>
      <c r="KD136" s="364"/>
      <c r="KE136" s="364"/>
      <c r="KF136" s="364"/>
      <c r="KG136" s="364"/>
      <c r="KH136" s="364"/>
      <c r="KI136" s="364"/>
      <c r="KJ136" s="364"/>
      <c r="KK136" s="364"/>
      <c r="KL136" s="364"/>
      <c r="KM136" s="364"/>
      <c r="KN136" s="364"/>
      <c r="KO136" s="364"/>
      <c r="KP136" s="364"/>
      <c r="KQ136" s="364"/>
      <c r="KR136" s="364"/>
      <c r="KS136" s="364"/>
      <c r="KT136" s="364"/>
      <c r="KU136" s="364"/>
      <c r="KV136" s="364"/>
      <c r="KW136" s="364"/>
      <c r="KX136" s="364"/>
      <c r="KY136" s="364"/>
      <c r="KZ136" s="364"/>
      <c r="LA136" s="364"/>
      <c r="LB136" s="364"/>
      <c r="LC136" s="364"/>
      <c r="LD136" s="364"/>
      <c r="LE136" s="364"/>
      <c r="LF136" s="364"/>
      <c r="LG136" s="364"/>
      <c r="LH136" s="364"/>
      <c r="LI136" s="364"/>
      <c r="LJ136" s="364"/>
      <c r="LK136" s="364"/>
      <c r="LL136" s="364"/>
      <c r="LM136" s="364"/>
      <c r="LN136" s="364"/>
      <c r="LO136" s="364"/>
      <c r="LP136" s="364"/>
      <c r="LQ136" s="364"/>
      <c r="LR136" s="364"/>
      <c r="LS136" s="364"/>
      <c r="LT136" s="364"/>
      <c r="LU136" s="364"/>
      <c r="LV136" s="364"/>
      <c r="LW136" s="364"/>
      <c r="LX136" s="364"/>
      <c r="LY136" s="364"/>
      <c r="LZ136" s="364"/>
      <c r="MA136" s="364"/>
      <c r="MB136" s="364"/>
      <c r="MC136" s="364"/>
      <c r="MD136" s="364"/>
      <c r="ME136" s="364"/>
      <c r="MF136" s="364"/>
      <c r="MG136" s="364"/>
      <c r="MH136" s="364"/>
      <c r="MI136" s="364"/>
      <c r="MJ136" s="364"/>
      <c r="MK136" s="364"/>
      <c r="ML136" s="364"/>
      <c r="MM136" s="364"/>
      <c r="MN136" s="364"/>
      <c r="MO136" s="364"/>
      <c r="MP136" s="364"/>
      <c r="MQ136" s="364"/>
      <c r="MR136" s="364"/>
      <c r="MS136" s="364"/>
      <c r="MT136" s="364"/>
      <c r="MU136" s="364"/>
      <c r="MV136" s="364"/>
      <c r="MW136" s="364"/>
      <c r="MX136" s="364"/>
      <c r="MY136" s="364"/>
      <c r="MZ136" s="364"/>
      <c r="NA136" s="364"/>
      <c r="NB136" s="364"/>
      <c r="NC136" s="364"/>
      <c r="ND136" s="364"/>
      <c r="NE136" s="364"/>
      <c r="NF136" s="364"/>
      <c r="NG136" s="364"/>
      <c r="NH136" s="364"/>
      <c r="NI136" s="364"/>
      <c r="NJ136" s="364"/>
      <c r="NK136" s="364"/>
      <c r="NL136" s="364"/>
      <c r="NM136" s="364"/>
      <c r="NN136" s="364"/>
      <c r="NO136" s="364"/>
      <c r="NP136" s="364"/>
      <c r="NQ136" s="364"/>
      <c r="NR136" s="364"/>
      <c r="NS136" s="364"/>
      <c r="NT136" s="364"/>
      <c r="NU136" s="364"/>
      <c r="NV136" s="364"/>
      <c r="NW136" s="364"/>
      <c r="NX136" s="364"/>
      <c r="NY136" s="364"/>
      <c r="NZ136" s="364"/>
      <c r="OA136" s="364"/>
      <c r="OB136" s="364"/>
      <c r="OC136" s="364"/>
      <c r="OD136" s="364"/>
      <c r="OE136" s="364"/>
      <c r="OF136" s="364"/>
      <c r="OG136" s="364"/>
      <c r="OH136" s="364"/>
      <c r="OI136" s="364"/>
      <c r="OJ136" s="364"/>
      <c r="OK136" s="364"/>
      <c r="OL136" s="364"/>
      <c r="OM136" s="364"/>
      <c r="ON136" s="364"/>
      <c r="OO136" s="364"/>
      <c r="OP136" s="364"/>
      <c r="OQ136" s="364"/>
      <c r="OR136" s="364"/>
      <c r="OS136" s="364"/>
      <c r="OT136" s="364"/>
      <c r="OU136" s="364"/>
      <c r="OV136" s="364"/>
      <c r="OW136" s="364"/>
      <c r="OX136" s="364"/>
      <c r="OY136" s="364"/>
      <c r="OZ136" s="364"/>
      <c r="PA136" s="364"/>
      <c r="PB136" s="364"/>
      <c r="PC136" s="364"/>
      <c r="PD136" s="364"/>
      <c r="PE136" s="364"/>
      <c r="PF136" s="364"/>
      <c r="PG136" s="364"/>
      <c r="PH136" s="364"/>
      <c r="PI136" s="364"/>
      <c r="PJ136" s="364"/>
      <c r="PK136" s="364"/>
      <c r="PL136" s="364"/>
      <c r="PM136" s="364"/>
    </row>
    <row r="137" spans="1:429" ht="15">
      <c r="A137" s="365" t="s">
        <v>706</v>
      </c>
      <c r="B137" s="364">
        <f t="shared" si="125"/>
        <v>0</v>
      </c>
      <c r="C137" s="364">
        <f t="shared" si="126"/>
        <v>0</v>
      </c>
      <c r="D137" s="364">
        <f t="shared" si="127"/>
        <v>0</v>
      </c>
      <c r="E137" s="364">
        <f t="shared" si="128"/>
        <v>0</v>
      </c>
      <c r="F137" s="364">
        <f t="shared" si="129"/>
        <v>0</v>
      </c>
      <c r="G137" s="364">
        <f t="shared" si="130"/>
        <v>0</v>
      </c>
      <c r="H137" s="364">
        <f t="shared" si="131"/>
        <v>0</v>
      </c>
      <c r="I137" s="364">
        <f t="shared" si="132"/>
        <v>0</v>
      </c>
      <c r="J137" s="364">
        <f t="shared" si="133"/>
        <v>0</v>
      </c>
      <c r="K137" s="364">
        <f t="shared" si="134"/>
        <v>0</v>
      </c>
      <c r="L137" s="364">
        <f t="shared" si="135"/>
        <v>0</v>
      </c>
      <c r="M137" s="364">
        <f t="shared" si="136"/>
        <v>0</v>
      </c>
      <c r="N137" s="364">
        <f t="shared" si="137"/>
        <v>0</v>
      </c>
      <c r="O137" s="364">
        <f t="shared" si="138"/>
        <v>0</v>
      </c>
      <c r="P137" s="364">
        <f t="shared" si="139"/>
        <v>0</v>
      </c>
      <c r="Q137" s="364">
        <f t="shared" si="140"/>
        <v>0</v>
      </c>
      <c r="R137" s="364">
        <f t="shared" si="141"/>
        <v>0</v>
      </c>
      <c r="S137" s="364">
        <f t="shared" si="142"/>
        <v>0</v>
      </c>
      <c r="T137" s="364">
        <f t="shared" si="143"/>
        <v>0</v>
      </c>
      <c r="U137" s="364">
        <f t="shared" si="144"/>
        <v>0</v>
      </c>
      <c r="V137" s="364">
        <f t="shared" si="145"/>
        <v>0</v>
      </c>
      <c r="W137" s="364">
        <f t="shared" si="146"/>
        <v>0</v>
      </c>
      <c r="X137" s="364">
        <f t="shared" si="147"/>
        <v>0</v>
      </c>
      <c r="Y137" s="364">
        <f t="shared" si="148"/>
        <v>0</v>
      </c>
      <c r="Z137" s="364">
        <f t="shared" si="149"/>
        <v>0</v>
      </c>
      <c r="AA137" s="364">
        <f t="shared" si="150"/>
        <v>0</v>
      </c>
      <c r="AB137" s="364">
        <f t="shared" si="151"/>
        <v>0</v>
      </c>
      <c r="AC137" s="364">
        <f t="shared" si="152"/>
        <v>0</v>
      </c>
      <c r="AD137" s="364">
        <f t="shared" si="153"/>
        <v>0</v>
      </c>
      <c r="AE137" s="364">
        <f t="shared" si="154"/>
        <v>0</v>
      </c>
      <c r="AF137" s="364">
        <f t="shared" si="155"/>
        <v>0</v>
      </c>
      <c r="AG137" s="364"/>
      <c r="AH137" s="364"/>
      <c r="AI137" s="364"/>
      <c r="AJ137" s="364"/>
      <c r="AK137" s="364"/>
      <c r="AL137" s="364"/>
      <c r="AM137" s="364"/>
      <c r="AN137" s="364"/>
      <c r="AO137" s="364"/>
      <c r="AP137" s="364"/>
      <c r="AQ137" s="364"/>
      <c r="AR137" s="364"/>
      <c r="AS137" s="364"/>
      <c r="AT137" s="364"/>
      <c r="AU137" s="364"/>
      <c r="AV137" s="364"/>
      <c r="AW137" s="364"/>
      <c r="AX137" s="364"/>
      <c r="AY137" s="364"/>
      <c r="AZ137" s="364"/>
      <c r="BA137" s="364"/>
      <c r="BB137" s="364"/>
      <c r="BC137" s="364"/>
      <c r="BD137" s="364"/>
      <c r="BE137" s="364"/>
      <c r="BF137" s="364"/>
      <c r="BG137" s="364"/>
      <c r="BH137" s="364"/>
      <c r="BI137" s="364"/>
      <c r="BJ137" s="364"/>
      <c r="BK137" s="364"/>
      <c r="BL137" s="364"/>
      <c r="BM137" s="364"/>
      <c r="BN137" s="364"/>
      <c r="BO137" s="364"/>
      <c r="BP137" s="364"/>
      <c r="BQ137" s="364"/>
      <c r="BR137" s="364"/>
      <c r="BS137" s="364"/>
      <c r="BT137" s="364"/>
      <c r="BU137" s="364"/>
      <c r="BV137" s="364"/>
      <c r="BW137" s="364"/>
      <c r="BX137" s="364"/>
      <c r="BY137" s="364"/>
      <c r="BZ137" s="364"/>
      <c r="CA137" s="364"/>
      <c r="CB137" s="364"/>
      <c r="CC137" s="364"/>
      <c r="CD137" s="364"/>
      <c r="CE137" s="364"/>
      <c r="CF137" s="364"/>
      <c r="CG137" s="364"/>
      <c r="CH137" s="364"/>
      <c r="CI137" s="364"/>
      <c r="CJ137" s="364"/>
      <c r="CK137" s="364"/>
      <c r="CL137" s="364"/>
      <c r="CM137" s="364"/>
      <c r="CN137" s="364"/>
      <c r="CO137" s="364"/>
      <c r="CP137" s="364"/>
      <c r="CQ137" s="364"/>
      <c r="CR137" s="364"/>
      <c r="CS137" s="364"/>
      <c r="CT137" s="364"/>
      <c r="CU137" s="364"/>
      <c r="CV137" s="364"/>
      <c r="CW137" s="364"/>
      <c r="CX137" s="364"/>
      <c r="CY137" s="364"/>
      <c r="CZ137" s="364"/>
      <c r="DA137" s="364"/>
      <c r="DB137" s="364"/>
      <c r="DC137" s="364"/>
      <c r="DD137" s="364"/>
      <c r="DE137" s="364"/>
      <c r="DF137" s="364"/>
      <c r="DG137" s="364"/>
      <c r="DH137" s="364"/>
      <c r="DI137" s="364"/>
      <c r="DJ137" s="364"/>
      <c r="DK137" s="364"/>
      <c r="DL137" s="364"/>
      <c r="DM137" s="364"/>
      <c r="DN137" s="364"/>
      <c r="DO137" s="364"/>
      <c r="DP137" s="364"/>
      <c r="DQ137" s="364"/>
      <c r="DR137" s="364"/>
      <c r="DS137" s="364"/>
      <c r="DT137" s="364"/>
      <c r="DU137" s="364"/>
      <c r="DV137" s="364"/>
      <c r="DW137" s="364"/>
      <c r="DX137" s="364"/>
      <c r="DY137" s="364"/>
      <c r="DZ137" s="364"/>
      <c r="EA137" s="364"/>
      <c r="EB137" s="364"/>
      <c r="EC137" s="364"/>
      <c r="ED137" s="364"/>
      <c r="EE137" s="364"/>
      <c r="EF137" s="364"/>
      <c r="EG137" s="364"/>
      <c r="EH137" s="364"/>
      <c r="EI137" s="364"/>
      <c r="EJ137" s="364"/>
      <c r="EK137" s="364"/>
      <c r="EL137" s="364"/>
      <c r="EM137" s="364"/>
      <c r="EN137" s="364"/>
      <c r="EO137" s="364"/>
      <c r="EP137" s="364"/>
      <c r="EQ137" s="364"/>
      <c r="ER137" s="364"/>
      <c r="ES137" s="364"/>
      <c r="ET137" s="364"/>
      <c r="EU137" s="364"/>
      <c r="EV137" s="364"/>
      <c r="EW137" s="364"/>
      <c r="EX137" s="364"/>
      <c r="EY137" s="364"/>
      <c r="EZ137" s="364"/>
      <c r="FA137" s="364"/>
      <c r="FB137" s="364"/>
      <c r="FC137" s="364"/>
      <c r="FD137" s="364"/>
      <c r="FE137" s="364"/>
      <c r="FF137" s="364"/>
      <c r="FG137" s="364"/>
      <c r="FH137" s="364"/>
      <c r="FI137" s="364"/>
      <c r="FJ137" s="364"/>
      <c r="FK137" s="364"/>
      <c r="FL137" s="364"/>
      <c r="FM137" s="364"/>
      <c r="FN137" s="364"/>
      <c r="FO137" s="364"/>
      <c r="FP137" s="364"/>
      <c r="FQ137" s="364"/>
      <c r="FR137" s="364"/>
      <c r="FS137" s="364"/>
      <c r="FT137" s="364"/>
      <c r="FU137" s="364"/>
      <c r="FV137" s="364"/>
      <c r="FW137" s="364"/>
      <c r="FX137" s="364"/>
      <c r="FY137" s="364"/>
      <c r="FZ137" s="364"/>
      <c r="GA137" s="364"/>
      <c r="GB137" s="364"/>
      <c r="GC137" s="364"/>
      <c r="GD137" s="364"/>
      <c r="GE137" s="364"/>
      <c r="GF137" s="364"/>
      <c r="GG137" s="364"/>
      <c r="GH137" s="364"/>
      <c r="GI137" s="364"/>
      <c r="GJ137" s="364"/>
      <c r="GK137" s="364"/>
      <c r="GL137" s="364"/>
      <c r="GM137" s="364"/>
      <c r="GN137" s="364"/>
      <c r="GO137" s="364"/>
      <c r="GP137" s="364"/>
      <c r="GQ137" s="364"/>
      <c r="GR137" s="364"/>
      <c r="GS137" s="364"/>
      <c r="GT137" s="364"/>
      <c r="GU137" s="364"/>
      <c r="GV137" s="364"/>
      <c r="GW137" s="364"/>
      <c r="GX137" s="364"/>
      <c r="GY137" s="364"/>
      <c r="GZ137" s="364"/>
      <c r="HA137" s="364"/>
      <c r="HB137" s="364"/>
      <c r="HC137" s="364"/>
      <c r="HD137" s="364"/>
      <c r="HE137" s="364"/>
      <c r="HF137" s="364"/>
      <c r="HG137" s="364"/>
      <c r="HH137" s="364"/>
      <c r="HI137" s="364"/>
      <c r="HJ137" s="364"/>
      <c r="HK137" s="364"/>
      <c r="HL137" s="364"/>
      <c r="HM137" s="364"/>
      <c r="HN137" s="364"/>
      <c r="HO137" s="364"/>
      <c r="HP137" s="364"/>
      <c r="HQ137" s="364"/>
      <c r="HR137" s="364"/>
      <c r="HS137" s="364"/>
      <c r="HT137" s="364"/>
      <c r="HU137" s="364"/>
      <c r="HV137" s="364"/>
      <c r="HW137" s="364"/>
      <c r="HX137" s="364"/>
      <c r="HY137" s="364"/>
      <c r="HZ137" s="364"/>
      <c r="IA137" s="364"/>
      <c r="IB137" s="364"/>
      <c r="IC137" s="364"/>
      <c r="ID137" s="364"/>
      <c r="IE137" s="364"/>
      <c r="IF137" s="364"/>
      <c r="IG137" s="364"/>
      <c r="IH137" s="364"/>
      <c r="II137" s="364"/>
      <c r="IJ137" s="364"/>
      <c r="IK137" s="364"/>
      <c r="IL137" s="364"/>
      <c r="IM137" s="364"/>
      <c r="IN137" s="364"/>
      <c r="IO137" s="364"/>
      <c r="IP137" s="364"/>
      <c r="IQ137" s="364"/>
      <c r="IR137" s="364"/>
      <c r="IS137" s="364"/>
      <c r="IT137" s="364"/>
      <c r="IU137" s="364"/>
      <c r="IV137" s="364"/>
      <c r="IW137" s="364"/>
      <c r="IX137" s="364"/>
      <c r="IY137" s="364"/>
      <c r="IZ137" s="364"/>
      <c r="JA137" s="364"/>
      <c r="JB137" s="364"/>
      <c r="JC137" s="364"/>
      <c r="JD137" s="364"/>
      <c r="JE137" s="364"/>
      <c r="JF137" s="364"/>
      <c r="JG137" s="364"/>
      <c r="JH137" s="364"/>
      <c r="JI137" s="364"/>
      <c r="JJ137" s="364"/>
      <c r="JK137" s="364"/>
      <c r="JL137" s="364"/>
      <c r="JM137" s="364"/>
      <c r="JN137" s="364"/>
      <c r="JO137" s="364"/>
      <c r="JP137" s="364"/>
      <c r="JQ137" s="364"/>
      <c r="JR137" s="364"/>
      <c r="JS137" s="364"/>
      <c r="JT137" s="364"/>
      <c r="JU137" s="364"/>
      <c r="JV137" s="364"/>
      <c r="JW137" s="364"/>
      <c r="JX137" s="364"/>
      <c r="JY137" s="364"/>
      <c r="JZ137" s="364"/>
      <c r="KA137" s="364"/>
      <c r="KB137" s="364"/>
      <c r="KC137" s="364"/>
      <c r="KD137" s="364"/>
      <c r="KE137" s="364"/>
      <c r="KF137" s="364"/>
      <c r="KG137" s="364"/>
      <c r="KH137" s="364"/>
      <c r="KI137" s="364"/>
      <c r="KJ137" s="364"/>
      <c r="KK137" s="364"/>
      <c r="KL137" s="364"/>
      <c r="KM137" s="364"/>
      <c r="KN137" s="364"/>
      <c r="KO137" s="364"/>
      <c r="KP137" s="364"/>
      <c r="KQ137" s="364"/>
      <c r="KR137" s="364"/>
      <c r="KS137" s="364"/>
      <c r="KT137" s="364"/>
      <c r="KU137" s="364"/>
      <c r="KV137" s="364"/>
      <c r="KW137" s="364"/>
      <c r="KX137" s="364"/>
      <c r="KY137" s="364"/>
      <c r="KZ137" s="364"/>
      <c r="LA137" s="364"/>
      <c r="LB137" s="364"/>
      <c r="LC137" s="364"/>
      <c r="LD137" s="364"/>
      <c r="LE137" s="364"/>
      <c r="LF137" s="364"/>
      <c r="LG137" s="364"/>
      <c r="LH137" s="364"/>
      <c r="LI137" s="364"/>
      <c r="LJ137" s="364"/>
      <c r="LK137" s="364"/>
      <c r="LL137" s="364"/>
      <c r="LM137" s="364"/>
      <c r="LN137" s="364"/>
      <c r="LO137" s="364"/>
      <c r="LP137" s="364"/>
      <c r="LQ137" s="364"/>
      <c r="LR137" s="364"/>
      <c r="LS137" s="364"/>
      <c r="LT137" s="364"/>
      <c r="LU137" s="364"/>
      <c r="LV137" s="364"/>
      <c r="LW137" s="364"/>
      <c r="LX137" s="364"/>
      <c r="LY137" s="364"/>
      <c r="LZ137" s="364"/>
      <c r="MA137" s="364"/>
      <c r="MB137" s="364"/>
      <c r="MC137" s="364"/>
      <c r="MD137" s="364"/>
      <c r="ME137" s="364"/>
      <c r="MF137" s="364"/>
      <c r="MG137" s="364"/>
      <c r="MH137" s="364"/>
      <c r="MI137" s="364"/>
      <c r="MJ137" s="364"/>
      <c r="MK137" s="364"/>
      <c r="ML137" s="364"/>
      <c r="MM137" s="364"/>
      <c r="MN137" s="364"/>
      <c r="MO137" s="364"/>
      <c r="MP137" s="364"/>
      <c r="MQ137" s="364"/>
      <c r="MR137" s="364"/>
      <c r="MS137" s="364"/>
      <c r="MT137" s="364"/>
      <c r="MU137" s="364"/>
      <c r="MV137" s="364"/>
      <c r="MW137" s="364"/>
      <c r="MX137" s="364"/>
      <c r="MY137" s="364"/>
      <c r="MZ137" s="364"/>
      <c r="NA137" s="364"/>
      <c r="NB137" s="364"/>
      <c r="NC137" s="364"/>
      <c r="ND137" s="364"/>
      <c r="NE137" s="364"/>
      <c r="NF137" s="364"/>
      <c r="NG137" s="364"/>
      <c r="NH137" s="364"/>
      <c r="NI137" s="364"/>
      <c r="NJ137" s="364"/>
      <c r="NK137" s="364"/>
      <c r="NL137" s="364"/>
      <c r="NM137" s="364"/>
      <c r="NN137" s="364"/>
      <c r="NO137" s="364"/>
      <c r="NP137" s="364"/>
      <c r="NQ137" s="364"/>
      <c r="NR137" s="364"/>
      <c r="NS137" s="364"/>
      <c r="NT137" s="364"/>
      <c r="NU137" s="364"/>
      <c r="NV137" s="364"/>
      <c r="NW137" s="364"/>
      <c r="NX137" s="364"/>
      <c r="NY137" s="364"/>
      <c r="NZ137" s="364"/>
      <c r="OA137" s="364"/>
      <c r="OB137" s="364"/>
      <c r="OC137" s="364"/>
      <c r="OD137" s="364"/>
      <c r="OE137" s="364"/>
      <c r="OF137" s="364"/>
      <c r="OG137" s="364"/>
      <c r="OH137" s="364"/>
      <c r="OI137" s="364"/>
      <c r="OJ137" s="364"/>
      <c r="OK137" s="364"/>
      <c r="OL137" s="364"/>
      <c r="OM137" s="364"/>
      <c r="ON137" s="364"/>
      <c r="OO137" s="364"/>
      <c r="OP137" s="364"/>
      <c r="OQ137" s="364"/>
      <c r="OR137" s="364"/>
      <c r="OS137" s="364"/>
      <c r="OT137" s="364"/>
      <c r="OU137" s="364"/>
      <c r="OV137" s="364"/>
      <c r="OW137" s="364"/>
      <c r="OX137" s="364"/>
      <c r="OY137" s="364"/>
      <c r="OZ137" s="364"/>
      <c r="PA137" s="364"/>
      <c r="PB137" s="364"/>
      <c r="PC137" s="364"/>
      <c r="PD137" s="364"/>
      <c r="PE137" s="364"/>
      <c r="PF137" s="364"/>
      <c r="PG137" s="364"/>
      <c r="PH137" s="364"/>
      <c r="PI137" s="364"/>
      <c r="PJ137" s="364"/>
      <c r="PK137" s="364"/>
      <c r="PL137" s="364"/>
      <c r="PM137" s="364"/>
    </row>
    <row r="138" spans="1:429" ht="15">
      <c r="A138" s="363" t="s">
        <v>707</v>
      </c>
      <c r="B138" s="364">
        <f t="shared" si="125"/>
        <v>0</v>
      </c>
      <c r="C138" s="364">
        <f t="shared" si="126"/>
        <v>0</v>
      </c>
      <c r="D138" s="364">
        <f t="shared" si="127"/>
        <v>0</v>
      </c>
      <c r="E138" s="364">
        <f t="shared" si="128"/>
        <v>0</v>
      </c>
      <c r="F138" s="364">
        <f t="shared" si="129"/>
        <v>0</v>
      </c>
      <c r="G138" s="364">
        <f t="shared" si="130"/>
        <v>0</v>
      </c>
      <c r="H138" s="364">
        <f t="shared" si="131"/>
        <v>0</v>
      </c>
      <c r="I138" s="364">
        <f t="shared" si="132"/>
        <v>0</v>
      </c>
      <c r="J138" s="364">
        <f t="shared" si="133"/>
        <v>0</v>
      </c>
      <c r="K138" s="364">
        <f t="shared" si="134"/>
        <v>0</v>
      </c>
      <c r="L138" s="364">
        <f t="shared" si="135"/>
        <v>0</v>
      </c>
      <c r="M138" s="364">
        <f t="shared" si="136"/>
        <v>0</v>
      </c>
      <c r="N138" s="364">
        <f t="shared" si="137"/>
        <v>0</v>
      </c>
      <c r="O138" s="364">
        <f t="shared" si="138"/>
        <v>0</v>
      </c>
      <c r="P138" s="364">
        <f t="shared" si="139"/>
        <v>0</v>
      </c>
      <c r="Q138" s="364">
        <f t="shared" si="140"/>
        <v>0</v>
      </c>
      <c r="R138" s="364">
        <f t="shared" si="141"/>
        <v>0</v>
      </c>
      <c r="S138" s="364">
        <f t="shared" si="142"/>
        <v>0</v>
      </c>
      <c r="T138" s="364">
        <f t="shared" si="143"/>
        <v>0</v>
      </c>
      <c r="U138" s="364">
        <f t="shared" si="144"/>
        <v>0</v>
      </c>
      <c r="V138" s="364">
        <f t="shared" si="145"/>
        <v>0</v>
      </c>
      <c r="W138" s="364">
        <f t="shared" si="146"/>
        <v>0</v>
      </c>
      <c r="X138" s="364">
        <f t="shared" si="147"/>
        <v>0</v>
      </c>
      <c r="Y138" s="364">
        <f t="shared" si="148"/>
        <v>0</v>
      </c>
      <c r="Z138" s="364">
        <f t="shared" si="149"/>
        <v>0</v>
      </c>
      <c r="AA138" s="364">
        <f t="shared" si="150"/>
        <v>0</v>
      </c>
      <c r="AB138" s="364">
        <f t="shared" si="151"/>
        <v>0</v>
      </c>
      <c r="AC138" s="364">
        <f t="shared" si="152"/>
        <v>0</v>
      </c>
      <c r="AD138" s="364">
        <f t="shared" si="153"/>
        <v>0</v>
      </c>
      <c r="AE138" s="364">
        <f t="shared" si="154"/>
        <v>0</v>
      </c>
      <c r="AF138" s="364">
        <f t="shared" si="155"/>
        <v>0</v>
      </c>
      <c r="AG138" s="364"/>
      <c r="AH138" s="364"/>
      <c r="AI138" s="364"/>
      <c r="AJ138" s="364"/>
      <c r="AK138" s="364"/>
      <c r="AL138" s="364"/>
      <c r="AM138" s="364"/>
      <c r="AN138" s="364"/>
      <c r="AO138" s="364"/>
      <c r="AP138" s="364"/>
      <c r="AQ138" s="364"/>
      <c r="AR138" s="364"/>
      <c r="AS138" s="364"/>
      <c r="AT138" s="364"/>
      <c r="AU138" s="364"/>
      <c r="AV138" s="364"/>
      <c r="AW138" s="364"/>
      <c r="AX138" s="364"/>
      <c r="AY138" s="364"/>
      <c r="AZ138" s="364"/>
      <c r="BA138" s="364"/>
      <c r="BB138" s="364"/>
      <c r="BC138" s="364"/>
      <c r="BD138" s="364"/>
      <c r="BE138" s="364"/>
      <c r="BF138" s="364"/>
      <c r="BG138" s="364"/>
      <c r="BH138" s="364"/>
      <c r="BI138" s="364"/>
      <c r="BJ138" s="364"/>
      <c r="BK138" s="364"/>
      <c r="BL138" s="364"/>
      <c r="BM138" s="364"/>
      <c r="BN138" s="364"/>
      <c r="BO138" s="364"/>
      <c r="BP138" s="364"/>
      <c r="BQ138" s="364"/>
      <c r="BR138" s="364"/>
      <c r="BS138" s="364"/>
      <c r="BT138" s="364"/>
      <c r="BU138" s="364"/>
      <c r="BV138" s="364"/>
      <c r="BW138" s="364"/>
      <c r="BX138" s="364"/>
      <c r="BY138" s="364"/>
      <c r="BZ138" s="364"/>
      <c r="CA138" s="364"/>
      <c r="CB138" s="364"/>
      <c r="CC138" s="364"/>
      <c r="CD138" s="364"/>
      <c r="CE138" s="364"/>
      <c r="CF138" s="364"/>
      <c r="CG138" s="364"/>
      <c r="CH138" s="364"/>
      <c r="CI138" s="364"/>
      <c r="CJ138" s="364"/>
      <c r="CK138" s="364"/>
      <c r="CL138" s="364"/>
      <c r="CM138" s="364"/>
      <c r="CN138" s="364"/>
      <c r="CO138" s="364"/>
      <c r="CP138" s="364"/>
      <c r="CQ138" s="364"/>
      <c r="CR138" s="364"/>
      <c r="CS138" s="364"/>
      <c r="CT138" s="364"/>
      <c r="CU138" s="364"/>
      <c r="CV138" s="364"/>
      <c r="CW138" s="364"/>
      <c r="CX138" s="364"/>
      <c r="CY138" s="364"/>
      <c r="CZ138" s="364"/>
      <c r="DA138" s="364"/>
      <c r="DB138" s="364"/>
      <c r="DC138" s="364"/>
      <c r="DD138" s="364"/>
      <c r="DE138" s="364"/>
      <c r="DF138" s="364"/>
      <c r="DG138" s="364"/>
      <c r="DH138" s="364"/>
      <c r="DI138" s="364"/>
      <c r="DJ138" s="364"/>
      <c r="DK138" s="364"/>
      <c r="DL138" s="364"/>
      <c r="DM138" s="364"/>
      <c r="DN138" s="364"/>
      <c r="DO138" s="364"/>
      <c r="DP138" s="364"/>
      <c r="DQ138" s="364"/>
      <c r="DR138" s="364"/>
      <c r="DS138" s="364"/>
      <c r="DT138" s="364"/>
      <c r="DU138" s="364"/>
      <c r="DV138" s="364"/>
      <c r="DW138" s="364"/>
      <c r="DX138" s="364"/>
      <c r="DY138" s="364"/>
      <c r="DZ138" s="364"/>
      <c r="EA138" s="364"/>
      <c r="EB138" s="364"/>
      <c r="EC138" s="364"/>
      <c r="ED138" s="364"/>
      <c r="EE138" s="364"/>
      <c r="EF138" s="364"/>
      <c r="EG138" s="364"/>
      <c r="EH138" s="364"/>
      <c r="EI138" s="364"/>
      <c r="EJ138" s="364"/>
      <c r="EK138" s="364"/>
      <c r="EL138" s="364"/>
      <c r="EM138" s="364"/>
      <c r="EN138" s="364"/>
      <c r="EO138" s="364"/>
      <c r="EP138" s="364"/>
      <c r="EQ138" s="364"/>
      <c r="ER138" s="364"/>
      <c r="ES138" s="364"/>
      <c r="ET138" s="364"/>
      <c r="EU138" s="364"/>
      <c r="EV138" s="364"/>
      <c r="EW138" s="364"/>
      <c r="EX138" s="364"/>
      <c r="EY138" s="364"/>
      <c r="EZ138" s="364"/>
      <c r="FA138" s="364"/>
      <c r="FB138" s="364"/>
      <c r="FC138" s="364"/>
      <c r="FD138" s="364"/>
      <c r="FE138" s="364"/>
      <c r="FF138" s="364"/>
      <c r="FG138" s="364"/>
      <c r="FH138" s="364"/>
      <c r="FI138" s="364"/>
      <c r="FJ138" s="364"/>
      <c r="FK138" s="364"/>
      <c r="FL138" s="364"/>
      <c r="FM138" s="364"/>
      <c r="FN138" s="364"/>
      <c r="FO138" s="364"/>
      <c r="FP138" s="364"/>
      <c r="FQ138" s="364"/>
      <c r="FR138" s="364"/>
      <c r="FS138" s="364"/>
      <c r="FT138" s="364"/>
      <c r="FU138" s="364"/>
      <c r="FV138" s="364"/>
      <c r="FW138" s="364"/>
      <c r="FX138" s="364"/>
      <c r="FY138" s="364"/>
      <c r="FZ138" s="364"/>
      <c r="GA138" s="364"/>
      <c r="GB138" s="364"/>
      <c r="GC138" s="364"/>
      <c r="GD138" s="364"/>
      <c r="GE138" s="364"/>
      <c r="GF138" s="364"/>
      <c r="GG138" s="364"/>
      <c r="GH138" s="364"/>
      <c r="GI138" s="364"/>
      <c r="GJ138" s="364"/>
      <c r="GK138" s="364"/>
      <c r="GL138" s="364"/>
      <c r="GM138" s="364"/>
      <c r="GN138" s="364"/>
      <c r="GO138" s="364"/>
      <c r="GP138" s="364"/>
      <c r="GQ138" s="364"/>
      <c r="GR138" s="364"/>
      <c r="GS138" s="364"/>
      <c r="GT138" s="364"/>
      <c r="GU138" s="364"/>
      <c r="GV138" s="364"/>
      <c r="GW138" s="364"/>
      <c r="GX138" s="364"/>
      <c r="GY138" s="364"/>
      <c r="GZ138" s="364"/>
      <c r="HA138" s="364"/>
      <c r="HB138" s="364"/>
      <c r="HC138" s="364"/>
      <c r="HD138" s="364"/>
      <c r="HE138" s="364"/>
      <c r="HF138" s="364"/>
      <c r="HG138" s="364"/>
      <c r="HH138" s="364"/>
      <c r="HI138" s="364"/>
      <c r="HJ138" s="364"/>
      <c r="HK138" s="364"/>
      <c r="HL138" s="364"/>
      <c r="HM138" s="364"/>
      <c r="HN138" s="364"/>
      <c r="HO138" s="364"/>
      <c r="HP138" s="364"/>
      <c r="HQ138" s="364"/>
      <c r="HR138" s="364"/>
      <c r="HS138" s="364"/>
      <c r="HT138" s="364"/>
      <c r="HU138" s="364"/>
      <c r="HV138" s="364"/>
      <c r="HW138" s="364"/>
      <c r="HX138" s="364"/>
      <c r="HY138" s="364"/>
      <c r="HZ138" s="364"/>
      <c r="IA138" s="364"/>
      <c r="IB138" s="364"/>
      <c r="IC138" s="364"/>
      <c r="ID138" s="364"/>
      <c r="IE138" s="364"/>
      <c r="IF138" s="364"/>
      <c r="IG138" s="364"/>
      <c r="IH138" s="364"/>
      <c r="II138" s="364"/>
      <c r="IJ138" s="364"/>
      <c r="IK138" s="364"/>
      <c r="IL138" s="364"/>
      <c r="IM138" s="364"/>
      <c r="IN138" s="364"/>
      <c r="IO138" s="364"/>
      <c r="IP138" s="364"/>
      <c r="IQ138" s="364"/>
      <c r="IR138" s="364"/>
      <c r="IS138" s="364"/>
      <c r="IT138" s="364"/>
      <c r="IU138" s="364"/>
      <c r="IV138" s="364"/>
      <c r="IW138" s="364"/>
      <c r="IX138" s="364"/>
      <c r="IY138" s="364"/>
      <c r="IZ138" s="364"/>
      <c r="JA138" s="364"/>
      <c r="JB138" s="364"/>
      <c r="JC138" s="364"/>
      <c r="JD138" s="364"/>
      <c r="JE138" s="364"/>
      <c r="JF138" s="364"/>
      <c r="JG138" s="364"/>
      <c r="JH138" s="364"/>
      <c r="JI138" s="364"/>
      <c r="JJ138" s="364"/>
      <c r="JK138" s="364"/>
      <c r="JL138" s="364"/>
      <c r="JM138" s="364"/>
      <c r="JN138" s="364"/>
      <c r="JO138" s="364"/>
      <c r="JP138" s="364"/>
      <c r="JQ138" s="364"/>
      <c r="JR138" s="364"/>
      <c r="JS138" s="364"/>
      <c r="JT138" s="364"/>
      <c r="JU138" s="364"/>
      <c r="JV138" s="364"/>
      <c r="JW138" s="364"/>
      <c r="JX138" s="364"/>
      <c r="JY138" s="364"/>
      <c r="JZ138" s="364"/>
      <c r="KA138" s="364"/>
      <c r="KB138" s="364"/>
      <c r="KC138" s="364"/>
      <c r="KD138" s="364"/>
      <c r="KE138" s="364"/>
      <c r="KF138" s="364"/>
      <c r="KG138" s="364"/>
      <c r="KH138" s="364"/>
      <c r="KI138" s="364"/>
      <c r="KJ138" s="364"/>
      <c r="KK138" s="364"/>
      <c r="KL138" s="364"/>
      <c r="KM138" s="364"/>
      <c r="KN138" s="364"/>
      <c r="KO138" s="364"/>
      <c r="KP138" s="364"/>
      <c r="KQ138" s="364"/>
      <c r="KR138" s="364"/>
      <c r="KS138" s="364"/>
      <c r="KT138" s="364"/>
      <c r="KU138" s="364"/>
      <c r="KV138" s="364"/>
      <c r="KW138" s="364"/>
      <c r="KX138" s="364"/>
      <c r="KY138" s="364"/>
      <c r="KZ138" s="364"/>
      <c r="LA138" s="364"/>
      <c r="LB138" s="364"/>
      <c r="LC138" s="364"/>
      <c r="LD138" s="364"/>
      <c r="LE138" s="364"/>
      <c r="LF138" s="364"/>
      <c r="LG138" s="364"/>
      <c r="LH138" s="364"/>
      <c r="LI138" s="364"/>
      <c r="LJ138" s="364"/>
      <c r="LK138" s="364"/>
      <c r="LL138" s="364"/>
      <c r="LM138" s="364"/>
      <c r="LN138" s="364"/>
      <c r="LO138" s="364"/>
      <c r="LP138" s="364"/>
      <c r="LQ138" s="364"/>
      <c r="LR138" s="364"/>
      <c r="LS138" s="364"/>
      <c r="LT138" s="364"/>
      <c r="LU138" s="364"/>
      <c r="LV138" s="364"/>
      <c r="LW138" s="364"/>
      <c r="LX138" s="364"/>
      <c r="LY138" s="364"/>
      <c r="LZ138" s="364"/>
      <c r="MA138" s="364"/>
      <c r="MB138" s="364"/>
      <c r="MC138" s="364"/>
      <c r="MD138" s="364"/>
      <c r="ME138" s="364"/>
      <c r="MF138" s="364"/>
      <c r="MG138" s="364"/>
      <c r="MH138" s="364"/>
      <c r="MI138" s="364"/>
      <c r="MJ138" s="364"/>
      <c r="MK138" s="364"/>
      <c r="ML138" s="364"/>
      <c r="MM138" s="364"/>
      <c r="MN138" s="364"/>
      <c r="MO138" s="364"/>
      <c r="MP138" s="364"/>
      <c r="MQ138" s="364"/>
      <c r="MR138" s="364"/>
      <c r="MS138" s="364"/>
      <c r="MT138" s="364"/>
      <c r="MU138" s="364"/>
      <c r="MV138" s="364"/>
      <c r="MW138" s="364"/>
      <c r="MX138" s="364"/>
      <c r="MY138" s="364"/>
      <c r="MZ138" s="364"/>
      <c r="NA138" s="364"/>
      <c r="NB138" s="364"/>
      <c r="NC138" s="364"/>
      <c r="ND138" s="364"/>
      <c r="NE138" s="364"/>
      <c r="NF138" s="364"/>
      <c r="NG138" s="364"/>
      <c r="NH138" s="364"/>
      <c r="NI138" s="364"/>
      <c r="NJ138" s="364"/>
      <c r="NK138" s="364"/>
      <c r="NL138" s="364"/>
      <c r="NM138" s="364"/>
      <c r="NN138" s="364"/>
      <c r="NO138" s="364"/>
      <c r="NP138" s="364"/>
      <c r="NQ138" s="364"/>
      <c r="NR138" s="364"/>
      <c r="NS138" s="364"/>
      <c r="NT138" s="364"/>
      <c r="NU138" s="364"/>
      <c r="NV138" s="364"/>
      <c r="NW138" s="364"/>
      <c r="NX138" s="364"/>
      <c r="NY138" s="364"/>
      <c r="NZ138" s="364"/>
      <c r="OA138" s="364"/>
      <c r="OB138" s="364"/>
      <c r="OC138" s="364"/>
      <c r="OD138" s="364"/>
      <c r="OE138" s="364"/>
      <c r="OF138" s="364"/>
      <c r="OG138" s="364"/>
      <c r="OH138" s="364"/>
      <c r="OI138" s="364"/>
      <c r="OJ138" s="364"/>
      <c r="OK138" s="364"/>
      <c r="OL138" s="364"/>
      <c r="OM138" s="364"/>
      <c r="ON138" s="364"/>
      <c r="OO138" s="364"/>
      <c r="OP138" s="364"/>
      <c r="OQ138" s="364"/>
      <c r="OR138" s="364"/>
      <c r="OS138" s="364"/>
      <c r="OT138" s="364"/>
      <c r="OU138" s="364"/>
      <c r="OV138" s="364"/>
      <c r="OW138" s="364"/>
      <c r="OX138" s="364"/>
      <c r="OY138" s="364"/>
      <c r="OZ138" s="364"/>
      <c r="PA138" s="364"/>
      <c r="PB138" s="364"/>
      <c r="PC138" s="364"/>
      <c r="PD138" s="364"/>
      <c r="PE138" s="364"/>
      <c r="PF138" s="364"/>
      <c r="PG138" s="364"/>
      <c r="PH138" s="364"/>
      <c r="PI138" s="364"/>
      <c r="PJ138" s="364"/>
      <c r="PK138" s="364"/>
      <c r="PL138" s="364"/>
      <c r="PM138" s="364"/>
    </row>
    <row r="139" spans="1:429" ht="15">
      <c r="A139" s="363" t="s">
        <v>708</v>
      </c>
      <c r="B139" s="364">
        <f t="shared" ref="B139:B162" si="156">SUM(AH139:AS139)/1000</f>
        <v>0</v>
      </c>
      <c r="C139" s="364">
        <f t="shared" ref="C139:C162" si="157">SUM(AT139:BE139)/1000</f>
        <v>0</v>
      </c>
      <c r="D139" s="364">
        <f t="shared" ref="D139:D162" si="158">SUM(BF139:BQ139)/1000</f>
        <v>0</v>
      </c>
      <c r="E139" s="364">
        <f t="shared" ref="E139:E162" si="159">SUM(BR139:CC139)/1000</f>
        <v>0</v>
      </c>
      <c r="F139" s="364">
        <f t="shared" ref="F139:F162" si="160">SUM(CD139:CO139)/1000</f>
        <v>0</v>
      </c>
      <c r="G139" s="364">
        <f t="shared" ref="G139:G162" si="161">SUM(CP139:DA139)/1000</f>
        <v>0</v>
      </c>
      <c r="H139" s="364">
        <f t="shared" ref="H139:H162" si="162">SUM(DB139:DM139)/1000</f>
        <v>0</v>
      </c>
      <c r="I139" s="364">
        <f t="shared" ref="I139:I162" si="163">SUM(DN139:DY139)/1000</f>
        <v>0</v>
      </c>
      <c r="J139" s="364">
        <f t="shared" ref="J139:J162" si="164">SUM(DZ139:EK139)/1000</f>
        <v>0</v>
      </c>
      <c r="K139" s="364">
        <f t="shared" ref="K139:K162" si="165">SUM(EL139:EW139)/1000</f>
        <v>0</v>
      </c>
      <c r="L139" s="364">
        <f t="shared" ref="L139:L162" si="166">SUM(EX139:FI139)/1000</f>
        <v>0</v>
      </c>
      <c r="M139" s="364">
        <f t="shared" ref="M139:M162" si="167">SUM(FJ139:FU139)/1000</f>
        <v>0</v>
      </c>
      <c r="N139" s="364">
        <f t="shared" ref="N139:N162" si="168">SUM(FV139:GG139)/1000</f>
        <v>0</v>
      </c>
      <c r="O139" s="364">
        <f t="shared" ref="O139:O162" si="169">SUM(GH139:GS139)/1000</f>
        <v>0</v>
      </c>
      <c r="P139" s="364">
        <f t="shared" ref="P139:P162" si="170">SUM(GT139:HE139)/1000</f>
        <v>0</v>
      </c>
      <c r="Q139" s="364">
        <f t="shared" ref="Q139:Q162" si="171">SUM(HF139:HQ139)/1000</f>
        <v>0</v>
      </c>
      <c r="R139" s="364">
        <f t="shared" ref="R139:R162" si="172">SUM(HR139:IC139)/1000</f>
        <v>0</v>
      </c>
      <c r="S139" s="364">
        <f t="shared" ref="S139:S162" si="173">SUM(ID139:IO139)/1000</f>
        <v>0</v>
      </c>
      <c r="T139" s="364">
        <f t="shared" ref="T139:T162" si="174">SUM(IP139:JA139)/1000</f>
        <v>0</v>
      </c>
      <c r="U139" s="364">
        <f t="shared" ref="U139:U162" si="175">SUM(JB139:JM139)/1000</f>
        <v>0</v>
      </c>
      <c r="V139" s="364">
        <f t="shared" ref="V139:V162" si="176">SUM(JN139:JY139)/1000</f>
        <v>0</v>
      </c>
      <c r="W139" s="364">
        <f t="shared" ref="W139:W162" si="177">SUM(JZ139:KK139)/1000</f>
        <v>0</v>
      </c>
      <c r="X139" s="364">
        <f t="shared" ref="X139:X162" si="178">SUM(KL139:KW139)/1000</f>
        <v>0</v>
      </c>
      <c r="Y139" s="364">
        <f t="shared" ref="Y139:Y162" si="179">SUM(KX139:LI139)/1000</f>
        <v>5.9862000000000005E-3</v>
      </c>
      <c r="Z139" s="364">
        <f t="shared" ref="Z139:Z162" si="180">SUM(LJ139:LU139)/1000</f>
        <v>0</v>
      </c>
      <c r="AA139" s="364">
        <f t="shared" ref="AA139:AA162" si="181">SUM(LV139:MG139)/1000</f>
        <v>0</v>
      </c>
      <c r="AB139" s="364">
        <f t="shared" ref="AB139:AB162" si="182">SUM(MH139:MS139)/1000</f>
        <v>0</v>
      </c>
      <c r="AC139" s="364">
        <f t="shared" ref="AC139:AC162" si="183">SUM(MT139:NE139)/1000</f>
        <v>0</v>
      </c>
      <c r="AD139" s="364">
        <f t="shared" ref="AD139:AD162" si="184">SUM(NF139:NQ139)/1000</f>
        <v>0</v>
      </c>
      <c r="AE139" s="364">
        <f t="shared" ref="AE139:AE162" si="185">SUM(NR139:OC139)/1000</f>
        <v>0</v>
      </c>
      <c r="AF139" s="364">
        <f t="shared" ref="AF139:AF162" si="186">SUM(OD139:OO139)/1000</f>
        <v>0</v>
      </c>
      <c r="AG139" s="364"/>
      <c r="AH139" s="364"/>
      <c r="AI139" s="364"/>
      <c r="AJ139" s="364"/>
      <c r="AK139" s="364"/>
      <c r="AL139" s="364"/>
      <c r="AM139" s="364"/>
      <c r="AN139" s="364"/>
      <c r="AO139" s="364"/>
      <c r="AP139" s="364"/>
      <c r="AQ139" s="364"/>
      <c r="AR139" s="364"/>
      <c r="AS139" s="364"/>
      <c r="AT139" s="364"/>
      <c r="AU139" s="364"/>
      <c r="AV139" s="364"/>
      <c r="AW139" s="364"/>
      <c r="AX139" s="364"/>
      <c r="AY139" s="364"/>
      <c r="AZ139" s="364"/>
      <c r="BA139" s="364"/>
      <c r="BB139" s="364"/>
      <c r="BC139" s="364"/>
      <c r="BD139" s="364"/>
      <c r="BE139" s="364"/>
      <c r="BF139" s="364"/>
      <c r="BG139" s="364"/>
      <c r="BH139" s="364"/>
      <c r="BI139" s="364"/>
      <c r="BJ139" s="364"/>
      <c r="BK139" s="364"/>
      <c r="BL139" s="364"/>
      <c r="BM139" s="364"/>
      <c r="BN139" s="364"/>
      <c r="BO139" s="364"/>
      <c r="BP139" s="364"/>
      <c r="BQ139" s="364"/>
      <c r="BR139" s="364"/>
      <c r="BS139" s="364"/>
      <c r="BT139" s="364"/>
      <c r="BU139" s="364"/>
      <c r="BV139" s="364"/>
      <c r="BW139" s="364"/>
      <c r="BX139" s="364"/>
      <c r="BY139" s="364"/>
      <c r="BZ139" s="364"/>
      <c r="CA139" s="364"/>
      <c r="CB139" s="364"/>
      <c r="CC139" s="364"/>
      <c r="CD139" s="364"/>
      <c r="CE139" s="364"/>
      <c r="CF139" s="364"/>
      <c r="CG139" s="364"/>
      <c r="CH139" s="364"/>
      <c r="CI139" s="364"/>
      <c r="CJ139" s="364"/>
      <c r="CK139" s="364"/>
      <c r="CL139" s="364"/>
      <c r="CM139" s="364"/>
      <c r="CN139" s="364"/>
      <c r="CO139" s="364"/>
      <c r="CP139" s="364"/>
      <c r="CQ139" s="364"/>
      <c r="CR139" s="364"/>
      <c r="CS139" s="364"/>
      <c r="CT139" s="364"/>
      <c r="CU139" s="364"/>
      <c r="CV139" s="364"/>
      <c r="CW139" s="364"/>
      <c r="CX139" s="364"/>
      <c r="CY139" s="364"/>
      <c r="CZ139" s="364"/>
      <c r="DA139" s="364"/>
      <c r="DB139" s="364"/>
      <c r="DC139" s="364"/>
      <c r="DD139" s="364"/>
      <c r="DE139" s="364"/>
      <c r="DF139" s="364"/>
      <c r="DG139" s="364"/>
      <c r="DH139" s="364"/>
      <c r="DI139" s="364"/>
      <c r="DJ139" s="364"/>
      <c r="DK139" s="364"/>
      <c r="DL139" s="364"/>
      <c r="DM139" s="364"/>
      <c r="DN139" s="364"/>
      <c r="DO139" s="364"/>
      <c r="DP139" s="364"/>
      <c r="DQ139" s="364"/>
      <c r="DR139" s="364"/>
      <c r="DS139" s="364"/>
      <c r="DT139" s="364"/>
      <c r="DU139" s="364"/>
      <c r="DV139" s="364"/>
      <c r="DW139" s="364"/>
      <c r="DX139" s="364"/>
      <c r="DY139" s="364"/>
      <c r="DZ139" s="364"/>
      <c r="EA139" s="364"/>
      <c r="EB139" s="364"/>
      <c r="EC139" s="364"/>
      <c r="ED139" s="364"/>
      <c r="EE139" s="364"/>
      <c r="EF139" s="364"/>
      <c r="EG139" s="364"/>
      <c r="EH139" s="364"/>
      <c r="EI139" s="364"/>
      <c r="EJ139" s="364"/>
      <c r="EK139" s="364"/>
      <c r="EL139" s="364"/>
      <c r="EM139" s="364"/>
      <c r="EN139" s="364"/>
      <c r="EO139" s="364"/>
      <c r="EP139" s="364"/>
      <c r="EQ139" s="364"/>
      <c r="ER139" s="364"/>
      <c r="ES139" s="364"/>
      <c r="ET139" s="364"/>
      <c r="EU139" s="364"/>
      <c r="EV139" s="364"/>
      <c r="EW139" s="364"/>
      <c r="EX139" s="364"/>
      <c r="EY139" s="364"/>
      <c r="EZ139" s="364"/>
      <c r="FA139" s="364"/>
      <c r="FB139" s="364"/>
      <c r="FC139" s="364"/>
      <c r="FD139" s="364"/>
      <c r="FE139" s="364"/>
      <c r="FF139" s="364"/>
      <c r="FG139" s="364"/>
      <c r="FH139" s="364"/>
      <c r="FI139" s="364"/>
      <c r="FJ139" s="364"/>
      <c r="FK139" s="364"/>
      <c r="FL139" s="364"/>
      <c r="FM139" s="364"/>
      <c r="FN139" s="364"/>
      <c r="FO139" s="364"/>
      <c r="FP139" s="364"/>
      <c r="FQ139" s="364"/>
      <c r="FR139" s="364"/>
      <c r="FS139" s="364"/>
      <c r="FT139" s="364"/>
      <c r="FU139" s="364"/>
      <c r="FV139" s="364"/>
      <c r="FW139" s="364"/>
      <c r="FX139" s="364"/>
      <c r="FY139" s="364"/>
      <c r="FZ139" s="364"/>
      <c r="GA139" s="364"/>
      <c r="GB139" s="364"/>
      <c r="GC139" s="364"/>
      <c r="GD139" s="364"/>
      <c r="GE139" s="364"/>
      <c r="GF139" s="364"/>
      <c r="GG139" s="364"/>
      <c r="GH139" s="364"/>
      <c r="GI139" s="364"/>
      <c r="GJ139" s="364"/>
      <c r="GK139" s="364"/>
      <c r="GL139" s="364"/>
      <c r="GM139" s="364"/>
      <c r="GN139" s="364"/>
      <c r="GO139" s="364"/>
      <c r="GP139" s="364"/>
      <c r="GQ139" s="364"/>
      <c r="GR139" s="364"/>
      <c r="GS139" s="364"/>
      <c r="GT139" s="364"/>
      <c r="GU139" s="364"/>
      <c r="GV139" s="364"/>
      <c r="GW139" s="364"/>
      <c r="GX139" s="364"/>
      <c r="GY139" s="364"/>
      <c r="GZ139" s="364"/>
      <c r="HA139" s="364"/>
      <c r="HB139" s="364"/>
      <c r="HC139" s="364"/>
      <c r="HD139" s="364"/>
      <c r="HE139" s="364"/>
      <c r="HF139" s="364"/>
      <c r="HG139" s="364"/>
      <c r="HH139" s="364"/>
      <c r="HI139" s="364"/>
      <c r="HJ139" s="364"/>
      <c r="HK139" s="364"/>
      <c r="HL139" s="364"/>
      <c r="HM139" s="364"/>
      <c r="HN139" s="364"/>
      <c r="HO139" s="364"/>
      <c r="HP139" s="364"/>
      <c r="HQ139" s="364"/>
      <c r="HR139" s="364"/>
      <c r="HS139" s="364"/>
      <c r="HT139" s="364"/>
      <c r="HU139" s="364"/>
      <c r="HV139" s="364"/>
      <c r="HW139" s="364"/>
      <c r="HX139" s="364"/>
      <c r="HY139" s="364"/>
      <c r="HZ139" s="364"/>
      <c r="IA139" s="364"/>
      <c r="IB139" s="364"/>
      <c r="IC139" s="364"/>
      <c r="ID139" s="364"/>
      <c r="IE139" s="364"/>
      <c r="IF139" s="364"/>
      <c r="IG139" s="364"/>
      <c r="IH139" s="364"/>
      <c r="II139" s="364"/>
      <c r="IJ139" s="364"/>
      <c r="IK139" s="364"/>
      <c r="IL139" s="364"/>
      <c r="IM139" s="364"/>
      <c r="IN139" s="364"/>
      <c r="IO139" s="364"/>
      <c r="IP139" s="364"/>
      <c r="IQ139" s="364"/>
      <c r="IR139" s="364"/>
      <c r="IS139" s="364"/>
      <c r="IT139" s="364"/>
      <c r="IU139" s="364"/>
      <c r="IV139" s="364"/>
      <c r="IW139" s="364"/>
      <c r="IX139" s="364"/>
      <c r="IY139" s="364"/>
      <c r="IZ139" s="364"/>
      <c r="JA139" s="364"/>
      <c r="JB139" s="364"/>
      <c r="JC139" s="364"/>
      <c r="JD139" s="364"/>
      <c r="JE139" s="364"/>
      <c r="JF139" s="364"/>
      <c r="JG139" s="364"/>
      <c r="JH139" s="364"/>
      <c r="JI139" s="364"/>
      <c r="JJ139" s="364"/>
      <c r="JK139" s="364"/>
      <c r="JL139" s="364"/>
      <c r="JM139" s="364"/>
      <c r="JN139" s="364"/>
      <c r="JO139" s="364"/>
      <c r="JP139" s="364"/>
      <c r="JQ139" s="364"/>
      <c r="JR139" s="364"/>
      <c r="JS139" s="364"/>
      <c r="JT139" s="364"/>
      <c r="JU139" s="364"/>
      <c r="JV139" s="364"/>
      <c r="JW139" s="364"/>
      <c r="JX139" s="364"/>
      <c r="JY139" s="364"/>
      <c r="JZ139" s="364"/>
      <c r="KA139" s="364"/>
      <c r="KB139" s="364"/>
      <c r="KC139" s="364"/>
      <c r="KD139" s="364"/>
      <c r="KE139" s="364"/>
      <c r="KF139" s="364"/>
      <c r="KG139" s="364"/>
      <c r="KH139" s="364"/>
      <c r="KI139" s="364"/>
      <c r="KJ139" s="364"/>
      <c r="KK139" s="364"/>
      <c r="KL139" s="364"/>
      <c r="KM139" s="364"/>
      <c r="KN139" s="364"/>
      <c r="KO139" s="364"/>
      <c r="KP139" s="364"/>
      <c r="KQ139" s="364"/>
      <c r="KR139" s="364"/>
      <c r="KS139" s="364"/>
      <c r="KT139" s="364"/>
      <c r="KU139" s="364"/>
      <c r="KV139" s="364"/>
      <c r="KW139" s="364"/>
      <c r="KX139" s="364"/>
      <c r="KY139" s="364"/>
      <c r="KZ139" s="364"/>
      <c r="LA139" s="364"/>
      <c r="LB139" s="364"/>
      <c r="LC139" s="364"/>
      <c r="LD139" s="364"/>
      <c r="LE139" s="364"/>
      <c r="LF139" s="364"/>
      <c r="LG139" s="364">
        <v>5.9862000000000002</v>
      </c>
      <c r="LH139" s="364"/>
      <c r="LI139" s="364"/>
      <c r="LJ139" s="364"/>
      <c r="LK139" s="364"/>
      <c r="LL139" s="364"/>
      <c r="LM139" s="364"/>
      <c r="LN139" s="364"/>
      <c r="LO139" s="364"/>
      <c r="LP139" s="364"/>
      <c r="LQ139" s="364"/>
      <c r="LR139" s="364"/>
      <c r="LS139" s="364"/>
      <c r="LT139" s="364"/>
      <c r="LU139" s="364"/>
      <c r="LV139" s="364"/>
      <c r="LW139" s="364"/>
      <c r="LX139" s="364"/>
      <c r="LY139" s="364"/>
      <c r="LZ139" s="364"/>
      <c r="MA139" s="364"/>
      <c r="MB139" s="364"/>
      <c r="MC139" s="364"/>
      <c r="MD139" s="364"/>
      <c r="ME139" s="364"/>
      <c r="MF139" s="364"/>
      <c r="MG139" s="364"/>
      <c r="MH139" s="364"/>
      <c r="MI139" s="364"/>
      <c r="MJ139" s="364"/>
      <c r="MK139" s="364"/>
      <c r="ML139" s="364"/>
      <c r="MM139" s="364"/>
      <c r="MN139" s="364"/>
      <c r="MO139" s="364"/>
      <c r="MP139" s="364"/>
      <c r="MQ139" s="364"/>
      <c r="MR139" s="364"/>
      <c r="MS139" s="364"/>
      <c r="MT139" s="364"/>
      <c r="MU139" s="364"/>
      <c r="MV139" s="364"/>
      <c r="MW139" s="364"/>
      <c r="MX139" s="364"/>
      <c r="MY139" s="364"/>
      <c r="MZ139" s="364"/>
      <c r="NA139" s="364"/>
      <c r="NB139" s="364"/>
      <c r="NC139" s="364"/>
      <c r="ND139" s="364"/>
      <c r="NE139" s="364"/>
      <c r="NF139" s="364"/>
      <c r="NG139" s="364"/>
      <c r="NH139" s="364"/>
      <c r="NI139" s="364"/>
      <c r="NJ139" s="364"/>
      <c r="NK139" s="364"/>
      <c r="NL139" s="364"/>
      <c r="NM139" s="364"/>
      <c r="NN139" s="364"/>
      <c r="NO139" s="364"/>
      <c r="NP139" s="364"/>
      <c r="NQ139" s="364"/>
      <c r="NR139" s="364"/>
      <c r="NS139" s="364"/>
      <c r="NT139" s="364"/>
      <c r="NU139" s="364"/>
      <c r="NV139" s="364"/>
      <c r="NW139" s="364"/>
      <c r="NX139" s="364"/>
      <c r="NY139" s="364"/>
      <c r="NZ139" s="364"/>
      <c r="OA139" s="364"/>
      <c r="OB139" s="364"/>
      <c r="OC139" s="364"/>
      <c r="OD139" s="364"/>
      <c r="OE139" s="364"/>
      <c r="OF139" s="364"/>
      <c r="OG139" s="364"/>
      <c r="OH139" s="364"/>
      <c r="OI139" s="364"/>
      <c r="OJ139" s="364"/>
      <c r="OK139" s="364"/>
      <c r="OL139" s="364"/>
      <c r="OM139" s="364"/>
      <c r="ON139" s="364"/>
      <c r="OO139" s="364"/>
      <c r="OP139" s="364"/>
      <c r="OQ139" s="364"/>
      <c r="OR139" s="364"/>
      <c r="OS139" s="364"/>
      <c r="OT139" s="364"/>
      <c r="OU139" s="364"/>
      <c r="OV139" s="364"/>
      <c r="OW139" s="364"/>
      <c r="OX139" s="364"/>
      <c r="OY139" s="364"/>
      <c r="OZ139" s="364"/>
      <c r="PA139" s="364"/>
      <c r="PB139" s="364"/>
      <c r="PC139" s="364"/>
      <c r="PD139" s="364"/>
      <c r="PE139" s="364"/>
      <c r="PF139" s="364"/>
      <c r="PG139" s="364"/>
      <c r="PH139" s="364"/>
      <c r="PI139" s="364"/>
      <c r="PJ139" s="364"/>
      <c r="PK139" s="364"/>
      <c r="PL139" s="364"/>
      <c r="PM139" s="364"/>
    </row>
    <row r="140" spans="1:429" ht="15">
      <c r="A140" s="363" t="s">
        <v>709</v>
      </c>
      <c r="B140" s="364">
        <f t="shared" si="156"/>
        <v>0</v>
      </c>
      <c r="C140" s="364">
        <f t="shared" si="157"/>
        <v>0</v>
      </c>
      <c r="D140" s="364">
        <f t="shared" si="158"/>
        <v>0</v>
      </c>
      <c r="E140" s="364">
        <f t="shared" si="159"/>
        <v>0</v>
      </c>
      <c r="F140" s="364">
        <f t="shared" si="160"/>
        <v>0</v>
      </c>
      <c r="G140" s="364">
        <f t="shared" si="161"/>
        <v>0</v>
      </c>
      <c r="H140" s="364">
        <f t="shared" si="162"/>
        <v>0</v>
      </c>
      <c r="I140" s="364">
        <f t="shared" si="163"/>
        <v>0</v>
      </c>
      <c r="J140" s="364">
        <f t="shared" si="164"/>
        <v>0</v>
      </c>
      <c r="K140" s="364">
        <f t="shared" si="165"/>
        <v>0</v>
      </c>
      <c r="L140" s="364">
        <f t="shared" si="166"/>
        <v>0</v>
      </c>
      <c r="M140" s="364">
        <f t="shared" si="167"/>
        <v>0</v>
      </c>
      <c r="N140" s="364">
        <f t="shared" si="168"/>
        <v>0</v>
      </c>
      <c r="O140" s="364">
        <f t="shared" si="169"/>
        <v>0</v>
      </c>
      <c r="P140" s="364">
        <f t="shared" si="170"/>
        <v>0</v>
      </c>
      <c r="Q140" s="364">
        <f t="shared" si="171"/>
        <v>0</v>
      </c>
      <c r="R140" s="364">
        <f t="shared" si="172"/>
        <v>0</v>
      </c>
      <c r="S140" s="364">
        <f t="shared" si="173"/>
        <v>0</v>
      </c>
      <c r="T140" s="364">
        <f t="shared" si="174"/>
        <v>0</v>
      </c>
      <c r="U140" s="364">
        <f t="shared" si="175"/>
        <v>0</v>
      </c>
      <c r="V140" s="364">
        <f t="shared" si="176"/>
        <v>0</v>
      </c>
      <c r="W140" s="364">
        <f t="shared" si="177"/>
        <v>0</v>
      </c>
      <c r="X140" s="364">
        <f t="shared" si="178"/>
        <v>0</v>
      </c>
      <c r="Y140" s="364">
        <f t="shared" si="179"/>
        <v>0</v>
      </c>
      <c r="Z140" s="364">
        <f t="shared" si="180"/>
        <v>0</v>
      </c>
      <c r="AA140" s="364">
        <f t="shared" si="181"/>
        <v>0</v>
      </c>
      <c r="AB140" s="364">
        <f t="shared" si="182"/>
        <v>0</v>
      </c>
      <c r="AC140" s="364">
        <f t="shared" si="183"/>
        <v>0</v>
      </c>
      <c r="AD140" s="364">
        <f t="shared" si="184"/>
        <v>1.1999999999999999E-3</v>
      </c>
      <c r="AE140" s="364">
        <f t="shared" si="185"/>
        <v>0</v>
      </c>
      <c r="AF140" s="364">
        <f t="shared" si="186"/>
        <v>4.4999999999999997E-3</v>
      </c>
      <c r="AG140" s="364"/>
      <c r="AH140" s="364"/>
      <c r="AI140" s="364"/>
      <c r="AJ140" s="364"/>
      <c r="AK140" s="364"/>
      <c r="AL140" s="364"/>
      <c r="AM140" s="364"/>
      <c r="AN140" s="364"/>
      <c r="AO140" s="364"/>
      <c r="AP140" s="364"/>
      <c r="AQ140" s="364"/>
      <c r="AR140" s="364"/>
      <c r="AS140" s="364"/>
      <c r="AT140" s="364"/>
      <c r="AU140" s="364"/>
      <c r="AV140" s="364"/>
      <c r="AW140" s="364"/>
      <c r="AX140" s="364"/>
      <c r="AY140" s="364"/>
      <c r="AZ140" s="364"/>
      <c r="BA140" s="364"/>
      <c r="BB140" s="364"/>
      <c r="BC140" s="364"/>
      <c r="BD140" s="364"/>
      <c r="BE140" s="364"/>
      <c r="BF140" s="364"/>
      <c r="BG140" s="364"/>
      <c r="BH140" s="364"/>
      <c r="BI140" s="364"/>
      <c r="BJ140" s="364"/>
      <c r="BK140" s="364"/>
      <c r="BL140" s="364"/>
      <c r="BM140" s="364"/>
      <c r="BN140" s="364"/>
      <c r="BO140" s="364"/>
      <c r="BP140" s="364"/>
      <c r="BQ140" s="364"/>
      <c r="BR140" s="364"/>
      <c r="BS140" s="364"/>
      <c r="BT140" s="364"/>
      <c r="BU140" s="364"/>
      <c r="BV140" s="364"/>
      <c r="BW140" s="364"/>
      <c r="BX140" s="364"/>
      <c r="BY140" s="364"/>
      <c r="BZ140" s="364"/>
      <c r="CA140" s="364"/>
      <c r="CB140" s="364"/>
      <c r="CC140" s="364"/>
      <c r="CD140" s="364"/>
      <c r="CE140" s="364"/>
      <c r="CF140" s="364"/>
      <c r="CG140" s="364"/>
      <c r="CH140" s="364"/>
      <c r="CI140" s="364"/>
      <c r="CJ140" s="364"/>
      <c r="CK140" s="364"/>
      <c r="CL140" s="364"/>
      <c r="CM140" s="364"/>
      <c r="CN140" s="364"/>
      <c r="CO140" s="364"/>
      <c r="CP140" s="364"/>
      <c r="CQ140" s="364"/>
      <c r="CR140" s="364"/>
      <c r="CS140" s="364"/>
      <c r="CT140" s="364"/>
      <c r="CU140" s="364"/>
      <c r="CV140" s="364"/>
      <c r="CW140" s="364"/>
      <c r="CX140" s="364"/>
      <c r="CY140" s="364"/>
      <c r="CZ140" s="364"/>
      <c r="DA140" s="364"/>
      <c r="DB140" s="364"/>
      <c r="DC140" s="364"/>
      <c r="DD140" s="364"/>
      <c r="DE140" s="364"/>
      <c r="DF140" s="364"/>
      <c r="DG140" s="364"/>
      <c r="DH140" s="364"/>
      <c r="DI140" s="364"/>
      <c r="DJ140" s="364"/>
      <c r="DK140" s="364"/>
      <c r="DL140" s="364"/>
      <c r="DM140" s="364"/>
      <c r="DN140" s="364"/>
      <c r="DO140" s="364"/>
      <c r="DP140" s="364"/>
      <c r="DQ140" s="364"/>
      <c r="DR140" s="364"/>
      <c r="DS140" s="364"/>
      <c r="DT140" s="364"/>
      <c r="DU140" s="364"/>
      <c r="DV140" s="364"/>
      <c r="DW140" s="364"/>
      <c r="DX140" s="364"/>
      <c r="DY140" s="364"/>
      <c r="DZ140" s="364"/>
      <c r="EA140" s="364"/>
      <c r="EB140" s="364"/>
      <c r="EC140" s="364"/>
      <c r="ED140" s="364"/>
      <c r="EE140" s="364"/>
      <c r="EF140" s="364"/>
      <c r="EG140" s="364"/>
      <c r="EH140" s="364"/>
      <c r="EI140" s="364"/>
      <c r="EJ140" s="364"/>
      <c r="EK140" s="364"/>
      <c r="EL140" s="364"/>
      <c r="EM140" s="364"/>
      <c r="EN140" s="364"/>
      <c r="EO140" s="364"/>
      <c r="EP140" s="364"/>
      <c r="EQ140" s="364"/>
      <c r="ER140" s="364"/>
      <c r="ES140" s="364"/>
      <c r="ET140" s="364"/>
      <c r="EU140" s="364"/>
      <c r="EV140" s="364"/>
      <c r="EW140" s="364"/>
      <c r="EX140" s="364"/>
      <c r="EY140" s="364"/>
      <c r="EZ140" s="364"/>
      <c r="FA140" s="364"/>
      <c r="FB140" s="364"/>
      <c r="FC140" s="364"/>
      <c r="FD140" s="364"/>
      <c r="FE140" s="364"/>
      <c r="FF140" s="364"/>
      <c r="FG140" s="364"/>
      <c r="FH140" s="364"/>
      <c r="FI140" s="364"/>
      <c r="FJ140" s="364"/>
      <c r="FK140" s="364"/>
      <c r="FL140" s="364"/>
      <c r="FM140" s="364"/>
      <c r="FN140" s="364"/>
      <c r="FO140" s="364"/>
      <c r="FP140" s="364"/>
      <c r="FQ140" s="364"/>
      <c r="FR140" s="364"/>
      <c r="FS140" s="364"/>
      <c r="FT140" s="364"/>
      <c r="FU140" s="364"/>
      <c r="FV140" s="364"/>
      <c r="FW140" s="364"/>
      <c r="FX140" s="364"/>
      <c r="FY140" s="364"/>
      <c r="FZ140" s="364"/>
      <c r="GA140" s="364"/>
      <c r="GB140" s="364"/>
      <c r="GC140" s="364"/>
      <c r="GD140" s="364"/>
      <c r="GE140" s="364"/>
      <c r="GF140" s="364"/>
      <c r="GG140" s="364"/>
      <c r="GH140" s="364"/>
      <c r="GI140" s="364"/>
      <c r="GJ140" s="364"/>
      <c r="GK140" s="364"/>
      <c r="GL140" s="364"/>
      <c r="GM140" s="364"/>
      <c r="GN140" s="364"/>
      <c r="GO140" s="364"/>
      <c r="GP140" s="364"/>
      <c r="GQ140" s="364"/>
      <c r="GR140" s="364"/>
      <c r="GS140" s="364"/>
      <c r="GT140" s="364"/>
      <c r="GU140" s="364"/>
      <c r="GV140" s="364"/>
      <c r="GW140" s="364"/>
      <c r="GX140" s="364"/>
      <c r="GY140" s="364"/>
      <c r="GZ140" s="364"/>
      <c r="HA140" s="364"/>
      <c r="HB140" s="364"/>
      <c r="HC140" s="364"/>
      <c r="HD140" s="364"/>
      <c r="HE140" s="364"/>
      <c r="HF140" s="364"/>
      <c r="HG140" s="364"/>
      <c r="HH140" s="364"/>
      <c r="HI140" s="364"/>
      <c r="HJ140" s="364"/>
      <c r="HK140" s="364"/>
      <c r="HL140" s="364"/>
      <c r="HM140" s="364"/>
      <c r="HN140" s="364"/>
      <c r="HO140" s="364"/>
      <c r="HP140" s="364"/>
      <c r="HQ140" s="364"/>
      <c r="HR140" s="364"/>
      <c r="HS140" s="364"/>
      <c r="HT140" s="364"/>
      <c r="HU140" s="364"/>
      <c r="HV140" s="364"/>
      <c r="HW140" s="364"/>
      <c r="HX140" s="364"/>
      <c r="HY140" s="364"/>
      <c r="HZ140" s="364"/>
      <c r="IA140" s="364"/>
      <c r="IB140" s="364"/>
      <c r="IC140" s="364"/>
      <c r="ID140" s="364"/>
      <c r="IE140" s="364"/>
      <c r="IF140" s="364"/>
      <c r="IG140" s="364"/>
      <c r="IH140" s="364"/>
      <c r="II140" s="364"/>
      <c r="IJ140" s="364"/>
      <c r="IK140" s="364"/>
      <c r="IL140" s="364"/>
      <c r="IM140" s="364"/>
      <c r="IN140" s="364"/>
      <c r="IO140" s="364"/>
      <c r="IP140" s="364"/>
      <c r="IQ140" s="364"/>
      <c r="IR140" s="364"/>
      <c r="IS140" s="364"/>
      <c r="IT140" s="364"/>
      <c r="IU140" s="364"/>
      <c r="IV140" s="364"/>
      <c r="IW140" s="364"/>
      <c r="IX140" s="364"/>
      <c r="IY140" s="364"/>
      <c r="IZ140" s="364"/>
      <c r="JA140" s="364"/>
      <c r="JB140" s="364"/>
      <c r="JC140" s="364"/>
      <c r="JD140" s="364"/>
      <c r="JE140" s="364"/>
      <c r="JF140" s="364"/>
      <c r="JG140" s="364"/>
      <c r="JH140" s="364"/>
      <c r="JI140" s="364"/>
      <c r="JJ140" s="364"/>
      <c r="JK140" s="364"/>
      <c r="JL140" s="364"/>
      <c r="JM140" s="364"/>
      <c r="JN140" s="364"/>
      <c r="JO140" s="364"/>
      <c r="JP140" s="364"/>
      <c r="JQ140" s="364"/>
      <c r="JR140" s="364"/>
      <c r="JS140" s="364"/>
      <c r="JT140" s="364"/>
      <c r="JU140" s="364"/>
      <c r="JV140" s="364"/>
      <c r="JW140" s="364"/>
      <c r="JX140" s="364"/>
      <c r="JY140" s="364"/>
      <c r="JZ140" s="364"/>
      <c r="KA140" s="364"/>
      <c r="KB140" s="364"/>
      <c r="KC140" s="364"/>
      <c r="KD140" s="364"/>
      <c r="KE140" s="364"/>
      <c r="KF140" s="364"/>
      <c r="KG140" s="364"/>
      <c r="KH140" s="364"/>
      <c r="KI140" s="364"/>
      <c r="KJ140" s="364"/>
      <c r="KK140" s="364"/>
      <c r="KL140" s="364"/>
      <c r="KM140" s="364"/>
      <c r="KN140" s="364"/>
      <c r="KO140" s="364"/>
      <c r="KP140" s="364"/>
      <c r="KQ140" s="364"/>
      <c r="KR140" s="364"/>
      <c r="KS140" s="364"/>
      <c r="KT140" s="364"/>
      <c r="KU140" s="364"/>
      <c r="KV140" s="364"/>
      <c r="KW140" s="364"/>
      <c r="KX140" s="364"/>
      <c r="KY140" s="364"/>
      <c r="KZ140" s="364"/>
      <c r="LA140" s="364"/>
      <c r="LB140" s="364"/>
      <c r="LC140" s="364"/>
      <c r="LD140" s="364"/>
      <c r="LE140" s="364"/>
      <c r="LF140" s="364"/>
      <c r="LG140" s="364"/>
      <c r="LH140" s="364"/>
      <c r="LI140" s="364"/>
      <c r="LJ140" s="364"/>
      <c r="LK140" s="364"/>
      <c r="LL140" s="364"/>
      <c r="LM140" s="364"/>
      <c r="LN140" s="364"/>
      <c r="LO140" s="364"/>
      <c r="LP140" s="364"/>
      <c r="LQ140" s="364"/>
      <c r="LR140" s="364"/>
      <c r="LS140" s="364"/>
      <c r="LT140" s="364"/>
      <c r="LU140" s="364"/>
      <c r="LV140" s="364"/>
      <c r="LW140" s="364"/>
      <c r="LX140" s="364"/>
      <c r="LY140" s="364"/>
      <c r="LZ140" s="364"/>
      <c r="MA140" s="364"/>
      <c r="MB140" s="364"/>
      <c r="MC140" s="364"/>
      <c r="MD140" s="364"/>
      <c r="ME140" s="364"/>
      <c r="MF140" s="364"/>
      <c r="MG140" s="364"/>
      <c r="MH140" s="364"/>
      <c r="MI140" s="364"/>
      <c r="MJ140" s="364"/>
      <c r="MK140" s="364"/>
      <c r="ML140" s="364"/>
      <c r="MM140" s="364"/>
      <c r="MN140" s="364"/>
      <c r="MO140" s="364"/>
      <c r="MP140" s="364"/>
      <c r="MQ140" s="364"/>
      <c r="MR140" s="364"/>
      <c r="MS140" s="364"/>
      <c r="MT140" s="364"/>
      <c r="MU140" s="364"/>
      <c r="MV140" s="364"/>
      <c r="MW140" s="364"/>
      <c r="MX140" s="364"/>
      <c r="MY140" s="364"/>
      <c r="MZ140" s="364"/>
      <c r="NA140" s="364"/>
      <c r="NB140" s="364"/>
      <c r="NC140" s="364"/>
      <c r="ND140" s="364" t="s">
        <v>221</v>
      </c>
      <c r="NE140" s="364" t="s">
        <v>221</v>
      </c>
      <c r="NF140" s="364" t="s">
        <v>221</v>
      </c>
      <c r="NG140" s="364" t="s">
        <v>221</v>
      </c>
      <c r="NH140" s="364">
        <v>1.2</v>
      </c>
      <c r="NI140" s="364" t="s">
        <v>221</v>
      </c>
      <c r="NJ140" s="364" t="s">
        <v>221</v>
      </c>
      <c r="NK140" s="364" t="s">
        <v>221</v>
      </c>
      <c r="NL140" s="364" t="s">
        <v>221</v>
      </c>
      <c r="NM140" s="364" t="s">
        <v>221</v>
      </c>
      <c r="NN140" s="364" t="s">
        <v>221</v>
      </c>
      <c r="NO140" s="364" t="s">
        <v>221</v>
      </c>
      <c r="NP140" s="364" t="s">
        <v>221</v>
      </c>
      <c r="NQ140" s="364" t="s">
        <v>221</v>
      </c>
      <c r="NR140" s="364" t="s">
        <v>221</v>
      </c>
      <c r="NS140" s="364" t="s">
        <v>221</v>
      </c>
      <c r="NT140" s="364" t="s">
        <v>221</v>
      </c>
      <c r="NU140" s="364" t="s">
        <v>221</v>
      </c>
      <c r="NV140" s="364" t="s">
        <v>221</v>
      </c>
      <c r="NW140" s="364" t="s">
        <v>221</v>
      </c>
      <c r="NX140" s="364" t="s">
        <v>221</v>
      </c>
      <c r="NY140" s="364" t="s">
        <v>221</v>
      </c>
      <c r="NZ140" s="364" t="s">
        <v>221</v>
      </c>
      <c r="OA140" s="364" t="s">
        <v>221</v>
      </c>
      <c r="OB140" s="364" t="s">
        <v>221</v>
      </c>
      <c r="OC140" s="364" t="s">
        <v>221</v>
      </c>
      <c r="OD140" s="364" t="s">
        <v>221</v>
      </c>
      <c r="OE140" s="364" t="s">
        <v>221</v>
      </c>
      <c r="OF140" s="364">
        <v>4.5</v>
      </c>
      <c r="OG140" s="364"/>
      <c r="OH140" s="364"/>
      <c r="OI140" s="364"/>
      <c r="OJ140" s="364"/>
      <c r="OK140" s="364"/>
      <c r="OL140" s="364"/>
      <c r="OM140" s="364"/>
      <c r="ON140" s="364"/>
      <c r="OO140" s="364"/>
      <c r="OP140" s="364"/>
      <c r="OQ140" s="364"/>
      <c r="OR140" s="364"/>
      <c r="OS140" s="364"/>
      <c r="OT140" s="364"/>
      <c r="OU140" s="364"/>
      <c r="OV140" s="364"/>
      <c r="OW140" s="364"/>
      <c r="OX140" s="364"/>
      <c r="OY140" s="364"/>
      <c r="OZ140" s="364"/>
      <c r="PA140" s="364"/>
      <c r="PB140" s="364"/>
      <c r="PC140" s="364"/>
      <c r="PD140" s="364"/>
      <c r="PE140" s="364"/>
      <c r="PF140" s="364"/>
      <c r="PG140" s="364"/>
      <c r="PH140" s="364"/>
      <c r="PI140" s="364"/>
      <c r="PJ140" s="364"/>
      <c r="PK140" s="364"/>
      <c r="PL140" s="364"/>
      <c r="PM140" s="364"/>
    </row>
    <row r="141" spans="1:429" ht="15">
      <c r="A141" s="365" t="s">
        <v>710</v>
      </c>
      <c r="B141" s="364">
        <f t="shared" si="156"/>
        <v>0</v>
      </c>
      <c r="C141" s="364">
        <f t="shared" si="157"/>
        <v>0</v>
      </c>
      <c r="D141" s="364">
        <f t="shared" si="158"/>
        <v>0</v>
      </c>
      <c r="E141" s="364">
        <f t="shared" si="159"/>
        <v>0</v>
      </c>
      <c r="F141" s="364">
        <f t="shared" si="160"/>
        <v>0</v>
      </c>
      <c r="G141" s="364">
        <f t="shared" si="161"/>
        <v>0</v>
      </c>
      <c r="H141" s="364">
        <f t="shared" si="162"/>
        <v>0</v>
      </c>
      <c r="I141" s="364">
        <f t="shared" si="163"/>
        <v>0</v>
      </c>
      <c r="J141" s="364">
        <f t="shared" si="164"/>
        <v>0</v>
      </c>
      <c r="K141" s="364">
        <f t="shared" si="165"/>
        <v>0</v>
      </c>
      <c r="L141" s="364">
        <f t="shared" si="166"/>
        <v>0</v>
      </c>
      <c r="M141" s="364">
        <f t="shared" si="167"/>
        <v>0</v>
      </c>
      <c r="N141" s="364">
        <f t="shared" si="168"/>
        <v>0</v>
      </c>
      <c r="O141" s="364">
        <f t="shared" si="169"/>
        <v>0</v>
      </c>
      <c r="P141" s="364">
        <f t="shared" si="170"/>
        <v>0</v>
      </c>
      <c r="Q141" s="364">
        <f t="shared" si="171"/>
        <v>0</v>
      </c>
      <c r="R141" s="364">
        <f t="shared" si="172"/>
        <v>0</v>
      </c>
      <c r="S141" s="364">
        <f t="shared" si="173"/>
        <v>0</v>
      </c>
      <c r="T141" s="364">
        <f t="shared" si="174"/>
        <v>0</v>
      </c>
      <c r="U141" s="364">
        <f t="shared" si="175"/>
        <v>0</v>
      </c>
      <c r="V141" s="364">
        <f t="shared" si="176"/>
        <v>3.771E-4</v>
      </c>
      <c r="W141" s="364">
        <f t="shared" si="177"/>
        <v>0</v>
      </c>
      <c r="X141" s="364">
        <f t="shared" si="178"/>
        <v>5.0975999999999999E-3</v>
      </c>
      <c r="Y141" s="364">
        <f t="shared" si="179"/>
        <v>0.1121472</v>
      </c>
      <c r="Z141" s="364">
        <f t="shared" si="180"/>
        <v>0.13912200000000002</v>
      </c>
      <c r="AA141" s="364">
        <f t="shared" si="181"/>
        <v>0.13328100000000001</v>
      </c>
      <c r="AB141" s="364">
        <f t="shared" si="182"/>
        <v>3.8232000000000002E-2</v>
      </c>
      <c r="AC141" s="364">
        <f t="shared" si="183"/>
        <v>3.6654366</v>
      </c>
      <c r="AD141" s="364">
        <f t="shared" si="184"/>
        <v>0.25769999999999998</v>
      </c>
      <c r="AE141" s="364">
        <f t="shared" si="185"/>
        <v>0.48570000000000002</v>
      </c>
      <c r="AF141" s="364">
        <f t="shared" si="186"/>
        <v>7.1400000000000005E-2</v>
      </c>
      <c r="AG141" s="364"/>
      <c r="AH141" s="364"/>
      <c r="AI141" s="364"/>
      <c r="AJ141" s="364"/>
      <c r="AK141" s="364"/>
      <c r="AL141" s="364"/>
      <c r="AM141" s="364"/>
      <c r="AN141" s="364"/>
      <c r="AO141" s="364"/>
      <c r="AP141" s="364"/>
      <c r="AQ141" s="364"/>
      <c r="AR141" s="364"/>
      <c r="AS141" s="364"/>
      <c r="AT141" s="364"/>
      <c r="AU141" s="364"/>
      <c r="AV141" s="364"/>
      <c r="AW141" s="364"/>
      <c r="AX141" s="364"/>
      <c r="AY141" s="364"/>
      <c r="AZ141" s="364"/>
      <c r="BA141" s="364"/>
      <c r="BB141" s="364"/>
      <c r="BC141" s="364"/>
      <c r="BD141" s="364"/>
      <c r="BE141" s="364"/>
      <c r="BF141" s="364"/>
      <c r="BG141" s="364"/>
      <c r="BH141" s="364"/>
      <c r="BI141" s="364"/>
      <c r="BJ141" s="364"/>
      <c r="BK141" s="364"/>
      <c r="BL141" s="364"/>
      <c r="BM141" s="364"/>
      <c r="BN141" s="364"/>
      <c r="BO141" s="364"/>
      <c r="BP141" s="364"/>
      <c r="BQ141" s="364"/>
      <c r="BR141" s="364"/>
      <c r="BS141" s="364"/>
      <c r="BT141" s="364"/>
      <c r="BU141" s="364"/>
      <c r="BV141" s="364"/>
      <c r="BW141" s="364"/>
      <c r="BX141" s="364"/>
      <c r="BY141" s="364"/>
      <c r="BZ141" s="364"/>
      <c r="CA141" s="364"/>
      <c r="CB141" s="364"/>
      <c r="CC141" s="364"/>
      <c r="CD141" s="364"/>
      <c r="CE141" s="364"/>
      <c r="CF141" s="364"/>
      <c r="CG141" s="364"/>
      <c r="CH141" s="364"/>
      <c r="CI141" s="364"/>
      <c r="CJ141" s="364"/>
      <c r="CK141" s="364"/>
      <c r="CL141" s="364"/>
      <c r="CM141" s="364"/>
      <c r="CN141" s="364"/>
      <c r="CO141" s="364"/>
      <c r="CP141" s="364"/>
      <c r="CQ141" s="364"/>
      <c r="CR141" s="364"/>
      <c r="CS141" s="364"/>
      <c r="CT141" s="364"/>
      <c r="CU141" s="364"/>
      <c r="CV141" s="364"/>
      <c r="CW141" s="364"/>
      <c r="CX141" s="364"/>
      <c r="CY141" s="364"/>
      <c r="CZ141" s="364"/>
      <c r="DA141" s="364"/>
      <c r="DB141" s="364"/>
      <c r="DC141" s="364"/>
      <c r="DD141" s="364"/>
      <c r="DE141" s="364"/>
      <c r="DF141" s="364"/>
      <c r="DG141" s="364"/>
      <c r="DH141" s="364"/>
      <c r="DI141" s="364"/>
      <c r="DJ141" s="364"/>
      <c r="DK141" s="364"/>
      <c r="DL141" s="364"/>
      <c r="DM141" s="364"/>
      <c r="DN141" s="364"/>
      <c r="DO141" s="364"/>
      <c r="DP141" s="364"/>
      <c r="DQ141" s="364"/>
      <c r="DR141" s="364"/>
      <c r="DS141" s="364"/>
      <c r="DT141" s="364"/>
      <c r="DU141" s="364"/>
      <c r="DV141" s="364"/>
      <c r="DW141" s="364"/>
      <c r="DX141" s="364"/>
      <c r="DY141" s="364"/>
      <c r="DZ141" s="364"/>
      <c r="EA141" s="364"/>
      <c r="EB141" s="364"/>
      <c r="EC141" s="364"/>
      <c r="ED141" s="364"/>
      <c r="EE141" s="364"/>
      <c r="EF141" s="364"/>
      <c r="EG141" s="364"/>
      <c r="EH141" s="364"/>
      <c r="EI141" s="364"/>
      <c r="EJ141" s="364"/>
      <c r="EK141" s="364"/>
      <c r="EL141" s="364"/>
      <c r="EM141" s="364"/>
      <c r="EN141" s="364"/>
      <c r="EO141" s="364"/>
      <c r="EP141" s="364"/>
      <c r="EQ141" s="364"/>
      <c r="ER141" s="364"/>
      <c r="ES141" s="364"/>
      <c r="ET141" s="364"/>
      <c r="EU141" s="364"/>
      <c r="EV141" s="364"/>
      <c r="EW141" s="364"/>
      <c r="EX141" s="364"/>
      <c r="EY141" s="364"/>
      <c r="EZ141" s="364"/>
      <c r="FA141" s="364"/>
      <c r="FB141" s="364"/>
      <c r="FC141" s="364"/>
      <c r="FD141" s="364"/>
      <c r="FE141" s="364"/>
      <c r="FF141" s="364"/>
      <c r="FG141" s="364"/>
      <c r="FH141" s="364"/>
      <c r="FI141" s="364"/>
      <c r="FJ141" s="364"/>
      <c r="FK141" s="364"/>
      <c r="FL141" s="364"/>
      <c r="FM141" s="364"/>
      <c r="FN141" s="364"/>
      <c r="FO141" s="364"/>
      <c r="FP141" s="364"/>
      <c r="FQ141" s="364"/>
      <c r="FR141" s="364"/>
      <c r="FS141" s="364"/>
      <c r="FT141" s="364"/>
      <c r="FU141" s="364"/>
      <c r="FV141" s="364"/>
      <c r="FW141" s="364"/>
      <c r="FX141" s="364"/>
      <c r="FY141" s="364"/>
      <c r="FZ141" s="364"/>
      <c r="GA141" s="364"/>
      <c r="GB141" s="364"/>
      <c r="GC141" s="364"/>
      <c r="GD141" s="364"/>
      <c r="GE141" s="364"/>
      <c r="GF141" s="364"/>
      <c r="GG141" s="364"/>
      <c r="GH141" s="364"/>
      <c r="GI141" s="364"/>
      <c r="GJ141" s="364"/>
      <c r="GK141" s="364"/>
      <c r="GL141" s="364"/>
      <c r="GM141" s="364"/>
      <c r="GN141" s="364"/>
      <c r="GO141" s="364"/>
      <c r="GP141" s="364"/>
      <c r="GQ141" s="364"/>
      <c r="GR141" s="364"/>
      <c r="GS141" s="364"/>
      <c r="GT141" s="364"/>
      <c r="GU141" s="364"/>
      <c r="GV141" s="364"/>
      <c r="GW141" s="364"/>
      <c r="GX141" s="364"/>
      <c r="GY141" s="364"/>
      <c r="GZ141" s="364"/>
      <c r="HA141" s="364"/>
      <c r="HB141" s="364"/>
      <c r="HC141" s="364"/>
      <c r="HD141" s="364"/>
      <c r="HE141" s="364"/>
      <c r="HF141" s="364"/>
      <c r="HG141" s="364"/>
      <c r="HH141" s="364"/>
      <c r="HI141" s="364"/>
      <c r="HJ141" s="364"/>
      <c r="HK141" s="364"/>
      <c r="HL141" s="364"/>
      <c r="HM141" s="364"/>
      <c r="HN141" s="364"/>
      <c r="HO141" s="364"/>
      <c r="HP141" s="364"/>
      <c r="HQ141" s="364"/>
      <c r="HR141" s="364"/>
      <c r="HS141" s="364"/>
      <c r="HT141" s="364"/>
      <c r="HU141" s="364"/>
      <c r="HV141" s="364"/>
      <c r="HW141" s="364"/>
      <c r="HX141" s="364"/>
      <c r="HY141" s="364"/>
      <c r="HZ141" s="364"/>
      <c r="IA141" s="364"/>
      <c r="IB141" s="364"/>
      <c r="IC141" s="364"/>
      <c r="ID141" s="364"/>
      <c r="IE141" s="364"/>
      <c r="IF141" s="364"/>
      <c r="IG141" s="364"/>
      <c r="IH141" s="364"/>
      <c r="II141" s="364"/>
      <c r="IJ141" s="364"/>
      <c r="IK141" s="364"/>
      <c r="IL141" s="364"/>
      <c r="IM141" s="364"/>
      <c r="IN141" s="364"/>
      <c r="IO141" s="364"/>
      <c r="IP141" s="364"/>
      <c r="IQ141" s="364"/>
      <c r="IR141" s="364"/>
      <c r="IS141" s="364"/>
      <c r="IT141" s="364"/>
      <c r="IU141" s="364"/>
      <c r="IV141" s="364"/>
      <c r="IW141" s="364"/>
      <c r="IX141" s="364"/>
      <c r="IY141" s="364"/>
      <c r="IZ141" s="364"/>
      <c r="JA141" s="364"/>
      <c r="JB141" s="364"/>
      <c r="JC141" s="364"/>
      <c r="JD141" s="364"/>
      <c r="JE141" s="364"/>
      <c r="JF141" s="364"/>
      <c r="JG141" s="364"/>
      <c r="JH141" s="364"/>
      <c r="JI141" s="364"/>
      <c r="JJ141" s="364"/>
      <c r="JK141" s="364"/>
      <c r="JL141" s="364"/>
      <c r="JM141" s="364"/>
      <c r="JN141" s="364"/>
      <c r="JO141" s="364"/>
      <c r="JP141" s="364"/>
      <c r="JQ141" s="364"/>
      <c r="JR141" s="364"/>
      <c r="JS141" s="364"/>
      <c r="JT141" s="364">
        <v>0.37709999999999999</v>
      </c>
      <c r="JU141" s="364"/>
      <c r="JV141" s="364"/>
      <c r="JW141" s="364"/>
      <c r="JX141" s="364"/>
      <c r="JY141" s="364"/>
      <c r="JZ141" s="364"/>
      <c r="KA141" s="364"/>
      <c r="KB141" s="364"/>
      <c r="KC141" s="364"/>
      <c r="KD141" s="364"/>
      <c r="KE141" s="364"/>
      <c r="KF141" s="364"/>
      <c r="KG141" s="364"/>
      <c r="KH141" s="364"/>
      <c r="KI141" s="364"/>
      <c r="KJ141" s="364"/>
      <c r="KK141" s="364"/>
      <c r="KL141" s="364"/>
      <c r="KM141" s="364"/>
      <c r="KN141" s="364">
        <v>1.1328</v>
      </c>
      <c r="KO141" s="364"/>
      <c r="KP141" s="364"/>
      <c r="KQ141" s="364"/>
      <c r="KR141" s="364"/>
      <c r="KS141" s="364"/>
      <c r="KT141" s="364"/>
      <c r="KU141" s="364">
        <v>3.9647999999999999</v>
      </c>
      <c r="KV141" s="364"/>
      <c r="KW141" s="364"/>
      <c r="KX141" s="364"/>
      <c r="KY141" s="364">
        <v>9.3455999999999992</v>
      </c>
      <c r="KZ141" s="364">
        <v>4.5312000000000001</v>
      </c>
      <c r="LA141" s="364">
        <v>34.550400000000003</v>
      </c>
      <c r="LB141" s="364">
        <v>10.1952</v>
      </c>
      <c r="LC141" s="364">
        <v>15.2928</v>
      </c>
      <c r="LD141" s="364">
        <v>9.5579999999999998</v>
      </c>
      <c r="LE141" s="364"/>
      <c r="LF141" s="364">
        <v>19.116</v>
      </c>
      <c r="LG141" s="364">
        <v>9.5579999999999998</v>
      </c>
      <c r="LH141" s="364"/>
      <c r="LI141" s="364"/>
      <c r="LJ141" s="364"/>
      <c r="LK141" s="364">
        <v>4.7789999999999999</v>
      </c>
      <c r="LL141" s="364">
        <v>33.984000000000002</v>
      </c>
      <c r="LM141" s="364">
        <v>14.337</v>
      </c>
      <c r="LN141" s="364">
        <v>9.5579999999999998</v>
      </c>
      <c r="LO141" s="364"/>
      <c r="LP141" s="364"/>
      <c r="LQ141" s="364">
        <v>47.79</v>
      </c>
      <c r="LR141" s="364"/>
      <c r="LS141" s="364"/>
      <c r="LT141" s="364">
        <v>9.5579999999999998</v>
      </c>
      <c r="LU141" s="364">
        <v>19.116</v>
      </c>
      <c r="LV141" s="364">
        <v>4.7789999999999999</v>
      </c>
      <c r="LW141" s="364">
        <v>14.337</v>
      </c>
      <c r="LX141" s="364">
        <v>28.673999999999999</v>
      </c>
      <c r="LY141" s="364"/>
      <c r="LZ141" s="364"/>
      <c r="MA141" s="364"/>
      <c r="MB141" s="364">
        <v>9.5579999999999998</v>
      </c>
      <c r="MC141" s="364">
        <v>19.116</v>
      </c>
      <c r="MD141" s="364">
        <v>23.364000000000001</v>
      </c>
      <c r="ME141" s="364">
        <v>4.7789999999999999</v>
      </c>
      <c r="MF141" s="364">
        <v>9.5579999999999998</v>
      </c>
      <c r="MG141" s="364">
        <v>19.116</v>
      </c>
      <c r="MH141" s="364"/>
      <c r="MI141" s="364"/>
      <c r="MJ141" s="364"/>
      <c r="MK141" s="364"/>
      <c r="ML141" s="364"/>
      <c r="MM141" s="364"/>
      <c r="MN141" s="364">
        <v>19.116</v>
      </c>
      <c r="MO141" s="364"/>
      <c r="MP141" s="364"/>
      <c r="MQ141" s="364">
        <v>19.116</v>
      </c>
      <c r="MR141" s="364"/>
      <c r="MS141" s="364"/>
      <c r="MT141" s="364">
        <v>12.387600000000001</v>
      </c>
      <c r="MU141" s="364">
        <v>9.5579999999999998</v>
      </c>
      <c r="MV141" s="364">
        <v>28.673999999999999</v>
      </c>
      <c r="MW141" s="364">
        <v>28.673999999999999</v>
      </c>
      <c r="MX141" s="364">
        <v>28.673999999999999</v>
      </c>
      <c r="MY141" s="364"/>
      <c r="MZ141" s="364">
        <v>28.673999999999999</v>
      </c>
      <c r="NA141" s="364">
        <v>9.5579999999999998</v>
      </c>
      <c r="NB141" s="364">
        <v>3480.837</v>
      </c>
      <c r="NC141" s="364"/>
      <c r="ND141" s="364">
        <v>24</v>
      </c>
      <c r="NE141" s="364">
        <v>14.4</v>
      </c>
      <c r="NF141" s="364">
        <v>9.6</v>
      </c>
      <c r="NG141" s="364"/>
      <c r="NH141" s="364">
        <v>4.8</v>
      </c>
      <c r="NI141" s="364">
        <v>28.8</v>
      </c>
      <c r="NJ141" s="364">
        <v>84.6</v>
      </c>
      <c r="NK141" s="364">
        <v>47.1</v>
      </c>
      <c r="NL141" s="364">
        <v>48.6</v>
      </c>
      <c r="NM141" s="364">
        <v>33.9</v>
      </c>
      <c r="NN141" s="364">
        <v>0.3</v>
      </c>
      <c r="NO141" s="364"/>
      <c r="NP141" s="364"/>
      <c r="NQ141" s="364"/>
      <c r="NR141" s="364">
        <v>88.5</v>
      </c>
      <c r="NS141" s="364"/>
      <c r="NT141" s="364">
        <v>49.2</v>
      </c>
      <c r="NU141" s="364">
        <v>120.3</v>
      </c>
      <c r="NV141" s="364">
        <v>62.1</v>
      </c>
      <c r="NW141" s="364"/>
      <c r="NX141" s="364">
        <v>58.5</v>
      </c>
      <c r="NY141" s="364"/>
      <c r="NZ141" s="364"/>
      <c r="OA141" s="364"/>
      <c r="OB141" s="364"/>
      <c r="OC141" s="364">
        <v>107.1</v>
      </c>
      <c r="OD141" s="364"/>
      <c r="OE141" s="364">
        <v>30.9</v>
      </c>
      <c r="OF141" s="364">
        <v>40.5</v>
      </c>
      <c r="OG141" s="364"/>
      <c r="OH141" s="364"/>
      <c r="OI141" s="364"/>
      <c r="OJ141" s="364"/>
      <c r="OK141" s="364"/>
      <c r="OL141" s="364"/>
      <c r="OM141" s="364"/>
      <c r="ON141" s="364"/>
      <c r="OO141" s="364"/>
      <c r="OP141" s="364"/>
      <c r="OQ141" s="364"/>
      <c r="OR141" s="364"/>
      <c r="OS141" s="364"/>
      <c r="OT141" s="364"/>
      <c r="OU141" s="364"/>
      <c r="OV141" s="364"/>
      <c r="OW141" s="364"/>
      <c r="OX141" s="364"/>
      <c r="OY141" s="364"/>
      <c r="OZ141" s="364"/>
      <c r="PA141" s="364"/>
      <c r="PB141" s="364"/>
      <c r="PC141" s="364"/>
      <c r="PD141" s="364"/>
      <c r="PE141" s="364"/>
      <c r="PF141" s="364"/>
      <c r="PG141" s="364"/>
      <c r="PH141" s="364"/>
      <c r="PI141" s="364"/>
      <c r="PJ141" s="364"/>
      <c r="PK141" s="364"/>
      <c r="PL141" s="364"/>
      <c r="PM141" s="364"/>
    </row>
    <row r="142" spans="1:429" ht="15">
      <c r="A142" s="365" t="s">
        <v>711</v>
      </c>
      <c r="B142" s="364">
        <f t="shared" si="156"/>
        <v>0</v>
      </c>
      <c r="C142" s="364">
        <f t="shared" si="157"/>
        <v>0</v>
      </c>
      <c r="D142" s="364">
        <f t="shared" si="158"/>
        <v>0</v>
      </c>
      <c r="E142" s="364">
        <f t="shared" si="159"/>
        <v>0</v>
      </c>
      <c r="F142" s="364">
        <f t="shared" si="160"/>
        <v>0</v>
      </c>
      <c r="G142" s="364">
        <f t="shared" si="161"/>
        <v>0</v>
      </c>
      <c r="H142" s="364">
        <f t="shared" si="162"/>
        <v>0</v>
      </c>
      <c r="I142" s="364">
        <f t="shared" si="163"/>
        <v>0</v>
      </c>
      <c r="J142" s="364">
        <f t="shared" si="164"/>
        <v>0</v>
      </c>
      <c r="K142" s="364">
        <f t="shared" si="165"/>
        <v>0</v>
      </c>
      <c r="L142" s="364">
        <f t="shared" si="166"/>
        <v>0</v>
      </c>
      <c r="M142" s="364">
        <f t="shared" si="167"/>
        <v>0</v>
      </c>
      <c r="N142" s="364">
        <f t="shared" si="168"/>
        <v>0</v>
      </c>
      <c r="O142" s="364">
        <f t="shared" si="169"/>
        <v>0</v>
      </c>
      <c r="P142" s="364">
        <f t="shared" si="170"/>
        <v>0</v>
      </c>
      <c r="Q142" s="364">
        <f t="shared" si="171"/>
        <v>0</v>
      </c>
      <c r="R142" s="364">
        <f t="shared" si="172"/>
        <v>0</v>
      </c>
      <c r="S142" s="364">
        <f t="shared" si="173"/>
        <v>0</v>
      </c>
      <c r="T142" s="364">
        <f t="shared" si="174"/>
        <v>0</v>
      </c>
      <c r="U142" s="364">
        <f t="shared" si="175"/>
        <v>0</v>
      </c>
      <c r="V142" s="364">
        <f t="shared" si="176"/>
        <v>0</v>
      </c>
      <c r="W142" s="364">
        <f t="shared" si="177"/>
        <v>0</v>
      </c>
      <c r="X142" s="364">
        <f t="shared" si="178"/>
        <v>0</v>
      </c>
      <c r="Y142" s="364">
        <f t="shared" si="179"/>
        <v>0</v>
      </c>
      <c r="Z142" s="364">
        <f t="shared" si="180"/>
        <v>0</v>
      </c>
      <c r="AA142" s="364">
        <f t="shared" si="181"/>
        <v>0</v>
      </c>
      <c r="AB142" s="364">
        <f t="shared" si="182"/>
        <v>0</v>
      </c>
      <c r="AC142" s="364">
        <f t="shared" si="183"/>
        <v>0</v>
      </c>
      <c r="AD142" s="364">
        <f t="shared" si="184"/>
        <v>0</v>
      </c>
      <c r="AE142" s="364">
        <f t="shared" si="185"/>
        <v>0</v>
      </c>
      <c r="AF142" s="364">
        <f t="shared" si="186"/>
        <v>0</v>
      </c>
      <c r="AG142" s="364"/>
      <c r="AH142" s="364"/>
      <c r="AI142" s="364"/>
      <c r="AJ142" s="364"/>
      <c r="AK142" s="364"/>
      <c r="AL142" s="364"/>
      <c r="AM142" s="364"/>
      <c r="AN142" s="364"/>
      <c r="AO142" s="364"/>
      <c r="AP142" s="364"/>
      <c r="AQ142" s="364"/>
      <c r="AR142" s="364"/>
      <c r="AS142" s="364"/>
      <c r="AT142" s="364"/>
      <c r="AU142" s="364"/>
      <c r="AV142" s="364"/>
      <c r="AW142" s="364"/>
      <c r="AX142" s="364"/>
      <c r="AY142" s="364"/>
      <c r="AZ142" s="364"/>
      <c r="BA142" s="364"/>
      <c r="BB142" s="364"/>
      <c r="BC142" s="364"/>
      <c r="BD142" s="364"/>
      <c r="BE142" s="364"/>
      <c r="BF142" s="364"/>
      <c r="BG142" s="364"/>
      <c r="BH142" s="364"/>
      <c r="BI142" s="364"/>
      <c r="BJ142" s="364"/>
      <c r="BK142" s="364"/>
      <c r="BL142" s="364"/>
      <c r="BM142" s="364"/>
      <c r="BN142" s="364"/>
      <c r="BO142" s="364"/>
      <c r="BP142" s="364"/>
      <c r="BQ142" s="364"/>
      <c r="BR142" s="364"/>
      <c r="BS142" s="364"/>
      <c r="BT142" s="364"/>
      <c r="BU142" s="364"/>
      <c r="BV142" s="364"/>
      <c r="BW142" s="364"/>
      <c r="BX142" s="364"/>
      <c r="BY142" s="364"/>
      <c r="BZ142" s="364"/>
      <c r="CA142" s="364"/>
      <c r="CB142" s="364"/>
      <c r="CC142" s="364"/>
      <c r="CD142" s="364"/>
      <c r="CE142" s="364"/>
      <c r="CF142" s="364"/>
      <c r="CG142" s="364"/>
      <c r="CH142" s="364"/>
      <c r="CI142" s="364"/>
      <c r="CJ142" s="364"/>
      <c r="CK142" s="364"/>
      <c r="CL142" s="364"/>
      <c r="CM142" s="364"/>
      <c r="CN142" s="364"/>
      <c r="CO142" s="364"/>
      <c r="CP142" s="364"/>
      <c r="CQ142" s="364"/>
      <c r="CR142" s="364"/>
      <c r="CS142" s="364"/>
      <c r="CT142" s="364"/>
      <c r="CU142" s="364"/>
      <c r="CV142" s="364"/>
      <c r="CW142" s="364"/>
      <c r="CX142" s="364"/>
      <c r="CY142" s="364"/>
      <c r="CZ142" s="364"/>
      <c r="DA142" s="364"/>
      <c r="DB142" s="364"/>
      <c r="DC142" s="364"/>
      <c r="DD142" s="364"/>
      <c r="DE142" s="364"/>
      <c r="DF142" s="364"/>
      <c r="DG142" s="364"/>
      <c r="DH142" s="364"/>
      <c r="DI142" s="364"/>
      <c r="DJ142" s="364"/>
      <c r="DK142" s="364"/>
      <c r="DL142" s="364"/>
      <c r="DM142" s="364"/>
      <c r="DN142" s="364"/>
      <c r="DO142" s="364"/>
      <c r="DP142" s="364"/>
      <c r="DQ142" s="364"/>
      <c r="DR142" s="364"/>
      <c r="DS142" s="364"/>
      <c r="DT142" s="364"/>
      <c r="DU142" s="364"/>
      <c r="DV142" s="364"/>
      <c r="DW142" s="364"/>
      <c r="DX142" s="364"/>
      <c r="DY142" s="364"/>
      <c r="DZ142" s="364"/>
      <c r="EA142" s="364"/>
      <c r="EB142" s="364"/>
      <c r="EC142" s="364"/>
      <c r="ED142" s="364"/>
      <c r="EE142" s="364"/>
      <c r="EF142" s="364"/>
      <c r="EG142" s="364"/>
      <c r="EH142" s="364"/>
      <c r="EI142" s="364"/>
      <c r="EJ142" s="364"/>
      <c r="EK142" s="364"/>
      <c r="EL142" s="364"/>
      <c r="EM142" s="364"/>
      <c r="EN142" s="364"/>
      <c r="EO142" s="364"/>
      <c r="EP142" s="364"/>
      <c r="EQ142" s="364"/>
      <c r="ER142" s="364"/>
      <c r="ES142" s="364"/>
      <c r="ET142" s="364"/>
      <c r="EU142" s="364"/>
      <c r="EV142" s="364"/>
      <c r="EW142" s="364"/>
      <c r="EX142" s="364"/>
      <c r="EY142" s="364"/>
      <c r="EZ142" s="364"/>
      <c r="FA142" s="364"/>
      <c r="FB142" s="364"/>
      <c r="FC142" s="364"/>
      <c r="FD142" s="364"/>
      <c r="FE142" s="364"/>
      <c r="FF142" s="364"/>
      <c r="FG142" s="364"/>
      <c r="FH142" s="364"/>
      <c r="FI142" s="364"/>
      <c r="FJ142" s="364"/>
      <c r="FK142" s="364"/>
      <c r="FL142" s="364"/>
      <c r="FM142" s="364"/>
      <c r="FN142" s="364"/>
      <c r="FO142" s="364"/>
      <c r="FP142" s="364"/>
      <c r="FQ142" s="364"/>
      <c r="FR142" s="364"/>
      <c r="FS142" s="364"/>
      <c r="FT142" s="364"/>
      <c r="FU142" s="364"/>
      <c r="FV142" s="364"/>
      <c r="FW142" s="364"/>
      <c r="FX142" s="364"/>
      <c r="FY142" s="364"/>
      <c r="FZ142" s="364"/>
      <c r="GA142" s="364"/>
      <c r="GB142" s="364"/>
      <c r="GC142" s="364"/>
      <c r="GD142" s="364"/>
      <c r="GE142" s="364"/>
      <c r="GF142" s="364"/>
      <c r="GG142" s="364"/>
      <c r="GH142" s="364"/>
      <c r="GI142" s="364"/>
      <c r="GJ142" s="364"/>
      <c r="GK142" s="364"/>
      <c r="GL142" s="364"/>
      <c r="GM142" s="364"/>
      <c r="GN142" s="364"/>
      <c r="GO142" s="364"/>
      <c r="GP142" s="364"/>
      <c r="GQ142" s="364"/>
      <c r="GR142" s="364"/>
      <c r="GS142" s="364"/>
      <c r="GT142" s="364"/>
      <c r="GU142" s="364"/>
      <c r="GV142" s="364"/>
      <c r="GW142" s="364"/>
      <c r="GX142" s="364"/>
      <c r="GY142" s="364"/>
      <c r="GZ142" s="364"/>
      <c r="HA142" s="364"/>
      <c r="HB142" s="364"/>
      <c r="HC142" s="364"/>
      <c r="HD142" s="364"/>
      <c r="HE142" s="364"/>
      <c r="HF142" s="364"/>
      <c r="HG142" s="364"/>
      <c r="HH142" s="364"/>
      <c r="HI142" s="364"/>
      <c r="HJ142" s="364"/>
      <c r="HK142" s="364"/>
      <c r="HL142" s="364"/>
      <c r="HM142" s="364"/>
      <c r="HN142" s="364"/>
      <c r="HO142" s="364"/>
      <c r="HP142" s="364"/>
      <c r="HQ142" s="364"/>
      <c r="HR142" s="364"/>
      <c r="HS142" s="364"/>
      <c r="HT142" s="364"/>
      <c r="HU142" s="364"/>
      <c r="HV142" s="364"/>
      <c r="HW142" s="364"/>
      <c r="HX142" s="364"/>
      <c r="HY142" s="364"/>
      <c r="HZ142" s="364"/>
      <c r="IA142" s="364"/>
      <c r="IB142" s="364"/>
      <c r="IC142" s="364"/>
      <c r="ID142" s="364"/>
      <c r="IE142" s="364"/>
      <c r="IF142" s="364"/>
      <c r="IG142" s="364"/>
      <c r="IH142" s="364"/>
      <c r="II142" s="364"/>
      <c r="IJ142" s="364"/>
      <c r="IK142" s="364"/>
      <c r="IL142" s="364"/>
      <c r="IM142" s="364"/>
      <c r="IN142" s="364"/>
      <c r="IO142" s="364"/>
      <c r="IP142" s="364"/>
      <c r="IQ142" s="364"/>
      <c r="IR142" s="364"/>
      <c r="IS142" s="364"/>
      <c r="IT142" s="364"/>
      <c r="IU142" s="364"/>
      <c r="IV142" s="364"/>
      <c r="IW142" s="364"/>
      <c r="IX142" s="364"/>
      <c r="IY142" s="364"/>
      <c r="IZ142" s="364"/>
      <c r="JA142" s="364"/>
      <c r="JB142" s="364"/>
      <c r="JC142" s="364"/>
      <c r="JD142" s="364"/>
      <c r="JE142" s="364"/>
      <c r="JF142" s="364"/>
      <c r="JG142" s="364"/>
      <c r="JH142" s="364"/>
      <c r="JI142" s="364"/>
      <c r="JJ142" s="364"/>
      <c r="JK142" s="364"/>
      <c r="JL142" s="364"/>
      <c r="JM142" s="364"/>
      <c r="JN142" s="364"/>
      <c r="JO142" s="364"/>
      <c r="JP142" s="364"/>
      <c r="JQ142" s="364"/>
      <c r="JR142" s="364"/>
      <c r="JS142" s="364"/>
      <c r="JT142" s="364"/>
      <c r="JU142" s="364"/>
      <c r="JV142" s="364"/>
      <c r="JW142" s="364"/>
      <c r="JX142" s="364"/>
      <c r="JY142" s="364"/>
      <c r="JZ142" s="364"/>
      <c r="KA142" s="364"/>
      <c r="KB142" s="364"/>
      <c r="KC142" s="364"/>
      <c r="KD142" s="364"/>
      <c r="KE142" s="364"/>
      <c r="KF142" s="364"/>
      <c r="KG142" s="364"/>
      <c r="KH142" s="364"/>
      <c r="KI142" s="364"/>
      <c r="KJ142" s="364"/>
      <c r="KK142" s="364"/>
      <c r="KL142" s="364"/>
      <c r="KM142" s="364"/>
      <c r="KN142" s="364"/>
      <c r="KO142" s="364"/>
      <c r="KP142" s="364"/>
      <c r="KQ142" s="364"/>
      <c r="KR142" s="364"/>
      <c r="KS142" s="364"/>
      <c r="KT142" s="364"/>
      <c r="KU142" s="364"/>
      <c r="KV142" s="364"/>
      <c r="KW142" s="364"/>
      <c r="KX142" s="364"/>
      <c r="KY142" s="364"/>
      <c r="KZ142" s="364"/>
      <c r="LA142" s="364"/>
      <c r="LB142" s="364"/>
      <c r="LC142" s="364"/>
      <c r="LD142" s="364"/>
      <c r="LE142" s="364"/>
      <c r="LF142" s="364"/>
      <c r="LG142" s="364"/>
      <c r="LH142" s="364"/>
      <c r="LI142" s="364"/>
      <c r="LJ142" s="364"/>
      <c r="LK142" s="364"/>
      <c r="LL142" s="364"/>
      <c r="LM142" s="364"/>
      <c r="LN142" s="364"/>
      <c r="LO142" s="364"/>
      <c r="LP142" s="364"/>
      <c r="LQ142" s="364"/>
      <c r="LR142" s="364"/>
      <c r="LS142" s="364"/>
      <c r="LT142" s="364"/>
      <c r="LU142" s="364"/>
      <c r="LV142" s="364"/>
      <c r="LW142" s="364"/>
      <c r="LX142" s="364"/>
      <c r="LY142" s="364"/>
      <c r="LZ142" s="364"/>
      <c r="MA142" s="364"/>
      <c r="MB142" s="364"/>
      <c r="MC142" s="364"/>
      <c r="MD142" s="364"/>
      <c r="ME142" s="364"/>
      <c r="MF142" s="364"/>
      <c r="MG142" s="364"/>
      <c r="MH142" s="364"/>
      <c r="MI142" s="364"/>
      <c r="MJ142" s="364"/>
      <c r="MK142" s="364"/>
      <c r="ML142" s="364"/>
      <c r="MM142" s="364"/>
      <c r="MN142" s="364"/>
      <c r="MO142" s="364"/>
      <c r="MP142" s="364"/>
      <c r="MQ142" s="364"/>
      <c r="MR142" s="364"/>
      <c r="MS142" s="364"/>
      <c r="MT142" s="364"/>
      <c r="MU142" s="364"/>
      <c r="MV142" s="364"/>
      <c r="MW142" s="364"/>
      <c r="MX142" s="364"/>
      <c r="MY142" s="364"/>
      <c r="MZ142" s="364"/>
      <c r="NA142" s="364"/>
      <c r="NB142" s="364"/>
      <c r="NC142" s="364"/>
      <c r="ND142" s="364"/>
      <c r="NE142" s="364"/>
      <c r="NF142" s="364"/>
      <c r="NG142" s="364"/>
      <c r="NH142" s="364"/>
      <c r="NI142" s="364"/>
      <c r="NJ142" s="364"/>
      <c r="NK142" s="364"/>
      <c r="NL142" s="364"/>
      <c r="NM142" s="364"/>
      <c r="NN142" s="364"/>
      <c r="NO142" s="364"/>
      <c r="NP142" s="364"/>
      <c r="NQ142" s="364"/>
      <c r="NR142" s="364"/>
      <c r="NS142" s="364"/>
      <c r="NT142" s="364"/>
      <c r="NU142" s="364"/>
      <c r="NV142" s="364"/>
      <c r="NW142" s="364"/>
      <c r="NX142" s="364"/>
      <c r="NY142" s="364"/>
      <c r="NZ142" s="364"/>
      <c r="OA142" s="364"/>
      <c r="OB142" s="364"/>
      <c r="OC142" s="364"/>
      <c r="OD142" s="364"/>
      <c r="OE142" s="364"/>
      <c r="OF142" s="364"/>
      <c r="OG142" s="364"/>
      <c r="OH142" s="364"/>
      <c r="OI142" s="364"/>
      <c r="OJ142" s="364"/>
      <c r="OK142" s="364"/>
      <c r="OL142" s="364"/>
      <c r="OM142" s="364"/>
      <c r="ON142" s="364"/>
      <c r="OO142" s="364"/>
      <c r="OP142" s="364"/>
      <c r="OQ142" s="364"/>
      <c r="OR142" s="364"/>
      <c r="OS142" s="364"/>
      <c r="OT142" s="364"/>
      <c r="OU142" s="364"/>
      <c r="OV142" s="364"/>
      <c r="OW142" s="364"/>
      <c r="OX142" s="364"/>
      <c r="OY142" s="364"/>
      <c r="OZ142" s="364"/>
      <c r="PA142" s="364"/>
      <c r="PB142" s="364"/>
      <c r="PC142" s="364"/>
      <c r="PD142" s="364"/>
      <c r="PE142" s="364"/>
      <c r="PF142" s="364"/>
      <c r="PG142" s="364"/>
      <c r="PH142" s="364"/>
      <c r="PI142" s="364"/>
      <c r="PJ142" s="364"/>
      <c r="PK142" s="364"/>
      <c r="PL142" s="364"/>
      <c r="PM142" s="364"/>
    </row>
    <row r="143" spans="1:429" ht="15">
      <c r="A143" s="363" t="s">
        <v>712</v>
      </c>
      <c r="B143" s="364">
        <f t="shared" si="156"/>
        <v>0</v>
      </c>
      <c r="C143" s="364">
        <f t="shared" si="157"/>
        <v>0</v>
      </c>
      <c r="D143" s="364">
        <f t="shared" si="158"/>
        <v>0</v>
      </c>
      <c r="E143" s="364">
        <f t="shared" si="159"/>
        <v>0</v>
      </c>
      <c r="F143" s="364">
        <f t="shared" si="160"/>
        <v>0</v>
      </c>
      <c r="G143" s="364">
        <f t="shared" si="161"/>
        <v>0</v>
      </c>
      <c r="H143" s="364">
        <f t="shared" si="162"/>
        <v>0</v>
      </c>
      <c r="I143" s="364">
        <f t="shared" si="163"/>
        <v>0</v>
      </c>
      <c r="J143" s="364">
        <f t="shared" si="164"/>
        <v>0</v>
      </c>
      <c r="K143" s="364">
        <f t="shared" si="165"/>
        <v>0</v>
      </c>
      <c r="L143" s="364">
        <f t="shared" si="166"/>
        <v>0</v>
      </c>
      <c r="M143" s="364">
        <f t="shared" si="167"/>
        <v>0</v>
      </c>
      <c r="N143" s="364">
        <f t="shared" si="168"/>
        <v>0</v>
      </c>
      <c r="O143" s="364">
        <f t="shared" si="169"/>
        <v>0</v>
      </c>
      <c r="P143" s="364">
        <f t="shared" si="170"/>
        <v>0</v>
      </c>
      <c r="Q143" s="364">
        <f t="shared" si="171"/>
        <v>0</v>
      </c>
      <c r="R143" s="364">
        <f t="shared" si="172"/>
        <v>0</v>
      </c>
      <c r="S143" s="364">
        <f t="shared" si="173"/>
        <v>0</v>
      </c>
      <c r="T143" s="364">
        <f t="shared" si="174"/>
        <v>0</v>
      </c>
      <c r="U143" s="364">
        <f t="shared" si="175"/>
        <v>0</v>
      </c>
      <c r="V143" s="364">
        <f t="shared" si="176"/>
        <v>0</v>
      </c>
      <c r="W143" s="364">
        <f t="shared" si="177"/>
        <v>0</v>
      </c>
      <c r="X143" s="364">
        <f t="shared" si="178"/>
        <v>0</v>
      </c>
      <c r="Y143" s="364">
        <f t="shared" si="179"/>
        <v>0</v>
      </c>
      <c r="Z143" s="364">
        <f t="shared" si="180"/>
        <v>0</v>
      </c>
      <c r="AA143" s="364">
        <f t="shared" si="181"/>
        <v>0</v>
      </c>
      <c r="AB143" s="364">
        <f t="shared" si="182"/>
        <v>0</v>
      </c>
      <c r="AC143" s="364">
        <f t="shared" si="183"/>
        <v>0</v>
      </c>
      <c r="AD143" s="364">
        <f t="shared" si="184"/>
        <v>0</v>
      </c>
      <c r="AE143" s="364">
        <f t="shared" si="185"/>
        <v>0</v>
      </c>
      <c r="AF143" s="364">
        <f t="shared" si="186"/>
        <v>0</v>
      </c>
      <c r="AG143" s="364"/>
      <c r="AH143" s="364"/>
      <c r="AI143" s="364"/>
      <c r="AJ143" s="364"/>
      <c r="AK143" s="364"/>
      <c r="AL143" s="364"/>
      <c r="AM143" s="364"/>
      <c r="AN143" s="364"/>
      <c r="AO143" s="364"/>
      <c r="AP143" s="364"/>
      <c r="AQ143" s="364"/>
      <c r="AR143" s="364"/>
      <c r="AS143" s="364"/>
      <c r="AT143" s="364"/>
      <c r="AU143" s="364"/>
      <c r="AV143" s="364"/>
      <c r="AW143" s="364"/>
      <c r="AX143" s="364"/>
      <c r="AY143" s="364"/>
      <c r="AZ143" s="364"/>
      <c r="BA143" s="364"/>
      <c r="BB143" s="364"/>
      <c r="BC143" s="364"/>
      <c r="BD143" s="364"/>
      <c r="BE143" s="364"/>
      <c r="BF143" s="364"/>
      <c r="BG143" s="364"/>
      <c r="BH143" s="364"/>
      <c r="BI143" s="364"/>
      <c r="BJ143" s="364"/>
      <c r="BK143" s="364"/>
      <c r="BL143" s="364"/>
      <c r="BM143" s="364"/>
      <c r="BN143" s="364"/>
      <c r="BO143" s="364"/>
      <c r="BP143" s="364"/>
      <c r="BQ143" s="364"/>
      <c r="BR143" s="364"/>
      <c r="BS143" s="364"/>
      <c r="BT143" s="364"/>
      <c r="BU143" s="364"/>
      <c r="BV143" s="364"/>
      <c r="BW143" s="364"/>
      <c r="BX143" s="364"/>
      <c r="BY143" s="364"/>
      <c r="BZ143" s="364"/>
      <c r="CA143" s="364"/>
      <c r="CB143" s="364"/>
      <c r="CC143" s="364"/>
      <c r="CD143" s="364"/>
      <c r="CE143" s="364"/>
      <c r="CF143" s="364"/>
      <c r="CG143" s="364"/>
      <c r="CH143" s="364"/>
      <c r="CI143" s="364"/>
      <c r="CJ143" s="364"/>
      <c r="CK143" s="364"/>
      <c r="CL143" s="364"/>
      <c r="CM143" s="364"/>
      <c r="CN143" s="364"/>
      <c r="CO143" s="364"/>
      <c r="CP143" s="364"/>
      <c r="CQ143" s="364"/>
      <c r="CR143" s="364"/>
      <c r="CS143" s="364"/>
      <c r="CT143" s="364"/>
      <c r="CU143" s="364"/>
      <c r="CV143" s="364"/>
      <c r="CW143" s="364"/>
      <c r="CX143" s="364"/>
      <c r="CY143" s="364"/>
      <c r="CZ143" s="364"/>
      <c r="DA143" s="364"/>
      <c r="DB143" s="364"/>
      <c r="DC143" s="364"/>
      <c r="DD143" s="364"/>
      <c r="DE143" s="364"/>
      <c r="DF143" s="364"/>
      <c r="DG143" s="364"/>
      <c r="DH143" s="364"/>
      <c r="DI143" s="364"/>
      <c r="DJ143" s="364"/>
      <c r="DK143" s="364"/>
      <c r="DL143" s="364"/>
      <c r="DM143" s="364"/>
      <c r="DN143" s="364"/>
      <c r="DO143" s="364"/>
      <c r="DP143" s="364"/>
      <c r="DQ143" s="364"/>
      <c r="DR143" s="364"/>
      <c r="DS143" s="364"/>
      <c r="DT143" s="364"/>
      <c r="DU143" s="364"/>
      <c r="DV143" s="364"/>
      <c r="DW143" s="364"/>
      <c r="DX143" s="364"/>
      <c r="DY143" s="364"/>
      <c r="DZ143" s="364"/>
      <c r="EA143" s="364"/>
      <c r="EB143" s="364"/>
      <c r="EC143" s="364"/>
      <c r="ED143" s="364"/>
      <c r="EE143" s="364"/>
      <c r="EF143" s="364"/>
      <c r="EG143" s="364"/>
      <c r="EH143" s="364"/>
      <c r="EI143" s="364"/>
      <c r="EJ143" s="364"/>
      <c r="EK143" s="364"/>
      <c r="EL143" s="364"/>
      <c r="EM143" s="364"/>
      <c r="EN143" s="364"/>
      <c r="EO143" s="364"/>
      <c r="EP143" s="364"/>
      <c r="EQ143" s="364"/>
      <c r="ER143" s="364"/>
      <c r="ES143" s="364"/>
      <c r="ET143" s="364"/>
      <c r="EU143" s="364"/>
      <c r="EV143" s="364"/>
      <c r="EW143" s="364"/>
      <c r="EX143" s="364"/>
      <c r="EY143" s="364"/>
      <c r="EZ143" s="364"/>
      <c r="FA143" s="364"/>
      <c r="FB143" s="364"/>
      <c r="FC143" s="364"/>
      <c r="FD143" s="364"/>
      <c r="FE143" s="364"/>
      <c r="FF143" s="364"/>
      <c r="FG143" s="364"/>
      <c r="FH143" s="364"/>
      <c r="FI143" s="364"/>
      <c r="FJ143" s="364"/>
      <c r="FK143" s="364"/>
      <c r="FL143" s="364"/>
      <c r="FM143" s="364"/>
      <c r="FN143" s="364"/>
      <c r="FO143" s="364"/>
      <c r="FP143" s="364"/>
      <c r="FQ143" s="364"/>
      <c r="FR143" s="364"/>
      <c r="FS143" s="364"/>
      <c r="FT143" s="364"/>
      <c r="FU143" s="364"/>
      <c r="FV143" s="364"/>
      <c r="FW143" s="364"/>
      <c r="FX143" s="364"/>
      <c r="FY143" s="364"/>
      <c r="FZ143" s="364"/>
      <c r="GA143" s="364"/>
      <c r="GB143" s="364"/>
      <c r="GC143" s="364"/>
      <c r="GD143" s="364"/>
      <c r="GE143" s="364"/>
      <c r="GF143" s="364"/>
      <c r="GG143" s="364"/>
      <c r="GH143" s="364"/>
      <c r="GI143" s="364"/>
      <c r="GJ143" s="364"/>
      <c r="GK143" s="364"/>
      <c r="GL143" s="364"/>
      <c r="GM143" s="364"/>
      <c r="GN143" s="364"/>
      <c r="GO143" s="364"/>
      <c r="GP143" s="364"/>
      <c r="GQ143" s="364"/>
      <c r="GR143" s="364"/>
      <c r="GS143" s="364"/>
      <c r="GT143" s="364"/>
      <c r="GU143" s="364"/>
      <c r="GV143" s="364"/>
      <c r="GW143" s="364"/>
      <c r="GX143" s="364"/>
      <c r="GY143" s="364"/>
      <c r="GZ143" s="364"/>
      <c r="HA143" s="364"/>
      <c r="HB143" s="364"/>
      <c r="HC143" s="364"/>
      <c r="HD143" s="364"/>
      <c r="HE143" s="364"/>
      <c r="HF143" s="364"/>
      <c r="HG143" s="364"/>
      <c r="HH143" s="364"/>
      <c r="HI143" s="364"/>
      <c r="HJ143" s="364"/>
      <c r="HK143" s="364"/>
      <c r="HL143" s="364"/>
      <c r="HM143" s="364"/>
      <c r="HN143" s="364"/>
      <c r="HO143" s="364"/>
      <c r="HP143" s="364"/>
      <c r="HQ143" s="364"/>
      <c r="HR143" s="364"/>
      <c r="HS143" s="364"/>
      <c r="HT143" s="364"/>
      <c r="HU143" s="364"/>
      <c r="HV143" s="364"/>
      <c r="HW143" s="364"/>
      <c r="HX143" s="364"/>
      <c r="HY143" s="364"/>
      <c r="HZ143" s="364"/>
      <c r="IA143" s="364"/>
      <c r="IB143" s="364"/>
      <c r="IC143" s="364"/>
      <c r="ID143" s="364"/>
      <c r="IE143" s="364"/>
      <c r="IF143" s="364"/>
      <c r="IG143" s="364"/>
      <c r="IH143" s="364"/>
      <c r="II143" s="364"/>
      <c r="IJ143" s="364"/>
      <c r="IK143" s="364"/>
      <c r="IL143" s="364"/>
      <c r="IM143" s="364"/>
      <c r="IN143" s="364"/>
      <c r="IO143" s="364"/>
      <c r="IP143" s="364"/>
      <c r="IQ143" s="364"/>
      <c r="IR143" s="364"/>
      <c r="IS143" s="364"/>
      <c r="IT143" s="364"/>
      <c r="IU143" s="364"/>
      <c r="IV143" s="364"/>
      <c r="IW143" s="364"/>
      <c r="IX143" s="364"/>
      <c r="IY143" s="364"/>
      <c r="IZ143" s="364"/>
      <c r="JA143" s="364"/>
      <c r="JB143" s="364"/>
      <c r="JC143" s="364"/>
      <c r="JD143" s="364"/>
      <c r="JE143" s="364"/>
      <c r="JF143" s="364"/>
      <c r="JG143" s="364"/>
      <c r="JH143" s="364"/>
      <c r="JI143" s="364"/>
      <c r="JJ143" s="364"/>
      <c r="JK143" s="364"/>
      <c r="JL143" s="364"/>
      <c r="JM143" s="364"/>
      <c r="JN143" s="364"/>
      <c r="JO143" s="364"/>
      <c r="JP143" s="364"/>
      <c r="JQ143" s="364"/>
      <c r="JR143" s="364"/>
      <c r="JS143" s="364"/>
      <c r="JT143" s="364"/>
      <c r="JU143" s="364"/>
      <c r="JV143" s="364"/>
      <c r="JW143" s="364"/>
      <c r="JX143" s="364"/>
      <c r="JY143" s="364"/>
      <c r="JZ143" s="364"/>
      <c r="KA143" s="364"/>
      <c r="KB143" s="364"/>
      <c r="KC143" s="364"/>
      <c r="KD143" s="364"/>
      <c r="KE143" s="364"/>
      <c r="KF143" s="364"/>
      <c r="KG143" s="364"/>
      <c r="KH143" s="364"/>
      <c r="KI143" s="364"/>
      <c r="KJ143" s="364"/>
      <c r="KK143" s="364"/>
      <c r="KL143" s="364"/>
      <c r="KM143" s="364"/>
      <c r="KN143" s="364"/>
      <c r="KO143" s="364"/>
      <c r="KP143" s="364"/>
      <c r="KQ143" s="364"/>
      <c r="KR143" s="364"/>
      <c r="KS143" s="364"/>
      <c r="KT143" s="364"/>
      <c r="KU143" s="364"/>
      <c r="KV143" s="364"/>
      <c r="KW143" s="364"/>
      <c r="KX143" s="364"/>
      <c r="KY143" s="364"/>
      <c r="KZ143" s="364"/>
      <c r="LA143" s="364"/>
      <c r="LB143" s="364"/>
      <c r="LC143" s="364"/>
      <c r="LD143" s="364"/>
      <c r="LE143" s="364"/>
      <c r="LF143" s="364"/>
      <c r="LG143" s="364"/>
      <c r="LH143" s="364"/>
      <c r="LI143" s="364"/>
      <c r="LJ143" s="364"/>
      <c r="LK143" s="364"/>
      <c r="LL143" s="364"/>
      <c r="LM143" s="364"/>
      <c r="LN143" s="364"/>
      <c r="LO143" s="364"/>
      <c r="LP143" s="364"/>
      <c r="LQ143" s="364"/>
      <c r="LR143" s="364"/>
      <c r="LS143" s="364"/>
      <c r="LT143" s="364"/>
      <c r="LU143" s="364"/>
      <c r="LV143" s="364"/>
      <c r="LW143" s="364"/>
      <c r="LX143" s="364"/>
      <c r="LY143" s="364"/>
      <c r="LZ143" s="364"/>
      <c r="MA143" s="364"/>
      <c r="MB143" s="364"/>
      <c r="MC143" s="364"/>
      <c r="MD143" s="364"/>
      <c r="ME143" s="364"/>
      <c r="MF143" s="364"/>
      <c r="MG143" s="364"/>
      <c r="MH143" s="364"/>
      <c r="MI143" s="364"/>
      <c r="MJ143" s="364"/>
      <c r="MK143" s="364"/>
      <c r="ML143" s="364"/>
      <c r="MM143" s="364"/>
      <c r="MN143" s="364"/>
      <c r="MO143" s="364"/>
      <c r="MP143" s="364"/>
      <c r="MQ143" s="364"/>
      <c r="MR143" s="364"/>
      <c r="MS143" s="364"/>
      <c r="MT143" s="364"/>
      <c r="MU143" s="364"/>
      <c r="MV143" s="364"/>
      <c r="MW143" s="364"/>
      <c r="MX143" s="364"/>
      <c r="MY143" s="364"/>
      <c r="MZ143" s="364"/>
      <c r="NA143" s="364"/>
      <c r="NB143" s="364"/>
      <c r="NC143" s="364"/>
      <c r="ND143" s="364"/>
      <c r="NE143" s="364"/>
      <c r="NF143" s="364"/>
      <c r="NG143" s="364"/>
      <c r="NH143" s="364"/>
      <c r="NI143" s="364"/>
      <c r="NJ143" s="364"/>
      <c r="NK143" s="364"/>
      <c r="NL143" s="364"/>
      <c r="NM143" s="364"/>
      <c r="NN143" s="364"/>
      <c r="NO143" s="364"/>
      <c r="NP143" s="364"/>
      <c r="NQ143" s="364"/>
      <c r="NR143" s="364"/>
      <c r="NS143" s="364"/>
      <c r="NT143" s="364"/>
      <c r="NU143" s="364"/>
      <c r="NV143" s="364"/>
      <c r="NW143" s="364"/>
      <c r="NX143" s="364"/>
      <c r="NY143" s="364"/>
      <c r="NZ143" s="364"/>
      <c r="OA143" s="364"/>
      <c r="OB143" s="364"/>
      <c r="OC143" s="364"/>
      <c r="OD143" s="364"/>
      <c r="OE143" s="364"/>
      <c r="OF143" s="364"/>
      <c r="OG143" s="364"/>
      <c r="OH143" s="364"/>
      <c r="OI143" s="364"/>
      <c r="OJ143" s="364"/>
      <c r="OK143" s="364"/>
      <c r="OL143" s="364"/>
      <c r="OM143" s="364"/>
      <c r="ON143" s="364"/>
      <c r="OO143" s="364"/>
      <c r="OP143" s="364"/>
      <c r="OQ143" s="364"/>
      <c r="OR143" s="364"/>
      <c r="OS143" s="364"/>
      <c r="OT143" s="364"/>
      <c r="OU143" s="364"/>
      <c r="OV143" s="364"/>
      <c r="OW143" s="364"/>
      <c r="OX143" s="364"/>
      <c r="OY143" s="364"/>
      <c r="OZ143" s="364"/>
      <c r="PA143" s="364"/>
      <c r="PB143" s="364"/>
      <c r="PC143" s="364"/>
      <c r="PD143" s="364"/>
      <c r="PE143" s="364"/>
      <c r="PF143" s="364"/>
      <c r="PG143" s="364"/>
      <c r="PH143" s="364"/>
      <c r="PI143" s="364"/>
      <c r="PJ143" s="364"/>
      <c r="PK143" s="364"/>
      <c r="PL143" s="364"/>
      <c r="PM143" s="364"/>
    </row>
    <row r="144" spans="1:429" ht="15">
      <c r="A144" s="363" t="s">
        <v>713</v>
      </c>
      <c r="B144" s="364">
        <f t="shared" si="156"/>
        <v>0</v>
      </c>
      <c r="C144" s="364">
        <f t="shared" si="157"/>
        <v>0</v>
      </c>
      <c r="D144" s="364">
        <f t="shared" si="158"/>
        <v>0</v>
      </c>
      <c r="E144" s="364">
        <f t="shared" si="159"/>
        <v>0</v>
      </c>
      <c r="F144" s="364">
        <f t="shared" si="160"/>
        <v>0</v>
      </c>
      <c r="G144" s="364">
        <f t="shared" si="161"/>
        <v>0</v>
      </c>
      <c r="H144" s="364">
        <f t="shared" si="162"/>
        <v>0</v>
      </c>
      <c r="I144" s="364">
        <f t="shared" si="163"/>
        <v>0</v>
      </c>
      <c r="J144" s="364">
        <f t="shared" si="164"/>
        <v>0</v>
      </c>
      <c r="K144" s="364">
        <f t="shared" si="165"/>
        <v>0</v>
      </c>
      <c r="L144" s="364">
        <f t="shared" si="166"/>
        <v>0</v>
      </c>
      <c r="M144" s="364">
        <f t="shared" si="167"/>
        <v>0</v>
      </c>
      <c r="N144" s="364">
        <f t="shared" si="168"/>
        <v>0</v>
      </c>
      <c r="O144" s="364">
        <f t="shared" si="169"/>
        <v>0</v>
      </c>
      <c r="P144" s="364">
        <f t="shared" si="170"/>
        <v>0</v>
      </c>
      <c r="Q144" s="364">
        <f t="shared" si="171"/>
        <v>0</v>
      </c>
      <c r="R144" s="364">
        <f t="shared" si="172"/>
        <v>0</v>
      </c>
      <c r="S144" s="364">
        <f t="shared" si="173"/>
        <v>0</v>
      </c>
      <c r="T144" s="364">
        <f t="shared" si="174"/>
        <v>0</v>
      </c>
      <c r="U144" s="364">
        <f t="shared" si="175"/>
        <v>0</v>
      </c>
      <c r="V144" s="364">
        <f t="shared" si="176"/>
        <v>0</v>
      </c>
      <c r="W144" s="364">
        <f t="shared" si="177"/>
        <v>0</v>
      </c>
      <c r="X144" s="364">
        <f t="shared" si="178"/>
        <v>0</v>
      </c>
      <c r="Y144" s="364">
        <f t="shared" si="179"/>
        <v>0</v>
      </c>
      <c r="Z144" s="364">
        <f t="shared" si="180"/>
        <v>0</v>
      </c>
      <c r="AA144" s="364">
        <f t="shared" si="181"/>
        <v>0</v>
      </c>
      <c r="AB144" s="364">
        <f t="shared" si="182"/>
        <v>0</v>
      </c>
      <c r="AC144" s="364">
        <f t="shared" si="183"/>
        <v>0</v>
      </c>
      <c r="AD144" s="364">
        <f t="shared" si="184"/>
        <v>0</v>
      </c>
      <c r="AE144" s="364">
        <f t="shared" si="185"/>
        <v>0</v>
      </c>
      <c r="AF144" s="364">
        <f t="shared" si="186"/>
        <v>0</v>
      </c>
      <c r="AG144" s="364"/>
      <c r="AH144" s="364"/>
      <c r="AI144" s="364"/>
      <c r="AJ144" s="364"/>
      <c r="AK144" s="364"/>
      <c r="AL144" s="364"/>
      <c r="AM144" s="364"/>
      <c r="AN144" s="364"/>
      <c r="AO144" s="364"/>
      <c r="AP144" s="364"/>
      <c r="AQ144" s="364"/>
      <c r="AR144" s="364"/>
      <c r="AS144" s="364"/>
      <c r="AT144" s="364"/>
      <c r="AU144" s="364"/>
      <c r="AV144" s="364"/>
      <c r="AW144" s="364"/>
      <c r="AX144" s="364"/>
      <c r="AY144" s="364"/>
      <c r="AZ144" s="364"/>
      <c r="BA144" s="364"/>
      <c r="BB144" s="364"/>
      <c r="BC144" s="364"/>
      <c r="BD144" s="364"/>
      <c r="BE144" s="364"/>
      <c r="BF144" s="364"/>
      <c r="BG144" s="364"/>
      <c r="BH144" s="364"/>
      <c r="BI144" s="364"/>
      <c r="BJ144" s="364"/>
      <c r="BK144" s="364"/>
      <c r="BL144" s="364"/>
      <c r="BM144" s="364"/>
      <c r="BN144" s="364"/>
      <c r="BO144" s="364"/>
      <c r="BP144" s="364"/>
      <c r="BQ144" s="364"/>
      <c r="BR144" s="364"/>
      <c r="BS144" s="364"/>
      <c r="BT144" s="364"/>
      <c r="BU144" s="364"/>
      <c r="BV144" s="364"/>
      <c r="BW144" s="364"/>
      <c r="BX144" s="364"/>
      <c r="BY144" s="364"/>
      <c r="BZ144" s="364"/>
      <c r="CA144" s="364"/>
      <c r="CB144" s="364"/>
      <c r="CC144" s="364"/>
      <c r="CD144" s="364"/>
      <c r="CE144" s="364"/>
      <c r="CF144" s="364"/>
      <c r="CG144" s="364"/>
      <c r="CH144" s="364"/>
      <c r="CI144" s="364"/>
      <c r="CJ144" s="364"/>
      <c r="CK144" s="364"/>
      <c r="CL144" s="364"/>
      <c r="CM144" s="364"/>
      <c r="CN144" s="364"/>
      <c r="CO144" s="364"/>
      <c r="CP144" s="364"/>
      <c r="CQ144" s="364"/>
      <c r="CR144" s="364"/>
      <c r="CS144" s="364"/>
      <c r="CT144" s="364"/>
      <c r="CU144" s="364"/>
      <c r="CV144" s="364"/>
      <c r="CW144" s="364"/>
      <c r="CX144" s="364"/>
      <c r="CY144" s="364"/>
      <c r="CZ144" s="364"/>
      <c r="DA144" s="364"/>
      <c r="DB144" s="364"/>
      <c r="DC144" s="364"/>
      <c r="DD144" s="364"/>
      <c r="DE144" s="364"/>
      <c r="DF144" s="364"/>
      <c r="DG144" s="364"/>
      <c r="DH144" s="364"/>
      <c r="DI144" s="364"/>
      <c r="DJ144" s="364"/>
      <c r="DK144" s="364"/>
      <c r="DL144" s="364"/>
      <c r="DM144" s="364"/>
      <c r="DN144" s="364"/>
      <c r="DO144" s="364"/>
      <c r="DP144" s="364"/>
      <c r="DQ144" s="364"/>
      <c r="DR144" s="364"/>
      <c r="DS144" s="364"/>
      <c r="DT144" s="364"/>
      <c r="DU144" s="364"/>
      <c r="DV144" s="364"/>
      <c r="DW144" s="364"/>
      <c r="DX144" s="364"/>
      <c r="DY144" s="364"/>
      <c r="DZ144" s="364"/>
      <c r="EA144" s="364"/>
      <c r="EB144" s="364"/>
      <c r="EC144" s="364"/>
      <c r="ED144" s="364"/>
      <c r="EE144" s="364"/>
      <c r="EF144" s="364"/>
      <c r="EG144" s="364"/>
      <c r="EH144" s="364"/>
      <c r="EI144" s="364"/>
      <c r="EJ144" s="364"/>
      <c r="EK144" s="364"/>
      <c r="EL144" s="364"/>
      <c r="EM144" s="364"/>
      <c r="EN144" s="364"/>
      <c r="EO144" s="364"/>
      <c r="EP144" s="364"/>
      <c r="EQ144" s="364"/>
      <c r="ER144" s="364"/>
      <c r="ES144" s="364"/>
      <c r="ET144" s="364"/>
      <c r="EU144" s="364"/>
      <c r="EV144" s="364"/>
      <c r="EW144" s="364"/>
      <c r="EX144" s="364"/>
      <c r="EY144" s="364"/>
      <c r="EZ144" s="364"/>
      <c r="FA144" s="364"/>
      <c r="FB144" s="364"/>
      <c r="FC144" s="364"/>
      <c r="FD144" s="364"/>
      <c r="FE144" s="364"/>
      <c r="FF144" s="364"/>
      <c r="FG144" s="364"/>
      <c r="FH144" s="364"/>
      <c r="FI144" s="364"/>
      <c r="FJ144" s="364"/>
      <c r="FK144" s="364"/>
      <c r="FL144" s="364"/>
      <c r="FM144" s="364"/>
      <c r="FN144" s="364"/>
      <c r="FO144" s="364"/>
      <c r="FP144" s="364"/>
      <c r="FQ144" s="364"/>
      <c r="FR144" s="364"/>
      <c r="FS144" s="364"/>
      <c r="FT144" s="364"/>
      <c r="FU144" s="364"/>
      <c r="FV144" s="364"/>
      <c r="FW144" s="364"/>
      <c r="FX144" s="364"/>
      <c r="FY144" s="364"/>
      <c r="FZ144" s="364"/>
      <c r="GA144" s="364"/>
      <c r="GB144" s="364"/>
      <c r="GC144" s="364"/>
      <c r="GD144" s="364"/>
      <c r="GE144" s="364"/>
      <c r="GF144" s="364"/>
      <c r="GG144" s="364"/>
      <c r="GH144" s="364"/>
      <c r="GI144" s="364"/>
      <c r="GJ144" s="364"/>
      <c r="GK144" s="364"/>
      <c r="GL144" s="364"/>
      <c r="GM144" s="364"/>
      <c r="GN144" s="364"/>
      <c r="GO144" s="364"/>
      <c r="GP144" s="364"/>
      <c r="GQ144" s="364"/>
      <c r="GR144" s="364"/>
      <c r="GS144" s="364"/>
      <c r="GT144" s="364"/>
      <c r="GU144" s="364"/>
      <c r="GV144" s="364"/>
      <c r="GW144" s="364"/>
      <c r="GX144" s="364"/>
      <c r="GY144" s="364"/>
      <c r="GZ144" s="364"/>
      <c r="HA144" s="364"/>
      <c r="HB144" s="364"/>
      <c r="HC144" s="364"/>
      <c r="HD144" s="364"/>
      <c r="HE144" s="364"/>
      <c r="HF144" s="364"/>
      <c r="HG144" s="364"/>
      <c r="HH144" s="364"/>
      <c r="HI144" s="364"/>
      <c r="HJ144" s="364"/>
      <c r="HK144" s="364"/>
      <c r="HL144" s="364"/>
      <c r="HM144" s="364"/>
      <c r="HN144" s="364"/>
      <c r="HO144" s="364"/>
      <c r="HP144" s="364"/>
      <c r="HQ144" s="364"/>
      <c r="HR144" s="364"/>
      <c r="HS144" s="364"/>
      <c r="HT144" s="364"/>
      <c r="HU144" s="364"/>
      <c r="HV144" s="364"/>
      <c r="HW144" s="364"/>
      <c r="HX144" s="364"/>
      <c r="HY144" s="364"/>
      <c r="HZ144" s="364"/>
      <c r="IA144" s="364"/>
      <c r="IB144" s="364"/>
      <c r="IC144" s="364"/>
      <c r="ID144" s="364"/>
      <c r="IE144" s="364"/>
      <c r="IF144" s="364"/>
      <c r="IG144" s="364"/>
      <c r="IH144" s="364"/>
      <c r="II144" s="364"/>
      <c r="IJ144" s="364"/>
      <c r="IK144" s="364"/>
      <c r="IL144" s="364"/>
      <c r="IM144" s="364"/>
      <c r="IN144" s="364"/>
      <c r="IO144" s="364"/>
      <c r="IP144" s="364"/>
      <c r="IQ144" s="364"/>
      <c r="IR144" s="364"/>
      <c r="IS144" s="364"/>
      <c r="IT144" s="364"/>
      <c r="IU144" s="364"/>
      <c r="IV144" s="364"/>
      <c r="IW144" s="364"/>
      <c r="IX144" s="364"/>
      <c r="IY144" s="364"/>
      <c r="IZ144" s="364"/>
      <c r="JA144" s="364"/>
      <c r="JB144" s="364"/>
      <c r="JC144" s="364"/>
      <c r="JD144" s="364"/>
      <c r="JE144" s="364"/>
      <c r="JF144" s="364"/>
      <c r="JG144" s="364"/>
      <c r="JH144" s="364"/>
      <c r="JI144" s="364"/>
      <c r="JJ144" s="364"/>
      <c r="JK144" s="364"/>
      <c r="JL144" s="364"/>
      <c r="JM144" s="364"/>
      <c r="JN144" s="364"/>
      <c r="JO144" s="364"/>
      <c r="JP144" s="364"/>
      <c r="JQ144" s="364"/>
      <c r="JR144" s="364"/>
      <c r="JS144" s="364"/>
      <c r="JT144" s="364"/>
      <c r="JU144" s="364"/>
      <c r="JV144" s="364"/>
      <c r="JW144" s="364"/>
      <c r="JX144" s="364"/>
      <c r="JY144" s="364"/>
      <c r="JZ144" s="364"/>
      <c r="KA144" s="364"/>
      <c r="KB144" s="364"/>
      <c r="KC144" s="364"/>
      <c r="KD144" s="364"/>
      <c r="KE144" s="364"/>
      <c r="KF144" s="364"/>
      <c r="KG144" s="364"/>
      <c r="KH144" s="364"/>
      <c r="KI144" s="364"/>
      <c r="KJ144" s="364"/>
      <c r="KK144" s="364"/>
      <c r="KL144" s="364"/>
      <c r="KM144" s="364"/>
      <c r="KN144" s="364"/>
      <c r="KO144" s="364"/>
      <c r="KP144" s="364"/>
      <c r="KQ144" s="364"/>
      <c r="KR144" s="364"/>
      <c r="KS144" s="364"/>
      <c r="KT144" s="364"/>
      <c r="KU144" s="364"/>
      <c r="KV144" s="364"/>
      <c r="KW144" s="364"/>
      <c r="KX144" s="364"/>
      <c r="KY144" s="364"/>
      <c r="KZ144" s="364"/>
      <c r="LA144" s="364"/>
      <c r="LB144" s="364"/>
      <c r="LC144" s="364"/>
      <c r="LD144" s="364"/>
      <c r="LE144" s="364"/>
      <c r="LF144" s="364"/>
      <c r="LG144" s="364"/>
      <c r="LH144" s="364"/>
      <c r="LI144" s="364"/>
      <c r="LJ144" s="364"/>
      <c r="LK144" s="364"/>
      <c r="LL144" s="364"/>
      <c r="LM144" s="364"/>
      <c r="LN144" s="364"/>
      <c r="LO144" s="364"/>
      <c r="LP144" s="364"/>
      <c r="LQ144" s="364"/>
      <c r="LR144" s="364"/>
      <c r="LS144" s="364"/>
      <c r="LT144" s="364"/>
      <c r="LU144" s="364"/>
      <c r="LV144" s="364"/>
      <c r="LW144" s="364"/>
      <c r="LX144" s="364"/>
      <c r="LY144" s="364"/>
      <c r="LZ144" s="364"/>
      <c r="MA144" s="364"/>
      <c r="MB144" s="364"/>
      <c r="MC144" s="364"/>
      <c r="MD144" s="364"/>
      <c r="ME144" s="364"/>
      <c r="MF144" s="364"/>
      <c r="MG144" s="364"/>
      <c r="MH144" s="364"/>
      <c r="MI144" s="364"/>
      <c r="MJ144" s="364"/>
      <c r="MK144" s="364"/>
      <c r="ML144" s="364"/>
      <c r="MM144" s="364"/>
      <c r="MN144" s="364"/>
      <c r="MO144" s="364"/>
      <c r="MP144" s="364"/>
      <c r="MQ144" s="364"/>
      <c r="MR144" s="364"/>
      <c r="MS144" s="364"/>
      <c r="MT144" s="364"/>
      <c r="MU144" s="364"/>
      <c r="MV144" s="364"/>
      <c r="MW144" s="364"/>
      <c r="MX144" s="364"/>
      <c r="MY144" s="364"/>
      <c r="MZ144" s="364"/>
      <c r="NA144" s="364"/>
      <c r="NB144" s="364"/>
      <c r="NC144" s="364"/>
      <c r="ND144" s="364"/>
      <c r="NE144" s="364"/>
      <c r="NF144" s="364"/>
      <c r="NG144" s="364"/>
      <c r="NH144" s="364"/>
      <c r="NI144" s="364"/>
      <c r="NJ144" s="364"/>
      <c r="NK144" s="364"/>
      <c r="NL144" s="364"/>
      <c r="NM144" s="364"/>
      <c r="NN144" s="364"/>
      <c r="NO144" s="364"/>
      <c r="NP144" s="364"/>
      <c r="NQ144" s="364"/>
      <c r="NR144" s="364"/>
      <c r="NS144" s="364"/>
      <c r="NT144" s="364"/>
      <c r="NU144" s="364"/>
      <c r="NV144" s="364"/>
      <c r="NW144" s="364"/>
      <c r="NX144" s="364"/>
      <c r="NY144" s="364"/>
      <c r="NZ144" s="364"/>
      <c r="OA144" s="364"/>
      <c r="OB144" s="364"/>
      <c r="OC144" s="364"/>
      <c r="OD144" s="364"/>
      <c r="OE144" s="364"/>
      <c r="OF144" s="364"/>
      <c r="OG144" s="364"/>
      <c r="OH144" s="364"/>
      <c r="OI144" s="364"/>
      <c r="OJ144" s="364"/>
      <c r="OK144" s="364"/>
      <c r="OL144" s="364"/>
      <c r="OM144" s="364"/>
      <c r="ON144" s="364"/>
      <c r="OO144" s="364"/>
      <c r="OP144" s="364"/>
      <c r="OQ144" s="364"/>
      <c r="OR144" s="364"/>
      <c r="OS144" s="364"/>
      <c r="OT144" s="364"/>
      <c r="OU144" s="364"/>
      <c r="OV144" s="364"/>
      <c r="OW144" s="364"/>
      <c r="OX144" s="364"/>
      <c r="OY144" s="364"/>
      <c r="OZ144" s="364"/>
      <c r="PA144" s="364"/>
      <c r="PB144" s="364"/>
      <c r="PC144" s="364"/>
      <c r="PD144" s="364"/>
      <c r="PE144" s="364"/>
      <c r="PF144" s="364"/>
      <c r="PG144" s="364"/>
      <c r="PH144" s="364"/>
      <c r="PI144" s="364"/>
      <c r="PJ144" s="364"/>
      <c r="PK144" s="364"/>
      <c r="PL144" s="364"/>
      <c r="PM144" s="364"/>
    </row>
    <row r="145" spans="1:429" ht="15">
      <c r="A145" s="363" t="s">
        <v>714</v>
      </c>
      <c r="B145" s="364">
        <f t="shared" si="156"/>
        <v>0</v>
      </c>
      <c r="C145" s="364">
        <f t="shared" si="157"/>
        <v>0</v>
      </c>
      <c r="D145" s="364">
        <f t="shared" si="158"/>
        <v>0</v>
      </c>
      <c r="E145" s="364">
        <f t="shared" si="159"/>
        <v>0</v>
      </c>
      <c r="F145" s="364">
        <f t="shared" si="160"/>
        <v>0</v>
      </c>
      <c r="G145" s="364">
        <f t="shared" si="161"/>
        <v>0</v>
      </c>
      <c r="H145" s="364">
        <f t="shared" si="162"/>
        <v>0</v>
      </c>
      <c r="I145" s="364">
        <f t="shared" si="163"/>
        <v>0</v>
      </c>
      <c r="J145" s="364">
        <f t="shared" si="164"/>
        <v>0</v>
      </c>
      <c r="K145" s="364">
        <f t="shared" si="165"/>
        <v>0</v>
      </c>
      <c r="L145" s="364">
        <f t="shared" si="166"/>
        <v>0</v>
      </c>
      <c r="M145" s="364">
        <f t="shared" si="167"/>
        <v>0</v>
      </c>
      <c r="N145" s="364">
        <f t="shared" si="168"/>
        <v>0</v>
      </c>
      <c r="O145" s="364">
        <f t="shared" si="169"/>
        <v>0</v>
      </c>
      <c r="P145" s="364">
        <f t="shared" si="170"/>
        <v>0</v>
      </c>
      <c r="Q145" s="364">
        <f t="shared" si="171"/>
        <v>0</v>
      </c>
      <c r="R145" s="364">
        <f t="shared" si="172"/>
        <v>0</v>
      </c>
      <c r="S145" s="364">
        <f t="shared" si="173"/>
        <v>0</v>
      </c>
      <c r="T145" s="364">
        <f t="shared" si="174"/>
        <v>0</v>
      </c>
      <c r="U145" s="364">
        <f t="shared" si="175"/>
        <v>0</v>
      </c>
      <c r="V145" s="364">
        <f t="shared" si="176"/>
        <v>0</v>
      </c>
      <c r="W145" s="364">
        <f t="shared" si="177"/>
        <v>0</v>
      </c>
      <c r="X145" s="364">
        <f t="shared" si="178"/>
        <v>0</v>
      </c>
      <c r="Y145" s="364">
        <f t="shared" si="179"/>
        <v>0</v>
      </c>
      <c r="Z145" s="364">
        <f t="shared" si="180"/>
        <v>0</v>
      </c>
      <c r="AA145" s="364">
        <f t="shared" si="181"/>
        <v>0</v>
      </c>
      <c r="AB145" s="364">
        <f t="shared" si="182"/>
        <v>0</v>
      </c>
      <c r="AC145" s="364">
        <f t="shared" si="183"/>
        <v>0</v>
      </c>
      <c r="AD145" s="364">
        <f t="shared" si="184"/>
        <v>0</v>
      </c>
      <c r="AE145" s="364">
        <f t="shared" si="185"/>
        <v>0</v>
      </c>
      <c r="AF145" s="364">
        <f t="shared" si="186"/>
        <v>0</v>
      </c>
      <c r="AG145" s="364"/>
      <c r="AH145" s="364"/>
      <c r="AI145" s="364"/>
      <c r="AJ145" s="364"/>
      <c r="AK145" s="364"/>
      <c r="AL145" s="364"/>
      <c r="AM145" s="364"/>
      <c r="AN145" s="364"/>
      <c r="AO145" s="364"/>
      <c r="AP145" s="364"/>
      <c r="AQ145" s="364"/>
      <c r="AR145" s="364"/>
      <c r="AS145" s="364"/>
      <c r="AT145" s="364"/>
      <c r="AU145" s="364"/>
      <c r="AV145" s="364"/>
      <c r="AW145" s="364"/>
      <c r="AX145" s="364"/>
      <c r="AY145" s="364"/>
      <c r="AZ145" s="364"/>
      <c r="BA145" s="364"/>
      <c r="BB145" s="364"/>
      <c r="BC145" s="364"/>
      <c r="BD145" s="364"/>
      <c r="BE145" s="364"/>
      <c r="BF145" s="364"/>
      <c r="BG145" s="364"/>
      <c r="BH145" s="364"/>
      <c r="BI145" s="364"/>
      <c r="BJ145" s="364"/>
      <c r="BK145" s="364"/>
      <c r="BL145" s="364"/>
      <c r="BM145" s="364"/>
      <c r="BN145" s="364"/>
      <c r="BO145" s="364"/>
      <c r="BP145" s="364"/>
      <c r="BQ145" s="364"/>
      <c r="BR145" s="364"/>
      <c r="BS145" s="364"/>
      <c r="BT145" s="364"/>
      <c r="BU145" s="364"/>
      <c r="BV145" s="364"/>
      <c r="BW145" s="364"/>
      <c r="BX145" s="364"/>
      <c r="BY145" s="364"/>
      <c r="BZ145" s="364"/>
      <c r="CA145" s="364"/>
      <c r="CB145" s="364"/>
      <c r="CC145" s="364"/>
      <c r="CD145" s="364"/>
      <c r="CE145" s="364"/>
      <c r="CF145" s="364"/>
      <c r="CG145" s="364"/>
      <c r="CH145" s="364"/>
      <c r="CI145" s="364"/>
      <c r="CJ145" s="364"/>
      <c r="CK145" s="364"/>
      <c r="CL145" s="364"/>
      <c r="CM145" s="364"/>
      <c r="CN145" s="364"/>
      <c r="CO145" s="364"/>
      <c r="CP145" s="364"/>
      <c r="CQ145" s="364"/>
      <c r="CR145" s="364"/>
      <c r="CS145" s="364"/>
      <c r="CT145" s="364"/>
      <c r="CU145" s="364"/>
      <c r="CV145" s="364"/>
      <c r="CW145" s="364"/>
      <c r="CX145" s="364"/>
      <c r="CY145" s="364"/>
      <c r="CZ145" s="364"/>
      <c r="DA145" s="364"/>
      <c r="DB145" s="364"/>
      <c r="DC145" s="364"/>
      <c r="DD145" s="364"/>
      <c r="DE145" s="364"/>
      <c r="DF145" s="364"/>
      <c r="DG145" s="364"/>
      <c r="DH145" s="364"/>
      <c r="DI145" s="364"/>
      <c r="DJ145" s="364"/>
      <c r="DK145" s="364"/>
      <c r="DL145" s="364"/>
      <c r="DM145" s="364"/>
      <c r="DN145" s="364"/>
      <c r="DO145" s="364"/>
      <c r="DP145" s="364"/>
      <c r="DQ145" s="364"/>
      <c r="DR145" s="364"/>
      <c r="DS145" s="364"/>
      <c r="DT145" s="364"/>
      <c r="DU145" s="364"/>
      <c r="DV145" s="364"/>
      <c r="DW145" s="364"/>
      <c r="DX145" s="364"/>
      <c r="DY145" s="364"/>
      <c r="DZ145" s="364"/>
      <c r="EA145" s="364"/>
      <c r="EB145" s="364"/>
      <c r="EC145" s="364"/>
      <c r="ED145" s="364"/>
      <c r="EE145" s="364"/>
      <c r="EF145" s="364"/>
      <c r="EG145" s="364"/>
      <c r="EH145" s="364"/>
      <c r="EI145" s="364"/>
      <c r="EJ145" s="364"/>
      <c r="EK145" s="364"/>
      <c r="EL145" s="364"/>
      <c r="EM145" s="364"/>
      <c r="EN145" s="364"/>
      <c r="EO145" s="364"/>
      <c r="EP145" s="364"/>
      <c r="EQ145" s="364"/>
      <c r="ER145" s="364"/>
      <c r="ES145" s="364"/>
      <c r="ET145" s="364"/>
      <c r="EU145" s="364"/>
      <c r="EV145" s="364"/>
      <c r="EW145" s="364"/>
      <c r="EX145" s="364"/>
      <c r="EY145" s="364"/>
      <c r="EZ145" s="364"/>
      <c r="FA145" s="364"/>
      <c r="FB145" s="364"/>
      <c r="FC145" s="364"/>
      <c r="FD145" s="364"/>
      <c r="FE145" s="364"/>
      <c r="FF145" s="364"/>
      <c r="FG145" s="364"/>
      <c r="FH145" s="364"/>
      <c r="FI145" s="364"/>
      <c r="FJ145" s="364"/>
      <c r="FK145" s="364"/>
      <c r="FL145" s="364"/>
      <c r="FM145" s="364"/>
      <c r="FN145" s="364"/>
      <c r="FO145" s="364"/>
      <c r="FP145" s="364"/>
      <c r="FQ145" s="364"/>
      <c r="FR145" s="364"/>
      <c r="FS145" s="364"/>
      <c r="FT145" s="364"/>
      <c r="FU145" s="364"/>
      <c r="FV145" s="364"/>
      <c r="FW145" s="364"/>
      <c r="FX145" s="364"/>
      <c r="FY145" s="364"/>
      <c r="FZ145" s="364"/>
      <c r="GA145" s="364"/>
      <c r="GB145" s="364"/>
      <c r="GC145" s="364"/>
      <c r="GD145" s="364"/>
      <c r="GE145" s="364"/>
      <c r="GF145" s="364"/>
      <c r="GG145" s="364"/>
      <c r="GH145" s="364"/>
      <c r="GI145" s="364"/>
      <c r="GJ145" s="364"/>
      <c r="GK145" s="364"/>
      <c r="GL145" s="364"/>
      <c r="GM145" s="364"/>
      <c r="GN145" s="364"/>
      <c r="GO145" s="364"/>
      <c r="GP145" s="364"/>
      <c r="GQ145" s="364"/>
      <c r="GR145" s="364"/>
      <c r="GS145" s="364"/>
      <c r="GT145" s="364"/>
      <c r="GU145" s="364"/>
      <c r="GV145" s="364"/>
      <c r="GW145" s="364"/>
      <c r="GX145" s="364"/>
      <c r="GY145" s="364"/>
      <c r="GZ145" s="364"/>
      <c r="HA145" s="364"/>
      <c r="HB145" s="364"/>
      <c r="HC145" s="364"/>
      <c r="HD145" s="364"/>
      <c r="HE145" s="364"/>
      <c r="HF145" s="364"/>
      <c r="HG145" s="364"/>
      <c r="HH145" s="364"/>
      <c r="HI145" s="364"/>
      <c r="HJ145" s="364"/>
      <c r="HK145" s="364"/>
      <c r="HL145" s="364"/>
      <c r="HM145" s="364"/>
      <c r="HN145" s="364"/>
      <c r="HO145" s="364"/>
      <c r="HP145" s="364"/>
      <c r="HQ145" s="364"/>
      <c r="HR145" s="364"/>
      <c r="HS145" s="364"/>
      <c r="HT145" s="364"/>
      <c r="HU145" s="364"/>
      <c r="HV145" s="364"/>
      <c r="HW145" s="364"/>
      <c r="HX145" s="364"/>
      <c r="HY145" s="364"/>
      <c r="HZ145" s="364"/>
      <c r="IA145" s="364"/>
      <c r="IB145" s="364"/>
      <c r="IC145" s="364"/>
      <c r="ID145" s="364"/>
      <c r="IE145" s="364"/>
      <c r="IF145" s="364"/>
      <c r="IG145" s="364"/>
      <c r="IH145" s="364"/>
      <c r="II145" s="364"/>
      <c r="IJ145" s="364"/>
      <c r="IK145" s="364"/>
      <c r="IL145" s="364"/>
      <c r="IM145" s="364"/>
      <c r="IN145" s="364"/>
      <c r="IO145" s="364"/>
      <c r="IP145" s="364"/>
      <c r="IQ145" s="364"/>
      <c r="IR145" s="364"/>
      <c r="IS145" s="364"/>
      <c r="IT145" s="364"/>
      <c r="IU145" s="364"/>
      <c r="IV145" s="364"/>
      <c r="IW145" s="364"/>
      <c r="IX145" s="364"/>
      <c r="IY145" s="364"/>
      <c r="IZ145" s="364"/>
      <c r="JA145" s="364"/>
      <c r="JB145" s="364"/>
      <c r="JC145" s="364"/>
      <c r="JD145" s="364"/>
      <c r="JE145" s="364"/>
      <c r="JF145" s="364"/>
      <c r="JG145" s="364"/>
      <c r="JH145" s="364"/>
      <c r="JI145" s="364"/>
      <c r="JJ145" s="364"/>
      <c r="JK145" s="364"/>
      <c r="JL145" s="364"/>
      <c r="JM145" s="364"/>
      <c r="JN145" s="364"/>
      <c r="JO145" s="364"/>
      <c r="JP145" s="364"/>
      <c r="JQ145" s="364"/>
      <c r="JR145" s="364"/>
      <c r="JS145" s="364"/>
      <c r="JT145" s="364"/>
      <c r="JU145" s="364"/>
      <c r="JV145" s="364"/>
      <c r="JW145" s="364"/>
      <c r="JX145" s="364"/>
      <c r="JY145" s="364"/>
      <c r="JZ145" s="364"/>
      <c r="KA145" s="364"/>
      <c r="KB145" s="364"/>
      <c r="KC145" s="364"/>
      <c r="KD145" s="364"/>
      <c r="KE145" s="364"/>
      <c r="KF145" s="364"/>
      <c r="KG145" s="364"/>
      <c r="KH145" s="364"/>
      <c r="KI145" s="364"/>
      <c r="KJ145" s="364"/>
      <c r="KK145" s="364"/>
      <c r="KL145" s="364"/>
      <c r="KM145" s="364"/>
      <c r="KN145" s="364"/>
      <c r="KO145" s="364"/>
      <c r="KP145" s="364"/>
      <c r="KQ145" s="364"/>
      <c r="KR145" s="364"/>
      <c r="KS145" s="364"/>
      <c r="KT145" s="364"/>
      <c r="KU145" s="364"/>
      <c r="KV145" s="364"/>
      <c r="KW145" s="364"/>
      <c r="KX145" s="364"/>
      <c r="KY145" s="364"/>
      <c r="KZ145" s="364"/>
      <c r="LA145" s="364"/>
      <c r="LB145" s="364"/>
      <c r="LC145" s="364"/>
      <c r="LD145" s="364"/>
      <c r="LE145" s="364"/>
      <c r="LF145" s="364"/>
      <c r="LG145" s="364"/>
      <c r="LH145" s="364"/>
      <c r="LI145" s="364"/>
      <c r="LJ145" s="364"/>
      <c r="LK145" s="364"/>
      <c r="LL145" s="364"/>
      <c r="LM145" s="364"/>
      <c r="LN145" s="364"/>
      <c r="LO145" s="364"/>
      <c r="LP145" s="364"/>
      <c r="LQ145" s="364"/>
      <c r="LR145" s="364"/>
      <c r="LS145" s="364"/>
      <c r="LT145" s="364"/>
      <c r="LU145" s="364"/>
      <c r="LV145" s="364"/>
      <c r="LW145" s="364"/>
      <c r="LX145" s="364"/>
      <c r="LY145" s="364"/>
      <c r="LZ145" s="364"/>
      <c r="MA145" s="364"/>
      <c r="MB145" s="364"/>
      <c r="MC145" s="364"/>
      <c r="MD145" s="364"/>
      <c r="ME145" s="364"/>
      <c r="MF145" s="364"/>
      <c r="MG145" s="364"/>
      <c r="MH145" s="364"/>
      <c r="MI145" s="364"/>
      <c r="MJ145" s="364"/>
      <c r="MK145" s="364"/>
      <c r="ML145" s="364"/>
      <c r="MM145" s="364"/>
      <c r="MN145" s="364"/>
      <c r="MO145" s="364"/>
      <c r="MP145" s="364"/>
      <c r="MQ145" s="364"/>
      <c r="MR145" s="364"/>
      <c r="MS145" s="364"/>
      <c r="MT145" s="364"/>
      <c r="MU145" s="364"/>
      <c r="MV145" s="364"/>
      <c r="MW145" s="364"/>
      <c r="MX145" s="364"/>
      <c r="MY145" s="364"/>
      <c r="MZ145" s="364"/>
      <c r="NA145" s="364"/>
      <c r="NB145" s="364"/>
      <c r="NC145" s="364"/>
      <c r="ND145" s="364"/>
      <c r="NE145" s="364"/>
      <c r="NF145" s="364"/>
      <c r="NG145" s="364"/>
      <c r="NH145" s="364"/>
      <c r="NI145" s="364"/>
      <c r="NJ145" s="364"/>
      <c r="NK145" s="364"/>
      <c r="NL145" s="364"/>
      <c r="NM145" s="364"/>
      <c r="NN145" s="364"/>
      <c r="NO145" s="364"/>
      <c r="NP145" s="364"/>
      <c r="NQ145" s="364"/>
      <c r="NR145" s="364"/>
      <c r="NS145" s="364"/>
      <c r="NT145" s="364"/>
      <c r="NU145" s="364"/>
      <c r="NV145" s="364"/>
      <c r="NW145" s="364"/>
      <c r="NX145" s="364"/>
      <c r="NY145" s="364"/>
      <c r="NZ145" s="364"/>
      <c r="OA145" s="364"/>
      <c r="OB145" s="364"/>
      <c r="OC145" s="364"/>
      <c r="OD145" s="364"/>
      <c r="OE145" s="364"/>
      <c r="OF145" s="364"/>
      <c r="OG145" s="364"/>
      <c r="OH145" s="364"/>
      <c r="OI145" s="364"/>
      <c r="OJ145" s="364"/>
      <c r="OK145" s="364"/>
      <c r="OL145" s="364"/>
      <c r="OM145" s="364"/>
      <c r="ON145" s="364"/>
      <c r="OO145" s="364"/>
      <c r="OP145" s="364"/>
      <c r="OQ145" s="364"/>
      <c r="OR145" s="364"/>
      <c r="OS145" s="364"/>
      <c r="OT145" s="364"/>
      <c r="OU145" s="364"/>
      <c r="OV145" s="364"/>
      <c r="OW145" s="364"/>
      <c r="OX145" s="364"/>
      <c r="OY145" s="364"/>
      <c r="OZ145" s="364"/>
      <c r="PA145" s="364"/>
      <c r="PB145" s="364"/>
      <c r="PC145" s="364"/>
      <c r="PD145" s="364"/>
      <c r="PE145" s="364"/>
      <c r="PF145" s="364"/>
      <c r="PG145" s="364"/>
      <c r="PH145" s="364"/>
      <c r="PI145" s="364"/>
      <c r="PJ145" s="364"/>
      <c r="PK145" s="364"/>
      <c r="PL145" s="364"/>
      <c r="PM145" s="364"/>
    </row>
    <row r="146" spans="1:429" ht="15">
      <c r="A146" s="363" t="s">
        <v>715</v>
      </c>
      <c r="B146" s="364">
        <f t="shared" si="156"/>
        <v>0</v>
      </c>
      <c r="C146" s="364">
        <f t="shared" si="157"/>
        <v>0</v>
      </c>
      <c r="D146" s="364">
        <f t="shared" si="158"/>
        <v>0</v>
      </c>
      <c r="E146" s="364">
        <f t="shared" si="159"/>
        <v>0</v>
      </c>
      <c r="F146" s="364">
        <f t="shared" si="160"/>
        <v>0</v>
      </c>
      <c r="G146" s="364">
        <f t="shared" si="161"/>
        <v>0</v>
      </c>
      <c r="H146" s="364">
        <f t="shared" si="162"/>
        <v>0</v>
      </c>
      <c r="I146" s="364">
        <f t="shared" si="163"/>
        <v>0</v>
      </c>
      <c r="J146" s="364">
        <f t="shared" si="164"/>
        <v>0</v>
      </c>
      <c r="K146" s="364">
        <f t="shared" si="165"/>
        <v>0</v>
      </c>
      <c r="L146" s="364">
        <f t="shared" si="166"/>
        <v>0</v>
      </c>
      <c r="M146" s="364">
        <f t="shared" si="167"/>
        <v>0</v>
      </c>
      <c r="N146" s="364">
        <f t="shared" si="168"/>
        <v>0</v>
      </c>
      <c r="O146" s="364">
        <f t="shared" si="169"/>
        <v>0</v>
      </c>
      <c r="P146" s="364">
        <f t="shared" si="170"/>
        <v>0</v>
      </c>
      <c r="Q146" s="364">
        <f t="shared" si="171"/>
        <v>0</v>
      </c>
      <c r="R146" s="364">
        <f t="shared" si="172"/>
        <v>0</v>
      </c>
      <c r="S146" s="364">
        <f t="shared" si="173"/>
        <v>0</v>
      </c>
      <c r="T146" s="364">
        <f t="shared" si="174"/>
        <v>0</v>
      </c>
      <c r="U146" s="364">
        <f t="shared" si="175"/>
        <v>0</v>
      </c>
      <c r="V146" s="364">
        <f t="shared" si="176"/>
        <v>0</v>
      </c>
      <c r="W146" s="364">
        <f t="shared" si="177"/>
        <v>0</v>
      </c>
      <c r="X146" s="364">
        <f t="shared" si="178"/>
        <v>0</v>
      </c>
      <c r="Y146" s="364">
        <f t="shared" si="179"/>
        <v>0</v>
      </c>
      <c r="Z146" s="364">
        <f t="shared" si="180"/>
        <v>0</v>
      </c>
      <c r="AA146" s="364">
        <f t="shared" si="181"/>
        <v>0</v>
      </c>
      <c r="AB146" s="364">
        <f t="shared" si="182"/>
        <v>0</v>
      </c>
      <c r="AC146" s="364">
        <f t="shared" si="183"/>
        <v>0</v>
      </c>
      <c r="AD146" s="364">
        <f t="shared" si="184"/>
        <v>0</v>
      </c>
      <c r="AE146" s="364">
        <f t="shared" si="185"/>
        <v>0</v>
      </c>
      <c r="AF146" s="364">
        <f t="shared" si="186"/>
        <v>0</v>
      </c>
      <c r="AG146" s="364"/>
      <c r="AH146" s="364"/>
      <c r="AI146" s="364"/>
      <c r="AJ146" s="364"/>
      <c r="AK146" s="364"/>
      <c r="AL146" s="364"/>
      <c r="AM146" s="364"/>
      <c r="AN146" s="364"/>
      <c r="AO146" s="364"/>
      <c r="AP146" s="364"/>
      <c r="AQ146" s="364"/>
      <c r="AR146" s="364"/>
      <c r="AS146" s="364"/>
      <c r="AT146" s="364"/>
      <c r="AU146" s="364"/>
      <c r="AV146" s="364"/>
      <c r="AW146" s="364"/>
      <c r="AX146" s="364"/>
      <c r="AY146" s="364"/>
      <c r="AZ146" s="364"/>
      <c r="BA146" s="364"/>
      <c r="BB146" s="364"/>
      <c r="BC146" s="364"/>
      <c r="BD146" s="364"/>
      <c r="BE146" s="364"/>
      <c r="BF146" s="364"/>
      <c r="BG146" s="364"/>
      <c r="BH146" s="364"/>
      <c r="BI146" s="364"/>
      <c r="BJ146" s="364"/>
      <c r="BK146" s="364"/>
      <c r="BL146" s="364"/>
      <c r="BM146" s="364"/>
      <c r="BN146" s="364"/>
      <c r="BO146" s="364"/>
      <c r="BP146" s="364"/>
      <c r="BQ146" s="364"/>
      <c r="BR146" s="364"/>
      <c r="BS146" s="364"/>
      <c r="BT146" s="364"/>
      <c r="BU146" s="364"/>
      <c r="BV146" s="364"/>
      <c r="BW146" s="364"/>
      <c r="BX146" s="364"/>
      <c r="BY146" s="364"/>
      <c r="BZ146" s="364"/>
      <c r="CA146" s="364"/>
      <c r="CB146" s="364"/>
      <c r="CC146" s="364"/>
      <c r="CD146" s="364"/>
      <c r="CE146" s="364"/>
      <c r="CF146" s="364"/>
      <c r="CG146" s="364"/>
      <c r="CH146" s="364"/>
      <c r="CI146" s="364"/>
      <c r="CJ146" s="364"/>
      <c r="CK146" s="364"/>
      <c r="CL146" s="364"/>
      <c r="CM146" s="364"/>
      <c r="CN146" s="364"/>
      <c r="CO146" s="364"/>
      <c r="CP146" s="364"/>
      <c r="CQ146" s="364"/>
      <c r="CR146" s="364"/>
      <c r="CS146" s="364"/>
      <c r="CT146" s="364"/>
      <c r="CU146" s="364"/>
      <c r="CV146" s="364"/>
      <c r="CW146" s="364"/>
      <c r="CX146" s="364"/>
      <c r="CY146" s="364"/>
      <c r="CZ146" s="364"/>
      <c r="DA146" s="364"/>
      <c r="DB146" s="364"/>
      <c r="DC146" s="364"/>
      <c r="DD146" s="364"/>
      <c r="DE146" s="364"/>
      <c r="DF146" s="364"/>
      <c r="DG146" s="364"/>
      <c r="DH146" s="364"/>
      <c r="DI146" s="364"/>
      <c r="DJ146" s="364"/>
      <c r="DK146" s="364"/>
      <c r="DL146" s="364"/>
      <c r="DM146" s="364"/>
      <c r="DN146" s="364"/>
      <c r="DO146" s="364"/>
      <c r="DP146" s="364"/>
      <c r="DQ146" s="364"/>
      <c r="DR146" s="364"/>
      <c r="DS146" s="364"/>
      <c r="DT146" s="364"/>
      <c r="DU146" s="364"/>
      <c r="DV146" s="364"/>
      <c r="DW146" s="364"/>
      <c r="DX146" s="364"/>
      <c r="DY146" s="364"/>
      <c r="DZ146" s="364"/>
      <c r="EA146" s="364"/>
      <c r="EB146" s="364"/>
      <c r="EC146" s="364"/>
      <c r="ED146" s="364"/>
      <c r="EE146" s="364"/>
      <c r="EF146" s="364"/>
      <c r="EG146" s="364"/>
      <c r="EH146" s="364"/>
      <c r="EI146" s="364"/>
      <c r="EJ146" s="364"/>
      <c r="EK146" s="364"/>
      <c r="EL146" s="364"/>
      <c r="EM146" s="364"/>
      <c r="EN146" s="364"/>
      <c r="EO146" s="364"/>
      <c r="EP146" s="364"/>
      <c r="EQ146" s="364"/>
      <c r="ER146" s="364"/>
      <c r="ES146" s="364"/>
      <c r="ET146" s="364"/>
      <c r="EU146" s="364"/>
      <c r="EV146" s="364"/>
      <c r="EW146" s="364"/>
      <c r="EX146" s="364"/>
      <c r="EY146" s="364"/>
      <c r="EZ146" s="364"/>
      <c r="FA146" s="364"/>
      <c r="FB146" s="364"/>
      <c r="FC146" s="364"/>
      <c r="FD146" s="364"/>
      <c r="FE146" s="364"/>
      <c r="FF146" s="364"/>
      <c r="FG146" s="364"/>
      <c r="FH146" s="364"/>
      <c r="FI146" s="364"/>
      <c r="FJ146" s="364"/>
      <c r="FK146" s="364"/>
      <c r="FL146" s="364"/>
      <c r="FM146" s="364"/>
      <c r="FN146" s="364"/>
      <c r="FO146" s="364"/>
      <c r="FP146" s="364"/>
      <c r="FQ146" s="364"/>
      <c r="FR146" s="364"/>
      <c r="FS146" s="364"/>
      <c r="FT146" s="364"/>
      <c r="FU146" s="364"/>
      <c r="FV146" s="364"/>
      <c r="FW146" s="364"/>
      <c r="FX146" s="364"/>
      <c r="FY146" s="364"/>
      <c r="FZ146" s="364"/>
      <c r="GA146" s="364"/>
      <c r="GB146" s="364"/>
      <c r="GC146" s="364"/>
      <c r="GD146" s="364"/>
      <c r="GE146" s="364"/>
      <c r="GF146" s="364"/>
      <c r="GG146" s="364"/>
      <c r="GH146" s="364"/>
      <c r="GI146" s="364"/>
      <c r="GJ146" s="364"/>
      <c r="GK146" s="364"/>
      <c r="GL146" s="364"/>
      <c r="GM146" s="364"/>
      <c r="GN146" s="364"/>
      <c r="GO146" s="364"/>
      <c r="GP146" s="364"/>
      <c r="GQ146" s="364"/>
      <c r="GR146" s="364"/>
      <c r="GS146" s="364"/>
      <c r="GT146" s="364"/>
      <c r="GU146" s="364"/>
      <c r="GV146" s="364"/>
      <c r="GW146" s="364"/>
      <c r="GX146" s="364"/>
      <c r="GY146" s="364"/>
      <c r="GZ146" s="364"/>
      <c r="HA146" s="364"/>
      <c r="HB146" s="364"/>
      <c r="HC146" s="364"/>
      <c r="HD146" s="364"/>
      <c r="HE146" s="364"/>
      <c r="HF146" s="364"/>
      <c r="HG146" s="364"/>
      <c r="HH146" s="364"/>
      <c r="HI146" s="364"/>
      <c r="HJ146" s="364"/>
      <c r="HK146" s="364"/>
      <c r="HL146" s="364"/>
      <c r="HM146" s="364"/>
      <c r="HN146" s="364"/>
      <c r="HO146" s="364"/>
      <c r="HP146" s="364"/>
      <c r="HQ146" s="364"/>
      <c r="HR146" s="364"/>
      <c r="HS146" s="364"/>
      <c r="HT146" s="364"/>
      <c r="HU146" s="364"/>
      <c r="HV146" s="364"/>
      <c r="HW146" s="364"/>
      <c r="HX146" s="364"/>
      <c r="HY146" s="364"/>
      <c r="HZ146" s="364"/>
      <c r="IA146" s="364"/>
      <c r="IB146" s="364"/>
      <c r="IC146" s="364"/>
      <c r="ID146" s="364"/>
      <c r="IE146" s="364"/>
      <c r="IF146" s="364"/>
      <c r="IG146" s="364"/>
      <c r="IH146" s="364"/>
      <c r="II146" s="364"/>
      <c r="IJ146" s="364"/>
      <c r="IK146" s="364"/>
      <c r="IL146" s="364"/>
      <c r="IM146" s="364"/>
      <c r="IN146" s="364"/>
      <c r="IO146" s="364"/>
      <c r="IP146" s="364"/>
      <c r="IQ146" s="364"/>
      <c r="IR146" s="364"/>
      <c r="IS146" s="364"/>
      <c r="IT146" s="364"/>
      <c r="IU146" s="364"/>
      <c r="IV146" s="364"/>
      <c r="IW146" s="364"/>
      <c r="IX146" s="364"/>
      <c r="IY146" s="364"/>
      <c r="IZ146" s="364"/>
      <c r="JA146" s="364"/>
      <c r="JB146" s="364"/>
      <c r="JC146" s="364"/>
      <c r="JD146" s="364"/>
      <c r="JE146" s="364"/>
      <c r="JF146" s="364"/>
      <c r="JG146" s="364"/>
      <c r="JH146" s="364"/>
      <c r="JI146" s="364"/>
      <c r="JJ146" s="364"/>
      <c r="JK146" s="364"/>
      <c r="JL146" s="364"/>
      <c r="JM146" s="364"/>
      <c r="JN146" s="364"/>
      <c r="JO146" s="364"/>
      <c r="JP146" s="364"/>
      <c r="JQ146" s="364"/>
      <c r="JR146" s="364"/>
      <c r="JS146" s="364"/>
      <c r="JT146" s="364"/>
      <c r="JU146" s="364"/>
      <c r="JV146" s="364"/>
      <c r="JW146" s="364"/>
      <c r="JX146" s="364"/>
      <c r="JY146" s="364"/>
      <c r="JZ146" s="364"/>
      <c r="KA146" s="364"/>
      <c r="KB146" s="364"/>
      <c r="KC146" s="364"/>
      <c r="KD146" s="364"/>
      <c r="KE146" s="364"/>
      <c r="KF146" s="364"/>
      <c r="KG146" s="364"/>
      <c r="KH146" s="364"/>
      <c r="KI146" s="364"/>
      <c r="KJ146" s="364"/>
      <c r="KK146" s="364"/>
      <c r="KL146" s="364"/>
      <c r="KM146" s="364"/>
      <c r="KN146" s="364"/>
      <c r="KO146" s="364"/>
      <c r="KP146" s="364"/>
      <c r="KQ146" s="364"/>
      <c r="KR146" s="364"/>
      <c r="KS146" s="364"/>
      <c r="KT146" s="364"/>
      <c r="KU146" s="364"/>
      <c r="KV146" s="364"/>
      <c r="KW146" s="364"/>
      <c r="KX146" s="364"/>
      <c r="KY146" s="364"/>
      <c r="KZ146" s="364"/>
      <c r="LA146" s="364"/>
      <c r="LB146" s="364"/>
      <c r="LC146" s="364"/>
      <c r="LD146" s="364"/>
      <c r="LE146" s="364"/>
      <c r="LF146" s="364"/>
      <c r="LG146" s="364"/>
      <c r="LH146" s="364"/>
      <c r="LI146" s="364"/>
      <c r="LJ146" s="364"/>
      <c r="LK146" s="364"/>
      <c r="LL146" s="364"/>
      <c r="LM146" s="364"/>
      <c r="LN146" s="364"/>
      <c r="LO146" s="364"/>
      <c r="LP146" s="364"/>
      <c r="LQ146" s="364"/>
      <c r="LR146" s="364"/>
      <c r="LS146" s="364"/>
      <c r="LT146" s="364"/>
      <c r="LU146" s="364"/>
      <c r="LV146" s="364"/>
      <c r="LW146" s="364"/>
      <c r="LX146" s="364"/>
      <c r="LY146" s="364"/>
      <c r="LZ146" s="364"/>
      <c r="MA146" s="364"/>
      <c r="MB146" s="364"/>
      <c r="MC146" s="364"/>
      <c r="MD146" s="364"/>
      <c r="ME146" s="364"/>
      <c r="MF146" s="364"/>
      <c r="MG146" s="364"/>
      <c r="MH146" s="364"/>
      <c r="MI146" s="364"/>
      <c r="MJ146" s="364"/>
      <c r="MK146" s="364"/>
      <c r="ML146" s="364"/>
      <c r="MM146" s="364"/>
      <c r="MN146" s="364"/>
      <c r="MO146" s="364"/>
      <c r="MP146" s="364"/>
      <c r="MQ146" s="364"/>
      <c r="MR146" s="364"/>
      <c r="MS146" s="364"/>
      <c r="MT146" s="364"/>
      <c r="MU146" s="364"/>
      <c r="MV146" s="364"/>
      <c r="MW146" s="364"/>
      <c r="MX146" s="364"/>
      <c r="MY146" s="364"/>
      <c r="MZ146" s="364"/>
      <c r="NA146" s="364"/>
      <c r="NB146" s="364"/>
      <c r="NC146" s="364"/>
      <c r="ND146" s="364"/>
      <c r="NE146" s="364"/>
      <c r="NF146" s="364"/>
      <c r="NG146" s="364"/>
      <c r="NH146" s="364"/>
      <c r="NI146" s="364"/>
      <c r="NJ146" s="364"/>
      <c r="NK146" s="364"/>
      <c r="NL146" s="364"/>
      <c r="NM146" s="364"/>
      <c r="NN146" s="364"/>
      <c r="NO146" s="364"/>
      <c r="NP146" s="364"/>
      <c r="NQ146" s="364"/>
      <c r="NR146" s="364"/>
      <c r="NS146" s="364"/>
      <c r="NT146" s="364"/>
      <c r="NU146" s="364"/>
      <c r="NV146" s="364"/>
      <c r="NW146" s="364"/>
      <c r="NX146" s="364"/>
      <c r="NY146" s="364"/>
      <c r="NZ146" s="364"/>
      <c r="OA146" s="364"/>
      <c r="OB146" s="364"/>
      <c r="OC146" s="364"/>
      <c r="OD146" s="364"/>
      <c r="OE146" s="364"/>
      <c r="OF146" s="364"/>
      <c r="OG146" s="364"/>
      <c r="OH146" s="364"/>
      <c r="OI146" s="364"/>
      <c r="OJ146" s="364"/>
      <c r="OK146" s="364"/>
      <c r="OL146" s="364"/>
      <c r="OM146" s="364"/>
      <c r="ON146" s="364"/>
      <c r="OO146" s="364"/>
      <c r="OP146" s="364"/>
      <c r="OQ146" s="364"/>
      <c r="OR146" s="364"/>
      <c r="OS146" s="364"/>
      <c r="OT146" s="364"/>
      <c r="OU146" s="364"/>
      <c r="OV146" s="364"/>
      <c r="OW146" s="364"/>
      <c r="OX146" s="364"/>
      <c r="OY146" s="364"/>
      <c r="OZ146" s="364"/>
      <c r="PA146" s="364"/>
      <c r="PB146" s="364"/>
      <c r="PC146" s="364"/>
      <c r="PD146" s="364"/>
      <c r="PE146" s="364"/>
      <c r="PF146" s="364"/>
      <c r="PG146" s="364"/>
      <c r="PH146" s="364"/>
      <c r="PI146" s="364"/>
      <c r="PJ146" s="364"/>
      <c r="PK146" s="364"/>
      <c r="PL146" s="364"/>
      <c r="PM146" s="364"/>
    </row>
    <row r="147" spans="1:429" ht="15">
      <c r="A147" s="363" t="s">
        <v>716</v>
      </c>
      <c r="B147" s="364">
        <f t="shared" si="156"/>
        <v>0</v>
      </c>
      <c r="C147" s="364">
        <f t="shared" si="157"/>
        <v>0</v>
      </c>
      <c r="D147" s="364">
        <f t="shared" si="158"/>
        <v>0</v>
      </c>
      <c r="E147" s="364">
        <f t="shared" si="159"/>
        <v>0</v>
      </c>
      <c r="F147" s="364">
        <f t="shared" si="160"/>
        <v>0</v>
      </c>
      <c r="G147" s="364">
        <f t="shared" si="161"/>
        <v>0</v>
      </c>
      <c r="H147" s="364">
        <f t="shared" si="162"/>
        <v>0</v>
      </c>
      <c r="I147" s="364">
        <f t="shared" si="163"/>
        <v>0</v>
      </c>
      <c r="J147" s="364">
        <f t="shared" si="164"/>
        <v>0</v>
      </c>
      <c r="K147" s="364">
        <f t="shared" si="165"/>
        <v>0</v>
      </c>
      <c r="L147" s="364">
        <f t="shared" si="166"/>
        <v>0</v>
      </c>
      <c r="M147" s="364">
        <f t="shared" si="167"/>
        <v>0</v>
      </c>
      <c r="N147" s="364">
        <f t="shared" si="168"/>
        <v>0</v>
      </c>
      <c r="O147" s="364">
        <f t="shared" si="169"/>
        <v>0</v>
      </c>
      <c r="P147" s="364">
        <f t="shared" si="170"/>
        <v>0</v>
      </c>
      <c r="Q147" s="364">
        <f t="shared" si="171"/>
        <v>0</v>
      </c>
      <c r="R147" s="364">
        <f t="shared" si="172"/>
        <v>0</v>
      </c>
      <c r="S147" s="364">
        <f t="shared" si="173"/>
        <v>0</v>
      </c>
      <c r="T147" s="364">
        <f t="shared" si="174"/>
        <v>9.0569202000000004</v>
      </c>
      <c r="U147" s="364">
        <f t="shared" si="175"/>
        <v>2.8262898000000001</v>
      </c>
      <c r="V147" s="364">
        <f t="shared" si="176"/>
        <v>0</v>
      </c>
      <c r="W147" s="364">
        <f t="shared" si="177"/>
        <v>0</v>
      </c>
      <c r="X147" s="364">
        <f t="shared" si="178"/>
        <v>0</v>
      </c>
      <c r="Y147" s="364">
        <f t="shared" si="179"/>
        <v>0</v>
      </c>
      <c r="Z147" s="364">
        <f t="shared" si="180"/>
        <v>0</v>
      </c>
      <c r="AA147" s="364">
        <f t="shared" si="181"/>
        <v>0</v>
      </c>
      <c r="AB147" s="364">
        <f t="shared" si="182"/>
        <v>0</v>
      </c>
      <c r="AC147" s="364">
        <f t="shared" si="183"/>
        <v>1.14E-3</v>
      </c>
      <c r="AD147" s="364">
        <f t="shared" si="184"/>
        <v>2.8500000000000001E-2</v>
      </c>
      <c r="AE147" s="364">
        <f t="shared" si="185"/>
        <v>0</v>
      </c>
      <c r="AF147" s="364">
        <f t="shared" si="186"/>
        <v>0</v>
      </c>
      <c r="AG147" s="364"/>
      <c r="AH147" s="364"/>
      <c r="AI147" s="364"/>
      <c r="AJ147" s="364"/>
      <c r="AK147" s="364"/>
      <c r="AL147" s="364"/>
      <c r="AM147" s="364"/>
      <c r="AN147" s="364"/>
      <c r="AO147" s="364"/>
      <c r="AP147" s="364"/>
      <c r="AQ147" s="364"/>
      <c r="AR147" s="364"/>
      <c r="AS147" s="364"/>
      <c r="AT147" s="364"/>
      <c r="AU147" s="364"/>
      <c r="AV147" s="364"/>
      <c r="AW147" s="364"/>
      <c r="AX147" s="364"/>
      <c r="AY147" s="364"/>
      <c r="AZ147" s="364"/>
      <c r="BA147" s="364"/>
      <c r="BB147" s="364"/>
      <c r="BC147" s="364"/>
      <c r="BD147" s="364"/>
      <c r="BE147" s="364"/>
      <c r="BF147" s="364"/>
      <c r="BG147" s="364"/>
      <c r="BH147" s="364"/>
      <c r="BI147" s="364"/>
      <c r="BJ147" s="364"/>
      <c r="BK147" s="364"/>
      <c r="BL147" s="364"/>
      <c r="BM147" s="364"/>
      <c r="BN147" s="364"/>
      <c r="BO147" s="364"/>
      <c r="BP147" s="364"/>
      <c r="BQ147" s="364"/>
      <c r="BR147" s="364"/>
      <c r="BS147" s="364"/>
      <c r="BT147" s="364"/>
      <c r="BU147" s="364"/>
      <c r="BV147" s="364"/>
      <c r="BW147" s="364"/>
      <c r="BX147" s="364"/>
      <c r="BY147" s="364"/>
      <c r="BZ147" s="364"/>
      <c r="CA147" s="364"/>
      <c r="CB147" s="364"/>
      <c r="CC147" s="364"/>
      <c r="CD147" s="364"/>
      <c r="CE147" s="364"/>
      <c r="CF147" s="364"/>
      <c r="CG147" s="364"/>
      <c r="CH147" s="364"/>
      <c r="CI147" s="364"/>
      <c r="CJ147" s="364"/>
      <c r="CK147" s="364"/>
      <c r="CL147" s="364"/>
      <c r="CM147" s="364"/>
      <c r="CN147" s="364"/>
      <c r="CO147" s="364"/>
      <c r="CP147" s="364"/>
      <c r="CQ147" s="364"/>
      <c r="CR147" s="364"/>
      <c r="CS147" s="364"/>
      <c r="CT147" s="364"/>
      <c r="CU147" s="364"/>
      <c r="CV147" s="364"/>
      <c r="CW147" s="364"/>
      <c r="CX147" s="364"/>
      <c r="CY147" s="364"/>
      <c r="CZ147" s="364"/>
      <c r="DA147" s="364"/>
      <c r="DB147" s="364"/>
      <c r="DC147" s="364"/>
      <c r="DD147" s="364"/>
      <c r="DE147" s="364"/>
      <c r="DF147" s="364"/>
      <c r="DG147" s="364"/>
      <c r="DH147" s="364"/>
      <c r="DI147" s="364"/>
      <c r="DJ147" s="364"/>
      <c r="DK147" s="364"/>
      <c r="DL147" s="364"/>
      <c r="DM147" s="364"/>
      <c r="DN147" s="364"/>
      <c r="DO147" s="364"/>
      <c r="DP147" s="364"/>
      <c r="DQ147" s="364"/>
      <c r="DR147" s="364"/>
      <c r="DS147" s="364"/>
      <c r="DT147" s="364"/>
      <c r="DU147" s="364"/>
      <c r="DV147" s="364"/>
      <c r="DW147" s="364"/>
      <c r="DX147" s="364"/>
      <c r="DY147" s="364"/>
      <c r="DZ147" s="364"/>
      <c r="EA147" s="364"/>
      <c r="EB147" s="364"/>
      <c r="EC147" s="364"/>
      <c r="ED147" s="364"/>
      <c r="EE147" s="364"/>
      <c r="EF147" s="364"/>
      <c r="EG147" s="364"/>
      <c r="EH147" s="364"/>
      <c r="EI147" s="364"/>
      <c r="EJ147" s="364"/>
      <c r="EK147" s="364"/>
      <c r="EL147" s="364"/>
      <c r="EM147" s="364"/>
      <c r="EN147" s="364"/>
      <c r="EO147" s="364"/>
      <c r="EP147" s="364"/>
      <c r="EQ147" s="364"/>
      <c r="ER147" s="364"/>
      <c r="ES147" s="364"/>
      <c r="ET147" s="364"/>
      <c r="EU147" s="364"/>
      <c r="EV147" s="364"/>
      <c r="EW147" s="364"/>
      <c r="EX147" s="364"/>
      <c r="EY147" s="364"/>
      <c r="EZ147" s="364"/>
      <c r="FA147" s="364"/>
      <c r="FB147" s="364"/>
      <c r="FC147" s="364"/>
      <c r="FD147" s="364"/>
      <c r="FE147" s="364"/>
      <c r="FF147" s="364"/>
      <c r="FG147" s="364"/>
      <c r="FH147" s="364"/>
      <c r="FI147" s="364"/>
      <c r="FJ147" s="364"/>
      <c r="FK147" s="364"/>
      <c r="FL147" s="364"/>
      <c r="FM147" s="364"/>
      <c r="FN147" s="364"/>
      <c r="FO147" s="364"/>
      <c r="FP147" s="364"/>
      <c r="FQ147" s="364"/>
      <c r="FR147" s="364"/>
      <c r="FS147" s="364"/>
      <c r="FT147" s="364"/>
      <c r="FU147" s="364"/>
      <c r="FV147" s="364"/>
      <c r="FW147" s="364"/>
      <c r="FX147" s="364"/>
      <c r="FY147" s="364"/>
      <c r="FZ147" s="364"/>
      <c r="GA147" s="364"/>
      <c r="GB147" s="364"/>
      <c r="GC147" s="364"/>
      <c r="GD147" s="364"/>
      <c r="GE147" s="364"/>
      <c r="GF147" s="364"/>
      <c r="GG147" s="364"/>
      <c r="GH147" s="364"/>
      <c r="GI147" s="364"/>
      <c r="GJ147" s="364"/>
      <c r="GK147" s="364"/>
      <c r="GL147" s="364"/>
      <c r="GM147" s="364"/>
      <c r="GN147" s="364"/>
      <c r="GO147" s="364"/>
      <c r="GP147" s="364"/>
      <c r="GQ147" s="364"/>
      <c r="GR147" s="364"/>
      <c r="GS147" s="364"/>
      <c r="GT147" s="364"/>
      <c r="GU147" s="364"/>
      <c r="GV147" s="364"/>
      <c r="GW147" s="364"/>
      <c r="GX147" s="364"/>
      <c r="GY147" s="364"/>
      <c r="GZ147" s="364"/>
      <c r="HA147" s="364"/>
      <c r="HB147" s="364"/>
      <c r="HC147" s="364"/>
      <c r="HD147" s="364"/>
      <c r="HE147" s="364"/>
      <c r="HF147" s="364"/>
      <c r="HG147" s="364"/>
      <c r="HH147" s="364"/>
      <c r="HI147" s="364"/>
      <c r="HJ147" s="364"/>
      <c r="HK147" s="364"/>
      <c r="HL147" s="364"/>
      <c r="HM147" s="364"/>
      <c r="HN147" s="364"/>
      <c r="HO147" s="364"/>
      <c r="HP147" s="364"/>
      <c r="HQ147" s="364"/>
      <c r="HR147" s="364"/>
      <c r="HS147" s="364"/>
      <c r="HT147" s="364"/>
      <c r="HU147" s="364"/>
      <c r="HV147" s="364"/>
      <c r="HW147" s="364"/>
      <c r="HX147" s="364"/>
      <c r="HY147" s="364"/>
      <c r="HZ147" s="364"/>
      <c r="IA147" s="364"/>
      <c r="IB147" s="364"/>
      <c r="IC147" s="364"/>
      <c r="ID147" s="364"/>
      <c r="IE147" s="364"/>
      <c r="IF147" s="364"/>
      <c r="IG147" s="364"/>
      <c r="IH147" s="364"/>
      <c r="II147" s="364"/>
      <c r="IJ147" s="364"/>
      <c r="IK147" s="364"/>
      <c r="IL147" s="364"/>
      <c r="IM147" s="364"/>
      <c r="IN147" s="364"/>
      <c r="IO147" s="364"/>
      <c r="IP147" s="364">
        <v>1287.7365</v>
      </c>
      <c r="IQ147" s="364">
        <v>3133.806</v>
      </c>
      <c r="IR147" s="364">
        <v>311.14859999999999</v>
      </c>
      <c r="IS147" s="364">
        <v>617.97810000000004</v>
      </c>
      <c r="IT147" s="364">
        <v>154.46190000000001</v>
      </c>
      <c r="IU147" s="364">
        <v>1113.0201</v>
      </c>
      <c r="IV147" s="364"/>
      <c r="IW147" s="364">
        <v>308.76900000000001</v>
      </c>
      <c r="IX147" s="364"/>
      <c r="IY147" s="364">
        <v>900</v>
      </c>
      <c r="IZ147" s="364"/>
      <c r="JA147" s="364">
        <v>1230</v>
      </c>
      <c r="JB147" s="364"/>
      <c r="JC147" s="364">
        <v>210.4008</v>
      </c>
      <c r="JD147" s="364">
        <v>98.7624</v>
      </c>
      <c r="JE147" s="364">
        <v>154.76730000000001</v>
      </c>
      <c r="JF147" s="364">
        <v>111.5946</v>
      </c>
      <c r="JG147" s="364">
        <v>49.752000000000002</v>
      </c>
      <c r="JH147" s="364">
        <v>629.84550000000002</v>
      </c>
      <c r="JI147" s="364">
        <v>941.32169999999996</v>
      </c>
      <c r="JJ147" s="364"/>
      <c r="JK147" s="364">
        <v>629.84550000000002</v>
      </c>
      <c r="JL147" s="364"/>
      <c r="JM147" s="364"/>
      <c r="JN147" s="364"/>
      <c r="JO147" s="364"/>
      <c r="JP147" s="364"/>
      <c r="JQ147" s="364"/>
      <c r="JR147" s="364"/>
      <c r="JS147" s="364"/>
      <c r="JT147" s="364"/>
      <c r="JU147" s="364"/>
      <c r="JV147" s="364"/>
      <c r="JW147" s="364"/>
      <c r="JX147" s="364"/>
      <c r="JY147" s="364"/>
      <c r="JZ147" s="364"/>
      <c r="KA147" s="364"/>
      <c r="KB147" s="364"/>
      <c r="KC147" s="364"/>
      <c r="KD147" s="364"/>
      <c r="KE147" s="364"/>
      <c r="KF147" s="364"/>
      <c r="KG147" s="364"/>
      <c r="KH147" s="364"/>
      <c r="KI147" s="364"/>
      <c r="KJ147" s="364"/>
      <c r="KK147" s="364"/>
      <c r="KL147" s="364"/>
      <c r="KM147" s="364"/>
      <c r="KN147" s="364"/>
      <c r="KO147" s="364"/>
      <c r="KP147" s="364"/>
      <c r="KQ147" s="364"/>
      <c r="KR147" s="364"/>
      <c r="KS147" s="364"/>
      <c r="KT147" s="364"/>
      <c r="KU147" s="364"/>
      <c r="KV147" s="364"/>
      <c r="KW147" s="364"/>
      <c r="KX147" s="364"/>
      <c r="KY147" s="364"/>
      <c r="KZ147" s="364"/>
      <c r="LA147" s="364"/>
      <c r="LB147" s="364"/>
      <c r="LC147" s="364"/>
      <c r="LD147" s="364"/>
      <c r="LE147" s="364"/>
      <c r="LF147" s="364"/>
      <c r="LG147" s="364"/>
      <c r="LH147" s="364"/>
      <c r="LI147" s="364"/>
      <c r="LJ147" s="364"/>
      <c r="LK147" s="364"/>
      <c r="LL147" s="364"/>
      <c r="LM147" s="364"/>
      <c r="LN147" s="364"/>
      <c r="LO147" s="364"/>
      <c r="LP147" s="364"/>
      <c r="LQ147" s="364"/>
      <c r="LR147" s="364"/>
      <c r="LS147" s="364"/>
      <c r="LT147" s="364"/>
      <c r="LU147" s="364"/>
      <c r="LV147" s="364"/>
      <c r="LW147" s="364"/>
      <c r="LX147" s="364"/>
      <c r="LY147" s="364"/>
      <c r="LZ147" s="364"/>
      <c r="MA147" s="364"/>
      <c r="MB147" s="364"/>
      <c r="MC147" s="364"/>
      <c r="MD147" s="364"/>
      <c r="ME147" s="364"/>
      <c r="MF147" s="364"/>
      <c r="MG147" s="364"/>
      <c r="MH147" s="364"/>
      <c r="MI147" s="364"/>
      <c r="MJ147" s="364"/>
      <c r="MK147" s="364"/>
      <c r="ML147" s="364"/>
      <c r="MM147" s="364"/>
      <c r="MN147" s="364"/>
      <c r="MO147" s="364"/>
      <c r="MP147" s="364"/>
      <c r="MQ147" s="364"/>
      <c r="MR147" s="364"/>
      <c r="MS147" s="364"/>
      <c r="MT147" s="364"/>
      <c r="MU147" s="364"/>
      <c r="MV147" s="364"/>
      <c r="MW147" s="364"/>
      <c r="MX147" s="364"/>
      <c r="MY147" s="364"/>
      <c r="MZ147" s="364"/>
      <c r="NA147" s="364">
        <v>1.1399999999999999</v>
      </c>
      <c r="NB147" s="364"/>
      <c r="NC147" s="364"/>
      <c r="ND147" s="364" t="s">
        <v>221</v>
      </c>
      <c r="NE147" s="364" t="s">
        <v>221</v>
      </c>
      <c r="NF147" s="364" t="s">
        <v>221</v>
      </c>
      <c r="NG147" s="364" t="s">
        <v>221</v>
      </c>
      <c r="NH147" s="364" t="s">
        <v>221</v>
      </c>
      <c r="NI147" s="364" t="s">
        <v>221</v>
      </c>
      <c r="NJ147" s="364" t="s">
        <v>221</v>
      </c>
      <c r="NK147" s="364" t="s">
        <v>221</v>
      </c>
      <c r="NL147" s="364" t="s">
        <v>221</v>
      </c>
      <c r="NM147" s="364">
        <v>28.5</v>
      </c>
      <c r="NN147" s="364" t="s">
        <v>221</v>
      </c>
      <c r="NO147" s="364" t="s">
        <v>221</v>
      </c>
      <c r="NP147" s="364" t="s">
        <v>221</v>
      </c>
      <c r="NQ147" s="364" t="s">
        <v>221</v>
      </c>
      <c r="NR147" s="364" t="s">
        <v>221</v>
      </c>
      <c r="NS147" s="364" t="s">
        <v>221</v>
      </c>
      <c r="NT147" s="364" t="s">
        <v>221</v>
      </c>
      <c r="NU147" s="364" t="s">
        <v>221</v>
      </c>
      <c r="NV147" s="364" t="s">
        <v>221</v>
      </c>
      <c r="NW147" s="364" t="s">
        <v>221</v>
      </c>
      <c r="NX147" s="364" t="s">
        <v>221</v>
      </c>
      <c r="NY147" s="364" t="s">
        <v>221</v>
      </c>
      <c r="NZ147" s="364" t="s">
        <v>221</v>
      </c>
      <c r="OA147" s="364" t="s">
        <v>221</v>
      </c>
      <c r="OB147" s="364" t="s">
        <v>221</v>
      </c>
      <c r="OC147" s="364" t="s">
        <v>221</v>
      </c>
      <c r="OD147" s="364" t="s">
        <v>221</v>
      </c>
      <c r="OE147" s="364" t="s">
        <v>221</v>
      </c>
      <c r="OF147" s="364" t="s">
        <v>221</v>
      </c>
      <c r="OG147" s="364"/>
      <c r="OH147" s="364"/>
      <c r="OI147" s="364"/>
      <c r="OJ147" s="364"/>
      <c r="OK147" s="364"/>
      <c r="OL147" s="364"/>
      <c r="OM147" s="364"/>
      <c r="ON147" s="364"/>
      <c r="OO147" s="364"/>
      <c r="OP147" s="364"/>
      <c r="OQ147" s="364"/>
      <c r="OR147" s="364"/>
      <c r="OS147" s="364"/>
      <c r="OT147" s="364"/>
      <c r="OU147" s="364"/>
      <c r="OV147" s="364"/>
      <c r="OW147" s="364"/>
      <c r="OX147" s="364"/>
      <c r="OY147" s="364"/>
      <c r="OZ147" s="364"/>
      <c r="PA147" s="364"/>
      <c r="PB147" s="364"/>
      <c r="PC147" s="364"/>
      <c r="PD147" s="364"/>
      <c r="PE147" s="364"/>
      <c r="PF147" s="364"/>
      <c r="PG147" s="364"/>
      <c r="PH147" s="364"/>
      <c r="PI147" s="364"/>
      <c r="PJ147" s="364"/>
      <c r="PK147" s="364"/>
      <c r="PL147" s="364"/>
      <c r="PM147" s="364"/>
    </row>
    <row r="148" spans="1:429" ht="15">
      <c r="A148" s="365" t="s">
        <v>578</v>
      </c>
      <c r="B148" s="364">
        <f t="shared" si="156"/>
        <v>0</v>
      </c>
      <c r="C148" s="364">
        <f t="shared" si="157"/>
        <v>0</v>
      </c>
      <c r="D148" s="364">
        <f t="shared" si="158"/>
        <v>0</v>
      </c>
      <c r="E148" s="364">
        <f t="shared" si="159"/>
        <v>0</v>
      </c>
      <c r="F148" s="364">
        <f t="shared" si="160"/>
        <v>0</v>
      </c>
      <c r="G148" s="364">
        <f t="shared" si="161"/>
        <v>0</v>
      </c>
      <c r="H148" s="364">
        <f t="shared" si="162"/>
        <v>0</v>
      </c>
      <c r="I148" s="364">
        <f t="shared" si="163"/>
        <v>0</v>
      </c>
      <c r="J148" s="364">
        <f t="shared" si="164"/>
        <v>0</v>
      </c>
      <c r="K148" s="364">
        <f t="shared" si="165"/>
        <v>0</v>
      </c>
      <c r="L148" s="364">
        <f t="shared" si="166"/>
        <v>0</v>
      </c>
      <c r="M148" s="364">
        <f t="shared" si="167"/>
        <v>0</v>
      </c>
      <c r="N148" s="364">
        <f t="shared" si="168"/>
        <v>0</v>
      </c>
      <c r="O148" s="364">
        <f t="shared" si="169"/>
        <v>0</v>
      </c>
      <c r="P148" s="364">
        <f t="shared" si="170"/>
        <v>0</v>
      </c>
      <c r="Q148" s="364">
        <f t="shared" si="171"/>
        <v>0</v>
      </c>
      <c r="R148" s="364">
        <f t="shared" si="172"/>
        <v>0</v>
      </c>
      <c r="S148" s="364">
        <f t="shared" si="173"/>
        <v>0</v>
      </c>
      <c r="T148" s="364">
        <f t="shared" si="174"/>
        <v>0</v>
      </c>
      <c r="U148" s="364">
        <f t="shared" si="175"/>
        <v>0</v>
      </c>
      <c r="V148" s="364">
        <f t="shared" si="176"/>
        <v>0</v>
      </c>
      <c r="W148" s="364">
        <f t="shared" si="177"/>
        <v>0</v>
      </c>
      <c r="X148" s="364">
        <f t="shared" si="178"/>
        <v>6.9E-6</v>
      </c>
      <c r="Y148" s="364">
        <f t="shared" si="179"/>
        <v>4.8000000000000006E-6</v>
      </c>
      <c r="Z148" s="364">
        <f t="shared" si="180"/>
        <v>9.3749999999999997E-4</v>
      </c>
      <c r="AA148" s="364">
        <f t="shared" si="181"/>
        <v>0</v>
      </c>
      <c r="AB148" s="364">
        <f t="shared" si="182"/>
        <v>0</v>
      </c>
      <c r="AC148" s="364">
        <f t="shared" si="183"/>
        <v>0</v>
      </c>
      <c r="AD148" s="364">
        <f t="shared" si="184"/>
        <v>0</v>
      </c>
      <c r="AE148" s="364">
        <f t="shared" si="185"/>
        <v>0</v>
      </c>
      <c r="AF148" s="364">
        <f t="shared" si="186"/>
        <v>0</v>
      </c>
      <c r="AG148" s="364"/>
      <c r="AH148" s="364"/>
      <c r="AI148" s="364"/>
      <c r="AJ148" s="364"/>
      <c r="AK148" s="364"/>
      <c r="AL148" s="364"/>
      <c r="AM148" s="364"/>
      <c r="AN148" s="364"/>
      <c r="AO148" s="364"/>
      <c r="AP148" s="364"/>
      <c r="AQ148" s="364"/>
      <c r="AR148" s="364"/>
      <c r="AS148" s="364"/>
      <c r="AT148" s="364"/>
      <c r="AU148" s="364"/>
      <c r="AV148" s="364"/>
      <c r="AW148" s="364"/>
      <c r="AX148" s="364"/>
      <c r="AY148" s="364"/>
      <c r="AZ148" s="364"/>
      <c r="BA148" s="364"/>
      <c r="BB148" s="364"/>
      <c r="BC148" s="364"/>
      <c r="BD148" s="364"/>
      <c r="BE148" s="364"/>
      <c r="BF148" s="364"/>
      <c r="BG148" s="364"/>
      <c r="BH148" s="364"/>
      <c r="BI148" s="364"/>
      <c r="BJ148" s="364"/>
      <c r="BK148" s="364"/>
      <c r="BL148" s="364"/>
      <c r="BM148" s="364"/>
      <c r="BN148" s="364"/>
      <c r="BO148" s="364"/>
      <c r="BP148" s="364"/>
      <c r="BQ148" s="364"/>
      <c r="BR148" s="364"/>
      <c r="BS148" s="364"/>
      <c r="BT148" s="364"/>
      <c r="BU148" s="364"/>
      <c r="BV148" s="364"/>
      <c r="BW148" s="364"/>
      <c r="BX148" s="364"/>
      <c r="BY148" s="364"/>
      <c r="BZ148" s="364"/>
      <c r="CA148" s="364"/>
      <c r="CB148" s="364"/>
      <c r="CC148" s="364"/>
      <c r="CD148" s="364"/>
      <c r="CE148" s="364"/>
      <c r="CF148" s="364"/>
      <c r="CG148" s="364"/>
      <c r="CH148" s="364"/>
      <c r="CI148" s="364"/>
      <c r="CJ148" s="364"/>
      <c r="CK148" s="364"/>
      <c r="CL148" s="364"/>
      <c r="CM148" s="364"/>
      <c r="CN148" s="364"/>
      <c r="CO148" s="364"/>
      <c r="CP148" s="364"/>
      <c r="CQ148" s="364"/>
      <c r="CR148" s="364"/>
      <c r="CS148" s="364"/>
      <c r="CT148" s="364"/>
      <c r="CU148" s="364"/>
      <c r="CV148" s="364"/>
      <c r="CW148" s="364"/>
      <c r="CX148" s="364"/>
      <c r="CY148" s="364"/>
      <c r="CZ148" s="364"/>
      <c r="DA148" s="364"/>
      <c r="DB148" s="364"/>
      <c r="DC148" s="364"/>
      <c r="DD148" s="364"/>
      <c r="DE148" s="364"/>
      <c r="DF148" s="364"/>
      <c r="DG148" s="364"/>
      <c r="DH148" s="364"/>
      <c r="DI148" s="364"/>
      <c r="DJ148" s="364"/>
      <c r="DK148" s="364"/>
      <c r="DL148" s="364"/>
      <c r="DM148" s="364"/>
      <c r="DN148" s="364"/>
      <c r="DO148" s="364"/>
      <c r="DP148" s="364"/>
      <c r="DQ148" s="364"/>
      <c r="DR148" s="364"/>
      <c r="DS148" s="364"/>
      <c r="DT148" s="364"/>
      <c r="DU148" s="364"/>
      <c r="DV148" s="364"/>
      <c r="DW148" s="364"/>
      <c r="DX148" s="364"/>
      <c r="DY148" s="364"/>
      <c r="DZ148" s="364"/>
      <c r="EA148" s="364"/>
      <c r="EB148" s="364"/>
      <c r="EC148" s="364"/>
      <c r="ED148" s="364"/>
      <c r="EE148" s="364"/>
      <c r="EF148" s="364"/>
      <c r="EG148" s="364"/>
      <c r="EH148" s="364"/>
      <c r="EI148" s="364"/>
      <c r="EJ148" s="364"/>
      <c r="EK148" s="364"/>
      <c r="EL148" s="364"/>
      <c r="EM148" s="364"/>
      <c r="EN148" s="364"/>
      <c r="EO148" s="364"/>
      <c r="EP148" s="364"/>
      <c r="EQ148" s="364"/>
      <c r="ER148" s="364"/>
      <c r="ES148" s="364"/>
      <c r="ET148" s="364"/>
      <c r="EU148" s="364"/>
      <c r="EV148" s="364"/>
      <c r="EW148" s="364"/>
      <c r="EX148" s="364"/>
      <c r="EY148" s="364"/>
      <c r="EZ148" s="364"/>
      <c r="FA148" s="364"/>
      <c r="FB148" s="364"/>
      <c r="FC148" s="364"/>
      <c r="FD148" s="364"/>
      <c r="FE148" s="364"/>
      <c r="FF148" s="364"/>
      <c r="FG148" s="364"/>
      <c r="FH148" s="364"/>
      <c r="FI148" s="364"/>
      <c r="FJ148" s="364"/>
      <c r="FK148" s="364"/>
      <c r="FL148" s="364"/>
      <c r="FM148" s="364"/>
      <c r="FN148" s="364"/>
      <c r="FO148" s="364"/>
      <c r="FP148" s="364"/>
      <c r="FQ148" s="364"/>
      <c r="FR148" s="364"/>
      <c r="FS148" s="364"/>
      <c r="FT148" s="364"/>
      <c r="FU148" s="364"/>
      <c r="FV148" s="364"/>
      <c r="FW148" s="364"/>
      <c r="FX148" s="364"/>
      <c r="FY148" s="364"/>
      <c r="FZ148" s="364"/>
      <c r="GA148" s="364"/>
      <c r="GB148" s="364"/>
      <c r="GC148" s="364"/>
      <c r="GD148" s="364"/>
      <c r="GE148" s="364"/>
      <c r="GF148" s="364"/>
      <c r="GG148" s="364"/>
      <c r="GH148" s="364"/>
      <c r="GI148" s="364"/>
      <c r="GJ148" s="364"/>
      <c r="GK148" s="364"/>
      <c r="GL148" s="364"/>
      <c r="GM148" s="364"/>
      <c r="GN148" s="364"/>
      <c r="GO148" s="364"/>
      <c r="GP148" s="364"/>
      <c r="GQ148" s="364"/>
      <c r="GR148" s="364"/>
      <c r="GS148" s="364"/>
      <c r="GT148" s="364"/>
      <c r="GU148" s="364"/>
      <c r="GV148" s="364"/>
      <c r="GW148" s="364"/>
      <c r="GX148" s="364"/>
      <c r="GY148" s="364"/>
      <c r="GZ148" s="364"/>
      <c r="HA148" s="364"/>
      <c r="HB148" s="364"/>
      <c r="HC148" s="364"/>
      <c r="HD148" s="364"/>
      <c r="HE148" s="364"/>
      <c r="HF148" s="364"/>
      <c r="HG148" s="364"/>
      <c r="HH148" s="364"/>
      <c r="HI148" s="364"/>
      <c r="HJ148" s="364"/>
      <c r="HK148" s="364"/>
      <c r="HL148" s="364"/>
      <c r="HM148" s="364"/>
      <c r="HN148" s="364"/>
      <c r="HO148" s="364"/>
      <c r="HP148" s="364"/>
      <c r="HQ148" s="364"/>
      <c r="HR148" s="364"/>
      <c r="HS148" s="364"/>
      <c r="HT148" s="364"/>
      <c r="HU148" s="364"/>
      <c r="HV148" s="364"/>
      <c r="HW148" s="364"/>
      <c r="HX148" s="364"/>
      <c r="HY148" s="364"/>
      <c r="HZ148" s="364"/>
      <c r="IA148" s="364"/>
      <c r="IB148" s="364"/>
      <c r="IC148" s="364"/>
      <c r="ID148" s="364"/>
      <c r="IE148" s="364"/>
      <c r="IF148" s="364"/>
      <c r="IG148" s="364"/>
      <c r="IH148" s="364"/>
      <c r="II148" s="364"/>
      <c r="IJ148" s="364"/>
      <c r="IK148" s="364"/>
      <c r="IL148" s="364"/>
      <c r="IM148" s="364"/>
      <c r="IN148" s="364"/>
      <c r="IO148" s="364"/>
      <c r="IP148" s="364"/>
      <c r="IQ148" s="364"/>
      <c r="IR148" s="364"/>
      <c r="IS148" s="364"/>
      <c r="IT148" s="364"/>
      <c r="IU148" s="364"/>
      <c r="IV148" s="364"/>
      <c r="IW148" s="364"/>
      <c r="IX148" s="364"/>
      <c r="IY148" s="364"/>
      <c r="IZ148" s="364"/>
      <c r="JA148" s="364"/>
      <c r="JB148" s="364"/>
      <c r="JC148" s="364"/>
      <c r="JD148" s="364"/>
      <c r="JE148" s="364"/>
      <c r="JF148" s="364"/>
      <c r="JG148" s="364"/>
      <c r="JH148" s="364"/>
      <c r="JI148" s="364"/>
      <c r="JJ148" s="364"/>
      <c r="JK148" s="364"/>
      <c r="JL148" s="364"/>
      <c r="JM148" s="364"/>
      <c r="JN148" s="364"/>
      <c r="JO148" s="364"/>
      <c r="JP148" s="364"/>
      <c r="JQ148" s="364"/>
      <c r="JR148" s="364"/>
      <c r="JS148" s="364"/>
      <c r="JT148" s="364"/>
      <c r="JU148" s="364"/>
      <c r="JV148" s="364"/>
      <c r="JW148" s="364"/>
      <c r="JX148" s="364"/>
      <c r="JY148" s="364"/>
      <c r="JZ148" s="364"/>
      <c r="KA148" s="364"/>
      <c r="KB148" s="364"/>
      <c r="KC148" s="364"/>
      <c r="KD148" s="364"/>
      <c r="KE148" s="364"/>
      <c r="KF148" s="364"/>
      <c r="KG148" s="364"/>
      <c r="KH148" s="364"/>
      <c r="KI148" s="364"/>
      <c r="KJ148" s="364"/>
      <c r="KK148" s="364"/>
      <c r="KL148" s="364"/>
      <c r="KM148" s="364"/>
      <c r="KN148" s="364"/>
      <c r="KO148" s="364"/>
      <c r="KP148" s="364">
        <v>6.8999999999999999E-3</v>
      </c>
      <c r="KQ148" s="364"/>
      <c r="KR148" s="364"/>
      <c r="KS148" s="364"/>
      <c r="KT148" s="364"/>
      <c r="KU148" s="364"/>
      <c r="KV148" s="364"/>
      <c r="KW148" s="364"/>
      <c r="KX148" s="364"/>
      <c r="KY148" s="364"/>
      <c r="KZ148" s="364"/>
      <c r="LA148" s="364">
        <v>3.0000000000000001E-3</v>
      </c>
      <c r="LB148" s="364"/>
      <c r="LC148" s="364"/>
      <c r="LD148" s="364">
        <v>1.8E-3</v>
      </c>
      <c r="LE148" s="364"/>
      <c r="LF148" s="364"/>
      <c r="LG148" s="364"/>
      <c r="LH148" s="364"/>
      <c r="LI148" s="364"/>
      <c r="LJ148" s="364"/>
      <c r="LK148" s="364"/>
      <c r="LL148" s="364">
        <v>0.9375</v>
      </c>
      <c r="LM148" s="364"/>
      <c r="LN148" s="364"/>
      <c r="LO148" s="364"/>
      <c r="LP148" s="364"/>
      <c r="LQ148" s="364"/>
      <c r="LR148" s="364"/>
      <c r="LS148" s="364"/>
      <c r="LT148" s="364"/>
      <c r="LU148" s="364"/>
      <c r="LV148" s="364"/>
      <c r="LW148" s="364"/>
      <c r="LX148" s="364"/>
      <c r="LY148" s="364"/>
      <c r="LZ148" s="364"/>
      <c r="MA148" s="364"/>
      <c r="MB148" s="364"/>
      <c r="MC148" s="364"/>
      <c r="MD148" s="364"/>
      <c r="ME148" s="364"/>
      <c r="MF148" s="364"/>
      <c r="MG148" s="364"/>
      <c r="MH148" s="364"/>
      <c r="MI148" s="364"/>
      <c r="MJ148" s="364"/>
      <c r="MK148" s="364"/>
      <c r="ML148" s="364"/>
      <c r="MM148" s="364"/>
      <c r="MN148" s="364"/>
      <c r="MO148" s="364"/>
      <c r="MP148" s="364"/>
      <c r="MQ148" s="364"/>
      <c r="MR148" s="364"/>
      <c r="MS148" s="364"/>
      <c r="MT148" s="364"/>
      <c r="MU148" s="364"/>
      <c r="MV148" s="364"/>
      <c r="MW148" s="364"/>
      <c r="MX148" s="364"/>
      <c r="MY148" s="364"/>
      <c r="MZ148" s="364"/>
      <c r="NA148" s="364"/>
      <c r="NB148" s="364"/>
      <c r="NC148" s="364"/>
      <c r="ND148" s="364"/>
      <c r="NE148" s="364"/>
      <c r="NF148" s="364"/>
      <c r="NG148" s="364"/>
      <c r="NH148" s="364"/>
      <c r="NI148" s="364"/>
      <c r="NJ148" s="364"/>
      <c r="NK148" s="364"/>
      <c r="NL148" s="364"/>
      <c r="NM148" s="364"/>
      <c r="NN148" s="364"/>
      <c r="NO148" s="364"/>
      <c r="NP148" s="364"/>
      <c r="NQ148" s="364"/>
      <c r="NR148" s="364"/>
      <c r="NS148" s="364"/>
      <c r="NT148" s="364"/>
      <c r="NU148" s="364"/>
      <c r="NV148" s="364"/>
      <c r="NW148" s="364"/>
      <c r="NX148" s="364"/>
      <c r="NY148" s="364"/>
      <c r="NZ148" s="364"/>
      <c r="OA148" s="364"/>
      <c r="OB148" s="364"/>
      <c r="OC148" s="364"/>
      <c r="OD148" s="364"/>
      <c r="OE148" s="364"/>
      <c r="OF148" s="364"/>
      <c r="OG148" s="364"/>
      <c r="OH148" s="364"/>
      <c r="OI148" s="364"/>
      <c r="OJ148" s="364"/>
      <c r="OK148" s="364"/>
      <c r="OL148" s="364"/>
      <c r="OM148" s="364"/>
      <c r="ON148" s="364"/>
      <c r="OO148" s="364"/>
      <c r="OP148" s="364"/>
      <c r="OQ148" s="364"/>
      <c r="OR148" s="364"/>
      <c r="OS148" s="364"/>
      <c r="OT148" s="364"/>
      <c r="OU148" s="364"/>
      <c r="OV148" s="364"/>
      <c r="OW148" s="364"/>
      <c r="OX148" s="364"/>
      <c r="OY148" s="364"/>
      <c r="OZ148" s="364"/>
      <c r="PA148" s="364"/>
      <c r="PB148" s="364"/>
      <c r="PC148" s="364"/>
      <c r="PD148" s="364"/>
      <c r="PE148" s="364"/>
      <c r="PF148" s="364"/>
      <c r="PG148" s="364"/>
      <c r="PH148" s="364"/>
      <c r="PI148" s="364"/>
      <c r="PJ148" s="364"/>
      <c r="PK148" s="364"/>
      <c r="PL148" s="364"/>
      <c r="PM148" s="364"/>
    </row>
    <row r="149" spans="1:429" ht="15">
      <c r="A149" s="363" t="s">
        <v>717</v>
      </c>
      <c r="B149" s="364">
        <f t="shared" si="156"/>
        <v>0</v>
      </c>
      <c r="C149" s="364">
        <f t="shared" si="157"/>
        <v>0</v>
      </c>
      <c r="D149" s="364">
        <f t="shared" si="158"/>
        <v>0</v>
      </c>
      <c r="E149" s="364">
        <f t="shared" si="159"/>
        <v>0</v>
      </c>
      <c r="F149" s="364">
        <f t="shared" si="160"/>
        <v>0</v>
      </c>
      <c r="G149" s="364">
        <f t="shared" si="161"/>
        <v>0</v>
      </c>
      <c r="H149" s="364">
        <f t="shared" si="162"/>
        <v>0</v>
      </c>
      <c r="I149" s="364">
        <f t="shared" si="163"/>
        <v>0</v>
      </c>
      <c r="J149" s="364">
        <f t="shared" si="164"/>
        <v>0</v>
      </c>
      <c r="K149" s="364">
        <f t="shared" si="165"/>
        <v>0</v>
      </c>
      <c r="L149" s="364">
        <f t="shared" si="166"/>
        <v>0</v>
      </c>
      <c r="M149" s="364">
        <f t="shared" si="167"/>
        <v>0</v>
      </c>
      <c r="N149" s="364">
        <f t="shared" si="168"/>
        <v>0</v>
      </c>
      <c r="O149" s="364">
        <f t="shared" si="169"/>
        <v>0</v>
      </c>
      <c r="P149" s="364">
        <f t="shared" si="170"/>
        <v>0</v>
      </c>
      <c r="Q149" s="364">
        <f t="shared" si="171"/>
        <v>0</v>
      </c>
      <c r="R149" s="364">
        <f t="shared" si="172"/>
        <v>0</v>
      </c>
      <c r="S149" s="364">
        <f t="shared" si="173"/>
        <v>0</v>
      </c>
      <c r="T149" s="364">
        <f t="shared" si="174"/>
        <v>0</v>
      </c>
      <c r="U149" s="364">
        <f t="shared" si="175"/>
        <v>0</v>
      </c>
      <c r="V149" s="364">
        <f t="shared" si="176"/>
        <v>0</v>
      </c>
      <c r="W149" s="364">
        <f t="shared" si="177"/>
        <v>0</v>
      </c>
      <c r="X149" s="364">
        <f t="shared" si="178"/>
        <v>0</v>
      </c>
      <c r="Y149" s="364">
        <f t="shared" si="179"/>
        <v>0</v>
      </c>
      <c r="Z149" s="364">
        <f t="shared" si="180"/>
        <v>0</v>
      </c>
      <c r="AA149" s="364">
        <f t="shared" si="181"/>
        <v>0</v>
      </c>
      <c r="AB149" s="364">
        <f t="shared" si="182"/>
        <v>0</v>
      </c>
      <c r="AC149" s="364">
        <f t="shared" si="183"/>
        <v>0</v>
      </c>
      <c r="AD149" s="364">
        <f t="shared" si="184"/>
        <v>0</v>
      </c>
      <c r="AE149" s="364">
        <f t="shared" si="185"/>
        <v>0</v>
      </c>
      <c r="AF149" s="364">
        <f t="shared" si="186"/>
        <v>0</v>
      </c>
      <c r="AG149" s="364"/>
      <c r="AH149" s="364"/>
      <c r="AI149" s="364"/>
      <c r="AJ149" s="364"/>
      <c r="AK149" s="364"/>
      <c r="AL149" s="364"/>
      <c r="AM149" s="364"/>
      <c r="AN149" s="364"/>
      <c r="AO149" s="364"/>
      <c r="AP149" s="364"/>
      <c r="AQ149" s="364"/>
      <c r="AR149" s="364"/>
      <c r="AS149" s="364"/>
      <c r="AT149" s="364"/>
      <c r="AU149" s="364"/>
      <c r="AV149" s="364"/>
      <c r="AW149" s="364"/>
      <c r="AX149" s="364"/>
      <c r="AY149" s="364"/>
      <c r="AZ149" s="364"/>
      <c r="BA149" s="364"/>
      <c r="BB149" s="364"/>
      <c r="BC149" s="364"/>
      <c r="BD149" s="364"/>
      <c r="BE149" s="364"/>
      <c r="BF149" s="364"/>
      <c r="BG149" s="364"/>
      <c r="BH149" s="364"/>
      <c r="BI149" s="364"/>
      <c r="BJ149" s="364"/>
      <c r="BK149" s="364"/>
      <c r="BL149" s="364"/>
      <c r="BM149" s="364"/>
      <c r="BN149" s="364"/>
      <c r="BO149" s="364"/>
      <c r="BP149" s="364"/>
      <c r="BQ149" s="364"/>
      <c r="BR149" s="364"/>
      <c r="BS149" s="364"/>
      <c r="BT149" s="364"/>
      <c r="BU149" s="364"/>
      <c r="BV149" s="364"/>
      <c r="BW149" s="364"/>
      <c r="BX149" s="364"/>
      <c r="BY149" s="364"/>
      <c r="BZ149" s="364"/>
      <c r="CA149" s="364"/>
      <c r="CB149" s="364"/>
      <c r="CC149" s="364"/>
      <c r="CD149" s="364"/>
      <c r="CE149" s="364"/>
      <c r="CF149" s="364"/>
      <c r="CG149" s="364"/>
      <c r="CH149" s="364"/>
      <c r="CI149" s="364"/>
      <c r="CJ149" s="364"/>
      <c r="CK149" s="364"/>
      <c r="CL149" s="364"/>
      <c r="CM149" s="364"/>
      <c r="CN149" s="364"/>
      <c r="CO149" s="364"/>
      <c r="CP149" s="364"/>
      <c r="CQ149" s="364"/>
      <c r="CR149" s="364"/>
      <c r="CS149" s="364"/>
      <c r="CT149" s="364"/>
      <c r="CU149" s="364"/>
      <c r="CV149" s="364"/>
      <c r="CW149" s="364"/>
      <c r="CX149" s="364"/>
      <c r="CY149" s="364"/>
      <c r="CZ149" s="364"/>
      <c r="DA149" s="364"/>
      <c r="DB149" s="364"/>
      <c r="DC149" s="364"/>
      <c r="DD149" s="364"/>
      <c r="DE149" s="364"/>
      <c r="DF149" s="364"/>
      <c r="DG149" s="364"/>
      <c r="DH149" s="364"/>
      <c r="DI149" s="364"/>
      <c r="DJ149" s="364"/>
      <c r="DK149" s="364"/>
      <c r="DL149" s="364"/>
      <c r="DM149" s="364"/>
      <c r="DN149" s="364"/>
      <c r="DO149" s="364"/>
      <c r="DP149" s="364"/>
      <c r="DQ149" s="364"/>
      <c r="DR149" s="364"/>
      <c r="DS149" s="364"/>
      <c r="DT149" s="364"/>
      <c r="DU149" s="364"/>
      <c r="DV149" s="364"/>
      <c r="DW149" s="364"/>
      <c r="DX149" s="364"/>
      <c r="DY149" s="364"/>
      <c r="DZ149" s="364"/>
      <c r="EA149" s="364"/>
      <c r="EB149" s="364"/>
      <c r="EC149" s="364"/>
      <c r="ED149" s="364"/>
      <c r="EE149" s="364"/>
      <c r="EF149" s="364"/>
      <c r="EG149" s="364"/>
      <c r="EH149" s="364"/>
      <c r="EI149" s="364"/>
      <c r="EJ149" s="364"/>
      <c r="EK149" s="364"/>
      <c r="EL149" s="364"/>
      <c r="EM149" s="364"/>
      <c r="EN149" s="364"/>
      <c r="EO149" s="364"/>
      <c r="EP149" s="364"/>
      <c r="EQ149" s="364"/>
      <c r="ER149" s="364"/>
      <c r="ES149" s="364"/>
      <c r="ET149" s="364"/>
      <c r="EU149" s="364"/>
      <c r="EV149" s="364"/>
      <c r="EW149" s="364"/>
      <c r="EX149" s="364"/>
      <c r="EY149" s="364"/>
      <c r="EZ149" s="364"/>
      <c r="FA149" s="364"/>
      <c r="FB149" s="364"/>
      <c r="FC149" s="364"/>
      <c r="FD149" s="364"/>
      <c r="FE149" s="364"/>
      <c r="FF149" s="364"/>
      <c r="FG149" s="364"/>
      <c r="FH149" s="364"/>
      <c r="FI149" s="364"/>
      <c r="FJ149" s="364"/>
      <c r="FK149" s="364"/>
      <c r="FL149" s="364"/>
      <c r="FM149" s="364"/>
      <c r="FN149" s="364"/>
      <c r="FO149" s="364"/>
      <c r="FP149" s="364"/>
      <c r="FQ149" s="364"/>
      <c r="FR149" s="364"/>
      <c r="FS149" s="364"/>
      <c r="FT149" s="364"/>
      <c r="FU149" s="364"/>
      <c r="FV149" s="364"/>
      <c r="FW149" s="364"/>
      <c r="FX149" s="364"/>
      <c r="FY149" s="364"/>
      <c r="FZ149" s="364"/>
      <c r="GA149" s="364"/>
      <c r="GB149" s="364"/>
      <c r="GC149" s="364"/>
      <c r="GD149" s="364"/>
      <c r="GE149" s="364"/>
      <c r="GF149" s="364"/>
      <c r="GG149" s="364"/>
      <c r="GH149" s="364"/>
      <c r="GI149" s="364"/>
      <c r="GJ149" s="364"/>
      <c r="GK149" s="364"/>
      <c r="GL149" s="364"/>
      <c r="GM149" s="364"/>
      <c r="GN149" s="364"/>
      <c r="GO149" s="364"/>
      <c r="GP149" s="364"/>
      <c r="GQ149" s="364"/>
      <c r="GR149" s="364"/>
      <c r="GS149" s="364"/>
      <c r="GT149" s="364"/>
      <c r="GU149" s="364"/>
      <c r="GV149" s="364"/>
      <c r="GW149" s="364"/>
      <c r="GX149" s="364"/>
      <c r="GY149" s="364"/>
      <c r="GZ149" s="364"/>
      <c r="HA149" s="364"/>
      <c r="HB149" s="364"/>
      <c r="HC149" s="364"/>
      <c r="HD149" s="364"/>
      <c r="HE149" s="364"/>
      <c r="HF149" s="364"/>
      <c r="HG149" s="364"/>
      <c r="HH149" s="364"/>
      <c r="HI149" s="364"/>
      <c r="HJ149" s="364"/>
      <c r="HK149" s="364"/>
      <c r="HL149" s="364"/>
      <c r="HM149" s="364"/>
      <c r="HN149" s="364"/>
      <c r="HO149" s="364"/>
      <c r="HP149" s="364"/>
      <c r="HQ149" s="364"/>
      <c r="HR149" s="364"/>
      <c r="HS149" s="364"/>
      <c r="HT149" s="364"/>
      <c r="HU149" s="364"/>
      <c r="HV149" s="364"/>
      <c r="HW149" s="364"/>
      <c r="HX149" s="364"/>
      <c r="HY149" s="364"/>
      <c r="HZ149" s="364"/>
      <c r="IA149" s="364"/>
      <c r="IB149" s="364"/>
      <c r="IC149" s="364"/>
      <c r="ID149" s="364"/>
      <c r="IE149" s="364"/>
      <c r="IF149" s="364"/>
      <c r="IG149" s="364"/>
      <c r="IH149" s="364"/>
      <c r="II149" s="364"/>
      <c r="IJ149" s="364"/>
      <c r="IK149" s="364"/>
      <c r="IL149" s="364"/>
      <c r="IM149" s="364"/>
      <c r="IN149" s="364"/>
      <c r="IO149" s="364"/>
      <c r="IP149" s="364"/>
      <c r="IQ149" s="364"/>
      <c r="IR149" s="364"/>
      <c r="IS149" s="364"/>
      <c r="IT149" s="364"/>
      <c r="IU149" s="364"/>
      <c r="IV149" s="364"/>
      <c r="IW149" s="364"/>
      <c r="IX149" s="364"/>
      <c r="IY149" s="364"/>
      <c r="IZ149" s="364"/>
      <c r="JA149" s="364"/>
      <c r="JB149" s="364"/>
      <c r="JC149" s="364"/>
      <c r="JD149" s="364"/>
      <c r="JE149" s="364"/>
      <c r="JF149" s="364"/>
      <c r="JG149" s="364"/>
      <c r="JH149" s="364"/>
      <c r="JI149" s="364"/>
      <c r="JJ149" s="364"/>
      <c r="JK149" s="364"/>
      <c r="JL149" s="364"/>
      <c r="JM149" s="364"/>
      <c r="JN149" s="364"/>
      <c r="JO149" s="364"/>
      <c r="JP149" s="364"/>
      <c r="JQ149" s="364"/>
      <c r="JR149" s="364"/>
      <c r="JS149" s="364"/>
      <c r="JT149" s="364"/>
      <c r="JU149" s="364"/>
      <c r="JV149" s="364"/>
      <c r="JW149" s="364"/>
      <c r="JX149" s="364"/>
      <c r="JY149" s="364"/>
      <c r="JZ149" s="364"/>
      <c r="KA149" s="364"/>
      <c r="KB149" s="364"/>
      <c r="KC149" s="364"/>
      <c r="KD149" s="364"/>
      <c r="KE149" s="364"/>
      <c r="KF149" s="364"/>
      <c r="KG149" s="364"/>
      <c r="KH149" s="364"/>
      <c r="KI149" s="364"/>
      <c r="KJ149" s="364"/>
      <c r="KK149" s="364"/>
      <c r="KL149" s="364"/>
      <c r="KM149" s="364"/>
      <c r="KN149" s="364"/>
      <c r="KO149" s="364"/>
      <c r="KP149" s="364"/>
      <c r="KQ149" s="364"/>
      <c r="KR149" s="364"/>
      <c r="KS149" s="364"/>
      <c r="KT149" s="364"/>
      <c r="KU149" s="364"/>
      <c r="KV149" s="364"/>
      <c r="KW149" s="364"/>
      <c r="KX149" s="364"/>
      <c r="KY149" s="364"/>
      <c r="KZ149" s="364"/>
      <c r="LA149" s="364"/>
      <c r="LB149" s="364"/>
      <c r="LC149" s="364"/>
      <c r="LD149" s="364"/>
      <c r="LE149" s="364"/>
      <c r="LF149" s="364"/>
      <c r="LG149" s="364"/>
      <c r="LH149" s="364"/>
      <c r="LI149" s="364"/>
      <c r="LJ149" s="364"/>
      <c r="LK149" s="364"/>
      <c r="LL149" s="364"/>
      <c r="LM149" s="364"/>
      <c r="LN149" s="364"/>
      <c r="LO149" s="364"/>
      <c r="LP149" s="364"/>
      <c r="LQ149" s="364"/>
      <c r="LR149" s="364"/>
      <c r="LS149" s="364"/>
      <c r="LT149" s="364"/>
      <c r="LU149" s="364"/>
      <c r="LV149" s="364"/>
      <c r="LW149" s="364"/>
      <c r="LX149" s="364"/>
      <c r="LY149" s="364"/>
      <c r="LZ149" s="364"/>
      <c r="MA149" s="364"/>
      <c r="MB149" s="364"/>
      <c r="MC149" s="364"/>
      <c r="MD149" s="364"/>
      <c r="ME149" s="364"/>
      <c r="MF149" s="364"/>
      <c r="MG149" s="364"/>
      <c r="MH149" s="364"/>
      <c r="MI149" s="364"/>
      <c r="MJ149" s="364"/>
      <c r="MK149" s="364"/>
      <c r="ML149" s="364"/>
      <c r="MM149" s="364"/>
      <c r="MN149" s="364"/>
      <c r="MO149" s="364"/>
      <c r="MP149" s="364"/>
      <c r="MQ149" s="364"/>
      <c r="MR149" s="364"/>
      <c r="MS149" s="364"/>
      <c r="MT149" s="364"/>
      <c r="MU149" s="364"/>
      <c r="MV149" s="364"/>
      <c r="MW149" s="364"/>
      <c r="MX149" s="364"/>
      <c r="MY149" s="364"/>
      <c r="MZ149" s="364"/>
      <c r="NA149" s="364"/>
      <c r="NB149" s="364"/>
      <c r="NC149" s="364"/>
      <c r="ND149" s="364"/>
      <c r="NE149" s="364"/>
      <c r="NF149" s="364"/>
      <c r="NG149" s="364"/>
      <c r="NH149" s="364"/>
      <c r="NI149" s="364"/>
      <c r="NJ149" s="364"/>
      <c r="NK149" s="364"/>
      <c r="NL149" s="364"/>
      <c r="NM149" s="364"/>
      <c r="NN149" s="364"/>
      <c r="NO149" s="364"/>
      <c r="NP149" s="364"/>
      <c r="NQ149" s="364"/>
      <c r="NR149" s="364"/>
      <c r="NS149" s="364"/>
      <c r="NT149" s="364"/>
      <c r="NU149" s="364"/>
      <c r="NV149" s="364"/>
      <c r="NW149" s="364"/>
      <c r="NX149" s="364"/>
      <c r="NY149" s="364"/>
      <c r="NZ149" s="364"/>
      <c r="OA149" s="364"/>
      <c r="OB149" s="364"/>
      <c r="OC149" s="364"/>
      <c r="OD149" s="364"/>
      <c r="OE149" s="364"/>
      <c r="OF149" s="364"/>
      <c r="OG149" s="364"/>
      <c r="OH149" s="364"/>
      <c r="OI149" s="364"/>
      <c r="OJ149" s="364"/>
      <c r="OK149" s="364"/>
      <c r="OL149" s="364"/>
      <c r="OM149" s="364"/>
      <c r="ON149" s="364"/>
      <c r="OO149" s="364"/>
      <c r="OP149" s="364"/>
      <c r="OQ149" s="364"/>
      <c r="OR149" s="364"/>
      <c r="OS149" s="364"/>
      <c r="OT149" s="364"/>
      <c r="OU149" s="364"/>
      <c r="OV149" s="364"/>
      <c r="OW149" s="364"/>
      <c r="OX149" s="364"/>
      <c r="OY149" s="364"/>
      <c r="OZ149" s="364"/>
      <c r="PA149" s="364"/>
      <c r="PB149" s="364"/>
      <c r="PC149" s="364"/>
      <c r="PD149" s="364"/>
      <c r="PE149" s="364"/>
      <c r="PF149" s="364"/>
      <c r="PG149" s="364"/>
      <c r="PH149" s="364"/>
      <c r="PI149" s="364"/>
      <c r="PJ149" s="364"/>
      <c r="PK149" s="364"/>
      <c r="PL149" s="364"/>
      <c r="PM149" s="364"/>
    </row>
    <row r="150" spans="1:429" ht="15">
      <c r="A150" s="365" t="s">
        <v>718</v>
      </c>
      <c r="B150" s="364">
        <f t="shared" si="156"/>
        <v>0</v>
      </c>
      <c r="C150" s="364">
        <f t="shared" si="157"/>
        <v>0</v>
      </c>
      <c r="D150" s="364">
        <f t="shared" si="158"/>
        <v>0</v>
      </c>
      <c r="E150" s="364">
        <f t="shared" si="159"/>
        <v>0</v>
      </c>
      <c r="F150" s="364">
        <f t="shared" si="160"/>
        <v>0</v>
      </c>
      <c r="G150" s="364">
        <f t="shared" si="161"/>
        <v>0</v>
      </c>
      <c r="H150" s="364">
        <f t="shared" si="162"/>
        <v>0</v>
      </c>
      <c r="I150" s="364">
        <f t="shared" si="163"/>
        <v>0</v>
      </c>
      <c r="J150" s="364">
        <f t="shared" si="164"/>
        <v>0</v>
      </c>
      <c r="K150" s="364">
        <f t="shared" si="165"/>
        <v>0</v>
      </c>
      <c r="L150" s="364">
        <f t="shared" si="166"/>
        <v>0</v>
      </c>
      <c r="M150" s="364">
        <f t="shared" si="167"/>
        <v>0</v>
      </c>
      <c r="N150" s="364">
        <f t="shared" si="168"/>
        <v>0</v>
      </c>
      <c r="O150" s="364">
        <f t="shared" si="169"/>
        <v>0</v>
      </c>
      <c r="P150" s="364">
        <f t="shared" si="170"/>
        <v>0</v>
      </c>
      <c r="Q150" s="364">
        <f t="shared" si="171"/>
        <v>0</v>
      </c>
      <c r="R150" s="364">
        <f t="shared" si="172"/>
        <v>0</v>
      </c>
      <c r="S150" s="364">
        <f t="shared" si="173"/>
        <v>0</v>
      </c>
      <c r="T150" s="364">
        <f t="shared" si="174"/>
        <v>0</v>
      </c>
      <c r="U150" s="364">
        <f t="shared" si="175"/>
        <v>0</v>
      </c>
      <c r="V150" s="364">
        <f t="shared" si="176"/>
        <v>0</v>
      </c>
      <c r="W150" s="364">
        <f t="shared" si="177"/>
        <v>0</v>
      </c>
      <c r="X150" s="364">
        <f t="shared" si="178"/>
        <v>0</v>
      </c>
      <c r="Y150" s="364">
        <f t="shared" si="179"/>
        <v>0</v>
      </c>
      <c r="Z150" s="364">
        <f t="shared" si="180"/>
        <v>0</v>
      </c>
      <c r="AA150" s="364">
        <f t="shared" si="181"/>
        <v>0</v>
      </c>
      <c r="AB150" s="364">
        <f t="shared" si="182"/>
        <v>0</v>
      </c>
      <c r="AC150" s="364">
        <f t="shared" si="183"/>
        <v>0</v>
      </c>
      <c r="AD150" s="364">
        <f t="shared" si="184"/>
        <v>0</v>
      </c>
      <c r="AE150" s="364">
        <f t="shared" si="185"/>
        <v>0</v>
      </c>
      <c r="AF150" s="364">
        <f t="shared" si="186"/>
        <v>0</v>
      </c>
      <c r="AG150" s="364"/>
      <c r="AH150" s="364"/>
      <c r="AI150" s="364"/>
      <c r="AJ150" s="364"/>
      <c r="AK150" s="364"/>
      <c r="AL150" s="364"/>
      <c r="AM150" s="364"/>
      <c r="AN150" s="364"/>
      <c r="AO150" s="364"/>
      <c r="AP150" s="364"/>
      <c r="AQ150" s="364"/>
      <c r="AR150" s="364"/>
      <c r="AS150" s="364"/>
      <c r="AT150" s="364"/>
      <c r="AU150" s="364"/>
      <c r="AV150" s="364"/>
      <c r="AW150" s="364"/>
      <c r="AX150" s="364"/>
      <c r="AY150" s="364"/>
      <c r="AZ150" s="364"/>
      <c r="BA150" s="364"/>
      <c r="BB150" s="364"/>
      <c r="BC150" s="364"/>
      <c r="BD150" s="364"/>
      <c r="BE150" s="364"/>
      <c r="BF150" s="364"/>
      <c r="BG150" s="364"/>
      <c r="BH150" s="364"/>
      <c r="BI150" s="364"/>
      <c r="BJ150" s="364"/>
      <c r="BK150" s="364"/>
      <c r="BL150" s="364"/>
      <c r="BM150" s="364"/>
      <c r="BN150" s="364"/>
      <c r="BO150" s="364"/>
      <c r="BP150" s="364"/>
      <c r="BQ150" s="364"/>
      <c r="BR150" s="364"/>
      <c r="BS150" s="364"/>
      <c r="BT150" s="364"/>
      <c r="BU150" s="364"/>
      <c r="BV150" s="364"/>
      <c r="BW150" s="364"/>
      <c r="BX150" s="364"/>
      <c r="BY150" s="364"/>
      <c r="BZ150" s="364"/>
      <c r="CA150" s="364"/>
      <c r="CB150" s="364"/>
      <c r="CC150" s="364"/>
      <c r="CD150" s="364"/>
      <c r="CE150" s="364"/>
      <c r="CF150" s="364"/>
      <c r="CG150" s="364"/>
      <c r="CH150" s="364"/>
      <c r="CI150" s="364"/>
      <c r="CJ150" s="364"/>
      <c r="CK150" s="364"/>
      <c r="CL150" s="364"/>
      <c r="CM150" s="364"/>
      <c r="CN150" s="364"/>
      <c r="CO150" s="364"/>
      <c r="CP150" s="364"/>
      <c r="CQ150" s="364"/>
      <c r="CR150" s="364"/>
      <c r="CS150" s="364"/>
      <c r="CT150" s="364"/>
      <c r="CU150" s="364"/>
      <c r="CV150" s="364"/>
      <c r="CW150" s="364"/>
      <c r="CX150" s="364"/>
      <c r="CY150" s="364"/>
      <c r="CZ150" s="364"/>
      <c r="DA150" s="364"/>
      <c r="DB150" s="364"/>
      <c r="DC150" s="364"/>
      <c r="DD150" s="364"/>
      <c r="DE150" s="364"/>
      <c r="DF150" s="364"/>
      <c r="DG150" s="364"/>
      <c r="DH150" s="364"/>
      <c r="DI150" s="364"/>
      <c r="DJ150" s="364"/>
      <c r="DK150" s="364"/>
      <c r="DL150" s="364"/>
      <c r="DM150" s="364"/>
      <c r="DN150" s="364"/>
      <c r="DO150" s="364"/>
      <c r="DP150" s="364"/>
      <c r="DQ150" s="364"/>
      <c r="DR150" s="364"/>
      <c r="DS150" s="364"/>
      <c r="DT150" s="364"/>
      <c r="DU150" s="364"/>
      <c r="DV150" s="364"/>
      <c r="DW150" s="364"/>
      <c r="DX150" s="364"/>
      <c r="DY150" s="364"/>
      <c r="DZ150" s="364"/>
      <c r="EA150" s="364"/>
      <c r="EB150" s="364"/>
      <c r="EC150" s="364"/>
      <c r="ED150" s="364"/>
      <c r="EE150" s="364"/>
      <c r="EF150" s="364"/>
      <c r="EG150" s="364"/>
      <c r="EH150" s="364"/>
      <c r="EI150" s="364"/>
      <c r="EJ150" s="364"/>
      <c r="EK150" s="364"/>
      <c r="EL150" s="364"/>
      <c r="EM150" s="364"/>
      <c r="EN150" s="364"/>
      <c r="EO150" s="364"/>
      <c r="EP150" s="364"/>
      <c r="EQ150" s="364"/>
      <c r="ER150" s="364"/>
      <c r="ES150" s="364"/>
      <c r="ET150" s="364"/>
      <c r="EU150" s="364"/>
      <c r="EV150" s="364"/>
      <c r="EW150" s="364"/>
      <c r="EX150" s="364"/>
      <c r="EY150" s="364"/>
      <c r="EZ150" s="364"/>
      <c r="FA150" s="364"/>
      <c r="FB150" s="364"/>
      <c r="FC150" s="364"/>
      <c r="FD150" s="364"/>
      <c r="FE150" s="364"/>
      <c r="FF150" s="364"/>
      <c r="FG150" s="364"/>
      <c r="FH150" s="364"/>
      <c r="FI150" s="364"/>
      <c r="FJ150" s="364"/>
      <c r="FK150" s="364"/>
      <c r="FL150" s="364"/>
      <c r="FM150" s="364"/>
      <c r="FN150" s="364"/>
      <c r="FO150" s="364"/>
      <c r="FP150" s="364"/>
      <c r="FQ150" s="364"/>
      <c r="FR150" s="364"/>
      <c r="FS150" s="364"/>
      <c r="FT150" s="364"/>
      <c r="FU150" s="364"/>
      <c r="FV150" s="364"/>
      <c r="FW150" s="364"/>
      <c r="FX150" s="364"/>
      <c r="FY150" s="364"/>
      <c r="FZ150" s="364"/>
      <c r="GA150" s="364"/>
      <c r="GB150" s="364"/>
      <c r="GC150" s="364"/>
      <c r="GD150" s="364"/>
      <c r="GE150" s="364"/>
      <c r="GF150" s="364"/>
      <c r="GG150" s="364"/>
      <c r="GH150" s="364"/>
      <c r="GI150" s="364"/>
      <c r="GJ150" s="364"/>
      <c r="GK150" s="364"/>
      <c r="GL150" s="364"/>
      <c r="GM150" s="364"/>
      <c r="GN150" s="364"/>
      <c r="GO150" s="364"/>
      <c r="GP150" s="364"/>
      <c r="GQ150" s="364"/>
      <c r="GR150" s="364"/>
      <c r="GS150" s="364"/>
      <c r="GT150" s="364"/>
      <c r="GU150" s="364"/>
      <c r="GV150" s="364"/>
      <c r="GW150" s="364"/>
      <c r="GX150" s="364"/>
      <c r="GY150" s="364"/>
      <c r="GZ150" s="364"/>
      <c r="HA150" s="364"/>
      <c r="HB150" s="364"/>
      <c r="HC150" s="364"/>
      <c r="HD150" s="364"/>
      <c r="HE150" s="364"/>
      <c r="HF150" s="364"/>
      <c r="HG150" s="364"/>
      <c r="HH150" s="364"/>
      <c r="HI150" s="364"/>
      <c r="HJ150" s="364"/>
      <c r="HK150" s="364"/>
      <c r="HL150" s="364"/>
      <c r="HM150" s="364"/>
      <c r="HN150" s="364"/>
      <c r="HO150" s="364"/>
      <c r="HP150" s="364"/>
      <c r="HQ150" s="364"/>
      <c r="HR150" s="364"/>
      <c r="HS150" s="364"/>
      <c r="HT150" s="364"/>
      <c r="HU150" s="364"/>
      <c r="HV150" s="364"/>
      <c r="HW150" s="364"/>
      <c r="HX150" s="364"/>
      <c r="HY150" s="364"/>
      <c r="HZ150" s="364"/>
      <c r="IA150" s="364"/>
      <c r="IB150" s="364"/>
      <c r="IC150" s="364"/>
      <c r="ID150" s="364"/>
      <c r="IE150" s="364"/>
      <c r="IF150" s="364"/>
      <c r="IG150" s="364"/>
      <c r="IH150" s="364"/>
      <c r="II150" s="364"/>
      <c r="IJ150" s="364"/>
      <c r="IK150" s="364"/>
      <c r="IL150" s="364"/>
      <c r="IM150" s="364"/>
      <c r="IN150" s="364"/>
      <c r="IO150" s="364"/>
      <c r="IP150" s="364"/>
      <c r="IQ150" s="364"/>
      <c r="IR150" s="364"/>
      <c r="IS150" s="364"/>
      <c r="IT150" s="364"/>
      <c r="IU150" s="364"/>
      <c r="IV150" s="364"/>
      <c r="IW150" s="364"/>
      <c r="IX150" s="364"/>
      <c r="IY150" s="364"/>
      <c r="IZ150" s="364"/>
      <c r="JA150" s="364"/>
      <c r="JB150" s="364"/>
      <c r="JC150" s="364"/>
      <c r="JD150" s="364"/>
      <c r="JE150" s="364"/>
      <c r="JF150" s="364"/>
      <c r="JG150" s="364"/>
      <c r="JH150" s="364"/>
      <c r="JI150" s="364"/>
      <c r="JJ150" s="364"/>
      <c r="JK150" s="364"/>
      <c r="JL150" s="364"/>
      <c r="JM150" s="364"/>
      <c r="JN150" s="364"/>
      <c r="JO150" s="364"/>
      <c r="JP150" s="364"/>
      <c r="JQ150" s="364"/>
      <c r="JR150" s="364"/>
      <c r="JS150" s="364"/>
      <c r="JT150" s="364"/>
      <c r="JU150" s="364"/>
      <c r="JV150" s="364"/>
      <c r="JW150" s="364"/>
      <c r="JX150" s="364"/>
      <c r="JY150" s="364"/>
      <c r="JZ150" s="364"/>
      <c r="KA150" s="364"/>
      <c r="KB150" s="364"/>
      <c r="KC150" s="364"/>
      <c r="KD150" s="364"/>
      <c r="KE150" s="364"/>
      <c r="KF150" s="364"/>
      <c r="KG150" s="364"/>
      <c r="KH150" s="364"/>
      <c r="KI150" s="364"/>
      <c r="KJ150" s="364"/>
      <c r="KK150" s="364"/>
      <c r="KL150" s="364"/>
      <c r="KM150" s="364"/>
      <c r="KN150" s="364"/>
      <c r="KO150" s="364"/>
      <c r="KP150" s="364"/>
      <c r="KQ150" s="364"/>
      <c r="KR150" s="364"/>
      <c r="KS150" s="364"/>
      <c r="KT150" s="364"/>
      <c r="KU150" s="364"/>
      <c r="KV150" s="364"/>
      <c r="KW150" s="364"/>
      <c r="KX150" s="364"/>
      <c r="KY150" s="364"/>
      <c r="KZ150" s="364"/>
      <c r="LA150" s="364"/>
      <c r="LB150" s="364"/>
      <c r="LC150" s="364"/>
      <c r="LD150" s="364"/>
      <c r="LE150" s="364"/>
      <c r="LF150" s="364"/>
      <c r="LG150" s="364"/>
      <c r="LH150" s="364"/>
      <c r="LI150" s="364"/>
      <c r="LJ150" s="364"/>
      <c r="LK150" s="364"/>
      <c r="LL150" s="364"/>
      <c r="LM150" s="364"/>
      <c r="LN150" s="364"/>
      <c r="LO150" s="364"/>
      <c r="LP150" s="364"/>
      <c r="LQ150" s="364"/>
      <c r="LR150" s="364"/>
      <c r="LS150" s="364"/>
      <c r="LT150" s="364"/>
      <c r="LU150" s="364"/>
      <c r="LV150" s="364"/>
      <c r="LW150" s="364"/>
      <c r="LX150" s="364"/>
      <c r="LY150" s="364"/>
      <c r="LZ150" s="364"/>
      <c r="MA150" s="364"/>
      <c r="MB150" s="364"/>
      <c r="MC150" s="364"/>
      <c r="MD150" s="364"/>
      <c r="ME150" s="364"/>
      <c r="MF150" s="364"/>
      <c r="MG150" s="364"/>
      <c r="MH150" s="364"/>
      <c r="MI150" s="364"/>
      <c r="MJ150" s="364"/>
      <c r="MK150" s="364"/>
      <c r="ML150" s="364"/>
      <c r="MM150" s="364"/>
      <c r="MN150" s="364"/>
      <c r="MO150" s="364"/>
      <c r="MP150" s="364"/>
      <c r="MQ150" s="364"/>
      <c r="MR150" s="364"/>
      <c r="MS150" s="364"/>
      <c r="MT150" s="364"/>
      <c r="MU150" s="364"/>
      <c r="MV150" s="364"/>
      <c r="MW150" s="364"/>
      <c r="MX150" s="364"/>
      <c r="MY150" s="364"/>
      <c r="MZ150" s="364"/>
      <c r="NA150" s="364"/>
      <c r="NB150" s="364"/>
      <c r="NC150" s="364"/>
      <c r="ND150" s="364"/>
      <c r="NE150" s="364"/>
      <c r="NF150" s="364"/>
      <c r="NG150" s="364"/>
      <c r="NH150" s="364"/>
      <c r="NI150" s="364"/>
      <c r="NJ150" s="364"/>
      <c r="NK150" s="364"/>
      <c r="NL150" s="364"/>
      <c r="NM150" s="364"/>
      <c r="NN150" s="364"/>
      <c r="NO150" s="364"/>
      <c r="NP150" s="364"/>
      <c r="NQ150" s="364"/>
      <c r="NR150" s="364"/>
      <c r="NS150" s="364"/>
      <c r="NT150" s="364"/>
      <c r="NU150" s="364"/>
      <c r="NV150" s="364"/>
      <c r="NW150" s="364"/>
      <c r="NX150" s="364"/>
      <c r="NY150" s="364"/>
      <c r="NZ150" s="364"/>
      <c r="OA150" s="364"/>
      <c r="OB150" s="364"/>
      <c r="OC150" s="364"/>
      <c r="OD150" s="364"/>
      <c r="OE150" s="364"/>
      <c r="OF150" s="364"/>
      <c r="OG150" s="364"/>
      <c r="OH150" s="364"/>
      <c r="OI150" s="364"/>
      <c r="OJ150" s="364"/>
      <c r="OK150" s="364"/>
      <c r="OL150" s="364"/>
      <c r="OM150" s="364"/>
      <c r="ON150" s="364"/>
      <c r="OO150" s="364"/>
      <c r="OP150" s="364"/>
      <c r="OQ150" s="364"/>
      <c r="OR150" s="364"/>
      <c r="OS150" s="364"/>
      <c r="OT150" s="364"/>
      <c r="OU150" s="364"/>
      <c r="OV150" s="364"/>
      <c r="OW150" s="364"/>
      <c r="OX150" s="364"/>
      <c r="OY150" s="364"/>
      <c r="OZ150" s="364"/>
      <c r="PA150" s="364"/>
      <c r="PB150" s="364"/>
      <c r="PC150" s="364"/>
      <c r="PD150" s="364"/>
      <c r="PE150" s="364"/>
      <c r="PF150" s="364"/>
      <c r="PG150" s="364"/>
      <c r="PH150" s="364"/>
      <c r="PI150" s="364"/>
      <c r="PJ150" s="364"/>
      <c r="PK150" s="364"/>
      <c r="PL150" s="364"/>
      <c r="PM150" s="364"/>
    </row>
    <row r="151" spans="1:429" ht="15">
      <c r="A151" s="365" t="s">
        <v>719</v>
      </c>
      <c r="B151" s="364">
        <f t="shared" si="156"/>
        <v>0</v>
      </c>
      <c r="C151" s="364">
        <f t="shared" si="157"/>
        <v>0</v>
      </c>
      <c r="D151" s="364">
        <f t="shared" si="158"/>
        <v>0</v>
      </c>
      <c r="E151" s="364">
        <f t="shared" si="159"/>
        <v>0</v>
      </c>
      <c r="F151" s="364">
        <f t="shared" si="160"/>
        <v>0</v>
      </c>
      <c r="G151" s="364">
        <f t="shared" si="161"/>
        <v>0</v>
      </c>
      <c r="H151" s="364">
        <f t="shared" si="162"/>
        <v>0</v>
      </c>
      <c r="I151" s="364">
        <f t="shared" si="163"/>
        <v>0</v>
      </c>
      <c r="J151" s="364">
        <f t="shared" si="164"/>
        <v>0</v>
      </c>
      <c r="K151" s="364">
        <f t="shared" si="165"/>
        <v>0</v>
      </c>
      <c r="L151" s="364">
        <f t="shared" si="166"/>
        <v>0</v>
      </c>
      <c r="M151" s="364">
        <f t="shared" si="167"/>
        <v>0</v>
      </c>
      <c r="N151" s="364">
        <f t="shared" si="168"/>
        <v>0</v>
      </c>
      <c r="O151" s="364">
        <f t="shared" si="169"/>
        <v>0</v>
      </c>
      <c r="P151" s="364">
        <f t="shared" si="170"/>
        <v>0</v>
      </c>
      <c r="Q151" s="364">
        <f t="shared" si="171"/>
        <v>0</v>
      </c>
      <c r="R151" s="364">
        <f t="shared" si="172"/>
        <v>0</v>
      </c>
      <c r="S151" s="364">
        <f t="shared" si="173"/>
        <v>0</v>
      </c>
      <c r="T151" s="364">
        <f t="shared" si="174"/>
        <v>0</v>
      </c>
      <c r="U151" s="364">
        <f t="shared" si="175"/>
        <v>0</v>
      </c>
      <c r="V151" s="364">
        <f t="shared" si="176"/>
        <v>2.0430000000000001E-4</v>
      </c>
      <c r="W151" s="364">
        <f t="shared" si="177"/>
        <v>0</v>
      </c>
      <c r="X151" s="364">
        <f t="shared" si="178"/>
        <v>0</v>
      </c>
      <c r="Y151" s="364">
        <f t="shared" si="179"/>
        <v>0</v>
      </c>
      <c r="Z151" s="364">
        <f t="shared" si="180"/>
        <v>0</v>
      </c>
      <c r="AA151" s="364">
        <f t="shared" si="181"/>
        <v>0</v>
      </c>
      <c r="AB151" s="364">
        <f t="shared" si="182"/>
        <v>0</v>
      </c>
      <c r="AC151" s="364">
        <f t="shared" si="183"/>
        <v>3.3944999999999999E-3</v>
      </c>
      <c r="AD151" s="364">
        <f t="shared" si="184"/>
        <v>4.2000000000000006E-3</v>
      </c>
      <c r="AE151" s="364">
        <f t="shared" si="185"/>
        <v>0</v>
      </c>
      <c r="AF151" s="364">
        <f t="shared" si="186"/>
        <v>0</v>
      </c>
      <c r="AG151" s="364"/>
      <c r="AH151" s="364"/>
      <c r="AI151" s="364"/>
      <c r="AJ151" s="364"/>
      <c r="AK151" s="364"/>
      <c r="AL151" s="364"/>
      <c r="AM151" s="364"/>
      <c r="AN151" s="364"/>
      <c r="AO151" s="364"/>
      <c r="AP151" s="364"/>
      <c r="AQ151" s="364"/>
      <c r="AR151" s="364"/>
      <c r="AS151" s="364"/>
      <c r="AT151" s="364"/>
      <c r="AU151" s="364"/>
      <c r="AV151" s="364"/>
      <c r="AW151" s="364"/>
      <c r="AX151" s="364"/>
      <c r="AY151" s="364"/>
      <c r="AZ151" s="364"/>
      <c r="BA151" s="364"/>
      <c r="BB151" s="364"/>
      <c r="BC151" s="364"/>
      <c r="BD151" s="364"/>
      <c r="BE151" s="364"/>
      <c r="BF151" s="364"/>
      <c r="BG151" s="364"/>
      <c r="BH151" s="364"/>
      <c r="BI151" s="364"/>
      <c r="BJ151" s="364"/>
      <c r="BK151" s="364"/>
      <c r="BL151" s="364"/>
      <c r="BM151" s="364"/>
      <c r="BN151" s="364"/>
      <c r="BO151" s="364"/>
      <c r="BP151" s="364"/>
      <c r="BQ151" s="364"/>
      <c r="BR151" s="364"/>
      <c r="BS151" s="364"/>
      <c r="BT151" s="364"/>
      <c r="BU151" s="364"/>
      <c r="BV151" s="364"/>
      <c r="BW151" s="364"/>
      <c r="BX151" s="364"/>
      <c r="BY151" s="364"/>
      <c r="BZ151" s="364"/>
      <c r="CA151" s="364"/>
      <c r="CB151" s="364"/>
      <c r="CC151" s="364"/>
      <c r="CD151" s="364"/>
      <c r="CE151" s="364"/>
      <c r="CF151" s="364"/>
      <c r="CG151" s="364"/>
      <c r="CH151" s="364"/>
      <c r="CI151" s="364"/>
      <c r="CJ151" s="364"/>
      <c r="CK151" s="364"/>
      <c r="CL151" s="364"/>
      <c r="CM151" s="364"/>
      <c r="CN151" s="364"/>
      <c r="CO151" s="364"/>
      <c r="CP151" s="364"/>
      <c r="CQ151" s="364"/>
      <c r="CR151" s="364"/>
      <c r="CS151" s="364"/>
      <c r="CT151" s="364"/>
      <c r="CU151" s="364"/>
      <c r="CV151" s="364"/>
      <c r="CW151" s="364"/>
      <c r="CX151" s="364"/>
      <c r="CY151" s="364"/>
      <c r="CZ151" s="364"/>
      <c r="DA151" s="364"/>
      <c r="DB151" s="364"/>
      <c r="DC151" s="364"/>
      <c r="DD151" s="364"/>
      <c r="DE151" s="364"/>
      <c r="DF151" s="364"/>
      <c r="DG151" s="364"/>
      <c r="DH151" s="364"/>
      <c r="DI151" s="364"/>
      <c r="DJ151" s="364"/>
      <c r="DK151" s="364"/>
      <c r="DL151" s="364"/>
      <c r="DM151" s="364"/>
      <c r="DN151" s="364"/>
      <c r="DO151" s="364"/>
      <c r="DP151" s="364"/>
      <c r="DQ151" s="364"/>
      <c r="DR151" s="364"/>
      <c r="DS151" s="364"/>
      <c r="DT151" s="364"/>
      <c r="DU151" s="364"/>
      <c r="DV151" s="364"/>
      <c r="DW151" s="364"/>
      <c r="DX151" s="364"/>
      <c r="DY151" s="364"/>
      <c r="DZ151" s="364"/>
      <c r="EA151" s="364"/>
      <c r="EB151" s="364"/>
      <c r="EC151" s="364"/>
      <c r="ED151" s="364"/>
      <c r="EE151" s="364"/>
      <c r="EF151" s="364"/>
      <c r="EG151" s="364"/>
      <c r="EH151" s="364"/>
      <c r="EI151" s="364"/>
      <c r="EJ151" s="364"/>
      <c r="EK151" s="364"/>
      <c r="EL151" s="364"/>
      <c r="EM151" s="364"/>
      <c r="EN151" s="364"/>
      <c r="EO151" s="364"/>
      <c r="EP151" s="364"/>
      <c r="EQ151" s="364"/>
      <c r="ER151" s="364"/>
      <c r="ES151" s="364"/>
      <c r="ET151" s="364"/>
      <c r="EU151" s="364"/>
      <c r="EV151" s="364"/>
      <c r="EW151" s="364"/>
      <c r="EX151" s="364"/>
      <c r="EY151" s="364"/>
      <c r="EZ151" s="364"/>
      <c r="FA151" s="364"/>
      <c r="FB151" s="364"/>
      <c r="FC151" s="364"/>
      <c r="FD151" s="364"/>
      <c r="FE151" s="364"/>
      <c r="FF151" s="364"/>
      <c r="FG151" s="364"/>
      <c r="FH151" s="364"/>
      <c r="FI151" s="364"/>
      <c r="FJ151" s="364"/>
      <c r="FK151" s="364"/>
      <c r="FL151" s="364"/>
      <c r="FM151" s="364"/>
      <c r="FN151" s="364"/>
      <c r="FO151" s="364"/>
      <c r="FP151" s="364"/>
      <c r="FQ151" s="364"/>
      <c r="FR151" s="364"/>
      <c r="FS151" s="364"/>
      <c r="FT151" s="364"/>
      <c r="FU151" s="364"/>
      <c r="FV151" s="364"/>
      <c r="FW151" s="364"/>
      <c r="FX151" s="364"/>
      <c r="FY151" s="364"/>
      <c r="FZ151" s="364"/>
      <c r="GA151" s="364"/>
      <c r="GB151" s="364"/>
      <c r="GC151" s="364"/>
      <c r="GD151" s="364"/>
      <c r="GE151" s="364"/>
      <c r="GF151" s="364"/>
      <c r="GG151" s="364"/>
      <c r="GH151" s="364"/>
      <c r="GI151" s="364"/>
      <c r="GJ151" s="364"/>
      <c r="GK151" s="364"/>
      <c r="GL151" s="364"/>
      <c r="GM151" s="364"/>
      <c r="GN151" s="364"/>
      <c r="GO151" s="364"/>
      <c r="GP151" s="364"/>
      <c r="GQ151" s="364"/>
      <c r="GR151" s="364"/>
      <c r="GS151" s="364"/>
      <c r="GT151" s="364"/>
      <c r="GU151" s="364"/>
      <c r="GV151" s="364"/>
      <c r="GW151" s="364"/>
      <c r="GX151" s="364"/>
      <c r="GY151" s="364"/>
      <c r="GZ151" s="364"/>
      <c r="HA151" s="364"/>
      <c r="HB151" s="364"/>
      <c r="HC151" s="364"/>
      <c r="HD151" s="364"/>
      <c r="HE151" s="364"/>
      <c r="HF151" s="364"/>
      <c r="HG151" s="364"/>
      <c r="HH151" s="364"/>
      <c r="HI151" s="364"/>
      <c r="HJ151" s="364"/>
      <c r="HK151" s="364"/>
      <c r="HL151" s="364"/>
      <c r="HM151" s="364"/>
      <c r="HN151" s="364"/>
      <c r="HO151" s="364"/>
      <c r="HP151" s="364"/>
      <c r="HQ151" s="364"/>
      <c r="HR151" s="364"/>
      <c r="HS151" s="364"/>
      <c r="HT151" s="364"/>
      <c r="HU151" s="364"/>
      <c r="HV151" s="364"/>
      <c r="HW151" s="364"/>
      <c r="HX151" s="364"/>
      <c r="HY151" s="364"/>
      <c r="HZ151" s="364"/>
      <c r="IA151" s="364"/>
      <c r="IB151" s="364"/>
      <c r="IC151" s="364"/>
      <c r="ID151" s="364"/>
      <c r="IE151" s="364"/>
      <c r="IF151" s="364"/>
      <c r="IG151" s="364"/>
      <c r="IH151" s="364"/>
      <c r="II151" s="364"/>
      <c r="IJ151" s="364"/>
      <c r="IK151" s="364"/>
      <c r="IL151" s="364"/>
      <c r="IM151" s="364"/>
      <c r="IN151" s="364"/>
      <c r="IO151" s="364"/>
      <c r="IP151" s="364"/>
      <c r="IQ151" s="364"/>
      <c r="IR151" s="364"/>
      <c r="IS151" s="364"/>
      <c r="IT151" s="364"/>
      <c r="IU151" s="364"/>
      <c r="IV151" s="364"/>
      <c r="IW151" s="364"/>
      <c r="IX151" s="364"/>
      <c r="IY151" s="364"/>
      <c r="IZ151" s="364"/>
      <c r="JA151" s="364"/>
      <c r="JB151" s="364"/>
      <c r="JC151" s="364"/>
      <c r="JD151" s="364"/>
      <c r="JE151" s="364"/>
      <c r="JF151" s="364"/>
      <c r="JG151" s="364"/>
      <c r="JH151" s="364"/>
      <c r="JI151" s="364"/>
      <c r="JJ151" s="364"/>
      <c r="JK151" s="364"/>
      <c r="JL151" s="364"/>
      <c r="JM151" s="364"/>
      <c r="JN151" s="364"/>
      <c r="JO151" s="364"/>
      <c r="JP151" s="364"/>
      <c r="JQ151" s="364"/>
      <c r="JR151" s="364">
        <v>0.20430000000000001</v>
      </c>
      <c r="JS151" s="364"/>
      <c r="JT151" s="364"/>
      <c r="JU151" s="364"/>
      <c r="JV151" s="364"/>
      <c r="JW151" s="364"/>
      <c r="JX151" s="364"/>
      <c r="JY151" s="364"/>
      <c r="JZ151" s="364"/>
      <c r="KA151" s="364"/>
      <c r="KB151" s="364"/>
      <c r="KC151" s="364"/>
      <c r="KD151" s="364"/>
      <c r="KE151" s="364"/>
      <c r="KF151" s="364"/>
      <c r="KG151" s="364"/>
      <c r="KH151" s="364"/>
      <c r="KI151" s="364"/>
      <c r="KJ151" s="364"/>
      <c r="KK151" s="364"/>
      <c r="KL151" s="364"/>
      <c r="KM151" s="364"/>
      <c r="KN151" s="364"/>
      <c r="KO151" s="364"/>
      <c r="KP151" s="364"/>
      <c r="KQ151" s="364"/>
      <c r="KR151" s="364"/>
      <c r="KS151" s="364"/>
      <c r="KT151" s="364"/>
      <c r="KU151" s="364"/>
      <c r="KV151" s="364"/>
      <c r="KW151" s="364"/>
      <c r="KX151" s="364"/>
      <c r="KY151" s="364"/>
      <c r="KZ151" s="364"/>
      <c r="LA151" s="364"/>
      <c r="LB151" s="364"/>
      <c r="LC151" s="364"/>
      <c r="LD151" s="364"/>
      <c r="LE151" s="364"/>
      <c r="LF151" s="364"/>
      <c r="LG151" s="364"/>
      <c r="LH151" s="364"/>
      <c r="LI151" s="364"/>
      <c r="LJ151" s="364"/>
      <c r="LK151" s="364"/>
      <c r="LL151" s="364"/>
      <c r="LM151" s="364"/>
      <c r="LN151" s="364"/>
      <c r="LO151" s="364"/>
      <c r="LP151" s="364"/>
      <c r="LQ151" s="364"/>
      <c r="LR151" s="364"/>
      <c r="LS151" s="364"/>
      <c r="LT151" s="364"/>
      <c r="LU151" s="364"/>
      <c r="LV151" s="364"/>
      <c r="LW151" s="364"/>
      <c r="LX151" s="364"/>
      <c r="LY151" s="364"/>
      <c r="LZ151" s="364"/>
      <c r="MA151" s="364"/>
      <c r="MB151" s="364"/>
      <c r="MC151" s="364"/>
      <c r="MD151" s="364"/>
      <c r="ME151" s="364"/>
      <c r="MF151" s="364"/>
      <c r="MG151" s="364"/>
      <c r="MH151" s="364"/>
      <c r="MI151" s="364"/>
      <c r="MJ151" s="364"/>
      <c r="MK151" s="364"/>
      <c r="ML151" s="364"/>
      <c r="MM151" s="364"/>
      <c r="MN151" s="364"/>
      <c r="MO151" s="364"/>
      <c r="MP151" s="364"/>
      <c r="MQ151" s="364"/>
      <c r="MR151" s="364"/>
      <c r="MS151" s="364"/>
      <c r="MT151" s="364"/>
      <c r="MU151" s="364"/>
      <c r="MV151" s="364"/>
      <c r="MW151" s="364"/>
      <c r="MX151" s="364"/>
      <c r="MY151" s="364">
        <v>3.3944999999999999</v>
      </c>
      <c r="MZ151" s="364"/>
      <c r="NA151" s="364"/>
      <c r="NB151" s="364"/>
      <c r="NC151" s="364"/>
      <c r="ND151" s="364" t="s">
        <v>221</v>
      </c>
      <c r="NE151" s="364" t="s">
        <v>221</v>
      </c>
      <c r="NF151" s="364" t="s">
        <v>221</v>
      </c>
      <c r="NG151" s="364" t="s">
        <v>221</v>
      </c>
      <c r="NH151" s="364" t="s">
        <v>221</v>
      </c>
      <c r="NI151" s="364" t="s">
        <v>221</v>
      </c>
      <c r="NJ151" s="364" t="s">
        <v>221</v>
      </c>
      <c r="NK151" s="364" t="s">
        <v>221</v>
      </c>
      <c r="NL151" s="364" t="s">
        <v>221</v>
      </c>
      <c r="NM151" s="364" t="s">
        <v>221</v>
      </c>
      <c r="NN151" s="364" t="s">
        <v>221</v>
      </c>
      <c r="NO151" s="364" t="s">
        <v>221</v>
      </c>
      <c r="NP151" s="364" t="s">
        <v>221</v>
      </c>
      <c r="NQ151" s="364">
        <v>4.2</v>
      </c>
      <c r="NR151" s="364" t="s">
        <v>221</v>
      </c>
      <c r="NS151" s="364" t="s">
        <v>221</v>
      </c>
      <c r="NT151" s="364" t="s">
        <v>221</v>
      </c>
      <c r="NU151" s="364" t="s">
        <v>221</v>
      </c>
      <c r="NV151" s="364" t="s">
        <v>221</v>
      </c>
      <c r="NW151" s="364" t="s">
        <v>221</v>
      </c>
      <c r="NX151" s="364" t="s">
        <v>221</v>
      </c>
      <c r="NY151" s="364" t="s">
        <v>221</v>
      </c>
      <c r="NZ151" s="364" t="s">
        <v>221</v>
      </c>
      <c r="OA151" s="364" t="s">
        <v>221</v>
      </c>
      <c r="OB151" s="364" t="s">
        <v>221</v>
      </c>
      <c r="OC151" s="364" t="s">
        <v>221</v>
      </c>
      <c r="OD151" s="364" t="s">
        <v>221</v>
      </c>
      <c r="OE151" s="364" t="s">
        <v>221</v>
      </c>
      <c r="OF151" s="364" t="s">
        <v>221</v>
      </c>
      <c r="OG151" s="364"/>
      <c r="OH151" s="364"/>
      <c r="OI151" s="364"/>
      <c r="OJ151" s="364"/>
      <c r="OK151" s="364"/>
      <c r="OL151" s="364"/>
      <c r="OM151" s="364"/>
      <c r="ON151" s="364"/>
      <c r="OO151" s="364"/>
      <c r="OP151" s="364"/>
      <c r="OQ151" s="364"/>
      <c r="OR151" s="364"/>
      <c r="OS151" s="364"/>
      <c r="OT151" s="364"/>
      <c r="OU151" s="364"/>
      <c r="OV151" s="364"/>
      <c r="OW151" s="364"/>
      <c r="OX151" s="364"/>
      <c r="OY151" s="364"/>
      <c r="OZ151" s="364"/>
      <c r="PA151" s="364"/>
      <c r="PB151" s="364"/>
      <c r="PC151" s="364"/>
      <c r="PD151" s="364"/>
      <c r="PE151" s="364"/>
      <c r="PF151" s="364"/>
      <c r="PG151" s="364"/>
      <c r="PH151" s="364"/>
      <c r="PI151" s="364"/>
      <c r="PJ151" s="364"/>
      <c r="PK151" s="364"/>
      <c r="PL151" s="364"/>
      <c r="PM151" s="364"/>
    </row>
    <row r="152" spans="1:429" ht="15">
      <c r="A152" s="365" t="s">
        <v>720</v>
      </c>
      <c r="B152" s="364">
        <f t="shared" si="156"/>
        <v>0</v>
      </c>
      <c r="C152" s="364">
        <f t="shared" si="157"/>
        <v>0</v>
      </c>
      <c r="D152" s="364">
        <f t="shared" si="158"/>
        <v>0</v>
      </c>
      <c r="E152" s="364">
        <f t="shared" si="159"/>
        <v>0</v>
      </c>
      <c r="F152" s="364">
        <f t="shared" si="160"/>
        <v>0</v>
      </c>
      <c r="G152" s="364">
        <f t="shared" si="161"/>
        <v>0</v>
      </c>
      <c r="H152" s="364">
        <f t="shared" si="162"/>
        <v>0</v>
      </c>
      <c r="I152" s="364">
        <f t="shared" si="163"/>
        <v>0</v>
      </c>
      <c r="J152" s="364">
        <f t="shared" si="164"/>
        <v>0</v>
      </c>
      <c r="K152" s="364">
        <f t="shared" si="165"/>
        <v>0</v>
      </c>
      <c r="L152" s="364">
        <f t="shared" si="166"/>
        <v>0</v>
      </c>
      <c r="M152" s="364">
        <f t="shared" si="167"/>
        <v>0</v>
      </c>
      <c r="N152" s="364">
        <f t="shared" si="168"/>
        <v>0</v>
      </c>
      <c r="O152" s="364">
        <f t="shared" si="169"/>
        <v>0</v>
      </c>
      <c r="P152" s="364">
        <f t="shared" si="170"/>
        <v>0</v>
      </c>
      <c r="Q152" s="364">
        <f t="shared" si="171"/>
        <v>0</v>
      </c>
      <c r="R152" s="364">
        <f t="shared" si="172"/>
        <v>0</v>
      </c>
      <c r="S152" s="364">
        <f t="shared" si="173"/>
        <v>0</v>
      </c>
      <c r="T152" s="364">
        <f t="shared" si="174"/>
        <v>0</v>
      </c>
      <c r="U152" s="364">
        <f t="shared" si="175"/>
        <v>0</v>
      </c>
      <c r="V152" s="364">
        <f t="shared" si="176"/>
        <v>0</v>
      </c>
      <c r="W152" s="364">
        <f t="shared" si="177"/>
        <v>0</v>
      </c>
      <c r="X152" s="364">
        <f t="shared" si="178"/>
        <v>0</v>
      </c>
      <c r="Y152" s="364">
        <f t="shared" si="179"/>
        <v>0</v>
      </c>
      <c r="Z152" s="364">
        <f t="shared" si="180"/>
        <v>0</v>
      </c>
      <c r="AA152" s="364">
        <f t="shared" si="181"/>
        <v>0</v>
      </c>
      <c r="AB152" s="364">
        <f t="shared" si="182"/>
        <v>0</v>
      </c>
      <c r="AC152" s="364">
        <f t="shared" si="183"/>
        <v>0</v>
      </c>
      <c r="AD152" s="364">
        <f t="shared" si="184"/>
        <v>0</v>
      </c>
      <c r="AE152" s="364">
        <f t="shared" si="185"/>
        <v>0</v>
      </c>
      <c r="AF152" s="364">
        <f t="shared" si="186"/>
        <v>0</v>
      </c>
      <c r="AG152" s="364"/>
      <c r="AH152" s="364"/>
      <c r="AI152" s="364"/>
      <c r="AJ152" s="364"/>
      <c r="AK152" s="364"/>
      <c r="AL152" s="364"/>
      <c r="AM152" s="364"/>
      <c r="AN152" s="364"/>
      <c r="AO152" s="364"/>
      <c r="AP152" s="364"/>
      <c r="AQ152" s="364"/>
      <c r="AR152" s="364"/>
      <c r="AS152" s="364"/>
      <c r="AT152" s="364"/>
      <c r="AU152" s="364"/>
      <c r="AV152" s="364"/>
      <c r="AW152" s="364"/>
      <c r="AX152" s="364"/>
      <c r="AY152" s="364"/>
      <c r="AZ152" s="364"/>
      <c r="BA152" s="364"/>
      <c r="BB152" s="364"/>
      <c r="BC152" s="364"/>
      <c r="BD152" s="364"/>
      <c r="BE152" s="364"/>
      <c r="BF152" s="364"/>
      <c r="BG152" s="364"/>
      <c r="BH152" s="364"/>
      <c r="BI152" s="364"/>
      <c r="BJ152" s="364"/>
      <c r="BK152" s="364"/>
      <c r="BL152" s="364"/>
      <c r="BM152" s="364"/>
      <c r="BN152" s="364"/>
      <c r="BO152" s="364"/>
      <c r="BP152" s="364"/>
      <c r="BQ152" s="364"/>
      <c r="BR152" s="364"/>
      <c r="BS152" s="364"/>
      <c r="BT152" s="364"/>
      <c r="BU152" s="364"/>
      <c r="BV152" s="364"/>
      <c r="BW152" s="364"/>
      <c r="BX152" s="364"/>
      <c r="BY152" s="364"/>
      <c r="BZ152" s="364"/>
      <c r="CA152" s="364"/>
      <c r="CB152" s="364"/>
      <c r="CC152" s="364"/>
      <c r="CD152" s="364"/>
      <c r="CE152" s="364"/>
      <c r="CF152" s="364"/>
      <c r="CG152" s="364"/>
      <c r="CH152" s="364"/>
      <c r="CI152" s="364"/>
      <c r="CJ152" s="364"/>
      <c r="CK152" s="364"/>
      <c r="CL152" s="364"/>
      <c r="CM152" s="364"/>
      <c r="CN152" s="364"/>
      <c r="CO152" s="364"/>
      <c r="CP152" s="364"/>
      <c r="CQ152" s="364"/>
      <c r="CR152" s="364"/>
      <c r="CS152" s="364"/>
      <c r="CT152" s="364"/>
      <c r="CU152" s="364"/>
      <c r="CV152" s="364"/>
      <c r="CW152" s="364"/>
      <c r="CX152" s="364"/>
      <c r="CY152" s="364"/>
      <c r="CZ152" s="364"/>
      <c r="DA152" s="364"/>
      <c r="DB152" s="364"/>
      <c r="DC152" s="364"/>
      <c r="DD152" s="364"/>
      <c r="DE152" s="364"/>
      <c r="DF152" s="364"/>
      <c r="DG152" s="364"/>
      <c r="DH152" s="364"/>
      <c r="DI152" s="364"/>
      <c r="DJ152" s="364"/>
      <c r="DK152" s="364"/>
      <c r="DL152" s="364"/>
      <c r="DM152" s="364"/>
      <c r="DN152" s="364"/>
      <c r="DO152" s="364"/>
      <c r="DP152" s="364"/>
      <c r="DQ152" s="364"/>
      <c r="DR152" s="364"/>
      <c r="DS152" s="364"/>
      <c r="DT152" s="364"/>
      <c r="DU152" s="364"/>
      <c r="DV152" s="364"/>
      <c r="DW152" s="364"/>
      <c r="DX152" s="364"/>
      <c r="DY152" s="364"/>
      <c r="DZ152" s="364"/>
      <c r="EA152" s="364"/>
      <c r="EB152" s="364"/>
      <c r="EC152" s="364"/>
      <c r="ED152" s="364"/>
      <c r="EE152" s="364"/>
      <c r="EF152" s="364"/>
      <c r="EG152" s="364"/>
      <c r="EH152" s="364"/>
      <c r="EI152" s="364"/>
      <c r="EJ152" s="364"/>
      <c r="EK152" s="364"/>
      <c r="EL152" s="364"/>
      <c r="EM152" s="364"/>
      <c r="EN152" s="364"/>
      <c r="EO152" s="364"/>
      <c r="EP152" s="364"/>
      <c r="EQ152" s="364"/>
      <c r="ER152" s="364"/>
      <c r="ES152" s="364"/>
      <c r="ET152" s="364"/>
      <c r="EU152" s="364"/>
      <c r="EV152" s="364"/>
      <c r="EW152" s="364"/>
      <c r="EX152" s="364"/>
      <c r="EY152" s="364"/>
      <c r="EZ152" s="364"/>
      <c r="FA152" s="364"/>
      <c r="FB152" s="364"/>
      <c r="FC152" s="364"/>
      <c r="FD152" s="364"/>
      <c r="FE152" s="364"/>
      <c r="FF152" s="364"/>
      <c r="FG152" s="364"/>
      <c r="FH152" s="364"/>
      <c r="FI152" s="364"/>
      <c r="FJ152" s="364"/>
      <c r="FK152" s="364"/>
      <c r="FL152" s="364"/>
      <c r="FM152" s="364"/>
      <c r="FN152" s="364"/>
      <c r="FO152" s="364"/>
      <c r="FP152" s="364"/>
      <c r="FQ152" s="364"/>
      <c r="FR152" s="364"/>
      <c r="FS152" s="364"/>
      <c r="FT152" s="364"/>
      <c r="FU152" s="364"/>
      <c r="FV152" s="364"/>
      <c r="FW152" s="364"/>
      <c r="FX152" s="364"/>
      <c r="FY152" s="364"/>
      <c r="FZ152" s="364"/>
      <c r="GA152" s="364"/>
      <c r="GB152" s="364"/>
      <c r="GC152" s="364"/>
      <c r="GD152" s="364"/>
      <c r="GE152" s="364"/>
      <c r="GF152" s="364"/>
      <c r="GG152" s="364"/>
      <c r="GH152" s="364"/>
      <c r="GI152" s="364"/>
      <c r="GJ152" s="364"/>
      <c r="GK152" s="364"/>
      <c r="GL152" s="364"/>
      <c r="GM152" s="364"/>
      <c r="GN152" s="364"/>
      <c r="GO152" s="364"/>
      <c r="GP152" s="364"/>
      <c r="GQ152" s="364"/>
      <c r="GR152" s="364"/>
      <c r="GS152" s="364"/>
      <c r="GT152" s="364"/>
      <c r="GU152" s="364"/>
      <c r="GV152" s="364"/>
      <c r="GW152" s="364"/>
      <c r="GX152" s="364"/>
      <c r="GY152" s="364"/>
      <c r="GZ152" s="364"/>
      <c r="HA152" s="364"/>
      <c r="HB152" s="364"/>
      <c r="HC152" s="364"/>
      <c r="HD152" s="364"/>
      <c r="HE152" s="364"/>
      <c r="HF152" s="364"/>
      <c r="HG152" s="364"/>
      <c r="HH152" s="364"/>
      <c r="HI152" s="364"/>
      <c r="HJ152" s="364"/>
      <c r="HK152" s="364"/>
      <c r="HL152" s="364"/>
      <c r="HM152" s="364"/>
      <c r="HN152" s="364"/>
      <c r="HO152" s="364"/>
      <c r="HP152" s="364"/>
      <c r="HQ152" s="364"/>
      <c r="HR152" s="364"/>
      <c r="HS152" s="364"/>
      <c r="HT152" s="364"/>
      <c r="HU152" s="364"/>
      <c r="HV152" s="364"/>
      <c r="HW152" s="364"/>
      <c r="HX152" s="364"/>
      <c r="HY152" s="364"/>
      <c r="HZ152" s="364"/>
      <c r="IA152" s="364"/>
      <c r="IB152" s="364"/>
      <c r="IC152" s="364"/>
      <c r="ID152" s="364"/>
      <c r="IE152" s="364"/>
      <c r="IF152" s="364"/>
      <c r="IG152" s="364"/>
      <c r="IH152" s="364"/>
      <c r="II152" s="364"/>
      <c r="IJ152" s="364"/>
      <c r="IK152" s="364"/>
      <c r="IL152" s="364"/>
      <c r="IM152" s="364"/>
      <c r="IN152" s="364"/>
      <c r="IO152" s="364"/>
      <c r="IP152" s="364"/>
      <c r="IQ152" s="364"/>
      <c r="IR152" s="364"/>
      <c r="IS152" s="364"/>
      <c r="IT152" s="364"/>
      <c r="IU152" s="364"/>
      <c r="IV152" s="364"/>
      <c r="IW152" s="364"/>
      <c r="IX152" s="364"/>
      <c r="IY152" s="364"/>
      <c r="IZ152" s="364"/>
      <c r="JA152" s="364"/>
      <c r="JB152" s="364"/>
      <c r="JC152" s="364"/>
      <c r="JD152" s="364"/>
      <c r="JE152" s="364"/>
      <c r="JF152" s="364"/>
      <c r="JG152" s="364"/>
      <c r="JH152" s="364"/>
      <c r="JI152" s="364"/>
      <c r="JJ152" s="364"/>
      <c r="JK152" s="364"/>
      <c r="JL152" s="364"/>
      <c r="JM152" s="364"/>
      <c r="JN152" s="364"/>
      <c r="JO152" s="364"/>
      <c r="JP152" s="364"/>
      <c r="JQ152" s="364"/>
      <c r="JR152" s="364"/>
      <c r="JS152" s="364"/>
      <c r="JT152" s="364"/>
      <c r="JU152" s="364"/>
      <c r="JV152" s="364"/>
      <c r="JW152" s="364"/>
      <c r="JX152" s="364"/>
      <c r="JY152" s="364"/>
      <c r="JZ152" s="364"/>
      <c r="KA152" s="364"/>
      <c r="KB152" s="364"/>
      <c r="KC152" s="364"/>
      <c r="KD152" s="364"/>
      <c r="KE152" s="364"/>
      <c r="KF152" s="364"/>
      <c r="KG152" s="364"/>
      <c r="KH152" s="364"/>
      <c r="KI152" s="364"/>
      <c r="KJ152" s="364"/>
      <c r="KK152" s="364"/>
      <c r="KL152" s="364"/>
      <c r="KM152" s="364"/>
      <c r="KN152" s="364"/>
      <c r="KO152" s="364"/>
      <c r="KP152" s="364"/>
      <c r="KQ152" s="364"/>
      <c r="KR152" s="364"/>
      <c r="KS152" s="364"/>
      <c r="KT152" s="364"/>
      <c r="KU152" s="364"/>
      <c r="KV152" s="364"/>
      <c r="KW152" s="364"/>
      <c r="KX152" s="364"/>
      <c r="KY152" s="364"/>
      <c r="KZ152" s="364"/>
      <c r="LA152" s="364"/>
      <c r="LB152" s="364"/>
      <c r="LC152" s="364"/>
      <c r="LD152" s="364"/>
      <c r="LE152" s="364"/>
      <c r="LF152" s="364"/>
      <c r="LG152" s="364"/>
      <c r="LH152" s="364"/>
      <c r="LI152" s="364"/>
      <c r="LJ152" s="364"/>
      <c r="LK152" s="364"/>
      <c r="LL152" s="364"/>
      <c r="LM152" s="364"/>
      <c r="LN152" s="364"/>
      <c r="LO152" s="364"/>
      <c r="LP152" s="364"/>
      <c r="LQ152" s="364"/>
      <c r="LR152" s="364"/>
      <c r="LS152" s="364"/>
      <c r="LT152" s="364"/>
      <c r="LU152" s="364"/>
      <c r="LV152" s="364"/>
      <c r="LW152" s="364"/>
      <c r="LX152" s="364"/>
      <c r="LY152" s="364"/>
      <c r="LZ152" s="364"/>
      <c r="MA152" s="364"/>
      <c r="MB152" s="364"/>
      <c r="MC152" s="364"/>
      <c r="MD152" s="364"/>
      <c r="ME152" s="364"/>
      <c r="MF152" s="364"/>
      <c r="MG152" s="364"/>
      <c r="MH152" s="364"/>
      <c r="MI152" s="364"/>
      <c r="MJ152" s="364"/>
      <c r="MK152" s="364"/>
      <c r="ML152" s="364"/>
      <c r="MM152" s="364"/>
      <c r="MN152" s="364"/>
      <c r="MO152" s="364"/>
      <c r="MP152" s="364"/>
      <c r="MQ152" s="364"/>
      <c r="MR152" s="364"/>
      <c r="MS152" s="364"/>
      <c r="MT152" s="364"/>
      <c r="MU152" s="364"/>
      <c r="MV152" s="364"/>
      <c r="MW152" s="364"/>
      <c r="MX152" s="364"/>
      <c r="MY152" s="364"/>
      <c r="MZ152" s="364"/>
      <c r="NA152" s="364"/>
      <c r="NB152" s="364"/>
      <c r="NC152" s="364"/>
      <c r="ND152" s="364"/>
      <c r="NE152" s="364"/>
      <c r="NF152" s="364"/>
      <c r="NG152" s="364"/>
      <c r="NH152" s="364"/>
      <c r="NI152" s="364"/>
      <c r="NJ152" s="364"/>
      <c r="NK152" s="364"/>
      <c r="NL152" s="364"/>
      <c r="NM152" s="364"/>
      <c r="NN152" s="364"/>
      <c r="NO152" s="364"/>
      <c r="NP152" s="364"/>
      <c r="NQ152" s="364"/>
      <c r="NR152" s="364"/>
      <c r="NS152" s="364"/>
      <c r="NT152" s="364"/>
      <c r="NU152" s="364"/>
      <c r="NV152" s="364"/>
      <c r="NW152" s="364"/>
      <c r="NX152" s="364"/>
      <c r="NY152" s="364"/>
      <c r="NZ152" s="364"/>
      <c r="OA152" s="364"/>
      <c r="OB152" s="364"/>
      <c r="OC152" s="364"/>
      <c r="OD152" s="364"/>
      <c r="OE152" s="364"/>
      <c r="OF152" s="364"/>
      <c r="OG152" s="364"/>
      <c r="OH152" s="364"/>
      <c r="OI152" s="364"/>
      <c r="OJ152" s="364"/>
      <c r="OK152" s="364"/>
      <c r="OL152" s="364"/>
      <c r="OM152" s="364"/>
      <c r="ON152" s="364"/>
      <c r="OO152" s="364"/>
      <c r="OP152" s="364"/>
      <c r="OQ152" s="364"/>
      <c r="OR152" s="364"/>
      <c r="OS152" s="364"/>
      <c r="OT152" s="364"/>
      <c r="OU152" s="364"/>
      <c r="OV152" s="364"/>
      <c r="OW152" s="364"/>
      <c r="OX152" s="364"/>
      <c r="OY152" s="364"/>
      <c r="OZ152" s="364"/>
      <c r="PA152" s="364"/>
      <c r="PB152" s="364"/>
      <c r="PC152" s="364"/>
      <c r="PD152" s="364"/>
      <c r="PE152" s="364"/>
      <c r="PF152" s="364"/>
      <c r="PG152" s="364"/>
      <c r="PH152" s="364"/>
      <c r="PI152" s="364"/>
      <c r="PJ152" s="364"/>
      <c r="PK152" s="364"/>
      <c r="PL152" s="364"/>
      <c r="PM152" s="364"/>
    </row>
    <row r="153" spans="1:429" ht="15">
      <c r="A153" s="363" t="s">
        <v>721</v>
      </c>
      <c r="B153" s="364">
        <f t="shared" si="156"/>
        <v>0</v>
      </c>
      <c r="C153" s="364">
        <f t="shared" si="157"/>
        <v>0</v>
      </c>
      <c r="D153" s="364">
        <f t="shared" si="158"/>
        <v>0</v>
      </c>
      <c r="E153" s="364">
        <f t="shared" si="159"/>
        <v>0</v>
      </c>
      <c r="F153" s="364">
        <f t="shared" si="160"/>
        <v>0</v>
      </c>
      <c r="G153" s="364">
        <f t="shared" si="161"/>
        <v>0</v>
      </c>
      <c r="H153" s="364">
        <f t="shared" si="162"/>
        <v>0</v>
      </c>
      <c r="I153" s="364">
        <f t="shared" si="163"/>
        <v>0</v>
      </c>
      <c r="J153" s="364">
        <f t="shared" si="164"/>
        <v>0</v>
      </c>
      <c r="K153" s="364">
        <f t="shared" si="165"/>
        <v>0</v>
      </c>
      <c r="L153" s="364">
        <f t="shared" si="166"/>
        <v>0</v>
      </c>
      <c r="M153" s="364">
        <f t="shared" si="167"/>
        <v>0</v>
      </c>
      <c r="N153" s="364">
        <f t="shared" si="168"/>
        <v>0</v>
      </c>
      <c r="O153" s="364">
        <f t="shared" si="169"/>
        <v>0</v>
      </c>
      <c r="P153" s="364">
        <f t="shared" si="170"/>
        <v>0</v>
      </c>
      <c r="Q153" s="364">
        <f t="shared" si="171"/>
        <v>0</v>
      </c>
      <c r="R153" s="364">
        <f t="shared" si="172"/>
        <v>0</v>
      </c>
      <c r="S153" s="364">
        <f t="shared" si="173"/>
        <v>0</v>
      </c>
      <c r="T153" s="364">
        <f t="shared" si="174"/>
        <v>1.4901000000000001E-3</v>
      </c>
      <c r="U153" s="364">
        <f t="shared" si="175"/>
        <v>2.5173000000000001E-3</v>
      </c>
      <c r="V153" s="364">
        <f t="shared" si="176"/>
        <v>0</v>
      </c>
      <c r="W153" s="364">
        <f t="shared" si="177"/>
        <v>2.8799999999999999E-5</v>
      </c>
      <c r="X153" s="364">
        <f t="shared" si="178"/>
        <v>2.7012E-3</v>
      </c>
      <c r="Y153" s="364">
        <f t="shared" si="179"/>
        <v>0</v>
      </c>
      <c r="Z153" s="364">
        <f t="shared" si="180"/>
        <v>0</v>
      </c>
      <c r="AA153" s="364">
        <f t="shared" si="181"/>
        <v>0</v>
      </c>
      <c r="AB153" s="364">
        <f t="shared" si="182"/>
        <v>0</v>
      </c>
      <c r="AC153" s="364">
        <f t="shared" si="183"/>
        <v>0</v>
      </c>
      <c r="AD153" s="364">
        <f t="shared" si="184"/>
        <v>1.1999999999999999E-3</v>
      </c>
      <c r="AE153" s="364">
        <f t="shared" si="185"/>
        <v>0</v>
      </c>
      <c r="AF153" s="364">
        <f t="shared" si="186"/>
        <v>0</v>
      </c>
      <c r="AG153" s="364"/>
      <c r="AH153" s="364"/>
      <c r="AI153" s="364"/>
      <c r="AJ153" s="364"/>
      <c r="AK153" s="364"/>
      <c r="AL153" s="364"/>
      <c r="AM153" s="364"/>
      <c r="AN153" s="364"/>
      <c r="AO153" s="364"/>
      <c r="AP153" s="364"/>
      <c r="AQ153" s="364"/>
      <c r="AR153" s="364"/>
      <c r="AS153" s="364"/>
      <c r="AT153" s="364"/>
      <c r="AU153" s="364"/>
      <c r="AV153" s="364"/>
      <c r="AW153" s="364"/>
      <c r="AX153" s="364"/>
      <c r="AY153" s="364"/>
      <c r="AZ153" s="364"/>
      <c r="BA153" s="364"/>
      <c r="BB153" s="364"/>
      <c r="BC153" s="364"/>
      <c r="BD153" s="364"/>
      <c r="BE153" s="364"/>
      <c r="BF153" s="364"/>
      <c r="BG153" s="364"/>
      <c r="BH153" s="364"/>
      <c r="BI153" s="364"/>
      <c r="BJ153" s="364"/>
      <c r="BK153" s="364"/>
      <c r="BL153" s="364"/>
      <c r="BM153" s="364"/>
      <c r="BN153" s="364"/>
      <c r="BO153" s="364"/>
      <c r="BP153" s="364"/>
      <c r="BQ153" s="364"/>
      <c r="BR153" s="364"/>
      <c r="BS153" s="364"/>
      <c r="BT153" s="364"/>
      <c r="BU153" s="364"/>
      <c r="BV153" s="364"/>
      <c r="BW153" s="364"/>
      <c r="BX153" s="364"/>
      <c r="BY153" s="364"/>
      <c r="BZ153" s="364"/>
      <c r="CA153" s="364"/>
      <c r="CB153" s="364"/>
      <c r="CC153" s="364"/>
      <c r="CD153" s="364"/>
      <c r="CE153" s="364"/>
      <c r="CF153" s="364"/>
      <c r="CG153" s="364"/>
      <c r="CH153" s="364"/>
      <c r="CI153" s="364"/>
      <c r="CJ153" s="364"/>
      <c r="CK153" s="364"/>
      <c r="CL153" s="364"/>
      <c r="CM153" s="364"/>
      <c r="CN153" s="364"/>
      <c r="CO153" s="364"/>
      <c r="CP153" s="364"/>
      <c r="CQ153" s="364"/>
      <c r="CR153" s="364"/>
      <c r="CS153" s="364"/>
      <c r="CT153" s="364"/>
      <c r="CU153" s="364"/>
      <c r="CV153" s="364"/>
      <c r="CW153" s="364"/>
      <c r="CX153" s="364"/>
      <c r="CY153" s="364"/>
      <c r="CZ153" s="364"/>
      <c r="DA153" s="364"/>
      <c r="DB153" s="364"/>
      <c r="DC153" s="364"/>
      <c r="DD153" s="364"/>
      <c r="DE153" s="364"/>
      <c r="DF153" s="364"/>
      <c r="DG153" s="364"/>
      <c r="DH153" s="364"/>
      <c r="DI153" s="364"/>
      <c r="DJ153" s="364"/>
      <c r="DK153" s="364"/>
      <c r="DL153" s="364"/>
      <c r="DM153" s="364"/>
      <c r="DN153" s="364"/>
      <c r="DO153" s="364"/>
      <c r="DP153" s="364"/>
      <c r="DQ153" s="364"/>
      <c r="DR153" s="364"/>
      <c r="DS153" s="364"/>
      <c r="DT153" s="364"/>
      <c r="DU153" s="364"/>
      <c r="DV153" s="364"/>
      <c r="DW153" s="364"/>
      <c r="DX153" s="364"/>
      <c r="DY153" s="364"/>
      <c r="DZ153" s="364"/>
      <c r="EA153" s="364"/>
      <c r="EB153" s="364"/>
      <c r="EC153" s="364"/>
      <c r="ED153" s="364"/>
      <c r="EE153" s="364"/>
      <c r="EF153" s="364"/>
      <c r="EG153" s="364"/>
      <c r="EH153" s="364"/>
      <c r="EI153" s="364"/>
      <c r="EJ153" s="364"/>
      <c r="EK153" s="364"/>
      <c r="EL153" s="364"/>
      <c r="EM153" s="364"/>
      <c r="EN153" s="364"/>
      <c r="EO153" s="364"/>
      <c r="EP153" s="364"/>
      <c r="EQ153" s="364"/>
      <c r="ER153" s="364"/>
      <c r="ES153" s="364"/>
      <c r="ET153" s="364"/>
      <c r="EU153" s="364"/>
      <c r="EV153" s="364"/>
      <c r="EW153" s="364"/>
      <c r="EX153" s="364"/>
      <c r="EY153" s="364"/>
      <c r="EZ153" s="364"/>
      <c r="FA153" s="364"/>
      <c r="FB153" s="364"/>
      <c r="FC153" s="364"/>
      <c r="FD153" s="364"/>
      <c r="FE153" s="364"/>
      <c r="FF153" s="364"/>
      <c r="FG153" s="364"/>
      <c r="FH153" s="364"/>
      <c r="FI153" s="364"/>
      <c r="FJ153" s="364"/>
      <c r="FK153" s="364"/>
      <c r="FL153" s="364"/>
      <c r="FM153" s="364"/>
      <c r="FN153" s="364"/>
      <c r="FO153" s="364"/>
      <c r="FP153" s="364"/>
      <c r="FQ153" s="364"/>
      <c r="FR153" s="364"/>
      <c r="FS153" s="364"/>
      <c r="FT153" s="364"/>
      <c r="FU153" s="364"/>
      <c r="FV153" s="364"/>
      <c r="FW153" s="364"/>
      <c r="FX153" s="364"/>
      <c r="FY153" s="364"/>
      <c r="FZ153" s="364"/>
      <c r="GA153" s="364"/>
      <c r="GB153" s="364"/>
      <c r="GC153" s="364"/>
      <c r="GD153" s="364"/>
      <c r="GE153" s="364"/>
      <c r="GF153" s="364"/>
      <c r="GG153" s="364"/>
      <c r="GH153" s="364"/>
      <c r="GI153" s="364"/>
      <c r="GJ153" s="364"/>
      <c r="GK153" s="364"/>
      <c r="GL153" s="364"/>
      <c r="GM153" s="364"/>
      <c r="GN153" s="364"/>
      <c r="GO153" s="364"/>
      <c r="GP153" s="364"/>
      <c r="GQ153" s="364"/>
      <c r="GR153" s="364"/>
      <c r="GS153" s="364"/>
      <c r="GT153" s="364"/>
      <c r="GU153" s="364"/>
      <c r="GV153" s="364"/>
      <c r="GW153" s="364"/>
      <c r="GX153" s="364"/>
      <c r="GY153" s="364"/>
      <c r="GZ153" s="364"/>
      <c r="HA153" s="364"/>
      <c r="HB153" s="364"/>
      <c r="HC153" s="364"/>
      <c r="HD153" s="364"/>
      <c r="HE153" s="364"/>
      <c r="HF153" s="364"/>
      <c r="HG153" s="364"/>
      <c r="HH153" s="364"/>
      <c r="HI153" s="364"/>
      <c r="HJ153" s="364"/>
      <c r="HK153" s="364"/>
      <c r="HL153" s="364"/>
      <c r="HM153" s="364"/>
      <c r="HN153" s="364"/>
      <c r="HO153" s="364"/>
      <c r="HP153" s="364"/>
      <c r="HQ153" s="364"/>
      <c r="HR153" s="364"/>
      <c r="HS153" s="364"/>
      <c r="HT153" s="364"/>
      <c r="HU153" s="364"/>
      <c r="HV153" s="364"/>
      <c r="HW153" s="364"/>
      <c r="HX153" s="364"/>
      <c r="HY153" s="364"/>
      <c r="HZ153" s="364"/>
      <c r="IA153" s="364"/>
      <c r="IB153" s="364"/>
      <c r="IC153" s="364"/>
      <c r="ID153" s="364"/>
      <c r="IE153" s="364"/>
      <c r="IF153" s="364"/>
      <c r="IG153" s="364"/>
      <c r="IH153" s="364"/>
      <c r="II153" s="364"/>
      <c r="IJ153" s="364"/>
      <c r="IK153" s="364"/>
      <c r="IL153" s="364"/>
      <c r="IM153" s="364"/>
      <c r="IN153" s="364"/>
      <c r="IO153" s="364"/>
      <c r="IP153" s="364"/>
      <c r="IQ153" s="364"/>
      <c r="IR153" s="364"/>
      <c r="IS153" s="364"/>
      <c r="IT153" s="364"/>
      <c r="IU153" s="364"/>
      <c r="IV153" s="364">
        <v>1.4901</v>
      </c>
      <c r="IW153" s="364"/>
      <c r="IX153" s="364"/>
      <c r="IY153" s="364"/>
      <c r="IZ153" s="364"/>
      <c r="JA153" s="364"/>
      <c r="JB153" s="364"/>
      <c r="JC153" s="364"/>
      <c r="JD153" s="364"/>
      <c r="JE153" s="364"/>
      <c r="JF153" s="364"/>
      <c r="JG153" s="364"/>
      <c r="JH153" s="364"/>
      <c r="JI153" s="364"/>
      <c r="JJ153" s="364">
        <v>2.5173000000000001</v>
      </c>
      <c r="JK153" s="364"/>
      <c r="JL153" s="364"/>
      <c r="JM153" s="364"/>
      <c r="JN153" s="364"/>
      <c r="JO153" s="364"/>
      <c r="JP153" s="364"/>
      <c r="JQ153" s="364"/>
      <c r="JR153" s="364"/>
      <c r="JS153" s="364"/>
      <c r="JT153" s="364"/>
      <c r="JU153" s="364"/>
      <c r="JV153" s="364"/>
      <c r="JW153" s="364"/>
      <c r="JX153" s="364"/>
      <c r="JY153" s="364"/>
      <c r="JZ153" s="364"/>
      <c r="KA153" s="364"/>
      <c r="KB153" s="364"/>
      <c r="KC153" s="364"/>
      <c r="KD153" s="364"/>
      <c r="KE153" s="364"/>
      <c r="KF153" s="364"/>
      <c r="KG153" s="364"/>
      <c r="KH153" s="364"/>
      <c r="KI153" s="364"/>
      <c r="KJ153" s="364">
        <v>2.8799999999999999E-2</v>
      </c>
      <c r="KK153" s="364"/>
      <c r="KL153" s="364"/>
      <c r="KM153" s="364"/>
      <c r="KN153" s="364">
        <v>2.7012</v>
      </c>
      <c r="KO153" s="364"/>
      <c r="KP153" s="364"/>
      <c r="KQ153" s="364"/>
      <c r="KR153" s="364"/>
      <c r="KS153" s="364"/>
      <c r="KT153" s="364"/>
      <c r="KU153" s="364"/>
      <c r="KV153" s="364"/>
      <c r="KW153" s="364"/>
      <c r="KX153" s="364"/>
      <c r="KY153" s="364"/>
      <c r="KZ153" s="364"/>
      <c r="LA153" s="364"/>
      <c r="LB153" s="364"/>
      <c r="LC153" s="364"/>
      <c r="LD153" s="364"/>
      <c r="LE153" s="364"/>
      <c r="LF153" s="364"/>
      <c r="LG153" s="364"/>
      <c r="LH153" s="364"/>
      <c r="LI153" s="364"/>
      <c r="LJ153" s="364"/>
      <c r="LK153" s="364"/>
      <c r="LL153" s="364"/>
      <c r="LM153" s="364"/>
      <c r="LN153" s="364"/>
      <c r="LO153" s="364"/>
      <c r="LP153" s="364"/>
      <c r="LQ153" s="364"/>
      <c r="LR153" s="364"/>
      <c r="LS153" s="364"/>
      <c r="LT153" s="364"/>
      <c r="LU153" s="364"/>
      <c r="LV153" s="364"/>
      <c r="LW153" s="364"/>
      <c r="LX153" s="364"/>
      <c r="LY153" s="364"/>
      <c r="LZ153" s="364"/>
      <c r="MA153" s="364"/>
      <c r="MB153" s="364"/>
      <c r="MC153" s="364"/>
      <c r="MD153" s="364"/>
      <c r="ME153" s="364"/>
      <c r="MF153" s="364"/>
      <c r="MG153" s="364"/>
      <c r="MH153" s="364"/>
      <c r="MI153" s="364"/>
      <c r="MJ153" s="364"/>
      <c r="MK153" s="364"/>
      <c r="ML153" s="364"/>
      <c r="MM153" s="364"/>
      <c r="MN153" s="364"/>
      <c r="MO153" s="364"/>
      <c r="MP153" s="364"/>
      <c r="MQ153" s="364"/>
      <c r="MR153" s="364"/>
      <c r="MS153" s="364"/>
      <c r="MT153" s="364"/>
      <c r="MU153" s="364"/>
      <c r="MV153" s="364"/>
      <c r="MW153" s="364"/>
      <c r="MX153" s="364"/>
      <c r="MY153" s="364"/>
      <c r="MZ153" s="364"/>
      <c r="NA153" s="364"/>
      <c r="NB153" s="364"/>
      <c r="NC153" s="364"/>
      <c r="ND153" s="364" t="s">
        <v>221</v>
      </c>
      <c r="NE153" s="364" t="s">
        <v>221</v>
      </c>
      <c r="NF153" s="364" t="s">
        <v>221</v>
      </c>
      <c r="NG153" s="364" t="s">
        <v>221</v>
      </c>
      <c r="NH153" s="364" t="s">
        <v>221</v>
      </c>
      <c r="NI153" s="364" t="s">
        <v>221</v>
      </c>
      <c r="NJ153" s="364" t="s">
        <v>221</v>
      </c>
      <c r="NK153" s="364" t="s">
        <v>221</v>
      </c>
      <c r="NL153" s="364" t="s">
        <v>221</v>
      </c>
      <c r="NM153" s="364">
        <v>1.2</v>
      </c>
      <c r="NN153" s="364" t="s">
        <v>221</v>
      </c>
      <c r="NO153" s="364" t="s">
        <v>221</v>
      </c>
      <c r="NP153" s="364" t="s">
        <v>221</v>
      </c>
      <c r="NQ153" s="364" t="s">
        <v>221</v>
      </c>
      <c r="NR153" s="364" t="s">
        <v>221</v>
      </c>
      <c r="NS153" s="364" t="s">
        <v>221</v>
      </c>
      <c r="NT153" s="364" t="s">
        <v>221</v>
      </c>
      <c r="NU153" s="364" t="s">
        <v>221</v>
      </c>
      <c r="NV153" s="364" t="s">
        <v>221</v>
      </c>
      <c r="NW153" s="364" t="s">
        <v>221</v>
      </c>
      <c r="NX153" s="364" t="s">
        <v>221</v>
      </c>
      <c r="NY153" s="364" t="s">
        <v>221</v>
      </c>
      <c r="NZ153" s="364" t="s">
        <v>221</v>
      </c>
      <c r="OA153" s="364" t="s">
        <v>221</v>
      </c>
      <c r="OB153" s="364" t="s">
        <v>221</v>
      </c>
      <c r="OC153" s="364" t="s">
        <v>221</v>
      </c>
      <c r="OD153" s="364" t="s">
        <v>221</v>
      </c>
      <c r="OE153" s="364" t="s">
        <v>221</v>
      </c>
      <c r="OF153" s="364" t="s">
        <v>221</v>
      </c>
      <c r="OG153" s="364"/>
      <c r="OH153" s="364"/>
      <c r="OI153" s="364"/>
      <c r="OJ153" s="364"/>
      <c r="OK153" s="364"/>
      <c r="OL153" s="364"/>
      <c r="OM153" s="364"/>
      <c r="ON153" s="364"/>
      <c r="OO153" s="364"/>
      <c r="OP153" s="364"/>
      <c r="OQ153" s="364"/>
      <c r="OR153" s="364"/>
      <c r="OS153" s="364"/>
      <c r="OT153" s="364"/>
      <c r="OU153" s="364"/>
      <c r="OV153" s="364"/>
      <c r="OW153" s="364"/>
      <c r="OX153" s="364"/>
      <c r="OY153" s="364"/>
      <c r="OZ153" s="364"/>
      <c r="PA153" s="364"/>
      <c r="PB153" s="364"/>
      <c r="PC153" s="364"/>
      <c r="PD153" s="364"/>
      <c r="PE153" s="364"/>
      <c r="PF153" s="364"/>
      <c r="PG153" s="364"/>
      <c r="PH153" s="364"/>
      <c r="PI153" s="364"/>
      <c r="PJ153" s="364"/>
      <c r="PK153" s="364"/>
      <c r="PL153" s="364"/>
      <c r="PM153" s="364"/>
    </row>
    <row r="154" spans="1:429" ht="15">
      <c r="A154" s="363" t="s">
        <v>722</v>
      </c>
      <c r="B154" s="364">
        <f t="shared" si="156"/>
        <v>0</v>
      </c>
      <c r="C154" s="364">
        <f t="shared" si="157"/>
        <v>0</v>
      </c>
      <c r="D154" s="364">
        <f t="shared" si="158"/>
        <v>0</v>
      </c>
      <c r="E154" s="364">
        <f t="shared" si="159"/>
        <v>0</v>
      </c>
      <c r="F154" s="364">
        <f t="shared" si="160"/>
        <v>0</v>
      </c>
      <c r="G154" s="364">
        <f t="shared" si="161"/>
        <v>0</v>
      </c>
      <c r="H154" s="364">
        <f t="shared" si="162"/>
        <v>0</v>
      </c>
      <c r="I154" s="364">
        <f t="shared" si="163"/>
        <v>0</v>
      </c>
      <c r="J154" s="364">
        <f t="shared" si="164"/>
        <v>0</v>
      </c>
      <c r="K154" s="364">
        <f t="shared" si="165"/>
        <v>0</v>
      </c>
      <c r="L154" s="364">
        <f t="shared" si="166"/>
        <v>0</v>
      </c>
      <c r="M154" s="364">
        <f t="shared" si="167"/>
        <v>0</v>
      </c>
      <c r="N154" s="364">
        <f t="shared" si="168"/>
        <v>0</v>
      </c>
      <c r="O154" s="364">
        <f t="shared" si="169"/>
        <v>0</v>
      </c>
      <c r="P154" s="364">
        <f t="shared" si="170"/>
        <v>0</v>
      </c>
      <c r="Q154" s="364">
        <f t="shared" si="171"/>
        <v>0</v>
      </c>
      <c r="R154" s="364">
        <f t="shared" si="172"/>
        <v>0</v>
      </c>
      <c r="S154" s="364">
        <f t="shared" si="173"/>
        <v>0</v>
      </c>
      <c r="T154" s="364">
        <f t="shared" si="174"/>
        <v>0</v>
      </c>
      <c r="U154" s="364">
        <f t="shared" si="175"/>
        <v>0</v>
      </c>
      <c r="V154" s="364">
        <f t="shared" si="176"/>
        <v>0</v>
      </c>
      <c r="W154" s="364">
        <f t="shared" si="177"/>
        <v>0</v>
      </c>
      <c r="X154" s="364">
        <f t="shared" si="178"/>
        <v>0</v>
      </c>
      <c r="Y154" s="364">
        <f t="shared" si="179"/>
        <v>0</v>
      </c>
      <c r="Z154" s="364">
        <f t="shared" si="180"/>
        <v>0</v>
      </c>
      <c r="AA154" s="364">
        <f t="shared" si="181"/>
        <v>0</v>
      </c>
      <c r="AB154" s="364">
        <f t="shared" si="182"/>
        <v>0</v>
      </c>
      <c r="AC154" s="364">
        <f t="shared" si="183"/>
        <v>0</v>
      </c>
      <c r="AD154" s="364">
        <f t="shared" si="184"/>
        <v>0</v>
      </c>
      <c r="AE154" s="364">
        <f t="shared" si="185"/>
        <v>0</v>
      </c>
      <c r="AF154" s="364">
        <f t="shared" si="186"/>
        <v>0</v>
      </c>
      <c r="AG154" s="364"/>
      <c r="AH154" s="364"/>
      <c r="AI154" s="364"/>
      <c r="AJ154" s="364"/>
      <c r="AK154" s="364"/>
      <c r="AL154" s="364"/>
      <c r="AM154" s="364"/>
      <c r="AN154" s="364"/>
      <c r="AO154" s="364"/>
      <c r="AP154" s="364"/>
      <c r="AQ154" s="364"/>
      <c r="AR154" s="364"/>
      <c r="AS154" s="364"/>
      <c r="AT154" s="364"/>
      <c r="AU154" s="364"/>
      <c r="AV154" s="364"/>
      <c r="AW154" s="364"/>
      <c r="AX154" s="364"/>
      <c r="AY154" s="364"/>
      <c r="AZ154" s="364"/>
      <c r="BA154" s="364"/>
      <c r="BB154" s="364"/>
      <c r="BC154" s="364"/>
      <c r="BD154" s="364"/>
      <c r="BE154" s="364"/>
      <c r="BF154" s="364"/>
      <c r="BG154" s="364"/>
      <c r="BH154" s="364"/>
      <c r="BI154" s="364"/>
      <c r="BJ154" s="364"/>
      <c r="BK154" s="364"/>
      <c r="BL154" s="364"/>
      <c r="BM154" s="364"/>
      <c r="BN154" s="364"/>
      <c r="BO154" s="364"/>
      <c r="BP154" s="364"/>
      <c r="BQ154" s="364"/>
      <c r="BR154" s="364"/>
      <c r="BS154" s="364"/>
      <c r="BT154" s="364"/>
      <c r="BU154" s="364"/>
      <c r="BV154" s="364"/>
      <c r="BW154" s="364"/>
      <c r="BX154" s="364"/>
      <c r="BY154" s="364"/>
      <c r="BZ154" s="364"/>
      <c r="CA154" s="364"/>
      <c r="CB154" s="364"/>
      <c r="CC154" s="364"/>
      <c r="CD154" s="364"/>
      <c r="CE154" s="364"/>
      <c r="CF154" s="364"/>
      <c r="CG154" s="364"/>
      <c r="CH154" s="364"/>
      <c r="CI154" s="364"/>
      <c r="CJ154" s="364"/>
      <c r="CK154" s="364"/>
      <c r="CL154" s="364"/>
      <c r="CM154" s="364"/>
      <c r="CN154" s="364"/>
      <c r="CO154" s="364"/>
      <c r="CP154" s="364"/>
      <c r="CQ154" s="364"/>
      <c r="CR154" s="364"/>
      <c r="CS154" s="364"/>
      <c r="CT154" s="364"/>
      <c r="CU154" s="364"/>
      <c r="CV154" s="364"/>
      <c r="CW154" s="364"/>
      <c r="CX154" s="364"/>
      <c r="CY154" s="364"/>
      <c r="CZ154" s="364"/>
      <c r="DA154" s="364"/>
      <c r="DB154" s="364"/>
      <c r="DC154" s="364"/>
      <c r="DD154" s="364"/>
      <c r="DE154" s="364"/>
      <c r="DF154" s="364"/>
      <c r="DG154" s="364"/>
      <c r="DH154" s="364"/>
      <c r="DI154" s="364"/>
      <c r="DJ154" s="364"/>
      <c r="DK154" s="364"/>
      <c r="DL154" s="364"/>
      <c r="DM154" s="364"/>
      <c r="DN154" s="364"/>
      <c r="DO154" s="364"/>
      <c r="DP154" s="364"/>
      <c r="DQ154" s="364"/>
      <c r="DR154" s="364"/>
      <c r="DS154" s="364"/>
      <c r="DT154" s="364"/>
      <c r="DU154" s="364"/>
      <c r="DV154" s="364"/>
      <c r="DW154" s="364"/>
      <c r="DX154" s="364"/>
      <c r="DY154" s="364"/>
      <c r="DZ154" s="364"/>
      <c r="EA154" s="364"/>
      <c r="EB154" s="364"/>
      <c r="EC154" s="364"/>
      <c r="ED154" s="364"/>
      <c r="EE154" s="364"/>
      <c r="EF154" s="364"/>
      <c r="EG154" s="364"/>
      <c r="EH154" s="364"/>
      <c r="EI154" s="364"/>
      <c r="EJ154" s="364"/>
      <c r="EK154" s="364"/>
      <c r="EL154" s="364"/>
      <c r="EM154" s="364"/>
      <c r="EN154" s="364"/>
      <c r="EO154" s="364"/>
      <c r="EP154" s="364"/>
      <c r="EQ154" s="364"/>
      <c r="ER154" s="364"/>
      <c r="ES154" s="364"/>
      <c r="ET154" s="364"/>
      <c r="EU154" s="364"/>
      <c r="EV154" s="364"/>
      <c r="EW154" s="364"/>
      <c r="EX154" s="364"/>
      <c r="EY154" s="364"/>
      <c r="EZ154" s="364"/>
      <c r="FA154" s="364"/>
      <c r="FB154" s="364"/>
      <c r="FC154" s="364"/>
      <c r="FD154" s="364"/>
      <c r="FE154" s="364"/>
      <c r="FF154" s="364"/>
      <c r="FG154" s="364"/>
      <c r="FH154" s="364"/>
      <c r="FI154" s="364"/>
      <c r="FJ154" s="364"/>
      <c r="FK154" s="364"/>
      <c r="FL154" s="364"/>
      <c r="FM154" s="364"/>
      <c r="FN154" s="364"/>
      <c r="FO154" s="364"/>
      <c r="FP154" s="364"/>
      <c r="FQ154" s="364"/>
      <c r="FR154" s="364"/>
      <c r="FS154" s="364"/>
      <c r="FT154" s="364"/>
      <c r="FU154" s="364"/>
      <c r="FV154" s="364"/>
      <c r="FW154" s="364"/>
      <c r="FX154" s="364"/>
      <c r="FY154" s="364"/>
      <c r="FZ154" s="364"/>
      <c r="GA154" s="364"/>
      <c r="GB154" s="364"/>
      <c r="GC154" s="364"/>
      <c r="GD154" s="364"/>
      <c r="GE154" s="364"/>
      <c r="GF154" s="364"/>
      <c r="GG154" s="364"/>
      <c r="GH154" s="364"/>
      <c r="GI154" s="364"/>
      <c r="GJ154" s="364"/>
      <c r="GK154" s="364"/>
      <c r="GL154" s="364"/>
      <c r="GM154" s="364"/>
      <c r="GN154" s="364"/>
      <c r="GO154" s="364"/>
      <c r="GP154" s="364"/>
      <c r="GQ154" s="364"/>
      <c r="GR154" s="364"/>
      <c r="GS154" s="364"/>
      <c r="GT154" s="364"/>
      <c r="GU154" s="364"/>
      <c r="GV154" s="364"/>
      <c r="GW154" s="364"/>
      <c r="GX154" s="364"/>
      <c r="GY154" s="364"/>
      <c r="GZ154" s="364"/>
      <c r="HA154" s="364"/>
      <c r="HB154" s="364"/>
      <c r="HC154" s="364"/>
      <c r="HD154" s="364"/>
      <c r="HE154" s="364"/>
      <c r="HF154" s="364"/>
      <c r="HG154" s="364"/>
      <c r="HH154" s="364"/>
      <c r="HI154" s="364"/>
      <c r="HJ154" s="364"/>
      <c r="HK154" s="364"/>
      <c r="HL154" s="364"/>
      <c r="HM154" s="364"/>
      <c r="HN154" s="364"/>
      <c r="HO154" s="364"/>
      <c r="HP154" s="364"/>
      <c r="HQ154" s="364"/>
      <c r="HR154" s="364"/>
      <c r="HS154" s="364"/>
      <c r="HT154" s="364"/>
      <c r="HU154" s="364"/>
      <c r="HV154" s="364"/>
      <c r="HW154" s="364"/>
      <c r="HX154" s="364"/>
      <c r="HY154" s="364"/>
      <c r="HZ154" s="364"/>
      <c r="IA154" s="364"/>
      <c r="IB154" s="364"/>
      <c r="IC154" s="364"/>
      <c r="ID154" s="364"/>
      <c r="IE154" s="364"/>
      <c r="IF154" s="364"/>
      <c r="IG154" s="364"/>
      <c r="IH154" s="364"/>
      <c r="II154" s="364"/>
      <c r="IJ154" s="364"/>
      <c r="IK154" s="364"/>
      <c r="IL154" s="364"/>
      <c r="IM154" s="364"/>
      <c r="IN154" s="364"/>
      <c r="IO154" s="364"/>
      <c r="IP154" s="364"/>
      <c r="IQ154" s="364"/>
      <c r="IR154" s="364"/>
      <c r="IS154" s="364"/>
      <c r="IT154" s="364"/>
      <c r="IU154" s="364"/>
      <c r="IV154" s="364"/>
      <c r="IW154" s="364"/>
      <c r="IX154" s="364"/>
      <c r="IY154" s="364"/>
      <c r="IZ154" s="364"/>
      <c r="JA154" s="364"/>
      <c r="JB154" s="364"/>
      <c r="JC154" s="364"/>
      <c r="JD154" s="364"/>
      <c r="JE154" s="364"/>
      <c r="JF154" s="364"/>
      <c r="JG154" s="364"/>
      <c r="JH154" s="364"/>
      <c r="JI154" s="364"/>
      <c r="JJ154" s="364"/>
      <c r="JK154" s="364"/>
      <c r="JL154" s="364"/>
      <c r="JM154" s="364"/>
      <c r="JN154" s="364"/>
      <c r="JO154" s="364"/>
      <c r="JP154" s="364"/>
      <c r="JQ154" s="364"/>
      <c r="JR154" s="364"/>
      <c r="JS154" s="364"/>
      <c r="JT154" s="364"/>
      <c r="JU154" s="364"/>
      <c r="JV154" s="364"/>
      <c r="JW154" s="364"/>
      <c r="JX154" s="364"/>
      <c r="JY154" s="364"/>
      <c r="JZ154" s="364"/>
      <c r="KA154" s="364"/>
      <c r="KB154" s="364"/>
      <c r="KC154" s="364"/>
      <c r="KD154" s="364"/>
      <c r="KE154" s="364"/>
      <c r="KF154" s="364"/>
      <c r="KG154" s="364"/>
      <c r="KH154" s="364"/>
      <c r="KI154" s="364"/>
      <c r="KJ154" s="364"/>
      <c r="KK154" s="364"/>
      <c r="KL154" s="364"/>
      <c r="KM154" s="364"/>
      <c r="KN154" s="364"/>
      <c r="KO154" s="364"/>
      <c r="KP154" s="364"/>
      <c r="KQ154" s="364"/>
      <c r="KR154" s="364"/>
      <c r="KS154" s="364"/>
      <c r="KT154" s="364"/>
      <c r="KU154" s="364"/>
      <c r="KV154" s="364"/>
      <c r="KW154" s="364"/>
      <c r="KX154" s="364"/>
      <c r="KY154" s="364"/>
      <c r="KZ154" s="364"/>
      <c r="LA154" s="364"/>
      <c r="LB154" s="364"/>
      <c r="LC154" s="364"/>
      <c r="LD154" s="364"/>
      <c r="LE154" s="364"/>
      <c r="LF154" s="364"/>
      <c r="LG154" s="364"/>
      <c r="LH154" s="364"/>
      <c r="LI154" s="364"/>
      <c r="LJ154" s="364"/>
      <c r="LK154" s="364"/>
      <c r="LL154" s="364"/>
      <c r="LM154" s="364"/>
      <c r="LN154" s="364"/>
      <c r="LO154" s="364"/>
      <c r="LP154" s="364"/>
      <c r="LQ154" s="364"/>
      <c r="LR154" s="364"/>
      <c r="LS154" s="364"/>
      <c r="LT154" s="364"/>
      <c r="LU154" s="364"/>
      <c r="LV154" s="364"/>
      <c r="LW154" s="364"/>
      <c r="LX154" s="364"/>
      <c r="LY154" s="364"/>
      <c r="LZ154" s="364"/>
      <c r="MA154" s="364"/>
      <c r="MB154" s="364"/>
      <c r="MC154" s="364"/>
      <c r="MD154" s="364"/>
      <c r="ME154" s="364"/>
      <c r="MF154" s="364"/>
      <c r="MG154" s="364"/>
      <c r="MH154" s="364"/>
      <c r="MI154" s="364"/>
      <c r="MJ154" s="364"/>
      <c r="MK154" s="364"/>
      <c r="ML154" s="364"/>
      <c r="MM154" s="364"/>
      <c r="MN154" s="364"/>
      <c r="MO154" s="364"/>
      <c r="MP154" s="364"/>
      <c r="MQ154" s="364"/>
      <c r="MR154" s="364"/>
      <c r="MS154" s="364"/>
      <c r="MT154" s="364"/>
      <c r="MU154" s="364"/>
      <c r="MV154" s="364"/>
      <c r="MW154" s="364"/>
      <c r="MX154" s="364"/>
      <c r="MY154" s="364"/>
      <c r="MZ154" s="364"/>
      <c r="NA154" s="364"/>
      <c r="NB154" s="364"/>
      <c r="NC154" s="364"/>
      <c r="ND154" s="364"/>
      <c r="NE154" s="364"/>
      <c r="NF154" s="364"/>
      <c r="NG154" s="364"/>
      <c r="NH154" s="364"/>
      <c r="NI154" s="364"/>
      <c r="NJ154" s="364"/>
      <c r="NK154" s="364"/>
      <c r="NL154" s="364"/>
      <c r="NM154" s="364"/>
      <c r="NN154" s="364"/>
      <c r="NO154" s="364"/>
      <c r="NP154" s="364"/>
      <c r="NQ154" s="364"/>
      <c r="NR154" s="364"/>
      <c r="NS154" s="364"/>
      <c r="NT154" s="364"/>
      <c r="NU154" s="364"/>
      <c r="NV154" s="364"/>
      <c r="NW154" s="364"/>
      <c r="NX154" s="364"/>
      <c r="NY154" s="364"/>
      <c r="NZ154" s="364"/>
      <c r="OA154" s="364"/>
      <c r="OB154" s="364"/>
      <c r="OC154" s="364"/>
      <c r="OD154" s="364"/>
      <c r="OE154" s="364"/>
      <c r="OF154" s="364"/>
      <c r="OG154" s="364"/>
      <c r="OH154" s="364"/>
      <c r="OI154" s="364"/>
      <c r="OJ154" s="364"/>
      <c r="OK154" s="364"/>
      <c r="OL154" s="364"/>
      <c r="OM154" s="364"/>
      <c r="ON154" s="364"/>
      <c r="OO154" s="364"/>
      <c r="OP154" s="364"/>
      <c r="OQ154" s="364"/>
      <c r="OR154" s="364"/>
      <c r="OS154" s="364"/>
      <c r="OT154" s="364"/>
      <c r="OU154" s="364"/>
      <c r="OV154" s="364"/>
      <c r="OW154" s="364"/>
      <c r="OX154" s="364"/>
      <c r="OY154" s="364"/>
      <c r="OZ154" s="364"/>
      <c r="PA154" s="364"/>
      <c r="PB154" s="364"/>
      <c r="PC154" s="364"/>
      <c r="PD154" s="364"/>
      <c r="PE154" s="364"/>
      <c r="PF154" s="364"/>
      <c r="PG154" s="364"/>
      <c r="PH154" s="364"/>
      <c r="PI154" s="364"/>
      <c r="PJ154" s="364"/>
      <c r="PK154" s="364"/>
      <c r="PL154" s="364"/>
      <c r="PM154" s="364"/>
    </row>
    <row r="155" spans="1:429" ht="15">
      <c r="A155" s="363" t="s">
        <v>723</v>
      </c>
      <c r="B155" s="364">
        <f t="shared" si="156"/>
        <v>0</v>
      </c>
      <c r="C155" s="364">
        <f t="shared" si="157"/>
        <v>0</v>
      </c>
      <c r="D155" s="364">
        <f t="shared" si="158"/>
        <v>0</v>
      </c>
      <c r="E155" s="364">
        <f t="shared" si="159"/>
        <v>0</v>
      </c>
      <c r="F155" s="364">
        <f t="shared" si="160"/>
        <v>0</v>
      </c>
      <c r="G155" s="364">
        <f t="shared" si="161"/>
        <v>0</v>
      </c>
      <c r="H155" s="364">
        <f t="shared" si="162"/>
        <v>0</v>
      </c>
      <c r="I155" s="364">
        <f t="shared" si="163"/>
        <v>0</v>
      </c>
      <c r="J155" s="364">
        <f t="shared" si="164"/>
        <v>0</v>
      </c>
      <c r="K155" s="364">
        <f t="shared" si="165"/>
        <v>0</v>
      </c>
      <c r="L155" s="364">
        <f t="shared" si="166"/>
        <v>0</v>
      </c>
      <c r="M155" s="364">
        <f t="shared" si="167"/>
        <v>0</v>
      </c>
      <c r="N155" s="364">
        <f t="shared" si="168"/>
        <v>0</v>
      </c>
      <c r="O155" s="364">
        <f t="shared" si="169"/>
        <v>0</v>
      </c>
      <c r="P155" s="364">
        <f t="shared" si="170"/>
        <v>0</v>
      </c>
      <c r="Q155" s="364">
        <f t="shared" si="171"/>
        <v>0</v>
      </c>
      <c r="R155" s="364">
        <f t="shared" si="172"/>
        <v>0</v>
      </c>
      <c r="S155" s="364">
        <f t="shared" si="173"/>
        <v>0</v>
      </c>
      <c r="T155" s="364">
        <f t="shared" si="174"/>
        <v>0</v>
      </c>
      <c r="U155" s="364">
        <f t="shared" si="175"/>
        <v>0</v>
      </c>
      <c r="V155" s="364">
        <f t="shared" si="176"/>
        <v>0</v>
      </c>
      <c r="W155" s="364">
        <f t="shared" si="177"/>
        <v>0</v>
      </c>
      <c r="X155" s="364">
        <f t="shared" si="178"/>
        <v>0</v>
      </c>
      <c r="Y155" s="364">
        <f t="shared" si="179"/>
        <v>0</v>
      </c>
      <c r="Z155" s="364">
        <f t="shared" si="180"/>
        <v>0</v>
      </c>
      <c r="AA155" s="364">
        <f t="shared" si="181"/>
        <v>0</v>
      </c>
      <c r="AB155" s="364">
        <f t="shared" si="182"/>
        <v>0</v>
      </c>
      <c r="AC155" s="364">
        <f t="shared" si="183"/>
        <v>0</v>
      </c>
      <c r="AD155" s="364">
        <f t="shared" si="184"/>
        <v>0</v>
      </c>
      <c r="AE155" s="364">
        <f t="shared" si="185"/>
        <v>0</v>
      </c>
      <c r="AF155" s="364">
        <f t="shared" si="186"/>
        <v>0</v>
      </c>
      <c r="AG155" s="364"/>
      <c r="AH155" s="364"/>
      <c r="AI155" s="364"/>
      <c r="AJ155" s="364"/>
      <c r="AK155" s="364"/>
      <c r="AL155" s="364"/>
      <c r="AM155" s="364"/>
      <c r="AN155" s="364"/>
      <c r="AO155" s="364"/>
      <c r="AP155" s="364"/>
      <c r="AQ155" s="364"/>
      <c r="AR155" s="364"/>
      <c r="AS155" s="364"/>
      <c r="AT155" s="364"/>
      <c r="AU155" s="364"/>
      <c r="AV155" s="364"/>
      <c r="AW155" s="364"/>
      <c r="AX155" s="364"/>
      <c r="AY155" s="364"/>
      <c r="AZ155" s="364"/>
      <c r="BA155" s="364"/>
      <c r="BB155" s="364"/>
      <c r="BC155" s="364"/>
      <c r="BD155" s="364"/>
      <c r="BE155" s="364"/>
      <c r="BF155" s="364"/>
      <c r="BG155" s="364"/>
      <c r="BH155" s="364"/>
      <c r="BI155" s="364"/>
      <c r="BJ155" s="364"/>
      <c r="BK155" s="364"/>
      <c r="BL155" s="364"/>
      <c r="BM155" s="364"/>
      <c r="BN155" s="364"/>
      <c r="BO155" s="364"/>
      <c r="BP155" s="364"/>
      <c r="BQ155" s="364"/>
      <c r="BR155" s="364"/>
      <c r="BS155" s="364"/>
      <c r="BT155" s="364"/>
      <c r="BU155" s="364"/>
      <c r="BV155" s="364"/>
      <c r="BW155" s="364"/>
      <c r="BX155" s="364"/>
      <c r="BY155" s="364"/>
      <c r="BZ155" s="364"/>
      <c r="CA155" s="364"/>
      <c r="CB155" s="364"/>
      <c r="CC155" s="364"/>
      <c r="CD155" s="364"/>
      <c r="CE155" s="364"/>
      <c r="CF155" s="364"/>
      <c r="CG155" s="364"/>
      <c r="CH155" s="364"/>
      <c r="CI155" s="364"/>
      <c r="CJ155" s="364"/>
      <c r="CK155" s="364"/>
      <c r="CL155" s="364"/>
      <c r="CM155" s="364"/>
      <c r="CN155" s="364"/>
      <c r="CO155" s="364"/>
      <c r="CP155" s="364"/>
      <c r="CQ155" s="364"/>
      <c r="CR155" s="364"/>
      <c r="CS155" s="364"/>
      <c r="CT155" s="364"/>
      <c r="CU155" s="364"/>
      <c r="CV155" s="364"/>
      <c r="CW155" s="364"/>
      <c r="CX155" s="364"/>
      <c r="CY155" s="364"/>
      <c r="CZ155" s="364"/>
      <c r="DA155" s="364"/>
      <c r="DB155" s="364"/>
      <c r="DC155" s="364"/>
      <c r="DD155" s="364"/>
      <c r="DE155" s="364"/>
      <c r="DF155" s="364"/>
      <c r="DG155" s="364"/>
      <c r="DH155" s="364"/>
      <c r="DI155" s="364"/>
      <c r="DJ155" s="364"/>
      <c r="DK155" s="364"/>
      <c r="DL155" s="364"/>
      <c r="DM155" s="364"/>
      <c r="DN155" s="364"/>
      <c r="DO155" s="364"/>
      <c r="DP155" s="364"/>
      <c r="DQ155" s="364"/>
      <c r="DR155" s="364"/>
      <c r="DS155" s="364"/>
      <c r="DT155" s="364"/>
      <c r="DU155" s="364"/>
      <c r="DV155" s="364"/>
      <c r="DW155" s="364"/>
      <c r="DX155" s="364"/>
      <c r="DY155" s="364"/>
      <c r="DZ155" s="364"/>
      <c r="EA155" s="364"/>
      <c r="EB155" s="364"/>
      <c r="EC155" s="364"/>
      <c r="ED155" s="364"/>
      <c r="EE155" s="364"/>
      <c r="EF155" s="364"/>
      <c r="EG155" s="364"/>
      <c r="EH155" s="364"/>
      <c r="EI155" s="364"/>
      <c r="EJ155" s="364"/>
      <c r="EK155" s="364"/>
      <c r="EL155" s="364"/>
      <c r="EM155" s="364"/>
      <c r="EN155" s="364"/>
      <c r="EO155" s="364"/>
      <c r="EP155" s="364"/>
      <c r="EQ155" s="364"/>
      <c r="ER155" s="364"/>
      <c r="ES155" s="364"/>
      <c r="ET155" s="364"/>
      <c r="EU155" s="364"/>
      <c r="EV155" s="364"/>
      <c r="EW155" s="364"/>
      <c r="EX155" s="364"/>
      <c r="EY155" s="364"/>
      <c r="EZ155" s="364"/>
      <c r="FA155" s="364"/>
      <c r="FB155" s="364"/>
      <c r="FC155" s="364"/>
      <c r="FD155" s="364"/>
      <c r="FE155" s="364"/>
      <c r="FF155" s="364"/>
      <c r="FG155" s="364"/>
      <c r="FH155" s="364"/>
      <c r="FI155" s="364"/>
      <c r="FJ155" s="364"/>
      <c r="FK155" s="364"/>
      <c r="FL155" s="364"/>
      <c r="FM155" s="364"/>
      <c r="FN155" s="364"/>
      <c r="FO155" s="364"/>
      <c r="FP155" s="364"/>
      <c r="FQ155" s="364"/>
      <c r="FR155" s="364"/>
      <c r="FS155" s="364"/>
      <c r="FT155" s="364"/>
      <c r="FU155" s="364"/>
      <c r="FV155" s="364"/>
      <c r="FW155" s="364"/>
      <c r="FX155" s="364"/>
      <c r="FY155" s="364"/>
      <c r="FZ155" s="364"/>
      <c r="GA155" s="364"/>
      <c r="GB155" s="364"/>
      <c r="GC155" s="364"/>
      <c r="GD155" s="364"/>
      <c r="GE155" s="364"/>
      <c r="GF155" s="364"/>
      <c r="GG155" s="364"/>
      <c r="GH155" s="364"/>
      <c r="GI155" s="364"/>
      <c r="GJ155" s="364"/>
      <c r="GK155" s="364"/>
      <c r="GL155" s="364"/>
      <c r="GM155" s="364"/>
      <c r="GN155" s="364"/>
      <c r="GO155" s="364"/>
      <c r="GP155" s="364"/>
      <c r="GQ155" s="364"/>
      <c r="GR155" s="364"/>
      <c r="GS155" s="364"/>
      <c r="GT155" s="364"/>
      <c r="GU155" s="364"/>
      <c r="GV155" s="364"/>
      <c r="GW155" s="364"/>
      <c r="GX155" s="364"/>
      <c r="GY155" s="364"/>
      <c r="GZ155" s="364"/>
      <c r="HA155" s="364"/>
      <c r="HB155" s="364"/>
      <c r="HC155" s="364"/>
      <c r="HD155" s="364"/>
      <c r="HE155" s="364"/>
      <c r="HF155" s="364"/>
      <c r="HG155" s="364"/>
      <c r="HH155" s="364"/>
      <c r="HI155" s="364"/>
      <c r="HJ155" s="364"/>
      <c r="HK155" s="364"/>
      <c r="HL155" s="364"/>
      <c r="HM155" s="364"/>
      <c r="HN155" s="364"/>
      <c r="HO155" s="364"/>
      <c r="HP155" s="364"/>
      <c r="HQ155" s="364"/>
      <c r="HR155" s="364"/>
      <c r="HS155" s="364"/>
      <c r="HT155" s="364"/>
      <c r="HU155" s="364"/>
      <c r="HV155" s="364"/>
      <c r="HW155" s="364"/>
      <c r="HX155" s="364"/>
      <c r="HY155" s="364"/>
      <c r="HZ155" s="364"/>
      <c r="IA155" s="364"/>
      <c r="IB155" s="364"/>
      <c r="IC155" s="364"/>
      <c r="ID155" s="364"/>
      <c r="IE155" s="364"/>
      <c r="IF155" s="364"/>
      <c r="IG155" s="364"/>
      <c r="IH155" s="364"/>
      <c r="II155" s="364"/>
      <c r="IJ155" s="364"/>
      <c r="IK155" s="364"/>
      <c r="IL155" s="364"/>
      <c r="IM155" s="364"/>
      <c r="IN155" s="364"/>
      <c r="IO155" s="364"/>
      <c r="IP155" s="364"/>
      <c r="IQ155" s="364"/>
      <c r="IR155" s="364"/>
      <c r="IS155" s="364"/>
      <c r="IT155" s="364"/>
      <c r="IU155" s="364"/>
      <c r="IV155" s="364"/>
      <c r="IW155" s="364"/>
      <c r="IX155" s="364"/>
      <c r="IY155" s="364"/>
      <c r="IZ155" s="364"/>
      <c r="JA155" s="364"/>
      <c r="JB155" s="364"/>
      <c r="JC155" s="364"/>
      <c r="JD155" s="364"/>
      <c r="JE155" s="364"/>
      <c r="JF155" s="364"/>
      <c r="JG155" s="364"/>
      <c r="JH155" s="364"/>
      <c r="JI155" s="364"/>
      <c r="JJ155" s="364"/>
      <c r="JK155" s="364"/>
      <c r="JL155" s="364"/>
      <c r="JM155" s="364"/>
      <c r="JN155" s="364"/>
      <c r="JO155" s="364"/>
      <c r="JP155" s="364"/>
      <c r="JQ155" s="364"/>
      <c r="JR155" s="364"/>
      <c r="JS155" s="364"/>
      <c r="JT155" s="364"/>
      <c r="JU155" s="364"/>
      <c r="JV155" s="364"/>
      <c r="JW155" s="364"/>
      <c r="JX155" s="364"/>
      <c r="JY155" s="364"/>
      <c r="JZ155" s="364"/>
      <c r="KA155" s="364"/>
      <c r="KB155" s="364"/>
      <c r="KC155" s="364"/>
      <c r="KD155" s="364"/>
      <c r="KE155" s="364"/>
      <c r="KF155" s="364"/>
      <c r="KG155" s="364"/>
      <c r="KH155" s="364"/>
      <c r="KI155" s="364"/>
      <c r="KJ155" s="364"/>
      <c r="KK155" s="364"/>
      <c r="KL155" s="364"/>
      <c r="KM155" s="364"/>
      <c r="KN155" s="364"/>
      <c r="KO155" s="364"/>
      <c r="KP155" s="364"/>
      <c r="KQ155" s="364"/>
      <c r="KR155" s="364"/>
      <c r="KS155" s="364"/>
      <c r="KT155" s="364"/>
      <c r="KU155" s="364"/>
      <c r="KV155" s="364"/>
      <c r="KW155" s="364"/>
      <c r="KX155" s="364"/>
      <c r="KY155" s="364"/>
      <c r="KZ155" s="364"/>
      <c r="LA155" s="364"/>
      <c r="LB155" s="364"/>
      <c r="LC155" s="364"/>
      <c r="LD155" s="364"/>
      <c r="LE155" s="364"/>
      <c r="LF155" s="364"/>
      <c r="LG155" s="364"/>
      <c r="LH155" s="364"/>
      <c r="LI155" s="364"/>
      <c r="LJ155" s="364"/>
      <c r="LK155" s="364"/>
      <c r="LL155" s="364"/>
      <c r="LM155" s="364"/>
      <c r="LN155" s="364"/>
      <c r="LO155" s="364"/>
      <c r="LP155" s="364"/>
      <c r="LQ155" s="364"/>
      <c r="LR155" s="364"/>
      <c r="LS155" s="364"/>
      <c r="LT155" s="364"/>
      <c r="LU155" s="364"/>
      <c r="LV155" s="364"/>
      <c r="LW155" s="364"/>
      <c r="LX155" s="364"/>
      <c r="LY155" s="364"/>
      <c r="LZ155" s="364"/>
      <c r="MA155" s="364"/>
      <c r="MB155" s="364"/>
      <c r="MC155" s="364"/>
      <c r="MD155" s="364"/>
      <c r="ME155" s="364"/>
      <c r="MF155" s="364"/>
      <c r="MG155" s="364"/>
      <c r="MH155" s="364"/>
      <c r="MI155" s="364"/>
      <c r="MJ155" s="364"/>
      <c r="MK155" s="364"/>
      <c r="ML155" s="364"/>
      <c r="MM155" s="364"/>
      <c r="MN155" s="364"/>
      <c r="MO155" s="364"/>
      <c r="MP155" s="364"/>
      <c r="MQ155" s="364"/>
      <c r="MR155" s="364"/>
      <c r="MS155" s="364"/>
      <c r="MT155" s="364"/>
      <c r="MU155" s="364"/>
      <c r="MV155" s="364"/>
      <c r="MW155" s="364"/>
      <c r="MX155" s="364"/>
      <c r="MY155" s="364"/>
      <c r="MZ155" s="364"/>
      <c r="NA155" s="364"/>
      <c r="NB155" s="364"/>
      <c r="NC155" s="364"/>
      <c r="ND155" s="364"/>
      <c r="NE155" s="364"/>
      <c r="NF155" s="364"/>
      <c r="NG155" s="364"/>
      <c r="NH155" s="364"/>
      <c r="NI155" s="364"/>
      <c r="NJ155" s="364"/>
      <c r="NK155" s="364"/>
      <c r="NL155" s="364"/>
      <c r="NM155" s="364"/>
      <c r="NN155" s="364"/>
      <c r="NO155" s="364"/>
      <c r="NP155" s="364"/>
      <c r="NQ155" s="364"/>
      <c r="NR155" s="364"/>
      <c r="NS155" s="364"/>
      <c r="NT155" s="364"/>
      <c r="NU155" s="364"/>
      <c r="NV155" s="364"/>
      <c r="NW155" s="364"/>
      <c r="NX155" s="364"/>
      <c r="NY155" s="364"/>
      <c r="NZ155" s="364"/>
      <c r="OA155" s="364"/>
      <c r="OB155" s="364"/>
      <c r="OC155" s="364"/>
      <c r="OD155" s="364"/>
      <c r="OE155" s="364"/>
      <c r="OF155" s="364"/>
      <c r="OG155" s="364"/>
      <c r="OH155" s="364"/>
      <c r="OI155" s="364"/>
      <c r="OJ155" s="364"/>
      <c r="OK155" s="364"/>
      <c r="OL155" s="364"/>
      <c r="OM155" s="364"/>
      <c r="ON155" s="364"/>
      <c r="OO155" s="364"/>
      <c r="OP155" s="364"/>
      <c r="OQ155" s="364"/>
      <c r="OR155" s="364"/>
      <c r="OS155" s="364"/>
      <c r="OT155" s="364"/>
      <c r="OU155" s="364"/>
      <c r="OV155" s="364"/>
      <c r="OW155" s="364"/>
      <c r="OX155" s="364"/>
      <c r="OY155" s="364"/>
      <c r="OZ155" s="364"/>
      <c r="PA155" s="364"/>
      <c r="PB155" s="364"/>
      <c r="PC155" s="364"/>
      <c r="PD155" s="364"/>
      <c r="PE155" s="364"/>
      <c r="PF155" s="364"/>
      <c r="PG155" s="364"/>
      <c r="PH155" s="364"/>
      <c r="PI155" s="364"/>
      <c r="PJ155" s="364"/>
      <c r="PK155" s="364"/>
      <c r="PL155" s="364"/>
      <c r="PM155" s="364"/>
    </row>
    <row r="156" spans="1:429" ht="15">
      <c r="A156" s="365" t="s">
        <v>724</v>
      </c>
      <c r="B156" s="364">
        <f t="shared" si="156"/>
        <v>0</v>
      </c>
      <c r="C156" s="364">
        <f t="shared" si="157"/>
        <v>0</v>
      </c>
      <c r="D156" s="364">
        <f t="shared" si="158"/>
        <v>0</v>
      </c>
      <c r="E156" s="364">
        <f t="shared" si="159"/>
        <v>0</v>
      </c>
      <c r="F156" s="364">
        <f t="shared" si="160"/>
        <v>0</v>
      </c>
      <c r="G156" s="364">
        <f t="shared" si="161"/>
        <v>0</v>
      </c>
      <c r="H156" s="364">
        <f t="shared" si="162"/>
        <v>0</v>
      </c>
      <c r="I156" s="364">
        <f t="shared" si="163"/>
        <v>0</v>
      </c>
      <c r="J156" s="364">
        <f t="shared" si="164"/>
        <v>0</v>
      </c>
      <c r="K156" s="364">
        <f t="shared" si="165"/>
        <v>0</v>
      </c>
      <c r="L156" s="364">
        <f t="shared" si="166"/>
        <v>0</v>
      </c>
      <c r="M156" s="364">
        <f t="shared" si="167"/>
        <v>0</v>
      </c>
      <c r="N156" s="364">
        <f t="shared" si="168"/>
        <v>0</v>
      </c>
      <c r="O156" s="364">
        <f t="shared" si="169"/>
        <v>0</v>
      </c>
      <c r="P156" s="364">
        <f t="shared" si="170"/>
        <v>0</v>
      </c>
      <c r="Q156" s="364">
        <f t="shared" si="171"/>
        <v>0</v>
      </c>
      <c r="R156" s="364">
        <f t="shared" si="172"/>
        <v>0</v>
      </c>
      <c r="S156" s="364">
        <f t="shared" si="173"/>
        <v>0</v>
      </c>
      <c r="T156" s="364">
        <f t="shared" si="174"/>
        <v>0</v>
      </c>
      <c r="U156" s="364">
        <f t="shared" si="175"/>
        <v>0</v>
      </c>
      <c r="V156" s="364">
        <f t="shared" si="176"/>
        <v>0</v>
      </c>
      <c r="W156" s="364">
        <f t="shared" si="177"/>
        <v>0</v>
      </c>
      <c r="X156" s="364">
        <f t="shared" si="178"/>
        <v>0</v>
      </c>
      <c r="Y156" s="364">
        <f t="shared" si="179"/>
        <v>0</v>
      </c>
      <c r="Z156" s="364">
        <f t="shared" si="180"/>
        <v>0</v>
      </c>
      <c r="AA156" s="364">
        <f t="shared" si="181"/>
        <v>0</v>
      </c>
      <c r="AB156" s="364">
        <f t="shared" si="182"/>
        <v>0</v>
      </c>
      <c r="AC156" s="364">
        <f t="shared" si="183"/>
        <v>0</v>
      </c>
      <c r="AD156" s="364">
        <f t="shared" si="184"/>
        <v>0</v>
      </c>
      <c r="AE156" s="364">
        <f t="shared" si="185"/>
        <v>0</v>
      </c>
      <c r="AF156" s="364">
        <f t="shared" si="186"/>
        <v>0</v>
      </c>
      <c r="AG156" s="364"/>
      <c r="AH156" s="364"/>
      <c r="AI156" s="364"/>
      <c r="AJ156" s="364"/>
      <c r="AK156" s="364"/>
      <c r="AL156" s="364"/>
      <c r="AM156" s="364"/>
      <c r="AN156" s="364"/>
      <c r="AO156" s="364"/>
      <c r="AP156" s="364"/>
      <c r="AQ156" s="364"/>
      <c r="AR156" s="364"/>
      <c r="AS156" s="364"/>
      <c r="AT156" s="364"/>
      <c r="AU156" s="364"/>
      <c r="AV156" s="364"/>
      <c r="AW156" s="364"/>
      <c r="AX156" s="364"/>
      <c r="AY156" s="364"/>
      <c r="AZ156" s="364"/>
      <c r="BA156" s="364"/>
      <c r="BB156" s="364"/>
      <c r="BC156" s="364"/>
      <c r="BD156" s="364"/>
      <c r="BE156" s="364"/>
      <c r="BF156" s="364"/>
      <c r="BG156" s="364"/>
      <c r="BH156" s="364"/>
      <c r="BI156" s="364"/>
      <c r="BJ156" s="364"/>
      <c r="BK156" s="364"/>
      <c r="BL156" s="364"/>
      <c r="BM156" s="364"/>
      <c r="BN156" s="364"/>
      <c r="BO156" s="364"/>
      <c r="BP156" s="364"/>
      <c r="BQ156" s="364"/>
      <c r="BR156" s="364"/>
      <c r="BS156" s="364"/>
      <c r="BT156" s="364"/>
      <c r="BU156" s="364"/>
      <c r="BV156" s="364"/>
      <c r="BW156" s="364"/>
      <c r="BX156" s="364"/>
      <c r="BY156" s="364"/>
      <c r="BZ156" s="364"/>
      <c r="CA156" s="364"/>
      <c r="CB156" s="364"/>
      <c r="CC156" s="364"/>
      <c r="CD156" s="364"/>
      <c r="CE156" s="364"/>
      <c r="CF156" s="364"/>
      <c r="CG156" s="364"/>
      <c r="CH156" s="364"/>
      <c r="CI156" s="364"/>
      <c r="CJ156" s="364"/>
      <c r="CK156" s="364"/>
      <c r="CL156" s="364"/>
      <c r="CM156" s="364"/>
      <c r="CN156" s="364"/>
      <c r="CO156" s="364"/>
      <c r="CP156" s="364"/>
      <c r="CQ156" s="364"/>
      <c r="CR156" s="364"/>
      <c r="CS156" s="364"/>
      <c r="CT156" s="364"/>
      <c r="CU156" s="364"/>
      <c r="CV156" s="364"/>
      <c r="CW156" s="364"/>
      <c r="CX156" s="364"/>
      <c r="CY156" s="364"/>
      <c r="CZ156" s="364"/>
      <c r="DA156" s="364"/>
      <c r="DB156" s="364"/>
      <c r="DC156" s="364"/>
      <c r="DD156" s="364"/>
      <c r="DE156" s="364"/>
      <c r="DF156" s="364"/>
      <c r="DG156" s="364"/>
      <c r="DH156" s="364"/>
      <c r="DI156" s="364"/>
      <c r="DJ156" s="364"/>
      <c r="DK156" s="364"/>
      <c r="DL156" s="364"/>
      <c r="DM156" s="364"/>
      <c r="DN156" s="364"/>
      <c r="DO156" s="364"/>
      <c r="DP156" s="364"/>
      <c r="DQ156" s="364"/>
      <c r="DR156" s="364"/>
      <c r="DS156" s="364"/>
      <c r="DT156" s="364"/>
      <c r="DU156" s="364"/>
      <c r="DV156" s="364"/>
      <c r="DW156" s="364"/>
      <c r="DX156" s="364"/>
      <c r="DY156" s="364"/>
      <c r="DZ156" s="364"/>
      <c r="EA156" s="364"/>
      <c r="EB156" s="364"/>
      <c r="EC156" s="364"/>
      <c r="ED156" s="364"/>
      <c r="EE156" s="364"/>
      <c r="EF156" s="364"/>
      <c r="EG156" s="364"/>
      <c r="EH156" s="364"/>
      <c r="EI156" s="364"/>
      <c r="EJ156" s="364"/>
      <c r="EK156" s="364"/>
      <c r="EL156" s="364"/>
      <c r="EM156" s="364"/>
      <c r="EN156" s="364"/>
      <c r="EO156" s="364"/>
      <c r="EP156" s="364"/>
      <c r="EQ156" s="364"/>
      <c r="ER156" s="364"/>
      <c r="ES156" s="364"/>
      <c r="ET156" s="364"/>
      <c r="EU156" s="364"/>
      <c r="EV156" s="364"/>
      <c r="EW156" s="364"/>
      <c r="EX156" s="364"/>
      <c r="EY156" s="364"/>
      <c r="EZ156" s="364"/>
      <c r="FA156" s="364"/>
      <c r="FB156" s="364"/>
      <c r="FC156" s="364"/>
      <c r="FD156" s="364"/>
      <c r="FE156" s="364"/>
      <c r="FF156" s="364"/>
      <c r="FG156" s="364"/>
      <c r="FH156" s="364"/>
      <c r="FI156" s="364"/>
      <c r="FJ156" s="364"/>
      <c r="FK156" s="364"/>
      <c r="FL156" s="364"/>
      <c r="FM156" s="364"/>
      <c r="FN156" s="364"/>
      <c r="FO156" s="364"/>
      <c r="FP156" s="364"/>
      <c r="FQ156" s="364"/>
      <c r="FR156" s="364"/>
      <c r="FS156" s="364"/>
      <c r="FT156" s="364"/>
      <c r="FU156" s="364"/>
      <c r="FV156" s="364"/>
      <c r="FW156" s="364"/>
      <c r="FX156" s="364"/>
      <c r="FY156" s="364"/>
      <c r="FZ156" s="364"/>
      <c r="GA156" s="364"/>
      <c r="GB156" s="364"/>
      <c r="GC156" s="364"/>
      <c r="GD156" s="364"/>
      <c r="GE156" s="364"/>
      <c r="GF156" s="364"/>
      <c r="GG156" s="364"/>
      <c r="GH156" s="364"/>
      <c r="GI156" s="364"/>
      <c r="GJ156" s="364"/>
      <c r="GK156" s="364"/>
      <c r="GL156" s="364"/>
      <c r="GM156" s="364"/>
      <c r="GN156" s="364"/>
      <c r="GO156" s="364"/>
      <c r="GP156" s="364"/>
      <c r="GQ156" s="364"/>
      <c r="GR156" s="364"/>
      <c r="GS156" s="364"/>
      <c r="GT156" s="364"/>
      <c r="GU156" s="364"/>
      <c r="GV156" s="364"/>
      <c r="GW156" s="364"/>
      <c r="GX156" s="364"/>
      <c r="GY156" s="364"/>
      <c r="GZ156" s="364"/>
      <c r="HA156" s="364"/>
      <c r="HB156" s="364"/>
      <c r="HC156" s="364"/>
      <c r="HD156" s="364"/>
      <c r="HE156" s="364"/>
      <c r="HF156" s="364"/>
      <c r="HG156" s="364"/>
      <c r="HH156" s="364"/>
      <c r="HI156" s="364"/>
      <c r="HJ156" s="364"/>
      <c r="HK156" s="364"/>
      <c r="HL156" s="364"/>
      <c r="HM156" s="364"/>
      <c r="HN156" s="364"/>
      <c r="HO156" s="364"/>
      <c r="HP156" s="364"/>
      <c r="HQ156" s="364"/>
      <c r="HR156" s="364"/>
      <c r="HS156" s="364"/>
      <c r="HT156" s="364"/>
      <c r="HU156" s="364"/>
      <c r="HV156" s="364"/>
      <c r="HW156" s="364"/>
      <c r="HX156" s="364"/>
      <c r="HY156" s="364"/>
      <c r="HZ156" s="364"/>
      <c r="IA156" s="364"/>
      <c r="IB156" s="364"/>
      <c r="IC156" s="364"/>
      <c r="ID156" s="364"/>
      <c r="IE156" s="364"/>
      <c r="IF156" s="364"/>
      <c r="IG156" s="364"/>
      <c r="IH156" s="364"/>
      <c r="II156" s="364"/>
      <c r="IJ156" s="364"/>
      <c r="IK156" s="364"/>
      <c r="IL156" s="364"/>
      <c r="IM156" s="364"/>
      <c r="IN156" s="364"/>
      <c r="IO156" s="364"/>
      <c r="IP156" s="364"/>
      <c r="IQ156" s="364"/>
      <c r="IR156" s="364"/>
      <c r="IS156" s="364"/>
      <c r="IT156" s="364"/>
      <c r="IU156" s="364"/>
      <c r="IV156" s="364"/>
      <c r="IW156" s="364"/>
      <c r="IX156" s="364"/>
      <c r="IY156" s="364"/>
      <c r="IZ156" s="364"/>
      <c r="JA156" s="364"/>
      <c r="JB156" s="364"/>
      <c r="JC156" s="364"/>
      <c r="JD156" s="364"/>
      <c r="JE156" s="364"/>
      <c r="JF156" s="364"/>
      <c r="JG156" s="364"/>
      <c r="JH156" s="364"/>
      <c r="JI156" s="364"/>
      <c r="JJ156" s="364"/>
      <c r="JK156" s="364"/>
      <c r="JL156" s="364"/>
      <c r="JM156" s="364"/>
      <c r="JN156" s="364"/>
      <c r="JO156" s="364"/>
      <c r="JP156" s="364"/>
      <c r="JQ156" s="364"/>
      <c r="JR156" s="364"/>
      <c r="JS156" s="364"/>
      <c r="JT156" s="364"/>
      <c r="JU156" s="364"/>
      <c r="JV156" s="364"/>
      <c r="JW156" s="364"/>
      <c r="JX156" s="364"/>
      <c r="JY156" s="364"/>
      <c r="JZ156" s="364"/>
      <c r="KA156" s="364"/>
      <c r="KB156" s="364"/>
      <c r="KC156" s="364"/>
      <c r="KD156" s="364"/>
      <c r="KE156" s="364"/>
      <c r="KF156" s="364"/>
      <c r="KG156" s="364"/>
      <c r="KH156" s="364"/>
      <c r="KI156" s="364"/>
      <c r="KJ156" s="364"/>
      <c r="KK156" s="364"/>
      <c r="KL156" s="364"/>
      <c r="KM156" s="364"/>
      <c r="KN156" s="364"/>
      <c r="KO156" s="364"/>
      <c r="KP156" s="364"/>
      <c r="KQ156" s="364"/>
      <c r="KR156" s="364"/>
      <c r="KS156" s="364"/>
      <c r="KT156" s="364"/>
      <c r="KU156" s="364"/>
      <c r="KV156" s="364"/>
      <c r="KW156" s="364"/>
      <c r="KX156" s="364"/>
      <c r="KY156" s="364"/>
      <c r="KZ156" s="364"/>
      <c r="LA156" s="364"/>
      <c r="LB156" s="364"/>
      <c r="LC156" s="364"/>
      <c r="LD156" s="364"/>
      <c r="LE156" s="364"/>
      <c r="LF156" s="364"/>
      <c r="LG156" s="364"/>
      <c r="LH156" s="364"/>
      <c r="LI156" s="364"/>
      <c r="LJ156" s="364"/>
      <c r="LK156" s="364"/>
      <c r="LL156" s="364"/>
      <c r="LM156" s="364"/>
      <c r="LN156" s="364"/>
      <c r="LO156" s="364"/>
      <c r="LP156" s="364"/>
      <c r="LQ156" s="364"/>
      <c r="LR156" s="364"/>
      <c r="LS156" s="364"/>
      <c r="LT156" s="364"/>
      <c r="LU156" s="364"/>
      <c r="LV156" s="364"/>
      <c r="LW156" s="364"/>
      <c r="LX156" s="364"/>
      <c r="LY156" s="364"/>
      <c r="LZ156" s="364"/>
      <c r="MA156" s="364"/>
      <c r="MB156" s="364"/>
      <c r="MC156" s="364"/>
      <c r="MD156" s="364"/>
      <c r="ME156" s="364"/>
      <c r="MF156" s="364"/>
      <c r="MG156" s="364"/>
      <c r="MH156" s="364"/>
      <c r="MI156" s="364"/>
      <c r="MJ156" s="364"/>
      <c r="MK156" s="364"/>
      <c r="ML156" s="364"/>
      <c r="MM156" s="364"/>
      <c r="MN156" s="364"/>
      <c r="MO156" s="364"/>
      <c r="MP156" s="364"/>
      <c r="MQ156" s="364"/>
      <c r="MR156" s="364"/>
      <c r="MS156" s="364"/>
      <c r="MT156" s="364"/>
      <c r="MU156" s="364"/>
      <c r="MV156" s="364"/>
      <c r="MW156" s="364"/>
      <c r="MX156" s="364"/>
      <c r="MY156" s="364"/>
      <c r="MZ156" s="364"/>
      <c r="NA156" s="364"/>
      <c r="NB156" s="364"/>
      <c r="NC156" s="364"/>
      <c r="ND156" s="364"/>
      <c r="NE156" s="364"/>
      <c r="NF156" s="364"/>
      <c r="NG156" s="364"/>
      <c r="NH156" s="364"/>
      <c r="NI156" s="364"/>
      <c r="NJ156" s="364"/>
      <c r="NK156" s="364"/>
      <c r="NL156" s="364"/>
      <c r="NM156" s="364"/>
      <c r="NN156" s="364"/>
      <c r="NO156" s="364"/>
      <c r="NP156" s="364"/>
      <c r="NQ156" s="364"/>
      <c r="NR156" s="364"/>
      <c r="NS156" s="364"/>
      <c r="NT156" s="364"/>
      <c r="NU156" s="364"/>
      <c r="NV156" s="364"/>
      <c r="NW156" s="364"/>
      <c r="NX156" s="364"/>
      <c r="NY156" s="364"/>
      <c r="NZ156" s="364"/>
      <c r="OA156" s="364"/>
      <c r="OB156" s="364"/>
      <c r="OC156" s="364"/>
      <c r="OD156" s="364"/>
      <c r="OE156" s="364"/>
      <c r="OF156" s="364"/>
      <c r="OG156" s="364"/>
      <c r="OH156" s="364"/>
      <c r="OI156" s="364"/>
      <c r="OJ156" s="364"/>
      <c r="OK156" s="364"/>
      <c r="OL156" s="364"/>
      <c r="OM156" s="364"/>
      <c r="ON156" s="364"/>
      <c r="OO156" s="364"/>
      <c r="OP156" s="364"/>
      <c r="OQ156" s="364"/>
      <c r="OR156" s="364"/>
      <c r="OS156" s="364"/>
      <c r="OT156" s="364"/>
      <c r="OU156" s="364"/>
      <c r="OV156" s="364"/>
      <c r="OW156" s="364"/>
      <c r="OX156" s="364"/>
      <c r="OY156" s="364"/>
      <c r="OZ156" s="364"/>
      <c r="PA156" s="364"/>
      <c r="PB156" s="364"/>
      <c r="PC156" s="364"/>
      <c r="PD156" s="364"/>
      <c r="PE156" s="364"/>
      <c r="PF156" s="364"/>
      <c r="PG156" s="364"/>
      <c r="PH156" s="364"/>
      <c r="PI156" s="364"/>
      <c r="PJ156" s="364"/>
      <c r="PK156" s="364"/>
      <c r="PL156" s="364"/>
      <c r="PM156" s="364"/>
    </row>
    <row r="157" spans="1:429" ht="15">
      <c r="A157" s="363" t="s">
        <v>725</v>
      </c>
      <c r="B157" s="364">
        <f t="shared" si="156"/>
        <v>0</v>
      </c>
      <c r="C157" s="364">
        <f t="shared" si="157"/>
        <v>0</v>
      </c>
      <c r="D157" s="364">
        <f t="shared" si="158"/>
        <v>0</v>
      </c>
      <c r="E157" s="364">
        <f t="shared" si="159"/>
        <v>0</v>
      </c>
      <c r="F157" s="364">
        <f t="shared" si="160"/>
        <v>0</v>
      </c>
      <c r="G157" s="364">
        <f t="shared" si="161"/>
        <v>0</v>
      </c>
      <c r="H157" s="364">
        <f t="shared" si="162"/>
        <v>0</v>
      </c>
      <c r="I157" s="364">
        <f t="shared" si="163"/>
        <v>0</v>
      </c>
      <c r="J157" s="364">
        <f t="shared" si="164"/>
        <v>0</v>
      </c>
      <c r="K157" s="364">
        <f t="shared" si="165"/>
        <v>0</v>
      </c>
      <c r="L157" s="364">
        <f t="shared" si="166"/>
        <v>0</v>
      </c>
      <c r="M157" s="364">
        <f t="shared" si="167"/>
        <v>0</v>
      </c>
      <c r="N157" s="364">
        <f t="shared" si="168"/>
        <v>0</v>
      </c>
      <c r="O157" s="364">
        <f t="shared" si="169"/>
        <v>0</v>
      </c>
      <c r="P157" s="364">
        <f t="shared" si="170"/>
        <v>0</v>
      </c>
      <c r="Q157" s="364">
        <f t="shared" si="171"/>
        <v>0</v>
      </c>
      <c r="R157" s="364">
        <f t="shared" si="172"/>
        <v>0</v>
      </c>
      <c r="S157" s="364">
        <f t="shared" si="173"/>
        <v>0</v>
      </c>
      <c r="T157" s="364">
        <f t="shared" si="174"/>
        <v>0</v>
      </c>
      <c r="U157" s="364">
        <f t="shared" si="175"/>
        <v>0</v>
      </c>
      <c r="V157" s="364">
        <f t="shared" si="176"/>
        <v>0</v>
      </c>
      <c r="W157" s="364">
        <f t="shared" si="177"/>
        <v>0</v>
      </c>
      <c r="X157" s="364">
        <f t="shared" si="178"/>
        <v>0</v>
      </c>
      <c r="Y157" s="364">
        <f t="shared" si="179"/>
        <v>0</v>
      </c>
      <c r="Z157" s="364">
        <f t="shared" si="180"/>
        <v>0</v>
      </c>
      <c r="AA157" s="364">
        <f t="shared" si="181"/>
        <v>0</v>
      </c>
      <c r="AB157" s="364">
        <f t="shared" si="182"/>
        <v>0</v>
      </c>
      <c r="AC157" s="364">
        <f t="shared" si="183"/>
        <v>0</v>
      </c>
      <c r="AD157" s="364">
        <f t="shared" si="184"/>
        <v>0</v>
      </c>
      <c r="AE157" s="364">
        <f t="shared" si="185"/>
        <v>0</v>
      </c>
      <c r="AF157" s="364">
        <f t="shared" si="186"/>
        <v>0</v>
      </c>
      <c r="AG157" s="364"/>
      <c r="AH157" s="364"/>
      <c r="AI157" s="364"/>
      <c r="AJ157" s="364"/>
      <c r="AK157" s="364"/>
      <c r="AL157" s="364"/>
      <c r="AM157" s="364"/>
      <c r="AN157" s="364"/>
      <c r="AO157" s="364"/>
      <c r="AP157" s="364"/>
      <c r="AQ157" s="364"/>
      <c r="AR157" s="364"/>
      <c r="AS157" s="364"/>
      <c r="AT157" s="364"/>
      <c r="AU157" s="364"/>
      <c r="AV157" s="364"/>
      <c r="AW157" s="364"/>
      <c r="AX157" s="364"/>
      <c r="AY157" s="364"/>
      <c r="AZ157" s="364"/>
      <c r="BA157" s="364"/>
      <c r="BB157" s="364"/>
      <c r="BC157" s="364"/>
      <c r="BD157" s="364"/>
      <c r="BE157" s="364"/>
      <c r="BF157" s="364"/>
      <c r="BG157" s="364"/>
      <c r="BH157" s="364"/>
      <c r="BI157" s="364"/>
      <c r="BJ157" s="364"/>
      <c r="BK157" s="364"/>
      <c r="BL157" s="364"/>
      <c r="BM157" s="364"/>
      <c r="BN157" s="364"/>
      <c r="BO157" s="364"/>
      <c r="BP157" s="364"/>
      <c r="BQ157" s="364"/>
      <c r="BR157" s="364"/>
      <c r="BS157" s="364"/>
      <c r="BT157" s="364"/>
      <c r="BU157" s="364"/>
      <c r="BV157" s="364"/>
      <c r="BW157" s="364"/>
      <c r="BX157" s="364"/>
      <c r="BY157" s="364"/>
      <c r="BZ157" s="364"/>
      <c r="CA157" s="364"/>
      <c r="CB157" s="364"/>
      <c r="CC157" s="364"/>
      <c r="CD157" s="364"/>
      <c r="CE157" s="364"/>
      <c r="CF157" s="364"/>
      <c r="CG157" s="364"/>
      <c r="CH157" s="364"/>
      <c r="CI157" s="364"/>
      <c r="CJ157" s="364"/>
      <c r="CK157" s="364"/>
      <c r="CL157" s="364"/>
      <c r="CM157" s="364"/>
      <c r="CN157" s="364"/>
      <c r="CO157" s="364"/>
      <c r="CP157" s="364"/>
      <c r="CQ157" s="364"/>
      <c r="CR157" s="364"/>
      <c r="CS157" s="364"/>
      <c r="CT157" s="364"/>
      <c r="CU157" s="364"/>
      <c r="CV157" s="364"/>
      <c r="CW157" s="364"/>
      <c r="CX157" s="364"/>
      <c r="CY157" s="364"/>
      <c r="CZ157" s="364"/>
      <c r="DA157" s="364"/>
      <c r="DB157" s="364"/>
      <c r="DC157" s="364"/>
      <c r="DD157" s="364"/>
      <c r="DE157" s="364"/>
      <c r="DF157" s="364"/>
      <c r="DG157" s="364"/>
      <c r="DH157" s="364"/>
      <c r="DI157" s="364"/>
      <c r="DJ157" s="364"/>
      <c r="DK157" s="364"/>
      <c r="DL157" s="364"/>
      <c r="DM157" s="364"/>
      <c r="DN157" s="364"/>
      <c r="DO157" s="364"/>
      <c r="DP157" s="364"/>
      <c r="DQ157" s="364"/>
      <c r="DR157" s="364"/>
      <c r="DS157" s="364"/>
      <c r="DT157" s="364"/>
      <c r="DU157" s="364"/>
      <c r="DV157" s="364"/>
      <c r="DW157" s="364"/>
      <c r="DX157" s="364"/>
      <c r="DY157" s="364"/>
      <c r="DZ157" s="364"/>
      <c r="EA157" s="364"/>
      <c r="EB157" s="364"/>
      <c r="EC157" s="364"/>
      <c r="ED157" s="364"/>
      <c r="EE157" s="364"/>
      <c r="EF157" s="364"/>
      <c r="EG157" s="364"/>
      <c r="EH157" s="364"/>
      <c r="EI157" s="364"/>
      <c r="EJ157" s="364"/>
      <c r="EK157" s="364"/>
      <c r="EL157" s="364"/>
      <c r="EM157" s="364"/>
      <c r="EN157" s="364"/>
      <c r="EO157" s="364"/>
      <c r="EP157" s="364"/>
      <c r="EQ157" s="364"/>
      <c r="ER157" s="364"/>
      <c r="ES157" s="364"/>
      <c r="ET157" s="364"/>
      <c r="EU157" s="364"/>
      <c r="EV157" s="364"/>
      <c r="EW157" s="364"/>
      <c r="EX157" s="364"/>
      <c r="EY157" s="364"/>
      <c r="EZ157" s="364"/>
      <c r="FA157" s="364"/>
      <c r="FB157" s="364"/>
      <c r="FC157" s="364"/>
      <c r="FD157" s="364"/>
      <c r="FE157" s="364"/>
      <c r="FF157" s="364"/>
      <c r="FG157" s="364"/>
      <c r="FH157" s="364"/>
      <c r="FI157" s="364"/>
      <c r="FJ157" s="364"/>
      <c r="FK157" s="364"/>
      <c r="FL157" s="364"/>
      <c r="FM157" s="364"/>
      <c r="FN157" s="364"/>
      <c r="FO157" s="364"/>
      <c r="FP157" s="364"/>
      <c r="FQ157" s="364"/>
      <c r="FR157" s="364"/>
      <c r="FS157" s="364"/>
      <c r="FT157" s="364"/>
      <c r="FU157" s="364"/>
      <c r="FV157" s="364"/>
      <c r="FW157" s="364"/>
      <c r="FX157" s="364"/>
      <c r="FY157" s="364"/>
      <c r="FZ157" s="364"/>
      <c r="GA157" s="364"/>
      <c r="GB157" s="364"/>
      <c r="GC157" s="364"/>
      <c r="GD157" s="364"/>
      <c r="GE157" s="364"/>
      <c r="GF157" s="364"/>
      <c r="GG157" s="364"/>
      <c r="GH157" s="364"/>
      <c r="GI157" s="364"/>
      <c r="GJ157" s="364"/>
      <c r="GK157" s="364"/>
      <c r="GL157" s="364"/>
      <c r="GM157" s="364"/>
      <c r="GN157" s="364"/>
      <c r="GO157" s="364"/>
      <c r="GP157" s="364"/>
      <c r="GQ157" s="364"/>
      <c r="GR157" s="364"/>
      <c r="GS157" s="364"/>
      <c r="GT157" s="364"/>
      <c r="GU157" s="364"/>
      <c r="GV157" s="364"/>
      <c r="GW157" s="364"/>
      <c r="GX157" s="364"/>
      <c r="GY157" s="364"/>
      <c r="GZ157" s="364"/>
      <c r="HA157" s="364"/>
      <c r="HB157" s="364"/>
      <c r="HC157" s="364"/>
      <c r="HD157" s="364"/>
      <c r="HE157" s="364"/>
      <c r="HF157" s="364"/>
      <c r="HG157" s="364"/>
      <c r="HH157" s="364"/>
      <c r="HI157" s="364"/>
      <c r="HJ157" s="364"/>
      <c r="HK157" s="364"/>
      <c r="HL157" s="364"/>
      <c r="HM157" s="364"/>
      <c r="HN157" s="364"/>
      <c r="HO157" s="364"/>
      <c r="HP157" s="364"/>
      <c r="HQ157" s="364"/>
      <c r="HR157" s="364"/>
      <c r="HS157" s="364"/>
      <c r="HT157" s="364"/>
      <c r="HU157" s="364"/>
      <c r="HV157" s="364"/>
      <c r="HW157" s="364"/>
      <c r="HX157" s="364"/>
      <c r="HY157" s="364"/>
      <c r="HZ157" s="364"/>
      <c r="IA157" s="364"/>
      <c r="IB157" s="364"/>
      <c r="IC157" s="364"/>
      <c r="ID157" s="364"/>
      <c r="IE157" s="364"/>
      <c r="IF157" s="364"/>
      <c r="IG157" s="364"/>
      <c r="IH157" s="364"/>
      <c r="II157" s="364"/>
      <c r="IJ157" s="364"/>
      <c r="IK157" s="364"/>
      <c r="IL157" s="364"/>
      <c r="IM157" s="364"/>
      <c r="IN157" s="364"/>
      <c r="IO157" s="364"/>
      <c r="IP157" s="364"/>
      <c r="IQ157" s="364"/>
      <c r="IR157" s="364"/>
      <c r="IS157" s="364"/>
      <c r="IT157" s="364"/>
      <c r="IU157" s="364"/>
      <c r="IV157" s="364"/>
      <c r="IW157" s="364"/>
      <c r="IX157" s="364"/>
      <c r="IY157" s="364"/>
      <c r="IZ157" s="364"/>
      <c r="JA157" s="364"/>
      <c r="JB157" s="364"/>
      <c r="JC157" s="364"/>
      <c r="JD157" s="364"/>
      <c r="JE157" s="364"/>
      <c r="JF157" s="364"/>
      <c r="JG157" s="364"/>
      <c r="JH157" s="364"/>
      <c r="JI157" s="364"/>
      <c r="JJ157" s="364"/>
      <c r="JK157" s="364"/>
      <c r="JL157" s="364"/>
      <c r="JM157" s="364"/>
      <c r="JN157" s="364"/>
      <c r="JO157" s="364"/>
      <c r="JP157" s="364"/>
      <c r="JQ157" s="364"/>
      <c r="JR157" s="364"/>
      <c r="JS157" s="364"/>
      <c r="JT157" s="364"/>
      <c r="JU157" s="364"/>
      <c r="JV157" s="364"/>
      <c r="JW157" s="364"/>
      <c r="JX157" s="364"/>
      <c r="JY157" s="364"/>
      <c r="JZ157" s="364"/>
      <c r="KA157" s="364"/>
      <c r="KB157" s="364"/>
      <c r="KC157" s="364"/>
      <c r="KD157" s="364"/>
      <c r="KE157" s="364"/>
      <c r="KF157" s="364"/>
      <c r="KG157" s="364"/>
      <c r="KH157" s="364"/>
      <c r="KI157" s="364"/>
      <c r="KJ157" s="364"/>
      <c r="KK157" s="364"/>
      <c r="KL157" s="364"/>
      <c r="KM157" s="364"/>
      <c r="KN157" s="364"/>
      <c r="KO157" s="364"/>
      <c r="KP157" s="364"/>
      <c r="KQ157" s="364"/>
      <c r="KR157" s="364"/>
      <c r="KS157" s="364"/>
      <c r="KT157" s="364"/>
      <c r="KU157" s="364"/>
      <c r="KV157" s="364"/>
      <c r="KW157" s="364"/>
      <c r="KX157" s="364"/>
      <c r="KY157" s="364"/>
      <c r="KZ157" s="364"/>
      <c r="LA157" s="364"/>
      <c r="LB157" s="364"/>
      <c r="LC157" s="364"/>
      <c r="LD157" s="364"/>
      <c r="LE157" s="364"/>
      <c r="LF157" s="364"/>
      <c r="LG157" s="364"/>
      <c r="LH157" s="364"/>
      <c r="LI157" s="364"/>
      <c r="LJ157" s="364"/>
      <c r="LK157" s="364"/>
      <c r="LL157" s="364"/>
      <c r="LM157" s="364"/>
      <c r="LN157" s="364"/>
      <c r="LO157" s="364"/>
      <c r="LP157" s="364"/>
      <c r="LQ157" s="364"/>
      <c r="LR157" s="364"/>
      <c r="LS157" s="364"/>
      <c r="LT157" s="364"/>
      <c r="LU157" s="364"/>
      <c r="LV157" s="364"/>
      <c r="LW157" s="364"/>
      <c r="LX157" s="364"/>
      <c r="LY157" s="364"/>
      <c r="LZ157" s="364"/>
      <c r="MA157" s="364"/>
      <c r="MB157" s="364"/>
      <c r="MC157" s="364"/>
      <c r="MD157" s="364"/>
      <c r="ME157" s="364"/>
      <c r="MF157" s="364"/>
      <c r="MG157" s="364"/>
      <c r="MH157" s="364"/>
      <c r="MI157" s="364"/>
      <c r="MJ157" s="364"/>
      <c r="MK157" s="364"/>
      <c r="ML157" s="364"/>
      <c r="MM157" s="364"/>
      <c r="MN157" s="364"/>
      <c r="MO157" s="364"/>
      <c r="MP157" s="364"/>
      <c r="MQ157" s="364"/>
      <c r="MR157" s="364"/>
      <c r="MS157" s="364"/>
      <c r="MT157" s="364"/>
      <c r="MU157" s="364"/>
      <c r="MV157" s="364"/>
      <c r="MW157" s="364"/>
      <c r="MX157" s="364"/>
      <c r="MY157" s="364"/>
      <c r="MZ157" s="364"/>
      <c r="NA157" s="364"/>
      <c r="NB157" s="364"/>
      <c r="NC157" s="364"/>
      <c r="ND157" s="364"/>
      <c r="NE157" s="364"/>
      <c r="NF157" s="364"/>
      <c r="NG157" s="364"/>
      <c r="NH157" s="364"/>
      <c r="NI157" s="364"/>
      <c r="NJ157" s="364"/>
      <c r="NK157" s="364"/>
      <c r="NL157" s="364"/>
      <c r="NM157" s="364"/>
      <c r="NN157" s="364"/>
      <c r="NO157" s="364"/>
      <c r="NP157" s="364"/>
      <c r="NQ157" s="364"/>
      <c r="NR157" s="364"/>
      <c r="NS157" s="364"/>
      <c r="NT157" s="364"/>
      <c r="NU157" s="364"/>
      <c r="NV157" s="364"/>
      <c r="NW157" s="364"/>
      <c r="NX157" s="364"/>
      <c r="NY157" s="364"/>
      <c r="NZ157" s="364"/>
      <c r="OA157" s="364"/>
      <c r="OB157" s="364"/>
      <c r="OC157" s="364"/>
      <c r="OD157" s="364"/>
      <c r="OE157" s="364"/>
      <c r="OF157" s="364"/>
      <c r="OG157" s="364"/>
      <c r="OH157" s="364"/>
      <c r="OI157" s="364"/>
      <c r="OJ157" s="364"/>
      <c r="OK157" s="364"/>
      <c r="OL157" s="364"/>
      <c r="OM157" s="364"/>
      <c r="ON157" s="364"/>
      <c r="OO157" s="364"/>
      <c r="OP157" s="364"/>
      <c r="OQ157" s="364"/>
      <c r="OR157" s="364"/>
      <c r="OS157" s="364"/>
      <c r="OT157" s="364"/>
      <c r="OU157" s="364"/>
      <c r="OV157" s="364"/>
      <c r="OW157" s="364"/>
      <c r="OX157" s="364"/>
      <c r="OY157" s="364"/>
      <c r="OZ157" s="364"/>
      <c r="PA157" s="364"/>
      <c r="PB157" s="364"/>
      <c r="PC157" s="364"/>
      <c r="PD157" s="364"/>
      <c r="PE157" s="364"/>
      <c r="PF157" s="364"/>
      <c r="PG157" s="364"/>
      <c r="PH157" s="364"/>
      <c r="PI157" s="364"/>
      <c r="PJ157" s="364"/>
      <c r="PK157" s="364"/>
      <c r="PL157" s="364"/>
      <c r="PM157" s="364"/>
    </row>
    <row r="158" spans="1:429" ht="15">
      <c r="A158" s="365" t="s">
        <v>726</v>
      </c>
      <c r="B158" s="364">
        <f t="shared" si="156"/>
        <v>0</v>
      </c>
      <c r="C158" s="364">
        <f t="shared" si="157"/>
        <v>0</v>
      </c>
      <c r="D158" s="364">
        <f t="shared" si="158"/>
        <v>0</v>
      </c>
      <c r="E158" s="364">
        <f t="shared" si="159"/>
        <v>0</v>
      </c>
      <c r="F158" s="364">
        <f t="shared" si="160"/>
        <v>0</v>
      </c>
      <c r="G158" s="364">
        <f t="shared" si="161"/>
        <v>0</v>
      </c>
      <c r="H158" s="364">
        <f t="shared" si="162"/>
        <v>0</v>
      </c>
      <c r="I158" s="364">
        <f t="shared" si="163"/>
        <v>0</v>
      </c>
      <c r="J158" s="364">
        <f t="shared" si="164"/>
        <v>0</v>
      </c>
      <c r="K158" s="364">
        <f t="shared" si="165"/>
        <v>0</v>
      </c>
      <c r="L158" s="364">
        <f t="shared" si="166"/>
        <v>0</v>
      </c>
      <c r="M158" s="364">
        <f t="shared" si="167"/>
        <v>0</v>
      </c>
      <c r="N158" s="364">
        <f t="shared" si="168"/>
        <v>0</v>
      </c>
      <c r="O158" s="364">
        <f t="shared" si="169"/>
        <v>0</v>
      </c>
      <c r="P158" s="364">
        <f t="shared" si="170"/>
        <v>0</v>
      </c>
      <c r="Q158" s="364">
        <f t="shared" si="171"/>
        <v>0</v>
      </c>
      <c r="R158" s="364">
        <f t="shared" si="172"/>
        <v>0</v>
      </c>
      <c r="S158" s="364">
        <f t="shared" si="173"/>
        <v>0</v>
      </c>
      <c r="T158" s="364">
        <f t="shared" si="174"/>
        <v>0</v>
      </c>
      <c r="U158" s="364">
        <f t="shared" si="175"/>
        <v>0</v>
      </c>
      <c r="V158" s="364">
        <f t="shared" si="176"/>
        <v>0</v>
      </c>
      <c r="W158" s="364">
        <f t="shared" si="177"/>
        <v>0</v>
      </c>
      <c r="X158" s="364">
        <f t="shared" si="178"/>
        <v>0</v>
      </c>
      <c r="Y158" s="364">
        <f t="shared" si="179"/>
        <v>0</v>
      </c>
      <c r="Z158" s="364">
        <f t="shared" si="180"/>
        <v>0</v>
      </c>
      <c r="AA158" s="364">
        <f t="shared" si="181"/>
        <v>0</v>
      </c>
      <c r="AB158" s="364">
        <f t="shared" si="182"/>
        <v>0</v>
      </c>
      <c r="AC158" s="364">
        <f t="shared" si="183"/>
        <v>0</v>
      </c>
      <c r="AD158" s="364">
        <f t="shared" si="184"/>
        <v>0</v>
      </c>
      <c r="AE158" s="364">
        <f t="shared" si="185"/>
        <v>0</v>
      </c>
      <c r="AF158" s="364">
        <f t="shared" si="186"/>
        <v>0</v>
      </c>
      <c r="AG158" s="364"/>
      <c r="AH158" s="364"/>
      <c r="AI158" s="364"/>
      <c r="AJ158" s="364"/>
      <c r="AK158" s="364"/>
      <c r="AL158" s="364"/>
      <c r="AM158" s="364"/>
      <c r="AN158" s="364"/>
      <c r="AO158" s="364"/>
      <c r="AP158" s="364"/>
      <c r="AQ158" s="364"/>
      <c r="AR158" s="364"/>
      <c r="AS158" s="364"/>
      <c r="AT158" s="364"/>
      <c r="AU158" s="364"/>
      <c r="AV158" s="364"/>
      <c r="AW158" s="364"/>
      <c r="AX158" s="364"/>
      <c r="AY158" s="364"/>
      <c r="AZ158" s="364"/>
      <c r="BA158" s="364"/>
      <c r="BB158" s="364"/>
      <c r="BC158" s="364"/>
      <c r="BD158" s="364"/>
      <c r="BE158" s="364"/>
      <c r="BF158" s="364"/>
      <c r="BG158" s="364"/>
      <c r="BH158" s="364"/>
      <c r="BI158" s="364"/>
      <c r="BJ158" s="364"/>
      <c r="BK158" s="364"/>
      <c r="BL158" s="364"/>
      <c r="BM158" s="364"/>
      <c r="BN158" s="364"/>
      <c r="BO158" s="364"/>
      <c r="BP158" s="364"/>
      <c r="BQ158" s="364"/>
      <c r="BR158" s="364"/>
      <c r="BS158" s="364"/>
      <c r="BT158" s="364"/>
      <c r="BU158" s="364"/>
      <c r="BV158" s="364"/>
      <c r="BW158" s="364"/>
      <c r="BX158" s="364"/>
      <c r="BY158" s="364"/>
      <c r="BZ158" s="364"/>
      <c r="CA158" s="364"/>
      <c r="CB158" s="364"/>
      <c r="CC158" s="364"/>
      <c r="CD158" s="364"/>
      <c r="CE158" s="364"/>
      <c r="CF158" s="364"/>
      <c r="CG158" s="364"/>
      <c r="CH158" s="364"/>
      <c r="CI158" s="364"/>
      <c r="CJ158" s="364"/>
      <c r="CK158" s="364"/>
      <c r="CL158" s="364"/>
      <c r="CM158" s="364"/>
      <c r="CN158" s="364"/>
      <c r="CO158" s="364"/>
      <c r="CP158" s="364"/>
      <c r="CQ158" s="364"/>
      <c r="CR158" s="364"/>
      <c r="CS158" s="364"/>
      <c r="CT158" s="364"/>
      <c r="CU158" s="364"/>
      <c r="CV158" s="364"/>
      <c r="CW158" s="364"/>
      <c r="CX158" s="364"/>
      <c r="CY158" s="364"/>
      <c r="CZ158" s="364"/>
      <c r="DA158" s="364"/>
      <c r="DB158" s="364"/>
      <c r="DC158" s="364"/>
      <c r="DD158" s="364"/>
      <c r="DE158" s="364"/>
      <c r="DF158" s="364"/>
      <c r="DG158" s="364"/>
      <c r="DH158" s="364"/>
      <c r="DI158" s="364"/>
      <c r="DJ158" s="364"/>
      <c r="DK158" s="364"/>
      <c r="DL158" s="364"/>
      <c r="DM158" s="364"/>
      <c r="DN158" s="364"/>
      <c r="DO158" s="364"/>
      <c r="DP158" s="364"/>
      <c r="DQ158" s="364"/>
      <c r="DR158" s="364"/>
      <c r="DS158" s="364"/>
      <c r="DT158" s="364"/>
      <c r="DU158" s="364"/>
      <c r="DV158" s="364"/>
      <c r="DW158" s="364"/>
      <c r="DX158" s="364"/>
      <c r="DY158" s="364"/>
      <c r="DZ158" s="364"/>
      <c r="EA158" s="364"/>
      <c r="EB158" s="364"/>
      <c r="EC158" s="364"/>
      <c r="ED158" s="364"/>
      <c r="EE158" s="364"/>
      <c r="EF158" s="364"/>
      <c r="EG158" s="364"/>
      <c r="EH158" s="364"/>
      <c r="EI158" s="364"/>
      <c r="EJ158" s="364"/>
      <c r="EK158" s="364"/>
      <c r="EL158" s="364"/>
      <c r="EM158" s="364"/>
      <c r="EN158" s="364"/>
      <c r="EO158" s="364"/>
      <c r="EP158" s="364"/>
      <c r="EQ158" s="364"/>
      <c r="ER158" s="364"/>
      <c r="ES158" s="364"/>
      <c r="ET158" s="364"/>
      <c r="EU158" s="364"/>
      <c r="EV158" s="364"/>
      <c r="EW158" s="364"/>
      <c r="EX158" s="364"/>
      <c r="EY158" s="364"/>
      <c r="EZ158" s="364"/>
      <c r="FA158" s="364"/>
      <c r="FB158" s="364"/>
      <c r="FC158" s="364"/>
      <c r="FD158" s="364"/>
      <c r="FE158" s="364"/>
      <c r="FF158" s="364"/>
      <c r="FG158" s="364"/>
      <c r="FH158" s="364"/>
      <c r="FI158" s="364"/>
      <c r="FJ158" s="364"/>
      <c r="FK158" s="364"/>
      <c r="FL158" s="364"/>
      <c r="FM158" s="364"/>
      <c r="FN158" s="364"/>
      <c r="FO158" s="364"/>
      <c r="FP158" s="364"/>
      <c r="FQ158" s="364"/>
      <c r="FR158" s="364"/>
      <c r="FS158" s="364"/>
      <c r="FT158" s="364"/>
      <c r="FU158" s="364"/>
      <c r="FV158" s="364"/>
      <c r="FW158" s="364"/>
      <c r="FX158" s="364"/>
      <c r="FY158" s="364"/>
      <c r="FZ158" s="364"/>
      <c r="GA158" s="364"/>
      <c r="GB158" s="364"/>
      <c r="GC158" s="364"/>
      <c r="GD158" s="364"/>
      <c r="GE158" s="364"/>
      <c r="GF158" s="364"/>
      <c r="GG158" s="364"/>
      <c r="GH158" s="364"/>
      <c r="GI158" s="364"/>
      <c r="GJ158" s="364"/>
      <c r="GK158" s="364"/>
      <c r="GL158" s="364"/>
      <c r="GM158" s="364"/>
      <c r="GN158" s="364"/>
      <c r="GO158" s="364"/>
      <c r="GP158" s="364"/>
      <c r="GQ158" s="364"/>
      <c r="GR158" s="364"/>
      <c r="GS158" s="364"/>
      <c r="GT158" s="364"/>
      <c r="GU158" s="364"/>
      <c r="GV158" s="364"/>
      <c r="GW158" s="364"/>
      <c r="GX158" s="364"/>
      <c r="GY158" s="364"/>
      <c r="GZ158" s="364"/>
      <c r="HA158" s="364"/>
      <c r="HB158" s="364"/>
      <c r="HC158" s="364"/>
      <c r="HD158" s="364"/>
      <c r="HE158" s="364"/>
      <c r="HF158" s="364"/>
      <c r="HG158" s="364"/>
      <c r="HH158" s="364"/>
      <c r="HI158" s="364"/>
      <c r="HJ158" s="364"/>
      <c r="HK158" s="364"/>
      <c r="HL158" s="364"/>
      <c r="HM158" s="364"/>
      <c r="HN158" s="364"/>
      <c r="HO158" s="364"/>
      <c r="HP158" s="364"/>
      <c r="HQ158" s="364"/>
      <c r="HR158" s="364"/>
      <c r="HS158" s="364"/>
      <c r="HT158" s="364"/>
      <c r="HU158" s="364"/>
      <c r="HV158" s="364"/>
      <c r="HW158" s="364"/>
      <c r="HX158" s="364"/>
      <c r="HY158" s="364"/>
      <c r="HZ158" s="364"/>
      <c r="IA158" s="364"/>
      <c r="IB158" s="364"/>
      <c r="IC158" s="364"/>
      <c r="ID158" s="364"/>
      <c r="IE158" s="364"/>
      <c r="IF158" s="364"/>
      <c r="IG158" s="364"/>
      <c r="IH158" s="364"/>
      <c r="II158" s="364"/>
      <c r="IJ158" s="364"/>
      <c r="IK158" s="364"/>
      <c r="IL158" s="364"/>
      <c r="IM158" s="364"/>
      <c r="IN158" s="364"/>
      <c r="IO158" s="364"/>
      <c r="IP158" s="364"/>
      <c r="IQ158" s="364"/>
      <c r="IR158" s="364"/>
      <c r="IS158" s="364"/>
      <c r="IT158" s="364"/>
      <c r="IU158" s="364"/>
      <c r="IV158" s="364"/>
      <c r="IW158" s="364"/>
      <c r="IX158" s="364"/>
      <c r="IY158" s="364"/>
      <c r="IZ158" s="364"/>
      <c r="JA158" s="364"/>
      <c r="JB158" s="364"/>
      <c r="JC158" s="364"/>
      <c r="JD158" s="364"/>
      <c r="JE158" s="364"/>
      <c r="JF158" s="364"/>
      <c r="JG158" s="364"/>
      <c r="JH158" s="364"/>
      <c r="JI158" s="364"/>
      <c r="JJ158" s="364"/>
      <c r="JK158" s="364"/>
      <c r="JL158" s="364"/>
      <c r="JM158" s="364"/>
      <c r="JN158" s="364"/>
      <c r="JO158" s="364"/>
      <c r="JP158" s="364"/>
      <c r="JQ158" s="364"/>
      <c r="JR158" s="364"/>
      <c r="JS158" s="364"/>
      <c r="JT158" s="364"/>
      <c r="JU158" s="364"/>
      <c r="JV158" s="364"/>
      <c r="JW158" s="364"/>
      <c r="JX158" s="364"/>
      <c r="JY158" s="364"/>
      <c r="JZ158" s="364"/>
      <c r="KA158" s="364"/>
      <c r="KB158" s="364"/>
      <c r="KC158" s="364"/>
      <c r="KD158" s="364"/>
      <c r="KE158" s="364"/>
      <c r="KF158" s="364"/>
      <c r="KG158" s="364"/>
      <c r="KH158" s="364"/>
      <c r="KI158" s="364"/>
      <c r="KJ158" s="364"/>
      <c r="KK158" s="364"/>
      <c r="KL158" s="364"/>
      <c r="KM158" s="364"/>
      <c r="KN158" s="364"/>
      <c r="KO158" s="364"/>
      <c r="KP158" s="364"/>
      <c r="KQ158" s="364"/>
      <c r="KR158" s="364"/>
      <c r="KS158" s="364"/>
      <c r="KT158" s="364"/>
      <c r="KU158" s="364"/>
      <c r="KV158" s="364"/>
      <c r="KW158" s="364"/>
      <c r="KX158" s="364"/>
      <c r="KY158" s="364"/>
      <c r="KZ158" s="364"/>
      <c r="LA158" s="364"/>
      <c r="LB158" s="364"/>
      <c r="LC158" s="364"/>
      <c r="LD158" s="364"/>
      <c r="LE158" s="364"/>
      <c r="LF158" s="364"/>
      <c r="LG158" s="364"/>
      <c r="LH158" s="364"/>
      <c r="LI158" s="364"/>
      <c r="LJ158" s="364"/>
      <c r="LK158" s="364"/>
      <c r="LL158" s="364"/>
      <c r="LM158" s="364"/>
      <c r="LN158" s="364"/>
      <c r="LO158" s="364"/>
      <c r="LP158" s="364"/>
      <c r="LQ158" s="364"/>
      <c r="LR158" s="364"/>
      <c r="LS158" s="364"/>
      <c r="LT158" s="364"/>
      <c r="LU158" s="364"/>
      <c r="LV158" s="364"/>
      <c r="LW158" s="364"/>
      <c r="LX158" s="364"/>
      <c r="LY158" s="364"/>
      <c r="LZ158" s="364"/>
      <c r="MA158" s="364"/>
      <c r="MB158" s="364"/>
      <c r="MC158" s="364"/>
      <c r="MD158" s="364"/>
      <c r="ME158" s="364"/>
      <c r="MF158" s="364"/>
      <c r="MG158" s="364"/>
      <c r="MH158" s="364"/>
      <c r="MI158" s="364"/>
      <c r="MJ158" s="364"/>
      <c r="MK158" s="364"/>
      <c r="ML158" s="364"/>
      <c r="MM158" s="364"/>
      <c r="MN158" s="364"/>
      <c r="MO158" s="364"/>
      <c r="MP158" s="364"/>
      <c r="MQ158" s="364"/>
      <c r="MR158" s="364"/>
      <c r="MS158" s="364"/>
      <c r="MT158" s="364"/>
      <c r="MU158" s="364"/>
      <c r="MV158" s="364"/>
      <c r="MW158" s="364"/>
      <c r="MX158" s="364"/>
      <c r="MY158" s="364"/>
      <c r="MZ158" s="364"/>
      <c r="NA158" s="364"/>
      <c r="NB158" s="364"/>
      <c r="NC158" s="364"/>
      <c r="ND158" s="364"/>
      <c r="NE158" s="364"/>
      <c r="NF158" s="364"/>
      <c r="NG158" s="364"/>
      <c r="NH158" s="364"/>
      <c r="NI158" s="364"/>
      <c r="NJ158" s="364"/>
      <c r="NK158" s="364"/>
      <c r="NL158" s="364"/>
      <c r="NM158" s="364"/>
      <c r="NN158" s="364"/>
      <c r="NO158" s="364"/>
      <c r="NP158" s="364"/>
      <c r="NQ158" s="364"/>
      <c r="NR158" s="364"/>
      <c r="NS158" s="364"/>
      <c r="NT158" s="364"/>
      <c r="NU158" s="364"/>
      <c r="NV158" s="364"/>
      <c r="NW158" s="364"/>
      <c r="NX158" s="364"/>
      <c r="NY158" s="364"/>
      <c r="NZ158" s="364"/>
      <c r="OA158" s="364"/>
      <c r="OB158" s="364"/>
      <c r="OC158" s="364"/>
      <c r="OD158" s="364"/>
      <c r="OE158" s="364"/>
      <c r="OF158" s="364"/>
      <c r="OG158" s="364"/>
      <c r="OH158" s="364"/>
      <c r="OI158" s="364"/>
      <c r="OJ158" s="364"/>
      <c r="OK158" s="364"/>
      <c r="OL158" s="364"/>
      <c r="OM158" s="364"/>
      <c r="ON158" s="364"/>
      <c r="OO158" s="364"/>
      <c r="OP158" s="364"/>
      <c r="OQ158" s="364"/>
      <c r="OR158" s="364"/>
      <c r="OS158" s="364"/>
      <c r="OT158" s="364"/>
      <c r="OU158" s="364"/>
      <c r="OV158" s="364"/>
      <c r="OW158" s="364"/>
      <c r="OX158" s="364"/>
      <c r="OY158" s="364"/>
      <c r="OZ158" s="364"/>
      <c r="PA158" s="364"/>
      <c r="PB158" s="364"/>
      <c r="PC158" s="364"/>
      <c r="PD158" s="364"/>
      <c r="PE158" s="364"/>
      <c r="PF158" s="364"/>
      <c r="PG158" s="364"/>
      <c r="PH158" s="364"/>
      <c r="PI158" s="364"/>
      <c r="PJ158" s="364"/>
      <c r="PK158" s="364"/>
      <c r="PL158" s="364"/>
      <c r="PM158" s="364"/>
    </row>
    <row r="159" spans="1:429" ht="15">
      <c r="A159" s="365" t="s">
        <v>727</v>
      </c>
      <c r="B159" s="364">
        <f t="shared" si="156"/>
        <v>0</v>
      </c>
      <c r="C159" s="364">
        <f t="shared" si="157"/>
        <v>0</v>
      </c>
      <c r="D159" s="364">
        <f t="shared" si="158"/>
        <v>0</v>
      </c>
      <c r="E159" s="364">
        <f t="shared" si="159"/>
        <v>0</v>
      </c>
      <c r="F159" s="364">
        <f t="shared" si="160"/>
        <v>0</v>
      </c>
      <c r="G159" s="364">
        <f t="shared" si="161"/>
        <v>0</v>
      </c>
      <c r="H159" s="364">
        <f t="shared" si="162"/>
        <v>0</v>
      </c>
      <c r="I159" s="364">
        <f t="shared" si="163"/>
        <v>0</v>
      </c>
      <c r="J159" s="364">
        <f t="shared" si="164"/>
        <v>0</v>
      </c>
      <c r="K159" s="364">
        <f t="shared" si="165"/>
        <v>0</v>
      </c>
      <c r="L159" s="364">
        <f t="shared" si="166"/>
        <v>0</v>
      </c>
      <c r="M159" s="364">
        <f t="shared" si="167"/>
        <v>0</v>
      </c>
      <c r="N159" s="364">
        <f t="shared" si="168"/>
        <v>0</v>
      </c>
      <c r="O159" s="364">
        <f t="shared" si="169"/>
        <v>0</v>
      </c>
      <c r="P159" s="364">
        <f t="shared" si="170"/>
        <v>0</v>
      </c>
      <c r="Q159" s="364">
        <f t="shared" si="171"/>
        <v>0</v>
      </c>
      <c r="R159" s="364">
        <f t="shared" si="172"/>
        <v>0</v>
      </c>
      <c r="S159" s="364">
        <f t="shared" si="173"/>
        <v>0</v>
      </c>
      <c r="T159" s="364">
        <f t="shared" si="174"/>
        <v>0</v>
      </c>
      <c r="U159" s="364">
        <f t="shared" si="175"/>
        <v>0</v>
      </c>
      <c r="V159" s="364">
        <f t="shared" si="176"/>
        <v>0</v>
      </c>
      <c r="W159" s="364">
        <f t="shared" si="177"/>
        <v>0</v>
      </c>
      <c r="X159" s="364">
        <f t="shared" si="178"/>
        <v>0</v>
      </c>
      <c r="Y159" s="364">
        <f t="shared" si="179"/>
        <v>0</v>
      </c>
      <c r="Z159" s="364">
        <f t="shared" si="180"/>
        <v>0</v>
      </c>
      <c r="AA159" s="364">
        <f t="shared" si="181"/>
        <v>0</v>
      </c>
      <c r="AB159" s="364">
        <f t="shared" si="182"/>
        <v>0</v>
      </c>
      <c r="AC159" s="364">
        <f t="shared" si="183"/>
        <v>0</v>
      </c>
      <c r="AD159" s="364">
        <f t="shared" si="184"/>
        <v>0</v>
      </c>
      <c r="AE159" s="364">
        <f t="shared" si="185"/>
        <v>0</v>
      </c>
      <c r="AF159" s="364">
        <f t="shared" si="186"/>
        <v>0</v>
      </c>
      <c r="AG159" s="364"/>
      <c r="AH159" s="364"/>
      <c r="AI159" s="364"/>
      <c r="AJ159" s="364"/>
      <c r="AK159" s="364"/>
      <c r="AL159" s="364"/>
      <c r="AM159" s="364"/>
      <c r="AN159" s="364"/>
      <c r="AO159" s="364"/>
      <c r="AP159" s="364"/>
      <c r="AQ159" s="364"/>
      <c r="AR159" s="364"/>
      <c r="AS159" s="364"/>
      <c r="AT159" s="364"/>
      <c r="AU159" s="364"/>
      <c r="AV159" s="364"/>
      <c r="AW159" s="364"/>
      <c r="AX159" s="364"/>
      <c r="AY159" s="364"/>
      <c r="AZ159" s="364"/>
      <c r="BA159" s="364"/>
      <c r="BB159" s="364"/>
      <c r="BC159" s="364"/>
      <c r="BD159" s="364"/>
      <c r="BE159" s="364"/>
      <c r="BF159" s="364"/>
      <c r="BG159" s="364"/>
      <c r="BH159" s="364"/>
      <c r="BI159" s="364"/>
      <c r="BJ159" s="364"/>
      <c r="BK159" s="364"/>
      <c r="BL159" s="364"/>
      <c r="BM159" s="364"/>
      <c r="BN159" s="364"/>
      <c r="BO159" s="364"/>
      <c r="BP159" s="364"/>
      <c r="BQ159" s="364"/>
      <c r="BR159" s="364"/>
      <c r="BS159" s="364"/>
      <c r="BT159" s="364"/>
      <c r="BU159" s="364"/>
      <c r="BV159" s="364"/>
      <c r="BW159" s="364"/>
      <c r="BX159" s="364"/>
      <c r="BY159" s="364"/>
      <c r="BZ159" s="364"/>
      <c r="CA159" s="364"/>
      <c r="CB159" s="364"/>
      <c r="CC159" s="364"/>
      <c r="CD159" s="364"/>
      <c r="CE159" s="364"/>
      <c r="CF159" s="364"/>
      <c r="CG159" s="364"/>
      <c r="CH159" s="364"/>
      <c r="CI159" s="364"/>
      <c r="CJ159" s="364"/>
      <c r="CK159" s="364"/>
      <c r="CL159" s="364"/>
      <c r="CM159" s="364"/>
      <c r="CN159" s="364"/>
      <c r="CO159" s="364"/>
      <c r="CP159" s="364"/>
      <c r="CQ159" s="364"/>
      <c r="CR159" s="364"/>
      <c r="CS159" s="364"/>
      <c r="CT159" s="364"/>
      <c r="CU159" s="364"/>
      <c r="CV159" s="364"/>
      <c r="CW159" s="364"/>
      <c r="CX159" s="364"/>
      <c r="CY159" s="364"/>
      <c r="CZ159" s="364"/>
      <c r="DA159" s="364"/>
      <c r="DB159" s="364"/>
      <c r="DC159" s="364"/>
      <c r="DD159" s="364"/>
      <c r="DE159" s="364"/>
      <c r="DF159" s="364"/>
      <c r="DG159" s="364"/>
      <c r="DH159" s="364"/>
      <c r="DI159" s="364"/>
      <c r="DJ159" s="364"/>
      <c r="DK159" s="364"/>
      <c r="DL159" s="364"/>
      <c r="DM159" s="364"/>
      <c r="DN159" s="364"/>
      <c r="DO159" s="364"/>
      <c r="DP159" s="364"/>
      <c r="DQ159" s="364"/>
      <c r="DR159" s="364"/>
      <c r="DS159" s="364"/>
      <c r="DT159" s="364"/>
      <c r="DU159" s="364"/>
      <c r="DV159" s="364"/>
      <c r="DW159" s="364"/>
      <c r="DX159" s="364"/>
      <c r="DY159" s="364"/>
      <c r="DZ159" s="364"/>
      <c r="EA159" s="364"/>
      <c r="EB159" s="364"/>
      <c r="EC159" s="364"/>
      <c r="ED159" s="364"/>
      <c r="EE159" s="364"/>
      <c r="EF159" s="364"/>
      <c r="EG159" s="364"/>
      <c r="EH159" s="364"/>
      <c r="EI159" s="364"/>
      <c r="EJ159" s="364"/>
      <c r="EK159" s="364"/>
      <c r="EL159" s="364"/>
      <c r="EM159" s="364"/>
      <c r="EN159" s="364"/>
      <c r="EO159" s="364"/>
      <c r="EP159" s="364"/>
      <c r="EQ159" s="364"/>
      <c r="ER159" s="364"/>
      <c r="ES159" s="364"/>
      <c r="ET159" s="364"/>
      <c r="EU159" s="364"/>
      <c r="EV159" s="364"/>
      <c r="EW159" s="364"/>
      <c r="EX159" s="364"/>
      <c r="EY159" s="364"/>
      <c r="EZ159" s="364"/>
      <c r="FA159" s="364"/>
      <c r="FB159" s="364"/>
      <c r="FC159" s="364"/>
      <c r="FD159" s="364"/>
      <c r="FE159" s="364"/>
      <c r="FF159" s="364"/>
      <c r="FG159" s="364"/>
      <c r="FH159" s="364"/>
      <c r="FI159" s="364"/>
      <c r="FJ159" s="364"/>
      <c r="FK159" s="364"/>
      <c r="FL159" s="364"/>
      <c r="FM159" s="364"/>
      <c r="FN159" s="364"/>
      <c r="FO159" s="364"/>
      <c r="FP159" s="364"/>
      <c r="FQ159" s="364"/>
      <c r="FR159" s="364"/>
      <c r="FS159" s="364"/>
      <c r="FT159" s="364"/>
      <c r="FU159" s="364"/>
      <c r="FV159" s="364"/>
      <c r="FW159" s="364"/>
      <c r="FX159" s="364"/>
      <c r="FY159" s="364"/>
      <c r="FZ159" s="364"/>
      <c r="GA159" s="364"/>
      <c r="GB159" s="364"/>
      <c r="GC159" s="364"/>
      <c r="GD159" s="364"/>
      <c r="GE159" s="364"/>
      <c r="GF159" s="364"/>
      <c r="GG159" s="364"/>
      <c r="GH159" s="364"/>
      <c r="GI159" s="364"/>
      <c r="GJ159" s="364"/>
      <c r="GK159" s="364"/>
      <c r="GL159" s="364"/>
      <c r="GM159" s="364"/>
      <c r="GN159" s="364"/>
      <c r="GO159" s="364"/>
      <c r="GP159" s="364"/>
      <c r="GQ159" s="364"/>
      <c r="GR159" s="364"/>
      <c r="GS159" s="364"/>
      <c r="GT159" s="364"/>
      <c r="GU159" s="364"/>
      <c r="GV159" s="364"/>
      <c r="GW159" s="364"/>
      <c r="GX159" s="364"/>
      <c r="GY159" s="364"/>
      <c r="GZ159" s="364"/>
      <c r="HA159" s="364"/>
      <c r="HB159" s="364"/>
      <c r="HC159" s="364"/>
      <c r="HD159" s="364"/>
      <c r="HE159" s="364"/>
      <c r="HF159" s="364"/>
      <c r="HG159" s="364"/>
      <c r="HH159" s="364"/>
      <c r="HI159" s="364"/>
      <c r="HJ159" s="364"/>
      <c r="HK159" s="364"/>
      <c r="HL159" s="364"/>
      <c r="HM159" s="364"/>
      <c r="HN159" s="364"/>
      <c r="HO159" s="364"/>
      <c r="HP159" s="364"/>
      <c r="HQ159" s="364"/>
      <c r="HR159" s="364"/>
      <c r="HS159" s="364"/>
      <c r="HT159" s="364"/>
      <c r="HU159" s="364"/>
      <c r="HV159" s="364"/>
      <c r="HW159" s="364"/>
      <c r="HX159" s="364"/>
      <c r="HY159" s="364"/>
      <c r="HZ159" s="364"/>
      <c r="IA159" s="364"/>
      <c r="IB159" s="364"/>
      <c r="IC159" s="364"/>
      <c r="ID159" s="364"/>
      <c r="IE159" s="364"/>
      <c r="IF159" s="364"/>
      <c r="IG159" s="364"/>
      <c r="IH159" s="364"/>
      <c r="II159" s="364"/>
      <c r="IJ159" s="364"/>
      <c r="IK159" s="364"/>
      <c r="IL159" s="364"/>
      <c r="IM159" s="364"/>
      <c r="IN159" s="364"/>
      <c r="IO159" s="364"/>
      <c r="IP159" s="364"/>
      <c r="IQ159" s="364"/>
      <c r="IR159" s="364"/>
      <c r="IS159" s="364"/>
      <c r="IT159" s="364"/>
      <c r="IU159" s="364"/>
      <c r="IV159" s="364"/>
      <c r="IW159" s="364"/>
      <c r="IX159" s="364"/>
      <c r="IY159" s="364"/>
      <c r="IZ159" s="364"/>
      <c r="JA159" s="364"/>
      <c r="JB159" s="364"/>
      <c r="JC159" s="364"/>
      <c r="JD159" s="364"/>
      <c r="JE159" s="364"/>
      <c r="JF159" s="364"/>
      <c r="JG159" s="364"/>
      <c r="JH159" s="364"/>
      <c r="JI159" s="364"/>
      <c r="JJ159" s="364"/>
      <c r="JK159" s="364"/>
      <c r="JL159" s="364"/>
      <c r="JM159" s="364"/>
      <c r="JN159" s="364"/>
      <c r="JO159" s="364"/>
      <c r="JP159" s="364"/>
      <c r="JQ159" s="364"/>
      <c r="JR159" s="364"/>
      <c r="JS159" s="364"/>
      <c r="JT159" s="364"/>
      <c r="JU159" s="364"/>
      <c r="JV159" s="364"/>
      <c r="JW159" s="364"/>
      <c r="JX159" s="364"/>
      <c r="JY159" s="364"/>
      <c r="JZ159" s="364"/>
      <c r="KA159" s="364"/>
      <c r="KB159" s="364"/>
      <c r="KC159" s="364"/>
      <c r="KD159" s="364"/>
      <c r="KE159" s="364"/>
      <c r="KF159" s="364"/>
      <c r="KG159" s="364"/>
      <c r="KH159" s="364"/>
      <c r="KI159" s="364"/>
      <c r="KJ159" s="364"/>
      <c r="KK159" s="364"/>
      <c r="KL159" s="364"/>
      <c r="KM159" s="364"/>
      <c r="KN159" s="364"/>
      <c r="KO159" s="364"/>
      <c r="KP159" s="364"/>
      <c r="KQ159" s="364"/>
      <c r="KR159" s="364"/>
      <c r="KS159" s="364"/>
      <c r="KT159" s="364"/>
      <c r="KU159" s="364"/>
      <c r="KV159" s="364"/>
      <c r="KW159" s="364"/>
      <c r="KX159" s="364"/>
      <c r="KY159" s="364"/>
      <c r="KZ159" s="364"/>
      <c r="LA159" s="364"/>
      <c r="LB159" s="364"/>
      <c r="LC159" s="364"/>
      <c r="LD159" s="364"/>
      <c r="LE159" s="364"/>
      <c r="LF159" s="364"/>
      <c r="LG159" s="364"/>
      <c r="LH159" s="364"/>
      <c r="LI159" s="364"/>
      <c r="LJ159" s="364"/>
      <c r="LK159" s="364"/>
      <c r="LL159" s="364"/>
      <c r="LM159" s="364"/>
      <c r="LN159" s="364"/>
      <c r="LO159" s="364"/>
      <c r="LP159" s="364"/>
      <c r="LQ159" s="364"/>
      <c r="LR159" s="364"/>
      <c r="LS159" s="364"/>
      <c r="LT159" s="364"/>
      <c r="LU159" s="364"/>
      <c r="LV159" s="364"/>
      <c r="LW159" s="364"/>
      <c r="LX159" s="364"/>
      <c r="LY159" s="364"/>
      <c r="LZ159" s="364"/>
      <c r="MA159" s="364"/>
      <c r="MB159" s="364"/>
      <c r="MC159" s="364"/>
      <c r="MD159" s="364"/>
      <c r="ME159" s="364"/>
      <c r="MF159" s="364"/>
      <c r="MG159" s="364"/>
      <c r="MH159" s="364"/>
      <c r="MI159" s="364"/>
      <c r="MJ159" s="364"/>
      <c r="MK159" s="364"/>
      <c r="ML159" s="364"/>
      <c r="MM159" s="364"/>
      <c r="MN159" s="364"/>
      <c r="MO159" s="364"/>
      <c r="MP159" s="364"/>
      <c r="MQ159" s="364"/>
      <c r="MR159" s="364"/>
      <c r="MS159" s="364"/>
      <c r="MT159" s="364"/>
      <c r="MU159" s="364"/>
      <c r="MV159" s="364"/>
      <c r="MW159" s="364"/>
      <c r="MX159" s="364"/>
      <c r="MY159" s="364"/>
      <c r="MZ159" s="364"/>
      <c r="NA159" s="364"/>
      <c r="NB159" s="364"/>
      <c r="NC159" s="364"/>
      <c r="ND159" s="364"/>
      <c r="NE159" s="364"/>
      <c r="NF159" s="364"/>
      <c r="NG159" s="364"/>
      <c r="NH159" s="364"/>
      <c r="NI159" s="364"/>
      <c r="NJ159" s="364"/>
      <c r="NK159" s="364"/>
      <c r="NL159" s="364"/>
      <c r="NM159" s="364"/>
      <c r="NN159" s="364"/>
      <c r="NO159" s="364"/>
      <c r="NP159" s="364"/>
      <c r="NQ159" s="364"/>
      <c r="NR159" s="364"/>
      <c r="NS159" s="364"/>
      <c r="NT159" s="364"/>
      <c r="NU159" s="364"/>
      <c r="NV159" s="364"/>
      <c r="NW159" s="364"/>
      <c r="NX159" s="364"/>
      <c r="NY159" s="364"/>
      <c r="NZ159" s="364"/>
      <c r="OA159" s="364"/>
      <c r="OB159" s="364"/>
      <c r="OC159" s="364"/>
      <c r="OD159" s="364"/>
      <c r="OE159" s="364"/>
      <c r="OF159" s="364"/>
      <c r="OG159" s="364"/>
      <c r="OH159" s="364"/>
      <c r="OI159" s="364"/>
      <c r="OJ159" s="364"/>
      <c r="OK159" s="364"/>
      <c r="OL159" s="364"/>
      <c r="OM159" s="364"/>
      <c r="ON159" s="364"/>
      <c r="OO159" s="364"/>
      <c r="OP159" s="364"/>
      <c r="OQ159" s="364"/>
      <c r="OR159" s="364"/>
      <c r="OS159" s="364"/>
      <c r="OT159" s="364"/>
      <c r="OU159" s="364"/>
      <c r="OV159" s="364"/>
      <c r="OW159" s="364"/>
      <c r="OX159" s="364"/>
      <c r="OY159" s="364"/>
      <c r="OZ159" s="364"/>
      <c r="PA159" s="364"/>
      <c r="PB159" s="364"/>
      <c r="PC159" s="364"/>
      <c r="PD159" s="364"/>
      <c r="PE159" s="364"/>
      <c r="PF159" s="364"/>
      <c r="PG159" s="364"/>
      <c r="PH159" s="364"/>
      <c r="PI159" s="364"/>
      <c r="PJ159" s="364"/>
      <c r="PK159" s="364"/>
      <c r="PL159" s="364"/>
      <c r="PM159" s="364"/>
    </row>
    <row r="160" spans="1:429" ht="15">
      <c r="A160" s="365" t="s">
        <v>728</v>
      </c>
      <c r="B160" s="364">
        <f t="shared" si="156"/>
        <v>0</v>
      </c>
      <c r="C160" s="364">
        <f t="shared" si="157"/>
        <v>0</v>
      </c>
      <c r="D160" s="364">
        <f t="shared" si="158"/>
        <v>0</v>
      </c>
      <c r="E160" s="364">
        <f t="shared" si="159"/>
        <v>0</v>
      </c>
      <c r="F160" s="364">
        <f t="shared" si="160"/>
        <v>0</v>
      </c>
      <c r="G160" s="364">
        <f t="shared" si="161"/>
        <v>0</v>
      </c>
      <c r="H160" s="364">
        <f t="shared" si="162"/>
        <v>0</v>
      </c>
      <c r="I160" s="364">
        <f t="shared" si="163"/>
        <v>0</v>
      </c>
      <c r="J160" s="364">
        <f t="shared" si="164"/>
        <v>0</v>
      </c>
      <c r="K160" s="364">
        <f t="shared" si="165"/>
        <v>0</v>
      </c>
      <c r="L160" s="364">
        <f t="shared" si="166"/>
        <v>0</v>
      </c>
      <c r="M160" s="364">
        <f t="shared" si="167"/>
        <v>0</v>
      </c>
      <c r="N160" s="364">
        <f t="shared" si="168"/>
        <v>0</v>
      </c>
      <c r="O160" s="364">
        <f t="shared" si="169"/>
        <v>0</v>
      </c>
      <c r="P160" s="364">
        <f t="shared" si="170"/>
        <v>0</v>
      </c>
      <c r="Q160" s="364">
        <f t="shared" si="171"/>
        <v>0</v>
      </c>
      <c r="R160" s="364">
        <f t="shared" si="172"/>
        <v>0</v>
      </c>
      <c r="S160" s="364">
        <f t="shared" si="173"/>
        <v>0</v>
      </c>
      <c r="T160" s="364">
        <f t="shared" si="174"/>
        <v>0</v>
      </c>
      <c r="U160" s="364">
        <f t="shared" si="175"/>
        <v>0</v>
      </c>
      <c r="V160" s="364">
        <f t="shared" si="176"/>
        <v>0</v>
      </c>
      <c r="W160" s="364">
        <f t="shared" si="177"/>
        <v>0</v>
      </c>
      <c r="X160" s="364">
        <f t="shared" si="178"/>
        <v>0</v>
      </c>
      <c r="Y160" s="364">
        <f t="shared" si="179"/>
        <v>0</v>
      </c>
      <c r="Z160" s="364">
        <f t="shared" si="180"/>
        <v>0</v>
      </c>
      <c r="AA160" s="364">
        <f t="shared" si="181"/>
        <v>0</v>
      </c>
      <c r="AB160" s="364">
        <f t="shared" si="182"/>
        <v>0</v>
      </c>
      <c r="AC160" s="364">
        <f t="shared" si="183"/>
        <v>0</v>
      </c>
      <c r="AD160" s="364">
        <f t="shared" si="184"/>
        <v>0</v>
      </c>
      <c r="AE160" s="364">
        <f t="shared" si="185"/>
        <v>0</v>
      </c>
      <c r="AF160" s="364">
        <f t="shared" si="186"/>
        <v>0</v>
      </c>
      <c r="AG160" s="364"/>
      <c r="AH160" s="364"/>
      <c r="AI160" s="364"/>
      <c r="AJ160" s="364"/>
      <c r="AK160" s="364"/>
      <c r="AL160" s="364"/>
      <c r="AM160" s="364"/>
      <c r="AN160" s="364"/>
      <c r="AO160" s="364"/>
      <c r="AP160" s="364"/>
      <c r="AQ160" s="364"/>
      <c r="AR160" s="364"/>
      <c r="AS160" s="364"/>
      <c r="AT160" s="364"/>
      <c r="AU160" s="364"/>
      <c r="AV160" s="364"/>
      <c r="AW160" s="364"/>
      <c r="AX160" s="364"/>
      <c r="AY160" s="364"/>
      <c r="AZ160" s="364"/>
      <c r="BA160" s="364"/>
      <c r="BB160" s="364"/>
      <c r="BC160" s="364"/>
      <c r="BD160" s="364"/>
      <c r="BE160" s="364"/>
      <c r="BF160" s="364"/>
      <c r="BG160" s="364"/>
      <c r="BH160" s="364"/>
      <c r="BI160" s="364"/>
      <c r="BJ160" s="364"/>
      <c r="BK160" s="364"/>
      <c r="BL160" s="364"/>
      <c r="BM160" s="364"/>
      <c r="BN160" s="364"/>
      <c r="BO160" s="364"/>
      <c r="BP160" s="364"/>
      <c r="BQ160" s="364"/>
      <c r="BR160" s="364"/>
      <c r="BS160" s="364"/>
      <c r="BT160" s="364"/>
      <c r="BU160" s="364"/>
      <c r="BV160" s="364"/>
      <c r="BW160" s="364"/>
      <c r="BX160" s="364"/>
      <c r="BY160" s="364"/>
      <c r="BZ160" s="364"/>
      <c r="CA160" s="364"/>
      <c r="CB160" s="364"/>
      <c r="CC160" s="364"/>
      <c r="CD160" s="364"/>
      <c r="CE160" s="364"/>
      <c r="CF160" s="364"/>
      <c r="CG160" s="364"/>
      <c r="CH160" s="364"/>
      <c r="CI160" s="364"/>
      <c r="CJ160" s="364"/>
      <c r="CK160" s="364"/>
      <c r="CL160" s="364"/>
      <c r="CM160" s="364"/>
      <c r="CN160" s="364"/>
      <c r="CO160" s="364"/>
      <c r="CP160" s="364"/>
      <c r="CQ160" s="364"/>
      <c r="CR160" s="364"/>
      <c r="CS160" s="364"/>
      <c r="CT160" s="364"/>
      <c r="CU160" s="364"/>
      <c r="CV160" s="364"/>
      <c r="CW160" s="364"/>
      <c r="CX160" s="364"/>
      <c r="CY160" s="364"/>
      <c r="CZ160" s="364"/>
      <c r="DA160" s="364"/>
      <c r="DB160" s="364"/>
      <c r="DC160" s="364"/>
      <c r="DD160" s="364"/>
      <c r="DE160" s="364"/>
      <c r="DF160" s="364"/>
      <c r="DG160" s="364"/>
      <c r="DH160" s="364"/>
      <c r="DI160" s="364"/>
      <c r="DJ160" s="364"/>
      <c r="DK160" s="364"/>
      <c r="DL160" s="364"/>
      <c r="DM160" s="364"/>
      <c r="DN160" s="364"/>
      <c r="DO160" s="364"/>
      <c r="DP160" s="364"/>
      <c r="DQ160" s="364"/>
      <c r="DR160" s="364"/>
      <c r="DS160" s="364"/>
      <c r="DT160" s="364"/>
      <c r="DU160" s="364"/>
      <c r="DV160" s="364"/>
      <c r="DW160" s="364"/>
      <c r="DX160" s="364"/>
      <c r="DY160" s="364"/>
      <c r="DZ160" s="364"/>
      <c r="EA160" s="364"/>
      <c r="EB160" s="364"/>
      <c r="EC160" s="364"/>
      <c r="ED160" s="364"/>
      <c r="EE160" s="364"/>
      <c r="EF160" s="364"/>
      <c r="EG160" s="364"/>
      <c r="EH160" s="364"/>
      <c r="EI160" s="364"/>
      <c r="EJ160" s="364"/>
      <c r="EK160" s="364"/>
      <c r="EL160" s="364"/>
      <c r="EM160" s="364"/>
      <c r="EN160" s="364"/>
      <c r="EO160" s="364"/>
      <c r="EP160" s="364"/>
      <c r="EQ160" s="364"/>
      <c r="ER160" s="364"/>
      <c r="ES160" s="364"/>
      <c r="ET160" s="364"/>
      <c r="EU160" s="364"/>
      <c r="EV160" s="364"/>
      <c r="EW160" s="364"/>
      <c r="EX160" s="364"/>
      <c r="EY160" s="364"/>
      <c r="EZ160" s="364"/>
      <c r="FA160" s="364"/>
      <c r="FB160" s="364"/>
      <c r="FC160" s="364"/>
      <c r="FD160" s="364"/>
      <c r="FE160" s="364"/>
      <c r="FF160" s="364"/>
      <c r="FG160" s="364"/>
      <c r="FH160" s="364"/>
      <c r="FI160" s="364"/>
      <c r="FJ160" s="364"/>
      <c r="FK160" s="364"/>
      <c r="FL160" s="364"/>
      <c r="FM160" s="364"/>
      <c r="FN160" s="364"/>
      <c r="FO160" s="364"/>
      <c r="FP160" s="364"/>
      <c r="FQ160" s="364"/>
      <c r="FR160" s="364"/>
      <c r="FS160" s="364"/>
      <c r="FT160" s="364"/>
      <c r="FU160" s="364"/>
      <c r="FV160" s="364"/>
      <c r="FW160" s="364"/>
      <c r="FX160" s="364"/>
      <c r="FY160" s="364"/>
      <c r="FZ160" s="364"/>
      <c r="GA160" s="364"/>
      <c r="GB160" s="364"/>
      <c r="GC160" s="364"/>
      <c r="GD160" s="364"/>
      <c r="GE160" s="364"/>
      <c r="GF160" s="364"/>
      <c r="GG160" s="364"/>
      <c r="GH160" s="364"/>
      <c r="GI160" s="364"/>
      <c r="GJ160" s="364"/>
      <c r="GK160" s="364"/>
      <c r="GL160" s="364"/>
      <c r="GM160" s="364"/>
      <c r="GN160" s="364"/>
      <c r="GO160" s="364"/>
      <c r="GP160" s="364"/>
      <c r="GQ160" s="364"/>
      <c r="GR160" s="364"/>
      <c r="GS160" s="364"/>
      <c r="GT160" s="364"/>
      <c r="GU160" s="364"/>
      <c r="GV160" s="364"/>
      <c r="GW160" s="364"/>
      <c r="GX160" s="364"/>
      <c r="GY160" s="364"/>
      <c r="GZ160" s="364"/>
      <c r="HA160" s="364"/>
      <c r="HB160" s="364"/>
      <c r="HC160" s="364"/>
      <c r="HD160" s="364"/>
      <c r="HE160" s="364"/>
      <c r="HF160" s="364"/>
      <c r="HG160" s="364"/>
      <c r="HH160" s="364"/>
      <c r="HI160" s="364"/>
      <c r="HJ160" s="364"/>
      <c r="HK160" s="364"/>
      <c r="HL160" s="364"/>
      <c r="HM160" s="364"/>
      <c r="HN160" s="364"/>
      <c r="HO160" s="364"/>
      <c r="HP160" s="364"/>
      <c r="HQ160" s="364"/>
      <c r="HR160" s="364"/>
      <c r="HS160" s="364"/>
      <c r="HT160" s="364"/>
      <c r="HU160" s="364"/>
      <c r="HV160" s="364"/>
      <c r="HW160" s="364"/>
      <c r="HX160" s="364"/>
      <c r="HY160" s="364"/>
      <c r="HZ160" s="364"/>
      <c r="IA160" s="364"/>
      <c r="IB160" s="364"/>
      <c r="IC160" s="364"/>
      <c r="ID160" s="364"/>
      <c r="IE160" s="364"/>
      <c r="IF160" s="364"/>
      <c r="IG160" s="364"/>
      <c r="IH160" s="364"/>
      <c r="II160" s="364"/>
      <c r="IJ160" s="364"/>
      <c r="IK160" s="364"/>
      <c r="IL160" s="364"/>
      <c r="IM160" s="364"/>
      <c r="IN160" s="364"/>
      <c r="IO160" s="364"/>
      <c r="IP160" s="364"/>
      <c r="IQ160" s="364"/>
      <c r="IR160" s="364"/>
      <c r="IS160" s="364"/>
      <c r="IT160" s="364"/>
      <c r="IU160" s="364"/>
      <c r="IV160" s="364"/>
      <c r="IW160" s="364"/>
      <c r="IX160" s="364"/>
      <c r="IY160" s="364"/>
      <c r="IZ160" s="364"/>
      <c r="JA160" s="364"/>
      <c r="JB160" s="364"/>
      <c r="JC160" s="364"/>
      <c r="JD160" s="364"/>
      <c r="JE160" s="364"/>
      <c r="JF160" s="364"/>
      <c r="JG160" s="364"/>
      <c r="JH160" s="364"/>
      <c r="JI160" s="364"/>
      <c r="JJ160" s="364"/>
      <c r="JK160" s="364"/>
      <c r="JL160" s="364"/>
      <c r="JM160" s="364"/>
      <c r="JN160" s="364"/>
      <c r="JO160" s="364"/>
      <c r="JP160" s="364"/>
      <c r="JQ160" s="364"/>
      <c r="JR160" s="364"/>
      <c r="JS160" s="364"/>
      <c r="JT160" s="364"/>
      <c r="JU160" s="364"/>
      <c r="JV160" s="364"/>
      <c r="JW160" s="364"/>
      <c r="JX160" s="364"/>
      <c r="JY160" s="364"/>
      <c r="JZ160" s="364"/>
      <c r="KA160" s="364"/>
      <c r="KB160" s="364"/>
      <c r="KC160" s="364"/>
      <c r="KD160" s="364"/>
      <c r="KE160" s="364"/>
      <c r="KF160" s="364"/>
      <c r="KG160" s="364"/>
      <c r="KH160" s="364"/>
      <c r="KI160" s="364"/>
      <c r="KJ160" s="364"/>
      <c r="KK160" s="364"/>
      <c r="KL160" s="364"/>
      <c r="KM160" s="364"/>
      <c r="KN160" s="364"/>
      <c r="KO160" s="364"/>
      <c r="KP160" s="364"/>
      <c r="KQ160" s="364"/>
      <c r="KR160" s="364"/>
      <c r="KS160" s="364"/>
      <c r="KT160" s="364"/>
      <c r="KU160" s="364"/>
      <c r="KV160" s="364"/>
      <c r="KW160" s="364"/>
      <c r="KX160" s="364"/>
      <c r="KY160" s="364"/>
      <c r="KZ160" s="364"/>
      <c r="LA160" s="364"/>
      <c r="LB160" s="364"/>
      <c r="LC160" s="364"/>
      <c r="LD160" s="364"/>
      <c r="LE160" s="364"/>
      <c r="LF160" s="364"/>
      <c r="LG160" s="364"/>
      <c r="LH160" s="364"/>
      <c r="LI160" s="364"/>
      <c r="LJ160" s="364"/>
      <c r="LK160" s="364"/>
      <c r="LL160" s="364"/>
      <c r="LM160" s="364"/>
      <c r="LN160" s="364"/>
      <c r="LO160" s="364"/>
      <c r="LP160" s="364"/>
      <c r="LQ160" s="364"/>
      <c r="LR160" s="364"/>
      <c r="LS160" s="364"/>
      <c r="LT160" s="364"/>
      <c r="LU160" s="364"/>
      <c r="LV160" s="364"/>
      <c r="LW160" s="364"/>
      <c r="LX160" s="364"/>
      <c r="LY160" s="364"/>
      <c r="LZ160" s="364"/>
      <c r="MA160" s="364"/>
      <c r="MB160" s="364"/>
      <c r="MC160" s="364"/>
      <c r="MD160" s="364"/>
      <c r="ME160" s="364"/>
      <c r="MF160" s="364"/>
      <c r="MG160" s="364"/>
      <c r="MH160" s="364"/>
      <c r="MI160" s="364"/>
      <c r="MJ160" s="364"/>
      <c r="MK160" s="364"/>
      <c r="ML160" s="364"/>
      <c r="MM160" s="364"/>
      <c r="MN160" s="364"/>
      <c r="MO160" s="364"/>
      <c r="MP160" s="364"/>
      <c r="MQ160" s="364"/>
      <c r="MR160" s="364"/>
      <c r="MS160" s="364"/>
      <c r="MT160" s="364"/>
      <c r="MU160" s="364"/>
      <c r="MV160" s="364"/>
      <c r="MW160" s="364"/>
      <c r="MX160" s="364"/>
      <c r="MY160" s="364"/>
      <c r="MZ160" s="364"/>
      <c r="NA160" s="364"/>
      <c r="NB160" s="364"/>
      <c r="NC160" s="364"/>
      <c r="ND160" s="364"/>
      <c r="NE160" s="364"/>
      <c r="NF160" s="364"/>
      <c r="NG160" s="364"/>
      <c r="NH160" s="364"/>
      <c r="NI160" s="364"/>
      <c r="NJ160" s="364"/>
      <c r="NK160" s="364"/>
      <c r="NL160" s="364"/>
      <c r="NM160" s="364"/>
      <c r="NN160" s="364"/>
      <c r="NO160" s="364"/>
      <c r="NP160" s="364"/>
      <c r="NQ160" s="364"/>
      <c r="NR160" s="364"/>
      <c r="NS160" s="364"/>
      <c r="NT160" s="364"/>
      <c r="NU160" s="364"/>
      <c r="NV160" s="364"/>
      <c r="NW160" s="364"/>
      <c r="NX160" s="364"/>
      <c r="NY160" s="364"/>
      <c r="NZ160" s="364"/>
      <c r="OA160" s="364"/>
      <c r="OB160" s="364"/>
      <c r="OC160" s="364"/>
      <c r="OD160" s="364"/>
      <c r="OE160" s="364"/>
      <c r="OF160" s="364"/>
      <c r="OG160" s="364"/>
      <c r="OH160" s="364"/>
      <c r="OI160" s="364"/>
      <c r="OJ160" s="364"/>
      <c r="OK160" s="364"/>
      <c r="OL160" s="364"/>
      <c r="OM160" s="364"/>
      <c r="ON160" s="364"/>
      <c r="OO160" s="364"/>
      <c r="OP160" s="364"/>
      <c r="OQ160" s="364"/>
      <c r="OR160" s="364"/>
      <c r="OS160" s="364"/>
      <c r="OT160" s="364"/>
      <c r="OU160" s="364"/>
      <c r="OV160" s="364"/>
      <c r="OW160" s="364"/>
      <c r="OX160" s="364"/>
      <c r="OY160" s="364"/>
      <c r="OZ160" s="364"/>
      <c r="PA160" s="364"/>
      <c r="PB160" s="364"/>
      <c r="PC160" s="364"/>
      <c r="PD160" s="364"/>
      <c r="PE160" s="364"/>
      <c r="PF160" s="364"/>
      <c r="PG160" s="364"/>
      <c r="PH160" s="364"/>
      <c r="PI160" s="364"/>
      <c r="PJ160" s="364"/>
      <c r="PK160" s="364"/>
      <c r="PL160" s="364"/>
      <c r="PM160" s="364"/>
    </row>
    <row r="161" spans="1:429" ht="15">
      <c r="A161" s="363" t="s">
        <v>729</v>
      </c>
      <c r="B161" s="364">
        <f t="shared" si="156"/>
        <v>0</v>
      </c>
      <c r="C161" s="364">
        <f t="shared" si="157"/>
        <v>0</v>
      </c>
      <c r="D161" s="364">
        <f t="shared" si="158"/>
        <v>0</v>
      </c>
      <c r="E161" s="364">
        <f t="shared" si="159"/>
        <v>0</v>
      </c>
      <c r="F161" s="364">
        <f t="shared" si="160"/>
        <v>0</v>
      </c>
      <c r="G161" s="364">
        <f t="shared" si="161"/>
        <v>0</v>
      </c>
      <c r="H161" s="364">
        <f t="shared" si="162"/>
        <v>0</v>
      </c>
      <c r="I161" s="364">
        <f t="shared" si="163"/>
        <v>0</v>
      </c>
      <c r="J161" s="364">
        <f t="shared" si="164"/>
        <v>0</v>
      </c>
      <c r="K161" s="364">
        <f t="shared" si="165"/>
        <v>0</v>
      </c>
      <c r="L161" s="364">
        <f t="shared" si="166"/>
        <v>0</v>
      </c>
      <c r="M161" s="364">
        <f t="shared" si="167"/>
        <v>0</v>
      </c>
      <c r="N161" s="364">
        <f t="shared" si="168"/>
        <v>0</v>
      </c>
      <c r="O161" s="364">
        <f t="shared" si="169"/>
        <v>0</v>
      </c>
      <c r="P161" s="364">
        <f t="shared" si="170"/>
        <v>0</v>
      </c>
      <c r="Q161" s="364">
        <f t="shared" si="171"/>
        <v>0</v>
      </c>
      <c r="R161" s="364">
        <f t="shared" si="172"/>
        <v>0</v>
      </c>
      <c r="S161" s="364">
        <f t="shared" si="173"/>
        <v>0</v>
      </c>
      <c r="T161" s="364">
        <f t="shared" si="174"/>
        <v>0</v>
      </c>
      <c r="U161" s="364">
        <f t="shared" si="175"/>
        <v>0</v>
      </c>
      <c r="V161" s="364">
        <f t="shared" si="176"/>
        <v>0</v>
      </c>
      <c r="W161" s="364">
        <f t="shared" si="177"/>
        <v>0</v>
      </c>
      <c r="X161" s="364">
        <f t="shared" si="178"/>
        <v>0</v>
      </c>
      <c r="Y161" s="364">
        <f t="shared" si="179"/>
        <v>0</v>
      </c>
      <c r="Z161" s="364">
        <f t="shared" si="180"/>
        <v>0</v>
      </c>
      <c r="AA161" s="364">
        <f t="shared" si="181"/>
        <v>0</v>
      </c>
      <c r="AB161" s="364">
        <f t="shared" si="182"/>
        <v>0</v>
      </c>
      <c r="AC161" s="364">
        <f t="shared" si="183"/>
        <v>0</v>
      </c>
      <c r="AD161" s="364">
        <f t="shared" si="184"/>
        <v>0</v>
      </c>
      <c r="AE161" s="364">
        <f t="shared" si="185"/>
        <v>0</v>
      </c>
      <c r="AF161" s="364">
        <f t="shared" si="186"/>
        <v>0</v>
      </c>
      <c r="AG161" s="364"/>
      <c r="AH161" s="364"/>
      <c r="AI161" s="364"/>
      <c r="AJ161" s="364"/>
      <c r="AK161" s="364"/>
      <c r="AL161" s="364"/>
      <c r="AM161" s="364"/>
      <c r="AN161" s="364"/>
      <c r="AO161" s="364"/>
      <c r="AP161" s="364"/>
      <c r="AQ161" s="364"/>
      <c r="AR161" s="364"/>
      <c r="AS161" s="364"/>
      <c r="AT161" s="364"/>
      <c r="AU161" s="364"/>
      <c r="AV161" s="364"/>
      <c r="AW161" s="364"/>
      <c r="AX161" s="364"/>
      <c r="AY161" s="364"/>
      <c r="AZ161" s="364"/>
      <c r="BA161" s="364"/>
      <c r="BB161" s="364"/>
      <c r="BC161" s="364"/>
      <c r="BD161" s="364"/>
      <c r="BE161" s="364"/>
      <c r="BF161" s="364"/>
      <c r="BG161" s="364"/>
      <c r="BH161" s="364"/>
      <c r="BI161" s="364"/>
      <c r="BJ161" s="364"/>
      <c r="BK161" s="364"/>
      <c r="BL161" s="364"/>
      <c r="BM161" s="364"/>
      <c r="BN161" s="364"/>
      <c r="BO161" s="364"/>
      <c r="BP161" s="364"/>
      <c r="BQ161" s="364"/>
      <c r="BR161" s="364"/>
      <c r="BS161" s="364"/>
      <c r="BT161" s="364"/>
      <c r="BU161" s="364"/>
      <c r="BV161" s="364"/>
      <c r="BW161" s="364"/>
      <c r="BX161" s="364"/>
      <c r="BY161" s="364"/>
      <c r="BZ161" s="364"/>
      <c r="CA161" s="364"/>
      <c r="CB161" s="364"/>
      <c r="CC161" s="364"/>
      <c r="CD161" s="364"/>
      <c r="CE161" s="364"/>
      <c r="CF161" s="364"/>
      <c r="CG161" s="364"/>
      <c r="CH161" s="364"/>
      <c r="CI161" s="364"/>
      <c r="CJ161" s="364"/>
      <c r="CK161" s="364"/>
      <c r="CL161" s="364"/>
      <c r="CM161" s="364"/>
      <c r="CN161" s="364"/>
      <c r="CO161" s="364"/>
      <c r="CP161" s="364"/>
      <c r="CQ161" s="364"/>
      <c r="CR161" s="364"/>
      <c r="CS161" s="364"/>
      <c r="CT161" s="364"/>
      <c r="CU161" s="364"/>
      <c r="CV161" s="364"/>
      <c r="CW161" s="364"/>
      <c r="CX161" s="364"/>
      <c r="CY161" s="364"/>
      <c r="CZ161" s="364"/>
      <c r="DA161" s="364"/>
      <c r="DB161" s="364"/>
      <c r="DC161" s="364"/>
      <c r="DD161" s="364"/>
      <c r="DE161" s="364"/>
      <c r="DF161" s="364"/>
      <c r="DG161" s="364"/>
      <c r="DH161" s="364"/>
      <c r="DI161" s="364"/>
      <c r="DJ161" s="364"/>
      <c r="DK161" s="364"/>
      <c r="DL161" s="364"/>
      <c r="DM161" s="364"/>
      <c r="DN161" s="364"/>
      <c r="DO161" s="364"/>
      <c r="DP161" s="364"/>
      <c r="DQ161" s="364"/>
      <c r="DR161" s="364"/>
      <c r="DS161" s="364"/>
      <c r="DT161" s="364"/>
      <c r="DU161" s="364"/>
      <c r="DV161" s="364"/>
      <c r="DW161" s="364"/>
      <c r="DX161" s="364"/>
      <c r="DY161" s="364"/>
      <c r="DZ161" s="364"/>
      <c r="EA161" s="364"/>
      <c r="EB161" s="364"/>
      <c r="EC161" s="364"/>
      <c r="ED161" s="364"/>
      <c r="EE161" s="364"/>
      <c r="EF161" s="364"/>
      <c r="EG161" s="364"/>
      <c r="EH161" s="364"/>
      <c r="EI161" s="364"/>
      <c r="EJ161" s="364"/>
      <c r="EK161" s="364"/>
      <c r="EL161" s="364"/>
      <c r="EM161" s="364"/>
      <c r="EN161" s="364"/>
      <c r="EO161" s="364"/>
      <c r="EP161" s="364"/>
      <c r="EQ161" s="364"/>
      <c r="ER161" s="364"/>
      <c r="ES161" s="364"/>
      <c r="ET161" s="364"/>
      <c r="EU161" s="364"/>
      <c r="EV161" s="364"/>
      <c r="EW161" s="364"/>
      <c r="EX161" s="364"/>
      <c r="EY161" s="364"/>
      <c r="EZ161" s="364"/>
      <c r="FA161" s="364"/>
      <c r="FB161" s="364"/>
      <c r="FC161" s="364"/>
      <c r="FD161" s="364"/>
      <c r="FE161" s="364"/>
      <c r="FF161" s="364"/>
      <c r="FG161" s="364"/>
      <c r="FH161" s="364"/>
      <c r="FI161" s="364"/>
      <c r="FJ161" s="364"/>
      <c r="FK161" s="364"/>
      <c r="FL161" s="364"/>
      <c r="FM161" s="364"/>
      <c r="FN161" s="364"/>
      <c r="FO161" s="364"/>
      <c r="FP161" s="364"/>
      <c r="FQ161" s="364"/>
      <c r="FR161" s="364"/>
      <c r="FS161" s="364"/>
      <c r="FT161" s="364"/>
      <c r="FU161" s="364"/>
      <c r="FV161" s="364"/>
      <c r="FW161" s="364"/>
      <c r="FX161" s="364"/>
      <c r="FY161" s="364"/>
      <c r="FZ161" s="364"/>
      <c r="GA161" s="364"/>
      <c r="GB161" s="364"/>
      <c r="GC161" s="364"/>
      <c r="GD161" s="364"/>
      <c r="GE161" s="364"/>
      <c r="GF161" s="364"/>
      <c r="GG161" s="364"/>
      <c r="GH161" s="364"/>
      <c r="GI161" s="364"/>
      <c r="GJ161" s="364"/>
      <c r="GK161" s="364"/>
      <c r="GL161" s="364"/>
      <c r="GM161" s="364"/>
      <c r="GN161" s="364"/>
      <c r="GO161" s="364"/>
      <c r="GP161" s="364"/>
      <c r="GQ161" s="364"/>
      <c r="GR161" s="364"/>
      <c r="GS161" s="364"/>
      <c r="GT161" s="364"/>
      <c r="GU161" s="364"/>
      <c r="GV161" s="364"/>
      <c r="GW161" s="364"/>
      <c r="GX161" s="364"/>
      <c r="GY161" s="364"/>
      <c r="GZ161" s="364"/>
      <c r="HA161" s="364"/>
      <c r="HB161" s="364"/>
      <c r="HC161" s="364"/>
      <c r="HD161" s="364"/>
      <c r="HE161" s="364"/>
      <c r="HF161" s="364"/>
      <c r="HG161" s="364"/>
      <c r="HH161" s="364"/>
      <c r="HI161" s="364"/>
      <c r="HJ161" s="364"/>
      <c r="HK161" s="364"/>
      <c r="HL161" s="364"/>
      <c r="HM161" s="364"/>
      <c r="HN161" s="364"/>
      <c r="HO161" s="364"/>
      <c r="HP161" s="364"/>
      <c r="HQ161" s="364"/>
      <c r="HR161" s="364"/>
      <c r="HS161" s="364"/>
      <c r="HT161" s="364"/>
      <c r="HU161" s="364"/>
      <c r="HV161" s="364"/>
      <c r="HW161" s="364"/>
      <c r="HX161" s="364"/>
      <c r="HY161" s="364"/>
      <c r="HZ161" s="364"/>
      <c r="IA161" s="364"/>
      <c r="IB161" s="364"/>
      <c r="IC161" s="364"/>
      <c r="ID161" s="364"/>
      <c r="IE161" s="364"/>
      <c r="IF161" s="364"/>
      <c r="IG161" s="364"/>
      <c r="IH161" s="364"/>
      <c r="II161" s="364"/>
      <c r="IJ161" s="364"/>
      <c r="IK161" s="364"/>
      <c r="IL161" s="364"/>
      <c r="IM161" s="364"/>
      <c r="IN161" s="364"/>
      <c r="IO161" s="364"/>
      <c r="IP161" s="364"/>
      <c r="IQ161" s="364"/>
      <c r="IR161" s="364"/>
      <c r="IS161" s="364"/>
      <c r="IT161" s="364"/>
      <c r="IU161" s="364"/>
      <c r="IV161" s="364"/>
      <c r="IW161" s="364"/>
      <c r="IX161" s="364"/>
      <c r="IY161" s="364"/>
      <c r="IZ161" s="364"/>
      <c r="JA161" s="364"/>
      <c r="JB161" s="364"/>
      <c r="JC161" s="364"/>
      <c r="JD161" s="364"/>
      <c r="JE161" s="364"/>
      <c r="JF161" s="364"/>
      <c r="JG161" s="364"/>
      <c r="JH161" s="364"/>
      <c r="JI161" s="364"/>
      <c r="JJ161" s="364"/>
      <c r="JK161" s="364"/>
      <c r="JL161" s="364"/>
      <c r="JM161" s="364"/>
      <c r="JN161" s="364"/>
      <c r="JO161" s="364"/>
      <c r="JP161" s="364"/>
      <c r="JQ161" s="364"/>
      <c r="JR161" s="364"/>
      <c r="JS161" s="364"/>
      <c r="JT161" s="364"/>
      <c r="JU161" s="364"/>
      <c r="JV161" s="364"/>
      <c r="JW161" s="364"/>
      <c r="JX161" s="364"/>
      <c r="JY161" s="364"/>
      <c r="JZ161" s="364"/>
      <c r="KA161" s="364"/>
      <c r="KB161" s="364"/>
      <c r="KC161" s="364"/>
      <c r="KD161" s="364"/>
      <c r="KE161" s="364"/>
      <c r="KF161" s="364"/>
      <c r="KG161" s="364"/>
      <c r="KH161" s="364"/>
      <c r="KI161" s="364"/>
      <c r="KJ161" s="364"/>
      <c r="KK161" s="364"/>
      <c r="KL161" s="364"/>
      <c r="KM161" s="364"/>
      <c r="KN161" s="364"/>
      <c r="KO161" s="364"/>
      <c r="KP161" s="364"/>
      <c r="KQ161" s="364"/>
      <c r="KR161" s="364"/>
      <c r="KS161" s="364"/>
      <c r="KT161" s="364"/>
      <c r="KU161" s="364"/>
      <c r="KV161" s="364"/>
      <c r="KW161" s="364"/>
      <c r="KX161" s="364"/>
      <c r="KY161" s="364"/>
      <c r="KZ161" s="364"/>
      <c r="LA161" s="364"/>
      <c r="LB161" s="364"/>
      <c r="LC161" s="364"/>
      <c r="LD161" s="364"/>
      <c r="LE161" s="364"/>
      <c r="LF161" s="364"/>
      <c r="LG161" s="364"/>
      <c r="LH161" s="364"/>
      <c r="LI161" s="364"/>
      <c r="LJ161" s="364"/>
      <c r="LK161" s="364"/>
      <c r="LL161" s="364"/>
      <c r="LM161" s="364"/>
      <c r="LN161" s="364"/>
      <c r="LO161" s="364"/>
      <c r="LP161" s="364"/>
      <c r="LQ161" s="364"/>
      <c r="LR161" s="364"/>
      <c r="LS161" s="364"/>
      <c r="LT161" s="364"/>
      <c r="LU161" s="364"/>
      <c r="LV161" s="364"/>
      <c r="LW161" s="364"/>
      <c r="LX161" s="364"/>
      <c r="LY161" s="364"/>
      <c r="LZ161" s="364"/>
      <c r="MA161" s="364"/>
      <c r="MB161" s="364"/>
      <c r="MC161" s="364"/>
      <c r="MD161" s="364"/>
      <c r="ME161" s="364"/>
      <c r="MF161" s="364"/>
      <c r="MG161" s="364"/>
      <c r="MH161" s="364"/>
      <c r="MI161" s="364"/>
      <c r="MJ161" s="364"/>
      <c r="MK161" s="364"/>
      <c r="ML161" s="364"/>
      <c r="MM161" s="364"/>
      <c r="MN161" s="364"/>
      <c r="MO161" s="364"/>
      <c r="MP161" s="364"/>
      <c r="MQ161" s="364"/>
      <c r="MR161" s="364"/>
      <c r="MS161" s="364"/>
      <c r="MT161" s="364"/>
      <c r="MU161" s="364"/>
      <c r="MV161" s="364"/>
      <c r="MW161" s="364"/>
      <c r="MX161" s="364"/>
      <c r="MY161" s="364"/>
      <c r="MZ161" s="364"/>
      <c r="NA161" s="364"/>
      <c r="NB161" s="364"/>
      <c r="NC161" s="364"/>
      <c r="ND161" s="364"/>
      <c r="NE161" s="364"/>
      <c r="NF161" s="364"/>
      <c r="NG161" s="364"/>
      <c r="NH161" s="364"/>
      <c r="NI161" s="364"/>
      <c r="NJ161" s="364"/>
      <c r="NK161" s="364"/>
      <c r="NL161" s="364"/>
      <c r="NM161" s="364"/>
      <c r="NN161" s="364"/>
      <c r="NO161" s="364"/>
      <c r="NP161" s="364"/>
      <c r="NQ161" s="364"/>
      <c r="NR161" s="364"/>
      <c r="NS161" s="364"/>
      <c r="NT161" s="364"/>
      <c r="NU161" s="364"/>
      <c r="NV161" s="364"/>
      <c r="NW161" s="364"/>
      <c r="NX161" s="364"/>
      <c r="NY161" s="364"/>
      <c r="NZ161" s="364"/>
      <c r="OA161" s="364"/>
      <c r="OB161" s="364"/>
      <c r="OC161" s="364"/>
      <c r="OD161" s="364"/>
      <c r="OE161" s="364"/>
      <c r="OF161" s="364"/>
      <c r="OG161" s="364"/>
      <c r="OH161" s="364"/>
      <c r="OI161" s="364"/>
      <c r="OJ161" s="364"/>
      <c r="OK161" s="364"/>
      <c r="OL161" s="364"/>
      <c r="OM161" s="364"/>
      <c r="ON161" s="364"/>
      <c r="OO161" s="364"/>
      <c r="OP161" s="364"/>
      <c r="OQ161" s="364"/>
      <c r="OR161" s="364"/>
      <c r="OS161" s="364"/>
      <c r="OT161" s="364"/>
      <c r="OU161" s="364"/>
      <c r="OV161" s="364"/>
      <c r="OW161" s="364"/>
      <c r="OX161" s="364"/>
      <c r="OY161" s="364"/>
      <c r="OZ161" s="364"/>
      <c r="PA161" s="364"/>
      <c r="PB161" s="364"/>
      <c r="PC161" s="364"/>
      <c r="PD161" s="364"/>
      <c r="PE161" s="364"/>
      <c r="PF161" s="364"/>
      <c r="PG161" s="364"/>
      <c r="PH161" s="364"/>
      <c r="PI161" s="364"/>
      <c r="PJ161" s="364"/>
      <c r="PK161" s="364"/>
      <c r="PL161" s="364"/>
      <c r="PM161" s="364"/>
    </row>
    <row r="162" spans="1:429" ht="15">
      <c r="A162" s="365" t="s">
        <v>730</v>
      </c>
      <c r="B162" s="364">
        <f t="shared" si="156"/>
        <v>0</v>
      </c>
      <c r="C162" s="364">
        <f t="shared" si="157"/>
        <v>0</v>
      </c>
      <c r="D162" s="364">
        <f t="shared" si="158"/>
        <v>0</v>
      </c>
      <c r="E162" s="364">
        <f t="shared" si="159"/>
        <v>0</v>
      </c>
      <c r="F162" s="364">
        <f t="shared" si="160"/>
        <v>0</v>
      </c>
      <c r="G162" s="364">
        <f t="shared" si="161"/>
        <v>0</v>
      </c>
      <c r="H162" s="364">
        <f t="shared" si="162"/>
        <v>0</v>
      </c>
      <c r="I162" s="364">
        <f t="shared" si="163"/>
        <v>0</v>
      </c>
      <c r="J162" s="364">
        <f t="shared" si="164"/>
        <v>0</v>
      </c>
      <c r="K162" s="364">
        <f t="shared" si="165"/>
        <v>0</v>
      </c>
      <c r="L162" s="364">
        <f t="shared" si="166"/>
        <v>0</v>
      </c>
      <c r="M162" s="364">
        <f t="shared" si="167"/>
        <v>0</v>
      </c>
      <c r="N162" s="364">
        <f t="shared" si="168"/>
        <v>0</v>
      </c>
      <c r="O162" s="364">
        <f t="shared" si="169"/>
        <v>0</v>
      </c>
      <c r="P162" s="364">
        <f t="shared" si="170"/>
        <v>0</v>
      </c>
      <c r="Q162" s="364">
        <f t="shared" si="171"/>
        <v>0</v>
      </c>
      <c r="R162" s="364">
        <f t="shared" si="172"/>
        <v>0</v>
      </c>
      <c r="S162" s="364">
        <f t="shared" si="173"/>
        <v>0</v>
      </c>
      <c r="T162" s="364">
        <f t="shared" si="174"/>
        <v>0</v>
      </c>
      <c r="U162" s="364">
        <f t="shared" si="175"/>
        <v>0</v>
      </c>
      <c r="V162" s="364">
        <f t="shared" si="176"/>
        <v>0</v>
      </c>
      <c r="W162" s="364">
        <f t="shared" si="177"/>
        <v>0</v>
      </c>
      <c r="X162" s="364">
        <f t="shared" si="178"/>
        <v>0</v>
      </c>
      <c r="Y162" s="364">
        <f t="shared" si="179"/>
        <v>0</v>
      </c>
      <c r="Z162" s="364">
        <f t="shared" si="180"/>
        <v>0</v>
      </c>
      <c r="AA162" s="364">
        <f t="shared" si="181"/>
        <v>0</v>
      </c>
      <c r="AB162" s="364">
        <f t="shared" si="182"/>
        <v>0</v>
      </c>
      <c r="AC162" s="364">
        <f t="shared" si="183"/>
        <v>0</v>
      </c>
      <c r="AD162" s="364">
        <f t="shared" si="184"/>
        <v>0</v>
      </c>
      <c r="AE162" s="364">
        <f t="shared" si="185"/>
        <v>0</v>
      </c>
      <c r="AF162" s="364">
        <f t="shared" si="186"/>
        <v>0</v>
      </c>
      <c r="AG162" s="364"/>
      <c r="AH162" s="364"/>
      <c r="AI162" s="364"/>
      <c r="AJ162" s="364"/>
      <c r="AK162" s="364"/>
      <c r="AL162" s="364"/>
      <c r="AM162" s="364"/>
      <c r="AN162" s="364"/>
      <c r="AO162" s="364"/>
      <c r="AP162" s="364"/>
      <c r="AQ162" s="364"/>
      <c r="AR162" s="364"/>
      <c r="AS162" s="364"/>
      <c r="AT162" s="364"/>
      <c r="AU162" s="364"/>
      <c r="AV162" s="364"/>
      <c r="AW162" s="364"/>
      <c r="AX162" s="364"/>
      <c r="AY162" s="364"/>
      <c r="AZ162" s="364"/>
      <c r="BA162" s="364"/>
      <c r="BB162" s="364"/>
      <c r="BC162" s="364"/>
      <c r="BD162" s="364"/>
      <c r="BE162" s="364"/>
      <c r="BF162" s="364"/>
      <c r="BG162" s="364"/>
      <c r="BH162" s="364"/>
      <c r="BI162" s="364"/>
      <c r="BJ162" s="364"/>
      <c r="BK162" s="364"/>
      <c r="BL162" s="364"/>
      <c r="BM162" s="364"/>
      <c r="BN162" s="364"/>
      <c r="BO162" s="364"/>
      <c r="BP162" s="364"/>
      <c r="BQ162" s="364"/>
      <c r="BR162" s="364"/>
      <c r="BS162" s="364"/>
      <c r="BT162" s="364"/>
      <c r="BU162" s="364"/>
      <c r="BV162" s="364"/>
      <c r="BW162" s="364"/>
      <c r="BX162" s="364"/>
      <c r="BY162" s="364"/>
      <c r="BZ162" s="364"/>
      <c r="CA162" s="364"/>
      <c r="CB162" s="364"/>
      <c r="CC162" s="364"/>
      <c r="CD162" s="364"/>
      <c r="CE162" s="364"/>
      <c r="CF162" s="364"/>
      <c r="CG162" s="364"/>
      <c r="CH162" s="364"/>
      <c r="CI162" s="364"/>
      <c r="CJ162" s="364"/>
      <c r="CK162" s="364"/>
      <c r="CL162" s="364"/>
      <c r="CM162" s="364"/>
      <c r="CN162" s="364"/>
      <c r="CO162" s="364"/>
      <c r="CP162" s="364"/>
      <c r="CQ162" s="364"/>
      <c r="CR162" s="364"/>
      <c r="CS162" s="364"/>
      <c r="CT162" s="364"/>
      <c r="CU162" s="364"/>
      <c r="CV162" s="364"/>
      <c r="CW162" s="364"/>
      <c r="CX162" s="364"/>
      <c r="CY162" s="364"/>
      <c r="CZ162" s="364"/>
      <c r="DA162" s="364"/>
      <c r="DB162" s="364"/>
      <c r="DC162" s="364"/>
      <c r="DD162" s="364"/>
      <c r="DE162" s="364"/>
      <c r="DF162" s="364"/>
      <c r="DG162" s="364"/>
      <c r="DH162" s="364"/>
      <c r="DI162" s="364"/>
      <c r="DJ162" s="364"/>
      <c r="DK162" s="364"/>
      <c r="DL162" s="364"/>
      <c r="DM162" s="364"/>
      <c r="DN162" s="364"/>
      <c r="DO162" s="364"/>
      <c r="DP162" s="364"/>
      <c r="DQ162" s="364"/>
      <c r="DR162" s="364"/>
      <c r="DS162" s="364"/>
      <c r="DT162" s="364"/>
      <c r="DU162" s="364"/>
      <c r="DV162" s="364"/>
      <c r="DW162" s="364"/>
      <c r="DX162" s="364"/>
      <c r="DY162" s="364"/>
      <c r="DZ162" s="364"/>
      <c r="EA162" s="364"/>
      <c r="EB162" s="364"/>
      <c r="EC162" s="364"/>
      <c r="ED162" s="364"/>
      <c r="EE162" s="364"/>
      <c r="EF162" s="364"/>
      <c r="EG162" s="364"/>
      <c r="EH162" s="364"/>
      <c r="EI162" s="364"/>
      <c r="EJ162" s="364"/>
      <c r="EK162" s="364"/>
      <c r="EL162" s="364"/>
      <c r="EM162" s="364"/>
      <c r="EN162" s="364"/>
      <c r="EO162" s="364"/>
      <c r="EP162" s="364"/>
      <c r="EQ162" s="364"/>
      <c r="ER162" s="364"/>
      <c r="ES162" s="364"/>
      <c r="ET162" s="364"/>
      <c r="EU162" s="364"/>
      <c r="EV162" s="364"/>
      <c r="EW162" s="364"/>
      <c r="EX162" s="364"/>
      <c r="EY162" s="364"/>
      <c r="EZ162" s="364"/>
      <c r="FA162" s="364"/>
      <c r="FB162" s="364"/>
      <c r="FC162" s="364"/>
      <c r="FD162" s="364"/>
      <c r="FE162" s="364"/>
      <c r="FF162" s="364"/>
      <c r="FG162" s="364"/>
      <c r="FH162" s="364"/>
      <c r="FI162" s="364"/>
      <c r="FJ162" s="364"/>
      <c r="FK162" s="364"/>
      <c r="FL162" s="364"/>
      <c r="FM162" s="364"/>
      <c r="FN162" s="364"/>
      <c r="FO162" s="364"/>
      <c r="FP162" s="364"/>
      <c r="FQ162" s="364"/>
      <c r="FR162" s="364"/>
      <c r="FS162" s="364"/>
      <c r="FT162" s="364"/>
      <c r="FU162" s="364"/>
      <c r="FV162" s="364"/>
      <c r="FW162" s="364"/>
      <c r="FX162" s="364"/>
      <c r="FY162" s="364"/>
      <c r="FZ162" s="364"/>
      <c r="GA162" s="364"/>
      <c r="GB162" s="364"/>
      <c r="GC162" s="364"/>
      <c r="GD162" s="364"/>
      <c r="GE162" s="364"/>
      <c r="GF162" s="364"/>
      <c r="GG162" s="364"/>
      <c r="GH162" s="364"/>
      <c r="GI162" s="364"/>
      <c r="GJ162" s="364"/>
      <c r="GK162" s="364"/>
      <c r="GL162" s="364"/>
      <c r="GM162" s="364"/>
      <c r="GN162" s="364"/>
      <c r="GO162" s="364"/>
      <c r="GP162" s="364"/>
      <c r="GQ162" s="364"/>
      <c r="GR162" s="364"/>
      <c r="GS162" s="364"/>
      <c r="GT162" s="364"/>
      <c r="GU162" s="364"/>
      <c r="GV162" s="364"/>
      <c r="GW162" s="364"/>
      <c r="GX162" s="364"/>
      <c r="GY162" s="364"/>
      <c r="GZ162" s="364"/>
      <c r="HA162" s="364"/>
      <c r="HB162" s="364"/>
      <c r="HC162" s="364"/>
      <c r="HD162" s="364"/>
      <c r="HE162" s="364"/>
      <c r="HF162" s="364"/>
      <c r="HG162" s="364"/>
      <c r="HH162" s="364"/>
      <c r="HI162" s="364"/>
      <c r="HJ162" s="364"/>
      <c r="HK162" s="364"/>
      <c r="HL162" s="364"/>
      <c r="HM162" s="364"/>
      <c r="HN162" s="364"/>
      <c r="HO162" s="364"/>
      <c r="HP162" s="364"/>
      <c r="HQ162" s="364"/>
      <c r="HR162" s="364"/>
      <c r="HS162" s="364"/>
      <c r="HT162" s="364"/>
      <c r="HU162" s="364"/>
      <c r="HV162" s="364"/>
      <c r="HW162" s="364"/>
      <c r="HX162" s="364"/>
      <c r="HY162" s="364"/>
      <c r="HZ162" s="364"/>
      <c r="IA162" s="364"/>
      <c r="IB162" s="364"/>
      <c r="IC162" s="364"/>
      <c r="ID162" s="364"/>
      <c r="IE162" s="364"/>
      <c r="IF162" s="364"/>
      <c r="IG162" s="364"/>
      <c r="IH162" s="364"/>
      <c r="II162" s="364"/>
      <c r="IJ162" s="364"/>
      <c r="IK162" s="364"/>
      <c r="IL162" s="364"/>
      <c r="IM162" s="364"/>
      <c r="IN162" s="364"/>
      <c r="IO162" s="364"/>
      <c r="IP162" s="364"/>
      <c r="IQ162" s="364"/>
      <c r="IR162" s="364"/>
      <c r="IS162" s="364"/>
      <c r="IT162" s="364"/>
      <c r="IU162" s="364"/>
      <c r="IV162" s="364"/>
      <c r="IW162" s="364"/>
      <c r="IX162" s="364"/>
      <c r="IY162" s="364"/>
      <c r="IZ162" s="364"/>
      <c r="JA162" s="364"/>
      <c r="JB162" s="364"/>
      <c r="JC162" s="364"/>
      <c r="JD162" s="364"/>
      <c r="JE162" s="364"/>
      <c r="JF162" s="364"/>
      <c r="JG162" s="364"/>
      <c r="JH162" s="364"/>
      <c r="JI162" s="364"/>
      <c r="JJ162" s="364"/>
      <c r="JK162" s="364"/>
      <c r="JL162" s="364"/>
      <c r="JM162" s="364"/>
      <c r="JN162" s="364"/>
      <c r="JO162" s="364"/>
      <c r="JP162" s="364"/>
      <c r="JQ162" s="364"/>
      <c r="JR162" s="364"/>
      <c r="JS162" s="364"/>
      <c r="JT162" s="364"/>
      <c r="JU162" s="364"/>
      <c r="JV162" s="364"/>
      <c r="JW162" s="364"/>
      <c r="JX162" s="364"/>
      <c r="JY162" s="364"/>
      <c r="JZ162" s="364"/>
      <c r="KA162" s="364"/>
      <c r="KB162" s="364"/>
      <c r="KC162" s="364"/>
      <c r="KD162" s="364"/>
      <c r="KE162" s="364"/>
      <c r="KF162" s="364"/>
      <c r="KG162" s="364"/>
      <c r="KH162" s="364"/>
      <c r="KI162" s="364"/>
      <c r="KJ162" s="364"/>
      <c r="KK162" s="364"/>
      <c r="KL162" s="364"/>
      <c r="KM162" s="364"/>
      <c r="KN162" s="364"/>
      <c r="KO162" s="364"/>
      <c r="KP162" s="364"/>
      <c r="KQ162" s="364"/>
      <c r="KR162" s="364"/>
      <c r="KS162" s="364"/>
      <c r="KT162" s="364"/>
      <c r="KU162" s="364"/>
      <c r="KV162" s="364"/>
      <c r="KW162" s="364"/>
      <c r="KX162" s="364"/>
      <c r="KY162" s="364"/>
      <c r="KZ162" s="364"/>
      <c r="LA162" s="364"/>
      <c r="LB162" s="364"/>
      <c r="LC162" s="364"/>
      <c r="LD162" s="364"/>
      <c r="LE162" s="364"/>
      <c r="LF162" s="364"/>
      <c r="LG162" s="364"/>
      <c r="LH162" s="364"/>
      <c r="LI162" s="364"/>
      <c r="LJ162" s="364"/>
      <c r="LK162" s="364"/>
      <c r="LL162" s="364"/>
      <c r="LM162" s="364"/>
      <c r="LN162" s="364"/>
      <c r="LO162" s="364"/>
      <c r="LP162" s="364"/>
      <c r="LQ162" s="364"/>
      <c r="LR162" s="364"/>
      <c r="LS162" s="364"/>
      <c r="LT162" s="364"/>
      <c r="LU162" s="364"/>
      <c r="LV162" s="364"/>
      <c r="LW162" s="364"/>
      <c r="LX162" s="364"/>
      <c r="LY162" s="364"/>
      <c r="LZ162" s="364"/>
      <c r="MA162" s="364"/>
      <c r="MB162" s="364"/>
      <c r="MC162" s="364"/>
      <c r="MD162" s="364"/>
      <c r="ME162" s="364"/>
      <c r="MF162" s="364"/>
      <c r="MG162" s="364"/>
      <c r="MH162" s="364"/>
      <c r="MI162" s="364"/>
      <c r="MJ162" s="364"/>
      <c r="MK162" s="364"/>
      <c r="ML162" s="364"/>
      <c r="MM162" s="364"/>
      <c r="MN162" s="364"/>
      <c r="MO162" s="364"/>
      <c r="MP162" s="364"/>
      <c r="MQ162" s="364"/>
      <c r="MR162" s="364"/>
      <c r="MS162" s="364"/>
      <c r="MT162" s="364"/>
      <c r="MU162" s="364"/>
      <c r="MV162" s="364"/>
      <c r="MW162" s="364"/>
      <c r="MX162" s="364"/>
      <c r="MY162" s="364"/>
      <c r="MZ162" s="364"/>
      <c r="NA162" s="364"/>
      <c r="NB162" s="364"/>
      <c r="NC162" s="364"/>
      <c r="ND162" s="364"/>
      <c r="NE162" s="364"/>
      <c r="NF162" s="364"/>
      <c r="NG162" s="364"/>
      <c r="NH162" s="364"/>
      <c r="NI162" s="364"/>
      <c r="NJ162" s="364"/>
      <c r="NK162" s="364"/>
      <c r="NL162" s="364"/>
      <c r="NM162" s="364"/>
      <c r="NN162" s="364"/>
      <c r="NO162" s="364"/>
      <c r="NP162" s="364"/>
      <c r="NQ162" s="364"/>
      <c r="NR162" s="364"/>
      <c r="NS162" s="364"/>
      <c r="NT162" s="364"/>
      <c r="NU162" s="364"/>
      <c r="NV162" s="364"/>
      <c r="NW162" s="364"/>
      <c r="NX162" s="364"/>
      <c r="NY162" s="364"/>
      <c r="NZ162" s="364"/>
      <c r="OA162" s="364"/>
      <c r="OB162" s="364"/>
      <c r="OC162" s="364"/>
      <c r="OD162" s="364"/>
      <c r="OE162" s="364"/>
      <c r="OF162" s="364"/>
      <c r="OG162" s="364"/>
      <c r="OH162" s="364"/>
      <c r="OI162" s="364"/>
      <c r="OJ162" s="364"/>
      <c r="OK162" s="364"/>
      <c r="OL162" s="364"/>
      <c r="OM162" s="364"/>
      <c r="ON162" s="364"/>
      <c r="OO162" s="364"/>
      <c r="OP162" s="364"/>
      <c r="OQ162" s="364"/>
      <c r="OR162" s="364"/>
      <c r="OS162" s="364"/>
      <c r="OT162" s="364"/>
      <c r="OU162" s="364"/>
      <c r="OV162" s="364"/>
      <c r="OW162" s="364"/>
      <c r="OX162" s="364"/>
      <c r="OY162" s="364"/>
      <c r="OZ162" s="364"/>
      <c r="PA162" s="364"/>
      <c r="PB162" s="364"/>
      <c r="PC162" s="364"/>
      <c r="PD162" s="364"/>
      <c r="PE162" s="364"/>
      <c r="PF162" s="364"/>
      <c r="PG162" s="364"/>
      <c r="PH162" s="364"/>
      <c r="PI162" s="364"/>
      <c r="PJ162" s="364"/>
      <c r="PK162" s="364"/>
      <c r="PL162" s="364"/>
      <c r="PM162" s="364"/>
    </row>
    <row r="163" spans="1:429" ht="15">
      <c r="A163" s="363"/>
      <c r="B163" s="364"/>
      <c r="C163" s="364"/>
      <c r="D163" s="364"/>
      <c r="E163" s="364"/>
      <c r="F163" s="364"/>
      <c r="G163" s="364"/>
      <c r="H163" s="364"/>
      <c r="I163" s="364"/>
      <c r="J163" s="364"/>
      <c r="K163" s="364"/>
      <c r="L163" s="364"/>
      <c r="M163" s="364"/>
      <c r="N163" s="364"/>
      <c r="O163" s="364"/>
      <c r="P163" s="364"/>
      <c r="Q163" s="364"/>
      <c r="R163" s="364"/>
      <c r="S163" s="364"/>
      <c r="T163" s="364"/>
      <c r="U163" s="364"/>
      <c r="V163" s="364"/>
      <c r="W163" s="364"/>
      <c r="X163" s="364"/>
      <c r="Y163" s="364"/>
      <c r="Z163" s="364"/>
      <c r="AA163" s="364"/>
      <c r="AB163" s="364"/>
      <c r="AC163" s="364"/>
      <c r="AD163" s="364"/>
      <c r="AE163" s="364"/>
      <c r="AF163" s="364"/>
      <c r="AG163" s="364"/>
      <c r="AH163" s="364"/>
      <c r="AI163" s="364"/>
      <c r="AJ163" s="364"/>
      <c r="AK163" s="364"/>
      <c r="AL163" s="364"/>
      <c r="AM163" s="364"/>
      <c r="AN163" s="364"/>
      <c r="AO163" s="364"/>
      <c r="AP163" s="364"/>
      <c r="AQ163" s="364"/>
      <c r="AR163" s="364"/>
      <c r="AS163" s="364"/>
      <c r="AT163" s="364"/>
      <c r="AU163" s="364"/>
      <c r="AV163" s="364"/>
      <c r="AW163" s="364"/>
      <c r="AX163" s="364"/>
      <c r="AY163" s="364"/>
      <c r="AZ163" s="364"/>
      <c r="BA163" s="364"/>
      <c r="BB163" s="364"/>
      <c r="BC163" s="364"/>
      <c r="BD163" s="364"/>
      <c r="BE163" s="364"/>
      <c r="BF163" s="364"/>
      <c r="BG163" s="364"/>
      <c r="BH163" s="364"/>
      <c r="BI163" s="364"/>
      <c r="BJ163" s="364"/>
      <c r="BK163" s="364"/>
      <c r="BL163" s="364"/>
      <c r="BM163" s="364"/>
      <c r="BN163" s="364"/>
      <c r="BO163" s="364"/>
      <c r="BP163" s="364"/>
      <c r="BQ163" s="364"/>
      <c r="BR163" s="364"/>
      <c r="BS163" s="364"/>
      <c r="BT163" s="364"/>
      <c r="BU163" s="364"/>
      <c r="BV163" s="364"/>
      <c r="BW163" s="364"/>
      <c r="BX163" s="364"/>
      <c r="BY163" s="364"/>
      <c r="BZ163" s="364"/>
      <c r="CA163" s="364"/>
      <c r="CB163" s="364"/>
      <c r="CC163" s="364"/>
      <c r="CD163" s="364"/>
      <c r="CE163" s="364"/>
      <c r="CF163" s="364"/>
      <c r="CG163" s="364"/>
      <c r="CH163" s="364"/>
      <c r="CI163" s="364"/>
      <c r="CJ163" s="364"/>
      <c r="CK163" s="364"/>
      <c r="CL163" s="364"/>
      <c r="CM163" s="364"/>
      <c r="CN163" s="364"/>
      <c r="CO163" s="364"/>
      <c r="CP163" s="364"/>
      <c r="CQ163" s="364"/>
      <c r="CR163" s="364"/>
      <c r="CS163" s="364"/>
      <c r="CT163" s="364"/>
      <c r="CU163" s="364"/>
      <c r="CV163" s="364"/>
      <c r="CW163" s="364"/>
      <c r="CX163" s="364"/>
      <c r="CY163" s="364"/>
      <c r="CZ163" s="364"/>
      <c r="DA163" s="364"/>
      <c r="DB163" s="364"/>
      <c r="DC163" s="364"/>
      <c r="DD163" s="364"/>
      <c r="DE163" s="364"/>
      <c r="DF163" s="364"/>
      <c r="DG163" s="364"/>
      <c r="DH163" s="364"/>
      <c r="DI163" s="364"/>
      <c r="DJ163" s="364"/>
      <c r="DK163" s="364"/>
      <c r="DL163" s="364"/>
      <c r="DM163" s="364"/>
      <c r="DN163" s="364"/>
      <c r="DO163" s="364"/>
      <c r="DP163" s="364"/>
      <c r="DQ163" s="364"/>
      <c r="DR163" s="364"/>
      <c r="DS163" s="364"/>
      <c r="DT163" s="364"/>
      <c r="DU163" s="364"/>
      <c r="DV163" s="364"/>
      <c r="DW163" s="364"/>
      <c r="DX163" s="364"/>
      <c r="DY163" s="364"/>
      <c r="DZ163" s="364"/>
      <c r="EA163" s="364"/>
      <c r="EB163" s="364"/>
      <c r="EC163" s="364"/>
      <c r="ED163" s="364"/>
      <c r="EE163" s="364"/>
      <c r="EF163" s="364"/>
      <c r="EG163" s="364"/>
      <c r="EH163" s="364"/>
      <c r="EI163" s="364"/>
      <c r="EJ163" s="364"/>
      <c r="EK163" s="364"/>
      <c r="EL163" s="364"/>
      <c r="EM163" s="364"/>
      <c r="EN163" s="364"/>
      <c r="EO163" s="364"/>
      <c r="EP163" s="364"/>
      <c r="EQ163" s="364"/>
      <c r="ER163" s="364"/>
      <c r="ES163" s="364"/>
      <c r="ET163" s="364"/>
      <c r="EU163" s="364"/>
      <c r="EV163" s="364"/>
      <c r="EW163" s="364"/>
      <c r="EX163" s="364"/>
      <c r="EY163" s="364"/>
      <c r="EZ163" s="364"/>
      <c r="FA163" s="364"/>
      <c r="FB163" s="364"/>
      <c r="FC163" s="364"/>
      <c r="FD163" s="364"/>
      <c r="FE163" s="364"/>
      <c r="FF163" s="364"/>
      <c r="FG163" s="364"/>
      <c r="FH163" s="364"/>
      <c r="FI163" s="364"/>
      <c r="FJ163" s="364"/>
      <c r="FK163" s="364"/>
      <c r="FL163" s="364"/>
      <c r="FM163" s="364"/>
      <c r="FN163" s="364"/>
      <c r="FO163" s="364"/>
      <c r="FP163" s="364"/>
      <c r="FQ163" s="364"/>
      <c r="FR163" s="364"/>
      <c r="FS163" s="364"/>
      <c r="FT163" s="364"/>
      <c r="FU163" s="364"/>
      <c r="FV163" s="364"/>
      <c r="FW163" s="364"/>
      <c r="FX163" s="364"/>
      <c r="FY163" s="364"/>
      <c r="FZ163" s="364"/>
      <c r="GA163" s="364"/>
      <c r="GB163" s="364"/>
      <c r="GC163" s="364"/>
      <c r="GD163" s="364"/>
      <c r="GE163" s="364"/>
      <c r="GF163" s="364"/>
      <c r="GG163" s="364"/>
      <c r="GH163" s="364"/>
      <c r="GI163" s="364"/>
      <c r="GJ163" s="364"/>
      <c r="GK163" s="364"/>
      <c r="GL163" s="364"/>
      <c r="GM163" s="364"/>
      <c r="GN163" s="364"/>
      <c r="GO163" s="364"/>
      <c r="GP163" s="364"/>
      <c r="GQ163" s="364"/>
      <c r="GR163" s="364"/>
      <c r="GS163" s="364"/>
      <c r="GT163" s="364"/>
      <c r="GU163" s="364"/>
      <c r="GV163" s="364"/>
      <c r="GW163" s="364"/>
      <c r="GX163" s="364"/>
      <c r="GY163" s="364"/>
      <c r="GZ163" s="364"/>
      <c r="HA163" s="364"/>
      <c r="HB163" s="364"/>
      <c r="HC163" s="364"/>
      <c r="HD163" s="364"/>
      <c r="HE163" s="364"/>
      <c r="HF163" s="364"/>
      <c r="HG163" s="364"/>
      <c r="HH163" s="364"/>
      <c r="HI163" s="364"/>
      <c r="HJ163" s="364"/>
      <c r="HK163" s="364"/>
      <c r="HL163" s="364"/>
      <c r="HM163" s="364"/>
      <c r="HN163" s="364"/>
      <c r="HO163" s="364"/>
      <c r="HP163" s="364"/>
      <c r="HQ163" s="364"/>
      <c r="HR163" s="364"/>
      <c r="HS163" s="364"/>
      <c r="HT163" s="364"/>
      <c r="HU163" s="364"/>
      <c r="HV163" s="364"/>
      <c r="HW163" s="364"/>
      <c r="HX163" s="364"/>
      <c r="HY163" s="364"/>
      <c r="HZ163" s="364"/>
      <c r="IA163" s="364"/>
      <c r="IB163" s="364"/>
      <c r="IC163" s="364"/>
      <c r="ID163" s="364"/>
      <c r="IE163" s="364"/>
      <c r="IF163" s="364"/>
      <c r="IG163" s="364"/>
      <c r="IH163" s="364"/>
      <c r="II163" s="364"/>
      <c r="IJ163" s="364"/>
      <c r="IK163" s="364"/>
      <c r="IL163" s="364"/>
      <c r="IM163" s="364"/>
      <c r="IN163" s="364"/>
      <c r="IO163" s="364"/>
      <c r="IP163" s="364"/>
      <c r="IQ163" s="364"/>
      <c r="IR163" s="364"/>
      <c r="IS163" s="364"/>
      <c r="IT163" s="364"/>
      <c r="IU163" s="364"/>
      <c r="IV163" s="364"/>
      <c r="IW163" s="364"/>
      <c r="IX163" s="364"/>
      <c r="IY163" s="364"/>
      <c r="IZ163" s="364"/>
      <c r="JA163" s="364"/>
      <c r="JB163" s="364"/>
      <c r="JC163" s="364"/>
      <c r="JD163" s="364"/>
      <c r="JE163" s="364"/>
      <c r="JF163" s="364"/>
      <c r="JG163" s="364"/>
      <c r="JH163" s="364"/>
      <c r="JI163" s="364"/>
      <c r="JJ163" s="364"/>
      <c r="JK163" s="364"/>
      <c r="JL163" s="364"/>
      <c r="JM163" s="364"/>
      <c r="JN163" s="364"/>
      <c r="JO163" s="364"/>
      <c r="JP163" s="364"/>
      <c r="JQ163" s="364"/>
      <c r="JR163" s="364"/>
      <c r="JS163" s="364"/>
      <c r="JT163" s="364"/>
      <c r="JU163" s="364"/>
      <c r="JV163" s="364"/>
      <c r="JW163" s="364"/>
      <c r="JX163" s="364"/>
      <c r="JY163" s="364"/>
      <c r="JZ163" s="364"/>
      <c r="KA163" s="364"/>
      <c r="KB163" s="364"/>
      <c r="KC163" s="364"/>
      <c r="KD163" s="364"/>
      <c r="KE163" s="364"/>
      <c r="KF163" s="364"/>
      <c r="KG163" s="364"/>
      <c r="KH163" s="364"/>
      <c r="KI163" s="364"/>
      <c r="KJ163" s="364"/>
      <c r="KK163" s="364"/>
      <c r="KL163" s="364"/>
      <c r="KM163" s="364"/>
      <c r="KN163" s="364"/>
      <c r="KO163" s="364"/>
      <c r="KP163" s="364"/>
      <c r="KQ163" s="364"/>
      <c r="KR163" s="364"/>
      <c r="KS163" s="364"/>
      <c r="KT163" s="364"/>
      <c r="KU163" s="364"/>
      <c r="KV163" s="364"/>
      <c r="KW163" s="364"/>
      <c r="KX163" s="364"/>
      <c r="KY163" s="364"/>
      <c r="KZ163" s="364"/>
      <c r="LA163" s="364"/>
      <c r="LB163" s="364"/>
      <c r="LC163" s="364"/>
      <c r="LD163" s="364"/>
      <c r="LE163" s="364"/>
      <c r="LF163" s="364"/>
      <c r="LG163" s="364"/>
      <c r="LH163" s="364"/>
      <c r="LI163" s="364"/>
      <c r="LJ163" s="364"/>
      <c r="LK163" s="364"/>
      <c r="LL163" s="364"/>
      <c r="LM163" s="364"/>
      <c r="LN163" s="364"/>
      <c r="LO163" s="364"/>
      <c r="LP163" s="364"/>
      <c r="LQ163" s="364"/>
      <c r="LR163" s="364"/>
      <c r="LS163" s="364"/>
      <c r="LT163" s="364"/>
      <c r="LU163" s="364"/>
      <c r="LV163" s="364"/>
      <c r="LW163" s="364"/>
      <c r="LX163" s="364"/>
      <c r="LY163" s="364"/>
      <c r="LZ163" s="364"/>
      <c r="MA163" s="364"/>
      <c r="MB163" s="364"/>
      <c r="MC163" s="364"/>
      <c r="MD163" s="364"/>
      <c r="ME163" s="364"/>
      <c r="MF163" s="364"/>
      <c r="MG163" s="364"/>
      <c r="MH163" s="364"/>
      <c r="MI163" s="364"/>
      <c r="MJ163" s="364"/>
      <c r="MK163" s="364"/>
      <c r="ML163" s="364"/>
      <c r="MM163" s="364"/>
      <c r="MN163" s="364"/>
      <c r="MO163" s="364"/>
      <c r="MP163" s="364"/>
      <c r="MQ163" s="364"/>
      <c r="MR163" s="364"/>
      <c r="MS163" s="364"/>
      <c r="MT163" s="364"/>
      <c r="MU163" s="364"/>
      <c r="MV163" s="364"/>
      <c r="MW163" s="364"/>
      <c r="MX163" s="364"/>
      <c r="MY163" s="364"/>
      <c r="MZ163" s="364"/>
      <c r="NA163" s="364"/>
      <c r="NB163" s="364"/>
      <c r="NC163" s="364"/>
      <c r="ND163" s="364"/>
      <c r="NE163" s="364"/>
      <c r="NF163" s="364"/>
      <c r="NG163" s="364"/>
      <c r="NH163" s="364"/>
      <c r="NI163" s="364"/>
      <c r="NJ163" s="364"/>
      <c r="NK163" s="364"/>
      <c r="NL163" s="364"/>
      <c r="NM163" s="364"/>
      <c r="NN163" s="364"/>
      <c r="NO163" s="364"/>
      <c r="NP163" s="364"/>
      <c r="NQ163" s="364"/>
      <c r="NR163" s="364"/>
      <c r="NS163" s="364"/>
      <c r="NT163" s="364"/>
      <c r="NU163" s="364"/>
      <c r="NV163" s="364"/>
      <c r="NW163" s="364"/>
      <c r="NX163" s="364"/>
      <c r="NY163" s="364"/>
      <c r="NZ163" s="364"/>
      <c r="OA163" s="364"/>
      <c r="OB163" s="364"/>
      <c r="OC163" s="364"/>
      <c r="OD163" s="364"/>
      <c r="OE163" s="364"/>
      <c r="OF163" s="364"/>
      <c r="OG163" s="364"/>
      <c r="OH163" s="364"/>
      <c r="OI163" s="364"/>
      <c r="OJ163" s="364"/>
      <c r="OK163" s="364"/>
      <c r="OL163" s="364"/>
      <c r="OM163" s="364"/>
      <c r="ON163" s="364"/>
      <c r="OO163" s="364"/>
      <c r="OP163" s="364"/>
      <c r="OQ163" s="364"/>
      <c r="OR163" s="364"/>
      <c r="OS163" s="364"/>
      <c r="OT163" s="364"/>
      <c r="OU163" s="364"/>
      <c r="OV163" s="364"/>
      <c r="OW163" s="364"/>
      <c r="OX163" s="364"/>
      <c r="OY163" s="364"/>
      <c r="OZ163" s="364"/>
      <c r="PA163" s="364"/>
      <c r="PB163" s="364"/>
      <c r="PC163" s="364"/>
      <c r="PD163" s="364"/>
      <c r="PE163" s="364"/>
      <c r="PF163" s="364"/>
      <c r="PG163" s="364"/>
      <c r="PH163" s="364"/>
      <c r="PI163" s="364"/>
      <c r="PJ163" s="364"/>
      <c r="PK163" s="364"/>
      <c r="PL163" s="364"/>
      <c r="PM163" s="364"/>
    </row>
    <row r="164" spans="1:429" ht="15">
      <c r="A164" s="365" t="s">
        <v>731</v>
      </c>
      <c r="B164" s="364">
        <f t="shared" ref="B164:AF164" si="187">SUM(B165:B229)</f>
        <v>0</v>
      </c>
      <c r="C164" s="364">
        <f t="shared" si="187"/>
        <v>0</v>
      </c>
      <c r="D164" s="364">
        <f t="shared" si="187"/>
        <v>0</v>
      </c>
      <c r="E164" s="364">
        <f t="shared" si="187"/>
        <v>0</v>
      </c>
      <c r="F164" s="364">
        <f t="shared" si="187"/>
        <v>0</v>
      </c>
      <c r="G164" s="364">
        <f t="shared" si="187"/>
        <v>0</v>
      </c>
      <c r="H164" s="364">
        <f t="shared" si="187"/>
        <v>0</v>
      </c>
      <c r="I164" s="364">
        <f t="shared" si="187"/>
        <v>0</v>
      </c>
      <c r="J164" s="364">
        <f t="shared" si="187"/>
        <v>0</v>
      </c>
      <c r="K164" s="364">
        <f t="shared" si="187"/>
        <v>0</v>
      </c>
      <c r="L164" s="364">
        <f t="shared" si="187"/>
        <v>0</v>
      </c>
      <c r="M164" s="364">
        <f t="shared" si="187"/>
        <v>0</v>
      </c>
      <c r="N164" s="364">
        <f t="shared" si="187"/>
        <v>0</v>
      </c>
      <c r="O164" s="364">
        <f t="shared" si="187"/>
        <v>0</v>
      </c>
      <c r="P164" s="364">
        <f t="shared" si="187"/>
        <v>0</v>
      </c>
      <c r="Q164" s="364">
        <f t="shared" si="187"/>
        <v>0</v>
      </c>
      <c r="R164" s="364">
        <f t="shared" si="187"/>
        <v>0</v>
      </c>
      <c r="S164" s="364">
        <f t="shared" si="187"/>
        <v>0</v>
      </c>
      <c r="T164" s="364">
        <f t="shared" si="187"/>
        <v>6.2204700000000002E-2</v>
      </c>
      <c r="U164" s="364">
        <f t="shared" si="187"/>
        <v>3.1262999999999998E-3</v>
      </c>
      <c r="V164" s="364">
        <f t="shared" si="187"/>
        <v>1.1607E-3</v>
      </c>
      <c r="W164" s="364">
        <f t="shared" si="187"/>
        <v>4.5288899999999993E-2</v>
      </c>
      <c r="X164" s="364">
        <f t="shared" si="187"/>
        <v>3.1050000000000001E-4</v>
      </c>
      <c r="Y164" s="364">
        <f t="shared" si="187"/>
        <v>1.21572E-2</v>
      </c>
      <c r="Z164" s="364">
        <f t="shared" si="187"/>
        <v>4.8441000000000005E-3</v>
      </c>
      <c r="AA164" s="364">
        <f t="shared" si="187"/>
        <v>0.41213070000000002</v>
      </c>
      <c r="AB164" s="364">
        <f t="shared" si="187"/>
        <v>0</v>
      </c>
      <c r="AC164" s="364">
        <f t="shared" si="187"/>
        <v>9.9719999999999995E-4</v>
      </c>
      <c r="AD164" s="364">
        <f t="shared" si="187"/>
        <v>0</v>
      </c>
      <c r="AE164" s="364">
        <f t="shared" si="187"/>
        <v>0</v>
      </c>
      <c r="AF164" s="364">
        <f t="shared" si="187"/>
        <v>0</v>
      </c>
      <c r="AG164" s="364"/>
      <c r="AH164" s="364">
        <f t="shared" ref="AH164:CS164" si="188">SUM(AH165:AH229)</f>
        <v>0</v>
      </c>
      <c r="AI164" s="364">
        <f t="shared" si="188"/>
        <v>0</v>
      </c>
      <c r="AJ164" s="364">
        <f t="shared" si="188"/>
        <v>0</v>
      </c>
      <c r="AK164" s="364">
        <f t="shared" si="188"/>
        <v>0</v>
      </c>
      <c r="AL164" s="364">
        <f t="shared" si="188"/>
        <v>0</v>
      </c>
      <c r="AM164" s="364">
        <f t="shared" si="188"/>
        <v>0</v>
      </c>
      <c r="AN164" s="364">
        <f t="shared" si="188"/>
        <v>0</v>
      </c>
      <c r="AO164" s="364">
        <f t="shared" si="188"/>
        <v>0</v>
      </c>
      <c r="AP164" s="364">
        <f t="shared" si="188"/>
        <v>0</v>
      </c>
      <c r="AQ164" s="364">
        <f t="shared" si="188"/>
        <v>0</v>
      </c>
      <c r="AR164" s="364">
        <f t="shared" si="188"/>
        <v>0</v>
      </c>
      <c r="AS164" s="364">
        <f t="shared" si="188"/>
        <v>0</v>
      </c>
      <c r="AT164" s="364">
        <f t="shared" si="188"/>
        <v>0</v>
      </c>
      <c r="AU164" s="364">
        <f t="shared" si="188"/>
        <v>0</v>
      </c>
      <c r="AV164" s="364">
        <f t="shared" si="188"/>
        <v>0</v>
      </c>
      <c r="AW164" s="364">
        <f t="shared" si="188"/>
        <v>0</v>
      </c>
      <c r="AX164" s="364">
        <f t="shared" si="188"/>
        <v>0</v>
      </c>
      <c r="AY164" s="364">
        <f t="shared" si="188"/>
        <v>0</v>
      </c>
      <c r="AZ164" s="364">
        <f t="shared" si="188"/>
        <v>0</v>
      </c>
      <c r="BA164" s="364">
        <f t="shared" si="188"/>
        <v>0</v>
      </c>
      <c r="BB164" s="364">
        <f t="shared" si="188"/>
        <v>0</v>
      </c>
      <c r="BC164" s="364">
        <f t="shared" si="188"/>
        <v>0</v>
      </c>
      <c r="BD164" s="364">
        <f t="shared" si="188"/>
        <v>0</v>
      </c>
      <c r="BE164" s="364">
        <f t="shared" si="188"/>
        <v>0</v>
      </c>
      <c r="BF164" s="364">
        <f t="shared" si="188"/>
        <v>0</v>
      </c>
      <c r="BG164" s="364">
        <f t="shared" si="188"/>
        <v>0</v>
      </c>
      <c r="BH164" s="364">
        <f t="shared" si="188"/>
        <v>0</v>
      </c>
      <c r="BI164" s="364">
        <f t="shared" si="188"/>
        <v>0</v>
      </c>
      <c r="BJ164" s="364">
        <f t="shared" si="188"/>
        <v>0</v>
      </c>
      <c r="BK164" s="364">
        <f t="shared" si="188"/>
        <v>0</v>
      </c>
      <c r="BL164" s="364">
        <f t="shared" si="188"/>
        <v>0</v>
      </c>
      <c r="BM164" s="364">
        <f t="shared" si="188"/>
        <v>0</v>
      </c>
      <c r="BN164" s="364">
        <f t="shared" si="188"/>
        <v>0</v>
      </c>
      <c r="BO164" s="364">
        <f t="shared" si="188"/>
        <v>0</v>
      </c>
      <c r="BP164" s="364">
        <f t="shared" si="188"/>
        <v>0</v>
      </c>
      <c r="BQ164" s="364">
        <f t="shared" si="188"/>
        <v>0</v>
      </c>
      <c r="BR164" s="364">
        <f t="shared" si="188"/>
        <v>0</v>
      </c>
      <c r="BS164" s="364">
        <f t="shared" si="188"/>
        <v>0</v>
      </c>
      <c r="BT164" s="364">
        <f t="shared" si="188"/>
        <v>0</v>
      </c>
      <c r="BU164" s="364">
        <f t="shared" si="188"/>
        <v>0</v>
      </c>
      <c r="BV164" s="364">
        <f t="shared" si="188"/>
        <v>0</v>
      </c>
      <c r="BW164" s="364">
        <f t="shared" si="188"/>
        <v>0</v>
      </c>
      <c r="BX164" s="364">
        <f t="shared" si="188"/>
        <v>0</v>
      </c>
      <c r="BY164" s="364">
        <f t="shared" si="188"/>
        <v>0</v>
      </c>
      <c r="BZ164" s="364">
        <f t="shared" si="188"/>
        <v>0</v>
      </c>
      <c r="CA164" s="364">
        <f t="shared" si="188"/>
        <v>0</v>
      </c>
      <c r="CB164" s="364">
        <f t="shared" si="188"/>
        <v>0</v>
      </c>
      <c r="CC164" s="364">
        <f t="shared" si="188"/>
        <v>0</v>
      </c>
      <c r="CD164" s="364">
        <f t="shared" si="188"/>
        <v>0</v>
      </c>
      <c r="CE164" s="364">
        <f t="shared" si="188"/>
        <v>0</v>
      </c>
      <c r="CF164" s="364">
        <f t="shared" si="188"/>
        <v>0</v>
      </c>
      <c r="CG164" s="364">
        <f t="shared" si="188"/>
        <v>0</v>
      </c>
      <c r="CH164" s="364">
        <f t="shared" si="188"/>
        <v>0</v>
      </c>
      <c r="CI164" s="364">
        <f t="shared" si="188"/>
        <v>0</v>
      </c>
      <c r="CJ164" s="364">
        <f t="shared" si="188"/>
        <v>0</v>
      </c>
      <c r="CK164" s="364">
        <f t="shared" si="188"/>
        <v>0</v>
      </c>
      <c r="CL164" s="364">
        <f t="shared" si="188"/>
        <v>0</v>
      </c>
      <c r="CM164" s="364">
        <f t="shared" si="188"/>
        <v>0</v>
      </c>
      <c r="CN164" s="364">
        <f t="shared" si="188"/>
        <v>0</v>
      </c>
      <c r="CO164" s="364">
        <f t="shared" si="188"/>
        <v>0</v>
      </c>
      <c r="CP164" s="364">
        <f t="shared" si="188"/>
        <v>0</v>
      </c>
      <c r="CQ164" s="364">
        <f t="shared" si="188"/>
        <v>0</v>
      </c>
      <c r="CR164" s="364">
        <f t="shared" si="188"/>
        <v>0</v>
      </c>
      <c r="CS164" s="364">
        <f t="shared" si="188"/>
        <v>0</v>
      </c>
      <c r="CT164" s="364">
        <f t="shared" ref="CT164:FE164" si="189">SUM(CT165:CT229)</f>
        <v>0</v>
      </c>
      <c r="CU164" s="364">
        <f t="shared" si="189"/>
        <v>0</v>
      </c>
      <c r="CV164" s="364">
        <f t="shared" si="189"/>
        <v>0</v>
      </c>
      <c r="CW164" s="364">
        <f t="shared" si="189"/>
        <v>0</v>
      </c>
      <c r="CX164" s="364">
        <f t="shared" si="189"/>
        <v>0</v>
      </c>
      <c r="CY164" s="364">
        <f t="shared" si="189"/>
        <v>0</v>
      </c>
      <c r="CZ164" s="364">
        <f t="shared" si="189"/>
        <v>0</v>
      </c>
      <c r="DA164" s="364">
        <f t="shared" si="189"/>
        <v>0</v>
      </c>
      <c r="DB164" s="364">
        <f t="shared" si="189"/>
        <v>0</v>
      </c>
      <c r="DC164" s="364">
        <f t="shared" si="189"/>
        <v>0</v>
      </c>
      <c r="DD164" s="364">
        <f t="shared" si="189"/>
        <v>0</v>
      </c>
      <c r="DE164" s="364">
        <f t="shared" si="189"/>
        <v>0</v>
      </c>
      <c r="DF164" s="364">
        <f t="shared" si="189"/>
        <v>0</v>
      </c>
      <c r="DG164" s="364">
        <f t="shared" si="189"/>
        <v>0</v>
      </c>
      <c r="DH164" s="364">
        <f t="shared" si="189"/>
        <v>0</v>
      </c>
      <c r="DI164" s="364">
        <f t="shared" si="189"/>
        <v>0</v>
      </c>
      <c r="DJ164" s="364">
        <f t="shared" si="189"/>
        <v>0</v>
      </c>
      <c r="DK164" s="364">
        <f t="shared" si="189"/>
        <v>0</v>
      </c>
      <c r="DL164" s="364">
        <f t="shared" si="189"/>
        <v>0</v>
      </c>
      <c r="DM164" s="364">
        <f t="shared" si="189"/>
        <v>0</v>
      </c>
      <c r="DN164" s="364">
        <f t="shared" si="189"/>
        <v>0</v>
      </c>
      <c r="DO164" s="364">
        <f t="shared" si="189"/>
        <v>0</v>
      </c>
      <c r="DP164" s="364">
        <f t="shared" si="189"/>
        <v>0</v>
      </c>
      <c r="DQ164" s="364">
        <f t="shared" si="189"/>
        <v>0</v>
      </c>
      <c r="DR164" s="364">
        <f t="shared" si="189"/>
        <v>0</v>
      </c>
      <c r="DS164" s="364">
        <f t="shared" si="189"/>
        <v>0</v>
      </c>
      <c r="DT164" s="364">
        <f t="shared" si="189"/>
        <v>0</v>
      </c>
      <c r="DU164" s="364">
        <f t="shared" si="189"/>
        <v>0</v>
      </c>
      <c r="DV164" s="364">
        <f t="shared" si="189"/>
        <v>0</v>
      </c>
      <c r="DW164" s="364">
        <f t="shared" si="189"/>
        <v>0</v>
      </c>
      <c r="DX164" s="364">
        <f t="shared" si="189"/>
        <v>0</v>
      </c>
      <c r="DY164" s="364">
        <f t="shared" si="189"/>
        <v>0</v>
      </c>
      <c r="DZ164" s="364">
        <f t="shared" si="189"/>
        <v>0</v>
      </c>
      <c r="EA164" s="364">
        <f t="shared" si="189"/>
        <v>0</v>
      </c>
      <c r="EB164" s="364">
        <f t="shared" si="189"/>
        <v>0</v>
      </c>
      <c r="EC164" s="364">
        <f t="shared" si="189"/>
        <v>0</v>
      </c>
      <c r="ED164" s="364">
        <f t="shared" si="189"/>
        <v>0</v>
      </c>
      <c r="EE164" s="364">
        <f t="shared" si="189"/>
        <v>0</v>
      </c>
      <c r="EF164" s="364">
        <f t="shared" si="189"/>
        <v>0</v>
      </c>
      <c r="EG164" s="364">
        <f t="shared" si="189"/>
        <v>0</v>
      </c>
      <c r="EH164" s="364">
        <f t="shared" si="189"/>
        <v>0</v>
      </c>
      <c r="EI164" s="364">
        <f t="shared" si="189"/>
        <v>0</v>
      </c>
      <c r="EJ164" s="364">
        <f t="shared" si="189"/>
        <v>0</v>
      </c>
      <c r="EK164" s="364">
        <f t="shared" si="189"/>
        <v>0</v>
      </c>
      <c r="EL164" s="364">
        <f t="shared" si="189"/>
        <v>0</v>
      </c>
      <c r="EM164" s="364">
        <f t="shared" si="189"/>
        <v>0</v>
      </c>
      <c r="EN164" s="364">
        <f t="shared" si="189"/>
        <v>0</v>
      </c>
      <c r="EO164" s="364">
        <f t="shared" si="189"/>
        <v>0</v>
      </c>
      <c r="EP164" s="364">
        <f t="shared" si="189"/>
        <v>0</v>
      </c>
      <c r="EQ164" s="364">
        <f t="shared" si="189"/>
        <v>0</v>
      </c>
      <c r="ER164" s="364">
        <f t="shared" si="189"/>
        <v>0</v>
      </c>
      <c r="ES164" s="364">
        <f t="shared" si="189"/>
        <v>0</v>
      </c>
      <c r="ET164" s="364">
        <f t="shared" si="189"/>
        <v>0</v>
      </c>
      <c r="EU164" s="364">
        <f t="shared" si="189"/>
        <v>0</v>
      </c>
      <c r="EV164" s="364">
        <f t="shared" si="189"/>
        <v>0</v>
      </c>
      <c r="EW164" s="364">
        <f t="shared" si="189"/>
        <v>0</v>
      </c>
      <c r="EX164" s="364">
        <f t="shared" si="189"/>
        <v>0</v>
      </c>
      <c r="EY164" s="364">
        <f t="shared" si="189"/>
        <v>0</v>
      </c>
      <c r="EZ164" s="364">
        <f t="shared" si="189"/>
        <v>0</v>
      </c>
      <c r="FA164" s="364">
        <f t="shared" si="189"/>
        <v>0</v>
      </c>
      <c r="FB164" s="364">
        <f t="shared" si="189"/>
        <v>0</v>
      </c>
      <c r="FC164" s="364">
        <f t="shared" si="189"/>
        <v>0</v>
      </c>
      <c r="FD164" s="364">
        <f t="shared" si="189"/>
        <v>0</v>
      </c>
      <c r="FE164" s="364">
        <f t="shared" si="189"/>
        <v>0</v>
      </c>
      <c r="FF164" s="364">
        <f t="shared" ref="FF164:HQ164" si="190">SUM(FF165:FF229)</f>
        <v>0</v>
      </c>
      <c r="FG164" s="364">
        <f t="shared" si="190"/>
        <v>0</v>
      </c>
      <c r="FH164" s="364">
        <f t="shared" si="190"/>
        <v>0</v>
      </c>
      <c r="FI164" s="364">
        <f t="shared" si="190"/>
        <v>0</v>
      </c>
      <c r="FJ164" s="364">
        <f t="shared" si="190"/>
        <v>0</v>
      </c>
      <c r="FK164" s="364">
        <f t="shared" si="190"/>
        <v>0</v>
      </c>
      <c r="FL164" s="364">
        <f t="shared" si="190"/>
        <v>0</v>
      </c>
      <c r="FM164" s="364">
        <f t="shared" si="190"/>
        <v>0</v>
      </c>
      <c r="FN164" s="364">
        <f t="shared" si="190"/>
        <v>0</v>
      </c>
      <c r="FO164" s="364">
        <f t="shared" si="190"/>
        <v>0</v>
      </c>
      <c r="FP164" s="364">
        <f t="shared" si="190"/>
        <v>0</v>
      </c>
      <c r="FQ164" s="364">
        <f t="shared" si="190"/>
        <v>0</v>
      </c>
      <c r="FR164" s="364">
        <f t="shared" si="190"/>
        <v>0</v>
      </c>
      <c r="FS164" s="364">
        <f t="shared" si="190"/>
        <v>0</v>
      </c>
      <c r="FT164" s="364">
        <f t="shared" si="190"/>
        <v>0</v>
      </c>
      <c r="FU164" s="364">
        <f t="shared" si="190"/>
        <v>0</v>
      </c>
      <c r="FV164" s="364">
        <f t="shared" si="190"/>
        <v>0</v>
      </c>
      <c r="FW164" s="364">
        <f t="shared" si="190"/>
        <v>0</v>
      </c>
      <c r="FX164" s="364">
        <f t="shared" si="190"/>
        <v>0</v>
      </c>
      <c r="FY164" s="364">
        <f t="shared" si="190"/>
        <v>0</v>
      </c>
      <c r="FZ164" s="364">
        <f t="shared" si="190"/>
        <v>0</v>
      </c>
      <c r="GA164" s="364">
        <f t="shared" si="190"/>
        <v>0</v>
      </c>
      <c r="GB164" s="364">
        <f t="shared" si="190"/>
        <v>0</v>
      </c>
      <c r="GC164" s="364">
        <f t="shared" si="190"/>
        <v>0</v>
      </c>
      <c r="GD164" s="364">
        <f t="shared" si="190"/>
        <v>0</v>
      </c>
      <c r="GE164" s="364">
        <f t="shared" si="190"/>
        <v>0</v>
      </c>
      <c r="GF164" s="364">
        <f t="shared" si="190"/>
        <v>0</v>
      </c>
      <c r="GG164" s="364">
        <f t="shared" si="190"/>
        <v>0</v>
      </c>
      <c r="GH164" s="364">
        <f t="shared" si="190"/>
        <v>0</v>
      </c>
      <c r="GI164" s="364">
        <f t="shared" si="190"/>
        <v>0</v>
      </c>
      <c r="GJ164" s="364">
        <f t="shared" si="190"/>
        <v>0</v>
      </c>
      <c r="GK164" s="364">
        <f t="shared" si="190"/>
        <v>0</v>
      </c>
      <c r="GL164" s="364">
        <f t="shared" si="190"/>
        <v>0</v>
      </c>
      <c r="GM164" s="364">
        <f t="shared" si="190"/>
        <v>0</v>
      </c>
      <c r="GN164" s="364">
        <f t="shared" si="190"/>
        <v>0</v>
      </c>
      <c r="GO164" s="364">
        <f t="shared" si="190"/>
        <v>0</v>
      </c>
      <c r="GP164" s="364">
        <f t="shared" si="190"/>
        <v>0</v>
      </c>
      <c r="GQ164" s="364">
        <f t="shared" si="190"/>
        <v>0</v>
      </c>
      <c r="GR164" s="364">
        <f t="shared" si="190"/>
        <v>0</v>
      </c>
      <c r="GS164" s="364">
        <f t="shared" si="190"/>
        <v>0</v>
      </c>
      <c r="GT164" s="364">
        <f t="shared" si="190"/>
        <v>0</v>
      </c>
      <c r="GU164" s="364">
        <f t="shared" si="190"/>
        <v>0</v>
      </c>
      <c r="GV164" s="364">
        <f t="shared" si="190"/>
        <v>0</v>
      </c>
      <c r="GW164" s="364">
        <f t="shared" si="190"/>
        <v>0</v>
      </c>
      <c r="GX164" s="364">
        <f t="shared" si="190"/>
        <v>0</v>
      </c>
      <c r="GY164" s="364">
        <f t="shared" si="190"/>
        <v>0</v>
      </c>
      <c r="GZ164" s="364">
        <f t="shared" si="190"/>
        <v>0</v>
      </c>
      <c r="HA164" s="364">
        <f t="shared" si="190"/>
        <v>0</v>
      </c>
      <c r="HB164" s="364">
        <f t="shared" si="190"/>
        <v>0</v>
      </c>
      <c r="HC164" s="364">
        <f t="shared" si="190"/>
        <v>0</v>
      </c>
      <c r="HD164" s="364">
        <f t="shared" si="190"/>
        <v>0</v>
      </c>
      <c r="HE164" s="364">
        <f t="shared" si="190"/>
        <v>0</v>
      </c>
      <c r="HF164" s="364">
        <f t="shared" si="190"/>
        <v>0</v>
      </c>
      <c r="HG164" s="364">
        <f t="shared" si="190"/>
        <v>0</v>
      </c>
      <c r="HH164" s="364">
        <f t="shared" si="190"/>
        <v>0</v>
      </c>
      <c r="HI164" s="364">
        <f t="shared" si="190"/>
        <v>0</v>
      </c>
      <c r="HJ164" s="364">
        <f t="shared" si="190"/>
        <v>0</v>
      </c>
      <c r="HK164" s="364">
        <f t="shared" si="190"/>
        <v>0</v>
      </c>
      <c r="HL164" s="364">
        <f t="shared" si="190"/>
        <v>0</v>
      </c>
      <c r="HM164" s="364">
        <f t="shared" si="190"/>
        <v>0</v>
      </c>
      <c r="HN164" s="364">
        <f t="shared" si="190"/>
        <v>0</v>
      </c>
      <c r="HO164" s="364">
        <f t="shared" si="190"/>
        <v>0</v>
      </c>
      <c r="HP164" s="364">
        <f t="shared" si="190"/>
        <v>0</v>
      </c>
      <c r="HQ164" s="364">
        <f t="shared" si="190"/>
        <v>0</v>
      </c>
      <c r="HR164" s="364">
        <f t="shared" ref="HR164:KC164" si="191">SUM(HR165:HR229)</f>
        <v>0</v>
      </c>
      <c r="HS164" s="364">
        <f t="shared" si="191"/>
        <v>0</v>
      </c>
      <c r="HT164" s="364">
        <f t="shared" si="191"/>
        <v>0</v>
      </c>
      <c r="HU164" s="364">
        <f t="shared" si="191"/>
        <v>0</v>
      </c>
      <c r="HV164" s="364">
        <f t="shared" si="191"/>
        <v>0</v>
      </c>
      <c r="HW164" s="364">
        <f t="shared" si="191"/>
        <v>0</v>
      </c>
      <c r="HX164" s="364">
        <f t="shared" si="191"/>
        <v>0</v>
      </c>
      <c r="HY164" s="364">
        <f t="shared" si="191"/>
        <v>0</v>
      </c>
      <c r="HZ164" s="364">
        <f t="shared" si="191"/>
        <v>0</v>
      </c>
      <c r="IA164" s="364">
        <f t="shared" si="191"/>
        <v>0</v>
      </c>
      <c r="IB164" s="364">
        <f t="shared" si="191"/>
        <v>0</v>
      </c>
      <c r="IC164" s="364">
        <f t="shared" si="191"/>
        <v>0</v>
      </c>
      <c r="ID164" s="364">
        <f t="shared" si="191"/>
        <v>0</v>
      </c>
      <c r="IE164" s="364">
        <f t="shared" si="191"/>
        <v>0</v>
      </c>
      <c r="IF164" s="364">
        <f t="shared" si="191"/>
        <v>0</v>
      </c>
      <c r="IG164" s="364">
        <f t="shared" si="191"/>
        <v>0</v>
      </c>
      <c r="IH164" s="364">
        <f t="shared" si="191"/>
        <v>0</v>
      </c>
      <c r="II164" s="364">
        <f t="shared" si="191"/>
        <v>0</v>
      </c>
      <c r="IJ164" s="364">
        <f t="shared" si="191"/>
        <v>0</v>
      </c>
      <c r="IK164" s="364">
        <f t="shared" si="191"/>
        <v>0</v>
      </c>
      <c r="IL164" s="364">
        <f t="shared" si="191"/>
        <v>0</v>
      </c>
      <c r="IM164" s="364">
        <f t="shared" si="191"/>
        <v>0</v>
      </c>
      <c r="IN164" s="364">
        <f t="shared" si="191"/>
        <v>0</v>
      </c>
      <c r="IO164" s="364">
        <f t="shared" si="191"/>
        <v>0</v>
      </c>
      <c r="IP164" s="364">
        <f t="shared" si="191"/>
        <v>0</v>
      </c>
      <c r="IQ164" s="364">
        <f t="shared" si="191"/>
        <v>0</v>
      </c>
      <c r="IR164" s="364">
        <f t="shared" si="191"/>
        <v>0</v>
      </c>
      <c r="IS164" s="364">
        <f t="shared" si="191"/>
        <v>0</v>
      </c>
      <c r="IT164" s="364">
        <f t="shared" si="191"/>
        <v>0</v>
      </c>
      <c r="IU164" s="364">
        <f t="shared" si="191"/>
        <v>30</v>
      </c>
      <c r="IV164" s="364">
        <f t="shared" si="191"/>
        <v>0</v>
      </c>
      <c r="IW164" s="364">
        <f t="shared" si="191"/>
        <v>32.115000000000002</v>
      </c>
      <c r="IX164" s="364">
        <f t="shared" si="191"/>
        <v>0</v>
      </c>
      <c r="IY164" s="364">
        <f t="shared" si="191"/>
        <v>8.3999999999999995E-3</v>
      </c>
      <c r="IZ164" s="364">
        <f t="shared" si="191"/>
        <v>0</v>
      </c>
      <c r="JA164" s="364">
        <f t="shared" si="191"/>
        <v>8.1299999999999997E-2</v>
      </c>
      <c r="JB164" s="364">
        <f t="shared" si="191"/>
        <v>0</v>
      </c>
      <c r="JC164" s="364">
        <f t="shared" si="191"/>
        <v>1.8</v>
      </c>
      <c r="JD164" s="364">
        <f t="shared" si="191"/>
        <v>0</v>
      </c>
      <c r="JE164" s="364">
        <f t="shared" si="191"/>
        <v>0.24479999999999999</v>
      </c>
      <c r="JF164" s="364">
        <f t="shared" si="191"/>
        <v>1.0814999999999999</v>
      </c>
      <c r="JG164" s="364">
        <f t="shared" si="191"/>
        <v>0</v>
      </c>
      <c r="JH164" s="364">
        <f t="shared" si="191"/>
        <v>0</v>
      </c>
      <c r="JI164" s="364">
        <f t="shared" si="191"/>
        <v>0</v>
      </c>
      <c r="JJ164" s="364">
        <f t="shared" si="191"/>
        <v>0</v>
      </c>
      <c r="JK164" s="364">
        <f t="shared" si="191"/>
        <v>0</v>
      </c>
      <c r="JL164" s="364">
        <f t="shared" si="191"/>
        <v>0</v>
      </c>
      <c r="JM164" s="364">
        <f t="shared" si="191"/>
        <v>0</v>
      </c>
      <c r="JN164" s="364">
        <f t="shared" si="191"/>
        <v>0</v>
      </c>
      <c r="JO164" s="364">
        <f t="shared" si="191"/>
        <v>0</v>
      </c>
      <c r="JP164" s="364">
        <f t="shared" si="191"/>
        <v>0.74429999999999996</v>
      </c>
      <c r="JQ164" s="364">
        <f t="shared" si="191"/>
        <v>0</v>
      </c>
      <c r="JR164" s="364">
        <f t="shared" si="191"/>
        <v>0</v>
      </c>
      <c r="JS164" s="364">
        <f t="shared" si="191"/>
        <v>0.19589999999999999</v>
      </c>
      <c r="JT164" s="364">
        <f t="shared" si="191"/>
        <v>0</v>
      </c>
      <c r="JU164" s="364">
        <f t="shared" si="191"/>
        <v>0</v>
      </c>
      <c r="JV164" s="364">
        <f t="shared" si="191"/>
        <v>3.9899999999999998E-2</v>
      </c>
      <c r="JW164" s="364">
        <f t="shared" si="191"/>
        <v>0</v>
      </c>
      <c r="JX164" s="364">
        <f t="shared" si="191"/>
        <v>0</v>
      </c>
      <c r="JY164" s="364">
        <f t="shared" si="191"/>
        <v>0.18059999999999998</v>
      </c>
      <c r="JZ164" s="364">
        <f t="shared" si="191"/>
        <v>0</v>
      </c>
      <c r="KA164" s="364">
        <f t="shared" si="191"/>
        <v>0</v>
      </c>
      <c r="KB164" s="364">
        <f t="shared" si="191"/>
        <v>0</v>
      </c>
      <c r="KC164" s="364">
        <f t="shared" si="191"/>
        <v>0</v>
      </c>
      <c r="KD164" s="364">
        <f t="shared" ref="KD164:MO164" si="192">SUM(KD165:KD229)</f>
        <v>0</v>
      </c>
      <c r="KE164" s="364">
        <f t="shared" si="192"/>
        <v>0.2586</v>
      </c>
      <c r="KF164" s="364">
        <f t="shared" si="192"/>
        <v>0</v>
      </c>
      <c r="KG164" s="364">
        <f t="shared" si="192"/>
        <v>0</v>
      </c>
      <c r="KH164" s="364">
        <f t="shared" si="192"/>
        <v>19.2</v>
      </c>
      <c r="KI164" s="364">
        <f t="shared" si="192"/>
        <v>0</v>
      </c>
      <c r="KJ164" s="364">
        <f t="shared" si="192"/>
        <v>2.3099999999999999E-2</v>
      </c>
      <c r="KK164" s="364">
        <f t="shared" si="192"/>
        <v>25.807200000000002</v>
      </c>
      <c r="KL164" s="364">
        <f t="shared" si="192"/>
        <v>0.22889999999999999</v>
      </c>
      <c r="KM164" s="364">
        <f t="shared" si="192"/>
        <v>2.1000000000000001E-2</v>
      </c>
      <c r="KN164" s="364">
        <f t="shared" si="192"/>
        <v>0</v>
      </c>
      <c r="KO164" s="364">
        <f t="shared" si="192"/>
        <v>0</v>
      </c>
      <c r="KP164" s="364">
        <f t="shared" si="192"/>
        <v>0</v>
      </c>
      <c r="KQ164" s="364">
        <f t="shared" si="192"/>
        <v>0</v>
      </c>
      <c r="KR164" s="364">
        <f t="shared" si="192"/>
        <v>6.0600000000000001E-2</v>
      </c>
      <c r="KS164" s="364">
        <f t="shared" si="192"/>
        <v>0</v>
      </c>
      <c r="KT164" s="364">
        <f t="shared" si="192"/>
        <v>0</v>
      </c>
      <c r="KU164" s="364">
        <f t="shared" si="192"/>
        <v>0</v>
      </c>
      <c r="KV164" s="364">
        <f t="shared" si="192"/>
        <v>0</v>
      </c>
      <c r="KW164" s="364">
        <f t="shared" si="192"/>
        <v>0</v>
      </c>
      <c r="KX164" s="364">
        <f t="shared" si="192"/>
        <v>0.68159999999999998</v>
      </c>
      <c r="KY164" s="364">
        <f t="shared" si="192"/>
        <v>0</v>
      </c>
      <c r="KZ164" s="364">
        <f t="shared" si="192"/>
        <v>0</v>
      </c>
      <c r="LA164" s="364">
        <f t="shared" si="192"/>
        <v>0</v>
      </c>
      <c r="LB164" s="364">
        <f t="shared" si="192"/>
        <v>0</v>
      </c>
      <c r="LC164" s="364">
        <f t="shared" si="192"/>
        <v>0</v>
      </c>
      <c r="LD164" s="364">
        <f t="shared" si="192"/>
        <v>0</v>
      </c>
      <c r="LE164" s="364">
        <f t="shared" si="192"/>
        <v>11.4756</v>
      </c>
      <c r="LF164" s="364">
        <f t="shared" si="192"/>
        <v>0</v>
      </c>
      <c r="LG164" s="364">
        <f t="shared" si="192"/>
        <v>0</v>
      </c>
      <c r="LH164" s="364">
        <f t="shared" si="192"/>
        <v>0</v>
      </c>
      <c r="LI164" s="364">
        <f t="shared" si="192"/>
        <v>0</v>
      </c>
      <c r="LJ164" s="364">
        <f t="shared" si="192"/>
        <v>0</v>
      </c>
      <c r="LK164" s="364">
        <f t="shared" si="192"/>
        <v>0</v>
      </c>
      <c r="LL164" s="364">
        <f t="shared" si="192"/>
        <v>0</v>
      </c>
      <c r="LM164" s="364">
        <f t="shared" si="192"/>
        <v>0</v>
      </c>
      <c r="LN164" s="364">
        <f t="shared" si="192"/>
        <v>0</v>
      </c>
      <c r="LO164" s="364">
        <f t="shared" si="192"/>
        <v>4.8441000000000001</v>
      </c>
      <c r="LP164" s="364">
        <f t="shared" si="192"/>
        <v>0</v>
      </c>
      <c r="LQ164" s="364">
        <f t="shared" si="192"/>
        <v>0</v>
      </c>
      <c r="LR164" s="364">
        <f t="shared" si="192"/>
        <v>0</v>
      </c>
      <c r="LS164" s="364">
        <f t="shared" si="192"/>
        <v>0</v>
      </c>
      <c r="LT164" s="364">
        <f t="shared" si="192"/>
        <v>0</v>
      </c>
      <c r="LU164" s="364">
        <f t="shared" si="192"/>
        <v>0</v>
      </c>
      <c r="LV164" s="364">
        <f t="shared" si="192"/>
        <v>0</v>
      </c>
      <c r="LW164" s="364">
        <f t="shared" si="192"/>
        <v>0</v>
      </c>
      <c r="LX164" s="364">
        <f t="shared" si="192"/>
        <v>123</v>
      </c>
      <c r="LY164" s="364">
        <f t="shared" si="192"/>
        <v>61.5</v>
      </c>
      <c r="LZ164" s="364">
        <f t="shared" si="192"/>
        <v>25.077000000000002</v>
      </c>
      <c r="MA164" s="364">
        <f t="shared" si="192"/>
        <v>104.55</v>
      </c>
      <c r="MB164" s="364">
        <f t="shared" si="192"/>
        <v>86.028899999999993</v>
      </c>
      <c r="MC164" s="364">
        <f t="shared" si="192"/>
        <v>11.9748</v>
      </c>
      <c r="MD164" s="364">
        <f t="shared" si="192"/>
        <v>0</v>
      </c>
      <c r="ME164" s="364">
        <f t="shared" si="192"/>
        <v>0</v>
      </c>
      <c r="MF164" s="364">
        <f t="shared" si="192"/>
        <v>0</v>
      </c>
      <c r="MG164" s="364">
        <f t="shared" si="192"/>
        <v>0</v>
      </c>
      <c r="MH164" s="364">
        <f t="shared" si="192"/>
        <v>0</v>
      </c>
      <c r="MI164" s="364">
        <f t="shared" si="192"/>
        <v>0</v>
      </c>
      <c r="MJ164" s="364">
        <f t="shared" si="192"/>
        <v>0</v>
      </c>
      <c r="MK164" s="364">
        <f t="shared" si="192"/>
        <v>0</v>
      </c>
      <c r="ML164" s="364">
        <f t="shared" si="192"/>
        <v>0</v>
      </c>
      <c r="MM164" s="364">
        <f t="shared" si="192"/>
        <v>0</v>
      </c>
      <c r="MN164" s="364">
        <f t="shared" si="192"/>
        <v>0</v>
      </c>
      <c r="MO164" s="364">
        <f t="shared" si="192"/>
        <v>0</v>
      </c>
      <c r="MP164" s="364">
        <f t="shared" ref="MP164:NA164" si="193">SUM(MP165:MP229)</f>
        <v>0</v>
      </c>
      <c r="MQ164" s="364">
        <f t="shared" si="193"/>
        <v>0</v>
      </c>
      <c r="MR164" s="364">
        <f t="shared" si="193"/>
        <v>0</v>
      </c>
      <c r="MS164" s="364">
        <f t="shared" si="193"/>
        <v>0</v>
      </c>
      <c r="MT164" s="364">
        <f t="shared" si="193"/>
        <v>0</v>
      </c>
      <c r="MU164" s="364">
        <f t="shared" si="193"/>
        <v>0</v>
      </c>
      <c r="MV164" s="364">
        <f t="shared" si="193"/>
        <v>0</v>
      </c>
      <c r="MW164" s="364">
        <f t="shared" si="193"/>
        <v>0</v>
      </c>
      <c r="MX164" s="364">
        <f t="shared" si="193"/>
        <v>0</v>
      </c>
      <c r="MY164" s="364">
        <f t="shared" si="193"/>
        <v>0</v>
      </c>
      <c r="MZ164" s="364">
        <f t="shared" si="193"/>
        <v>0</v>
      </c>
      <c r="NA164" s="364">
        <f t="shared" si="193"/>
        <v>0</v>
      </c>
      <c r="NB164" s="364">
        <f>SUM(NB165:NB229)</f>
        <v>0</v>
      </c>
      <c r="NC164" s="364">
        <f>SUM(NC165:NC229)</f>
        <v>0.99719999999999998</v>
      </c>
      <c r="ND164" s="364">
        <f>SUM(ND165:ND229)</f>
        <v>0</v>
      </c>
      <c r="NE164" s="364">
        <f>SUM(NE165:NE229)</f>
        <v>0</v>
      </c>
      <c r="NF164" s="364">
        <f t="shared" ref="NF164:PM164" si="194">SUM(NF165:NF229)</f>
        <v>0</v>
      </c>
      <c r="NG164" s="364">
        <f t="shared" si="194"/>
        <v>0</v>
      </c>
      <c r="NH164" s="364">
        <f t="shared" si="194"/>
        <v>0</v>
      </c>
      <c r="NI164" s="364">
        <f t="shared" si="194"/>
        <v>0</v>
      </c>
      <c r="NJ164" s="364">
        <f t="shared" si="194"/>
        <v>0</v>
      </c>
      <c r="NK164" s="364">
        <f t="shared" si="194"/>
        <v>0</v>
      </c>
      <c r="NL164" s="364">
        <f t="shared" si="194"/>
        <v>0</v>
      </c>
      <c r="NM164" s="364">
        <f t="shared" si="194"/>
        <v>0</v>
      </c>
      <c r="NN164" s="364">
        <f t="shared" si="194"/>
        <v>0</v>
      </c>
      <c r="NO164" s="364">
        <f t="shared" si="194"/>
        <v>0</v>
      </c>
      <c r="NP164" s="364">
        <f t="shared" si="194"/>
        <v>0</v>
      </c>
      <c r="NQ164" s="364">
        <f t="shared" si="194"/>
        <v>0</v>
      </c>
      <c r="NR164" s="364">
        <f t="shared" si="194"/>
        <v>0</v>
      </c>
      <c r="NS164" s="364">
        <f t="shared" si="194"/>
        <v>0</v>
      </c>
      <c r="NT164" s="364">
        <f t="shared" si="194"/>
        <v>0</v>
      </c>
      <c r="NU164" s="364">
        <f t="shared" si="194"/>
        <v>0</v>
      </c>
      <c r="NV164" s="364">
        <f t="shared" si="194"/>
        <v>0</v>
      </c>
      <c r="NW164" s="364">
        <f t="shared" si="194"/>
        <v>0</v>
      </c>
      <c r="NX164" s="364">
        <f t="shared" si="194"/>
        <v>0</v>
      </c>
      <c r="NY164" s="364">
        <f t="shared" si="194"/>
        <v>0</v>
      </c>
      <c r="NZ164" s="364">
        <f t="shared" si="194"/>
        <v>0</v>
      </c>
      <c r="OA164" s="364">
        <f t="shared" si="194"/>
        <v>0</v>
      </c>
      <c r="OB164" s="364">
        <f t="shared" si="194"/>
        <v>0</v>
      </c>
      <c r="OC164" s="364">
        <f t="shared" si="194"/>
        <v>0</v>
      </c>
      <c r="OD164" s="364">
        <f t="shared" si="194"/>
        <v>0</v>
      </c>
      <c r="OE164" s="364">
        <f t="shared" si="194"/>
        <v>0</v>
      </c>
      <c r="OF164" s="364">
        <f t="shared" si="194"/>
        <v>0</v>
      </c>
      <c r="OG164" s="364">
        <f t="shared" si="194"/>
        <v>0</v>
      </c>
      <c r="OH164" s="364">
        <f t="shared" si="194"/>
        <v>0</v>
      </c>
      <c r="OI164" s="364">
        <f t="shared" si="194"/>
        <v>0</v>
      </c>
      <c r="OJ164" s="364">
        <f t="shared" si="194"/>
        <v>0</v>
      </c>
      <c r="OK164" s="364">
        <f t="shared" si="194"/>
        <v>0</v>
      </c>
      <c r="OL164" s="364">
        <f t="shared" si="194"/>
        <v>0</v>
      </c>
      <c r="OM164" s="364">
        <f t="shared" si="194"/>
        <v>0</v>
      </c>
      <c r="ON164" s="364">
        <f t="shared" si="194"/>
        <v>0</v>
      </c>
      <c r="OO164" s="364">
        <f t="shared" si="194"/>
        <v>0</v>
      </c>
      <c r="OP164" s="364">
        <f t="shared" si="194"/>
        <v>0</v>
      </c>
      <c r="OQ164" s="364">
        <f t="shared" si="194"/>
        <v>0</v>
      </c>
      <c r="OR164" s="364">
        <f t="shared" si="194"/>
        <v>0</v>
      </c>
      <c r="OS164" s="364">
        <f t="shared" si="194"/>
        <v>0</v>
      </c>
      <c r="OT164" s="364">
        <f t="shared" si="194"/>
        <v>0</v>
      </c>
      <c r="OU164" s="364">
        <f t="shared" si="194"/>
        <v>0</v>
      </c>
      <c r="OV164" s="364">
        <f t="shared" si="194"/>
        <v>0</v>
      </c>
      <c r="OW164" s="364">
        <f t="shared" si="194"/>
        <v>0</v>
      </c>
      <c r="OX164" s="364">
        <f t="shared" si="194"/>
        <v>0</v>
      </c>
      <c r="OY164" s="364">
        <f t="shared" si="194"/>
        <v>0</v>
      </c>
      <c r="OZ164" s="364">
        <f t="shared" si="194"/>
        <v>0</v>
      </c>
      <c r="PA164" s="364">
        <f t="shared" si="194"/>
        <v>0</v>
      </c>
      <c r="PB164" s="364">
        <f t="shared" si="194"/>
        <v>0</v>
      </c>
      <c r="PC164" s="364">
        <f t="shared" si="194"/>
        <v>0</v>
      </c>
      <c r="PD164" s="364">
        <f t="shared" si="194"/>
        <v>0</v>
      </c>
      <c r="PE164" s="364">
        <f t="shared" si="194"/>
        <v>0</v>
      </c>
      <c r="PF164" s="364">
        <f t="shared" si="194"/>
        <v>0</v>
      </c>
      <c r="PG164" s="364">
        <f t="shared" si="194"/>
        <v>0</v>
      </c>
      <c r="PH164" s="364">
        <f t="shared" si="194"/>
        <v>0</v>
      </c>
      <c r="PI164" s="364">
        <f t="shared" si="194"/>
        <v>0</v>
      </c>
      <c r="PJ164" s="364">
        <f t="shared" si="194"/>
        <v>0</v>
      </c>
      <c r="PK164" s="364">
        <f t="shared" si="194"/>
        <v>0</v>
      </c>
      <c r="PL164" s="364">
        <f t="shared" si="194"/>
        <v>0</v>
      </c>
      <c r="PM164" s="364">
        <f t="shared" si="194"/>
        <v>0</v>
      </c>
    </row>
    <row r="165" spans="1:429" ht="15">
      <c r="A165" s="365" t="s">
        <v>732</v>
      </c>
      <c r="B165" s="364">
        <f t="shared" ref="B165:B228" si="195">SUM(AH165:AS165)/1000</f>
        <v>0</v>
      </c>
      <c r="C165" s="364">
        <f t="shared" ref="C165:C228" si="196">SUM(AT165:BE165)/1000</f>
        <v>0</v>
      </c>
      <c r="D165" s="364">
        <f t="shared" ref="D165:D228" si="197">SUM(BF165:BQ165)/1000</f>
        <v>0</v>
      </c>
      <c r="E165" s="364">
        <f t="shared" ref="E165:E228" si="198">SUM(BR165:CC165)/1000</f>
        <v>0</v>
      </c>
      <c r="F165" s="364">
        <f t="shared" ref="F165:F228" si="199">SUM(CD165:CO165)/1000</f>
        <v>0</v>
      </c>
      <c r="G165" s="364">
        <f t="shared" ref="G165:G228" si="200">SUM(CP165:DA165)/1000</f>
        <v>0</v>
      </c>
      <c r="H165" s="364">
        <f t="shared" ref="H165:H228" si="201">SUM(DB165:DM165)/1000</f>
        <v>0</v>
      </c>
      <c r="I165" s="364">
        <f t="shared" ref="I165:I228" si="202">SUM(DN165:DY165)/1000</f>
        <v>0</v>
      </c>
      <c r="J165" s="364">
        <f t="shared" ref="J165:J228" si="203">SUM(DZ165:EK165)/1000</f>
        <v>0</v>
      </c>
      <c r="K165" s="364">
        <f t="shared" ref="K165:K228" si="204">SUM(EL165:EW165)/1000</f>
        <v>0</v>
      </c>
      <c r="L165" s="364">
        <f t="shared" ref="L165:L228" si="205">SUM(EX165:FI165)/1000</f>
        <v>0</v>
      </c>
      <c r="M165" s="364">
        <f t="shared" ref="M165:M228" si="206">SUM(FJ165:FU165)/1000</f>
        <v>0</v>
      </c>
      <c r="N165" s="364">
        <f t="shared" ref="N165:N228" si="207">SUM(FV165:GG165)/1000</f>
        <v>0</v>
      </c>
      <c r="O165" s="364">
        <f t="shared" ref="O165:O228" si="208">SUM(GH165:GS165)/1000</f>
        <v>0</v>
      </c>
      <c r="P165" s="364">
        <f t="shared" ref="P165:P228" si="209">SUM(GT165:HE165)/1000</f>
        <v>0</v>
      </c>
      <c r="Q165" s="364">
        <f t="shared" ref="Q165:Q228" si="210">SUM(HF165:HQ165)/1000</f>
        <v>0</v>
      </c>
      <c r="R165" s="364">
        <f t="shared" ref="R165:R228" si="211">SUM(HR165:IC165)/1000</f>
        <v>0</v>
      </c>
      <c r="S165" s="364">
        <f t="shared" ref="S165:S228" si="212">SUM(ID165:IO165)/1000</f>
        <v>0</v>
      </c>
      <c r="T165" s="364">
        <f t="shared" ref="T165:T228" si="213">SUM(IP165:JA165)/1000</f>
        <v>0</v>
      </c>
      <c r="U165" s="364">
        <f t="shared" ref="U165:U228" si="214">SUM(JB165:JM165)/1000</f>
        <v>0</v>
      </c>
      <c r="V165" s="364">
        <f t="shared" ref="V165:V228" si="215">SUM(JN165:JY165)/1000</f>
        <v>0</v>
      </c>
      <c r="W165" s="364">
        <f t="shared" ref="W165:W228" si="216">SUM(JZ165:KK165)/1000</f>
        <v>0</v>
      </c>
      <c r="X165" s="364">
        <f t="shared" ref="X165:X228" si="217">SUM(KL165:KW165)/1000</f>
        <v>0</v>
      </c>
      <c r="Y165" s="364">
        <f t="shared" ref="Y165:Y228" si="218">SUM(KX165:LI165)/1000</f>
        <v>0</v>
      </c>
      <c r="Z165" s="364">
        <f t="shared" ref="Z165:Z228" si="219">SUM(LJ165:LU165)/1000</f>
        <v>0</v>
      </c>
      <c r="AA165" s="364">
        <f t="shared" ref="AA165:AA228" si="220">SUM(LV165:MG165)/1000</f>
        <v>0</v>
      </c>
      <c r="AB165" s="364">
        <f t="shared" ref="AB165:AB228" si="221">SUM(MH165:MS165)/1000</f>
        <v>0</v>
      </c>
      <c r="AC165" s="364">
        <f t="shared" ref="AC165:AC228" si="222">SUM(MT165:NE165)/1000</f>
        <v>0</v>
      </c>
      <c r="AD165" s="364">
        <f t="shared" ref="AD165:AD228" si="223">SUM(NF165:NQ165)/1000</f>
        <v>0</v>
      </c>
      <c r="AE165" s="364">
        <f t="shared" ref="AE165:AE228" si="224">SUM(NR165:OC165)/1000</f>
        <v>0</v>
      </c>
      <c r="AF165" s="364">
        <f t="shared" ref="AF165:AF228" si="225">SUM(OD165:OO165)/1000</f>
        <v>0</v>
      </c>
      <c r="AG165" s="364"/>
      <c r="AH165" s="364"/>
      <c r="AI165" s="364"/>
      <c r="AJ165" s="364"/>
      <c r="AK165" s="364"/>
      <c r="AL165" s="364"/>
      <c r="AM165" s="364"/>
      <c r="AN165" s="364"/>
      <c r="AO165" s="364"/>
      <c r="AP165" s="364"/>
      <c r="AQ165" s="364"/>
      <c r="AR165" s="364"/>
      <c r="AS165" s="364"/>
      <c r="AT165" s="364"/>
      <c r="AU165" s="364"/>
      <c r="AV165" s="364"/>
      <c r="AW165" s="364"/>
      <c r="AX165" s="364"/>
      <c r="AY165" s="364"/>
      <c r="AZ165" s="364"/>
      <c r="BA165" s="364"/>
      <c r="BB165" s="364"/>
      <c r="BC165" s="364"/>
      <c r="BD165" s="364"/>
      <c r="BE165" s="364"/>
      <c r="BF165" s="364"/>
      <c r="BG165" s="364"/>
      <c r="BH165" s="364"/>
      <c r="BI165" s="364"/>
      <c r="BJ165" s="364"/>
      <c r="BK165" s="364"/>
      <c r="BL165" s="364"/>
      <c r="BM165" s="364"/>
      <c r="BN165" s="364"/>
      <c r="BO165" s="364"/>
      <c r="BP165" s="364"/>
      <c r="BQ165" s="364"/>
      <c r="BR165" s="364"/>
      <c r="BS165" s="364"/>
      <c r="BT165" s="364"/>
      <c r="BU165" s="364"/>
      <c r="BV165" s="364"/>
      <c r="BW165" s="364"/>
      <c r="BX165" s="364"/>
      <c r="BY165" s="364"/>
      <c r="BZ165" s="364"/>
      <c r="CA165" s="364"/>
      <c r="CB165" s="364"/>
      <c r="CC165" s="364"/>
      <c r="CD165" s="364"/>
      <c r="CE165" s="364"/>
      <c r="CF165" s="364"/>
      <c r="CG165" s="364"/>
      <c r="CH165" s="364"/>
      <c r="CI165" s="364"/>
      <c r="CJ165" s="364"/>
      <c r="CK165" s="364"/>
      <c r="CL165" s="364"/>
      <c r="CM165" s="364"/>
      <c r="CN165" s="364"/>
      <c r="CO165" s="364"/>
      <c r="CP165" s="364"/>
      <c r="CQ165" s="364"/>
      <c r="CR165" s="364"/>
      <c r="CS165" s="364"/>
      <c r="CT165" s="364"/>
      <c r="CU165" s="364"/>
      <c r="CV165" s="364"/>
      <c r="CW165" s="364"/>
      <c r="CX165" s="364"/>
      <c r="CY165" s="364"/>
      <c r="CZ165" s="364"/>
      <c r="DA165" s="364"/>
      <c r="DB165" s="364"/>
      <c r="DC165" s="364"/>
      <c r="DD165" s="364"/>
      <c r="DE165" s="364"/>
      <c r="DF165" s="364"/>
      <c r="DG165" s="364"/>
      <c r="DH165" s="364"/>
      <c r="DI165" s="364"/>
      <c r="DJ165" s="364"/>
      <c r="DK165" s="364"/>
      <c r="DL165" s="364"/>
      <c r="DM165" s="364"/>
      <c r="DN165" s="364"/>
      <c r="DO165" s="364"/>
      <c r="DP165" s="364"/>
      <c r="DQ165" s="364"/>
      <c r="DR165" s="364"/>
      <c r="DS165" s="364"/>
      <c r="DT165" s="364"/>
      <c r="DU165" s="364"/>
      <c r="DV165" s="364"/>
      <c r="DW165" s="364"/>
      <c r="DX165" s="364"/>
      <c r="DY165" s="364"/>
      <c r="DZ165" s="364"/>
      <c r="EA165" s="364"/>
      <c r="EB165" s="364"/>
      <c r="EC165" s="364"/>
      <c r="ED165" s="364"/>
      <c r="EE165" s="364"/>
      <c r="EF165" s="364"/>
      <c r="EG165" s="364"/>
      <c r="EH165" s="364"/>
      <c r="EI165" s="364"/>
      <c r="EJ165" s="364"/>
      <c r="EK165" s="364"/>
      <c r="EL165" s="364"/>
      <c r="EM165" s="364"/>
      <c r="EN165" s="364"/>
      <c r="EO165" s="364"/>
      <c r="EP165" s="364"/>
      <c r="EQ165" s="364"/>
      <c r="ER165" s="364"/>
      <c r="ES165" s="364"/>
      <c r="ET165" s="364"/>
      <c r="EU165" s="364"/>
      <c r="EV165" s="364"/>
      <c r="EW165" s="364"/>
      <c r="EX165" s="364"/>
      <c r="EY165" s="364"/>
      <c r="EZ165" s="364"/>
      <c r="FA165" s="364"/>
      <c r="FB165" s="364"/>
      <c r="FC165" s="364"/>
      <c r="FD165" s="364"/>
      <c r="FE165" s="364"/>
      <c r="FF165" s="364"/>
      <c r="FG165" s="364"/>
      <c r="FH165" s="364"/>
      <c r="FI165" s="364"/>
      <c r="FJ165" s="364"/>
      <c r="FK165" s="364"/>
      <c r="FL165" s="364"/>
      <c r="FM165" s="364"/>
      <c r="FN165" s="364"/>
      <c r="FO165" s="364"/>
      <c r="FP165" s="364"/>
      <c r="FQ165" s="364"/>
      <c r="FR165" s="364"/>
      <c r="FS165" s="364"/>
      <c r="FT165" s="364"/>
      <c r="FU165" s="364"/>
      <c r="FV165" s="364"/>
      <c r="FW165" s="364"/>
      <c r="FX165" s="364"/>
      <c r="FY165" s="364"/>
      <c r="FZ165" s="364"/>
      <c r="GA165" s="364"/>
      <c r="GB165" s="364"/>
      <c r="GC165" s="364"/>
      <c r="GD165" s="364"/>
      <c r="GE165" s="364"/>
      <c r="GF165" s="364"/>
      <c r="GG165" s="364"/>
      <c r="GH165" s="364"/>
      <c r="GI165" s="364"/>
      <c r="GJ165" s="364"/>
      <c r="GK165" s="364"/>
      <c r="GL165" s="364"/>
      <c r="GM165" s="364"/>
      <c r="GN165" s="364"/>
      <c r="GO165" s="364"/>
      <c r="GP165" s="364"/>
      <c r="GQ165" s="364"/>
      <c r="GR165" s="364"/>
      <c r="GS165" s="364"/>
      <c r="GT165" s="364"/>
      <c r="GU165" s="364"/>
      <c r="GV165" s="364"/>
      <c r="GW165" s="364"/>
      <c r="GX165" s="364"/>
      <c r="GY165" s="364"/>
      <c r="GZ165" s="364"/>
      <c r="HA165" s="364"/>
      <c r="HB165" s="364"/>
      <c r="HC165" s="364"/>
      <c r="HD165" s="364"/>
      <c r="HE165" s="364"/>
      <c r="HF165" s="364"/>
      <c r="HG165" s="364"/>
      <c r="HH165" s="364"/>
      <c r="HI165" s="364"/>
      <c r="HJ165" s="364"/>
      <c r="HK165" s="364"/>
      <c r="HL165" s="364"/>
      <c r="HM165" s="364"/>
      <c r="HN165" s="364"/>
      <c r="HO165" s="364"/>
      <c r="HP165" s="364"/>
      <c r="HQ165" s="364"/>
      <c r="HR165" s="364"/>
      <c r="HS165" s="364"/>
      <c r="HT165" s="364"/>
      <c r="HU165" s="364"/>
      <c r="HV165" s="364"/>
      <c r="HW165" s="364"/>
      <c r="HX165" s="364"/>
      <c r="HY165" s="364"/>
      <c r="HZ165" s="364"/>
      <c r="IA165" s="364"/>
      <c r="IB165" s="364"/>
      <c r="IC165" s="364"/>
      <c r="ID165" s="364"/>
      <c r="IE165" s="364"/>
      <c r="IF165" s="364"/>
      <c r="IG165" s="364"/>
      <c r="IH165" s="364"/>
      <c r="II165" s="364"/>
      <c r="IJ165" s="364"/>
      <c r="IK165" s="364"/>
      <c r="IL165" s="364"/>
      <c r="IM165" s="364"/>
      <c r="IN165" s="364"/>
      <c r="IO165" s="364"/>
      <c r="IP165" s="364"/>
      <c r="IQ165" s="364"/>
      <c r="IR165" s="364"/>
      <c r="IS165" s="364"/>
      <c r="IT165" s="364"/>
      <c r="IU165" s="364"/>
      <c r="IV165" s="364"/>
      <c r="IW165" s="364"/>
      <c r="IX165" s="364"/>
      <c r="IY165" s="364"/>
      <c r="IZ165" s="364"/>
      <c r="JA165" s="364"/>
      <c r="JB165" s="364"/>
      <c r="JC165" s="364"/>
      <c r="JD165" s="364"/>
      <c r="JE165" s="364"/>
      <c r="JF165" s="364"/>
      <c r="JG165" s="364"/>
      <c r="JH165" s="364"/>
      <c r="JI165" s="364"/>
      <c r="JJ165" s="364"/>
      <c r="JK165" s="364"/>
      <c r="JL165" s="364"/>
      <c r="JM165" s="364"/>
      <c r="JN165" s="364"/>
      <c r="JO165" s="364"/>
      <c r="JP165" s="364"/>
      <c r="JQ165" s="364"/>
      <c r="JR165" s="364"/>
      <c r="JS165" s="364"/>
      <c r="JT165" s="364"/>
      <c r="JU165" s="364"/>
      <c r="JV165" s="364"/>
      <c r="JW165" s="364"/>
      <c r="JX165" s="364"/>
      <c r="JY165" s="364"/>
      <c r="JZ165" s="364"/>
      <c r="KA165" s="364"/>
      <c r="KB165" s="364"/>
      <c r="KC165" s="364"/>
      <c r="KD165" s="364"/>
      <c r="KE165" s="364"/>
      <c r="KF165" s="364"/>
      <c r="KG165" s="364"/>
      <c r="KH165" s="364"/>
      <c r="KI165" s="364"/>
      <c r="KJ165" s="364"/>
      <c r="KK165" s="364"/>
      <c r="KL165" s="364"/>
      <c r="KM165" s="364"/>
      <c r="KN165" s="364"/>
      <c r="KO165" s="364"/>
      <c r="KP165" s="364"/>
      <c r="KQ165" s="364"/>
      <c r="KR165" s="364"/>
      <c r="KS165" s="364"/>
      <c r="KT165" s="364"/>
      <c r="KU165" s="364"/>
      <c r="KV165" s="364"/>
      <c r="KW165" s="364"/>
      <c r="KX165" s="364"/>
      <c r="KY165" s="364"/>
      <c r="KZ165" s="364"/>
      <c r="LA165" s="364"/>
      <c r="LB165" s="364"/>
      <c r="LC165" s="364"/>
      <c r="LD165" s="364"/>
      <c r="LE165" s="364"/>
      <c r="LF165" s="364"/>
      <c r="LG165" s="364"/>
      <c r="LH165" s="364"/>
      <c r="LI165" s="364"/>
      <c r="LJ165" s="364"/>
      <c r="LK165" s="364"/>
      <c r="LL165" s="364"/>
      <c r="LM165" s="364"/>
      <c r="LN165" s="364"/>
      <c r="LO165" s="364"/>
      <c r="LP165" s="364"/>
      <c r="LQ165" s="364"/>
      <c r="LR165" s="364"/>
      <c r="LS165" s="364"/>
      <c r="LT165" s="364"/>
      <c r="LU165" s="364"/>
      <c r="LV165" s="364"/>
      <c r="LW165" s="364"/>
      <c r="LX165" s="364"/>
      <c r="LY165" s="364"/>
      <c r="LZ165" s="364"/>
      <c r="MA165" s="364"/>
      <c r="MB165" s="364"/>
      <c r="MC165" s="364"/>
      <c r="MD165" s="364"/>
      <c r="ME165" s="364"/>
      <c r="MF165" s="364"/>
      <c r="MG165" s="364"/>
      <c r="MH165" s="364"/>
      <c r="MI165" s="364"/>
      <c r="MJ165" s="364"/>
      <c r="MK165" s="364"/>
      <c r="ML165" s="364"/>
      <c r="MM165" s="364"/>
      <c r="MN165" s="364"/>
      <c r="MO165" s="364"/>
      <c r="MP165" s="364"/>
      <c r="MQ165" s="364"/>
      <c r="MR165" s="364"/>
      <c r="MS165" s="364"/>
      <c r="MT165" s="364"/>
      <c r="MU165" s="364"/>
      <c r="MV165" s="364"/>
      <c r="MW165" s="364"/>
      <c r="MX165" s="364"/>
      <c r="MY165" s="364"/>
      <c r="MZ165" s="364"/>
      <c r="NA165" s="364"/>
      <c r="NB165" s="364"/>
      <c r="NC165" s="364"/>
      <c r="ND165" s="364"/>
      <c r="NE165" s="364"/>
      <c r="NF165" s="364"/>
      <c r="NG165" s="364"/>
      <c r="NH165" s="364"/>
      <c r="NI165" s="364"/>
      <c r="NJ165" s="364"/>
      <c r="NK165" s="364"/>
      <c r="NL165" s="364"/>
      <c r="NM165" s="364"/>
      <c r="NN165" s="364"/>
      <c r="NO165" s="364"/>
      <c r="NP165" s="364"/>
      <c r="NQ165" s="364"/>
      <c r="NR165" s="364"/>
      <c r="NS165" s="364"/>
      <c r="NT165" s="364"/>
      <c r="NU165" s="364"/>
      <c r="NV165" s="364"/>
      <c r="NW165" s="364"/>
      <c r="NX165" s="364"/>
      <c r="NY165" s="364"/>
      <c r="NZ165" s="364"/>
      <c r="OA165" s="364"/>
      <c r="OB165" s="364"/>
      <c r="OC165" s="364"/>
      <c r="OD165" s="364"/>
      <c r="OE165" s="364"/>
      <c r="OF165" s="364"/>
      <c r="OG165" s="364"/>
      <c r="OH165" s="364"/>
      <c r="OI165" s="364"/>
      <c r="OJ165" s="364"/>
      <c r="OK165" s="364"/>
      <c r="OL165" s="364"/>
      <c r="OM165" s="364"/>
      <c r="ON165" s="364"/>
      <c r="OO165" s="364"/>
      <c r="OP165" s="364"/>
      <c r="OQ165" s="364"/>
      <c r="OR165" s="364"/>
      <c r="OS165" s="364"/>
      <c r="OT165" s="364"/>
      <c r="OU165" s="364"/>
      <c r="OV165" s="364"/>
      <c r="OW165" s="364"/>
      <c r="OX165" s="364"/>
      <c r="OY165" s="364"/>
      <c r="OZ165" s="364"/>
      <c r="PA165" s="364"/>
      <c r="PB165" s="364"/>
      <c r="PC165" s="364"/>
      <c r="PD165" s="364"/>
      <c r="PE165" s="364"/>
      <c r="PF165" s="364"/>
      <c r="PG165" s="364"/>
      <c r="PH165" s="364"/>
      <c r="PI165" s="364"/>
      <c r="PJ165" s="364"/>
      <c r="PK165" s="364"/>
      <c r="PL165" s="364"/>
      <c r="PM165" s="364"/>
    </row>
    <row r="166" spans="1:429" ht="15">
      <c r="A166" s="365" t="s">
        <v>733</v>
      </c>
      <c r="B166" s="364">
        <f t="shared" si="195"/>
        <v>0</v>
      </c>
      <c r="C166" s="364">
        <f t="shared" si="196"/>
        <v>0</v>
      </c>
      <c r="D166" s="364">
        <f t="shared" si="197"/>
        <v>0</v>
      </c>
      <c r="E166" s="364">
        <f t="shared" si="198"/>
        <v>0</v>
      </c>
      <c r="F166" s="364">
        <f t="shared" si="199"/>
        <v>0</v>
      </c>
      <c r="G166" s="364">
        <f t="shared" si="200"/>
        <v>0</v>
      </c>
      <c r="H166" s="364">
        <f t="shared" si="201"/>
        <v>0</v>
      </c>
      <c r="I166" s="364">
        <f t="shared" si="202"/>
        <v>0</v>
      </c>
      <c r="J166" s="364">
        <f t="shared" si="203"/>
        <v>0</v>
      </c>
      <c r="K166" s="364">
        <f t="shared" si="204"/>
        <v>0</v>
      </c>
      <c r="L166" s="364">
        <f t="shared" si="205"/>
        <v>0</v>
      </c>
      <c r="M166" s="364">
        <f t="shared" si="206"/>
        <v>0</v>
      </c>
      <c r="N166" s="364">
        <f t="shared" si="207"/>
        <v>0</v>
      </c>
      <c r="O166" s="364">
        <f t="shared" si="208"/>
        <v>0</v>
      </c>
      <c r="P166" s="364">
        <f t="shared" si="209"/>
        <v>0</v>
      </c>
      <c r="Q166" s="364">
        <f t="shared" si="210"/>
        <v>0</v>
      </c>
      <c r="R166" s="364">
        <f t="shared" si="211"/>
        <v>0</v>
      </c>
      <c r="S166" s="364">
        <f t="shared" si="212"/>
        <v>0</v>
      </c>
      <c r="T166" s="364">
        <f t="shared" si="213"/>
        <v>0</v>
      </c>
      <c r="U166" s="364">
        <f t="shared" si="214"/>
        <v>0</v>
      </c>
      <c r="V166" s="364">
        <f t="shared" si="215"/>
        <v>0</v>
      </c>
      <c r="W166" s="364">
        <f t="shared" si="216"/>
        <v>3.8370000000000006E-4</v>
      </c>
      <c r="X166" s="364">
        <f t="shared" si="217"/>
        <v>0</v>
      </c>
      <c r="Y166" s="364">
        <f t="shared" si="218"/>
        <v>0</v>
      </c>
      <c r="Z166" s="364">
        <f t="shared" si="219"/>
        <v>0</v>
      </c>
      <c r="AA166" s="364">
        <f t="shared" si="220"/>
        <v>0</v>
      </c>
      <c r="AB166" s="364">
        <f t="shared" si="221"/>
        <v>0</v>
      </c>
      <c r="AC166" s="364">
        <f t="shared" si="222"/>
        <v>0</v>
      </c>
      <c r="AD166" s="364">
        <f t="shared" si="223"/>
        <v>0</v>
      </c>
      <c r="AE166" s="364">
        <f t="shared" si="224"/>
        <v>0</v>
      </c>
      <c r="AF166" s="364">
        <f t="shared" si="225"/>
        <v>0</v>
      </c>
      <c r="AG166" s="364"/>
      <c r="AH166" s="364"/>
      <c r="AI166" s="364"/>
      <c r="AJ166" s="364"/>
      <c r="AK166" s="364"/>
      <c r="AL166" s="364"/>
      <c r="AM166" s="364"/>
      <c r="AN166" s="364"/>
      <c r="AO166" s="364"/>
      <c r="AP166" s="364"/>
      <c r="AQ166" s="364"/>
      <c r="AR166" s="364"/>
      <c r="AS166" s="364"/>
      <c r="AT166" s="364"/>
      <c r="AU166" s="364"/>
      <c r="AV166" s="364"/>
      <c r="AW166" s="364"/>
      <c r="AX166" s="364"/>
      <c r="AY166" s="364"/>
      <c r="AZ166" s="364"/>
      <c r="BA166" s="364"/>
      <c r="BB166" s="364"/>
      <c r="BC166" s="364"/>
      <c r="BD166" s="364"/>
      <c r="BE166" s="364"/>
      <c r="BF166" s="364"/>
      <c r="BG166" s="364"/>
      <c r="BH166" s="364"/>
      <c r="BI166" s="364"/>
      <c r="BJ166" s="364"/>
      <c r="BK166" s="364"/>
      <c r="BL166" s="364"/>
      <c r="BM166" s="364"/>
      <c r="BN166" s="364"/>
      <c r="BO166" s="364"/>
      <c r="BP166" s="364"/>
      <c r="BQ166" s="364"/>
      <c r="BR166" s="364"/>
      <c r="BS166" s="364"/>
      <c r="BT166" s="364"/>
      <c r="BU166" s="364"/>
      <c r="BV166" s="364"/>
      <c r="BW166" s="364"/>
      <c r="BX166" s="364"/>
      <c r="BY166" s="364"/>
      <c r="BZ166" s="364"/>
      <c r="CA166" s="364"/>
      <c r="CB166" s="364"/>
      <c r="CC166" s="364"/>
      <c r="CD166" s="364"/>
      <c r="CE166" s="364"/>
      <c r="CF166" s="364"/>
      <c r="CG166" s="364"/>
      <c r="CH166" s="364"/>
      <c r="CI166" s="364"/>
      <c r="CJ166" s="364"/>
      <c r="CK166" s="364"/>
      <c r="CL166" s="364"/>
      <c r="CM166" s="364"/>
      <c r="CN166" s="364"/>
      <c r="CO166" s="364"/>
      <c r="CP166" s="364"/>
      <c r="CQ166" s="364"/>
      <c r="CR166" s="364"/>
      <c r="CS166" s="364"/>
      <c r="CT166" s="364"/>
      <c r="CU166" s="364"/>
      <c r="CV166" s="364"/>
      <c r="CW166" s="364"/>
      <c r="CX166" s="364"/>
      <c r="CY166" s="364"/>
      <c r="CZ166" s="364"/>
      <c r="DA166" s="364"/>
      <c r="DB166" s="364"/>
      <c r="DC166" s="364"/>
      <c r="DD166" s="364"/>
      <c r="DE166" s="364"/>
      <c r="DF166" s="364"/>
      <c r="DG166" s="364"/>
      <c r="DH166" s="364"/>
      <c r="DI166" s="364"/>
      <c r="DJ166" s="364"/>
      <c r="DK166" s="364"/>
      <c r="DL166" s="364"/>
      <c r="DM166" s="364"/>
      <c r="DN166" s="364"/>
      <c r="DO166" s="364"/>
      <c r="DP166" s="364"/>
      <c r="DQ166" s="364"/>
      <c r="DR166" s="364"/>
      <c r="DS166" s="364"/>
      <c r="DT166" s="364"/>
      <c r="DU166" s="364"/>
      <c r="DV166" s="364"/>
      <c r="DW166" s="364"/>
      <c r="DX166" s="364"/>
      <c r="DY166" s="364"/>
      <c r="DZ166" s="364"/>
      <c r="EA166" s="364"/>
      <c r="EB166" s="364"/>
      <c r="EC166" s="364"/>
      <c r="ED166" s="364"/>
      <c r="EE166" s="364"/>
      <c r="EF166" s="364"/>
      <c r="EG166" s="364"/>
      <c r="EH166" s="364"/>
      <c r="EI166" s="364"/>
      <c r="EJ166" s="364"/>
      <c r="EK166" s="364"/>
      <c r="EL166" s="364"/>
      <c r="EM166" s="364"/>
      <c r="EN166" s="364"/>
      <c r="EO166" s="364"/>
      <c r="EP166" s="364"/>
      <c r="EQ166" s="364"/>
      <c r="ER166" s="364"/>
      <c r="ES166" s="364"/>
      <c r="ET166" s="364"/>
      <c r="EU166" s="364"/>
      <c r="EV166" s="364"/>
      <c r="EW166" s="364"/>
      <c r="EX166" s="364"/>
      <c r="EY166" s="364"/>
      <c r="EZ166" s="364"/>
      <c r="FA166" s="364"/>
      <c r="FB166" s="364"/>
      <c r="FC166" s="364"/>
      <c r="FD166" s="364"/>
      <c r="FE166" s="364"/>
      <c r="FF166" s="364"/>
      <c r="FG166" s="364"/>
      <c r="FH166" s="364"/>
      <c r="FI166" s="364"/>
      <c r="FJ166" s="364"/>
      <c r="FK166" s="364"/>
      <c r="FL166" s="364"/>
      <c r="FM166" s="364"/>
      <c r="FN166" s="364"/>
      <c r="FO166" s="364"/>
      <c r="FP166" s="364"/>
      <c r="FQ166" s="364"/>
      <c r="FR166" s="364"/>
      <c r="FS166" s="364"/>
      <c r="FT166" s="364"/>
      <c r="FU166" s="364"/>
      <c r="FV166" s="364"/>
      <c r="FW166" s="364"/>
      <c r="FX166" s="364"/>
      <c r="FY166" s="364"/>
      <c r="FZ166" s="364"/>
      <c r="GA166" s="364"/>
      <c r="GB166" s="364"/>
      <c r="GC166" s="364"/>
      <c r="GD166" s="364"/>
      <c r="GE166" s="364"/>
      <c r="GF166" s="364"/>
      <c r="GG166" s="364"/>
      <c r="GH166" s="364"/>
      <c r="GI166" s="364"/>
      <c r="GJ166" s="364"/>
      <c r="GK166" s="364"/>
      <c r="GL166" s="364"/>
      <c r="GM166" s="364"/>
      <c r="GN166" s="364"/>
      <c r="GO166" s="364"/>
      <c r="GP166" s="364"/>
      <c r="GQ166" s="364"/>
      <c r="GR166" s="364"/>
      <c r="GS166" s="364"/>
      <c r="GT166" s="364"/>
      <c r="GU166" s="364"/>
      <c r="GV166" s="364"/>
      <c r="GW166" s="364"/>
      <c r="GX166" s="364"/>
      <c r="GY166" s="364"/>
      <c r="GZ166" s="364"/>
      <c r="HA166" s="364"/>
      <c r="HB166" s="364"/>
      <c r="HC166" s="364"/>
      <c r="HD166" s="364"/>
      <c r="HE166" s="364"/>
      <c r="HF166" s="364"/>
      <c r="HG166" s="364"/>
      <c r="HH166" s="364"/>
      <c r="HI166" s="364"/>
      <c r="HJ166" s="364"/>
      <c r="HK166" s="364"/>
      <c r="HL166" s="364"/>
      <c r="HM166" s="364"/>
      <c r="HN166" s="364"/>
      <c r="HO166" s="364"/>
      <c r="HP166" s="364"/>
      <c r="HQ166" s="364"/>
      <c r="HR166" s="364"/>
      <c r="HS166" s="364"/>
      <c r="HT166" s="364"/>
      <c r="HU166" s="364"/>
      <c r="HV166" s="364"/>
      <c r="HW166" s="364"/>
      <c r="HX166" s="364"/>
      <c r="HY166" s="364"/>
      <c r="HZ166" s="364"/>
      <c r="IA166" s="364"/>
      <c r="IB166" s="364"/>
      <c r="IC166" s="364"/>
      <c r="ID166" s="364"/>
      <c r="IE166" s="364"/>
      <c r="IF166" s="364"/>
      <c r="IG166" s="364"/>
      <c r="IH166" s="364"/>
      <c r="II166" s="364"/>
      <c r="IJ166" s="364"/>
      <c r="IK166" s="364"/>
      <c r="IL166" s="364"/>
      <c r="IM166" s="364"/>
      <c r="IN166" s="364"/>
      <c r="IO166" s="364"/>
      <c r="IP166" s="364"/>
      <c r="IQ166" s="364"/>
      <c r="IR166" s="364"/>
      <c r="IS166" s="364"/>
      <c r="IT166" s="364"/>
      <c r="IU166" s="364"/>
      <c r="IV166" s="364"/>
      <c r="IW166" s="364"/>
      <c r="IX166" s="364"/>
      <c r="IY166" s="364"/>
      <c r="IZ166" s="364"/>
      <c r="JA166" s="364"/>
      <c r="JB166" s="364"/>
      <c r="JC166" s="364"/>
      <c r="JD166" s="364"/>
      <c r="JE166" s="364"/>
      <c r="JF166" s="364"/>
      <c r="JG166" s="364"/>
      <c r="JH166" s="364"/>
      <c r="JI166" s="364"/>
      <c r="JJ166" s="364"/>
      <c r="JK166" s="364"/>
      <c r="JL166" s="364"/>
      <c r="JM166" s="364"/>
      <c r="JN166" s="364"/>
      <c r="JO166" s="364"/>
      <c r="JP166" s="364"/>
      <c r="JQ166" s="364"/>
      <c r="JR166" s="364"/>
      <c r="JS166" s="364"/>
      <c r="JT166" s="364"/>
      <c r="JU166" s="364"/>
      <c r="JV166" s="364"/>
      <c r="JW166" s="364"/>
      <c r="JX166" s="364"/>
      <c r="JY166" s="364"/>
      <c r="JZ166" s="364"/>
      <c r="KA166" s="364"/>
      <c r="KB166" s="364"/>
      <c r="KC166" s="364"/>
      <c r="KD166" s="364"/>
      <c r="KE166" s="364"/>
      <c r="KF166" s="364"/>
      <c r="KG166" s="364"/>
      <c r="KH166" s="364">
        <v>0.1542</v>
      </c>
      <c r="KI166" s="364"/>
      <c r="KJ166" s="364"/>
      <c r="KK166" s="364">
        <v>0.22950000000000001</v>
      </c>
      <c r="KL166" s="364"/>
      <c r="KM166" s="364"/>
      <c r="KN166" s="364"/>
      <c r="KO166" s="364"/>
      <c r="KP166" s="364"/>
      <c r="KQ166" s="364"/>
      <c r="KR166" s="364"/>
      <c r="KS166" s="364"/>
      <c r="KT166" s="364"/>
      <c r="KU166" s="364"/>
      <c r="KV166" s="364"/>
      <c r="KW166" s="364"/>
      <c r="KX166" s="364"/>
      <c r="KY166" s="364"/>
      <c r="KZ166" s="364"/>
      <c r="LA166" s="364"/>
      <c r="LB166" s="364"/>
      <c r="LC166" s="364"/>
      <c r="LD166" s="364"/>
      <c r="LE166" s="364"/>
      <c r="LF166" s="364"/>
      <c r="LG166" s="364"/>
      <c r="LH166" s="364"/>
      <c r="LI166" s="364"/>
      <c r="LJ166" s="364"/>
      <c r="LK166" s="364"/>
      <c r="LL166" s="364"/>
      <c r="LM166" s="364"/>
      <c r="LN166" s="364"/>
      <c r="LO166" s="364"/>
      <c r="LP166" s="364"/>
      <c r="LQ166" s="364"/>
      <c r="LR166" s="364"/>
      <c r="LS166" s="364"/>
      <c r="LT166" s="364"/>
      <c r="LU166" s="364"/>
      <c r="LV166" s="364"/>
      <c r="LW166" s="364"/>
      <c r="LX166" s="364"/>
      <c r="LY166" s="364"/>
      <c r="LZ166" s="364"/>
      <c r="MA166" s="364"/>
      <c r="MB166" s="364"/>
      <c r="MC166" s="364"/>
      <c r="MD166" s="364"/>
      <c r="ME166" s="364"/>
      <c r="MF166" s="364"/>
      <c r="MG166" s="364"/>
      <c r="MH166" s="364"/>
      <c r="MI166" s="364"/>
      <c r="MJ166" s="364"/>
      <c r="MK166" s="364"/>
      <c r="ML166" s="364"/>
      <c r="MM166" s="364"/>
      <c r="MN166" s="364"/>
      <c r="MO166" s="364"/>
      <c r="MP166" s="364"/>
      <c r="MQ166" s="364"/>
      <c r="MR166" s="364"/>
      <c r="MS166" s="364"/>
      <c r="MT166" s="364"/>
      <c r="MU166" s="364"/>
      <c r="MV166" s="364"/>
      <c r="MW166" s="364"/>
      <c r="MX166" s="364"/>
      <c r="MY166" s="364"/>
      <c r="MZ166" s="364"/>
      <c r="NA166" s="364"/>
      <c r="NB166" s="364"/>
      <c r="NC166" s="364"/>
      <c r="ND166" s="364"/>
      <c r="NE166" s="364"/>
      <c r="NF166" s="364"/>
      <c r="NG166" s="364"/>
      <c r="NH166" s="364"/>
      <c r="NI166" s="364"/>
      <c r="NJ166" s="364"/>
      <c r="NK166" s="364"/>
      <c r="NL166" s="364"/>
      <c r="NM166" s="364"/>
      <c r="NN166" s="364"/>
      <c r="NO166" s="364"/>
      <c r="NP166" s="364"/>
      <c r="NQ166" s="364"/>
      <c r="NR166" s="364"/>
      <c r="NS166" s="364"/>
      <c r="NT166" s="364"/>
      <c r="NU166" s="364"/>
      <c r="NV166" s="364"/>
      <c r="NW166" s="364"/>
      <c r="NX166" s="364"/>
      <c r="NY166" s="364"/>
      <c r="NZ166" s="364"/>
      <c r="OA166" s="364"/>
      <c r="OB166" s="364"/>
      <c r="OC166" s="364"/>
      <c r="OD166" s="364"/>
      <c r="OE166" s="364"/>
      <c r="OF166" s="364"/>
      <c r="OG166" s="364"/>
      <c r="OH166" s="364"/>
      <c r="OI166" s="364"/>
      <c r="OJ166" s="364"/>
      <c r="OK166" s="364"/>
      <c r="OL166" s="364"/>
      <c r="OM166" s="364"/>
      <c r="ON166" s="364"/>
      <c r="OO166" s="364"/>
      <c r="OP166" s="364"/>
      <c r="OQ166" s="364"/>
      <c r="OR166" s="364"/>
      <c r="OS166" s="364"/>
      <c r="OT166" s="364"/>
      <c r="OU166" s="364"/>
      <c r="OV166" s="364"/>
      <c r="OW166" s="364"/>
      <c r="OX166" s="364"/>
      <c r="OY166" s="364"/>
      <c r="OZ166" s="364"/>
      <c r="PA166" s="364"/>
      <c r="PB166" s="364"/>
      <c r="PC166" s="364"/>
      <c r="PD166" s="364"/>
      <c r="PE166" s="364"/>
      <c r="PF166" s="364"/>
      <c r="PG166" s="364"/>
      <c r="PH166" s="364"/>
      <c r="PI166" s="364"/>
      <c r="PJ166" s="364"/>
      <c r="PK166" s="364"/>
      <c r="PL166" s="364"/>
      <c r="PM166" s="364"/>
    </row>
    <row r="167" spans="1:429" ht="15">
      <c r="A167" s="363" t="s">
        <v>734</v>
      </c>
      <c r="B167" s="364">
        <f t="shared" si="195"/>
        <v>0</v>
      </c>
      <c r="C167" s="364">
        <f t="shared" si="196"/>
        <v>0</v>
      </c>
      <c r="D167" s="364">
        <f t="shared" si="197"/>
        <v>0</v>
      </c>
      <c r="E167" s="364">
        <f t="shared" si="198"/>
        <v>0</v>
      </c>
      <c r="F167" s="364">
        <f t="shared" si="199"/>
        <v>0</v>
      </c>
      <c r="G167" s="364">
        <f t="shared" si="200"/>
        <v>0</v>
      </c>
      <c r="H167" s="364">
        <f t="shared" si="201"/>
        <v>0</v>
      </c>
      <c r="I167" s="364">
        <f t="shared" si="202"/>
        <v>0</v>
      </c>
      <c r="J167" s="364">
        <f t="shared" si="203"/>
        <v>0</v>
      </c>
      <c r="K167" s="364">
        <f t="shared" si="204"/>
        <v>0</v>
      </c>
      <c r="L167" s="364">
        <f t="shared" si="205"/>
        <v>0</v>
      </c>
      <c r="M167" s="364">
        <f t="shared" si="206"/>
        <v>0</v>
      </c>
      <c r="N167" s="364">
        <f t="shared" si="207"/>
        <v>0</v>
      </c>
      <c r="O167" s="364">
        <f t="shared" si="208"/>
        <v>0</v>
      </c>
      <c r="P167" s="364">
        <f t="shared" si="209"/>
        <v>0</v>
      </c>
      <c r="Q167" s="364">
        <f t="shared" si="210"/>
        <v>0</v>
      </c>
      <c r="R167" s="364">
        <f t="shared" si="211"/>
        <v>0</v>
      </c>
      <c r="S167" s="364">
        <f t="shared" si="212"/>
        <v>0</v>
      </c>
      <c r="T167" s="364">
        <f t="shared" si="213"/>
        <v>0</v>
      </c>
      <c r="U167" s="364">
        <f t="shared" si="214"/>
        <v>0</v>
      </c>
      <c r="V167" s="364">
        <f t="shared" si="215"/>
        <v>0</v>
      </c>
      <c r="W167" s="364">
        <f t="shared" si="216"/>
        <v>0</v>
      </c>
      <c r="X167" s="364">
        <f t="shared" si="217"/>
        <v>0</v>
      </c>
      <c r="Y167" s="364">
        <f t="shared" si="218"/>
        <v>0</v>
      </c>
      <c r="Z167" s="364">
        <f t="shared" si="219"/>
        <v>0</v>
      </c>
      <c r="AA167" s="364">
        <f t="shared" si="220"/>
        <v>0</v>
      </c>
      <c r="AB167" s="364">
        <f t="shared" si="221"/>
        <v>0</v>
      </c>
      <c r="AC167" s="364">
        <f t="shared" si="222"/>
        <v>0</v>
      </c>
      <c r="AD167" s="364">
        <f t="shared" si="223"/>
        <v>0</v>
      </c>
      <c r="AE167" s="364">
        <f t="shared" si="224"/>
        <v>0</v>
      </c>
      <c r="AF167" s="364">
        <f t="shared" si="225"/>
        <v>0</v>
      </c>
      <c r="AG167" s="364"/>
      <c r="AH167" s="364"/>
      <c r="AI167" s="364"/>
      <c r="AJ167" s="364"/>
      <c r="AK167" s="364"/>
      <c r="AL167" s="364"/>
      <c r="AM167" s="364"/>
      <c r="AN167" s="364"/>
      <c r="AO167" s="364"/>
      <c r="AP167" s="364"/>
      <c r="AQ167" s="364"/>
      <c r="AR167" s="364"/>
      <c r="AS167" s="364"/>
      <c r="AT167" s="364"/>
      <c r="AU167" s="364"/>
      <c r="AV167" s="364"/>
      <c r="AW167" s="364"/>
      <c r="AX167" s="364"/>
      <c r="AY167" s="364"/>
      <c r="AZ167" s="364"/>
      <c r="BA167" s="364"/>
      <c r="BB167" s="364"/>
      <c r="BC167" s="364"/>
      <c r="BD167" s="364"/>
      <c r="BE167" s="364"/>
      <c r="BF167" s="364"/>
      <c r="BG167" s="364"/>
      <c r="BH167" s="364"/>
      <c r="BI167" s="364"/>
      <c r="BJ167" s="364"/>
      <c r="BK167" s="364"/>
      <c r="BL167" s="364"/>
      <c r="BM167" s="364"/>
      <c r="BN167" s="364"/>
      <c r="BO167" s="364"/>
      <c r="BP167" s="364"/>
      <c r="BQ167" s="364"/>
      <c r="BR167" s="364"/>
      <c r="BS167" s="364"/>
      <c r="BT167" s="364"/>
      <c r="BU167" s="364"/>
      <c r="BV167" s="364"/>
      <c r="BW167" s="364"/>
      <c r="BX167" s="364"/>
      <c r="BY167" s="364"/>
      <c r="BZ167" s="364"/>
      <c r="CA167" s="364"/>
      <c r="CB167" s="364"/>
      <c r="CC167" s="364"/>
      <c r="CD167" s="364"/>
      <c r="CE167" s="364"/>
      <c r="CF167" s="364"/>
      <c r="CG167" s="364"/>
      <c r="CH167" s="364"/>
      <c r="CI167" s="364"/>
      <c r="CJ167" s="364"/>
      <c r="CK167" s="364"/>
      <c r="CL167" s="364"/>
      <c r="CM167" s="364"/>
      <c r="CN167" s="364"/>
      <c r="CO167" s="364"/>
      <c r="CP167" s="364"/>
      <c r="CQ167" s="364"/>
      <c r="CR167" s="364"/>
      <c r="CS167" s="364"/>
      <c r="CT167" s="364"/>
      <c r="CU167" s="364"/>
      <c r="CV167" s="364"/>
      <c r="CW167" s="364"/>
      <c r="CX167" s="364"/>
      <c r="CY167" s="364"/>
      <c r="CZ167" s="364"/>
      <c r="DA167" s="364"/>
      <c r="DB167" s="364"/>
      <c r="DC167" s="364"/>
      <c r="DD167" s="364"/>
      <c r="DE167" s="364"/>
      <c r="DF167" s="364"/>
      <c r="DG167" s="364"/>
      <c r="DH167" s="364"/>
      <c r="DI167" s="364"/>
      <c r="DJ167" s="364"/>
      <c r="DK167" s="364"/>
      <c r="DL167" s="364"/>
      <c r="DM167" s="364"/>
      <c r="DN167" s="364"/>
      <c r="DO167" s="364"/>
      <c r="DP167" s="364"/>
      <c r="DQ167" s="364"/>
      <c r="DR167" s="364"/>
      <c r="DS167" s="364"/>
      <c r="DT167" s="364"/>
      <c r="DU167" s="364"/>
      <c r="DV167" s="364"/>
      <c r="DW167" s="364"/>
      <c r="DX167" s="364"/>
      <c r="DY167" s="364"/>
      <c r="DZ167" s="364"/>
      <c r="EA167" s="364"/>
      <c r="EB167" s="364"/>
      <c r="EC167" s="364"/>
      <c r="ED167" s="364"/>
      <c r="EE167" s="364"/>
      <c r="EF167" s="364"/>
      <c r="EG167" s="364"/>
      <c r="EH167" s="364"/>
      <c r="EI167" s="364"/>
      <c r="EJ167" s="364"/>
      <c r="EK167" s="364"/>
      <c r="EL167" s="364"/>
      <c r="EM167" s="364"/>
      <c r="EN167" s="364"/>
      <c r="EO167" s="364"/>
      <c r="EP167" s="364"/>
      <c r="EQ167" s="364"/>
      <c r="ER167" s="364"/>
      <c r="ES167" s="364"/>
      <c r="ET167" s="364"/>
      <c r="EU167" s="364"/>
      <c r="EV167" s="364"/>
      <c r="EW167" s="364"/>
      <c r="EX167" s="364"/>
      <c r="EY167" s="364"/>
      <c r="EZ167" s="364"/>
      <c r="FA167" s="364"/>
      <c r="FB167" s="364"/>
      <c r="FC167" s="364"/>
      <c r="FD167" s="364"/>
      <c r="FE167" s="364"/>
      <c r="FF167" s="364"/>
      <c r="FG167" s="364"/>
      <c r="FH167" s="364"/>
      <c r="FI167" s="364"/>
      <c r="FJ167" s="364"/>
      <c r="FK167" s="364"/>
      <c r="FL167" s="364"/>
      <c r="FM167" s="364"/>
      <c r="FN167" s="364"/>
      <c r="FO167" s="364"/>
      <c r="FP167" s="364"/>
      <c r="FQ167" s="364"/>
      <c r="FR167" s="364"/>
      <c r="FS167" s="364"/>
      <c r="FT167" s="364"/>
      <c r="FU167" s="364"/>
      <c r="FV167" s="364"/>
      <c r="FW167" s="364"/>
      <c r="FX167" s="364"/>
      <c r="FY167" s="364"/>
      <c r="FZ167" s="364"/>
      <c r="GA167" s="364"/>
      <c r="GB167" s="364"/>
      <c r="GC167" s="364"/>
      <c r="GD167" s="364"/>
      <c r="GE167" s="364"/>
      <c r="GF167" s="364"/>
      <c r="GG167" s="364"/>
      <c r="GH167" s="364"/>
      <c r="GI167" s="364"/>
      <c r="GJ167" s="364"/>
      <c r="GK167" s="364"/>
      <c r="GL167" s="364"/>
      <c r="GM167" s="364"/>
      <c r="GN167" s="364"/>
      <c r="GO167" s="364"/>
      <c r="GP167" s="364"/>
      <c r="GQ167" s="364"/>
      <c r="GR167" s="364"/>
      <c r="GS167" s="364"/>
      <c r="GT167" s="364"/>
      <c r="GU167" s="364"/>
      <c r="GV167" s="364"/>
      <c r="GW167" s="364"/>
      <c r="GX167" s="364"/>
      <c r="GY167" s="364"/>
      <c r="GZ167" s="364"/>
      <c r="HA167" s="364"/>
      <c r="HB167" s="364"/>
      <c r="HC167" s="364"/>
      <c r="HD167" s="364"/>
      <c r="HE167" s="364"/>
      <c r="HF167" s="364"/>
      <c r="HG167" s="364"/>
      <c r="HH167" s="364"/>
      <c r="HI167" s="364"/>
      <c r="HJ167" s="364"/>
      <c r="HK167" s="364"/>
      <c r="HL167" s="364"/>
      <c r="HM167" s="364"/>
      <c r="HN167" s="364"/>
      <c r="HO167" s="364"/>
      <c r="HP167" s="364"/>
      <c r="HQ167" s="364"/>
      <c r="HR167" s="364"/>
      <c r="HS167" s="364"/>
      <c r="HT167" s="364"/>
      <c r="HU167" s="364"/>
      <c r="HV167" s="364"/>
      <c r="HW167" s="364"/>
      <c r="HX167" s="364"/>
      <c r="HY167" s="364"/>
      <c r="HZ167" s="364"/>
      <c r="IA167" s="364"/>
      <c r="IB167" s="364"/>
      <c r="IC167" s="364"/>
      <c r="ID167" s="364"/>
      <c r="IE167" s="364"/>
      <c r="IF167" s="364"/>
      <c r="IG167" s="364"/>
      <c r="IH167" s="364"/>
      <c r="II167" s="364"/>
      <c r="IJ167" s="364"/>
      <c r="IK167" s="364"/>
      <c r="IL167" s="364"/>
      <c r="IM167" s="364"/>
      <c r="IN167" s="364"/>
      <c r="IO167" s="364"/>
      <c r="IP167" s="364"/>
      <c r="IQ167" s="364"/>
      <c r="IR167" s="364"/>
      <c r="IS167" s="364"/>
      <c r="IT167" s="364"/>
      <c r="IU167" s="364"/>
      <c r="IV167" s="364"/>
      <c r="IW167" s="364"/>
      <c r="IX167" s="364"/>
      <c r="IY167" s="364"/>
      <c r="IZ167" s="364"/>
      <c r="JA167" s="364"/>
      <c r="JB167" s="364"/>
      <c r="JC167" s="364"/>
      <c r="JD167" s="364"/>
      <c r="JE167" s="364"/>
      <c r="JF167" s="364"/>
      <c r="JG167" s="364"/>
      <c r="JH167" s="364"/>
      <c r="JI167" s="364"/>
      <c r="JJ167" s="364"/>
      <c r="JK167" s="364"/>
      <c r="JL167" s="364"/>
      <c r="JM167" s="364"/>
      <c r="JN167" s="364"/>
      <c r="JO167" s="364"/>
      <c r="JP167" s="364"/>
      <c r="JQ167" s="364"/>
      <c r="JR167" s="364"/>
      <c r="JS167" s="364"/>
      <c r="JT167" s="364"/>
      <c r="JU167" s="364"/>
      <c r="JV167" s="364"/>
      <c r="JW167" s="364"/>
      <c r="JX167" s="364"/>
      <c r="JY167" s="364"/>
      <c r="JZ167" s="364"/>
      <c r="KA167" s="364"/>
      <c r="KB167" s="364"/>
      <c r="KC167" s="364"/>
      <c r="KD167" s="364"/>
      <c r="KE167" s="364"/>
      <c r="KF167" s="364"/>
      <c r="KG167" s="364"/>
      <c r="KH167" s="364"/>
      <c r="KI167" s="364"/>
      <c r="KJ167" s="364"/>
      <c r="KK167" s="364"/>
      <c r="KL167" s="364"/>
      <c r="KM167" s="364"/>
      <c r="KN167" s="364"/>
      <c r="KO167" s="364"/>
      <c r="KP167" s="364"/>
      <c r="KQ167" s="364"/>
      <c r="KR167" s="364"/>
      <c r="KS167" s="364"/>
      <c r="KT167" s="364"/>
      <c r="KU167" s="364"/>
      <c r="KV167" s="364"/>
      <c r="KW167" s="364"/>
      <c r="KX167" s="364"/>
      <c r="KY167" s="364"/>
      <c r="KZ167" s="364"/>
      <c r="LA167" s="364"/>
      <c r="LB167" s="364"/>
      <c r="LC167" s="364"/>
      <c r="LD167" s="364"/>
      <c r="LE167" s="364"/>
      <c r="LF167" s="364"/>
      <c r="LG167" s="364"/>
      <c r="LH167" s="364"/>
      <c r="LI167" s="364"/>
      <c r="LJ167" s="364"/>
      <c r="LK167" s="364"/>
      <c r="LL167" s="364"/>
      <c r="LM167" s="364"/>
      <c r="LN167" s="364"/>
      <c r="LO167" s="364"/>
      <c r="LP167" s="364"/>
      <c r="LQ167" s="364"/>
      <c r="LR167" s="364"/>
      <c r="LS167" s="364"/>
      <c r="LT167" s="364"/>
      <c r="LU167" s="364"/>
      <c r="LV167" s="364"/>
      <c r="LW167" s="364"/>
      <c r="LX167" s="364"/>
      <c r="LY167" s="364"/>
      <c r="LZ167" s="364"/>
      <c r="MA167" s="364"/>
      <c r="MB167" s="364"/>
      <c r="MC167" s="364"/>
      <c r="MD167" s="364"/>
      <c r="ME167" s="364"/>
      <c r="MF167" s="364"/>
      <c r="MG167" s="364"/>
      <c r="MH167" s="364"/>
      <c r="MI167" s="364"/>
      <c r="MJ167" s="364"/>
      <c r="MK167" s="364"/>
      <c r="ML167" s="364"/>
      <c r="MM167" s="364"/>
      <c r="MN167" s="364"/>
      <c r="MO167" s="364"/>
      <c r="MP167" s="364"/>
      <c r="MQ167" s="364"/>
      <c r="MR167" s="364"/>
      <c r="MS167" s="364"/>
      <c r="MT167" s="364"/>
      <c r="MU167" s="364"/>
      <c r="MV167" s="364"/>
      <c r="MW167" s="364"/>
      <c r="MX167" s="364"/>
      <c r="MY167" s="364"/>
      <c r="MZ167" s="364"/>
      <c r="NA167" s="364"/>
      <c r="NB167" s="364"/>
      <c r="NC167" s="364"/>
      <c r="ND167" s="364"/>
      <c r="NE167" s="364"/>
      <c r="NF167" s="364"/>
      <c r="NG167" s="364"/>
      <c r="NH167" s="364"/>
      <c r="NI167" s="364"/>
      <c r="NJ167" s="364"/>
      <c r="NK167" s="364"/>
      <c r="NL167" s="364"/>
      <c r="NM167" s="364"/>
      <c r="NN167" s="364"/>
      <c r="NO167" s="364"/>
      <c r="NP167" s="364"/>
      <c r="NQ167" s="364"/>
      <c r="NR167" s="364"/>
      <c r="NS167" s="364"/>
      <c r="NT167" s="364"/>
      <c r="NU167" s="364"/>
      <c r="NV167" s="364"/>
      <c r="NW167" s="364"/>
      <c r="NX167" s="364"/>
      <c r="NY167" s="364"/>
      <c r="NZ167" s="364"/>
      <c r="OA167" s="364"/>
      <c r="OB167" s="364"/>
      <c r="OC167" s="364"/>
      <c r="OD167" s="364"/>
      <c r="OE167" s="364"/>
      <c r="OF167" s="364"/>
      <c r="OG167" s="364"/>
      <c r="OH167" s="364"/>
      <c r="OI167" s="364"/>
      <c r="OJ167" s="364"/>
      <c r="OK167" s="364"/>
      <c r="OL167" s="364"/>
      <c r="OM167" s="364"/>
      <c r="ON167" s="364"/>
      <c r="OO167" s="364"/>
      <c r="OP167" s="364"/>
      <c r="OQ167" s="364"/>
      <c r="OR167" s="364"/>
      <c r="OS167" s="364"/>
      <c r="OT167" s="364"/>
      <c r="OU167" s="364"/>
      <c r="OV167" s="364"/>
      <c r="OW167" s="364"/>
      <c r="OX167" s="364"/>
      <c r="OY167" s="364"/>
      <c r="OZ167" s="364"/>
      <c r="PA167" s="364"/>
      <c r="PB167" s="364"/>
      <c r="PC167" s="364"/>
      <c r="PD167" s="364"/>
      <c r="PE167" s="364"/>
      <c r="PF167" s="364"/>
      <c r="PG167" s="364"/>
      <c r="PH167" s="364"/>
      <c r="PI167" s="364"/>
      <c r="PJ167" s="364"/>
      <c r="PK167" s="364"/>
      <c r="PL167" s="364"/>
      <c r="PM167" s="364"/>
    </row>
    <row r="168" spans="1:429" ht="15">
      <c r="A168" s="365" t="s">
        <v>735</v>
      </c>
      <c r="B168" s="364">
        <f t="shared" si="195"/>
        <v>0</v>
      </c>
      <c r="C168" s="364">
        <f t="shared" si="196"/>
        <v>0</v>
      </c>
      <c r="D168" s="364">
        <f t="shared" si="197"/>
        <v>0</v>
      </c>
      <c r="E168" s="364">
        <f t="shared" si="198"/>
        <v>0</v>
      </c>
      <c r="F168" s="364">
        <f t="shared" si="199"/>
        <v>0</v>
      </c>
      <c r="G168" s="364">
        <f t="shared" si="200"/>
        <v>0</v>
      </c>
      <c r="H168" s="364">
        <f t="shared" si="201"/>
        <v>0</v>
      </c>
      <c r="I168" s="364">
        <f t="shared" si="202"/>
        <v>0</v>
      </c>
      <c r="J168" s="364">
        <f t="shared" si="203"/>
        <v>0</v>
      </c>
      <c r="K168" s="364">
        <f t="shared" si="204"/>
        <v>0</v>
      </c>
      <c r="L168" s="364">
        <f t="shared" si="205"/>
        <v>0</v>
      </c>
      <c r="M168" s="364">
        <f t="shared" si="206"/>
        <v>0</v>
      </c>
      <c r="N168" s="364">
        <f t="shared" si="207"/>
        <v>0</v>
      </c>
      <c r="O168" s="364">
        <f t="shared" si="208"/>
        <v>0</v>
      </c>
      <c r="P168" s="364">
        <f t="shared" si="209"/>
        <v>0</v>
      </c>
      <c r="Q168" s="364">
        <f t="shared" si="210"/>
        <v>0</v>
      </c>
      <c r="R168" s="364">
        <f t="shared" si="211"/>
        <v>0</v>
      </c>
      <c r="S168" s="364">
        <f t="shared" si="212"/>
        <v>0</v>
      </c>
      <c r="T168" s="364">
        <f t="shared" si="213"/>
        <v>0</v>
      </c>
      <c r="U168" s="364">
        <f t="shared" si="214"/>
        <v>0</v>
      </c>
      <c r="V168" s="364">
        <f t="shared" si="215"/>
        <v>0</v>
      </c>
      <c r="W168" s="364">
        <f t="shared" si="216"/>
        <v>0</v>
      </c>
      <c r="X168" s="364">
        <f t="shared" si="217"/>
        <v>0</v>
      </c>
      <c r="Y168" s="364">
        <f t="shared" si="218"/>
        <v>0</v>
      </c>
      <c r="Z168" s="364">
        <f t="shared" si="219"/>
        <v>0</v>
      </c>
      <c r="AA168" s="364">
        <f t="shared" si="220"/>
        <v>0</v>
      </c>
      <c r="AB168" s="364">
        <f t="shared" si="221"/>
        <v>0</v>
      </c>
      <c r="AC168" s="364">
        <f t="shared" si="222"/>
        <v>0</v>
      </c>
      <c r="AD168" s="364">
        <f t="shared" si="223"/>
        <v>0</v>
      </c>
      <c r="AE168" s="364">
        <f t="shared" si="224"/>
        <v>0</v>
      </c>
      <c r="AF168" s="364">
        <f t="shared" si="225"/>
        <v>0</v>
      </c>
      <c r="AG168" s="364"/>
      <c r="AH168" s="364"/>
      <c r="AI168" s="364"/>
      <c r="AJ168" s="364"/>
      <c r="AK168" s="364"/>
      <c r="AL168" s="364"/>
      <c r="AM168" s="364"/>
      <c r="AN168" s="364"/>
      <c r="AO168" s="364"/>
      <c r="AP168" s="364"/>
      <c r="AQ168" s="364"/>
      <c r="AR168" s="364"/>
      <c r="AS168" s="364"/>
      <c r="AT168" s="364"/>
      <c r="AU168" s="364"/>
      <c r="AV168" s="364"/>
      <c r="AW168" s="364"/>
      <c r="AX168" s="364"/>
      <c r="AY168" s="364"/>
      <c r="AZ168" s="364"/>
      <c r="BA168" s="364"/>
      <c r="BB168" s="364"/>
      <c r="BC168" s="364"/>
      <c r="BD168" s="364"/>
      <c r="BE168" s="364"/>
      <c r="BF168" s="364"/>
      <c r="BG168" s="364"/>
      <c r="BH168" s="364"/>
      <c r="BI168" s="364"/>
      <c r="BJ168" s="364"/>
      <c r="BK168" s="364"/>
      <c r="BL168" s="364"/>
      <c r="BM168" s="364"/>
      <c r="BN168" s="364"/>
      <c r="BO168" s="364"/>
      <c r="BP168" s="364"/>
      <c r="BQ168" s="364"/>
      <c r="BR168" s="364"/>
      <c r="BS168" s="364"/>
      <c r="BT168" s="364"/>
      <c r="BU168" s="364"/>
      <c r="BV168" s="364"/>
      <c r="BW168" s="364"/>
      <c r="BX168" s="364"/>
      <c r="BY168" s="364"/>
      <c r="BZ168" s="364"/>
      <c r="CA168" s="364"/>
      <c r="CB168" s="364"/>
      <c r="CC168" s="364"/>
      <c r="CD168" s="364"/>
      <c r="CE168" s="364"/>
      <c r="CF168" s="364"/>
      <c r="CG168" s="364"/>
      <c r="CH168" s="364"/>
      <c r="CI168" s="364"/>
      <c r="CJ168" s="364"/>
      <c r="CK168" s="364"/>
      <c r="CL168" s="364"/>
      <c r="CM168" s="364"/>
      <c r="CN168" s="364"/>
      <c r="CO168" s="364"/>
      <c r="CP168" s="364"/>
      <c r="CQ168" s="364"/>
      <c r="CR168" s="364"/>
      <c r="CS168" s="364"/>
      <c r="CT168" s="364"/>
      <c r="CU168" s="364"/>
      <c r="CV168" s="364"/>
      <c r="CW168" s="364"/>
      <c r="CX168" s="364"/>
      <c r="CY168" s="364"/>
      <c r="CZ168" s="364"/>
      <c r="DA168" s="364"/>
      <c r="DB168" s="364"/>
      <c r="DC168" s="364"/>
      <c r="DD168" s="364"/>
      <c r="DE168" s="364"/>
      <c r="DF168" s="364"/>
      <c r="DG168" s="364"/>
      <c r="DH168" s="364"/>
      <c r="DI168" s="364"/>
      <c r="DJ168" s="364"/>
      <c r="DK168" s="364"/>
      <c r="DL168" s="364"/>
      <c r="DM168" s="364"/>
      <c r="DN168" s="364"/>
      <c r="DO168" s="364"/>
      <c r="DP168" s="364"/>
      <c r="DQ168" s="364"/>
      <c r="DR168" s="364"/>
      <c r="DS168" s="364"/>
      <c r="DT168" s="364"/>
      <c r="DU168" s="364"/>
      <c r="DV168" s="364"/>
      <c r="DW168" s="364"/>
      <c r="DX168" s="364"/>
      <c r="DY168" s="364"/>
      <c r="DZ168" s="364"/>
      <c r="EA168" s="364"/>
      <c r="EB168" s="364"/>
      <c r="EC168" s="364"/>
      <c r="ED168" s="364"/>
      <c r="EE168" s="364"/>
      <c r="EF168" s="364"/>
      <c r="EG168" s="364"/>
      <c r="EH168" s="364"/>
      <c r="EI168" s="364"/>
      <c r="EJ168" s="364"/>
      <c r="EK168" s="364"/>
      <c r="EL168" s="364"/>
      <c r="EM168" s="364"/>
      <c r="EN168" s="364"/>
      <c r="EO168" s="364"/>
      <c r="EP168" s="364"/>
      <c r="EQ168" s="364"/>
      <c r="ER168" s="364"/>
      <c r="ES168" s="364"/>
      <c r="ET168" s="364"/>
      <c r="EU168" s="364"/>
      <c r="EV168" s="364"/>
      <c r="EW168" s="364"/>
      <c r="EX168" s="364"/>
      <c r="EY168" s="364"/>
      <c r="EZ168" s="364"/>
      <c r="FA168" s="364"/>
      <c r="FB168" s="364"/>
      <c r="FC168" s="364"/>
      <c r="FD168" s="364"/>
      <c r="FE168" s="364"/>
      <c r="FF168" s="364"/>
      <c r="FG168" s="364"/>
      <c r="FH168" s="364"/>
      <c r="FI168" s="364"/>
      <c r="FJ168" s="364"/>
      <c r="FK168" s="364"/>
      <c r="FL168" s="364"/>
      <c r="FM168" s="364"/>
      <c r="FN168" s="364"/>
      <c r="FO168" s="364"/>
      <c r="FP168" s="364"/>
      <c r="FQ168" s="364"/>
      <c r="FR168" s="364"/>
      <c r="FS168" s="364"/>
      <c r="FT168" s="364"/>
      <c r="FU168" s="364"/>
      <c r="FV168" s="364"/>
      <c r="FW168" s="364"/>
      <c r="FX168" s="364"/>
      <c r="FY168" s="364"/>
      <c r="FZ168" s="364"/>
      <c r="GA168" s="364"/>
      <c r="GB168" s="364"/>
      <c r="GC168" s="364"/>
      <c r="GD168" s="364"/>
      <c r="GE168" s="364"/>
      <c r="GF168" s="364"/>
      <c r="GG168" s="364"/>
      <c r="GH168" s="364"/>
      <c r="GI168" s="364"/>
      <c r="GJ168" s="364"/>
      <c r="GK168" s="364"/>
      <c r="GL168" s="364"/>
      <c r="GM168" s="364"/>
      <c r="GN168" s="364"/>
      <c r="GO168" s="364"/>
      <c r="GP168" s="364"/>
      <c r="GQ168" s="364"/>
      <c r="GR168" s="364"/>
      <c r="GS168" s="364"/>
      <c r="GT168" s="364"/>
      <c r="GU168" s="364"/>
      <c r="GV168" s="364"/>
      <c r="GW168" s="364"/>
      <c r="GX168" s="364"/>
      <c r="GY168" s="364"/>
      <c r="GZ168" s="364"/>
      <c r="HA168" s="364"/>
      <c r="HB168" s="364"/>
      <c r="HC168" s="364"/>
      <c r="HD168" s="364"/>
      <c r="HE168" s="364"/>
      <c r="HF168" s="364"/>
      <c r="HG168" s="364"/>
      <c r="HH168" s="364"/>
      <c r="HI168" s="364"/>
      <c r="HJ168" s="364"/>
      <c r="HK168" s="364"/>
      <c r="HL168" s="364"/>
      <c r="HM168" s="364"/>
      <c r="HN168" s="364"/>
      <c r="HO168" s="364"/>
      <c r="HP168" s="364"/>
      <c r="HQ168" s="364"/>
      <c r="HR168" s="364"/>
      <c r="HS168" s="364"/>
      <c r="HT168" s="364"/>
      <c r="HU168" s="364"/>
      <c r="HV168" s="364"/>
      <c r="HW168" s="364"/>
      <c r="HX168" s="364"/>
      <c r="HY168" s="364"/>
      <c r="HZ168" s="364"/>
      <c r="IA168" s="364"/>
      <c r="IB168" s="364"/>
      <c r="IC168" s="364"/>
      <c r="ID168" s="364"/>
      <c r="IE168" s="364"/>
      <c r="IF168" s="364"/>
      <c r="IG168" s="364"/>
      <c r="IH168" s="364"/>
      <c r="II168" s="364"/>
      <c r="IJ168" s="364"/>
      <c r="IK168" s="364"/>
      <c r="IL168" s="364"/>
      <c r="IM168" s="364"/>
      <c r="IN168" s="364"/>
      <c r="IO168" s="364"/>
      <c r="IP168" s="364"/>
      <c r="IQ168" s="364"/>
      <c r="IR168" s="364"/>
      <c r="IS168" s="364"/>
      <c r="IT168" s="364"/>
      <c r="IU168" s="364"/>
      <c r="IV168" s="364"/>
      <c r="IW168" s="364"/>
      <c r="IX168" s="364"/>
      <c r="IY168" s="364"/>
      <c r="IZ168" s="364"/>
      <c r="JA168" s="364"/>
      <c r="JB168" s="364"/>
      <c r="JC168" s="364"/>
      <c r="JD168" s="364"/>
      <c r="JE168" s="364"/>
      <c r="JF168" s="364"/>
      <c r="JG168" s="364"/>
      <c r="JH168" s="364"/>
      <c r="JI168" s="364"/>
      <c r="JJ168" s="364"/>
      <c r="JK168" s="364"/>
      <c r="JL168" s="364"/>
      <c r="JM168" s="364"/>
      <c r="JN168" s="364"/>
      <c r="JO168" s="364"/>
      <c r="JP168" s="364"/>
      <c r="JQ168" s="364"/>
      <c r="JR168" s="364"/>
      <c r="JS168" s="364"/>
      <c r="JT168" s="364"/>
      <c r="JU168" s="364"/>
      <c r="JV168" s="364"/>
      <c r="JW168" s="364"/>
      <c r="JX168" s="364"/>
      <c r="JY168" s="364"/>
      <c r="JZ168" s="364"/>
      <c r="KA168" s="364"/>
      <c r="KB168" s="364"/>
      <c r="KC168" s="364"/>
      <c r="KD168" s="364"/>
      <c r="KE168" s="364"/>
      <c r="KF168" s="364"/>
      <c r="KG168" s="364"/>
      <c r="KH168" s="364"/>
      <c r="KI168" s="364"/>
      <c r="KJ168" s="364"/>
      <c r="KK168" s="364"/>
      <c r="KL168" s="364"/>
      <c r="KM168" s="364"/>
      <c r="KN168" s="364"/>
      <c r="KO168" s="364"/>
      <c r="KP168" s="364"/>
      <c r="KQ168" s="364"/>
      <c r="KR168" s="364"/>
      <c r="KS168" s="364"/>
      <c r="KT168" s="364"/>
      <c r="KU168" s="364"/>
      <c r="KV168" s="364"/>
      <c r="KW168" s="364"/>
      <c r="KX168" s="364"/>
      <c r="KY168" s="364"/>
      <c r="KZ168" s="364"/>
      <c r="LA168" s="364"/>
      <c r="LB168" s="364"/>
      <c r="LC168" s="364"/>
      <c r="LD168" s="364"/>
      <c r="LE168" s="364"/>
      <c r="LF168" s="364"/>
      <c r="LG168" s="364"/>
      <c r="LH168" s="364"/>
      <c r="LI168" s="364"/>
      <c r="LJ168" s="364"/>
      <c r="LK168" s="364"/>
      <c r="LL168" s="364"/>
      <c r="LM168" s="364"/>
      <c r="LN168" s="364"/>
      <c r="LO168" s="364"/>
      <c r="LP168" s="364"/>
      <c r="LQ168" s="364"/>
      <c r="LR168" s="364"/>
      <c r="LS168" s="364"/>
      <c r="LT168" s="364"/>
      <c r="LU168" s="364"/>
      <c r="LV168" s="364"/>
      <c r="LW168" s="364"/>
      <c r="LX168" s="364"/>
      <c r="LY168" s="364"/>
      <c r="LZ168" s="364"/>
      <c r="MA168" s="364"/>
      <c r="MB168" s="364"/>
      <c r="MC168" s="364"/>
      <c r="MD168" s="364"/>
      <c r="ME168" s="364"/>
      <c r="MF168" s="364"/>
      <c r="MG168" s="364"/>
      <c r="MH168" s="364"/>
      <c r="MI168" s="364"/>
      <c r="MJ168" s="364"/>
      <c r="MK168" s="364"/>
      <c r="ML168" s="364"/>
      <c r="MM168" s="364"/>
      <c r="MN168" s="364"/>
      <c r="MO168" s="364"/>
      <c r="MP168" s="364"/>
      <c r="MQ168" s="364"/>
      <c r="MR168" s="364"/>
      <c r="MS168" s="364"/>
      <c r="MT168" s="364"/>
      <c r="MU168" s="364"/>
      <c r="MV168" s="364"/>
      <c r="MW168" s="364"/>
      <c r="MX168" s="364"/>
      <c r="MY168" s="364"/>
      <c r="MZ168" s="364"/>
      <c r="NA168" s="364"/>
      <c r="NB168" s="364"/>
      <c r="NC168" s="364"/>
      <c r="ND168" s="364"/>
      <c r="NE168" s="364"/>
      <c r="NF168" s="364"/>
      <c r="NG168" s="364"/>
      <c r="NH168" s="364"/>
      <c r="NI168" s="364"/>
      <c r="NJ168" s="364"/>
      <c r="NK168" s="364"/>
      <c r="NL168" s="364"/>
      <c r="NM168" s="364"/>
      <c r="NN168" s="364"/>
      <c r="NO168" s="364"/>
      <c r="NP168" s="364"/>
      <c r="NQ168" s="364"/>
      <c r="NR168" s="364"/>
      <c r="NS168" s="364"/>
      <c r="NT168" s="364"/>
      <c r="NU168" s="364"/>
      <c r="NV168" s="364"/>
      <c r="NW168" s="364"/>
      <c r="NX168" s="364"/>
      <c r="NY168" s="364"/>
      <c r="NZ168" s="364"/>
      <c r="OA168" s="364"/>
      <c r="OB168" s="364"/>
      <c r="OC168" s="364"/>
      <c r="OD168" s="364"/>
      <c r="OE168" s="364"/>
      <c r="OF168" s="364"/>
      <c r="OG168" s="364"/>
      <c r="OH168" s="364"/>
      <c r="OI168" s="364"/>
      <c r="OJ168" s="364"/>
      <c r="OK168" s="364"/>
      <c r="OL168" s="364"/>
      <c r="OM168" s="364"/>
      <c r="ON168" s="364"/>
      <c r="OO168" s="364"/>
      <c r="OP168" s="364"/>
      <c r="OQ168" s="364"/>
      <c r="OR168" s="364"/>
      <c r="OS168" s="364"/>
      <c r="OT168" s="364"/>
      <c r="OU168" s="364"/>
      <c r="OV168" s="364"/>
      <c r="OW168" s="364"/>
      <c r="OX168" s="364"/>
      <c r="OY168" s="364"/>
      <c r="OZ168" s="364"/>
      <c r="PA168" s="364"/>
      <c r="PB168" s="364"/>
      <c r="PC168" s="364"/>
      <c r="PD168" s="364"/>
      <c r="PE168" s="364"/>
      <c r="PF168" s="364"/>
      <c r="PG168" s="364"/>
      <c r="PH168" s="364"/>
      <c r="PI168" s="364"/>
      <c r="PJ168" s="364"/>
      <c r="PK168" s="364"/>
      <c r="PL168" s="364"/>
      <c r="PM168" s="364"/>
    </row>
    <row r="169" spans="1:429" ht="15">
      <c r="A169" s="365" t="s">
        <v>736</v>
      </c>
      <c r="B169" s="364">
        <f t="shared" si="195"/>
        <v>0</v>
      </c>
      <c r="C169" s="364">
        <f t="shared" si="196"/>
        <v>0</v>
      </c>
      <c r="D169" s="364">
        <f t="shared" si="197"/>
        <v>0</v>
      </c>
      <c r="E169" s="364">
        <f t="shared" si="198"/>
        <v>0</v>
      </c>
      <c r="F169" s="364">
        <f t="shared" si="199"/>
        <v>0</v>
      </c>
      <c r="G169" s="364">
        <f t="shared" si="200"/>
        <v>0</v>
      </c>
      <c r="H169" s="364">
        <f t="shared" si="201"/>
        <v>0</v>
      </c>
      <c r="I169" s="364">
        <f t="shared" si="202"/>
        <v>0</v>
      </c>
      <c r="J169" s="364">
        <f t="shared" si="203"/>
        <v>0</v>
      </c>
      <c r="K169" s="364">
        <f t="shared" si="204"/>
        <v>0</v>
      </c>
      <c r="L169" s="364">
        <f t="shared" si="205"/>
        <v>0</v>
      </c>
      <c r="M169" s="364">
        <f t="shared" si="206"/>
        <v>0</v>
      </c>
      <c r="N169" s="364">
        <f t="shared" si="207"/>
        <v>0</v>
      </c>
      <c r="O169" s="364">
        <f t="shared" si="208"/>
        <v>0</v>
      </c>
      <c r="P169" s="364">
        <f t="shared" si="209"/>
        <v>0</v>
      </c>
      <c r="Q169" s="364">
        <f t="shared" si="210"/>
        <v>0</v>
      </c>
      <c r="R169" s="364">
        <f t="shared" si="211"/>
        <v>0</v>
      </c>
      <c r="S169" s="364">
        <f t="shared" si="212"/>
        <v>0</v>
      </c>
      <c r="T169" s="364">
        <f t="shared" si="213"/>
        <v>0</v>
      </c>
      <c r="U169" s="364">
        <f t="shared" si="214"/>
        <v>0</v>
      </c>
      <c r="V169" s="364">
        <f t="shared" si="215"/>
        <v>0</v>
      </c>
      <c r="W169" s="364">
        <f t="shared" si="216"/>
        <v>0</v>
      </c>
      <c r="X169" s="364">
        <f t="shared" si="217"/>
        <v>0</v>
      </c>
      <c r="Y169" s="364">
        <f t="shared" si="218"/>
        <v>0</v>
      </c>
      <c r="Z169" s="364">
        <f t="shared" si="219"/>
        <v>0</v>
      </c>
      <c r="AA169" s="364">
        <f t="shared" si="220"/>
        <v>0</v>
      </c>
      <c r="AB169" s="364">
        <f t="shared" si="221"/>
        <v>0</v>
      </c>
      <c r="AC169" s="364">
        <f t="shared" si="222"/>
        <v>0</v>
      </c>
      <c r="AD169" s="364">
        <f t="shared" si="223"/>
        <v>0</v>
      </c>
      <c r="AE169" s="364">
        <f t="shared" si="224"/>
        <v>0</v>
      </c>
      <c r="AF169" s="364">
        <f t="shared" si="225"/>
        <v>0</v>
      </c>
      <c r="AG169" s="364"/>
      <c r="AH169" s="364"/>
      <c r="AI169" s="364"/>
      <c r="AJ169" s="364"/>
      <c r="AK169" s="364"/>
      <c r="AL169" s="364"/>
      <c r="AM169" s="364"/>
      <c r="AN169" s="364"/>
      <c r="AO169" s="364"/>
      <c r="AP169" s="364"/>
      <c r="AQ169" s="364"/>
      <c r="AR169" s="364"/>
      <c r="AS169" s="364"/>
      <c r="AT169" s="364"/>
      <c r="AU169" s="364"/>
      <c r="AV169" s="364"/>
      <c r="AW169" s="364"/>
      <c r="AX169" s="364"/>
      <c r="AY169" s="364"/>
      <c r="AZ169" s="364"/>
      <c r="BA169" s="364"/>
      <c r="BB169" s="364"/>
      <c r="BC169" s="364"/>
      <c r="BD169" s="364"/>
      <c r="BE169" s="364"/>
      <c r="BF169" s="364"/>
      <c r="BG169" s="364"/>
      <c r="BH169" s="364"/>
      <c r="BI169" s="364"/>
      <c r="BJ169" s="364"/>
      <c r="BK169" s="364"/>
      <c r="BL169" s="364"/>
      <c r="BM169" s="364"/>
      <c r="BN169" s="364"/>
      <c r="BO169" s="364"/>
      <c r="BP169" s="364"/>
      <c r="BQ169" s="364"/>
      <c r="BR169" s="364"/>
      <c r="BS169" s="364"/>
      <c r="BT169" s="364"/>
      <c r="BU169" s="364"/>
      <c r="BV169" s="364"/>
      <c r="BW169" s="364"/>
      <c r="BX169" s="364"/>
      <c r="BY169" s="364"/>
      <c r="BZ169" s="364"/>
      <c r="CA169" s="364"/>
      <c r="CB169" s="364"/>
      <c r="CC169" s="364"/>
      <c r="CD169" s="364"/>
      <c r="CE169" s="364"/>
      <c r="CF169" s="364"/>
      <c r="CG169" s="364"/>
      <c r="CH169" s="364"/>
      <c r="CI169" s="364"/>
      <c r="CJ169" s="364"/>
      <c r="CK169" s="364"/>
      <c r="CL169" s="364"/>
      <c r="CM169" s="364"/>
      <c r="CN169" s="364"/>
      <c r="CO169" s="364"/>
      <c r="CP169" s="364"/>
      <c r="CQ169" s="364"/>
      <c r="CR169" s="364"/>
      <c r="CS169" s="364"/>
      <c r="CT169" s="364"/>
      <c r="CU169" s="364"/>
      <c r="CV169" s="364"/>
      <c r="CW169" s="364"/>
      <c r="CX169" s="364"/>
      <c r="CY169" s="364"/>
      <c r="CZ169" s="364"/>
      <c r="DA169" s="364"/>
      <c r="DB169" s="364"/>
      <c r="DC169" s="364"/>
      <c r="DD169" s="364"/>
      <c r="DE169" s="364"/>
      <c r="DF169" s="364"/>
      <c r="DG169" s="364"/>
      <c r="DH169" s="364"/>
      <c r="DI169" s="364"/>
      <c r="DJ169" s="364"/>
      <c r="DK169" s="364"/>
      <c r="DL169" s="364"/>
      <c r="DM169" s="364"/>
      <c r="DN169" s="364"/>
      <c r="DO169" s="364"/>
      <c r="DP169" s="364"/>
      <c r="DQ169" s="364"/>
      <c r="DR169" s="364"/>
      <c r="DS169" s="364"/>
      <c r="DT169" s="364"/>
      <c r="DU169" s="364"/>
      <c r="DV169" s="364"/>
      <c r="DW169" s="364"/>
      <c r="DX169" s="364"/>
      <c r="DY169" s="364"/>
      <c r="DZ169" s="364"/>
      <c r="EA169" s="364"/>
      <c r="EB169" s="364"/>
      <c r="EC169" s="364"/>
      <c r="ED169" s="364"/>
      <c r="EE169" s="364"/>
      <c r="EF169" s="364"/>
      <c r="EG169" s="364"/>
      <c r="EH169" s="364"/>
      <c r="EI169" s="364"/>
      <c r="EJ169" s="364"/>
      <c r="EK169" s="364"/>
      <c r="EL169" s="364"/>
      <c r="EM169" s="364"/>
      <c r="EN169" s="364"/>
      <c r="EO169" s="364"/>
      <c r="EP169" s="364"/>
      <c r="EQ169" s="364"/>
      <c r="ER169" s="364"/>
      <c r="ES169" s="364"/>
      <c r="ET169" s="364"/>
      <c r="EU169" s="364"/>
      <c r="EV169" s="364"/>
      <c r="EW169" s="364"/>
      <c r="EX169" s="364"/>
      <c r="EY169" s="364"/>
      <c r="EZ169" s="364"/>
      <c r="FA169" s="364"/>
      <c r="FB169" s="364"/>
      <c r="FC169" s="364"/>
      <c r="FD169" s="364"/>
      <c r="FE169" s="364"/>
      <c r="FF169" s="364"/>
      <c r="FG169" s="364"/>
      <c r="FH169" s="364"/>
      <c r="FI169" s="364"/>
      <c r="FJ169" s="364"/>
      <c r="FK169" s="364"/>
      <c r="FL169" s="364"/>
      <c r="FM169" s="364"/>
      <c r="FN169" s="364"/>
      <c r="FO169" s="364"/>
      <c r="FP169" s="364"/>
      <c r="FQ169" s="364"/>
      <c r="FR169" s="364"/>
      <c r="FS169" s="364"/>
      <c r="FT169" s="364"/>
      <c r="FU169" s="364"/>
      <c r="FV169" s="364"/>
      <c r="FW169" s="364"/>
      <c r="FX169" s="364"/>
      <c r="FY169" s="364"/>
      <c r="FZ169" s="364"/>
      <c r="GA169" s="364"/>
      <c r="GB169" s="364"/>
      <c r="GC169" s="364"/>
      <c r="GD169" s="364"/>
      <c r="GE169" s="364"/>
      <c r="GF169" s="364"/>
      <c r="GG169" s="364"/>
      <c r="GH169" s="364"/>
      <c r="GI169" s="364"/>
      <c r="GJ169" s="364"/>
      <c r="GK169" s="364"/>
      <c r="GL169" s="364"/>
      <c r="GM169" s="364"/>
      <c r="GN169" s="364"/>
      <c r="GO169" s="364"/>
      <c r="GP169" s="364"/>
      <c r="GQ169" s="364"/>
      <c r="GR169" s="364"/>
      <c r="GS169" s="364"/>
      <c r="GT169" s="364"/>
      <c r="GU169" s="364"/>
      <c r="GV169" s="364"/>
      <c r="GW169" s="364"/>
      <c r="GX169" s="364"/>
      <c r="GY169" s="364"/>
      <c r="GZ169" s="364"/>
      <c r="HA169" s="364"/>
      <c r="HB169" s="364"/>
      <c r="HC169" s="364"/>
      <c r="HD169" s="364"/>
      <c r="HE169" s="364"/>
      <c r="HF169" s="364"/>
      <c r="HG169" s="364"/>
      <c r="HH169" s="364"/>
      <c r="HI169" s="364"/>
      <c r="HJ169" s="364"/>
      <c r="HK169" s="364"/>
      <c r="HL169" s="364"/>
      <c r="HM169" s="364"/>
      <c r="HN169" s="364"/>
      <c r="HO169" s="364"/>
      <c r="HP169" s="364"/>
      <c r="HQ169" s="364"/>
      <c r="HR169" s="364"/>
      <c r="HS169" s="364"/>
      <c r="HT169" s="364"/>
      <c r="HU169" s="364"/>
      <c r="HV169" s="364"/>
      <c r="HW169" s="364"/>
      <c r="HX169" s="364"/>
      <c r="HY169" s="364"/>
      <c r="HZ169" s="364"/>
      <c r="IA169" s="364"/>
      <c r="IB169" s="364"/>
      <c r="IC169" s="364"/>
      <c r="ID169" s="364"/>
      <c r="IE169" s="364"/>
      <c r="IF169" s="364"/>
      <c r="IG169" s="364"/>
      <c r="IH169" s="364"/>
      <c r="II169" s="364"/>
      <c r="IJ169" s="364"/>
      <c r="IK169" s="364"/>
      <c r="IL169" s="364"/>
      <c r="IM169" s="364"/>
      <c r="IN169" s="364"/>
      <c r="IO169" s="364"/>
      <c r="IP169" s="364"/>
      <c r="IQ169" s="364"/>
      <c r="IR169" s="364"/>
      <c r="IS169" s="364"/>
      <c r="IT169" s="364"/>
      <c r="IU169" s="364"/>
      <c r="IV169" s="364"/>
      <c r="IW169" s="364"/>
      <c r="IX169" s="364"/>
      <c r="IY169" s="364"/>
      <c r="IZ169" s="364"/>
      <c r="JA169" s="364"/>
      <c r="JB169" s="364"/>
      <c r="JC169" s="364"/>
      <c r="JD169" s="364"/>
      <c r="JE169" s="364"/>
      <c r="JF169" s="364"/>
      <c r="JG169" s="364"/>
      <c r="JH169" s="364"/>
      <c r="JI169" s="364"/>
      <c r="JJ169" s="364"/>
      <c r="JK169" s="364"/>
      <c r="JL169" s="364"/>
      <c r="JM169" s="364"/>
      <c r="JN169" s="364"/>
      <c r="JO169" s="364"/>
      <c r="JP169" s="364"/>
      <c r="JQ169" s="364"/>
      <c r="JR169" s="364"/>
      <c r="JS169" s="364"/>
      <c r="JT169" s="364"/>
      <c r="JU169" s="364"/>
      <c r="JV169" s="364"/>
      <c r="JW169" s="364"/>
      <c r="JX169" s="364"/>
      <c r="JY169" s="364"/>
      <c r="JZ169" s="364"/>
      <c r="KA169" s="364"/>
      <c r="KB169" s="364"/>
      <c r="KC169" s="364"/>
      <c r="KD169" s="364"/>
      <c r="KE169" s="364"/>
      <c r="KF169" s="364"/>
      <c r="KG169" s="364"/>
      <c r="KH169" s="364"/>
      <c r="KI169" s="364"/>
      <c r="KJ169" s="364"/>
      <c r="KK169" s="364"/>
      <c r="KL169" s="364"/>
      <c r="KM169" s="364"/>
      <c r="KN169" s="364"/>
      <c r="KO169" s="364"/>
      <c r="KP169" s="364"/>
      <c r="KQ169" s="364"/>
      <c r="KR169" s="364"/>
      <c r="KS169" s="364"/>
      <c r="KT169" s="364"/>
      <c r="KU169" s="364"/>
      <c r="KV169" s="364"/>
      <c r="KW169" s="364"/>
      <c r="KX169" s="364"/>
      <c r="KY169" s="364"/>
      <c r="KZ169" s="364"/>
      <c r="LA169" s="364"/>
      <c r="LB169" s="364"/>
      <c r="LC169" s="364"/>
      <c r="LD169" s="364"/>
      <c r="LE169" s="364"/>
      <c r="LF169" s="364"/>
      <c r="LG169" s="364"/>
      <c r="LH169" s="364"/>
      <c r="LI169" s="364"/>
      <c r="LJ169" s="364"/>
      <c r="LK169" s="364"/>
      <c r="LL169" s="364"/>
      <c r="LM169" s="364"/>
      <c r="LN169" s="364"/>
      <c r="LO169" s="364"/>
      <c r="LP169" s="364"/>
      <c r="LQ169" s="364"/>
      <c r="LR169" s="364"/>
      <c r="LS169" s="364"/>
      <c r="LT169" s="364"/>
      <c r="LU169" s="364"/>
      <c r="LV169" s="364"/>
      <c r="LW169" s="364"/>
      <c r="LX169" s="364"/>
      <c r="LY169" s="364"/>
      <c r="LZ169" s="364"/>
      <c r="MA169" s="364"/>
      <c r="MB169" s="364"/>
      <c r="MC169" s="364"/>
      <c r="MD169" s="364"/>
      <c r="ME169" s="364"/>
      <c r="MF169" s="364"/>
      <c r="MG169" s="364"/>
      <c r="MH169" s="364"/>
      <c r="MI169" s="364"/>
      <c r="MJ169" s="364"/>
      <c r="MK169" s="364"/>
      <c r="ML169" s="364"/>
      <c r="MM169" s="364"/>
      <c r="MN169" s="364"/>
      <c r="MO169" s="364"/>
      <c r="MP169" s="364"/>
      <c r="MQ169" s="364"/>
      <c r="MR169" s="364"/>
      <c r="MS169" s="364"/>
      <c r="MT169" s="364"/>
      <c r="MU169" s="364"/>
      <c r="MV169" s="364"/>
      <c r="MW169" s="364"/>
      <c r="MX169" s="364"/>
      <c r="MY169" s="364"/>
      <c r="MZ169" s="364"/>
      <c r="NA169" s="364"/>
      <c r="NB169" s="364"/>
      <c r="NC169" s="364"/>
      <c r="ND169" s="364"/>
      <c r="NE169" s="364"/>
      <c r="NF169" s="364"/>
      <c r="NG169" s="364"/>
      <c r="NH169" s="364"/>
      <c r="NI169" s="364"/>
      <c r="NJ169" s="364"/>
      <c r="NK169" s="364"/>
      <c r="NL169" s="364"/>
      <c r="NM169" s="364"/>
      <c r="NN169" s="364"/>
      <c r="NO169" s="364"/>
      <c r="NP169" s="364"/>
      <c r="NQ169" s="364"/>
      <c r="NR169" s="364"/>
      <c r="NS169" s="364"/>
      <c r="NT169" s="364"/>
      <c r="NU169" s="364"/>
      <c r="NV169" s="364"/>
      <c r="NW169" s="364"/>
      <c r="NX169" s="364"/>
      <c r="NY169" s="364"/>
      <c r="NZ169" s="364"/>
      <c r="OA169" s="364"/>
      <c r="OB169" s="364"/>
      <c r="OC169" s="364"/>
      <c r="OD169" s="364"/>
      <c r="OE169" s="364"/>
      <c r="OF169" s="364"/>
      <c r="OG169" s="364"/>
      <c r="OH169" s="364"/>
      <c r="OI169" s="364"/>
      <c r="OJ169" s="364"/>
      <c r="OK169" s="364"/>
      <c r="OL169" s="364"/>
      <c r="OM169" s="364"/>
      <c r="ON169" s="364"/>
      <c r="OO169" s="364"/>
      <c r="OP169" s="364"/>
      <c r="OQ169" s="364"/>
      <c r="OR169" s="364"/>
      <c r="OS169" s="364"/>
      <c r="OT169" s="364"/>
      <c r="OU169" s="364"/>
      <c r="OV169" s="364"/>
      <c r="OW169" s="364"/>
      <c r="OX169" s="364"/>
      <c r="OY169" s="364"/>
      <c r="OZ169" s="364"/>
      <c r="PA169" s="364"/>
      <c r="PB169" s="364"/>
      <c r="PC169" s="364"/>
      <c r="PD169" s="364"/>
      <c r="PE169" s="364"/>
      <c r="PF169" s="364"/>
      <c r="PG169" s="364"/>
      <c r="PH169" s="364"/>
      <c r="PI169" s="364"/>
      <c r="PJ169" s="364"/>
      <c r="PK169" s="364"/>
      <c r="PL169" s="364"/>
      <c r="PM169" s="364"/>
    </row>
    <row r="170" spans="1:429" ht="15">
      <c r="A170" s="365" t="s">
        <v>737</v>
      </c>
      <c r="B170" s="364">
        <f t="shared" si="195"/>
        <v>0</v>
      </c>
      <c r="C170" s="364">
        <f t="shared" si="196"/>
        <v>0</v>
      </c>
      <c r="D170" s="364">
        <f t="shared" si="197"/>
        <v>0</v>
      </c>
      <c r="E170" s="364">
        <f t="shared" si="198"/>
        <v>0</v>
      </c>
      <c r="F170" s="364">
        <f t="shared" si="199"/>
        <v>0</v>
      </c>
      <c r="G170" s="364">
        <f t="shared" si="200"/>
        <v>0</v>
      </c>
      <c r="H170" s="364">
        <f t="shared" si="201"/>
        <v>0</v>
      </c>
      <c r="I170" s="364">
        <f t="shared" si="202"/>
        <v>0</v>
      </c>
      <c r="J170" s="364">
        <f t="shared" si="203"/>
        <v>0</v>
      </c>
      <c r="K170" s="364">
        <f t="shared" si="204"/>
        <v>0</v>
      </c>
      <c r="L170" s="364">
        <f t="shared" si="205"/>
        <v>0</v>
      </c>
      <c r="M170" s="364">
        <f t="shared" si="206"/>
        <v>0</v>
      </c>
      <c r="N170" s="364">
        <f t="shared" si="207"/>
        <v>0</v>
      </c>
      <c r="O170" s="364">
        <f t="shared" si="208"/>
        <v>0</v>
      </c>
      <c r="P170" s="364">
        <f t="shared" si="209"/>
        <v>0</v>
      </c>
      <c r="Q170" s="364">
        <f t="shared" si="210"/>
        <v>0</v>
      </c>
      <c r="R170" s="364">
        <f t="shared" si="211"/>
        <v>0</v>
      </c>
      <c r="S170" s="364">
        <f t="shared" si="212"/>
        <v>0</v>
      </c>
      <c r="T170" s="364">
        <f t="shared" si="213"/>
        <v>0</v>
      </c>
      <c r="U170" s="364">
        <f t="shared" si="214"/>
        <v>0</v>
      </c>
      <c r="V170" s="364">
        <f t="shared" si="215"/>
        <v>0</v>
      </c>
      <c r="W170" s="364">
        <f t="shared" si="216"/>
        <v>0</v>
      </c>
      <c r="X170" s="364">
        <f t="shared" si="217"/>
        <v>0</v>
      </c>
      <c r="Y170" s="364">
        <f t="shared" si="218"/>
        <v>0</v>
      </c>
      <c r="Z170" s="364">
        <f t="shared" si="219"/>
        <v>0</v>
      </c>
      <c r="AA170" s="364">
        <f t="shared" si="220"/>
        <v>0</v>
      </c>
      <c r="AB170" s="364">
        <f t="shared" si="221"/>
        <v>0</v>
      </c>
      <c r="AC170" s="364">
        <f t="shared" si="222"/>
        <v>0</v>
      </c>
      <c r="AD170" s="364">
        <f t="shared" si="223"/>
        <v>0</v>
      </c>
      <c r="AE170" s="364">
        <f t="shared" si="224"/>
        <v>0</v>
      </c>
      <c r="AF170" s="364">
        <f t="shared" si="225"/>
        <v>0</v>
      </c>
      <c r="AG170" s="364"/>
      <c r="AH170" s="364"/>
      <c r="AI170" s="364"/>
      <c r="AJ170" s="364"/>
      <c r="AK170" s="364"/>
      <c r="AL170" s="364"/>
      <c r="AM170" s="364"/>
      <c r="AN170" s="364"/>
      <c r="AO170" s="364"/>
      <c r="AP170" s="364"/>
      <c r="AQ170" s="364"/>
      <c r="AR170" s="364"/>
      <c r="AS170" s="364"/>
      <c r="AT170" s="364"/>
      <c r="AU170" s="364"/>
      <c r="AV170" s="364"/>
      <c r="AW170" s="364"/>
      <c r="AX170" s="364"/>
      <c r="AY170" s="364"/>
      <c r="AZ170" s="364"/>
      <c r="BA170" s="364"/>
      <c r="BB170" s="364"/>
      <c r="BC170" s="364"/>
      <c r="BD170" s="364"/>
      <c r="BE170" s="364"/>
      <c r="BF170" s="364"/>
      <c r="BG170" s="364"/>
      <c r="BH170" s="364"/>
      <c r="BI170" s="364"/>
      <c r="BJ170" s="364"/>
      <c r="BK170" s="364"/>
      <c r="BL170" s="364"/>
      <c r="BM170" s="364"/>
      <c r="BN170" s="364"/>
      <c r="BO170" s="364"/>
      <c r="BP170" s="364"/>
      <c r="BQ170" s="364"/>
      <c r="BR170" s="364"/>
      <c r="BS170" s="364"/>
      <c r="BT170" s="364"/>
      <c r="BU170" s="364"/>
      <c r="BV170" s="364"/>
      <c r="BW170" s="364"/>
      <c r="BX170" s="364"/>
      <c r="BY170" s="364"/>
      <c r="BZ170" s="364"/>
      <c r="CA170" s="364"/>
      <c r="CB170" s="364"/>
      <c r="CC170" s="364"/>
      <c r="CD170" s="364"/>
      <c r="CE170" s="364"/>
      <c r="CF170" s="364"/>
      <c r="CG170" s="364"/>
      <c r="CH170" s="364"/>
      <c r="CI170" s="364"/>
      <c r="CJ170" s="364"/>
      <c r="CK170" s="364"/>
      <c r="CL170" s="364"/>
      <c r="CM170" s="364"/>
      <c r="CN170" s="364"/>
      <c r="CO170" s="364"/>
      <c r="CP170" s="364"/>
      <c r="CQ170" s="364"/>
      <c r="CR170" s="364"/>
      <c r="CS170" s="364"/>
      <c r="CT170" s="364"/>
      <c r="CU170" s="364"/>
      <c r="CV170" s="364"/>
      <c r="CW170" s="364"/>
      <c r="CX170" s="364"/>
      <c r="CY170" s="364"/>
      <c r="CZ170" s="364"/>
      <c r="DA170" s="364"/>
      <c r="DB170" s="364"/>
      <c r="DC170" s="364"/>
      <c r="DD170" s="364"/>
      <c r="DE170" s="364"/>
      <c r="DF170" s="364"/>
      <c r="DG170" s="364"/>
      <c r="DH170" s="364"/>
      <c r="DI170" s="364"/>
      <c r="DJ170" s="364"/>
      <c r="DK170" s="364"/>
      <c r="DL170" s="364"/>
      <c r="DM170" s="364"/>
      <c r="DN170" s="364"/>
      <c r="DO170" s="364"/>
      <c r="DP170" s="364"/>
      <c r="DQ170" s="364"/>
      <c r="DR170" s="364"/>
      <c r="DS170" s="364"/>
      <c r="DT170" s="364"/>
      <c r="DU170" s="364"/>
      <c r="DV170" s="364"/>
      <c r="DW170" s="364"/>
      <c r="DX170" s="364"/>
      <c r="DY170" s="364"/>
      <c r="DZ170" s="364"/>
      <c r="EA170" s="364"/>
      <c r="EB170" s="364"/>
      <c r="EC170" s="364"/>
      <c r="ED170" s="364"/>
      <c r="EE170" s="364"/>
      <c r="EF170" s="364"/>
      <c r="EG170" s="364"/>
      <c r="EH170" s="364"/>
      <c r="EI170" s="364"/>
      <c r="EJ170" s="364"/>
      <c r="EK170" s="364"/>
      <c r="EL170" s="364"/>
      <c r="EM170" s="364"/>
      <c r="EN170" s="364"/>
      <c r="EO170" s="364"/>
      <c r="EP170" s="364"/>
      <c r="EQ170" s="364"/>
      <c r="ER170" s="364"/>
      <c r="ES170" s="364"/>
      <c r="ET170" s="364"/>
      <c r="EU170" s="364"/>
      <c r="EV170" s="364"/>
      <c r="EW170" s="364"/>
      <c r="EX170" s="364"/>
      <c r="EY170" s="364"/>
      <c r="EZ170" s="364"/>
      <c r="FA170" s="364"/>
      <c r="FB170" s="364"/>
      <c r="FC170" s="364"/>
      <c r="FD170" s="364"/>
      <c r="FE170" s="364"/>
      <c r="FF170" s="364"/>
      <c r="FG170" s="364"/>
      <c r="FH170" s="364"/>
      <c r="FI170" s="364"/>
      <c r="FJ170" s="364"/>
      <c r="FK170" s="364"/>
      <c r="FL170" s="364"/>
      <c r="FM170" s="364"/>
      <c r="FN170" s="364"/>
      <c r="FO170" s="364"/>
      <c r="FP170" s="364"/>
      <c r="FQ170" s="364"/>
      <c r="FR170" s="364"/>
      <c r="FS170" s="364"/>
      <c r="FT170" s="364"/>
      <c r="FU170" s="364"/>
      <c r="FV170" s="364"/>
      <c r="FW170" s="364"/>
      <c r="FX170" s="364"/>
      <c r="FY170" s="364"/>
      <c r="FZ170" s="364"/>
      <c r="GA170" s="364"/>
      <c r="GB170" s="364"/>
      <c r="GC170" s="364"/>
      <c r="GD170" s="364"/>
      <c r="GE170" s="364"/>
      <c r="GF170" s="364"/>
      <c r="GG170" s="364"/>
      <c r="GH170" s="364"/>
      <c r="GI170" s="364"/>
      <c r="GJ170" s="364"/>
      <c r="GK170" s="364"/>
      <c r="GL170" s="364"/>
      <c r="GM170" s="364"/>
      <c r="GN170" s="364"/>
      <c r="GO170" s="364"/>
      <c r="GP170" s="364"/>
      <c r="GQ170" s="364"/>
      <c r="GR170" s="364"/>
      <c r="GS170" s="364"/>
      <c r="GT170" s="364"/>
      <c r="GU170" s="364"/>
      <c r="GV170" s="364"/>
      <c r="GW170" s="364"/>
      <c r="GX170" s="364"/>
      <c r="GY170" s="364"/>
      <c r="GZ170" s="364"/>
      <c r="HA170" s="364"/>
      <c r="HB170" s="364"/>
      <c r="HC170" s="364"/>
      <c r="HD170" s="364"/>
      <c r="HE170" s="364"/>
      <c r="HF170" s="364"/>
      <c r="HG170" s="364"/>
      <c r="HH170" s="364"/>
      <c r="HI170" s="364"/>
      <c r="HJ170" s="364"/>
      <c r="HK170" s="364"/>
      <c r="HL170" s="364"/>
      <c r="HM170" s="364"/>
      <c r="HN170" s="364"/>
      <c r="HO170" s="364"/>
      <c r="HP170" s="364"/>
      <c r="HQ170" s="364"/>
      <c r="HR170" s="364"/>
      <c r="HS170" s="364"/>
      <c r="HT170" s="364"/>
      <c r="HU170" s="364"/>
      <c r="HV170" s="364"/>
      <c r="HW170" s="364"/>
      <c r="HX170" s="364"/>
      <c r="HY170" s="364"/>
      <c r="HZ170" s="364"/>
      <c r="IA170" s="364"/>
      <c r="IB170" s="364"/>
      <c r="IC170" s="364"/>
      <c r="ID170" s="364"/>
      <c r="IE170" s="364"/>
      <c r="IF170" s="364"/>
      <c r="IG170" s="364"/>
      <c r="IH170" s="364"/>
      <c r="II170" s="364"/>
      <c r="IJ170" s="364"/>
      <c r="IK170" s="364"/>
      <c r="IL170" s="364"/>
      <c r="IM170" s="364"/>
      <c r="IN170" s="364"/>
      <c r="IO170" s="364"/>
      <c r="IP170" s="364"/>
      <c r="IQ170" s="364"/>
      <c r="IR170" s="364"/>
      <c r="IS170" s="364"/>
      <c r="IT170" s="364"/>
      <c r="IU170" s="364"/>
      <c r="IV170" s="364"/>
      <c r="IW170" s="364"/>
      <c r="IX170" s="364"/>
      <c r="IY170" s="364"/>
      <c r="IZ170" s="364"/>
      <c r="JA170" s="364"/>
      <c r="JB170" s="364"/>
      <c r="JC170" s="364"/>
      <c r="JD170" s="364"/>
      <c r="JE170" s="364"/>
      <c r="JF170" s="364"/>
      <c r="JG170" s="364"/>
      <c r="JH170" s="364"/>
      <c r="JI170" s="364"/>
      <c r="JJ170" s="364"/>
      <c r="JK170" s="364"/>
      <c r="JL170" s="364"/>
      <c r="JM170" s="364"/>
      <c r="JN170" s="364"/>
      <c r="JO170" s="364"/>
      <c r="JP170" s="364"/>
      <c r="JQ170" s="364"/>
      <c r="JR170" s="364"/>
      <c r="JS170" s="364"/>
      <c r="JT170" s="364"/>
      <c r="JU170" s="364"/>
      <c r="JV170" s="364"/>
      <c r="JW170" s="364"/>
      <c r="JX170" s="364"/>
      <c r="JY170" s="364"/>
      <c r="JZ170" s="364"/>
      <c r="KA170" s="364"/>
      <c r="KB170" s="364"/>
      <c r="KC170" s="364"/>
      <c r="KD170" s="364"/>
      <c r="KE170" s="364"/>
      <c r="KF170" s="364"/>
      <c r="KG170" s="364"/>
      <c r="KH170" s="364"/>
      <c r="KI170" s="364"/>
      <c r="KJ170" s="364"/>
      <c r="KK170" s="364"/>
      <c r="KL170" s="364"/>
      <c r="KM170" s="364"/>
      <c r="KN170" s="364"/>
      <c r="KO170" s="364"/>
      <c r="KP170" s="364"/>
      <c r="KQ170" s="364"/>
      <c r="KR170" s="364"/>
      <c r="KS170" s="364"/>
      <c r="KT170" s="364"/>
      <c r="KU170" s="364"/>
      <c r="KV170" s="364"/>
      <c r="KW170" s="364"/>
      <c r="KX170" s="364"/>
      <c r="KY170" s="364"/>
      <c r="KZ170" s="364"/>
      <c r="LA170" s="364"/>
      <c r="LB170" s="364"/>
      <c r="LC170" s="364"/>
      <c r="LD170" s="364"/>
      <c r="LE170" s="364"/>
      <c r="LF170" s="364"/>
      <c r="LG170" s="364"/>
      <c r="LH170" s="364"/>
      <c r="LI170" s="364"/>
      <c r="LJ170" s="364"/>
      <c r="LK170" s="364"/>
      <c r="LL170" s="364"/>
      <c r="LM170" s="364"/>
      <c r="LN170" s="364"/>
      <c r="LO170" s="364"/>
      <c r="LP170" s="364"/>
      <c r="LQ170" s="364"/>
      <c r="LR170" s="364"/>
      <c r="LS170" s="364"/>
      <c r="LT170" s="364"/>
      <c r="LU170" s="364"/>
      <c r="LV170" s="364"/>
      <c r="LW170" s="364"/>
      <c r="LX170" s="364"/>
      <c r="LY170" s="364"/>
      <c r="LZ170" s="364"/>
      <c r="MA170" s="364"/>
      <c r="MB170" s="364"/>
      <c r="MC170" s="364"/>
      <c r="MD170" s="364"/>
      <c r="ME170" s="364"/>
      <c r="MF170" s="364"/>
      <c r="MG170" s="364"/>
      <c r="MH170" s="364"/>
      <c r="MI170" s="364"/>
      <c r="MJ170" s="364"/>
      <c r="MK170" s="364"/>
      <c r="ML170" s="364"/>
      <c r="MM170" s="364"/>
      <c r="MN170" s="364"/>
      <c r="MO170" s="364"/>
      <c r="MP170" s="364"/>
      <c r="MQ170" s="364"/>
      <c r="MR170" s="364"/>
      <c r="MS170" s="364"/>
      <c r="MT170" s="364"/>
      <c r="MU170" s="364"/>
      <c r="MV170" s="364"/>
      <c r="MW170" s="364"/>
      <c r="MX170" s="364"/>
      <c r="MY170" s="364"/>
      <c r="MZ170" s="364"/>
      <c r="NA170" s="364"/>
      <c r="NB170" s="364"/>
      <c r="NC170" s="364"/>
      <c r="ND170" s="364"/>
      <c r="NE170" s="364"/>
      <c r="NF170" s="364"/>
      <c r="NG170" s="364"/>
      <c r="NH170" s="364"/>
      <c r="NI170" s="364"/>
      <c r="NJ170" s="364"/>
      <c r="NK170" s="364"/>
      <c r="NL170" s="364"/>
      <c r="NM170" s="364"/>
      <c r="NN170" s="364"/>
      <c r="NO170" s="364"/>
      <c r="NP170" s="364"/>
      <c r="NQ170" s="364"/>
      <c r="NR170" s="364"/>
      <c r="NS170" s="364"/>
      <c r="NT170" s="364"/>
      <c r="NU170" s="364"/>
      <c r="NV170" s="364"/>
      <c r="NW170" s="364"/>
      <c r="NX170" s="364"/>
      <c r="NY170" s="364"/>
      <c r="NZ170" s="364"/>
      <c r="OA170" s="364"/>
      <c r="OB170" s="364"/>
      <c r="OC170" s="364"/>
      <c r="OD170" s="364"/>
      <c r="OE170" s="364"/>
      <c r="OF170" s="364"/>
      <c r="OG170" s="364"/>
      <c r="OH170" s="364"/>
      <c r="OI170" s="364"/>
      <c r="OJ170" s="364"/>
      <c r="OK170" s="364"/>
      <c r="OL170" s="364"/>
      <c r="OM170" s="364"/>
      <c r="ON170" s="364"/>
      <c r="OO170" s="364"/>
      <c r="OP170" s="364"/>
      <c r="OQ170" s="364"/>
      <c r="OR170" s="364"/>
      <c r="OS170" s="364"/>
      <c r="OT170" s="364"/>
      <c r="OU170" s="364"/>
      <c r="OV170" s="364"/>
      <c r="OW170" s="364"/>
      <c r="OX170" s="364"/>
      <c r="OY170" s="364"/>
      <c r="OZ170" s="364"/>
      <c r="PA170" s="364"/>
      <c r="PB170" s="364"/>
      <c r="PC170" s="364"/>
      <c r="PD170" s="364"/>
      <c r="PE170" s="364"/>
      <c r="PF170" s="364"/>
      <c r="PG170" s="364"/>
      <c r="PH170" s="364"/>
      <c r="PI170" s="364"/>
      <c r="PJ170" s="364"/>
      <c r="PK170" s="364"/>
      <c r="PL170" s="364"/>
      <c r="PM170" s="364"/>
    </row>
    <row r="171" spans="1:429" ht="15">
      <c r="A171" s="365" t="s">
        <v>738</v>
      </c>
      <c r="B171" s="364">
        <f t="shared" si="195"/>
        <v>0</v>
      </c>
      <c r="C171" s="364">
        <f t="shared" si="196"/>
        <v>0</v>
      </c>
      <c r="D171" s="364">
        <f t="shared" si="197"/>
        <v>0</v>
      </c>
      <c r="E171" s="364">
        <f t="shared" si="198"/>
        <v>0</v>
      </c>
      <c r="F171" s="364">
        <f t="shared" si="199"/>
        <v>0</v>
      </c>
      <c r="G171" s="364">
        <f t="shared" si="200"/>
        <v>0</v>
      </c>
      <c r="H171" s="364">
        <f t="shared" si="201"/>
        <v>0</v>
      </c>
      <c r="I171" s="364">
        <f t="shared" si="202"/>
        <v>0</v>
      </c>
      <c r="J171" s="364">
        <f t="shared" si="203"/>
        <v>0</v>
      </c>
      <c r="K171" s="364">
        <f t="shared" si="204"/>
        <v>0</v>
      </c>
      <c r="L171" s="364">
        <f t="shared" si="205"/>
        <v>0</v>
      </c>
      <c r="M171" s="364">
        <f t="shared" si="206"/>
        <v>0</v>
      </c>
      <c r="N171" s="364">
        <f t="shared" si="207"/>
        <v>0</v>
      </c>
      <c r="O171" s="364">
        <f t="shared" si="208"/>
        <v>0</v>
      </c>
      <c r="P171" s="364">
        <f t="shared" si="209"/>
        <v>0</v>
      </c>
      <c r="Q171" s="364">
        <f t="shared" si="210"/>
        <v>0</v>
      </c>
      <c r="R171" s="364">
        <f t="shared" si="211"/>
        <v>0</v>
      </c>
      <c r="S171" s="364">
        <f t="shared" si="212"/>
        <v>0</v>
      </c>
      <c r="T171" s="364">
        <f t="shared" si="213"/>
        <v>0</v>
      </c>
      <c r="U171" s="364">
        <f t="shared" si="214"/>
        <v>0</v>
      </c>
      <c r="V171" s="364">
        <f t="shared" si="215"/>
        <v>0</v>
      </c>
      <c r="W171" s="364">
        <f t="shared" si="216"/>
        <v>0</v>
      </c>
      <c r="X171" s="364">
        <f t="shared" si="217"/>
        <v>0</v>
      </c>
      <c r="Y171" s="364">
        <f t="shared" si="218"/>
        <v>0</v>
      </c>
      <c r="Z171" s="364">
        <f t="shared" si="219"/>
        <v>0</v>
      </c>
      <c r="AA171" s="364">
        <f t="shared" si="220"/>
        <v>0</v>
      </c>
      <c r="AB171" s="364">
        <f t="shared" si="221"/>
        <v>0</v>
      </c>
      <c r="AC171" s="364">
        <f t="shared" si="222"/>
        <v>0</v>
      </c>
      <c r="AD171" s="364">
        <f t="shared" si="223"/>
        <v>0</v>
      </c>
      <c r="AE171" s="364">
        <f t="shared" si="224"/>
        <v>0</v>
      </c>
      <c r="AF171" s="364">
        <f t="shared" si="225"/>
        <v>0</v>
      </c>
      <c r="AG171" s="364"/>
      <c r="AH171" s="364"/>
      <c r="AI171" s="364"/>
      <c r="AJ171" s="364"/>
      <c r="AK171" s="364"/>
      <c r="AL171" s="364"/>
      <c r="AM171" s="364"/>
      <c r="AN171" s="364"/>
      <c r="AO171" s="364"/>
      <c r="AP171" s="364"/>
      <c r="AQ171" s="364"/>
      <c r="AR171" s="364"/>
      <c r="AS171" s="364"/>
      <c r="AT171" s="364"/>
      <c r="AU171" s="364"/>
      <c r="AV171" s="364"/>
      <c r="AW171" s="364"/>
      <c r="AX171" s="364"/>
      <c r="AY171" s="364"/>
      <c r="AZ171" s="364"/>
      <c r="BA171" s="364"/>
      <c r="BB171" s="364"/>
      <c r="BC171" s="364"/>
      <c r="BD171" s="364"/>
      <c r="BE171" s="364"/>
      <c r="BF171" s="364"/>
      <c r="BG171" s="364"/>
      <c r="BH171" s="364"/>
      <c r="BI171" s="364"/>
      <c r="BJ171" s="364"/>
      <c r="BK171" s="364"/>
      <c r="BL171" s="364"/>
      <c r="BM171" s="364"/>
      <c r="BN171" s="364"/>
      <c r="BO171" s="364"/>
      <c r="BP171" s="364"/>
      <c r="BQ171" s="364"/>
      <c r="BR171" s="364"/>
      <c r="BS171" s="364"/>
      <c r="BT171" s="364"/>
      <c r="BU171" s="364"/>
      <c r="BV171" s="364"/>
      <c r="BW171" s="364"/>
      <c r="BX171" s="364"/>
      <c r="BY171" s="364"/>
      <c r="BZ171" s="364"/>
      <c r="CA171" s="364"/>
      <c r="CB171" s="364"/>
      <c r="CC171" s="364"/>
      <c r="CD171" s="364"/>
      <c r="CE171" s="364"/>
      <c r="CF171" s="364"/>
      <c r="CG171" s="364"/>
      <c r="CH171" s="364"/>
      <c r="CI171" s="364"/>
      <c r="CJ171" s="364"/>
      <c r="CK171" s="364"/>
      <c r="CL171" s="364"/>
      <c r="CM171" s="364"/>
      <c r="CN171" s="364"/>
      <c r="CO171" s="364"/>
      <c r="CP171" s="364"/>
      <c r="CQ171" s="364"/>
      <c r="CR171" s="364"/>
      <c r="CS171" s="364"/>
      <c r="CT171" s="364"/>
      <c r="CU171" s="364"/>
      <c r="CV171" s="364"/>
      <c r="CW171" s="364"/>
      <c r="CX171" s="364"/>
      <c r="CY171" s="364"/>
      <c r="CZ171" s="364"/>
      <c r="DA171" s="364"/>
      <c r="DB171" s="364"/>
      <c r="DC171" s="364"/>
      <c r="DD171" s="364"/>
      <c r="DE171" s="364"/>
      <c r="DF171" s="364"/>
      <c r="DG171" s="364"/>
      <c r="DH171" s="364"/>
      <c r="DI171" s="364"/>
      <c r="DJ171" s="364"/>
      <c r="DK171" s="364"/>
      <c r="DL171" s="364"/>
      <c r="DM171" s="364"/>
      <c r="DN171" s="364"/>
      <c r="DO171" s="364"/>
      <c r="DP171" s="364"/>
      <c r="DQ171" s="364"/>
      <c r="DR171" s="364"/>
      <c r="DS171" s="364"/>
      <c r="DT171" s="364"/>
      <c r="DU171" s="364"/>
      <c r="DV171" s="364"/>
      <c r="DW171" s="364"/>
      <c r="DX171" s="364"/>
      <c r="DY171" s="364"/>
      <c r="DZ171" s="364"/>
      <c r="EA171" s="364"/>
      <c r="EB171" s="364"/>
      <c r="EC171" s="364"/>
      <c r="ED171" s="364"/>
      <c r="EE171" s="364"/>
      <c r="EF171" s="364"/>
      <c r="EG171" s="364"/>
      <c r="EH171" s="364"/>
      <c r="EI171" s="364"/>
      <c r="EJ171" s="364"/>
      <c r="EK171" s="364"/>
      <c r="EL171" s="364"/>
      <c r="EM171" s="364"/>
      <c r="EN171" s="364"/>
      <c r="EO171" s="364"/>
      <c r="EP171" s="364"/>
      <c r="EQ171" s="364"/>
      <c r="ER171" s="364"/>
      <c r="ES171" s="364"/>
      <c r="ET171" s="364"/>
      <c r="EU171" s="364"/>
      <c r="EV171" s="364"/>
      <c r="EW171" s="364"/>
      <c r="EX171" s="364"/>
      <c r="EY171" s="364"/>
      <c r="EZ171" s="364"/>
      <c r="FA171" s="364"/>
      <c r="FB171" s="364"/>
      <c r="FC171" s="364"/>
      <c r="FD171" s="364"/>
      <c r="FE171" s="364"/>
      <c r="FF171" s="364"/>
      <c r="FG171" s="364"/>
      <c r="FH171" s="364"/>
      <c r="FI171" s="364"/>
      <c r="FJ171" s="364"/>
      <c r="FK171" s="364"/>
      <c r="FL171" s="364"/>
      <c r="FM171" s="364"/>
      <c r="FN171" s="364"/>
      <c r="FO171" s="364"/>
      <c r="FP171" s="364"/>
      <c r="FQ171" s="364"/>
      <c r="FR171" s="364"/>
      <c r="FS171" s="364"/>
      <c r="FT171" s="364"/>
      <c r="FU171" s="364"/>
      <c r="FV171" s="364"/>
      <c r="FW171" s="364"/>
      <c r="FX171" s="364"/>
      <c r="FY171" s="364"/>
      <c r="FZ171" s="364"/>
      <c r="GA171" s="364"/>
      <c r="GB171" s="364"/>
      <c r="GC171" s="364"/>
      <c r="GD171" s="364"/>
      <c r="GE171" s="364"/>
      <c r="GF171" s="364"/>
      <c r="GG171" s="364"/>
      <c r="GH171" s="364"/>
      <c r="GI171" s="364"/>
      <c r="GJ171" s="364"/>
      <c r="GK171" s="364"/>
      <c r="GL171" s="364"/>
      <c r="GM171" s="364"/>
      <c r="GN171" s="364"/>
      <c r="GO171" s="364"/>
      <c r="GP171" s="364"/>
      <c r="GQ171" s="364"/>
      <c r="GR171" s="364"/>
      <c r="GS171" s="364"/>
      <c r="GT171" s="364"/>
      <c r="GU171" s="364"/>
      <c r="GV171" s="364"/>
      <c r="GW171" s="364"/>
      <c r="GX171" s="364"/>
      <c r="GY171" s="364"/>
      <c r="GZ171" s="364"/>
      <c r="HA171" s="364"/>
      <c r="HB171" s="364"/>
      <c r="HC171" s="364"/>
      <c r="HD171" s="364"/>
      <c r="HE171" s="364"/>
      <c r="HF171" s="364"/>
      <c r="HG171" s="364"/>
      <c r="HH171" s="364"/>
      <c r="HI171" s="364"/>
      <c r="HJ171" s="364"/>
      <c r="HK171" s="364"/>
      <c r="HL171" s="364"/>
      <c r="HM171" s="364"/>
      <c r="HN171" s="364"/>
      <c r="HO171" s="364"/>
      <c r="HP171" s="364"/>
      <c r="HQ171" s="364"/>
      <c r="HR171" s="364"/>
      <c r="HS171" s="364"/>
      <c r="HT171" s="364"/>
      <c r="HU171" s="364"/>
      <c r="HV171" s="364"/>
      <c r="HW171" s="364"/>
      <c r="HX171" s="364"/>
      <c r="HY171" s="364"/>
      <c r="HZ171" s="364"/>
      <c r="IA171" s="364"/>
      <c r="IB171" s="364"/>
      <c r="IC171" s="364"/>
      <c r="ID171" s="364"/>
      <c r="IE171" s="364"/>
      <c r="IF171" s="364"/>
      <c r="IG171" s="364"/>
      <c r="IH171" s="364"/>
      <c r="II171" s="364"/>
      <c r="IJ171" s="364"/>
      <c r="IK171" s="364"/>
      <c r="IL171" s="364"/>
      <c r="IM171" s="364"/>
      <c r="IN171" s="364"/>
      <c r="IO171" s="364"/>
      <c r="IP171" s="364"/>
      <c r="IQ171" s="364"/>
      <c r="IR171" s="364"/>
      <c r="IS171" s="364"/>
      <c r="IT171" s="364"/>
      <c r="IU171" s="364"/>
      <c r="IV171" s="364"/>
      <c r="IW171" s="364"/>
      <c r="IX171" s="364"/>
      <c r="IY171" s="364"/>
      <c r="IZ171" s="364"/>
      <c r="JA171" s="364"/>
      <c r="JB171" s="364"/>
      <c r="JC171" s="364"/>
      <c r="JD171" s="364"/>
      <c r="JE171" s="364"/>
      <c r="JF171" s="364"/>
      <c r="JG171" s="364"/>
      <c r="JH171" s="364"/>
      <c r="JI171" s="364"/>
      <c r="JJ171" s="364"/>
      <c r="JK171" s="364"/>
      <c r="JL171" s="364"/>
      <c r="JM171" s="364"/>
      <c r="JN171" s="364"/>
      <c r="JO171" s="364"/>
      <c r="JP171" s="364"/>
      <c r="JQ171" s="364"/>
      <c r="JR171" s="364"/>
      <c r="JS171" s="364"/>
      <c r="JT171" s="364"/>
      <c r="JU171" s="364"/>
      <c r="JV171" s="364"/>
      <c r="JW171" s="364"/>
      <c r="JX171" s="364"/>
      <c r="JY171" s="364"/>
      <c r="JZ171" s="364"/>
      <c r="KA171" s="364"/>
      <c r="KB171" s="364"/>
      <c r="KC171" s="364"/>
      <c r="KD171" s="364"/>
      <c r="KE171" s="364"/>
      <c r="KF171" s="364"/>
      <c r="KG171" s="364"/>
      <c r="KH171" s="364"/>
      <c r="KI171" s="364"/>
      <c r="KJ171" s="364"/>
      <c r="KK171" s="364"/>
      <c r="KL171" s="364"/>
      <c r="KM171" s="364"/>
      <c r="KN171" s="364"/>
      <c r="KO171" s="364"/>
      <c r="KP171" s="364"/>
      <c r="KQ171" s="364"/>
      <c r="KR171" s="364"/>
      <c r="KS171" s="364"/>
      <c r="KT171" s="364"/>
      <c r="KU171" s="364"/>
      <c r="KV171" s="364"/>
      <c r="KW171" s="364"/>
      <c r="KX171" s="364"/>
      <c r="KY171" s="364"/>
      <c r="KZ171" s="364"/>
      <c r="LA171" s="364"/>
      <c r="LB171" s="364"/>
      <c r="LC171" s="364"/>
      <c r="LD171" s="364"/>
      <c r="LE171" s="364"/>
      <c r="LF171" s="364"/>
      <c r="LG171" s="364"/>
      <c r="LH171" s="364"/>
      <c r="LI171" s="364"/>
      <c r="LJ171" s="364"/>
      <c r="LK171" s="364"/>
      <c r="LL171" s="364"/>
      <c r="LM171" s="364"/>
      <c r="LN171" s="364"/>
      <c r="LO171" s="364"/>
      <c r="LP171" s="364"/>
      <c r="LQ171" s="364"/>
      <c r="LR171" s="364"/>
      <c r="LS171" s="364"/>
      <c r="LT171" s="364"/>
      <c r="LU171" s="364"/>
      <c r="LV171" s="364"/>
      <c r="LW171" s="364"/>
      <c r="LX171" s="364"/>
      <c r="LY171" s="364"/>
      <c r="LZ171" s="364"/>
      <c r="MA171" s="364"/>
      <c r="MB171" s="364"/>
      <c r="MC171" s="364"/>
      <c r="MD171" s="364"/>
      <c r="ME171" s="364"/>
      <c r="MF171" s="364"/>
      <c r="MG171" s="364"/>
      <c r="MH171" s="364"/>
      <c r="MI171" s="364"/>
      <c r="MJ171" s="364"/>
      <c r="MK171" s="364"/>
      <c r="ML171" s="364"/>
      <c r="MM171" s="364"/>
      <c r="MN171" s="364"/>
      <c r="MO171" s="364"/>
      <c r="MP171" s="364"/>
      <c r="MQ171" s="364"/>
      <c r="MR171" s="364"/>
      <c r="MS171" s="364"/>
      <c r="MT171" s="364"/>
      <c r="MU171" s="364"/>
      <c r="MV171" s="364"/>
      <c r="MW171" s="364"/>
      <c r="MX171" s="364"/>
      <c r="MY171" s="364"/>
      <c r="MZ171" s="364"/>
      <c r="NA171" s="364"/>
      <c r="NB171" s="364"/>
      <c r="NC171" s="364"/>
      <c r="ND171" s="364"/>
      <c r="NE171" s="364"/>
      <c r="NF171" s="364"/>
      <c r="NG171" s="364"/>
      <c r="NH171" s="364"/>
      <c r="NI171" s="364"/>
      <c r="NJ171" s="364"/>
      <c r="NK171" s="364"/>
      <c r="NL171" s="364"/>
      <c r="NM171" s="364"/>
      <c r="NN171" s="364"/>
      <c r="NO171" s="364"/>
      <c r="NP171" s="364"/>
      <c r="NQ171" s="364"/>
      <c r="NR171" s="364"/>
      <c r="NS171" s="364"/>
      <c r="NT171" s="364"/>
      <c r="NU171" s="364"/>
      <c r="NV171" s="364"/>
      <c r="NW171" s="364"/>
      <c r="NX171" s="364"/>
      <c r="NY171" s="364"/>
      <c r="NZ171" s="364"/>
      <c r="OA171" s="364"/>
      <c r="OB171" s="364"/>
      <c r="OC171" s="364"/>
      <c r="OD171" s="364"/>
      <c r="OE171" s="364"/>
      <c r="OF171" s="364"/>
      <c r="OG171" s="364"/>
      <c r="OH171" s="364"/>
      <c r="OI171" s="364"/>
      <c r="OJ171" s="364"/>
      <c r="OK171" s="364"/>
      <c r="OL171" s="364"/>
      <c r="OM171" s="364"/>
      <c r="ON171" s="364"/>
      <c r="OO171" s="364"/>
      <c r="OP171" s="364"/>
      <c r="OQ171" s="364"/>
      <c r="OR171" s="364"/>
      <c r="OS171" s="364"/>
      <c r="OT171" s="364"/>
      <c r="OU171" s="364"/>
      <c r="OV171" s="364"/>
      <c r="OW171" s="364"/>
      <c r="OX171" s="364"/>
      <c r="OY171" s="364"/>
      <c r="OZ171" s="364"/>
      <c r="PA171" s="364"/>
      <c r="PB171" s="364"/>
      <c r="PC171" s="364"/>
      <c r="PD171" s="364"/>
      <c r="PE171" s="364"/>
      <c r="PF171" s="364"/>
      <c r="PG171" s="364"/>
      <c r="PH171" s="364"/>
      <c r="PI171" s="364"/>
      <c r="PJ171" s="364"/>
      <c r="PK171" s="364"/>
      <c r="PL171" s="364"/>
      <c r="PM171" s="364"/>
    </row>
    <row r="172" spans="1:429" ht="15">
      <c r="A172" s="365" t="s">
        <v>739</v>
      </c>
      <c r="B172" s="364">
        <f t="shared" si="195"/>
        <v>0</v>
      </c>
      <c r="C172" s="364">
        <f t="shared" si="196"/>
        <v>0</v>
      </c>
      <c r="D172" s="364">
        <f t="shared" si="197"/>
        <v>0</v>
      </c>
      <c r="E172" s="364">
        <f t="shared" si="198"/>
        <v>0</v>
      </c>
      <c r="F172" s="364">
        <f t="shared" si="199"/>
        <v>0</v>
      </c>
      <c r="G172" s="364">
        <f t="shared" si="200"/>
        <v>0</v>
      </c>
      <c r="H172" s="364">
        <f t="shared" si="201"/>
        <v>0</v>
      </c>
      <c r="I172" s="364">
        <f t="shared" si="202"/>
        <v>0</v>
      </c>
      <c r="J172" s="364">
        <f t="shared" si="203"/>
        <v>0</v>
      </c>
      <c r="K172" s="364">
        <f t="shared" si="204"/>
        <v>0</v>
      </c>
      <c r="L172" s="364">
        <f t="shared" si="205"/>
        <v>0</v>
      </c>
      <c r="M172" s="364">
        <f t="shared" si="206"/>
        <v>0</v>
      </c>
      <c r="N172" s="364">
        <f t="shared" si="207"/>
        <v>0</v>
      </c>
      <c r="O172" s="364">
        <f t="shared" si="208"/>
        <v>0</v>
      </c>
      <c r="P172" s="364">
        <f t="shared" si="209"/>
        <v>0</v>
      </c>
      <c r="Q172" s="364">
        <f t="shared" si="210"/>
        <v>0</v>
      </c>
      <c r="R172" s="364">
        <f t="shared" si="211"/>
        <v>0</v>
      </c>
      <c r="S172" s="364">
        <f t="shared" si="212"/>
        <v>0</v>
      </c>
      <c r="T172" s="364">
        <f t="shared" si="213"/>
        <v>0</v>
      </c>
      <c r="U172" s="364">
        <f t="shared" si="214"/>
        <v>0</v>
      </c>
      <c r="V172" s="364">
        <f t="shared" si="215"/>
        <v>3.4590000000000001E-4</v>
      </c>
      <c r="W172" s="364">
        <f t="shared" si="216"/>
        <v>2.586E-4</v>
      </c>
      <c r="X172" s="364">
        <f t="shared" si="217"/>
        <v>2.1000000000000002E-5</v>
      </c>
      <c r="Y172" s="364">
        <f t="shared" si="218"/>
        <v>1.1475600000000001E-2</v>
      </c>
      <c r="Z172" s="364">
        <f t="shared" si="219"/>
        <v>4.8441000000000005E-3</v>
      </c>
      <c r="AA172" s="364">
        <f t="shared" si="220"/>
        <v>0</v>
      </c>
      <c r="AB172" s="364">
        <f t="shared" si="221"/>
        <v>0</v>
      </c>
      <c r="AC172" s="364">
        <f t="shared" si="222"/>
        <v>0</v>
      </c>
      <c r="AD172" s="364">
        <f t="shared" si="223"/>
        <v>0</v>
      </c>
      <c r="AE172" s="364">
        <f t="shared" si="224"/>
        <v>0</v>
      </c>
      <c r="AF172" s="364">
        <f t="shared" si="225"/>
        <v>0</v>
      </c>
      <c r="AG172" s="364"/>
      <c r="AH172" s="364"/>
      <c r="AI172" s="364"/>
      <c r="AJ172" s="364"/>
      <c r="AK172" s="364"/>
      <c r="AL172" s="364"/>
      <c r="AM172" s="364"/>
      <c r="AN172" s="364"/>
      <c r="AO172" s="364"/>
      <c r="AP172" s="364"/>
      <c r="AQ172" s="364"/>
      <c r="AR172" s="364"/>
      <c r="AS172" s="364"/>
      <c r="AT172" s="364"/>
      <c r="AU172" s="364"/>
      <c r="AV172" s="364"/>
      <c r="AW172" s="364"/>
      <c r="AX172" s="364"/>
      <c r="AY172" s="364"/>
      <c r="AZ172" s="364"/>
      <c r="BA172" s="364"/>
      <c r="BB172" s="364"/>
      <c r="BC172" s="364"/>
      <c r="BD172" s="364"/>
      <c r="BE172" s="364"/>
      <c r="BF172" s="364"/>
      <c r="BG172" s="364"/>
      <c r="BH172" s="364"/>
      <c r="BI172" s="364"/>
      <c r="BJ172" s="364"/>
      <c r="BK172" s="364"/>
      <c r="BL172" s="364"/>
      <c r="BM172" s="364"/>
      <c r="BN172" s="364"/>
      <c r="BO172" s="364"/>
      <c r="BP172" s="364"/>
      <c r="BQ172" s="364"/>
      <c r="BR172" s="364"/>
      <c r="BS172" s="364"/>
      <c r="BT172" s="364"/>
      <c r="BU172" s="364"/>
      <c r="BV172" s="364"/>
      <c r="BW172" s="364"/>
      <c r="BX172" s="364"/>
      <c r="BY172" s="364"/>
      <c r="BZ172" s="364"/>
      <c r="CA172" s="364"/>
      <c r="CB172" s="364"/>
      <c r="CC172" s="364"/>
      <c r="CD172" s="364"/>
      <c r="CE172" s="364"/>
      <c r="CF172" s="364"/>
      <c r="CG172" s="364"/>
      <c r="CH172" s="364"/>
      <c r="CI172" s="364"/>
      <c r="CJ172" s="364"/>
      <c r="CK172" s="364"/>
      <c r="CL172" s="364"/>
      <c r="CM172" s="364"/>
      <c r="CN172" s="364"/>
      <c r="CO172" s="364"/>
      <c r="CP172" s="364"/>
      <c r="CQ172" s="364"/>
      <c r="CR172" s="364"/>
      <c r="CS172" s="364"/>
      <c r="CT172" s="364"/>
      <c r="CU172" s="364"/>
      <c r="CV172" s="364"/>
      <c r="CW172" s="364"/>
      <c r="CX172" s="364"/>
      <c r="CY172" s="364"/>
      <c r="CZ172" s="364"/>
      <c r="DA172" s="364"/>
      <c r="DB172" s="364"/>
      <c r="DC172" s="364"/>
      <c r="DD172" s="364"/>
      <c r="DE172" s="364"/>
      <c r="DF172" s="364"/>
      <c r="DG172" s="364"/>
      <c r="DH172" s="364"/>
      <c r="DI172" s="364"/>
      <c r="DJ172" s="364"/>
      <c r="DK172" s="364"/>
      <c r="DL172" s="364"/>
      <c r="DM172" s="364"/>
      <c r="DN172" s="364"/>
      <c r="DO172" s="364"/>
      <c r="DP172" s="364"/>
      <c r="DQ172" s="364"/>
      <c r="DR172" s="364"/>
      <c r="DS172" s="364"/>
      <c r="DT172" s="364"/>
      <c r="DU172" s="364"/>
      <c r="DV172" s="364"/>
      <c r="DW172" s="364"/>
      <c r="DX172" s="364"/>
      <c r="DY172" s="364"/>
      <c r="DZ172" s="364"/>
      <c r="EA172" s="364"/>
      <c r="EB172" s="364"/>
      <c r="EC172" s="364"/>
      <c r="ED172" s="364"/>
      <c r="EE172" s="364"/>
      <c r="EF172" s="364"/>
      <c r="EG172" s="364"/>
      <c r="EH172" s="364"/>
      <c r="EI172" s="364"/>
      <c r="EJ172" s="364"/>
      <c r="EK172" s="364"/>
      <c r="EL172" s="364"/>
      <c r="EM172" s="364"/>
      <c r="EN172" s="364"/>
      <c r="EO172" s="364"/>
      <c r="EP172" s="364"/>
      <c r="EQ172" s="364"/>
      <c r="ER172" s="364"/>
      <c r="ES172" s="364"/>
      <c r="ET172" s="364"/>
      <c r="EU172" s="364"/>
      <c r="EV172" s="364"/>
      <c r="EW172" s="364"/>
      <c r="EX172" s="364"/>
      <c r="EY172" s="364"/>
      <c r="EZ172" s="364"/>
      <c r="FA172" s="364"/>
      <c r="FB172" s="364"/>
      <c r="FC172" s="364"/>
      <c r="FD172" s="364"/>
      <c r="FE172" s="364"/>
      <c r="FF172" s="364"/>
      <c r="FG172" s="364"/>
      <c r="FH172" s="364"/>
      <c r="FI172" s="364"/>
      <c r="FJ172" s="364"/>
      <c r="FK172" s="364"/>
      <c r="FL172" s="364"/>
      <c r="FM172" s="364"/>
      <c r="FN172" s="364"/>
      <c r="FO172" s="364"/>
      <c r="FP172" s="364"/>
      <c r="FQ172" s="364"/>
      <c r="FR172" s="364"/>
      <c r="FS172" s="364"/>
      <c r="FT172" s="364"/>
      <c r="FU172" s="364"/>
      <c r="FV172" s="364"/>
      <c r="FW172" s="364"/>
      <c r="FX172" s="364"/>
      <c r="FY172" s="364"/>
      <c r="FZ172" s="364"/>
      <c r="GA172" s="364"/>
      <c r="GB172" s="364"/>
      <c r="GC172" s="364"/>
      <c r="GD172" s="364"/>
      <c r="GE172" s="364"/>
      <c r="GF172" s="364"/>
      <c r="GG172" s="364"/>
      <c r="GH172" s="364"/>
      <c r="GI172" s="364"/>
      <c r="GJ172" s="364"/>
      <c r="GK172" s="364"/>
      <c r="GL172" s="364"/>
      <c r="GM172" s="364"/>
      <c r="GN172" s="364"/>
      <c r="GO172" s="364"/>
      <c r="GP172" s="364"/>
      <c r="GQ172" s="364"/>
      <c r="GR172" s="364"/>
      <c r="GS172" s="364"/>
      <c r="GT172" s="364"/>
      <c r="GU172" s="364"/>
      <c r="GV172" s="364"/>
      <c r="GW172" s="364"/>
      <c r="GX172" s="364"/>
      <c r="GY172" s="364"/>
      <c r="GZ172" s="364"/>
      <c r="HA172" s="364"/>
      <c r="HB172" s="364"/>
      <c r="HC172" s="364"/>
      <c r="HD172" s="364"/>
      <c r="HE172" s="364"/>
      <c r="HF172" s="364"/>
      <c r="HG172" s="364"/>
      <c r="HH172" s="364"/>
      <c r="HI172" s="364"/>
      <c r="HJ172" s="364"/>
      <c r="HK172" s="364"/>
      <c r="HL172" s="364"/>
      <c r="HM172" s="364"/>
      <c r="HN172" s="364"/>
      <c r="HO172" s="364"/>
      <c r="HP172" s="364"/>
      <c r="HQ172" s="364"/>
      <c r="HR172" s="364"/>
      <c r="HS172" s="364"/>
      <c r="HT172" s="364"/>
      <c r="HU172" s="364"/>
      <c r="HV172" s="364"/>
      <c r="HW172" s="364"/>
      <c r="HX172" s="364"/>
      <c r="HY172" s="364"/>
      <c r="HZ172" s="364"/>
      <c r="IA172" s="364"/>
      <c r="IB172" s="364"/>
      <c r="IC172" s="364"/>
      <c r="ID172" s="364"/>
      <c r="IE172" s="364"/>
      <c r="IF172" s="364"/>
      <c r="IG172" s="364"/>
      <c r="IH172" s="364"/>
      <c r="II172" s="364"/>
      <c r="IJ172" s="364"/>
      <c r="IK172" s="364"/>
      <c r="IL172" s="364"/>
      <c r="IM172" s="364"/>
      <c r="IN172" s="364"/>
      <c r="IO172" s="364"/>
      <c r="IP172" s="364"/>
      <c r="IQ172" s="364"/>
      <c r="IR172" s="364"/>
      <c r="IS172" s="364"/>
      <c r="IT172" s="364"/>
      <c r="IU172" s="364"/>
      <c r="IV172" s="364"/>
      <c r="IW172" s="364"/>
      <c r="IX172" s="364"/>
      <c r="IY172" s="364"/>
      <c r="IZ172" s="364"/>
      <c r="JA172" s="364"/>
      <c r="JB172" s="364"/>
      <c r="JC172" s="364"/>
      <c r="JD172" s="364"/>
      <c r="JE172" s="364"/>
      <c r="JF172" s="364"/>
      <c r="JG172" s="364"/>
      <c r="JH172" s="364"/>
      <c r="JI172" s="364"/>
      <c r="JJ172" s="364"/>
      <c r="JK172" s="364"/>
      <c r="JL172" s="364"/>
      <c r="JM172" s="364"/>
      <c r="JN172" s="364"/>
      <c r="JO172" s="364"/>
      <c r="JP172" s="364"/>
      <c r="JQ172" s="364"/>
      <c r="JR172" s="364"/>
      <c r="JS172" s="364">
        <v>0.19589999999999999</v>
      </c>
      <c r="JT172" s="364"/>
      <c r="JU172" s="364"/>
      <c r="JV172" s="364"/>
      <c r="JW172" s="364"/>
      <c r="JX172" s="364"/>
      <c r="JY172" s="364">
        <v>0.15</v>
      </c>
      <c r="JZ172" s="364"/>
      <c r="KA172" s="364"/>
      <c r="KB172" s="364"/>
      <c r="KC172" s="364"/>
      <c r="KD172" s="364"/>
      <c r="KE172" s="364">
        <v>0.2586</v>
      </c>
      <c r="KF172" s="364"/>
      <c r="KG172" s="364"/>
      <c r="KH172" s="364"/>
      <c r="KI172" s="364"/>
      <c r="KJ172" s="364"/>
      <c r="KK172" s="364"/>
      <c r="KL172" s="364"/>
      <c r="KM172" s="364">
        <v>2.1000000000000001E-2</v>
      </c>
      <c r="KN172" s="364"/>
      <c r="KO172" s="364"/>
      <c r="KP172" s="364"/>
      <c r="KQ172" s="364"/>
      <c r="KR172" s="364"/>
      <c r="KS172" s="364"/>
      <c r="KT172" s="364"/>
      <c r="KU172" s="364"/>
      <c r="KV172" s="364"/>
      <c r="KW172" s="364"/>
      <c r="KX172" s="364"/>
      <c r="KY172" s="364"/>
      <c r="KZ172" s="364"/>
      <c r="LA172" s="364"/>
      <c r="LB172" s="364"/>
      <c r="LC172" s="364"/>
      <c r="LD172" s="364"/>
      <c r="LE172" s="364">
        <v>11.4756</v>
      </c>
      <c r="LF172" s="364"/>
      <c r="LG172" s="364"/>
      <c r="LH172" s="364"/>
      <c r="LI172" s="364"/>
      <c r="LJ172" s="364"/>
      <c r="LK172" s="364"/>
      <c r="LL172" s="364"/>
      <c r="LM172" s="364"/>
      <c r="LN172" s="364"/>
      <c r="LO172" s="364">
        <v>4.8441000000000001</v>
      </c>
      <c r="LP172" s="364"/>
      <c r="LQ172" s="364"/>
      <c r="LR172" s="364"/>
      <c r="LS172" s="364"/>
      <c r="LT172" s="364"/>
      <c r="LU172" s="364"/>
      <c r="LV172" s="364"/>
      <c r="LW172" s="364"/>
      <c r="LX172" s="364"/>
      <c r="LY172" s="364"/>
      <c r="LZ172" s="364"/>
      <c r="MA172" s="364"/>
      <c r="MB172" s="364"/>
      <c r="MC172" s="364"/>
      <c r="MD172" s="364"/>
      <c r="ME172" s="364"/>
      <c r="MF172" s="364"/>
      <c r="MG172" s="364"/>
      <c r="MH172" s="364"/>
      <c r="MI172" s="364"/>
      <c r="MJ172" s="364"/>
      <c r="MK172" s="364"/>
      <c r="ML172" s="364"/>
      <c r="MM172" s="364"/>
      <c r="MN172" s="364"/>
      <c r="MO172" s="364"/>
      <c r="MP172" s="364"/>
      <c r="MQ172" s="364"/>
      <c r="MR172" s="364"/>
      <c r="MS172" s="364"/>
      <c r="MT172" s="364"/>
      <c r="MU172" s="364"/>
      <c r="MV172" s="364"/>
      <c r="MW172" s="364"/>
      <c r="MX172" s="364"/>
      <c r="MY172" s="364"/>
      <c r="MZ172" s="364"/>
      <c r="NA172" s="364"/>
      <c r="NB172" s="364"/>
      <c r="NC172" s="364"/>
      <c r="ND172" s="364"/>
      <c r="NE172" s="364"/>
      <c r="NF172" s="364"/>
      <c r="NG172" s="364"/>
      <c r="NH172" s="364"/>
      <c r="NI172" s="364"/>
      <c r="NJ172" s="364"/>
      <c r="NK172" s="364"/>
      <c r="NL172" s="364"/>
      <c r="NM172" s="364"/>
      <c r="NN172" s="364"/>
      <c r="NO172" s="364"/>
      <c r="NP172" s="364"/>
      <c r="NQ172" s="364"/>
      <c r="NR172" s="364"/>
      <c r="NS172" s="364"/>
      <c r="NT172" s="364"/>
      <c r="NU172" s="364"/>
      <c r="NV172" s="364"/>
      <c r="NW172" s="364"/>
      <c r="NX172" s="364"/>
      <c r="NY172" s="364"/>
      <c r="NZ172" s="364"/>
      <c r="OA172" s="364"/>
      <c r="OB172" s="364"/>
      <c r="OC172" s="364"/>
      <c r="OD172" s="364"/>
      <c r="OE172" s="364"/>
      <c r="OF172" s="364"/>
      <c r="OG172" s="364"/>
      <c r="OH172" s="364"/>
      <c r="OI172" s="364"/>
      <c r="OJ172" s="364"/>
      <c r="OK172" s="364"/>
      <c r="OL172" s="364"/>
      <c r="OM172" s="364"/>
      <c r="ON172" s="364"/>
      <c r="OO172" s="364"/>
      <c r="OP172" s="364"/>
      <c r="OQ172" s="364"/>
      <c r="OR172" s="364"/>
      <c r="OS172" s="364"/>
      <c r="OT172" s="364"/>
      <c r="OU172" s="364"/>
      <c r="OV172" s="364"/>
      <c r="OW172" s="364"/>
      <c r="OX172" s="364"/>
      <c r="OY172" s="364"/>
      <c r="OZ172" s="364"/>
      <c r="PA172" s="364"/>
      <c r="PB172" s="364"/>
      <c r="PC172" s="364"/>
      <c r="PD172" s="364"/>
      <c r="PE172" s="364"/>
      <c r="PF172" s="364"/>
      <c r="PG172" s="364"/>
      <c r="PH172" s="364"/>
      <c r="PI172" s="364"/>
      <c r="PJ172" s="364"/>
      <c r="PK172" s="364"/>
      <c r="PL172" s="364"/>
      <c r="PM172" s="364"/>
    </row>
    <row r="173" spans="1:429" ht="15">
      <c r="A173" s="363" t="s">
        <v>740</v>
      </c>
      <c r="B173" s="364">
        <f t="shared" si="195"/>
        <v>0</v>
      </c>
      <c r="C173" s="364">
        <f t="shared" si="196"/>
        <v>0</v>
      </c>
      <c r="D173" s="364">
        <f t="shared" si="197"/>
        <v>0</v>
      </c>
      <c r="E173" s="364">
        <f t="shared" si="198"/>
        <v>0</v>
      </c>
      <c r="F173" s="364">
        <f t="shared" si="199"/>
        <v>0</v>
      </c>
      <c r="G173" s="364">
        <f t="shared" si="200"/>
        <v>0</v>
      </c>
      <c r="H173" s="364">
        <f t="shared" si="201"/>
        <v>0</v>
      </c>
      <c r="I173" s="364">
        <f t="shared" si="202"/>
        <v>0</v>
      </c>
      <c r="J173" s="364">
        <f t="shared" si="203"/>
        <v>0</v>
      </c>
      <c r="K173" s="364">
        <f t="shared" si="204"/>
        <v>0</v>
      </c>
      <c r="L173" s="364">
        <f t="shared" si="205"/>
        <v>0</v>
      </c>
      <c r="M173" s="364">
        <f t="shared" si="206"/>
        <v>0</v>
      </c>
      <c r="N173" s="364">
        <f t="shared" si="207"/>
        <v>0</v>
      </c>
      <c r="O173" s="364">
        <f t="shared" si="208"/>
        <v>0</v>
      </c>
      <c r="P173" s="364">
        <f t="shared" si="209"/>
        <v>0</v>
      </c>
      <c r="Q173" s="364">
        <f t="shared" si="210"/>
        <v>0</v>
      </c>
      <c r="R173" s="364">
        <f t="shared" si="211"/>
        <v>0</v>
      </c>
      <c r="S173" s="364">
        <f t="shared" si="212"/>
        <v>0</v>
      </c>
      <c r="T173" s="364">
        <f t="shared" si="213"/>
        <v>0</v>
      </c>
      <c r="U173" s="364">
        <f t="shared" si="214"/>
        <v>0</v>
      </c>
      <c r="V173" s="364">
        <f t="shared" si="215"/>
        <v>0</v>
      </c>
      <c r="W173" s="364">
        <f t="shared" si="216"/>
        <v>0</v>
      </c>
      <c r="X173" s="364">
        <f t="shared" si="217"/>
        <v>0</v>
      </c>
      <c r="Y173" s="364">
        <f t="shared" si="218"/>
        <v>0</v>
      </c>
      <c r="Z173" s="364">
        <f t="shared" si="219"/>
        <v>0</v>
      </c>
      <c r="AA173" s="364">
        <f t="shared" si="220"/>
        <v>0</v>
      </c>
      <c r="AB173" s="364">
        <f t="shared" si="221"/>
        <v>0</v>
      </c>
      <c r="AC173" s="364">
        <f t="shared" si="222"/>
        <v>0</v>
      </c>
      <c r="AD173" s="364">
        <f t="shared" si="223"/>
        <v>0</v>
      </c>
      <c r="AE173" s="364">
        <f t="shared" si="224"/>
        <v>0</v>
      </c>
      <c r="AF173" s="364">
        <f t="shared" si="225"/>
        <v>0</v>
      </c>
      <c r="AG173" s="364"/>
      <c r="AH173" s="364"/>
      <c r="AI173" s="364"/>
      <c r="AJ173" s="364"/>
      <c r="AK173" s="364"/>
      <c r="AL173" s="364"/>
      <c r="AM173" s="364"/>
      <c r="AN173" s="364"/>
      <c r="AO173" s="364"/>
      <c r="AP173" s="364"/>
      <c r="AQ173" s="364"/>
      <c r="AR173" s="364"/>
      <c r="AS173" s="364"/>
      <c r="AT173" s="364"/>
      <c r="AU173" s="364"/>
      <c r="AV173" s="364"/>
      <c r="AW173" s="364"/>
      <c r="AX173" s="364"/>
      <c r="AY173" s="364"/>
      <c r="AZ173" s="364"/>
      <c r="BA173" s="364"/>
      <c r="BB173" s="364"/>
      <c r="BC173" s="364"/>
      <c r="BD173" s="364"/>
      <c r="BE173" s="364"/>
      <c r="BF173" s="364"/>
      <c r="BG173" s="364"/>
      <c r="BH173" s="364"/>
      <c r="BI173" s="364"/>
      <c r="BJ173" s="364"/>
      <c r="BK173" s="364"/>
      <c r="BL173" s="364"/>
      <c r="BM173" s="364"/>
      <c r="BN173" s="364"/>
      <c r="BO173" s="364"/>
      <c r="BP173" s="364"/>
      <c r="BQ173" s="364"/>
      <c r="BR173" s="364"/>
      <c r="BS173" s="364"/>
      <c r="BT173" s="364"/>
      <c r="BU173" s="364"/>
      <c r="BV173" s="364"/>
      <c r="BW173" s="364"/>
      <c r="BX173" s="364"/>
      <c r="BY173" s="364"/>
      <c r="BZ173" s="364"/>
      <c r="CA173" s="364"/>
      <c r="CB173" s="364"/>
      <c r="CC173" s="364"/>
      <c r="CD173" s="364"/>
      <c r="CE173" s="364"/>
      <c r="CF173" s="364"/>
      <c r="CG173" s="364"/>
      <c r="CH173" s="364"/>
      <c r="CI173" s="364"/>
      <c r="CJ173" s="364"/>
      <c r="CK173" s="364"/>
      <c r="CL173" s="364"/>
      <c r="CM173" s="364"/>
      <c r="CN173" s="364"/>
      <c r="CO173" s="364"/>
      <c r="CP173" s="364"/>
      <c r="CQ173" s="364"/>
      <c r="CR173" s="364"/>
      <c r="CS173" s="364"/>
      <c r="CT173" s="364"/>
      <c r="CU173" s="364"/>
      <c r="CV173" s="364"/>
      <c r="CW173" s="364"/>
      <c r="CX173" s="364"/>
      <c r="CY173" s="364"/>
      <c r="CZ173" s="364"/>
      <c r="DA173" s="364"/>
      <c r="DB173" s="364"/>
      <c r="DC173" s="364"/>
      <c r="DD173" s="364"/>
      <c r="DE173" s="364"/>
      <c r="DF173" s="364"/>
      <c r="DG173" s="364"/>
      <c r="DH173" s="364"/>
      <c r="DI173" s="364"/>
      <c r="DJ173" s="364"/>
      <c r="DK173" s="364"/>
      <c r="DL173" s="364"/>
      <c r="DM173" s="364"/>
      <c r="DN173" s="364"/>
      <c r="DO173" s="364"/>
      <c r="DP173" s="364"/>
      <c r="DQ173" s="364"/>
      <c r="DR173" s="364"/>
      <c r="DS173" s="364"/>
      <c r="DT173" s="364"/>
      <c r="DU173" s="364"/>
      <c r="DV173" s="364"/>
      <c r="DW173" s="364"/>
      <c r="DX173" s="364"/>
      <c r="DY173" s="364"/>
      <c r="DZ173" s="364"/>
      <c r="EA173" s="364"/>
      <c r="EB173" s="364"/>
      <c r="EC173" s="364"/>
      <c r="ED173" s="364"/>
      <c r="EE173" s="364"/>
      <c r="EF173" s="364"/>
      <c r="EG173" s="364"/>
      <c r="EH173" s="364"/>
      <c r="EI173" s="364"/>
      <c r="EJ173" s="364"/>
      <c r="EK173" s="364"/>
      <c r="EL173" s="364"/>
      <c r="EM173" s="364"/>
      <c r="EN173" s="364"/>
      <c r="EO173" s="364"/>
      <c r="EP173" s="364"/>
      <c r="EQ173" s="364"/>
      <c r="ER173" s="364"/>
      <c r="ES173" s="364"/>
      <c r="ET173" s="364"/>
      <c r="EU173" s="364"/>
      <c r="EV173" s="364"/>
      <c r="EW173" s="364"/>
      <c r="EX173" s="364"/>
      <c r="EY173" s="364"/>
      <c r="EZ173" s="364"/>
      <c r="FA173" s="364"/>
      <c r="FB173" s="364"/>
      <c r="FC173" s="364"/>
      <c r="FD173" s="364"/>
      <c r="FE173" s="364"/>
      <c r="FF173" s="364"/>
      <c r="FG173" s="364"/>
      <c r="FH173" s="364"/>
      <c r="FI173" s="364"/>
      <c r="FJ173" s="364"/>
      <c r="FK173" s="364"/>
      <c r="FL173" s="364"/>
      <c r="FM173" s="364"/>
      <c r="FN173" s="364"/>
      <c r="FO173" s="364"/>
      <c r="FP173" s="364"/>
      <c r="FQ173" s="364"/>
      <c r="FR173" s="364"/>
      <c r="FS173" s="364"/>
      <c r="FT173" s="364"/>
      <c r="FU173" s="364"/>
      <c r="FV173" s="364"/>
      <c r="FW173" s="364"/>
      <c r="FX173" s="364"/>
      <c r="FY173" s="364"/>
      <c r="FZ173" s="364"/>
      <c r="GA173" s="364"/>
      <c r="GB173" s="364"/>
      <c r="GC173" s="364"/>
      <c r="GD173" s="364"/>
      <c r="GE173" s="364"/>
      <c r="GF173" s="364"/>
      <c r="GG173" s="364"/>
      <c r="GH173" s="364"/>
      <c r="GI173" s="364"/>
      <c r="GJ173" s="364"/>
      <c r="GK173" s="364"/>
      <c r="GL173" s="364"/>
      <c r="GM173" s="364"/>
      <c r="GN173" s="364"/>
      <c r="GO173" s="364"/>
      <c r="GP173" s="364"/>
      <c r="GQ173" s="364"/>
      <c r="GR173" s="364"/>
      <c r="GS173" s="364"/>
      <c r="GT173" s="364"/>
      <c r="GU173" s="364"/>
      <c r="GV173" s="364"/>
      <c r="GW173" s="364"/>
      <c r="GX173" s="364"/>
      <c r="GY173" s="364"/>
      <c r="GZ173" s="364"/>
      <c r="HA173" s="364"/>
      <c r="HB173" s="364"/>
      <c r="HC173" s="364"/>
      <c r="HD173" s="364"/>
      <c r="HE173" s="364"/>
      <c r="HF173" s="364"/>
      <c r="HG173" s="364"/>
      <c r="HH173" s="364"/>
      <c r="HI173" s="364"/>
      <c r="HJ173" s="364"/>
      <c r="HK173" s="364"/>
      <c r="HL173" s="364"/>
      <c r="HM173" s="364"/>
      <c r="HN173" s="364"/>
      <c r="HO173" s="364"/>
      <c r="HP173" s="364"/>
      <c r="HQ173" s="364"/>
      <c r="HR173" s="364"/>
      <c r="HS173" s="364"/>
      <c r="HT173" s="364"/>
      <c r="HU173" s="364"/>
      <c r="HV173" s="364"/>
      <c r="HW173" s="364"/>
      <c r="HX173" s="364"/>
      <c r="HY173" s="364"/>
      <c r="HZ173" s="364"/>
      <c r="IA173" s="364"/>
      <c r="IB173" s="364"/>
      <c r="IC173" s="364"/>
      <c r="ID173" s="364"/>
      <c r="IE173" s="364"/>
      <c r="IF173" s="364"/>
      <c r="IG173" s="364"/>
      <c r="IH173" s="364"/>
      <c r="II173" s="364"/>
      <c r="IJ173" s="364"/>
      <c r="IK173" s="364"/>
      <c r="IL173" s="364"/>
      <c r="IM173" s="364"/>
      <c r="IN173" s="364"/>
      <c r="IO173" s="364"/>
      <c r="IP173" s="364"/>
      <c r="IQ173" s="364"/>
      <c r="IR173" s="364"/>
      <c r="IS173" s="364"/>
      <c r="IT173" s="364"/>
      <c r="IU173" s="364"/>
      <c r="IV173" s="364"/>
      <c r="IW173" s="364"/>
      <c r="IX173" s="364"/>
      <c r="IY173" s="364"/>
      <c r="IZ173" s="364"/>
      <c r="JA173" s="364"/>
      <c r="JB173" s="364"/>
      <c r="JC173" s="364"/>
      <c r="JD173" s="364"/>
      <c r="JE173" s="364"/>
      <c r="JF173" s="364"/>
      <c r="JG173" s="364"/>
      <c r="JH173" s="364"/>
      <c r="JI173" s="364"/>
      <c r="JJ173" s="364"/>
      <c r="JK173" s="364"/>
      <c r="JL173" s="364"/>
      <c r="JM173" s="364"/>
      <c r="JN173" s="364"/>
      <c r="JO173" s="364"/>
      <c r="JP173" s="364"/>
      <c r="JQ173" s="364"/>
      <c r="JR173" s="364"/>
      <c r="JS173" s="364"/>
      <c r="JT173" s="364"/>
      <c r="JU173" s="364"/>
      <c r="JV173" s="364"/>
      <c r="JW173" s="364"/>
      <c r="JX173" s="364"/>
      <c r="JY173" s="364"/>
      <c r="JZ173" s="364"/>
      <c r="KA173" s="364"/>
      <c r="KB173" s="364"/>
      <c r="KC173" s="364"/>
      <c r="KD173" s="364"/>
      <c r="KE173" s="364"/>
      <c r="KF173" s="364"/>
      <c r="KG173" s="364"/>
      <c r="KH173" s="364"/>
      <c r="KI173" s="364"/>
      <c r="KJ173" s="364"/>
      <c r="KK173" s="364"/>
      <c r="KL173" s="364"/>
      <c r="KM173" s="364"/>
      <c r="KN173" s="364"/>
      <c r="KO173" s="364"/>
      <c r="KP173" s="364"/>
      <c r="KQ173" s="364"/>
      <c r="KR173" s="364"/>
      <c r="KS173" s="364"/>
      <c r="KT173" s="364"/>
      <c r="KU173" s="364"/>
      <c r="KV173" s="364"/>
      <c r="KW173" s="364"/>
      <c r="KX173" s="364"/>
      <c r="KY173" s="364"/>
      <c r="KZ173" s="364"/>
      <c r="LA173" s="364"/>
      <c r="LB173" s="364"/>
      <c r="LC173" s="364"/>
      <c r="LD173" s="364"/>
      <c r="LE173" s="364"/>
      <c r="LF173" s="364"/>
      <c r="LG173" s="364"/>
      <c r="LH173" s="364"/>
      <c r="LI173" s="364"/>
      <c r="LJ173" s="364"/>
      <c r="LK173" s="364"/>
      <c r="LL173" s="364"/>
      <c r="LM173" s="364"/>
      <c r="LN173" s="364"/>
      <c r="LO173" s="364"/>
      <c r="LP173" s="364"/>
      <c r="LQ173" s="364"/>
      <c r="LR173" s="364"/>
      <c r="LS173" s="364"/>
      <c r="LT173" s="364"/>
      <c r="LU173" s="364"/>
      <c r="LV173" s="364"/>
      <c r="LW173" s="364"/>
      <c r="LX173" s="364"/>
      <c r="LY173" s="364"/>
      <c r="LZ173" s="364"/>
      <c r="MA173" s="364"/>
      <c r="MB173" s="364"/>
      <c r="MC173" s="364"/>
      <c r="MD173" s="364"/>
      <c r="ME173" s="364"/>
      <c r="MF173" s="364"/>
      <c r="MG173" s="364"/>
      <c r="MH173" s="364"/>
      <c r="MI173" s="364"/>
      <c r="MJ173" s="364"/>
      <c r="MK173" s="364"/>
      <c r="ML173" s="364"/>
      <c r="MM173" s="364"/>
      <c r="MN173" s="364"/>
      <c r="MO173" s="364"/>
      <c r="MP173" s="364"/>
      <c r="MQ173" s="364"/>
      <c r="MR173" s="364"/>
      <c r="MS173" s="364"/>
      <c r="MT173" s="364"/>
      <c r="MU173" s="364"/>
      <c r="MV173" s="364"/>
      <c r="MW173" s="364"/>
      <c r="MX173" s="364"/>
      <c r="MY173" s="364"/>
      <c r="MZ173" s="364"/>
      <c r="NA173" s="364"/>
      <c r="NB173" s="364"/>
      <c r="NC173" s="364"/>
      <c r="ND173" s="364"/>
      <c r="NE173" s="364"/>
      <c r="NF173" s="364"/>
      <c r="NG173" s="364"/>
      <c r="NH173" s="364"/>
      <c r="NI173" s="364"/>
      <c r="NJ173" s="364"/>
      <c r="NK173" s="364"/>
      <c r="NL173" s="364"/>
      <c r="NM173" s="364"/>
      <c r="NN173" s="364"/>
      <c r="NO173" s="364"/>
      <c r="NP173" s="364"/>
      <c r="NQ173" s="364"/>
      <c r="NR173" s="364"/>
      <c r="NS173" s="364"/>
      <c r="NT173" s="364"/>
      <c r="NU173" s="364"/>
      <c r="NV173" s="364"/>
      <c r="NW173" s="364"/>
      <c r="NX173" s="364"/>
      <c r="NY173" s="364"/>
      <c r="NZ173" s="364"/>
      <c r="OA173" s="364"/>
      <c r="OB173" s="364"/>
      <c r="OC173" s="364"/>
      <c r="OD173" s="364"/>
      <c r="OE173" s="364"/>
      <c r="OF173" s="364"/>
      <c r="OG173" s="364"/>
      <c r="OH173" s="364"/>
      <c r="OI173" s="364"/>
      <c r="OJ173" s="364"/>
      <c r="OK173" s="364"/>
      <c r="OL173" s="364"/>
      <c r="OM173" s="364"/>
      <c r="ON173" s="364"/>
      <c r="OO173" s="364"/>
      <c r="OP173" s="364"/>
      <c r="OQ173" s="364"/>
      <c r="OR173" s="364"/>
      <c r="OS173" s="364"/>
      <c r="OT173" s="364"/>
      <c r="OU173" s="364"/>
      <c r="OV173" s="364"/>
      <c r="OW173" s="364"/>
      <c r="OX173" s="364"/>
      <c r="OY173" s="364"/>
      <c r="OZ173" s="364"/>
      <c r="PA173" s="364"/>
      <c r="PB173" s="364"/>
      <c r="PC173" s="364"/>
      <c r="PD173" s="364"/>
      <c r="PE173" s="364"/>
      <c r="PF173" s="364"/>
      <c r="PG173" s="364"/>
      <c r="PH173" s="364"/>
      <c r="PI173" s="364"/>
      <c r="PJ173" s="364"/>
      <c r="PK173" s="364"/>
      <c r="PL173" s="364"/>
      <c r="PM173" s="364"/>
    </row>
    <row r="174" spans="1:429" ht="15">
      <c r="A174" s="363" t="s">
        <v>741</v>
      </c>
      <c r="B174" s="364">
        <f t="shared" si="195"/>
        <v>0</v>
      </c>
      <c r="C174" s="364">
        <f t="shared" si="196"/>
        <v>0</v>
      </c>
      <c r="D174" s="364">
        <f t="shared" si="197"/>
        <v>0</v>
      </c>
      <c r="E174" s="364">
        <f t="shared" si="198"/>
        <v>0</v>
      </c>
      <c r="F174" s="364">
        <f t="shared" si="199"/>
        <v>0</v>
      </c>
      <c r="G174" s="364">
        <f t="shared" si="200"/>
        <v>0</v>
      </c>
      <c r="H174" s="364">
        <f t="shared" si="201"/>
        <v>0</v>
      </c>
      <c r="I174" s="364">
        <f t="shared" si="202"/>
        <v>0</v>
      </c>
      <c r="J174" s="364">
        <f t="shared" si="203"/>
        <v>0</v>
      </c>
      <c r="K174" s="364">
        <f t="shared" si="204"/>
        <v>0</v>
      </c>
      <c r="L174" s="364">
        <f t="shared" si="205"/>
        <v>0</v>
      </c>
      <c r="M174" s="364">
        <f t="shared" si="206"/>
        <v>0</v>
      </c>
      <c r="N174" s="364">
        <f t="shared" si="207"/>
        <v>0</v>
      </c>
      <c r="O174" s="364">
        <f t="shared" si="208"/>
        <v>0</v>
      </c>
      <c r="P174" s="364">
        <f t="shared" si="209"/>
        <v>0</v>
      </c>
      <c r="Q174" s="364">
        <f t="shared" si="210"/>
        <v>0</v>
      </c>
      <c r="R174" s="364">
        <f t="shared" si="211"/>
        <v>0</v>
      </c>
      <c r="S174" s="364">
        <f t="shared" si="212"/>
        <v>0</v>
      </c>
      <c r="T174" s="364">
        <f t="shared" si="213"/>
        <v>0</v>
      </c>
      <c r="U174" s="364">
        <f t="shared" si="214"/>
        <v>0</v>
      </c>
      <c r="V174" s="364">
        <f t="shared" si="215"/>
        <v>0</v>
      </c>
      <c r="W174" s="364">
        <f t="shared" si="216"/>
        <v>0</v>
      </c>
      <c r="X174" s="364">
        <f t="shared" si="217"/>
        <v>0</v>
      </c>
      <c r="Y174" s="364">
        <f t="shared" si="218"/>
        <v>0</v>
      </c>
      <c r="Z174" s="364">
        <f t="shared" si="219"/>
        <v>0</v>
      </c>
      <c r="AA174" s="364">
        <f t="shared" si="220"/>
        <v>0</v>
      </c>
      <c r="AB174" s="364">
        <f t="shared" si="221"/>
        <v>0</v>
      </c>
      <c r="AC174" s="364">
        <f t="shared" si="222"/>
        <v>0</v>
      </c>
      <c r="AD174" s="364">
        <f t="shared" si="223"/>
        <v>0</v>
      </c>
      <c r="AE174" s="364">
        <f t="shared" si="224"/>
        <v>0</v>
      </c>
      <c r="AF174" s="364">
        <f t="shared" si="225"/>
        <v>0</v>
      </c>
      <c r="AG174" s="364"/>
      <c r="AH174" s="364"/>
      <c r="AI174" s="364"/>
      <c r="AJ174" s="364"/>
      <c r="AK174" s="364"/>
      <c r="AL174" s="364"/>
      <c r="AM174" s="364"/>
      <c r="AN174" s="364"/>
      <c r="AO174" s="364"/>
      <c r="AP174" s="364"/>
      <c r="AQ174" s="364"/>
      <c r="AR174" s="364"/>
      <c r="AS174" s="364"/>
      <c r="AT174" s="364"/>
      <c r="AU174" s="364"/>
      <c r="AV174" s="364"/>
      <c r="AW174" s="364"/>
      <c r="AX174" s="364"/>
      <c r="AY174" s="364"/>
      <c r="AZ174" s="364"/>
      <c r="BA174" s="364"/>
      <c r="BB174" s="364"/>
      <c r="BC174" s="364"/>
      <c r="BD174" s="364"/>
      <c r="BE174" s="364"/>
      <c r="BF174" s="364"/>
      <c r="BG174" s="364"/>
      <c r="BH174" s="364"/>
      <c r="BI174" s="364"/>
      <c r="BJ174" s="364"/>
      <c r="BK174" s="364"/>
      <c r="BL174" s="364"/>
      <c r="BM174" s="364"/>
      <c r="BN174" s="364"/>
      <c r="BO174" s="364"/>
      <c r="BP174" s="364"/>
      <c r="BQ174" s="364"/>
      <c r="BR174" s="364"/>
      <c r="BS174" s="364"/>
      <c r="BT174" s="364"/>
      <c r="BU174" s="364"/>
      <c r="BV174" s="364"/>
      <c r="BW174" s="364"/>
      <c r="BX174" s="364"/>
      <c r="BY174" s="364"/>
      <c r="BZ174" s="364"/>
      <c r="CA174" s="364"/>
      <c r="CB174" s="364"/>
      <c r="CC174" s="364"/>
      <c r="CD174" s="364"/>
      <c r="CE174" s="364"/>
      <c r="CF174" s="364"/>
      <c r="CG174" s="364"/>
      <c r="CH174" s="364"/>
      <c r="CI174" s="364"/>
      <c r="CJ174" s="364"/>
      <c r="CK174" s="364"/>
      <c r="CL174" s="364"/>
      <c r="CM174" s="364"/>
      <c r="CN174" s="364"/>
      <c r="CO174" s="364"/>
      <c r="CP174" s="364"/>
      <c r="CQ174" s="364"/>
      <c r="CR174" s="364"/>
      <c r="CS174" s="364"/>
      <c r="CT174" s="364"/>
      <c r="CU174" s="364"/>
      <c r="CV174" s="364"/>
      <c r="CW174" s="364"/>
      <c r="CX174" s="364"/>
      <c r="CY174" s="364"/>
      <c r="CZ174" s="364"/>
      <c r="DA174" s="364"/>
      <c r="DB174" s="364"/>
      <c r="DC174" s="364"/>
      <c r="DD174" s="364"/>
      <c r="DE174" s="364"/>
      <c r="DF174" s="364"/>
      <c r="DG174" s="364"/>
      <c r="DH174" s="364"/>
      <c r="DI174" s="364"/>
      <c r="DJ174" s="364"/>
      <c r="DK174" s="364"/>
      <c r="DL174" s="364"/>
      <c r="DM174" s="364"/>
      <c r="DN174" s="364"/>
      <c r="DO174" s="364"/>
      <c r="DP174" s="364"/>
      <c r="DQ174" s="364"/>
      <c r="DR174" s="364"/>
      <c r="DS174" s="364"/>
      <c r="DT174" s="364"/>
      <c r="DU174" s="364"/>
      <c r="DV174" s="364"/>
      <c r="DW174" s="364"/>
      <c r="DX174" s="364"/>
      <c r="DY174" s="364"/>
      <c r="DZ174" s="364"/>
      <c r="EA174" s="364"/>
      <c r="EB174" s="364"/>
      <c r="EC174" s="364"/>
      <c r="ED174" s="364"/>
      <c r="EE174" s="364"/>
      <c r="EF174" s="364"/>
      <c r="EG174" s="364"/>
      <c r="EH174" s="364"/>
      <c r="EI174" s="364"/>
      <c r="EJ174" s="364"/>
      <c r="EK174" s="364"/>
      <c r="EL174" s="364"/>
      <c r="EM174" s="364"/>
      <c r="EN174" s="364"/>
      <c r="EO174" s="364"/>
      <c r="EP174" s="364"/>
      <c r="EQ174" s="364"/>
      <c r="ER174" s="364"/>
      <c r="ES174" s="364"/>
      <c r="ET174" s="364"/>
      <c r="EU174" s="364"/>
      <c r="EV174" s="364"/>
      <c r="EW174" s="364"/>
      <c r="EX174" s="364"/>
      <c r="EY174" s="364"/>
      <c r="EZ174" s="364"/>
      <c r="FA174" s="364"/>
      <c r="FB174" s="364"/>
      <c r="FC174" s="364"/>
      <c r="FD174" s="364"/>
      <c r="FE174" s="364"/>
      <c r="FF174" s="364"/>
      <c r="FG174" s="364"/>
      <c r="FH174" s="364"/>
      <c r="FI174" s="364"/>
      <c r="FJ174" s="364"/>
      <c r="FK174" s="364"/>
      <c r="FL174" s="364"/>
      <c r="FM174" s="364"/>
      <c r="FN174" s="364"/>
      <c r="FO174" s="364"/>
      <c r="FP174" s="364"/>
      <c r="FQ174" s="364"/>
      <c r="FR174" s="364"/>
      <c r="FS174" s="364"/>
      <c r="FT174" s="364"/>
      <c r="FU174" s="364"/>
      <c r="FV174" s="364"/>
      <c r="FW174" s="364"/>
      <c r="FX174" s="364"/>
      <c r="FY174" s="364"/>
      <c r="FZ174" s="364"/>
      <c r="GA174" s="364"/>
      <c r="GB174" s="364"/>
      <c r="GC174" s="364"/>
      <c r="GD174" s="364"/>
      <c r="GE174" s="364"/>
      <c r="GF174" s="364"/>
      <c r="GG174" s="364"/>
      <c r="GH174" s="364"/>
      <c r="GI174" s="364"/>
      <c r="GJ174" s="364"/>
      <c r="GK174" s="364"/>
      <c r="GL174" s="364"/>
      <c r="GM174" s="364"/>
      <c r="GN174" s="364"/>
      <c r="GO174" s="364"/>
      <c r="GP174" s="364"/>
      <c r="GQ174" s="364"/>
      <c r="GR174" s="364"/>
      <c r="GS174" s="364"/>
      <c r="GT174" s="364"/>
      <c r="GU174" s="364"/>
      <c r="GV174" s="364"/>
      <c r="GW174" s="364"/>
      <c r="GX174" s="364"/>
      <c r="GY174" s="364"/>
      <c r="GZ174" s="364"/>
      <c r="HA174" s="364"/>
      <c r="HB174" s="364"/>
      <c r="HC174" s="364"/>
      <c r="HD174" s="364"/>
      <c r="HE174" s="364"/>
      <c r="HF174" s="364"/>
      <c r="HG174" s="364"/>
      <c r="HH174" s="364"/>
      <c r="HI174" s="364"/>
      <c r="HJ174" s="364"/>
      <c r="HK174" s="364"/>
      <c r="HL174" s="364"/>
      <c r="HM174" s="364"/>
      <c r="HN174" s="364"/>
      <c r="HO174" s="364"/>
      <c r="HP174" s="364"/>
      <c r="HQ174" s="364"/>
      <c r="HR174" s="364"/>
      <c r="HS174" s="364"/>
      <c r="HT174" s="364"/>
      <c r="HU174" s="364"/>
      <c r="HV174" s="364"/>
      <c r="HW174" s="364"/>
      <c r="HX174" s="364"/>
      <c r="HY174" s="364"/>
      <c r="HZ174" s="364"/>
      <c r="IA174" s="364"/>
      <c r="IB174" s="364"/>
      <c r="IC174" s="364"/>
      <c r="ID174" s="364"/>
      <c r="IE174" s="364"/>
      <c r="IF174" s="364"/>
      <c r="IG174" s="364"/>
      <c r="IH174" s="364"/>
      <c r="II174" s="364"/>
      <c r="IJ174" s="364"/>
      <c r="IK174" s="364"/>
      <c r="IL174" s="364"/>
      <c r="IM174" s="364"/>
      <c r="IN174" s="364"/>
      <c r="IO174" s="364"/>
      <c r="IP174" s="364"/>
      <c r="IQ174" s="364"/>
      <c r="IR174" s="364"/>
      <c r="IS174" s="364"/>
      <c r="IT174" s="364"/>
      <c r="IU174" s="364"/>
      <c r="IV174" s="364"/>
      <c r="IW174" s="364"/>
      <c r="IX174" s="364"/>
      <c r="IY174" s="364"/>
      <c r="IZ174" s="364"/>
      <c r="JA174" s="364"/>
      <c r="JB174" s="364"/>
      <c r="JC174" s="364"/>
      <c r="JD174" s="364"/>
      <c r="JE174" s="364"/>
      <c r="JF174" s="364"/>
      <c r="JG174" s="364"/>
      <c r="JH174" s="364"/>
      <c r="JI174" s="364"/>
      <c r="JJ174" s="364"/>
      <c r="JK174" s="364"/>
      <c r="JL174" s="364"/>
      <c r="JM174" s="364"/>
      <c r="JN174" s="364"/>
      <c r="JO174" s="364"/>
      <c r="JP174" s="364"/>
      <c r="JQ174" s="364"/>
      <c r="JR174" s="364"/>
      <c r="JS174" s="364"/>
      <c r="JT174" s="364"/>
      <c r="JU174" s="364"/>
      <c r="JV174" s="364"/>
      <c r="JW174" s="364"/>
      <c r="JX174" s="364"/>
      <c r="JY174" s="364"/>
      <c r="JZ174" s="364"/>
      <c r="KA174" s="364"/>
      <c r="KB174" s="364"/>
      <c r="KC174" s="364"/>
      <c r="KD174" s="364"/>
      <c r="KE174" s="364"/>
      <c r="KF174" s="364"/>
      <c r="KG174" s="364"/>
      <c r="KH174" s="364"/>
      <c r="KI174" s="364"/>
      <c r="KJ174" s="364"/>
      <c r="KK174" s="364"/>
      <c r="KL174" s="364"/>
      <c r="KM174" s="364"/>
      <c r="KN174" s="364"/>
      <c r="KO174" s="364"/>
      <c r="KP174" s="364"/>
      <c r="KQ174" s="364"/>
      <c r="KR174" s="364"/>
      <c r="KS174" s="364"/>
      <c r="KT174" s="364"/>
      <c r="KU174" s="364"/>
      <c r="KV174" s="364"/>
      <c r="KW174" s="364"/>
      <c r="KX174" s="364"/>
      <c r="KY174" s="364"/>
      <c r="KZ174" s="364"/>
      <c r="LA174" s="364"/>
      <c r="LB174" s="364"/>
      <c r="LC174" s="364"/>
      <c r="LD174" s="364"/>
      <c r="LE174" s="364"/>
      <c r="LF174" s="364"/>
      <c r="LG174" s="364"/>
      <c r="LH174" s="364"/>
      <c r="LI174" s="364"/>
      <c r="LJ174" s="364"/>
      <c r="LK174" s="364"/>
      <c r="LL174" s="364"/>
      <c r="LM174" s="364"/>
      <c r="LN174" s="364"/>
      <c r="LO174" s="364"/>
      <c r="LP174" s="364"/>
      <c r="LQ174" s="364"/>
      <c r="LR174" s="364"/>
      <c r="LS174" s="364"/>
      <c r="LT174" s="364"/>
      <c r="LU174" s="364"/>
      <c r="LV174" s="364"/>
      <c r="LW174" s="364"/>
      <c r="LX174" s="364"/>
      <c r="LY174" s="364"/>
      <c r="LZ174" s="364"/>
      <c r="MA174" s="364"/>
      <c r="MB174" s="364"/>
      <c r="MC174" s="364"/>
      <c r="MD174" s="364"/>
      <c r="ME174" s="364"/>
      <c r="MF174" s="364"/>
      <c r="MG174" s="364"/>
      <c r="MH174" s="364"/>
      <c r="MI174" s="364"/>
      <c r="MJ174" s="364"/>
      <c r="MK174" s="364"/>
      <c r="ML174" s="364"/>
      <c r="MM174" s="364"/>
      <c r="MN174" s="364"/>
      <c r="MO174" s="364"/>
      <c r="MP174" s="364"/>
      <c r="MQ174" s="364"/>
      <c r="MR174" s="364"/>
      <c r="MS174" s="364"/>
      <c r="MT174" s="364"/>
      <c r="MU174" s="364"/>
      <c r="MV174" s="364"/>
      <c r="MW174" s="364"/>
      <c r="MX174" s="364"/>
      <c r="MY174" s="364"/>
      <c r="MZ174" s="364"/>
      <c r="NA174" s="364"/>
      <c r="NB174" s="364"/>
      <c r="NC174" s="364"/>
      <c r="ND174" s="364"/>
      <c r="NE174" s="364"/>
      <c r="NF174" s="364"/>
      <c r="NG174" s="364"/>
      <c r="NH174" s="364"/>
      <c r="NI174" s="364"/>
      <c r="NJ174" s="364"/>
      <c r="NK174" s="364"/>
      <c r="NL174" s="364"/>
      <c r="NM174" s="364"/>
      <c r="NN174" s="364"/>
      <c r="NO174" s="364"/>
      <c r="NP174" s="364"/>
      <c r="NQ174" s="364"/>
      <c r="NR174" s="364"/>
      <c r="NS174" s="364"/>
      <c r="NT174" s="364"/>
      <c r="NU174" s="364"/>
      <c r="NV174" s="364"/>
      <c r="NW174" s="364"/>
      <c r="NX174" s="364"/>
      <c r="NY174" s="364"/>
      <c r="NZ174" s="364"/>
      <c r="OA174" s="364"/>
      <c r="OB174" s="364"/>
      <c r="OC174" s="364"/>
      <c r="OD174" s="364"/>
      <c r="OE174" s="364"/>
      <c r="OF174" s="364"/>
      <c r="OG174" s="364"/>
      <c r="OH174" s="364"/>
      <c r="OI174" s="364"/>
      <c r="OJ174" s="364"/>
      <c r="OK174" s="364"/>
      <c r="OL174" s="364"/>
      <c r="OM174" s="364"/>
      <c r="ON174" s="364"/>
      <c r="OO174" s="364"/>
      <c r="OP174" s="364"/>
      <c r="OQ174" s="364"/>
      <c r="OR174" s="364"/>
      <c r="OS174" s="364"/>
      <c r="OT174" s="364"/>
      <c r="OU174" s="364"/>
      <c r="OV174" s="364"/>
      <c r="OW174" s="364"/>
      <c r="OX174" s="364"/>
      <c r="OY174" s="364"/>
      <c r="OZ174" s="364"/>
      <c r="PA174" s="364"/>
      <c r="PB174" s="364"/>
      <c r="PC174" s="364"/>
      <c r="PD174" s="364"/>
      <c r="PE174" s="364"/>
      <c r="PF174" s="364"/>
      <c r="PG174" s="364"/>
      <c r="PH174" s="364"/>
      <c r="PI174" s="364"/>
      <c r="PJ174" s="364"/>
      <c r="PK174" s="364"/>
      <c r="PL174" s="364"/>
      <c r="PM174" s="364"/>
    </row>
    <row r="175" spans="1:429" ht="15">
      <c r="A175" s="365" t="s">
        <v>742</v>
      </c>
      <c r="B175" s="364">
        <f t="shared" si="195"/>
        <v>0</v>
      </c>
      <c r="C175" s="364">
        <f t="shared" si="196"/>
        <v>0</v>
      </c>
      <c r="D175" s="364">
        <f t="shared" si="197"/>
        <v>0</v>
      </c>
      <c r="E175" s="364">
        <f t="shared" si="198"/>
        <v>0</v>
      </c>
      <c r="F175" s="364">
        <f t="shared" si="199"/>
        <v>0</v>
      </c>
      <c r="G175" s="364">
        <f t="shared" si="200"/>
        <v>0</v>
      </c>
      <c r="H175" s="364">
        <f t="shared" si="201"/>
        <v>0</v>
      </c>
      <c r="I175" s="364">
        <f t="shared" si="202"/>
        <v>0</v>
      </c>
      <c r="J175" s="364">
        <f t="shared" si="203"/>
        <v>0</v>
      </c>
      <c r="K175" s="364">
        <f t="shared" si="204"/>
        <v>0</v>
      </c>
      <c r="L175" s="364">
        <f t="shared" si="205"/>
        <v>0</v>
      </c>
      <c r="M175" s="364">
        <f t="shared" si="206"/>
        <v>0</v>
      </c>
      <c r="N175" s="364">
        <f t="shared" si="207"/>
        <v>0</v>
      </c>
      <c r="O175" s="364">
        <f t="shared" si="208"/>
        <v>0</v>
      </c>
      <c r="P175" s="364">
        <f t="shared" si="209"/>
        <v>0</v>
      </c>
      <c r="Q175" s="364">
        <f t="shared" si="210"/>
        <v>0</v>
      </c>
      <c r="R175" s="364">
        <f t="shared" si="211"/>
        <v>0</v>
      </c>
      <c r="S175" s="364">
        <f t="shared" si="212"/>
        <v>0</v>
      </c>
      <c r="T175" s="364">
        <f t="shared" si="213"/>
        <v>0</v>
      </c>
      <c r="U175" s="364">
        <f t="shared" si="214"/>
        <v>0</v>
      </c>
      <c r="V175" s="364">
        <f t="shared" si="215"/>
        <v>0</v>
      </c>
      <c r="W175" s="364">
        <f t="shared" si="216"/>
        <v>0</v>
      </c>
      <c r="X175" s="364">
        <f t="shared" si="217"/>
        <v>0</v>
      </c>
      <c r="Y175" s="364">
        <f t="shared" si="218"/>
        <v>0</v>
      </c>
      <c r="Z175" s="364">
        <f t="shared" si="219"/>
        <v>0</v>
      </c>
      <c r="AA175" s="364">
        <f t="shared" si="220"/>
        <v>0</v>
      </c>
      <c r="AB175" s="364">
        <f t="shared" si="221"/>
        <v>0</v>
      </c>
      <c r="AC175" s="364">
        <f t="shared" si="222"/>
        <v>0</v>
      </c>
      <c r="AD175" s="364">
        <f t="shared" si="223"/>
        <v>0</v>
      </c>
      <c r="AE175" s="364">
        <f t="shared" si="224"/>
        <v>0</v>
      </c>
      <c r="AF175" s="364">
        <f t="shared" si="225"/>
        <v>0</v>
      </c>
      <c r="AG175" s="364"/>
      <c r="AH175" s="364"/>
      <c r="AI175" s="364"/>
      <c r="AJ175" s="364"/>
      <c r="AK175" s="364"/>
      <c r="AL175" s="364"/>
      <c r="AM175" s="364"/>
      <c r="AN175" s="364"/>
      <c r="AO175" s="364"/>
      <c r="AP175" s="364"/>
      <c r="AQ175" s="364"/>
      <c r="AR175" s="364"/>
      <c r="AS175" s="364"/>
      <c r="AT175" s="364"/>
      <c r="AU175" s="364"/>
      <c r="AV175" s="364"/>
      <c r="AW175" s="364"/>
      <c r="AX175" s="364"/>
      <c r="AY175" s="364"/>
      <c r="AZ175" s="364"/>
      <c r="BA175" s="364"/>
      <c r="BB175" s="364"/>
      <c r="BC175" s="364"/>
      <c r="BD175" s="364"/>
      <c r="BE175" s="364"/>
      <c r="BF175" s="364"/>
      <c r="BG175" s="364"/>
      <c r="BH175" s="364"/>
      <c r="BI175" s="364"/>
      <c r="BJ175" s="364"/>
      <c r="BK175" s="364"/>
      <c r="BL175" s="364"/>
      <c r="BM175" s="364"/>
      <c r="BN175" s="364"/>
      <c r="BO175" s="364"/>
      <c r="BP175" s="364"/>
      <c r="BQ175" s="364"/>
      <c r="BR175" s="364"/>
      <c r="BS175" s="364"/>
      <c r="BT175" s="364"/>
      <c r="BU175" s="364"/>
      <c r="BV175" s="364"/>
      <c r="BW175" s="364"/>
      <c r="BX175" s="364"/>
      <c r="BY175" s="364"/>
      <c r="BZ175" s="364"/>
      <c r="CA175" s="364"/>
      <c r="CB175" s="364"/>
      <c r="CC175" s="364"/>
      <c r="CD175" s="364"/>
      <c r="CE175" s="364"/>
      <c r="CF175" s="364"/>
      <c r="CG175" s="364"/>
      <c r="CH175" s="364"/>
      <c r="CI175" s="364"/>
      <c r="CJ175" s="364"/>
      <c r="CK175" s="364"/>
      <c r="CL175" s="364"/>
      <c r="CM175" s="364"/>
      <c r="CN175" s="364"/>
      <c r="CO175" s="364"/>
      <c r="CP175" s="364"/>
      <c r="CQ175" s="364"/>
      <c r="CR175" s="364"/>
      <c r="CS175" s="364"/>
      <c r="CT175" s="364"/>
      <c r="CU175" s="364"/>
      <c r="CV175" s="364"/>
      <c r="CW175" s="364"/>
      <c r="CX175" s="364"/>
      <c r="CY175" s="364"/>
      <c r="CZ175" s="364"/>
      <c r="DA175" s="364"/>
      <c r="DB175" s="364"/>
      <c r="DC175" s="364"/>
      <c r="DD175" s="364"/>
      <c r="DE175" s="364"/>
      <c r="DF175" s="364"/>
      <c r="DG175" s="364"/>
      <c r="DH175" s="364"/>
      <c r="DI175" s="364"/>
      <c r="DJ175" s="364"/>
      <c r="DK175" s="364"/>
      <c r="DL175" s="364"/>
      <c r="DM175" s="364"/>
      <c r="DN175" s="364"/>
      <c r="DO175" s="364"/>
      <c r="DP175" s="364"/>
      <c r="DQ175" s="364"/>
      <c r="DR175" s="364"/>
      <c r="DS175" s="364"/>
      <c r="DT175" s="364"/>
      <c r="DU175" s="364"/>
      <c r="DV175" s="364"/>
      <c r="DW175" s="364"/>
      <c r="DX175" s="364"/>
      <c r="DY175" s="364"/>
      <c r="DZ175" s="364"/>
      <c r="EA175" s="364"/>
      <c r="EB175" s="364"/>
      <c r="EC175" s="364"/>
      <c r="ED175" s="364"/>
      <c r="EE175" s="364"/>
      <c r="EF175" s="364"/>
      <c r="EG175" s="364"/>
      <c r="EH175" s="364"/>
      <c r="EI175" s="364"/>
      <c r="EJ175" s="364"/>
      <c r="EK175" s="364"/>
      <c r="EL175" s="364"/>
      <c r="EM175" s="364"/>
      <c r="EN175" s="364"/>
      <c r="EO175" s="364"/>
      <c r="EP175" s="364"/>
      <c r="EQ175" s="364"/>
      <c r="ER175" s="364"/>
      <c r="ES175" s="364"/>
      <c r="ET175" s="364"/>
      <c r="EU175" s="364"/>
      <c r="EV175" s="364"/>
      <c r="EW175" s="364"/>
      <c r="EX175" s="364"/>
      <c r="EY175" s="364"/>
      <c r="EZ175" s="364"/>
      <c r="FA175" s="364"/>
      <c r="FB175" s="364"/>
      <c r="FC175" s="364"/>
      <c r="FD175" s="364"/>
      <c r="FE175" s="364"/>
      <c r="FF175" s="364"/>
      <c r="FG175" s="364"/>
      <c r="FH175" s="364"/>
      <c r="FI175" s="364"/>
      <c r="FJ175" s="364"/>
      <c r="FK175" s="364"/>
      <c r="FL175" s="364"/>
      <c r="FM175" s="364"/>
      <c r="FN175" s="364"/>
      <c r="FO175" s="364"/>
      <c r="FP175" s="364"/>
      <c r="FQ175" s="364"/>
      <c r="FR175" s="364"/>
      <c r="FS175" s="364"/>
      <c r="FT175" s="364"/>
      <c r="FU175" s="364"/>
      <c r="FV175" s="364"/>
      <c r="FW175" s="364"/>
      <c r="FX175" s="364"/>
      <c r="FY175" s="364"/>
      <c r="FZ175" s="364"/>
      <c r="GA175" s="364"/>
      <c r="GB175" s="364"/>
      <c r="GC175" s="364"/>
      <c r="GD175" s="364"/>
      <c r="GE175" s="364"/>
      <c r="GF175" s="364"/>
      <c r="GG175" s="364"/>
      <c r="GH175" s="364"/>
      <c r="GI175" s="364"/>
      <c r="GJ175" s="364"/>
      <c r="GK175" s="364"/>
      <c r="GL175" s="364"/>
      <c r="GM175" s="364"/>
      <c r="GN175" s="364"/>
      <c r="GO175" s="364"/>
      <c r="GP175" s="364"/>
      <c r="GQ175" s="364"/>
      <c r="GR175" s="364"/>
      <c r="GS175" s="364"/>
      <c r="GT175" s="364"/>
      <c r="GU175" s="364"/>
      <c r="GV175" s="364"/>
      <c r="GW175" s="364"/>
      <c r="GX175" s="364"/>
      <c r="GY175" s="364"/>
      <c r="GZ175" s="364"/>
      <c r="HA175" s="364"/>
      <c r="HB175" s="364"/>
      <c r="HC175" s="364"/>
      <c r="HD175" s="364"/>
      <c r="HE175" s="364"/>
      <c r="HF175" s="364"/>
      <c r="HG175" s="364"/>
      <c r="HH175" s="364"/>
      <c r="HI175" s="364"/>
      <c r="HJ175" s="364"/>
      <c r="HK175" s="364"/>
      <c r="HL175" s="364"/>
      <c r="HM175" s="364"/>
      <c r="HN175" s="364"/>
      <c r="HO175" s="364"/>
      <c r="HP175" s="364"/>
      <c r="HQ175" s="364"/>
      <c r="HR175" s="364"/>
      <c r="HS175" s="364"/>
      <c r="HT175" s="364"/>
      <c r="HU175" s="364"/>
      <c r="HV175" s="364"/>
      <c r="HW175" s="364"/>
      <c r="HX175" s="364"/>
      <c r="HY175" s="364"/>
      <c r="HZ175" s="364"/>
      <c r="IA175" s="364"/>
      <c r="IB175" s="364"/>
      <c r="IC175" s="364"/>
      <c r="ID175" s="364"/>
      <c r="IE175" s="364"/>
      <c r="IF175" s="364"/>
      <c r="IG175" s="364"/>
      <c r="IH175" s="364"/>
      <c r="II175" s="364"/>
      <c r="IJ175" s="364"/>
      <c r="IK175" s="364"/>
      <c r="IL175" s="364"/>
      <c r="IM175" s="364"/>
      <c r="IN175" s="364"/>
      <c r="IO175" s="364"/>
      <c r="IP175" s="364"/>
      <c r="IQ175" s="364"/>
      <c r="IR175" s="364"/>
      <c r="IS175" s="364"/>
      <c r="IT175" s="364"/>
      <c r="IU175" s="364"/>
      <c r="IV175" s="364"/>
      <c r="IW175" s="364"/>
      <c r="IX175" s="364"/>
      <c r="IY175" s="364"/>
      <c r="IZ175" s="364"/>
      <c r="JA175" s="364"/>
      <c r="JB175" s="364"/>
      <c r="JC175" s="364"/>
      <c r="JD175" s="364"/>
      <c r="JE175" s="364"/>
      <c r="JF175" s="364"/>
      <c r="JG175" s="364"/>
      <c r="JH175" s="364"/>
      <c r="JI175" s="364"/>
      <c r="JJ175" s="364"/>
      <c r="JK175" s="364"/>
      <c r="JL175" s="364"/>
      <c r="JM175" s="364"/>
      <c r="JN175" s="364"/>
      <c r="JO175" s="364"/>
      <c r="JP175" s="364"/>
      <c r="JQ175" s="364"/>
      <c r="JR175" s="364"/>
      <c r="JS175" s="364"/>
      <c r="JT175" s="364"/>
      <c r="JU175" s="364"/>
      <c r="JV175" s="364"/>
      <c r="JW175" s="364"/>
      <c r="JX175" s="364"/>
      <c r="JY175" s="364"/>
      <c r="JZ175" s="364"/>
      <c r="KA175" s="364"/>
      <c r="KB175" s="364"/>
      <c r="KC175" s="364"/>
      <c r="KD175" s="364"/>
      <c r="KE175" s="364"/>
      <c r="KF175" s="364"/>
      <c r="KG175" s="364"/>
      <c r="KH175" s="364"/>
      <c r="KI175" s="364"/>
      <c r="KJ175" s="364"/>
      <c r="KK175" s="364"/>
      <c r="KL175" s="364"/>
      <c r="KM175" s="364"/>
      <c r="KN175" s="364"/>
      <c r="KO175" s="364"/>
      <c r="KP175" s="364"/>
      <c r="KQ175" s="364"/>
      <c r="KR175" s="364"/>
      <c r="KS175" s="364"/>
      <c r="KT175" s="364"/>
      <c r="KU175" s="364"/>
      <c r="KV175" s="364"/>
      <c r="KW175" s="364"/>
      <c r="KX175" s="364"/>
      <c r="KY175" s="364"/>
      <c r="KZ175" s="364"/>
      <c r="LA175" s="364"/>
      <c r="LB175" s="364"/>
      <c r="LC175" s="364"/>
      <c r="LD175" s="364"/>
      <c r="LE175" s="364"/>
      <c r="LF175" s="364"/>
      <c r="LG175" s="364"/>
      <c r="LH175" s="364"/>
      <c r="LI175" s="364"/>
      <c r="LJ175" s="364"/>
      <c r="LK175" s="364"/>
      <c r="LL175" s="364"/>
      <c r="LM175" s="364"/>
      <c r="LN175" s="364"/>
      <c r="LO175" s="364"/>
      <c r="LP175" s="364"/>
      <c r="LQ175" s="364"/>
      <c r="LR175" s="364"/>
      <c r="LS175" s="364"/>
      <c r="LT175" s="364"/>
      <c r="LU175" s="364"/>
      <c r="LV175" s="364"/>
      <c r="LW175" s="364"/>
      <c r="LX175" s="364"/>
      <c r="LY175" s="364"/>
      <c r="LZ175" s="364"/>
      <c r="MA175" s="364"/>
      <c r="MB175" s="364"/>
      <c r="MC175" s="364"/>
      <c r="MD175" s="364"/>
      <c r="ME175" s="364"/>
      <c r="MF175" s="364"/>
      <c r="MG175" s="364"/>
      <c r="MH175" s="364"/>
      <c r="MI175" s="364"/>
      <c r="MJ175" s="364"/>
      <c r="MK175" s="364"/>
      <c r="ML175" s="364"/>
      <c r="MM175" s="364"/>
      <c r="MN175" s="364"/>
      <c r="MO175" s="364"/>
      <c r="MP175" s="364"/>
      <c r="MQ175" s="364"/>
      <c r="MR175" s="364"/>
      <c r="MS175" s="364"/>
      <c r="MT175" s="364"/>
      <c r="MU175" s="364"/>
      <c r="MV175" s="364"/>
      <c r="MW175" s="364"/>
      <c r="MX175" s="364"/>
      <c r="MY175" s="364"/>
      <c r="MZ175" s="364"/>
      <c r="NA175" s="364"/>
      <c r="NB175" s="364"/>
      <c r="NC175" s="364"/>
      <c r="ND175" s="364"/>
      <c r="NE175" s="364"/>
      <c r="NF175" s="364"/>
      <c r="NG175" s="364"/>
      <c r="NH175" s="364"/>
      <c r="NI175" s="364"/>
      <c r="NJ175" s="364"/>
      <c r="NK175" s="364"/>
      <c r="NL175" s="364"/>
      <c r="NM175" s="364"/>
      <c r="NN175" s="364"/>
      <c r="NO175" s="364"/>
      <c r="NP175" s="364"/>
      <c r="NQ175" s="364"/>
      <c r="NR175" s="364"/>
      <c r="NS175" s="364"/>
      <c r="NT175" s="364"/>
      <c r="NU175" s="364"/>
      <c r="NV175" s="364"/>
      <c r="NW175" s="364"/>
      <c r="NX175" s="364"/>
      <c r="NY175" s="364"/>
      <c r="NZ175" s="364"/>
      <c r="OA175" s="364"/>
      <c r="OB175" s="364"/>
      <c r="OC175" s="364"/>
      <c r="OD175" s="364"/>
      <c r="OE175" s="364"/>
      <c r="OF175" s="364"/>
      <c r="OG175" s="364"/>
      <c r="OH175" s="364"/>
      <c r="OI175" s="364"/>
      <c r="OJ175" s="364"/>
      <c r="OK175" s="364"/>
      <c r="OL175" s="364"/>
      <c r="OM175" s="364"/>
      <c r="ON175" s="364"/>
      <c r="OO175" s="364"/>
      <c r="OP175" s="364"/>
      <c r="OQ175" s="364"/>
      <c r="OR175" s="364"/>
      <c r="OS175" s="364"/>
      <c r="OT175" s="364"/>
      <c r="OU175" s="364"/>
      <c r="OV175" s="364"/>
      <c r="OW175" s="364"/>
      <c r="OX175" s="364"/>
      <c r="OY175" s="364"/>
      <c r="OZ175" s="364"/>
      <c r="PA175" s="364"/>
      <c r="PB175" s="364"/>
      <c r="PC175" s="364"/>
      <c r="PD175" s="364"/>
      <c r="PE175" s="364"/>
      <c r="PF175" s="364"/>
      <c r="PG175" s="364"/>
      <c r="PH175" s="364"/>
      <c r="PI175" s="364"/>
      <c r="PJ175" s="364"/>
      <c r="PK175" s="364"/>
      <c r="PL175" s="364"/>
      <c r="PM175" s="364"/>
    </row>
    <row r="176" spans="1:429" ht="15">
      <c r="A176" s="363" t="s">
        <v>743</v>
      </c>
      <c r="B176" s="364">
        <f t="shared" si="195"/>
        <v>0</v>
      </c>
      <c r="C176" s="364">
        <f t="shared" si="196"/>
        <v>0</v>
      </c>
      <c r="D176" s="364">
        <f t="shared" si="197"/>
        <v>0</v>
      </c>
      <c r="E176" s="364">
        <f t="shared" si="198"/>
        <v>0</v>
      </c>
      <c r="F176" s="364">
        <f t="shared" si="199"/>
        <v>0</v>
      </c>
      <c r="G176" s="364">
        <f t="shared" si="200"/>
        <v>0</v>
      </c>
      <c r="H176" s="364">
        <f t="shared" si="201"/>
        <v>0</v>
      </c>
      <c r="I176" s="364">
        <f t="shared" si="202"/>
        <v>0</v>
      </c>
      <c r="J176" s="364">
        <f t="shared" si="203"/>
        <v>0</v>
      </c>
      <c r="K176" s="364">
        <f t="shared" si="204"/>
        <v>0</v>
      </c>
      <c r="L176" s="364">
        <f t="shared" si="205"/>
        <v>0</v>
      </c>
      <c r="M176" s="364">
        <f t="shared" si="206"/>
        <v>0</v>
      </c>
      <c r="N176" s="364">
        <f t="shared" si="207"/>
        <v>0</v>
      </c>
      <c r="O176" s="364">
        <f t="shared" si="208"/>
        <v>0</v>
      </c>
      <c r="P176" s="364">
        <f t="shared" si="209"/>
        <v>0</v>
      </c>
      <c r="Q176" s="364">
        <f t="shared" si="210"/>
        <v>0</v>
      </c>
      <c r="R176" s="364">
        <f t="shared" si="211"/>
        <v>0</v>
      </c>
      <c r="S176" s="364">
        <f t="shared" si="212"/>
        <v>0</v>
      </c>
      <c r="T176" s="364">
        <f t="shared" si="213"/>
        <v>0</v>
      </c>
      <c r="U176" s="364">
        <f t="shared" si="214"/>
        <v>0</v>
      </c>
      <c r="V176" s="364">
        <f t="shared" si="215"/>
        <v>0</v>
      </c>
      <c r="W176" s="364">
        <f t="shared" si="216"/>
        <v>0</v>
      </c>
      <c r="X176" s="364">
        <f t="shared" si="217"/>
        <v>0</v>
      </c>
      <c r="Y176" s="364">
        <f t="shared" si="218"/>
        <v>0</v>
      </c>
      <c r="Z176" s="364">
        <f t="shared" si="219"/>
        <v>0</v>
      </c>
      <c r="AA176" s="364">
        <f t="shared" si="220"/>
        <v>0</v>
      </c>
      <c r="AB176" s="364">
        <f t="shared" si="221"/>
        <v>0</v>
      </c>
      <c r="AC176" s="364">
        <f t="shared" si="222"/>
        <v>0</v>
      </c>
      <c r="AD176" s="364">
        <f t="shared" si="223"/>
        <v>0</v>
      </c>
      <c r="AE176" s="364">
        <f t="shared" si="224"/>
        <v>0</v>
      </c>
      <c r="AF176" s="364">
        <f t="shared" si="225"/>
        <v>0</v>
      </c>
      <c r="AG176" s="364"/>
      <c r="AH176" s="364"/>
      <c r="AI176" s="364"/>
      <c r="AJ176" s="364"/>
      <c r="AK176" s="364"/>
      <c r="AL176" s="364"/>
      <c r="AM176" s="364"/>
      <c r="AN176" s="364"/>
      <c r="AO176" s="364"/>
      <c r="AP176" s="364"/>
      <c r="AQ176" s="364"/>
      <c r="AR176" s="364"/>
      <c r="AS176" s="364"/>
      <c r="AT176" s="364"/>
      <c r="AU176" s="364"/>
      <c r="AV176" s="364"/>
      <c r="AW176" s="364"/>
      <c r="AX176" s="364"/>
      <c r="AY176" s="364"/>
      <c r="AZ176" s="364"/>
      <c r="BA176" s="364"/>
      <c r="BB176" s="364"/>
      <c r="BC176" s="364"/>
      <c r="BD176" s="364"/>
      <c r="BE176" s="364"/>
      <c r="BF176" s="364"/>
      <c r="BG176" s="364"/>
      <c r="BH176" s="364"/>
      <c r="BI176" s="364"/>
      <c r="BJ176" s="364"/>
      <c r="BK176" s="364"/>
      <c r="BL176" s="364"/>
      <c r="BM176" s="364"/>
      <c r="BN176" s="364"/>
      <c r="BO176" s="364"/>
      <c r="BP176" s="364"/>
      <c r="BQ176" s="364"/>
      <c r="BR176" s="364"/>
      <c r="BS176" s="364"/>
      <c r="BT176" s="364"/>
      <c r="BU176" s="364"/>
      <c r="BV176" s="364"/>
      <c r="BW176" s="364"/>
      <c r="BX176" s="364"/>
      <c r="BY176" s="364"/>
      <c r="BZ176" s="364"/>
      <c r="CA176" s="364"/>
      <c r="CB176" s="364"/>
      <c r="CC176" s="364"/>
      <c r="CD176" s="364"/>
      <c r="CE176" s="364"/>
      <c r="CF176" s="364"/>
      <c r="CG176" s="364"/>
      <c r="CH176" s="364"/>
      <c r="CI176" s="364"/>
      <c r="CJ176" s="364"/>
      <c r="CK176" s="364"/>
      <c r="CL176" s="364"/>
      <c r="CM176" s="364"/>
      <c r="CN176" s="364"/>
      <c r="CO176" s="364"/>
      <c r="CP176" s="364"/>
      <c r="CQ176" s="364"/>
      <c r="CR176" s="364"/>
      <c r="CS176" s="364"/>
      <c r="CT176" s="364"/>
      <c r="CU176" s="364"/>
      <c r="CV176" s="364"/>
      <c r="CW176" s="364"/>
      <c r="CX176" s="364"/>
      <c r="CY176" s="364"/>
      <c r="CZ176" s="364"/>
      <c r="DA176" s="364"/>
      <c r="DB176" s="364"/>
      <c r="DC176" s="364"/>
      <c r="DD176" s="364"/>
      <c r="DE176" s="364"/>
      <c r="DF176" s="364"/>
      <c r="DG176" s="364"/>
      <c r="DH176" s="364"/>
      <c r="DI176" s="364"/>
      <c r="DJ176" s="364"/>
      <c r="DK176" s="364"/>
      <c r="DL176" s="364"/>
      <c r="DM176" s="364"/>
      <c r="DN176" s="364"/>
      <c r="DO176" s="364"/>
      <c r="DP176" s="364"/>
      <c r="DQ176" s="364"/>
      <c r="DR176" s="364"/>
      <c r="DS176" s="364"/>
      <c r="DT176" s="364"/>
      <c r="DU176" s="364"/>
      <c r="DV176" s="364"/>
      <c r="DW176" s="364"/>
      <c r="DX176" s="364"/>
      <c r="DY176" s="364"/>
      <c r="DZ176" s="364"/>
      <c r="EA176" s="364"/>
      <c r="EB176" s="364"/>
      <c r="EC176" s="364"/>
      <c r="ED176" s="364"/>
      <c r="EE176" s="364"/>
      <c r="EF176" s="364"/>
      <c r="EG176" s="364"/>
      <c r="EH176" s="364"/>
      <c r="EI176" s="364"/>
      <c r="EJ176" s="364"/>
      <c r="EK176" s="364"/>
      <c r="EL176" s="364"/>
      <c r="EM176" s="364"/>
      <c r="EN176" s="364"/>
      <c r="EO176" s="364"/>
      <c r="EP176" s="364"/>
      <c r="EQ176" s="364"/>
      <c r="ER176" s="364"/>
      <c r="ES176" s="364"/>
      <c r="ET176" s="364"/>
      <c r="EU176" s="364"/>
      <c r="EV176" s="364"/>
      <c r="EW176" s="364"/>
      <c r="EX176" s="364"/>
      <c r="EY176" s="364"/>
      <c r="EZ176" s="364"/>
      <c r="FA176" s="364"/>
      <c r="FB176" s="364"/>
      <c r="FC176" s="364"/>
      <c r="FD176" s="364"/>
      <c r="FE176" s="364"/>
      <c r="FF176" s="364"/>
      <c r="FG176" s="364"/>
      <c r="FH176" s="364"/>
      <c r="FI176" s="364"/>
      <c r="FJ176" s="364"/>
      <c r="FK176" s="364"/>
      <c r="FL176" s="364"/>
      <c r="FM176" s="364"/>
      <c r="FN176" s="364"/>
      <c r="FO176" s="364"/>
      <c r="FP176" s="364"/>
      <c r="FQ176" s="364"/>
      <c r="FR176" s="364"/>
      <c r="FS176" s="364"/>
      <c r="FT176" s="364"/>
      <c r="FU176" s="364"/>
      <c r="FV176" s="364"/>
      <c r="FW176" s="364"/>
      <c r="FX176" s="364"/>
      <c r="FY176" s="364"/>
      <c r="FZ176" s="364"/>
      <c r="GA176" s="364"/>
      <c r="GB176" s="364"/>
      <c r="GC176" s="364"/>
      <c r="GD176" s="364"/>
      <c r="GE176" s="364"/>
      <c r="GF176" s="364"/>
      <c r="GG176" s="364"/>
      <c r="GH176" s="364"/>
      <c r="GI176" s="364"/>
      <c r="GJ176" s="364"/>
      <c r="GK176" s="364"/>
      <c r="GL176" s="364"/>
      <c r="GM176" s="364"/>
      <c r="GN176" s="364"/>
      <c r="GO176" s="364"/>
      <c r="GP176" s="364"/>
      <c r="GQ176" s="364"/>
      <c r="GR176" s="364"/>
      <c r="GS176" s="364"/>
      <c r="GT176" s="364"/>
      <c r="GU176" s="364"/>
      <c r="GV176" s="364"/>
      <c r="GW176" s="364"/>
      <c r="GX176" s="364"/>
      <c r="GY176" s="364"/>
      <c r="GZ176" s="364"/>
      <c r="HA176" s="364"/>
      <c r="HB176" s="364"/>
      <c r="HC176" s="364"/>
      <c r="HD176" s="364"/>
      <c r="HE176" s="364"/>
      <c r="HF176" s="364"/>
      <c r="HG176" s="364"/>
      <c r="HH176" s="364"/>
      <c r="HI176" s="364"/>
      <c r="HJ176" s="364"/>
      <c r="HK176" s="364"/>
      <c r="HL176" s="364"/>
      <c r="HM176" s="364"/>
      <c r="HN176" s="364"/>
      <c r="HO176" s="364"/>
      <c r="HP176" s="364"/>
      <c r="HQ176" s="364"/>
      <c r="HR176" s="364"/>
      <c r="HS176" s="364"/>
      <c r="HT176" s="364"/>
      <c r="HU176" s="364"/>
      <c r="HV176" s="364"/>
      <c r="HW176" s="364"/>
      <c r="HX176" s="364"/>
      <c r="HY176" s="364"/>
      <c r="HZ176" s="364"/>
      <c r="IA176" s="364"/>
      <c r="IB176" s="364"/>
      <c r="IC176" s="364"/>
      <c r="ID176" s="364"/>
      <c r="IE176" s="364"/>
      <c r="IF176" s="364"/>
      <c r="IG176" s="364"/>
      <c r="IH176" s="364"/>
      <c r="II176" s="364"/>
      <c r="IJ176" s="364"/>
      <c r="IK176" s="364"/>
      <c r="IL176" s="364"/>
      <c r="IM176" s="364"/>
      <c r="IN176" s="364"/>
      <c r="IO176" s="364"/>
      <c r="IP176" s="364"/>
      <c r="IQ176" s="364"/>
      <c r="IR176" s="364"/>
      <c r="IS176" s="364"/>
      <c r="IT176" s="364"/>
      <c r="IU176" s="364"/>
      <c r="IV176" s="364"/>
      <c r="IW176" s="364"/>
      <c r="IX176" s="364"/>
      <c r="IY176" s="364"/>
      <c r="IZ176" s="364"/>
      <c r="JA176" s="364"/>
      <c r="JB176" s="364"/>
      <c r="JC176" s="364"/>
      <c r="JD176" s="364"/>
      <c r="JE176" s="364"/>
      <c r="JF176" s="364"/>
      <c r="JG176" s="364"/>
      <c r="JH176" s="364"/>
      <c r="JI176" s="364"/>
      <c r="JJ176" s="364"/>
      <c r="JK176" s="364"/>
      <c r="JL176" s="364"/>
      <c r="JM176" s="364"/>
      <c r="JN176" s="364"/>
      <c r="JO176" s="364"/>
      <c r="JP176" s="364"/>
      <c r="JQ176" s="364"/>
      <c r="JR176" s="364"/>
      <c r="JS176" s="364"/>
      <c r="JT176" s="364"/>
      <c r="JU176" s="364"/>
      <c r="JV176" s="364"/>
      <c r="JW176" s="364"/>
      <c r="JX176" s="364"/>
      <c r="JY176" s="364"/>
      <c r="JZ176" s="364"/>
      <c r="KA176" s="364"/>
      <c r="KB176" s="364"/>
      <c r="KC176" s="364"/>
      <c r="KD176" s="364"/>
      <c r="KE176" s="364"/>
      <c r="KF176" s="364"/>
      <c r="KG176" s="364"/>
      <c r="KH176" s="364"/>
      <c r="KI176" s="364"/>
      <c r="KJ176" s="364"/>
      <c r="KK176" s="364"/>
      <c r="KL176" s="364"/>
      <c r="KM176" s="364"/>
      <c r="KN176" s="364"/>
      <c r="KO176" s="364"/>
      <c r="KP176" s="364"/>
      <c r="KQ176" s="364"/>
      <c r="KR176" s="364"/>
      <c r="KS176" s="364"/>
      <c r="KT176" s="364"/>
      <c r="KU176" s="364"/>
      <c r="KV176" s="364"/>
      <c r="KW176" s="364"/>
      <c r="KX176" s="364"/>
      <c r="KY176" s="364"/>
      <c r="KZ176" s="364"/>
      <c r="LA176" s="364"/>
      <c r="LB176" s="364"/>
      <c r="LC176" s="364"/>
      <c r="LD176" s="364"/>
      <c r="LE176" s="364"/>
      <c r="LF176" s="364"/>
      <c r="LG176" s="364"/>
      <c r="LH176" s="364"/>
      <c r="LI176" s="364"/>
      <c r="LJ176" s="364"/>
      <c r="LK176" s="364"/>
      <c r="LL176" s="364"/>
      <c r="LM176" s="364"/>
      <c r="LN176" s="364"/>
      <c r="LO176" s="364"/>
      <c r="LP176" s="364"/>
      <c r="LQ176" s="364"/>
      <c r="LR176" s="364"/>
      <c r="LS176" s="364"/>
      <c r="LT176" s="364"/>
      <c r="LU176" s="364"/>
      <c r="LV176" s="364"/>
      <c r="LW176" s="364"/>
      <c r="LX176" s="364"/>
      <c r="LY176" s="364"/>
      <c r="LZ176" s="364"/>
      <c r="MA176" s="364"/>
      <c r="MB176" s="364"/>
      <c r="MC176" s="364"/>
      <c r="MD176" s="364"/>
      <c r="ME176" s="364"/>
      <c r="MF176" s="364"/>
      <c r="MG176" s="364"/>
      <c r="MH176" s="364"/>
      <c r="MI176" s="364"/>
      <c r="MJ176" s="364"/>
      <c r="MK176" s="364"/>
      <c r="ML176" s="364"/>
      <c r="MM176" s="364"/>
      <c r="MN176" s="364"/>
      <c r="MO176" s="364"/>
      <c r="MP176" s="364"/>
      <c r="MQ176" s="364"/>
      <c r="MR176" s="364"/>
      <c r="MS176" s="364"/>
      <c r="MT176" s="364"/>
      <c r="MU176" s="364"/>
      <c r="MV176" s="364"/>
      <c r="MW176" s="364"/>
      <c r="MX176" s="364"/>
      <c r="MY176" s="364"/>
      <c r="MZ176" s="364"/>
      <c r="NA176" s="364"/>
      <c r="NB176" s="364"/>
      <c r="NC176" s="364"/>
      <c r="ND176" s="364"/>
      <c r="NE176" s="364"/>
      <c r="NF176" s="364"/>
      <c r="NG176" s="364"/>
      <c r="NH176" s="364"/>
      <c r="NI176" s="364"/>
      <c r="NJ176" s="364"/>
      <c r="NK176" s="364"/>
      <c r="NL176" s="364"/>
      <c r="NM176" s="364"/>
      <c r="NN176" s="364"/>
      <c r="NO176" s="364"/>
      <c r="NP176" s="364"/>
      <c r="NQ176" s="364"/>
      <c r="NR176" s="364"/>
      <c r="NS176" s="364"/>
      <c r="NT176" s="364"/>
      <c r="NU176" s="364"/>
      <c r="NV176" s="364"/>
      <c r="NW176" s="364"/>
      <c r="NX176" s="364"/>
      <c r="NY176" s="364"/>
      <c r="NZ176" s="364"/>
      <c r="OA176" s="364"/>
      <c r="OB176" s="364"/>
      <c r="OC176" s="364"/>
      <c r="OD176" s="364"/>
      <c r="OE176" s="364"/>
      <c r="OF176" s="364"/>
      <c r="OG176" s="364"/>
      <c r="OH176" s="364"/>
      <c r="OI176" s="364"/>
      <c r="OJ176" s="364"/>
      <c r="OK176" s="364"/>
      <c r="OL176" s="364"/>
      <c r="OM176" s="364"/>
      <c r="ON176" s="364"/>
      <c r="OO176" s="364"/>
      <c r="OP176" s="364"/>
      <c r="OQ176" s="364"/>
      <c r="OR176" s="364"/>
      <c r="OS176" s="364"/>
      <c r="OT176" s="364"/>
      <c r="OU176" s="364"/>
      <c r="OV176" s="364"/>
      <c r="OW176" s="364"/>
      <c r="OX176" s="364"/>
      <c r="OY176" s="364"/>
      <c r="OZ176" s="364"/>
      <c r="PA176" s="364"/>
      <c r="PB176" s="364"/>
      <c r="PC176" s="364"/>
      <c r="PD176" s="364"/>
      <c r="PE176" s="364"/>
      <c r="PF176" s="364"/>
      <c r="PG176" s="364"/>
      <c r="PH176" s="364"/>
      <c r="PI176" s="364"/>
      <c r="PJ176" s="364"/>
      <c r="PK176" s="364"/>
      <c r="PL176" s="364"/>
      <c r="PM176" s="364"/>
    </row>
    <row r="177" spans="1:429" ht="15">
      <c r="A177" s="365" t="s">
        <v>744</v>
      </c>
      <c r="B177" s="364">
        <f t="shared" si="195"/>
        <v>0</v>
      </c>
      <c r="C177" s="364">
        <f t="shared" si="196"/>
        <v>0</v>
      </c>
      <c r="D177" s="364">
        <f t="shared" si="197"/>
        <v>0</v>
      </c>
      <c r="E177" s="364">
        <f t="shared" si="198"/>
        <v>0</v>
      </c>
      <c r="F177" s="364">
        <f t="shared" si="199"/>
        <v>0</v>
      </c>
      <c r="G177" s="364">
        <f t="shared" si="200"/>
        <v>0</v>
      </c>
      <c r="H177" s="364">
        <f t="shared" si="201"/>
        <v>0</v>
      </c>
      <c r="I177" s="364">
        <f t="shared" si="202"/>
        <v>0</v>
      </c>
      <c r="J177" s="364">
        <f t="shared" si="203"/>
        <v>0</v>
      </c>
      <c r="K177" s="364">
        <f t="shared" si="204"/>
        <v>0</v>
      </c>
      <c r="L177" s="364">
        <f t="shared" si="205"/>
        <v>0</v>
      </c>
      <c r="M177" s="364">
        <f t="shared" si="206"/>
        <v>0</v>
      </c>
      <c r="N177" s="364">
        <f t="shared" si="207"/>
        <v>0</v>
      </c>
      <c r="O177" s="364">
        <f t="shared" si="208"/>
        <v>0</v>
      </c>
      <c r="P177" s="364">
        <f t="shared" si="209"/>
        <v>0</v>
      </c>
      <c r="Q177" s="364">
        <f t="shared" si="210"/>
        <v>0</v>
      </c>
      <c r="R177" s="364">
        <f t="shared" si="211"/>
        <v>0</v>
      </c>
      <c r="S177" s="364">
        <f t="shared" si="212"/>
        <v>0</v>
      </c>
      <c r="T177" s="364">
        <f t="shared" si="213"/>
        <v>0</v>
      </c>
      <c r="U177" s="364">
        <f t="shared" si="214"/>
        <v>0</v>
      </c>
      <c r="V177" s="364">
        <f t="shared" si="215"/>
        <v>0</v>
      </c>
      <c r="W177" s="364">
        <f t="shared" si="216"/>
        <v>0</v>
      </c>
      <c r="X177" s="364">
        <f t="shared" si="217"/>
        <v>0</v>
      </c>
      <c r="Y177" s="364">
        <f t="shared" si="218"/>
        <v>0</v>
      </c>
      <c r="Z177" s="364">
        <f t="shared" si="219"/>
        <v>0</v>
      </c>
      <c r="AA177" s="364">
        <f t="shared" si="220"/>
        <v>0</v>
      </c>
      <c r="AB177" s="364">
        <f t="shared" si="221"/>
        <v>0</v>
      </c>
      <c r="AC177" s="364">
        <f t="shared" si="222"/>
        <v>0</v>
      </c>
      <c r="AD177" s="364">
        <f t="shared" si="223"/>
        <v>0</v>
      </c>
      <c r="AE177" s="364">
        <f t="shared" si="224"/>
        <v>0</v>
      </c>
      <c r="AF177" s="364">
        <f t="shared" si="225"/>
        <v>0</v>
      </c>
      <c r="AG177" s="364"/>
      <c r="AH177" s="364"/>
      <c r="AI177" s="364"/>
      <c r="AJ177" s="364"/>
      <c r="AK177" s="364"/>
      <c r="AL177" s="364"/>
      <c r="AM177" s="364"/>
      <c r="AN177" s="364"/>
      <c r="AO177" s="364"/>
      <c r="AP177" s="364"/>
      <c r="AQ177" s="364"/>
      <c r="AR177" s="364"/>
      <c r="AS177" s="364"/>
      <c r="AT177" s="364"/>
      <c r="AU177" s="364"/>
      <c r="AV177" s="364"/>
      <c r="AW177" s="364"/>
      <c r="AX177" s="364"/>
      <c r="AY177" s="364"/>
      <c r="AZ177" s="364"/>
      <c r="BA177" s="364"/>
      <c r="BB177" s="364"/>
      <c r="BC177" s="364"/>
      <c r="BD177" s="364"/>
      <c r="BE177" s="364"/>
      <c r="BF177" s="364"/>
      <c r="BG177" s="364"/>
      <c r="BH177" s="364"/>
      <c r="BI177" s="364"/>
      <c r="BJ177" s="364"/>
      <c r="BK177" s="364"/>
      <c r="BL177" s="364"/>
      <c r="BM177" s="364"/>
      <c r="BN177" s="364"/>
      <c r="BO177" s="364"/>
      <c r="BP177" s="364"/>
      <c r="BQ177" s="364"/>
      <c r="BR177" s="364"/>
      <c r="BS177" s="364"/>
      <c r="BT177" s="364"/>
      <c r="BU177" s="364"/>
      <c r="BV177" s="364"/>
      <c r="BW177" s="364"/>
      <c r="BX177" s="364"/>
      <c r="BY177" s="364"/>
      <c r="BZ177" s="364"/>
      <c r="CA177" s="364"/>
      <c r="CB177" s="364"/>
      <c r="CC177" s="364"/>
      <c r="CD177" s="364"/>
      <c r="CE177" s="364"/>
      <c r="CF177" s="364"/>
      <c r="CG177" s="364"/>
      <c r="CH177" s="364"/>
      <c r="CI177" s="364"/>
      <c r="CJ177" s="364"/>
      <c r="CK177" s="364"/>
      <c r="CL177" s="364"/>
      <c r="CM177" s="364"/>
      <c r="CN177" s="364"/>
      <c r="CO177" s="364"/>
      <c r="CP177" s="364"/>
      <c r="CQ177" s="364"/>
      <c r="CR177" s="364"/>
      <c r="CS177" s="364"/>
      <c r="CT177" s="364"/>
      <c r="CU177" s="364"/>
      <c r="CV177" s="364"/>
      <c r="CW177" s="364"/>
      <c r="CX177" s="364"/>
      <c r="CY177" s="364"/>
      <c r="CZ177" s="364"/>
      <c r="DA177" s="364"/>
      <c r="DB177" s="364"/>
      <c r="DC177" s="364"/>
      <c r="DD177" s="364"/>
      <c r="DE177" s="364"/>
      <c r="DF177" s="364"/>
      <c r="DG177" s="364"/>
      <c r="DH177" s="364"/>
      <c r="DI177" s="364"/>
      <c r="DJ177" s="364"/>
      <c r="DK177" s="364"/>
      <c r="DL177" s="364"/>
      <c r="DM177" s="364"/>
      <c r="DN177" s="364"/>
      <c r="DO177" s="364"/>
      <c r="DP177" s="364"/>
      <c r="DQ177" s="364"/>
      <c r="DR177" s="364"/>
      <c r="DS177" s="364"/>
      <c r="DT177" s="364"/>
      <c r="DU177" s="364"/>
      <c r="DV177" s="364"/>
      <c r="DW177" s="364"/>
      <c r="DX177" s="364"/>
      <c r="DY177" s="364"/>
      <c r="DZ177" s="364"/>
      <c r="EA177" s="364"/>
      <c r="EB177" s="364"/>
      <c r="EC177" s="364"/>
      <c r="ED177" s="364"/>
      <c r="EE177" s="364"/>
      <c r="EF177" s="364"/>
      <c r="EG177" s="364"/>
      <c r="EH177" s="364"/>
      <c r="EI177" s="364"/>
      <c r="EJ177" s="364"/>
      <c r="EK177" s="364"/>
      <c r="EL177" s="364"/>
      <c r="EM177" s="364"/>
      <c r="EN177" s="364"/>
      <c r="EO177" s="364"/>
      <c r="EP177" s="364"/>
      <c r="EQ177" s="364"/>
      <c r="ER177" s="364"/>
      <c r="ES177" s="364"/>
      <c r="ET177" s="364"/>
      <c r="EU177" s="364"/>
      <c r="EV177" s="364"/>
      <c r="EW177" s="364"/>
      <c r="EX177" s="364"/>
      <c r="EY177" s="364"/>
      <c r="EZ177" s="364"/>
      <c r="FA177" s="364"/>
      <c r="FB177" s="364"/>
      <c r="FC177" s="364"/>
      <c r="FD177" s="364"/>
      <c r="FE177" s="364"/>
      <c r="FF177" s="364"/>
      <c r="FG177" s="364"/>
      <c r="FH177" s="364"/>
      <c r="FI177" s="364"/>
      <c r="FJ177" s="364"/>
      <c r="FK177" s="364"/>
      <c r="FL177" s="364"/>
      <c r="FM177" s="364"/>
      <c r="FN177" s="364"/>
      <c r="FO177" s="364"/>
      <c r="FP177" s="364"/>
      <c r="FQ177" s="364"/>
      <c r="FR177" s="364"/>
      <c r="FS177" s="364"/>
      <c r="FT177" s="364"/>
      <c r="FU177" s="364"/>
      <c r="FV177" s="364"/>
      <c r="FW177" s="364"/>
      <c r="FX177" s="364"/>
      <c r="FY177" s="364"/>
      <c r="FZ177" s="364"/>
      <c r="GA177" s="364"/>
      <c r="GB177" s="364"/>
      <c r="GC177" s="364"/>
      <c r="GD177" s="364"/>
      <c r="GE177" s="364"/>
      <c r="GF177" s="364"/>
      <c r="GG177" s="364"/>
      <c r="GH177" s="364"/>
      <c r="GI177" s="364"/>
      <c r="GJ177" s="364"/>
      <c r="GK177" s="364"/>
      <c r="GL177" s="364"/>
      <c r="GM177" s="364"/>
      <c r="GN177" s="364"/>
      <c r="GO177" s="364"/>
      <c r="GP177" s="364"/>
      <c r="GQ177" s="364"/>
      <c r="GR177" s="364"/>
      <c r="GS177" s="364"/>
      <c r="GT177" s="364"/>
      <c r="GU177" s="364"/>
      <c r="GV177" s="364"/>
      <c r="GW177" s="364"/>
      <c r="GX177" s="364"/>
      <c r="GY177" s="364"/>
      <c r="GZ177" s="364"/>
      <c r="HA177" s="364"/>
      <c r="HB177" s="364"/>
      <c r="HC177" s="364"/>
      <c r="HD177" s="364"/>
      <c r="HE177" s="364"/>
      <c r="HF177" s="364"/>
      <c r="HG177" s="364"/>
      <c r="HH177" s="364"/>
      <c r="HI177" s="364"/>
      <c r="HJ177" s="364"/>
      <c r="HK177" s="364"/>
      <c r="HL177" s="364"/>
      <c r="HM177" s="364"/>
      <c r="HN177" s="364"/>
      <c r="HO177" s="364"/>
      <c r="HP177" s="364"/>
      <c r="HQ177" s="364"/>
      <c r="HR177" s="364"/>
      <c r="HS177" s="364"/>
      <c r="HT177" s="364"/>
      <c r="HU177" s="364"/>
      <c r="HV177" s="364"/>
      <c r="HW177" s="364"/>
      <c r="HX177" s="364"/>
      <c r="HY177" s="364"/>
      <c r="HZ177" s="364"/>
      <c r="IA177" s="364"/>
      <c r="IB177" s="364"/>
      <c r="IC177" s="364"/>
      <c r="ID177" s="364"/>
      <c r="IE177" s="364"/>
      <c r="IF177" s="364"/>
      <c r="IG177" s="364"/>
      <c r="IH177" s="364"/>
      <c r="II177" s="364"/>
      <c r="IJ177" s="364"/>
      <c r="IK177" s="364"/>
      <c r="IL177" s="364"/>
      <c r="IM177" s="364"/>
      <c r="IN177" s="364"/>
      <c r="IO177" s="364"/>
      <c r="IP177" s="364"/>
      <c r="IQ177" s="364"/>
      <c r="IR177" s="364"/>
      <c r="IS177" s="364"/>
      <c r="IT177" s="364"/>
      <c r="IU177" s="364"/>
      <c r="IV177" s="364"/>
      <c r="IW177" s="364"/>
      <c r="IX177" s="364"/>
      <c r="IY177" s="364"/>
      <c r="IZ177" s="364"/>
      <c r="JA177" s="364"/>
      <c r="JB177" s="364"/>
      <c r="JC177" s="364"/>
      <c r="JD177" s="364"/>
      <c r="JE177" s="364"/>
      <c r="JF177" s="364"/>
      <c r="JG177" s="364"/>
      <c r="JH177" s="364"/>
      <c r="JI177" s="364"/>
      <c r="JJ177" s="364"/>
      <c r="JK177" s="364"/>
      <c r="JL177" s="364"/>
      <c r="JM177" s="364"/>
      <c r="JN177" s="364"/>
      <c r="JO177" s="364"/>
      <c r="JP177" s="364"/>
      <c r="JQ177" s="364"/>
      <c r="JR177" s="364"/>
      <c r="JS177" s="364"/>
      <c r="JT177" s="364"/>
      <c r="JU177" s="364"/>
      <c r="JV177" s="364"/>
      <c r="JW177" s="364"/>
      <c r="JX177" s="364"/>
      <c r="JY177" s="364"/>
      <c r="JZ177" s="364"/>
      <c r="KA177" s="364"/>
      <c r="KB177" s="364"/>
      <c r="KC177" s="364"/>
      <c r="KD177" s="364"/>
      <c r="KE177" s="364"/>
      <c r="KF177" s="364"/>
      <c r="KG177" s="364"/>
      <c r="KH177" s="364"/>
      <c r="KI177" s="364"/>
      <c r="KJ177" s="364"/>
      <c r="KK177" s="364"/>
      <c r="KL177" s="364"/>
      <c r="KM177" s="364"/>
      <c r="KN177" s="364"/>
      <c r="KO177" s="364"/>
      <c r="KP177" s="364"/>
      <c r="KQ177" s="364"/>
      <c r="KR177" s="364"/>
      <c r="KS177" s="364"/>
      <c r="KT177" s="364"/>
      <c r="KU177" s="364"/>
      <c r="KV177" s="364"/>
      <c r="KW177" s="364"/>
      <c r="KX177" s="364"/>
      <c r="KY177" s="364"/>
      <c r="KZ177" s="364"/>
      <c r="LA177" s="364"/>
      <c r="LB177" s="364"/>
      <c r="LC177" s="364"/>
      <c r="LD177" s="364"/>
      <c r="LE177" s="364"/>
      <c r="LF177" s="364"/>
      <c r="LG177" s="364"/>
      <c r="LH177" s="364"/>
      <c r="LI177" s="364"/>
      <c r="LJ177" s="364"/>
      <c r="LK177" s="364"/>
      <c r="LL177" s="364"/>
      <c r="LM177" s="364"/>
      <c r="LN177" s="364"/>
      <c r="LO177" s="364"/>
      <c r="LP177" s="364"/>
      <c r="LQ177" s="364"/>
      <c r="LR177" s="364"/>
      <c r="LS177" s="364"/>
      <c r="LT177" s="364"/>
      <c r="LU177" s="364"/>
      <c r="LV177" s="364"/>
      <c r="LW177" s="364"/>
      <c r="LX177" s="364"/>
      <c r="LY177" s="364"/>
      <c r="LZ177" s="364"/>
      <c r="MA177" s="364"/>
      <c r="MB177" s="364"/>
      <c r="MC177" s="364"/>
      <c r="MD177" s="364"/>
      <c r="ME177" s="364"/>
      <c r="MF177" s="364"/>
      <c r="MG177" s="364"/>
      <c r="MH177" s="364"/>
      <c r="MI177" s="364"/>
      <c r="MJ177" s="364"/>
      <c r="MK177" s="364"/>
      <c r="ML177" s="364"/>
      <c r="MM177" s="364"/>
      <c r="MN177" s="364"/>
      <c r="MO177" s="364"/>
      <c r="MP177" s="364"/>
      <c r="MQ177" s="364"/>
      <c r="MR177" s="364"/>
      <c r="MS177" s="364"/>
      <c r="MT177" s="364"/>
      <c r="MU177" s="364"/>
      <c r="MV177" s="364"/>
      <c r="MW177" s="364"/>
      <c r="MX177" s="364"/>
      <c r="MY177" s="364"/>
      <c r="MZ177" s="364"/>
      <c r="NA177" s="364"/>
      <c r="NB177" s="364"/>
      <c r="NC177" s="364"/>
      <c r="ND177" s="364"/>
      <c r="NE177" s="364"/>
      <c r="NF177" s="364"/>
      <c r="NG177" s="364"/>
      <c r="NH177" s="364"/>
      <c r="NI177" s="364"/>
      <c r="NJ177" s="364"/>
      <c r="NK177" s="364"/>
      <c r="NL177" s="364"/>
      <c r="NM177" s="364"/>
      <c r="NN177" s="364"/>
      <c r="NO177" s="364"/>
      <c r="NP177" s="364"/>
      <c r="NQ177" s="364"/>
      <c r="NR177" s="364"/>
      <c r="NS177" s="364"/>
      <c r="NT177" s="364"/>
      <c r="NU177" s="364"/>
      <c r="NV177" s="364"/>
      <c r="NW177" s="364"/>
      <c r="NX177" s="364"/>
      <c r="NY177" s="364"/>
      <c r="NZ177" s="364"/>
      <c r="OA177" s="364"/>
      <c r="OB177" s="364"/>
      <c r="OC177" s="364"/>
      <c r="OD177" s="364"/>
      <c r="OE177" s="364"/>
      <c r="OF177" s="364"/>
      <c r="OG177" s="364"/>
      <c r="OH177" s="364"/>
      <c r="OI177" s="364"/>
      <c r="OJ177" s="364"/>
      <c r="OK177" s="364"/>
      <c r="OL177" s="364"/>
      <c r="OM177" s="364"/>
      <c r="ON177" s="364"/>
      <c r="OO177" s="364"/>
      <c r="OP177" s="364"/>
      <c r="OQ177" s="364"/>
      <c r="OR177" s="364"/>
      <c r="OS177" s="364"/>
      <c r="OT177" s="364"/>
      <c r="OU177" s="364"/>
      <c r="OV177" s="364"/>
      <c r="OW177" s="364"/>
      <c r="OX177" s="364"/>
      <c r="OY177" s="364"/>
      <c r="OZ177" s="364"/>
      <c r="PA177" s="364"/>
      <c r="PB177" s="364"/>
      <c r="PC177" s="364"/>
      <c r="PD177" s="364"/>
      <c r="PE177" s="364"/>
      <c r="PF177" s="364"/>
      <c r="PG177" s="364"/>
      <c r="PH177" s="364"/>
      <c r="PI177" s="364"/>
      <c r="PJ177" s="364"/>
      <c r="PK177" s="364"/>
      <c r="PL177" s="364"/>
      <c r="PM177" s="364"/>
    </row>
    <row r="178" spans="1:429" ht="15">
      <c r="A178" s="365" t="s">
        <v>745</v>
      </c>
      <c r="B178" s="364">
        <f t="shared" si="195"/>
        <v>0</v>
      </c>
      <c r="C178" s="364">
        <f t="shared" si="196"/>
        <v>0</v>
      </c>
      <c r="D178" s="364">
        <f t="shared" si="197"/>
        <v>0</v>
      </c>
      <c r="E178" s="364">
        <f t="shared" si="198"/>
        <v>0</v>
      </c>
      <c r="F178" s="364">
        <f t="shared" si="199"/>
        <v>0</v>
      </c>
      <c r="G178" s="364">
        <f t="shared" si="200"/>
        <v>0</v>
      </c>
      <c r="H178" s="364">
        <f t="shared" si="201"/>
        <v>0</v>
      </c>
      <c r="I178" s="364">
        <f t="shared" si="202"/>
        <v>0</v>
      </c>
      <c r="J178" s="364">
        <f t="shared" si="203"/>
        <v>0</v>
      </c>
      <c r="K178" s="364">
        <f t="shared" si="204"/>
        <v>0</v>
      </c>
      <c r="L178" s="364">
        <f t="shared" si="205"/>
        <v>0</v>
      </c>
      <c r="M178" s="364">
        <f t="shared" si="206"/>
        <v>0</v>
      </c>
      <c r="N178" s="364">
        <f t="shared" si="207"/>
        <v>0</v>
      </c>
      <c r="O178" s="364">
        <f t="shared" si="208"/>
        <v>0</v>
      </c>
      <c r="P178" s="364">
        <f t="shared" si="209"/>
        <v>0</v>
      </c>
      <c r="Q178" s="364">
        <f t="shared" si="210"/>
        <v>0</v>
      </c>
      <c r="R178" s="364">
        <f t="shared" si="211"/>
        <v>0</v>
      </c>
      <c r="S178" s="364">
        <f t="shared" si="212"/>
        <v>0</v>
      </c>
      <c r="T178" s="364">
        <f t="shared" si="213"/>
        <v>0</v>
      </c>
      <c r="U178" s="364">
        <f t="shared" si="214"/>
        <v>0</v>
      </c>
      <c r="V178" s="364">
        <f t="shared" si="215"/>
        <v>0</v>
      </c>
      <c r="W178" s="364">
        <f t="shared" si="216"/>
        <v>0</v>
      </c>
      <c r="X178" s="364">
        <f t="shared" si="217"/>
        <v>0</v>
      </c>
      <c r="Y178" s="364">
        <f t="shared" si="218"/>
        <v>0</v>
      </c>
      <c r="Z178" s="364">
        <f t="shared" si="219"/>
        <v>0</v>
      </c>
      <c r="AA178" s="364">
        <f t="shared" si="220"/>
        <v>0</v>
      </c>
      <c r="AB178" s="364">
        <f t="shared" si="221"/>
        <v>0</v>
      </c>
      <c r="AC178" s="364">
        <f t="shared" si="222"/>
        <v>0</v>
      </c>
      <c r="AD178" s="364">
        <f t="shared" si="223"/>
        <v>0</v>
      </c>
      <c r="AE178" s="364">
        <f t="shared" si="224"/>
        <v>0</v>
      </c>
      <c r="AF178" s="364">
        <f t="shared" si="225"/>
        <v>0</v>
      </c>
      <c r="AG178" s="364"/>
      <c r="AH178" s="364"/>
      <c r="AI178" s="364"/>
      <c r="AJ178" s="364"/>
      <c r="AK178" s="364"/>
      <c r="AL178" s="364"/>
      <c r="AM178" s="364"/>
      <c r="AN178" s="364"/>
      <c r="AO178" s="364"/>
      <c r="AP178" s="364"/>
      <c r="AQ178" s="364"/>
      <c r="AR178" s="364"/>
      <c r="AS178" s="364"/>
      <c r="AT178" s="364"/>
      <c r="AU178" s="364"/>
      <c r="AV178" s="364"/>
      <c r="AW178" s="364"/>
      <c r="AX178" s="364"/>
      <c r="AY178" s="364"/>
      <c r="AZ178" s="364"/>
      <c r="BA178" s="364"/>
      <c r="BB178" s="364"/>
      <c r="BC178" s="364"/>
      <c r="BD178" s="364"/>
      <c r="BE178" s="364"/>
      <c r="BF178" s="364"/>
      <c r="BG178" s="364"/>
      <c r="BH178" s="364"/>
      <c r="BI178" s="364"/>
      <c r="BJ178" s="364"/>
      <c r="BK178" s="364"/>
      <c r="BL178" s="364"/>
      <c r="BM178" s="364"/>
      <c r="BN178" s="364"/>
      <c r="BO178" s="364"/>
      <c r="BP178" s="364"/>
      <c r="BQ178" s="364"/>
      <c r="BR178" s="364"/>
      <c r="BS178" s="364"/>
      <c r="BT178" s="364"/>
      <c r="BU178" s="364"/>
      <c r="BV178" s="364"/>
      <c r="BW178" s="364"/>
      <c r="BX178" s="364"/>
      <c r="BY178" s="364"/>
      <c r="BZ178" s="364"/>
      <c r="CA178" s="364"/>
      <c r="CB178" s="364"/>
      <c r="CC178" s="364"/>
      <c r="CD178" s="364"/>
      <c r="CE178" s="364"/>
      <c r="CF178" s="364"/>
      <c r="CG178" s="364"/>
      <c r="CH178" s="364"/>
      <c r="CI178" s="364"/>
      <c r="CJ178" s="364"/>
      <c r="CK178" s="364"/>
      <c r="CL178" s="364"/>
      <c r="CM178" s="364"/>
      <c r="CN178" s="364"/>
      <c r="CO178" s="364"/>
      <c r="CP178" s="364"/>
      <c r="CQ178" s="364"/>
      <c r="CR178" s="364"/>
      <c r="CS178" s="364"/>
      <c r="CT178" s="364"/>
      <c r="CU178" s="364"/>
      <c r="CV178" s="364"/>
      <c r="CW178" s="364"/>
      <c r="CX178" s="364"/>
      <c r="CY178" s="364"/>
      <c r="CZ178" s="364"/>
      <c r="DA178" s="364"/>
      <c r="DB178" s="364"/>
      <c r="DC178" s="364"/>
      <c r="DD178" s="364"/>
      <c r="DE178" s="364"/>
      <c r="DF178" s="364"/>
      <c r="DG178" s="364"/>
      <c r="DH178" s="364"/>
      <c r="DI178" s="364"/>
      <c r="DJ178" s="364"/>
      <c r="DK178" s="364"/>
      <c r="DL178" s="364"/>
      <c r="DM178" s="364"/>
      <c r="DN178" s="364"/>
      <c r="DO178" s="364"/>
      <c r="DP178" s="364"/>
      <c r="DQ178" s="364"/>
      <c r="DR178" s="364"/>
      <c r="DS178" s="364"/>
      <c r="DT178" s="364"/>
      <c r="DU178" s="364"/>
      <c r="DV178" s="364"/>
      <c r="DW178" s="364"/>
      <c r="DX178" s="364"/>
      <c r="DY178" s="364"/>
      <c r="DZ178" s="364"/>
      <c r="EA178" s="364"/>
      <c r="EB178" s="364"/>
      <c r="EC178" s="364"/>
      <c r="ED178" s="364"/>
      <c r="EE178" s="364"/>
      <c r="EF178" s="364"/>
      <c r="EG178" s="364"/>
      <c r="EH178" s="364"/>
      <c r="EI178" s="364"/>
      <c r="EJ178" s="364"/>
      <c r="EK178" s="364"/>
      <c r="EL178" s="364"/>
      <c r="EM178" s="364"/>
      <c r="EN178" s="364"/>
      <c r="EO178" s="364"/>
      <c r="EP178" s="364"/>
      <c r="EQ178" s="364"/>
      <c r="ER178" s="364"/>
      <c r="ES178" s="364"/>
      <c r="ET178" s="364"/>
      <c r="EU178" s="364"/>
      <c r="EV178" s="364"/>
      <c r="EW178" s="364"/>
      <c r="EX178" s="364"/>
      <c r="EY178" s="364"/>
      <c r="EZ178" s="364"/>
      <c r="FA178" s="364"/>
      <c r="FB178" s="364"/>
      <c r="FC178" s="364"/>
      <c r="FD178" s="364"/>
      <c r="FE178" s="364"/>
      <c r="FF178" s="364"/>
      <c r="FG178" s="364"/>
      <c r="FH178" s="364"/>
      <c r="FI178" s="364"/>
      <c r="FJ178" s="364"/>
      <c r="FK178" s="364"/>
      <c r="FL178" s="364"/>
      <c r="FM178" s="364"/>
      <c r="FN178" s="364"/>
      <c r="FO178" s="364"/>
      <c r="FP178" s="364"/>
      <c r="FQ178" s="364"/>
      <c r="FR178" s="364"/>
      <c r="FS178" s="364"/>
      <c r="FT178" s="364"/>
      <c r="FU178" s="364"/>
      <c r="FV178" s="364"/>
      <c r="FW178" s="364"/>
      <c r="FX178" s="364"/>
      <c r="FY178" s="364"/>
      <c r="FZ178" s="364"/>
      <c r="GA178" s="364"/>
      <c r="GB178" s="364"/>
      <c r="GC178" s="364"/>
      <c r="GD178" s="364"/>
      <c r="GE178" s="364"/>
      <c r="GF178" s="364"/>
      <c r="GG178" s="364"/>
      <c r="GH178" s="364"/>
      <c r="GI178" s="364"/>
      <c r="GJ178" s="364"/>
      <c r="GK178" s="364"/>
      <c r="GL178" s="364"/>
      <c r="GM178" s="364"/>
      <c r="GN178" s="364"/>
      <c r="GO178" s="364"/>
      <c r="GP178" s="364"/>
      <c r="GQ178" s="364"/>
      <c r="GR178" s="364"/>
      <c r="GS178" s="364"/>
      <c r="GT178" s="364"/>
      <c r="GU178" s="364"/>
      <c r="GV178" s="364"/>
      <c r="GW178" s="364"/>
      <c r="GX178" s="364"/>
      <c r="GY178" s="364"/>
      <c r="GZ178" s="364"/>
      <c r="HA178" s="364"/>
      <c r="HB178" s="364"/>
      <c r="HC178" s="364"/>
      <c r="HD178" s="364"/>
      <c r="HE178" s="364"/>
      <c r="HF178" s="364"/>
      <c r="HG178" s="364"/>
      <c r="HH178" s="364"/>
      <c r="HI178" s="364"/>
      <c r="HJ178" s="364"/>
      <c r="HK178" s="364"/>
      <c r="HL178" s="364"/>
      <c r="HM178" s="364"/>
      <c r="HN178" s="364"/>
      <c r="HO178" s="364"/>
      <c r="HP178" s="364"/>
      <c r="HQ178" s="364"/>
      <c r="HR178" s="364"/>
      <c r="HS178" s="364"/>
      <c r="HT178" s="364"/>
      <c r="HU178" s="364"/>
      <c r="HV178" s="364"/>
      <c r="HW178" s="364"/>
      <c r="HX178" s="364"/>
      <c r="HY178" s="364"/>
      <c r="HZ178" s="364"/>
      <c r="IA178" s="364"/>
      <c r="IB178" s="364"/>
      <c r="IC178" s="364"/>
      <c r="ID178" s="364"/>
      <c r="IE178" s="364"/>
      <c r="IF178" s="364"/>
      <c r="IG178" s="364"/>
      <c r="IH178" s="364"/>
      <c r="II178" s="364"/>
      <c r="IJ178" s="364"/>
      <c r="IK178" s="364"/>
      <c r="IL178" s="364"/>
      <c r="IM178" s="364"/>
      <c r="IN178" s="364"/>
      <c r="IO178" s="364"/>
      <c r="IP178" s="364"/>
      <c r="IQ178" s="364"/>
      <c r="IR178" s="364"/>
      <c r="IS178" s="364"/>
      <c r="IT178" s="364"/>
      <c r="IU178" s="364"/>
      <c r="IV178" s="364"/>
      <c r="IW178" s="364"/>
      <c r="IX178" s="364"/>
      <c r="IY178" s="364"/>
      <c r="IZ178" s="364"/>
      <c r="JA178" s="364"/>
      <c r="JB178" s="364"/>
      <c r="JC178" s="364"/>
      <c r="JD178" s="364"/>
      <c r="JE178" s="364"/>
      <c r="JF178" s="364"/>
      <c r="JG178" s="364"/>
      <c r="JH178" s="364"/>
      <c r="JI178" s="364"/>
      <c r="JJ178" s="364"/>
      <c r="JK178" s="364"/>
      <c r="JL178" s="364"/>
      <c r="JM178" s="364"/>
      <c r="JN178" s="364"/>
      <c r="JO178" s="364"/>
      <c r="JP178" s="364"/>
      <c r="JQ178" s="364"/>
      <c r="JR178" s="364"/>
      <c r="JS178" s="364"/>
      <c r="JT178" s="364"/>
      <c r="JU178" s="364"/>
      <c r="JV178" s="364"/>
      <c r="JW178" s="364"/>
      <c r="JX178" s="364"/>
      <c r="JY178" s="364"/>
      <c r="JZ178" s="364"/>
      <c r="KA178" s="364"/>
      <c r="KB178" s="364"/>
      <c r="KC178" s="364"/>
      <c r="KD178" s="364"/>
      <c r="KE178" s="364"/>
      <c r="KF178" s="364"/>
      <c r="KG178" s="364"/>
      <c r="KH178" s="364"/>
      <c r="KI178" s="364"/>
      <c r="KJ178" s="364"/>
      <c r="KK178" s="364"/>
      <c r="KL178" s="364"/>
      <c r="KM178" s="364"/>
      <c r="KN178" s="364"/>
      <c r="KO178" s="364"/>
      <c r="KP178" s="364"/>
      <c r="KQ178" s="364"/>
      <c r="KR178" s="364"/>
      <c r="KS178" s="364"/>
      <c r="KT178" s="364"/>
      <c r="KU178" s="364"/>
      <c r="KV178" s="364"/>
      <c r="KW178" s="364"/>
      <c r="KX178" s="364"/>
      <c r="KY178" s="364"/>
      <c r="KZ178" s="364"/>
      <c r="LA178" s="364"/>
      <c r="LB178" s="364"/>
      <c r="LC178" s="364"/>
      <c r="LD178" s="364"/>
      <c r="LE178" s="364"/>
      <c r="LF178" s="364"/>
      <c r="LG178" s="364"/>
      <c r="LH178" s="364"/>
      <c r="LI178" s="364"/>
      <c r="LJ178" s="364"/>
      <c r="LK178" s="364"/>
      <c r="LL178" s="364"/>
      <c r="LM178" s="364"/>
      <c r="LN178" s="364"/>
      <c r="LO178" s="364"/>
      <c r="LP178" s="364"/>
      <c r="LQ178" s="364"/>
      <c r="LR178" s="364"/>
      <c r="LS178" s="364"/>
      <c r="LT178" s="364"/>
      <c r="LU178" s="364"/>
      <c r="LV178" s="364"/>
      <c r="LW178" s="364"/>
      <c r="LX178" s="364"/>
      <c r="LY178" s="364"/>
      <c r="LZ178" s="364"/>
      <c r="MA178" s="364"/>
      <c r="MB178" s="364"/>
      <c r="MC178" s="364"/>
      <c r="MD178" s="364"/>
      <c r="ME178" s="364"/>
      <c r="MF178" s="364"/>
      <c r="MG178" s="364"/>
      <c r="MH178" s="364"/>
      <c r="MI178" s="364"/>
      <c r="MJ178" s="364"/>
      <c r="MK178" s="364"/>
      <c r="ML178" s="364"/>
      <c r="MM178" s="364"/>
      <c r="MN178" s="364"/>
      <c r="MO178" s="364"/>
      <c r="MP178" s="364"/>
      <c r="MQ178" s="364"/>
      <c r="MR178" s="364"/>
      <c r="MS178" s="364"/>
      <c r="MT178" s="364"/>
      <c r="MU178" s="364"/>
      <c r="MV178" s="364"/>
      <c r="MW178" s="364"/>
      <c r="MX178" s="364"/>
      <c r="MY178" s="364"/>
      <c r="MZ178" s="364"/>
      <c r="NA178" s="364"/>
      <c r="NB178" s="364"/>
      <c r="NC178" s="364"/>
      <c r="ND178" s="364"/>
      <c r="NE178" s="364"/>
      <c r="NF178" s="364"/>
      <c r="NG178" s="364"/>
      <c r="NH178" s="364"/>
      <c r="NI178" s="364"/>
      <c r="NJ178" s="364"/>
      <c r="NK178" s="364"/>
      <c r="NL178" s="364"/>
      <c r="NM178" s="364"/>
      <c r="NN178" s="364"/>
      <c r="NO178" s="364"/>
      <c r="NP178" s="364"/>
      <c r="NQ178" s="364"/>
      <c r="NR178" s="364"/>
      <c r="NS178" s="364"/>
      <c r="NT178" s="364"/>
      <c r="NU178" s="364"/>
      <c r="NV178" s="364"/>
      <c r="NW178" s="364"/>
      <c r="NX178" s="364"/>
      <c r="NY178" s="364"/>
      <c r="NZ178" s="364"/>
      <c r="OA178" s="364"/>
      <c r="OB178" s="364"/>
      <c r="OC178" s="364"/>
      <c r="OD178" s="364"/>
      <c r="OE178" s="364"/>
      <c r="OF178" s="364"/>
      <c r="OG178" s="364"/>
      <c r="OH178" s="364"/>
      <c r="OI178" s="364"/>
      <c r="OJ178" s="364"/>
      <c r="OK178" s="364"/>
      <c r="OL178" s="364"/>
      <c r="OM178" s="364"/>
      <c r="ON178" s="364"/>
      <c r="OO178" s="364"/>
      <c r="OP178" s="364"/>
      <c r="OQ178" s="364"/>
      <c r="OR178" s="364"/>
      <c r="OS178" s="364"/>
      <c r="OT178" s="364"/>
      <c r="OU178" s="364"/>
      <c r="OV178" s="364"/>
      <c r="OW178" s="364"/>
      <c r="OX178" s="364"/>
      <c r="OY178" s="364"/>
      <c r="OZ178" s="364"/>
      <c r="PA178" s="364"/>
      <c r="PB178" s="364"/>
      <c r="PC178" s="364"/>
      <c r="PD178" s="364"/>
      <c r="PE178" s="364"/>
      <c r="PF178" s="364"/>
      <c r="PG178" s="364"/>
      <c r="PH178" s="364"/>
      <c r="PI178" s="364"/>
      <c r="PJ178" s="364"/>
      <c r="PK178" s="364"/>
      <c r="PL178" s="364"/>
      <c r="PM178" s="364"/>
    </row>
    <row r="179" spans="1:429" ht="15">
      <c r="A179" s="365" t="s">
        <v>746</v>
      </c>
      <c r="B179" s="364">
        <f t="shared" si="195"/>
        <v>0</v>
      </c>
      <c r="C179" s="364">
        <f t="shared" si="196"/>
        <v>0</v>
      </c>
      <c r="D179" s="364">
        <f t="shared" si="197"/>
        <v>0</v>
      </c>
      <c r="E179" s="364">
        <f t="shared" si="198"/>
        <v>0</v>
      </c>
      <c r="F179" s="364">
        <f t="shared" si="199"/>
        <v>0</v>
      </c>
      <c r="G179" s="364">
        <f t="shared" si="200"/>
        <v>0</v>
      </c>
      <c r="H179" s="364">
        <f t="shared" si="201"/>
        <v>0</v>
      </c>
      <c r="I179" s="364">
        <f t="shared" si="202"/>
        <v>0</v>
      </c>
      <c r="J179" s="364">
        <f t="shared" si="203"/>
        <v>0</v>
      </c>
      <c r="K179" s="364">
        <f t="shared" si="204"/>
        <v>0</v>
      </c>
      <c r="L179" s="364">
        <f t="shared" si="205"/>
        <v>0</v>
      </c>
      <c r="M179" s="364">
        <f t="shared" si="206"/>
        <v>0</v>
      </c>
      <c r="N179" s="364">
        <f t="shared" si="207"/>
        <v>0</v>
      </c>
      <c r="O179" s="364">
        <f t="shared" si="208"/>
        <v>0</v>
      </c>
      <c r="P179" s="364">
        <f t="shared" si="209"/>
        <v>0</v>
      </c>
      <c r="Q179" s="364">
        <f t="shared" si="210"/>
        <v>0</v>
      </c>
      <c r="R179" s="364">
        <f t="shared" si="211"/>
        <v>0</v>
      </c>
      <c r="S179" s="364">
        <f t="shared" si="212"/>
        <v>0</v>
      </c>
      <c r="T179" s="364">
        <f t="shared" si="213"/>
        <v>0</v>
      </c>
      <c r="U179" s="364">
        <f t="shared" si="214"/>
        <v>0</v>
      </c>
      <c r="V179" s="364">
        <f t="shared" si="215"/>
        <v>0</v>
      </c>
      <c r="W179" s="364">
        <f t="shared" si="216"/>
        <v>0</v>
      </c>
      <c r="X179" s="364">
        <f t="shared" si="217"/>
        <v>0</v>
      </c>
      <c r="Y179" s="364">
        <f t="shared" si="218"/>
        <v>0</v>
      </c>
      <c r="Z179" s="364">
        <f t="shared" si="219"/>
        <v>0</v>
      </c>
      <c r="AA179" s="364">
        <f t="shared" si="220"/>
        <v>0</v>
      </c>
      <c r="AB179" s="364">
        <f t="shared" si="221"/>
        <v>0</v>
      </c>
      <c r="AC179" s="364">
        <f t="shared" si="222"/>
        <v>0</v>
      </c>
      <c r="AD179" s="364">
        <f t="shared" si="223"/>
        <v>0</v>
      </c>
      <c r="AE179" s="364">
        <f t="shared" si="224"/>
        <v>0</v>
      </c>
      <c r="AF179" s="364">
        <f t="shared" si="225"/>
        <v>0</v>
      </c>
      <c r="AG179" s="364"/>
      <c r="AH179" s="364"/>
      <c r="AI179" s="364"/>
      <c r="AJ179" s="364"/>
      <c r="AK179" s="364"/>
      <c r="AL179" s="364"/>
      <c r="AM179" s="364"/>
      <c r="AN179" s="364"/>
      <c r="AO179" s="364"/>
      <c r="AP179" s="364"/>
      <c r="AQ179" s="364"/>
      <c r="AR179" s="364"/>
      <c r="AS179" s="364"/>
      <c r="AT179" s="364"/>
      <c r="AU179" s="364"/>
      <c r="AV179" s="364"/>
      <c r="AW179" s="364"/>
      <c r="AX179" s="364"/>
      <c r="AY179" s="364"/>
      <c r="AZ179" s="364"/>
      <c r="BA179" s="364"/>
      <c r="BB179" s="364"/>
      <c r="BC179" s="364"/>
      <c r="BD179" s="364"/>
      <c r="BE179" s="364"/>
      <c r="BF179" s="364"/>
      <c r="BG179" s="364"/>
      <c r="BH179" s="364"/>
      <c r="BI179" s="364"/>
      <c r="BJ179" s="364"/>
      <c r="BK179" s="364"/>
      <c r="BL179" s="364"/>
      <c r="BM179" s="364"/>
      <c r="BN179" s="364"/>
      <c r="BO179" s="364"/>
      <c r="BP179" s="364"/>
      <c r="BQ179" s="364"/>
      <c r="BR179" s="364"/>
      <c r="BS179" s="364"/>
      <c r="BT179" s="364"/>
      <c r="BU179" s="364"/>
      <c r="BV179" s="364"/>
      <c r="BW179" s="364"/>
      <c r="BX179" s="364"/>
      <c r="BY179" s="364"/>
      <c r="BZ179" s="364"/>
      <c r="CA179" s="364"/>
      <c r="CB179" s="364"/>
      <c r="CC179" s="364"/>
      <c r="CD179" s="364"/>
      <c r="CE179" s="364"/>
      <c r="CF179" s="364"/>
      <c r="CG179" s="364"/>
      <c r="CH179" s="364"/>
      <c r="CI179" s="364"/>
      <c r="CJ179" s="364"/>
      <c r="CK179" s="364"/>
      <c r="CL179" s="364"/>
      <c r="CM179" s="364"/>
      <c r="CN179" s="364"/>
      <c r="CO179" s="364"/>
      <c r="CP179" s="364"/>
      <c r="CQ179" s="364"/>
      <c r="CR179" s="364"/>
      <c r="CS179" s="364"/>
      <c r="CT179" s="364"/>
      <c r="CU179" s="364"/>
      <c r="CV179" s="364"/>
      <c r="CW179" s="364"/>
      <c r="CX179" s="364"/>
      <c r="CY179" s="364"/>
      <c r="CZ179" s="364"/>
      <c r="DA179" s="364"/>
      <c r="DB179" s="364"/>
      <c r="DC179" s="364"/>
      <c r="DD179" s="364"/>
      <c r="DE179" s="364"/>
      <c r="DF179" s="364"/>
      <c r="DG179" s="364"/>
      <c r="DH179" s="364"/>
      <c r="DI179" s="364"/>
      <c r="DJ179" s="364"/>
      <c r="DK179" s="364"/>
      <c r="DL179" s="364"/>
      <c r="DM179" s="364"/>
      <c r="DN179" s="364"/>
      <c r="DO179" s="364"/>
      <c r="DP179" s="364"/>
      <c r="DQ179" s="364"/>
      <c r="DR179" s="364"/>
      <c r="DS179" s="364"/>
      <c r="DT179" s="364"/>
      <c r="DU179" s="364"/>
      <c r="DV179" s="364"/>
      <c r="DW179" s="364"/>
      <c r="DX179" s="364"/>
      <c r="DY179" s="364"/>
      <c r="DZ179" s="364"/>
      <c r="EA179" s="364"/>
      <c r="EB179" s="364"/>
      <c r="EC179" s="364"/>
      <c r="ED179" s="364"/>
      <c r="EE179" s="364"/>
      <c r="EF179" s="364"/>
      <c r="EG179" s="364"/>
      <c r="EH179" s="364"/>
      <c r="EI179" s="364"/>
      <c r="EJ179" s="364"/>
      <c r="EK179" s="364"/>
      <c r="EL179" s="364"/>
      <c r="EM179" s="364"/>
      <c r="EN179" s="364"/>
      <c r="EO179" s="364"/>
      <c r="EP179" s="364"/>
      <c r="EQ179" s="364"/>
      <c r="ER179" s="364"/>
      <c r="ES179" s="364"/>
      <c r="ET179" s="364"/>
      <c r="EU179" s="364"/>
      <c r="EV179" s="364"/>
      <c r="EW179" s="364"/>
      <c r="EX179" s="364"/>
      <c r="EY179" s="364"/>
      <c r="EZ179" s="364"/>
      <c r="FA179" s="364"/>
      <c r="FB179" s="364"/>
      <c r="FC179" s="364"/>
      <c r="FD179" s="364"/>
      <c r="FE179" s="364"/>
      <c r="FF179" s="364"/>
      <c r="FG179" s="364"/>
      <c r="FH179" s="364"/>
      <c r="FI179" s="364"/>
      <c r="FJ179" s="364"/>
      <c r="FK179" s="364"/>
      <c r="FL179" s="364"/>
      <c r="FM179" s="364"/>
      <c r="FN179" s="364"/>
      <c r="FO179" s="364"/>
      <c r="FP179" s="364"/>
      <c r="FQ179" s="364"/>
      <c r="FR179" s="364"/>
      <c r="FS179" s="364"/>
      <c r="FT179" s="364"/>
      <c r="FU179" s="364"/>
      <c r="FV179" s="364"/>
      <c r="FW179" s="364"/>
      <c r="FX179" s="364"/>
      <c r="FY179" s="364"/>
      <c r="FZ179" s="364"/>
      <c r="GA179" s="364"/>
      <c r="GB179" s="364"/>
      <c r="GC179" s="364"/>
      <c r="GD179" s="364"/>
      <c r="GE179" s="364"/>
      <c r="GF179" s="364"/>
      <c r="GG179" s="364"/>
      <c r="GH179" s="364"/>
      <c r="GI179" s="364"/>
      <c r="GJ179" s="364"/>
      <c r="GK179" s="364"/>
      <c r="GL179" s="364"/>
      <c r="GM179" s="364"/>
      <c r="GN179" s="364"/>
      <c r="GO179" s="364"/>
      <c r="GP179" s="364"/>
      <c r="GQ179" s="364"/>
      <c r="GR179" s="364"/>
      <c r="GS179" s="364"/>
      <c r="GT179" s="364"/>
      <c r="GU179" s="364"/>
      <c r="GV179" s="364"/>
      <c r="GW179" s="364"/>
      <c r="GX179" s="364"/>
      <c r="GY179" s="364"/>
      <c r="GZ179" s="364"/>
      <c r="HA179" s="364"/>
      <c r="HB179" s="364"/>
      <c r="HC179" s="364"/>
      <c r="HD179" s="364"/>
      <c r="HE179" s="364"/>
      <c r="HF179" s="364"/>
      <c r="HG179" s="364"/>
      <c r="HH179" s="364"/>
      <c r="HI179" s="364"/>
      <c r="HJ179" s="364"/>
      <c r="HK179" s="364"/>
      <c r="HL179" s="364"/>
      <c r="HM179" s="364"/>
      <c r="HN179" s="364"/>
      <c r="HO179" s="364"/>
      <c r="HP179" s="364"/>
      <c r="HQ179" s="364"/>
      <c r="HR179" s="364"/>
      <c r="HS179" s="364"/>
      <c r="HT179" s="364"/>
      <c r="HU179" s="364"/>
      <c r="HV179" s="364"/>
      <c r="HW179" s="364"/>
      <c r="HX179" s="364"/>
      <c r="HY179" s="364"/>
      <c r="HZ179" s="364"/>
      <c r="IA179" s="364"/>
      <c r="IB179" s="364"/>
      <c r="IC179" s="364"/>
      <c r="ID179" s="364"/>
      <c r="IE179" s="364"/>
      <c r="IF179" s="364"/>
      <c r="IG179" s="364"/>
      <c r="IH179" s="364"/>
      <c r="II179" s="364"/>
      <c r="IJ179" s="364"/>
      <c r="IK179" s="364"/>
      <c r="IL179" s="364"/>
      <c r="IM179" s="364"/>
      <c r="IN179" s="364"/>
      <c r="IO179" s="364"/>
      <c r="IP179" s="364"/>
      <c r="IQ179" s="364"/>
      <c r="IR179" s="364"/>
      <c r="IS179" s="364"/>
      <c r="IT179" s="364"/>
      <c r="IU179" s="364"/>
      <c r="IV179" s="364"/>
      <c r="IW179" s="364"/>
      <c r="IX179" s="364"/>
      <c r="IY179" s="364"/>
      <c r="IZ179" s="364"/>
      <c r="JA179" s="364"/>
      <c r="JB179" s="364"/>
      <c r="JC179" s="364"/>
      <c r="JD179" s="364"/>
      <c r="JE179" s="364"/>
      <c r="JF179" s="364"/>
      <c r="JG179" s="364"/>
      <c r="JH179" s="364"/>
      <c r="JI179" s="364"/>
      <c r="JJ179" s="364"/>
      <c r="JK179" s="364"/>
      <c r="JL179" s="364"/>
      <c r="JM179" s="364"/>
      <c r="JN179" s="364"/>
      <c r="JO179" s="364"/>
      <c r="JP179" s="364"/>
      <c r="JQ179" s="364"/>
      <c r="JR179" s="364"/>
      <c r="JS179" s="364"/>
      <c r="JT179" s="364"/>
      <c r="JU179" s="364"/>
      <c r="JV179" s="364"/>
      <c r="JW179" s="364"/>
      <c r="JX179" s="364"/>
      <c r="JY179" s="364"/>
      <c r="JZ179" s="364"/>
      <c r="KA179" s="364"/>
      <c r="KB179" s="364"/>
      <c r="KC179" s="364"/>
      <c r="KD179" s="364"/>
      <c r="KE179" s="364"/>
      <c r="KF179" s="364"/>
      <c r="KG179" s="364"/>
      <c r="KH179" s="364"/>
      <c r="KI179" s="364"/>
      <c r="KJ179" s="364"/>
      <c r="KK179" s="364"/>
      <c r="KL179" s="364"/>
      <c r="KM179" s="364"/>
      <c r="KN179" s="364"/>
      <c r="KO179" s="364"/>
      <c r="KP179" s="364"/>
      <c r="KQ179" s="364"/>
      <c r="KR179" s="364"/>
      <c r="KS179" s="364"/>
      <c r="KT179" s="364"/>
      <c r="KU179" s="364"/>
      <c r="KV179" s="364"/>
      <c r="KW179" s="364"/>
      <c r="KX179" s="364"/>
      <c r="KY179" s="364"/>
      <c r="KZ179" s="364"/>
      <c r="LA179" s="364"/>
      <c r="LB179" s="364"/>
      <c r="LC179" s="364"/>
      <c r="LD179" s="364"/>
      <c r="LE179" s="364"/>
      <c r="LF179" s="364"/>
      <c r="LG179" s="364"/>
      <c r="LH179" s="364"/>
      <c r="LI179" s="364"/>
      <c r="LJ179" s="364"/>
      <c r="LK179" s="364"/>
      <c r="LL179" s="364"/>
      <c r="LM179" s="364"/>
      <c r="LN179" s="364"/>
      <c r="LO179" s="364"/>
      <c r="LP179" s="364"/>
      <c r="LQ179" s="364"/>
      <c r="LR179" s="364"/>
      <c r="LS179" s="364"/>
      <c r="LT179" s="364"/>
      <c r="LU179" s="364"/>
      <c r="LV179" s="364"/>
      <c r="LW179" s="364"/>
      <c r="LX179" s="364"/>
      <c r="LY179" s="364"/>
      <c r="LZ179" s="364"/>
      <c r="MA179" s="364"/>
      <c r="MB179" s="364"/>
      <c r="MC179" s="364"/>
      <c r="MD179" s="364"/>
      <c r="ME179" s="364"/>
      <c r="MF179" s="364"/>
      <c r="MG179" s="364"/>
      <c r="MH179" s="364"/>
      <c r="MI179" s="364"/>
      <c r="MJ179" s="364"/>
      <c r="MK179" s="364"/>
      <c r="ML179" s="364"/>
      <c r="MM179" s="364"/>
      <c r="MN179" s="364"/>
      <c r="MO179" s="364"/>
      <c r="MP179" s="364"/>
      <c r="MQ179" s="364"/>
      <c r="MR179" s="364"/>
      <c r="MS179" s="364"/>
      <c r="MT179" s="364"/>
      <c r="MU179" s="364"/>
      <c r="MV179" s="364"/>
      <c r="MW179" s="364"/>
      <c r="MX179" s="364"/>
      <c r="MY179" s="364"/>
      <c r="MZ179" s="364"/>
      <c r="NA179" s="364"/>
      <c r="NB179" s="364"/>
      <c r="NC179" s="364"/>
      <c r="ND179" s="364"/>
      <c r="NE179" s="364"/>
      <c r="NF179" s="364"/>
      <c r="NG179" s="364"/>
      <c r="NH179" s="364"/>
      <c r="NI179" s="364"/>
      <c r="NJ179" s="364"/>
      <c r="NK179" s="364"/>
      <c r="NL179" s="364"/>
      <c r="NM179" s="364"/>
      <c r="NN179" s="364"/>
      <c r="NO179" s="364"/>
      <c r="NP179" s="364"/>
      <c r="NQ179" s="364"/>
      <c r="NR179" s="364"/>
      <c r="NS179" s="364"/>
      <c r="NT179" s="364"/>
      <c r="NU179" s="364"/>
      <c r="NV179" s="364"/>
      <c r="NW179" s="364"/>
      <c r="NX179" s="364"/>
      <c r="NY179" s="364"/>
      <c r="NZ179" s="364"/>
      <c r="OA179" s="364"/>
      <c r="OB179" s="364"/>
      <c r="OC179" s="364"/>
      <c r="OD179" s="364"/>
      <c r="OE179" s="364"/>
      <c r="OF179" s="364"/>
      <c r="OG179" s="364"/>
      <c r="OH179" s="364"/>
      <c r="OI179" s="364"/>
      <c r="OJ179" s="364"/>
      <c r="OK179" s="364"/>
      <c r="OL179" s="364"/>
      <c r="OM179" s="364"/>
      <c r="ON179" s="364"/>
      <c r="OO179" s="364"/>
      <c r="OP179" s="364"/>
      <c r="OQ179" s="364"/>
      <c r="OR179" s="364"/>
      <c r="OS179" s="364"/>
      <c r="OT179" s="364"/>
      <c r="OU179" s="364"/>
      <c r="OV179" s="364"/>
      <c r="OW179" s="364"/>
      <c r="OX179" s="364"/>
      <c r="OY179" s="364"/>
      <c r="OZ179" s="364"/>
      <c r="PA179" s="364"/>
      <c r="PB179" s="364"/>
      <c r="PC179" s="364"/>
      <c r="PD179" s="364"/>
      <c r="PE179" s="364"/>
      <c r="PF179" s="364"/>
      <c r="PG179" s="364"/>
      <c r="PH179" s="364"/>
      <c r="PI179" s="364"/>
      <c r="PJ179" s="364"/>
      <c r="PK179" s="364"/>
      <c r="PL179" s="364"/>
      <c r="PM179" s="364"/>
    </row>
    <row r="180" spans="1:429" ht="15">
      <c r="A180" s="365" t="s">
        <v>747</v>
      </c>
      <c r="B180" s="364">
        <f t="shared" si="195"/>
        <v>0</v>
      </c>
      <c r="C180" s="364">
        <f t="shared" si="196"/>
        <v>0</v>
      </c>
      <c r="D180" s="364">
        <f t="shared" si="197"/>
        <v>0</v>
      </c>
      <c r="E180" s="364">
        <f t="shared" si="198"/>
        <v>0</v>
      </c>
      <c r="F180" s="364">
        <f t="shared" si="199"/>
        <v>0</v>
      </c>
      <c r="G180" s="364">
        <f t="shared" si="200"/>
        <v>0</v>
      </c>
      <c r="H180" s="364">
        <f t="shared" si="201"/>
        <v>0</v>
      </c>
      <c r="I180" s="364">
        <f t="shared" si="202"/>
        <v>0</v>
      </c>
      <c r="J180" s="364">
        <f t="shared" si="203"/>
        <v>0</v>
      </c>
      <c r="K180" s="364">
        <f t="shared" si="204"/>
        <v>0</v>
      </c>
      <c r="L180" s="364">
        <f t="shared" si="205"/>
        <v>0</v>
      </c>
      <c r="M180" s="364">
        <f t="shared" si="206"/>
        <v>0</v>
      </c>
      <c r="N180" s="364">
        <f t="shared" si="207"/>
        <v>0</v>
      </c>
      <c r="O180" s="364">
        <f t="shared" si="208"/>
        <v>0</v>
      </c>
      <c r="P180" s="364">
        <f t="shared" si="209"/>
        <v>0</v>
      </c>
      <c r="Q180" s="364">
        <f t="shared" si="210"/>
        <v>0</v>
      </c>
      <c r="R180" s="364">
        <f t="shared" si="211"/>
        <v>0</v>
      </c>
      <c r="S180" s="364">
        <f t="shared" si="212"/>
        <v>0</v>
      </c>
      <c r="T180" s="364">
        <f t="shared" si="213"/>
        <v>0</v>
      </c>
      <c r="U180" s="364">
        <f t="shared" si="214"/>
        <v>0</v>
      </c>
      <c r="V180" s="364">
        <f t="shared" si="215"/>
        <v>3.0599999999999998E-5</v>
      </c>
      <c r="W180" s="364">
        <f t="shared" si="216"/>
        <v>2.3099999999999999E-5</v>
      </c>
      <c r="X180" s="364">
        <f t="shared" si="217"/>
        <v>0</v>
      </c>
      <c r="Y180" s="364">
        <f t="shared" si="218"/>
        <v>0</v>
      </c>
      <c r="Z180" s="364">
        <f t="shared" si="219"/>
        <v>0</v>
      </c>
      <c r="AA180" s="364">
        <f t="shared" si="220"/>
        <v>0</v>
      </c>
      <c r="AB180" s="364">
        <f t="shared" si="221"/>
        <v>0</v>
      </c>
      <c r="AC180" s="364">
        <f t="shared" si="222"/>
        <v>0</v>
      </c>
      <c r="AD180" s="364">
        <f t="shared" si="223"/>
        <v>0</v>
      </c>
      <c r="AE180" s="364">
        <f t="shared" si="224"/>
        <v>0</v>
      </c>
      <c r="AF180" s="364">
        <f t="shared" si="225"/>
        <v>0</v>
      </c>
      <c r="AG180" s="364"/>
      <c r="AH180" s="364"/>
      <c r="AI180" s="364"/>
      <c r="AJ180" s="364"/>
      <c r="AK180" s="364"/>
      <c r="AL180" s="364"/>
      <c r="AM180" s="364"/>
      <c r="AN180" s="364"/>
      <c r="AO180" s="364"/>
      <c r="AP180" s="364"/>
      <c r="AQ180" s="364"/>
      <c r="AR180" s="364"/>
      <c r="AS180" s="364"/>
      <c r="AT180" s="364"/>
      <c r="AU180" s="364"/>
      <c r="AV180" s="364"/>
      <c r="AW180" s="364"/>
      <c r="AX180" s="364"/>
      <c r="AY180" s="364"/>
      <c r="AZ180" s="364"/>
      <c r="BA180" s="364"/>
      <c r="BB180" s="364"/>
      <c r="BC180" s="364"/>
      <c r="BD180" s="364"/>
      <c r="BE180" s="364"/>
      <c r="BF180" s="364"/>
      <c r="BG180" s="364"/>
      <c r="BH180" s="364"/>
      <c r="BI180" s="364"/>
      <c r="BJ180" s="364"/>
      <c r="BK180" s="364"/>
      <c r="BL180" s="364"/>
      <c r="BM180" s="364"/>
      <c r="BN180" s="364"/>
      <c r="BO180" s="364"/>
      <c r="BP180" s="364"/>
      <c r="BQ180" s="364"/>
      <c r="BR180" s="364"/>
      <c r="BS180" s="364"/>
      <c r="BT180" s="364"/>
      <c r="BU180" s="364"/>
      <c r="BV180" s="364"/>
      <c r="BW180" s="364"/>
      <c r="BX180" s="364"/>
      <c r="BY180" s="364"/>
      <c r="BZ180" s="364"/>
      <c r="CA180" s="364"/>
      <c r="CB180" s="364"/>
      <c r="CC180" s="364"/>
      <c r="CD180" s="364"/>
      <c r="CE180" s="364"/>
      <c r="CF180" s="364"/>
      <c r="CG180" s="364"/>
      <c r="CH180" s="364"/>
      <c r="CI180" s="364"/>
      <c r="CJ180" s="364"/>
      <c r="CK180" s="364"/>
      <c r="CL180" s="364"/>
      <c r="CM180" s="364"/>
      <c r="CN180" s="364"/>
      <c r="CO180" s="364"/>
      <c r="CP180" s="364"/>
      <c r="CQ180" s="364"/>
      <c r="CR180" s="364"/>
      <c r="CS180" s="364"/>
      <c r="CT180" s="364"/>
      <c r="CU180" s="364"/>
      <c r="CV180" s="364"/>
      <c r="CW180" s="364"/>
      <c r="CX180" s="364"/>
      <c r="CY180" s="364"/>
      <c r="CZ180" s="364"/>
      <c r="DA180" s="364"/>
      <c r="DB180" s="364"/>
      <c r="DC180" s="364"/>
      <c r="DD180" s="364"/>
      <c r="DE180" s="364"/>
      <c r="DF180" s="364"/>
      <c r="DG180" s="364"/>
      <c r="DH180" s="364"/>
      <c r="DI180" s="364"/>
      <c r="DJ180" s="364"/>
      <c r="DK180" s="364"/>
      <c r="DL180" s="364"/>
      <c r="DM180" s="364"/>
      <c r="DN180" s="364"/>
      <c r="DO180" s="364"/>
      <c r="DP180" s="364"/>
      <c r="DQ180" s="364"/>
      <c r="DR180" s="364"/>
      <c r="DS180" s="364"/>
      <c r="DT180" s="364"/>
      <c r="DU180" s="364"/>
      <c r="DV180" s="364"/>
      <c r="DW180" s="364"/>
      <c r="DX180" s="364"/>
      <c r="DY180" s="364"/>
      <c r="DZ180" s="364"/>
      <c r="EA180" s="364"/>
      <c r="EB180" s="364"/>
      <c r="EC180" s="364"/>
      <c r="ED180" s="364"/>
      <c r="EE180" s="364"/>
      <c r="EF180" s="364"/>
      <c r="EG180" s="364"/>
      <c r="EH180" s="364"/>
      <c r="EI180" s="364"/>
      <c r="EJ180" s="364"/>
      <c r="EK180" s="364"/>
      <c r="EL180" s="364"/>
      <c r="EM180" s="364"/>
      <c r="EN180" s="364"/>
      <c r="EO180" s="364"/>
      <c r="EP180" s="364"/>
      <c r="EQ180" s="364"/>
      <c r="ER180" s="364"/>
      <c r="ES180" s="364"/>
      <c r="ET180" s="364"/>
      <c r="EU180" s="364"/>
      <c r="EV180" s="364"/>
      <c r="EW180" s="364"/>
      <c r="EX180" s="364"/>
      <c r="EY180" s="364"/>
      <c r="EZ180" s="364"/>
      <c r="FA180" s="364"/>
      <c r="FB180" s="364"/>
      <c r="FC180" s="364"/>
      <c r="FD180" s="364"/>
      <c r="FE180" s="364"/>
      <c r="FF180" s="364"/>
      <c r="FG180" s="364"/>
      <c r="FH180" s="364"/>
      <c r="FI180" s="364"/>
      <c r="FJ180" s="364"/>
      <c r="FK180" s="364"/>
      <c r="FL180" s="364"/>
      <c r="FM180" s="364"/>
      <c r="FN180" s="364"/>
      <c r="FO180" s="364"/>
      <c r="FP180" s="364"/>
      <c r="FQ180" s="364"/>
      <c r="FR180" s="364"/>
      <c r="FS180" s="364"/>
      <c r="FT180" s="364"/>
      <c r="FU180" s="364"/>
      <c r="FV180" s="364"/>
      <c r="FW180" s="364"/>
      <c r="FX180" s="364"/>
      <c r="FY180" s="364"/>
      <c r="FZ180" s="364"/>
      <c r="GA180" s="364"/>
      <c r="GB180" s="364"/>
      <c r="GC180" s="364"/>
      <c r="GD180" s="364"/>
      <c r="GE180" s="364"/>
      <c r="GF180" s="364"/>
      <c r="GG180" s="364"/>
      <c r="GH180" s="364"/>
      <c r="GI180" s="364"/>
      <c r="GJ180" s="364"/>
      <c r="GK180" s="364"/>
      <c r="GL180" s="364"/>
      <c r="GM180" s="364"/>
      <c r="GN180" s="364"/>
      <c r="GO180" s="364"/>
      <c r="GP180" s="364"/>
      <c r="GQ180" s="364"/>
      <c r="GR180" s="364"/>
      <c r="GS180" s="364"/>
      <c r="GT180" s="364"/>
      <c r="GU180" s="364"/>
      <c r="GV180" s="364"/>
      <c r="GW180" s="364"/>
      <c r="GX180" s="364"/>
      <c r="GY180" s="364"/>
      <c r="GZ180" s="364"/>
      <c r="HA180" s="364"/>
      <c r="HB180" s="364"/>
      <c r="HC180" s="364"/>
      <c r="HD180" s="364"/>
      <c r="HE180" s="364"/>
      <c r="HF180" s="364"/>
      <c r="HG180" s="364"/>
      <c r="HH180" s="364"/>
      <c r="HI180" s="364"/>
      <c r="HJ180" s="364"/>
      <c r="HK180" s="364"/>
      <c r="HL180" s="364"/>
      <c r="HM180" s="364"/>
      <c r="HN180" s="364"/>
      <c r="HO180" s="364"/>
      <c r="HP180" s="364"/>
      <c r="HQ180" s="364"/>
      <c r="HR180" s="364"/>
      <c r="HS180" s="364"/>
      <c r="HT180" s="364"/>
      <c r="HU180" s="364"/>
      <c r="HV180" s="364"/>
      <c r="HW180" s="364"/>
      <c r="HX180" s="364"/>
      <c r="HY180" s="364"/>
      <c r="HZ180" s="364"/>
      <c r="IA180" s="364"/>
      <c r="IB180" s="364"/>
      <c r="IC180" s="364"/>
      <c r="ID180" s="364"/>
      <c r="IE180" s="364"/>
      <c r="IF180" s="364"/>
      <c r="IG180" s="364"/>
      <c r="IH180" s="364"/>
      <c r="II180" s="364"/>
      <c r="IJ180" s="364"/>
      <c r="IK180" s="364"/>
      <c r="IL180" s="364"/>
      <c r="IM180" s="364"/>
      <c r="IN180" s="364"/>
      <c r="IO180" s="364"/>
      <c r="IP180" s="364"/>
      <c r="IQ180" s="364"/>
      <c r="IR180" s="364"/>
      <c r="IS180" s="364"/>
      <c r="IT180" s="364"/>
      <c r="IU180" s="364"/>
      <c r="IV180" s="364"/>
      <c r="IW180" s="364"/>
      <c r="IX180" s="364"/>
      <c r="IY180" s="364"/>
      <c r="IZ180" s="364"/>
      <c r="JA180" s="364"/>
      <c r="JB180" s="364"/>
      <c r="JC180" s="364"/>
      <c r="JD180" s="364"/>
      <c r="JE180" s="364"/>
      <c r="JF180" s="364"/>
      <c r="JG180" s="364"/>
      <c r="JH180" s="364"/>
      <c r="JI180" s="364"/>
      <c r="JJ180" s="364"/>
      <c r="JK180" s="364"/>
      <c r="JL180" s="364"/>
      <c r="JM180" s="364"/>
      <c r="JN180" s="364"/>
      <c r="JO180" s="364"/>
      <c r="JP180" s="364"/>
      <c r="JQ180" s="364"/>
      <c r="JR180" s="364"/>
      <c r="JS180" s="364"/>
      <c r="JT180" s="364"/>
      <c r="JU180" s="364"/>
      <c r="JV180" s="364"/>
      <c r="JW180" s="364"/>
      <c r="JX180" s="364"/>
      <c r="JY180" s="364">
        <v>3.0599999999999999E-2</v>
      </c>
      <c r="JZ180" s="364"/>
      <c r="KA180" s="364"/>
      <c r="KB180" s="364"/>
      <c r="KC180" s="364"/>
      <c r="KD180" s="364"/>
      <c r="KE180" s="364"/>
      <c r="KF180" s="364"/>
      <c r="KG180" s="364"/>
      <c r="KH180" s="364"/>
      <c r="KI180" s="364"/>
      <c r="KJ180" s="364">
        <v>2.3099999999999999E-2</v>
      </c>
      <c r="KK180" s="364"/>
      <c r="KL180" s="364"/>
      <c r="KM180" s="364"/>
      <c r="KN180" s="364"/>
      <c r="KO180" s="364"/>
      <c r="KP180" s="364"/>
      <c r="KQ180" s="364"/>
      <c r="KR180" s="364"/>
      <c r="KS180" s="364"/>
      <c r="KT180" s="364"/>
      <c r="KU180" s="364"/>
      <c r="KV180" s="364"/>
      <c r="KW180" s="364"/>
      <c r="KX180" s="364"/>
      <c r="KY180" s="364"/>
      <c r="KZ180" s="364"/>
      <c r="LA180" s="364"/>
      <c r="LB180" s="364"/>
      <c r="LC180" s="364"/>
      <c r="LD180" s="364"/>
      <c r="LE180" s="364"/>
      <c r="LF180" s="364"/>
      <c r="LG180" s="364"/>
      <c r="LH180" s="364"/>
      <c r="LI180" s="364"/>
      <c r="LJ180" s="364"/>
      <c r="LK180" s="364"/>
      <c r="LL180" s="364"/>
      <c r="LM180" s="364"/>
      <c r="LN180" s="364"/>
      <c r="LO180" s="364"/>
      <c r="LP180" s="364"/>
      <c r="LQ180" s="364"/>
      <c r="LR180" s="364"/>
      <c r="LS180" s="364"/>
      <c r="LT180" s="364"/>
      <c r="LU180" s="364"/>
      <c r="LV180" s="364"/>
      <c r="LW180" s="364"/>
      <c r="LX180" s="364"/>
      <c r="LY180" s="364"/>
      <c r="LZ180" s="364"/>
      <c r="MA180" s="364"/>
      <c r="MB180" s="364"/>
      <c r="MC180" s="364"/>
      <c r="MD180" s="364"/>
      <c r="ME180" s="364"/>
      <c r="MF180" s="364"/>
      <c r="MG180" s="364"/>
      <c r="MH180" s="364"/>
      <c r="MI180" s="364"/>
      <c r="MJ180" s="364"/>
      <c r="MK180" s="364"/>
      <c r="ML180" s="364"/>
      <c r="MM180" s="364"/>
      <c r="MN180" s="364"/>
      <c r="MO180" s="364"/>
      <c r="MP180" s="364"/>
      <c r="MQ180" s="364"/>
      <c r="MR180" s="364"/>
      <c r="MS180" s="364"/>
      <c r="MT180" s="364"/>
      <c r="MU180" s="364"/>
      <c r="MV180" s="364"/>
      <c r="MW180" s="364"/>
      <c r="MX180" s="364"/>
      <c r="MY180" s="364"/>
      <c r="MZ180" s="364"/>
      <c r="NA180" s="364"/>
      <c r="NB180" s="364"/>
      <c r="NC180" s="364"/>
      <c r="ND180" s="364"/>
      <c r="NE180" s="364"/>
      <c r="NF180" s="364"/>
      <c r="NG180" s="364"/>
      <c r="NH180" s="364"/>
      <c r="NI180" s="364"/>
      <c r="NJ180" s="364"/>
      <c r="NK180" s="364"/>
      <c r="NL180" s="364"/>
      <c r="NM180" s="364"/>
      <c r="NN180" s="364"/>
      <c r="NO180" s="364"/>
      <c r="NP180" s="364"/>
      <c r="NQ180" s="364"/>
      <c r="NR180" s="364"/>
      <c r="NS180" s="364"/>
      <c r="NT180" s="364"/>
      <c r="NU180" s="364"/>
      <c r="NV180" s="364"/>
      <c r="NW180" s="364"/>
      <c r="NX180" s="364"/>
      <c r="NY180" s="364"/>
      <c r="NZ180" s="364"/>
      <c r="OA180" s="364"/>
      <c r="OB180" s="364"/>
      <c r="OC180" s="364"/>
      <c r="OD180" s="364"/>
      <c r="OE180" s="364"/>
      <c r="OF180" s="364"/>
      <c r="OG180" s="364"/>
      <c r="OH180" s="364"/>
      <c r="OI180" s="364"/>
      <c r="OJ180" s="364"/>
      <c r="OK180" s="364"/>
      <c r="OL180" s="364"/>
      <c r="OM180" s="364"/>
      <c r="ON180" s="364"/>
      <c r="OO180" s="364"/>
      <c r="OP180" s="364"/>
      <c r="OQ180" s="364"/>
      <c r="OR180" s="364"/>
      <c r="OS180" s="364"/>
      <c r="OT180" s="364"/>
      <c r="OU180" s="364"/>
      <c r="OV180" s="364"/>
      <c r="OW180" s="364"/>
      <c r="OX180" s="364"/>
      <c r="OY180" s="364"/>
      <c r="OZ180" s="364"/>
      <c r="PA180" s="364"/>
      <c r="PB180" s="364"/>
      <c r="PC180" s="364"/>
      <c r="PD180" s="364"/>
      <c r="PE180" s="364"/>
      <c r="PF180" s="364"/>
      <c r="PG180" s="364"/>
      <c r="PH180" s="364"/>
      <c r="PI180" s="364"/>
      <c r="PJ180" s="364"/>
      <c r="PK180" s="364"/>
      <c r="PL180" s="364"/>
      <c r="PM180" s="364"/>
    </row>
    <row r="181" spans="1:429" ht="15">
      <c r="A181" s="363" t="s">
        <v>748</v>
      </c>
      <c r="B181" s="364">
        <f t="shared" si="195"/>
        <v>0</v>
      </c>
      <c r="C181" s="364">
        <f t="shared" si="196"/>
        <v>0</v>
      </c>
      <c r="D181" s="364">
        <f t="shared" si="197"/>
        <v>0</v>
      </c>
      <c r="E181" s="364">
        <f t="shared" si="198"/>
        <v>0</v>
      </c>
      <c r="F181" s="364">
        <f t="shared" si="199"/>
        <v>0</v>
      </c>
      <c r="G181" s="364">
        <f t="shared" si="200"/>
        <v>0</v>
      </c>
      <c r="H181" s="364">
        <f t="shared" si="201"/>
        <v>0</v>
      </c>
      <c r="I181" s="364">
        <f t="shared" si="202"/>
        <v>0</v>
      </c>
      <c r="J181" s="364">
        <f t="shared" si="203"/>
        <v>0</v>
      </c>
      <c r="K181" s="364">
        <f t="shared" si="204"/>
        <v>0</v>
      </c>
      <c r="L181" s="364">
        <f t="shared" si="205"/>
        <v>0</v>
      </c>
      <c r="M181" s="364">
        <f t="shared" si="206"/>
        <v>0</v>
      </c>
      <c r="N181" s="364">
        <f t="shared" si="207"/>
        <v>0</v>
      </c>
      <c r="O181" s="364">
        <f t="shared" si="208"/>
        <v>0</v>
      </c>
      <c r="P181" s="364">
        <f t="shared" si="209"/>
        <v>0</v>
      </c>
      <c r="Q181" s="364">
        <f t="shared" si="210"/>
        <v>0</v>
      </c>
      <c r="R181" s="364">
        <f t="shared" si="211"/>
        <v>0</v>
      </c>
      <c r="S181" s="364">
        <f t="shared" si="212"/>
        <v>0</v>
      </c>
      <c r="T181" s="364">
        <f t="shared" si="213"/>
        <v>0</v>
      </c>
      <c r="U181" s="364">
        <f t="shared" si="214"/>
        <v>0</v>
      </c>
      <c r="V181" s="364">
        <f t="shared" si="215"/>
        <v>0</v>
      </c>
      <c r="W181" s="364">
        <f t="shared" si="216"/>
        <v>0</v>
      </c>
      <c r="X181" s="364">
        <f t="shared" si="217"/>
        <v>0</v>
      </c>
      <c r="Y181" s="364">
        <f t="shared" si="218"/>
        <v>0</v>
      </c>
      <c r="Z181" s="364">
        <f t="shared" si="219"/>
        <v>0</v>
      </c>
      <c r="AA181" s="364">
        <f t="shared" si="220"/>
        <v>0</v>
      </c>
      <c r="AB181" s="364">
        <f t="shared" si="221"/>
        <v>0</v>
      </c>
      <c r="AC181" s="364">
        <f t="shared" si="222"/>
        <v>0</v>
      </c>
      <c r="AD181" s="364">
        <f t="shared" si="223"/>
        <v>0</v>
      </c>
      <c r="AE181" s="364">
        <f t="shared" si="224"/>
        <v>0</v>
      </c>
      <c r="AF181" s="364">
        <f t="shared" si="225"/>
        <v>0</v>
      </c>
      <c r="AG181" s="364"/>
      <c r="AH181" s="364"/>
      <c r="AI181" s="364"/>
      <c r="AJ181" s="364"/>
      <c r="AK181" s="364"/>
      <c r="AL181" s="364"/>
      <c r="AM181" s="364"/>
      <c r="AN181" s="364"/>
      <c r="AO181" s="364"/>
      <c r="AP181" s="364"/>
      <c r="AQ181" s="364"/>
      <c r="AR181" s="364"/>
      <c r="AS181" s="364"/>
      <c r="AT181" s="364"/>
      <c r="AU181" s="364"/>
      <c r="AV181" s="364"/>
      <c r="AW181" s="364"/>
      <c r="AX181" s="364"/>
      <c r="AY181" s="364"/>
      <c r="AZ181" s="364"/>
      <c r="BA181" s="364"/>
      <c r="BB181" s="364"/>
      <c r="BC181" s="364"/>
      <c r="BD181" s="364"/>
      <c r="BE181" s="364"/>
      <c r="BF181" s="364"/>
      <c r="BG181" s="364"/>
      <c r="BH181" s="364"/>
      <c r="BI181" s="364"/>
      <c r="BJ181" s="364"/>
      <c r="BK181" s="364"/>
      <c r="BL181" s="364"/>
      <c r="BM181" s="364"/>
      <c r="BN181" s="364"/>
      <c r="BO181" s="364"/>
      <c r="BP181" s="364"/>
      <c r="BQ181" s="364"/>
      <c r="BR181" s="364"/>
      <c r="BS181" s="364"/>
      <c r="BT181" s="364"/>
      <c r="BU181" s="364"/>
      <c r="BV181" s="364"/>
      <c r="BW181" s="364"/>
      <c r="BX181" s="364"/>
      <c r="BY181" s="364"/>
      <c r="BZ181" s="364"/>
      <c r="CA181" s="364"/>
      <c r="CB181" s="364"/>
      <c r="CC181" s="364"/>
      <c r="CD181" s="364"/>
      <c r="CE181" s="364"/>
      <c r="CF181" s="364"/>
      <c r="CG181" s="364"/>
      <c r="CH181" s="364"/>
      <c r="CI181" s="364"/>
      <c r="CJ181" s="364"/>
      <c r="CK181" s="364"/>
      <c r="CL181" s="364"/>
      <c r="CM181" s="364"/>
      <c r="CN181" s="364"/>
      <c r="CO181" s="364"/>
      <c r="CP181" s="364"/>
      <c r="CQ181" s="364"/>
      <c r="CR181" s="364"/>
      <c r="CS181" s="364"/>
      <c r="CT181" s="364"/>
      <c r="CU181" s="364"/>
      <c r="CV181" s="364"/>
      <c r="CW181" s="364"/>
      <c r="CX181" s="364"/>
      <c r="CY181" s="364"/>
      <c r="CZ181" s="364"/>
      <c r="DA181" s="364"/>
      <c r="DB181" s="364"/>
      <c r="DC181" s="364"/>
      <c r="DD181" s="364"/>
      <c r="DE181" s="364"/>
      <c r="DF181" s="364"/>
      <c r="DG181" s="364"/>
      <c r="DH181" s="364"/>
      <c r="DI181" s="364"/>
      <c r="DJ181" s="364"/>
      <c r="DK181" s="364"/>
      <c r="DL181" s="364"/>
      <c r="DM181" s="364"/>
      <c r="DN181" s="364"/>
      <c r="DO181" s="364"/>
      <c r="DP181" s="364"/>
      <c r="DQ181" s="364"/>
      <c r="DR181" s="364"/>
      <c r="DS181" s="364"/>
      <c r="DT181" s="364"/>
      <c r="DU181" s="364"/>
      <c r="DV181" s="364"/>
      <c r="DW181" s="364"/>
      <c r="DX181" s="364"/>
      <c r="DY181" s="364"/>
      <c r="DZ181" s="364"/>
      <c r="EA181" s="364"/>
      <c r="EB181" s="364"/>
      <c r="EC181" s="364"/>
      <c r="ED181" s="364"/>
      <c r="EE181" s="364"/>
      <c r="EF181" s="364"/>
      <c r="EG181" s="364"/>
      <c r="EH181" s="364"/>
      <c r="EI181" s="364"/>
      <c r="EJ181" s="364"/>
      <c r="EK181" s="364"/>
      <c r="EL181" s="364"/>
      <c r="EM181" s="364"/>
      <c r="EN181" s="364"/>
      <c r="EO181" s="364"/>
      <c r="EP181" s="364"/>
      <c r="EQ181" s="364"/>
      <c r="ER181" s="364"/>
      <c r="ES181" s="364"/>
      <c r="ET181" s="364"/>
      <c r="EU181" s="364"/>
      <c r="EV181" s="364"/>
      <c r="EW181" s="364"/>
      <c r="EX181" s="364"/>
      <c r="EY181" s="364"/>
      <c r="EZ181" s="364"/>
      <c r="FA181" s="364"/>
      <c r="FB181" s="364"/>
      <c r="FC181" s="364"/>
      <c r="FD181" s="364"/>
      <c r="FE181" s="364"/>
      <c r="FF181" s="364"/>
      <c r="FG181" s="364"/>
      <c r="FH181" s="364"/>
      <c r="FI181" s="364"/>
      <c r="FJ181" s="364"/>
      <c r="FK181" s="364"/>
      <c r="FL181" s="364"/>
      <c r="FM181" s="364"/>
      <c r="FN181" s="364"/>
      <c r="FO181" s="364"/>
      <c r="FP181" s="364"/>
      <c r="FQ181" s="364"/>
      <c r="FR181" s="364"/>
      <c r="FS181" s="364"/>
      <c r="FT181" s="364"/>
      <c r="FU181" s="364"/>
      <c r="FV181" s="364"/>
      <c r="FW181" s="364"/>
      <c r="FX181" s="364"/>
      <c r="FY181" s="364"/>
      <c r="FZ181" s="364"/>
      <c r="GA181" s="364"/>
      <c r="GB181" s="364"/>
      <c r="GC181" s="364"/>
      <c r="GD181" s="364"/>
      <c r="GE181" s="364"/>
      <c r="GF181" s="364"/>
      <c r="GG181" s="364"/>
      <c r="GH181" s="364"/>
      <c r="GI181" s="364"/>
      <c r="GJ181" s="364"/>
      <c r="GK181" s="364"/>
      <c r="GL181" s="364"/>
      <c r="GM181" s="364"/>
      <c r="GN181" s="364"/>
      <c r="GO181" s="364"/>
      <c r="GP181" s="364"/>
      <c r="GQ181" s="364"/>
      <c r="GR181" s="364"/>
      <c r="GS181" s="364"/>
      <c r="GT181" s="364"/>
      <c r="GU181" s="364"/>
      <c r="GV181" s="364"/>
      <c r="GW181" s="364"/>
      <c r="GX181" s="364"/>
      <c r="GY181" s="364"/>
      <c r="GZ181" s="364"/>
      <c r="HA181" s="364"/>
      <c r="HB181" s="364"/>
      <c r="HC181" s="364"/>
      <c r="HD181" s="364"/>
      <c r="HE181" s="364"/>
      <c r="HF181" s="364"/>
      <c r="HG181" s="364"/>
      <c r="HH181" s="364"/>
      <c r="HI181" s="364"/>
      <c r="HJ181" s="364"/>
      <c r="HK181" s="364"/>
      <c r="HL181" s="364"/>
      <c r="HM181" s="364"/>
      <c r="HN181" s="364"/>
      <c r="HO181" s="364"/>
      <c r="HP181" s="364"/>
      <c r="HQ181" s="364"/>
      <c r="HR181" s="364"/>
      <c r="HS181" s="364"/>
      <c r="HT181" s="364"/>
      <c r="HU181" s="364"/>
      <c r="HV181" s="364"/>
      <c r="HW181" s="364"/>
      <c r="HX181" s="364"/>
      <c r="HY181" s="364"/>
      <c r="HZ181" s="364"/>
      <c r="IA181" s="364"/>
      <c r="IB181" s="364"/>
      <c r="IC181" s="364"/>
      <c r="ID181" s="364"/>
      <c r="IE181" s="364"/>
      <c r="IF181" s="364"/>
      <c r="IG181" s="364"/>
      <c r="IH181" s="364"/>
      <c r="II181" s="364"/>
      <c r="IJ181" s="364"/>
      <c r="IK181" s="364"/>
      <c r="IL181" s="364"/>
      <c r="IM181" s="364"/>
      <c r="IN181" s="364"/>
      <c r="IO181" s="364"/>
      <c r="IP181" s="364"/>
      <c r="IQ181" s="364"/>
      <c r="IR181" s="364"/>
      <c r="IS181" s="364"/>
      <c r="IT181" s="364"/>
      <c r="IU181" s="364"/>
      <c r="IV181" s="364"/>
      <c r="IW181" s="364"/>
      <c r="IX181" s="364"/>
      <c r="IY181" s="364"/>
      <c r="IZ181" s="364"/>
      <c r="JA181" s="364"/>
      <c r="JB181" s="364"/>
      <c r="JC181" s="364"/>
      <c r="JD181" s="364"/>
      <c r="JE181" s="364"/>
      <c r="JF181" s="364"/>
      <c r="JG181" s="364"/>
      <c r="JH181" s="364"/>
      <c r="JI181" s="364"/>
      <c r="JJ181" s="364"/>
      <c r="JK181" s="364"/>
      <c r="JL181" s="364"/>
      <c r="JM181" s="364"/>
      <c r="JN181" s="364"/>
      <c r="JO181" s="364"/>
      <c r="JP181" s="364"/>
      <c r="JQ181" s="364"/>
      <c r="JR181" s="364"/>
      <c r="JS181" s="364"/>
      <c r="JT181" s="364"/>
      <c r="JU181" s="364"/>
      <c r="JV181" s="364"/>
      <c r="JW181" s="364"/>
      <c r="JX181" s="364"/>
      <c r="JY181" s="364"/>
      <c r="JZ181" s="364"/>
      <c r="KA181" s="364"/>
      <c r="KB181" s="364"/>
      <c r="KC181" s="364"/>
      <c r="KD181" s="364"/>
      <c r="KE181" s="364"/>
      <c r="KF181" s="364"/>
      <c r="KG181" s="364"/>
      <c r="KH181" s="364"/>
      <c r="KI181" s="364"/>
      <c r="KJ181" s="364"/>
      <c r="KK181" s="364"/>
      <c r="KL181" s="364"/>
      <c r="KM181" s="364"/>
      <c r="KN181" s="364"/>
      <c r="KO181" s="364"/>
      <c r="KP181" s="364"/>
      <c r="KQ181" s="364"/>
      <c r="KR181" s="364"/>
      <c r="KS181" s="364"/>
      <c r="KT181" s="364"/>
      <c r="KU181" s="364"/>
      <c r="KV181" s="364"/>
      <c r="KW181" s="364"/>
      <c r="KX181" s="364"/>
      <c r="KY181" s="364"/>
      <c r="KZ181" s="364"/>
      <c r="LA181" s="364"/>
      <c r="LB181" s="364"/>
      <c r="LC181" s="364"/>
      <c r="LD181" s="364"/>
      <c r="LE181" s="364"/>
      <c r="LF181" s="364"/>
      <c r="LG181" s="364"/>
      <c r="LH181" s="364"/>
      <c r="LI181" s="364"/>
      <c r="LJ181" s="364"/>
      <c r="LK181" s="364"/>
      <c r="LL181" s="364"/>
      <c r="LM181" s="364"/>
      <c r="LN181" s="364"/>
      <c r="LO181" s="364"/>
      <c r="LP181" s="364"/>
      <c r="LQ181" s="364"/>
      <c r="LR181" s="364"/>
      <c r="LS181" s="364"/>
      <c r="LT181" s="364"/>
      <c r="LU181" s="364"/>
      <c r="LV181" s="364"/>
      <c r="LW181" s="364"/>
      <c r="LX181" s="364"/>
      <c r="LY181" s="364"/>
      <c r="LZ181" s="364"/>
      <c r="MA181" s="364"/>
      <c r="MB181" s="364"/>
      <c r="MC181" s="364"/>
      <c r="MD181" s="364"/>
      <c r="ME181" s="364"/>
      <c r="MF181" s="364"/>
      <c r="MG181" s="364"/>
      <c r="MH181" s="364"/>
      <c r="MI181" s="364"/>
      <c r="MJ181" s="364"/>
      <c r="MK181" s="364"/>
      <c r="ML181" s="364"/>
      <c r="MM181" s="364"/>
      <c r="MN181" s="364"/>
      <c r="MO181" s="364"/>
      <c r="MP181" s="364"/>
      <c r="MQ181" s="364"/>
      <c r="MR181" s="364"/>
      <c r="MS181" s="364"/>
      <c r="MT181" s="364"/>
      <c r="MU181" s="364"/>
      <c r="MV181" s="364"/>
      <c r="MW181" s="364"/>
      <c r="MX181" s="364"/>
      <c r="MY181" s="364"/>
      <c r="MZ181" s="364"/>
      <c r="NA181" s="364"/>
      <c r="NB181" s="364"/>
      <c r="NC181" s="364"/>
      <c r="ND181" s="364"/>
      <c r="NE181" s="364"/>
      <c r="NF181" s="364"/>
      <c r="NG181" s="364"/>
      <c r="NH181" s="364"/>
      <c r="NI181" s="364"/>
      <c r="NJ181" s="364"/>
      <c r="NK181" s="364"/>
      <c r="NL181" s="364"/>
      <c r="NM181" s="364"/>
      <c r="NN181" s="364"/>
      <c r="NO181" s="364"/>
      <c r="NP181" s="364"/>
      <c r="NQ181" s="364"/>
      <c r="NR181" s="364"/>
      <c r="NS181" s="364"/>
      <c r="NT181" s="364"/>
      <c r="NU181" s="364"/>
      <c r="NV181" s="364"/>
      <c r="NW181" s="364"/>
      <c r="NX181" s="364"/>
      <c r="NY181" s="364"/>
      <c r="NZ181" s="364"/>
      <c r="OA181" s="364"/>
      <c r="OB181" s="364"/>
      <c r="OC181" s="364"/>
      <c r="OD181" s="364"/>
      <c r="OE181" s="364"/>
      <c r="OF181" s="364"/>
      <c r="OG181" s="364"/>
      <c r="OH181" s="364"/>
      <c r="OI181" s="364"/>
      <c r="OJ181" s="364"/>
      <c r="OK181" s="364"/>
      <c r="OL181" s="364"/>
      <c r="OM181" s="364"/>
      <c r="ON181" s="364"/>
      <c r="OO181" s="364"/>
      <c r="OP181" s="364"/>
      <c r="OQ181" s="364"/>
      <c r="OR181" s="364"/>
      <c r="OS181" s="364"/>
      <c r="OT181" s="364"/>
      <c r="OU181" s="364"/>
      <c r="OV181" s="364"/>
      <c r="OW181" s="364"/>
      <c r="OX181" s="364"/>
      <c r="OY181" s="364"/>
      <c r="OZ181" s="364"/>
      <c r="PA181" s="364"/>
      <c r="PB181" s="364"/>
      <c r="PC181" s="364"/>
      <c r="PD181" s="364"/>
      <c r="PE181" s="364"/>
      <c r="PF181" s="364"/>
      <c r="PG181" s="364"/>
      <c r="PH181" s="364"/>
      <c r="PI181" s="364"/>
      <c r="PJ181" s="364"/>
      <c r="PK181" s="364"/>
      <c r="PL181" s="364"/>
      <c r="PM181" s="364"/>
    </row>
    <row r="182" spans="1:429" ht="15">
      <c r="A182" s="363" t="s">
        <v>749</v>
      </c>
      <c r="B182" s="364">
        <f t="shared" si="195"/>
        <v>0</v>
      </c>
      <c r="C182" s="364">
        <f t="shared" si="196"/>
        <v>0</v>
      </c>
      <c r="D182" s="364">
        <f t="shared" si="197"/>
        <v>0</v>
      </c>
      <c r="E182" s="364">
        <f t="shared" si="198"/>
        <v>0</v>
      </c>
      <c r="F182" s="364">
        <f t="shared" si="199"/>
        <v>0</v>
      </c>
      <c r="G182" s="364">
        <f t="shared" si="200"/>
        <v>0</v>
      </c>
      <c r="H182" s="364">
        <f t="shared" si="201"/>
        <v>0</v>
      </c>
      <c r="I182" s="364">
        <f t="shared" si="202"/>
        <v>0</v>
      </c>
      <c r="J182" s="364">
        <f t="shared" si="203"/>
        <v>0</v>
      </c>
      <c r="K182" s="364">
        <f t="shared" si="204"/>
        <v>0</v>
      </c>
      <c r="L182" s="364">
        <f t="shared" si="205"/>
        <v>0</v>
      </c>
      <c r="M182" s="364">
        <f t="shared" si="206"/>
        <v>0</v>
      </c>
      <c r="N182" s="364">
        <f t="shared" si="207"/>
        <v>0</v>
      </c>
      <c r="O182" s="364">
        <f t="shared" si="208"/>
        <v>0</v>
      </c>
      <c r="P182" s="364">
        <f t="shared" si="209"/>
        <v>0</v>
      </c>
      <c r="Q182" s="364">
        <f t="shared" si="210"/>
        <v>0</v>
      </c>
      <c r="R182" s="364">
        <f t="shared" si="211"/>
        <v>0</v>
      </c>
      <c r="S182" s="364">
        <f t="shared" si="212"/>
        <v>0</v>
      </c>
      <c r="T182" s="364">
        <f t="shared" si="213"/>
        <v>0</v>
      </c>
      <c r="U182" s="364">
        <f t="shared" si="214"/>
        <v>0</v>
      </c>
      <c r="V182" s="364">
        <f t="shared" si="215"/>
        <v>0</v>
      </c>
      <c r="W182" s="364">
        <f t="shared" si="216"/>
        <v>2.6700000000000004E-4</v>
      </c>
      <c r="X182" s="364">
        <f t="shared" si="217"/>
        <v>0</v>
      </c>
      <c r="Y182" s="364">
        <f t="shared" si="218"/>
        <v>0</v>
      </c>
      <c r="Z182" s="364">
        <f t="shared" si="219"/>
        <v>0</v>
      </c>
      <c r="AA182" s="364">
        <f t="shared" si="220"/>
        <v>0</v>
      </c>
      <c r="AB182" s="364">
        <f t="shared" si="221"/>
        <v>0</v>
      </c>
      <c r="AC182" s="364">
        <f t="shared" si="222"/>
        <v>0</v>
      </c>
      <c r="AD182" s="364">
        <f t="shared" si="223"/>
        <v>0</v>
      </c>
      <c r="AE182" s="364">
        <f t="shared" si="224"/>
        <v>0</v>
      </c>
      <c r="AF182" s="364">
        <f t="shared" si="225"/>
        <v>0</v>
      </c>
      <c r="AG182" s="364"/>
      <c r="AH182" s="364"/>
      <c r="AI182" s="364"/>
      <c r="AJ182" s="364"/>
      <c r="AK182" s="364"/>
      <c r="AL182" s="364"/>
      <c r="AM182" s="364"/>
      <c r="AN182" s="364"/>
      <c r="AO182" s="364"/>
      <c r="AP182" s="364"/>
      <c r="AQ182" s="364"/>
      <c r="AR182" s="364"/>
      <c r="AS182" s="364"/>
      <c r="AT182" s="364"/>
      <c r="AU182" s="364"/>
      <c r="AV182" s="364"/>
      <c r="AW182" s="364"/>
      <c r="AX182" s="364"/>
      <c r="AY182" s="364"/>
      <c r="AZ182" s="364"/>
      <c r="BA182" s="364"/>
      <c r="BB182" s="364"/>
      <c r="BC182" s="364"/>
      <c r="BD182" s="364"/>
      <c r="BE182" s="364"/>
      <c r="BF182" s="364"/>
      <c r="BG182" s="364"/>
      <c r="BH182" s="364"/>
      <c r="BI182" s="364"/>
      <c r="BJ182" s="364"/>
      <c r="BK182" s="364"/>
      <c r="BL182" s="364"/>
      <c r="BM182" s="364"/>
      <c r="BN182" s="364"/>
      <c r="BO182" s="364"/>
      <c r="BP182" s="364"/>
      <c r="BQ182" s="364"/>
      <c r="BR182" s="364"/>
      <c r="BS182" s="364"/>
      <c r="BT182" s="364"/>
      <c r="BU182" s="364"/>
      <c r="BV182" s="364"/>
      <c r="BW182" s="364"/>
      <c r="BX182" s="364"/>
      <c r="BY182" s="364"/>
      <c r="BZ182" s="364"/>
      <c r="CA182" s="364"/>
      <c r="CB182" s="364"/>
      <c r="CC182" s="364"/>
      <c r="CD182" s="364"/>
      <c r="CE182" s="364"/>
      <c r="CF182" s="364"/>
      <c r="CG182" s="364"/>
      <c r="CH182" s="364"/>
      <c r="CI182" s="364"/>
      <c r="CJ182" s="364"/>
      <c r="CK182" s="364"/>
      <c r="CL182" s="364"/>
      <c r="CM182" s="364"/>
      <c r="CN182" s="364"/>
      <c r="CO182" s="364"/>
      <c r="CP182" s="364"/>
      <c r="CQ182" s="364"/>
      <c r="CR182" s="364"/>
      <c r="CS182" s="364"/>
      <c r="CT182" s="364"/>
      <c r="CU182" s="364"/>
      <c r="CV182" s="364"/>
      <c r="CW182" s="364"/>
      <c r="CX182" s="364"/>
      <c r="CY182" s="364"/>
      <c r="CZ182" s="364"/>
      <c r="DA182" s="364"/>
      <c r="DB182" s="364"/>
      <c r="DC182" s="364"/>
      <c r="DD182" s="364"/>
      <c r="DE182" s="364"/>
      <c r="DF182" s="364"/>
      <c r="DG182" s="364"/>
      <c r="DH182" s="364"/>
      <c r="DI182" s="364"/>
      <c r="DJ182" s="364"/>
      <c r="DK182" s="364"/>
      <c r="DL182" s="364"/>
      <c r="DM182" s="364"/>
      <c r="DN182" s="364"/>
      <c r="DO182" s="364"/>
      <c r="DP182" s="364"/>
      <c r="DQ182" s="364"/>
      <c r="DR182" s="364"/>
      <c r="DS182" s="364"/>
      <c r="DT182" s="364"/>
      <c r="DU182" s="364"/>
      <c r="DV182" s="364"/>
      <c r="DW182" s="364"/>
      <c r="DX182" s="364"/>
      <c r="DY182" s="364"/>
      <c r="DZ182" s="364"/>
      <c r="EA182" s="364"/>
      <c r="EB182" s="364"/>
      <c r="EC182" s="364"/>
      <c r="ED182" s="364"/>
      <c r="EE182" s="364"/>
      <c r="EF182" s="364"/>
      <c r="EG182" s="364"/>
      <c r="EH182" s="364"/>
      <c r="EI182" s="364"/>
      <c r="EJ182" s="364"/>
      <c r="EK182" s="364"/>
      <c r="EL182" s="364"/>
      <c r="EM182" s="364"/>
      <c r="EN182" s="364"/>
      <c r="EO182" s="364"/>
      <c r="EP182" s="364"/>
      <c r="EQ182" s="364"/>
      <c r="ER182" s="364"/>
      <c r="ES182" s="364"/>
      <c r="ET182" s="364"/>
      <c r="EU182" s="364"/>
      <c r="EV182" s="364"/>
      <c r="EW182" s="364"/>
      <c r="EX182" s="364"/>
      <c r="EY182" s="364"/>
      <c r="EZ182" s="364"/>
      <c r="FA182" s="364"/>
      <c r="FB182" s="364"/>
      <c r="FC182" s="364"/>
      <c r="FD182" s="364"/>
      <c r="FE182" s="364"/>
      <c r="FF182" s="364"/>
      <c r="FG182" s="364"/>
      <c r="FH182" s="364"/>
      <c r="FI182" s="364"/>
      <c r="FJ182" s="364"/>
      <c r="FK182" s="364"/>
      <c r="FL182" s="364"/>
      <c r="FM182" s="364"/>
      <c r="FN182" s="364"/>
      <c r="FO182" s="364"/>
      <c r="FP182" s="364"/>
      <c r="FQ182" s="364"/>
      <c r="FR182" s="364"/>
      <c r="FS182" s="364"/>
      <c r="FT182" s="364"/>
      <c r="FU182" s="364"/>
      <c r="FV182" s="364"/>
      <c r="FW182" s="364"/>
      <c r="FX182" s="364"/>
      <c r="FY182" s="364"/>
      <c r="FZ182" s="364"/>
      <c r="GA182" s="364"/>
      <c r="GB182" s="364"/>
      <c r="GC182" s="364"/>
      <c r="GD182" s="364"/>
      <c r="GE182" s="364"/>
      <c r="GF182" s="364"/>
      <c r="GG182" s="364"/>
      <c r="GH182" s="364"/>
      <c r="GI182" s="364"/>
      <c r="GJ182" s="364"/>
      <c r="GK182" s="364"/>
      <c r="GL182" s="364"/>
      <c r="GM182" s="364"/>
      <c r="GN182" s="364"/>
      <c r="GO182" s="364"/>
      <c r="GP182" s="364"/>
      <c r="GQ182" s="364"/>
      <c r="GR182" s="364"/>
      <c r="GS182" s="364"/>
      <c r="GT182" s="364"/>
      <c r="GU182" s="364"/>
      <c r="GV182" s="364"/>
      <c r="GW182" s="364"/>
      <c r="GX182" s="364"/>
      <c r="GY182" s="364"/>
      <c r="GZ182" s="364"/>
      <c r="HA182" s="364"/>
      <c r="HB182" s="364"/>
      <c r="HC182" s="364"/>
      <c r="HD182" s="364"/>
      <c r="HE182" s="364"/>
      <c r="HF182" s="364"/>
      <c r="HG182" s="364"/>
      <c r="HH182" s="364"/>
      <c r="HI182" s="364"/>
      <c r="HJ182" s="364"/>
      <c r="HK182" s="364"/>
      <c r="HL182" s="364"/>
      <c r="HM182" s="364"/>
      <c r="HN182" s="364"/>
      <c r="HO182" s="364"/>
      <c r="HP182" s="364"/>
      <c r="HQ182" s="364"/>
      <c r="HR182" s="364"/>
      <c r="HS182" s="364"/>
      <c r="HT182" s="364"/>
      <c r="HU182" s="364"/>
      <c r="HV182" s="364"/>
      <c r="HW182" s="364"/>
      <c r="HX182" s="364"/>
      <c r="HY182" s="364"/>
      <c r="HZ182" s="364"/>
      <c r="IA182" s="364"/>
      <c r="IB182" s="364"/>
      <c r="IC182" s="364"/>
      <c r="ID182" s="364"/>
      <c r="IE182" s="364"/>
      <c r="IF182" s="364"/>
      <c r="IG182" s="364"/>
      <c r="IH182" s="364"/>
      <c r="II182" s="364"/>
      <c r="IJ182" s="364"/>
      <c r="IK182" s="364"/>
      <c r="IL182" s="364"/>
      <c r="IM182" s="364"/>
      <c r="IN182" s="364"/>
      <c r="IO182" s="364"/>
      <c r="IP182" s="364"/>
      <c r="IQ182" s="364"/>
      <c r="IR182" s="364"/>
      <c r="IS182" s="364"/>
      <c r="IT182" s="364"/>
      <c r="IU182" s="364"/>
      <c r="IV182" s="364"/>
      <c r="IW182" s="364"/>
      <c r="IX182" s="364"/>
      <c r="IY182" s="364"/>
      <c r="IZ182" s="364"/>
      <c r="JA182" s="364"/>
      <c r="JB182" s="364"/>
      <c r="JC182" s="364"/>
      <c r="JD182" s="364"/>
      <c r="JE182" s="364"/>
      <c r="JF182" s="364"/>
      <c r="JG182" s="364"/>
      <c r="JH182" s="364"/>
      <c r="JI182" s="364"/>
      <c r="JJ182" s="364"/>
      <c r="JK182" s="364"/>
      <c r="JL182" s="364"/>
      <c r="JM182" s="364"/>
      <c r="JN182" s="364"/>
      <c r="JO182" s="364"/>
      <c r="JP182" s="364"/>
      <c r="JQ182" s="364"/>
      <c r="JR182" s="364"/>
      <c r="JS182" s="364"/>
      <c r="JT182" s="364"/>
      <c r="JU182" s="364"/>
      <c r="JV182" s="364"/>
      <c r="JW182" s="364"/>
      <c r="JX182" s="364"/>
      <c r="JY182" s="364"/>
      <c r="JZ182" s="364"/>
      <c r="KA182" s="364"/>
      <c r="KB182" s="364"/>
      <c r="KC182" s="364"/>
      <c r="KD182" s="364"/>
      <c r="KE182" s="364"/>
      <c r="KF182" s="364"/>
      <c r="KG182" s="364"/>
      <c r="KH182" s="364"/>
      <c r="KI182" s="364"/>
      <c r="KJ182" s="364"/>
      <c r="KK182" s="364">
        <v>0.26700000000000002</v>
      </c>
      <c r="KL182" s="364"/>
      <c r="KM182" s="364"/>
      <c r="KN182" s="364"/>
      <c r="KO182" s="364"/>
      <c r="KP182" s="364"/>
      <c r="KQ182" s="364"/>
      <c r="KR182" s="364"/>
      <c r="KS182" s="364"/>
      <c r="KT182" s="364"/>
      <c r="KU182" s="364"/>
      <c r="KV182" s="364"/>
      <c r="KW182" s="364"/>
      <c r="KX182" s="364"/>
      <c r="KY182" s="364"/>
      <c r="KZ182" s="364"/>
      <c r="LA182" s="364"/>
      <c r="LB182" s="364"/>
      <c r="LC182" s="364"/>
      <c r="LD182" s="364"/>
      <c r="LE182" s="364"/>
      <c r="LF182" s="364"/>
      <c r="LG182" s="364"/>
      <c r="LH182" s="364"/>
      <c r="LI182" s="364"/>
      <c r="LJ182" s="364"/>
      <c r="LK182" s="364"/>
      <c r="LL182" s="364"/>
      <c r="LM182" s="364"/>
      <c r="LN182" s="364"/>
      <c r="LO182" s="364"/>
      <c r="LP182" s="364"/>
      <c r="LQ182" s="364"/>
      <c r="LR182" s="364"/>
      <c r="LS182" s="364"/>
      <c r="LT182" s="364"/>
      <c r="LU182" s="364"/>
      <c r="LV182" s="364"/>
      <c r="LW182" s="364"/>
      <c r="LX182" s="364"/>
      <c r="LY182" s="364"/>
      <c r="LZ182" s="364"/>
      <c r="MA182" s="364"/>
      <c r="MB182" s="364"/>
      <c r="MC182" s="364"/>
      <c r="MD182" s="364"/>
      <c r="ME182" s="364"/>
      <c r="MF182" s="364"/>
      <c r="MG182" s="364"/>
      <c r="MH182" s="364"/>
      <c r="MI182" s="364"/>
      <c r="MJ182" s="364"/>
      <c r="MK182" s="364"/>
      <c r="ML182" s="364"/>
      <c r="MM182" s="364"/>
      <c r="MN182" s="364"/>
      <c r="MO182" s="364"/>
      <c r="MP182" s="364"/>
      <c r="MQ182" s="364"/>
      <c r="MR182" s="364"/>
      <c r="MS182" s="364"/>
      <c r="MT182" s="364"/>
      <c r="MU182" s="364"/>
      <c r="MV182" s="364"/>
      <c r="MW182" s="364"/>
      <c r="MX182" s="364"/>
      <c r="MY182" s="364"/>
      <c r="MZ182" s="364"/>
      <c r="NA182" s="364"/>
      <c r="NB182" s="364"/>
      <c r="NC182" s="364"/>
      <c r="ND182" s="364"/>
      <c r="NE182" s="364"/>
      <c r="NF182" s="364"/>
      <c r="NG182" s="364"/>
      <c r="NH182" s="364"/>
      <c r="NI182" s="364"/>
      <c r="NJ182" s="364"/>
      <c r="NK182" s="364"/>
      <c r="NL182" s="364"/>
      <c r="NM182" s="364"/>
      <c r="NN182" s="364"/>
      <c r="NO182" s="364"/>
      <c r="NP182" s="364"/>
      <c r="NQ182" s="364"/>
      <c r="NR182" s="364"/>
      <c r="NS182" s="364"/>
      <c r="NT182" s="364"/>
      <c r="NU182" s="364"/>
      <c r="NV182" s="364"/>
      <c r="NW182" s="364"/>
      <c r="NX182" s="364"/>
      <c r="NY182" s="364"/>
      <c r="NZ182" s="364"/>
      <c r="OA182" s="364"/>
      <c r="OB182" s="364"/>
      <c r="OC182" s="364"/>
      <c r="OD182" s="364"/>
      <c r="OE182" s="364"/>
      <c r="OF182" s="364"/>
      <c r="OG182" s="364"/>
      <c r="OH182" s="364"/>
      <c r="OI182" s="364"/>
      <c r="OJ182" s="364"/>
      <c r="OK182" s="364"/>
      <c r="OL182" s="364"/>
      <c r="OM182" s="364"/>
      <c r="ON182" s="364"/>
      <c r="OO182" s="364"/>
      <c r="OP182" s="364"/>
      <c r="OQ182" s="364"/>
      <c r="OR182" s="364"/>
      <c r="OS182" s="364"/>
      <c r="OT182" s="364"/>
      <c r="OU182" s="364"/>
      <c r="OV182" s="364"/>
      <c r="OW182" s="364"/>
      <c r="OX182" s="364"/>
      <c r="OY182" s="364"/>
      <c r="OZ182" s="364"/>
      <c r="PA182" s="364"/>
      <c r="PB182" s="364"/>
      <c r="PC182" s="364"/>
      <c r="PD182" s="364"/>
      <c r="PE182" s="364"/>
      <c r="PF182" s="364"/>
      <c r="PG182" s="364"/>
      <c r="PH182" s="364"/>
      <c r="PI182" s="364"/>
      <c r="PJ182" s="364"/>
      <c r="PK182" s="364"/>
      <c r="PL182" s="364"/>
      <c r="PM182" s="364"/>
    </row>
    <row r="183" spans="1:429" ht="15">
      <c r="A183" s="365" t="s">
        <v>750</v>
      </c>
      <c r="B183" s="364">
        <f t="shared" si="195"/>
        <v>0</v>
      </c>
      <c r="C183" s="364">
        <f t="shared" si="196"/>
        <v>0</v>
      </c>
      <c r="D183" s="364">
        <f t="shared" si="197"/>
        <v>0</v>
      </c>
      <c r="E183" s="364">
        <f t="shared" si="198"/>
        <v>0</v>
      </c>
      <c r="F183" s="364">
        <f t="shared" si="199"/>
        <v>0</v>
      </c>
      <c r="G183" s="364">
        <f t="shared" si="200"/>
        <v>0</v>
      </c>
      <c r="H183" s="364">
        <f t="shared" si="201"/>
        <v>0</v>
      </c>
      <c r="I183" s="364">
        <f t="shared" si="202"/>
        <v>0</v>
      </c>
      <c r="J183" s="364">
        <f t="shared" si="203"/>
        <v>0</v>
      </c>
      <c r="K183" s="364">
        <f t="shared" si="204"/>
        <v>0</v>
      </c>
      <c r="L183" s="364">
        <f t="shared" si="205"/>
        <v>0</v>
      </c>
      <c r="M183" s="364">
        <f t="shared" si="206"/>
        <v>0</v>
      </c>
      <c r="N183" s="364">
        <f t="shared" si="207"/>
        <v>0</v>
      </c>
      <c r="O183" s="364">
        <f t="shared" si="208"/>
        <v>0</v>
      </c>
      <c r="P183" s="364">
        <f t="shared" si="209"/>
        <v>0</v>
      </c>
      <c r="Q183" s="364">
        <f t="shared" si="210"/>
        <v>0</v>
      </c>
      <c r="R183" s="364">
        <f t="shared" si="211"/>
        <v>0</v>
      </c>
      <c r="S183" s="364">
        <f t="shared" si="212"/>
        <v>0</v>
      </c>
      <c r="T183" s="364">
        <f t="shared" si="213"/>
        <v>0</v>
      </c>
      <c r="U183" s="364">
        <f t="shared" si="214"/>
        <v>0</v>
      </c>
      <c r="V183" s="364">
        <f t="shared" si="215"/>
        <v>0</v>
      </c>
      <c r="W183" s="364">
        <f t="shared" si="216"/>
        <v>0</v>
      </c>
      <c r="X183" s="364">
        <f t="shared" si="217"/>
        <v>0</v>
      </c>
      <c r="Y183" s="364">
        <f t="shared" si="218"/>
        <v>0</v>
      </c>
      <c r="Z183" s="364">
        <f t="shared" si="219"/>
        <v>0</v>
      </c>
      <c r="AA183" s="364">
        <f t="shared" si="220"/>
        <v>0</v>
      </c>
      <c r="AB183" s="364">
        <f t="shared" si="221"/>
        <v>0</v>
      </c>
      <c r="AC183" s="364">
        <f t="shared" si="222"/>
        <v>0</v>
      </c>
      <c r="AD183" s="364">
        <f t="shared" si="223"/>
        <v>0</v>
      </c>
      <c r="AE183" s="364">
        <f t="shared" si="224"/>
        <v>0</v>
      </c>
      <c r="AF183" s="364">
        <f t="shared" si="225"/>
        <v>0</v>
      </c>
      <c r="AG183" s="364"/>
      <c r="AH183" s="364"/>
      <c r="AI183" s="364"/>
      <c r="AJ183" s="364"/>
      <c r="AK183" s="364"/>
      <c r="AL183" s="364"/>
      <c r="AM183" s="364"/>
      <c r="AN183" s="364"/>
      <c r="AO183" s="364"/>
      <c r="AP183" s="364"/>
      <c r="AQ183" s="364"/>
      <c r="AR183" s="364"/>
      <c r="AS183" s="364"/>
      <c r="AT183" s="364"/>
      <c r="AU183" s="364"/>
      <c r="AV183" s="364"/>
      <c r="AW183" s="364"/>
      <c r="AX183" s="364"/>
      <c r="AY183" s="364"/>
      <c r="AZ183" s="364"/>
      <c r="BA183" s="364"/>
      <c r="BB183" s="364"/>
      <c r="BC183" s="364"/>
      <c r="BD183" s="364"/>
      <c r="BE183" s="364"/>
      <c r="BF183" s="364"/>
      <c r="BG183" s="364"/>
      <c r="BH183" s="364"/>
      <c r="BI183" s="364"/>
      <c r="BJ183" s="364"/>
      <c r="BK183" s="364"/>
      <c r="BL183" s="364"/>
      <c r="BM183" s="364"/>
      <c r="BN183" s="364"/>
      <c r="BO183" s="364"/>
      <c r="BP183" s="364"/>
      <c r="BQ183" s="364"/>
      <c r="BR183" s="364"/>
      <c r="BS183" s="364"/>
      <c r="BT183" s="364"/>
      <c r="BU183" s="364"/>
      <c r="BV183" s="364"/>
      <c r="BW183" s="364"/>
      <c r="BX183" s="364"/>
      <c r="BY183" s="364"/>
      <c r="BZ183" s="364"/>
      <c r="CA183" s="364"/>
      <c r="CB183" s="364"/>
      <c r="CC183" s="364"/>
      <c r="CD183" s="364"/>
      <c r="CE183" s="364"/>
      <c r="CF183" s="364"/>
      <c r="CG183" s="364"/>
      <c r="CH183" s="364"/>
      <c r="CI183" s="364"/>
      <c r="CJ183" s="364"/>
      <c r="CK183" s="364"/>
      <c r="CL183" s="364"/>
      <c r="CM183" s="364"/>
      <c r="CN183" s="364"/>
      <c r="CO183" s="364"/>
      <c r="CP183" s="364"/>
      <c r="CQ183" s="364"/>
      <c r="CR183" s="364"/>
      <c r="CS183" s="364"/>
      <c r="CT183" s="364"/>
      <c r="CU183" s="364"/>
      <c r="CV183" s="364"/>
      <c r="CW183" s="364"/>
      <c r="CX183" s="364"/>
      <c r="CY183" s="364"/>
      <c r="CZ183" s="364"/>
      <c r="DA183" s="364"/>
      <c r="DB183" s="364"/>
      <c r="DC183" s="364"/>
      <c r="DD183" s="364"/>
      <c r="DE183" s="364"/>
      <c r="DF183" s="364"/>
      <c r="DG183" s="364"/>
      <c r="DH183" s="364"/>
      <c r="DI183" s="364"/>
      <c r="DJ183" s="364"/>
      <c r="DK183" s="364"/>
      <c r="DL183" s="364"/>
      <c r="DM183" s="364"/>
      <c r="DN183" s="364"/>
      <c r="DO183" s="364"/>
      <c r="DP183" s="364"/>
      <c r="DQ183" s="364"/>
      <c r="DR183" s="364"/>
      <c r="DS183" s="364"/>
      <c r="DT183" s="364"/>
      <c r="DU183" s="364"/>
      <c r="DV183" s="364"/>
      <c r="DW183" s="364"/>
      <c r="DX183" s="364"/>
      <c r="DY183" s="364"/>
      <c r="DZ183" s="364"/>
      <c r="EA183" s="364"/>
      <c r="EB183" s="364"/>
      <c r="EC183" s="364"/>
      <c r="ED183" s="364"/>
      <c r="EE183" s="364"/>
      <c r="EF183" s="364"/>
      <c r="EG183" s="364"/>
      <c r="EH183" s="364"/>
      <c r="EI183" s="364"/>
      <c r="EJ183" s="364"/>
      <c r="EK183" s="364"/>
      <c r="EL183" s="364"/>
      <c r="EM183" s="364"/>
      <c r="EN183" s="364"/>
      <c r="EO183" s="364"/>
      <c r="EP183" s="364"/>
      <c r="EQ183" s="364"/>
      <c r="ER183" s="364"/>
      <c r="ES183" s="364"/>
      <c r="ET183" s="364"/>
      <c r="EU183" s="364"/>
      <c r="EV183" s="364"/>
      <c r="EW183" s="364"/>
      <c r="EX183" s="364"/>
      <c r="EY183" s="364"/>
      <c r="EZ183" s="364"/>
      <c r="FA183" s="364"/>
      <c r="FB183" s="364"/>
      <c r="FC183" s="364"/>
      <c r="FD183" s="364"/>
      <c r="FE183" s="364"/>
      <c r="FF183" s="364"/>
      <c r="FG183" s="364"/>
      <c r="FH183" s="364"/>
      <c r="FI183" s="364"/>
      <c r="FJ183" s="364"/>
      <c r="FK183" s="364"/>
      <c r="FL183" s="364"/>
      <c r="FM183" s="364"/>
      <c r="FN183" s="364"/>
      <c r="FO183" s="364"/>
      <c r="FP183" s="364"/>
      <c r="FQ183" s="364"/>
      <c r="FR183" s="364"/>
      <c r="FS183" s="364"/>
      <c r="FT183" s="364"/>
      <c r="FU183" s="364"/>
      <c r="FV183" s="364"/>
      <c r="FW183" s="364"/>
      <c r="FX183" s="364"/>
      <c r="FY183" s="364"/>
      <c r="FZ183" s="364"/>
      <c r="GA183" s="364"/>
      <c r="GB183" s="364"/>
      <c r="GC183" s="364"/>
      <c r="GD183" s="364"/>
      <c r="GE183" s="364"/>
      <c r="GF183" s="364"/>
      <c r="GG183" s="364"/>
      <c r="GH183" s="364"/>
      <c r="GI183" s="364"/>
      <c r="GJ183" s="364"/>
      <c r="GK183" s="364"/>
      <c r="GL183" s="364"/>
      <c r="GM183" s="364"/>
      <c r="GN183" s="364"/>
      <c r="GO183" s="364"/>
      <c r="GP183" s="364"/>
      <c r="GQ183" s="364"/>
      <c r="GR183" s="364"/>
      <c r="GS183" s="364"/>
      <c r="GT183" s="364"/>
      <c r="GU183" s="364"/>
      <c r="GV183" s="364"/>
      <c r="GW183" s="364"/>
      <c r="GX183" s="364"/>
      <c r="GY183" s="364"/>
      <c r="GZ183" s="364"/>
      <c r="HA183" s="364"/>
      <c r="HB183" s="364"/>
      <c r="HC183" s="364"/>
      <c r="HD183" s="364"/>
      <c r="HE183" s="364"/>
      <c r="HF183" s="364"/>
      <c r="HG183" s="364"/>
      <c r="HH183" s="364"/>
      <c r="HI183" s="364"/>
      <c r="HJ183" s="364"/>
      <c r="HK183" s="364"/>
      <c r="HL183" s="364"/>
      <c r="HM183" s="364"/>
      <c r="HN183" s="364"/>
      <c r="HO183" s="364"/>
      <c r="HP183" s="364"/>
      <c r="HQ183" s="364"/>
      <c r="HR183" s="364"/>
      <c r="HS183" s="364"/>
      <c r="HT183" s="364"/>
      <c r="HU183" s="364"/>
      <c r="HV183" s="364"/>
      <c r="HW183" s="364"/>
      <c r="HX183" s="364"/>
      <c r="HY183" s="364"/>
      <c r="HZ183" s="364"/>
      <c r="IA183" s="364"/>
      <c r="IB183" s="364"/>
      <c r="IC183" s="364"/>
      <c r="ID183" s="364"/>
      <c r="IE183" s="364"/>
      <c r="IF183" s="364"/>
      <c r="IG183" s="364"/>
      <c r="IH183" s="364"/>
      <c r="II183" s="364"/>
      <c r="IJ183" s="364"/>
      <c r="IK183" s="364"/>
      <c r="IL183" s="364"/>
      <c r="IM183" s="364"/>
      <c r="IN183" s="364"/>
      <c r="IO183" s="364"/>
      <c r="IP183" s="364"/>
      <c r="IQ183" s="364"/>
      <c r="IR183" s="364"/>
      <c r="IS183" s="364"/>
      <c r="IT183" s="364"/>
      <c r="IU183" s="364"/>
      <c r="IV183" s="364"/>
      <c r="IW183" s="364"/>
      <c r="IX183" s="364"/>
      <c r="IY183" s="364"/>
      <c r="IZ183" s="364"/>
      <c r="JA183" s="364"/>
      <c r="JB183" s="364"/>
      <c r="JC183" s="364"/>
      <c r="JD183" s="364"/>
      <c r="JE183" s="364"/>
      <c r="JF183" s="364"/>
      <c r="JG183" s="364"/>
      <c r="JH183" s="364"/>
      <c r="JI183" s="364"/>
      <c r="JJ183" s="364"/>
      <c r="JK183" s="364"/>
      <c r="JL183" s="364"/>
      <c r="JM183" s="364"/>
      <c r="JN183" s="364"/>
      <c r="JO183" s="364"/>
      <c r="JP183" s="364"/>
      <c r="JQ183" s="364"/>
      <c r="JR183" s="364"/>
      <c r="JS183" s="364"/>
      <c r="JT183" s="364"/>
      <c r="JU183" s="364"/>
      <c r="JV183" s="364"/>
      <c r="JW183" s="364"/>
      <c r="JX183" s="364"/>
      <c r="JY183" s="364"/>
      <c r="JZ183" s="364"/>
      <c r="KA183" s="364"/>
      <c r="KB183" s="364"/>
      <c r="KC183" s="364"/>
      <c r="KD183" s="364"/>
      <c r="KE183" s="364"/>
      <c r="KF183" s="364"/>
      <c r="KG183" s="364"/>
      <c r="KH183" s="364"/>
      <c r="KI183" s="364"/>
      <c r="KJ183" s="364"/>
      <c r="KK183" s="364"/>
      <c r="KL183" s="364"/>
      <c r="KM183" s="364"/>
      <c r="KN183" s="364"/>
      <c r="KO183" s="364"/>
      <c r="KP183" s="364"/>
      <c r="KQ183" s="364"/>
      <c r="KR183" s="364"/>
      <c r="KS183" s="364"/>
      <c r="KT183" s="364"/>
      <c r="KU183" s="364"/>
      <c r="KV183" s="364"/>
      <c r="KW183" s="364"/>
      <c r="KX183" s="364"/>
      <c r="KY183" s="364"/>
      <c r="KZ183" s="364"/>
      <c r="LA183" s="364"/>
      <c r="LB183" s="364"/>
      <c r="LC183" s="364"/>
      <c r="LD183" s="364"/>
      <c r="LE183" s="364"/>
      <c r="LF183" s="364"/>
      <c r="LG183" s="364"/>
      <c r="LH183" s="364"/>
      <c r="LI183" s="364"/>
      <c r="LJ183" s="364"/>
      <c r="LK183" s="364"/>
      <c r="LL183" s="364"/>
      <c r="LM183" s="364"/>
      <c r="LN183" s="364"/>
      <c r="LO183" s="364"/>
      <c r="LP183" s="364"/>
      <c r="LQ183" s="364"/>
      <c r="LR183" s="364"/>
      <c r="LS183" s="364"/>
      <c r="LT183" s="364"/>
      <c r="LU183" s="364"/>
      <c r="LV183" s="364"/>
      <c r="LW183" s="364"/>
      <c r="LX183" s="364"/>
      <c r="LY183" s="364"/>
      <c r="LZ183" s="364"/>
      <c r="MA183" s="364"/>
      <c r="MB183" s="364"/>
      <c r="MC183" s="364"/>
      <c r="MD183" s="364"/>
      <c r="ME183" s="364"/>
      <c r="MF183" s="364"/>
      <c r="MG183" s="364"/>
      <c r="MH183" s="364"/>
      <c r="MI183" s="364"/>
      <c r="MJ183" s="364"/>
      <c r="MK183" s="364"/>
      <c r="ML183" s="364"/>
      <c r="MM183" s="364"/>
      <c r="MN183" s="364"/>
      <c r="MO183" s="364"/>
      <c r="MP183" s="364"/>
      <c r="MQ183" s="364"/>
      <c r="MR183" s="364"/>
      <c r="MS183" s="364"/>
      <c r="MT183" s="364"/>
      <c r="MU183" s="364"/>
      <c r="MV183" s="364"/>
      <c r="MW183" s="364"/>
      <c r="MX183" s="364"/>
      <c r="MY183" s="364"/>
      <c r="MZ183" s="364"/>
      <c r="NA183" s="364"/>
      <c r="NB183" s="364"/>
      <c r="NC183" s="364"/>
      <c r="ND183" s="364"/>
      <c r="NE183" s="364"/>
      <c r="NF183" s="364"/>
      <c r="NG183" s="364"/>
      <c r="NH183" s="364"/>
      <c r="NI183" s="364"/>
      <c r="NJ183" s="364"/>
      <c r="NK183" s="364"/>
      <c r="NL183" s="364"/>
      <c r="NM183" s="364"/>
      <c r="NN183" s="364"/>
      <c r="NO183" s="364"/>
      <c r="NP183" s="364"/>
      <c r="NQ183" s="364"/>
      <c r="NR183" s="364"/>
      <c r="NS183" s="364"/>
      <c r="NT183" s="364"/>
      <c r="NU183" s="364"/>
      <c r="NV183" s="364"/>
      <c r="NW183" s="364"/>
      <c r="NX183" s="364"/>
      <c r="NY183" s="364"/>
      <c r="NZ183" s="364"/>
      <c r="OA183" s="364"/>
      <c r="OB183" s="364"/>
      <c r="OC183" s="364"/>
      <c r="OD183" s="364"/>
      <c r="OE183" s="364"/>
      <c r="OF183" s="364"/>
      <c r="OG183" s="364"/>
      <c r="OH183" s="364"/>
      <c r="OI183" s="364"/>
      <c r="OJ183" s="364"/>
      <c r="OK183" s="364"/>
      <c r="OL183" s="364"/>
      <c r="OM183" s="364"/>
      <c r="ON183" s="364"/>
      <c r="OO183" s="364"/>
      <c r="OP183" s="364"/>
      <c r="OQ183" s="364"/>
      <c r="OR183" s="364"/>
      <c r="OS183" s="364"/>
      <c r="OT183" s="364"/>
      <c r="OU183" s="364"/>
      <c r="OV183" s="364"/>
      <c r="OW183" s="364"/>
      <c r="OX183" s="364"/>
      <c r="OY183" s="364"/>
      <c r="OZ183" s="364"/>
      <c r="PA183" s="364"/>
      <c r="PB183" s="364"/>
      <c r="PC183" s="364"/>
      <c r="PD183" s="364"/>
      <c r="PE183" s="364"/>
      <c r="PF183" s="364"/>
      <c r="PG183" s="364"/>
      <c r="PH183" s="364"/>
      <c r="PI183" s="364"/>
      <c r="PJ183" s="364"/>
      <c r="PK183" s="364"/>
      <c r="PL183" s="364"/>
      <c r="PM183" s="364"/>
    </row>
    <row r="184" spans="1:429" ht="15">
      <c r="A184" s="363" t="s">
        <v>751</v>
      </c>
      <c r="B184" s="364">
        <f t="shared" si="195"/>
        <v>0</v>
      </c>
      <c r="C184" s="364">
        <f t="shared" si="196"/>
        <v>0</v>
      </c>
      <c r="D184" s="364">
        <f t="shared" si="197"/>
        <v>0</v>
      </c>
      <c r="E184" s="364">
        <f t="shared" si="198"/>
        <v>0</v>
      </c>
      <c r="F184" s="364">
        <f t="shared" si="199"/>
        <v>0</v>
      </c>
      <c r="G184" s="364">
        <f t="shared" si="200"/>
        <v>0</v>
      </c>
      <c r="H184" s="364">
        <f t="shared" si="201"/>
        <v>0</v>
      </c>
      <c r="I184" s="364">
        <f t="shared" si="202"/>
        <v>0</v>
      </c>
      <c r="J184" s="364">
        <f t="shared" si="203"/>
        <v>0</v>
      </c>
      <c r="K184" s="364">
        <f t="shared" si="204"/>
        <v>0</v>
      </c>
      <c r="L184" s="364">
        <f t="shared" si="205"/>
        <v>0</v>
      </c>
      <c r="M184" s="364">
        <f t="shared" si="206"/>
        <v>0</v>
      </c>
      <c r="N184" s="364">
        <f t="shared" si="207"/>
        <v>0</v>
      </c>
      <c r="O184" s="364">
        <f t="shared" si="208"/>
        <v>0</v>
      </c>
      <c r="P184" s="364">
        <f t="shared" si="209"/>
        <v>0</v>
      </c>
      <c r="Q184" s="364">
        <f t="shared" si="210"/>
        <v>0</v>
      </c>
      <c r="R184" s="364">
        <f t="shared" si="211"/>
        <v>0</v>
      </c>
      <c r="S184" s="364">
        <f t="shared" si="212"/>
        <v>0</v>
      </c>
      <c r="T184" s="364">
        <f t="shared" si="213"/>
        <v>0</v>
      </c>
      <c r="U184" s="364">
        <f t="shared" si="214"/>
        <v>0</v>
      </c>
      <c r="V184" s="364">
        <f t="shared" si="215"/>
        <v>0</v>
      </c>
      <c r="W184" s="364">
        <f t="shared" si="216"/>
        <v>0</v>
      </c>
      <c r="X184" s="364">
        <f t="shared" si="217"/>
        <v>0</v>
      </c>
      <c r="Y184" s="364">
        <f t="shared" si="218"/>
        <v>0</v>
      </c>
      <c r="Z184" s="364">
        <f t="shared" si="219"/>
        <v>0</v>
      </c>
      <c r="AA184" s="364">
        <f t="shared" si="220"/>
        <v>0</v>
      </c>
      <c r="AB184" s="364">
        <f t="shared" si="221"/>
        <v>0</v>
      </c>
      <c r="AC184" s="364">
        <f t="shared" si="222"/>
        <v>0</v>
      </c>
      <c r="AD184" s="364">
        <f t="shared" si="223"/>
        <v>0</v>
      </c>
      <c r="AE184" s="364">
        <f t="shared" si="224"/>
        <v>0</v>
      </c>
      <c r="AF184" s="364">
        <f t="shared" si="225"/>
        <v>0</v>
      </c>
      <c r="AG184" s="364"/>
      <c r="AH184" s="364"/>
      <c r="AI184" s="364"/>
      <c r="AJ184" s="364"/>
      <c r="AK184" s="364"/>
      <c r="AL184" s="364"/>
      <c r="AM184" s="364"/>
      <c r="AN184" s="364"/>
      <c r="AO184" s="364"/>
      <c r="AP184" s="364"/>
      <c r="AQ184" s="364"/>
      <c r="AR184" s="364"/>
      <c r="AS184" s="364"/>
      <c r="AT184" s="364"/>
      <c r="AU184" s="364"/>
      <c r="AV184" s="364"/>
      <c r="AW184" s="364"/>
      <c r="AX184" s="364"/>
      <c r="AY184" s="364"/>
      <c r="AZ184" s="364"/>
      <c r="BA184" s="364"/>
      <c r="BB184" s="364"/>
      <c r="BC184" s="364"/>
      <c r="BD184" s="364"/>
      <c r="BE184" s="364"/>
      <c r="BF184" s="364"/>
      <c r="BG184" s="364"/>
      <c r="BH184" s="364"/>
      <c r="BI184" s="364"/>
      <c r="BJ184" s="364"/>
      <c r="BK184" s="364"/>
      <c r="BL184" s="364"/>
      <c r="BM184" s="364"/>
      <c r="BN184" s="364"/>
      <c r="BO184" s="364"/>
      <c r="BP184" s="364"/>
      <c r="BQ184" s="364"/>
      <c r="BR184" s="364"/>
      <c r="BS184" s="364"/>
      <c r="BT184" s="364"/>
      <c r="BU184" s="364"/>
      <c r="BV184" s="364"/>
      <c r="BW184" s="364"/>
      <c r="BX184" s="364"/>
      <c r="BY184" s="364"/>
      <c r="BZ184" s="364"/>
      <c r="CA184" s="364"/>
      <c r="CB184" s="364"/>
      <c r="CC184" s="364"/>
      <c r="CD184" s="364"/>
      <c r="CE184" s="364"/>
      <c r="CF184" s="364"/>
      <c r="CG184" s="364"/>
      <c r="CH184" s="364"/>
      <c r="CI184" s="364"/>
      <c r="CJ184" s="364"/>
      <c r="CK184" s="364"/>
      <c r="CL184" s="364"/>
      <c r="CM184" s="364"/>
      <c r="CN184" s="364"/>
      <c r="CO184" s="364"/>
      <c r="CP184" s="364"/>
      <c r="CQ184" s="364"/>
      <c r="CR184" s="364"/>
      <c r="CS184" s="364"/>
      <c r="CT184" s="364"/>
      <c r="CU184" s="364"/>
      <c r="CV184" s="364"/>
      <c r="CW184" s="364"/>
      <c r="CX184" s="364"/>
      <c r="CY184" s="364"/>
      <c r="CZ184" s="364"/>
      <c r="DA184" s="364"/>
      <c r="DB184" s="364"/>
      <c r="DC184" s="364"/>
      <c r="DD184" s="364"/>
      <c r="DE184" s="364"/>
      <c r="DF184" s="364"/>
      <c r="DG184" s="364"/>
      <c r="DH184" s="364"/>
      <c r="DI184" s="364"/>
      <c r="DJ184" s="364"/>
      <c r="DK184" s="364"/>
      <c r="DL184" s="364"/>
      <c r="DM184" s="364"/>
      <c r="DN184" s="364"/>
      <c r="DO184" s="364"/>
      <c r="DP184" s="364"/>
      <c r="DQ184" s="364"/>
      <c r="DR184" s="364"/>
      <c r="DS184" s="364"/>
      <c r="DT184" s="364"/>
      <c r="DU184" s="364"/>
      <c r="DV184" s="364"/>
      <c r="DW184" s="364"/>
      <c r="DX184" s="364"/>
      <c r="DY184" s="364"/>
      <c r="DZ184" s="364"/>
      <c r="EA184" s="364"/>
      <c r="EB184" s="364"/>
      <c r="EC184" s="364"/>
      <c r="ED184" s="364"/>
      <c r="EE184" s="364"/>
      <c r="EF184" s="364"/>
      <c r="EG184" s="364"/>
      <c r="EH184" s="364"/>
      <c r="EI184" s="364"/>
      <c r="EJ184" s="364"/>
      <c r="EK184" s="364"/>
      <c r="EL184" s="364"/>
      <c r="EM184" s="364"/>
      <c r="EN184" s="364"/>
      <c r="EO184" s="364"/>
      <c r="EP184" s="364"/>
      <c r="EQ184" s="364"/>
      <c r="ER184" s="364"/>
      <c r="ES184" s="364"/>
      <c r="ET184" s="364"/>
      <c r="EU184" s="364"/>
      <c r="EV184" s="364"/>
      <c r="EW184" s="364"/>
      <c r="EX184" s="364"/>
      <c r="EY184" s="364"/>
      <c r="EZ184" s="364"/>
      <c r="FA184" s="364"/>
      <c r="FB184" s="364"/>
      <c r="FC184" s="364"/>
      <c r="FD184" s="364"/>
      <c r="FE184" s="364"/>
      <c r="FF184" s="364"/>
      <c r="FG184" s="364"/>
      <c r="FH184" s="364"/>
      <c r="FI184" s="364"/>
      <c r="FJ184" s="364"/>
      <c r="FK184" s="364"/>
      <c r="FL184" s="364"/>
      <c r="FM184" s="364"/>
      <c r="FN184" s="364"/>
      <c r="FO184" s="364"/>
      <c r="FP184" s="364"/>
      <c r="FQ184" s="364"/>
      <c r="FR184" s="364"/>
      <c r="FS184" s="364"/>
      <c r="FT184" s="364"/>
      <c r="FU184" s="364"/>
      <c r="FV184" s="364"/>
      <c r="FW184" s="364"/>
      <c r="FX184" s="364"/>
      <c r="FY184" s="364"/>
      <c r="FZ184" s="364"/>
      <c r="GA184" s="364"/>
      <c r="GB184" s="364"/>
      <c r="GC184" s="364"/>
      <c r="GD184" s="364"/>
      <c r="GE184" s="364"/>
      <c r="GF184" s="364"/>
      <c r="GG184" s="364"/>
      <c r="GH184" s="364"/>
      <c r="GI184" s="364"/>
      <c r="GJ184" s="364"/>
      <c r="GK184" s="364"/>
      <c r="GL184" s="364"/>
      <c r="GM184" s="364"/>
      <c r="GN184" s="364"/>
      <c r="GO184" s="364"/>
      <c r="GP184" s="364"/>
      <c r="GQ184" s="364"/>
      <c r="GR184" s="364"/>
      <c r="GS184" s="364"/>
      <c r="GT184" s="364"/>
      <c r="GU184" s="364"/>
      <c r="GV184" s="364"/>
      <c r="GW184" s="364"/>
      <c r="GX184" s="364"/>
      <c r="GY184" s="364"/>
      <c r="GZ184" s="364"/>
      <c r="HA184" s="364"/>
      <c r="HB184" s="364"/>
      <c r="HC184" s="364"/>
      <c r="HD184" s="364"/>
      <c r="HE184" s="364"/>
      <c r="HF184" s="364"/>
      <c r="HG184" s="364"/>
      <c r="HH184" s="364"/>
      <c r="HI184" s="364"/>
      <c r="HJ184" s="364"/>
      <c r="HK184" s="364"/>
      <c r="HL184" s="364"/>
      <c r="HM184" s="364"/>
      <c r="HN184" s="364"/>
      <c r="HO184" s="364"/>
      <c r="HP184" s="364"/>
      <c r="HQ184" s="364"/>
      <c r="HR184" s="364"/>
      <c r="HS184" s="364"/>
      <c r="HT184" s="364"/>
      <c r="HU184" s="364"/>
      <c r="HV184" s="364"/>
      <c r="HW184" s="364"/>
      <c r="HX184" s="364"/>
      <c r="HY184" s="364"/>
      <c r="HZ184" s="364"/>
      <c r="IA184" s="364"/>
      <c r="IB184" s="364"/>
      <c r="IC184" s="364"/>
      <c r="ID184" s="364"/>
      <c r="IE184" s="364"/>
      <c r="IF184" s="364"/>
      <c r="IG184" s="364"/>
      <c r="IH184" s="364"/>
      <c r="II184" s="364"/>
      <c r="IJ184" s="364"/>
      <c r="IK184" s="364"/>
      <c r="IL184" s="364"/>
      <c r="IM184" s="364"/>
      <c r="IN184" s="364"/>
      <c r="IO184" s="364"/>
      <c r="IP184" s="364"/>
      <c r="IQ184" s="364"/>
      <c r="IR184" s="364"/>
      <c r="IS184" s="364"/>
      <c r="IT184" s="364"/>
      <c r="IU184" s="364"/>
      <c r="IV184" s="364"/>
      <c r="IW184" s="364"/>
      <c r="IX184" s="364"/>
      <c r="IY184" s="364"/>
      <c r="IZ184" s="364"/>
      <c r="JA184" s="364"/>
      <c r="JB184" s="364"/>
      <c r="JC184" s="364"/>
      <c r="JD184" s="364"/>
      <c r="JE184" s="364"/>
      <c r="JF184" s="364"/>
      <c r="JG184" s="364"/>
      <c r="JH184" s="364"/>
      <c r="JI184" s="364"/>
      <c r="JJ184" s="364"/>
      <c r="JK184" s="364"/>
      <c r="JL184" s="364"/>
      <c r="JM184" s="364"/>
      <c r="JN184" s="364"/>
      <c r="JO184" s="364"/>
      <c r="JP184" s="364"/>
      <c r="JQ184" s="364"/>
      <c r="JR184" s="364"/>
      <c r="JS184" s="364"/>
      <c r="JT184" s="364"/>
      <c r="JU184" s="364"/>
      <c r="JV184" s="364"/>
      <c r="JW184" s="364"/>
      <c r="JX184" s="364"/>
      <c r="JY184" s="364"/>
      <c r="JZ184" s="364"/>
      <c r="KA184" s="364"/>
      <c r="KB184" s="364"/>
      <c r="KC184" s="364"/>
      <c r="KD184" s="364"/>
      <c r="KE184" s="364"/>
      <c r="KF184" s="364"/>
      <c r="KG184" s="364"/>
      <c r="KH184" s="364"/>
      <c r="KI184" s="364"/>
      <c r="KJ184" s="364"/>
      <c r="KK184" s="364"/>
      <c r="KL184" s="364"/>
      <c r="KM184" s="364"/>
      <c r="KN184" s="364"/>
      <c r="KO184" s="364"/>
      <c r="KP184" s="364"/>
      <c r="KQ184" s="364"/>
      <c r="KR184" s="364"/>
      <c r="KS184" s="364"/>
      <c r="KT184" s="364"/>
      <c r="KU184" s="364"/>
      <c r="KV184" s="364"/>
      <c r="KW184" s="364"/>
      <c r="KX184" s="364"/>
      <c r="KY184" s="364"/>
      <c r="KZ184" s="364"/>
      <c r="LA184" s="364"/>
      <c r="LB184" s="364"/>
      <c r="LC184" s="364"/>
      <c r="LD184" s="364"/>
      <c r="LE184" s="364"/>
      <c r="LF184" s="364"/>
      <c r="LG184" s="364"/>
      <c r="LH184" s="364"/>
      <c r="LI184" s="364"/>
      <c r="LJ184" s="364"/>
      <c r="LK184" s="364"/>
      <c r="LL184" s="364"/>
      <c r="LM184" s="364"/>
      <c r="LN184" s="364"/>
      <c r="LO184" s="364"/>
      <c r="LP184" s="364"/>
      <c r="LQ184" s="364"/>
      <c r="LR184" s="364"/>
      <c r="LS184" s="364"/>
      <c r="LT184" s="364"/>
      <c r="LU184" s="364"/>
      <c r="LV184" s="364"/>
      <c r="LW184" s="364"/>
      <c r="LX184" s="364"/>
      <c r="LY184" s="364"/>
      <c r="LZ184" s="364"/>
      <c r="MA184" s="364"/>
      <c r="MB184" s="364"/>
      <c r="MC184" s="364"/>
      <c r="MD184" s="364"/>
      <c r="ME184" s="364"/>
      <c r="MF184" s="364"/>
      <c r="MG184" s="364"/>
      <c r="MH184" s="364"/>
      <c r="MI184" s="364"/>
      <c r="MJ184" s="364"/>
      <c r="MK184" s="364"/>
      <c r="ML184" s="364"/>
      <c r="MM184" s="364"/>
      <c r="MN184" s="364"/>
      <c r="MO184" s="364"/>
      <c r="MP184" s="364"/>
      <c r="MQ184" s="364"/>
      <c r="MR184" s="364"/>
      <c r="MS184" s="364"/>
      <c r="MT184" s="364"/>
      <c r="MU184" s="364"/>
      <c r="MV184" s="364"/>
      <c r="MW184" s="364"/>
      <c r="MX184" s="364"/>
      <c r="MY184" s="364"/>
      <c r="MZ184" s="364"/>
      <c r="NA184" s="364"/>
      <c r="NB184" s="364"/>
      <c r="NC184" s="364"/>
      <c r="ND184" s="364"/>
      <c r="NE184" s="364"/>
      <c r="NF184" s="364"/>
      <c r="NG184" s="364"/>
      <c r="NH184" s="364"/>
      <c r="NI184" s="364"/>
      <c r="NJ184" s="364"/>
      <c r="NK184" s="364"/>
      <c r="NL184" s="364"/>
      <c r="NM184" s="364"/>
      <c r="NN184" s="364"/>
      <c r="NO184" s="364"/>
      <c r="NP184" s="364"/>
      <c r="NQ184" s="364"/>
      <c r="NR184" s="364"/>
      <c r="NS184" s="364"/>
      <c r="NT184" s="364"/>
      <c r="NU184" s="364"/>
      <c r="NV184" s="364"/>
      <c r="NW184" s="364"/>
      <c r="NX184" s="364"/>
      <c r="NY184" s="364"/>
      <c r="NZ184" s="364"/>
      <c r="OA184" s="364"/>
      <c r="OB184" s="364"/>
      <c r="OC184" s="364"/>
      <c r="OD184" s="364"/>
      <c r="OE184" s="364"/>
      <c r="OF184" s="364"/>
      <c r="OG184" s="364"/>
      <c r="OH184" s="364"/>
      <c r="OI184" s="364"/>
      <c r="OJ184" s="364"/>
      <c r="OK184" s="364"/>
      <c r="OL184" s="364"/>
      <c r="OM184" s="364"/>
      <c r="ON184" s="364"/>
      <c r="OO184" s="364"/>
      <c r="OP184" s="364"/>
      <c r="OQ184" s="364"/>
      <c r="OR184" s="364"/>
      <c r="OS184" s="364"/>
      <c r="OT184" s="364"/>
      <c r="OU184" s="364"/>
      <c r="OV184" s="364"/>
      <c r="OW184" s="364"/>
      <c r="OX184" s="364"/>
      <c r="OY184" s="364"/>
      <c r="OZ184" s="364"/>
      <c r="PA184" s="364"/>
      <c r="PB184" s="364"/>
      <c r="PC184" s="364"/>
      <c r="PD184" s="364"/>
      <c r="PE184" s="364"/>
      <c r="PF184" s="364"/>
      <c r="PG184" s="364"/>
      <c r="PH184" s="364"/>
      <c r="PI184" s="364"/>
      <c r="PJ184" s="364"/>
      <c r="PK184" s="364"/>
      <c r="PL184" s="364"/>
      <c r="PM184" s="364"/>
    </row>
    <row r="185" spans="1:429" ht="15">
      <c r="A185" s="363" t="s">
        <v>752</v>
      </c>
      <c r="B185" s="364">
        <f t="shared" si="195"/>
        <v>0</v>
      </c>
      <c r="C185" s="364">
        <f t="shared" si="196"/>
        <v>0</v>
      </c>
      <c r="D185" s="364">
        <f t="shared" si="197"/>
        <v>0</v>
      </c>
      <c r="E185" s="364">
        <f t="shared" si="198"/>
        <v>0</v>
      </c>
      <c r="F185" s="364">
        <f t="shared" si="199"/>
        <v>0</v>
      </c>
      <c r="G185" s="364">
        <f t="shared" si="200"/>
        <v>0</v>
      </c>
      <c r="H185" s="364">
        <f t="shared" si="201"/>
        <v>0</v>
      </c>
      <c r="I185" s="364">
        <f t="shared" si="202"/>
        <v>0</v>
      </c>
      <c r="J185" s="364">
        <f t="shared" si="203"/>
        <v>0</v>
      </c>
      <c r="K185" s="364">
        <f t="shared" si="204"/>
        <v>0</v>
      </c>
      <c r="L185" s="364">
        <f t="shared" si="205"/>
        <v>0</v>
      </c>
      <c r="M185" s="364">
        <f t="shared" si="206"/>
        <v>0</v>
      </c>
      <c r="N185" s="364">
        <f t="shared" si="207"/>
        <v>0</v>
      </c>
      <c r="O185" s="364">
        <f t="shared" si="208"/>
        <v>0</v>
      </c>
      <c r="P185" s="364">
        <f t="shared" si="209"/>
        <v>0</v>
      </c>
      <c r="Q185" s="364">
        <f t="shared" si="210"/>
        <v>0</v>
      </c>
      <c r="R185" s="364">
        <f t="shared" si="211"/>
        <v>0</v>
      </c>
      <c r="S185" s="364">
        <f t="shared" si="212"/>
        <v>0</v>
      </c>
      <c r="T185" s="364">
        <f t="shared" si="213"/>
        <v>8.3999999999999992E-6</v>
      </c>
      <c r="U185" s="364">
        <f t="shared" si="214"/>
        <v>1.0815E-3</v>
      </c>
      <c r="V185" s="364">
        <f t="shared" si="215"/>
        <v>0</v>
      </c>
      <c r="W185" s="364">
        <f t="shared" si="216"/>
        <v>0</v>
      </c>
      <c r="X185" s="364">
        <f t="shared" si="217"/>
        <v>0</v>
      </c>
      <c r="Y185" s="364">
        <f t="shared" si="218"/>
        <v>0</v>
      </c>
      <c r="Z185" s="364">
        <f t="shared" si="219"/>
        <v>0</v>
      </c>
      <c r="AA185" s="364">
        <f t="shared" si="220"/>
        <v>0</v>
      </c>
      <c r="AB185" s="364">
        <f t="shared" si="221"/>
        <v>0</v>
      </c>
      <c r="AC185" s="364">
        <f t="shared" si="222"/>
        <v>0</v>
      </c>
      <c r="AD185" s="364">
        <f t="shared" si="223"/>
        <v>0</v>
      </c>
      <c r="AE185" s="364">
        <f t="shared" si="224"/>
        <v>0</v>
      </c>
      <c r="AF185" s="364">
        <f t="shared" si="225"/>
        <v>0</v>
      </c>
      <c r="AG185" s="364"/>
      <c r="AH185" s="364"/>
      <c r="AI185" s="364"/>
      <c r="AJ185" s="364"/>
      <c r="AK185" s="364"/>
      <c r="AL185" s="364"/>
      <c r="AM185" s="364"/>
      <c r="AN185" s="364"/>
      <c r="AO185" s="364"/>
      <c r="AP185" s="364"/>
      <c r="AQ185" s="364"/>
      <c r="AR185" s="364"/>
      <c r="AS185" s="364"/>
      <c r="AT185" s="364"/>
      <c r="AU185" s="364"/>
      <c r="AV185" s="364"/>
      <c r="AW185" s="364"/>
      <c r="AX185" s="364"/>
      <c r="AY185" s="364"/>
      <c r="AZ185" s="364"/>
      <c r="BA185" s="364"/>
      <c r="BB185" s="364"/>
      <c r="BC185" s="364"/>
      <c r="BD185" s="364"/>
      <c r="BE185" s="364"/>
      <c r="BF185" s="364"/>
      <c r="BG185" s="364"/>
      <c r="BH185" s="364"/>
      <c r="BI185" s="364"/>
      <c r="BJ185" s="364"/>
      <c r="BK185" s="364"/>
      <c r="BL185" s="364"/>
      <c r="BM185" s="364"/>
      <c r="BN185" s="364"/>
      <c r="BO185" s="364"/>
      <c r="BP185" s="364"/>
      <c r="BQ185" s="364"/>
      <c r="BR185" s="364"/>
      <c r="BS185" s="364"/>
      <c r="BT185" s="364"/>
      <c r="BU185" s="364"/>
      <c r="BV185" s="364"/>
      <c r="BW185" s="364"/>
      <c r="BX185" s="364"/>
      <c r="BY185" s="364"/>
      <c r="BZ185" s="364"/>
      <c r="CA185" s="364"/>
      <c r="CB185" s="364"/>
      <c r="CC185" s="364"/>
      <c r="CD185" s="364"/>
      <c r="CE185" s="364"/>
      <c r="CF185" s="364"/>
      <c r="CG185" s="364"/>
      <c r="CH185" s="364"/>
      <c r="CI185" s="364"/>
      <c r="CJ185" s="364"/>
      <c r="CK185" s="364"/>
      <c r="CL185" s="364"/>
      <c r="CM185" s="364"/>
      <c r="CN185" s="364"/>
      <c r="CO185" s="364"/>
      <c r="CP185" s="364"/>
      <c r="CQ185" s="364"/>
      <c r="CR185" s="364"/>
      <c r="CS185" s="364"/>
      <c r="CT185" s="364"/>
      <c r="CU185" s="364"/>
      <c r="CV185" s="364"/>
      <c r="CW185" s="364"/>
      <c r="CX185" s="364"/>
      <c r="CY185" s="364"/>
      <c r="CZ185" s="364"/>
      <c r="DA185" s="364"/>
      <c r="DB185" s="364"/>
      <c r="DC185" s="364"/>
      <c r="DD185" s="364"/>
      <c r="DE185" s="364"/>
      <c r="DF185" s="364"/>
      <c r="DG185" s="364"/>
      <c r="DH185" s="364"/>
      <c r="DI185" s="364"/>
      <c r="DJ185" s="364"/>
      <c r="DK185" s="364"/>
      <c r="DL185" s="364"/>
      <c r="DM185" s="364"/>
      <c r="DN185" s="364"/>
      <c r="DO185" s="364"/>
      <c r="DP185" s="364"/>
      <c r="DQ185" s="364"/>
      <c r="DR185" s="364"/>
      <c r="DS185" s="364"/>
      <c r="DT185" s="364"/>
      <c r="DU185" s="364"/>
      <c r="DV185" s="364"/>
      <c r="DW185" s="364"/>
      <c r="DX185" s="364"/>
      <c r="DY185" s="364"/>
      <c r="DZ185" s="364"/>
      <c r="EA185" s="364"/>
      <c r="EB185" s="364"/>
      <c r="EC185" s="364"/>
      <c r="ED185" s="364"/>
      <c r="EE185" s="364"/>
      <c r="EF185" s="364"/>
      <c r="EG185" s="364"/>
      <c r="EH185" s="364"/>
      <c r="EI185" s="364"/>
      <c r="EJ185" s="364"/>
      <c r="EK185" s="364"/>
      <c r="EL185" s="364"/>
      <c r="EM185" s="364"/>
      <c r="EN185" s="364"/>
      <c r="EO185" s="364"/>
      <c r="EP185" s="364"/>
      <c r="EQ185" s="364"/>
      <c r="ER185" s="364"/>
      <c r="ES185" s="364"/>
      <c r="ET185" s="364"/>
      <c r="EU185" s="364"/>
      <c r="EV185" s="364"/>
      <c r="EW185" s="364"/>
      <c r="EX185" s="364"/>
      <c r="EY185" s="364"/>
      <c r="EZ185" s="364"/>
      <c r="FA185" s="364"/>
      <c r="FB185" s="364"/>
      <c r="FC185" s="364"/>
      <c r="FD185" s="364"/>
      <c r="FE185" s="364"/>
      <c r="FF185" s="364"/>
      <c r="FG185" s="364"/>
      <c r="FH185" s="364"/>
      <c r="FI185" s="364"/>
      <c r="FJ185" s="364"/>
      <c r="FK185" s="364"/>
      <c r="FL185" s="364"/>
      <c r="FM185" s="364"/>
      <c r="FN185" s="364"/>
      <c r="FO185" s="364"/>
      <c r="FP185" s="364"/>
      <c r="FQ185" s="364"/>
      <c r="FR185" s="364"/>
      <c r="FS185" s="364"/>
      <c r="FT185" s="364"/>
      <c r="FU185" s="364"/>
      <c r="FV185" s="364"/>
      <c r="FW185" s="364"/>
      <c r="FX185" s="364"/>
      <c r="FY185" s="364"/>
      <c r="FZ185" s="364"/>
      <c r="GA185" s="364"/>
      <c r="GB185" s="364"/>
      <c r="GC185" s="364"/>
      <c r="GD185" s="364"/>
      <c r="GE185" s="364"/>
      <c r="GF185" s="364"/>
      <c r="GG185" s="364"/>
      <c r="GH185" s="364"/>
      <c r="GI185" s="364"/>
      <c r="GJ185" s="364"/>
      <c r="GK185" s="364"/>
      <c r="GL185" s="364"/>
      <c r="GM185" s="364"/>
      <c r="GN185" s="364"/>
      <c r="GO185" s="364"/>
      <c r="GP185" s="364"/>
      <c r="GQ185" s="364"/>
      <c r="GR185" s="364"/>
      <c r="GS185" s="364"/>
      <c r="GT185" s="364"/>
      <c r="GU185" s="364"/>
      <c r="GV185" s="364"/>
      <c r="GW185" s="364"/>
      <c r="GX185" s="364"/>
      <c r="GY185" s="364"/>
      <c r="GZ185" s="364"/>
      <c r="HA185" s="364"/>
      <c r="HB185" s="364"/>
      <c r="HC185" s="364"/>
      <c r="HD185" s="364"/>
      <c r="HE185" s="364"/>
      <c r="HF185" s="364"/>
      <c r="HG185" s="364"/>
      <c r="HH185" s="364"/>
      <c r="HI185" s="364"/>
      <c r="HJ185" s="364"/>
      <c r="HK185" s="364"/>
      <c r="HL185" s="364"/>
      <c r="HM185" s="364"/>
      <c r="HN185" s="364"/>
      <c r="HO185" s="364"/>
      <c r="HP185" s="364"/>
      <c r="HQ185" s="364"/>
      <c r="HR185" s="364"/>
      <c r="HS185" s="364"/>
      <c r="HT185" s="364"/>
      <c r="HU185" s="364"/>
      <c r="HV185" s="364"/>
      <c r="HW185" s="364"/>
      <c r="HX185" s="364"/>
      <c r="HY185" s="364"/>
      <c r="HZ185" s="364"/>
      <c r="IA185" s="364"/>
      <c r="IB185" s="364"/>
      <c r="IC185" s="364"/>
      <c r="ID185" s="364"/>
      <c r="IE185" s="364"/>
      <c r="IF185" s="364"/>
      <c r="IG185" s="364"/>
      <c r="IH185" s="364"/>
      <c r="II185" s="364"/>
      <c r="IJ185" s="364"/>
      <c r="IK185" s="364"/>
      <c r="IL185" s="364"/>
      <c r="IM185" s="364"/>
      <c r="IN185" s="364"/>
      <c r="IO185" s="364"/>
      <c r="IP185" s="364"/>
      <c r="IQ185" s="364"/>
      <c r="IR185" s="364"/>
      <c r="IS185" s="364"/>
      <c r="IT185" s="364"/>
      <c r="IU185" s="364"/>
      <c r="IV185" s="364"/>
      <c r="IW185" s="364"/>
      <c r="IX185" s="364"/>
      <c r="IY185" s="364">
        <v>8.3999999999999995E-3</v>
      </c>
      <c r="IZ185" s="364"/>
      <c r="JA185" s="364"/>
      <c r="JB185" s="364"/>
      <c r="JC185" s="364"/>
      <c r="JD185" s="364"/>
      <c r="JE185" s="364"/>
      <c r="JF185" s="364">
        <v>1.0814999999999999</v>
      </c>
      <c r="JG185" s="364"/>
      <c r="JH185" s="364"/>
      <c r="JI185" s="364"/>
      <c r="JJ185" s="364"/>
      <c r="JK185" s="364"/>
      <c r="JL185" s="364"/>
      <c r="JM185" s="364"/>
      <c r="JN185" s="364"/>
      <c r="JO185" s="364"/>
      <c r="JP185" s="364"/>
      <c r="JQ185" s="364"/>
      <c r="JR185" s="364"/>
      <c r="JS185" s="364"/>
      <c r="JT185" s="364"/>
      <c r="JU185" s="364"/>
      <c r="JV185" s="364"/>
      <c r="JW185" s="364"/>
      <c r="JX185" s="364"/>
      <c r="JY185" s="364"/>
      <c r="JZ185" s="364"/>
      <c r="KA185" s="364"/>
      <c r="KB185" s="364"/>
      <c r="KC185" s="364"/>
      <c r="KD185" s="364"/>
      <c r="KE185" s="364"/>
      <c r="KF185" s="364"/>
      <c r="KG185" s="364"/>
      <c r="KH185" s="364"/>
      <c r="KI185" s="364"/>
      <c r="KJ185" s="364"/>
      <c r="KK185" s="364"/>
      <c r="KL185" s="364"/>
      <c r="KM185" s="364"/>
      <c r="KN185" s="364"/>
      <c r="KO185" s="364"/>
      <c r="KP185" s="364"/>
      <c r="KQ185" s="364"/>
      <c r="KR185" s="364"/>
      <c r="KS185" s="364"/>
      <c r="KT185" s="364"/>
      <c r="KU185" s="364"/>
      <c r="KV185" s="364"/>
      <c r="KW185" s="364"/>
      <c r="KX185" s="364"/>
      <c r="KY185" s="364"/>
      <c r="KZ185" s="364"/>
      <c r="LA185" s="364"/>
      <c r="LB185" s="364"/>
      <c r="LC185" s="364"/>
      <c r="LD185" s="364"/>
      <c r="LE185" s="364"/>
      <c r="LF185" s="364"/>
      <c r="LG185" s="364"/>
      <c r="LH185" s="364"/>
      <c r="LI185" s="364"/>
      <c r="LJ185" s="364"/>
      <c r="LK185" s="364"/>
      <c r="LL185" s="364"/>
      <c r="LM185" s="364"/>
      <c r="LN185" s="364"/>
      <c r="LO185" s="364"/>
      <c r="LP185" s="364"/>
      <c r="LQ185" s="364"/>
      <c r="LR185" s="364"/>
      <c r="LS185" s="364"/>
      <c r="LT185" s="364"/>
      <c r="LU185" s="364"/>
      <c r="LV185" s="364"/>
      <c r="LW185" s="364"/>
      <c r="LX185" s="364"/>
      <c r="LY185" s="364"/>
      <c r="LZ185" s="364"/>
      <c r="MA185" s="364"/>
      <c r="MB185" s="364"/>
      <c r="MC185" s="364"/>
      <c r="MD185" s="364"/>
      <c r="ME185" s="364"/>
      <c r="MF185" s="364"/>
      <c r="MG185" s="364"/>
      <c r="MH185" s="364"/>
      <c r="MI185" s="364"/>
      <c r="MJ185" s="364"/>
      <c r="MK185" s="364"/>
      <c r="ML185" s="364"/>
      <c r="MM185" s="364"/>
      <c r="MN185" s="364"/>
      <c r="MO185" s="364"/>
      <c r="MP185" s="364"/>
      <c r="MQ185" s="364"/>
      <c r="MR185" s="364"/>
      <c r="MS185" s="364"/>
      <c r="MT185" s="364"/>
      <c r="MU185" s="364"/>
      <c r="MV185" s="364"/>
      <c r="MW185" s="364"/>
      <c r="MX185" s="364"/>
      <c r="MY185" s="364"/>
      <c r="MZ185" s="364"/>
      <c r="NA185" s="364"/>
      <c r="NB185" s="364"/>
      <c r="NC185" s="364"/>
      <c r="ND185" s="364"/>
      <c r="NE185" s="364"/>
      <c r="NF185" s="364"/>
      <c r="NG185" s="364"/>
      <c r="NH185" s="364"/>
      <c r="NI185" s="364"/>
      <c r="NJ185" s="364"/>
      <c r="NK185" s="364"/>
      <c r="NL185" s="364"/>
      <c r="NM185" s="364"/>
      <c r="NN185" s="364"/>
      <c r="NO185" s="364"/>
      <c r="NP185" s="364"/>
      <c r="NQ185" s="364"/>
      <c r="NR185" s="364"/>
      <c r="NS185" s="364"/>
      <c r="NT185" s="364"/>
      <c r="NU185" s="364"/>
      <c r="NV185" s="364"/>
      <c r="NW185" s="364"/>
      <c r="NX185" s="364"/>
      <c r="NY185" s="364"/>
      <c r="NZ185" s="364"/>
      <c r="OA185" s="364"/>
      <c r="OB185" s="364"/>
      <c r="OC185" s="364"/>
      <c r="OD185" s="364"/>
      <c r="OE185" s="364"/>
      <c r="OF185" s="364"/>
      <c r="OG185" s="364"/>
      <c r="OH185" s="364"/>
      <c r="OI185" s="364"/>
      <c r="OJ185" s="364"/>
      <c r="OK185" s="364"/>
      <c r="OL185" s="364"/>
      <c r="OM185" s="364"/>
      <c r="ON185" s="364"/>
      <c r="OO185" s="364"/>
      <c r="OP185" s="364"/>
      <c r="OQ185" s="364"/>
      <c r="OR185" s="364"/>
      <c r="OS185" s="364"/>
      <c r="OT185" s="364"/>
      <c r="OU185" s="364"/>
      <c r="OV185" s="364"/>
      <c r="OW185" s="364"/>
      <c r="OX185" s="364"/>
      <c r="OY185" s="364"/>
      <c r="OZ185" s="364"/>
      <c r="PA185" s="364"/>
      <c r="PB185" s="364"/>
      <c r="PC185" s="364"/>
      <c r="PD185" s="364"/>
      <c r="PE185" s="364"/>
      <c r="PF185" s="364"/>
      <c r="PG185" s="364"/>
      <c r="PH185" s="364"/>
      <c r="PI185" s="364"/>
      <c r="PJ185" s="364"/>
      <c r="PK185" s="364"/>
      <c r="PL185" s="364"/>
      <c r="PM185" s="364"/>
    </row>
    <row r="186" spans="1:429" ht="15">
      <c r="A186" s="365" t="s">
        <v>753</v>
      </c>
      <c r="B186" s="364">
        <f t="shared" si="195"/>
        <v>0</v>
      </c>
      <c r="C186" s="364">
        <f t="shared" si="196"/>
        <v>0</v>
      </c>
      <c r="D186" s="364">
        <f t="shared" si="197"/>
        <v>0</v>
      </c>
      <c r="E186" s="364">
        <f t="shared" si="198"/>
        <v>0</v>
      </c>
      <c r="F186" s="364">
        <f t="shared" si="199"/>
        <v>0</v>
      </c>
      <c r="G186" s="364">
        <f t="shared" si="200"/>
        <v>0</v>
      </c>
      <c r="H186" s="364">
        <f t="shared" si="201"/>
        <v>0</v>
      </c>
      <c r="I186" s="364">
        <f t="shared" si="202"/>
        <v>0</v>
      </c>
      <c r="J186" s="364">
        <f t="shared" si="203"/>
        <v>0</v>
      </c>
      <c r="K186" s="364">
        <f t="shared" si="204"/>
        <v>0</v>
      </c>
      <c r="L186" s="364">
        <f t="shared" si="205"/>
        <v>0</v>
      </c>
      <c r="M186" s="364">
        <f t="shared" si="206"/>
        <v>0</v>
      </c>
      <c r="N186" s="364">
        <f t="shared" si="207"/>
        <v>0</v>
      </c>
      <c r="O186" s="364">
        <f t="shared" si="208"/>
        <v>0</v>
      </c>
      <c r="P186" s="364">
        <f t="shared" si="209"/>
        <v>0</v>
      </c>
      <c r="Q186" s="364">
        <f t="shared" si="210"/>
        <v>0</v>
      </c>
      <c r="R186" s="364">
        <f t="shared" si="211"/>
        <v>0</v>
      </c>
      <c r="S186" s="364">
        <f t="shared" si="212"/>
        <v>0</v>
      </c>
      <c r="T186" s="364">
        <f t="shared" si="213"/>
        <v>0</v>
      </c>
      <c r="U186" s="364">
        <f t="shared" si="214"/>
        <v>0</v>
      </c>
      <c r="V186" s="364">
        <f t="shared" si="215"/>
        <v>0</v>
      </c>
      <c r="W186" s="364">
        <f t="shared" si="216"/>
        <v>0</v>
      </c>
      <c r="X186" s="364">
        <f t="shared" si="217"/>
        <v>0</v>
      </c>
      <c r="Y186" s="364">
        <f t="shared" si="218"/>
        <v>0</v>
      </c>
      <c r="Z186" s="364">
        <f t="shared" si="219"/>
        <v>0</v>
      </c>
      <c r="AA186" s="364">
        <f t="shared" si="220"/>
        <v>0</v>
      </c>
      <c r="AB186" s="364">
        <f t="shared" si="221"/>
        <v>0</v>
      </c>
      <c r="AC186" s="364">
        <f t="shared" si="222"/>
        <v>0</v>
      </c>
      <c r="AD186" s="364">
        <f t="shared" si="223"/>
        <v>0</v>
      </c>
      <c r="AE186" s="364">
        <f t="shared" si="224"/>
        <v>0</v>
      </c>
      <c r="AF186" s="364">
        <f t="shared" si="225"/>
        <v>0</v>
      </c>
      <c r="AG186" s="364"/>
      <c r="AH186" s="364"/>
      <c r="AI186" s="364"/>
      <c r="AJ186" s="364"/>
      <c r="AK186" s="364"/>
      <c r="AL186" s="364"/>
      <c r="AM186" s="364"/>
      <c r="AN186" s="364"/>
      <c r="AO186" s="364"/>
      <c r="AP186" s="364"/>
      <c r="AQ186" s="364"/>
      <c r="AR186" s="364"/>
      <c r="AS186" s="364"/>
      <c r="AT186" s="364"/>
      <c r="AU186" s="364"/>
      <c r="AV186" s="364"/>
      <c r="AW186" s="364"/>
      <c r="AX186" s="364"/>
      <c r="AY186" s="364"/>
      <c r="AZ186" s="364"/>
      <c r="BA186" s="364"/>
      <c r="BB186" s="364"/>
      <c r="BC186" s="364"/>
      <c r="BD186" s="364"/>
      <c r="BE186" s="364"/>
      <c r="BF186" s="364"/>
      <c r="BG186" s="364"/>
      <c r="BH186" s="364"/>
      <c r="BI186" s="364"/>
      <c r="BJ186" s="364"/>
      <c r="BK186" s="364"/>
      <c r="BL186" s="364"/>
      <c r="BM186" s="364"/>
      <c r="BN186" s="364"/>
      <c r="BO186" s="364"/>
      <c r="BP186" s="364"/>
      <c r="BQ186" s="364"/>
      <c r="BR186" s="364"/>
      <c r="BS186" s="364"/>
      <c r="BT186" s="364"/>
      <c r="BU186" s="364"/>
      <c r="BV186" s="364"/>
      <c r="BW186" s="364"/>
      <c r="BX186" s="364"/>
      <c r="BY186" s="364"/>
      <c r="BZ186" s="364"/>
      <c r="CA186" s="364"/>
      <c r="CB186" s="364"/>
      <c r="CC186" s="364"/>
      <c r="CD186" s="364"/>
      <c r="CE186" s="364"/>
      <c r="CF186" s="364"/>
      <c r="CG186" s="364"/>
      <c r="CH186" s="364"/>
      <c r="CI186" s="364"/>
      <c r="CJ186" s="364"/>
      <c r="CK186" s="364"/>
      <c r="CL186" s="364"/>
      <c r="CM186" s="364"/>
      <c r="CN186" s="364"/>
      <c r="CO186" s="364"/>
      <c r="CP186" s="364"/>
      <c r="CQ186" s="364"/>
      <c r="CR186" s="364"/>
      <c r="CS186" s="364"/>
      <c r="CT186" s="364"/>
      <c r="CU186" s="364"/>
      <c r="CV186" s="364"/>
      <c r="CW186" s="364"/>
      <c r="CX186" s="364"/>
      <c r="CY186" s="364"/>
      <c r="CZ186" s="364"/>
      <c r="DA186" s="364"/>
      <c r="DB186" s="364"/>
      <c r="DC186" s="364"/>
      <c r="DD186" s="364"/>
      <c r="DE186" s="364"/>
      <c r="DF186" s="364"/>
      <c r="DG186" s="364"/>
      <c r="DH186" s="364"/>
      <c r="DI186" s="364"/>
      <c r="DJ186" s="364"/>
      <c r="DK186" s="364"/>
      <c r="DL186" s="364"/>
      <c r="DM186" s="364"/>
      <c r="DN186" s="364"/>
      <c r="DO186" s="364"/>
      <c r="DP186" s="364"/>
      <c r="DQ186" s="364"/>
      <c r="DR186" s="364"/>
      <c r="DS186" s="364"/>
      <c r="DT186" s="364"/>
      <c r="DU186" s="364"/>
      <c r="DV186" s="364"/>
      <c r="DW186" s="364"/>
      <c r="DX186" s="364"/>
      <c r="DY186" s="364"/>
      <c r="DZ186" s="364"/>
      <c r="EA186" s="364"/>
      <c r="EB186" s="364"/>
      <c r="EC186" s="364"/>
      <c r="ED186" s="364"/>
      <c r="EE186" s="364"/>
      <c r="EF186" s="364"/>
      <c r="EG186" s="364"/>
      <c r="EH186" s="364"/>
      <c r="EI186" s="364"/>
      <c r="EJ186" s="364"/>
      <c r="EK186" s="364"/>
      <c r="EL186" s="364"/>
      <c r="EM186" s="364"/>
      <c r="EN186" s="364"/>
      <c r="EO186" s="364"/>
      <c r="EP186" s="364"/>
      <c r="EQ186" s="364"/>
      <c r="ER186" s="364"/>
      <c r="ES186" s="364"/>
      <c r="ET186" s="364"/>
      <c r="EU186" s="364"/>
      <c r="EV186" s="364"/>
      <c r="EW186" s="364"/>
      <c r="EX186" s="364"/>
      <c r="EY186" s="364"/>
      <c r="EZ186" s="364"/>
      <c r="FA186" s="364"/>
      <c r="FB186" s="364"/>
      <c r="FC186" s="364"/>
      <c r="FD186" s="364"/>
      <c r="FE186" s="364"/>
      <c r="FF186" s="364"/>
      <c r="FG186" s="364"/>
      <c r="FH186" s="364"/>
      <c r="FI186" s="364"/>
      <c r="FJ186" s="364"/>
      <c r="FK186" s="364"/>
      <c r="FL186" s="364"/>
      <c r="FM186" s="364"/>
      <c r="FN186" s="364"/>
      <c r="FO186" s="364"/>
      <c r="FP186" s="364"/>
      <c r="FQ186" s="364"/>
      <c r="FR186" s="364"/>
      <c r="FS186" s="364"/>
      <c r="FT186" s="364"/>
      <c r="FU186" s="364"/>
      <c r="FV186" s="364"/>
      <c r="FW186" s="364"/>
      <c r="FX186" s="364"/>
      <c r="FY186" s="364"/>
      <c r="FZ186" s="364"/>
      <c r="GA186" s="364"/>
      <c r="GB186" s="364"/>
      <c r="GC186" s="364"/>
      <c r="GD186" s="364"/>
      <c r="GE186" s="364"/>
      <c r="GF186" s="364"/>
      <c r="GG186" s="364"/>
      <c r="GH186" s="364"/>
      <c r="GI186" s="364"/>
      <c r="GJ186" s="364"/>
      <c r="GK186" s="364"/>
      <c r="GL186" s="364"/>
      <c r="GM186" s="364"/>
      <c r="GN186" s="364"/>
      <c r="GO186" s="364"/>
      <c r="GP186" s="364"/>
      <c r="GQ186" s="364"/>
      <c r="GR186" s="364"/>
      <c r="GS186" s="364"/>
      <c r="GT186" s="364"/>
      <c r="GU186" s="364"/>
      <c r="GV186" s="364"/>
      <c r="GW186" s="364"/>
      <c r="GX186" s="364"/>
      <c r="GY186" s="364"/>
      <c r="GZ186" s="364"/>
      <c r="HA186" s="364"/>
      <c r="HB186" s="364"/>
      <c r="HC186" s="364"/>
      <c r="HD186" s="364"/>
      <c r="HE186" s="364"/>
      <c r="HF186" s="364"/>
      <c r="HG186" s="364"/>
      <c r="HH186" s="364"/>
      <c r="HI186" s="364"/>
      <c r="HJ186" s="364"/>
      <c r="HK186" s="364"/>
      <c r="HL186" s="364"/>
      <c r="HM186" s="364"/>
      <c r="HN186" s="364"/>
      <c r="HO186" s="364"/>
      <c r="HP186" s="364"/>
      <c r="HQ186" s="364"/>
      <c r="HR186" s="364"/>
      <c r="HS186" s="364"/>
      <c r="HT186" s="364"/>
      <c r="HU186" s="364"/>
      <c r="HV186" s="364"/>
      <c r="HW186" s="364"/>
      <c r="HX186" s="364"/>
      <c r="HY186" s="364"/>
      <c r="HZ186" s="364"/>
      <c r="IA186" s="364"/>
      <c r="IB186" s="364"/>
      <c r="IC186" s="364"/>
      <c r="ID186" s="364"/>
      <c r="IE186" s="364"/>
      <c r="IF186" s="364"/>
      <c r="IG186" s="364"/>
      <c r="IH186" s="364"/>
      <c r="II186" s="364"/>
      <c r="IJ186" s="364"/>
      <c r="IK186" s="364"/>
      <c r="IL186" s="364"/>
      <c r="IM186" s="364"/>
      <c r="IN186" s="364"/>
      <c r="IO186" s="364"/>
      <c r="IP186" s="364"/>
      <c r="IQ186" s="364"/>
      <c r="IR186" s="364"/>
      <c r="IS186" s="364"/>
      <c r="IT186" s="364"/>
      <c r="IU186" s="364"/>
      <c r="IV186" s="364"/>
      <c r="IW186" s="364"/>
      <c r="IX186" s="364"/>
      <c r="IY186" s="364"/>
      <c r="IZ186" s="364"/>
      <c r="JA186" s="364"/>
      <c r="JB186" s="364"/>
      <c r="JC186" s="364"/>
      <c r="JD186" s="364"/>
      <c r="JE186" s="364"/>
      <c r="JF186" s="364"/>
      <c r="JG186" s="364"/>
      <c r="JH186" s="364"/>
      <c r="JI186" s="364"/>
      <c r="JJ186" s="364"/>
      <c r="JK186" s="364"/>
      <c r="JL186" s="364"/>
      <c r="JM186" s="364"/>
      <c r="JN186" s="364"/>
      <c r="JO186" s="364"/>
      <c r="JP186" s="364"/>
      <c r="JQ186" s="364"/>
      <c r="JR186" s="364"/>
      <c r="JS186" s="364"/>
      <c r="JT186" s="364"/>
      <c r="JU186" s="364"/>
      <c r="JV186" s="364"/>
      <c r="JW186" s="364"/>
      <c r="JX186" s="364"/>
      <c r="JY186" s="364"/>
      <c r="JZ186" s="364"/>
      <c r="KA186" s="364"/>
      <c r="KB186" s="364"/>
      <c r="KC186" s="364"/>
      <c r="KD186" s="364"/>
      <c r="KE186" s="364"/>
      <c r="KF186" s="364"/>
      <c r="KG186" s="364"/>
      <c r="KH186" s="364"/>
      <c r="KI186" s="364"/>
      <c r="KJ186" s="364"/>
      <c r="KK186" s="364"/>
      <c r="KL186" s="364"/>
      <c r="KM186" s="364"/>
      <c r="KN186" s="364"/>
      <c r="KO186" s="364"/>
      <c r="KP186" s="364"/>
      <c r="KQ186" s="364"/>
      <c r="KR186" s="364"/>
      <c r="KS186" s="364"/>
      <c r="KT186" s="364"/>
      <c r="KU186" s="364"/>
      <c r="KV186" s="364"/>
      <c r="KW186" s="364"/>
      <c r="KX186" s="364"/>
      <c r="KY186" s="364"/>
      <c r="KZ186" s="364"/>
      <c r="LA186" s="364"/>
      <c r="LB186" s="364"/>
      <c r="LC186" s="364"/>
      <c r="LD186" s="364"/>
      <c r="LE186" s="364"/>
      <c r="LF186" s="364"/>
      <c r="LG186" s="364"/>
      <c r="LH186" s="364"/>
      <c r="LI186" s="364"/>
      <c r="LJ186" s="364"/>
      <c r="LK186" s="364"/>
      <c r="LL186" s="364"/>
      <c r="LM186" s="364"/>
      <c r="LN186" s="364"/>
      <c r="LO186" s="364"/>
      <c r="LP186" s="364"/>
      <c r="LQ186" s="364"/>
      <c r="LR186" s="364"/>
      <c r="LS186" s="364"/>
      <c r="LT186" s="364"/>
      <c r="LU186" s="364"/>
      <c r="LV186" s="364"/>
      <c r="LW186" s="364"/>
      <c r="LX186" s="364"/>
      <c r="LY186" s="364"/>
      <c r="LZ186" s="364"/>
      <c r="MA186" s="364"/>
      <c r="MB186" s="364"/>
      <c r="MC186" s="364"/>
      <c r="MD186" s="364"/>
      <c r="ME186" s="364"/>
      <c r="MF186" s="364"/>
      <c r="MG186" s="364"/>
      <c r="MH186" s="364"/>
      <c r="MI186" s="364"/>
      <c r="MJ186" s="364"/>
      <c r="MK186" s="364"/>
      <c r="ML186" s="364"/>
      <c r="MM186" s="364"/>
      <c r="MN186" s="364"/>
      <c r="MO186" s="364"/>
      <c r="MP186" s="364"/>
      <c r="MQ186" s="364"/>
      <c r="MR186" s="364"/>
      <c r="MS186" s="364"/>
      <c r="MT186" s="364"/>
      <c r="MU186" s="364"/>
      <c r="MV186" s="364"/>
      <c r="MW186" s="364"/>
      <c r="MX186" s="364"/>
      <c r="MY186" s="364"/>
      <c r="MZ186" s="364"/>
      <c r="NA186" s="364"/>
      <c r="NB186" s="364"/>
      <c r="NC186" s="364"/>
      <c r="ND186" s="364"/>
      <c r="NE186" s="364"/>
      <c r="NF186" s="364"/>
      <c r="NG186" s="364"/>
      <c r="NH186" s="364"/>
      <c r="NI186" s="364"/>
      <c r="NJ186" s="364"/>
      <c r="NK186" s="364"/>
      <c r="NL186" s="364"/>
      <c r="NM186" s="364"/>
      <c r="NN186" s="364"/>
      <c r="NO186" s="364"/>
      <c r="NP186" s="364"/>
      <c r="NQ186" s="364"/>
      <c r="NR186" s="364"/>
      <c r="NS186" s="364"/>
      <c r="NT186" s="364"/>
      <c r="NU186" s="364"/>
      <c r="NV186" s="364"/>
      <c r="NW186" s="364"/>
      <c r="NX186" s="364"/>
      <c r="NY186" s="364"/>
      <c r="NZ186" s="364"/>
      <c r="OA186" s="364"/>
      <c r="OB186" s="364"/>
      <c r="OC186" s="364"/>
      <c r="OD186" s="364"/>
      <c r="OE186" s="364"/>
      <c r="OF186" s="364"/>
      <c r="OG186" s="364"/>
      <c r="OH186" s="364"/>
      <c r="OI186" s="364"/>
      <c r="OJ186" s="364"/>
      <c r="OK186" s="364"/>
      <c r="OL186" s="364"/>
      <c r="OM186" s="364"/>
      <c r="ON186" s="364"/>
      <c r="OO186" s="364"/>
      <c r="OP186" s="364"/>
      <c r="OQ186" s="364"/>
      <c r="OR186" s="364"/>
      <c r="OS186" s="364"/>
      <c r="OT186" s="364"/>
      <c r="OU186" s="364"/>
      <c r="OV186" s="364"/>
      <c r="OW186" s="364"/>
      <c r="OX186" s="364"/>
      <c r="OY186" s="364"/>
      <c r="OZ186" s="364"/>
      <c r="PA186" s="364"/>
      <c r="PB186" s="364"/>
      <c r="PC186" s="364"/>
      <c r="PD186" s="364"/>
      <c r="PE186" s="364"/>
      <c r="PF186" s="364"/>
      <c r="PG186" s="364"/>
      <c r="PH186" s="364"/>
      <c r="PI186" s="364"/>
      <c r="PJ186" s="364"/>
      <c r="PK186" s="364"/>
      <c r="PL186" s="364"/>
      <c r="PM186" s="364"/>
    </row>
    <row r="187" spans="1:429" ht="15">
      <c r="A187" s="365" t="s">
        <v>754</v>
      </c>
      <c r="B187" s="364">
        <f t="shared" si="195"/>
        <v>0</v>
      </c>
      <c r="C187" s="364">
        <f t="shared" si="196"/>
        <v>0</v>
      </c>
      <c r="D187" s="364">
        <f t="shared" si="197"/>
        <v>0</v>
      </c>
      <c r="E187" s="364">
        <f t="shared" si="198"/>
        <v>0</v>
      </c>
      <c r="F187" s="364">
        <f t="shared" si="199"/>
        <v>0</v>
      </c>
      <c r="G187" s="364">
        <f t="shared" si="200"/>
        <v>0</v>
      </c>
      <c r="H187" s="364">
        <f t="shared" si="201"/>
        <v>0</v>
      </c>
      <c r="I187" s="364">
        <f t="shared" si="202"/>
        <v>0</v>
      </c>
      <c r="J187" s="364">
        <f t="shared" si="203"/>
        <v>0</v>
      </c>
      <c r="K187" s="364">
        <f t="shared" si="204"/>
        <v>0</v>
      </c>
      <c r="L187" s="364">
        <f t="shared" si="205"/>
        <v>0</v>
      </c>
      <c r="M187" s="364">
        <f t="shared" si="206"/>
        <v>0</v>
      </c>
      <c r="N187" s="364">
        <f t="shared" si="207"/>
        <v>0</v>
      </c>
      <c r="O187" s="364">
        <f t="shared" si="208"/>
        <v>0</v>
      </c>
      <c r="P187" s="364">
        <f t="shared" si="209"/>
        <v>0</v>
      </c>
      <c r="Q187" s="364">
        <f t="shared" si="210"/>
        <v>0</v>
      </c>
      <c r="R187" s="364">
        <f t="shared" si="211"/>
        <v>0</v>
      </c>
      <c r="S187" s="364">
        <f t="shared" si="212"/>
        <v>0</v>
      </c>
      <c r="T187" s="364">
        <f t="shared" si="213"/>
        <v>0</v>
      </c>
      <c r="U187" s="364">
        <f t="shared" si="214"/>
        <v>0</v>
      </c>
      <c r="V187" s="364">
        <f t="shared" si="215"/>
        <v>0</v>
      </c>
      <c r="W187" s="364">
        <f t="shared" si="216"/>
        <v>0</v>
      </c>
      <c r="X187" s="364">
        <f t="shared" si="217"/>
        <v>0</v>
      </c>
      <c r="Y187" s="364">
        <f t="shared" si="218"/>
        <v>0</v>
      </c>
      <c r="Z187" s="364">
        <f t="shared" si="219"/>
        <v>0</v>
      </c>
      <c r="AA187" s="364">
        <f t="shared" si="220"/>
        <v>0</v>
      </c>
      <c r="AB187" s="364">
        <f t="shared" si="221"/>
        <v>0</v>
      </c>
      <c r="AC187" s="364">
        <f t="shared" si="222"/>
        <v>0</v>
      </c>
      <c r="AD187" s="364">
        <f t="shared" si="223"/>
        <v>0</v>
      </c>
      <c r="AE187" s="364">
        <f t="shared" si="224"/>
        <v>0</v>
      </c>
      <c r="AF187" s="364">
        <f t="shared" si="225"/>
        <v>0</v>
      </c>
      <c r="AG187" s="364"/>
      <c r="AH187" s="364"/>
      <c r="AI187" s="364"/>
      <c r="AJ187" s="364"/>
      <c r="AK187" s="364"/>
      <c r="AL187" s="364"/>
      <c r="AM187" s="364"/>
      <c r="AN187" s="364"/>
      <c r="AO187" s="364"/>
      <c r="AP187" s="364"/>
      <c r="AQ187" s="364"/>
      <c r="AR187" s="364"/>
      <c r="AS187" s="364"/>
      <c r="AT187" s="364"/>
      <c r="AU187" s="364"/>
      <c r="AV187" s="364"/>
      <c r="AW187" s="364"/>
      <c r="AX187" s="364"/>
      <c r="AY187" s="364"/>
      <c r="AZ187" s="364"/>
      <c r="BA187" s="364"/>
      <c r="BB187" s="364"/>
      <c r="BC187" s="364"/>
      <c r="BD187" s="364"/>
      <c r="BE187" s="364"/>
      <c r="BF187" s="364"/>
      <c r="BG187" s="364"/>
      <c r="BH187" s="364"/>
      <c r="BI187" s="364"/>
      <c r="BJ187" s="364"/>
      <c r="BK187" s="364"/>
      <c r="BL187" s="364"/>
      <c r="BM187" s="364"/>
      <c r="BN187" s="364"/>
      <c r="BO187" s="364"/>
      <c r="BP187" s="364"/>
      <c r="BQ187" s="364"/>
      <c r="BR187" s="364"/>
      <c r="BS187" s="364"/>
      <c r="BT187" s="364"/>
      <c r="BU187" s="364"/>
      <c r="BV187" s="364"/>
      <c r="BW187" s="364"/>
      <c r="BX187" s="364"/>
      <c r="BY187" s="364"/>
      <c r="BZ187" s="364"/>
      <c r="CA187" s="364"/>
      <c r="CB187" s="364"/>
      <c r="CC187" s="364"/>
      <c r="CD187" s="364"/>
      <c r="CE187" s="364"/>
      <c r="CF187" s="364"/>
      <c r="CG187" s="364"/>
      <c r="CH187" s="364"/>
      <c r="CI187" s="364"/>
      <c r="CJ187" s="364"/>
      <c r="CK187" s="364"/>
      <c r="CL187" s="364"/>
      <c r="CM187" s="364"/>
      <c r="CN187" s="364"/>
      <c r="CO187" s="364"/>
      <c r="CP187" s="364"/>
      <c r="CQ187" s="364"/>
      <c r="CR187" s="364"/>
      <c r="CS187" s="364"/>
      <c r="CT187" s="364"/>
      <c r="CU187" s="364"/>
      <c r="CV187" s="364"/>
      <c r="CW187" s="364"/>
      <c r="CX187" s="364"/>
      <c r="CY187" s="364"/>
      <c r="CZ187" s="364"/>
      <c r="DA187" s="364"/>
      <c r="DB187" s="364"/>
      <c r="DC187" s="364"/>
      <c r="DD187" s="364"/>
      <c r="DE187" s="364"/>
      <c r="DF187" s="364"/>
      <c r="DG187" s="364"/>
      <c r="DH187" s="364"/>
      <c r="DI187" s="364"/>
      <c r="DJ187" s="364"/>
      <c r="DK187" s="364"/>
      <c r="DL187" s="364"/>
      <c r="DM187" s="364"/>
      <c r="DN187" s="364"/>
      <c r="DO187" s="364"/>
      <c r="DP187" s="364"/>
      <c r="DQ187" s="364"/>
      <c r="DR187" s="364"/>
      <c r="DS187" s="364"/>
      <c r="DT187" s="364"/>
      <c r="DU187" s="364"/>
      <c r="DV187" s="364"/>
      <c r="DW187" s="364"/>
      <c r="DX187" s="364"/>
      <c r="DY187" s="364"/>
      <c r="DZ187" s="364"/>
      <c r="EA187" s="364"/>
      <c r="EB187" s="364"/>
      <c r="EC187" s="364"/>
      <c r="ED187" s="364"/>
      <c r="EE187" s="364"/>
      <c r="EF187" s="364"/>
      <c r="EG187" s="364"/>
      <c r="EH187" s="364"/>
      <c r="EI187" s="364"/>
      <c r="EJ187" s="364"/>
      <c r="EK187" s="364"/>
      <c r="EL187" s="364"/>
      <c r="EM187" s="364"/>
      <c r="EN187" s="364"/>
      <c r="EO187" s="364"/>
      <c r="EP187" s="364"/>
      <c r="EQ187" s="364"/>
      <c r="ER187" s="364"/>
      <c r="ES187" s="364"/>
      <c r="ET187" s="364"/>
      <c r="EU187" s="364"/>
      <c r="EV187" s="364"/>
      <c r="EW187" s="364"/>
      <c r="EX187" s="364"/>
      <c r="EY187" s="364"/>
      <c r="EZ187" s="364"/>
      <c r="FA187" s="364"/>
      <c r="FB187" s="364"/>
      <c r="FC187" s="364"/>
      <c r="FD187" s="364"/>
      <c r="FE187" s="364"/>
      <c r="FF187" s="364"/>
      <c r="FG187" s="364"/>
      <c r="FH187" s="364"/>
      <c r="FI187" s="364"/>
      <c r="FJ187" s="364"/>
      <c r="FK187" s="364"/>
      <c r="FL187" s="364"/>
      <c r="FM187" s="364"/>
      <c r="FN187" s="364"/>
      <c r="FO187" s="364"/>
      <c r="FP187" s="364"/>
      <c r="FQ187" s="364"/>
      <c r="FR187" s="364"/>
      <c r="FS187" s="364"/>
      <c r="FT187" s="364"/>
      <c r="FU187" s="364"/>
      <c r="FV187" s="364"/>
      <c r="FW187" s="364"/>
      <c r="FX187" s="364"/>
      <c r="FY187" s="364"/>
      <c r="FZ187" s="364"/>
      <c r="GA187" s="364"/>
      <c r="GB187" s="364"/>
      <c r="GC187" s="364"/>
      <c r="GD187" s="364"/>
      <c r="GE187" s="364"/>
      <c r="GF187" s="364"/>
      <c r="GG187" s="364"/>
      <c r="GH187" s="364"/>
      <c r="GI187" s="364"/>
      <c r="GJ187" s="364"/>
      <c r="GK187" s="364"/>
      <c r="GL187" s="364"/>
      <c r="GM187" s="364"/>
      <c r="GN187" s="364"/>
      <c r="GO187" s="364"/>
      <c r="GP187" s="364"/>
      <c r="GQ187" s="364"/>
      <c r="GR187" s="364"/>
      <c r="GS187" s="364"/>
      <c r="GT187" s="364"/>
      <c r="GU187" s="364"/>
      <c r="GV187" s="364"/>
      <c r="GW187" s="364"/>
      <c r="GX187" s="364"/>
      <c r="GY187" s="364"/>
      <c r="GZ187" s="364"/>
      <c r="HA187" s="364"/>
      <c r="HB187" s="364"/>
      <c r="HC187" s="364"/>
      <c r="HD187" s="364"/>
      <c r="HE187" s="364"/>
      <c r="HF187" s="364"/>
      <c r="HG187" s="364"/>
      <c r="HH187" s="364"/>
      <c r="HI187" s="364"/>
      <c r="HJ187" s="364"/>
      <c r="HK187" s="364"/>
      <c r="HL187" s="364"/>
      <c r="HM187" s="364"/>
      <c r="HN187" s="364"/>
      <c r="HO187" s="364"/>
      <c r="HP187" s="364"/>
      <c r="HQ187" s="364"/>
      <c r="HR187" s="364"/>
      <c r="HS187" s="364"/>
      <c r="HT187" s="364"/>
      <c r="HU187" s="364"/>
      <c r="HV187" s="364"/>
      <c r="HW187" s="364"/>
      <c r="HX187" s="364"/>
      <c r="HY187" s="364"/>
      <c r="HZ187" s="364"/>
      <c r="IA187" s="364"/>
      <c r="IB187" s="364"/>
      <c r="IC187" s="364"/>
      <c r="ID187" s="364"/>
      <c r="IE187" s="364"/>
      <c r="IF187" s="364"/>
      <c r="IG187" s="364"/>
      <c r="IH187" s="364"/>
      <c r="II187" s="364"/>
      <c r="IJ187" s="364"/>
      <c r="IK187" s="364"/>
      <c r="IL187" s="364"/>
      <c r="IM187" s="364"/>
      <c r="IN187" s="364"/>
      <c r="IO187" s="364"/>
      <c r="IP187" s="364"/>
      <c r="IQ187" s="364"/>
      <c r="IR187" s="364"/>
      <c r="IS187" s="364"/>
      <c r="IT187" s="364"/>
      <c r="IU187" s="364"/>
      <c r="IV187" s="364"/>
      <c r="IW187" s="364"/>
      <c r="IX187" s="364"/>
      <c r="IY187" s="364"/>
      <c r="IZ187" s="364"/>
      <c r="JA187" s="364"/>
      <c r="JB187" s="364"/>
      <c r="JC187" s="364"/>
      <c r="JD187" s="364"/>
      <c r="JE187" s="364"/>
      <c r="JF187" s="364"/>
      <c r="JG187" s="364"/>
      <c r="JH187" s="364"/>
      <c r="JI187" s="364"/>
      <c r="JJ187" s="364"/>
      <c r="JK187" s="364"/>
      <c r="JL187" s="364"/>
      <c r="JM187" s="364"/>
      <c r="JN187" s="364"/>
      <c r="JO187" s="364"/>
      <c r="JP187" s="364"/>
      <c r="JQ187" s="364"/>
      <c r="JR187" s="364"/>
      <c r="JS187" s="364"/>
      <c r="JT187" s="364"/>
      <c r="JU187" s="364"/>
      <c r="JV187" s="364"/>
      <c r="JW187" s="364"/>
      <c r="JX187" s="364"/>
      <c r="JY187" s="364"/>
      <c r="JZ187" s="364"/>
      <c r="KA187" s="364"/>
      <c r="KB187" s="364"/>
      <c r="KC187" s="364"/>
      <c r="KD187" s="364"/>
      <c r="KE187" s="364"/>
      <c r="KF187" s="364"/>
      <c r="KG187" s="364"/>
      <c r="KH187" s="364"/>
      <c r="KI187" s="364"/>
      <c r="KJ187" s="364"/>
      <c r="KK187" s="364"/>
      <c r="KL187" s="364"/>
      <c r="KM187" s="364"/>
      <c r="KN187" s="364"/>
      <c r="KO187" s="364"/>
      <c r="KP187" s="364"/>
      <c r="KQ187" s="364"/>
      <c r="KR187" s="364"/>
      <c r="KS187" s="364"/>
      <c r="KT187" s="364"/>
      <c r="KU187" s="364"/>
      <c r="KV187" s="364"/>
      <c r="KW187" s="364"/>
      <c r="KX187" s="364"/>
      <c r="KY187" s="364"/>
      <c r="KZ187" s="364"/>
      <c r="LA187" s="364"/>
      <c r="LB187" s="364"/>
      <c r="LC187" s="364"/>
      <c r="LD187" s="364"/>
      <c r="LE187" s="364"/>
      <c r="LF187" s="364"/>
      <c r="LG187" s="364"/>
      <c r="LH187" s="364"/>
      <c r="LI187" s="364"/>
      <c r="LJ187" s="364"/>
      <c r="LK187" s="364"/>
      <c r="LL187" s="364"/>
      <c r="LM187" s="364"/>
      <c r="LN187" s="364"/>
      <c r="LO187" s="364"/>
      <c r="LP187" s="364"/>
      <c r="LQ187" s="364"/>
      <c r="LR187" s="364"/>
      <c r="LS187" s="364"/>
      <c r="LT187" s="364"/>
      <c r="LU187" s="364"/>
      <c r="LV187" s="364"/>
      <c r="LW187" s="364"/>
      <c r="LX187" s="364"/>
      <c r="LY187" s="364"/>
      <c r="LZ187" s="364"/>
      <c r="MA187" s="364"/>
      <c r="MB187" s="364"/>
      <c r="MC187" s="364"/>
      <c r="MD187" s="364"/>
      <c r="ME187" s="364"/>
      <c r="MF187" s="364"/>
      <c r="MG187" s="364"/>
      <c r="MH187" s="364"/>
      <c r="MI187" s="364"/>
      <c r="MJ187" s="364"/>
      <c r="MK187" s="364"/>
      <c r="ML187" s="364"/>
      <c r="MM187" s="364"/>
      <c r="MN187" s="364"/>
      <c r="MO187" s="364"/>
      <c r="MP187" s="364"/>
      <c r="MQ187" s="364"/>
      <c r="MR187" s="364"/>
      <c r="MS187" s="364"/>
      <c r="MT187" s="364"/>
      <c r="MU187" s="364"/>
      <c r="MV187" s="364"/>
      <c r="MW187" s="364"/>
      <c r="MX187" s="364"/>
      <c r="MY187" s="364"/>
      <c r="MZ187" s="364"/>
      <c r="NA187" s="364"/>
      <c r="NB187" s="364"/>
      <c r="NC187" s="364"/>
      <c r="ND187" s="364"/>
      <c r="NE187" s="364"/>
      <c r="NF187" s="364"/>
      <c r="NG187" s="364"/>
      <c r="NH187" s="364"/>
      <c r="NI187" s="364"/>
      <c r="NJ187" s="364"/>
      <c r="NK187" s="364"/>
      <c r="NL187" s="364"/>
      <c r="NM187" s="364"/>
      <c r="NN187" s="364"/>
      <c r="NO187" s="364"/>
      <c r="NP187" s="364"/>
      <c r="NQ187" s="364"/>
      <c r="NR187" s="364"/>
      <c r="NS187" s="364"/>
      <c r="NT187" s="364"/>
      <c r="NU187" s="364"/>
      <c r="NV187" s="364"/>
      <c r="NW187" s="364"/>
      <c r="NX187" s="364"/>
      <c r="NY187" s="364"/>
      <c r="NZ187" s="364"/>
      <c r="OA187" s="364"/>
      <c r="OB187" s="364"/>
      <c r="OC187" s="364"/>
      <c r="OD187" s="364"/>
      <c r="OE187" s="364"/>
      <c r="OF187" s="364"/>
      <c r="OG187" s="364"/>
      <c r="OH187" s="364"/>
      <c r="OI187" s="364"/>
      <c r="OJ187" s="364"/>
      <c r="OK187" s="364"/>
      <c r="OL187" s="364"/>
      <c r="OM187" s="364"/>
      <c r="ON187" s="364"/>
      <c r="OO187" s="364"/>
      <c r="OP187" s="364"/>
      <c r="OQ187" s="364"/>
      <c r="OR187" s="364"/>
      <c r="OS187" s="364"/>
      <c r="OT187" s="364"/>
      <c r="OU187" s="364"/>
      <c r="OV187" s="364"/>
      <c r="OW187" s="364"/>
      <c r="OX187" s="364"/>
      <c r="OY187" s="364"/>
      <c r="OZ187" s="364"/>
      <c r="PA187" s="364"/>
      <c r="PB187" s="364"/>
      <c r="PC187" s="364"/>
      <c r="PD187" s="364"/>
      <c r="PE187" s="364"/>
      <c r="PF187" s="364"/>
      <c r="PG187" s="364"/>
      <c r="PH187" s="364"/>
      <c r="PI187" s="364"/>
      <c r="PJ187" s="364"/>
      <c r="PK187" s="364"/>
      <c r="PL187" s="364"/>
      <c r="PM187" s="364"/>
    </row>
    <row r="188" spans="1:429" ht="15">
      <c r="A188" s="363" t="s">
        <v>755</v>
      </c>
      <c r="B188" s="364">
        <f t="shared" si="195"/>
        <v>0</v>
      </c>
      <c r="C188" s="364">
        <f t="shared" si="196"/>
        <v>0</v>
      </c>
      <c r="D188" s="364">
        <f t="shared" si="197"/>
        <v>0</v>
      </c>
      <c r="E188" s="364">
        <f t="shared" si="198"/>
        <v>0</v>
      </c>
      <c r="F188" s="364">
        <f t="shared" si="199"/>
        <v>0</v>
      </c>
      <c r="G188" s="364">
        <f t="shared" si="200"/>
        <v>0</v>
      </c>
      <c r="H188" s="364">
        <f t="shared" si="201"/>
        <v>0</v>
      </c>
      <c r="I188" s="364">
        <f t="shared" si="202"/>
        <v>0</v>
      </c>
      <c r="J188" s="364">
        <f t="shared" si="203"/>
        <v>0</v>
      </c>
      <c r="K188" s="364">
        <f t="shared" si="204"/>
        <v>0</v>
      </c>
      <c r="L188" s="364">
        <f t="shared" si="205"/>
        <v>0</v>
      </c>
      <c r="M188" s="364">
        <f t="shared" si="206"/>
        <v>0</v>
      </c>
      <c r="N188" s="364">
        <f t="shared" si="207"/>
        <v>0</v>
      </c>
      <c r="O188" s="364">
        <f t="shared" si="208"/>
        <v>0</v>
      </c>
      <c r="P188" s="364">
        <f t="shared" si="209"/>
        <v>0</v>
      </c>
      <c r="Q188" s="364">
        <f t="shared" si="210"/>
        <v>0</v>
      </c>
      <c r="R188" s="364">
        <f t="shared" si="211"/>
        <v>0</v>
      </c>
      <c r="S188" s="364">
        <f t="shared" si="212"/>
        <v>0</v>
      </c>
      <c r="T188" s="364">
        <f t="shared" si="213"/>
        <v>0</v>
      </c>
      <c r="U188" s="364">
        <f t="shared" si="214"/>
        <v>0</v>
      </c>
      <c r="V188" s="364">
        <f t="shared" si="215"/>
        <v>0</v>
      </c>
      <c r="W188" s="364">
        <f t="shared" si="216"/>
        <v>0</v>
      </c>
      <c r="X188" s="364">
        <f t="shared" si="217"/>
        <v>0</v>
      </c>
      <c r="Y188" s="364">
        <f t="shared" si="218"/>
        <v>0</v>
      </c>
      <c r="Z188" s="364">
        <f t="shared" si="219"/>
        <v>0</v>
      </c>
      <c r="AA188" s="364">
        <f t="shared" si="220"/>
        <v>0</v>
      </c>
      <c r="AB188" s="364">
        <f t="shared" si="221"/>
        <v>0</v>
      </c>
      <c r="AC188" s="364">
        <f t="shared" si="222"/>
        <v>0</v>
      </c>
      <c r="AD188" s="364">
        <f t="shared" si="223"/>
        <v>0</v>
      </c>
      <c r="AE188" s="364">
        <f t="shared" si="224"/>
        <v>0</v>
      </c>
      <c r="AF188" s="364">
        <f t="shared" si="225"/>
        <v>0</v>
      </c>
      <c r="AG188" s="364"/>
      <c r="AH188" s="364"/>
      <c r="AI188" s="364"/>
      <c r="AJ188" s="364"/>
      <c r="AK188" s="364"/>
      <c r="AL188" s="364"/>
      <c r="AM188" s="364"/>
      <c r="AN188" s="364"/>
      <c r="AO188" s="364"/>
      <c r="AP188" s="364"/>
      <c r="AQ188" s="364"/>
      <c r="AR188" s="364"/>
      <c r="AS188" s="364"/>
      <c r="AT188" s="364"/>
      <c r="AU188" s="364"/>
      <c r="AV188" s="364"/>
      <c r="AW188" s="364"/>
      <c r="AX188" s="364"/>
      <c r="AY188" s="364"/>
      <c r="AZ188" s="364"/>
      <c r="BA188" s="364"/>
      <c r="BB188" s="364"/>
      <c r="BC188" s="364"/>
      <c r="BD188" s="364"/>
      <c r="BE188" s="364"/>
      <c r="BF188" s="364"/>
      <c r="BG188" s="364"/>
      <c r="BH188" s="364"/>
      <c r="BI188" s="364"/>
      <c r="BJ188" s="364"/>
      <c r="BK188" s="364"/>
      <c r="BL188" s="364"/>
      <c r="BM188" s="364"/>
      <c r="BN188" s="364"/>
      <c r="BO188" s="364"/>
      <c r="BP188" s="364"/>
      <c r="BQ188" s="364"/>
      <c r="BR188" s="364"/>
      <c r="BS188" s="364"/>
      <c r="BT188" s="364"/>
      <c r="BU188" s="364"/>
      <c r="BV188" s="364"/>
      <c r="BW188" s="364"/>
      <c r="BX188" s="364"/>
      <c r="BY188" s="364"/>
      <c r="BZ188" s="364"/>
      <c r="CA188" s="364"/>
      <c r="CB188" s="364"/>
      <c r="CC188" s="364"/>
      <c r="CD188" s="364"/>
      <c r="CE188" s="364"/>
      <c r="CF188" s="364"/>
      <c r="CG188" s="364"/>
      <c r="CH188" s="364"/>
      <c r="CI188" s="364"/>
      <c r="CJ188" s="364"/>
      <c r="CK188" s="364"/>
      <c r="CL188" s="364"/>
      <c r="CM188" s="364"/>
      <c r="CN188" s="364"/>
      <c r="CO188" s="364"/>
      <c r="CP188" s="364"/>
      <c r="CQ188" s="364"/>
      <c r="CR188" s="364"/>
      <c r="CS188" s="364"/>
      <c r="CT188" s="364"/>
      <c r="CU188" s="364"/>
      <c r="CV188" s="364"/>
      <c r="CW188" s="364"/>
      <c r="CX188" s="364"/>
      <c r="CY188" s="364"/>
      <c r="CZ188" s="364"/>
      <c r="DA188" s="364"/>
      <c r="DB188" s="364"/>
      <c r="DC188" s="364"/>
      <c r="DD188" s="364"/>
      <c r="DE188" s="364"/>
      <c r="DF188" s="364"/>
      <c r="DG188" s="364"/>
      <c r="DH188" s="364"/>
      <c r="DI188" s="364"/>
      <c r="DJ188" s="364"/>
      <c r="DK188" s="364"/>
      <c r="DL188" s="364"/>
      <c r="DM188" s="364"/>
      <c r="DN188" s="364"/>
      <c r="DO188" s="364"/>
      <c r="DP188" s="364"/>
      <c r="DQ188" s="364"/>
      <c r="DR188" s="364"/>
      <c r="DS188" s="364"/>
      <c r="DT188" s="364"/>
      <c r="DU188" s="364"/>
      <c r="DV188" s="364"/>
      <c r="DW188" s="364"/>
      <c r="DX188" s="364"/>
      <c r="DY188" s="364"/>
      <c r="DZ188" s="364"/>
      <c r="EA188" s="364"/>
      <c r="EB188" s="364"/>
      <c r="EC188" s="364"/>
      <c r="ED188" s="364"/>
      <c r="EE188" s="364"/>
      <c r="EF188" s="364"/>
      <c r="EG188" s="364"/>
      <c r="EH188" s="364"/>
      <c r="EI188" s="364"/>
      <c r="EJ188" s="364"/>
      <c r="EK188" s="364"/>
      <c r="EL188" s="364"/>
      <c r="EM188" s="364"/>
      <c r="EN188" s="364"/>
      <c r="EO188" s="364"/>
      <c r="EP188" s="364"/>
      <c r="EQ188" s="364"/>
      <c r="ER188" s="364"/>
      <c r="ES188" s="364"/>
      <c r="ET188" s="364"/>
      <c r="EU188" s="364"/>
      <c r="EV188" s="364"/>
      <c r="EW188" s="364"/>
      <c r="EX188" s="364"/>
      <c r="EY188" s="364"/>
      <c r="EZ188" s="364"/>
      <c r="FA188" s="364"/>
      <c r="FB188" s="364"/>
      <c r="FC188" s="364"/>
      <c r="FD188" s="364"/>
      <c r="FE188" s="364"/>
      <c r="FF188" s="364"/>
      <c r="FG188" s="364"/>
      <c r="FH188" s="364"/>
      <c r="FI188" s="364"/>
      <c r="FJ188" s="364"/>
      <c r="FK188" s="364"/>
      <c r="FL188" s="364"/>
      <c r="FM188" s="364"/>
      <c r="FN188" s="364"/>
      <c r="FO188" s="364"/>
      <c r="FP188" s="364"/>
      <c r="FQ188" s="364"/>
      <c r="FR188" s="364"/>
      <c r="FS188" s="364"/>
      <c r="FT188" s="364"/>
      <c r="FU188" s="364"/>
      <c r="FV188" s="364"/>
      <c r="FW188" s="364"/>
      <c r="FX188" s="364"/>
      <c r="FY188" s="364"/>
      <c r="FZ188" s="364"/>
      <c r="GA188" s="364"/>
      <c r="GB188" s="364"/>
      <c r="GC188" s="364"/>
      <c r="GD188" s="364"/>
      <c r="GE188" s="364"/>
      <c r="GF188" s="364"/>
      <c r="GG188" s="364"/>
      <c r="GH188" s="364"/>
      <c r="GI188" s="364"/>
      <c r="GJ188" s="364"/>
      <c r="GK188" s="364"/>
      <c r="GL188" s="364"/>
      <c r="GM188" s="364"/>
      <c r="GN188" s="364"/>
      <c r="GO188" s="364"/>
      <c r="GP188" s="364"/>
      <c r="GQ188" s="364"/>
      <c r="GR188" s="364"/>
      <c r="GS188" s="364"/>
      <c r="GT188" s="364"/>
      <c r="GU188" s="364"/>
      <c r="GV188" s="364"/>
      <c r="GW188" s="364"/>
      <c r="GX188" s="364"/>
      <c r="GY188" s="364"/>
      <c r="GZ188" s="364"/>
      <c r="HA188" s="364"/>
      <c r="HB188" s="364"/>
      <c r="HC188" s="364"/>
      <c r="HD188" s="364"/>
      <c r="HE188" s="364"/>
      <c r="HF188" s="364"/>
      <c r="HG188" s="364"/>
      <c r="HH188" s="364"/>
      <c r="HI188" s="364"/>
      <c r="HJ188" s="364"/>
      <c r="HK188" s="364"/>
      <c r="HL188" s="364"/>
      <c r="HM188" s="364"/>
      <c r="HN188" s="364"/>
      <c r="HO188" s="364"/>
      <c r="HP188" s="364"/>
      <c r="HQ188" s="364"/>
      <c r="HR188" s="364"/>
      <c r="HS188" s="364"/>
      <c r="HT188" s="364"/>
      <c r="HU188" s="364"/>
      <c r="HV188" s="364"/>
      <c r="HW188" s="364"/>
      <c r="HX188" s="364"/>
      <c r="HY188" s="364"/>
      <c r="HZ188" s="364"/>
      <c r="IA188" s="364"/>
      <c r="IB188" s="364"/>
      <c r="IC188" s="364"/>
      <c r="ID188" s="364"/>
      <c r="IE188" s="364"/>
      <c r="IF188" s="364"/>
      <c r="IG188" s="364"/>
      <c r="IH188" s="364"/>
      <c r="II188" s="364"/>
      <c r="IJ188" s="364"/>
      <c r="IK188" s="364"/>
      <c r="IL188" s="364"/>
      <c r="IM188" s="364"/>
      <c r="IN188" s="364"/>
      <c r="IO188" s="364"/>
      <c r="IP188" s="364"/>
      <c r="IQ188" s="364"/>
      <c r="IR188" s="364"/>
      <c r="IS188" s="364"/>
      <c r="IT188" s="364"/>
      <c r="IU188" s="364"/>
      <c r="IV188" s="364"/>
      <c r="IW188" s="364"/>
      <c r="IX188" s="364"/>
      <c r="IY188" s="364"/>
      <c r="IZ188" s="364"/>
      <c r="JA188" s="364"/>
      <c r="JB188" s="364"/>
      <c r="JC188" s="364"/>
      <c r="JD188" s="364"/>
      <c r="JE188" s="364"/>
      <c r="JF188" s="364"/>
      <c r="JG188" s="364"/>
      <c r="JH188" s="364"/>
      <c r="JI188" s="364"/>
      <c r="JJ188" s="364"/>
      <c r="JK188" s="364"/>
      <c r="JL188" s="364"/>
      <c r="JM188" s="364"/>
      <c r="JN188" s="364"/>
      <c r="JO188" s="364"/>
      <c r="JP188" s="364"/>
      <c r="JQ188" s="364"/>
      <c r="JR188" s="364"/>
      <c r="JS188" s="364"/>
      <c r="JT188" s="364"/>
      <c r="JU188" s="364"/>
      <c r="JV188" s="364"/>
      <c r="JW188" s="364"/>
      <c r="JX188" s="364"/>
      <c r="JY188" s="364"/>
      <c r="JZ188" s="364"/>
      <c r="KA188" s="364"/>
      <c r="KB188" s="364"/>
      <c r="KC188" s="364"/>
      <c r="KD188" s="364"/>
      <c r="KE188" s="364"/>
      <c r="KF188" s="364"/>
      <c r="KG188" s="364"/>
      <c r="KH188" s="364"/>
      <c r="KI188" s="364"/>
      <c r="KJ188" s="364"/>
      <c r="KK188" s="364"/>
      <c r="KL188" s="364"/>
      <c r="KM188" s="364"/>
      <c r="KN188" s="364"/>
      <c r="KO188" s="364"/>
      <c r="KP188" s="364"/>
      <c r="KQ188" s="364"/>
      <c r="KR188" s="364"/>
      <c r="KS188" s="364"/>
      <c r="KT188" s="364"/>
      <c r="KU188" s="364"/>
      <c r="KV188" s="364"/>
      <c r="KW188" s="364"/>
      <c r="KX188" s="364"/>
      <c r="KY188" s="364"/>
      <c r="KZ188" s="364"/>
      <c r="LA188" s="364"/>
      <c r="LB188" s="364"/>
      <c r="LC188" s="364"/>
      <c r="LD188" s="364"/>
      <c r="LE188" s="364"/>
      <c r="LF188" s="364"/>
      <c r="LG188" s="364"/>
      <c r="LH188" s="364"/>
      <c r="LI188" s="364"/>
      <c r="LJ188" s="364"/>
      <c r="LK188" s="364"/>
      <c r="LL188" s="364"/>
      <c r="LM188" s="364"/>
      <c r="LN188" s="364"/>
      <c r="LO188" s="364"/>
      <c r="LP188" s="364"/>
      <c r="LQ188" s="364"/>
      <c r="LR188" s="364"/>
      <c r="LS188" s="364"/>
      <c r="LT188" s="364"/>
      <c r="LU188" s="364"/>
      <c r="LV188" s="364"/>
      <c r="LW188" s="364"/>
      <c r="LX188" s="364"/>
      <c r="LY188" s="364"/>
      <c r="LZ188" s="364"/>
      <c r="MA188" s="364"/>
      <c r="MB188" s="364"/>
      <c r="MC188" s="364"/>
      <c r="MD188" s="364"/>
      <c r="ME188" s="364"/>
      <c r="MF188" s="364"/>
      <c r="MG188" s="364"/>
      <c r="MH188" s="364"/>
      <c r="MI188" s="364"/>
      <c r="MJ188" s="364"/>
      <c r="MK188" s="364"/>
      <c r="ML188" s="364"/>
      <c r="MM188" s="364"/>
      <c r="MN188" s="364"/>
      <c r="MO188" s="364"/>
      <c r="MP188" s="364"/>
      <c r="MQ188" s="364"/>
      <c r="MR188" s="364"/>
      <c r="MS188" s="364"/>
      <c r="MT188" s="364"/>
      <c r="MU188" s="364"/>
      <c r="MV188" s="364"/>
      <c r="MW188" s="364"/>
      <c r="MX188" s="364"/>
      <c r="MY188" s="364"/>
      <c r="MZ188" s="364"/>
      <c r="NA188" s="364"/>
      <c r="NB188" s="364"/>
      <c r="NC188" s="364"/>
      <c r="ND188" s="364"/>
      <c r="NE188" s="364"/>
      <c r="NF188" s="364"/>
      <c r="NG188" s="364"/>
      <c r="NH188" s="364"/>
      <c r="NI188" s="364"/>
      <c r="NJ188" s="364"/>
      <c r="NK188" s="364"/>
      <c r="NL188" s="364"/>
      <c r="NM188" s="364"/>
      <c r="NN188" s="364"/>
      <c r="NO188" s="364"/>
      <c r="NP188" s="364"/>
      <c r="NQ188" s="364"/>
      <c r="NR188" s="364"/>
      <c r="NS188" s="364"/>
      <c r="NT188" s="364"/>
      <c r="NU188" s="364"/>
      <c r="NV188" s="364"/>
      <c r="NW188" s="364"/>
      <c r="NX188" s="364"/>
      <c r="NY188" s="364"/>
      <c r="NZ188" s="364"/>
      <c r="OA188" s="364"/>
      <c r="OB188" s="364"/>
      <c r="OC188" s="364"/>
      <c r="OD188" s="364"/>
      <c r="OE188" s="364"/>
      <c r="OF188" s="364"/>
      <c r="OG188" s="364"/>
      <c r="OH188" s="364"/>
      <c r="OI188" s="364"/>
      <c r="OJ188" s="364"/>
      <c r="OK188" s="364"/>
      <c r="OL188" s="364"/>
      <c r="OM188" s="364"/>
      <c r="ON188" s="364"/>
      <c r="OO188" s="364"/>
      <c r="OP188" s="364"/>
      <c r="OQ188" s="364"/>
      <c r="OR188" s="364"/>
      <c r="OS188" s="364"/>
      <c r="OT188" s="364"/>
      <c r="OU188" s="364"/>
      <c r="OV188" s="364"/>
      <c r="OW188" s="364"/>
      <c r="OX188" s="364"/>
      <c r="OY188" s="364"/>
      <c r="OZ188" s="364"/>
      <c r="PA188" s="364"/>
      <c r="PB188" s="364"/>
      <c r="PC188" s="364"/>
      <c r="PD188" s="364"/>
      <c r="PE188" s="364"/>
      <c r="PF188" s="364"/>
      <c r="PG188" s="364"/>
      <c r="PH188" s="364"/>
      <c r="PI188" s="364"/>
      <c r="PJ188" s="364"/>
      <c r="PK188" s="364"/>
      <c r="PL188" s="364"/>
      <c r="PM188" s="364"/>
    </row>
    <row r="189" spans="1:429" ht="15">
      <c r="A189" s="365" t="s">
        <v>756</v>
      </c>
      <c r="B189" s="364">
        <f t="shared" si="195"/>
        <v>0</v>
      </c>
      <c r="C189" s="364">
        <f t="shared" si="196"/>
        <v>0</v>
      </c>
      <c r="D189" s="364">
        <f t="shared" si="197"/>
        <v>0</v>
      </c>
      <c r="E189" s="364">
        <f t="shared" si="198"/>
        <v>0</v>
      </c>
      <c r="F189" s="364">
        <f t="shared" si="199"/>
        <v>0</v>
      </c>
      <c r="G189" s="364">
        <f t="shared" si="200"/>
        <v>0</v>
      </c>
      <c r="H189" s="364">
        <f t="shared" si="201"/>
        <v>0</v>
      </c>
      <c r="I189" s="364">
        <f t="shared" si="202"/>
        <v>0</v>
      </c>
      <c r="J189" s="364">
        <f t="shared" si="203"/>
        <v>0</v>
      </c>
      <c r="K189" s="364">
        <f t="shared" si="204"/>
        <v>0</v>
      </c>
      <c r="L189" s="364">
        <f t="shared" si="205"/>
        <v>0</v>
      </c>
      <c r="M189" s="364">
        <f t="shared" si="206"/>
        <v>0</v>
      </c>
      <c r="N189" s="364">
        <f t="shared" si="207"/>
        <v>0</v>
      </c>
      <c r="O189" s="364">
        <f t="shared" si="208"/>
        <v>0</v>
      </c>
      <c r="P189" s="364">
        <f t="shared" si="209"/>
        <v>0</v>
      </c>
      <c r="Q189" s="364">
        <f t="shared" si="210"/>
        <v>0</v>
      </c>
      <c r="R189" s="364">
        <f t="shared" si="211"/>
        <v>0</v>
      </c>
      <c r="S189" s="364">
        <f t="shared" si="212"/>
        <v>0</v>
      </c>
      <c r="T189" s="364">
        <f t="shared" si="213"/>
        <v>0</v>
      </c>
      <c r="U189" s="364">
        <f t="shared" si="214"/>
        <v>0</v>
      </c>
      <c r="V189" s="364">
        <f t="shared" si="215"/>
        <v>0</v>
      </c>
      <c r="W189" s="364">
        <f t="shared" si="216"/>
        <v>0</v>
      </c>
      <c r="X189" s="364">
        <f t="shared" si="217"/>
        <v>0</v>
      </c>
      <c r="Y189" s="364">
        <f t="shared" si="218"/>
        <v>0</v>
      </c>
      <c r="Z189" s="364">
        <f t="shared" si="219"/>
        <v>0</v>
      </c>
      <c r="AA189" s="364">
        <f t="shared" si="220"/>
        <v>0</v>
      </c>
      <c r="AB189" s="364">
        <f t="shared" si="221"/>
        <v>0</v>
      </c>
      <c r="AC189" s="364">
        <f t="shared" si="222"/>
        <v>0</v>
      </c>
      <c r="AD189" s="364">
        <f t="shared" si="223"/>
        <v>0</v>
      </c>
      <c r="AE189" s="364">
        <f t="shared" si="224"/>
        <v>0</v>
      </c>
      <c r="AF189" s="364">
        <f t="shared" si="225"/>
        <v>0</v>
      </c>
      <c r="AG189" s="364"/>
      <c r="AH189" s="364"/>
      <c r="AI189" s="364"/>
      <c r="AJ189" s="364"/>
      <c r="AK189" s="364"/>
      <c r="AL189" s="364"/>
      <c r="AM189" s="364"/>
      <c r="AN189" s="364"/>
      <c r="AO189" s="364"/>
      <c r="AP189" s="364"/>
      <c r="AQ189" s="364"/>
      <c r="AR189" s="364"/>
      <c r="AS189" s="364"/>
      <c r="AT189" s="364"/>
      <c r="AU189" s="364"/>
      <c r="AV189" s="364"/>
      <c r="AW189" s="364"/>
      <c r="AX189" s="364"/>
      <c r="AY189" s="364"/>
      <c r="AZ189" s="364"/>
      <c r="BA189" s="364"/>
      <c r="BB189" s="364"/>
      <c r="BC189" s="364"/>
      <c r="BD189" s="364"/>
      <c r="BE189" s="364"/>
      <c r="BF189" s="364"/>
      <c r="BG189" s="364"/>
      <c r="BH189" s="364"/>
      <c r="BI189" s="364"/>
      <c r="BJ189" s="364"/>
      <c r="BK189" s="364"/>
      <c r="BL189" s="364"/>
      <c r="BM189" s="364"/>
      <c r="BN189" s="364"/>
      <c r="BO189" s="364"/>
      <c r="BP189" s="364"/>
      <c r="BQ189" s="364"/>
      <c r="BR189" s="364"/>
      <c r="BS189" s="364"/>
      <c r="BT189" s="364"/>
      <c r="BU189" s="364"/>
      <c r="BV189" s="364"/>
      <c r="BW189" s="364"/>
      <c r="BX189" s="364"/>
      <c r="BY189" s="364"/>
      <c r="BZ189" s="364"/>
      <c r="CA189" s="364"/>
      <c r="CB189" s="364"/>
      <c r="CC189" s="364"/>
      <c r="CD189" s="364"/>
      <c r="CE189" s="364"/>
      <c r="CF189" s="364"/>
      <c r="CG189" s="364"/>
      <c r="CH189" s="364"/>
      <c r="CI189" s="364"/>
      <c r="CJ189" s="364"/>
      <c r="CK189" s="364"/>
      <c r="CL189" s="364"/>
      <c r="CM189" s="364"/>
      <c r="CN189" s="364"/>
      <c r="CO189" s="364"/>
      <c r="CP189" s="364"/>
      <c r="CQ189" s="364"/>
      <c r="CR189" s="364"/>
      <c r="CS189" s="364"/>
      <c r="CT189" s="364"/>
      <c r="CU189" s="364"/>
      <c r="CV189" s="364"/>
      <c r="CW189" s="364"/>
      <c r="CX189" s="364"/>
      <c r="CY189" s="364"/>
      <c r="CZ189" s="364"/>
      <c r="DA189" s="364"/>
      <c r="DB189" s="364"/>
      <c r="DC189" s="364"/>
      <c r="DD189" s="364"/>
      <c r="DE189" s="364"/>
      <c r="DF189" s="364"/>
      <c r="DG189" s="364"/>
      <c r="DH189" s="364"/>
      <c r="DI189" s="364"/>
      <c r="DJ189" s="364"/>
      <c r="DK189" s="364"/>
      <c r="DL189" s="364"/>
      <c r="DM189" s="364"/>
      <c r="DN189" s="364"/>
      <c r="DO189" s="364"/>
      <c r="DP189" s="364"/>
      <c r="DQ189" s="364"/>
      <c r="DR189" s="364"/>
      <c r="DS189" s="364"/>
      <c r="DT189" s="364"/>
      <c r="DU189" s="364"/>
      <c r="DV189" s="364"/>
      <c r="DW189" s="364"/>
      <c r="DX189" s="364"/>
      <c r="DY189" s="364"/>
      <c r="DZ189" s="364"/>
      <c r="EA189" s="364"/>
      <c r="EB189" s="364"/>
      <c r="EC189" s="364"/>
      <c r="ED189" s="364"/>
      <c r="EE189" s="364"/>
      <c r="EF189" s="364"/>
      <c r="EG189" s="364"/>
      <c r="EH189" s="364"/>
      <c r="EI189" s="364"/>
      <c r="EJ189" s="364"/>
      <c r="EK189" s="364"/>
      <c r="EL189" s="364"/>
      <c r="EM189" s="364"/>
      <c r="EN189" s="364"/>
      <c r="EO189" s="364"/>
      <c r="EP189" s="364"/>
      <c r="EQ189" s="364"/>
      <c r="ER189" s="364"/>
      <c r="ES189" s="364"/>
      <c r="ET189" s="364"/>
      <c r="EU189" s="364"/>
      <c r="EV189" s="364"/>
      <c r="EW189" s="364"/>
      <c r="EX189" s="364"/>
      <c r="EY189" s="364"/>
      <c r="EZ189" s="364"/>
      <c r="FA189" s="364"/>
      <c r="FB189" s="364"/>
      <c r="FC189" s="364"/>
      <c r="FD189" s="364"/>
      <c r="FE189" s="364"/>
      <c r="FF189" s="364"/>
      <c r="FG189" s="364"/>
      <c r="FH189" s="364"/>
      <c r="FI189" s="364"/>
      <c r="FJ189" s="364"/>
      <c r="FK189" s="364"/>
      <c r="FL189" s="364"/>
      <c r="FM189" s="364"/>
      <c r="FN189" s="364"/>
      <c r="FO189" s="364"/>
      <c r="FP189" s="364"/>
      <c r="FQ189" s="364"/>
      <c r="FR189" s="364"/>
      <c r="FS189" s="364"/>
      <c r="FT189" s="364"/>
      <c r="FU189" s="364"/>
      <c r="FV189" s="364"/>
      <c r="FW189" s="364"/>
      <c r="FX189" s="364"/>
      <c r="FY189" s="364"/>
      <c r="FZ189" s="364"/>
      <c r="GA189" s="364"/>
      <c r="GB189" s="364"/>
      <c r="GC189" s="364"/>
      <c r="GD189" s="364"/>
      <c r="GE189" s="364"/>
      <c r="GF189" s="364"/>
      <c r="GG189" s="364"/>
      <c r="GH189" s="364"/>
      <c r="GI189" s="364"/>
      <c r="GJ189" s="364"/>
      <c r="GK189" s="364"/>
      <c r="GL189" s="364"/>
      <c r="GM189" s="364"/>
      <c r="GN189" s="364"/>
      <c r="GO189" s="364"/>
      <c r="GP189" s="364"/>
      <c r="GQ189" s="364"/>
      <c r="GR189" s="364"/>
      <c r="GS189" s="364"/>
      <c r="GT189" s="364"/>
      <c r="GU189" s="364"/>
      <c r="GV189" s="364"/>
      <c r="GW189" s="364"/>
      <c r="GX189" s="364"/>
      <c r="GY189" s="364"/>
      <c r="GZ189" s="364"/>
      <c r="HA189" s="364"/>
      <c r="HB189" s="364"/>
      <c r="HC189" s="364"/>
      <c r="HD189" s="364"/>
      <c r="HE189" s="364"/>
      <c r="HF189" s="364"/>
      <c r="HG189" s="364"/>
      <c r="HH189" s="364"/>
      <c r="HI189" s="364"/>
      <c r="HJ189" s="364"/>
      <c r="HK189" s="364"/>
      <c r="HL189" s="364"/>
      <c r="HM189" s="364"/>
      <c r="HN189" s="364"/>
      <c r="HO189" s="364"/>
      <c r="HP189" s="364"/>
      <c r="HQ189" s="364"/>
      <c r="HR189" s="364"/>
      <c r="HS189" s="364"/>
      <c r="HT189" s="364"/>
      <c r="HU189" s="364"/>
      <c r="HV189" s="364"/>
      <c r="HW189" s="364"/>
      <c r="HX189" s="364"/>
      <c r="HY189" s="364"/>
      <c r="HZ189" s="364"/>
      <c r="IA189" s="364"/>
      <c r="IB189" s="364"/>
      <c r="IC189" s="364"/>
      <c r="ID189" s="364"/>
      <c r="IE189" s="364"/>
      <c r="IF189" s="364"/>
      <c r="IG189" s="364"/>
      <c r="IH189" s="364"/>
      <c r="II189" s="364"/>
      <c r="IJ189" s="364"/>
      <c r="IK189" s="364"/>
      <c r="IL189" s="364"/>
      <c r="IM189" s="364"/>
      <c r="IN189" s="364"/>
      <c r="IO189" s="364"/>
      <c r="IP189" s="364"/>
      <c r="IQ189" s="364"/>
      <c r="IR189" s="364"/>
      <c r="IS189" s="364"/>
      <c r="IT189" s="364"/>
      <c r="IU189" s="364"/>
      <c r="IV189" s="364"/>
      <c r="IW189" s="364"/>
      <c r="IX189" s="364"/>
      <c r="IY189" s="364"/>
      <c r="IZ189" s="364"/>
      <c r="JA189" s="364"/>
      <c r="JB189" s="364"/>
      <c r="JC189" s="364"/>
      <c r="JD189" s="364"/>
      <c r="JE189" s="364"/>
      <c r="JF189" s="364"/>
      <c r="JG189" s="364"/>
      <c r="JH189" s="364"/>
      <c r="JI189" s="364"/>
      <c r="JJ189" s="364"/>
      <c r="JK189" s="364"/>
      <c r="JL189" s="364"/>
      <c r="JM189" s="364"/>
      <c r="JN189" s="364"/>
      <c r="JO189" s="364"/>
      <c r="JP189" s="364"/>
      <c r="JQ189" s="364"/>
      <c r="JR189" s="364"/>
      <c r="JS189" s="364"/>
      <c r="JT189" s="364"/>
      <c r="JU189" s="364"/>
      <c r="JV189" s="364"/>
      <c r="JW189" s="364"/>
      <c r="JX189" s="364"/>
      <c r="JY189" s="364"/>
      <c r="JZ189" s="364"/>
      <c r="KA189" s="364"/>
      <c r="KB189" s="364"/>
      <c r="KC189" s="364"/>
      <c r="KD189" s="364"/>
      <c r="KE189" s="364"/>
      <c r="KF189" s="364"/>
      <c r="KG189" s="364"/>
      <c r="KH189" s="364"/>
      <c r="KI189" s="364"/>
      <c r="KJ189" s="364"/>
      <c r="KK189" s="364"/>
      <c r="KL189" s="364"/>
      <c r="KM189" s="364"/>
      <c r="KN189" s="364"/>
      <c r="KO189" s="364"/>
      <c r="KP189" s="364"/>
      <c r="KQ189" s="364"/>
      <c r="KR189" s="364"/>
      <c r="KS189" s="364"/>
      <c r="KT189" s="364"/>
      <c r="KU189" s="364"/>
      <c r="KV189" s="364"/>
      <c r="KW189" s="364"/>
      <c r="KX189" s="364"/>
      <c r="KY189" s="364"/>
      <c r="KZ189" s="364"/>
      <c r="LA189" s="364"/>
      <c r="LB189" s="364"/>
      <c r="LC189" s="364"/>
      <c r="LD189" s="364"/>
      <c r="LE189" s="364"/>
      <c r="LF189" s="364"/>
      <c r="LG189" s="364"/>
      <c r="LH189" s="364"/>
      <c r="LI189" s="364"/>
      <c r="LJ189" s="364"/>
      <c r="LK189" s="364"/>
      <c r="LL189" s="364"/>
      <c r="LM189" s="364"/>
      <c r="LN189" s="364"/>
      <c r="LO189" s="364"/>
      <c r="LP189" s="364"/>
      <c r="LQ189" s="364"/>
      <c r="LR189" s="364"/>
      <c r="LS189" s="364"/>
      <c r="LT189" s="364"/>
      <c r="LU189" s="364"/>
      <c r="LV189" s="364"/>
      <c r="LW189" s="364"/>
      <c r="LX189" s="364"/>
      <c r="LY189" s="364"/>
      <c r="LZ189" s="364"/>
      <c r="MA189" s="364"/>
      <c r="MB189" s="364"/>
      <c r="MC189" s="364"/>
      <c r="MD189" s="364"/>
      <c r="ME189" s="364"/>
      <c r="MF189" s="364"/>
      <c r="MG189" s="364"/>
      <c r="MH189" s="364"/>
      <c r="MI189" s="364"/>
      <c r="MJ189" s="364"/>
      <c r="MK189" s="364"/>
      <c r="ML189" s="364"/>
      <c r="MM189" s="364"/>
      <c r="MN189" s="364"/>
      <c r="MO189" s="364"/>
      <c r="MP189" s="364"/>
      <c r="MQ189" s="364"/>
      <c r="MR189" s="364"/>
      <c r="MS189" s="364"/>
      <c r="MT189" s="364"/>
      <c r="MU189" s="364"/>
      <c r="MV189" s="364"/>
      <c r="MW189" s="364"/>
      <c r="MX189" s="364"/>
      <c r="MY189" s="364"/>
      <c r="MZ189" s="364"/>
      <c r="NA189" s="364"/>
      <c r="NB189" s="364"/>
      <c r="NC189" s="364"/>
      <c r="ND189" s="364"/>
      <c r="NE189" s="364"/>
      <c r="NF189" s="364"/>
      <c r="NG189" s="364"/>
      <c r="NH189" s="364"/>
      <c r="NI189" s="364"/>
      <c r="NJ189" s="364"/>
      <c r="NK189" s="364"/>
      <c r="NL189" s="364"/>
      <c r="NM189" s="364"/>
      <c r="NN189" s="364"/>
      <c r="NO189" s="364"/>
      <c r="NP189" s="364"/>
      <c r="NQ189" s="364"/>
      <c r="NR189" s="364"/>
      <c r="NS189" s="364"/>
      <c r="NT189" s="364"/>
      <c r="NU189" s="364"/>
      <c r="NV189" s="364"/>
      <c r="NW189" s="364"/>
      <c r="NX189" s="364"/>
      <c r="NY189" s="364"/>
      <c r="NZ189" s="364"/>
      <c r="OA189" s="364"/>
      <c r="OB189" s="364"/>
      <c r="OC189" s="364"/>
      <c r="OD189" s="364"/>
      <c r="OE189" s="364"/>
      <c r="OF189" s="364"/>
      <c r="OG189" s="364"/>
      <c r="OH189" s="364"/>
      <c r="OI189" s="364"/>
      <c r="OJ189" s="364"/>
      <c r="OK189" s="364"/>
      <c r="OL189" s="364"/>
      <c r="OM189" s="364"/>
      <c r="ON189" s="364"/>
      <c r="OO189" s="364"/>
      <c r="OP189" s="364"/>
      <c r="OQ189" s="364"/>
      <c r="OR189" s="364"/>
      <c r="OS189" s="364"/>
      <c r="OT189" s="364"/>
      <c r="OU189" s="364"/>
      <c r="OV189" s="364"/>
      <c r="OW189" s="364"/>
      <c r="OX189" s="364"/>
      <c r="OY189" s="364"/>
      <c r="OZ189" s="364"/>
      <c r="PA189" s="364"/>
      <c r="PB189" s="364"/>
      <c r="PC189" s="364"/>
      <c r="PD189" s="364"/>
      <c r="PE189" s="364"/>
      <c r="PF189" s="364"/>
      <c r="PG189" s="364"/>
      <c r="PH189" s="364"/>
      <c r="PI189" s="364"/>
      <c r="PJ189" s="364"/>
      <c r="PK189" s="364"/>
      <c r="PL189" s="364"/>
      <c r="PM189" s="364"/>
    </row>
    <row r="190" spans="1:429" ht="15">
      <c r="A190" s="365" t="s">
        <v>757</v>
      </c>
      <c r="B190" s="364">
        <f t="shared" si="195"/>
        <v>0</v>
      </c>
      <c r="C190" s="364">
        <f t="shared" si="196"/>
        <v>0</v>
      </c>
      <c r="D190" s="364">
        <f t="shared" si="197"/>
        <v>0</v>
      </c>
      <c r="E190" s="364">
        <f t="shared" si="198"/>
        <v>0</v>
      </c>
      <c r="F190" s="364">
        <f t="shared" si="199"/>
        <v>0</v>
      </c>
      <c r="G190" s="364">
        <f t="shared" si="200"/>
        <v>0</v>
      </c>
      <c r="H190" s="364">
        <f t="shared" si="201"/>
        <v>0</v>
      </c>
      <c r="I190" s="364">
        <f t="shared" si="202"/>
        <v>0</v>
      </c>
      <c r="J190" s="364">
        <f t="shared" si="203"/>
        <v>0</v>
      </c>
      <c r="K190" s="364">
        <f t="shared" si="204"/>
        <v>0</v>
      </c>
      <c r="L190" s="364">
        <f t="shared" si="205"/>
        <v>0</v>
      </c>
      <c r="M190" s="364">
        <f t="shared" si="206"/>
        <v>0</v>
      </c>
      <c r="N190" s="364">
        <f t="shared" si="207"/>
        <v>0</v>
      </c>
      <c r="O190" s="364">
        <f t="shared" si="208"/>
        <v>0</v>
      </c>
      <c r="P190" s="364">
        <f t="shared" si="209"/>
        <v>0</v>
      </c>
      <c r="Q190" s="364">
        <f t="shared" si="210"/>
        <v>0</v>
      </c>
      <c r="R190" s="364">
        <f t="shared" si="211"/>
        <v>0</v>
      </c>
      <c r="S190" s="364">
        <f t="shared" si="212"/>
        <v>0</v>
      </c>
      <c r="T190" s="364">
        <f t="shared" si="213"/>
        <v>0</v>
      </c>
      <c r="U190" s="364">
        <f t="shared" si="214"/>
        <v>0</v>
      </c>
      <c r="V190" s="364">
        <f t="shared" si="215"/>
        <v>0</v>
      </c>
      <c r="W190" s="364">
        <f t="shared" si="216"/>
        <v>0</v>
      </c>
      <c r="X190" s="364">
        <f t="shared" si="217"/>
        <v>0</v>
      </c>
      <c r="Y190" s="364">
        <f t="shared" si="218"/>
        <v>0</v>
      </c>
      <c r="Z190" s="364">
        <f t="shared" si="219"/>
        <v>0</v>
      </c>
      <c r="AA190" s="364">
        <f t="shared" si="220"/>
        <v>0</v>
      </c>
      <c r="AB190" s="364">
        <f t="shared" si="221"/>
        <v>0</v>
      </c>
      <c r="AC190" s="364">
        <f t="shared" si="222"/>
        <v>0</v>
      </c>
      <c r="AD190" s="364">
        <f t="shared" si="223"/>
        <v>0</v>
      </c>
      <c r="AE190" s="364">
        <f t="shared" si="224"/>
        <v>0</v>
      </c>
      <c r="AF190" s="364">
        <f t="shared" si="225"/>
        <v>0</v>
      </c>
      <c r="AG190" s="364"/>
      <c r="AH190" s="364"/>
      <c r="AI190" s="364"/>
      <c r="AJ190" s="364"/>
      <c r="AK190" s="364"/>
      <c r="AL190" s="364"/>
      <c r="AM190" s="364"/>
      <c r="AN190" s="364"/>
      <c r="AO190" s="364"/>
      <c r="AP190" s="364"/>
      <c r="AQ190" s="364"/>
      <c r="AR190" s="364"/>
      <c r="AS190" s="364"/>
      <c r="AT190" s="364"/>
      <c r="AU190" s="364"/>
      <c r="AV190" s="364"/>
      <c r="AW190" s="364"/>
      <c r="AX190" s="364"/>
      <c r="AY190" s="364"/>
      <c r="AZ190" s="364"/>
      <c r="BA190" s="364"/>
      <c r="BB190" s="364"/>
      <c r="BC190" s="364"/>
      <c r="BD190" s="364"/>
      <c r="BE190" s="364"/>
      <c r="BF190" s="364"/>
      <c r="BG190" s="364"/>
      <c r="BH190" s="364"/>
      <c r="BI190" s="364"/>
      <c r="BJ190" s="364"/>
      <c r="BK190" s="364"/>
      <c r="BL190" s="364"/>
      <c r="BM190" s="364"/>
      <c r="BN190" s="364"/>
      <c r="BO190" s="364"/>
      <c r="BP190" s="364"/>
      <c r="BQ190" s="364"/>
      <c r="BR190" s="364"/>
      <c r="BS190" s="364"/>
      <c r="BT190" s="364"/>
      <c r="BU190" s="364"/>
      <c r="BV190" s="364"/>
      <c r="BW190" s="364"/>
      <c r="BX190" s="364"/>
      <c r="BY190" s="364"/>
      <c r="BZ190" s="364"/>
      <c r="CA190" s="364"/>
      <c r="CB190" s="364"/>
      <c r="CC190" s="364"/>
      <c r="CD190" s="364"/>
      <c r="CE190" s="364"/>
      <c r="CF190" s="364"/>
      <c r="CG190" s="364"/>
      <c r="CH190" s="364"/>
      <c r="CI190" s="364"/>
      <c r="CJ190" s="364"/>
      <c r="CK190" s="364"/>
      <c r="CL190" s="364"/>
      <c r="CM190" s="364"/>
      <c r="CN190" s="364"/>
      <c r="CO190" s="364"/>
      <c r="CP190" s="364"/>
      <c r="CQ190" s="364"/>
      <c r="CR190" s="364"/>
      <c r="CS190" s="364"/>
      <c r="CT190" s="364"/>
      <c r="CU190" s="364"/>
      <c r="CV190" s="364"/>
      <c r="CW190" s="364"/>
      <c r="CX190" s="364"/>
      <c r="CY190" s="364"/>
      <c r="CZ190" s="364"/>
      <c r="DA190" s="364"/>
      <c r="DB190" s="364"/>
      <c r="DC190" s="364"/>
      <c r="DD190" s="364"/>
      <c r="DE190" s="364"/>
      <c r="DF190" s="364"/>
      <c r="DG190" s="364"/>
      <c r="DH190" s="364"/>
      <c r="DI190" s="364"/>
      <c r="DJ190" s="364"/>
      <c r="DK190" s="364"/>
      <c r="DL190" s="364"/>
      <c r="DM190" s="364"/>
      <c r="DN190" s="364"/>
      <c r="DO190" s="364"/>
      <c r="DP190" s="364"/>
      <c r="DQ190" s="364"/>
      <c r="DR190" s="364"/>
      <c r="DS190" s="364"/>
      <c r="DT190" s="364"/>
      <c r="DU190" s="364"/>
      <c r="DV190" s="364"/>
      <c r="DW190" s="364"/>
      <c r="DX190" s="364"/>
      <c r="DY190" s="364"/>
      <c r="DZ190" s="364"/>
      <c r="EA190" s="364"/>
      <c r="EB190" s="364"/>
      <c r="EC190" s="364"/>
      <c r="ED190" s="364"/>
      <c r="EE190" s="364"/>
      <c r="EF190" s="364"/>
      <c r="EG190" s="364"/>
      <c r="EH190" s="364"/>
      <c r="EI190" s="364"/>
      <c r="EJ190" s="364"/>
      <c r="EK190" s="364"/>
      <c r="EL190" s="364"/>
      <c r="EM190" s="364"/>
      <c r="EN190" s="364"/>
      <c r="EO190" s="364"/>
      <c r="EP190" s="364"/>
      <c r="EQ190" s="364"/>
      <c r="ER190" s="364"/>
      <c r="ES190" s="364"/>
      <c r="ET190" s="364"/>
      <c r="EU190" s="364"/>
      <c r="EV190" s="364"/>
      <c r="EW190" s="364"/>
      <c r="EX190" s="364"/>
      <c r="EY190" s="364"/>
      <c r="EZ190" s="364"/>
      <c r="FA190" s="364"/>
      <c r="FB190" s="364"/>
      <c r="FC190" s="364"/>
      <c r="FD190" s="364"/>
      <c r="FE190" s="364"/>
      <c r="FF190" s="364"/>
      <c r="FG190" s="364"/>
      <c r="FH190" s="364"/>
      <c r="FI190" s="364"/>
      <c r="FJ190" s="364"/>
      <c r="FK190" s="364"/>
      <c r="FL190" s="364"/>
      <c r="FM190" s="364"/>
      <c r="FN190" s="364"/>
      <c r="FO190" s="364"/>
      <c r="FP190" s="364"/>
      <c r="FQ190" s="364"/>
      <c r="FR190" s="364"/>
      <c r="FS190" s="364"/>
      <c r="FT190" s="364"/>
      <c r="FU190" s="364"/>
      <c r="FV190" s="364"/>
      <c r="FW190" s="364"/>
      <c r="FX190" s="364"/>
      <c r="FY190" s="364"/>
      <c r="FZ190" s="364"/>
      <c r="GA190" s="364"/>
      <c r="GB190" s="364"/>
      <c r="GC190" s="364"/>
      <c r="GD190" s="364"/>
      <c r="GE190" s="364"/>
      <c r="GF190" s="364"/>
      <c r="GG190" s="364"/>
      <c r="GH190" s="364"/>
      <c r="GI190" s="364"/>
      <c r="GJ190" s="364"/>
      <c r="GK190" s="364"/>
      <c r="GL190" s="364"/>
      <c r="GM190" s="364"/>
      <c r="GN190" s="364"/>
      <c r="GO190" s="364"/>
      <c r="GP190" s="364"/>
      <c r="GQ190" s="364"/>
      <c r="GR190" s="364"/>
      <c r="GS190" s="364"/>
      <c r="GT190" s="364"/>
      <c r="GU190" s="364"/>
      <c r="GV190" s="364"/>
      <c r="GW190" s="364"/>
      <c r="GX190" s="364"/>
      <c r="GY190" s="364"/>
      <c r="GZ190" s="364"/>
      <c r="HA190" s="364"/>
      <c r="HB190" s="364"/>
      <c r="HC190" s="364"/>
      <c r="HD190" s="364"/>
      <c r="HE190" s="364"/>
      <c r="HF190" s="364"/>
      <c r="HG190" s="364"/>
      <c r="HH190" s="364"/>
      <c r="HI190" s="364"/>
      <c r="HJ190" s="364"/>
      <c r="HK190" s="364"/>
      <c r="HL190" s="364"/>
      <c r="HM190" s="364"/>
      <c r="HN190" s="364"/>
      <c r="HO190" s="364"/>
      <c r="HP190" s="364"/>
      <c r="HQ190" s="364"/>
      <c r="HR190" s="364"/>
      <c r="HS190" s="364"/>
      <c r="HT190" s="364"/>
      <c r="HU190" s="364"/>
      <c r="HV190" s="364"/>
      <c r="HW190" s="364"/>
      <c r="HX190" s="364"/>
      <c r="HY190" s="364"/>
      <c r="HZ190" s="364"/>
      <c r="IA190" s="364"/>
      <c r="IB190" s="364"/>
      <c r="IC190" s="364"/>
      <c r="ID190" s="364"/>
      <c r="IE190" s="364"/>
      <c r="IF190" s="364"/>
      <c r="IG190" s="364"/>
      <c r="IH190" s="364"/>
      <c r="II190" s="364"/>
      <c r="IJ190" s="364"/>
      <c r="IK190" s="364"/>
      <c r="IL190" s="364"/>
      <c r="IM190" s="364"/>
      <c r="IN190" s="364"/>
      <c r="IO190" s="364"/>
      <c r="IP190" s="364"/>
      <c r="IQ190" s="364"/>
      <c r="IR190" s="364"/>
      <c r="IS190" s="364"/>
      <c r="IT190" s="364"/>
      <c r="IU190" s="364"/>
      <c r="IV190" s="364"/>
      <c r="IW190" s="364"/>
      <c r="IX190" s="364"/>
      <c r="IY190" s="364"/>
      <c r="IZ190" s="364"/>
      <c r="JA190" s="364"/>
      <c r="JB190" s="364"/>
      <c r="JC190" s="364"/>
      <c r="JD190" s="364"/>
      <c r="JE190" s="364"/>
      <c r="JF190" s="364"/>
      <c r="JG190" s="364"/>
      <c r="JH190" s="364"/>
      <c r="JI190" s="364"/>
      <c r="JJ190" s="364"/>
      <c r="JK190" s="364"/>
      <c r="JL190" s="364"/>
      <c r="JM190" s="364"/>
      <c r="JN190" s="364"/>
      <c r="JO190" s="364"/>
      <c r="JP190" s="364"/>
      <c r="JQ190" s="364"/>
      <c r="JR190" s="364"/>
      <c r="JS190" s="364"/>
      <c r="JT190" s="364"/>
      <c r="JU190" s="364"/>
      <c r="JV190" s="364"/>
      <c r="JW190" s="364"/>
      <c r="JX190" s="364"/>
      <c r="JY190" s="364"/>
      <c r="JZ190" s="364"/>
      <c r="KA190" s="364"/>
      <c r="KB190" s="364"/>
      <c r="KC190" s="364"/>
      <c r="KD190" s="364"/>
      <c r="KE190" s="364"/>
      <c r="KF190" s="364"/>
      <c r="KG190" s="364"/>
      <c r="KH190" s="364"/>
      <c r="KI190" s="364"/>
      <c r="KJ190" s="364"/>
      <c r="KK190" s="364"/>
      <c r="KL190" s="364"/>
      <c r="KM190" s="364"/>
      <c r="KN190" s="364"/>
      <c r="KO190" s="364"/>
      <c r="KP190" s="364"/>
      <c r="KQ190" s="364"/>
      <c r="KR190" s="364"/>
      <c r="KS190" s="364"/>
      <c r="KT190" s="364"/>
      <c r="KU190" s="364"/>
      <c r="KV190" s="364"/>
      <c r="KW190" s="364"/>
      <c r="KX190" s="364"/>
      <c r="KY190" s="364"/>
      <c r="KZ190" s="364"/>
      <c r="LA190" s="364"/>
      <c r="LB190" s="364"/>
      <c r="LC190" s="364"/>
      <c r="LD190" s="364"/>
      <c r="LE190" s="364"/>
      <c r="LF190" s="364"/>
      <c r="LG190" s="364"/>
      <c r="LH190" s="364"/>
      <c r="LI190" s="364"/>
      <c r="LJ190" s="364"/>
      <c r="LK190" s="364"/>
      <c r="LL190" s="364"/>
      <c r="LM190" s="364"/>
      <c r="LN190" s="364"/>
      <c r="LO190" s="364"/>
      <c r="LP190" s="364"/>
      <c r="LQ190" s="364"/>
      <c r="LR190" s="364"/>
      <c r="LS190" s="364"/>
      <c r="LT190" s="364"/>
      <c r="LU190" s="364"/>
      <c r="LV190" s="364"/>
      <c r="LW190" s="364"/>
      <c r="LX190" s="364"/>
      <c r="LY190" s="364"/>
      <c r="LZ190" s="364"/>
      <c r="MA190" s="364"/>
      <c r="MB190" s="364"/>
      <c r="MC190" s="364"/>
      <c r="MD190" s="364"/>
      <c r="ME190" s="364"/>
      <c r="MF190" s="364"/>
      <c r="MG190" s="364"/>
      <c r="MH190" s="364"/>
      <c r="MI190" s="364"/>
      <c r="MJ190" s="364"/>
      <c r="MK190" s="364"/>
      <c r="ML190" s="364"/>
      <c r="MM190" s="364"/>
      <c r="MN190" s="364"/>
      <c r="MO190" s="364"/>
      <c r="MP190" s="364"/>
      <c r="MQ190" s="364"/>
      <c r="MR190" s="364"/>
      <c r="MS190" s="364"/>
      <c r="MT190" s="364"/>
      <c r="MU190" s="364"/>
      <c r="MV190" s="364"/>
      <c r="MW190" s="364"/>
      <c r="MX190" s="364"/>
      <c r="MY190" s="364"/>
      <c r="MZ190" s="364"/>
      <c r="NA190" s="364"/>
      <c r="NB190" s="364"/>
      <c r="NC190" s="364"/>
      <c r="ND190" s="364"/>
      <c r="NE190" s="364"/>
      <c r="NF190" s="364"/>
      <c r="NG190" s="364"/>
      <c r="NH190" s="364"/>
      <c r="NI190" s="364"/>
      <c r="NJ190" s="364"/>
      <c r="NK190" s="364"/>
      <c r="NL190" s="364"/>
      <c r="NM190" s="364"/>
      <c r="NN190" s="364"/>
      <c r="NO190" s="364"/>
      <c r="NP190" s="364"/>
      <c r="NQ190" s="364"/>
      <c r="NR190" s="364"/>
      <c r="NS190" s="364"/>
      <c r="NT190" s="364"/>
      <c r="NU190" s="364"/>
      <c r="NV190" s="364"/>
      <c r="NW190" s="364"/>
      <c r="NX190" s="364"/>
      <c r="NY190" s="364"/>
      <c r="NZ190" s="364"/>
      <c r="OA190" s="364"/>
      <c r="OB190" s="364"/>
      <c r="OC190" s="364"/>
      <c r="OD190" s="364"/>
      <c r="OE190" s="364"/>
      <c r="OF190" s="364"/>
      <c r="OG190" s="364"/>
      <c r="OH190" s="364"/>
      <c r="OI190" s="364"/>
      <c r="OJ190" s="364"/>
      <c r="OK190" s="364"/>
      <c r="OL190" s="364"/>
      <c r="OM190" s="364"/>
      <c r="ON190" s="364"/>
      <c r="OO190" s="364"/>
      <c r="OP190" s="364"/>
      <c r="OQ190" s="364"/>
      <c r="OR190" s="364"/>
      <c r="OS190" s="364"/>
      <c r="OT190" s="364"/>
      <c r="OU190" s="364"/>
      <c r="OV190" s="364"/>
      <c r="OW190" s="364"/>
      <c r="OX190" s="364"/>
      <c r="OY190" s="364"/>
      <c r="OZ190" s="364"/>
      <c r="PA190" s="364"/>
      <c r="PB190" s="364"/>
      <c r="PC190" s="364"/>
      <c r="PD190" s="364"/>
      <c r="PE190" s="364"/>
      <c r="PF190" s="364"/>
      <c r="PG190" s="364"/>
      <c r="PH190" s="364"/>
      <c r="PI190" s="364"/>
      <c r="PJ190" s="364"/>
      <c r="PK190" s="364"/>
      <c r="PL190" s="364"/>
      <c r="PM190" s="364"/>
    </row>
    <row r="191" spans="1:429" ht="15">
      <c r="A191" s="365" t="s">
        <v>758</v>
      </c>
      <c r="B191" s="364">
        <f t="shared" si="195"/>
        <v>0</v>
      </c>
      <c r="C191" s="364">
        <f t="shared" si="196"/>
        <v>0</v>
      </c>
      <c r="D191" s="364">
        <f t="shared" si="197"/>
        <v>0</v>
      </c>
      <c r="E191" s="364">
        <f t="shared" si="198"/>
        <v>0</v>
      </c>
      <c r="F191" s="364">
        <f t="shared" si="199"/>
        <v>0</v>
      </c>
      <c r="G191" s="364">
        <f t="shared" si="200"/>
        <v>0</v>
      </c>
      <c r="H191" s="364">
        <f t="shared" si="201"/>
        <v>0</v>
      </c>
      <c r="I191" s="364">
        <f t="shared" si="202"/>
        <v>0</v>
      </c>
      <c r="J191" s="364">
        <f t="shared" si="203"/>
        <v>0</v>
      </c>
      <c r="K191" s="364">
        <f t="shared" si="204"/>
        <v>0</v>
      </c>
      <c r="L191" s="364">
        <f t="shared" si="205"/>
        <v>0</v>
      </c>
      <c r="M191" s="364">
        <f t="shared" si="206"/>
        <v>0</v>
      </c>
      <c r="N191" s="364">
        <f t="shared" si="207"/>
        <v>0</v>
      </c>
      <c r="O191" s="364">
        <f t="shared" si="208"/>
        <v>0</v>
      </c>
      <c r="P191" s="364">
        <f t="shared" si="209"/>
        <v>0</v>
      </c>
      <c r="Q191" s="364">
        <f t="shared" si="210"/>
        <v>0</v>
      </c>
      <c r="R191" s="364">
        <f t="shared" si="211"/>
        <v>0</v>
      </c>
      <c r="S191" s="364">
        <f t="shared" si="212"/>
        <v>0</v>
      </c>
      <c r="T191" s="364">
        <f t="shared" si="213"/>
        <v>0</v>
      </c>
      <c r="U191" s="364">
        <f t="shared" si="214"/>
        <v>0</v>
      </c>
      <c r="V191" s="364">
        <f t="shared" si="215"/>
        <v>0</v>
      </c>
      <c r="W191" s="364">
        <f t="shared" si="216"/>
        <v>0</v>
      </c>
      <c r="X191" s="364">
        <f t="shared" si="217"/>
        <v>0</v>
      </c>
      <c r="Y191" s="364">
        <f t="shared" si="218"/>
        <v>0</v>
      </c>
      <c r="Z191" s="364">
        <f t="shared" si="219"/>
        <v>0</v>
      </c>
      <c r="AA191" s="364">
        <f t="shared" si="220"/>
        <v>0</v>
      </c>
      <c r="AB191" s="364">
        <f t="shared" si="221"/>
        <v>0</v>
      </c>
      <c r="AC191" s="364">
        <f t="shared" si="222"/>
        <v>0</v>
      </c>
      <c r="AD191" s="364">
        <f t="shared" si="223"/>
        <v>0</v>
      </c>
      <c r="AE191" s="364">
        <f t="shared" si="224"/>
        <v>0</v>
      </c>
      <c r="AF191" s="364">
        <f t="shared" si="225"/>
        <v>0</v>
      </c>
      <c r="AG191" s="364"/>
      <c r="AH191" s="364"/>
      <c r="AI191" s="364"/>
      <c r="AJ191" s="364"/>
      <c r="AK191" s="364"/>
      <c r="AL191" s="364"/>
      <c r="AM191" s="364"/>
      <c r="AN191" s="364"/>
      <c r="AO191" s="364"/>
      <c r="AP191" s="364"/>
      <c r="AQ191" s="364"/>
      <c r="AR191" s="364"/>
      <c r="AS191" s="364"/>
      <c r="AT191" s="364"/>
      <c r="AU191" s="364"/>
      <c r="AV191" s="364"/>
      <c r="AW191" s="364"/>
      <c r="AX191" s="364"/>
      <c r="AY191" s="364"/>
      <c r="AZ191" s="364"/>
      <c r="BA191" s="364"/>
      <c r="BB191" s="364"/>
      <c r="BC191" s="364"/>
      <c r="BD191" s="364"/>
      <c r="BE191" s="364"/>
      <c r="BF191" s="364"/>
      <c r="BG191" s="364"/>
      <c r="BH191" s="364"/>
      <c r="BI191" s="364"/>
      <c r="BJ191" s="364"/>
      <c r="BK191" s="364"/>
      <c r="BL191" s="364"/>
      <c r="BM191" s="364"/>
      <c r="BN191" s="364"/>
      <c r="BO191" s="364"/>
      <c r="BP191" s="364"/>
      <c r="BQ191" s="364"/>
      <c r="BR191" s="364"/>
      <c r="BS191" s="364"/>
      <c r="BT191" s="364"/>
      <c r="BU191" s="364"/>
      <c r="BV191" s="364"/>
      <c r="BW191" s="364"/>
      <c r="BX191" s="364"/>
      <c r="BY191" s="364"/>
      <c r="BZ191" s="364"/>
      <c r="CA191" s="364"/>
      <c r="CB191" s="364"/>
      <c r="CC191" s="364"/>
      <c r="CD191" s="364"/>
      <c r="CE191" s="364"/>
      <c r="CF191" s="364"/>
      <c r="CG191" s="364"/>
      <c r="CH191" s="364"/>
      <c r="CI191" s="364"/>
      <c r="CJ191" s="364"/>
      <c r="CK191" s="364"/>
      <c r="CL191" s="364"/>
      <c r="CM191" s="364"/>
      <c r="CN191" s="364"/>
      <c r="CO191" s="364"/>
      <c r="CP191" s="364"/>
      <c r="CQ191" s="364"/>
      <c r="CR191" s="364"/>
      <c r="CS191" s="364"/>
      <c r="CT191" s="364"/>
      <c r="CU191" s="364"/>
      <c r="CV191" s="364"/>
      <c r="CW191" s="364"/>
      <c r="CX191" s="364"/>
      <c r="CY191" s="364"/>
      <c r="CZ191" s="364"/>
      <c r="DA191" s="364"/>
      <c r="DB191" s="364"/>
      <c r="DC191" s="364"/>
      <c r="DD191" s="364"/>
      <c r="DE191" s="364"/>
      <c r="DF191" s="364"/>
      <c r="DG191" s="364"/>
      <c r="DH191" s="364"/>
      <c r="DI191" s="364"/>
      <c r="DJ191" s="364"/>
      <c r="DK191" s="364"/>
      <c r="DL191" s="364"/>
      <c r="DM191" s="364"/>
      <c r="DN191" s="364"/>
      <c r="DO191" s="364"/>
      <c r="DP191" s="364"/>
      <c r="DQ191" s="364"/>
      <c r="DR191" s="364"/>
      <c r="DS191" s="364"/>
      <c r="DT191" s="364"/>
      <c r="DU191" s="364"/>
      <c r="DV191" s="364"/>
      <c r="DW191" s="364"/>
      <c r="DX191" s="364"/>
      <c r="DY191" s="364"/>
      <c r="DZ191" s="364"/>
      <c r="EA191" s="364"/>
      <c r="EB191" s="364"/>
      <c r="EC191" s="364"/>
      <c r="ED191" s="364"/>
      <c r="EE191" s="364"/>
      <c r="EF191" s="364"/>
      <c r="EG191" s="364"/>
      <c r="EH191" s="364"/>
      <c r="EI191" s="364"/>
      <c r="EJ191" s="364"/>
      <c r="EK191" s="364"/>
      <c r="EL191" s="364"/>
      <c r="EM191" s="364"/>
      <c r="EN191" s="364"/>
      <c r="EO191" s="364"/>
      <c r="EP191" s="364"/>
      <c r="EQ191" s="364"/>
      <c r="ER191" s="364"/>
      <c r="ES191" s="364"/>
      <c r="ET191" s="364"/>
      <c r="EU191" s="364"/>
      <c r="EV191" s="364"/>
      <c r="EW191" s="364"/>
      <c r="EX191" s="364"/>
      <c r="EY191" s="364"/>
      <c r="EZ191" s="364"/>
      <c r="FA191" s="364"/>
      <c r="FB191" s="364"/>
      <c r="FC191" s="364"/>
      <c r="FD191" s="364"/>
      <c r="FE191" s="364"/>
      <c r="FF191" s="364"/>
      <c r="FG191" s="364"/>
      <c r="FH191" s="364"/>
      <c r="FI191" s="364"/>
      <c r="FJ191" s="364"/>
      <c r="FK191" s="364"/>
      <c r="FL191" s="364"/>
      <c r="FM191" s="364"/>
      <c r="FN191" s="364"/>
      <c r="FO191" s="364"/>
      <c r="FP191" s="364"/>
      <c r="FQ191" s="364"/>
      <c r="FR191" s="364"/>
      <c r="FS191" s="364"/>
      <c r="FT191" s="364"/>
      <c r="FU191" s="364"/>
      <c r="FV191" s="364"/>
      <c r="FW191" s="364"/>
      <c r="FX191" s="364"/>
      <c r="FY191" s="364"/>
      <c r="FZ191" s="364"/>
      <c r="GA191" s="364"/>
      <c r="GB191" s="364"/>
      <c r="GC191" s="364"/>
      <c r="GD191" s="364"/>
      <c r="GE191" s="364"/>
      <c r="GF191" s="364"/>
      <c r="GG191" s="364"/>
      <c r="GH191" s="364"/>
      <c r="GI191" s="364"/>
      <c r="GJ191" s="364"/>
      <c r="GK191" s="364"/>
      <c r="GL191" s="364"/>
      <c r="GM191" s="364"/>
      <c r="GN191" s="364"/>
      <c r="GO191" s="364"/>
      <c r="GP191" s="364"/>
      <c r="GQ191" s="364"/>
      <c r="GR191" s="364"/>
      <c r="GS191" s="364"/>
      <c r="GT191" s="364"/>
      <c r="GU191" s="364"/>
      <c r="GV191" s="364"/>
      <c r="GW191" s="364"/>
      <c r="GX191" s="364"/>
      <c r="GY191" s="364"/>
      <c r="GZ191" s="364"/>
      <c r="HA191" s="364"/>
      <c r="HB191" s="364"/>
      <c r="HC191" s="364"/>
      <c r="HD191" s="364"/>
      <c r="HE191" s="364"/>
      <c r="HF191" s="364"/>
      <c r="HG191" s="364"/>
      <c r="HH191" s="364"/>
      <c r="HI191" s="364"/>
      <c r="HJ191" s="364"/>
      <c r="HK191" s="364"/>
      <c r="HL191" s="364"/>
      <c r="HM191" s="364"/>
      <c r="HN191" s="364"/>
      <c r="HO191" s="364"/>
      <c r="HP191" s="364"/>
      <c r="HQ191" s="364"/>
      <c r="HR191" s="364"/>
      <c r="HS191" s="364"/>
      <c r="HT191" s="364"/>
      <c r="HU191" s="364"/>
      <c r="HV191" s="364"/>
      <c r="HW191" s="364"/>
      <c r="HX191" s="364"/>
      <c r="HY191" s="364"/>
      <c r="HZ191" s="364"/>
      <c r="IA191" s="364"/>
      <c r="IB191" s="364"/>
      <c r="IC191" s="364"/>
      <c r="ID191" s="364"/>
      <c r="IE191" s="364"/>
      <c r="IF191" s="364"/>
      <c r="IG191" s="364"/>
      <c r="IH191" s="364"/>
      <c r="II191" s="364"/>
      <c r="IJ191" s="364"/>
      <c r="IK191" s="364"/>
      <c r="IL191" s="364"/>
      <c r="IM191" s="364"/>
      <c r="IN191" s="364"/>
      <c r="IO191" s="364"/>
      <c r="IP191" s="364"/>
      <c r="IQ191" s="364"/>
      <c r="IR191" s="364"/>
      <c r="IS191" s="364"/>
      <c r="IT191" s="364"/>
      <c r="IU191" s="364"/>
      <c r="IV191" s="364"/>
      <c r="IW191" s="364"/>
      <c r="IX191" s="364"/>
      <c r="IY191" s="364"/>
      <c r="IZ191" s="364"/>
      <c r="JA191" s="364"/>
      <c r="JB191" s="364"/>
      <c r="JC191" s="364"/>
      <c r="JD191" s="364"/>
      <c r="JE191" s="364"/>
      <c r="JF191" s="364"/>
      <c r="JG191" s="364"/>
      <c r="JH191" s="364"/>
      <c r="JI191" s="364"/>
      <c r="JJ191" s="364"/>
      <c r="JK191" s="364"/>
      <c r="JL191" s="364"/>
      <c r="JM191" s="364"/>
      <c r="JN191" s="364"/>
      <c r="JO191" s="364"/>
      <c r="JP191" s="364"/>
      <c r="JQ191" s="364"/>
      <c r="JR191" s="364"/>
      <c r="JS191" s="364"/>
      <c r="JT191" s="364"/>
      <c r="JU191" s="364"/>
      <c r="JV191" s="364"/>
      <c r="JW191" s="364"/>
      <c r="JX191" s="364"/>
      <c r="JY191" s="364"/>
      <c r="JZ191" s="364"/>
      <c r="KA191" s="364"/>
      <c r="KB191" s="364"/>
      <c r="KC191" s="364"/>
      <c r="KD191" s="364"/>
      <c r="KE191" s="364"/>
      <c r="KF191" s="364"/>
      <c r="KG191" s="364"/>
      <c r="KH191" s="364"/>
      <c r="KI191" s="364"/>
      <c r="KJ191" s="364"/>
      <c r="KK191" s="364"/>
      <c r="KL191" s="364"/>
      <c r="KM191" s="364"/>
      <c r="KN191" s="364"/>
      <c r="KO191" s="364"/>
      <c r="KP191" s="364"/>
      <c r="KQ191" s="364"/>
      <c r="KR191" s="364"/>
      <c r="KS191" s="364"/>
      <c r="KT191" s="364"/>
      <c r="KU191" s="364"/>
      <c r="KV191" s="364"/>
      <c r="KW191" s="364"/>
      <c r="KX191" s="364"/>
      <c r="KY191" s="364"/>
      <c r="KZ191" s="364"/>
      <c r="LA191" s="364"/>
      <c r="LB191" s="364"/>
      <c r="LC191" s="364"/>
      <c r="LD191" s="364"/>
      <c r="LE191" s="364"/>
      <c r="LF191" s="364"/>
      <c r="LG191" s="364"/>
      <c r="LH191" s="364"/>
      <c r="LI191" s="364"/>
      <c r="LJ191" s="364"/>
      <c r="LK191" s="364"/>
      <c r="LL191" s="364"/>
      <c r="LM191" s="364"/>
      <c r="LN191" s="364"/>
      <c r="LO191" s="364"/>
      <c r="LP191" s="364"/>
      <c r="LQ191" s="364"/>
      <c r="LR191" s="364"/>
      <c r="LS191" s="364"/>
      <c r="LT191" s="364"/>
      <c r="LU191" s="364"/>
      <c r="LV191" s="364"/>
      <c r="LW191" s="364"/>
      <c r="LX191" s="364"/>
      <c r="LY191" s="364"/>
      <c r="LZ191" s="364"/>
      <c r="MA191" s="364"/>
      <c r="MB191" s="364"/>
      <c r="MC191" s="364"/>
      <c r="MD191" s="364"/>
      <c r="ME191" s="364"/>
      <c r="MF191" s="364"/>
      <c r="MG191" s="364"/>
      <c r="MH191" s="364"/>
      <c r="MI191" s="364"/>
      <c r="MJ191" s="364"/>
      <c r="MK191" s="364"/>
      <c r="ML191" s="364"/>
      <c r="MM191" s="364"/>
      <c r="MN191" s="364"/>
      <c r="MO191" s="364"/>
      <c r="MP191" s="364"/>
      <c r="MQ191" s="364"/>
      <c r="MR191" s="364"/>
      <c r="MS191" s="364"/>
      <c r="MT191" s="364"/>
      <c r="MU191" s="364"/>
      <c r="MV191" s="364"/>
      <c r="MW191" s="364"/>
      <c r="MX191" s="364"/>
      <c r="MY191" s="364"/>
      <c r="MZ191" s="364"/>
      <c r="NA191" s="364"/>
      <c r="NB191" s="364"/>
      <c r="NC191" s="364"/>
      <c r="ND191" s="364"/>
      <c r="NE191" s="364"/>
      <c r="NF191" s="364"/>
      <c r="NG191" s="364"/>
      <c r="NH191" s="364"/>
      <c r="NI191" s="364"/>
      <c r="NJ191" s="364"/>
      <c r="NK191" s="364"/>
      <c r="NL191" s="364"/>
      <c r="NM191" s="364"/>
      <c r="NN191" s="364"/>
      <c r="NO191" s="364"/>
      <c r="NP191" s="364"/>
      <c r="NQ191" s="364"/>
      <c r="NR191" s="364"/>
      <c r="NS191" s="364"/>
      <c r="NT191" s="364"/>
      <c r="NU191" s="364"/>
      <c r="NV191" s="364"/>
      <c r="NW191" s="364"/>
      <c r="NX191" s="364"/>
      <c r="NY191" s="364"/>
      <c r="NZ191" s="364"/>
      <c r="OA191" s="364"/>
      <c r="OB191" s="364"/>
      <c r="OC191" s="364"/>
      <c r="OD191" s="364"/>
      <c r="OE191" s="364"/>
      <c r="OF191" s="364"/>
      <c r="OG191" s="364"/>
      <c r="OH191" s="364"/>
      <c r="OI191" s="364"/>
      <c r="OJ191" s="364"/>
      <c r="OK191" s="364"/>
      <c r="OL191" s="364"/>
      <c r="OM191" s="364"/>
      <c r="ON191" s="364"/>
      <c r="OO191" s="364"/>
      <c r="OP191" s="364"/>
      <c r="OQ191" s="364"/>
      <c r="OR191" s="364"/>
      <c r="OS191" s="364"/>
      <c r="OT191" s="364"/>
      <c r="OU191" s="364"/>
      <c r="OV191" s="364"/>
      <c r="OW191" s="364"/>
      <c r="OX191" s="364"/>
      <c r="OY191" s="364"/>
      <c r="OZ191" s="364"/>
      <c r="PA191" s="364"/>
      <c r="PB191" s="364"/>
      <c r="PC191" s="364"/>
      <c r="PD191" s="364"/>
      <c r="PE191" s="364"/>
      <c r="PF191" s="364"/>
      <c r="PG191" s="364"/>
      <c r="PH191" s="364"/>
      <c r="PI191" s="364"/>
      <c r="PJ191" s="364"/>
      <c r="PK191" s="364"/>
      <c r="PL191" s="364"/>
      <c r="PM191" s="364"/>
    </row>
    <row r="192" spans="1:429" ht="15">
      <c r="A192" s="365" t="s">
        <v>759</v>
      </c>
      <c r="B192" s="364">
        <f t="shared" si="195"/>
        <v>0</v>
      </c>
      <c r="C192" s="364">
        <f t="shared" si="196"/>
        <v>0</v>
      </c>
      <c r="D192" s="364">
        <f t="shared" si="197"/>
        <v>0</v>
      </c>
      <c r="E192" s="364">
        <f t="shared" si="198"/>
        <v>0</v>
      </c>
      <c r="F192" s="364">
        <f t="shared" si="199"/>
        <v>0</v>
      </c>
      <c r="G192" s="364">
        <f t="shared" si="200"/>
        <v>0</v>
      </c>
      <c r="H192" s="364">
        <f t="shared" si="201"/>
        <v>0</v>
      </c>
      <c r="I192" s="364">
        <f t="shared" si="202"/>
        <v>0</v>
      </c>
      <c r="J192" s="364">
        <f t="shared" si="203"/>
        <v>0</v>
      </c>
      <c r="K192" s="364">
        <f t="shared" si="204"/>
        <v>0</v>
      </c>
      <c r="L192" s="364">
        <f t="shared" si="205"/>
        <v>0</v>
      </c>
      <c r="M192" s="364">
        <f t="shared" si="206"/>
        <v>0</v>
      </c>
      <c r="N192" s="364">
        <f t="shared" si="207"/>
        <v>0</v>
      </c>
      <c r="O192" s="364">
        <f t="shared" si="208"/>
        <v>0</v>
      </c>
      <c r="P192" s="364">
        <f t="shared" si="209"/>
        <v>0</v>
      </c>
      <c r="Q192" s="364">
        <f t="shared" si="210"/>
        <v>0</v>
      </c>
      <c r="R192" s="364">
        <f t="shared" si="211"/>
        <v>0</v>
      </c>
      <c r="S192" s="364">
        <f t="shared" si="212"/>
        <v>0</v>
      </c>
      <c r="T192" s="364">
        <f t="shared" si="213"/>
        <v>0</v>
      </c>
      <c r="U192" s="364">
        <f t="shared" si="214"/>
        <v>0</v>
      </c>
      <c r="V192" s="364">
        <f t="shared" si="215"/>
        <v>3.9900000000000001E-5</v>
      </c>
      <c r="W192" s="364">
        <f t="shared" si="216"/>
        <v>9.6899999999999997E-5</v>
      </c>
      <c r="X192" s="364">
        <f t="shared" si="217"/>
        <v>6.0600000000000003E-5</v>
      </c>
      <c r="Y192" s="364">
        <f t="shared" si="218"/>
        <v>0</v>
      </c>
      <c r="Z192" s="364">
        <f t="shared" si="219"/>
        <v>0</v>
      </c>
      <c r="AA192" s="364">
        <f t="shared" si="220"/>
        <v>0</v>
      </c>
      <c r="AB192" s="364">
        <f t="shared" si="221"/>
        <v>0</v>
      </c>
      <c r="AC192" s="364">
        <f t="shared" si="222"/>
        <v>0</v>
      </c>
      <c r="AD192" s="364">
        <f t="shared" si="223"/>
        <v>0</v>
      </c>
      <c r="AE192" s="364">
        <f t="shared" si="224"/>
        <v>0</v>
      </c>
      <c r="AF192" s="364">
        <f t="shared" si="225"/>
        <v>0</v>
      </c>
      <c r="AG192" s="364"/>
      <c r="AH192" s="364"/>
      <c r="AI192" s="364"/>
      <c r="AJ192" s="364"/>
      <c r="AK192" s="364"/>
      <c r="AL192" s="364"/>
      <c r="AM192" s="364"/>
      <c r="AN192" s="364"/>
      <c r="AO192" s="364"/>
      <c r="AP192" s="364"/>
      <c r="AQ192" s="364"/>
      <c r="AR192" s="364"/>
      <c r="AS192" s="364"/>
      <c r="AT192" s="364"/>
      <c r="AU192" s="364"/>
      <c r="AV192" s="364"/>
      <c r="AW192" s="364"/>
      <c r="AX192" s="364"/>
      <c r="AY192" s="364"/>
      <c r="AZ192" s="364"/>
      <c r="BA192" s="364"/>
      <c r="BB192" s="364"/>
      <c r="BC192" s="364"/>
      <c r="BD192" s="364"/>
      <c r="BE192" s="364"/>
      <c r="BF192" s="364"/>
      <c r="BG192" s="364"/>
      <c r="BH192" s="364"/>
      <c r="BI192" s="364"/>
      <c r="BJ192" s="364"/>
      <c r="BK192" s="364"/>
      <c r="BL192" s="364"/>
      <c r="BM192" s="364"/>
      <c r="BN192" s="364"/>
      <c r="BO192" s="364"/>
      <c r="BP192" s="364"/>
      <c r="BQ192" s="364"/>
      <c r="BR192" s="364"/>
      <c r="BS192" s="364"/>
      <c r="BT192" s="364"/>
      <c r="BU192" s="364"/>
      <c r="BV192" s="364"/>
      <c r="BW192" s="364"/>
      <c r="BX192" s="364"/>
      <c r="BY192" s="364"/>
      <c r="BZ192" s="364"/>
      <c r="CA192" s="364"/>
      <c r="CB192" s="364"/>
      <c r="CC192" s="364"/>
      <c r="CD192" s="364"/>
      <c r="CE192" s="364"/>
      <c r="CF192" s="364"/>
      <c r="CG192" s="364"/>
      <c r="CH192" s="364"/>
      <c r="CI192" s="364"/>
      <c r="CJ192" s="364"/>
      <c r="CK192" s="364"/>
      <c r="CL192" s="364"/>
      <c r="CM192" s="364"/>
      <c r="CN192" s="364"/>
      <c r="CO192" s="364"/>
      <c r="CP192" s="364"/>
      <c r="CQ192" s="364"/>
      <c r="CR192" s="364"/>
      <c r="CS192" s="364"/>
      <c r="CT192" s="364"/>
      <c r="CU192" s="364"/>
      <c r="CV192" s="364"/>
      <c r="CW192" s="364"/>
      <c r="CX192" s="364"/>
      <c r="CY192" s="364"/>
      <c r="CZ192" s="364"/>
      <c r="DA192" s="364"/>
      <c r="DB192" s="364"/>
      <c r="DC192" s="364"/>
      <c r="DD192" s="364"/>
      <c r="DE192" s="364"/>
      <c r="DF192" s="364"/>
      <c r="DG192" s="364"/>
      <c r="DH192" s="364"/>
      <c r="DI192" s="364"/>
      <c r="DJ192" s="364"/>
      <c r="DK192" s="364"/>
      <c r="DL192" s="364"/>
      <c r="DM192" s="364"/>
      <c r="DN192" s="364"/>
      <c r="DO192" s="364"/>
      <c r="DP192" s="364"/>
      <c r="DQ192" s="364"/>
      <c r="DR192" s="364"/>
      <c r="DS192" s="364"/>
      <c r="DT192" s="364"/>
      <c r="DU192" s="364"/>
      <c r="DV192" s="364"/>
      <c r="DW192" s="364"/>
      <c r="DX192" s="364"/>
      <c r="DY192" s="364"/>
      <c r="DZ192" s="364"/>
      <c r="EA192" s="364"/>
      <c r="EB192" s="364"/>
      <c r="EC192" s="364"/>
      <c r="ED192" s="364"/>
      <c r="EE192" s="364"/>
      <c r="EF192" s="364"/>
      <c r="EG192" s="364"/>
      <c r="EH192" s="364"/>
      <c r="EI192" s="364"/>
      <c r="EJ192" s="364"/>
      <c r="EK192" s="364"/>
      <c r="EL192" s="364"/>
      <c r="EM192" s="364"/>
      <c r="EN192" s="364"/>
      <c r="EO192" s="364"/>
      <c r="EP192" s="364"/>
      <c r="EQ192" s="364"/>
      <c r="ER192" s="364"/>
      <c r="ES192" s="364"/>
      <c r="ET192" s="364"/>
      <c r="EU192" s="364"/>
      <c r="EV192" s="364"/>
      <c r="EW192" s="364"/>
      <c r="EX192" s="364"/>
      <c r="EY192" s="364"/>
      <c r="EZ192" s="364"/>
      <c r="FA192" s="364"/>
      <c r="FB192" s="364"/>
      <c r="FC192" s="364"/>
      <c r="FD192" s="364"/>
      <c r="FE192" s="364"/>
      <c r="FF192" s="364"/>
      <c r="FG192" s="364"/>
      <c r="FH192" s="364"/>
      <c r="FI192" s="364"/>
      <c r="FJ192" s="364"/>
      <c r="FK192" s="364"/>
      <c r="FL192" s="364"/>
      <c r="FM192" s="364"/>
      <c r="FN192" s="364"/>
      <c r="FO192" s="364"/>
      <c r="FP192" s="364"/>
      <c r="FQ192" s="364"/>
      <c r="FR192" s="364"/>
      <c r="FS192" s="364"/>
      <c r="FT192" s="364"/>
      <c r="FU192" s="364"/>
      <c r="FV192" s="364"/>
      <c r="FW192" s="364"/>
      <c r="FX192" s="364"/>
      <c r="FY192" s="364"/>
      <c r="FZ192" s="364"/>
      <c r="GA192" s="364"/>
      <c r="GB192" s="364"/>
      <c r="GC192" s="364"/>
      <c r="GD192" s="364"/>
      <c r="GE192" s="364"/>
      <c r="GF192" s="364"/>
      <c r="GG192" s="364"/>
      <c r="GH192" s="364"/>
      <c r="GI192" s="364"/>
      <c r="GJ192" s="364"/>
      <c r="GK192" s="364"/>
      <c r="GL192" s="364"/>
      <c r="GM192" s="364"/>
      <c r="GN192" s="364"/>
      <c r="GO192" s="364"/>
      <c r="GP192" s="364"/>
      <c r="GQ192" s="364"/>
      <c r="GR192" s="364"/>
      <c r="GS192" s="364"/>
      <c r="GT192" s="364"/>
      <c r="GU192" s="364"/>
      <c r="GV192" s="364"/>
      <c r="GW192" s="364"/>
      <c r="GX192" s="364"/>
      <c r="GY192" s="364"/>
      <c r="GZ192" s="364"/>
      <c r="HA192" s="364"/>
      <c r="HB192" s="364"/>
      <c r="HC192" s="364"/>
      <c r="HD192" s="364"/>
      <c r="HE192" s="364"/>
      <c r="HF192" s="364"/>
      <c r="HG192" s="364"/>
      <c r="HH192" s="364"/>
      <c r="HI192" s="364"/>
      <c r="HJ192" s="364"/>
      <c r="HK192" s="364"/>
      <c r="HL192" s="364"/>
      <c r="HM192" s="364"/>
      <c r="HN192" s="364"/>
      <c r="HO192" s="364"/>
      <c r="HP192" s="364"/>
      <c r="HQ192" s="364"/>
      <c r="HR192" s="364"/>
      <c r="HS192" s="364"/>
      <c r="HT192" s="364"/>
      <c r="HU192" s="364"/>
      <c r="HV192" s="364"/>
      <c r="HW192" s="364"/>
      <c r="HX192" s="364"/>
      <c r="HY192" s="364"/>
      <c r="HZ192" s="364"/>
      <c r="IA192" s="364"/>
      <c r="IB192" s="364"/>
      <c r="IC192" s="364"/>
      <c r="ID192" s="364"/>
      <c r="IE192" s="364"/>
      <c r="IF192" s="364"/>
      <c r="IG192" s="364"/>
      <c r="IH192" s="364"/>
      <c r="II192" s="364"/>
      <c r="IJ192" s="364"/>
      <c r="IK192" s="364"/>
      <c r="IL192" s="364"/>
      <c r="IM192" s="364"/>
      <c r="IN192" s="364"/>
      <c r="IO192" s="364"/>
      <c r="IP192" s="364"/>
      <c r="IQ192" s="364"/>
      <c r="IR192" s="364"/>
      <c r="IS192" s="364"/>
      <c r="IT192" s="364"/>
      <c r="IU192" s="364"/>
      <c r="IV192" s="364"/>
      <c r="IW192" s="364"/>
      <c r="IX192" s="364"/>
      <c r="IY192" s="364"/>
      <c r="IZ192" s="364"/>
      <c r="JA192" s="364"/>
      <c r="JB192" s="364"/>
      <c r="JC192" s="364"/>
      <c r="JD192" s="364"/>
      <c r="JE192" s="364"/>
      <c r="JF192" s="364"/>
      <c r="JG192" s="364"/>
      <c r="JH192" s="364"/>
      <c r="JI192" s="364"/>
      <c r="JJ192" s="364"/>
      <c r="JK192" s="364"/>
      <c r="JL192" s="364"/>
      <c r="JM192" s="364"/>
      <c r="JN192" s="364"/>
      <c r="JO192" s="364"/>
      <c r="JP192" s="364"/>
      <c r="JQ192" s="364"/>
      <c r="JR192" s="364"/>
      <c r="JS192" s="364"/>
      <c r="JT192" s="364"/>
      <c r="JU192" s="364"/>
      <c r="JV192" s="364">
        <v>3.9899999999999998E-2</v>
      </c>
      <c r="JW192" s="364"/>
      <c r="JX192" s="364"/>
      <c r="JY192" s="364"/>
      <c r="JZ192" s="364"/>
      <c r="KA192" s="364"/>
      <c r="KB192" s="364"/>
      <c r="KC192" s="364"/>
      <c r="KD192" s="364"/>
      <c r="KE192" s="364"/>
      <c r="KF192" s="364"/>
      <c r="KG192" s="364"/>
      <c r="KH192" s="364">
        <v>9.69E-2</v>
      </c>
      <c r="KI192" s="364"/>
      <c r="KJ192" s="364"/>
      <c r="KK192" s="364"/>
      <c r="KL192" s="364"/>
      <c r="KM192" s="364"/>
      <c r="KN192" s="364"/>
      <c r="KO192" s="364"/>
      <c r="KP192" s="364"/>
      <c r="KQ192" s="364"/>
      <c r="KR192" s="364">
        <v>6.0600000000000001E-2</v>
      </c>
      <c r="KS192" s="364"/>
      <c r="KT192" s="364"/>
      <c r="KU192" s="364"/>
      <c r="KV192" s="364"/>
      <c r="KW192" s="364"/>
      <c r="KX192" s="364"/>
      <c r="KY192" s="364"/>
      <c r="KZ192" s="364"/>
      <c r="LA192" s="364"/>
      <c r="LB192" s="364"/>
      <c r="LC192" s="364"/>
      <c r="LD192" s="364"/>
      <c r="LE192" s="364"/>
      <c r="LF192" s="364"/>
      <c r="LG192" s="364"/>
      <c r="LH192" s="364"/>
      <c r="LI192" s="364"/>
      <c r="LJ192" s="364"/>
      <c r="LK192" s="364"/>
      <c r="LL192" s="364"/>
      <c r="LM192" s="364"/>
      <c r="LN192" s="364"/>
      <c r="LO192" s="364"/>
      <c r="LP192" s="364"/>
      <c r="LQ192" s="364"/>
      <c r="LR192" s="364"/>
      <c r="LS192" s="364"/>
      <c r="LT192" s="364"/>
      <c r="LU192" s="364"/>
      <c r="LV192" s="364"/>
      <c r="LW192" s="364"/>
      <c r="LX192" s="364"/>
      <c r="LY192" s="364"/>
      <c r="LZ192" s="364"/>
      <c r="MA192" s="364"/>
      <c r="MB192" s="364"/>
      <c r="MC192" s="364"/>
      <c r="MD192" s="364"/>
      <c r="ME192" s="364"/>
      <c r="MF192" s="364"/>
      <c r="MG192" s="364"/>
      <c r="MH192" s="364"/>
      <c r="MI192" s="364"/>
      <c r="MJ192" s="364"/>
      <c r="MK192" s="364"/>
      <c r="ML192" s="364"/>
      <c r="MM192" s="364"/>
      <c r="MN192" s="364"/>
      <c r="MO192" s="364"/>
      <c r="MP192" s="364"/>
      <c r="MQ192" s="364"/>
      <c r="MR192" s="364"/>
      <c r="MS192" s="364"/>
      <c r="MT192" s="364"/>
      <c r="MU192" s="364"/>
      <c r="MV192" s="364"/>
      <c r="MW192" s="364"/>
      <c r="MX192" s="364"/>
      <c r="MY192" s="364"/>
      <c r="MZ192" s="364"/>
      <c r="NA192" s="364"/>
      <c r="NB192" s="364"/>
      <c r="NC192" s="364"/>
      <c r="ND192" s="364"/>
      <c r="NE192" s="364"/>
      <c r="NF192" s="364"/>
      <c r="NG192" s="364"/>
      <c r="NH192" s="364"/>
      <c r="NI192" s="364"/>
      <c r="NJ192" s="364"/>
      <c r="NK192" s="364"/>
      <c r="NL192" s="364"/>
      <c r="NM192" s="364"/>
      <c r="NN192" s="364"/>
      <c r="NO192" s="364"/>
      <c r="NP192" s="364"/>
      <c r="NQ192" s="364"/>
      <c r="NR192" s="364"/>
      <c r="NS192" s="364"/>
      <c r="NT192" s="364"/>
      <c r="NU192" s="364"/>
      <c r="NV192" s="364"/>
      <c r="NW192" s="364"/>
      <c r="NX192" s="364"/>
      <c r="NY192" s="364"/>
      <c r="NZ192" s="364"/>
      <c r="OA192" s="364"/>
      <c r="OB192" s="364"/>
      <c r="OC192" s="364"/>
      <c r="OD192" s="364"/>
      <c r="OE192" s="364"/>
      <c r="OF192" s="364"/>
      <c r="OG192" s="364"/>
      <c r="OH192" s="364"/>
      <c r="OI192" s="364"/>
      <c r="OJ192" s="364"/>
      <c r="OK192" s="364"/>
      <c r="OL192" s="364"/>
      <c r="OM192" s="364"/>
      <c r="ON192" s="364"/>
      <c r="OO192" s="364"/>
      <c r="OP192" s="364"/>
      <c r="OQ192" s="364"/>
      <c r="OR192" s="364"/>
      <c r="OS192" s="364"/>
      <c r="OT192" s="364"/>
      <c r="OU192" s="364"/>
      <c r="OV192" s="364"/>
      <c r="OW192" s="364"/>
      <c r="OX192" s="364"/>
      <c r="OY192" s="364"/>
      <c r="OZ192" s="364"/>
      <c r="PA192" s="364"/>
      <c r="PB192" s="364"/>
      <c r="PC192" s="364"/>
      <c r="PD192" s="364"/>
      <c r="PE192" s="364"/>
      <c r="PF192" s="364"/>
      <c r="PG192" s="364"/>
      <c r="PH192" s="364"/>
      <c r="PI192" s="364"/>
      <c r="PJ192" s="364"/>
      <c r="PK192" s="364"/>
      <c r="PL192" s="364"/>
      <c r="PM192" s="364"/>
    </row>
    <row r="193" spans="1:429" ht="15">
      <c r="A193" s="365" t="s">
        <v>760</v>
      </c>
      <c r="B193" s="364">
        <f t="shared" si="195"/>
        <v>0</v>
      </c>
      <c r="C193" s="364">
        <f t="shared" si="196"/>
        <v>0</v>
      </c>
      <c r="D193" s="364">
        <f t="shared" si="197"/>
        <v>0</v>
      </c>
      <c r="E193" s="364">
        <f t="shared" si="198"/>
        <v>0</v>
      </c>
      <c r="F193" s="364">
        <f t="shared" si="199"/>
        <v>0</v>
      </c>
      <c r="G193" s="364">
        <f t="shared" si="200"/>
        <v>0</v>
      </c>
      <c r="H193" s="364">
        <f t="shared" si="201"/>
        <v>0</v>
      </c>
      <c r="I193" s="364">
        <f t="shared" si="202"/>
        <v>0</v>
      </c>
      <c r="J193" s="364">
        <f t="shared" si="203"/>
        <v>0</v>
      </c>
      <c r="K193" s="364">
        <f t="shared" si="204"/>
        <v>0</v>
      </c>
      <c r="L193" s="364">
        <f t="shared" si="205"/>
        <v>0</v>
      </c>
      <c r="M193" s="364">
        <f t="shared" si="206"/>
        <v>0</v>
      </c>
      <c r="N193" s="364">
        <f t="shared" si="207"/>
        <v>0</v>
      </c>
      <c r="O193" s="364">
        <f t="shared" si="208"/>
        <v>0</v>
      </c>
      <c r="P193" s="364">
        <f t="shared" si="209"/>
        <v>0</v>
      </c>
      <c r="Q193" s="364">
        <f t="shared" si="210"/>
        <v>0</v>
      </c>
      <c r="R193" s="364">
        <f t="shared" si="211"/>
        <v>0</v>
      </c>
      <c r="S193" s="364">
        <f t="shared" si="212"/>
        <v>0</v>
      </c>
      <c r="T193" s="364">
        <f t="shared" si="213"/>
        <v>0</v>
      </c>
      <c r="U193" s="364">
        <f t="shared" si="214"/>
        <v>0</v>
      </c>
      <c r="V193" s="364">
        <f t="shared" si="215"/>
        <v>0</v>
      </c>
      <c r="W193" s="364">
        <f t="shared" si="216"/>
        <v>0</v>
      </c>
      <c r="X193" s="364">
        <f t="shared" si="217"/>
        <v>0</v>
      </c>
      <c r="Y193" s="364">
        <f t="shared" si="218"/>
        <v>0</v>
      </c>
      <c r="Z193" s="364">
        <f t="shared" si="219"/>
        <v>0</v>
      </c>
      <c r="AA193" s="364">
        <f t="shared" si="220"/>
        <v>0</v>
      </c>
      <c r="AB193" s="364">
        <f t="shared" si="221"/>
        <v>0</v>
      </c>
      <c r="AC193" s="364">
        <f t="shared" si="222"/>
        <v>0</v>
      </c>
      <c r="AD193" s="364">
        <f t="shared" si="223"/>
        <v>0</v>
      </c>
      <c r="AE193" s="364">
        <f t="shared" si="224"/>
        <v>0</v>
      </c>
      <c r="AF193" s="364">
        <f t="shared" si="225"/>
        <v>0</v>
      </c>
      <c r="AG193" s="364"/>
      <c r="AH193" s="364"/>
      <c r="AI193" s="364"/>
      <c r="AJ193" s="364"/>
      <c r="AK193" s="364"/>
      <c r="AL193" s="364"/>
      <c r="AM193" s="364"/>
      <c r="AN193" s="364"/>
      <c r="AO193" s="364"/>
      <c r="AP193" s="364"/>
      <c r="AQ193" s="364"/>
      <c r="AR193" s="364"/>
      <c r="AS193" s="364"/>
      <c r="AT193" s="364"/>
      <c r="AU193" s="364"/>
      <c r="AV193" s="364"/>
      <c r="AW193" s="364"/>
      <c r="AX193" s="364"/>
      <c r="AY193" s="364"/>
      <c r="AZ193" s="364"/>
      <c r="BA193" s="364"/>
      <c r="BB193" s="364"/>
      <c r="BC193" s="364"/>
      <c r="BD193" s="364"/>
      <c r="BE193" s="364"/>
      <c r="BF193" s="364"/>
      <c r="BG193" s="364"/>
      <c r="BH193" s="364"/>
      <c r="BI193" s="364"/>
      <c r="BJ193" s="364"/>
      <c r="BK193" s="364"/>
      <c r="BL193" s="364"/>
      <c r="BM193" s="364"/>
      <c r="BN193" s="364"/>
      <c r="BO193" s="364"/>
      <c r="BP193" s="364"/>
      <c r="BQ193" s="364"/>
      <c r="BR193" s="364"/>
      <c r="BS193" s="364"/>
      <c r="BT193" s="364"/>
      <c r="BU193" s="364"/>
      <c r="BV193" s="364"/>
      <c r="BW193" s="364"/>
      <c r="BX193" s="364"/>
      <c r="BY193" s="364"/>
      <c r="BZ193" s="364"/>
      <c r="CA193" s="364"/>
      <c r="CB193" s="364"/>
      <c r="CC193" s="364"/>
      <c r="CD193" s="364"/>
      <c r="CE193" s="364"/>
      <c r="CF193" s="364"/>
      <c r="CG193" s="364"/>
      <c r="CH193" s="364"/>
      <c r="CI193" s="364"/>
      <c r="CJ193" s="364"/>
      <c r="CK193" s="364"/>
      <c r="CL193" s="364"/>
      <c r="CM193" s="364"/>
      <c r="CN193" s="364"/>
      <c r="CO193" s="364"/>
      <c r="CP193" s="364"/>
      <c r="CQ193" s="364"/>
      <c r="CR193" s="364"/>
      <c r="CS193" s="364"/>
      <c r="CT193" s="364"/>
      <c r="CU193" s="364"/>
      <c r="CV193" s="364"/>
      <c r="CW193" s="364"/>
      <c r="CX193" s="364"/>
      <c r="CY193" s="364"/>
      <c r="CZ193" s="364"/>
      <c r="DA193" s="364"/>
      <c r="DB193" s="364"/>
      <c r="DC193" s="364"/>
      <c r="DD193" s="364"/>
      <c r="DE193" s="364"/>
      <c r="DF193" s="364"/>
      <c r="DG193" s="364"/>
      <c r="DH193" s="364"/>
      <c r="DI193" s="364"/>
      <c r="DJ193" s="364"/>
      <c r="DK193" s="364"/>
      <c r="DL193" s="364"/>
      <c r="DM193" s="364"/>
      <c r="DN193" s="364"/>
      <c r="DO193" s="364"/>
      <c r="DP193" s="364"/>
      <c r="DQ193" s="364"/>
      <c r="DR193" s="364"/>
      <c r="DS193" s="364"/>
      <c r="DT193" s="364"/>
      <c r="DU193" s="364"/>
      <c r="DV193" s="364"/>
      <c r="DW193" s="364"/>
      <c r="DX193" s="364"/>
      <c r="DY193" s="364"/>
      <c r="DZ193" s="364"/>
      <c r="EA193" s="364"/>
      <c r="EB193" s="364"/>
      <c r="EC193" s="364"/>
      <c r="ED193" s="364"/>
      <c r="EE193" s="364"/>
      <c r="EF193" s="364"/>
      <c r="EG193" s="364"/>
      <c r="EH193" s="364"/>
      <c r="EI193" s="364"/>
      <c r="EJ193" s="364"/>
      <c r="EK193" s="364"/>
      <c r="EL193" s="364"/>
      <c r="EM193" s="364"/>
      <c r="EN193" s="364"/>
      <c r="EO193" s="364"/>
      <c r="EP193" s="364"/>
      <c r="EQ193" s="364"/>
      <c r="ER193" s="364"/>
      <c r="ES193" s="364"/>
      <c r="ET193" s="364"/>
      <c r="EU193" s="364"/>
      <c r="EV193" s="364"/>
      <c r="EW193" s="364"/>
      <c r="EX193" s="364"/>
      <c r="EY193" s="364"/>
      <c r="EZ193" s="364"/>
      <c r="FA193" s="364"/>
      <c r="FB193" s="364"/>
      <c r="FC193" s="364"/>
      <c r="FD193" s="364"/>
      <c r="FE193" s="364"/>
      <c r="FF193" s="364"/>
      <c r="FG193" s="364"/>
      <c r="FH193" s="364"/>
      <c r="FI193" s="364"/>
      <c r="FJ193" s="364"/>
      <c r="FK193" s="364"/>
      <c r="FL193" s="364"/>
      <c r="FM193" s="364"/>
      <c r="FN193" s="364"/>
      <c r="FO193" s="364"/>
      <c r="FP193" s="364"/>
      <c r="FQ193" s="364"/>
      <c r="FR193" s="364"/>
      <c r="FS193" s="364"/>
      <c r="FT193" s="364"/>
      <c r="FU193" s="364"/>
      <c r="FV193" s="364"/>
      <c r="FW193" s="364"/>
      <c r="FX193" s="364"/>
      <c r="FY193" s="364"/>
      <c r="FZ193" s="364"/>
      <c r="GA193" s="364"/>
      <c r="GB193" s="364"/>
      <c r="GC193" s="364"/>
      <c r="GD193" s="364"/>
      <c r="GE193" s="364"/>
      <c r="GF193" s="364"/>
      <c r="GG193" s="364"/>
      <c r="GH193" s="364"/>
      <c r="GI193" s="364"/>
      <c r="GJ193" s="364"/>
      <c r="GK193" s="364"/>
      <c r="GL193" s="364"/>
      <c r="GM193" s="364"/>
      <c r="GN193" s="364"/>
      <c r="GO193" s="364"/>
      <c r="GP193" s="364"/>
      <c r="GQ193" s="364"/>
      <c r="GR193" s="364"/>
      <c r="GS193" s="364"/>
      <c r="GT193" s="364"/>
      <c r="GU193" s="364"/>
      <c r="GV193" s="364"/>
      <c r="GW193" s="364"/>
      <c r="GX193" s="364"/>
      <c r="GY193" s="364"/>
      <c r="GZ193" s="364"/>
      <c r="HA193" s="364"/>
      <c r="HB193" s="364"/>
      <c r="HC193" s="364"/>
      <c r="HD193" s="364"/>
      <c r="HE193" s="364"/>
      <c r="HF193" s="364"/>
      <c r="HG193" s="364"/>
      <c r="HH193" s="364"/>
      <c r="HI193" s="364"/>
      <c r="HJ193" s="364"/>
      <c r="HK193" s="364"/>
      <c r="HL193" s="364"/>
      <c r="HM193" s="364"/>
      <c r="HN193" s="364"/>
      <c r="HO193" s="364"/>
      <c r="HP193" s="364"/>
      <c r="HQ193" s="364"/>
      <c r="HR193" s="364"/>
      <c r="HS193" s="364"/>
      <c r="HT193" s="364"/>
      <c r="HU193" s="364"/>
      <c r="HV193" s="364"/>
      <c r="HW193" s="364"/>
      <c r="HX193" s="364"/>
      <c r="HY193" s="364"/>
      <c r="HZ193" s="364"/>
      <c r="IA193" s="364"/>
      <c r="IB193" s="364"/>
      <c r="IC193" s="364"/>
      <c r="ID193" s="364"/>
      <c r="IE193" s="364"/>
      <c r="IF193" s="364"/>
      <c r="IG193" s="364"/>
      <c r="IH193" s="364"/>
      <c r="II193" s="364"/>
      <c r="IJ193" s="364"/>
      <c r="IK193" s="364"/>
      <c r="IL193" s="364"/>
      <c r="IM193" s="364"/>
      <c r="IN193" s="364"/>
      <c r="IO193" s="364"/>
      <c r="IP193" s="364"/>
      <c r="IQ193" s="364"/>
      <c r="IR193" s="364"/>
      <c r="IS193" s="364"/>
      <c r="IT193" s="364"/>
      <c r="IU193" s="364"/>
      <c r="IV193" s="364"/>
      <c r="IW193" s="364"/>
      <c r="IX193" s="364"/>
      <c r="IY193" s="364"/>
      <c r="IZ193" s="364"/>
      <c r="JA193" s="364"/>
      <c r="JB193" s="364"/>
      <c r="JC193" s="364"/>
      <c r="JD193" s="364"/>
      <c r="JE193" s="364"/>
      <c r="JF193" s="364"/>
      <c r="JG193" s="364"/>
      <c r="JH193" s="364"/>
      <c r="JI193" s="364"/>
      <c r="JJ193" s="364"/>
      <c r="JK193" s="364"/>
      <c r="JL193" s="364"/>
      <c r="JM193" s="364"/>
      <c r="JN193" s="364"/>
      <c r="JO193" s="364"/>
      <c r="JP193" s="364"/>
      <c r="JQ193" s="364"/>
      <c r="JR193" s="364"/>
      <c r="JS193" s="364"/>
      <c r="JT193" s="364"/>
      <c r="JU193" s="364"/>
      <c r="JV193" s="364"/>
      <c r="JW193" s="364"/>
      <c r="JX193" s="364"/>
      <c r="JY193" s="364"/>
      <c r="JZ193" s="364"/>
      <c r="KA193" s="364"/>
      <c r="KB193" s="364"/>
      <c r="KC193" s="364"/>
      <c r="KD193" s="364"/>
      <c r="KE193" s="364"/>
      <c r="KF193" s="364"/>
      <c r="KG193" s="364"/>
      <c r="KH193" s="364"/>
      <c r="KI193" s="364"/>
      <c r="KJ193" s="364"/>
      <c r="KK193" s="364"/>
      <c r="KL193" s="364"/>
      <c r="KM193" s="364"/>
      <c r="KN193" s="364"/>
      <c r="KO193" s="364"/>
      <c r="KP193" s="364"/>
      <c r="KQ193" s="364"/>
      <c r="KR193" s="364"/>
      <c r="KS193" s="364"/>
      <c r="KT193" s="364"/>
      <c r="KU193" s="364"/>
      <c r="KV193" s="364"/>
      <c r="KW193" s="364"/>
      <c r="KX193" s="364"/>
      <c r="KY193" s="364"/>
      <c r="KZ193" s="364"/>
      <c r="LA193" s="364"/>
      <c r="LB193" s="364"/>
      <c r="LC193" s="364"/>
      <c r="LD193" s="364"/>
      <c r="LE193" s="364"/>
      <c r="LF193" s="364"/>
      <c r="LG193" s="364"/>
      <c r="LH193" s="364"/>
      <c r="LI193" s="364"/>
      <c r="LJ193" s="364"/>
      <c r="LK193" s="364"/>
      <c r="LL193" s="364"/>
      <c r="LM193" s="364"/>
      <c r="LN193" s="364"/>
      <c r="LO193" s="364"/>
      <c r="LP193" s="364"/>
      <c r="LQ193" s="364"/>
      <c r="LR193" s="364"/>
      <c r="LS193" s="364"/>
      <c r="LT193" s="364"/>
      <c r="LU193" s="364"/>
      <c r="LV193" s="364"/>
      <c r="LW193" s="364"/>
      <c r="LX193" s="364"/>
      <c r="LY193" s="364"/>
      <c r="LZ193" s="364"/>
      <c r="MA193" s="364"/>
      <c r="MB193" s="364"/>
      <c r="MC193" s="364"/>
      <c r="MD193" s="364"/>
      <c r="ME193" s="364"/>
      <c r="MF193" s="364"/>
      <c r="MG193" s="364"/>
      <c r="MH193" s="364"/>
      <c r="MI193" s="364"/>
      <c r="MJ193" s="364"/>
      <c r="MK193" s="364"/>
      <c r="ML193" s="364"/>
      <c r="MM193" s="364"/>
      <c r="MN193" s="364"/>
      <c r="MO193" s="364"/>
      <c r="MP193" s="364"/>
      <c r="MQ193" s="364"/>
      <c r="MR193" s="364"/>
      <c r="MS193" s="364"/>
      <c r="MT193" s="364"/>
      <c r="MU193" s="364"/>
      <c r="MV193" s="364"/>
      <c r="MW193" s="364"/>
      <c r="MX193" s="364"/>
      <c r="MY193" s="364"/>
      <c r="MZ193" s="364"/>
      <c r="NA193" s="364"/>
      <c r="NB193" s="364"/>
      <c r="NC193" s="364"/>
      <c r="ND193" s="364"/>
      <c r="NE193" s="364"/>
      <c r="NF193" s="364"/>
      <c r="NG193" s="364"/>
      <c r="NH193" s="364"/>
      <c r="NI193" s="364"/>
      <c r="NJ193" s="364"/>
      <c r="NK193" s="364"/>
      <c r="NL193" s="364"/>
      <c r="NM193" s="364"/>
      <c r="NN193" s="364"/>
      <c r="NO193" s="364"/>
      <c r="NP193" s="364"/>
      <c r="NQ193" s="364"/>
      <c r="NR193" s="364"/>
      <c r="NS193" s="364"/>
      <c r="NT193" s="364"/>
      <c r="NU193" s="364"/>
      <c r="NV193" s="364"/>
      <c r="NW193" s="364"/>
      <c r="NX193" s="364"/>
      <c r="NY193" s="364"/>
      <c r="NZ193" s="364"/>
      <c r="OA193" s="364"/>
      <c r="OB193" s="364"/>
      <c r="OC193" s="364"/>
      <c r="OD193" s="364"/>
      <c r="OE193" s="364"/>
      <c r="OF193" s="364"/>
      <c r="OG193" s="364"/>
      <c r="OH193" s="364"/>
      <c r="OI193" s="364"/>
      <c r="OJ193" s="364"/>
      <c r="OK193" s="364"/>
      <c r="OL193" s="364"/>
      <c r="OM193" s="364"/>
      <c r="ON193" s="364"/>
      <c r="OO193" s="364"/>
      <c r="OP193" s="364"/>
      <c r="OQ193" s="364"/>
      <c r="OR193" s="364"/>
      <c r="OS193" s="364"/>
      <c r="OT193" s="364"/>
      <c r="OU193" s="364"/>
      <c r="OV193" s="364"/>
      <c r="OW193" s="364"/>
      <c r="OX193" s="364"/>
      <c r="OY193" s="364"/>
      <c r="OZ193" s="364"/>
      <c r="PA193" s="364"/>
      <c r="PB193" s="364"/>
      <c r="PC193" s="364"/>
      <c r="PD193" s="364"/>
      <c r="PE193" s="364"/>
      <c r="PF193" s="364"/>
      <c r="PG193" s="364"/>
      <c r="PH193" s="364"/>
      <c r="PI193" s="364"/>
      <c r="PJ193" s="364"/>
      <c r="PK193" s="364"/>
      <c r="PL193" s="364"/>
      <c r="PM193" s="364"/>
    </row>
    <row r="194" spans="1:429" ht="15">
      <c r="A194" s="365" t="s">
        <v>761</v>
      </c>
      <c r="B194" s="364">
        <f t="shared" si="195"/>
        <v>0</v>
      </c>
      <c r="C194" s="364">
        <f t="shared" si="196"/>
        <v>0</v>
      </c>
      <c r="D194" s="364">
        <f t="shared" si="197"/>
        <v>0</v>
      </c>
      <c r="E194" s="364">
        <f t="shared" si="198"/>
        <v>0</v>
      </c>
      <c r="F194" s="364">
        <f t="shared" si="199"/>
        <v>0</v>
      </c>
      <c r="G194" s="364">
        <f t="shared" si="200"/>
        <v>0</v>
      </c>
      <c r="H194" s="364">
        <f t="shared" si="201"/>
        <v>0</v>
      </c>
      <c r="I194" s="364">
        <f t="shared" si="202"/>
        <v>0</v>
      </c>
      <c r="J194" s="364">
        <f t="shared" si="203"/>
        <v>0</v>
      </c>
      <c r="K194" s="364">
        <f t="shared" si="204"/>
        <v>0</v>
      </c>
      <c r="L194" s="364">
        <f t="shared" si="205"/>
        <v>0</v>
      </c>
      <c r="M194" s="364">
        <f t="shared" si="206"/>
        <v>0</v>
      </c>
      <c r="N194" s="364">
        <f t="shared" si="207"/>
        <v>0</v>
      </c>
      <c r="O194" s="364">
        <f t="shared" si="208"/>
        <v>0</v>
      </c>
      <c r="P194" s="364">
        <f t="shared" si="209"/>
        <v>0</v>
      </c>
      <c r="Q194" s="364">
        <f t="shared" si="210"/>
        <v>0</v>
      </c>
      <c r="R194" s="364">
        <f t="shared" si="211"/>
        <v>0</v>
      </c>
      <c r="S194" s="364">
        <f t="shared" si="212"/>
        <v>0</v>
      </c>
      <c r="T194" s="364">
        <f t="shared" si="213"/>
        <v>0</v>
      </c>
      <c r="U194" s="364">
        <f t="shared" si="214"/>
        <v>0</v>
      </c>
      <c r="V194" s="364">
        <f t="shared" si="215"/>
        <v>0</v>
      </c>
      <c r="W194" s="364">
        <f t="shared" si="216"/>
        <v>0</v>
      </c>
      <c r="X194" s="364">
        <f t="shared" si="217"/>
        <v>0</v>
      </c>
      <c r="Y194" s="364">
        <f t="shared" si="218"/>
        <v>0</v>
      </c>
      <c r="Z194" s="364">
        <f t="shared" si="219"/>
        <v>0</v>
      </c>
      <c r="AA194" s="364">
        <f t="shared" si="220"/>
        <v>0</v>
      </c>
      <c r="AB194" s="364">
        <f t="shared" si="221"/>
        <v>0</v>
      </c>
      <c r="AC194" s="364">
        <f t="shared" si="222"/>
        <v>0</v>
      </c>
      <c r="AD194" s="364">
        <f t="shared" si="223"/>
        <v>0</v>
      </c>
      <c r="AE194" s="364">
        <f t="shared" si="224"/>
        <v>0</v>
      </c>
      <c r="AF194" s="364">
        <f t="shared" si="225"/>
        <v>0</v>
      </c>
      <c r="AG194" s="364"/>
      <c r="AH194" s="364"/>
      <c r="AI194" s="364"/>
      <c r="AJ194" s="364"/>
      <c r="AK194" s="364"/>
      <c r="AL194" s="364"/>
      <c r="AM194" s="364"/>
      <c r="AN194" s="364"/>
      <c r="AO194" s="364"/>
      <c r="AP194" s="364"/>
      <c r="AQ194" s="364"/>
      <c r="AR194" s="364"/>
      <c r="AS194" s="364"/>
      <c r="AT194" s="364"/>
      <c r="AU194" s="364"/>
      <c r="AV194" s="364"/>
      <c r="AW194" s="364"/>
      <c r="AX194" s="364"/>
      <c r="AY194" s="364"/>
      <c r="AZ194" s="364"/>
      <c r="BA194" s="364"/>
      <c r="BB194" s="364"/>
      <c r="BC194" s="364"/>
      <c r="BD194" s="364"/>
      <c r="BE194" s="364"/>
      <c r="BF194" s="364"/>
      <c r="BG194" s="364"/>
      <c r="BH194" s="364"/>
      <c r="BI194" s="364"/>
      <c r="BJ194" s="364"/>
      <c r="BK194" s="364"/>
      <c r="BL194" s="364"/>
      <c r="BM194" s="364"/>
      <c r="BN194" s="364"/>
      <c r="BO194" s="364"/>
      <c r="BP194" s="364"/>
      <c r="BQ194" s="364"/>
      <c r="BR194" s="364"/>
      <c r="BS194" s="364"/>
      <c r="BT194" s="364"/>
      <c r="BU194" s="364"/>
      <c r="BV194" s="364"/>
      <c r="BW194" s="364"/>
      <c r="BX194" s="364"/>
      <c r="BY194" s="364"/>
      <c r="BZ194" s="364"/>
      <c r="CA194" s="364"/>
      <c r="CB194" s="364"/>
      <c r="CC194" s="364"/>
      <c r="CD194" s="364"/>
      <c r="CE194" s="364"/>
      <c r="CF194" s="364"/>
      <c r="CG194" s="364"/>
      <c r="CH194" s="364"/>
      <c r="CI194" s="364"/>
      <c r="CJ194" s="364"/>
      <c r="CK194" s="364"/>
      <c r="CL194" s="364"/>
      <c r="CM194" s="364"/>
      <c r="CN194" s="364"/>
      <c r="CO194" s="364"/>
      <c r="CP194" s="364"/>
      <c r="CQ194" s="364"/>
      <c r="CR194" s="364"/>
      <c r="CS194" s="364"/>
      <c r="CT194" s="364"/>
      <c r="CU194" s="364"/>
      <c r="CV194" s="364"/>
      <c r="CW194" s="364"/>
      <c r="CX194" s="364"/>
      <c r="CY194" s="364"/>
      <c r="CZ194" s="364"/>
      <c r="DA194" s="364"/>
      <c r="DB194" s="364"/>
      <c r="DC194" s="364"/>
      <c r="DD194" s="364"/>
      <c r="DE194" s="364"/>
      <c r="DF194" s="364"/>
      <c r="DG194" s="364"/>
      <c r="DH194" s="364"/>
      <c r="DI194" s="364"/>
      <c r="DJ194" s="364"/>
      <c r="DK194" s="364"/>
      <c r="DL194" s="364"/>
      <c r="DM194" s="364"/>
      <c r="DN194" s="364"/>
      <c r="DO194" s="364"/>
      <c r="DP194" s="364"/>
      <c r="DQ194" s="364"/>
      <c r="DR194" s="364"/>
      <c r="DS194" s="364"/>
      <c r="DT194" s="364"/>
      <c r="DU194" s="364"/>
      <c r="DV194" s="364"/>
      <c r="DW194" s="364"/>
      <c r="DX194" s="364"/>
      <c r="DY194" s="364"/>
      <c r="DZ194" s="364"/>
      <c r="EA194" s="364"/>
      <c r="EB194" s="364"/>
      <c r="EC194" s="364"/>
      <c r="ED194" s="364"/>
      <c r="EE194" s="364"/>
      <c r="EF194" s="364"/>
      <c r="EG194" s="364"/>
      <c r="EH194" s="364"/>
      <c r="EI194" s="364"/>
      <c r="EJ194" s="364"/>
      <c r="EK194" s="364"/>
      <c r="EL194" s="364"/>
      <c r="EM194" s="364"/>
      <c r="EN194" s="364"/>
      <c r="EO194" s="364"/>
      <c r="EP194" s="364"/>
      <c r="EQ194" s="364"/>
      <c r="ER194" s="364"/>
      <c r="ES194" s="364"/>
      <c r="ET194" s="364"/>
      <c r="EU194" s="364"/>
      <c r="EV194" s="364"/>
      <c r="EW194" s="364"/>
      <c r="EX194" s="364"/>
      <c r="EY194" s="364"/>
      <c r="EZ194" s="364"/>
      <c r="FA194" s="364"/>
      <c r="FB194" s="364"/>
      <c r="FC194" s="364"/>
      <c r="FD194" s="364"/>
      <c r="FE194" s="364"/>
      <c r="FF194" s="364"/>
      <c r="FG194" s="364"/>
      <c r="FH194" s="364"/>
      <c r="FI194" s="364"/>
      <c r="FJ194" s="364"/>
      <c r="FK194" s="364"/>
      <c r="FL194" s="364"/>
      <c r="FM194" s="364"/>
      <c r="FN194" s="364"/>
      <c r="FO194" s="364"/>
      <c r="FP194" s="364"/>
      <c r="FQ194" s="364"/>
      <c r="FR194" s="364"/>
      <c r="FS194" s="364"/>
      <c r="FT194" s="364"/>
      <c r="FU194" s="364"/>
      <c r="FV194" s="364"/>
      <c r="FW194" s="364"/>
      <c r="FX194" s="364"/>
      <c r="FY194" s="364"/>
      <c r="FZ194" s="364"/>
      <c r="GA194" s="364"/>
      <c r="GB194" s="364"/>
      <c r="GC194" s="364"/>
      <c r="GD194" s="364"/>
      <c r="GE194" s="364"/>
      <c r="GF194" s="364"/>
      <c r="GG194" s="364"/>
      <c r="GH194" s="364"/>
      <c r="GI194" s="364"/>
      <c r="GJ194" s="364"/>
      <c r="GK194" s="364"/>
      <c r="GL194" s="364"/>
      <c r="GM194" s="364"/>
      <c r="GN194" s="364"/>
      <c r="GO194" s="364"/>
      <c r="GP194" s="364"/>
      <c r="GQ194" s="364"/>
      <c r="GR194" s="364"/>
      <c r="GS194" s="364"/>
      <c r="GT194" s="364"/>
      <c r="GU194" s="364"/>
      <c r="GV194" s="364"/>
      <c r="GW194" s="364"/>
      <c r="GX194" s="364"/>
      <c r="GY194" s="364"/>
      <c r="GZ194" s="364"/>
      <c r="HA194" s="364"/>
      <c r="HB194" s="364"/>
      <c r="HC194" s="364"/>
      <c r="HD194" s="364"/>
      <c r="HE194" s="364"/>
      <c r="HF194" s="364"/>
      <c r="HG194" s="364"/>
      <c r="HH194" s="364"/>
      <c r="HI194" s="364"/>
      <c r="HJ194" s="364"/>
      <c r="HK194" s="364"/>
      <c r="HL194" s="364"/>
      <c r="HM194" s="364"/>
      <c r="HN194" s="364"/>
      <c r="HO194" s="364"/>
      <c r="HP194" s="364"/>
      <c r="HQ194" s="364"/>
      <c r="HR194" s="364"/>
      <c r="HS194" s="364"/>
      <c r="HT194" s="364"/>
      <c r="HU194" s="364"/>
      <c r="HV194" s="364"/>
      <c r="HW194" s="364"/>
      <c r="HX194" s="364"/>
      <c r="HY194" s="364"/>
      <c r="HZ194" s="364"/>
      <c r="IA194" s="364"/>
      <c r="IB194" s="364"/>
      <c r="IC194" s="364"/>
      <c r="ID194" s="364"/>
      <c r="IE194" s="364"/>
      <c r="IF194" s="364"/>
      <c r="IG194" s="364"/>
      <c r="IH194" s="364"/>
      <c r="II194" s="364"/>
      <c r="IJ194" s="364"/>
      <c r="IK194" s="364"/>
      <c r="IL194" s="364"/>
      <c r="IM194" s="364"/>
      <c r="IN194" s="364"/>
      <c r="IO194" s="364"/>
      <c r="IP194" s="364"/>
      <c r="IQ194" s="364"/>
      <c r="IR194" s="364"/>
      <c r="IS194" s="364"/>
      <c r="IT194" s="364"/>
      <c r="IU194" s="364"/>
      <c r="IV194" s="364"/>
      <c r="IW194" s="364"/>
      <c r="IX194" s="364"/>
      <c r="IY194" s="364"/>
      <c r="IZ194" s="364"/>
      <c r="JA194" s="364"/>
      <c r="JB194" s="364"/>
      <c r="JC194" s="364"/>
      <c r="JD194" s="364"/>
      <c r="JE194" s="364"/>
      <c r="JF194" s="364"/>
      <c r="JG194" s="364"/>
      <c r="JH194" s="364"/>
      <c r="JI194" s="364"/>
      <c r="JJ194" s="364"/>
      <c r="JK194" s="364"/>
      <c r="JL194" s="364"/>
      <c r="JM194" s="364"/>
      <c r="JN194" s="364"/>
      <c r="JO194" s="364"/>
      <c r="JP194" s="364"/>
      <c r="JQ194" s="364"/>
      <c r="JR194" s="364"/>
      <c r="JS194" s="364"/>
      <c r="JT194" s="364"/>
      <c r="JU194" s="364"/>
      <c r="JV194" s="364"/>
      <c r="JW194" s="364"/>
      <c r="JX194" s="364"/>
      <c r="JY194" s="364"/>
      <c r="JZ194" s="364"/>
      <c r="KA194" s="364"/>
      <c r="KB194" s="364"/>
      <c r="KC194" s="364"/>
      <c r="KD194" s="364"/>
      <c r="KE194" s="364"/>
      <c r="KF194" s="364"/>
      <c r="KG194" s="364"/>
      <c r="KH194" s="364"/>
      <c r="KI194" s="364"/>
      <c r="KJ194" s="364"/>
      <c r="KK194" s="364"/>
      <c r="KL194" s="364"/>
      <c r="KM194" s="364"/>
      <c r="KN194" s="364"/>
      <c r="KO194" s="364"/>
      <c r="KP194" s="364"/>
      <c r="KQ194" s="364"/>
      <c r="KR194" s="364"/>
      <c r="KS194" s="364"/>
      <c r="KT194" s="364"/>
      <c r="KU194" s="364"/>
      <c r="KV194" s="364"/>
      <c r="KW194" s="364"/>
      <c r="KX194" s="364"/>
      <c r="KY194" s="364"/>
      <c r="KZ194" s="364"/>
      <c r="LA194" s="364"/>
      <c r="LB194" s="364"/>
      <c r="LC194" s="364"/>
      <c r="LD194" s="364"/>
      <c r="LE194" s="364"/>
      <c r="LF194" s="364"/>
      <c r="LG194" s="364"/>
      <c r="LH194" s="364"/>
      <c r="LI194" s="364"/>
      <c r="LJ194" s="364"/>
      <c r="LK194" s="364"/>
      <c r="LL194" s="364"/>
      <c r="LM194" s="364"/>
      <c r="LN194" s="364"/>
      <c r="LO194" s="364"/>
      <c r="LP194" s="364"/>
      <c r="LQ194" s="364"/>
      <c r="LR194" s="364"/>
      <c r="LS194" s="364"/>
      <c r="LT194" s="364"/>
      <c r="LU194" s="364"/>
      <c r="LV194" s="364"/>
      <c r="LW194" s="364"/>
      <c r="LX194" s="364"/>
      <c r="LY194" s="364"/>
      <c r="LZ194" s="364"/>
      <c r="MA194" s="364"/>
      <c r="MB194" s="364"/>
      <c r="MC194" s="364"/>
      <c r="MD194" s="364"/>
      <c r="ME194" s="364"/>
      <c r="MF194" s="364"/>
      <c r="MG194" s="364"/>
      <c r="MH194" s="364"/>
      <c r="MI194" s="364"/>
      <c r="MJ194" s="364"/>
      <c r="MK194" s="364"/>
      <c r="ML194" s="364"/>
      <c r="MM194" s="364"/>
      <c r="MN194" s="364"/>
      <c r="MO194" s="364"/>
      <c r="MP194" s="364"/>
      <c r="MQ194" s="364"/>
      <c r="MR194" s="364"/>
      <c r="MS194" s="364"/>
      <c r="MT194" s="364"/>
      <c r="MU194" s="364"/>
      <c r="MV194" s="364"/>
      <c r="MW194" s="364"/>
      <c r="MX194" s="364"/>
      <c r="MY194" s="364"/>
      <c r="MZ194" s="364"/>
      <c r="NA194" s="364"/>
      <c r="NB194" s="364"/>
      <c r="NC194" s="364"/>
      <c r="ND194" s="364"/>
      <c r="NE194" s="364"/>
      <c r="NF194" s="364"/>
      <c r="NG194" s="364"/>
      <c r="NH194" s="364"/>
      <c r="NI194" s="364"/>
      <c r="NJ194" s="364"/>
      <c r="NK194" s="364"/>
      <c r="NL194" s="364"/>
      <c r="NM194" s="364"/>
      <c r="NN194" s="364"/>
      <c r="NO194" s="364"/>
      <c r="NP194" s="364"/>
      <c r="NQ194" s="364"/>
      <c r="NR194" s="364"/>
      <c r="NS194" s="364"/>
      <c r="NT194" s="364"/>
      <c r="NU194" s="364"/>
      <c r="NV194" s="364"/>
      <c r="NW194" s="364"/>
      <c r="NX194" s="364"/>
      <c r="NY194" s="364"/>
      <c r="NZ194" s="364"/>
      <c r="OA194" s="364"/>
      <c r="OB194" s="364"/>
      <c r="OC194" s="364"/>
      <c r="OD194" s="364"/>
      <c r="OE194" s="364"/>
      <c r="OF194" s="364"/>
      <c r="OG194" s="364"/>
      <c r="OH194" s="364"/>
      <c r="OI194" s="364"/>
      <c r="OJ194" s="364"/>
      <c r="OK194" s="364"/>
      <c r="OL194" s="364"/>
      <c r="OM194" s="364"/>
      <c r="ON194" s="364"/>
      <c r="OO194" s="364"/>
      <c r="OP194" s="364"/>
      <c r="OQ194" s="364"/>
      <c r="OR194" s="364"/>
      <c r="OS194" s="364"/>
      <c r="OT194" s="364"/>
      <c r="OU194" s="364"/>
      <c r="OV194" s="364"/>
      <c r="OW194" s="364"/>
      <c r="OX194" s="364"/>
      <c r="OY194" s="364"/>
      <c r="OZ194" s="364"/>
      <c r="PA194" s="364"/>
      <c r="PB194" s="364"/>
      <c r="PC194" s="364"/>
      <c r="PD194" s="364"/>
      <c r="PE194" s="364"/>
      <c r="PF194" s="364"/>
      <c r="PG194" s="364"/>
      <c r="PH194" s="364"/>
      <c r="PI194" s="364"/>
      <c r="PJ194" s="364"/>
      <c r="PK194" s="364"/>
      <c r="PL194" s="364"/>
      <c r="PM194" s="364"/>
    </row>
    <row r="195" spans="1:429" ht="15">
      <c r="A195" s="365" t="s">
        <v>762</v>
      </c>
      <c r="B195" s="364">
        <f t="shared" si="195"/>
        <v>0</v>
      </c>
      <c r="C195" s="364">
        <f t="shared" si="196"/>
        <v>0</v>
      </c>
      <c r="D195" s="364">
        <f t="shared" si="197"/>
        <v>0</v>
      </c>
      <c r="E195" s="364">
        <f t="shared" si="198"/>
        <v>0</v>
      </c>
      <c r="F195" s="364">
        <f t="shared" si="199"/>
        <v>0</v>
      </c>
      <c r="G195" s="364">
        <f t="shared" si="200"/>
        <v>0</v>
      </c>
      <c r="H195" s="364">
        <f t="shared" si="201"/>
        <v>0</v>
      </c>
      <c r="I195" s="364">
        <f t="shared" si="202"/>
        <v>0</v>
      </c>
      <c r="J195" s="364">
        <f t="shared" si="203"/>
        <v>0</v>
      </c>
      <c r="K195" s="364">
        <f t="shared" si="204"/>
        <v>0</v>
      </c>
      <c r="L195" s="364">
        <f t="shared" si="205"/>
        <v>0</v>
      </c>
      <c r="M195" s="364">
        <f t="shared" si="206"/>
        <v>0</v>
      </c>
      <c r="N195" s="364">
        <f t="shared" si="207"/>
        <v>0</v>
      </c>
      <c r="O195" s="364">
        <f t="shared" si="208"/>
        <v>0</v>
      </c>
      <c r="P195" s="364">
        <f t="shared" si="209"/>
        <v>0</v>
      </c>
      <c r="Q195" s="364">
        <f t="shared" si="210"/>
        <v>0</v>
      </c>
      <c r="R195" s="364">
        <f t="shared" si="211"/>
        <v>0</v>
      </c>
      <c r="S195" s="364">
        <f t="shared" si="212"/>
        <v>0</v>
      </c>
      <c r="T195" s="364">
        <f t="shared" si="213"/>
        <v>0</v>
      </c>
      <c r="U195" s="364">
        <f t="shared" si="214"/>
        <v>0</v>
      </c>
      <c r="V195" s="364">
        <f t="shared" si="215"/>
        <v>0</v>
      </c>
      <c r="W195" s="364">
        <f t="shared" si="216"/>
        <v>0</v>
      </c>
      <c r="X195" s="364">
        <f t="shared" si="217"/>
        <v>0</v>
      </c>
      <c r="Y195" s="364">
        <f t="shared" si="218"/>
        <v>0</v>
      </c>
      <c r="Z195" s="364">
        <f t="shared" si="219"/>
        <v>0</v>
      </c>
      <c r="AA195" s="364">
        <f t="shared" si="220"/>
        <v>0</v>
      </c>
      <c r="AB195" s="364">
        <f t="shared" si="221"/>
        <v>0</v>
      </c>
      <c r="AC195" s="364">
        <f t="shared" si="222"/>
        <v>0</v>
      </c>
      <c r="AD195" s="364">
        <f t="shared" si="223"/>
        <v>0</v>
      </c>
      <c r="AE195" s="364">
        <f t="shared" si="224"/>
        <v>0</v>
      </c>
      <c r="AF195" s="364">
        <f t="shared" si="225"/>
        <v>0</v>
      </c>
      <c r="AG195" s="364"/>
      <c r="AH195" s="364"/>
      <c r="AI195" s="364"/>
      <c r="AJ195" s="364"/>
      <c r="AK195" s="364"/>
      <c r="AL195" s="364"/>
      <c r="AM195" s="364"/>
      <c r="AN195" s="364"/>
      <c r="AO195" s="364"/>
      <c r="AP195" s="364"/>
      <c r="AQ195" s="364"/>
      <c r="AR195" s="364"/>
      <c r="AS195" s="364"/>
      <c r="AT195" s="364"/>
      <c r="AU195" s="364"/>
      <c r="AV195" s="364"/>
      <c r="AW195" s="364"/>
      <c r="AX195" s="364"/>
      <c r="AY195" s="364"/>
      <c r="AZ195" s="364"/>
      <c r="BA195" s="364"/>
      <c r="BB195" s="364"/>
      <c r="BC195" s="364"/>
      <c r="BD195" s="364"/>
      <c r="BE195" s="364"/>
      <c r="BF195" s="364"/>
      <c r="BG195" s="364"/>
      <c r="BH195" s="364"/>
      <c r="BI195" s="364"/>
      <c r="BJ195" s="364"/>
      <c r="BK195" s="364"/>
      <c r="BL195" s="364"/>
      <c r="BM195" s="364"/>
      <c r="BN195" s="364"/>
      <c r="BO195" s="364"/>
      <c r="BP195" s="364"/>
      <c r="BQ195" s="364"/>
      <c r="BR195" s="364"/>
      <c r="BS195" s="364"/>
      <c r="BT195" s="364"/>
      <c r="BU195" s="364"/>
      <c r="BV195" s="364"/>
      <c r="BW195" s="364"/>
      <c r="BX195" s="364"/>
      <c r="BY195" s="364"/>
      <c r="BZ195" s="364"/>
      <c r="CA195" s="364"/>
      <c r="CB195" s="364"/>
      <c r="CC195" s="364"/>
      <c r="CD195" s="364"/>
      <c r="CE195" s="364"/>
      <c r="CF195" s="364"/>
      <c r="CG195" s="364"/>
      <c r="CH195" s="364"/>
      <c r="CI195" s="364"/>
      <c r="CJ195" s="364"/>
      <c r="CK195" s="364"/>
      <c r="CL195" s="364"/>
      <c r="CM195" s="364"/>
      <c r="CN195" s="364"/>
      <c r="CO195" s="364"/>
      <c r="CP195" s="364"/>
      <c r="CQ195" s="364"/>
      <c r="CR195" s="364"/>
      <c r="CS195" s="364"/>
      <c r="CT195" s="364"/>
      <c r="CU195" s="364"/>
      <c r="CV195" s="364"/>
      <c r="CW195" s="364"/>
      <c r="CX195" s="364"/>
      <c r="CY195" s="364"/>
      <c r="CZ195" s="364"/>
      <c r="DA195" s="364"/>
      <c r="DB195" s="364"/>
      <c r="DC195" s="364"/>
      <c r="DD195" s="364"/>
      <c r="DE195" s="364"/>
      <c r="DF195" s="364"/>
      <c r="DG195" s="364"/>
      <c r="DH195" s="364"/>
      <c r="DI195" s="364"/>
      <c r="DJ195" s="364"/>
      <c r="DK195" s="364"/>
      <c r="DL195" s="364"/>
      <c r="DM195" s="364"/>
      <c r="DN195" s="364"/>
      <c r="DO195" s="364"/>
      <c r="DP195" s="364"/>
      <c r="DQ195" s="364"/>
      <c r="DR195" s="364"/>
      <c r="DS195" s="364"/>
      <c r="DT195" s="364"/>
      <c r="DU195" s="364"/>
      <c r="DV195" s="364"/>
      <c r="DW195" s="364"/>
      <c r="DX195" s="364"/>
      <c r="DY195" s="364"/>
      <c r="DZ195" s="364"/>
      <c r="EA195" s="364"/>
      <c r="EB195" s="364"/>
      <c r="EC195" s="364"/>
      <c r="ED195" s="364"/>
      <c r="EE195" s="364"/>
      <c r="EF195" s="364"/>
      <c r="EG195" s="364"/>
      <c r="EH195" s="364"/>
      <c r="EI195" s="364"/>
      <c r="EJ195" s="364"/>
      <c r="EK195" s="364"/>
      <c r="EL195" s="364"/>
      <c r="EM195" s="364"/>
      <c r="EN195" s="364"/>
      <c r="EO195" s="364"/>
      <c r="EP195" s="364"/>
      <c r="EQ195" s="364"/>
      <c r="ER195" s="364"/>
      <c r="ES195" s="364"/>
      <c r="ET195" s="364"/>
      <c r="EU195" s="364"/>
      <c r="EV195" s="364"/>
      <c r="EW195" s="364"/>
      <c r="EX195" s="364"/>
      <c r="EY195" s="364"/>
      <c r="EZ195" s="364"/>
      <c r="FA195" s="364"/>
      <c r="FB195" s="364"/>
      <c r="FC195" s="364"/>
      <c r="FD195" s="364"/>
      <c r="FE195" s="364"/>
      <c r="FF195" s="364"/>
      <c r="FG195" s="364"/>
      <c r="FH195" s="364"/>
      <c r="FI195" s="364"/>
      <c r="FJ195" s="364"/>
      <c r="FK195" s="364"/>
      <c r="FL195" s="364"/>
      <c r="FM195" s="364"/>
      <c r="FN195" s="364"/>
      <c r="FO195" s="364"/>
      <c r="FP195" s="364"/>
      <c r="FQ195" s="364"/>
      <c r="FR195" s="364"/>
      <c r="FS195" s="364"/>
      <c r="FT195" s="364"/>
      <c r="FU195" s="364"/>
      <c r="FV195" s="364"/>
      <c r="FW195" s="364"/>
      <c r="FX195" s="364"/>
      <c r="FY195" s="364"/>
      <c r="FZ195" s="364"/>
      <c r="GA195" s="364"/>
      <c r="GB195" s="364"/>
      <c r="GC195" s="364"/>
      <c r="GD195" s="364"/>
      <c r="GE195" s="364"/>
      <c r="GF195" s="364"/>
      <c r="GG195" s="364"/>
      <c r="GH195" s="364"/>
      <c r="GI195" s="364"/>
      <c r="GJ195" s="364"/>
      <c r="GK195" s="364"/>
      <c r="GL195" s="364"/>
      <c r="GM195" s="364"/>
      <c r="GN195" s="364"/>
      <c r="GO195" s="364"/>
      <c r="GP195" s="364"/>
      <c r="GQ195" s="364"/>
      <c r="GR195" s="364"/>
      <c r="GS195" s="364"/>
      <c r="GT195" s="364"/>
      <c r="GU195" s="364"/>
      <c r="GV195" s="364"/>
      <c r="GW195" s="364"/>
      <c r="GX195" s="364"/>
      <c r="GY195" s="364"/>
      <c r="GZ195" s="364"/>
      <c r="HA195" s="364"/>
      <c r="HB195" s="364"/>
      <c r="HC195" s="364"/>
      <c r="HD195" s="364"/>
      <c r="HE195" s="364"/>
      <c r="HF195" s="364"/>
      <c r="HG195" s="364"/>
      <c r="HH195" s="364"/>
      <c r="HI195" s="364"/>
      <c r="HJ195" s="364"/>
      <c r="HK195" s="364"/>
      <c r="HL195" s="364"/>
      <c r="HM195" s="364"/>
      <c r="HN195" s="364"/>
      <c r="HO195" s="364"/>
      <c r="HP195" s="364"/>
      <c r="HQ195" s="364"/>
      <c r="HR195" s="364"/>
      <c r="HS195" s="364"/>
      <c r="HT195" s="364"/>
      <c r="HU195" s="364"/>
      <c r="HV195" s="364"/>
      <c r="HW195" s="364"/>
      <c r="HX195" s="364"/>
      <c r="HY195" s="364"/>
      <c r="HZ195" s="364"/>
      <c r="IA195" s="364"/>
      <c r="IB195" s="364"/>
      <c r="IC195" s="364"/>
      <c r="ID195" s="364"/>
      <c r="IE195" s="364"/>
      <c r="IF195" s="364"/>
      <c r="IG195" s="364"/>
      <c r="IH195" s="364"/>
      <c r="II195" s="364"/>
      <c r="IJ195" s="364"/>
      <c r="IK195" s="364"/>
      <c r="IL195" s="364"/>
      <c r="IM195" s="364"/>
      <c r="IN195" s="364"/>
      <c r="IO195" s="364"/>
      <c r="IP195" s="364"/>
      <c r="IQ195" s="364"/>
      <c r="IR195" s="364"/>
      <c r="IS195" s="364"/>
      <c r="IT195" s="364"/>
      <c r="IU195" s="364"/>
      <c r="IV195" s="364"/>
      <c r="IW195" s="364"/>
      <c r="IX195" s="364"/>
      <c r="IY195" s="364"/>
      <c r="IZ195" s="364"/>
      <c r="JA195" s="364"/>
      <c r="JB195" s="364"/>
      <c r="JC195" s="364"/>
      <c r="JD195" s="364"/>
      <c r="JE195" s="364"/>
      <c r="JF195" s="364"/>
      <c r="JG195" s="364"/>
      <c r="JH195" s="364"/>
      <c r="JI195" s="364"/>
      <c r="JJ195" s="364"/>
      <c r="JK195" s="364"/>
      <c r="JL195" s="364"/>
      <c r="JM195" s="364"/>
      <c r="JN195" s="364"/>
      <c r="JO195" s="364"/>
      <c r="JP195" s="364"/>
      <c r="JQ195" s="364"/>
      <c r="JR195" s="364"/>
      <c r="JS195" s="364"/>
      <c r="JT195" s="364"/>
      <c r="JU195" s="364"/>
      <c r="JV195" s="364"/>
      <c r="JW195" s="364"/>
      <c r="JX195" s="364"/>
      <c r="JY195" s="364"/>
      <c r="JZ195" s="364"/>
      <c r="KA195" s="364"/>
      <c r="KB195" s="364"/>
      <c r="KC195" s="364"/>
      <c r="KD195" s="364"/>
      <c r="KE195" s="364"/>
      <c r="KF195" s="364"/>
      <c r="KG195" s="364"/>
      <c r="KH195" s="364"/>
      <c r="KI195" s="364"/>
      <c r="KJ195" s="364"/>
      <c r="KK195" s="364"/>
      <c r="KL195" s="364"/>
      <c r="KM195" s="364"/>
      <c r="KN195" s="364"/>
      <c r="KO195" s="364"/>
      <c r="KP195" s="364"/>
      <c r="KQ195" s="364"/>
      <c r="KR195" s="364"/>
      <c r="KS195" s="364"/>
      <c r="KT195" s="364"/>
      <c r="KU195" s="364"/>
      <c r="KV195" s="364"/>
      <c r="KW195" s="364"/>
      <c r="KX195" s="364"/>
      <c r="KY195" s="364"/>
      <c r="KZ195" s="364"/>
      <c r="LA195" s="364"/>
      <c r="LB195" s="364"/>
      <c r="LC195" s="364"/>
      <c r="LD195" s="364"/>
      <c r="LE195" s="364"/>
      <c r="LF195" s="364"/>
      <c r="LG195" s="364"/>
      <c r="LH195" s="364"/>
      <c r="LI195" s="364"/>
      <c r="LJ195" s="364"/>
      <c r="LK195" s="364"/>
      <c r="LL195" s="364"/>
      <c r="LM195" s="364"/>
      <c r="LN195" s="364"/>
      <c r="LO195" s="364"/>
      <c r="LP195" s="364"/>
      <c r="LQ195" s="364"/>
      <c r="LR195" s="364"/>
      <c r="LS195" s="364"/>
      <c r="LT195" s="364"/>
      <c r="LU195" s="364"/>
      <c r="LV195" s="364"/>
      <c r="LW195" s="364"/>
      <c r="LX195" s="364"/>
      <c r="LY195" s="364"/>
      <c r="LZ195" s="364"/>
      <c r="MA195" s="364"/>
      <c r="MB195" s="364"/>
      <c r="MC195" s="364"/>
      <c r="MD195" s="364"/>
      <c r="ME195" s="364"/>
      <c r="MF195" s="364"/>
      <c r="MG195" s="364"/>
      <c r="MH195" s="364"/>
      <c r="MI195" s="364"/>
      <c r="MJ195" s="364"/>
      <c r="MK195" s="364"/>
      <c r="ML195" s="364"/>
      <c r="MM195" s="364"/>
      <c r="MN195" s="364"/>
      <c r="MO195" s="364"/>
      <c r="MP195" s="364"/>
      <c r="MQ195" s="364"/>
      <c r="MR195" s="364"/>
      <c r="MS195" s="364"/>
      <c r="MT195" s="364"/>
      <c r="MU195" s="364"/>
      <c r="MV195" s="364"/>
      <c r="MW195" s="364"/>
      <c r="MX195" s="364"/>
      <c r="MY195" s="364"/>
      <c r="MZ195" s="364"/>
      <c r="NA195" s="364"/>
      <c r="NB195" s="364"/>
      <c r="NC195" s="364"/>
      <c r="ND195" s="364"/>
      <c r="NE195" s="364"/>
      <c r="NF195" s="364"/>
      <c r="NG195" s="364"/>
      <c r="NH195" s="364"/>
      <c r="NI195" s="364"/>
      <c r="NJ195" s="364"/>
      <c r="NK195" s="364"/>
      <c r="NL195" s="364"/>
      <c r="NM195" s="364"/>
      <c r="NN195" s="364"/>
      <c r="NO195" s="364"/>
      <c r="NP195" s="364"/>
      <c r="NQ195" s="364"/>
      <c r="NR195" s="364"/>
      <c r="NS195" s="364"/>
      <c r="NT195" s="364"/>
      <c r="NU195" s="364"/>
      <c r="NV195" s="364"/>
      <c r="NW195" s="364"/>
      <c r="NX195" s="364"/>
      <c r="NY195" s="364"/>
      <c r="NZ195" s="364"/>
      <c r="OA195" s="364"/>
      <c r="OB195" s="364"/>
      <c r="OC195" s="364"/>
      <c r="OD195" s="364"/>
      <c r="OE195" s="364"/>
      <c r="OF195" s="364"/>
      <c r="OG195" s="364"/>
      <c r="OH195" s="364"/>
      <c r="OI195" s="364"/>
      <c r="OJ195" s="364"/>
      <c r="OK195" s="364"/>
      <c r="OL195" s="364"/>
      <c r="OM195" s="364"/>
      <c r="ON195" s="364"/>
      <c r="OO195" s="364"/>
      <c r="OP195" s="364"/>
      <c r="OQ195" s="364"/>
      <c r="OR195" s="364"/>
      <c r="OS195" s="364"/>
      <c r="OT195" s="364"/>
      <c r="OU195" s="364"/>
      <c r="OV195" s="364"/>
      <c r="OW195" s="364"/>
      <c r="OX195" s="364"/>
      <c r="OY195" s="364"/>
      <c r="OZ195" s="364"/>
      <c r="PA195" s="364"/>
      <c r="PB195" s="364"/>
      <c r="PC195" s="364"/>
      <c r="PD195" s="364"/>
      <c r="PE195" s="364"/>
      <c r="PF195" s="364"/>
      <c r="PG195" s="364"/>
      <c r="PH195" s="364"/>
      <c r="PI195" s="364"/>
      <c r="PJ195" s="364"/>
      <c r="PK195" s="364"/>
      <c r="PL195" s="364"/>
      <c r="PM195" s="364"/>
    </row>
    <row r="196" spans="1:429" ht="15">
      <c r="A196" s="365" t="s">
        <v>763</v>
      </c>
      <c r="B196" s="364">
        <f t="shared" si="195"/>
        <v>0</v>
      </c>
      <c r="C196" s="364">
        <f t="shared" si="196"/>
        <v>0</v>
      </c>
      <c r="D196" s="364">
        <f t="shared" si="197"/>
        <v>0</v>
      </c>
      <c r="E196" s="364">
        <f t="shared" si="198"/>
        <v>0</v>
      </c>
      <c r="F196" s="364">
        <f t="shared" si="199"/>
        <v>0</v>
      </c>
      <c r="G196" s="364">
        <f t="shared" si="200"/>
        <v>0</v>
      </c>
      <c r="H196" s="364">
        <f t="shared" si="201"/>
        <v>0</v>
      </c>
      <c r="I196" s="364">
        <f t="shared" si="202"/>
        <v>0</v>
      </c>
      <c r="J196" s="364">
        <f t="shared" si="203"/>
        <v>0</v>
      </c>
      <c r="K196" s="364">
        <f t="shared" si="204"/>
        <v>0</v>
      </c>
      <c r="L196" s="364">
        <f t="shared" si="205"/>
        <v>0</v>
      </c>
      <c r="M196" s="364">
        <f t="shared" si="206"/>
        <v>0</v>
      </c>
      <c r="N196" s="364">
        <f t="shared" si="207"/>
        <v>0</v>
      </c>
      <c r="O196" s="364">
        <f t="shared" si="208"/>
        <v>0</v>
      </c>
      <c r="P196" s="364">
        <f t="shared" si="209"/>
        <v>0</v>
      </c>
      <c r="Q196" s="364">
        <f t="shared" si="210"/>
        <v>0</v>
      </c>
      <c r="R196" s="364">
        <f t="shared" si="211"/>
        <v>0</v>
      </c>
      <c r="S196" s="364">
        <f t="shared" si="212"/>
        <v>0</v>
      </c>
      <c r="T196" s="364">
        <f t="shared" si="213"/>
        <v>0</v>
      </c>
      <c r="U196" s="364">
        <f t="shared" si="214"/>
        <v>0</v>
      </c>
      <c r="V196" s="364">
        <f t="shared" si="215"/>
        <v>0</v>
      </c>
      <c r="W196" s="364">
        <f t="shared" si="216"/>
        <v>0</v>
      </c>
      <c r="X196" s="364">
        <f t="shared" si="217"/>
        <v>0</v>
      </c>
      <c r="Y196" s="364">
        <f t="shared" si="218"/>
        <v>0</v>
      </c>
      <c r="Z196" s="364">
        <f t="shared" si="219"/>
        <v>0</v>
      </c>
      <c r="AA196" s="364">
        <f t="shared" si="220"/>
        <v>0</v>
      </c>
      <c r="AB196" s="364">
        <f t="shared" si="221"/>
        <v>0</v>
      </c>
      <c r="AC196" s="364">
        <f t="shared" si="222"/>
        <v>0</v>
      </c>
      <c r="AD196" s="364">
        <f t="shared" si="223"/>
        <v>0</v>
      </c>
      <c r="AE196" s="364">
        <f t="shared" si="224"/>
        <v>0</v>
      </c>
      <c r="AF196" s="364">
        <f t="shared" si="225"/>
        <v>0</v>
      </c>
      <c r="AG196" s="364"/>
      <c r="AH196" s="364"/>
      <c r="AI196" s="364"/>
      <c r="AJ196" s="364"/>
      <c r="AK196" s="364"/>
      <c r="AL196" s="364"/>
      <c r="AM196" s="364"/>
      <c r="AN196" s="364"/>
      <c r="AO196" s="364"/>
      <c r="AP196" s="364"/>
      <c r="AQ196" s="364"/>
      <c r="AR196" s="364"/>
      <c r="AS196" s="364"/>
      <c r="AT196" s="364"/>
      <c r="AU196" s="364"/>
      <c r="AV196" s="364"/>
      <c r="AW196" s="364"/>
      <c r="AX196" s="364"/>
      <c r="AY196" s="364"/>
      <c r="AZ196" s="364"/>
      <c r="BA196" s="364"/>
      <c r="BB196" s="364"/>
      <c r="BC196" s="364"/>
      <c r="BD196" s="364"/>
      <c r="BE196" s="364"/>
      <c r="BF196" s="364"/>
      <c r="BG196" s="364"/>
      <c r="BH196" s="364"/>
      <c r="BI196" s="364"/>
      <c r="BJ196" s="364"/>
      <c r="BK196" s="364"/>
      <c r="BL196" s="364"/>
      <c r="BM196" s="364"/>
      <c r="BN196" s="364"/>
      <c r="BO196" s="364"/>
      <c r="BP196" s="364"/>
      <c r="BQ196" s="364"/>
      <c r="BR196" s="364"/>
      <c r="BS196" s="364"/>
      <c r="BT196" s="364"/>
      <c r="BU196" s="364"/>
      <c r="BV196" s="364"/>
      <c r="BW196" s="364"/>
      <c r="BX196" s="364"/>
      <c r="BY196" s="364"/>
      <c r="BZ196" s="364"/>
      <c r="CA196" s="364"/>
      <c r="CB196" s="364"/>
      <c r="CC196" s="364"/>
      <c r="CD196" s="364"/>
      <c r="CE196" s="364"/>
      <c r="CF196" s="364"/>
      <c r="CG196" s="364"/>
      <c r="CH196" s="364"/>
      <c r="CI196" s="364"/>
      <c r="CJ196" s="364"/>
      <c r="CK196" s="364"/>
      <c r="CL196" s="364"/>
      <c r="CM196" s="364"/>
      <c r="CN196" s="364"/>
      <c r="CO196" s="364"/>
      <c r="CP196" s="364"/>
      <c r="CQ196" s="364"/>
      <c r="CR196" s="364"/>
      <c r="CS196" s="364"/>
      <c r="CT196" s="364"/>
      <c r="CU196" s="364"/>
      <c r="CV196" s="364"/>
      <c r="CW196" s="364"/>
      <c r="CX196" s="364"/>
      <c r="CY196" s="364"/>
      <c r="CZ196" s="364"/>
      <c r="DA196" s="364"/>
      <c r="DB196" s="364"/>
      <c r="DC196" s="364"/>
      <c r="DD196" s="364"/>
      <c r="DE196" s="364"/>
      <c r="DF196" s="364"/>
      <c r="DG196" s="364"/>
      <c r="DH196" s="364"/>
      <c r="DI196" s="364"/>
      <c r="DJ196" s="364"/>
      <c r="DK196" s="364"/>
      <c r="DL196" s="364"/>
      <c r="DM196" s="364"/>
      <c r="DN196" s="364"/>
      <c r="DO196" s="364"/>
      <c r="DP196" s="364"/>
      <c r="DQ196" s="364"/>
      <c r="DR196" s="364"/>
      <c r="DS196" s="364"/>
      <c r="DT196" s="364"/>
      <c r="DU196" s="364"/>
      <c r="DV196" s="364"/>
      <c r="DW196" s="364"/>
      <c r="DX196" s="364"/>
      <c r="DY196" s="364"/>
      <c r="DZ196" s="364"/>
      <c r="EA196" s="364"/>
      <c r="EB196" s="364"/>
      <c r="EC196" s="364"/>
      <c r="ED196" s="364"/>
      <c r="EE196" s="364"/>
      <c r="EF196" s="364"/>
      <c r="EG196" s="364"/>
      <c r="EH196" s="364"/>
      <c r="EI196" s="364"/>
      <c r="EJ196" s="364"/>
      <c r="EK196" s="364"/>
      <c r="EL196" s="364"/>
      <c r="EM196" s="364"/>
      <c r="EN196" s="364"/>
      <c r="EO196" s="364"/>
      <c r="EP196" s="364"/>
      <c r="EQ196" s="364"/>
      <c r="ER196" s="364"/>
      <c r="ES196" s="364"/>
      <c r="ET196" s="364"/>
      <c r="EU196" s="364"/>
      <c r="EV196" s="364"/>
      <c r="EW196" s="364"/>
      <c r="EX196" s="364"/>
      <c r="EY196" s="364"/>
      <c r="EZ196" s="364"/>
      <c r="FA196" s="364"/>
      <c r="FB196" s="364"/>
      <c r="FC196" s="364"/>
      <c r="FD196" s="364"/>
      <c r="FE196" s="364"/>
      <c r="FF196" s="364"/>
      <c r="FG196" s="364"/>
      <c r="FH196" s="364"/>
      <c r="FI196" s="364"/>
      <c r="FJ196" s="364"/>
      <c r="FK196" s="364"/>
      <c r="FL196" s="364"/>
      <c r="FM196" s="364"/>
      <c r="FN196" s="364"/>
      <c r="FO196" s="364"/>
      <c r="FP196" s="364"/>
      <c r="FQ196" s="364"/>
      <c r="FR196" s="364"/>
      <c r="FS196" s="364"/>
      <c r="FT196" s="364"/>
      <c r="FU196" s="364"/>
      <c r="FV196" s="364"/>
      <c r="FW196" s="364"/>
      <c r="FX196" s="364"/>
      <c r="FY196" s="364"/>
      <c r="FZ196" s="364"/>
      <c r="GA196" s="364"/>
      <c r="GB196" s="364"/>
      <c r="GC196" s="364"/>
      <c r="GD196" s="364"/>
      <c r="GE196" s="364"/>
      <c r="GF196" s="364"/>
      <c r="GG196" s="364"/>
      <c r="GH196" s="364"/>
      <c r="GI196" s="364"/>
      <c r="GJ196" s="364"/>
      <c r="GK196" s="364"/>
      <c r="GL196" s="364"/>
      <c r="GM196" s="364"/>
      <c r="GN196" s="364"/>
      <c r="GO196" s="364"/>
      <c r="GP196" s="364"/>
      <c r="GQ196" s="364"/>
      <c r="GR196" s="364"/>
      <c r="GS196" s="364"/>
      <c r="GT196" s="364"/>
      <c r="GU196" s="364"/>
      <c r="GV196" s="364"/>
      <c r="GW196" s="364"/>
      <c r="GX196" s="364"/>
      <c r="GY196" s="364"/>
      <c r="GZ196" s="364"/>
      <c r="HA196" s="364"/>
      <c r="HB196" s="364"/>
      <c r="HC196" s="364"/>
      <c r="HD196" s="364"/>
      <c r="HE196" s="364"/>
      <c r="HF196" s="364"/>
      <c r="HG196" s="364"/>
      <c r="HH196" s="364"/>
      <c r="HI196" s="364"/>
      <c r="HJ196" s="364"/>
      <c r="HK196" s="364"/>
      <c r="HL196" s="364"/>
      <c r="HM196" s="364"/>
      <c r="HN196" s="364"/>
      <c r="HO196" s="364"/>
      <c r="HP196" s="364"/>
      <c r="HQ196" s="364"/>
      <c r="HR196" s="364"/>
      <c r="HS196" s="364"/>
      <c r="HT196" s="364"/>
      <c r="HU196" s="364"/>
      <c r="HV196" s="364"/>
      <c r="HW196" s="364"/>
      <c r="HX196" s="364"/>
      <c r="HY196" s="364"/>
      <c r="HZ196" s="364"/>
      <c r="IA196" s="364"/>
      <c r="IB196" s="364"/>
      <c r="IC196" s="364"/>
      <c r="ID196" s="364"/>
      <c r="IE196" s="364"/>
      <c r="IF196" s="364"/>
      <c r="IG196" s="364"/>
      <c r="IH196" s="364"/>
      <c r="II196" s="364"/>
      <c r="IJ196" s="364"/>
      <c r="IK196" s="364"/>
      <c r="IL196" s="364"/>
      <c r="IM196" s="364"/>
      <c r="IN196" s="364"/>
      <c r="IO196" s="364"/>
      <c r="IP196" s="364"/>
      <c r="IQ196" s="364"/>
      <c r="IR196" s="364"/>
      <c r="IS196" s="364"/>
      <c r="IT196" s="364"/>
      <c r="IU196" s="364"/>
      <c r="IV196" s="364"/>
      <c r="IW196" s="364"/>
      <c r="IX196" s="364"/>
      <c r="IY196" s="364"/>
      <c r="IZ196" s="364"/>
      <c r="JA196" s="364"/>
      <c r="JB196" s="364"/>
      <c r="JC196" s="364"/>
      <c r="JD196" s="364"/>
      <c r="JE196" s="364"/>
      <c r="JF196" s="364"/>
      <c r="JG196" s="364"/>
      <c r="JH196" s="364"/>
      <c r="JI196" s="364"/>
      <c r="JJ196" s="364"/>
      <c r="JK196" s="364"/>
      <c r="JL196" s="364"/>
      <c r="JM196" s="364"/>
      <c r="JN196" s="364"/>
      <c r="JO196" s="364"/>
      <c r="JP196" s="364"/>
      <c r="JQ196" s="364"/>
      <c r="JR196" s="364"/>
      <c r="JS196" s="364"/>
      <c r="JT196" s="364"/>
      <c r="JU196" s="364"/>
      <c r="JV196" s="364"/>
      <c r="JW196" s="364"/>
      <c r="JX196" s="364"/>
      <c r="JY196" s="364"/>
      <c r="JZ196" s="364"/>
      <c r="KA196" s="364"/>
      <c r="KB196" s="364"/>
      <c r="KC196" s="364"/>
      <c r="KD196" s="364"/>
      <c r="KE196" s="364"/>
      <c r="KF196" s="364"/>
      <c r="KG196" s="364"/>
      <c r="KH196" s="364"/>
      <c r="KI196" s="364"/>
      <c r="KJ196" s="364"/>
      <c r="KK196" s="364"/>
      <c r="KL196" s="364"/>
      <c r="KM196" s="364"/>
      <c r="KN196" s="364"/>
      <c r="KO196" s="364"/>
      <c r="KP196" s="364"/>
      <c r="KQ196" s="364"/>
      <c r="KR196" s="364"/>
      <c r="KS196" s="364"/>
      <c r="KT196" s="364"/>
      <c r="KU196" s="364"/>
      <c r="KV196" s="364"/>
      <c r="KW196" s="364"/>
      <c r="KX196" s="364"/>
      <c r="KY196" s="364"/>
      <c r="KZ196" s="364"/>
      <c r="LA196" s="364"/>
      <c r="LB196" s="364"/>
      <c r="LC196" s="364"/>
      <c r="LD196" s="364"/>
      <c r="LE196" s="364"/>
      <c r="LF196" s="364"/>
      <c r="LG196" s="364"/>
      <c r="LH196" s="364"/>
      <c r="LI196" s="364"/>
      <c r="LJ196" s="364"/>
      <c r="LK196" s="364"/>
      <c r="LL196" s="364"/>
      <c r="LM196" s="364"/>
      <c r="LN196" s="364"/>
      <c r="LO196" s="364"/>
      <c r="LP196" s="364"/>
      <c r="LQ196" s="364"/>
      <c r="LR196" s="364"/>
      <c r="LS196" s="364"/>
      <c r="LT196" s="364"/>
      <c r="LU196" s="364"/>
      <c r="LV196" s="364"/>
      <c r="LW196" s="364"/>
      <c r="LX196" s="364"/>
      <c r="LY196" s="364"/>
      <c r="LZ196" s="364"/>
      <c r="MA196" s="364"/>
      <c r="MB196" s="364"/>
      <c r="MC196" s="364"/>
      <c r="MD196" s="364"/>
      <c r="ME196" s="364"/>
      <c r="MF196" s="364"/>
      <c r="MG196" s="364"/>
      <c r="MH196" s="364"/>
      <c r="MI196" s="364"/>
      <c r="MJ196" s="364"/>
      <c r="MK196" s="364"/>
      <c r="ML196" s="364"/>
      <c r="MM196" s="364"/>
      <c r="MN196" s="364"/>
      <c r="MO196" s="364"/>
      <c r="MP196" s="364"/>
      <c r="MQ196" s="364"/>
      <c r="MR196" s="364"/>
      <c r="MS196" s="364"/>
      <c r="MT196" s="364"/>
      <c r="MU196" s="364"/>
      <c r="MV196" s="364"/>
      <c r="MW196" s="364"/>
      <c r="MX196" s="364"/>
      <c r="MY196" s="364"/>
      <c r="MZ196" s="364"/>
      <c r="NA196" s="364"/>
      <c r="NB196" s="364"/>
      <c r="NC196" s="364"/>
      <c r="ND196" s="364"/>
      <c r="NE196" s="364"/>
      <c r="NF196" s="364"/>
      <c r="NG196" s="364"/>
      <c r="NH196" s="364"/>
      <c r="NI196" s="364"/>
      <c r="NJ196" s="364"/>
      <c r="NK196" s="364"/>
      <c r="NL196" s="364"/>
      <c r="NM196" s="364"/>
      <c r="NN196" s="364"/>
      <c r="NO196" s="364"/>
      <c r="NP196" s="364"/>
      <c r="NQ196" s="364"/>
      <c r="NR196" s="364"/>
      <c r="NS196" s="364"/>
      <c r="NT196" s="364"/>
      <c r="NU196" s="364"/>
      <c r="NV196" s="364"/>
      <c r="NW196" s="364"/>
      <c r="NX196" s="364"/>
      <c r="NY196" s="364"/>
      <c r="NZ196" s="364"/>
      <c r="OA196" s="364"/>
      <c r="OB196" s="364"/>
      <c r="OC196" s="364"/>
      <c r="OD196" s="364"/>
      <c r="OE196" s="364"/>
      <c r="OF196" s="364"/>
      <c r="OG196" s="364"/>
      <c r="OH196" s="364"/>
      <c r="OI196" s="364"/>
      <c r="OJ196" s="364"/>
      <c r="OK196" s="364"/>
      <c r="OL196" s="364"/>
      <c r="OM196" s="364"/>
      <c r="ON196" s="364"/>
      <c r="OO196" s="364"/>
      <c r="OP196" s="364"/>
      <c r="OQ196" s="364"/>
      <c r="OR196" s="364"/>
      <c r="OS196" s="364"/>
      <c r="OT196" s="364"/>
      <c r="OU196" s="364"/>
      <c r="OV196" s="364"/>
      <c r="OW196" s="364"/>
      <c r="OX196" s="364"/>
      <c r="OY196" s="364"/>
      <c r="OZ196" s="364"/>
      <c r="PA196" s="364"/>
      <c r="PB196" s="364"/>
      <c r="PC196" s="364"/>
      <c r="PD196" s="364"/>
      <c r="PE196" s="364"/>
      <c r="PF196" s="364"/>
      <c r="PG196" s="364"/>
      <c r="PH196" s="364"/>
      <c r="PI196" s="364"/>
      <c r="PJ196" s="364"/>
      <c r="PK196" s="364"/>
      <c r="PL196" s="364"/>
      <c r="PM196" s="364"/>
    </row>
    <row r="197" spans="1:429" ht="15">
      <c r="A197" s="365" t="s">
        <v>764</v>
      </c>
      <c r="B197" s="364">
        <f t="shared" si="195"/>
        <v>0</v>
      </c>
      <c r="C197" s="364">
        <f t="shared" si="196"/>
        <v>0</v>
      </c>
      <c r="D197" s="364">
        <f t="shared" si="197"/>
        <v>0</v>
      </c>
      <c r="E197" s="364">
        <f t="shared" si="198"/>
        <v>0</v>
      </c>
      <c r="F197" s="364">
        <f t="shared" si="199"/>
        <v>0</v>
      </c>
      <c r="G197" s="364">
        <f t="shared" si="200"/>
        <v>0</v>
      </c>
      <c r="H197" s="364">
        <f t="shared" si="201"/>
        <v>0</v>
      </c>
      <c r="I197" s="364">
        <f t="shared" si="202"/>
        <v>0</v>
      </c>
      <c r="J197" s="364">
        <f t="shared" si="203"/>
        <v>0</v>
      </c>
      <c r="K197" s="364">
        <f t="shared" si="204"/>
        <v>0</v>
      </c>
      <c r="L197" s="364">
        <f t="shared" si="205"/>
        <v>0</v>
      </c>
      <c r="M197" s="364">
        <f t="shared" si="206"/>
        <v>0</v>
      </c>
      <c r="N197" s="364">
        <f t="shared" si="207"/>
        <v>0</v>
      </c>
      <c r="O197" s="364">
        <f t="shared" si="208"/>
        <v>0</v>
      </c>
      <c r="P197" s="364">
        <f t="shared" si="209"/>
        <v>0</v>
      </c>
      <c r="Q197" s="364">
        <f t="shared" si="210"/>
        <v>0</v>
      </c>
      <c r="R197" s="364">
        <f t="shared" si="211"/>
        <v>0</v>
      </c>
      <c r="S197" s="364">
        <f t="shared" si="212"/>
        <v>0</v>
      </c>
      <c r="T197" s="364">
        <f t="shared" si="213"/>
        <v>0</v>
      </c>
      <c r="U197" s="364">
        <f t="shared" si="214"/>
        <v>0</v>
      </c>
      <c r="V197" s="364">
        <f t="shared" si="215"/>
        <v>0</v>
      </c>
      <c r="W197" s="364">
        <f t="shared" si="216"/>
        <v>0</v>
      </c>
      <c r="X197" s="364">
        <f t="shared" si="217"/>
        <v>0</v>
      </c>
      <c r="Y197" s="364">
        <f t="shared" si="218"/>
        <v>0</v>
      </c>
      <c r="Z197" s="364">
        <f t="shared" si="219"/>
        <v>0</v>
      </c>
      <c r="AA197" s="364">
        <f t="shared" si="220"/>
        <v>0</v>
      </c>
      <c r="AB197" s="364">
        <f t="shared" si="221"/>
        <v>0</v>
      </c>
      <c r="AC197" s="364">
        <f t="shared" si="222"/>
        <v>0</v>
      </c>
      <c r="AD197" s="364">
        <f t="shared" si="223"/>
        <v>0</v>
      </c>
      <c r="AE197" s="364">
        <f t="shared" si="224"/>
        <v>0</v>
      </c>
      <c r="AF197" s="364">
        <f t="shared" si="225"/>
        <v>0</v>
      </c>
      <c r="AG197" s="364"/>
      <c r="AH197" s="364"/>
      <c r="AI197" s="364"/>
      <c r="AJ197" s="364"/>
      <c r="AK197" s="364"/>
      <c r="AL197" s="364"/>
      <c r="AM197" s="364"/>
      <c r="AN197" s="364"/>
      <c r="AO197" s="364"/>
      <c r="AP197" s="364"/>
      <c r="AQ197" s="364"/>
      <c r="AR197" s="364"/>
      <c r="AS197" s="364"/>
      <c r="AT197" s="364"/>
      <c r="AU197" s="364"/>
      <c r="AV197" s="364"/>
      <c r="AW197" s="364"/>
      <c r="AX197" s="364"/>
      <c r="AY197" s="364"/>
      <c r="AZ197" s="364"/>
      <c r="BA197" s="364"/>
      <c r="BB197" s="364"/>
      <c r="BC197" s="364"/>
      <c r="BD197" s="364"/>
      <c r="BE197" s="364"/>
      <c r="BF197" s="364"/>
      <c r="BG197" s="364"/>
      <c r="BH197" s="364"/>
      <c r="BI197" s="364"/>
      <c r="BJ197" s="364"/>
      <c r="BK197" s="364"/>
      <c r="BL197" s="364"/>
      <c r="BM197" s="364"/>
      <c r="BN197" s="364"/>
      <c r="BO197" s="364"/>
      <c r="BP197" s="364"/>
      <c r="BQ197" s="364"/>
      <c r="BR197" s="364"/>
      <c r="BS197" s="364"/>
      <c r="BT197" s="364"/>
      <c r="BU197" s="364"/>
      <c r="BV197" s="364"/>
      <c r="BW197" s="364"/>
      <c r="BX197" s="364"/>
      <c r="BY197" s="364"/>
      <c r="BZ197" s="364"/>
      <c r="CA197" s="364"/>
      <c r="CB197" s="364"/>
      <c r="CC197" s="364"/>
      <c r="CD197" s="364"/>
      <c r="CE197" s="364"/>
      <c r="CF197" s="364"/>
      <c r="CG197" s="364"/>
      <c r="CH197" s="364"/>
      <c r="CI197" s="364"/>
      <c r="CJ197" s="364"/>
      <c r="CK197" s="364"/>
      <c r="CL197" s="364"/>
      <c r="CM197" s="364"/>
      <c r="CN197" s="364"/>
      <c r="CO197" s="364"/>
      <c r="CP197" s="364"/>
      <c r="CQ197" s="364"/>
      <c r="CR197" s="364"/>
      <c r="CS197" s="364"/>
      <c r="CT197" s="364"/>
      <c r="CU197" s="364"/>
      <c r="CV197" s="364"/>
      <c r="CW197" s="364"/>
      <c r="CX197" s="364"/>
      <c r="CY197" s="364"/>
      <c r="CZ197" s="364"/>
      <c r="DA197" s="364"/>
      <c r="DB197" s="364"/>
      <c r="DC197" s="364"/>
      <c r="DD197" s="364"/>
      <c r="DE197" s="364"/>
      <c r="DF197" s="364"/>
      <c r="DG197" s="364"/>
      <c r="DH197" s="364"/>
      <c r="DI197" s="364"/>
      <c r="DJ197" s="364"/>
      <c r="DK197" s="364"/>
      <c r="DL197" s="364"/>
      <c r="DM197" s="364"/>
      <c r="DN197" s="364"/>
      <c r="DO197" s="364"/>
      <c r="DP197" s="364"/>
      <c r="DQ197" s="364"/>
      <c r="DR197" s="364"/>
      <c r="DS197" s="364"/>
      <c r="DT197" s="364"/>
      <c r="DU197" s="364"/>
      <c r="DV197" s="364"/>
      <c r="DW197" s="364"/>
      <c r="DX197" s="364"/>
      <c r="DY197" s="364"/>
      <c r="DZ197" s="364"/>
      <c r="EA197" s="364"/>
      <c r="EB197" s="364"/>
      <c r="EC197" s="364"/>
      <c r="ED197" s="364"/>
      <c r="EE197" s="364"/>
      <c r="EF197" s="364"/>
      <c r="EG197" s="364"/>
      <c r="EH197" s="364"/>
      <c r="EI197" s="364"/>
      <c r="EJ197" s="364"/>
      <c r="EK197" s="364"/>
      <c r="EL197" s="364"/>
      <c r="EM197" s="364"/>
      <c r="EN197" s="364"/>
      <c r="EO197" s="364"/>
      <c r="EP197" s="364"/>
      <c r="EQ197" s="364"/>
      <c r="ER197" s="364"/>
      <c r="ES197" s="364"/>
      <c r="ET197" s="364"/>
      <c r="EU197" s="364"/>
      <c r="EV197" s="364"/>
      <c r="EW197" s="364"/>
      <c r="EX197" s="364"/>
      <c r="EY197" s="364"/>
      <c r="EZ197" s="364"/>
      <c r="FA197" s="364"/>
      <c r="FB197" s="364"/>
      <c r="FC197" s="364"/>
      <c r="FD197" s="364"/>
      <c r="FE197" s="364"/>
      <c r="FF197" s="364"/>
      <c r="FG197" s="364"/>
      <c r="FH197" s="364"/>
      <c r="FI197" s="364"/>
      <c r="FJ197" s="364"/>
      <c r="FK197" s="364"/>
      <c r="FL197" s="364"/>
      <c r="FM197" s="364"/>
      <c r="FN197" s="364"/>
      <c r="FO197" s="364"/>
      <c r="FP197" s="364"/>
      <c r="FQ197" s="364"/>
      <c r="FR197" s="364"/>
      <c r="FS197" s="364"/>
      <c r="FT197" s="364"/>
      <c r="FU197" s="364"/>
      <c r="FV197" s="364"/>
      <c r="FW197" s="364"/>
      <c r="FX197" s="364"/>
      <c r="FY197" s="364"/>
      <c r="FZ197" s="364"/>
      <c r="GA197" s="364"/>
      <c r="GB197" s="364"/>
      <c r="GC197" s="364"/>
      <c r="GD197" s="364"/>
      <c r="GE197" s="364"/>
      <c r="GF197" s="364"/>
      <c r="GG197" s="364"/>
      <c r="GH197" s="364"/>
      <c r="GI197" s="364"/>
      <c r="GJ197" s="364"/>
      <c r="GK197" s="364"/>
      <c r="GL197" s="364"/>
      <c r="GM197" s="364"/>
      <c r="GN197" s="364"/>
      <c r="GO197" s="364"/>
      <c r="GP197" s="364"/>
      <c r="GQ197" s="364"/>
      <c r="GR197" s="364"/>
      <c r="GS197" s="364"/>
      <c r="GT197" s="364"/>
      <c r="GU197" s="364"/>
      <c r="GV197" s="364"/>
      <c r="GW197" s="364"/>
      <c r="GX197" s="364"/>
      <c r="GY197" s="364"/>
      <c r="GZ197" s="364"/>
      <c r="HA197" s="364"/>
      <c r="HB197" s="364"/>
      <c r="HC197" s="364"/>
      <c r="HD197" s="364"/>
      <c r="HE197" s="364"/>
      <c r="HF197" s="364"/>
      <c r="HG197" s="364"/>
      <c r="HH197" s="364"/>
      <c r="HI197" s="364"/>
      <c r="HJ197" s="364"/>
      <c r="HK197" s="364"/>
      <c r="HL197" s="364"/>
      <c r="HM197" s="364"/>
      <c r="HN197" s="364"/>
      <c r="HO197" s="364"/>
      <c r="HP197" s="364"/>
      <c r="HQ197" s="364"/>
      <c r="HR197" s="364"/>
      <c r="HS197" s="364"/>
      <c r="HT197" s="364"/>
      <c r="HU197" s="364"/>
      <c r="HV197" s="364"/>
      <c r="HW197" s="364"/>
      <c r="HX197" s="364"/>
      <c r="HY197" s="364"/>
      <c r="HZ197" s="364"/>
      <c r="IA197" s="364"/>
      <c r="IB197" s="364"/>
      <c r="IC197" s="364"/>
      <c r="ID197" s="364"/>
      <c r="IE197" s="364"/>
      <c r="IF197" s="364"/>
      <c r="IG197" s="364"/>
      <c r="IH197" s="364"/>
      <c r="II197" s="364"/>
      <c r="IJ197" s="364"/>
      <c r="IK197" s="364"/>
      <c r="IL197" s="364"/>
      <c r="IM197" s="364"/>
      <c r="IN197" s="364"/>
      <c r="IO197" s="364"/>
      <c r="IP197" s="364"/>
      <c r="IQ197" s="364"/>
      <c r="IR197" s="364"/>
      <c r="IS197" s="364"/>
      <c r="IT197" s="364"/>
      <c r="IU197" s="364"/>
      <c r="IV197" s="364"/>
      <c r="IW197" s="364"/>
      <c r="IX197" s="364"/>
      <c r="IY197" s="364"/>
      <c r="IZ197" s="364"/>
      <c r="JA197" s="364"/>
      <c r="JB197" s="364"/>
      <c r="JC197" s="364"/>
      <c r="JD197" s="364"/>
      <c r="JE197" s="364"/>
      <c r="JF197" s="364"/>
      <c r="JG197" s="364"/>
      <c r="JH197" s="364"/>
      <c r="JI197" s="364"/>
      <c r="JJ197" s="364"/>
      <c r="JK197" s="364"/>
      <c r="JL197" s="364"/>
      <c r="JM197" s="364"/>
      <c r="JN197" s="364"/>
      <c r="JO197" s="364"/>
      <c r="JP197" s="364"/>
      <c r="JQ197" s="364"/>
      <c r="JR197" s="364"/>
      <c r="JS197" s="364"/>
      <c r="JT197" s="364"/>
      <c r="JU197" s="364"/>
      <c r="JV197" s="364"/>
      <c r="JW197" s="364"/>
      <c r="JX197" s="364"/>
      <c r="JY197" s="364"/>
      <c r="JZ197" s="364"/>
      <c r="KA197" s="364"/>
      <c r="KB197" s="364"/>
      <c r="KC197" s="364"/>
      <c r="KD197" s="364"/>
      <c r="KE197" s="364"/>
      <c r="KF197" s="364"/>
      <c r="KG197" s="364"/>
      <c r="KH197" s="364"/>
      <c r="KI197" s="364"/>
      <c r="KJ197" s="364"/>
      <c r="KK197" s="364"/>
      <c r="KL197" s="364"/>
      <c r="KM197" s="364"/>
      <c r="KN197" s="364"/>
      <c r="KO197" s="364"/>
      <c r="KP197" s="364"/>
      <c r="KQ197" s="364"/>
      <c r="KR197" s="364"/>
      <c r="KS197" s="364"/>
      <c r="KT197" s="364"/>
      <c r="KU197" s="364"/>
      <c r="KV197" s="364"/>
      <c r="KW197" s="364"/>
      <c r="KX197" s="364"/>
      <c r="KY197" s="364"/>
      <c r="KZ197" s="364"/>
      <c r="LA197" s="364"/>
      <c r="LB197" s="364"/>
      <c r="LC197" s="364"/>
      <c r="LD197" s="364"/>
      <c r="LE197" s="364"/>
      <c r="LF197" s="364"/>
      <c r="LG197" s="364"/>
      <c r="LH197" s="364"/>
      <c r="LI197" s="364"/>
      <c r="LJ197" s="364"/>
      <c r="LK197" s="364"/>
      <c r="LL197" s="364"/>
      <c r="LM197" s="364"/>
      <c r="LN197" s="364"/>
      <c r="LO197" s="364"/>
      <c r="LP197" s="364"/>
      <c r="LQ197" s="364"/>
      <c r="LR197" s="364"/>
      <c r="LS197" s="364"/>
      <c r="LT197" s="364"/>
      <c r="LU197" s="364"/>
      <c r="LV197" s="364"/>
      <c r="LW197" s="364"/>
      <c r="LX197" s="364"/>
      <c r="LY197" s="364"/>
      <c r="LZ197" s="364"/>
      <c r="MA197" s="364"/>
      <c r="MB197" s="364"/>
      <c r="MC197" s="364"/>
      <c r="MD197" s="364"/>
      <c r="ME197" s="364"/>
      <c r="MF197" s="364"/>
      <c r="MG197" s="364"/>
      <c r="MH197" s="364"/>
      <c r="MI197" s="364"/>
      <c r="MJ197" s="364"/>
      <c r="MK197" s="364"/>
      <c r="ML197" s="364"/>
      <c r="MM197" s="364"/>
      <c r="MN197" s="364"/>
      <c r="MO197" s="364"/>
      <c r="MP197" s="364"/>
      <c r="MQ197" s="364"/>
      <c r="MR197" s="364"/>
      <c r="MS197" s="364"/>
      <c r="MT197" s="364"/>
      <c r="MU197" s="364"/>
      <c r="MV197" s="364"/>
      <c r="MW197" s="364"/>
      <c r="MX197" s="364"/>
      <c r="MY197" s="364"/>
      <c r="MZ197" s="364"/>
      <c r="NA197" s="364"/>
      <c r="NB197" s="364"/>
      <c r="NC197" s="364"/>
      <c r="ND197" s="364"/>
      <c r="NE197" s="364"/>
      <c r="NF197" s="364"/>
      <c r="NG197" s="364"/>
      <c r="NH197" s="364"/>
      <c r="NI197" s="364"/>
      <c r="NJ197" s="364"/>
      <c r="NK197" s="364"/>
      <c r="NL197" s="364"/>
      <c r="NM197" s="364"/>
      <c r="NN197" s="364"/>
      <c r="NO197" s="364"/>
      <c r="NP197" s="364"/>
      <c r="NQ197" s="364"/>
      <c r="NR197" s="364"/>
      <c r="NS197" s="364"/>
      <c r="NT197" s="364"/>
      <c r="NU197" s="364"/>
      <c r="NV197" s="364"/>
      <c r="NW197" s="364"/>
      <c r="NX197" s="364"/>
      <c r="NY197" s="364"/>
      <c r="NZ197" s="364"/>
      <c r="OA197" s="364"/>
      <c r="OB197" s="364"/>
      <c r="OC197" s="364"/>
      <c r="OD197" s="364"/>
      <c r="OE197" s="364"/>
      <c r="OF197" s="364"/>
      <c r="OG197" s="364"/>
      <c r="OH197" s="364"/>
      <c r="OI197" s="364"/>
      <c r="OJ197" s="364"/>
      <c r="OK197" s="364"/>
      <c r="OL197" s="364"/>
      <c r="OM197" s="364"/>
      <c r="ON197" s="364"/>
      <c r="OO197" s="364"/>
      <c r="OP197" s="364"/>
      <c r="OQ197" s="364"/>
      <c r="OR197" s="364"/>
      <c r="OS197" s="364"/>
      <c r="OT197" s="364"/>
      <c r="OU197" s="364"/>
      <c r="OV197" s="364"/>
      <c r="OW197" s="364"/>
      <c r="OX197" s="364"/>
      <c r="OY197" s="364"/>
      <c r="OZ197" s="364"/>
      <c r="PA197" s="364"/>
      <c r="PB197" s="364"/>
      <c r="PC197" s="364"/>
      <c r="PD197" s="364"/>
      <c r="PE197" s="364"/>
      <c r="PF197" s="364"/>
      <c r="PG197" s="364"/>
      <c r="PH197" s="364"/>
      <c r="PI197" s="364"/>
      <c r="PJ197" s="364"/>
      <c r="PK197" s="364"/>
      <c r="PL197" s="364"/>
      <c r="PM197" s="364"/>
    </row>
    <row r="198" spans="1:429" ht="15">
      <c r="A198" s="365" t="s">
        <v>765</v>
      </c>
      <c r="B198" s="364">
        <f t="shared" si="195"/>
        <v>0</v>
      </c>
      <c r="C198" s="364">
        <f t="shared" si="196"/>
        <v>0</v>
      </c>
      <c r="D198" s="364">
        <f t="shared" si="197"/>
        <v>0</v>
      </c>
      <c r="E198" s="364">
        <f t="shared" si="198"/>
        <v>0</v>
      </c>
      <c r="F198" s="364">
        <f t="shared" si="199"/>
        <v>0</v>
      </c>
      <c r="G198" s="364">
        <f t="shared" si="200"/>
        <v>0</v>
      </c>
      <c r="H198" s="364">
        <f t="shared" si="201"/>
        <v>0</v>
      </c>
      <c r="I198" s="364">
        <f t="shared" si="202"/>
        <v>0</v>
      </c>
      <c r="J198" s="364">
        <f t="shared" si="203"/>
        <v>0</v>
      </c>
      <c r="K198" s="364">
        <f t="shared" si="204"/>
        <v>0</v>
      </c>
      <c r="L198" s="364">
        <f t="shared" si="205"/>
        <v>0</v>
      </c>
      <c r="M198" s="364">
        <f t="shared" si="206"/>
        <v>0</v>
      </c>
      <c r="N198" s="364">
        <f t="shared" si="207"/>
        <v>0</v>
      </c>
      <c r="O198" s="364">
        <f t="shared" si="208"/>
        <v>0</v>
      </c>
      <c r="P198" s="364">
        <f t="shared" si="209"/>
        <v>0</v>
      </c>
      <c r="Q198" s="364">
        <f t="shared" si="210"/>
        <v>0</v>
      </c>
      <c r="R198" s="364">
        <f t="shared" si="211"/>
        <v>0</v>
      </c>
      <c r="S198" s="364">
        <f t="shared" si="212"/>
        <v>0</v>
      </c>
      <c r="T198" s="364">
        <f t="shared" si="213"/>
        <v>0</v>
      </c>
      <c r="U198" s="364">
        <f t="shared" si="214"/>
        <v>0</v>
      </c>
      <c r="V198" s="364">
        <f t="shared" si="215"/>
        <v>0</v>
      </c>
      <c r="W198" s="364">
        <f t="shared" si="216"/>
        <v>0</v>
      </c>
      <c r="X198" s="364">
        <f t="shared" si="217"/>
        <v>0</v>
      </c>
      <c r="Y198" s="364">
        <f t="shared" si="218"/>
        <v>0</v>
      </c>
      <c r="Z198" s="364">
        <f t="shared" si="219"/>
        <v>0</v>
      </c>
      <c r="AA198" s="364">
        <f t="shared" si="220"/>
        <v>0</v>
      </c>
      <c r="AB198" s="364">
        <f t="shared" si="221"/>
        <v>0</v>
      </c>
      <c r="AC198" s="364">
        <f t="shared" si="222"/>
        <v>0</v>
      </c>
      <c r="AD198" s="364">
        <f t="shared" si="223"/>
        <v>0</v>
      </c>
      <c r="AE198" s="364">
        <f t="shared" si="224"/>
        <v>0</v>
      </c>
      <c r="AF198" s="364">
        <f t="shared" si="225"/>
        <v>0</v>
      </c>
      <c r="AG198" s="364"/>
      <c r="AH198" s="364"/>
      <c r="AI198" s="364"/>
      <c r="AJ198" s="364"/>
      <c r="AK198" s="364"/>
      <c r="AL198" s="364"/>
      <c r="AM198" s="364"/>
      <c r="AN198" s="364"/>
      <c r="AO198" s="364"/>
      <c r="AP198" s="364"/>
      <c r="AQ198" s="364"/>
      <c r="AR198" s="364"/>
      <c r="AS198" s="364"/>
      <c r="AT198" s="364"/>
      <c r="AU198" s="364"/>
      <c r="AV198" s="364"/>
      <c r="AW198" s="364"/>
      <c r="AX198" s="364"/>
      <c r="AY198" s="364"/>
      <c r="AZ198" s="364"/>
      <c r="BA198" s="364"/>
      <c r="BB198" s="364"/>
      <c r="BC198" s="364"/>
      <c r="BD198" s="364"/>
      <c r="BE198" s="364"/>
      <c r="BF198" s="364"/>
      <c r="BG198" s="364"/>
      <c r="BH198" s="364"/>
      <c r="BI198" s="364"/>
      <c r="BJ198" s="364"/>
      <c r="BK198" s="364"/>
      <c r="BL198" s="364"/>
      <c r="BM198" s="364"/>
      <c r="BN198" s="364"/>
      <c r="BO198" s="364"/>
      <c r="BP198" s="364"/>
      <c r="BQ198" s="364"/>
      <c r="BR198" s="364"/>
      <c r="BS198" s="364"/>
      <c r="BT198" s="364"/>
      <c r="BU198" s="364"/>
      <c r="BV198" s="364"/>
      <c r="BW198" s="364"/>
      <c r="BX198" s="364"/>
      <c r="BY198" s="364"/>
      <c r="BZ198" s="364"/>
      <c r="CA198" s="364"/>
      <c r="CB198" s="364"/>
      <c r="CC198" s="364"/>
      <c r="CD198" s="364"/>
      <c r="CE198" s="364"/>
      <c r="CF198" s="364"/>
      <c r="CG198" s="364"/>
      <c r="CH198" s="364"/>
      <c r="CI198" s="364"/>
      <c r="CJ198" s="364"/>
      <c r="CK198" s="364"/>
      <c r="CL198" s="364"/>
      <c r="CM198" s="364"/>
      <c r="CN198" s="364"/>
      <c r="CO198" s="364"/>
      <c r="CP198" s="364"/>
      <c r="CQ198" s="364"/>
      <c r="CR198" s="364"/>
      <c r="CS198" s="364"/>
      <c r="CT198" s="364"/>
      <c r="CU198" s="364"/>
      <c r="CV198" s="364"/>
      <c r="CW198" s="364"/>
      <c r="CX198" s="364"/>
      <c r="CY198" s="364"/>
      <c r="CZ198" s="364"/>
      <c r="DA198" s="364"/>
      <c r="DB198" s="364"/>
      <c r="DC198" s="364"/>
      <c r="DD198" s="364"/>
      <c r="DE198" s="364"/>
      <c r="DF198" s="364"/>
      <c r="DG198" s="364"/>
      <c r="DH198" s="364"/>
      <c r="DI198" s="364"/>
      <c r="DJ198" s="364"/>
      <c r="DK198" s="364"/>
      <c r="DL198" s="364"/>
      <c r="DM198" s="364"/>
      <c r="DN198" s="364"/>
      <c r="DO198" s="364"/>
      <c r="DP198" s="364"/>
      <c r="DQ198" s="364"/>
      <c r="DR198" s="364"/>
      <c r="DS198" s="364"/>
      <c r="DT198" s="364"/>
      <c r="DU198" s="364"/>
      <c r="DV198" s="364"/>
      <c r="DW198" s="364"/>
      <c r="DX198" s="364"/>
      <c r="DY198" s="364"/>
      <c r="DZ198" s="364"/>
      <c r="EA198" s="364"/>
      <c r="EB198" s="364"/>
      <c r="EC198" s="364"/>
      <c r="ED198" s="364"/>
      <c r="EE198" s="364"/>
      <c r="EF198" s="364"/>
      <c r="EG198" s="364"/>
      <c r="EH198" s="364"/>
      <c r="EI198" s="364"/>
      <c r="EJ198" s="364"/>
      <c r="EK198" s="364"/>
      <c r="EL198" s="364"/>
      <c r="EM198" s="364"/>
      <c r="EN198" s="364"/>
      <c r="EO198" s="364"/>
      <c r="EP198" s="364"/>
      <c r="EQ198" s="364"/>
      <c r="ER198" s="364"/>
      <c r="ES198" s="364"/>
      <c r="ET198" s="364"/>
      <c r="EU198" s="364"/>
      <c r="EV198" s="364"/>
      <c r="EW198" s="364"/>
      <c r="EX198" s="364"/>
      <c r="EY198" s="364"/>
      <c r="EZ198" s="364"/>
      <c r="FA198" s="364"/>
      <c r="FB198" s="364"/>
      <c r="FC198" s="364"/>
      <c r="FD198" s="364"/>
      <c r="FE198" s="364"/>
      <c r="FF198" s="364"/>
      <c r="FG198" s="364"/>
      <c r="FH198" s="364"/>
      <c r="FI198" s="364"/>
      <c r="FJ198" s="364"/>
      <c r="FK198" s="364"/>
      <c r="FL198" s="364"/>
      <c r="FM198" s="364"/>
      <c r="FN198" s="364"/>
      <c r="FO198" s="364"/>
      <c r="FP198" s="364"/>
      <c r="FQ198" s="364"/>
      <c r="FR198" s="364"/>
      <c r="FS198" s="364"/>
      <c r="FT198" s="364"/>
      <c r="FU198" s="364"/>
      <c r="FV198" s="364"/>
      <c r="FW198" s="364"/>
      <c r="FX198" s="364"/>
      <c r="FY198" s="364"/>
      <c r="FZ198" s="364"/>
      <c r="GA198" s="364"/>
      <c r="GB198" s="364"/>
      <c r="GC198" s="364"/>
      <c r="GD198" s="364"/>
      <c r="GE198" s="364"/>
      <c r="GF198" s="364"/>
      <c r="GG198" s="364"/>
      <c r="GH198" s="364"/>
      <c r="GI198" s="364"/>
      <c r="GJ198" s="364"/>
      <c r="GK198" s="364"/>
      <c r="GL198" s="364"/>
      <c r="GM198" s="364"/>
      <c r="GN198" s="364"/>
      <c r="GO198" s="364"/>
      <c r="GP198" s="364"/>
      <c r="GQ198" s="364"/>
      <c r="GR198" s="364"/>
      <c r="GS198" s="364"/>
      <c r="GT198" s="364"/>
      <c r="GU198" s="364"/>
      <c r="GV198" s="364"/>
      <c r="GW198" s="364"/>
      <c r="GX198" s="364"/>
      <c r="GY198" s="364"/>
      <c r="GZ198" s="364"/>
      <c r="HA198" s="364"/>
      <c r="HB198" s="364"/>
      <c r="HC198" s="364"/>
      <c r="HD198" s="364"/>
      <c r="HE198" s="364"/>
      <c r="HF198" s="364"/>
      <c r="HG198" s="364"/>
      <c r="HH198" s="364"/>
      <c r="HI198" s="364"/>
      <c r="HJ198" s="364"/>
      <c r="HK198" s="364"/>
      <c r="HL198" s="364"/>
      <c r="HM198" s="364"/>
      <c r="HN198" s="364"/>
      <c r="HO198" s="364"/>
      <c r="HP198" s="364"/>
      <c r="HQ198" s="364"/>
      <c r="HR198" s="364"/>
      <c r="HS198" s="364"/>
      <c r="HT198" s="364"/>
      <c r="HU198" s="364"/>
      <c r="HV198" s="364"/>
      <c r="HW198" s="364"/>
      <c r="HX198" s="364"/>
      <c r="HY198" s="364"/>
      <c r="HZ198" s="364"/>
      <c r="IA198" s="364"/>
      <c r="IB198" s="364"/>
      <c r="IC198" s="364"/>
      <c r="ID198" s="364"/>
      <c r="IE198" s="364"/>
      <c r="IF198" s="364"/>
      <c r="IG198" s="364"/>
      <c r="IH198" s="364"/>
      <c r="II198" s="364"/>
      <c r="IJ198" s="364"/>
      <c r="IK198" s="364"/>
      <c r="IL198" s="364"/>
      <c r="IM198" s="364"/>
      <c r="IN198" s="364"/>
      <c r="IO198" s="364"/>
      <c r="IP198" s="364"/>
      <c r="IQ198" s="364"/>
      <c r="IR198" s="364"/>
      <c r="IS198" s="364"/>
      <c r="IT198" s="364"/>
      <c r="IU198" s="364"/>
      <c r="IV198" s="364"/>
      <c r="IW198" s="364"/>
      <c r="IX198" s="364"/>
      <c r="IY198" s="364"/>
      <c r="IZ198" s="364"/>
      <c r="JA198" s="364"/>
      <c r="JB198" s="364"/>
      <c r="JC198" s="364"/>
      <c r="JD198" s="364"/>
      <c r="JE198" s="364"/>
      <c r="JF198" s="364"/>
      <c r="JG198" s="364"/>
      <c r="JH198" s="364"/>
      <c r="JI198" s="364"/>
      <c r="JJ198" s="364"/>
      <c r="JK198" s="364"/>
      <c r="JL198" s="364"/>
      <c r="JM198" s="364"/>
      <c r="JN198" s="364"/>
      <c r="JO198" s="364"/>
      <c r="JP198" s="364"/>
      <c r="JQ198" s="364"/>
      <c r="JR198" s="364"/>
      <c r="JS198" s="364"/>
      <c r="JT198" s="364"/>
      <c r="JU198" s="364"/>
      <c r="JV198" s="364"/>
      <c r="JW198" s="364"/>
      <c r="JX198" s="364"/>
      <c r="JY198" s="364"/>
      <c r="JZ198" s="364"/>
      <c r="KA198" s="364"/>
      <c r="KB198" s="364"/>
      <c r="KC198" s="364"/>
      <c r="KD198" s="364"/>
      <c r="KE198" s="364"/>
      <c r="KF198" s="364"/>
      <c r="KG198" s="364"/>
      <c r="KH198" s="364"/>
      <c r="KI198" s="364"/>
      <c r="KJ198" s="364"/>
      <c r="KK198" s="364"/>
      <c r="KL198" s="364"/>
      <c r="KM198" s="364"/>
      <c r="KN198" s="364"/>
      <c r="KO198" s="364"/>
      <c r="KP198" s="364"/>
      <c r="KQ198" s="364"/>
      <c r="KR198" s="364"/>
      <c r="KS198" s="364"/>
      <c r="KT198" s="364"/>
      <c r="KU198" s="364"/>
      <c r="KV198" s="364"/>
      <c r="KW198" s="364"/>
      <c r="KX198" s="364"/>
      <c r="KY198" s="364"/>
      <c r="KZ198" s="364"/>
      <c r="LA198" s="364"/>
      <c r="LB198" s="364"/>
      <c r="LC198" s="364"/>
      <c r="LD198" s="364"/>
      <c r="LE198" s="364"/>
      <c r="LF198" s="364"/>
      <c r="LG198" s="364"/>
      <c r="LH198" s="364"/>
      <c r="LI198" s="364"/>
      <c r="LJ198" s="364"/>
      <c r="LK198" s="364"/>
      <c r="LL198" s="364"/>
      <c r="LM198" s="364"/>
      <c r="LN198" s="364"/>
      <c r="LO198" s="364"/>
      <c r="LP198" s="364"/>
      <c r="LQ198" s="364"/>
      <c r="LR198" s="364"/>
      <c r="LS198" s="364"/>
      <c r="LT198" s="364"/>
      <c r="LU198" s="364"/>
      <c r="LV198" s="364"/>
      <c r="LW198" s="364"/>
      <c r="LX198" s="364"/>
      <c r="LY198" s="364"/>
      <c r="LZ198" s="364"/>
      <c r="MA198" s="364"/>
      <c r="MB198" s="364"/>
      <c r="MC198" s="364"/>
      <c r="MD198" s="364"/>
      <c r="ME198" s="364"/>
      <c r="MF198" s="364"/>
      <c r="MG198" s="364"/>
      <c r="MH198" s="364"/>
      <c r="MI198" s="364"/>
      <c r="MJ198" s="364"/>
      <c r="MK198" s="364"/>
      <c r="ML198" s="364"/>
      <c r="MM198" s="364"/>
      <c r="MN198" s="364"/>
      <c r="MO198" s="364"/>
      <c r="MP198" s="364"/>
      <c r="MQ198" s="364"/>
      <c r="MR198" s="364"/>
      <c r="MS198" s="364"/>
      <c r="MT198" s="364"/>
      <c r="MU198" s="364"/>
      <c r="MV198" s="364"/>
      <c r="MW198" s="364"/>
      <c r="MX198" s="364"/>
      <c r="MY198" s="364"/>
      <c r="MZ198" s="364"/>
      <c r="NA198" s="364"/>
      <c r="NB198" s="364"/>
      <c r="NC198" s="364"/>
      <c r="ND198" s="364"/>
      <c r="NE198" s="364"/>
      <c r="NF198" s="364"/>
      <c r="NG198" s="364"/>
      <c r="NH198" s="364"/>
      <c r="NI198" s="364"/>
      <c r="NJ198" s="364"/>
      <c r="NK198" s="364"/>
      <c r="NL198" s="364"/>
      <c r="NM198" s="364"/>
      <c r="NN198" s="364"/>
      <c r="NO198" s="364"/>
      <c r="NP198" s="364"/>
      <c r="NQ198" s="364"/>
      <c r="NR198" s="364"/>
      <c r="NS198" s="364"/>
      <c r="NT198" s="364"/>
      <c r="NU198" s="364"/>
      <c r="NV198" s="364"/>
      <c r="NW198" s="364"/>
      <c r="NX198" s="364"/>
      <c r="NY198" s="364"/>
      <c r="NZ198" s="364"/>
      <c r="OA198" s="364"/>
      <c r="OB198" s="364"/>
      <c r="OC198" s="364"/>
      <c r="OD198" s="364"/>
      <c r="OE198" s="364"/>
      <c r="OF198" s="364"/>
      <c r="OG198" s="364"/>
      <c r="OH198" s="364"/>
      <c r="OI198" s="364"/>
      <c r="OJ198" s="364"/>
      <c r="OK198" s="364"/>
      <c r="OL198" s="364"/>
      <c r="OM198" s="364"/>
      <c r="ON198" s="364"/>
      <c r="OO198" s="364"/>
      <c r="OP198" s="364"/>
      <c r="OQ198" s="364"/>
      <c r="OR198" s="364"/>
      <c r="OS198" s="364"/>
      <c r="OT198" s="364"/>
      <c r="OU198" s="364"/>
      <c r="OV198" s="364"/>
      <c r="OW198" s="364"/>
      <c r="OX198" s="364"/>
      <c r="OY198" s="364"/>
      <c r="OZ198" s="364"/>
      <c r="PA198" s="364"/>
      <c r="PB198" s="364"/>
      <c r="PC198" s="364"/>
      <c r="PD198" s="364"/>
      <c r="PE198" s="364"/>
      <c r="PF198" s="364"/>
      <c r="PG198" s="364"/>
      <c r="PH198" s="364"/>
      <c r="PI198" s="364"/>
      <c r="PJ198" s="364"/>
      <c r="PK198" s="364"/>
      <c r="PL198" s="364"/>
      <c r="PM198" s="364"/>
    </row>
    <row r="199" spans="1:429" ht="15">
      <c r="A199" s="365" t="s">
        <v>766</v>
      </c>
      <c r="B199" s="364">
        <f t="shared" si="195"/>
        <v>0</v>
      </c>
      <c r="C199" s="364">
        <f t="shared" si="196"/>
        <v>0</v>
      </c>
      <c r="D199" s="364">
        <f t="shared" si="197"/>
        <v>0</v>
      </c>
      <c r="E199" s="364">
        <f t="shared" si="198"/>
        <v>0</v>
      </c>
      <c r="F199" s="364">
        <f t="shared" si="199"/>
        <v>0</v>
      </c>
      <c r="G199" s="364">
        <f t="shared" si="200"/>
        <v>0</v>
      </c>
      <c r="H199" s="364">
        <f t="shared" si="201"/>
        <v>0</v>
      </c>
      <c r="I199" s="364">
        <f t="shared" si="202"/>
        <v>0</v>
      </c>
      <c r="J199" s="364">
        <f t="shared" si="203"/>
        <v>0</v>
      </c>
      <c r="K199" s="364">
        <f t="shared" si="204"/>
        <v>0</v>
      </c>
      <c r="L199" s="364">
        <f t="shared" si="205"/>
        <v>0</v>
      </c>
      <c r="M199" s="364">
        <f t="shared" si="206"/>
        <v>0</v>
      </c>
      <c r="N199" s="364">
        <f t="shared" si="207"/>
        <v>0</v>
      </c>
      <c r="O199" s="364">
        <f t="shared" si="208"/>
        <v>0</v>
      </c>
      <c r="P199" s="364">
        <f t="shared" si="209"/>
        <v>0</v>
      </c>
      <c r="Q199" s="364">
        <f t="shared" si="210"/>
        <v>0</v>
      </c>
      <c r="R199" s="364">
        <f t="shared" si="211"/>
        <v>0</v>
      </c>
      <c r="S199" s="364">
        <f t="shared" si="212"/>
        <v>0</v>
      </c>
      <c r="T199" s="364">
        <f t="shared" si="213"/>
        <v>0</v>
      </c>
      <c r="U199" s="364">
        <f t="shared" si="214"/>
        <v>0</v>
      </c>
      <c r="V199" s="364">
        <f t="shared" si="215"/>
        <v>0</v>
      </c>
      <c r="W199" s="364">
        <f t="shared" si="216"/>
        <v>0</v>
      </c>
      <c r="X199" s="364">
        <f t="shared" si="217"/>
        <v>0</v>
      </c>
      <c r="Y199" s="364">
        <f t="shared" si="218"/>
        <v>0</v>
      </c>
      <c r="Z199" s="364">
        <f t="shared" si="219"/>
        <v>0</v>
      </c>
      <c r="AA199" s="364">
        <f t="shared" si="220"/>
        <v>0</v>
      </c>
      <c r="AB199" s="364">
        <f t="shared" si="221"/>
        <v>0</v>
      </c>
      <c r="AC199" s="364">
        <f t="shared" si="222"/>
        <v>0</v>
      </c>
      <c r="AD199" s="364">
        <f t="shared" si="223"/>
        <v>0</v>
      </c>
      <c r="AE199" s="364">
        <f t="shared" si="224"/>
        <v>0</v>
      </c>
      <c r="AF199" s="364">
        <f t="shared" si="225"/>
        <v>0</v>
      </c>
      <c r="AG199" s="364"/>
      <c r="AH199" s="364"/>
      <c r="AI199" s="364"/>
      <c r="AJ199" s="364"/>
      <c r="AK199" s="364"/>
      <c r="AL199" s="364"/>
      <c r="AM199" s="364"/>
      <c r="AN199" s="364"/>
      <c r="AO199" s="364"/>
      <c r="AP199" s="364"/>
      <c r="AQ199" s="364"/>
      <c r="AR199" s="364"/>
      <c r="AS199" s="364"/>
      <c r="AT199" s="364"/>
      <c r="AU199" s="364"/>
      <c r="AV199" s="364"/>
      <c r="AW199" s="364"/>
      <c r="AX199" s="364"/>
      <c r="AY199" s="364"/>
      <c r="AZ199" s="364"/>
      <c r="BA199" s="364"/>
      <c r="BB199" s="364"/>
      <c r="BC199" s="364"/>
      <c r="BD199" s="364"/>
      <c r="BE199" s="364"/>
      <c r="BF199" s="364"/>
      <c r="BG199" s="364"/>
      <c r="BH199" s="364"/>
      <c r="BI199" s="364"/>
      <c r="BJ199" s="364"/>
      <c r="BK199" s="364"/>
      <c r="BL199" s="364"/>
      <c r="BM199" s="364"/>
      <c r="BN199" s="364"/>
      <c r="BO199" s="364"/>
      <c r="BP199" s="364"/>
      <c r="BQ199" s="364"/>
      <c r="BR199" s="364"/>
      <c r="BS199" s="364"/>
      <c r="BT199" s="364"/>
      <c r="BU199" s="364"/>
      <c r="BV199" s="364"/>
      <c r="BW199" s="364"/>
      <c r="BX199" s="364"/>
      <c r="BY199" s="364"/>
      <c r="BZ199" s="364"/>
      <c r="CA199" s="364"/>
      <c r="CB199" s="364"/>
      <c r="CC199" s="364"/>
      <c r="CD199" s="364"/>
      <c r="CE199" s="364"/>
      <c r="CF199" s="364"/>
      <c r="CG199" s="364"/>
      <c r="CH199" s="364"/>
      <c r="CI199" s="364"/>
      <c r="CJ199" s="364"/>
      <c r="CK199" s="364"/>
      <c r="CL199" s="364"/>
      <c r="CM199" s="364"/>
      <c r="CN199" s="364"/>
      <c r="CO199" s="364"/>
      <c r="CP199" s="364"/>
      <c r="CQ199" s="364"/>
      <c r="CR199" s="364"/>
      <c r="CS199" s="364"/>
      <c r="CT199" s="364"/>
      <c r="CU199" s="364"/>
      <c r="CV199" s="364"/>
      <c r="CW199" s="364"/>
      <c r="CX199" s="364"/>
      <c r="CY199" s="364"/>
      <c r="CZ199" s="364"/>
      <c r="DA199" s="364"/>
      <c r="DB199" s="364"/>
      <c r="DC199" s="364"/>
      <c r="DD199" s="364"/>
      <c r="DE199" s="364"/>
      <c r="DF199" s="364"/>
      <c r="DG199" s="364"/>
      <c r="DH199" s="364"/>
      <c r="DI199" s="364"/>
      <c r="DJ199" s="364"/>
      <c r="DK199" s="364"/>
      <c r="DL199" s="364"/>
      <c r="DM199" s="364"/>
      <c r="DN199" s="364"/>
      <c r="DO199" s="364"/>
      <c r="DP199" s="364"/>
      <c r="DQ199" s="364"/>
      <c r="DR199" s="364"/>
      <c r="DS199" s="364"/>
      <c r="DT199" s="364"/>
      <c r="DU199" s="364"/>
      <c r="DV199" s="364"/>
      <c r="DW199" s="364"/>
      <c r="DX199" s="364"/>
      <c r="DY199" s="364"/>
      <c r="DZ199" s="364"/>
      <c r="EA199" s="364"/>
      <c r="EB199" s="364"/>
      <c r="EC199" s="364"/>
      <c r="ED199" s="364"/>
      <c r="EE199" s="364"/>
      <c r="EF199" s="364"/>
      <c r="EG199" s="364"/>
      <c r="EH199" s="364"/>
      <c r="EI199" s="364"/>
      <c r="EJ199" s="364"/>
      <c r="EK199" s="364"/>
      <c r="EL199" s="364"/>
      <c r="EM199" s="364"/>
      <c r="EN199" s="364"/>
      <c r="EO199" s="364"/>
      <c r="EP199" s="364"/>
      <c r="EQ199" s="364"/>
      <c r="ER199" s="364"/>
      <c r="ES199" s="364"/>
      <c r="ET199" s="364"/>
      <c r="EU199" s="364"/>
      <c r="EV199" s="364"/>
      <c r="EW199" s="364"/>
      <c r="EX199" s="364"/>
      <c r="EY199" s="364"/>
      <c r="EZ199" s="364"/>
      <c r="FA199" s="364"/>
      <c r="FB199" s="364"/>
      <c r="FC199" s="364"/>
      <c r="FD199" s="364"/>
      <c r="FE199" s="364"/>
      <c r="FF199" s="364"/>
      <c r="FG199" s="364"/>
      <c r="FH199" s="364"/>
      <c r="FI199" s="364"/>
      <c r="FJ199" s="364"/>
      <c r="FK199" s="364"/>
      <c r="FL199" s="364"/>
      <c r="FM199" s="364"/>
      <c r="FN199" s="364"/>
      <c r="FO199" s="364"/>
      <c r="FP199" s="364"/>
      <c r="FQ199" s="364"/>
      <c r="FR199" s="364"/>
      <c r="FS199" s="364"/>
      <c r="FT199" s="364"/>
      <c r="FU199" s="364"/>
      <c r="FV199" s="364"/>
      <c r="FW199" s="364"/>
      <c r="FX199" s="364"/>
      <c r="FY199" s="364"/>
      <c r="FZ199" s="364"/>
      <c r="GA199" s="364"/>
      <c r="GB199" s="364"/>
      <c r="GC199" s="364"/>
      <c r="GD199" s="364"/>
      <c r="GE199" s="364"/>
      <c r="GF199" s="364"/>
      <c r="GG199" s="364"/>
      <c r="GH199" s="364"/>
      <c r="GI199" s="364"/>
      <c r="GJ199" s="364"/>
      <c r="GK199" s="364"/>
      <c r="GL199" s="364"/>
      <c r="GM199" s="364"/>
      <c r="GN199" s="364"/>
      <c r="GO199" s="364"/>
      <c r="GP199" s="364"/>
      <c r="GQ199" s="364"/>
      <c r="GR199" s="364"/>
      <c r="GS199" s="364"/>
      <c r="GT199" s="364"/>
      <c r="GU199" s="364"/>
      <c r="GV199" s="364"/>
      <c r="GW199" s="364"/>
      <c r="GX199" s="364"/>
      <c r="GY199" s="364"/>
      <c r="GZ199" s="364"/>
      <c r="HA199" s="364"/>
      <c r="HB199" s="364"/>
      <c r="HC199" s="364"/>
      <c r="HD199" s="364"/>
      <c r="HE199" s="364"/>
      <c r="HF199" s="364"/>
      <c r="HG199" s="364"/>
      <c r="HH199" s="364"/>
      <c r="HI199" s="364"/>
      <c r="HJ199" s="364"/>
      <c r="HK199" s="364"/>
      <c r="HL199" s="364"/>
      <c r="HM199" s="364"/>
      <c r="HN199" s="364"/>
      <c r="HO199" s="364"/>
      <c r="HP199" s="364"/>
      <c r="HQ199" s="364"/>
      <c r="HR199" s="364"/>
      <c r="HS199" s="364"/>
      <c r="HT199" s="364"/>
      <c r="HU199" s="364"/>
      <c r="HV199" s="364"/>
      <c r="HW199" s="364"/>
      <c r="HX199" s="364"/>
      <c r="HY199" s="364"/>
      <c r="HZ199" s="364"/>
      <c r="IA199" s="364"/>
      <c r="IB199" s="364"/>
      <c r="IC199" s="364"/>
      <c r="ID199" s="364"/>
      <c r="IE199" s="364"/>
      <c r="IF199" s="364"/>
      <c r="IG199" s="364"/>
      <c r="IH199" s="364"/>
      <c r="II199" s="364"/>
      <c r="IJ199" s="364"/>
      <c r="IK199" s="364"/>
      <c r="IL199" s="364"/>
      <c r="IM199" s="364"/>
      <c r="IN199" s="364"/>
      <c r="IO199" s="364"/>
      <c r="IP199" s="364"/>
      <c r="IQ199" s="364"/>
      <c r="IR199" s="364"/>
      <c r="IS199" s="364"/>
      <c r="IT199" s="364"/>
      <c r="IU199" s="364"/>
      <c r="IV199" s="364"/>
      <c r="IW199" s="364"/>
      <c r="IX199" s="364"/>
      <c r="IY199" s="364"/>
      <c r="IZ199" s="364"/>
      <c r="JA199" s="364"/>
      <c r="JB199" s="364"/>
      <c r="JC199" s="364"/>
      <c r="JD199" s="364"/>
      <c r="JE199" s="364"/>
      <c r="JF199" s="364"/>
      <c r="JG199" s="364"/>
      <c r="JH199" s="364"/>
      <c r="JI199" s="364"/>
      <c r="JJ199" s="364"/>
      <c r="JK199" s="364"/>
      <c r="JL199" s="364"/>
      <c r="JM199" s="364"/>
      <c r="JN199" s="364"/>
      <c r="JO199" s="364"/>
      <c r="JP199" s="364"/>
      <c r="JQ199" s="364"/>
      <c r="JR199" s="364"/>
      <c r="JS199" s="364"/>
      <c r="JT199" s="364"/>
      <c r="JU199" s="364"/>
      <c r="JV199" s="364"/>
      <c r="JW199" s="364"/>
      <c r="JX199" s="364"/>
      <c r="JY199" s="364"/>
      <c r="JZ199" s="364"/>
      <c r="KA199" s="364"/>
      <c r="KB199" s="364"/>
      <c r="KC199" s="364"/>
      <c r="KD199" s="364"/>
      <c r="KE199" s="364"/>
      <c r="KF199" s="364"/>
      <c r="KG199" s="364"/>
      <c r="KH199" s="364"/>
      <c r="KI199" s="364"/>
      <c r="KJ199" s="364"/>
      <c r="KK199" s="364"/>
      <c r="KL199" s="364"/>
      <c r="KM199" s="364"/>
      <c r="KN199" s="364"/>
      <c r="KO199" s="364"/>
      <c r="KP199" s="364"/>
      <c r="KQ199" s="364"/>
      <c r="KR199" s="364"/>
      <c r="KS199" s="364"/>
      <c r="KT199" s="364"/>
      <c r="KU199" s="364"/>
      <c r="KV199" s="364"/>
      <c r="KW199" s="364"/>
      <c r="KX199" s="364"/>
      <c r="KY199" s="364"/>
      <c r="KZ199" s="364"/>
      <c r="LA199" s="364"/>
      <c r="LB199" s="364"/>
      <c r="LC199" s="364"/>
      <c r="LD199" s="364"/>
      <c r="LE199" s="364"/>
      <c r="LF199" s="364"/>
      <c r="LG199" s="364"/>
      <c r="LH199" s="364"/>
      <c r="LI199" s="364"/>
      <c r="LJ199" s="364"/>
      <c r="LK199" s="364"/>
      <c r="LL199" s="364"/>
      <c r="LM199" s="364"/>
      <c r="LN199" s="364"/>
      <c r="LO199" s="364"/>
      <c r="LP199" s="364"/>
      <c r="LQ199" s="364"/>
      <c r="LR199" s="364"/>
      <c r="LS199" s="364"/>
      <c r="LT199" s="364"/>
      <c r="LU199" s="364"/>
      <c r="LV199" s="364"/>
      <c r="LW199" s="364"/>
      <c r="LX199" s="364"/>
      <c r="LY199" s="364"/>
      <c r="LZ199" s="364"/>
      <c r="MA199" s="364"/>
      <c r="MB199" s="364"/>
      <c r="MC199" s="364"/>
      <c r="MD199" s="364"/>
      <c r="ME199" s="364"/>
      <c r="MF199" s="364"/>
      <c r="MG199" s="364"/>
      <c r="MH199" s="364"/>
      <c r="MI199" s="364"/>
      <c r="MJ199" s="364"/>
      <c r="MK199" s="364"/>
      <c r="ML199" s="364"/>
      <c r="MM199" s="364"/>
      <c r="MN199" s="364"/>
      <c r="MO199" s="364"/>
      <c r="MP199" s="364"/>
      <c r="MQ199" s="364"/>
      <c r="MR199" s="364"/>
      <c r="MS199" s="364"/>
      <c r="MT199" s="364"/>
      <c r="MU199" s="364"/>
      <c r="MV199" s="364"/>
      <c r="MW199" s="364"/>
      <c r="MX199" s="364"/>
      <c r="MY199" s="364"/>
      <c r="MZ199" s="364"/>
      <c r="NA199" s="364"/>
      <c r="NB199" s="364"/>
      <c r="NC199" s="364"/>
      <c r="ND199" s="364"/>
      <c r="NE199" s="364"/>
      <c r="NF199" s="364"/>
      <c r="NG199" s="364"/>
      <c r="NH199" s="364"/>
      <c r="NI199" s="364"/>
      <c r="NJ199" s="364"/>
      <c r="NK199" s="364"/>
      <c r="NL199" s="364"/>
      <c r="NM199" s="364"/>
      <c r="NN199" s="364"/>
      <c r="NO199" s="364"/>
      <c r="NP199" s="364"/>
      <c r="NQ199" s="364"/>
      <c r="NR199" s="364"/>
      <c r="NS199" s="364"/>
      <c r="NT199" s="364"/>
      <c r="NU199" s="364"/>
      <c r="NV199" s="364"/>
      <c r="NW199" s="364"/>
      <c r="NX199" s="364"/>
      <c r="NY199" s="364"/>
      <c r="NZ199" s="364"/>
      <c r="OA199" s="364"/>
      <c r="OB199" s="364"/>
      <c r="OC199" s="364"/>
      <c r="OD199" s="364"/>
      <c r="OE199" s="364"/>
      <c r="OF199" s="364"/>
      <c r="OG199" s="364"/>
      <c r="OH199" s="364"/>
      <c r="OI199" s="364"/>
      <c r="OJ199" s="364"/>
      <c r="OK199" s="364"/>
      <c r="OL199" s="364"/>
      <c r="OM199" s="364"/>
      <c r="ON199" s="364"/>
      <c r="OO199" s="364"/>
      <c r="OP199" s="364"/>
      <c r="OQ199" s="364"/>
      <c r="OR199" s="364"/>
      <c r="OS199" s="364"/>
      <c r="OT199" s="364"/>
      <c r="OU199" s="364"/>
      <c r="OV199" s="364"/>
      <c r="OW199" s="364"/>
      <c r="OX199" s="364"/>
      <c r="OY199" s="364"/>
      <c r="OZ199" s="364"/>
      <c r="PA199" s="364"/>
      <c r="PB199" s="364"/>
      <c r="PC199" s="364"/>
      <c r="PD199" s="364"/>
      <c r="PE199" s="364"/>
      <c r="PF199" s="364"/>
      <c r="PG199" s="364"/>
      <c r="PH199" s="364"/>
      <c r="PI199" s="364"/>
      <c r="PJ199" s="364"/>
      <c r="PK199" s="364"/>
      <c r="PL199" s="364"/>
      <c r="PM199" s="364"/>
    </row>
    <row r="200" spans="1:429" ht="15">
      <c r="A200" s="363" t="s">
        <v>767</v>
      </c>
      <c r="B200" s="364">
        <f t="shared" si="195"/>
        <v>0</v>
      </c>
      <c r="C200" s="364">
        <f t="shared" si="196"/>
        <v>0</v>
      </c>
      <c r="D200" s="364">
        <f t="shared" si="197"/>
        <v>0</v>
      </c>
      <c r="E200" s="364">
        <f t="shared" si="198"/>
        <v>0</v>
      </c>
      <c r="F200" s="364">
        <f t="shared" si="199"/>
        <v>0</v>
      </c>
      <c r="G200" s="364">
        <f t="shared" si="200"/>
        <v>0</v>
      </c>
      <c r="H200" s="364">
        <f t="shared" si="201"/>
        <v>0</v>
      </c>
      <c r="I200" s="364">
        <f t="shared" si="202"/>
        <v>0</v>
      </c>
      <c r="J200" s="364">
        <f t="shared" si="203"/>
        <v>0</v>
      </c>
      <c r="K200" s="364">
        <f t="shared" si="204"/>
        <v>0</v>
      </c>
      <c r="L200" s="364">
        <f t="shared" si="205"/>
        <v>0</v>
      </c>
      <c r="M200" s="364">
        <f t="shared" si="206"/>
        <v>0</v>
      </c>
      <c r="N200" s="364">
        <f t="shared" si="207"/>
        <v>0</v>
      </c>
      <c r="O200" s="364">
        <f t="shared" si="208"/>
        <v>0</v>
      </c>
      <c r="P200" s="364">
        <f t="shared" si="209"/>
        <v>0</v>
      </c>
      <c r="Q200" s="364">
        <f t="shared" si="210"/>
        <v>0</v>
      </c>
      <c r="R200" s="364">
        <f t="shared" si="211"/>
        <v>0</v>
      </c>
      <c r="S200" s="364">
        <f t="shared" si="212"/>
        <v>0</v>
      </c>
      <c r="T200" s="364">
        <f t="shared" si="213"/>
        <v>0</v>
      </c>
      <c r="U200" s="364">
        <f t="shared" si="214"/>
        <v>0</v>
      </c>
      <c r="V200" s="364">
        <f t="shared" si="215"/>
        <v>0</v>
      </c>
      <c r="W200" s="364">
        <f t="shared" si="216"/>
        <v>0</v>
      </c>
      <c r="X200" s="364">
        <f t="shared" si="217"/>
        <v>0</v>
      </c>
      <c r="Y200" s="364">
        <f t="shared" si="218"/>
        <v>0</v>
      </c>
      <c r="Z200" s="364">
        <f t="shared" si="219"/>
        <v>0</v>
      </c>
      <c r="AA200" s="364">
        <f t="shared" si="220"/>
        <v>0</v>
      </c>
      <c r="AB200" s="364">
        <f t="shared" si="221"/>
        <v>0</v>
      </c>
      <c r="AC200" s="364">
        <f t="shared" si="222"/>
        <v>0</v>
      </c>
      <c r="AD200" s="364">
        <f t="shared" si="223"/>
        <v>0</v>
      </c>
      <c r="AE200" s="364">
        <f t="shared" si="224"/>
        <v>0</v>
      </c>
      <c r="AF200" s="364">
        <f t="shared" si="225"/>
        <v>0</v>
      </c>
      <c r="AG200" s="364"/>
      <c r="AH200" s="364"/>
      <c r="AI200" s="364"/>
      <c r="AJ200" s="364"/>
      <c r="AK200" s="364"/>
      <c r="AL200" s="364"/>
      <c r="AM200" s="364"/>
      <c r="AN200" s="364"/>
      <c r="AO200" s="364"/>
      <c r="AP200" s="364"/>
      <c r="AQ200" s="364"/>
      <c r="AR200" s="364"/>
      <c r="AS200" s="364"/>
      <c r="AT200" s="364"/>
      <c r="AU200" s="364"/>
      <c r="AV200" s="364"/>
      <c r="AW200" s="364"/>
      <c r="AX200" s="364"/>
      <c r="AY200" s="364"/>
      <c r="AZ200" s="364"/>
      <c r="BA200" s="364"/>
      <c r="BB200" s="364"/>
      <c r="BC200" s="364"/>
      <c r="BD200" s="364"/>
      <c r="BE200" s="364"/>
      <c r="BF200" s="364"/>
      <c r="BG200" s="364"/>
      <c r="BH200" s="364"/>
      <c r="BI200" s="364"/>
      <c r="BJ200" s="364"/>
      <c r="BK200" s="364"/>
      <c r="BL200" s="364"/>
      <c r="BM200" s="364"/>
      <c r="BN200" s="364"/>
      <c r="BO200" s="364"/>
      <c r="BP200" s="364"/>
      <c r="BQ200" s="364"/>
      <c r="BR200" s="364"/>
      <c r="BS200" s="364"/>
      <c r="BT200" s="364"/>
      <c r="BU200" s="364"/>
      <c r="BV200" s="364"/>
      <c r="BW200" s="364"/>
      <c r="BX200" s="364"/>
      <c r="BY200" s="364"/>
      <c r="BZ200" s="364"/>
      <c r="CA200" s="364"/>
      <c r="CB200" s="364"/>
      <c r="CC200" s="364"/>
      <c r="CD200" s="364"/>
      <c r="CE200" s="364"/>
      <c r="CF200" s="364"/>
      <c r="CG200" s="364"/>
      <c r="CH200" s="364"/>
      <c r="CI200" s="364"/>
      <c r="CJ200" s="364"/>
      <c r="CK200" s="364"/>
      <c r="CL200" s="364"/>
      <c r="CM200" s="364"/>
      <c r="CN200" s="364"/>
      <c r="CO200" s="364"/>
      <c r="CP200" s="364"/>
      <c r="CQ200" s="364"/>
      <c r="CR200" s="364"/>
      <c r="CS200" s="364"/>
      <c r="CT200" s="364"/>
      <c r="CU200" s="364"/>
      <c r="CV200" s="364"/>
      <c r="CW200" s="364"/>
      <c r="CX200" s="364"/>
      <c r="CY200" s="364"/>
      <c r="CZ200" s="364"/>
      <c r="DA200" s="364"/>
      <c r="DB200" s="364"/>
      <c r="DC200" s="364"/>
      <c r="DD200" s="364"/>
      <c r="DE200" s="364"/>
      <c r="DF200" s="364"/>
      <c r="DG200" s="364"/>
      <c r="DH200" s="364"/>
      <c r="DI200" s="364"/>
      <c r="DJ200" s="364"/>
      <c r="DK200" s="364"/>
      <c r="DL200" s="364"/>
      <c r="DM200" s="364"/>
      <c r="DN200" s="364"/>
      <c r="DO200" s="364"/>
      <c r="DP200" s="364"/>
      <c r="DQ200" s="364"/>
      <c r="DR200" s="364"/>
      <c r="DS200" s="364"/>
      <c r="DT200" s="364"/>
      <c r="DU200" s="364"/>
      <c r="DV200" s="364"/>
      <c r="DW200" s="364"/>
      <c r="DX200" s="364"/>
      <c r="DY200" s="364"/>
      <c r="DZ200" s="364"/>
      <c r="EA200" s="364"/>
      <c r="EB200" s="364"/>
      <c r="EC200" s="364"/>
      <c r="ED200" s="364"/>
      <c r="EE200" s="364"/>
      <c r="EF200" s="364"/>
      <c r="EG200" s="364"/>
      <c r="EH200" s="364"/>
      <c r="EI200" s="364"/>
      <c r="EJ200" s="364"/>
      <c r="EK200" s="364"/>
      <c r="EL200" s="364"/>
      <c r="EM200" s="364"/>
      <c r="EN200" s="364"/>
      <c r="EO200" s="364"/>
      <c r="EP200" s="364"/>
      <c r="EQ200" s="364"/>
      <c r="ER200" s="364"/>
      <c r="ES200" s="364"/>
      <c r="ET200" s="364"/>
      <c r="EU200" s="364"/>
      <c r="EV200" s="364"/>
      <c r="EW200" s="364"/>
      <c r="EX200" s="364"/>
      <c r="EY200" s="364"/>
      <c r="EZ200" s="364"/>
      <c r="FA200" s="364"/>
      <c r="FB200" s="364"/>
      <c r="FC200" s="364"/>
      <c r="FD200" s="364"/>
      <c r="FE200" s="364"/>
      <c r="FF200" s="364"/>
      <c r="FG200" s="364"/>
      <c r="FH200" s="364"/>
      <c r="FI200" s="364"/>
      <c r="FJ200" s="364"/>
      <c r="FK200" s="364"/>
      <c r="FL200" s="364"/>
      <c r="FM200" s="364"/>
      <c r="FN200" s="364"/>
      <c r="FO200" s="364"/>
      <c r="FP200" s="364"/>
      <c r="FQ200" s="364"/>
      <c r="FR200" s="364"/>
      <c r="FS200" s="364"/>
      <c r="FT200" s="364"/>
      <c r="FU200" s="364"/>
      <c r="FV200" s="364"/>
      <c r="FW200" s="364"/>
      <c r="FX200" s="364"/>
      <c r="FY200" s="364"/>
      <c r="FZ200" s="364"/>
      <c r="GA200" s="364"/>
      <c r="GB200" s="364"/>
      <c r="GC200" s="364"/>
      <c r="GD200" s="364"/>
      <c r="GE200" s="364"/>
      <c r="GF200" s="364"/>
      <c r="GG200" s="364"/>
      <c r="GH200" s="364"/>
      <c r="GI200" s="364"/>
      <c r="GJ200" s="364"/>
      <c r="GK200" s="364"/>
      <c r="GL200" s="364"/>
      <c r="GM200" s="364"/>
      <c r="GN200" s="364"/>
      <c r="GO200" s="364"/>
      <c r="GP200" s="364"/>
      <c r="GQ200" s="364"/>
      <c r="GR200" s="364"/>
      <c r="GS200" s="364"/>
      <c r="GT200" s="364"/>
      <c r="GU200" s="364"/>
      <c r="GV200" s="364"/>
      <c r="GW200" s="364"/>
      <c r="GX200" s="364"/>
      <c r="GY200" s="364"/>
      <c r="GZ200" s="364"/>
      <c r="HA200" s="364"/>
      <c r="HB200" s="364"/>
      <c r="HC200" s="364"/>
      <c r="HD200" s="364"/>
      <c r="HE200" s="364"/>
      <c r="HF200" s="364"/>
      <c r="HG200" s="364"/>
      <c r="HH200" s="364"/>
      <c r="HI200" s="364"/>
      <c r="HJ200" s="364"/>
      <c r="HK200" s="364"/>
      <c r="HL200" s="364"/>
      <c r="HM200" s="364"/>
      <c r="HN200" s="364"/>
      <c r="HO200" s="364"/>
      <c r="HP200" s="364"/>
      <c r="HQ200" s="364"/>
      <c r="HR200" s="364"/>
      <c r="HS200" s="364"/>
      <c r="HT200" s="364"/>
      <c r="HU200" s="364"/>
      <c r="HV200" s="364"/>
      <c r="HW200" s="364"/>
      <c r="HX200" s="364"/>
      <c r="HY200" s="364"/>
      <c r="HZ200" s="364"/>
      <c r="IA200" s="364"/>
      <c r="IB200" s="364"/>
      <c r="IC200" s="364"/>
      <c r="ID200" s="364"/>
      <c r="IE200" s="364"/>
      <c r="IF200" s="364"/>
      <c r="IG200" s="364"/>
      <c r="IH200" s="364"/>
      <c r="II200" s="364"/>
      <c r="IJ200" s="364"/>
      <c r="IK200" s="364"/>
      <c r="IL200" s="364"/>
      <c r="IM200" s="364"/>
      <c r="IN200" s="364"/>
      <c r="IO200" s="364"/>
      <c r="IP200" s="364"/>
      <c r="IQ200" s="364"/>
      <c r="IR200" s="364"/>
      <c r="IS200" s="364"/>
      <c r="IT200" s="364"/>
      <c r="IU200" s="364"/>
      <c r="IV200" s="364"/>
      <c r="IW200" s="364"/>
      <c r="IX200" s="364"/>
      <c r="IY200" s="364"/>
      <c r="IZ200" s="364"/>
      <c r="JA200" s="364"/>
      <c r="JB200" s="364"/>
      <c r="JC200" s="364"/>
      <c r="JD200" s="364"/>
      <c r="JE200" s="364"/>
      <c r="JF200" s="364"/>
      <c r="JG200" s="364"/>
      <c r="JH200" s="364"/>
      <c r="JI200" s="364"/>
      <c r="JJ200" s="364"/>
      <c r="JK200" s="364"/>
      <c r="JL200" s="364"/>
      <c r="JM200" s="364"/>
      <c r="JN200" s="364"/>
      <c r="JO200" s="364"/>
      <c r="JP200" s="364"/>
      <c r="JQ200" s="364"/>
      <c r="JR200" s="364"/>
      <c r="JS200" s="364"/>
      <c r="JT200" s="364"/>
      <c r="JU200" s="364"/>
      <c r="JV200" s="364"/>
      <c r="JW200" s="364"/>
      <c r="JX200" s="364"/>
      <c r="JY200" s="364"/>
      <c r="JZ200" s="364"/>
      <c r="KA200" s="364"/>
      <c r="KB200" s="364"/>
      <c r="KC200" s="364"/>
      <c r="KD200" s="364"/>
      <c r="KE200" s="364"/>
      <c r="KF200" s="364"/>
      <c r="KG200" s="364"/>
      <c r="KH200" s="364"/>
      <c r="KI200" s="364"/>
      <c r="KJ200" s="364"/>
      <c r="KK200" s="364"/>
      <c r="KL200" s="364"/>
      <c r="KM200" s="364"/>
      <c r="KN200" s="364"/>
      <c r="KO200" s="364"/>
      <c r="KP200" s="364"/>
      <c r="KQ200" s="364"/>
      <c r="KR200" s="364"/>
      <c r="KS200" s="364"/>
      <c r="KT200" s="364"/>
      <c r="KU200" s="364"/>
      <c r="KV200" s="364"/>
      <c r="KW200" s="364"/>
      <c r="KX200" s="364"/>
      <c r="KY200" s="364"/>
      <c r="KZ200" s="364"/>
      <c r="LA200" s="364"/>
      <c r="LB200" s="364"/>
      <c r="LC200" s="364"/>
      <c r="LD200" s="364"/>
      <c r="LE200" s="364"/>
      <c r="LF200" s="364"/>
      <c r="LG200" s="364"/>
      <c r="LH200" s="364"/>
      <c r="LI200" s="364"/>
      <c r="LJ200" s="364"/>
      <c r="LK200" s="364"/>
      <c r="LL200" s="364"/>
      <c r="LM200" s="364"/>
      <c r="LN200" s="364"/>
      <c r="LO200" s="364"/>
      <c r="LP200" s="364"/>
      <c r="LQ200" s="364"/>
      <c r="LR200" s="364"/>
      <c r="LS200" s="364"/>
      <c r="LT200" s="364"/>
      <c r="LU200" s="364"/>
      <c r="LV200" s="364"/>
      <c r="LW200" s="364"/>
      <c r="LX200" s="364"/>
      <c r="LY200" s="364"/>
      <c r="LZ200" s="364"/>
      <c r="MA200" s="364"/>
      <c r="MB200" s="364"/>
      <c r="MC200" s="364"/>
      <c r="MD200" s="364"/>
      <c r="ME200" s="364"/>
      <c r="MF200" s="364"/>
      <c r="MG200" s="364"/>
      <c r="MH200" s="364"/>
      <c r="MI200" s="364"/>
      <c r="MJ200" s="364"/>
      <c r="MK200" s="364"/>
      <c r="ML200" s="364"/>
      <c r="MM200" s="364"/>
      <c r="MN200" s="364"/>
      <c r="MO200" s="364"/>
      <c r="MP200" s="364"/>
      <c r="MQ200" s="364"/>
      <c r="MR200" s="364"/>
      <c r="MS200" s="364"/>
      <c r="MT200" s="364"/>
      <c r="MU200" s="364"/>
      <c r="MV200" s="364"/>
      <c r="MW200" s="364"/>
      <c r="MX200" s="364"/>
      <c r="MY200" s="364"/>
      <c r="MZ200" s="364"/>
      <c r="NA200" s="364"/>
      <c r="NB200" s="364"/>
      <c r="NC200" s="364"/>
      <c r="ND200" s="364"/>
      <c r="NE200" s="364"/>
      <c r="NF200" s="364"/>
      <c r="NG200" s="364"/>
      <c r="NH200" s="364"/>
      <c r="NI200" s="364"/>
      <c r="NJ200" s="364"/>
      <c r="NK200" s="364"/>
      <c r="NL200" s="364"/>
      <c r="NM200" s="364"/>
      <c r="NN200" s="364"/>
      <c r="NO200" s="364"/>
      <c r="NP200" s="364"/>
      <c r="NQ200" s="364"/>
      <c r="NR200" s="364"/>
      <c r="NS200" s="364"/>
      <c r="NT200" s="364"/>
      <c r="NU200" s="364"/>
      <c r="NV200" s="364"/>
      <c r="NW200" s="364"/>
      <c r="NX200" s="364"/>
      <c r="NY200" s="364"/>
      <c r="NZ200" s="364"/>
      <c r="OA200" s="364"/>
      <c r="OB200" s="364"/>
      <c r="OC200" s="364"/>
      <c r="OD200" s="364"/>
      <c r="OE200" s="364"/>
      <c r="OF200" s="364"/>
      <c r="OG200" s="364"/>
      <c r="OH200" s="364"/>
      <c r="OI200" s="364"/>
      <c r="OJ200" s="364"/>
      <c r="OK200" s="364"/>
      <c r="OL200" s="364"/>
      <c r="OM200" s="364"/>
      <c r="ON200" s="364"/>
      <c r="OO200" s="364"/>
      <c r="OP200" s="364"/>
      <c r="OQ200" s="364"/>
      <c r="OR200" s="364"/>
      <c r="OS200" s="364"/>
      <c r="OT200" s="364"/>
      <c r="OU200" s="364"/>
      <c r="OV200" s="364"/>
      <c r="OW200" s="364"/>
      <c r="OX200" s="364"/>
      <c r="OY200" s="364"/>
      <c r="OZ200" s="364"/>
      <c r="PA200" s="364"/>
      <c r="PB200" s="364"/>
      <c r="PC200" s="364"/>
      <c r="PD200" s="364"/>
      <c r="PE200" s="364"/>
      <c r="PF200" s="364"/>
      <c r="PG200" s="364"/>
      <c r="PH200" s="364"/>
      <c r="PI200" s="364"/>
      <c r="PJ200" s="364"/>
      <c r="PK200" s="364"/>
      <c r="PL200" s="364"/>
      <c r="PM200" s="364"/>
    </row>
    <row r="201" spans="1:429" ht="15">
      <c r="A201" s="365" t="s">
        <v>768</v>
      </c>
      <c r="B201" s="364">
        <f t="shared" si="195"/>
        <v>0</v>
      </c>
      <c r="C201" s="364">
        <f t="shared" si="196"/>
        <v>0</v>
      </c>
      <c r="D201" s="364">
        <f t="shared" si="197"/>
        <v>0</v>
      </c>
      <c r="E201" s="364">
        <f t="shared" si="198"/>
        <v>0</v>
      </c>
      <c r="F201" s="364">
        <f t="shared" si="199"/>
        <v>0</v>
      </c>
      <c r="G201" s="364">
        <f t="shared" si="200"/>
        <v>0</v>
      </c>
      <c r="H201" s="364">
        <f t="shared" si="201"/>
        <v>0</v>
      </c>
      <c r="I201" s="364">
        <f t="shared" si="202"/>
        <v>0</v>
      </c>
      <c r="J201" s="364">
        <f t="shared" si="203"/>
        <v>0</v>
      </c>
      <c r="K201" s="364">
        <f t="shared" si="204"/>
        <v>0</v>
      </c>
      <c r="L201" s="364">
        <f t="shared" si="205"/>
        <v>0</v>
      </c>
      <c r="M201" s="364">
        <f t="shared" si="206"/>
        <v>0</v>
      </c>
      <c r="N201" s="364">
        <f t="shared" si="207"/>
        <v>0</v>
      </c>
      <c r="O201" s="364">
        <f t="shared" si="208"/>
        <v>0</v>
      </c>
      <c r="P201" s="364">
        <f t="shared" si="209"/>
        <v>0</v>
      </c>
      <c r="Q201" s="364">
        <f t="shared" si="210"/>
        <v>0</v>
      </c>
      <c r="R201" s="364">
        <f t="shared" si="211"/>
        <v>0</v>
      </c>
      <c r="S201" s="364">
        <f t="shared" si="212"/>
        <v>0</v>
      </c>
      <c r="T201" s="364">
        <f t="shared" si="213"/>
        <v>0</v>
      </c>
      <c r="U201" s="364">
        <f t="shared" si="214"/>
        <v>0</v>
      </c>
      <c r="V201" s="364">
        <f t="shared" si="215"/>
        <v>0</v>
      </c>
      <c r="W201" s="364">
        <f t="shared" si="216"/>
        <v>0</v>
      </c>
      <c r="X201" s="364">
        <f t="shared" si="217"/>
        <v>0</v>
      </c>
      <c r="Y201" s="364">
        <f t="shared" si="218"/>
        <v>0</v>
      </c>
      <c r="Z201" s="364">
        <f t="shared" si="219"/>
        <v>0</v>
      </c>
      <c r="AA201" s="364">
        <f t="shared" si="220"/>
        <v>0</v>
      </c>
      <c r="AB201" s="364">
        <f t="shared" si="221"/>
        <v>0</v>
      </c>
      <c r="AC201" s="364">
        <f t="shared" si="222"/>
        <v>0</v>
      </c>
      <c r="AD201" s="364">
        <f t="shared" si="223"/>
        <v>0</v>
      </c>
      <c r="AE201" s="364">
        <f t="shared" si="224"/>
        <v>0</v>
      </c>
      <c r="AF201" s="364">
        <f t="shared" si="225"/>
        <v>0</v>
      </c>
      <c r="AG201" s="364"/>
      <c r="AH201" s="364"/>
      <c r="AI201" s="364"/>
      <c r="AJ201" s="364"/>
      <c r="AK201" s="364"/>
      <c r="AL201" s="364"/>
      <c r="AM201" s="364"/>
      <c r="AN201" s="364"/>
      <c r="AO201" s="364"/>
      <c r="AP201" s="364"/>
      <c r="AQ201" s="364"/>
      <c r="AR201" s="364"/>
      <c r="AS201" s="364"/>
      <c r="AT201" s="364"/>
      <c r="AU201" s="364"/>
      <c r="AV201" s="364"/>
      <c r="AW201" s="364"/>
      <c r="AX201" s="364"/>
      <c r="AY201" s="364"/>
      <c r="AZ201" s="364"/>
      <c r="BA201" s="364"/>
      <c r="BB201" s="364"/>
      <c r="BC201" s="364"/>
      <c r="BD201" s="364"/>
      <c r="BE201" s="364"/>
      <c r="BF201" s="364"/>
      <c r="BG201" s="364"/>
      <c r="BH201" s="364"/>
      <c r="BI201" s="364"/>
      <c r="BJ201" s="364"/>
      <c r="BK201" s="364"/>
      <c r="BL201" s="364"/>
      <c r="BM201" s="364"/>
      <c r="BN201" s="364"/>
      <c r="BO201" s="364"/>
      <c r="BP201" s="364"/>
      <c r="BQ201" s="364"/>
      <c r="BR201" s="364"/>
      <c r="BS201" s="364"/>
      <c r="BT201" s="364"/>
      <c r="BU201" s="364"/>
      <c r="BV201" s="364"/>
      <c r="BW201" s="364"/>
      <c r="BX201" s="364"/>
      <c r="BY201" s="364"/>
      <c r="BZ201" s="364"/>
      <c r="CA201" s="364"/>
      <c r="CB201" s="364"/>
      <c r="CC201" s="364"/>
      <c r="CD201" s="364"/>
      <c r="CE201" s="364"/>
      <c r="CF201" s="364"/>
      <c r="CG201" s="364"/>
      <c r="CH201" s="364"/>
      <c r="CI201" s="364"/>
      <c r="CJ201" s="364"/>
      <c r="CK201" s="364"/>
      <c r="CL201" s="364"/>
      <c r="CM201" s="364"/>
      <c r="CN201" s="364"/>
      <c r="CO201" s="364"/>
      <c r="CP201" s="364"/>
      <c r="CQ201" s="364"/>
      <c r="CR201" s="364"/>
      <c r="CS201" s="364"/>
      <c r="CT201" s="364"/>
      <c r="CU201" s="364"/>
      <c r="CV201" s="364"/>
      <c r="CW201" s="364"/>
      <c r="CX201" s="364"/>
      <c r="CY201" s="364"/>
      <c r="CZ201" s="364"/>
      <c r="DA201" s="364"/>
      <c r="DB201" s="364"/>
      <c r="DC201" s="364"/>
      <c r="DD201" s="364"/>
      <c r="DE201" s="364"/>
      <c r="DF201" s="364"/>
      <c r="DG201" s="364"/>
      <c r="DH201" s="364"/>
      <c r="DI201" s="364"/>
      <c r="DJ201" s="364"/>
      <c r="DK201" s="364"/>
      <c r="DL201" s="364"/>
      <c r="DM201" s="364"/>
      <c r="DN201" s="364"/>
      <c r="DO201" s="364"/>
      <c r="DP201" s="364"/>
      <c r="DQ201" s="364"/>
      <c r="DR201" s="364"/>
      <c r="DS201" s="364"/>
      <c r="DT201" s="364"/>
      <c r="DU201" s="364"/>
      <c r="DV201" s="364"/>
      <c r="DW201" s="364"/>
      <c r="DX201" s="364"/>
      <c r="DY201" s="364"/>
      <c r="DZ201" s="364"/>
      <c r="EA201" s="364"/>
      <c r="EB201" s="364"/>
      <c r="EC201" s="364"/>
      <c r="ED201" s="364"/>
      <c r="EE201" s="364"/>
      <c r="EF201" s="364"/>
      <c r="EG201" s="364"/>
      <c r="EH201" s="364"/>
      <c r="EI201" s="364"/>
      <c r="EJ201" s="364"/>
      <c r="EK201" s="364"/>
      <c r="EL201" s="364"/>
      <c r="EM201" s="364"/>
      <c r="EN201" s="364"/>
      <c r="EO201" s="364"/>
      <c r="EP201" s="364"/>
      <c r="EQ201" s="364"/>
      <c r="ER201" s="364"/>
      <c r="ES201" s="364"/>
      <c r="ET201" s="364"/>
      <c r="EU201" s="364"/>
      <c r="EV201" s="364"/>
      <c r="EW201" s="364"/>
      <c r="EX201" s="364"/>
      <c r="EY201" s="364"/>
      <c r="EZ201" s="364"/>
      <c r="FA201" s="364"/>
      <c r="FB201" s="364"/>
      <c r="FC201" s="364"/>
      <c r="FD201" s="364"/>
      <c r="FE201" s="364"/>
      <c r="FF201" s="364"/>
      <c r="FG201" s="364"/>
      <c r="FH201" s="364"/>
      <c r="FI201" s="364"/>
      <c r="FJ201" s="364"/>
      <c r="FK201" s="364"/>
      <c r="FL201" s="364"/>
      <c r="FM201" s="364"/>
      <c r="FN201" s="364"/>
      <c r="FO201" s="364"/>
      <c r="FP201" s="364"/>
      <c r="FQ201" s="364"/>
      <c r="FR201" s="364"/>
      <c r="FS201" s="364"/>
      <c r="FT201" s="364"/>
      <c r="FU201" s="364"/>
      <c r="FV201" s="364"/>
      <c r="FW201" s="364"/>
      <c r="FX201" s="364"/>
      <c r="FY201" s="364"/>
      <c r="FZ201" s="364"/>
      <c r="GA201" s="364"/>
      <c r="GB201" s="364"/>
      <c r="GC201" s="364"/>
      <c r="GD201" s="364"/>
      <c r="GE201" s="364"/>
      <c r="GF201" s="364"/>
      <c r="GG201" s="364"/>
      <c r="GH201" s="364"/>
      <c r="GI201" s="364"/>
      <c r="GJ201" s="364"/>
      <c r="GK201" s="364"/>
      <c r="GL201" s="364"/>
      <c r="GM201" s="364"/>
      <c r="GN201" s="364"/>
      <c r="GO201" s="364"/>
      <c r="GP201" s="364"/>
      <c r="GQ201" s="364"/>
      <c r="GR201" s="364"/>
      <c r="GS201" s="364"/>
      <c r="GT201" s="364"/>
      <c r="GU201" s="364"/>
      <c r="GV201" s="364"/>
      <c r="GW201" s="364"/>
      <c r="GX201" s="364"/>
      <c r="GY201" s="364"/>
      <c r="GZ201" s="364"/>
      <c r="HA201" s="364"/>
      <c r="HB201" s="364"/>
      <c r="HC201" s="364"/>
      <c r="HD201" s="364"/>
      <c r="HE201" s="364"/>
      <c r="HF201" s="364"/>
      <c r="HG201" s="364"/>
      <c r="HH201" s="364"/>
      <c r="HI201" s="364"/>
      <c r="HJ201" s="364"/>
      <c r="HK201" s="364"/>
      <c r="HL201" s="364"/>
      <c r="HM201" s="364"/>
      <c r="HN201" s="364"/>
      <c r="HO201" s="364"/>
      <c r="HP201" s="364"/>
      <c r="HQ201" s="364"/>
      <c r="HR201" s="364"/>
      <c r="HS201" s="364"/>
      <c r="HT201" s="364"/>
      <c r="HU201" s="364"/>
      <c r="HV201" s="364"/>
      <c r="HW201" s="364"/>
      <c r="HX201" s="364"/>
      <c r="HY201" s="364"/>
      <c r="HZ201" s="364"/>
      <c r="IA201" s="364"/>
      <c r="IB201" s="364"/>
      <c r="IC201" s="364"/>
      <c r="ID201" s="364"/>
      <c r="IE201" s="364"/>
      <c r="IF201" s="364"/>
      <c r="IG201" s="364"/>
      <c r="IH201" s="364"/>
      <c r="II201" s="364"/>
      <c r="IJ201" s="364"/>
      <c r="IK201" s="364"/>
      <c r="IL201" s="364"/>
      <c r="IM201" s="364"/>
      <c r="IN201" s="364"/>
      <c r="IO201" s="364"/>
      <c r="IP201" s="364"/>
      <c r="IQ201" s="364"/>
      <c r="IR201" s="364"/>
      <c r="IS201" s="364"/>
      <c r="IT201" s="364"/>
      <c r="IU201" s="364"/>
      <c r="IV201" s="364"/>
      <c r="IW201" s="364"/>
      <c r="IX201" s="364"/>
      <c r="IY201" s="364"/>
      <c r="IZ201" s="364"/>
      <c r="JA201" s="364"/>
      <c r="JB201" s="364"/>
      <c r="JC201" s="364"/>
      <c r="JD201" s="364"/>
      <c r="JE201" s="364"/>
      <c r="JF201" s="364"/>
      <c r="JG201" s="364"/>
      <c r="JH201" s="364"/>
      <c r="JI201" s="364"/>
      <c r="JJ201" s="364"/>
      <c r="JK201" s="364"/>
      <c r="JL201" s="364"/>
      <c r="JM201" s="364"/>
      <c r="JN201" s="364"/>
      <c r="JO201" s="364"/>
      <c r="JP201" s="364"/>
      <c r="JQ201" s="364"/>
      <c r="JR201" s="364"/>
      <c r="JS201" s="364"/>
      <c r="JT201" s="364"/>
      <c r="JU201" s="364"/>
      <c r="JV201" s="364"/>
      <c r="JW201" s="364"/>
      <c r="JX201" s="364"/>
      <c r="JY201" s="364"/>
      <c r="JZ201" s="364"/>
      <c r="KA201" s="364"/>
      <c r="KB201" s="364"/>
      <c r="KC201" s="364"/>
      <c r="KD201" s="364"/>
      <c r="KE201" s="364"/>
      <c r="KF201" s="364"/>
      <c r="KG201" s="364"/>
      <c r="KH201" s="364"/>
      <c r="KI201" s="364"/>
      <c r="KJ201" s="364"/>
      <c r="KK201" s="364"/>
      <c r="KL201" s="364"/>
      <c r="KM201" s="364"/>
      <c r="KN201" s="364"/>
      <c r="KO201" s="364"/>
      <c r="KP201" s="364"/>
      <c r="KQ201" s="364"/>
      <c r="KR201" s="364"/>
      <c r="KS201" s="364"/>
      <c r="KT201" s="364"/>
      <c r="KU201" s="364"/>
      <c r="KV201" s="364"/>
      <c r="KW201" s="364"/>
      <c r="KX201" s="364"/>
      <c r="KY201" s="364"/>
      <c r="KZ201" s="364"/>
      <c r="LA201" s="364"/>
      <c r="LB201" s="364"/>
      <c r="LC201" s="364"/>
      <c r="LD201" s="364"/>
      <c r="LE201" s="364"/>
      <c r="LF201" s="364"/>
      <c r="LG201" s="364"/>
      <c r="LH201" s="364"/>
      <c r="LI201" s="364"/>
      <c r="LJ201" s="364"/>
      <c r="LK201" s="364"/>
      <c r="LL201" s="364"/>
      <c r="LM201" s="364"/>
      <c r="LN201" s="364"/>
      <c r="LO201" s="364"/>
      <c r="LP201" s="364"/>
      <c r="LQ201" s="364"/>
      <c r="LR201" s="364"/>
      <c r="LS201" s="364"/>
      <c r="LT201" s="364"/>
      <c r="LU201" s="364"/>
      <c r="LV201" s="364"/>
      <c r="LW201" s="364"/>
      <c r="LX201" s="364"/>
      <c r="LY201" s="364"/>
      <c r="LZ201" s="364"/>
      <c r="MA201" s="364"/>
      <c r="MB201" s="364"/>
      <c r="MC201" s="364"/>
      <c r="MD201" s="364"/>
      <c r="ME201" s="364"/>
      <c r="MF201" s="364"/>
      <c r="MG201" s="364"/>
      <c r="MH201" s="364"/>
      <c r="MI201" s="364"/>
      <c r="MJ201" s="364"/>
      <c r="MK201" s="364"/>
      <c r="ML201" s="364"/>
      <c r="MM201" s="364"/>
      <c r="MN201" s="364"/>
      <c r="MO201" s="364"/>
      <c r="MP201" s="364"/>
      <c r="MQ201" s="364"/>
      <c r="MR201" s="364"/>
      <c r="MS201" s="364"/>
      <c r="MT201" s="364"/>
      <c r="MU201" s="364"/>
      <c r="MV201" s="364"/>
      <c r="MW201" s="364"/>
      <c r="MX201" s="364"/>
      <c r="MY201" s="364"/>
      <c r="MZ201" s="364"/>
      <c r="NA201" s="364"/>
      <c r="NB201" s="364"/>
      <c r="NC201" s="364"/>
      <c r="ND201" s="364"/>
      <c r="NE201" s="364"/>
      <c r="NF201" s="364"/>
      <c r="NG201" s="364"/>
      <c r="NH201" s="364"/>
      <c r="NI201" s="364"/>
      <c r="NJ201" s="364"/>
      <c r="NK201" s="364"/>
      <c r="NL201" s="364"/>
      <c r="NM201" s="364"/>
      <c r="NN201" s="364"/>
      <c r="NO201" s="364"/>
      <c r="NP201" s="364"/>
      <c r="NQ201" s="364"/>
      <c r="NR201" s="364"/>
      <c r="NS201" s="364"/>
      <c r="NT201" s="364"/>
      <c r="NU201" s="364"/>
      <c r="NV201" s="364"/>
      <c r="NW201" s="364"/>
      <c r="NX201" s="364"/>
      <c r="NY201" s="364"/>
      <c r="NZ201" s="364"/>
      <c r="OA201" s="364"/>
      <c r="OB201" s="364"/>
      <c r="OC201" s="364"/>
      <c r="OD201" s="364"/>
      <c r="OE201" s="364"/>
      <c r="OF201" s="364"/>
      <c r="OG201" s="364"/>
      <c r="OH201" s="364"/>
      <c r="OI201" s="364"/>
      <c r="OJ201" s="364"/>
      <c r="OK201" s="364"/>
      <c r="OL201" s="364"/>
      <c r="OM201" s="364"/>
      <c r="ON201" s="364"/>
      <c r="OO201" s="364"/>
      <c r="OP201" s="364"/>
      <c r="OQ201" s="364"/>
      <c r="OR201" s="364"/>
      <c r="OS201" s="364"/>
      <c r="OT201" s="364"/>
      <c r="OU201" s="364"/>
      <c r="OV201" s="364"/>
      <c r="OW201" s="364"/>
      <c r="OX201" s="364"/>
      <c r="OY201" s="364"/>
      <c r="OZ201" s="364"/>
      <c r="PA201" s="364"/>
      <c r="PB201" s="364"/>
      <c r="PC201" s="364"/>
      <c r="PD201" s="364"/>
      <c r="PE201" s="364"/>
      <c r="PF201" s="364"/>
      <c r="PG201" s="364"/>
      <c r="PH201" s="364"/>
      <c r="PI201" s="364"/>
      <c r="PJ201" s="364"/>
      <c r="PK201" s="364"/>
      <c r="PL201" s="364"/>
      <c r="PM201" s="364"/>
    </row>
    <row r="202" spans="1:429" ht="15">
      <c r="A202" s="365" t="s">
        <v>769</v>
      </c>
      <c r="B202" s="364">
        <f t="shared" si="195"/>
        <v>0</v>
      </c>
      <c r="C202" s="364">
        <f t="shared" si="196"/>
        <v>0</v>
      </c>
      <c r="D202" s="364">
        <f t="shared" si="197"/>
        <v>0</v>
      </c>
      <c r="E202" s="364">
        <f t="shared" si="198"/>
        <v>0</v>
      </c>
      <c r="F202" s="364">
        <f t="shared" si="199"/>
        <v>0</v>
      </c>
      <c r="G202" s="364">
        <f t="shared" si="200"/>
        <v>0</v>
      </c>
      <c r="H202" s="364">
        <f t="shared" si="201"/>
        <v>0</v>
      </c>
      <c r="I202" s="364">
        <f t="shared" si="202"/>
        <v>0</v>
      </c>
      <c r="J202" s="364">
        <f t="shared" si="203"/>
        <v>0</v>
      </c>
      <c r="K202" s="364">
        <f t="shared" si="204"/>
        <v>0</v>
      </c>
      <c r="L202" s="364">
        <f t="shared" si="205"/>
        <v>0</v>
      </c>
      <c r="M202" s="364">
        <f t="shared" si="206"/>
        <v>0</v>
      </c>
      <c r="N202" s="364">
        <f t="shared" si="207"/>
        <v>0</v>
      </c>
      <c r="O202" s="364">
        <f t="shared" si="208"/>
        <v>0</v>
      </c>
      <c r="P202" s="364">
        <f t="shared" si="209"/>
        <v>0</v>
      </c>
      <c r="Q202" s="364">
        <f t="shared" si="210"/>
        <v>0</v>
      </c>
      <c r="R202" s="364">
        <f t="shared" si="211"/>
        <v>0</v>
      </c>
      <c r="S202" s="364">
        <f t="shared" si="212"/>
        <v>0</v>
      </c>
      <c r="T202" s="364">
        <f t="shared" si="213"/>
        <v>0</v>
      </c>
      <c r="U202" s="364">
        <f t="shared" si="214"/>
        <v>0</v>
      </c>
      <c r="V202" s="364">
        <f t="shared" si="215"/>
        <v>0</v>
      </c>
      <c r="W202" s="364">
        <f t="shared" si="216"/>
        <v>0</v>
      </c>
      <c r="X202" s="364">
        <f t="shared" si="217"/>
        <v>0</v>
      </c>
      <c r="Y202" s="364">
        <f t="shared" si="218"/>
        <v>0</v>
      </c>
      <c r="Z202" s="364">
        <f t="shared" si="219"/>
        <v>0</v>
      </c>
      <c r="AA202" s="364">
        <f t="shared" si="220"/>
        <v>0</v>
      </c>
      <c r="AB202" s="364">
        <f t="shared" si="221"/>
        <v>0</v>
      </c>
      <c r="AC202" s="364">
        <f t="shared" si="222"/>
        <v>0</v>
      </c>
      <c r="AD202" s="364">
        <f t="shared" si="223"/>
        <v>0</v>
      </c>
      <c r="AE202" s="364">
        <f t="shared" si="224"/>
        <v>0</v>
      </c>
      <c r="AF202" s="364">
        <f t="shared" si="225"/>
        <v>0</v>
      </c>
      <c r="AG202" s="364"/>
      <c r="AH202" s="364"/>
      <c r="AI202" s="364"/>
      <c r="AJ202" s="364"/>
      <c r="AK202" s="364"/>
      <c r="AL202" s="364"/>
      <c r="AM202" s="364"/>
      <c r="AN202" s="364"/>
      <c r="AO202" s="364"/>
      <c r="AP202" s="364"/>
      <c r="AQ202" s="364"/>
      <c r="AR202" s="364"/>
      <c r="AS202" s="364"/>
      <c r="AT202" s="364"/>
      <c r="AU202" s="364"/>
      <c r="AV202" s="364"/>
      <c r="AW202" s="364"/>
      <c r="AX202" s="364"/>
      <c r="AY202" s="364"/>
      <c r="AZ202" s="364"/>
      <c r="BA202" s="364"/>
      <c r="BB202" s="364"/>
      <c r="BC202" s="364"/>
      <c r="BD202" s="364"/>
      <c r="BE202" s="364"/>
      <c r="BF202" s="364"/>
      <c r="BG202" s="364"/>
      <c r="BH202" s="364"/>
      <c r="BI202" s="364"/>
      <c r="BJ202" s="364"/>
      <c r="BK202" s="364"/>
      <c r="BL202" s="364"/>
      <c r="BM202" s="364"/>
      <c r="BN202" s="364"/>
      <c r="BO202" s="364"/>
      <c r="BP202" s="364"/>
      <c r="BQ202" s="364"/>
      <c r="BR202" s="364"/>
      <c r="BS202" s="364"/>
      <c r="BT202" s="364"/>
      <c r="BU202" s="364"/>
      <c r="BV202" s="364"/>
      <c r="BW202" s="364"/>
      <c r="BX202" s="364"/>
      <c r="BY202" s="364"/>
      <c r="BZ202" s="364"/>
      <c r="CA202" s="364"/>
      <c r="CB202" s="364"/>
      <c r="CC202" s="364"/>
      <c r="CD202" s="364"/>
      <c r="CE202" s="364"/>
      <c r="CF202" s="364"/>
      <c r="CG202" s="364"/>
      <c r="CH202" s="364"/>
      <c r="CI202" s="364"/>
      <c r="CJ202" s="364"/>
      <c r="CK202" s="364"/>
      <c r="CL202" s="364"/>
      <c r="CM202" s="364"/>
      <c r="CN202" s="364"/>
      <c r="CO202" s="364"/>
      <c r="CP202" s="364"/>
      <c r="CQ202" s="364"/>
      <c r="CR202" s="364"/>
      <c r="CS202" s="364"/>
      <c r="CT202" s="364"/>
      <c r="CU202" s="364"/>
      <c r="CV202" s="364"/>
      <c r="CW202" s="364"/>
      <c r="CX202" s="364"/>
      <c r="CY202" s="364"/>
      <c r="CZ202" s="364"/>
      <c r="DA202" s="364"/>
      <c r="DB202" s="364"/>
      <c r="DC202" s="364"/>
      <c r="DD202" s="364"/>
      <c r="DE202" s="364"/>
      <c r="DF202" s="364"/>
      <c r="DG202" s="364"/>
      <c r="DH202" s="364"/>
      <c r="DI202" s="364"/>
      <c r="DJ202" s="364"/>
      <c r="DK202" s="364"/>
      <c r="DL202" s="364"/>
      <c r="DM202" s="364"/>
      <c r="DN202" s="364"/>
      <c r="DO202" s="364"/>
      <c r="DP202" s="364"/>
      <c r="DQ202" s="364"/>
      <c r="DR202" s="364"/>
      <c r="DS202" s="364"/>
      <c r="DT202" s="364"/>
      <c r="DU202" s="364"/>
      <c r="DV202" s="364"/>
      <c r="DW202" s="364"/>
      <c r="DX202" s="364"/>
      <c r="DY202" s="364"/>
      <c r="DZ202" s="364"/>
      <c r="EA202" s="364"/>
      <c r="EB202" s="364"/>
      <c r="EC202" s="364"/>
      <c r="ED202" s="364"/>
      <c r="EE202" s="364"/>
      <c r="EF202" s="364"/>
      <c r="EG202" s="364"/>
      <c r="EH202" s="364"/>
      <c r="EI202" s="364"/>
      <c r="EJ202" s="364"/>
      <c r="EK202" s="364"/>
      <c r="EL202" s="364"/>
      <c r="EM202" s="364"/>
      <c r="EN202" s="364"/>
      <c r="EO202" s="364"/>
      <c r="EP202" s="364"/>
      <c r="EQ202" s="364"/>
      <c r="ER202" s="364"/>
      <c r="ES202" s="364"/>
      <c r="ET202" s="364"/>
      <c r="EU202" s="364"/>
      <c r="EV202" s="364"/>
      <c r="EW202" s="364"/>
      <c r="EX202" s="364"/>
      <c r="EY202" s="364"/>
      <c r="EZ202" s="364"/>
      <c r="FA202" s="364"/>
      <c r="FB202" s="364"/>
      <c r="FC202" s="364"/>
      <c r="FD202" s="364"/>
      <c r="FE202" s="364"/>
      <c r="FF202" s="364"/>
      <c r="FG202" s="364"/>
      <c r="FH202" s="364"/>
      <c r="FI202" s="364"/>
      <c r="FJ202" s="364"/>
      <c r="FK202" s="364"/>
      <c r="FL202" s="364"/>
      <c r="FM202" s="364"/>
      <c r="FN202" s="364"/>
      <c r="FO202" s="364"/>
      <c r="FP202" s="364"/>
      <c r="FQ202" s="364"/>
      <c r="FR202" s="364"/>
      <c r="FS202" s="364"/>
      <c r="FT202" s="364"/>
      <c r="FU202" s="364"/>
      <c r="FV202" s="364"/>
      <c r="FW202" s="364"/>
      <c r="FX202" s="364"/>
      <c r="FY202" s="364"/>
      <c r="FZ202" s="364"/>
      <c r="GA202" s="364"/>
      <c r="GB202" s="364"/>
      <c r="GC202" s="364"/>
      <c r="GD202" s="364"/>
      <c r="GE202" s="364"/>
      <c r="GF202" s="364"/>
      <c r="GG202" s="364"/>
      <c r="GH202" s="364"/>
      <c r="GI202" s="364"/>
      <c r="GJ202" s="364"/>
      <c r="GK202" s="364"/>
      <c r="GL202" s="364"/>
      <c r="GM202" s="364"/>
      <c r="GN202" s="364"/>
      <c r="GO202" s="364"/>
      <c r="GP202" s="364"/>
      <c r="GQ202" s="364"/>
      <c r="GR202" s="364"/>
      <c r="GS202" s="364"/>
      <c r="GT202" s="364"/>
      <c r="GU202" s="364"/>
      <c r="GV202" s="364"/>
      <c r="GW202" s="364"/>
      <c r="GX202" s="364"/>
      <c r="GY202" s="364"/>
      <c r="GZ202" s="364"/>
      <c r="HA202" s="364"/>
      <c r="HB202" s="364"/>
      <c r="HC202" s="364"/>
      <c r="HD202" s="364"/>
      <c r="HE202" s="364"/>
      <c r="HF202" s="364"/>
      <c r="HG202" s="364"/>
      <c r="HH202" s="364"/>
      <c r="HI202" s="364"/>
      <c r="HJ202" s="364"/>
      <c r="HK202" s="364"/>
      <c r="HL202" s="364"/>
      <c r="HM202" s="364"/>
      <c r="HN202" s="364"/>
      <c r="HO202" s="364"/>
      <c r="HP202" s="364"/>
      <c r="HQ202" s="364"/>
      <c r="HR202" s="364"/>
      <c r="HS202" s="364"/>
      <c r="HT202" s="364"/>
      <c r="HU202" s="364"/>
      <c r="HV202" s="364"/>
      <c r="HW202" s="364"/>
      <c r="HX202" s="364"/>
      <c r="HY202" s="364"/>
      <c r="HZ202" s="364"/>
      <c r="IA202" s="364"/>
      <c r="IB202" s="364"/>
      <c r="IC202" s="364"/>
      <c r="ID202" s="364"/>
      <c r="IE202" s="364"/>
      <c r="IF202" s="364"/>
      <c r="IG202" s="364"/>
      <c r="IH202" s="364"/>
      <c r="II202" s="364"/>
      <c r="IJ202" s="364"/>
      <c r="IK202" s="364"/>
      <c r="IL202" s="364"/>
      <c r="IM202" s="364"/>
      <c r="IN202" s="364"/>
      <c r="IO202" s="364"/>
      <c r="IP202" s="364"/>
      <c r="IQ202" s="364"/>
      <c r="IR202" s="364"/>
      <c r="IS202" s="364"/>
      <c r="IT202" s="364"/>
      <c r="IU202" s="364"/>
      <c r="IV202" s="364"/>
      <c r="IW202" s="364"/>
      <c r="IX202" s="364"/>
      <c r="IY202" s="364"/>
      <c r="IZ202" s="364"/>
      <c r="JA202" s="364"/>
      <c r="JB202" s="364"/>
      <c r="JC202" s="364"/>
      <c r="JD202" s="364"/>
      <c r="JE202" s="364"/>
      <c r="JF202" s="364"/>
      <c r="JG202" s="364"/>
      <c r="JH202" s="364"/>
      <c r="JI202" s="364"/>
      <c r="JJ202" s="364"/>
      <c r="JK202" s="364"/>
      <c r="JL202" s="364"/>
      <c r="JM202" s="364"/>
      <c r="JN202" s="364"/>
      <c r="JO202" s="364"/>
      <c r="JP202" s="364"/>
      <c r="JQ202" s="364"/>
      <c r="JR202" s="364"/>
      <c r="JS202" s="364"/>
      <c r="JT202" s="364"/>
      <c r="JU202" s="364"/>
      <c r="JV202" s="364"/>
      <c r="JW202" s="364"/>
      <c r="JX202" s="364"/>
      <c r="JY202" s="364"/>
      <c r="JZ202" s="364"/>
      <c r="KA202" s="364"/>
      <c r="KB202" s="364"/>
      <c r="KC202" s="364"/>
      <c r="KD202" s="364"/>
      <c r="KE202" s="364"/>
      <c r="KF202" s="364"/>
      <c r="KG202" s="364"/>
      <c r="KH202" s="364"/>
      <c r="KI202" s="364"/>
      <c r="KJ202" s="364"/>
      <c r="KK202" s="364"/>
      <c r="KL202" s="364"/>
      <c r="KM202" s="364"/>
      <c r="KN202" s="364"/>
      <c r="KO202" s="364"/>
      <c r="KP202" s="364"/>
      <c r="KQ202" s="364"/>
      <c r="KR202" s="364"/>
      <c r="KS202" s="364"/>
      <c r="KT202" s="364"/>
      <c r="KU202" s="364"/>
      <c r="KV202" s="364"/>
      <c r="KW202" s="364"/>
      <c r="KX202" s="364"/>
      <c r="KY202" s="364"/>
      <c r="KZ202" s="364"/>
      <c r="LA202" s="364"/>
      <c r="LB202" s="364"/>
      <c r="LC202" s="364"/>
      <c r="LD202" s="364"/>
      <c r="LE202" s="364"/>
      <c r="LF202" s="364"/>
      <c r="LG202" s="364"/>
      <c r="LH202" s="364"/>
      <c r="LI202" s="364"/>
      <c r="LJ202" s="364"/>
      <c r="LK202" s="364"/>
      <c r="LL202" s="364"/>
      <c r="LM202" s="364"/>
      <c r="LN202" s="364"/>
      <c r="LO202" s="364"/>
      <c r="LP202" s="364"/>
      <c r="LQ202" s="364"/>
      <c r="LR202" s="364"/>
      <c r="LS202" s="364"/>
      <c r="LT202" s="364"/>
      <c r="LU202" s="364"/>
      <c r="LV202" s="364"/>
      <c r="LW202" s="364"/>
      <c r="LX202" s="364"/>
      <c r="LY202" s="364"/>
      <c r="LZ202" s="364"/>
      <c r="MA202" s="364"/>
      <c r="MB202" s="364"/>
      <c r="MC202" s="364"/>
      <c r="MD202" s="364"/>
      <c r="ME202" s="364"/>
      <c r="MF202" s="364"/>
      <c r="MG202" s="364"/>
      <c r="MH202" s="364"/>
      <c r="MI202" s="364"/>
      <c r="MJ202" s="364"/>
      <c r="MK202" s="364"/>
      <c r="ML202" s="364"/>
      <c r="MM202" s="364"/>
      <c r="MN202" s="364"/>
      <c r="MO202" s="364"/>
      <c r="MP202" s="364"/>
      <c r="MQ202" s="364"/>
      <c r="MR202" s="364"/>
      <c r="MS202" s="364"/>
      <c r="MT202" s="364"/>
      <c r="MU202" s="364"/>
      <c r="MV202" s="364"/>
      <c r="MW202" s="364"/>
      <c r="MX202" s="364"/>
      <c r="MY202" s="364"/>
      <c r="MZ202" s="364"/>
      <c r="NA202" s="364"/>
      <c r="NB202" s="364"/>
      <c r="NC202" s="364"/>
      <c r="ND202" s="364"/>
      <c r="NE202" s="364"/>
      <c r="NF202" s="364"/>
      <c r="NG202" s="364"/>
      <c r="NH202" s="364"/>
      <c r="NI202" s="364"/>
      <c r="NJ202" s="364"/>
      <c r="NK202" s="364"/>
      <c r="NL202" s="364"/>
      <c r="NM202" s="364"/>
      <c r="NN202" s="364"/>
      <c r="NO202" s="364"/>
      <c r="NP202" s="364"/>
      <c r="NQ202" s="364"/>
      <c r="NR202" s="364"/>
      <c r="NS202" s="364"/>
      <c r="NT202" s="364"/>
      <c r="NU202" s="364"/>
      <c r="NV202" s="364"/>
      <c r="NW202" s="364"/>
      <c r="NX202" s="364"/>
      <c r="NY202" s="364"/>
      <c r="NZ202" s="364"/>
      <c r="OA202" s="364"/>
      <c r="OB202" s="364"/>
      <c r="OC202" s="364"/>
      <c r="OD202" s="364"/>
      <c r="OE202" s="364"/>
      <c r="OF202" s="364"/>
      <c r="OG202" s="364"/>
      <c r="OH202" s="364"/>
      <c r="OI202" s="364"/>
      <c r="OJ202" s="364"/>
      <c r="OK202" s="364"/>
      <c r="OL202" s="364"/>
      <c r="OM202" s="364"/>
      <c r="ON202" s="364"/>
      <c r="OO202" s="364"/>
      <c r="OP202" s="364"/>
      <c r="OQ202" s="364"/>
      <c r="OR202" s="364"/>
      <c r="OS202" s="364"/>
      <c r="OT202" s="364"/>
      <c r="OU202" s="364"/>
      <c r="OV202" s="364"/>
      <c r="OW202" s="364"/>
      <c r="OX202" s="364"/>
      <c r="OY202" s="364"/>
      <c r="OZ202" s="364"/>
      <c r="PA202" s="364"/>
      <c r="PB202" s="364"/>
      <c r="PC202" s="364"/>
      <c r="PD202" s="364"/>
      <c r="PE202" s="364"/>
      <c r="PF202" s="364"/>
      <c r="PG202" s="364"/>
      <c r="PH202" s="364"/>
      <c r="PI202" s="364"/>
      <c r="PJ202" s="364"/>
      <c r="PK202" s="364"/>
      <c r="PL202" s="364"/>
      <c r="PM202" s="364"/>
    </row>
    <row r="203" spans="1:429" ht="15">
      <c r="A203" s="365" t="s">
        <v>770</v>
      </c>
      <c r="B203" s="364">
        <f t="shared" si="195"/>
        <v>0</v>
      </c>
      <c r="C203" s="364">
        <f t="shared" si="196"/>
        <v>0</v>
      </c>
      <c r="D203" s="364">
        <f t="shared" si="197"/>
        <v>0</v>
      </c>
      <c r="E203" s="364">
        <f t="shared" si="198"/>
        <v>0</v>
      </c>
      <c r="F203" s="364">
        <f t="shared" si="199"/>
        <v>0</v>
      </c>
      <c r="G203" s="364">
        <f t="shared" si="200"/>
        <v>0</v>
      </c>
      <c r="H203" s="364">
        <f t="shared" si="201"/>
        <v>0</v>
      </c>
      <c r="I203" s="364">
        <f t="shared" si="202"/>
        <v>0</v>
      </c>
      <c r="J203" s="364">
        <f t="shared" si="203"/>
        <v>0</v>
      </c>
      <c r="K203" s="364">
        <f t="shared" si="204"/>
        <v>0</v>
      </c>
      <c r="L203" s="364">
        <f t="shared" si="205"/>
        <v>0</v>
      </c>
      <c r="M203" s="364">
        <f t="shared" si="206"/>
        <v>0</v>
      </c>
      <c r="N203" s="364">
        <f t="shared" si="207"/>
        <v>0</v>
      </c>
      <c r="O203" s="364">
        <f t="shared" si="208"/>
        <v>0</v>
      </c>
      <c r="P203" s="364">
        <f t="shared" si="209"/>
        <v>0</v>
      </c>
      <c r="Q203" s="364">
        <f t="shared" si="210"/>
        <v>0</v>
      </c>
      <c r="R203" s="364">
        <f t="shared" si="211"/>
        <v>0</v>
      </c>
      <c r="S203" s="364">
        <f t="shared" si="212"/>
        <v>0</v>
      </c>
      <c r="T203" s="364">
        <f t="shared" si="213"/>
        <v>0</v>
      </c>
      <c r="U203" s="364">
        <f t="shared" si="214"/>
        <v>0</v>
      </c>
      <c r="V203" s="364">
        <f t="shared" si="215"/>
        <v>0</v>
      </c>
      <c r="W203" s="364">
        <f t="shared" si="216"/>
        <v>0</v>
      </c>
      <c r="X203" s="364">
        <f t="shared" si="217"/>
        <v>0</v>
      </c>
      <c r="Y203" s="364">
        <f t="shared" si="218"/>
        <v>0</v>
      </c>
      <c r="Z203" s="364">
        <f t="shared" si="219"/>
        <v>0</v>
      </c>
      <c r="AA203" s="364">
        <f t="shared" si="220"/>
        <v>0</v>
      </c>
      <c r="AB203" s="364">
        <f t="shared" si="221"/>
        <v>0</v>
      </c>
      <c r="AC203" s="364">
        <f t="shared" si="222"/>
        <v>0</v>
      </c>
      <c r="AD203" s="364">
        <f t="shared" si="223"/>
        <v>0</v>
      </c>
      <c r="AE203" s="364">
        <f t="shared" si="224"/>
        <v>0</v>
      </c>
      <c r="AF203" s="364">
        <f t="shared" si="225"/>
        <v>0</v>
      </c>
      <c r="AG203" s="364"/>
      <c r="AH203" s="364"/>
      <c r="AI203" s="364"/>
      <c r="AJ203" s="364"/>
      <c r="AK203" s="364"/>
      <c r="AL203" s="364"/>
      <c r="AM203" s="364"/>
      <c r="AN203" s="364"/>
      <c r="AO203" s="364"/>
      <c r="AP203" s="364"/>
      <c r="AQ203" s="364"/>
      <c r="AR203" s="364"/>
      <c r="AS203" s="364"/>
      <c r="AT203" s="364"/>
      <c r="AU203" s="364"/>
      <c r="AV203" s="364"/>
      <c r="AW203" s="364"/>
      <c r="AX203" s="364"/>
      <c r="AY203" s="364"/>
      <c r="AZ203" s="364"/>
      <c r="BA203" s="364"/>
      <c r="BB203" s="364"/>
      <c r="BC203" s="364"/>
      <c r="BD203" s="364"/>
      <c r="BE203" s="364"/>
      <c r="BF203" s="364"/>
      <c r="BG203" s="364"/>
      <c r="BH203" s="364"/>
      <c r="BI203" s="364"/>
      <c r="BJ203" s="364"/>
      <c r="BK203" s="364"/>
      <c r="BL203" s="364"/>
      <c r="BM203" s="364"/>
      <c r="BN203" s="364"/>
      <c r="BO203" s="364"/>
      <c r="BP203" s="364"/>
      <c r="BQ203" s="364"/>
      <c r="BR203" s="364"/>
      <c r="BS203" s="364"/>
      <c r="BT203" s="364"/>
      <c r="BU203" s="364"/>
      <c r="BV203" s="364"/>
      <c r="BW203" s="364"/>
      <c r="BX203" s="364"/>
      <c r="BY203" s="364"/>
      <c r="BZ203" s="364"/>
      <c r="CA203" s="364"/>
      <c r="CB203" s="364"/>
      <c r="CC203" s="364"/>
      <c r="CD203" s="364"/>
      <c r="CE203" s="364"/>
      <c r="CF203" s="364"/>
      <c r="CG203" s="364"/>
      <c r="CH203" s="364"/>
      <c r="CI203" s="364"/>
      <c r="CJ203" s="364"/>
      <c r="CK203" s="364"/>
      <c r="CL203" s="364"/>
      <c r="CM203" s="364"/>
      <c r="CN203" s="364"/>
      <c r="CO203" s="364"/>
      <c r="CP203" s="364"/>
      <c r="CQ203" s="364"/>
      <c r="CR203" s="364"/>
      <c r="CS203" s="364"/>
      <c r="CT203" s="364"/>
      <c r="CU203" s="364"/>
      <c r="CV203" s="364"/>
      <c r="CW203" s="364"/>
      <c r="CX203" s="364"/>
      <c r="CY203" s="364"/>
      <c r="CZ203" s="364"/>
      <c r="DA203" s="364"/>
      <c r="DB203" s="364"/>
      <c r="DC203" s="364"/>
      <c r="DD203" s="364"/>
      <c r="DE203" s="364"/>
      <c r="DF203" s="364"/>
      <c r="DG203" s="364"/>
      <c r="DH203" s="364"/>
      <c r="DI203" s="364"/>
      <c r="DJ203" s="364"/>
      <c r="DK203" s="364"/>
      <c r="DL203" s="364"/>
      <c r="DM203" s="364"/>
      <c r="DN203" s="364"/>
      <c r="DO203" s="364"/>
      <c r="DP203" s="364"/>
      <c r="DQ203" s="364"/>
      <c r="DR203" s="364"/>
      <c r="DS203" s="364"/>
      <c r="DT203" s="364"/>
      <c r="DU203" s="364"/>
      <c r="DV203" s="364"/>
      <c r="DW203" s="364"/>
      <c r="DX203" s="364"/>
      <c r="DY203" s="364"/>
      <c r="DZ203" s="364"/>
      <c r="EA203" s="364"/>
      <c r="EB203" s="364"/>
      <c r="EC203" s="364"/>
      <c r="ED203" s="364"/>
      <c r="EE203" s="364"/>
      <c r="EF203" s="364"/>
      <c r="EG203" s="364"/>
      <c r="EH203" s="364"/>
      <c r="EI203" s="364"/>
      <c r="EJ203" s="364"/>
      <c r="EK203" s="364"/>
      <c r="EL203" s="364"/>
      <c r="EM203" s="364"/>
      <c r="EN203" s="364"/>
      <c r="EO203" s="364"/>
      <c r="EP203" s="364"/>
      <c r="EQ203" s="364"/>
      <c r="ER203" s="364"/>
      <c r="ES203" s="364"/>
      <c r="ET203" s="364"/>
      <c r="EU203" s="364"/>
      <c r="EV203" s="364"/>
      <c r="EW203" s="364"/>
      <c r="EX203" s="364"/>
      <c r="EY203" s="364"/>
      <c r="EZ203" s="364"/>
      <c r="FA203" s="364"/>
      <c r="FB203" s="364"/>
      <c r="FC203" s="364"/>
      <c r="FD203" s="364"/>
      <c r="FE203" s="364"/>
      <c r="FF203" s="364"/>
      <c r="FG203" s="364"/>
      <c r="FH203" s="364"/>
      <c r="FI203" s="364"/>
      <c r="FJ203" s="364"/>
      <c r="FK203" s="364"/>
      <c r="FL203" s="364"/>
      <c r="FM203" s="364"/>
      <c r="FN203" s="364"/>
      <c r="FO203" s="364"/>
      <c r="FP203" s="364"/>
      <c r="FQ203" s="364"/>
      <c r="FR203" s="364"/>
      <c r="FS203" s="364"/>
      <c r="FT203" s="364"/>
      <c r="FU203" s="364"/>
      <c r="FV203" s="364"/>
      <c r="FW203" s="364"/>
      <c r="FX203" s="364"/>
      <c r="FY203" s="364"/>
      <c r="FZ203" s="364"/>
      <c r="GA203" s="364"/>
      <c r="GB203" s="364"/>
      <c r="GC203" s="364"/>
      <c r="GD203" s="364"/>
      <c r="GE203" s="364"/>
      <c r="GF203" s="364"/>
      <c r="GG203" s="364"/>
      <c r="GH203" s="364"/>
      <c r="GI203" s="364"/>
      <c r="GJ203" s="364"/>
      <c r="GK203" s="364"/>
      <c r="GL203" s="364"/>
      <c r="GM203" s="364"/>
      <c r="GN203" s="364"/>
      <c r="GO203" s="364"/>
      <c r="GP203" s="364"/>
      <c r="GQ203" s="364"/>
      <c r="GR203" s="364"/>
      <c r="GS203" s="364"/>
      <c r="GT203" s="364"/>
      <c r="GU203" s="364"/>
      <c r="GV203" s="364"/>
      <c r="GW203" s="364"/>
      <c r="GX203" s="364"/>
      <c r="GY203" s="364"/>
      <c r="GZ203" s="364"/>
      <c r="HA203" s="364"/>
      <c r="HB203" s="364"/>
      <c r="HC203" s="364"/>
      <c r="HD203" s="364"/>
      <c r="HE203" s="364"/>
      <c r="HF203" s="364"/>
      <c r="HG203" s="364"/>
      <c r="HH203" s="364"/>
      <c r="HI203" s="364"/>
      <c r="HJ203" s="364"/>
      <c r="HK203" s="364"/>
      <c r="HL203" s="364"/>
      <c r="HM203" s="364"/>
      <c r="HN203" s="364"/>
      <c r="HO203" s="364"/>
      <c r="HP203" s="364"/>
      <c r="HQ203" s="364"/>
      <c r="HR203" s="364"/>
      <c r="HS203" s="364"/>
      <c r="HT203" s="364"/>
      <c r="HU203" s="364"/>
      <c r="HV203" s="364"/>
      <c r="HW203" s="364"/>
      <c r="HX203" s="364"/>
      <c r="HY203" s="364"/>
      <c r="HZ203" s="364"/>
      <c r="IA203" s="364"/>
      <c r="IB203" s="364"/>
      <c r="IC203" s="364"/>
      <c r="ID203" s="364"/>
      <c r="IE203" s="364"/>
      <c r="IF203" s="364"/>
      <c r="IG203" s="364"/>
      <c r="IH203" s="364"/>
      <c r="II203" s="364"/>
      <c r="IJ203" s="364"/>
      <c r="IK203" s="364"/>
      <c r="IL203" s="364"/>
      <c r="IM203" s="364"/>
      <c r="IN203" s="364"/>
      <c r="IO203" s="364"/>
      <c r="IP203" s="364"/>
      <c r="IQ203" s="364"/>
      <c r="IR203" s="364"/>
      <c r="IS203" s="364"/>
      <c r="IT203" s="364"/>
      <c r="IU203" s="364"/>
      <c r="IV203" s="364"/>
      <c r="IW203" s="364"/>
      <c r="IX203" s="364"/>
      <c r="IY203" s="364"/>
      <c r="IZ203" s="364"/>
      <c r="JA203" s="364"/>
      <c r="JB203" s="364"/>
      <c r="JC203" s="364"/>
      <c r="JD203" s="364"/>
      <c r="JE203" s="364"/>
      <c r="JF203" s="364"/>
      <c r="JG203" s="364"/>
      <c r="JH203" s="364"/>
      <c r="JI203" s="364"/>
      <c r="JJ203" s="364"/>
      <c r="JK203" s="364"/>
      <c r="JL203" s="364"/>
      <c r="JM203" s="364"/>
      <c r="JN203" s="364"/>
      <c r="JO203" s="364"/>
      <c r="JP203" s="364"/>
      <c r="JQ203" s="364"/>
      <c r="JR203" s="364"/>
      <c r="JS203" s="364"/>
      <c r="JT203" s="364"/>
      <c r="JU203" s="364"/>
      <c r="JV203" s="364"/>
      <c r="JW203" s="364"/>
      <c r="JX203" s="364"/>
      <c r="JY203" s="364"/>
      <c r="JZ203" s="364"/>
      <c r="KA203" s="364"/>
      <c r="KB203" s="364"/>
      <c r="KC203" s="364"/>
      <c r="KD203" s="364"/>
      <c r="KE203" s="364"/>
      <c r="KF203" s="364"/>
      <c r="KG203" s="364"/>
      <c r="KH203" s="364"/>
      <c r="KI203" s="364"/>
      <c r="KJ203" s="364"/>
      <c r="KK203" s="364"/>
      <c r="KL203" s="364"/>
      <c r="KM203" s="364"/>
      <c r="KN203" s="364"/>
      <c r="KO203" s="364"/>
      <c r="KP203" s="364"/>
      <c r="KQ203" s="364"/>
      <c r="KR203" s="364"/>
      <c r="KS203" s="364"/>
      <c r="KT203" s="364"/>
      <c r="KU203" s="364"/>
      <c r="KV203" s="364"/>
      <c r="KW203" s="364"/>
      <c r="KX203" s="364"/>
      <c r="KY203" s="364"/>
      <c r="KZ203" s="364"/>
      <c r="LA203" s="364"/>
      <c r="LB203" s="364"/>
      <c r="LC203" s="364"/>
      <c r="LD203" s="364"/>
      <c r="LE203" s="364"/>
      <c r="LF203" s="364"/>
      <c r="LG203" s="364"/>
      <c r="LH203" s="364"/>
      <c r="LI203" s="364"/>
      <c r="LJ203" s="364"/>
      <c r="LK203" s="364"/>
      <c r="LL203" s="364"/>
      <c r="LM203" s="364"/>
      <c r="LN203" s="364"/>
      <c r="LO203" s="364"/>
      <c r="LP203" s="364"/>
      <c r="LQ203" s="364"/>
      <c r="LR203" s="364"/>
      <c r="LS203" s="364"/>
      <c r="LT203" s="364"/>
      <c r="LU203" s="364"/>
      <c r="LV203" s="364"/>
      <c r="LW203" s="364"/>
      <c r="LX203" s="364"/>
      <c r="LY203" s="364"/>
      <c r="LZ203" s="364"/>
      <c r="MA203" s="364"/>
      <c r="MB203" s="364"/>
      <c r="MC203" s="364"/>
      <c r="MD203" s="364"/>
      <c r="ME203" s="364"/>
      <c r="MF203" s="364"/>
      <c r="MG203" s="364"/>
      <c r="MH203" s="364"/>
      <c r="MI203" s="364"/>
      <c r="MJ203" s="364"/>
      <c r="MK203" s="364"/>
      <c r="ML203" s="364"/>
      <c r="MM203" s="364"/>
      <c r="MN203" s="364"/>
      <c r="MO203" s="364"/>
      <c r="MP203" s="364"/>
      <c r="MQ203" s="364"/>
      <c r="MR203" s="364"/>
      <c r="MS203" s="364"/>
      <c r="MT203" s="364"/>
      <c r="MU203" s="364"/>
      <c r="MV203" s="364"/>
      <c r="MW203" s="364"/>
      <c r="MX203" s="364"/>
      <c r="MY203" s="364"/>
      <c r="MZ203" s="364"/>
      <c r="NA203" s="364"/>
      <c r="NB203" s="364"/>
      <c r="NC203" s="364"/>
      <c r="ND203" s="364"/>
      <c r="NE203" s="364"/>
      <c r="NF203" s="364"/>
      <c r="NG203" s="364"/>
      <c r="NH203" s="364"/>
      <c r="NI203" s="364"/>
      <c r="NJ203" s="364"/>
      <c r="NK203" s="364"/>
      <c r="NL203" s="364"/>
      <c r="NM203" s="364"/>
      <c r="NN203" s="364"/>
      <c r="NO203" s="364"/>
      <c r="NP203" s="364"/>
      <c r="NQ203" s="364"/>
      <c r="NR203" s="364"/>
      <c r="NS203" s="364"/>
      <c r="NT203" s="364"/>
      <c r="NU203" s="364"/>
      <c r="NV203" s="364"/>
      <c r="NW203" s="364"/>
      <c r="NX203" s="364"/>
      <c r="NY203" s="364"/>
      <c r="NZ203" s="364"/>
      <c r="OA203" s="364"/>
      <c r="OB203" s="364"/>
      <c r="OC203" s="364"/>
      <c r="OD203" s="364"/>
      <c r="OE203" s="364"/>
      <c r="OF203" s="364"/>
      <c r="OG203" s="364"/>
      <c r="OH203" s="364"/>
      <c r="OI203" s="364"/>
      <c r="OJ203" s="364"/>
      <c r="OK203" s="364"/>
      <c r="OL203" s="364"/>
      <c r="OM203" s="364"/>
      <c r="ON203" s="364"/>
      <c r="OO203" s="364"/>
      <c r="OP203" s="364"/>
      <c r="OQ203" s="364"/>
      <c r="OR203" s="364"/>
      <c r="OS203" s="364"/>
      <c r="OT203" s="364"/>
      <c r="OU203" s="364"/>
      <c r="OV203" s="364"/>
      <c r="OW203" s="364"/>
      <c r="OX203" s="364"/>
      <c r="OY203" s="364"/>
      <c r="OZ203" s="364"/>
      <c r="PA203" s="364"/>
      <c r="PB203" s="364"/>
      <c r="PC203" s="364"/>
      <c r="PD203" s="364"/>
      <c r="PE203" s="364"/>
      <c r="PF203" s="364"/>
      <c r="PG203" s="364"/>
      <c r="PH203" s="364"/>
      <c r="PI203" s="364"/>
      <c r="PJ203" s="364"/>
      <c r="PK203" s="364"/>
      <c r="PL203" s="364"/>
      <c r="PM203" s="364"/>
    </row>
    <row r="204" spans="1:429" ht="15">
      <c r="A204" s="365" t="s">
        <v>771</v>
      </c>
      <c r="B204" s="364">
        <f t="shared" si="195"/>
        <v>0</v>
      </c>
      <c r="C204" s="364">
        <f t="shared" si="196"/>
        <v>0</v>
      </c>
      <c r="D204" s="364">
        <f t="shared" si="197"/>
        <v>0</v>
      </c>
      <c r="E204" s="364">
        <f t="shared" si="198"/>
        <v>0</v>
      </c>
      <c r="F204" s="364">
        <f t="shared" si="199"/>
        <v>0</v>
      </c>
      <c r="G204" s="364">
        <f t="shared" si="200"/>
        <v>0</v>
      </c>
      <c r="H204" s="364">
        <f t="shared" si="201"/>
        <v>0</v>
      </c>
      <c r="I204" s="364">
        <f t="shared" si="202"/>
        <v>0</v>
      </c>
      <c r="J204" s="364">
        <f t="shared" si="203"/>
        <v>0</v>
      </c>
      <c r="K204" s="364">
        <f t="shared" si="204"/>
        <v>0</v>
      </c>
      <c r="L204" s="364">
        <f t="shared" si="205"/>
        <v>0</v>
      </c>
      <c r="M204" s="364">
        <f t="shared" si="206"/>
        <v>0</v>
      </c>
      <c r="N204" s="364">
        <f t="shared" si="207"/>
        <v>0</v>
      </c>
      <c r="O204" s="364">
        <f t="shared" si="208"/>
        <v>0</v>
      </c>
      <c r="P204" s="364">
        <f t="shared" si="209"/>
        <v>0</v>
      </c>
      <c r="Q204" s="364">
        <f t="shared" si="210"/>
        <v>0</v>
      </c>
      <c r="R204" s="364">
        <f t="shared" si="211"/>
        <v>0</v>
      </c>
      <c r="S204" s="364">
        <f t="shared" si="212"/>
        <v>0</v>
      </c>
      <c r="T204" s="364">
        <f t="shared" si="213"/>
        <v>0</v>
      </c>
      <c r="U204" s="364">
        <f t="shared" si="214"/>
        <v>0</v>
      </c>
      <c r="V204" s="364">
        <f t="shared" si="215"/>
        <v>0</v>
      </c>
      <c r="W204" s="364">
        <f t="shared" si="216"/>
        <v>0</v>
      </c>
      <c r="X204" s="364">
        <f t="shared" si="217"/>
        <v>0</v>
      </c>
      <c r="Y204" s="364">
        <f t="shared" si="218"/>
        <v>0</v>
      </c>
      <c r="Z204" s="364">
        <f t="shared" si="219"/>
        <v>0</v>
      </c>
      <c r="AA204" s="364">
        <f t="shared" si="220"/>
        <v>0</v>
      </c>
      <c r="AB204" s="364">
        <f t="shared" si="221"/>
        <v>0</v>
      </c>
      <c r="AC204" s="364">
        <f t="shared" si="222"/>
        <v>0</v>
      </c>
      <c r="AD204" s="364">
        <f t="shared" si="223"/>
        <v>0</v>
      </c>
      <c r="AE204" s="364">
        <f t="shared" si="224"/>
        <v>0</v>
      </c>
      <c r="AF204" s="364">
        <f t="shared" si="225"/>
        <v>0</v>
      </c>
      <c r="AG204" s="364"/>
      <c r="AH204" s="364"/>
      <c r="AI204" s="364"/>
      <c r="AJ204" s="364"/>
      <c r="AK204" s="364"/>
      <c r="AL204" s="364"/>
      <c r="AM204" s="364"/>
      <c r="AN204" s="364"/>
      <c r="AO204" s="364"/>
      <c r="AP204" s="364"/>
      <c r="AQ204" s="364"/>
      <c r="AR204" s="364"/>
      <c r="AS204" s="364"/>
      <c r="AT204" s="364"/>
      <c r="AU204" s="364"/>
      <c r="AV204" s="364"/>
      <c r="AW204" s="364"/>
      <c r="AX204" s="364"/>
      <c r="AY204" s="364"/>
      <c r="AZ204" s="364"/>
      <c r="BA204" s="364"/>
      <c r="BB204" s="364"/>
      <c r="BC204" s="364"/>
      <c r="BD204" s="364"/>
      <c r="BE204" s="364"/>
      <c r="BF204" s="364"/>
      <c r="BG204" s="364"/>
      <c r="BH204" s="364"/>
      <c r="BI204" s="364"/>
      <c r="BJ204" s="364"/>
      <c r="BK204" s="364"/>
      <c r="BL204" s="364"/>
      <c r="BM204" s="364"/>
      <c r="BN204" s="364"/>
      <c r="BO204" s="364"/>
      <c r="BP204" s="364"/>
      <c r="BQ204" s="364"/>
      <c r="BR204" s="364"/>
      <c r="BS204" s="364"/>
      <c r="BT204" s="364"/>
      <c r="BU204" s="364"/>
      <c r="BV204" s="364"/>
      <c r="BW204" s="364"/>
      <c r="BX204" s="364"/>
      <c r="BY204" s="364"/>
      <c r="BZ204" s="364"/>
      <c r="CA204" s="364"/>
      <c r="CB204" s="364"/>
      <c r="CC204" s="364"/>
      <c r="CD204" s="364"/>
      <c r="CE204" s="364"/>
      <c r="CF204" s="364"/>
      <c r="CG204" s="364"/>
      <c r="CH204" s="364"/>
      <c r="CI204" s="364"/>
      <c r="CJ204" s="364"/>
      <c r="CK204" s="364"/>
      <c r="CL204" s="364"/>
      <c r="CM204" s="364"/>
      <c r="CN204" s="364"/>
      <c r="CO204" s="364"/>
      <c r="CP204" s="364"/>
      <c r="CQ204" s="364"/>
      <c r="CR204" s="364"/>
      <c r="CS204" s="364"/>
      <c r="CT204" s="364"/>
      <c r="CU204" s="364"/>
      <c r="CV204" s="364"/>
      <c r="CW204" s="364"/>
      <c r="CX204" s="364"/>
      <c r="CY204" s="364"/>
      <c r="CZ204" s="364"/>
      <c r="DA204" s="364"/>
      <c r="DB204" s="364"/>
      <c r="DC204" s="364"/>
      <c r="DD204" s="364"/>
      <c r="DE204" s="364"/>
      <c r="DF204" s="364"/>
      <c r="DG204" s="364"/>
      <c r="DH204" s="364"/>
      <c r="DI204" s="364"/>
      <c r="DJ204" s="364"/>
      <c r="DK204" s="364"/>
      <c r="DL204" s="364"/>
      <c r="DM204" s="364"/>
      <c r="DN204" s="364"/>
      <c r="DO204" s="364"/>
      <c r="DP204" s="364"/>
      <c r="DQ204" s="364"/>
      <c r="DR204" s="364"/>
      <c r="DS204" s="364"/>
      <c r="DT204" s="364"/>
      <c r="DU204" s="364"/>
      <c r="DV204" s="364"/>
      <c r="DW204" s="364"/>
      <c r="DX204" s="364"/>
      <c r="DY204" s="364"/>
      <c r="DZ204" s="364"/>
      <c r="EA204" s="364"/>
      <c r="EB204" s="364"/>
      <c r="EC204" s="364"/>
      <c r="ED204" s="364"/>
      <c r="EE204" s="364"/>
      <c r="EF204" s="364"/>
      <c r="EG204" s="364"/>
      <c r="EH204" s="364"/>
      <c r="EI204" s="364"/>
      <c r="EJ204" s="364"/>
      <c r="EK204" s="364"/>
      <c r="EL204" s="364"/>
      <c r="EM204" s="364"/>
      <c r="EN204" s="364"/>
      <c r="EO204" s="364"/>
      <c r="EP204" s="364"/>
      <c r="EQ204" s="364"/>
      <c r="ER204" s="364"/>
      <c r="ES204" s="364"/>
      <c r="ET204" s="364"/>
      <c r="EU204" s="364"/>
      <c r="EV204" s="364"/>
      <c r="EW204" s="364"/>
      <c r="EX204" s="364"/>
      <c r="EY204" s="364"/>
      <c r="EZ204" s="364"/>
      <c r="FA204" s="364"/>
      <c r="FB204" s="364"/>
      <c r="FC204" s="364"/>
      <c r="FD204" s="364"/>
      <c r="FE204" s="364"/>
      <c r="FF204" s="364"/>
      <c r="FG204" s="364"/>
      <c r="FH204" s="364"/>
      <c r="FI204" s="364"/>
      <c r="FJ204" s="364"/>
      <c r="FK204" s="364"/>
      <c r="FL204" s="364"/>
      <c r="FM204" s="364"/>
      <c r="FN204" s="364"/>
      <c r="FO204" s="364"/>
      <c r="FP204" s="364"/>
      <c r="FQ204" s="364"/>
      <c r="FR204" s="364"/>
      <c r="FS204" s="364"/>
      <c r="FT204" s="364"/>
      <c r="FU204" s="364"/>
      <c r="FV204" s="364"/>
      <c r="FW204" s="364"/>
      <c r="FX204" s="364"/>
      <c r="FY204" s="364"/>
      <c r="FZ204" s="364"/>
      <c r="GA204" s="364"/>
      <c r="GB204" s="364"/>
      <c r="GC204" s="364"/>
      <c r="GD204" s="364"/>
      <c r="GE204" s="364"/>
      <c r="GF204" s="364"/>
      <c r="GG204" s="364"/>
      <c r="GH204" s="364"/>
      <c r="GI204" s="364"/>
      <c r="GJ204" s="364"/>
      <c r="GK204" s="364"/>
      <c r="GL204" s="364"/>
      <c r="GM204" s="364"/>
      <c r="GN204" s="364"/>
      <c r="GO204" s="364"/>
      <c r="GP204" s="364"/>
      <c r="GQ204" s="364"/>
      <c r="GR204" s="364"/>
      <c r="GS204" s="364"/>
      <c r="GT204" s="364"/>
      <c r="GU204" s="364"/>
      <c r="GV204" s="364"/>
      <c r="GW204" s="364"/>
      <c r="GX204" s="364"/>
      <c r="GY204" s="364"/>
      <c r="GZ204" s="364"/>
      <c r="HA204" s="364"/>
      <c r="HB204" s="364"/>
      <c r="HC204" s="364"/>
      <c r="HD204" s="364"/>
      <c r="HE204" s="364"/>
      <c r="HF204" s="364"/>
      <c r="HG204" s="364"/>
      <c r="HH204" s="364"/>
      <c r="HI204" s="364"/>
      <c r="HJ204" s="364"/>
      <c r="HK204" s="364"/>
      <c r="HL204" s="364"/>
      <c r="HM204" s="364"/>
      <c r="HN204" s="364"/>
      <c r="HO204" s="364"/>
      <c r="HP204" s="364"/>
      <c r="HQ204" s="364"/>
      <c r="HR204" s="364"/>
      <c r="HS204" s="364"/>
      <c r="HT204" s="364"/>
      <c r="HU204" s="364"/>
      <c r="HV204" s="364"/>
      <c r="HW204" s="364"/>
      <c r="HX204" s="364"/>
      <c r="HY204" s="364"/>
      <c r="HZ204" s="364"/>
      <c r="IA204" s="364"/>
      <c r="IB204" s="364"/>
      <c r="IC204" s="364"/>
      <c r="ID204" s="364"/>
      <c r="IE204" s="364"/>
      <c r="IF204" s="364"/>
      <c r="IG204" s="364"/>
      <c r="IH204" s="364"/>
      <c r="II204" s="364"/>
      <c r="IJ204" s="364"/>
      <c r="IK204" s="364"/>
      <c r="IL204" s="364"/>
      <c r="IM204" s="364"/>
      <c r="IN204" s="364"/>
      <c r="IO204" s="364"/>
      <c r="IP204" s="364"/>
      <c r="IQ204" s="364"/>
      <c r="IR204" s="364"/>
      <c r="IS204" s="364"/>
      <c r="IT204" s="364"/>
      <c r="IU204" s="364"/>
      <c r="IV204" s="364"/>
      <c r="IW204" s="364"/>
      <c r="IX204" s="364"/>
      <c r="IY204" s="364"/>
      <c r="IZ204" s="364"/>
      <c r="JA204" s="364"/>
      <c r="JB204" s="364"/>
      <c r="JC204" s="364"/>
      <c r="JD204" s="364"/>
      <c r="JE204" s="364"/>
      <c r="JF204" s="364"/>
      <c r="JG204" s="364"/>
      <c r="JH204" s="364"/>
      <c r="JI204" s="364"/>
      <c r="JJ204" s="364"/>
      <c r="JK204" s="364"/>
      <c r="JL204" s="364"/>
      <c r="JM204" s="364"/>
      <c r="JN204" s="364"/>
      <c r="JO204" s="364"/>
      <c r="JP204" s="364"/>
      <c r="JQ204" s="364"/>
      <c r="JR204" s="364"/>
      <c r="JS204" s="364"/>
      <c r="JT204" s="364"/>
      <c r="JU204" s="364"/>
      <c r="JV204" s="364"/>
      <c r="JW204" s="364"/>
      <c r="JX204" s="364"/>
      <c r="JY204" s="364"/>
      <c r="JZ204" s="364"/>
      <c r="KA204" s="364"/>
      <c r="KB204" s="364"/>
      <c r="KC204" s="364"/>
      <c r="KD204" s="364"/>
      <c r="KE204" s="364"/>
      <c r="KF204" s="364"/>
      <c r="KG204" s="364"/>
      <c r="KH204" s="364"/>
      <c r="KI204" s="364"/>
      <c r="KJ204" s="364"/>
      <c r="KK204" s="364"/>
      <c r="KL204" s="364"/>
      <c r="KM204" s="364"/>
      <c r="KN204" s="364"/>
      <c r="KO204" s="364"/>
      <c r="KP204" s="364"/>
      <c r="KQ204" s="364"/>
      <c r="KR204" s="364"/>
      <c r="KS204" s="364"/>
      <c r="KT204" s="364"/>
      <c r="KU204" s="364"/>
      <c r="KV204" s="364"/>
      <c r="KW204" s="364"/>
      <c r="KX204" s="364"/>
      <c r="KY204" s="364"/>
      <c r="KZ204" s="364"/>
      <c r="LA204" s="364"/>
      <c r="LB204" s="364"/>
      <c r="LC204" s="364"/>
      <c r="LD204" s="364"/>
      <c r="LE204" s="364"/>
      <c r="LF204" s="364"/>
      <c r="LG204" s="364"/>
      <c r="LH204" s="364"/>
      <c r="LI204" s="364"/>
      <c r="LJ204" s="364"/>
      <c r="LK204" s="364"/>
      <c r="LL204" s="364"/>
      <c r="LM204" s="364"/>
      <c r="LN204" s="364"/>
      <c r="LO204" s="364"/>
      <c r="LP204" s="364"/>
      <c r="LQ204" s="364"/>
      <c r="LR204" s="364"/>
      <c r="LS204" s="364"/>
      <c r="LT204" s="364"/>
      <c r="LU204" s="364"/>
      <c r="LV204" s="364"/>
      <c r="LW204" s="364"/>
      <c r="LX204" s="364"/>
      <c r="LY204" s="364"/>
      <c r="LZ204" s="364"/>
      <c r="MA204" s="364"/>
      <c r="MB204" s="364"/>
      <c r="MC204" s="364"/>
      <c r="MD204" s="364"/>
      <c r="ME204" s="364"/>
      <c r="MF204" s="364"/>
      <c r="MG204" s="364"/>
      <c r="MH204" s="364"/>
      <c r="MI204" s="364"/>
      <c r="MJ204" s="364"/>
      <c r="MK204" s="364"/>
      <c r="ML204" s="364"/>
      <c r="MM204" s="364"/>
      <c r="MN204" s="364"/>
      <c r="MO204" s="364"/>
      <c r="MP204" s="364"/>
      <c r="MQ204" s="364"/>
      <c r="MR204" s="364"/>
      <c r="MS204" s="364"/>
      <c r="MT204" s="364"/>
      <c r="MU204" s="364"/>
      <c r="MV204" s="364"/>
      <c r="MW204" s="364"/>
      <c r="MX204" s="364"/>
      <c r="MY204" s="364"/>
      <c r="MZ204" s="364"/>
      <c r="NA204" s="364"/>
      <c r="NB204" s="364"/>
      <c r="NC204" s="364"/>
      <c r="ND204" s="364"/>
      <c r="NE204" s="364"/>
      <c r="NF204" s="364"/>
      <c r="NG204" s="364"/>
      <c r="NH204" s="364"/>
      <c r="NI204" s="364"/>
      <c r="NJ204" s="364"/>
      <c r="NK204" s="364"/>
      <c r="NL204" s="364"/>
      <c r="NM204" s="364"/>
      <c r="NN204" s="364"/>
      <c r="NO204" s="364"/>
      <c r="NP204" s="364"/>
      <c r="NQ204" s="364"/>
      <c r="NR204" s="364"/>
      <c r="NS204" s="364"/>
      <c r="NT204" s="364"/>
      <c r="NU204" s="364"/>
      <c r="NV204" s="364"/>
      <c r="NW204" s="364"/>
      <c r="NX204" s="364"/>
      <c r="NY204" s="364"/>
      <c r="NZ204" s="364"/>
      <c r="OA204" s="364"/>
      <c r="OB204" s="364"/>
      <c r="OC204" s="364"/>
      <c r="OD204" s="364"/>
      <c r="OE204" s="364"/>
      <c r="OF204" s="364"/>
      <c r="OG204" s="364"/>
      <c r="OH204" s="364"/>
      <c r="OI204" s="364"/>
      <c r="OJ204" s="364"/>
      <c r="OK204" s="364"/>
      <c r="OL204" s="364"/>
      <c r="OM204" s="364"/>
      <c r="ON204" s="364"/>
      <c r="OO204" s="364"/>
      <c r="OP204" s="364"/>
      <c r="OQ204" s="364"/>
      <c r="OR204" s="364"/>
      <c r="OS204" s="364"/>
      <c r="OT204" s="364"/>
      <c r="OU204" s="364"/>
      <c r="OV204" s="364"/>
      <c r="OW204" s="364"/>
      <c r="OX204" s="364"/>
      <c r="OY204" s="364"/>
      <c r="OZ204" s="364"/>
      <c r="PA204" s="364"/>
      <c r="PB204" s="364"/>
      <c r="PC204" s="364"/>
      <c r="PD204" s="364"/>
      <c r="PE204" s="364"/>
      <c r="PF204" s="364"/>
      <c r="PG204" s="364"/>
      <c r="PH204" s="364"/>
      <c r="PI204" s="364"/>
      <c r="PJ204" s="364"/>
      <c r="PK204" s="364"/>
      <c r="PL204" s="364"/>
      <c r="PM204" s="364"/>
    </row>
    <row r="205" spans="1:429" ht="15">
      <c r="A205" s="365" t="s">
        <v>772</v>
      </c>
      <c r="B205" s="364">
        <f t="shared" si="195"/>
        <v>0</v>
      </c>
      <c r="C205" s="364">
        <f t="shared" si="196"/>
        <v>0</v>
      </c>
      <c r="D205" s="364">
        <f t="shared" si="197"/>
        <v>0</v>
      </c>
      <c r="E205" s="364">
        <f t="shared" si="198"/>
        <v>0</v>
      </c>
      <c r="F205" s="364">
        <f t="shared" si="199"/>
        <v>0</v>
      </c>
      <c r="G205" s="364">
        <f t="shared" si="200"/>
        <v>0</v>
      </c>
      <c r="H205" s="364">
        <f t="shared" si="201"/>
        <v>0</v>
      </c>
      <c r="I205" s="364">
        <f t="shared" si="202"/>
        <v>0</v>
      </c>
      <c r="J205" s="364">
        <f t="shared" si="203"/>
        <v>0</v>
      </c>
      <c r="K205" s="364">
        <f t="shared" si="204"/>
        <v>0</v>
      </c>
      <c r="L205" s="364">
        <f t="shared" si="205"/>
        <v>0</v>
      </c>
      <c r="M205" s="364">
        <f t="shared" si="206"/>
        <v>0</v>
      </c>
      <c r="N205" s="364">
        <f t="shared" si="207"/>
        <v>0</v>
      </c>
      <c r="O205" s="364">
        <f t="shared" si="208"/>
        <v>0</v>
      </c>
      <c r="P205" s="364">
        <f t="shared" si="209"/>
        <v>0</v>
      </c>
      <c r="Q205" s="364">
        <f t="shared" si="210"/>
        <v>0</v>
      </c>
      <c r="R205" s="364">
        <f t="shared" si="211"/>
        <v>0</v>
      </c>
      <c r="S205" s="364">
        <f t="shared" si="212"/>
        <v>0</v>
      </c>
      <c r="T205" s="364">
        <f t="shared" si="213"/>
        <v>0</v>
      </c>
      <c r="U205" s="364">
        <f t="shared" si="214"/>
        <v>0</v>
      </c>
      <c r="V205" s="364">
        <f t="shared" si="215"/>
        <v>0</v>
      </c>
      <c r="W205" s="364">
        <f t="shared" si="216"/>
        <v>0</v>
      </c>
      <c r="X205" s="364">
        <f t="shared" si="217"/>
        <v>0</v>
      </c>
      <c r="Y205" s="364">
        <f t="shared" si="218"/>
        <v>0</v>
      </c>
      <c r="Z205" s="364">
        <f t="shared" si="219"/>
        <v>0</v>
      </c>
      <c r="AA205" s="364">
        <f t="shared" si="220"/>
        <v>0</v>
      </c>
      <c r="AB205" s="364">
        <f t="shared" si="221"/>
        <v>0</v>
      </c>
      <c r="AC205" s="364">
        <f t="shared" si="222"/>
        <v>0</v>
      </c>
      <c r="AD205" s="364">
        <f t="shared" si="223"/>
        <v>0</v>
      </c>
      <c r="AE205" s="364">
        <f t="shared" si="224"/>
        <v>0</v>
      </c>
      <c r="AF205" s="364">
        <f t="shared" si="225"/>
        <v>0</v>
      </c>
      <c r="AG205" s="364"/>
      <c r="AH205" s="364"/>
      <c r="AI205" s="364"/>
      <c r="AJ205" s="364"/>
      <c r="AK205" s="364"/>
      <c r="AL205" s="364"/>
      <c r="AM205" s="364"/>
      <c r="AN205" s="364"/>
      <c r="AO205" s="364"/>
      <c r="AP205" s="364"/>
      <c r="AQ205" s="364"/>
      <c r="AR205" s="364"/>
      <c r="AS205" s="364"/>
      <c r="AT205" s="364"/>
      <c r="AU205" s="364"/>
      <c r="AV205" s="364"/>
      <c r="AW205" s="364"/>
      <c r="AX205" s="364"/>
      <c r="AY205" s="364"/>
      <c r="AZ205" s="364"/>
      <c r="BA205" s="364"/>
      <c r="BB205" s="364"/>
      <c r="BC205" s="364"/>
      <c r="BD205" s="364"/>
      <c r="BE205" s="364"/>
      <c r="BF205" s="364"/>
      <c r="BG205" s="364"/>
      <c r="BH205" s="364"/>
      <c r="BI205" s="364"/>
      <c r="BJ205" s="364"/>
      <c r="BK205" s="364"/>
      <c r="BL205" s="364"/>
      <c r="BM205" s="364"/>
      <c r="BN205" s="364"/>
      <c r="BO205" s="364"/>
      <c r="BP205" s="364"/>
      <c r="BQ205" s="364"/>
      <c r="BR205" s="364"/>
      <c r="BS205" s="364"/>
      <c r="BT205" s="364"/>
      <c r="BU205" s="364"/>
      <c r="BV205" s="364"/>
      <c r="BW205" s="364"/>
      <c r="BX205" s="364"/>
      <c r="BY205" s="364"/>
      <c r="BZ205" s="364"/>
      <c r="CA205" s="364"/>
      <c r="CB205" s="364"/>
      <c r="CC205" s="364"/>
      <c r="CD205" s="364"/>
      <c r="CE205" s="364"/>
      <c r="CF205" s="364"/>
      <c r="CG205" s="364"/>
      <c r="CH205" s="364"/>
      <c r="CI205" s="364"/>
      <c r="CJ205" s="364"/>
      <c r="CK205" s="364"/>
      <c r="CL205" s="364"/>
      <c r="CM205" s="364"/>
      <c r="CN205" s="364"/>
      <c r="CO205" s="364"/>
      <c r="CP205" s="364"/>
      <c r="CQ205" s="364"/>
      <c r="CR205" s="364"/>
      <c r="CS205" s="364"/>
      <c r="CT205" s="364"/>
      <c r="CU205" s="364"/>
      <c r="CV205" s="364"/>
      <c r="CW205" s="364"/>
      <c r="CX205" s="364"/>
      <c r="CY205" s="364"/>
      <c r="CZ205" s="364"/>
      <c r="DA205" s="364"/>
      <c r="DB205" s="364"/>
      <c r="DC205" s="364"/>
      <c r="DD205" s="364"/>
      <c r="DE205" s="364"/>
      <c r="DF205" s="364"/>
      <c r="DG205" s="364"/>
      <c r="DH205" s="364"/>
      <c r="DI205" s="364"/>
      <c r="DJ205" s="364"/>
      <c r="DK205" s="364"/>
      <c r="DL205" s="364"/>
      <c r="DM205" s="364"/>
      <c r="DN205" s="364"/>
      <c r="DO205" s="364"/>
      <c r="DP205" s="364"/>
      <c r="DQ205" s="364"/>
      <c r="DR205" s="364"/>
      <c r="DS205" s="364"/>
      <c r="DT205" s="364"/>
      <c r="DU205" s="364"/>
      <c r="DV205" s="364"/>
      <c r="DW205" s="364"/>
      <c r="DX205" s="364"/>
      <c r="DY205" s="364"/>
      <c r="DZ205" s="364"/>
      <c r="EA205" s="364"/>
      <c r="EB205" s="364"/>
      <c r="EC205" s="364"/>
      <c r="ED205" s="364"/>
      <c r="EE205" s="364"/>
      <c r="EF205" s="364"/>
      <c r="EG205" s="364"/>
      <c r="EH205" s="364"/>
      <c r="EI205" s="364"/>
      <c r="EJ205" s="364"/>
      <c r="EK205" s="364"/>
      <c r="EL205" s="364"/>
      <c r="EM205" s="364"/>
      <c r="EN205" s="364"/>
      <c r="EO205" s="364"/>
      <c r="EP205" s="364"/>
      <c r="EQ205" s="364"/>
      <c r="ER205" s="364"/>
      <c r="ES205" s="364"/>
      <c r="ET205" s="364"/>
      <c r="EU205" s="364"/>
      <c r="EV205" s="364"/>
      <c r="EW205" s="364"/>
      <c r="EX205" s="364"/>
      <c r="EY205" s="364"/>
      <c r="EZ205" s="364"/>
      <c r="FA205" s="364"/>
      <c r="FB205" s="364"/>
      <c r="FC205" s="364"/>
      <c r="FD205" s="364"/>
      <c r="FE205" s="364"/>
      <c r="FF205" s="364"/>
      <c r="FG205" s="364"/>
      <c r="FH205" s="364"/>
      <c r="FI205" s="364"/>
      <c r="FJ205" s="364"/>
      <c r="FK205" s="364"/>
      <c r="FL205" s="364"/>
      <c r="FM205" s="364"/>
      <c r="FN205" s="364"/>
      <c r="FO205" s="364"/>
      <c r="FP205" s="364"/>
      <c r="FQ205" s="364"/>
      <c r="FR205" s="364"/>
      <c r="FS205" s="364"/>
      <c r="FT205" s="364"/>
      <c r="FU205" s="364"/>
      <c r="FV205" s="364"/>
      <c r="FW205" s="364"/>
      <c r="FX205" s="364"/>
      <c r="FY205" s="364"/>
      <c r="FZ205" s="364"/>
      <c r="GA205" s="364"/>
      <c r="GB205" s="364"/>
      <c r="GC205" s="364"/>
      <c r="GD205" s="364"/>
      <c r="GE205" s="364"/>
      <c r="GF205" s="364"/>
      <c r="GG205" s="364"/>
      <c r="GH205" s="364"/>
      <c r="GI205" s="364"/>
      <c r="GJ205" s="364"/>
      <c r="GK205" s="364"/>
      <c r="GL205" s="364"/>
      <c r="GM205" s="364"/>
      <c r="GN205" s="364"/>
      <c r="GO205" s="364"/>
      <c r="GP205" s="364"/>
      <c r="GQ205" s="364"/>
      <c r="GR205" s="364"/>
      <c r="GS205" s="364"/>
      <c r="GT205" s="364"/>
      <c r="GU205" s="364"/>
      <c r="GV205" s="364"/>
      <c r="GW205" s="364"/>
      <c r="GX205" s="364"/>
      <c r="GY205" s="364"/>
      <c r="GZ205" s="364"/>
      <c r="HA205" s="364"/>
      <c r="HB205" s="364"/>
      <c r="HC205" s="364"/>
      <c r="HD205" s="364"/>
      <c r="HE205" s="364"/>
      <c r="HF205" s="364"/>
      <c r="HG205" s="364"/>
      <c r="HH205" s="364"/>
      <c r="HI205" s="364"/>
      <c r="HJ205" s="364"/>
      <c r="HK205" s="364"/>
      <c r="HL205" s="364"/>
      <c r="HM205" s="364"/>
      <c r="HN205" s="364"/>
      <c r="HO205" s="364"/>
      <c r="HP205" s="364"/>
      <c r="HQ205" s="364"/>
      <c r="HR205" s="364"/>
      <c r="HS205" s="364"/>
      <c r="HT205" s="364"/>
      <c r="HU205" s="364"/>
      <c r="HV205" s="364"/>
      <c r="HW205" s="364"/>
      <c r="HX205" s="364"/>
      <c r="HY205" s="364"/>
      <c r="HZ205" s="364"/>
      <c r="IA205" s="364"/>
      <c r="IB205" s="364"/>
      <c r="IC205" s="364"/>
      <c r="ID205" s="364"/>
      <c r="IE205" s="364"/>
      <c r="IF205" s="364"/>
      <c r="IG205" s="364"/>
      <c r="IH205" s="364"/>
      <c r="II205" s="364"/>
      <c r="IJ205" s="364"/>
      <c r="IK205" s="364"/>
      <c r="IL205" s="364"/>
      <c r="IM205" s="364"/>
      <c r="IN205" s="364"/>
      <c r="IO205" s="364"/>
      <c r="IP205" s="364"/>
      <c r="IQ205" s="364"/>
      <c r="IR205" s="364"/>
      <c r="IS205" s="364"/>
      <c r="IT205" s="364"/>
      <c r="IU205" s="364"/>
      <c r="IV205" s="364"/>
      <c r="IW205" s="364"/>
      <c r="IX205" s="364"/>
      <c r="IY205" s="364"/>
      <c r="IZ205" s="364"/>
      <c r="JA205" s="364"/>
      <c r="JB205" s="364"/>
      <c r="JC205" s="364"/>
      <c r="JD205" s="364"/>
      <c r="JE205" s="364"/>
      <c r="JF205" s="364"/>
      <c r="JG205" s="364"/>
      <c r="JH205" s="364"/>
      <c r="JI205" s="364"/>
      <c r="JJ205" s="364"/>
      <c r="JK205" s="364"/>
      <c r="JL205" s="364"/>
      <c r="JM205" s="364"/>
      <c r="JN205" s="364"/>
      <c r="JO205" s="364"/>
      <c r="JP205" s="364"/>
      <c r="JQ205" s="364"/>
      <c r="JR205" s="364"/>
      <c r="JS205" s="364"/>
      <c r="JT205" s="364"/>
      <c r="JU205" s="364"/>
      <c r="JV205" s="364"/>
      <c r="JW205" s="364"/>
      <c r="JX205" s="364"/>
      <c r="JY205" s="364"/>
      <c r="JZ205" s="364"/>
      <c r="KA205" s="364"/>
      <c r="KB205" s="364"/>
      <c r="KC205" s="364"/>
      <c r="KD205" s="364"/>
      <c r="KE205" s="364"/>
      <c r="KF205" s="364"/>
      <c r="KG205" s="364"/>
      <c r="KH205" s="364"/>
      <c r="KI205" s="364"/>
      <c r="KJ205" s="364"/>
      <c r="KK205" s="364"/>
      <c r="KL205" s="364"/>
      <c r="KM205" s="364"/>
      <c r="KN205" s="364"/>
      <c r="KO205" s="364"/>
      <c r="KP205" s="364"/>
      <c r="KQ205" s="364"/>
      <c r="KR205" s="364"/>
      <c r="KS205" s="364"/>
      <c r="KT205" s="364"/>
      <c r="KU205" s="364"/>
      <c r="KV205" s="364"/>
      <c r="KW205" s="364"/>
      <c r="KX205" s="364"/>
      <c r="KY205" s="364"/>
      <c r="KZ205" s="364"/>
      <c r="LA205" s="364"/>
      <c r="LB205" s="364"/>
      <c r="LC205" s="364"/>
      <c r="LD205" s="364"/>
      <c r="LE205" s="364"/>
      <c r="LF205" s="364"/>
      <c r="LG205" s="364"/>
      <c r="LH205" s="364"/>
      <c r="LI205" s="364"/>
      <c r="LJ205" s="364"/>
      <c r="LK205" s="364"/>
      <c r="LL205" s="364"/>
      <c r="LM205" s="364"/>
      <c r="LN205" s="364"/>
      <c r="LO205" s="364"/>
      <c r="LP205" s="364"/>
      <c r="LQ205" s="364"/>
      <c r="LR205" s="364"/>
      <c r="LS205" s="364"/>
      <c r="LT205" s="364"/>
      <c r="LU205" s="364"/>
      <c r="LV205" s="364"/>
      <c r="LW205" s="364"/>
      <c r="LX205" s="364"/>
      <c r="LY205" s="364"/>
      <c r="LZ205" s="364"/>
      <c r="MA205" s="364"/>
      <c r="MB205" s="364"/>
      <c r="MC205" s="364"/>
      <c r="MD205" s="364"/>
      <c r="ME205" s="364"/>
      <c r="MF205" s="364"/>
      <c r="MG205" s="364"/>
      <c r="MH205" s="364"/>
      <c r="MI205" s="364"/>
      <c r="MJ205" s="364"/>
      <c r="MK205" s="364"/>
      <c r="ML205" s="364"/>
      <c r="MM205" s="364"/>
      <c r="MN205" s="364"/>
      <c r="MO205" s="364"/>
      <c r="MP205" s="364"/>
      <c r="MQ205" s="364"/>
      <c r="MR205" s="364"/>
      <c r="MS205" s="364"/>
      <c r="MT205" s="364"/>
      <c r="MU205" s="364"/>
      <c r="MV205" s="364"/>
      <c r="MW205" s="364"/>
      <c r="MX205" s="364"/>
      <c r="MY205" s="364"/>
      <c r="MZ205" s="364"/>
      <c r="NA205" s="364"/>
      <c r="NB205" s="364"/>
      <c r="NC205" s="364"/>
      <c r="ND205" s="364"/>
      <c r="NE205" s="364"/>
      <c r="NF205" s="364"/>
      <c r="NG205" s="364"/>
      <c r="NH205" s="364"/>
      <c r="NI205" s="364"/>
      <c r="NJ205" s="364"/>
      <c r="NK205" s="364"/>
      <c r="NL205" s="364"/>
      <c r="NM205" s="364"/>
      <c r="NN205" s="364"/>
      <c r="NO205" s="364"/>
      <c r="NP205" s="364"/>
      <c r="NQ205" s="364"/>
      <c r="NR205" s="364"/>
      <c r="NS205" s="364"/>
      <c r="NT205" s="364"/>
      <c r="NU205" s="364"/>
      <c r="NV205" s="364"/>
      <c r="NW205" s="364"/>
      <c r="NX205" s="364"/>
      <c r="NY205" s="364"/>
      <c r="NZ205" s="364"/>
      <c r="OA205" s="364"/>
      <c r="OB205" s="364"/>
      <c r="OC205" s="364"/>
      <c r="OD205" s="364"/>
      <c r="OE205" s="364"/>
      <c r="OF205" s="364"/>
      <c r="OG205" s="364"/>
      <c r="OH205" s="364"/>
      <c r="OI205" s="364"/>
      <c r="OJ205" s="364"/>
      <c r="OK205" s="364"/>
      <c r="OL205" s="364"/>
      <c r="OM205" s="364"/>
      <c r="ON205" s="364"/>
      <c r="OO205" s="364"/>
      <c r="OP205" s="364"/>
      <c r="OQ205" s="364"/>
      <c r="OR205" s="364"/>
      <c r="OS205" s="364"/>
      <c r="OT205" s="364"/>
      <c r="OU205" s="364"/>
      <c r="OV205" s="364"/>
      <c r="OW205" s="364"/>
      <c r="OX205" s="364"/>
      <c r="OY205" s="364"/>
      <c r="OZ205" s="364"/>
      <c r="PA205" s="364"/>
      <c r="PB205" s="364"/>
      <c r="PC205" s="364"/>
      <c r="PD205" s="364"/>
      <c r="PE205" s="364"/>
      <c r="PF205" s="364"/>
      <c r="PG205" s="364"/>
      <c r="PH205" s="364"/>
      <c r="PI205" s="364"/>
      <c r="PJ205" s="364"/>
      <c r="PK205" s="364"/>
      <c r="PL205" s="364"/>
      <c r="PM205" s="364"/>
    </row>
    <row r="206" spans="1:429" ht="15">
      <c r="A206" s="363" t="s">
        <v>773</v>
      </c>
      <c r="B206" s="364">
        <f t="shared" si="195"/>
        <v>0</v>
      </c>
      <c r="C206" s="364">
        <f t="shared" si="196"/>
        <v>0</v>
      </c>
      <c r="D206" s="364">
        <f t="shared" si="197"/>
        <v>0</v>
      </c>
      <c r="E206" s="364">
        <f t="shared" si="198"/>
        <v>0</v>
      </c>
      <c r="F206" s="364">
        <f t="shared" si="199"/>
        <v>0</v>
      </c>
      <c r="G206" s="364">
        <f t="shared" si="200"/>
        <v>0</v>
      </c>
      <c r="H206" s="364">
        <f t="shared" si="201"/>
        <v>0</v>
      </c>
      <c r="I206" s="364">
        <f t="shared" si="202"/>
        <v>0</v>
      </c>
      <c r="J206" s="364">
        <f t="shared" si="203"/>
        <v>0</v>
      </c>
      <c r="K206" s="364">
        <f t="shared" si="204"/>
        <v>0</v>
      </c>
      <c r="L206" s="364">
        <f t="shared" si="205"/>
        <v>0</v>
      </c>
      <c r="M206" s="364">
        <f t="shared" si="206"/>
        <v>0</v>
      </c>
      <c r="N206" s="364">
        <f t="shared" si="207"/>
        <v>0</v>
      </c>
      <c r="O206" s="364">
        <f t="shared" si="208"/>
        <v>0</v>
      </c>
      <c r="P206" s="364">
        <f t="shared" si="209"/>
        <v>0</v>
      </c>
      <c r="Q206" s="364">
        <f t="shared" si="210"/>
        <v>0</v>
      </c>
      <c r="R206" s="364">
        <f t="shared" si="211"/>
        <v>0</v>
      </c>
      <c r="S206" s="364">
        <f t="shared" si="212"/>
        <v>0</v>
      </c>
      <c r="T206" s="364">
        <f t="shared" si="213"/>
        <v>0</v>
      </c>
      <c r="U206" s="364">
        <f t="shared" si="214"/>
        <v>0</v>
      </c>
      <c r="V206" s="364">
        <f t="shared" si="215"/>
        <v>0</v>
      </c>
      <c r="W206" s="364">
        <f t="shared" si="216"/>
        <v>0</v>
      </c>
      <c r="X206" s="364">
        <f t="shared" si="217"/>
        <v>0</v>
      </c>
      <c r="Y206" s="364">
        <f t="shared" si="218"/>
        <v>0</v>
      </c>
      <c r="Z206" s="364">
        <f t="shared" si="219"/>
        <v>0</v>
      </c>
      <c r="AA206" s="364">
        <f t="shared" si="220"/>
        <v>0.41213070000000002</v>
      </c>
      <c r="AB206" s="364">
        <f t="shared" si="221"/>
        <v>0</v>
      </c>
      <c r="AC206" s="364">
        <f t="shared" si="222"/>
        <v>0</v>
      </c>
      <c r="AD206" s="364">
        <f t="shared" si="223"/>
        <v>0</v>
      </c>
      <c r="AE206" s="364">
        <f t="shared" si="224"/>
        <v>0</v>
      </c>
      <c r="AF206" s="364">
        <f t="shared" si="225"/>
        <v>0</v>
      </c>
      <c r="AG206" s="364"/>
      <c r="AH206" s="364"/>
      <c r="AI206" s="364"/>
      <c r="AJ206" s="364"/>
      <c r="AK206" s="364"/>
      <c r="AL206" s="364"/>
      <c r="AM206" s="364"/>
      <c r="AN206" s="364"/>
      <c r="AO206" s="364"/>
      <c r="AP206" s="364"/>
      <c r="AQ206" s="364"/>
      <c r="AR206" s="364"/>
      <c r="AS206" s="364"/>
      <c r="AT206" s="364"/>
      <c r="AU206" s="364"/>
      <c r="AV206" s="364"/>
      <c r="AW206" s="364"/>
      <c r="AX206" s="364"/>
      <c r="AY206" s="364"/>
      <c r="AZ206" s="364"/>
      <c r="BA206" s="364"/>
      <c r="BB206" s="364"/>
      <c r="BC206" s="364"/>
      <c r="BD206" s="364"/>
      <c r="BE206" s="364"/>
      <c r="BF206" s="364"/>
      <c r="BG206" s="364"/>
      <c r="BH206" s="364"/>
      <c r="BI206" s="364"/>
      <c r="BJ206" s="364"/>
      <c r="BK206" s="364"/>
      <c r="BL206" s="364"/>
      <c r="BM206" s="364"/>
      <c r="BN206" s="364"/>
      <c r="BO206" s="364"/>
      <c r="BP206" s="364"/>
      <c r="BQ206" s="364"/>
      <c r="BR206" s="364"/>
      <c r="BS206" s="364"/>
      <c r="BT206" s="364"/>
      <c r="BU206" s="364"/>
      <c r="BV206" s="364"/>
      <c r="BW206" s="364"/>
      <c r="BX206" s="364"/>
      <c r="BY206" s="364"/>
      <c r="BZ206" s="364"/>
      <c r="CA206" s="364"/>
      <c r="CB206" s="364"/>
      <c r="CC206" s="364"/>
      <c r="CD206" s="364"/>
      <c r="CE206" s="364"/>
      <c r="CF206" s="364"/>
      <c r="CG206" s="364"/>
      <c r="CH206" s="364"/>
      <c r="CI206" s="364"/>
      <c r="CJ206" s="364"/>
      <c r="CK206" s="364"/>
      <c r="CL206" s="364"/>
      <c r="CM206" s="364"/>
      <c r="CN206" s="364"/>
      <c r="CO206" s="364"/>
      <c r="CP206" s="364"/>
      <c r="CQ206" s="364"/>
      <c r="CR206" s="364"/>
      <c r="CS206" s="364"/>
      <c r="CT206" s="364"/>
      <c r="CU206" s="364"/>
      <c r="CV206" s="364"/>
      <c r="CW206" s="364"/>
      <c r="CX206" s="364"/>
      <c r="CY206" s="364"/>
      <c r="CZ206" s="364"/>
      <c r="DA206" s="364"/>
      <c r="DB206" s="364"/>
      <c r="DC206" s="364"/>
      <c r="DD206" s="364"/>
      <c r="DE206" s="364"/>
      <c r="DF206" s="364"/>
      <c r="DG206" s="364"/>
      <c r="DH206" s="364"/>
      <c r="DI206" s="364"/>
      <c r="DJ206" s="364"/>
      <c r="DK206" s="364"/>
      <c r="DL206" s="364"/>
      <c r="DM206" s="364"/>
      <c r="DN206" s="364"/>
      <c r="DO206" s="364"/>
      <c r="DP206" s="364"/>
      <c r="DQ206" s="364"/>
      <c r="DR206" s="364"/>
      <c r="DS206" s="364"/>
      <c r="DT206" s="364"/>
      <c r="DU206" s="364"/>
      <c r="DV206" s="364"/>
      <c r="DW206" s="364"/>
      <c r="DX206" s="364"/>
      <c r="DY206" s="364"/>
      <c r="DZ206" s="364"/>
      <c r="EA206" s="364"/>
      <c r="EB206" s="364"/>
      <c r="EC206" s="364"/>
      <c r="ED206" s="364"/>
      <c r="EE206" s="364"/>
      <c r="EF206" s="364"/>
      <c r="EG206" s="364"/>
      <c r="EH206" s="364"/>
      <c r="EI206" s="364"/>
      <c r="EJ206" s="364"/>
      <c r="EK206" s="364"/>
      <c r="EL206" s="364"/>
      <c r="EM206" s="364"/>
      <c r="EN206" s="364"/>
      <c r="EO206" s="364"/>
      <c r="EP206" s="364"/>
      <c r="EQ206" s="364"/>
      <c r="ER206" s="364"/>
      <c r="ES206" s="364"/>
      <c r="ET206" s="364"/>
      <c r="EU206" s="364"/>
      <c r="EV206" s="364"/>
      <c r="EW206" s="364"/>
      <c r="EX206" s="364"/>
      <c r="EY206" s="364"/>
      <c r="EZ206" s="364"/>
      <c r="FA206" s="364"/>
      <c r="FB206" s="364"/>
      <c r="FC206" s="364"/>
      <c r="FD206" s="364"/>
      <c r="FE206" s="364"/>
      <c r="FF206" s="364"/>
      <c r="FG206" s="364"/>
      <c r="FH206" s="364"/>
      <c r="FI206" s="364"/>
      <c r="FJ206" s="364"/>
      <c r="FK206" s="364"/>
      <c r="FL206" s="364"/>
      <c r="FM206" s="364"/>
      <c r="FN206" s="364"/>
      <c r="FO206" s="364"/>
      <c r="FP206" s="364"/>
      <c r="FQ206" s="364"/>
      <c r="FR206" s="364"/>
      <c r="FS206" s="364"/>
      <c r="FT206" s="364"/>
      <c r="FU206" s="364"/>
      <c r="FV206" s="364"/>
      <c r="FW206" s="364"/>
      <c r="FX206" s="364"/>
      <c r="FY206" s="364"/>
      <c r="FZ206" s="364"/>
      <c r="GA206" s="364"/>
      <c r="GB206" s="364"/>
      <c r="GC206" s="364"/>
      <c r="GD206" s="364"/>
      <c r="GE206" s="364"/>
      <c r="GF206" s="364"/>
      <c r="GG206" s="364"/>
      <c r="GH206" s="364"/>
      <c r="GI206" s="364"/>
      <c r="GJ206" s="364"/>
      <c r="GK206" s="364"/>
      <c r="GL206" s="364"/>
      <c r="GM206" s="364"/>
      <c r="GN206" s="364"/>
      <c r="GO206" s="364"/>
      <c r="GP206" s="364"/>
      <c r="GQ206" s="364"/>
      <c r="GR206" s="364"/>
      <c r="GS206" s="364"/>
      <c r="GT206" s="364"/>
      <c r="GU206" s="364"/>
      <c r="GV206" s="364"/>
      <c r="GW206" s="364"/>
      <c r="GX206" s="364"/>
      <c r="GY206" s="364"/>
      <c r="GZ206" s="364"/>
      <c r="HA206" s="364"/>
      <c r="HB206" s="364"/>
      <c r="HC206" s="364"/>
      <c r="HD206" s="364"/>
      <c r="HE206" s="364"/>
      <c r="HF206" s="364"/>
      <c r="HG206" s="364"/>
      <c r="HH206" s="364"/>
      <c r="HI206" s="364"/>
      <c r="HJ206" s="364"/>
      <c r="HK206" s="364"/>
      <c r="HL206" s="364"/>
      <c r="HM206" s="364"/>
      <c r="HN206" s="364"/>
      <c r="HO206" s="364"/>
      <c r="HP206" s="364"/>
      <c r="HQ206" s="364"/>
      <c r="HR206" s="364"/>
      <c r="HS206" s="364"/>
      <c r="HT206" s="364"/>
      <c r="HU206" s="364"/>
      <c r="HV206" s="364"/>
      <c r="HW206" s="364"/>
      <c r="HX206" s="364"/>
      <c r="HY206" s="364"/>
      <c r="HZ206" s="364"/>
      <c r="IA206" s="364"/>
      <c r="IB206" s="364"/>
      <c r="IC206" s="364"/>
      <c r="ID206" s="364"/>
      <c r="IE206" s="364"/>
      <c r="IF206" s="364"/>
      <c r="IG206" s="364"/>
      <c r="IH206" s="364"/>
      <c r="II206" s="364"/>
      <c r="IJ206" s="364"/>
      <c r="IK206" s="364"/>
      <c r="IL206" s="364"/>
      <c r="IM206" s="364"/>
      <c r="IN206" s="364"/>
      <c r="IO206" s="364"/>
      <c r="IP206" s="364"/>
      <c r="IQ206" s="364"/>
      <c r="IR206" s="364"/>
      <c r="IS206" s="364"/>
      <c r="IT206" s="364"/>
      <c r="IU206" s="364"/>
      <c r="IV206" s="364"/>
      <c r="IW206" s="364"/>
      <c r="IX206" s="364"/>
      <c r="IY206" s="364"/>
      <c r="IZ206" s="364"/>
      <c r="JA206" s="364"/>
      <c r="JB206" s="364"/>
      <c r="JC206" s="364"/>
      <c r="JD206" s="364"/>
      <c r="JE206" s="364"/>
      <c r="JF206" s="364"/>
      <c r="JG206" s="364"/>
      <c r="JH206" s="364"/>
      <c r="JI206" s="364"/>
      <c r="JJ206" s="364"/>
      <c r="JK206" s="364"/>
      <c r="JL206" s="364"/>
      <c r="JM206" s="364"/>
      <c r="JN206" s="364"/>
      <c r="JO206" s="364"/>
      <c r="JP206" s="364"/>
      <c r="JQ206" s="364"/>
      <c r="JR206" s="364"/>
      <c r="JS206" s="364"/>
      <c r="JT206" s="364"/>
      <c r="JU206" s="364"/>
      <c r="JV206" s="364"/>
      <c r="JW206" s="364"/>
      <c r="JX206" s="364"/>
      <c r="JY206" s="364"/>
      <c r="JZ206" s="364"/>
      <c r="KA206" s="364"/>
      <c r="KB206" s="364"/>
      <c r="KC206" s="364"/>
      <c r="KD206" s="364"/>
      <c r="KE206" s="364"/>
      <c r="KF206" s="364"/>
      <c r="KG206" s="364"/>
      <c r="KH206" s="364"/>
      <c r="KI206" s="364"/>
      <c r="KJ206" s="364"/>
      <c r="KK206" s="364"/>
      <c r="KL206" s="364"/>
      <c r="KM206" s="364"/>
      <c r="KN206" s="364"/>
      <c r="KO206" s="364"/>
      <c r="KP206" s="364"/>
      <c r="KQ206" s="364"/>
      <c r="KR206" s="364"/>
      <c r="KS206" s="364"/>
      <c r="KT206" s="364"/>
      <c r="KU206" s="364"/>
      <c r="KV206" s="364"/>
      <c r="KW206" s="364"/>
      <c r="KX206" s="364"/>
      <c r="KY206" s="364"/>
      <c r="KZ206" s="364"/>
      <c r="LA206" s="364"/>
      <c r="LB206" s="364"/>
      <c r="LC206" s="364"/>
      <c r="LD206" s="364"/>
      <c r="LE206" s="364"/>
      <c r="LF206" s="364"/>
      <c r="LG206" s="364"/>
      <c r="LH206" s="364"/>
      <c r="LI206" s="364"/>
      <c r="LJ206" s="364"/>
      <c r="LK206" s="364"/>
      <c r="LL206" s="364"/>
      <c r="LM206" s="364"/>
      <c r="LN206" s="364"/>
      <c r="LO206" s="364"/>
      <c r="LP206" s="364"/>
      <c r="LQ206" s="364"/>
      <c r="LR206" s="364"/>
      <c r="LS206" s="364"/>
      <c r="LT206" s="364"/>
      <c r="LU206" s="364"/>
      <c r="LV206" s="364"/>
      <c r="LW206" s="364"/>
      <c r="LX206" s="364">
        <v>123</v>
      </c>
      <c r="LY206" s="364">
        <v>61.5</v>
      </c>
      <c r="LZ206" s="364">
        <v>25.077000000000002</v>
      </c>
      <c r="MA206" s="364">
        <v>104.55</v>
      </c>
      <c r="MB206" s="364">
        <v>86.028899999999993</v>
      </c>
      <c r="MC206" s="364">
        <v>11.9748</v>
      </c>
      <c r="MD206" s="364"/>
      <c r="ME206" s="364"/>
      <c r="MF206" s="364"/>
      <c r="MG206" s="364"/>
      <c r="MH206" s="364"/>
      <c r="MI206" s="364"/>
      <c r="MJ206" s="364"/>
      <c r="MK206" s="364"/>
      <c r="ML206" s="364"/>
      <c r="MM206" s="364"/>
      <c r="MN206" s="364"/>
      <c r="MO206" s="364"/>
      <c r="MP206" s="364"/>
      <c r="MQ206" s="364"/>
      <c r="MR206" s="364"/>
      <c r="MS206" s="364"/>
      <c r="MT206" s="364"/>
      <c r="MU206" s="364"/>
      <c r="MV206" s="364"/>
      <c r="MW206" s="364"/>
      <c r="MX206" s="364"/>
      <c r="MY206" s="364"/>
      <c r="MZ206" s="364"/>
      <c r="NA206" s="364"/>
      <c r="NB206" s="364"/>
      <c r="NC206" s="364"/>
      <c r="ND206" s="364"/>
      <c r="NE206" s="364"/>
      <c r="NF206" s="364"/>
      <c r="NG206" s="364"/>
      <c r="NH206" s="364"/>
      <c r="NI206" s="364"/>
      <c r="NJ206" s="364"/>
      <c r="NK206" s="364"/>
      <c r="NL206" s="364"/>
      <c r="NM206" s="364"/>
      <c r="NN206" s="364"/>
      <c r="NO206" s="364"/>
      <c r="NP206" s="364"/>
      <c r="NQ206" s="364"/>
      <c r="NR206" s="364"/>
      <c r="NS206" s="364"/>
      <c r="NT206" s="364"/>
      <c r="NU206" s="364"/>
      <c r="NV206" s="364"/>
      <c r="NW206" s="364"/>
      <c r="NX206" s="364"/>
      <c r="NY206" s="364"/>
      <c r="NZ206" s="364"/>
      <c r="OA206" s="364"/>
      <c r="OB206" s="364"/>
      <c r="OC206" s="364"/>
      <c r="OD206" s="364"/>
      <c r="OE206" s="364"/>
      <c r="OF206" s="364"/>
      <c r="OG206" s="364"/>
      <c r="OH206" s="364"/>
      <c r="OI206" s="364"/>
      <c r="OJ206" s="364"/>
      <c r="OK206" s="364"/>
      <c r="OL206" s="364"/>
      <c r="OM206" s="364"/>
      <c r="ON206" s="364"/>
      <c r="OO206" s="364"/>
      <c r="OP206" s="364"/>
      <c r="OQ206" s="364"/>
      <c r="OR206" s="364"/>
      <c r="OS206" s="364"/>
      <c r="OT206" s="364"/>
      <c r="OU206" s="364"/>
      <c r="OV206" s="364"/>
      <c r="OW206" s="364"/>
      <c r="OX206" s="364"/>
      <c r="OY206" s="364"/>
      <c r="OZ206" s="364"/>
      <c r="PA206" s="364"/>
      <c r="PB206" s="364"/>
      <c r="PC206" s="364"/>
      <c r="PD206" s="364"/>
      <c r="PE206" s="364"/>
      <c r="PF206" s="364"/>
      <c r="PG206" s="364"/>
      <c r="PH206" s="364"/>
      <c r="PI206" s="364"/>
      <c r="PJ206" s="364"/>
      <c r="PK206" s="364"/>
      <c r="PL206" s="364"/>
      <c r="PM206" s="364"/>
    </row>
    <row r="207" spans="1:429" ht="15">
      <c r="A207" s="365" t="s">
        <v>774</v>
      </c>
      <c r="B207" s="364">
        <f t="shared" si="195"/>
        <v>0</v>
      </c>
      <c r="C207" s="364">
        <f t="shared" si="196"/>
        <v>0</v>
      </c>
      <c r="D207" s="364">
        <f t="shared" si="197"/>
        <v>0</v>
      </c>
      <c r="E207" s="364">
        <f t="shared" si="198"/>
        <v>0</v>
      </c>
      <c r="F207" s="364">
        <f t="shared" si="199"/>
        <v>0</v>
      </c>
      <c r="G207" s="364">
        <f t="shared" si="200"/>
        <v>0</v>
      </c>
      <c r="H207" s="364">
        <f t="shared" si="201"/>
        <v>0</v>
      </c>
      <c r="I207" s="364">
        <f t="shared" si="202"/>
        <v>0</v>
      </c>
      <c r="J207" s="364">
        <f t="shared" si="203"/>
        <v>0</v>
      </c>
      <c r="K207" s="364">
        <f t="shared" si="204"/>
        <v>0</v>
      </c>
      <c r="L207" s="364">
        <f t="shared" si="205"/>
        <v>0</v>
      </c>
      <c r="M207" s="364">
        <f t="shared" si="206"/>
        <v>0</v>
      </c>
      <c r="N207" s="364">
        <f t="shared" si="207"/>
        <v>0</v>
      </c>
      <c r="O207" s="364">
        <f t="shared" si="208"/>
        <v>0</v>
      </c>
      <c r="P207" s="364">
        <f t="shared" si="209"/>
        <v>0</v>
      </c>
      <c r="Q207" s="364">
        <f t="shared" si="210"/>
        <v>0</v>
      </c>
      <c r="R207" s="364">
        <f t="shared" si="211"/>
        <v>0</v>
      </c>
      <c r="S207" s="364">
        <f t="shared" si="212"/>
        <v>0</v>
      </c>
      <c r="T207" s="364">
        <f t="shared" si="213"/>
        <v>0</v>
      </c>
      <c r="U207" s="364">
        <f t="shared" si="214"/>
        <v>0</v>
      </c>
      <c r="V207" s="364">
        <f t="shared" si="215"/>
        <v>0</v>
      </c>
      <c r="W207" s="364">
        <f t="shared" si="216"/>
        <v>0</v>
      </c>
      <c r="X207" s="364">
        <f t="shared" si="217"/>
        <v>0</v>
      </c>
      <c r="Y207" s="364">
        <f t="shared" si="218"/>
        <v>0</v>
      </c>
      <c r="Z207" s="364">
        <f t="shared" si="219"/>
        <v>0</v>
      </c>
      <c r="AA207" s="364">
        <f t="shared" si="220"/>
        <v>0</v>
      </c>
      <c r="AB207" s="364">
        <f t="shared" si="221"/>
        <v>0</v>
      </c>
      <c r="AC207" s="364">
        <f t="shared" si="222"/>
        <v>0</v>
      </c>
      <c r="AD207" s="364">
        <f t="shared" si="223"/>
        <v>0</v>
      </c>
      <c r="AE207" s="364">
        <f t="shared" si="224"/>
        <v>0</v>
      </c>
      <c r="AF207" s="364">
        <f t="shared" si="225"/>
        <v>0</v>
      </c>
      <c r="AG207" s="364"/>
      <c r="AH207" s="364"/>
      <c r="AI207" s="364"/>
      <c r="AJ207" s="364"/>
      <c r="AK207" s="364"/>
      <c r="AL207" s="364"/>
      <c r="AM207" s="364"/>
      <c r="AN207" s="364"/>
      <c r="AO207" s="364"/>
      <c r="AP207" s="364"/>
      <c r="AQ207" s="364"/>
      <c r="AR207" s="364"/>
      <c r="AS207" s="364"/>
      <c r="AT207" s="364"/>
      <c r="AU207" s="364"/>
      <c r="AV207" s="364"/>
      <c r="AW207" s="364"/>
      <c r="AX207" s="364"/>
      <c r="AY207" s="364"/>
      <c r="AZ207" s="364"/>
      <c r="BA207" s="364"/>
      <c r="BB207" s="364"/>
      <c r="BC207" s="364"/>
      <c r="BD207" s="364"/>
      <c r="BE207" s="364"/>
      <c r="BF207" s="364"/>
      <c r="BG207" s="364"/>
      <c r="BH207" s="364"/>
      <c r="BI207" s="364"/>
      <c r="BJ207" s="364"/>
      <c r="BK207" s="364"/>
      <c r="BL207" s="364"/>
      <c r="BM207" s="364"/>
      <c r="BN207" s="364"/>
      <c r="BO207" s="364"/>
      <c r="BP207" s="364"/>
      <c r="BQ207" s="364"/>
      <c r="BR207" s="364"/>
      <c r="BS207" s="364"/>
      <c r="BT207" s="364"/>
      <c r="BU207" s="364"/>
      <c r="BV207" s="364"/>
      <c r="BW207" s="364"/>
      <c r="BX207" s="364"/>
      <c r="BY207" s="364"/>
      <c r="BZ207" s="364"/>
      <c r="CA207" s="364"/>
      <c r="CB207" s="364"/>
      <c r="CC207" s="364"/>
      <c r="CD207" s="364"/>
      <c r="CE207" s="364"/>
      <c r="CF207" s="364"/>
      <c r="CG207" s="364"/>
      <c r="CH207" s="364"/>
      <c r="CI207" s="364"/>
      <c r="CJ207" s="364"/>
      <c r="CK207" s="364"/>
      <c r="CL207" s="364"/>
      <c r="CM207" s="364"/>
      <c r="CN207" s="364"/>
      <c r="CO207" s="364"/>
      <c r="CP207" s="364"/>
      <c r="CQ207" s="364"/>
      <c r="CR207" s="364"/>
      <c r="CS207" s="364"/>
      <c r="CT207" s="364"/>
      <c r="CU207" s="364"/>
      <c r="CV207" s="364"/>
      <c r="CW207" s="364"/>
      <c r="CX207" s="364"/>
      <c r="CY207" s="364"/>
      <c r="CZ207" s="364"/>
      <c r="DA207" s="364"/>
      <c r="DB207" s="364"/>
      <c r="DC207" s="364"/>
      <c r="DD207" s="364"/>
      <c r="DE207" s="364"/>
      <c r="DF207" s="364"/>
      <c r="DG207" s="364"/>
      <c r="DH207" s="364"/>
      <c r="DI207" s="364"/>
      <c r="DJ207" s="364"/>
      <c r="DK207" s="364"/>
      <c r="DL207" s="364"/>
      <c r="DM207" s="364"/>
      <c r="DN207" s="364"/>
      <c r="DO207" s="364"/>
      <c r="DP207" s="364"/>
      <c r="DQ207" s="364"/>
      <c r="DR207" s="364"/>
      <c r="DS207" s="364"/>
      <c r="DT207" s="364"/>
      <c r="DU207" s="364"/>
      <c r="DV207" s="364"/>
      <c r="DW207" s="364"/>
      <c r="DX207" s="364"/>
      <c r="DY207" s="364"/>
      <c r="DZ207" s="364"/>
      <c r="EA207" s="364"/>
      <c r="EB207" s="364"/>
      <c r="EC207" s="364"/>
      <c r="ED207" s="364"/>
      <c r="EE207" s="364"/>
      <c r="EF207" s="364"/>
      <c r="EG207" s="364"/>
      <c r="EH207" s="364"/>
      <c r="EI207" s="364"/>
      <c r="EJ207" s="364"/>
      <c r="EK207" s="364"/>
      <c r="EL207" s="364"/>
      <c r="EM207" s="364"/>
      <c r="EN207" s="364"/>
      <c r="EO207" s="364"/>
      <c r="EP207" s="364"/>
      <c r="EQ207" s="364"/>
      <c r="ER207" s="364"/>
      <c r="ES207" s="364"/>
      <c r="ET207" s="364"/>
      <c r="EU207" s="364"/>
      <c r="EV207" s="364"/>
      <c r="EW207" s="364"/>
      <c r="EX207" s="364"/>
      <c r="EY207" s="364"/>
      <c r="EZ207" s="364"/>
      <c r="FA207" s="364"/>
      <c r="FB207" s="364"/>
      <c r="FC207" s="364"/>
      <c r="FD207" s="364"/>
      <c r="FE207" s="364"/>
      <c r="FF207" s="364"/>
      <c r="FG207" s="364"/>
      <c r="FH207" s="364"/>
      <c r="FI207" s="364"/>
      <c r="FJ207" s="364"/>
      <c r="FK207" s="364"/>
      <c r="FL207" s="364"/>
      <c r="FM207" s="364"/>
      <c r="FN207" s="364"/>
      <c r="FO207" s="364"/>
      <c r="FP207" s="364"/>
      <c r="FQ207" s="364"/>
      <c r="FR207" s="364"/>
      <c r="FS207" s="364"/>
      <c r="FT207" s="364"/>
      <c r="FU207" s="364"/>
      <c r="FV207" s="364"/>
      <c r="FW207" s="364"/>
      <c r="FX207" s="364"/>
      <c r="FY207" s="364"/>
      <c r="FZ207" s="364"/>
      <c r="GA207" s="364"/>
      <c r="GB207" s="364"/>
      <c r="GC207" s="364"/>
      <c r="GD207" s="364"/>
      <c r="GE207" s="364"/>
      <c r="GF207" s="364"/>
      <c r="GG207" s="364"/>
      <c r="GH207" s="364"/>
      <c r="GI207" s="364"/>
      <c r="GJ207" s="364"/>
      <c r="GK207" s="364"/>
      <c r="GL207" s="364"/>
      <c r="GM207" s="364"/>
      <c r="GN207" s="364"/>
      <c r="GO207" s="364"/>
      <c r="GP207" s="364"/>
      <c r="GQ207" s="364"/>
      <c r="GR207" s="364"/>
      <c r="GS207" s="364"/>
      <c r="GT207" s="364"/>
      <c r="GU207" s="364"/>
      <c r="GV207" s="364"/>
      <c r="GW207" s="364"/>
      <c r="GX207" s="364"/>
      <c r="GY207" s="364"/>
      <c r="GZ207" s="364"/>
      <c r="HA207" s="364"/>
      <c r="HB207" s="364"/>
      <c r="HC207" s="364"/>
      <c r="HD207" s="364"/>
      <c r="HE207" s="364"/>
      <c r="HF207" s="364"/>
      <c r="HG207" s="364"/>
      <c r="HH207" s="364"/>
      <c r="HI207" s="364"/>
      <c r="HJ207" s="364"/>
      <c r="HK207" s="364"/>
      <c r="HL207" s="364"/>
      <c r="HM207" s="364"/>
      <c r="HN207" s="364"/>
      <c r="HO207" s="364"/>
      <c r="HP207" s="364"/>
      <c r="HQ207" s="364"/>
      <c r="HR207" s="364"/>
      <c r="HS207" s="364"/>
      <c r="HT207" s="364"/>
      <c r="HU207" s="364"/>
      <c r="HV207" s="364"/>
      <c r="HW207" s="364"/>
      <c r="HX207" s="364"/>
      <c r="HY207" s="364"/>
      <c r="HZ207" s="364"/>
      <c r="IA207" s="364"/>
      <c r="IB207" s="364"/>
      <c r="IC207" s="364"/>
      <c r="ID207" s="364"/>
      <c r="IE207" s="364"/>
      <c r="IF207" s="364"/>
      <c r="IG207" s="364"/>
      <c r="IH207" s="364"/>
      <c r="II207" s="364"/>
      <c r="IJ207" s="364"/>
      <c r="IK207" s="364"/>
      <c r="IL207" s="364"/>
      <c r="IM207" s="364"/>
      <c r="IN207" s="364"/>
      <c r="IO207" s="364"/>
      <c r="IP207" s="364"/>
      <c r="IQ207" s="364"/>
      <c r="IR207" s="364"/>
      <c r="IS207" s="364"/>
      <c r="IT207" s="364"/>
      <c r="IU207" s="364"/>
      <c r="IV207" s="364"/>
      <c r="IW207" s="364"/>
      <c r="IX207" s="364"/>
      <c r="IY207" s="364"/>
      <c r="IZ207" s="364"/>
      <c r="JA207" s="364"/>
      <c r="JB207" s="364"/>
      <c r="JC207" s="364"/>
      <c r="JD207" s="364"/>
      <c r="JE207" s="364"/>
      <c r="JF207" s="364"/>
      <c r="JG207" s="364"/>
      <c r="JH207" s="364"/>
      <c r="JI207" s="364"/>
      <c r="JJ207" s="364"/>
      <c r="JK207" s="364"/>
      <c r="JL207" s="364"/>
      <c r="JM207" s="364"/>
      <c r="JN207" s="364"/>
      <c r="JO207" s="364"/>
      <c r="JP207" s="364"/>
      <c r="JQ207" s="364"/>
      <c r="JR207" s="364"/>
      <c r="JS207" s="364"/>
      <c r="JT207" s="364"/>
      <c r="JU207" s="364"/>
      <c r="JV207" s="364"/>
      <c r="JW207" s="364"/>
      <c r="JX207" s="364"/>
      <c r="JY207" s="364"/>
      <c r="JZ207" s="364"/>
      <c r="KA207" s="364"/>
      <c r="KB207" s="364"/>
      <c r="KC207" s="364"/>
      <c r="KD207" s="364"/>
      <c r="KE207" s="364"/>
      <c r="KF207" s="364"/>
      <c r="KG207" s="364"/>
      <c r="KH207" s="364"/>
      <c r="KI207" s="364"/>
      <c r="KJ207" s="364"/>
      <c r="KK207" s="364"/>
      <c r="KL207" s="364"/>
      <c r="KM207" s="364"/>
      <c r="KN207" s="364"/>
      <c r="KO207" s="364"/>
      <c r="KP207" s="364"/>
      <c r="KQ207" s="364"/>
      <c r="KR207" s="364"/>
      <c r="KS207" s="364"/>
      <c r="KT207" s="364"/>
      <c r="KU207" s="364"/>
      <c r="KV207" s="364"/>
      <c r="KW207" s="364"/>
      <c r="KX207" s="364"/>
      <c r="KY207" s="364"/>
      <c r="KZ207" s="364"/>
      <c r="LA207" s="364"/>
      <c r="LB207" s="364"/>
      <c r="LC207" s="364"/>
      <c r="LD207" s="364"/>
      <c r="LE207" s="364"/>
      <c r="LF207" s="364"/>
      <c r="LG207" s="364"/>
      <c r="LH207" s="364"/>
      <c r="LI207" s="364"/>
      <c r="LJ207" s="364"/>
      <c r="LK207" s="364"/>
      <c r="LL207" s="364"/>
      <c r="LM207" s="364"/>
      <c r="LN207" s="364"/>
      <c r="LO207" s="364"/>
      <c r="LP207" s="364"/>
      <c r="LQ207" s="364"/>
      <c r="LR207" s="364"/>
      <c r="LS207" s="364"/>
      <c r="LT207" s="364"/>
      <c r="LU207" s="364"/>
      <c r="LV207" s="364"/>
      <c r="LW207" s="364"/>
      <c r="LX207" s="364"/>
      <c r="LY207" s="364"/>
      <c r="LZ207" s="364"/>
      <c r="MA207" s="364"/>
      <c r="MB207" s="364"/>
      <c r="MC207" s="364"/>
      <c r="MD207" s="364"/>
      <c r="ME207" s="364"/>
      <c r="MF207" s="364"/>
      <c r="MG207" s="364"/>
      <c r="MH207" s="364"/>
      <c r="MI207" s="364"/>
      <c r="MJ207" s="364"/>
      <c r="MK207" s="364"/>
      <c r="ML207" s="364"/>
      <c r="MM207" s="364"/>
      <c r="MN207" s="364"/>
      <c r="MO207" s="364"/>
      <c r="MP207" s="364"/>
      <c r="MQ207" s="364"/>
      <c r="MR207" s="364"/>
      <c r="MS207" s="364"/>
      <c r="MT207" s="364"/>
      <c r="MU207" s="364"/>
      <c r="MV207" s="364"/>
      <c r="MW207" s="364"/>
      <c r="MX207" s="364"/>
      <c r="MY207" s="364"/>
      <c r="MZ207" s="364"/>
      <c r="NA207" s="364"/>
      <c r="NB207" s="364"/>
      <c r="NC207" s="364"/>
      <c r="ND207" s="364"/>
      <c r="NE207" s="364"/>
      <c r="NF207" s="364"/>
      <c r="NG207" s="364"/>
      <c r="NH207" s="364"/>
      <c r="NI207" s="364"/>
      <c r="NJ207" s="364"/>
      <c r="NK207" s="364"/>
      <c r="NL207" s="364"/>
      <c r="NM207" s="364"/>
      <c r="NN207" s="364"/>
      <c r="NO207" s="364"/>
      <c r="NP207" s="364"/>
      <c r="NQ207" s="364"/>
      <c r="NR207" s="364"/>
      <c r="NS207" s="364"/>
      <c r="NT207" s="364"/>
      <c r="NU207" s="364"/>
      <c r="NV207" s="364"/>
      <c r="NW207" s="364"/>
      <c r="NX207" s="364"/>
      <c r="NY207" s="364"/>
      <c r="NZ207" s="364"/>
      <c r="OA207" s="364"/>
      <c r="OB207" s="364"/>
      <c r="OC207" s="364"/>
      <c r="OD207" s="364"/>
      <c r="OE207" s="364"/>
      <c r="OF207" s="364"/>
      <c r="OG207" s="364"/>
      <c r="OH207" s="364"/>
      <c r="OI207" s="364"/>
      <c r="OJ207" s="364"/>
      <c r="OK207" s="364"/>
      <c r="OL207" s="364"/>
      <c r="OM207" s="364"/>
      <c r="ON207" s="364"/>
      <c r="OO207" s="364"/>
      <c r="OP207" s="364"/>
      <c r="OQ207" s="364"/>
      <c r="OR207" s="364"/>
      <c r="OS207" s="364"/>
      <c r="OT207" s="364"/>
      <c r="OU207" s="364"/>
      <c r="OV207" s="364"/>
      <c r="OW207" s="364"/>
      <c r="OX207" s="364"/>
      <c r="OY207" s="364"/>
      <c r="OZ207" s="364"/>
      <c r="PA207" s="364"/>
      <c r="PB207" s="364"/>
      <c r="PC207" s="364"/>
      <c r="PD207" s="364"/>
      <c r="PE207" s="364"/>
      <c r="PF207" s="364"/>
      <c r="PG207" s="364"/>
      <c r="PH207" s="364"/>
      <c r="PI207" s="364"/>
      <c r="PJ207" s="364"/>
      <c r="PK207" s="364"/>
      <c r="PL207" s="364"/>
      <c r="PM207" s="364"/>
    </row>
    <row r="208" spans="1:429" ht="15">
      <c r="A208" s="365" t="s">
        <v>775</v>
      </c>
      <c r="B208" s="364">
        <f t="shared" si="195"/>
        <v>0</v>
      </c>
      <c r="C208" s="364">
        <f t="shared" si="196"/>
        <v>0</v>
      </c>
      <c r="D208" s="364">
        <f t="shared" si="197"/>
        <v>0</v>
      </c>
      <c r="E208" s="364">
        <f t="shared" si="198"/>
        <v>0</v>
      </c>
      <c r="F208" s="364">
        <f t="shared" si="199"/>
        <v>0</v>
      </c>
      <c r="G208" s="364">
        <f t="shared" si="200"/>
        <v>0</v>
      </c>
      <c r="H208" s="364">
        <f t="shared" si="201"/>
        <v>0</v>
      </c>
      <c r="I208" s="364">
        <f t="shared" si="202"/>
        <v>0</v>
      </c>
      <c r="J208" s="364">
        <f t="shared" si="203"/>
        <v>0</v>
      </c>
      <c r="K208" s="364">
        <f t="shared" si="204"/>
        <v>0</v>
      </c>
      <c r="L208" s="364">
        <f t="shared" si="205"/>
        <v>0</v>
      </c>
      <c r="M208" s="364">
        <f t="shared" si="206"/>
        <v>0</v>
      </c>
      <c r="N208" s="364">
        <f t="shared" si="207"/>
        <v>0</v>
      </c>
      <c r="O208" s="364">
        <f t="shared" si="208"/>
        <v>0</v>
      </c>
      <c r="P208" s="364">
        <f t="shared" si="209"/>
        <v>0</v>
      </c>
      <c r="Q208" s="364">
        <f t="shared" si="210"/>
        <v>0</v>
      </c>
      <c r="R208" s="364">
        <f t="shared" si="211"/>
        <v>0</v>
      </c>
      <c r="S208" s="364">
        <f t="shared" si="212"/>
        <v>0</v>
      </c>
      <c r="T208" s="364">
        <f t="shared" si="213"/>
        <v>0</v>
      </c>
      <c r="U208" s="364">
        <f t="shared" si="214"/>
        <v>0</v>
      </c>
      <c r="V208" s="364">
        <f t="shared" si="215"/>
        <v>0</v>
      </c>
      <c r="W208" s="364">
        <f t="shared" si="216"/>
        <v>0</v>
      </c>
      <c r="X208" s="364">
        <f t="shared" si="217"/>
        <v>0</v>
      </c>
      <c r="Y208" s="364">
        <f t="shared" si="218"/>
        <v>0</v>
      </c>
      <c r="Z208" s="364">
        <f t="shared" si="219"/>
        <v>0</v>
      </c>
      <c r="AA208" s="364">
        <f t="shared" si="220"/>
        <v>0</v>
      </c>
      <c r="AB208" s="364">
        <f t="shared" si="221"/>
        <v>0</v>
      </c>
      <c r="AC208" s="364">
        <f t="shared" si="222"/>
        <v>0</v>
      </c>
      <c r="AD208" s="364">
        <f t="shared" si="223"/>
        <v>0</v>
      </c>
      <c r="AE208" s="364">
        <f t="shared" si="224"/>
        <v>0</v>
      </c>
      <c r="AF208" s="364">
        <f t="shared" si="225"/>
        <v>0</v>
      </c>
      <c r="AG208" s="364"/>
      <c r="AH208" s="364"/>
      <c r="AI208" s="364"/>
      <c r="AJ208" s="364"/>
      <c r="AK208" s="364"/>
      <c r="AL208" s="364"/>
      <c r="AM208" s="364"/>
      <c r="AN208" s="364"/>
      <c r="AO208" s="364"/>
      <c r="AP208" s="364"/>
      <c r="AQ208" s="364"/>
      <c r="AR208" s="364"/>
      <c r="AS208" s="364"/>
      <c r="AT208" s="364"/>
      <c r="AU208" s="364"/>
      <c r="AV208" s="364"/>
      <c r="AW208" s="364"/>
      <c r="AX208" s="364"/>
      <c r="AY208" s="364"/>
      <c r="AZ208" s="364"/>
      <c r="BA208" s="364"/>
      <c r="BB208" s="364"/>
      <c r="BC208" s="364"/>
      <c r="BD208" s="364"/>
      <c r="BE208" s="364"/>
      <c r="BF208" s="364"/>
      <c r="BG208" s="364"/>
      <c r="BH208" s="364"/>
      <c r="BI208" s="364"/>
      <c r="BJ208" s="364"/>
      <c r="BK208" s="364"/>
      <c r="BL208" s="364"/>
      <c r="BM208" s="364"/>
      <c r="BN208" s="364"/>
      <c r="BO208" s="364"/>
      <c r="BP208" s="364"/>
      <c r="BQ208" s="364"/>
      <c r="BR208" s="364"/>
      <c r="BS208" s="364"/>
      <c r="BT208" s="364"/>
      <c r="BU208" s="364"/>
      <c r="BV208" s="364"/>
      <c r="BW208" s="364"/>
      <c r="BX208" s="364"/>
      <c r="BY208" s="364"/>
      <c r="BZ208" s="364"/>
      <c r="CA208" s="364"/>
      <c r="CB208" s="364"/>
      <c r="CC208" s="364"/>
      <c r="CD208" s="364"/>
      <c r="CE208" s="364"/>
      <c r="CF208" s="364"/>
      <c r="CG208" s="364"/>
      <c r="CH208" s="364"/>
      <c r="CI208" s="364"/>
      <c r="CJ208" s="364"/>
      <c r="CK208" s="364"/>
      <c r="CL208" s="364"/>
      <c r="CM208" s="364"/>
      <c r="CN208" s="364"/>
      <c r="CO208" s="364"/>
      <c r="CP208" s="364"/>
      <c r="CQ208" s="364"/>
      <c r="CR208" s="364"/>
      <c r="CS208" s="364"/>
      <c r="CT208" s="364"/>
      <c r="CU208" s="364"/>
      <c r="CV208" s="364"/>
      <c r="CW208" s="364"/>
      <c r="CX208" s="364"/>
      <c r="CY208" s="364"/>
      <c r="CZ208" s="364"/>
      <c r="DA208" s="364"/>
      <c r="DB208" s="364"/>
      <c r="DC208" s="364"/>
      <c r="DD208" s="364"/>
      <c r="DE208" s="364"/>
      <c r="DF208" s="364"/>
      <c r="DG208" s="364"/>
      <c r="DH208" s="364"/>
      <c r="DI208" s="364"/>
      <c r="DJ208" s="364"/>
      <c r="DK208" s="364"/>
      <c r="DL208" s="364"/>
      <c r="DM208" s="364"/>
      <c r="DN208" s="364"/>
      <c r="DO208" s="364"/>
      <c r="DP208" s="364"/>
      <c r="DQ208" s="364"/>
      <c r="DR208" s="364"/>
      <c r="DS208" s="364"/>
      <c r="DT208" s="364"/>
      <c r="DU208" s="364"/>
      <c r="DV208" s="364"/>
      <c r="DW208" s="364"/>
      <c r="DX208" s="364"/>
      <c r="DY208" s="364"/>
      <c r="DZ208" s="364"/>
      <c r="EA208" s="364"/>
      <c r="EB208" s="364"/>
      <c r="EC208" s="364"/>
      <c r="ED208" s="364"/>
      <c r="EE208" s="364"/>
      <c r="EF208" s="364"/>
      <c r="EG208" s="364"/>
      <c r="EH208" s="364"/>
      <c r="EI208" s="364"/>
      <c r="EJ208" s="364"/>
      <c r="EK208" s="364"/>
      <c r="EL208" s="364"/>
      <c r="EM208" s="364"/>
      <c r="EN208" s="364"/>
      <c r="EO208" s="364"/>
      <c r="EP208" s="364"/>
      <c r="EQ208" s="364"/>
      <c r="ER208" s="364"/>
      <c r="ES208" s="364"/>
      <c r="ET208" s="364"/>
      <c r="EU208" s="364"/>
      <c r="EV208" s="364"/>
      <c r="EW208" s="364"/>
      <c r="EX208" s="364"/>
      <c r="EY208" s="364"/>
      <c r="EZ208" s="364"/>
      <c r="FA208" s="364"/>
      <c r="FB208" s="364"/>
      <c r="FC208" s="364"/>
      <c r="FD208" s="364"/>
      <c r="FE208" s="364"/>
      <c r="FF208" s="364"/>
      <c r="FG208" s="364"/>
      <c r="FH208" s="364"/>
      <c r="FI208" s="364"/>
      <c r="FJ208" s="364"/>
      <c r="FK208" s="364"/>
      <c r="FL208" s="364"/>
      <c r="FM208" s="364"/>
      <c r="FN208" s="364"/>
      <c r="FO208" s="364"/>
      <c r="FP208" s="364"/>
      <c r="FQ208" s="364"/>
      <c r="FR208" s="364"/>
      <c r="FS208" s="364"/>
      <c r="FT208" s="364"/>
      <c r="FU208" s="364"/>
      <c r="FV208" s="364"/>
      <c r="FW208" s="364"/>
      <c r="FX208" s="364"/>
      <c r="FY208" s="364"/>
      <c r="FZ208" s="364"/>
      <c r="GA208" s="364"/>
      <c r="GB208" s="364"/>
      <c r="GC208" s="364"/>
      <c r="GD208" s="364"/>
      <c r="GE208" s="364"/>
      <c r="GF208" s="364"/>
      <c r="GG208" s="364"/>
      <c r="GH208" s="364"/>
      <c r="GI208" s="364"/>
      <c r="GJ208" s="364"/>
      <c r="GK208" s="364"/>
      <c r="GL208" s="364"/>
      <c r="GM208" s="364"/>
      <c r="GN208" s="364"/>
      <c r="GO208" s="364"/>
      <c r="GP208" s="364"/>
      <c r="GQ208" s="364"/>
      <c r="GR208" s="364"/>
      <c r="GS208" s="364"/>
      <c r="GT208" s="364"/>
      <c r="GU208" s="364"/>
      <c r="GV208" s="364"/>
      <c r="GW208" s="364"/>
      <c r="GX208" s="364"/>
      <c r="GY208" s="364"/>
      <c r="GZ208" s="364"/>
      <c r="HA208" s="364"/>
      <c r="HB208" s="364"/>
      <c r="HC208" s="364"/>
      <c r="HD208" s="364"/>
      <c r="HE208" s="364"/>
      <c r="HF208" s="364"/>
      <c r="HG208" s="364"/>
      <c r="HH208" s="364"/>
      <c r="HI208" s="364"/>
      <c r="HJ208" s="364"/>
      <c r="HK208" s="364"/>
      <c r="HL208" s="364"/>
      <c r="HM208" s="364"/>
      <c r="HN208" s="364"/>
      <c r="HO208" s="364"/>
      <c r="HP208" s="364"/>
      <c r="HQ208" s="364"/>
      <c r="HR208" s="364"/>
      <c r="HS208" s="364"/>
      <c r="HT208" s="364"/>
      <c r="HU208" s="364"/>
      <c r="HV208" s="364"/>
      <c r="HW208" s="364"/>
      <c r="HX208" s="364"/>
      <c r="HY208" s="364"/>
      <c r="HZ208" s="364"/>
      <c r="IA208" s="364"/>
      <c r="IB208" s="364"/>
      <c r="IC208" s="364"/>
      <c r="ID208" s="364"/>
      <c r="IE208" s="364"/>
      <c r="IF208" s="364"/>
      <c r="IG208" s="364"/>
      <c r="IH208" s="364"/>
      <c r="II208" s="364"/>
      <c r="IJ208" s="364"/>
      <c r="IK208" s="364"/>
      <c r="IL208" s="364"/>
      <c r="IM208" s="364"/>
      <c r="IN208" s="364"/>
      <c r="IO208" s="364"/>
      <c r="IP208" s="364"/>
      <c r="IQ208" s="364"/>
      <c r="IR208" s="364"/>
      <c r="IS208" s="364"/>
      <c r="IT208" s="364"/>
      <c r="IU208" s="364"/>
      <c r="IV208" s="364"/>
      <c r="IW208" s="364"/>
      <c r="IX208" s="364"/>
      <c r="IY208" s="364"/>
      <c r="IZ208" s="364"/>
      <c r="JA208" s="364"/>
      <c r="JB208" s="364"/>
      <c r="JC208" s="364"/>
      <c r="JD208" s="364"/>
      <c r="JE208" s="364"/>
      <c r="JF208" s="364"/>
      <c r="JG208" s="364"/>
      <c r="JH208" s="364"/>
      <c r="JI208" s="364"/>
      <c r="JJ208" s="364"/>
      <c r="JK208" s="364"/>
      <c r="JL208" s="364"/>
      <c r="JM208" s="364"/>
      <c r="JN208" s="364"/>
      <c r="JO208" s="364"/>
      <c r="JP208" s="364"/>
      <c r="JQ208" s="364"/>
      <c r="JR208" s="364"/>
      <c r="JS208" s="364"/>
      <c r="JT208" s="364"/>
      <c r="JU208" s="364"/>
      <c r="JV208" s="364"/>
      <c r="JW208" s="364"/>
      <c r="JX208" s="364"/>
      <c r="JY208" s="364"/>
      <c r="JZ208" s="364"/>
      <c r="KA208" s="364"/>
      <c r="KB208" s="364"/>
      <c r="KC208" s="364"/>
      <c r="KD208" s="364"/>
      <c r="KE208" s="364"/>
      <c r="KF208" s="364"/>
      <c r="KG208" s="364"/>
      <c r="KH208" s="364"/>
      <c r="KI208" s="364"/>
      <c r="KJ208" s="364"/>
      <c r="KK208" s="364"/>
      <c r="KL208" s="364"/>
      <c r="KM208" s="364"/>
      <c r="KN208" s="364"/>
      <c r="KO208" s="364"/>
      <c r="KP208" s="364"/>
      <c r="KQ208" s="364"/>
      <c r="KR208" s="364"/>
      <c r="KS208" s="364"/>
      <c r="KT208" s="364"/>
      <c r="KU208" s="364"/>
      <c r="KV208" s="364"/>
      <c r="KW208" s="364"/>
      <c r="KX208" s="364"/>
      <c r="KY208" s="364"/>
      <c r="KZ208" s="364"/>
      <c r="LA208" s="364"/>
      <c r="LB208" s="364"/>
      <c r="LC208" s="364"/>
      <c r="LD208" s="364"/>
      <c r="LE208" s="364"/>
      <c r="LF208" s="364"/>
      <c r="LG208" s="364"/>
      <c r="LH208" s="364"/>
      <c r="LI208" s="364"/>
      <c r="LJ208" s="364"/>
      <c r="LK208" s="364"/>
      <c r="LL208" s="364"/>
      <c r="LM208" s="364"/>
      <c r="LN208" s="364"/>
      <c r="LO208" s="364"/>
      <c r="LP208" s="364"/>
      <c r="LQ208" s="364"/>
      <c r="LR208" s="364"/>
      <c r="LS208" s="364"/>
      <c r="LT208" s="364"/>
      <c r="LU208" s="364"/>
      <c r="LV208" s="364"/>
      <c r="LW208" s="364"/>
      <c r="LX208" s="364"/>
      <c r="LY208" s="364"/>
      <c r="LZ208" s="364"/>
      <c r="MA208" s="364"/>
      <c r="MB208" s="364"/>
      <c r="MC208" s="364"/>
      <c r="MD208" s="364"/>
      <c r="ME208" s="364"/>
      <c r="MF208" s="364"/>
      <c r="MG208" s="364"/>
      <c r="MH208" s="364"/>
      <c r="MI208" s="364"/>
      <c r="MJ208" s="364"/>
      <c r="MK208" s="364"/>
      <c r="ML208" s="364"/>
      <c r="MM208" s="364"/>
      <c r="MN208" s="364"/>
      <c r="MO208" s="364"/>
      <c r="MP208" s="364"/>
      <c r="MQ208" s="364"/>
      <c r="MR208" s="364"/>
      <c r="MS208" s="364"/>
      <c r="MT208" s="364"/>
      <c r="MU208" s="364"/>
      <c r="MV208" s="364"/>
      <c r="MW208" s="364"/>
      <c r="MX208" s="364"/>
      <c r="MY208" s="364"/>
      <c r="MZ208" s="364"/>
      <c r="NA208" s="364"/>
      <c r="NB208" s="364"/>
      <c r="NC208" s="364"/>
      <c r="ND208" s="364"/>
      <c r="NE208" s="364"/>
      <c r="NF208" s="364"/>
      <c r="NG208" s="364"/>
      <c r="NH208" s="364"/>
      <c r="NI208" s="364"/>
      <c r="NJ208" s="364"/>
      <c r="NK208" s="364"/>
      <c r="NL208" s="364"/>
      <c r="NM208" s="364"/>
      <c r="NN208" s="364"/>
      <c r="NO208" s="364"/>
      <c r="NP208" s="364"/>
      <c r="NQ208" s="364"/>
      <c r="NR208" s="364"/>
      <c r="NS208" s="364"/>
      <c r="NT208" s="364"/>
      <c r="NU208" s="364"/>
      <c r="NV208" s="364"/>
      <c r="NW208" s="364"/>
      <c r="NX208" s="364"/>
      <c r="NY208" s="364"/>
      <c r="NZ208" s="364"/>
      <c r="OA208" s="364"/>
      <c r="OB208" s="364"/>
      <c r="OC208" s="364"/>
      <c r="OD208" s="364"/>
      <c r="OE208" s="364"/>
      <c r="OF208" s="364"/>
      <c r="OG208" s="364"/>
      <c r="OH208" s="364"/>
      <c r="OI208" s="364"/>
      <c r="OJ208" s="364"/>
      <c r="OK208" s="364"/>
      <c r="OL208" s="364"/>
      <c r="OM208" s="364"/>
      <c r="ON208" s="364"/>
      <c r="OO208" s="364"/>
      <c r="OP208" s="364"/>
      <c r="OQ208" s="364"/>
      <c r="OR208" s="364"/>
      <c r="OS208" s="364"/>
      <c r="OT208" s="364"/>
      <c r="OU208" s="364"/>
      <c r="OV208" s="364"/>
      <c r="OW208" s="364"/>
      <c r="OX208" s="364"/>
      <c r="OY208" s="364"/>
      <c r="OZ208" s="364"/>
      <c r="PA208" s="364"/>
      <c r="PB208" s="364"/>
      <c r="PC208" s="364"/>
      <c r="PD208" s="364"/>
      <c r="PE208" s="364"/>
      <c r="PF208" s="364"/>
      <c r="PG208" s="364"/>
      <c r="PH208" s="364"/>
      <c r="PI208" s="364"/>
      <c r="PJ208" s="364"/>
      <c r="PK208" s="364"/>
      <c r="PL208" s="364"/>
      <c r="PM208" s="364"/>
    </row>
    <row r="209" spans="1:429" ht="15">
      <c r="A209" s="363" t="s">
        <v>776</v>
      </c>
      <c r="B209" s="364">
        <f t="shared" si="195"/>
        <v>0</v>
      </c>
      <c r="C209" s="364">
        <f t="shared" si="196"/>
        <v>0</v>
      </c>
      <c r="D209" s="364">
        <f t="shared" si="197"/>
        <v>0</v>
      </c>
      <c r="E209" s="364">
        <f t="shared" si="198"/>
        <v>0</v>
      </c>
      <c r="F209" s="364">
        <f t="shared" si="199"/>
        <v>0</v>
      </c>
      <c r="G209" s="364">
        <f t="shared" si="200"/>
        <v>0</v>
      </c>
      <c r="H209" s="364">
        <f t="shared" si="201"/>
        <v>0</v>
      </c>
      <c r="I209" s="364">
        <f t="shared" si="202"/>
        <v>0</v>
      </c>
      <c r="J209" s="364">
        <f t="shared" si="203"/>
        <v>0</v>
      </c>
      <c r="K209" s="364">
        <f t="shared" si="204"/>
        <v>0</v>
      </c>
      <c r="L209" s="364">
        <f t="shared" si="205"/>
        <v>0</v>
      </c>
      <c r="M209" s="364">
        <f t="shared" si="206"/>
        <v>0</v>
      </c>
      <c r="N209" s="364">
        <f t="shared" si="207"/>
        <v>0</v>
      </c>
      <c r="O209" s="364">
        <f t="shared" si="208"/>
        <v>0</v>
      </c>
      <c r="P209" s="364">
        <f t="shared" si="209"/>
        <v>0</v>
      </c>
      <c r="Q209" s="364">
        <f t="shared" si="210"/>
        <v>0</v>
      </c>
      <c r="R209" s="364">
        <f t="shared" si="211"/>
        <v>0</v>
      </c>
      <c r="S209" s="364">
        <f t="shared" si="212"/>
        <v>0</v>
      </c>
      <c r="T209" s="364">
        <f t="shared" si="213"/>
        <v>0</v>
      </c>
      <c r="U209" s="364">
        <f t="shared" si="214"/>
        <v>0</v>
      </c>
      <c r="V209" s="364">
        <f t="shared" si="215"/>
        <v>0</v>
      </c>
      <c r="W209" s="364">
        <f t="shared" si="216"/>
        <v>0</v>
      </c>
      <c r="X209" s="364">
        <f t="shared" si="217"/>
        <v>0</v>
      </c>
      <c r="Y209" s="364">
        <f t="shared" si="218"/>
        <v>0</v>
      </c>
      <c r="Z209" s="364">
        <f t="shared" si="219"/>
        <v>0</v>
      </c>
      <c r="AA209" s="364">
        <f t="shared" si="220"/>
        <v>0</v>
      </c>
      <c r="AB209" s="364">
        <f t="shared" si="221"/>
        <v>0</v>
      </c>
      <c r="AC209" s="364">
        <f t="shared" si="222"/>
        <v>0</v>
      </c>
      <c r="AD209" s="364">
        <f t="shared" si="223"/>
        <v>0</v>
      </c>
      <c r="AE209" s="364">
        <f t="shared" si="224"/>
        <v>0</v>
      </c>
      <c r="AF209" s="364">
        <f t="shared" si="225"/>
        <v>0</v>
      </c>
      <c r="AG209" s="364"/>
      <c r="AH209" s="364"/>
      <c r="AI209" s="364"/>
      <c r="AJ209" s="364"/>
      <c r="AK209" s="364"/>
      <c r="AL209" s="364"/>
      <c r="AM209" s="364"/>
      <c r="AN209" s="364"/>
      <c r="AO209" s="364"/>
      <c r="AP209" s="364"/>
      <c r="AQ209" s="364"/>
      <c r="AR209" s="364"/>
      <c r="AS209" s="364"/>
      <c r="AT209" s="364"/>
      <c r="AU209" s="364"/>
      <c r="AV209" s="364"/>
      <c r="AW209" s="364"/>
      <c r="AX209" s="364"/>
      <c r="AY209" s="364"/>
      <c r="AZ209" s="364"/>
      <c r="BA209" s="364"/>
      <c r="BB209" s="364"/>
      <c r="BC209" s="364"/>
      <c r="BD209" s="364"/>
      <c r="BE209" s="364"/>
      <c r="BF209" s="364"/>
      <c r="BG209" s="364"/>
      <c r="BH209" s="364"/>
      <c r="BI209" s="364"/>
      <c r="BJ209" s="364"/>
      <c r="BK209" s="364"/>
      <c r="BL209" s="364"/>
      <c r="BM209" s="364"/>
      <c r="BN209" s="364"/>
      <c r="BO209" s="364"/>
      <c r="BP209" s="364"/>
      <c r="BQ209" s="364"/>
      <c r="BR209" s="364"/>
      <c r="BS209" s="364"/>
      <c r="BT209" s="364"/>
      <c r="BU209" s="364"/>
      <c r="BV209" s="364"/>
      <c r="BW209" s="364"/>
      <c r="BX209" s="364"/>
      <c r="BY209" s="364"/>
      <c r="BZ209" s="364"/>
      <c r="CA209" s="364"/>
      <c r="CB209" s="364"/>
      <c r="CC209" s="364"/>
      <c r="CD209" s="364"/>
      <c r="CE209" s="364"/>
      <c r="CF209" s="364"/>
      <c r="CG209" s="364"/>
      <c r="CH209" s="364"/>
      <c r="CI209" s="364"/>
      <c r="CJ209" s="364"/>
      <c r="CK209" s="364"/>
      <c r="CL209" s="364"/>
      <c r="CM209" s="364"/>
      <c r="CN209" s="364"/>
      <c r="CO209" s="364"/>
      <c r="CP209" s="364"/>
      <c r="CQ209" s="364"/>
      <c r="CR209" s="364"/>
      <c r="CS209" s="364"/>
      <c r="CT209" s="364"/>
      <c r="CU209" s="364"/>
      <c r="CV209" s="364"/>
      <c r="CW209" s="364"/>
      <c r="CX209" s="364"/>
      <c r="CY209" s="364"/>
      <c r="CZ209" s="364"/>
      <c r="DA209" s="364"/>
      <c r="DB209" s="364"/>
      <c r="DC209" s="364"/>
      <c r="DD209" s="364"/>
      <c r="DE209" s="364"/>
      <c r="DF209" s="364"/>
      <c r="DG209" s="364"/>
      <c r="DH209" s="364"/>
      <c r="DI209" s="364"/>
      <c r="DJ209" s="364"/>
      <c r="DK209" s="364"/>
      <c r="DL209" s="364"/>
      <c r="DM209" s="364"/>
      <c r="DN209" s="364"/>
      <c r="DO209" s="364"/>
      <c r="DP209" s="364"/>
      <c r="DQ209" s="364"/>
      <c r="DR209" s="364"/>
      <c r="DS209" s="364"/>
      <c r="DT209" s="364"/>
      <c r="DU209" s="364"/>
      <c r="DV209" s="364"/>
      <c r="DW209" s="364"/>
      <c r="DX209" s="364"/>
      <c r="DY209" s="364"/>
      <c r="DZ209" s="364"/>
      <c r="EA209" s="364"/>
      <c r="EB209" s="364"/>
      <c r="EC209" s="364"/>
      <c r="ED209" s="364"/>
      <c r="EE209" s="364"/>
      <c r="EF209" s="364"/>
      <c r="EG209" s="364"/>
      <c r="EH209" s="364"/>
      <c r="EI209" s="364"/>
      <c r="EJ209" s="364"/>
      <c r="EK209" s="364"/>
      <c r="EL209" s="364"/>
      <c r="EM209" s="364"/>
      <c r="EN209" s="364"/>
      <c r="EO209" s="364"/>
      <c r="EP209" s="364"/>
      <c r="EQ209" s="364"/>
      <c r="ER209" s="364"/>
      <c r="ES209" s="364"/>
      <c r="ET209" s="364"/>
      <c r="EU209" s="364"/>
      <c r="EV209" s="364"/>
      <c r="EW209" s="364"/>
      <c r="EX209" s="364"/>
      <c r="EY209" s="364"/>
      <c r="EZ209" s="364"/>
      <c r="FA209" s="364"/>
      <c r="FB209" s="364"/>
      <c r="FC209" s="364"/>
      <c r="FD209" s="364"/>
      <c r="FE209" s="364"/>
      <c r="FF209" s="364"/>
      <c r="FG209" s="364"/>
      <c r="FH209" s="364"/>
      <c r="FI209" s="364"/>
      <c r="FJ209" s="364"/>
      <c r="FK209" s="364"/>
      <c r="FL209" s="364"/>
      <c r="FM209" s="364"/>
      <c r="FN209" s="364"/>
      <c r="FO209" s="364"/>
      <c r="FP209" s="364"/>
      <c r="FQ209" s="364"/>
      <c r="FR209" s="364"/>
      <c r="FS209" s="364"/>
      <c r="FT209" s="364"/>
      <c r="FU209" s="364"/>
      <c r="FV209" s="364"/>
      <c r="FW209" s="364"/>
      <c r="FX209" s="364"/>
      <c r="FY209" s="364"/>
      <c r="FZ209" s="364"/>
      <c r="GA209" s="364"/>
      <c r="GB209" s="364"/>
      <c r="GC209" s="364"/>
      <c r="GD209" s="364"/>
      <c r="GE209" s="364"/>
      <c r="GF209" s="364"/>
      <c r="GG209" s="364"/>
      <c r="GH209" s="364"/>
      <c r="GI209" s="364"/>
      <c r="GJ209" s="364"/>
      <c r="GK209" s="364"/>
      <c r="GL209" s="364"/>
      <c r="GM209" s="364"/>
      <c r="GN209" s="364"/>
      <c r="GO209" s="364"/>
      <c r="GP209" s="364"/>
      <c r="GQ209" s="364"/>
      <c r="GR209" s="364"/>
      <c r="GS209" s="364"/>
      <c r="GT209" s="364"/>
      <c r="GU209" s="364"/>
      <c r="GV209" s="364"/>
      <c r="GW209" s="364"/>
      <c r="GX209" s="364"/>
      <c r="GY209" s="364"/>
      <c r="GZ209" s="364"/>
      <c r="HA209" s="364"/>
      <c r="HB209" s="364"/>
      <c r="HC209" s="364"/>
      <c r="HD209" s="364"/>
      <c r="HE209" s="364"/>
      <c r="HF209" s="364"/>
      <c r="HG209" s="364"/>
      <c r="HH209" s="364"/>
      <c r="HI209" s="364"/>
      <c r="HJ209" s="364"/>
      <c r="HK209" s="364"/>
      <c r="HL209" s="364"/>
      <c r="HM209" s="364"/>
      <c r="HN209" s="364"/>
      <c r="HO209" s="364"/>
      <c r="HP209" s="364"/>
      <c r="HQ209" s="364"/>
      <c r="HR209" s="364"/>
      <c r="HS209" s="364"/>
      <c r="HT209" s="364"/>
      <c r="HU209" s="364"/>
      <c r="HV209" s="364"/>
      <c r="HW209" s="364"/>
      <c r="HX209" s="364"/>
      <c r="HY209" s="364"/>
      <c r="HZ209" s="364"/>
      <c r="IA209" s="364"/>
      <c r="IB209" s="364"/>
      <c r="IC209" s="364"/>
      <c r="ID209" s="364"/>
      <c r="IE209" s="364"/>
      <c r="IF209" s="364"/>
      <c r="IG209" s="364"/>
      <c r="IH209" s="364"/>
      <c r="II209" s="364"/>
      <c r="IJ209" s="364"/>
      <c r="IK209" s="364"/>
      <c r="IL209" s="364"/>
      <c r="IM209" s="364"/>
      <c r="IN209" s="364"/>
      <c r="IO209" s="364"/>
      <c r="IP209" s="364"/>
      <c r="IQ209" s="364"/>
      <c r="IR209" s="364"/>
      <c r="IS209" s="364"/>
      <c r="IT209" s="364"/>
      <c r="IU209" s="364"/>
      <c r="IV209" s="364"/>
      <c r="IW209" s="364"/>
      <c r="IX209" s="364"/>
      <c r="IY209" s="364"/>
      <c r="IZ209" s="364"/>
      <c r="JA209" s="364"/>
      <c r="JB209" s="364"/>
      <c r="JC209" s="364"/>
      <c r="JD209" s="364"/>
      <c r="JE209" s="364"/>
      <c r="JF209" s="364"/>
      <c r="JG209" s="364"/>
      <c r="JH209" s="364"/>
      <c r="JI209" s="364"/>
      <c r="JJ209" s="364"/>
      <c r="JK209" s="364"/>
      <c r="JL209" s="364"/>
      <c r="JM209" s="364"/>
      <c r="JN209" s="364"/>
      <c r="JO209" s="364"/>
      <c r="JP209" s="364"/>
      <c r="JQ209" s="364"/>
      <c r="JR209" s="364"/>
      <c r="JS209" s="364"/>
      <c r="JT209" s="364"/>
      <c r="JU209" s="364"/>
      <c r="JV209" s="364"/>
      <c r="JW209" s="364"/>
      <c r="JX209" s="364"/>
      <c r="JY209" s="364"/>
      <c r="JZ209" s="364"/>
      <c r="KA209" s="364"/>
      <c r="KB209" s="364"/>
      <c r="KC209" s="364"/>
      <c r="KD209" s="364"/>
      <c r="KE209" s="364"/>
      <c r="KF209" s="364"/>
      <c r="KG209" s="364"/>
      <c r="KH209" s="364"/>
      <c r="KI209" s="364"/>
      <c r="KJ209" s="364"/>
      <c r="KK209" s="364"/>
      <c r="KL209" s="364"/>
      <c r="KM209" s="364"/>
      <c r="KN209" s="364"/>
      <c r="KO209" s="364"/>
      <c r="KP209" s="364"/>
      <c r="KQ209" s="364"/>
      <c r="KR209" s="364"/>
      <c r="KS209" s="364"/>
      <c r="KT209" s="364"/>
      <c r="KU209" s="364"/>
      <c r="KV209" s="364"/>
      <c r="KW209" s="364"/>
      <c r="KX209" s="364"/>
      <c r="KY209" s="364"/>
      <c r="KZ209" s="364"/>
      <c r="LA209" s="364"/>
      <c r="LB209" s="364"/>
      <c r="LC209" s="364"/>
      <c r="LD209" s="364"/>
      <c r="LE209" s="364"/>
      <c r="LF209" s="364"/>
      <c r="LG209" s="364"/>
      <c r="LH209" s="364"/>
      <c r="LI209" s="364"/>
      <c r="LJ209" s="364"/>
      <c r="LK209" s="364"/>
      <c r="LL209" s="364"/>
      <c r="LM209" s="364"/>
      <c r="LN209" s="364"/>
      <c r="LO209" s="364"/>
      <c r="LP209" s="364"/>
      <c r="LQ209" s="364"/>
      <c r="LR209" s="364"/>
      <c r="LS209" s="364"/>
      <c r="LT209" s="364"/>
      <c r="LU209" s="364"/>
      <c r="LV209" s="364"/>
      <c r="LW209" s="364"/>
      <c r="LX209" s="364"/>
      <c r="LY209" s="364"/>
      <c r="LZ209" s="364"/>
      <c r="MA209" s="364"/>
      <c r="MB209" s="364"/>
      <c r="MC209" s="364"/>
      <c r="MD209" s="364"/>
      <c r="ME209" s="364"/>
      <c r="MF209" s="364"/>
      <c r="MG209" s="364"/>
      <c r="MH209" s="364"/>
      <c r="MI209" s="364"/>
      <c r="MJ209" s="364"/>
      <c r="MK209" s="364"/>
      <c r="ML209" s="364"/>
      <c r="MM209" s="364"/>
      <c r="MN209" s="364"/>
      <c r="MO209" s="364"/>
      <c r="MP209" s="364"/>
      <c r="MQ209" s="364"/>
      <c r="MR209" s="364"/>
      <c r="MS209" s="364"/>
      <c r="MT209" s="364"/>
      <c r="MU209" s="364"/>
      <c r="MV209" s="364"/>
      <c r="MW209" s="364"/>
      <c r="MX209" s="364"/>
      <c r="MY209" s="364"/>
      <c r="MZ209" s="364"/>
      <c r="NA209" s="364"/>
      <c r="NB209" s="364"/>
      <c r="NC209" s="364"/>
      <c r="ND209" s="364"/>
      <c r="NE209" s="364"/>
      <c r="NF209" s="364"/>
      <c r="NG209" s="364"/>
      <c r="NH209" s="364"/>
      <c r="NI209" s="364"/>
      <c r="NJ209" s="364"/>
      <c r="NK209" s="364"/>
      <c r="NL209" s="364"/>
      <c r="NM209" s="364"/>
      <c r="NN209" s="364"/>
      <c r="NO209" s="364"/>
      <c r="NP209" s="364"/>
      <c r="NQ209" s="364"/>
      <c r="NR209" s="364"/>
      <c r="NS209" s="364"/>
      <c r="NT209" s="364"/>
      <c r="NU209" s="364"/>
      <c r="NV209" s="364"/>
      <c r="NW209" s="364"/>
      <c r="NX209" s="364"/>
      <c r="NY209" s="364"/>
      <c r="NZ209" s="364"/>
      <c r="OA209" s="364"/>
      <c r="OB209" s="364"/>
      <c r="OC209" s="364"/>
      <c r="OD209" s="364"/>
      <c r="OE209" s="364"/>
      <c r="OF209" s="364"/>
      <c r="OG209" s="364"/>
      <c r="OH209" s="364"/>
      <c r="OI209" s="364"/>
      <c r="OJ209" s="364"/>
      <c r="OK209" s="364"/>
      <c r="OL209" s="364"/>
      <c r="OM209" s="364"/>
      <c r="ON209" s="364"/>
      <c r="OO209" s="364"/>
      <c r="OP209" s="364"/>
      <c r="OQ209" s="364"/>
      <c r="OR209" s="364"/>
      <c r="OS209" s="364"/>
      <c r="OT209" s="364"/>
      <c r="OU209" s="364"/>
      <c r="OV209" s="364"/>
      <c r="OW209" s="364"/>
      <c r="OX209" s="364"/>
      <c r="OY209" s="364"/>
      <c r="OZ209" s="364"/>
      <c r="PA209" s="364"/>
      <c r="PB209" s="364"/>
      <c r="PC209" s="364"/>
      <c r="PD209" s="364"/>
      <c r="PE209" s="364"/>
      <c r="PF209" s="364"/>
      <c r="PG209" s="364"/>
      <c r="PH209" s="364"/>
      <c r="PI209" s="364"/>
      <c r="PJ209" s="364"/>
      <c r="PK209" s="364"/>
      <c r="PL209" s="364"/>
      <c r="PM209" s="364"/>
    </row>
    <row r="210" spans="1:429" ht="15">
      <c r="A210" s="365" t="s">
        <v>777</v>
      </c>
      <c r="B210" s="364">
        <f t="shared" si="195"/>
        <v>0</v>
      </c>
      <c r="C210" s="364">
        <f t="shared" si="196"/>
        <v>0</v>
      </c>
      <c r="D210" s="364">
        <f t="shared" si="197"/>
        <v>0</v>
      </c>
      <c r="E210" s="364">
        <f t="shared" si="198"/>
        <v>0</v>
      </c>
      <c r="F210" s="364">
        <f t="shared" si="199"/>
        <v>0</v>
      </c>
      <c r="G210" s="364">
        <f t="shared" si="200"/>
        <v>0</v>
      </c>
      <c r="H210" s="364">
        <f t="shared" si="201"/>
        <v>0</v>
      </c>
      <c r="I210" s="364">
        <f t="shared" si="202"/>
        <v>0</v>
      </c>
      <c r="J210" s="364">
        <f t="shared" si="203"/>
        <v>0</v>
      </c>
      <c r="K210" s="364">
        <f t="shared" si="204"/>
        <v>0</v>
      </c>
      <c r="L210" s="364">
        <f t="shared" si="205"/>
        <v>0</v>
      </c>
      <c r="M210" s="364">
        <f t="shared" si="206"/>
        <v>0</v>
      </c>
      <c r="N210" s="364">
        <f t="shared" si="207"/>
        <v>0</v>
      </c>
      <c r="O210" s="364">
        <f t="shared" si="208"/>
        <v>0</v>
      </c>
      <c r="P210" s="364">
        <f t="shared" si="209"/>
        <v>0</v>
      </c>
      <c r="Q210" s="364">
        <f t="shared" si="210"/>
        <v>0</v>
      </c>
      <c r="R210" s="364">
        <f t="shared" si="211"/>
        <v>0</v>
      </c>
      <c r="S210" s="364">
        <f t="shared" si="212"/>
        <v>0</v>
      </c>
      <c r="T210" s="364">
        <f t="shared" si="213"/>
        <v>0</v>
      </c>
      <c r="U210" s="364">
        <f t="shared" si="214"/>
        <v>2.4479999999999999E-4</v>
      </c>
      <c r="V210" s="364">
        <f t="shared" si="215"/>
        <v>0</v>
      </c>
      <c r="W210" s="364">
        <f t="shared" si="216"/>
        <v>0</v>
      </c>
      <c r="X210" s="364">
        <f t="shared" si="217"/>
        <v>2.2889999999999998E-4</v>
      </c>
      <c r="Y210" s="364">
        <f t="shared" si="218"/>
        <v>0</v>
      </c>
      <c r="Z210" s="364">
        <f t="shared" si="219"/>
        <v>0</v>
      </c>
      <c r="AA210" s="364">
        <f t="shared" si="220"/>
        <v>0</v>
      </c>
      <c r="AB210" s="364">
        <f t="shared" si="221"/>
        <v>0</v>
      </c>
      <c r="AC210" s="364">
        <f t="shared" si="222"/>
        <v>9.9719999999999995E-4</v>
      </c>
      <c r="AD210" s="364">
        <f t="shared" si="223"/>
        <v>0</v>
      </c>
      <c r="AE210" s="364">
        <f t="shared" si="224"/>
        <v>0</v>
      </c>
      <c r="AF210" s="364">
        <f t="shared" si="225"/>
        <v>0</v>
      </c>
      <c r="AG210" s="364"/>
      <c r="AH210" s="364"/>
      <c r="AI210" s="364"/>
      <c r="AJ210" s="364"/>
      <c r="AK210" s="364"/>
      <c r="AL210" s="364"/>
      <c r="AM210" s="364"/>
      <c r="AN210" s="364"/>
      <c r="AO210" s="364"/>
      <c r="AP210" s="364"/>
      <c r="AQ210" s="364"/>
      <c r="AR210" s="364"/>
      <c r="AS210" s="364"/>
      <c r="AT210" s="364"/>
      <c r="AU210" s="364"/>
      <c r="AV210" s="364"/>
      <c r="AW210" s="364"/>
      <c r="AX210" s="364"/>
      <c r="AY210" s="364"/>
      <c r="AZ210" s="364"/>
      <c r="BA210" s="364"/>
      <c r="BB210" s="364"/>
      <c r="BC210" s="364"/>
      <c r="BD210" s="364"/>
      <c r="BE210" s="364"/>
      <c r="BF210" s="364"/>
      <c r="BG210" s="364"/>
      <c r="BH210" s="364"/>
      <c r="BI210" s="364"/>
      <c r="BJ210" s="364"/>
      <c r="BK210" s="364"/>
      <c r="BL210" s="364"/>
      <c r="BM210" s="364"/>
      <c r="BN210" s="364"/>
      <c r="BO210" s="364"/>
      <c r="BP210" s="364"/>
      <c r="BQ210" s="364"/>
      <c r="BR210" s="364"/>
      <c r="BS210" s="364"/>
      <c r="BT210" s="364"/>
      <c r="BU210" s="364"/>
      <c r="BV210" s="364"/>
      <c r="BW210" s="364"/>
      <c r="BX210" s="364"/>
      <c r="BY210" s="364"/>
      <c r="BZ210" s="364"/>
      <c r="CA210" s="364"/>
      <c r="CB210" s="364"/>
      <c r="CC210" s="364"/>
      <c r="CD210" s="364"/>
      <c r="CE210" s="364"/>
      <c r="CF210" s="364"/>
      <c r="CG210" s="364"/>
      <c r="CH210" s="364"/>
      <c r="CI210" s="364"/>
      <c r="CJ210" s="364"/>
      <c r="CK210" s="364"/>
      <c r="CL210" s="364"/>
      <c r="CM210" s="364"/>
      <c r="CN210" s="364"/>
      <c r="CO210" s="364"/>
      <c r="CP210" s="364"/>
      <c r="CQ210" s="364"/>
      <c r="CR210" s="364"/>
      <c r="CS210" s="364"/>
      <c r="CT210" s="364"/>
      <c r="CU210" s="364"/>
      <c r="CV210" s="364"/>
      <c r="CW210" s="364"/>
      <c r="CX210" s="364"/>
      <c r="CY210" s="364"/>
      <c r="CZ210" s="364"/>
      <c r="DA210" s="364"/>
      <c r="DB210" s="364"/>
      <c r="DC210" s="364"/>
      <c r="DD210" s="364"/>
      <c r="DE210" s="364"/>
      <c r="DF210" s="364"/>
      <c r="DG210" s="364"/>
      <c r="DH210" s="364"/>
      <c r="DI210" s="364"/>
      <c r="DJ210" s="364"/>
      <c r="DK210" s="364"/>
      <c r="DL210" s="364"/>
      <c r="DM210" s="364"/>
      <c r="DN210" s="364"/>
      <c r="DO210" s="364"/>
      <c r="DP210" s="364"/>
      <c r="DQ210" s="364"/>
      <c r="DR210" s="364"/>
      <c r="DS210" s="364"/>
      <c r="DT210" s="364"/>
      <c r="DU210" s="364"/>
      <c r="DV210" s="364"/>
      <c r="DW210" s="364"/>
      <c r="DX210" s="364"/>
      <c r="DY210" s="364"/>
      <c r="DZ210" s="364"/>
      <c r="EA210" s="364"/>
      <c r="EB210" s="364"/>
      <c r="EC210" s="364"/>
      <c r="ED210" s="364"/>
      <c r="EE210" s="364"/>
      <c r="EF210" s="364"/>
      <c r="EG210" s="364"/>
      <c r="EH210" s="364"/>
      <c r="EI210" s="364"/>
      <c r="EJ210" s="364"/>
      <c r="EK210" s="364"/>
      <c r="EL210" s="364"/>
      <c r="EM210" s="364"/>
      <c r="EN210" s="364"/>
      <c r="EO210" s="364"/>
      <c r="EP210" s="364"/>
      <c r="EQ210" s="364"/>
      <c r="ER210" s="364"/>
      <c r="ES210" s="364"/>
      <c r="ET210" s="364"/>
      <c r="EU210" s="364"/>
      <c r="EV210" s="364"/>
      <c r="EW210" s="364"/>
      <c r="EX210" s="364"/>
      <c r="EY210" s="364"/>
      <c r="EZ210" s="364"/>
      <c r="FA210" s="364"/>
      <c r="FB210" s="364"/>
      <c r="FC210" s="364"/>
      <c r="FD210" s="364"/>
      <c r="FE210" s="364"/>
      <c r="FF210" s="364"/>
      <c r="FG210" s="364"/>
      <c r="FH210" s="364"/>
      <c r="FI210" s="364"/>
      <c r="FJ210" s="364"/>
      <c r="FK210" s="364"/>
      <c r="FL210" s="364"/>
      <c r="FM210" s="364"/>
      <c r="FN210" s="364"/>
      <c r="FO210" s="364"/>
      <c r="FP210" s="364"/>
      <c r="FQ210" s="364"/>
      <c r="FR210" s="364"/>
      <c r="FS210" s="364"/>
      <c r="FT210" s="364"/>
      <c r="FU210" s="364"/>
      <c r="FV210" s="364"/>
      <c r="FW210" s="364"/>
      <c r="FX210" s="364"/>
      <c r="FY210" s="364"/>
      <c r="FZ210" s="364"/>
      <c r="GA210" s="364"/>
      <c r="GB210" s="364"/>
      <c r="GC210" s="364"/>
      <c r="GD210" s="364"/>
      <c r="GE210" s="364"/>
      <c r="GF210" s="364"/>
      <c r="GG210" s="364"/>
      <c r="GH210" s="364"/>
      <c r="GI210" s="364"/>
      <c r="GJ210" s="364"/>
      <c r="GK210" s="364"/>
      <c r="GL210" s="364"/>
      <c r="GM210" s="364"/>
      <c r="GN210" s="364"/>
      <c r="GO210" s="364"/>
      <c r="GP210" s="364"/>
      <c r="GQ210" s="364"/>
      <c r="GR210" s="364"/>
      <c r="GS210" s="364"/>
      <c r="GT210" s="364"/>
      <c r="GU210" s="364"/>
      <c r="GV210" s="364"/>
      <c r="GW210" s="364"/>
      <c r="GX210" s="364"/>
      <c r="GY210" s="364"/>
      <c r="GZ210" s="364"/>
      <c r="HA210" s="364"/>
      <c r="HB210" s="364"/>
      <c r="HC210" s="364"/>
      <c r="HD210" s="364"/>
      <c r="HE210" s="364"/>
      <c r="HF210" s="364"/>
      <c r="HG210" s="364"/>
      <c r="HH210" s="364"/>
      <c r="HI210" s="364"/>
      <c r="HJ210" s="364"/>
      <c r="HK210" s="364"/>
      <c r="HL210" s="364"/>
      <c r="HM210" s="364"/>
      <c r="HN210" s="364"/>
      <c r="HO210" s="364"/>
      <c r="HP210" s="364"/>
      <c r="HQ210" s="364"/>
      <c r="HR210" s="364"/>
      <c r="HS210" s="364"/>
      <c r="HT210" s="364"/>
      <c r="HU210" s="364"/>
      <c r="HV210" s="364"/>
      <c r="HW210" s="364"/>
      <c r="HX210" s="364"/>
      <c r="HY210" s="364"/>
      <c r="HZ210" s="364"/>
      <c r="IA210" s="364"/>
      <c r="IB210" s="364"/>
      <c r="IC210" s="364"/>
      <c r="ID210" s="364"/>
      <c r="IE210" s="364"/>
      <c r="IF210" s="364"/>
      <c r="IG210" s="364"/>
      <c r="IH210" s="364"/>
      <c r="II210" s="364"/>
      <c r="IJ210" s="364"/>
      <c r="IK210" s="364"/>
      <c r="IL210" s="364"/>
      <c r="IM210" s="364"/>
      <c r="IN210" s="364"/>
      <c r="IO210" s="364"/>
      <c r="IP210" s="364"/>
      <c r="IQ210" s="364"/>
      <c r="IR210" s="364"/>
      <c r="IS210" s="364"/>
      <c r="IT210" s="364"/>
      <c r="IU210" s="364"/>
      <c r="IV210" s="364"/>
      <c r="IW210" s="364"/>
      <c r="IX210" s="364"/>
      <c r="IY210" s="364"/>
      <c r="IZ210" s="364"/>
      <c r="JA210" s="364"/>
      <c r="JB210" s="364"/>
      <c r="JC210" s="364"/>
      <c r="JD210" s="364"/>
      <c r="JE210" s="364">
        <v>0.24479999999999999</v>
      </c>
      <c r="JF210" s="364"/>
      <c r="JG210" s="364"/>
      <c r="JH210" s="364"/>
      <c r="JI210" s="364"/>
      <c r="JJ210" s="364"/>
      <c r="JK210" s="364"/>
      <c r="JL210" s="364"/>
      <c r="JM210" s="364"/>
      <c r="JN210" s="364"/>
      <c r="JO210" s="364"/>
      <c r="JP210" s="364"/>
      <c r="JQ210" s="364"/>
      <c r="JR210" s="364"/>
      <c r="JS210" s="364"/>
      <c r="JT210" s="364"/>
      <c r="JU210" s="364"/>
      <c r="JV210" s="364"/>
      <c r="JW210" s="364"/>
      <c r="JX210" s="364"/>
      <c r="JY210" s="364"/>
      <c r="JZ210" s="364"/>
      <c r="KA210" s="364"/>
      <c r="KB210" s="364"/>
      <c r="KC210" s="364"/>
      <c r="KD210" s="364"/>
      <c r="KE210" s="364"/>
      <c r="KF210" s="364"/>
      <c r="KG210" s="364"/>
      <c r="KH210" s="364"/>
      <c r="KI210" s="364"/>
      <c r="KJ210" s="364"/>
      <c r="KK210" s="364"/>
      <c r="KL210" s="364">
        <v>0.22889999999999999</v>
      </c>
      <c r="KM210" s="364"/>
      <c r="KN210" s="364"/>
      <c r="KO210" s="364"/>
      <c r="KP210" s="364"/>
      <c r="KQ210" s="364"/>
      <c r="KR210" s="364"/>
      <c r="KS210" s="364"/>
      <c r="KT210" s="364"/>
      <c r="KU210" s="364"/>
      <c r="KV210" s="364"/>
      <c r="KW210" s="364"/>
      <c r="KX210" s="364"/>
      <c r="KY210" s="364"/>
      <c r="KZ210" s="364"/>
      <c r="LA210" s="364"/>
      <c r="LB210" s="364"/>
      <c r="LC210" s="364"/>
      <c r="LD210" s="364"/>
      <c r="LE210" s="364"/>
      <c r="LF210" s="364"/>
      <c r="LG210" s="364"/>
      <c r="LH210" s="364"/>
      <c r="LI210" s="364"/>
      <c r="LJ210" s="364"/>
      <c r="LK210" s="364"/>
      <c r="LL210" s="364"/>
      <c r="LM210" s="364"/>
      <c r="LN210" s="364"/>
      <c r="LO210" s="364"/>
      <c r="LP210" s="364"/>
      <c r="LQ210" s="364"/>
      <c r="LR210" s="364"/>
      <c r="LS210" s="364"/>
      <c r="LT210" s="364"/>
      <c r="LU210" s="364"/>
      <c r="LV210" s="364"/>
      <c r="LW210" s="364"/>
      <c r="LX210" s="364"/>
      <c r="LY210" s="364"/>
      <c r="LZ210" s="364"/>
      <c r="MA210" s="364"/>
      <c r="MB210" s="364"/>
      <c r="MC210" s="364"/>
      <c r="MD210" s="364"/>
      <c r="ME210" s="364"/>
      <c r="MF210" s="364"/>
      <c r="MG210" s="364"/>
      <c r="MH210" s="364"/>
      <c r="MI210" s="364"/>
      <c r="MJ210" s="364"/>
      <c r="MK210" s="364"/>
      <c r="ML210" s="364"/>
      <c r="MM210" s="364"/>
      <c r="MN210" s="364"/>
      <c r="MO210" s="364"/>
      <c r="MP210" s="364"/>
      <c r="MQ210" s="364"/>
      <c r="MR210" s="364"/>
      <c r="MS210" s="364"/>
      <c r="MT210" s="364"/>
      <c r="MU210" s="364"/>
      <c r="MV210" s="364"/>
      <c r="MW210" s="364"/>
      <c r="MX210" s="364"/>
      <c r="MY210" s="364"/>
      <c r="MZ210" s="364"/>
      <c r="NA210" s="364"/>
      <c r="NB210" s="364"/>
      <c r="NC210" s="364">
        <v>0.99719999999999998</v>
      </c>
      <c r="ND210" s="364"/>
      <c r="NE210" s="364"/>
      <c r="NF210" s="364"/>
      <c r="NG210" s="364"/>
      <c r="NH210" s="364"/>
      <c r="NI210" s="364"/>
      <c r="NJ210" s="364"/>
      <c r="NK210" s="364"/>
      <c r="NL210" s="364"/>
      <c r="NM210" s="364"/>
      <c r="NN210" s="364"/>
      <c r="NO210" s="364"/>
      <c r="NP210" s="364"/>
      <c r="NQ210" s="364"/>
      <c r="NR210" s="364"/>
      <c r="NS210" s="364"/>
      <c r="NT210" s="364"/>
      <c r="NU210" s="364"/>
      <c r="NV210" s="364"/>
      <c r="NW210" s="364"/>
      <c r="NX210" s="364"/>
      <c r="NY210" s="364"/>
      <c r="NZ210" s="364"/>
      <c r="OA210" s="364"/>
      <c r="OB210" s="364"/>
      <c r="OC210" s="364"/>
      <c r="OD210" s="364"/>
      <c r="OE210" s="364"/>
      <c r="OF210" s="364"/>
      <c r="OG210" s="364"/>
      <c r="OH210" s="364"/>
      <c r="OI210" s="364"/>
      <c r="OJ210" s="364"/>
      <c r="OK210" s="364"/>
      <c r="OL210" s="364"/>
      <c r="OM210" s="364"/>
      <c r="ON210" s="364"/>
      <c r="OO210" s="364"/>
      <c r="OP210" s="364"/>
      <c r="OQ210" s="364"/>
      <c r="OR210" s="364"/>
      <c r="OS210" s="364"/>
      <c r="OT210" s="364"/>
      <c r="OU210" s="364"/>
      <c r="OV210" s="364"/>
      <c r="OW210" s="364"/>
      <c r="OX210" s="364"/>
      <c r="OY210" s="364"/>
      <c r="OZ210" s="364"/>
      <c r="PA210" s="364"/>
      <c r="PB210" s="364"/>
      <c r="PC210" s="364"/>
      <c r="PD210" s="364"/>
      <c r="PE210" s="364"/>
      <c r="PF210" s="364"/>
      <c r="PG210" s="364"/>
      <c r="PH210" s="364"/>
      <c r="PI210" s="364"/>
      <c r="PJ210" s="364"/>
      <c r="PK210" s="364"/>
      <c r="PL210" s="364"/>
      <c r="PM210" s="364"/>
    </row>
    <row r="211" spans="1:429" ht="15">
      <c r="A211" s="365" t="s">
        <v>778</v>
      </c>
      <c r="B211" s="364">
        <f t="shared" si="195"/>
        <v>0</v>
      </c>
      <c r="C211" s="364">
        <f t="shared" si="196"/>
        <v>0</v>
      </c>
      <c r="D211" s="364">
        <f t="shared" si="197"/>
        <v>0</v>
      </c>
      <c r="E211" s="364">
        <f t="shared" si="198"/>
        <v>0</v>
      </c>
      <c r="F211" s="364">
        <f t="shared" si="199"/>
        <v>0</v>
      </c>
      <c r="G211" s="364">
        <f t="shared" si="200"/>
        <v>0</v>
      </c>
      <c r="H211" s="364">
        <f t="shared" si="201"/>
        <v>0</v>
      </c>
      <c r="I211" s="364">
        <f t="shared" si="202"/>
        <v>0</v>
      </c>
      <c r="J211" s="364">
        <f t="shared" si="203"/>
        <v>0</v>
      </c>
      <c r="K211" s="364">
        <f t="shared" si="204"/>
        <v>0</v>
      </c>
      <c r="L211" s="364">
        <f t="shared" si="205"/>
        <v>0</v>
      </c>
      <c r="M211" s="364">
        <f t="shared" si="206"/>
        <v>0</v>
      </c>
      <c r="N211" s="364">
        <f t="shared" si="207"/>
        <v>0</v>
      </c>
      <c r="O211" s="364">
        <f t="shared" si="208"/>
        <v>0</v>
      </c>
      <c r="P211" s="364">
        <f t="shared" si="209"/>
        <v>0</v>
      </c>
      <c r="Q211" s="364">
        <f t="shared" si="210"/>
        <v>0</v>
      </c>
      <c r="R211" s="364">
        <f t="shared" si="211"/>
        <v>0</v>
      </c>
      <c r="S211" s="364">
        <f t="shared" si="212"/>
        <v>0</v>
      </c>
      <c r="T211" s="364">
        <f t="shared" si="213"/>
        <v>0</v>
      </c>
      <c r="U211" s="364">
        <f t="shared" si="214"/>
        <v>0</v>
      </c>
      <c r="V211" s="364">
        <f t="shared" si="215"/>
        <v>0</v>
      </c>
      <c r="W211" s="364">
        <f t="shared" si="216"/>
        <v>0</v>
      </c>
      <c r="X211" s="364">
        <f t="shared" si="217"/>
        <v>0</v>
      </c>
      <c r="Y211" s="364">
        <f t="shared" si="218"/>
        <v>0</v>
      </c>
      <c r="Z211" s="364">
        <f t="shared" si="219"/>
        <v>0</v>
      </c>
      <c r="AA211" s="364">
        <f t="shared" si="220"/>
        <v>0</v>
      </c>
      <c r="AB211" s="364">
        <f t="shared" si="221"/>
        <v>0</v>
      </c>
      <c r="AC211" s="364">
        <f t="shared" si="222"/>
        <v>0</v>
      </c>
      <c r="AD211" s="364">
        <f t="shared" si="223"/>
        <v>0</v>
      </c>
      <c r="AE211" s="364">
        <f t="shared" si="224"/>
        <v>0</v>
      </c>
      <c r="AF211" s="364">
        <f t="shared" si="225"/>
        <v>0</v>
      </c>
      <c r="AG211" s="364"/>
      <c r="AH211" s="364"/>
      <c r="AI211" s="364"/>
      <c r="AJ211" s="364"/>
      <c r="AK211" s="364"/>
      <c r="AL211" s="364"/>
      <c r="AM211" s="364"/>
      <c r="AN211" s="364"/>
      <c r="AO211" s="364"/>
      <c r="AP211" s="364"/>
      <c r="AQ211" s="364"/>
      <c r="AR211" s="364"/>
      <c r="AS211" s="364"/>
      <c r="AT211" s="364"/>
      <c r="AU211" s="364"/>
      <c r="AV211" s="364"/>
      <c r="AW211" s="364"/>
      <c r="AX211" s="364"/>
      <c r="AY211" s="364"/>
      <c r="AZ211" s="364"/>
      <c r="BA211" s="364"/>
      <c r="BB211" s="364"/>
      <c r="BC211" s="364"/>
      <c r="BD211" s="364"/>
      <c r="BE211" s="364"/>
      <c r="BF211" s="364"/>
      <c r="BG211" s="364"/>
      <c r="BH211" s="364"/>
      <c r="BI211" s="364"/>
      <c r="BJ211" s="364"/>
      <c r="BK211" s="364"/>
      <c r="BL211" s="364"/>
      <c r="BM211" s="364"/>
      <c r="BN211" s="364"/>
      <c r="BO211" s="364"/>
      <c r="BP211" s="364"/>
      <c r="BQ211" s="364"/>
      <c r="BR211" s="364"/>
      <c r="BS211" s="364"/>
      <c r="BT211" s="364"/>
      <c r="BU211" s="364"/>
      <c r="BV211" s="364"/>
      <c r="BW211" s="364"/>
      <c r="BX211" s="364"/>
      <c r="BY211" s="364"/>
      <c r="BZ211" s="364"/>
      <c r="CA211" s="364"/>
      <c r="CB211" s="364"/>
      <c r="CC211" s="364"/>
      <c r="CD211" s="364"/>
      <c r="CE211" s="364"/>
      <c r="CF211" s="364"/>
      <c r="CG211" s="364"/>
      <c r="CH211" s="364"/>
      <c r="CI211" s="364"/>
      <c r="CJ211" s="364"/>
      <c r="CK211" s="364"/>
      <c r="CL211" s="364"/>
      <c r="CM211" s="364"/>
      <c r="CN211" s="364"/>
      <c r="CO211" s="364"/>
      <c r="CP211" s="364"/>
      <c r="CQ211" s="364"/>
      <c r="CR211" s="364"/>
      <c r="CS211" s="364"/>
      <c r="CT211" s="364"/>
      <c r="CU211" s="364"/>
      <c r="CV211" s="364"/>
      <c r="CW211" s="364"/>
      <c r="CX211" s="364"/>
      <c r="CY211" s="364"/>
      <c r="CZ211" s="364"/>
      <c r="DA211" s="364"/>
      <c r="DB211" s="364"/>
      <c r="DC211" s="364"/>
      <c r="DD211" s="364"/>
      <c r="DE211" s="364"/>
      <c r="DF211" s="364"/>
      <c r="DG211" s="364"/>
      <c r="DH211" s="364"/>
      <c r="DI211" s="364"/>
      <c r="DJ211" s="364"/>
      <c r="DK211" s="364"/>
      <c r="DL211" s="364"/>
      <c r="DM211" s="364"/>
      <c r="DN211" s="364"/>
      <c r="DO211" s="364"/>
      <c r="DP211" s="364"/>
      <c r="DQ211" s="364"/>
      <c r="DR211" s="364"/>
      <c r="DS211" s="364"/>
      <c r="DT211" s="364"/>
      <c r="DU211" s="364"/>
      <c r="DV211" s="364"/>
      <c r="DW211" s="364"/>
      <c r="DX211" s="364"/>
      <c r="DY211" s="364"/>
      <c r="DZ211" s="364"/>
      <c r="EA211" s="364"/>
      <c r="EB211" s="364"/>
      <c r="EC211" s="364"/>
      <c r="ED211" s="364"/>
      <c r="EE211" s="364"/>
      <c r="EF211" s="364"/>
      <c r="EG211" s="364"/>
      <c r="EH211" s="364"/>
      <c r="EI211" s="364"/>
      <c r="EJ211" s="364"/>
      <c r="EK211" s="364"/>
      <c r="EL211" s="364"/>
      <c r="EM211" s="364"/>
      <c r="EN211" s="364"/>
      <c r="EO211" s="364"/>
      <c r="EP211" s="364"/>
      <c r="EQ211" s="364"/>
      <c r="ER211" s="364"/>
      <c r="ES211" s="364"/>
      <c r="ET211" s="364"/>
      <c r="EU211" s="364"/>
      <c r="EV211" s="364"/>
      <c r="EW211" s="364"/>
      <c r="EX211" s="364"/>
      <c r="EY211" s="364"/>
      <c r="EZ211" s="364"/>
      <c r="FA211" s="364"/>
      <c r="FB211" s="364"/>
      <c r="FC211" s="364"/>
      <c r="FD211" s="364"/>
      <c r="FE211" s="364"/>
      <c r="FF211" s="364"/>
      <c r="FG211" s="364"/>
      <c r="FH211" s="364"/>
      <c r="FI211" s="364"/>
      <c r="FJ211" s="364"/>
      <c r="FK211" s="364"/>
      <c r="FL211" s="364"/>
      <c r="FM211" s="364"/>
      <c r="FN211" s="364"/>
      <c r="FO211" s="364"/>
      <c r="FP211" s="364"/>
      <c r="FQ211" s="364"/>
      <c r="FR211" s="364"/>
      <c r="FS211" s="364"/>
      <c r="FT211" s="364"/>
      <c r="FU211" s="364"/>
      <c r="FV211" s="364"/>
      <c r="FW211" s="364"/>
      <c r="FX211" s="364"/>
      <c r="FY211" s="364"/>
      <c r="FZ211" s="364"/>
      <c r="GA211" s="364"/>
      <c r="GB211" s="364"/>
      <c r="GC211" s="364"/>
      <c r="GD211" s="364"/>
      <c r="GE211" s="364"/>
      <c r="GF211" s="364"/>
      <c r="GG211" s="364"/>
      <c r="GH211" s="364"/>
      <c r="GI211" s="364"/>
      <c r="GJ211" s="364"/>
      <c r="GK211" s="364"/>
      <c r="GL211" s="364"/>
      <c r="GM211" s="364"/>
      <c r="GN211" s="364"/>
      <c r="GO211" s="364"/>
      <c r="GP211" s="364"/>
      <c r="GQ211" s="364"/>
      <c r="GR211" s="364"/>
      <c r="GS211" s="364"/>
      <c r="GT211" s="364"/>
      <c r="GU211" s="364"/>
      <c r="GV211" s="364"/>
      <c r="GW211" s="364"/>
      <c r="GX211" s="364"/>
      <c r="GY211" s="364"/>
      <c r="GZ211" s="364"/>
      <c r="HA211" s="364"/>
      <c r="HB211" s="364"/>
      <c r="HC211" s="364"/>
      <c r="HD211" s="364"/>
      <c r="HE211" s="364"/>
      <c r="HF211" s="364"/>
      <c r="HG211" s="364"/>
      <c r="HH211" s="364"/>
      <c r="HI211" s="364"/>
      <c r="HJ211" s="364"/>
      <c r="HK211" s="364"/>
      <c r="HL211" s="364"/>
      <c r="HM211" s="364"/>
      <c r="HN211" s="364"/>
      <c r="HO211" s="364"/>
      <c r="HP211" s="364"/>
      <c r="HQ211" s="364"/>
      <c r="HR211" s="364"/>
      <c r="HS211" s="364"/>
      <c r="HT211" s="364"/>
      <c r="HU211" s="364"/>
      <c r="HV211" s="364"/>
      <c r="HW211" s="364"/>
      <c r="HX211" s="364"/>
      <c r="HY211" s="364"/>
      <c r="HZ211" s="364"/>
      <c r="IA211" s="364"/>
      <c r="IB211" s="364"/>
      <c r="IC211" s="364"/>
      <c r="ID211" s="364"/>
      <c r="IE211" s="364"/>
      <c r="IF211" s="364"/>
      <c r="IG211" s="364"/>
      <c r="IH211" s="364"/>
      <c r="II211" s="364"/>
      <c r="IJ211" s="364"/>
      <c r="IK211" s="364"/>
      <c r="IL211" s="364"/>
      <c r="IM211" s="364"/>
      <c r="IN211" s="364"/>
      <c r="IO211" s="364"/>
      <c r="IP211" s="364"/>
      <c r="IQ211" s="364"/>
      <c r="IR211" s="364"/>
      <c r="IS211" s="364"/>
      <c r="IT211" s="364"/>
      <c r="IU211" s="364"/>
      <c r="IV211" s="364"/>
      <c r="IW211" s="364"/>
      <c r="IX211" s="364"/>
      <c r="IY211" s="364"/>
      <c r="IZ211" s="364"/>
      <c r="JA211" s="364"/>
      <c r="JB211" s="364"/>
      <c r="JC211" s="364"/>
      <c r="JD211" s="364"/>
      <c r="JE211" s="364"/>
      <c r="JF211" s="364"/>
      <c r="JG211" s="364"/>
      <c r="JH211" s="364"/>
      <c r="JI211" s="364"/>
      <c r="JJ211" s="364"/>
      <c r="JK211" s="364"/>
      <c r="JL211" s="364"/>
      <c r="JM211" s="364"/>
      <c r="JN211" s="364"/>
      <c r="JO211" s="364"/>
      <c r="JP211" s="364"/>
      <c r="JQ211" s="364"/>
      <c r="JR211" s="364"/>
      <c r="JS211" s="364"/>
      <c r="JT211" s="364"/>
      <c r="JU211" s="364"/>
      <c r="JV211" s="364"/>
      <c r="JW211" s="364"/>
      <c r="JX211" s="364"/>
      <c r="JY211" s="364"/>
      <c r="JZ211" s="364"/>
      <c r="KA211" s="364"/>
      <c r="KB211" s="364"/>
      <c r="KC211" s="364"/>
      <c r="KD211" s="364"/>
      <c r="KE211" s="364"/>
      <c r="KF211" s="364"/>
      <c r="KG211" s="364"/>
      <c r="KH211" s="364"/>
      <c r="KI211" s="364"/>
      <c r="KJ211" s="364"/>
      <c r="KK211" s="364"/>
      <c r="KL211" s="364"/>
      <c r="KM211" s="364"/>
      <c r="KN211" s="364"/>
      <c r="KO211" s="364"/>
      <c r="KP211" s="364"/>
      <c r="KQ211" s="364"/>
      <c r="KR211" s="364"/>
      <c r="KS211" s="364"/>
      <c r="KT211" s="364"/>
      <c r="KU211" s="364"/>
      <c r="KV211" s="364"/>
      <c r="KW211" s="364"/>
      <c r="KX211" s="364"/>
      <c r="KY211" s="364"/>
      <c r="KZ211" s="364"/>
      <c r="LA211" s="364"/>
      <c r="LB211" s="364"/>
      <c r="LC211" s="364"/>
      <c r="LD211" s="364"/>
      <c r="LE211" s="364"/>
      <c r="LF211" s="364"/>
      <c r="LG211" s="364"/>
      <c r="LH211" s="364"/>
      <c r="LI211" s="364"/>
      <c r="LJ211" s="364"/>
      <c r="LK211" s="364"/>
      <c r="LL211" s="364"/>
      <c r="LM211" s="364"/>
      <c r="LN211" s="364"/>
      <c r="LO211" s="364"/>
      <c r="LP211" s="364"/>
      <c r="LQ211" s="364"/>
      <c r="LR211" s="364"/>
      <c r="LS211" s="364"/>
      <c r="LT211" s="364"/>
      <c r="LU211" s="364"/>
      <c r="LV211" s="364"/>
      <c r="LW211" s="364"/>
      <c r="LX211" s="364"/>
      <c r="LY211" s="364"/>
      <c r="LZ211" s="364"/>
      <c r="MA211" s="364"/>
      <c r="MB211" s="364"/>
      <c r="MC211" s="364"/>
      <c r="MD211" s="364"/>
      <c r="ME211" s="364"/>
      <c r="MF211" s="364"/>
      <c r="MG211" s="364"/>
      <c r="MH211" s="364"/>
      <c r="MI211" s="364"/>
      <c r="MJ211" s="364"/>
      <c r="MK211" s="364"/>
      <c r="ML211" s="364"/>
      <c r="MM211" s="364"/>
      <c r="MN211" s="364"/>
      <c r="MO211" s="364"/>
      <c r="MP211" s="364"/>
      <c r="MQ211" s="364"/>
      <c r="MR211" s="364"/>
      <c r="MS211" s="364"/>
      <c r="MT211" s="364"/>
      <c r="MU211" s="364"/>
      <c r="MV211" s="364"/>
      <c r="MW211" s="364"/>
      <c r="MX211" s="364"/>
      <c r="MY211" s="364"/>
      <c r="MZ211" s="364"/>
      <c r="NA211" s="364"/>
      <c r="NB211" s="364"/>
      <c r="NC211" s="364"/>
      <c r="ND211" s="364"/>
      <c r="NE211" s="364"/>
      <c r="NF211" s="364"/>
      <c r="NG211" s="364"/>
      <c r="NH211" s="364"/>
      <c r="NI211" s="364"/>
      <c r="NJ211" s="364"/>
      <c r="NK211" s="364"/>
      <c r="NL211" s="364"/>
      <c r="NM211" s="364"/>
      <c r="NN211" s="364"/>
      <c r="NO211" s="364"/>
      <c r="NP211" s="364"/>
      <c r="NQ211" s="364"/>
      <c r="NR211" s="364"/>
      <c r="NS211" s="364"/>
      <c r="NT211" s="364"/>
      <c r="NU211" s="364"/>
      <c r="NV211" s="364"/>
      <c r="NW211" s="364"/>
      <c r="NX211" s="364"/>
      <c r="NY211" s="364"/>
      <c r="NZ211" s="364"/>
      <c r="OA211" s="364"/>
      <c r="OB211" s="364"/>
      <c r="OC211" s="364"/>
      <c r="OD211" s="364"/>
      <c r="OE211" s="364"/>
      <c r="OF211" s="364"/>
      <c r="OG211" s="364"/>
      <c r="OH211" s="364"/>
      <c r="OI211" s="364"/>
      <c r="OJ211" s="364"/>
      <c r="OK211" s="364"/>
      <c r="OL211" s="364"/>
      <c r="OM211" s="364"/>
      <c r="ON211" s="364"/>
      <c r="OO211" s="364"/>
      <c r="OP211" s="364"/>
      <c r="OQ211" s="364"/>
      <c r="OR211" s="364"/>
      <c r="OS211" s="364"/>
      <c r="OT211" s="364"/>
      <c r="OU211" s="364"/>
      <c r="OV211" s="364"/>
      <c r="OW211" s="364"/>
      <c r="OX211" s="364"/>
      <c r="OY211" s="364"/>
      <c r="OZ211" s="364"/>
      <c r="PA211" s="364"/>
      <c r="PB211" s="364"/>
      <c r="PC211" s="364"/>
      <c r="PD211" s="364"/>
      <c r="PE211" s="364"/>
      <c r="PF211" s="364"/>
      <c r="PG211" s="364"/>
      <c r="PH211" s="364"/>
      <c r="PI211" s="364"/>
      <c r="PJ211" s="364"/>
      <c r="PK211" s="364"/>
      <c r="PL211" s="364"/>
      <c r="PM211" s="364"/>
    </row>
    <row r="212" spans="1:429" ht="15">
      <c r="A212" s="365" t="s">
        <v>779</v>
      </c>
      <c r="B212" s="364">
        <f t="shared" si="195"/>
        <v>0</v>
      </c>
      <c r="C212" s="364">
        <f t="shared" si="196"/>
        <v>0</v>
      </c>
      <c r="D212" s="364">
        <f t="shared" si="197"/>
        <v>0</v>
      </c>
      <c r="E212" s="364">
        <f t="shared" si="198"/>
        <v>0</v>
      </c>
      <c r="F212" s="364">
        <f t="shared" si="199"/>
        <v>0</v>
      </c>
      <c r="G212" s="364">
        <f t="shared" si="200"/>
        <v>0</v>
      </c>
      <c r="H212" s="364">
        <f t="shared" si="201"/>
        <v>0</v>
      </c>
      <c r="I212" s="364">
        <f t="shared" si="202"/>
        <v>0</v>
      </c>
      <c r="J212" s="364">
        <f t="shared" si="203"/>
        <v>0</v>
      </c>
      <c r="K212" s="364">
        <f t="shared" si="204"/>
        <v>0</v>
      </c>
      <c r="L212" s="364">
        <f t="shared" si="205"/>
        <v>0</v>
      </c>
      <c r="M212" s="364">
        <f t="shared" si="206"/>
        <v>0</v>
      </c>
      <c r="N212" s="364">
        <f t="shared" si="207"/>
        <v>0</v>
      </c>
      <c r="O212" s="364">
        <f t="shared" si="208"/>
        <v>0</v>
      </c>
      <c r="P212" s="364">
        <f t="shared" si="209"/>
        <v>0</v>
      </c>
      <c r="Q212" s="364">
        <f t="shared" si="210"/>
        <v>0</v>
      </c>
      <c r="R212" s="364">
        <f t="shared" si="211"/>
        <v>0</v>
      </c>
      <c r="S212" s="364">
        <f t="shared" si="212"/>
        <v>0</v>
      </c>
      <c r="T212" s="364">
        <f t="shared" si="213"/>
        <v>0</v>
      </c>
      <c r="U212" s="364">
        <f t="shared" si="214"/>
        <v>0</v>
      </c>
      <c r="V212" s="364">
        <f t="shared" si="215"/>
        <v>0</v>
      </c>
      <c r="W212" s="364">
        <f t="shared" si="216"/>
        <v>0</v>
      </c>
      <c r="X212" s="364">
        <f t="shared" si="217"/>
        <v>0</v>
      </c>
      <c r="Y212" s="364">
        <f t="shared" si="218"/>
        <v>0</v>
      </c>
      <c r="Z212" s="364">
        <f t="shared" si="219"/>
        <v>0</v>
      </c>
      <c r="AA212" s="364">
        <f t="shared" si="220"/>
        <v>0</v>
      </c>
      <c r="AB212" s="364">
        <f t="shared" si="221"/>
        <v>0</v>
      </c>
      <c r="AC212" s="364">
        <f t="shared" si="222"/>
        <v>0</v>
      </c>
      <c r="AD212" s="364">
        <f t="shared" si="223"/>
        <v>0</v>
      </c>
      <c r="AE212" s="364">
        <f t="shared" si="224"/>
        <v>0</v>
      </c>
      <c r="AF212" s="364">
        <f t="shared" si="225"/>
        <v>0</v>
      </c>
      <c r="AG212" s="364"/>
      <c r="AH212" s="364"/>
      <c r="AI212" s="364"/>
      <c r="AJ212" s="364"/>
      <c r="AK212" s="364"/>
      <c r="AL212" s="364"/>
      <c r="AM212" s="364"/>
      <c r="AN212" s="364"/>
      <c r="AO212" s="364"/>
      <c r="AP212" s="364"/>
      <c r="AQ212" s="364"/>
      <c r="AR212" s="364"/>
      <c r="AS212" s="364"/>
      <c r="AT212" s="364"/>
      <c r="AU212" s="364"/>
      <c r="AV212" s="364"/>
      <c r="AW212" s="364"/>
      <c r="AX212" s="364"/>
      <c r="AY212" s="364"/>
      <c r="AZ212" s="364"/>
      <c r="BA212" s="364"/>
      <c r="BB212" s="364"/>
      <c r="BC212" s="364"/>
      <c r="BD212" s="364"/>
      <c r="BE212" s="364"/>
      <c r="BF212" s="364"/>
      <c r="BG212" s="364"/>
      <c r="BH212" s="364"/>
      <c r="BI212" s="364"/>
      <c r="BJ212" s="364"/>
      <c r="BK212" s="364"/>
      <c r="BL212" s="364"/>
      <c r="BM212" s="364"/>
      <c r="BN212" s="364"/>
      <c r="BO212" s="364"/>
      <c r="BP212" s="364"/>
      <c r="BQ212" s="364"/>
      <c r="BR212" s="364"/>
      <c r="BS212" s="364"/>
      <c r="BT212" s="364"/>
      <c r="BU212" s="364"/>
      <c r="BV212" s="364"/>
      <c r="BW212" s="364"/>
      <c r="BX212" s="364"/>
      <c r="BY212" s="364"/>
      <c r="BZ212" s="364"/>
      <c r="CA212" s="364"/>
      <c r="CB212" s="364"/>
      <c r="CC212" s="364"/>
      <c r="CD212" s="364"/>
      <c r="CE212" s="364"/>
      <c r="CF212" s="364"/>
      <c r="CG212" s="364"/>
      <c r="CH212" s="364"/>
      <c r="CI212" s="364"/>
      <c r="CJ212" s="364"/>
      <c r="CK212" s="364"/>
      <c r="CL212" s="364"/>
      <c r="CM212" s="364"/>
      <c r="CN212" s="364"/>
      <c r="CO212" s="364"/>
      <c r="CP212" s="364"/>
      <c r="CQ212" s="364"/>
      <c r="CR212" s="364"/>
      <c r="CS212" s="364"/>
      <c r="CT212" s="364"/>
      <c r="CU212" s="364"/>
      <c r="CV212" s="364"/>
      <c r="CW212" s="364"/>
      <c r="CX212" s="364"/>
      <c r="CY212" s="364"/>
      <c r="CZ212" s="364"/>
      <c r="DA212" s="364"/>
      <c r="DB212" s="364"/>
      <c r="DC212" s="364"/>
      <c r="DD212" s="364"/>
      <c r="DE212" s="364"/>
      <c r="DF212" s="364"/>
      <c r="DG212" s="364"/>
      <c r="DH212" s="364"/>
      <c r="DI212" s="364"/>
      <c r="DJ212" s="364"/>
      <c r="DK212" s="364"/>
      <c r="DL212" s="364"/>
      <c r="DM212" s="364"/>
      <c r="DN212" s="364"/>
      <c r="DO212" s="364"/>
      <c r="DP212" s="364"/>
      <c r="DQ212" s="364"/>
      <c r="DR212" s="364"/>
      <c r="DS212" s="364"/>
      <c r="DT212" s="364"/>
      <c r="DU212" s="364"/>
      <c r="DV212" s="364"/>
      <c r="DW212" s="364"/>
      <c r="DX212" s="364"/>
      <c r="DY212" s="364"/>
      <c r="DZ212" s="364"/>
      <c r="EA212" s="364"/>
      <c r="EB212" s="364"/>
      <c r="EC212" s="364"/>
      <c r="ED212" s="364"/>
      <c r="EE212" s="364"/>
      <c r="EF212" s="364"/>
      <c r="EG212" s="364"/>
      <c r="EH212" s="364"/>
      <c r="EI212" s="364"/>
      <c r="EJ212" s="364"/>
      <c r="EK212" s="364"/>
      <c r="EL212" s="364"/>
      <c r="EM212" s="364"/>
      <c r="EN212" s="364"/>
      <c r="EO212" s="364"/>
      <c r="EP212" s="364"/>
      <c r="EQ212" s="364"/>
      <c r="ER212" s="364"/>
      <c r="ES212" s="364"/>
      <c r="ET212" s="364"/>
      <c r="EU212" s="364"/>
      <c r="EV212" s="364"/>
      <c r="EW212" s="364"/>
      <c r="EX212" s="364"/>
      <c r="EY212" s="364"/>
      <c r="EZ212" s="364"/>
      <c r="FA212" s="364"/>
      <c r="FB212" s="364"/>
      <c r="FC212" s="364"/>
      <c r="FD212" s="364"/>
      <c r="FE212" s="364"/>
      <c r="FF212" s="364"/>
      <c r="FG212" s="364"/>
      <c r="FH212" s="364"/>
      <c r="FI212" s="364"/>
      <c r="FJ212" s="364"/>
      <c r="FK212" s="364"/>
      <c r="FL212" s="364"/>
      <c r="FM212" s="364"/>
      <c r="FN212" s="364"/>
      <c r="FO212" s="364"/>
      <c r="FP212" s="364"/>
      <c r="FQ212" s="364"/>
      <c r="FR212" s="364"/>
      <c r="FS212" s="364"/>
      <c r="FT212" s="364"/>
      <c r="FU212" s="364"/>
      <c r="FV212" s="364"/>
      <c r="FW212" s="364"/>
      <c r="FX212" s="364"/>
      <c r="FY212" s="364"/>
      <c r="FZ212" s="364"/>
      <c r="GA212" s="364"/>
      <c r="GB212" s="364"/>
      <c r="GC212" s="364"/>
      <c r="GD212" s="364"/>
      <c r="GE212" s="364"/>
      <c r="GF212" s="364"/>
      <c r="GG212" s="364"/>
      <c r="GH212" s="364"/>
      <c r="GI212" s="364"/>
      <c r="GJ212" s="364"/>
      <c r="GK212" s="364"/>
      <c r="GL212" s="364"/>
      <c r="GM212" s="364"/>
      <c r="GN212" s="364"/>
      <c r="GO212" s="364"/>
      <c r="GP212" s="364"/>
      <c r="GQ212" s="364"/>
      <c r="GR212" s="364"/>
      <c r="GS212" s="364"/>
      <c r="GT212" s="364"/>
      <c r="GU212" s="364"/>
      <c r="GV212" s="364"/>
      <c r="GW212" s="364"/>
      <c r="GX212" s="364"/>
      <c r="GY212" s="364"/>
      <c r="GZ212" s="364"/>
      <c r="HA212" s="364"/>
      <c r="HB212" s="364"/>
      <c r="HC212" s="364"/>
      <c r="HD212" s="364"/>
      <c r="HE212" s="364"/>
      <c r="HF212" s="364"/>
      <c r="HG212" s="364"/>
      <c r="HH212" s="364"/>
      <c r="HI212" s="364"/>
      <c r="HJ212" s="364"/>
      <c r="HK212" s="364"/>
      <c r="HL212" s="364"/>
      <c r="HM212" s="364"/>
      <c r="HN212" s="364"/>
      <c r="HO212" s="364"/>
      <c r="HP212" s="364"/>
      <c r="HQ212" s="364"/>
      <c r="HR212" s="364"/>
      <c r="HS212" s="364"/>
      <c r="HT212" s="364"/>
      <c r="HU212" s="364"/>
      <c r="HV212" s="364"/>
      <c r="HW212" s="364"/>
      <c r="HX212" s="364"/>
      <c r="HY212" s="364"/>
      <c r="HZ212" s="364"/>
      <c r="IA212" s="364"/>
      <c r="IB212" s="364"/>
      <c r="IC212" s="364"/>
      <c r="ID212" s="364"/>
      <c r="IE212" s="364"/>
      <c r="IF212" s="364"/>
      <c r="IG212" s="364"/>
      <c r="IH212" s="364"/>
      <c r="II212" s="364"/>
      <c r="IJ212" s="364"/>
      <c r="IK212" s="364"/>
      <c r="IL212" s="364"/>
      <c r="IM212" s="364"/>
      <c r="IN212" s="364"/>
      <c r="IO212" s="364"/>
      <c r="IP212" s="364"/>
      <c r="IQ212" s="364"/>
      <c r="IR212" s="364"/>
      <c r="IS212" s="364"/>
      <c r="IT212" s="364"/>
      <c r="IU212" s="364"/>
      <c r="IV212" s="364"/>
      <c r="IW212" s="364"/>
      <c r="IX212" s="364"/>
      <c r="IY212" s="364"/>
      <c r="IZ212" s="364"/>
      <c r="JA212" s="364"/>
      <c r="JB212" s="364"/>
      <c r="JC212" s="364"/>
      <c r="JD212" s="364"/>
      <c r="JE212" s="364"/>
      <c r="JF212" s="364"/>
      <c r="JG212" s="364"/>
      <c r="JH212" s="364"/>
      <c r="JI212" s="364"/>
      <c r="JJ212" s="364"/>
      <c r="JK212" s="364"/>
      <c r="JL212" s="364"/>
      <c r="JM212" s="364"/>
      <c r="JN212" s="364"/>
      <c r="JO212" s="364"/>
      <c r="JP212" s="364"/>
      <c r="JQ212" s="364"/>
      <c r="JR212" s="364"/>
      <c r="JS212" s="364"/>
      <c r="JT212" s="364"/>
      <c r="JU212" s="364"/>
      <c r="JV212" s="364"/>
      <c r="JW212" s="364"/>
      <c r="JX212" s="364"/>
      <c r="JY212" s="364"/>
      <c r="JZ212" s="364"/>
      <c r="KA212" s="364"/>
      <c r="KB212" s="364"/>
      <c r="KC212" s="364"/>
      <c r="KD212" s="364"/>
      <c r="KE212" s="364"/>
      <c r="KF212" s="364"/>
      <c r="KG212" s="364"/>
      <c r="KH212" s="364"/>
      <c r="KI212" s="364"/>
      <c r="KJ212" s="364"/>
      <c r="KK212" s="364"/>
      <c r="KL212" s="364"/>
      <c r="KM212" s="364"/>
      <c r="KN212" s="364"/>
      <c r="KO212" s="364"/>
      <c r="KP212" s="364"/>
      <c r="KQ212" s="364"/>
      <c r="KR212" s="364"/>
      <c r="KS212" s="364"/>
      <c r="KT212" s="364"/>
      <c r="KU212" s="364"/>
      <c r="KV212" s="364"/>
      <c r="KW212" s="364"/>
      <c r="KX212" s="364"/>
      <c r="KY212" s="364"/>
      <c r="KZ212" s="364"/>
      <c r="LA212" s="364"/>
      <c r="LB212" s="364"/>
      <c r="LC212" s="364"/>
      <c r="LD212" s="364"/>
      <c r="LE212" s="364"/>
      <c r="LF212" s="364"/>
      <c r="LG212" s="364"/>
      <c r="LH212" s="364"/>
      <c r="LI212" s="364"/>
      <c r="LJ212" s="364"/>
      <c r="LK212" s="364"/>
      <c r="LL212" s="364"/>
      <c r="LM212" s="364"/>
      <c r="LN212" s="364"/>
      <c r="LO212" s="364"/>
      <c r="LP212" s="364"/>
      <c r="LQ212" s="364"/>
      <c r="LR212" s="364"/>
      <c r="LS212" s="364"/>
      <c r="LT212" s="364"/>
      <c r="LU212" s="364"/>
      <c r="LV212" s="364"/>
      <c r="LW212" s="364"/>
      <c r="LX212" s="364"/>
      <c r="LY212" s="364"/>
      <c r="LZ212" s="364"/>
      <c r="MA212" s="364"/>
      <c r="MB212" s="364"/>
      <c r="MC212" s="364"/>
      <c r="MD212" s="364"/>
      <c r="ME212" s="364"/>
      <c r="MF212" s="364"/>
      <c r="MG212" s="364"/>
      <c r="MH212" s="364"/>
      <c r="MI212" s="364"/>
      <c r="MJ212" s="364"/>
      <c r="MK212" s="364"/>
      <c r="ML212" s="364"/>
      <c r="MM212" s="364"/>
      <c r="MN212" s="364"/>
      <c r="MO212" s="364"/>
      <c r="MP212" s="364"/>
      <c r="MQ212" s="364"/>
      <c r="MR212" s="364"/>
      <c r="MS212" s="364"/>
      <c r="MT212" s="364"/>
      <c r="MU212" s="364"/>
      <c r="MV212" s="364"/>
      <c r="MW212" s="364"/>
      <c r="MX212" s="364"/>
      <c r="MY212" s="364"/>
      <c r="MZ212" s="364"/>
      <c r="NA212" s="364"/>
      <c r="NB212" s="364"/>
      <c r="NC212" s="364"/>
      <c r="ND212" s="364"/>
      <c r="NE212" s="364"/>
      <c r="NF212" s="364"/>
      <c r="NG212" s="364"/>
      <c r="NH212" s="364"/>
      <c r="NI212" s="364"/>
      <c r="NJ212" s="364"/>
      <c r="NK212" s="364"/>
      <c r="NL212" s="364"/>
      <c r="NM212" s="364"/>
      <c r="NN212" s="364"/>
      <c r="NO212" s="364"/>
      <c r="NP212" s="364"/>
      <c r="NQ212" s="364"/>
      <c r="NR212" s="364"/>
      <c r="NS212" s="364"/>
      <c r="NT212" s="364"/>
      <c r="NU212" s="364"/>
      <c r="NV212" s="364"/>
      <c r="NW212" s="364"/>
      <c r="NX212" s="364"/>
      <c r="NY212" s="364"/>
      <c r="NZ212" s="364"/>
      <c r="OA212" s="364"/>
      <c r="OB212" s="364"/>
      <c r="OC212" s="364"/>
      <c r="OD212" s="364"/>
      <c r="OE212" s="364"/>
      <c r="OF212" s="364"/>
      <c r="OG212" s="364"/>
      <c r="OH212" s="364"/>
      <c r="OI212" s="364"/>
      <c r="OJ212" s="364"/>
      <c r="OK212" s="364"/>
      <c r="OL212" s="364"/>
      <c r="OM212" s="364"/>
      <c r="ON212" s="364"/>
      <c r="OO212" s="364"/>
      <c r="OP212" s="364"/>
      <c r="OQ212" s="364"/>
      <c r="OR212" s="364"/>
      <c r="OS212" s="364"/>
      <c r="OT212" s="364"/>
      <c r="OU212" s="364"/>
      <c r="OV212" s="364"/>
      <c r="OW212" s="364"/>
      <c r="OX212" s="364"/>
      <c r="OY212" s="364"/>
      <c r="OZ212" s="364"/>
      <c r="PA212" s="364"/>
      <c r="PB212" s="364"/>
      <c r="PC212" s="364"/>
      <c r="PD212" s="364"/>
      <c r="PE212" s="364"/>
      <c r="PF212" s="364"/>
      <c r="PG212" s="364"/>
      <c r="PH212" s="364"/>
      <c r="PI212" s="364"/>
      <c r="PJ212" s="364"/>
      <c r="PK212" s="364"/>
      <c r="PL212" s="364"/>
      <c r="PM212" s="364"/>
    </row>
    <row r="213" spans="1:429" ht="15">
      <c r="A213" s="365" t="s">
        <v>780</v>
      </c>
      <c r="B213" s="364">
        <f t="shared" si="195"/>
        <v>0</v>
      </c>
      <c r="C213" s="364">
        <f t="shared" si="196"/>
        <v>0</v>
      </c>
      <c r="D213" s="364">
        <f t="shared" si="197"/>
        <v>0</v>
      </c>
      <c r="E213" s="364">
        <f t="shared" si="198"/>
        <v>0</v>
      </c>
      <c r="F213" s="364">
        <f t="shared" si="199"/>
        <v>0</v>
      </c>
      <c r="G213" s="364">
        <f t="shared" si="200"/>
        <v>0</v>
      </c>
      <c r="H213" s="364">
        <f t="shared" si="201"/>
        <v>0</v>
      </c>
      <c r="I213" s="364">
        <f t="shared" si="202"/>
        <v>0</v>
      </c>
      <c r="J213" s="364">
        <f t="shared" si="203"/>
        <v>0</v>
      </c>
      <c r="K213" s="364">
        <f t="shared" si="204"/>
        <v>0</v>
      </c>
      <c r="L213" s="364">
        <f t="shared" si="205"/>
        <v>0</v>
      </c>
      <c r="M213" s="364">
        <f t="shared" si="206"/>
        <v>0</v>
      </c>
      <c r="N213" s="364">
        <f t="shared" si="207"/>
        <v>0</v>
      </c>
      <c r="O213" s="364">
        <f t="shared" si="208"/>
        <v>0</v>
      </c>
      <c r="P213" s="364">
        <f t="shared" si="209"/>
        <v>0</v>
      </c>
      <c r="Q213" s="364">
        <f t="shared" si="210"/>
        <v>0</v>
      </c>
      <c r="R213" s="364">
        <f t="shared" si="211"/>
        <v>0</v>
      </c>
      <c r="S213" s="364">
        <f t="shared" si="212"/>
        <v>0</v>
      </c>
      <c r="T213" s="364">
        <f t="shared" si="213"/>
        <v>0</v>
      </c>
      <c r="U213" s="364">
        <f t="shared" si="214"/>
        <v>0</v>
      </c>
      <c r="V213" s="364">
        <f t="shared" si="215"/>
        <v>0</v>
      </c>
      <c r="W213" s="364">
        <f t="shared" si="216"/>
        <v>0</v>
      </c>
      <c r="X213" s="364">
        <f t="shared" si="217"/>
        <v>0</v>
      </c>
      <c r="Y213" s="364">
        <f t="shared" si="218"/>
        <v>0</v>
      </c>
      <c r="Z213" s="364">
        <f t="shared" si="219"/>
        <v>0</v>
      </c>
      <c r="AA213" s="364">
        <f t="shared" si="220"/>
        <v>0</v>
      </c>
      <c r="AB213" s="364">
        <f t="shared" si="221"/>
        <v>0</v>
      </c>
      <c r="AC213" s="364">
        <f t="shared" si="222"/>
        <v>0</v>
      </c>
      <c r="AD213" s="364">
        <f t="shared" si="223"/>
        <v>0</v>
      </c>
      <c r="AE213" s="364">
        <f t="shared" si="224"/>
        <v>0</v>
      </c>
      <c r="AF213" s="364">
        <f t="shared" si="225"/>
        <v>0</v>
      </c>
      <c r="AG213" s="364"/>
      <c r="AH213" s="364"/>
      <c r="AI213" s="364"/>
      <c r="AJ213" s="364"/>
      <c r="AK213" s="364"/>
      <c r="AL213" s="364"/>
      <c r="AM213" s="364"/>
      <c r="AN213" s="364"/>
      <c r="AO213" s="364"/>
      <c r="AP213" s="364"/>
      <c r="AQ213" s="364"/>
      <c r="AR213" s="364"/>
      <c r="AS213" s="364"/>
      <c r="AT213" s="364"/>
      <c r="AU213" s="364"/>
      <c r="AV213" s="364"/>
      <c r="AW213" s="364"/>
      <c r="AX213" s="364"/>
      <c r="AY213" s="364"/>
      <c r="AZ213" s="364"/>
      <c r="BA213" s="364"/>
      <c r="BB213" s="364"/>
      <c r="BC213" s="364"/>
      <c r="BD213" s="364"/>
      <c r="BE213" s="364"/>
      <c r="BF213" s="364"/>
      <c r="BG213" s="364"/>
      <c r="BH213" s="364"/>
      <c r="BI213" s="364"/>
      <c r="BJ213" s="364"/>
      <c r="BK213" s="364"/>
      <c r="BL213" s="364"/>
      <c r="BM213" s="364"/>
      <c r="BN213" s="364"/>
      <c r="BO213" s="364"/>
      <c r="BP213" s="364"/>
      <c r="BQ213" s="364"/>
      <c r="BR213" s="364"/>
      <c r="BS213" s="364"/>
      <c r="BT213" s="364"/>
      <c r="BU213" s="364"/>
      <c r="BV213" s="364"/>
      <c r="BW213" s="364"/>
      <c r="BX213" s="364"/>
      <c r="BY213" s="364"/>
      <c r="BZ213" s="364"/>
      <c r="CA213" s="364"/>
      <c r="CB213" s="364"/>
      <c r="CC213" s="364"/>
      <c r="CD213" s="364"/>
      <c r="CE213" s="364"/>
      <c r="CF213" s="364"/>
      <c r="CG213" s="364"/>
      <c r="CH213" s="364"/>
      <c r="CI213" s="364"/>
      <c r="CJ213" s="364"/>
      <c r="CK213" s="364"/>
      <c r="CL213" s="364"/>
      <c r="CM213" s="364"/>
      <c r="CN213" s="364"/>
      <c r="CO213" s="364"/>
      <c r="CP213" s="364"/>
      <c r="CQ213" s="364"/>
      <c r="CR213" s="364"/>
      <c r="CS213" s="364"/>
      <c r="CT213" s="364"/>
      <c r="CU213" s="364"/>
      <c r="CV213" s="364"/>
      <c r="CW213" s="364"/>
      <c r="CX213" s="364"/>
      <c r="CY213" s="364"/>
      <c r="CZ213" s="364"/>
      <c r="DA213" s="364"/>
      <c r="DB213" s="364"/>
      <c r="DC213" s="364"/>
      <c r="DD213" s="364"/>
      <c r="DE213" s="364"/>
      <c r="DF213" s="364"/>
      <c r="DG213" s="364"/>
      <c r="DH213" s="364"/>
      <c r="DI213" s="364"/>
      <c r="DJ213" s="364"/>
      <c r="DK213" s="364"/>
      <c r="DL213" s="364"/>
      <c r="DM213" s="364"/>
      <c r="DN213" s="364"/>
      <c r="DO213" s="364"/>
      <c r="DP213" s="364"/>
      <c r="DQ213" s="364"/>
      <c r="DR213" s="364"/>
      <c r="DS213" s="364"/>
      <c r="DT213" s="364"/>
      <c r="DU213" s="364"/>
      <c r="DV213" s="364"/>
      <c r="DW213" s="364"/>
      <c r="DX213" s="364"/>
      <c r="DY213" s="364"/>
      <c r="DZ213" s="364"/>
      <c r="EA213" s="364"/>
      <c r="EB213" s="364"/>
      <c r="EC213" s="364"/>
      <c r="ED213" s="364"/>
      <c r="EE213" s="364"/>
      <c r="EF213" s="364"/>
      <c r="EG213" s="364"/>
      <c r="EH213" s="364"/>
      <c r="EI213" s="364"/>
      <c r="EJ213" s="364"/>
      <c r="EK213" s="364"/>
      <c r="EL213" s="364"/>
      <c r="EM213" s="364"/>
      <c r="EN213" s="364"/>
      <c r="EO213" s="364"/>
      <c r="EP213" s="364"/>
      <c r="EQ213" s="364"/>
      <c r="ER213" s="364"/>
      <c r="ES213" s="364"/>
      <c r="ET213" s="364"/>
      <c r="EU213" s="364"/>
      <c r="EV213" s="364"/>
      <c r="EW213" s="364"/>
      <c r="EX213" s="364"/>
      <c r="EY213" s="364"/>
      <c r="EZ213" s="364"/>
      <c r="FA213" s="364"/>
      <c r="FB213" s="364"/>
      <c r="FC213" s="364"/>
      <c r="FD213" s="364"/>
      <c r="FE213" s="364"/>
      <c r="FF213" s="364"/>
      <c r="FG213" s="364"/>
      <c r="FH213" s="364"/>
      <c r="FI213" s="364"/>
      <c r="FJ213" s="364"/>
      <c r="FK213" s="364"/>
      <c r="FL213" s="364"/>
      <c r="FM213" s="364"/>
      <c r="FN213" s="364"/>
      <c r="FO213" s="364"/>
      <c r="FP213" s="364"/>
      <c r="FQ213" s="364"/>
      <c r="FR213" s="364"/>
      <c r="FS213" s="364"/>
      <c r="FT213" s="364"/>
      <c r="FU213" s="364"/>
      <c r="FV213" s="364"/>
      <c r="FW213" s="364"/>
      <c r="FX213" s="364"/>
      <c r="FY213" s="364"/>
      <c r="FZ213" s="364"/>
      <c r="GA213" s="364"/>
      <c r="GB213" s="364"/>
      <c r="GC213" s="364"/>
      <c r="GD213" s="364"/>
      <c r="GE213" s="364"/>
      <c r="GF213" s="364"/>
      <c r="GG213" s="364"/>
      <c r="GH213" s="364"/>
      <c r="GI213" s="364"/>
      <c r="GJ213" s="364"/>
      <c r="GK213" s="364"/>
      <c r="GL213" s="364"/>
      <c r="GM213" s="364"/>
      <c r="GN213" s="364"/>
      <c r="GO213" s="364"/>
      <c r="GP213" s="364"/>
      <c r="GQ213" s="364"/>
      <c r="GR213" s="364"/>
      <c r="GS213" s="364"/>
      <c r="GT213" s="364"/>
      <c r="GU213" s="364"/>
      <c r="GV213" s="364"/>
      <c r="GW213" s="364"/>
      <c r="GX213" s="364"/>
      <c r="GY213" s="364"/>
      <c r="GZ213" s="364"/>
      <c r="HA213" s="364"/>
      <c r="HB213" s="364"/>
      <c r="HC213" s="364"/>
      <c r="HD213" s="364"/>
      <c r="HE213" s="364"/>
      <c r="HF213" s="364"/>
      <c r="HG213" s="364"/>
      <c r="HH213" s="364"/>
      <c r="HI213" s="364"/>
      <c r="HJ213" s="364"/>
      <c r="HK213" s="364"/>
      <c r="HL213" s="364"/>
      <c r="HM213" s="364"/>
      <c r="HN213" s="364"/>
      <c r="HO213" s="364"/>
      <c r="HP213" s="364"/>
      <c r="HQ213" s="364"/>
      <c r="HR213" s="364"/>
      <c r="HS213" s="364"/>
      <c r="HT213" s="364"/>
      <c r="HU213" s="364"/>
      <c r="HV213" s="364"/>
      <c r="HW213" s="364"/>
      <c r="HX213" s="364"/>
      <c r="HY213" s="364"/>
      <c r="HZ213" s="364"/>
      <c r="IA213" s="364"/>
      <c r="IB213" s="364"/>
      <c r="IC213" s="364"/>
      <c r="ID213" s="364"/>
      <c r="IE213" s="364"/>
      <c r="IF213" s="364"/>
      <c r="IG213" s="364"/>
      <c r="IH213" s="364"/>
      <c r="II213" s="364"/>
      <c r="IJ213" s="364"/>
      <c r="IK213" s="364"/>
      <c r="IL213" s="364"/>
      <c r="IM213" s="364"/>
      <c r="IN213" s="364"/>
      <c r="IO213" s="364"/>
      <c r="IP213" s="364"/>
      <c r="IQ213" s="364"/>
      <c r="IR213" s="364"/>
      <c r="IS213" s="364"/>
      <c r="IT213" s="364"/>
      <c r="IU213" s="364"/>
      <c r="IV213" s="364"/>
      <c r="IW213" s="364"/>
      <c r="IX213" s="364"/>
      <c r="IY213" s="364"/>
      <c r="IZ213" s="364"/>
      <c r="JA213" s="364"/>
      <c r="JB213" s="364"/>
      <c r="JC213" s="364"/>
      <c r="JD213" s="364"/>
      <c r="JE213" s="364"/>
      <c r="JF213" s="364"/>
      <c r="JG213" s="364"/>
      <c r="JH213" s="364"/>
      <c r="JI213" s="364"/>
      <c r="JJ213" s="364"/>
      <c r="JK213" s="364"/>
      <c r="JL213" s="364"/>
      <c r="JM213" s="364"/>
      <c r="JN213" s="364"/>
      <c r="JO213" s="364"/>
      <c r="JP213" s="364"/>
      <c r="JQ213" s="364"/>
      <c r="JR213" s="364"/>
      <c r="JS213" s="364"/>
      <c r="JT213" s="364"/>
      <c r="JU213" s="364"/>
      <c r="JV213" s="364"/>
      <c r="JW213" s="364"/>
      <c r="JX213" s="364"/>
      <c r="JY213" s="364"/>
      <c r="JZ213" s="364"/>
      <c r="KA213" s="364"/>
      <c r="KB213" s="364"/>
      <c r="KC213" s="364"/>
      <c r="KD213" s="364"/>
      <c r="KE213" s="364"/>
      <c r="KF213" s="364"/>
      <c r="KG213" s="364"/>
      <c r="KH213" s="364"/>
      <c r="KI213" s="364"/>
      <c r="KJ213" s="364"/>
      <c r="KK213" s="364"/>
      <c r="KL213" s="364"/>
      <c r="KM213" s="364"/>
      <c r="KN213" s="364"/>
      <c r="KO213" s="364"/>
      <c r="KP213" s="364"/>
      <c r="KQ213" s="364"/>
      <c r="KR213" s="364"/>
      <c r="KS213" s="364"/>
      <c r="KT213" s="364"/>
      <c r="KU213" s="364"/>
      <c r="KV213" s="364"/>
      <c r="KW213" s="364"/>
      <c r="KX213" s="364"/>
      <c r="KY213" s="364"/>
      <c r="KZ213" s="364"/>
      <c r="LA213" s="364"/>
      <c r="LB213" s="364"/>
      <c r="LC213" s="364"/>
      <c r="LD213" s="364"/>
      <c r="LE213" s="364"/>
      <c r="LF213" s="364"/>
      <c r="LG213" s="364"/>
      <c r="LH213" s="364"/>
      <c r="LI213" s="364"/>
      <c r="LJ213" s="364"/>
      <c r="LK213" s="364"/>
      <c r="LL213" s="364"/>
      <c r="LM213" s="364"/>
      <c r="LN213" s="364"/>
      <c r="LO213" s="364"/>
      <c r="LP213" s="364"/>
      <c r="LQ213" s="364"/>
      <c r="LR213" s="364"/>
      <c r="LS213" s="364"/>
      <c r="LT213" s="364"/>
      <c r="LU213" s="364"/>
      <c r="LV213" s="364"/>
      <c r="LW213" s="364"/>
      <c r="LX213" s="364"/>
      <c r="LY213" s="364"/>
      <c r="LZ213" s="364"/>
      <c r="MA213" s="364"/>
      <c r="MB213" s="364"/>
      <c r="MC213" s="364"/>
      <c r="MD213" s="364"/>
      <c r="ME213" s="364"/>
      <c r="MF213" s="364"/>
      <c r="MG213" s="364"/>
      <c r="MH213" s="364"/>
      <c r="MI213" s="364"/>
      <c r="MJ213" s="364"/>
      <c r="MK213" s="364"/>
      <c r="ML213" s="364"/>
      <c r="MM213" s="364"/>
      <c r="MN213" s="364"/>
      <c r="MO213" s="364"/>
      <c r="MP213" s="364"/>
      <c r="MQ213" s="364"/>
      <c r="MR213" s="364"/>
      <c r="MS213" s="364"/>
      <c r="MT213" s="364"/>
      <c r="MU213" s="364"/>
      <c r="MV213" s="364"/>
      <c r="MW213" s="364"/>
      <c r="MX213" s="364"/>
      <c r="MY213" s="364"/>
      <c r="MZ213" s="364"/>
      <c r="NA213" s="364"/>
      <c r="NB213" s="364"/>
      <c r="NC213" s="364"/>
      <c r="ND213" s="364"/>
      <c r="NE213" s="364"/>
      <c r="NF213" s="364"/>
      <c r="NG213" s="364"/>
      <c r="NH213" s="364"/>
      <c r="NI213" s="364"/>
      <c r="NJ213" s="364"/>
      <c r="NK213" s="364"/>
      <c r="NL213" s="364"/>
      <c r="NM213" s="364"/>
      <c r="NN213" s="364"/>
      <c r="NO213" s="364"/>
      <c r="NP213" s="364"/>
      <c r="NQ213" s="364"/>
      <c r="NR213" s="364"/>
      <c r="NS213" s="364"/>
      <c r="NT213" s="364"/>
      <c r="NU213" s="364"/>
      <c r="NV213" s="364"/>
      <c r="NW213" s="364"/>
      <c r="NX213" s="364"/>
      <c r="NY213" s="364"/>
      <c r="NZ213" s="364"/>
      <c r="OA213" s="364"/>
      <c r="OB213" s="364"/>
      <c r="OC213" s="364"/>
      <c r="OD213" s="364"/>
      <c r="OE213" s="364"/>
      <c r="OF213" s="364"/>
      <c r="OG213" s="364"/>
      <c r="OH213" s="364"/>
      <c r="OI213" s="364"/>
      <c r="OJ213" s="364"/>
      <c r="OK213" s="364"/>
      <c r="OL213" s="364"/>
      <c r="OM213" s="364"/>
      <c r="ON213" s="364"/>
      <c r="OO213" s="364"/>
      <c r="OP213" s="364"/>
      <c r="OQ213" s="364"/>
      <c r="OR213" s="364"/>
      <c r="OS213" s="364"/>
      <c r="OT213" s="364"/>
      <c r="OU213" s="364"/>
      <c r="OV213" s="364"/>
      <c r="OW213" s="364"/>
      <c r="OX213" s="364"/>
      <c r="OY213" s="364"/>
      <c r="OZ213" s="364"/>
      <c r="PA213" s="364"/>
      <c r="PB213" s="364"/>
      <c r="PC213" s="364"/>
      <c r="PD213" s="364"/>
      <c r="PE213" s="364"/>
      <c r="PF213" s="364"/>
      <c r="PG213" s="364"/>
      <c r="PH213" s="364"/>
      <c r="PI213" s="364"/>
      <c r="PJ213" s="364"/>
      <c r="PK213" s="364"/>
      <c r="PL213" s="364"/>
      <c r="PM213" s="364"/>
    </row>
    <row r="214" spans="1:429" ht="15">
      <c r="A214" s="365" t="s">
        <v>781</v>
      </c>
      <c r="B214" s="364">
        <f t="shared" si="195"/>
        <v>0</v>
      </c>
      <c r="C214" s="364">
        <f t="shared" si="196"/>
        <v>0</v>
      </c>
      <c r="D214" s="364">
        <f t="shared" si="197"/>
        <v>0</v>
      </c>
      <c r="E214" s="364">
        <f t="shared" si="198"/>
        <v>0</v>
      </c>
      <c r="F214" s="364">
        <f t="shared" si="199"/>
        <v>0</v>
      </c>
      <c r="G214" s="364">
        <f t="shared" si="200"/>
        <v>0</v>
      </c>
      <c r="H214" s="364">
        <f t="shared" si="201"/>
        <v>0</v>
      </c>
      <c r="I214" s="364">
        <f t="shared" si="202"/>
        <v>0</v>
      </c>
      <c r="J214" s="364">
        <f t="shared" si="203"/>
        <v>0</v>
      </c>
      <c r="K214" s="364">
        <f t="shared" si="204"/>
        <v>0</v>
      </c>
      <c r="L214" s="364">
        <f t="shared" si="205"/>
        <v>0</v>
      </c>
      <c r="M214" s="364">
        <f t="shared" si="206"/>
        <v>0</v>
      </c>
      <c r="N214" s="364">
        <f t="shared" si="207"/>
        <v>0</v>
      </c>
      <c r="O214" s="364">
        <f t="shared" si="208"/>
        <v>0</v>
      </c>
      <c r="P214" s="364">
        <f t="shared" si="209"/>
        <v>0</v>
      </c>
      <c r="Q214" s="364">
        <f t="shared" si="210"/>
        <v>0</v>
      </c>
      <c r="R214" s="364">
        <f t="shared" si="211"/>
        <v>0</v>
      </c>
      <c r="S214" s="364">
        <f t="shared" si="212"/>
        <v>0</v>
      </c>
      <c r="T214" s="364">
        <f t="shared" si="213"/>
        <v>0</v>
      </c>
      <c r="U214" s="364">
        <f t="shared" si="214"/>
        <v>0</v>
      </c>
      <c r="V214" s="364">
        <f t="shared" si="215"/>
        <v>0</v>
      </c>
      <c r="W214" s="364">
        <f t="shared" si="216"/>
        <v>0</v>
      </c>
      <c r="X214" s="364">
        <f t="shared" si="217"/>
        <v>0</v>
      </c>
      <c r="Y214" s="364">
        <f t="shared" si="218"/>
        <v>0</v>
      </c>
      <c r="Z214" s="364">
        <f t="shared" si="219"/>
        <v>0</v>
      </c>
      <c r="AA214" s="364">
        <f t="shared" si="220"/>
        <v>0</v>
      </c>
      <c r="AB214" s="364">
        <f t="shared" si="221"/>
        <v>0</v>
      </c>
      <c r="AC214" s="364">
        <f t="shared" si="222"/>
        <v>0</v>
      </c>
      <c r="AD214" s="364">
        <f t="shared" si="223"/>
        <v>0</v>
      </c>
      <c r="AE214" s="364">
        <f t="shared" si="224"/>
        <v>0</v>
      </c>
      <c r="AF214" s="364">
        <f t="shared" si="225"/>
        <v>0</v>
      </c>
      <c r="AG214" s="364"/>
      <c r="AH214" s="364"/>
      <c r="AI214" s="364"/>
      <c r="AJ214" s="364"/>
      <c r="AK214" s="364"/>
      <c r="AL214" s="364"/>
      <c r="AM214" s="364"/>
      <c r="AN214" s="364"/>
      <c r="AO214" s="364"/>
      <c r="AP214" s="364"/>
      <c r="AQ214" s="364"/>
      <c r="AR214" s="364"/>
      <c r="AS214" s="364"/>
      <c r="AT214" s="364"/>
      <c r="AU214" s="364"/>
      <c r="AV214" s="364"/>
      <c r="AW214" s="364"/>
      <c r="AX214" s="364"/>
      <c r="AY214" s="364"/>
      <c r="AZ214" s="364"/>
      <c r="BA214" s="364"/>
      <c r="BB214" s="364"/>
      <c r="BC214" s="364"/>
      <c r="BD214" s="364"/>
      <c r="BE214" s="364"/>
      <c r="BF214" s="364"/>
      <c r="BG214" s="364"/>
      <c r="BH214" s="364"/>
      <c r="BI214" s="364"/>
      <c r="BJ214" s="364"/>
      <c r="BK214" s="364"/>
      <c r="BL214" s="364"/>
      <c r="BM214" s="364"/>
      <c r="BN214" s="364"/>
      <c r="BO214" s="364"/>
      <c r="BP214" s="364"/>
      <c r="BQ214" s="364"/>
      <c r="BR214" s="364"/>
      <c r="BS214" s="364"/>
      <c r="BT214" s="364"/>
      <c r="BU214" s="364"/>
      <c r="BV214" s="364"/>
      <c r="BW214" s="364"/>
      <c r="BX214" s="364"/>
      <c r="BY214" s="364"/>
      <c r="BZ214" s="364"/>
      <c r="CA214" s="364"/>
      <c r="CB214" s="364"/>
      <c r="CC214" s="364"/>
      <c r="CD214" s="364"/>
      <c r="CE214" s="364"/>
      <c r="CF214" s="364"/>
      <c r="CG214" s="364"/>
      <c r="CH214" s="364"/>
      <c r="CI214" s="364"/>
      <c r="CJ214" s="364"/>
      <c r="CK214" s="364"/>
      <c r="CL214" s="364"/>
      <c r="CM214" s="364"/>
      <c r="CN214" s="364"/>
      <c r="CO214" s="364"/>
      <c r="CP214" s="364"/>
      <c r="CQ214" s="364"/>
      <c r="CR214" s="364"/>
      <c r="CS214" s="364"/>
      <c r="CT214" s="364"/>
      <c r="CU214" s="364"/>
      <c r="CV214" s="364"/>
      <c r="CW214" s="364"/>
      <c r="CX214" s="364"/>
      <c r="CY214" s="364"/>
      <c r="CZ214" s="364"/>
      <c r="DA214" s="364"/>
      <c r="DB214" s="364"/>
      <c r="DC214" s="364"/>
      <c r="DD214" s="364"/>
      <c r="DE214" s="364"/>
      <c r="DF214" s="364"/>
      <c r="DG214" s="364"/>
      <c r="DH214" s="364"/>
      <c r="DI214" s="364"/>
      <c r="DJ214" s="364"/>
      <c r="DK214" s="364"/>
      <c r="DL214" s="364"/>
      <c r="DM214" s="364"/>
      <c r="DN214" s="364"/>
      <c r="DO214" s="364"/>
      <c r="DP214" s="364"/>
      <c r="DQ214" s="364"/>
      <c r="DR214" s="364"/>
      <c r="DS214" s="364"/>
      <c r="DT214" s="364"/>
      <c r="DU214" s="364"/>
      <c r="DV214" s="364"/>
      <c r="DW214" s="364"/>
      <c r="DX214" s="364"/>
      <c r="DY214" s="364"/>
      <c r="DZ214" s="364"/>
      <c r="EA214" s="364"/>
      <c r="EB214" s="364"/>
      <c r="EC214" s="364"/>
      <c r="ED214" s="364"/>
      <c r="EE214" s="364"/>
      <c r="EF214" s="364"/>
      <c r="EG214" s="364"/>
      <c r="EH214" s="364"/>
      <c r="EI214" s="364"/>
      <c r="EJ214" s="364"/>
      <c r="EK214" s="364"/>
      <c r="EL214" s="364"/>
      <c r="EM214" s="364"/>
      <c r="EN214" s="364"/>
      <c r="EO214" s="364"/>
      <c r="EP214" s="364"/>
      <c r="EQ214" s="364"/>
      <c r="ER214" s="364"/>
      <c r="ES214" s="364"/>
      <c r="ET214" s="364"/>
      <c r="EU214" s="364"/>
      <c r="EV214" s="364"/>
      <c r="EW214" s="364"/>
      <c r="EX214" s="364"/>
      <c r="EY214" s="364"/>
      <c r="EZ214" s="364"/>
      <c r="FA214" s="364"/>
      <c r="FB214" s="364"/>
      <c r="FC214" s="364"/>
      <c r="FD214" s="364"/>
      <c r="FE214" s="364"/>
      <c r="FF214" s="364"/>
      <c r="FG214" s="364"/>
      <c r="FH214" s="364"/>
      <c r="FI214" s="364"/>
      <c r="FJ214" s="364"/>
      <c r="FK214" s="364"/>
      <c r="FL214" s="364"/>
      <c r="FM214" s="364"/>
      <c r="FN214" s="364"/>
      <c r="FO214" s="364"/>
      <c r="FP214" s="364"/>
      <c r="FQ214" s="364"/>
      <c r="FR214" s="364"/>
      <c r="FS214" s="364"/>
      <c r="FT214" s="364"/>
      <c r="FU214" s="364"/>
      <c r="FV214" s="364"/>
      <c r="FW214" s="364"/>
      <c r="FX214" s="364"/>
      <c r="FY214" s="364"/>
      <c r="FZ214" s="364"/>
      <c r="GA214" s="364"/>
      <c r="GB214" s="364"/>
      <c r="GC214" s="364"/>
      <c r="GD214" s="364"/>
      <c r="GE214" s="364"/>
      <c r="GF214" s="364"/>
      <c r="GG214" s="364"/>
      <c r="GH214" s="364"/>
      <c r="GI214" s="364"/>
      <c r="GJ214" s="364"/>
      <c r="GK214" s="364"/>
      <c r="GL214" s="364"/>
      <c r="GM214" s="364"/>
      <c r="GN214" s="364"/>
      <c r="GO214" s="364"/>
      <c r="GP214" s="364"/>
      <c r="GQ214" s="364"/>
      <c r="GR214" s="364"/>
      <c r="GS214" s="364"/>
      <c r="GT214" s="364"/>
      <c r="GU214" s="364"/>
      <c r="GV214" s="364"/>
      <c r="GW214" s="364"/>
      <c r="GX214" s="364"/>
      <c r="GY214" s="364"/>
      <c r="GZ214" s="364"/>
      <c r="HA214" s="364"/>
      <c r="HB214" s="364"/>
      <c r="HC214" s="364"/>
      <c r="HD214" s="364"/>
      <c r="HE214" s="364"/>
      <c r="HF214" s="364"/>
      <c r="HG214" s="364"/>
      <c r="HH214" s="364"/>
      <c r="HI214" s="364"/>
      <c r="HJ214" s="364"/>
      <c r="HK214" s="364"/>
      <c r="HL214" s="364"/>
      <c r="HM214" s="364"/>
      <c r="HN214" s="364"/>
      <c r="HO214" s="364"/>
      <c r="HP214" s="364"/>
      <c r="HQ214" s="364"/>
      <c r="HR214" s="364"/>
      <c r="HS214" s="364"/>
      <c r="HT214" s="364"/>
      <c r="HU214" s="364"/>
      <c r="HV214" s="364"/>
      <c r="HW214" s="364"/>
      <c r="HX214" s="364"/>
      <c r="HY214" s="364"/>
      <c r="HZ214" s="364"/>
      <c r="IA214" s="364"/>
      <c r="IB214" s="364"/>
      <c r="IC214" s="364"/>
      <c r="ID214" s="364"/>
      <c r="IE214" s="364"/>
      <c r="IF214" s="364"/>
      <c r="IG214" s="364"/>
      <c r="IH214" s="364"/>
      <c r="II214" s="364"/>
      <c r="IJ214" s="364"/>
      <c r="IK214" s="364"/>
      <c r="IL214" s="364"/>
      <c r="IM214" s="364"/>
      <c r="IN214" s="364"/>
      <c r="IO214" s="364"/>
      <c r="IP214" s="364"/>
      <c r="IQ214" s="364"/>
      <c r="IR214" s="364"/>
      <c r="IS214" s="364"/>
      <c r="IT214" s="364"/>
      <c r="IU214" s="364"/>
      <c r="IV214" s="364"/>
      <c r="IW214" s="364"/>
      <c r="IX214" s="364"/>
      <c r="IY214" s="364"/>
      <c r="IZ214" s="364"/>
      <c r="JA214" s="364"/>
      <c r="JB214" s="364"/>
      <c r="JC214" s="364"/>
      <c r="JD214" s="364"/>
      <c r="JE214" s="364"/>
      <c r="JF214" s="364"/>
      <c r="JG214" s="364"/>
      <c r="JH214" s="364"/>
      <c r="JI214" s="364"/>
      <c r="JJ214" s="364"/>
      <c r="JK214" s="364"/>
      <c r="JL214" s="364"/>
      <c r="JM214" s="364"/>
      <c r="JN214" s="364"/>
      <c r="JO214" s="364"/>
      <c r="JP214" s="364"/>
      <c r="JQ214" s="364"/>
      <c r="JR214" s="364"/>
      <c r="JS214" s="364"/>
      <c r="JT214" s="364"/>
      <c r="JU214" s="364"/>
      <c r="JV214" s="364"/>
      <c r="JW214" s="364"/>
      <c r="JX214" s="364"/>
      <c r="JY214" s="364"/>
      <c r="JZ214" s="364"/>
      <c r="KA214" s="364"/>
      <c r="KB214" s="364"/>
      <c r="KC214" s="364"/>
      <c r="KD214" s="364"/>
      <c r="KE214" s="364"/>
      <c r="KF214" s="364"/>
      <c r="KG214" s="364"/>
      <c r="KH214" s="364"/>
      <c r="KI214" s="364"/>
      <c r="KJ214" s="364"/>
      <c r="KK214" s="364"/>
      <c r="KL214" s="364"/>
      <c r="KM214" s="364"/>
      <c r="KN214" s="364"/>
      <c r="KO214" s="364"/>
      <c r="KP214" s="364"/>
      <c r="KQ214" s="364"/>
      <c r="KR214" s="364"/>
      <c r="KS214" s="364"/>
      <c r="KT214" s="364"/>
      <c r="KU214" s="364"/>
      <c r="KV214" s="364"/>
      <c r="KW214" s="364"/>
      <c r="KX214" s="364"/>
      <c r="KY214" s="364"/>
      <c r="KZ214" s="364"/>
      <c r="LA214" s="364"/>
      <c r="LB214" s="364"/>
      <c r="LC214" s="364"/>
      <c r="LD214" s="364"/>
      <c r="LE214" s="364"/>
      <c r="LF214" s="364"/>
      <c r="LG214" s="364"/>
      <c r="LH214" s="364"/>
      <c r="LI214" s="364"/>
      <c r="LJ214" s="364"/>
      <c r="LK214" s="364"/>
      <c r="LL214" s="364"/>
      <c r="LM214" s="364"/>
      <c r="LN214" s="364"/>
      <c r="LO214" s="364"/>
      <c r="LP214" s="364"/>
      <c r="LQ214" s="364"/>
      <c r="LR214" s="364"/>
      <c r="LS214" s="364"/>
      <c r="LT214" s="364"/>
      <c r="LU214" s="364"/>
      <c r="LV214" s="364"/>
      <c r="LW214" s="364"/>
      <c r="LX214" s="364"/>
      <c r="LY214" s="364"/>
      <c r="LZ214" s="364"/>
      <c r="MA214" s="364"/>
      <c r="MB214" s="364"/>
      <c r="MC214" s="364"/>
      <c r="MD214" s="364"/>
      <c r="ME214" s="364"/>
      <c r="MF214" s="364"/>
      <c r="MG214" s="364"/>
      <c r="MH214" s="364"/>
      <c r="MI214" s="364"/>
      <c r="MJ214" s="364"/>
      <c r="MK214" s="364"/>
      <c r="ML214" s="364"/>
      <c r="MM214" s="364"/>
      <c r="MN214" s="364"/>
      <c r="MO214" s="364"/>
      <c r="MP214" s="364"/>
      <c r="MQ214" s="364"/>
      <c r="MR214" s="364"/>
      <c r="MS214" s="364"/>
      <c r="MT214" s="364"/>
      <c r="MU214" s="364"/>
      <c r="MV214" s="364"/>
      <c r="MW214" s="364"/>
      <c r="MX214" s="364"/>
      <c r="MY214" s="364"/>
      <c r="MZ214" s="364"/>
      <c r="NA214" s="364"/>
      <c r="NB214" s="364"/>
      <c r="NC214" s="364"/>
      <c r="ND214" s="364"/>
      <c r="NE214" s="364"/>
      <c r="NF214" s="364"/>
      <c r="NG214" s="364"/>
      <c r="NH214" s="364"/>
      <c r="NI214" s="364"/>
      <c r="NJ214" s="364"/>
      <c r="NK214" s="364"/>
      <c r="NL214" s="364"/>
      <c r="NM214" s="364"/>
      <c r="NN214" s="364"/>
      <c r="NO214" s="364"/>
      <c r="NP214" s="364"/>
      <c r="NQ214" s="364"/>
      <c r="NR214" s="364"/>
      <c r="NS214" s="364"/>
      <c r="NT214" s="364"/>
      <c r="NU214" s="364"/>
      <c r="NV214" s="364"/>
      <c r="NW214" s="364"/>
      <c r="NX214" s="364"/>
      <c r="NY214" s="364"/>
      <c r="NZ214" s="364"/>
      <c r="OA214" s="364"/>
      <c r="OB214" s="364"/>
      <c r="OC214" s="364"/>
      <c r="OD214" s="364"/>
      <c r="OE214" s="364"/>
      <c r="OF214" s="364"/>
      <c r="OG214" s="364"/>
      <c r="OH214" s="364"/>
      <c r="OI214" s="364"/>
      <c r="OJ214" s="364"/>
      <c r="OK214" s="364"/>
      <c r="OL214" s="364"/>
      <c r="OM214" s="364"/>
      <c r="ON214" s="364"/>
      <c r="OO214" s="364"/>
      <c r="OP214" s="364"/>
      <c r="OQ214" s="364"/>
      <c r="OR214" s="364"/>
      <c r="OS214" s="364"/>
      <c r="OT214" s="364"/>
      <c r="OU214" s="364"/>
      <c r="OV214" s="364"/>
      <c r="OW214" s="364"/>
      <c r="OX214" s="364"/>
      <c r="OY214" s="364"/>
      <c r="OZ214" s="364"/>
      <c r="PA214" s="364"/>
      <c r="PB214" s="364"/>
      <c r="PC214" s="364"/>
      <c r="PD214" s="364"/>
      <c r="PE214" s="364"/>
      <c r="PF214" s="364"/>
      <c r="PG214" s="364"/>
      <c r="PH214" s="364"/>
      <c r="PI214" s="364"/>
      <c r="PJ214" s="364"/>
      <c r="PK214" s="364"/>
      <c r="PL214" s="364"/>
      <c r="PM214" s="364"/>
    </row>
    <row r="215" spans="1:429" ht="15">
      <c r="A215" s="365" t="s">
        <v>782</v>
      </c>
      <c r="B215" s="364">
        <f t="shared" si="195"/>
        <v>0</v>
      </c>
      <c r="C215" s="364">
        <f t="shared" si="196"/>
        <v>0</v>
      </c>
      <c r="D215" s="364">
        <f t="shared" si="197"/>
        <v>0</v>
      </c>
      <c r="E215" s="364">
        <f t="shared" si="198"/>
        <v>0</v>
      </c>
      <c r="F215" s="364">
        <f t="shared" si="199"/>
        <v>0</v>
      </c>
      <c r="G215" s="364">
        <f t="shared" si="200"/>
        <v>0</v>
      </c>
      <c r="H215" s="364">
        <f t="shared" si="201"/>
        <v>0</v>
      </c>
      <c r="I215" s="364">
        <f t="shared" si="202"/>
        <v>0</v>
      </c>
      <c r="J215" s="364">
        <f t="shared" si="203"/>
        <v>0</v>
      </c>
      <c r="K215" s="364">
        <f t="shared" si="204"/>
        <v>0</v>
      </c>
      <c r="L215" s="364">
        <f t="shared" si="205"/>
        <v>0</v>
      </c>
      <c r="M215" s="364">
        <f t="shared" si="206"/>
        <v>0</v>
      </c>
      <c r="N215" s="364">
        <f t="shared" si="207"/>
        <v>0</v>
      </c>
      <c r="O215" s="364">
        <f t="shared" si="208"/>
        <v>0</v>
      </c>
      <c r="P215" s="364">
        <f t="shared" si="209"/>
        <v>0</v>
      </c>
      <c r="Q215" s="364">
        <f t="shared" si="210"/>
        <v>0</v>
      </c>
      <c r="R215" s="364">
        <f t="shared" si="211"/>
        <v>0</v>
      </c>
      <c r="S215" s="364">
        <f t="shared" si="212"/>
        <v>0</v>
      </c>
      <c r="T215" s="364">
        <f t="shared" si="213"/>
        <v>0</v>
      </c>
      <c r="U215" s="364">
        <f t="shared" si="214"/>
        <v>0</v>
      </c>
      <c r="V215" s="364">
        <f t="shared" si="215"/>
        <v>0</v>
      </c>
      <c r="W215" s="364">
        <f t="shared" si="216"/>
        <v>0</v>
      </c>
      <c r="X215" s="364">
        <f t="shared" si="217"/>
        <v>0</v>
      </c>
      <c r="Y215" s="364">
        <f t="shared" si="218"/>
        <v>0</v>
      </c>
      <c r="Z215" s="364">
        <f t="shared" si="219"/>
        <v>0</v>
      </c>
      <c r="AA215" s="364">
        <f t="shared" si="220"/>
        <v>0</v>
      </c>
      <c r="AB215" s="364">
        <f t="shared" si="221"/>
        <v>0</v>
      </c>
      <c r="AC215" s="364">
        <f t="shared" si="222"/>
        <v>0</v>
      </c>
      <c r="AD215" s="364">
        <f t="shared" si="223"/>
        <v>0</v>
      </c>
      <c r="AE215" s="364">
        <f t="shared" si="224"/>
        <v>0</v>
      </c>
      <c r="AF215" s="364">
        <f t="shared" si="225"/>
        <v>0</v>
      </c>
      <c r="AG215" s="364"/>
      <c r="AH215" s="364"/>
      <c r="AI215" s="364"/>
      <c r="AJ215" s="364"/>
      <c r="AK215" s="364"/>
      <c r="AL215" s="364"/>
      <c r="AM215" s="364"/>
      <c r="AN215" s="364"/>
      <c r="AO215" s="364"/>
      <c r="AP215" s="364"/>
      <c r="AQ215" s="364"/>
      <c r="AR215" s="364"/>
      <c r="AS215" s="364"/>
      <c r="AT215" s="364"/>
      <c r="AU215" s="364"/>
      <c r="AV215" s="364"/>
      <c r="AW215" s="364"/>
      <c r="AX215" s="364"/>
      <c r="AY215" s="364"/>
      <c r="AZ215" s="364"/>
      <c r="BA215" s="364"/>
      <c r="BB215" s="364"/>
      <c r="BC215" s="364"/>
      <c r="BD215" s="364"/>
      <c r="BE215" s="364"/>
      <c r="BF215" s="364"/>
      <c r="BG215" s="364"/>
      <c r="BH215" s="364"/>
      <c r="BI215" s="364"/>
      <c r="BJ215" s="364"/>
      <c r="BK215" s="364"/>
      <c r="BL215" s="364"/>
      <c r="BM215" s="364"/>
      <c r="BN215" s="364"/>
      <c r="BO215" s="364"/>
      <c r="BP215" s="364"/>
      <c r="BQ215" s="364"/>
      <c r="BR215" s="364"/>
      <c r="BS215" s="364"/>
      <c r="BT215" s="364"/>
      <c r="BU215" s="364"/>
      <c r="BV215" s="364"/>
      <c r="BW215" s="364"/>
      <c r="BX215" s="364"/>
      <c r="BY215" s="364"/>
      <c r="BZ215" s="364"/>
      <c r="CA215" s="364"/>
      <c r="CB215" s="364"/>
      <c r="CC215" s="364"/>
      <c r="CD215" s="364"/>
      <c r="CE215" s="364"/>
      <c r="CF215" s="364"/>
      <c r="CG215" s="364"/>
      <c r="CH215" s="364"/>
      <c r="CI215" s="364"/>
      <c r="CJ215" s="364"/>
      <c r="CK215" s="364"/>
      <c r="CL215" s="364"/>
      <c r="CM215" s="364"/>
      <c r="CN215" s="364"/>
      <c r="CO215" s="364"/>
      <c r="CP215" s="364"/>
      <c r="CQ215" s="364"/>
      <c r="CR215" s="364"/>
      <c r="CS215" s="364"/>
      <c r="CT215" s="364"/>
      <c r="CU215" s="364"/>
      <c r="CV215" s="364"/>
      <c r="CW215" s="364"/>
      <c r="CX215" s="364"/>
      <c r="CY215" s="364"/>
      <c r="CZ215" s="364"/>
      <c r="DA215" s="364"/>
      <c r="DB215" s="364"/>
      <c r="DC215" s="364"/>
      <c r="DD215" s="364"/>
      <c r="DE215" s="364"/>
      <c r="DF215" s="364"/>
      <c r="DG215" s="364"/>
      <c r="DH215" s="364"/>
      <c r="DI215" s="364"/>
      <c r="DJ215" s="364"/>
      <c r="DK215" s="364"/>
      <c r="DL215" s="364"/>
      <c r="DM215" s="364"/>
      <c r="DN215" s="364"/>
      <c r="DO215" s="364"/>
      <c r="DP215" s="364"/>
      <c r="DQ215" s="364"/>
      <c r="DR215" s="364"/>
      <c r="DS215" s="364"/>
      <c r="DT215" s="364"/>
      <c r="DU215" s="364"/>
      <c r="DV215" s="364"/>
      <c r="DW215" s="364"/>
      <c r="DX215" s="364"/>
      <c r="DY215" s="364"/>
      <c r="DZ215" s="364"/>
      <c r="EA215" s="364"/>
      <c r="EB215" s="364"/>
      <c r="EC215" s="364"/>
      <c r="ED215" s="364"/>
      <c r="EE215" s="364"/>
      <c r="EF215" s="364"/>
      <c r="EG215" s="364"/>
      <c r="EH215" s="364"/>
      <c r="EI215" s="364"/>
      <c r="EJ215" s="364"/>
      <c r="EK215" s="364"/>
      <c r="EL215" s="364"/>
      <c r="EM215" s="364"/>
      <c r="EN215" s="364"/>
      <c r="EO215" s="364"/>
      <c r="EP215" s="364"/>
      <c r="EQ215" s="364"/>
      <c r="ER215" s="364"/>
      <c r="ES215" s="364"/>
      <c r="ET215" s="364"/>
      <c r="EU215" s="364"/>
      <c r="EV215" s="364"/>
      <c r="EW215" s="364"/>
      <c r="EX215" s="364"/>
      <c r="EY215" s="364"/>
      <c r="EZ215" s="364"/>
      <c r="FA215" s="364"/>
      <c r="FB215" s="364"/>
      <c r="FC215" s="364"/>
      <c r="FD215" s="364"/>
      <c r="FE215" s="364"/>
      <c r="FF215" s="364"/>
      <c r="FG215" s="364"/>
      <c r="FH215" s="364"/>
      <c r="FI215" s="364"/>
      <c r="FJ215" s="364"/>
      <c r="FK215" s="364"/>
      <c r="FL215" s="364"/>
      <c r="FM215" s="364"/>
      <c r="FN215" s="364"/>
      <c r="FO215" s="364"/>
      <c r="FP215" s="364"/>
      <c r="FQ215" s="364"/>
      <c r="FR215" s="364"/>
      <c r="FS215" s="364"/>
      <c r="FT215" s="364"/>
      <c r="FU215" s="364"/>
      <c r="FV215" s="364"/>
      <c r="FW215" s="364"/>
      <c r="FX215" s="364"/>
      <c r="FY215" s="364"/>
      <c r="FZ215" s="364"/>
      <c r="GA215" s="364"/>
      <c r="GB215" s="364"/>
      <c r="GC215" s="364"/>
      <c r="GD215" s="364"/>
      <c r="GE215" s="364"/>
      <c r="GF215" s="364"/>
      <c r="GG215" s="364"/>
      <c r="GH215" s="364"/>
      <c r="GI215" s="364"/>
      <c r="GJ215" s="364"/>
      <c r="GK215" s="364"/>
      <c r="GL215" s="364"/>
      <c r="GM215" s="364"/>
      <c r="GN215" s="364"/>
      <c r="GO215" s="364"/>
      <c r="GP215" s="364"/>
      <c r="GQ215" s="364"/>
      <c r="GR215" s="364"/>
      <c r="GS215" s="364"/>
      <c r="GT215" s="364"/>
      <c r="GU215" s="364"/>
      <c r="GV215" s="364"/>
      <c r="GW215" s="364"/>
      <c r="GX215" s="364"/>
      <c r="GY215" s="364"/>
      <c r="GZ215" s="364"/>
      <c r="HA215" s="364"/>
      <c r="HB215" s="364"/>
      <c r="HC215" s="364"/>
      <c r="HD215" s="364"/>
      <c r="HE215" s="364"/>
      <c r="HF215" s="364"/>
      <c r="HG215" s="364"/>
      <c r="HH215" s="364"/>
      <c r="HI215" s="364"/>
      <c r="HJ215" s="364"/>
      <c r="HK215" s="364"/>
      <c r="HL215" s="364"/>
      <c r="HM215" s="364"/>
      <c r="HN215" s="364"/>
      <c r="HO215" s="364"/>
      <c r="HP215" s="364"/>
      <c r="HQ215" s="364"/>
      <c r="HR215" s="364"/>
      <c r="HS215" s="364"/>
      <c r="HT215" s="364"/>
      <c r="HU215" s="364"/>
      <c r="HV215" s="364"/>
      <c r="HW215" s="364"/>
      <c r="HX215" s="364"/>
      <c r="HY215" s="364"/>
      <c r="HZ215" s="364"/>
      <c r="IA215" s="364"/>
      <c r="IB215" s="364"/>
      <c r="IC215" s="364"/>
      <c r="ID215" s="364"/>
      <c r="IE215" s="364"/>
      <c r="IF215" s="364"/>
      <c r="IG215" s="364"/>
      <c r="IH215" s="364"/>
      <c r="II215" s="364"/>
      <c r="IJ215" s="364"/>
      <c r="IK215" s="364"/>
      <c r="IL215" s="364"/>
      <c r="IM215" s="364"/>
      <c r="IN215" s="364"/>
      <c r="IO215" s="364"/>
      <c r="IP215" s="364"/>
      <c r="IQ215" s="364"/>
      <c r="IR215" s="364"/>
      <c r="IS215" s="364"/>
      <c r="IT215" s="364"/>
      <c r="IU215" s="364"/>
      <c r="IV215" s="364"/>
      <c r="IW215" s="364"/>
      <c r="IX215" s="364"/>
      <c r="IY215" s="364"/>
      <c r="IZ215" s="364"/>
      <c r="JA215" s="364"/>
      <c r="JB215" s="364"/>
      <c r="JC215" s="364"/>
      <c r="JD215" s="364"/>
      <c r="JE215" s="364"/>
      <c r="JF215" s="364"/>
      <c r="JG215" s="364"/>
      <c r="JH215" s="364"/>
      <c r="JI215" s="364"/>
      <c r="JJ215" s="364"/>
      <c r="JK215" s="364"/>
      <c r="JL215" s="364"/>
      <c r="JM215" s="364"/>
      <c r="JN215" s="364"/>
      <c r="JO215" s="364"/>
      <c r="JP215" s="364"/>
      <c r="JQ215" s="364"/>
      <c r="JR215" s="364"/>
      <c r="JS215" s="364"/>
      <c r="JT215" s="364"/>
      <c r="JU215" s="364"/>
      <c r="JV215" s="364"/>
      <c r="JW215" s="364"/>
      <c r="JX215" s="364"/>
      <c r="JY215" s="364"/>
      <c r="JZ215" s="364"/>
      <c r="KA215" s="364"/>
      <c r="KB215" s="364"/>
      <c r="KC215" s="364"/>
      <c r="KD215" s="364"/>
      <c r="KE215" s="364"/>
      <c r="KF215" s="364"/>
      <c r="KG215" s="364"/>
      <c r="KH215" s="364"/>
      <c r="KI215" s="364"/>
      <c r="KJ215" s="364"/>
      <c r="KK215" s="364"/>
      <c r="KL215" s="364"/>
      <c r="KM215" s="364"/>
      <c r="KN215" s="364"/>
      <c r="KO215" s="364"/>
      <c r="KP215" s="364"/>
      <c r="KQ215" s="364"/>
      <c r="KR215" s="364"/>
      <c r="KS215" s="364"/>
      <c r="KT215" s="364"/>
      <c r="KU215" s="364"/>
      <c r="KV215" s="364"/>
      <c r="KW215" s="364"/>
      <c r="KX215" s="364"/>
      <c r="KY215" s="364"/>
      <c r="KZ215" s="364"/>
      <c r="LA215" s="364"/>
      <c r="LB215" s="364"/>
      <c r="LC215" s="364"/>
      <c r="LD215" s="364"/>
      <c r="LE215" s="364"/>
      <c r="LF215" s="364"/>
      <c r="LG215" s="364"/>
      <c r="LH215" s="364"/>
      <c r="LI215" s="364"/>
      <c r="LJ215" s="364"/>
      <c r="LK215" s="364"/>
      <c r="LL215" s="364"/>
      <c r="LM215" s="364"/>
      <c r="LN215" s="364"/>
      <c r="LO215" s="364"/>
      <c r="LP215" s="364"/>
      <c r="LQ215" s="364"/>
      <c r="LR215" s="364"/>
      <c r="LS215" s="364"/>
      <c r="LT215" s="364"/>
      <c r="LU215" s="364"/>
      <c r="LV215" s="364"/>
      <c r="LW215" s="364"/>
      <c r="LX215" s="364"/>
      <c r="LY215" s="364"/>
      <c r="LZ215" s="364"/>
      <c r="MA215" s="364"/>
      <c r="MB215" s="364"/>
      <c r="MC215" s="364"/>
      <c r="MD215" s="364"/>
      <c r="ME215" s="364"/>
      <c r="MF215" s="364"/>
      <c r="MG215" s="364"/>
      <c r="MH215" s="364"/>
      <c r="MI215" s="364"/>
      <c r="MJ215" s="364"/>
      <c r="MK215" s="364"/>
      <c r="ML215" s="364"/>
      <c r="MM215" s="364"/>
      <c r="MN215" s="364"/>
      <c r="MO215" s="364"/>
      <c r="MP215" s="364"/>
      <c r="MQ215" s="364"/>
      <c r="MR215" s="364"/>
      <c r="MS215" s="364"/>
      <c r="MT215" s="364"/>
      <c r="MU215" s="364"/>
      <c r="MV215" s="364"/>
      <c r="MW215" s="364"/>
      <c r="MX215" s="364"/>
      <c r="MY215" s="364"/>
      <c r="MZ215" s="364"/>
      <c r="NA215" s="364"/>
      <c r="NB215" s="364"/>
      <c r="NC215" s="364"/>
      <c r="ND215" s="364"/>
      <c r="NE215" s="364"/>
      <c r="NF215" s="364"/>
      <c r="NG215" s="364"/>
      <c r="NH215" s="364"/>
      <c r="NI215" s="364"/>
      <c r="NJ215" s="364"/>
      <c r="NK215" s="364"/>
      <c r="NL215" s="364"/>
      <c r="NM215" s="364"/>
      <c r="NN215" s="364"/>
      <c r="NO215" s="364"/>
      <c r="NP215" s="364"/>
      <c r="NQ215" s="364"/>
      <c r="NR215" s="364"/>
      <c r="NS215" s="364"/>
      <c r="NT215" s="364"/>
      <c r="NU215" s="364"/>
      <c r="NV215" s="364"/>
      <c r="NW215" s="364"/>
      <c r="NX215" s="364"/>
      <c r="NY215" s="364"/>
      <c r="NZ215" s="364"/>
      <c r="OA215" s="364"/>
      <c r="OB215" s="364"/>
      <c r="OC215" s="364"/>
      <c r="OD215" s="364"/>
      <c r="OE215" s="364"/>
      <c r="OF215" s="364"/>
      <c r="OG215" s="364"/>
      <c r="OH215" s="364"/>
      <c r="OI215" s="364"/>
      <c r="OJ215" s="364"/>
      <c r="OK215" s="364"/>
      <c r="OL215" s="364"/>
      <c r="OM215" s="364"/>
      <c r="ON215" s="364"/>
      <c r="OO215" s="364"/>
      <c r="OP215" s="364"/>
      <c r="OQ215" s="364"/>
      <c r="OR215" s="364"/>
      <c r="OS215" s="364"/>
      <c r="OT215" s="364"/>
      <c r="OU215" s="364"/>
      <c r="OV215" s="364"/>
      <c r="OW215" s="364"/>
      <c r="OX215" s="364"/>
      <c r="OY215" s="364"/>
      <c r="OZ215" s="364"/>
      <c r="PA215" s="364"/>
      <c r="PB215" s="364"/>
      <c r="PC215" s="364"/>
      <c r="PD215" s="364"/>
      <c r="PE215" s="364"/>
      <c r="PF215" s="364"/>
      <c r="PG215" s="364"/>
      <c r="PH215" s="364"/>
      <c r="PI215" s="364"/>
      <c r="PJ215" s="364"/>
      <c r="PK215" s="364"/>
      <c r="PL215" s="364"/>
      <c r="PM215" s="364"/>
    </row>
    <row r="216" spans="1:429" ht="15">
      <c r="A216" s="365" t="s">
        <v>783</v>
      </c>
      <c r="B216" s="364">
        <f t="shared" si="195"/>
        <v>0</v>
      </c>
      <c r="C216" s="364">
        <f t="shared" si="196"/>
        <v>0</v>
      </c>
      <c r="D216" s="364">
        <f t="shared" si="197"/>
        <v>0</v>
      </c>
      <c r="E216" s="364">
        <f t="shared" si="198"/>
        <v>0</v>
      </c>
      <c r="F216" s="364">
        <f t="shared" si="199"/>
        <v>0</v>
      </c>
      <c r="G216" s="364">
        <f t="shared" si="200"/>
        <v>0</v>
      </c>
      <c r="H216" s="364">
        <f t="shared" si="201"/>
        <v>0</v>
      </c>
      <c r="I216" s="364">
        <f t="shared" si="202"/>
        <v>0</v>
      </c>
      <c r="J216" s="364">
        <f t="shared" si="203"/>
        <v>0</v>
      </c>
      <c r="K216" s="364">
        <f t="shared" si="204"/>
        <v>0</v>
      </c>
      <c r="L216" s="364">
        <f t="shared" si="205"/>
        <v>0</v>
      </c>
      <c r="M216" s="364">
        <f t="shared" si="206"/>
        <v>0</v>
      </c>
      <c r="N216" s="364">
        <f t="shared" si="207"/>
        <v>0</v>
      </c>
      <c r="O216" s="364">
        <f t="shared" si="208"/>
        <v>0</v>
      </c>
      <c r="P216" s="364">
        <f t="shared" si="209"/>
        <v>0</v>
      </c>
      <c r="Q216" s="364">
        <f t="shared" si="210"/>
        <v>0</v>
      </c>
      <c r="R216" s="364">
        <f t="shared" si="211"/>
        <v>0</v>
      </c>
      <c r="S216" s="364">
        <f t="shared" si="212"/>
        <v>0</v>
      </c>
      <c r="T216" s="364">
        <f t="shared" si="213"/>
        <v>0</v>
      </c>
      <c r="U216" s="364">
        <f t="shared" si="214"/>
        <v>0</v>
      </c>
      <c r="V216" s="364">
        <f t="shared" si="215"/>
        <v>0</v>
      </c>
      <c r="W216" s="364">
        <f t="shared" si="216"/>
        <v>0</v>
      </c>
      <c r="X216" s="364">
        <f t="shared" si="217"/>
        <v>0</v>
      </c>
      <c r="Y216" s="364">
        <f t="shared" si="218"/>
        <v>0</v>
      </c>
      <c r="Z216" s="364">
        <f t="shared" si="219"/>
        <v>0</v>
      </c>
      <c r="AA216" s="364">
        <f t="shared" si="220"/>
        <v>0</v>
      </c>
      <c r="AB216" s="364">
        <f t="shared" si="221"/>
        <v>0</v>
      </c>
      <c r="AC216" s="364">
        <f t="shared" si="222"/>
        <v>0</v>
      </c>
      <c r="AD216" s="364">
        <f t="shared" si="223"/>
        <v>0</v>
      </c>
      <c r="AE216" s="364">
        <f t="shared" si="224"/>
        <v>0</v>
      </c>
      <c r="AF216" s="364">
        <f t="shared" si="225"/>
        <v>0</v>
      </c>
      <c r="AG216" s="364"/>
      <c r="AH216" s="364"/>
      <c r="AI216" s="364"/>
      <c r="AJ216" s="364"/>
      <c r="AK216" s="364"/>
      <c r="AL216" s="364"/>
      <c r="AM216" s="364"/>
      <c r="AN216" s="364"/>
      <c r="AO216" s="364"/>
      <c r="AP216" s="364"/>
      <c r="AQ216" s="364"/>
      <c r="AR216" s="364"/>
      <c r="AS216" s="364"/>
      <c r="AT216" s="364"/>
      <c r="AU216" s="364"/>
      <c r="AV216" s="364"/>
      <c r="AW216" s="364"/>
      <c r="AX216" s="364"/>
      <c r="AY216" s="364"/>
      <c r="AZ216" s="364"/>
      <c r="BA216" s="364"/>
      <c r="BB216" s="364"/>
      <c r="BC216" s="364"/>
      <c r="BD216" s="364"/>
      <c r="BE216" s="364"/>
      <c r="BF216" s="364"/>
      <c r="BG216" s="364"/>
      <c r="BH216" s="364"/>
      <c r="BI216" s="364"/>
      <c r="BJ216" s="364"/>
      <c r="BK216" s="364"/>
      <c r="BL216" s="364"/>
      <c r="BM216" s="364"/>
      <c r="BN216" s="364"/>
      <c r="BO216" s="364"/>
      <c r="BP216" s="364"/>
      <c r="BQ216" s="364"/>
      <c r="BR216" s="364"/>
      <c r="BS216" s="364"/>
      <c r="BT216" s="364"/>
      <c r="BU216" s="364"/>
      <c r="BV216" s="364"/>
      <c r="BW216" s="364"/>
      <c r="BX216" s="364"/>
      <c r="BY216" s="364"/>
      <c r="BZ216" s="364"/>
      <c r="CA216" s="364"/>
      <c r="CB216" s="364"/>
      <c r="CC216" s="364"/>
      <c r="CD216" s="364"/>
      <c r="CE216" s="364"/>
      <c r="CF216" s="364"/>
      <c r="CG216" s="364"/>
      <c r="CH216" s="364"/>
      <c r="CI216" s="364"/>
      <c r="CJ216" s="364"/>
      <c r="CK216" s="364"/>
      <c r="CL216" s="364"/>
      <c r="CM216" s="364"/>
      <c r="CN216" s="364"/>
      <c r="CO216" s="364"/>
      <c r="CP216" s="364"/>
      <c r="CQ216" s="364"/>
      <c r="CR216" s="364"/>
      <c r="CS216" s="364"/>
      <c r="CT216" s="364"/>
      <c r="CU216" s="364"/>
      <c r="CV216" s="364"/>
      <c r="CW216" s="364"/>
      <c r="CX216" s="364"/>
      <c r="CY216" s="364"/>
      <c r="CZ216" s="364"/>
      <c r="DA216" s="364"/>
      <c r="DB216" s="364"/>
      <c r="DC216" s="364"/>
      <c r="DD216" s="364"/>
      <c r="DE216" s="364"/>
      <c r="DF216" s="364"/>
      <c r="DG216" s="364"/>
      <c r="DH216" s="364"/>
      <c r="DI216" s="364"/>
      <c r="DJ216" s="364"/>
      <c r="DK216" s="364"/>
      <c r="DL216" s="364"/>
      <c r="DM216" s="364"/>
      <c r="DN216" s="364"/>
      <c r="DO216" s="364"/>
      <c r="DP216" s="364"/>
      <c r="DQ216" s="364"/>
      <c r="DR216" s="364"/>
      <c r="DS216" s="364"/>
      <c r="DT216" s="364"/>
      <c r="DU216" s="364"/>
      <c r="DV216" s="364"/>
      <c r="DW216" s="364"/>
      <c r="DX216" s="364"/>
      <c r="DY216" s="364"/>
      <c r="DZ216" s="364"/>
      <c r="EA216" s="364"/>
      <c r="EB216" s="364"/>
      <c r="EC216" s="364"/>
      <c r="ED216" s="364"/>
      <c r="EE216" s="364"/>
      <c r="EF216" s="364"/>
      <c r="EG216" s="364"/>
      <c r="EH216" s="364"/>
      <c r="EI216" s="364"/>
      <c r="EJ216" s="364"/>
      <c r="EK216" s="364"/>
      <c r="EL216" s="364"/>
      <c r="EM216" s="364"/>
      <c r="EN216" s="364"/>
      <c r="EO216" s="364"/>
      <c r="EP216" s="364"/>
      <c r="EQ216" s="364"/>
      <c r="ER216" s="364"/>
      <c r="ES216" s="364"/>
      <c r="ET216" s="364"/>
      <c r="EU216" s="364"/>
      <c r="EV216" s="364"/>
      <c r="EW216" s="364"/>
      <c r="EX216" s="364"/>
      <c r="EY216" s="364"/>
      <c r="EZ216" s="364"/>
      <c r="FA216" s="364"/>
      <c r="FB216" s="364"/>
      <c r="FC216" s="364"/>
      <c r="FD216" s="364"/>
      <c r="FE216" s="364"/>
      <c r="FF216" s="364"/>
      <c r="FG216" s="364"/>
      <c r="FH216" s="364"/>
      <c r="FI216" s="364"/>
      <c r="FJ216" s="364"/>
      <c r="FK216" s="364"/>
      <c r="FL216" s="364"/>
      <c r="FM216" s="364"/>
      <c r="FN216" s="364"/>
      <c r="FO216" s="364"/>
      <c r="FP216" s="364"/>
      <c r="FQ216" s="364"/>
      <c r="FR216" s="364"/>
      <c r="FS216" s="364"/>
      <c r="FT216" s="364"/>
      <c r="FU216" s="364"/>
      <c r="FV216" s="364"/>
      <c r="FW216" s="364"/>
      <c r="FX216" s="364"/>
      <c r="FY216" s="364"/>
      <c r="FZ216" s="364"/>
      <c r="GA216" s="364"/>
      <c r="GB216" s="364"/>
      <c r="GC216" s="364"/>
      <c r="GD216" s="364"/>
      <c r="GE216" s="364"/>
      <c r="GF216" s="364"/>
      <c r="GG216" s="364"/>
      <c r="GH216" s="364"/>
      <c r="GI216" s="364"/>
      <c r="GJ216" s="364"/>
      <c r="GK216" s="364"/>
      <c r="GL216" s="364"/>
      <c r="GM216" s="364"/>
      <c r="GN216" s="364"/>
      <c r="GO216" s="364"/>
      <c r="GP216" s="364"/>
      <c r="GQ216" s="364"/>
      <c r="GR216" s="364"/>
      <c r="GS216" s="364"/>
      <c r="GT216" s="364"/>
      <c r="GU216" s="364"/>
      <c r="GV216" s="364"/>
      <c r="GW216" s="364"/>
      <c r="GX216" s="364"/>
      <c r="GY216" s="364"/>
      <c r="GZ216" s="364"/>
      <c r="HA216" s="364"/>
      <c r="HB216" s="364"/>
      <c r="HC216" s="364"/>
      <c r="HD216" s="364"/>
      <c r="HE216" s="364"/>
      <c r="HF216" s="364"/>
      <c r="HG216" s="364"/>
      <c r="HH216" s="364"/>
      <c r="HI216" s="364"/>
      <c r="HJ216" s="364"/>
      <c r="HK216" s="364"/>
      <c r="HL216" s="364"/>
      <c r="HM216" s="364"/>
      <c r="HN216" s="364"/>
      <c r="HO216" s="364"/>
      <c r="HP216" s="364"/>
      <c r="HQ216" s="364"/>
      <c r="HR216" s="364"/>
      <c r="HS216" s="364"/>
      <c r="HT216" s="364"/>
      <c r="HU216" s="364"/>
      <c r="HV216" s="364"/>
      <c r="HW216" s="364"/>
      <c r="HX216" s="364"/>
      <c r="HY216" s="364"/>
      <c r="HZ216" s="364"/>
      <c r="IA216" s="364"/>
      <c r="IB216" s="364"/>
      <c r="IC216" s="364"/>
      <c r="ID216" s="364"/>
      <c r="IE216" s="364"/>
      <c r="IF216" s="364"/>
      <c r="IG216" s="364"/>
      <c r="IH216" s="364"/>
      <c r="II216" s="364"/>
      <c r="IJ216" s="364"/>
      <c r="IK216" s="364"/>
      <c r="IL216" s="364"/>
      <c r="IM216" s="364"/>
      <c r="IN216" s="364"/>
      <c r="IO216" s="364"/>
      <c r="IP216" s="364"/>
      <c r="IQ216" s="364"/>
      <c r="IR216" s="364"/>
      <c r="IS216" s="364"/>
      <c r="IT216" s="364"/>
      <c r="IU216" s="364"/>
      <c r="IV216" s="364"/>
      <c r="IW216" s="364"/>
      <c r="IX216" s="364"/>
      <c r="IY216" s="364"/>
      <c r="IZ216" s="364"/>
      <c r="JA216" s="364"/>
      <c r="JB216" s="364"/>
      <c r="JC216" s="364"/>
      <c r="JD216" s="364"/>
      <c r="JE216" s="364"/>
      <c r="JF216" s="364"/>
      <c r="JG216" s="364"/>
      <c r="JH216" s="364"/>
      <c r="JI216" s="364"/>
      <c r="JJ216" s="364"/>
      <c r="JK216" s="364"/>
      <c r="JL216" s="364"/>
      <c r="JM216" s="364"/>
      <c r="JN216" s="364"/>
      <c r="JO216" s="364"/>
      <c r="JP216" s="364"/>
      <c r="JQ216" s="364"/>
      <c r="JR216" s="364"/>
      <c r="JS216" s="364"/>
      <c r="JT216" s="364"/>
      <c r="JU216" s="364"/>
      <c r="JV216" s="364"/>
      <c r="JW216" s="364"/>
      <c r="JX216" s="364"/>
      <c r="JY216" s="364"/>
      <c r="JZ216" s="364"/>
      <c r="KA216" s="364"/>
      <c r="KB216" s="364"/>
      <c r="KC216" s="364"/>
      <c r="KD216" s="364"/>
      <c r="KE216" s="364"/>
      <c r="KF216" s="364"/>
      <c r="KG216" s="364"/>
      <c r="KH216" s="364"/>
      <c r="KI216" s="364"/>
      <c r="KJ216" s="364"/>
      <c r="KK216" s="364"/>
      <c r="KL216" s="364"/>
      <c r="KM216" s="364"/>
      <c r="KN216" s="364"/>
      <c r="KO216" s="364"/>
      <c r="KP216" s="364"/>
      <c r="KQ216" s="364"/>
      <c r="KR216" s="364"/>
      <c r="KS216" s="364"/>
      <c r="KT216" s="364"/>
      <c r="KU216" s="364"/>
      <c r="KV216" s="364"/>
      <c r="KW216" s="364"/>
      <c r="KX216" s="364"/>
      <c r="KY216" s="364"/>
      <c r="KZ216" s="364"/>
      <c r="LA216" s="364"/>
      <c r="LB216" s="364"/>
      <c r="LC216" s="364"/>
      <c r="LD216" s="364"/>
      <c r="LE216" s="364"/>
      <c r="LF216" s="364"/>
      <c r="LG216" s="364"/>
      <c r="LH216" s="364"/>
      <c r="LI216" s="364"/>
      <c r="LJ216" s="364"/>
      <c r="LK216" s="364"/>
      <c r="LL216" s="364"/>
      <c r="LM216" s="364"/>
      <c r="LN216" s="364"/>
      <c r="LO216" s="364"/>
      <c r="LP216" s="364"/>
      <c r="LQ216" s="364"/>
      <c r="LR216" s="364"/>
      <c r="LS216" s="364"/>
      <c r="LT216" s="364"/>
      <c r="LU216" s="364"/>
      <c r="LV216" s="364"/>
      <c r="LW216" s="364"/>
      <c r="LX216" s="364"/>
      <c r="LY216" s="364"/>
      <c r="LZ216" s="364"/>
      <c r="MA216" s="364"/>
      <c r="MB216" s="364"/>
      <c r="MC216" s="364"/>
      <c r="MD216" s="364"/>
      <c r="ME216" s="364"/>
      <c r="MF216" s="364"/>
      <c r="MG216" s="364"/>
      <c r="MH216" s="364"/>
      <c r="MI216" s="364"/>
      <c r="MJ216" s="364"/>
      <c r="MK216" s="364"/>
      <c r="ML216" s="364"/>
      <c r="MM216" s="364"/>
      <c r="MN216" s="364"/>
      <c r="MO216" s="364"/>
      <c r="MP216" s="364"/>
      <c r="MQ216" s="364"/>
      <c r="MR216" s="364"/>
      <c r="MS216" s="364"/>
      <c r="MT216" s="364"/>
      <c r="MU216" s="364"/>
      <c r="MV216" s="364"/>
      <c r="MW216" s="364"/>
      <c r="MX216" s="364"/>
      <c r="MY216" s="364"/>
      <c r="MZ216" s="364"/>
      <c r="NA216" s="364"/>
      <c r="NB216" s="364"/>
      <c r="NC216" s="364"/>
      <c r="ND216" s="364"/>
      <c r="NE216" s="364"/>
      <c r="NF216" s="364"/>
      <c r="NG216" s="364"/>
      <c r="NH216" s="364"/>
      <c r="NI216" s="364"/>
      <c r="NJ216" s="364"/>
      <c r="NK216" s="364"/>
      <c r="NL216" s="364"/>
      <c r="NM216" s="364"/>
      <c r="NN216" s="364"/>
      <c r="NO216" s="364"/>
      <c r="NP216" s="364"/>
      <c r="NQ216" s="364"/>
      <c r="NR216" s="364"/>
      <c r="NS216" s="364"/>
      <c r="NT216" s="364"/>
      <c r="NU216" s="364"/>
      <c r="NV216" s="364"/>
      <c r="NW216" s="364"/>
      <c r="NX216" s="364"/>
      <c r="NY216" s="364"/>
      <c r="NZ216" s="364"/>
      <c r="OA216" s="364"/>
      <c r="OB216" s="364"/>
      <c r="OC216" s="364"/>
      <c r="OD216" s="364"/>
      <c r="OE216" s="364"/>
      <c r="OF216" s="364"/>
      <c r="OG216" s="364"/>
      <c r="OH216" s="364"/>
      <c r="OI216" s="364"/>
      <c r="OJ216" s="364"/>
      <c r="OK216" s="364"/>
      <c r="OL216" s="364"/>
      <c r="OM216" s="364"/>
      <c r="ON216" s="364"/>
      <c r="OO216" s="364"/>
      <c r="OP216" s="364"/>
      <c r="OQ216" s="364"/>
      <c r="OR216" s="364"/>
      <c r="OS216" s="364"/>
      <c r="OT216" s="364"/>
      <c r="OU216" s="364"/>
      <c r="OV216" s="364"/>
      <c r="OW216" s="364"/>
      <c r="OX216" s="364"/>
      <c r="OY216" s="364"/>
      <c r="OZ216" s="364"/>
      <c r="PA216" s="364"/>
      <c r="PB216" s="364"/>
      <c r="PC216" s="364"/>
      <c r="PD216" s="364"/>
      <c r="PE216" s="364"/>
      <c r="PF216" s="364"/>
      <c r="PG216" s="364"/>
      <c r="PH216" s="364"/>
      <c r="PI216" s="364"/>
      <c r="PJ216" s="364"/>
      <c r="PK216" s="364"/>
      <c r="PL216" s="364"/>
      <c r="PM216" s="364"/>
    </row>
    <row r="217" spans="1:429" ht="15">
      <c r="A217" s="363" t="s">
        <v>784</v>
      </c>
      <c r="B217" s="364">
        <f t="shared" si="195"/>
        <v>0</v>
      </c>
      <c r="C217" s="364">
        <f t="shared" si="196"/>
        <v>0</v>
      </c>
      <c r="D217" s="364">
        <f t="shared" si="197"/>
        <v>0</v>
      </c>
      <c r="E217" s="364">
        <f t="shared" si="198"/>
        <v>0</v>
      </c>
      <c r="F217" s="364">
        <f t="shared" si="199"/>
        <v>0</v>
      </c>
      <c r="G217" s="364">
        <f t="shared" si="200"/>
        <v>0</v>
      </c>
      <c r="H217" s="364">
        <f t="shared" si="201"/>
        <v>0</v>
      </c>
      <c r="I217" s="364">
        <f t="shared" si="202"/>
        <v>0</v>
      </c>
      <c r="J217" s="364">
        <f t="shared" si="203"/>
        <v>0</v>
      </c>
      <c r="K217" s="364">
        <f t="shared" si="204"/>
        <v>0</v>
      </c>
      <c r="L217" s="364">
        <f t="shared" si="205"/>
        <v>0</v>
      </c>
      <c r="M217" s="364">
        <f t="shared" si="206"/>
        <v>0</v>
      </c>
      <c r="N217" s="364">
        <f t="shared" si="207"/>
        <v>0</v>
      </c>
      <c r="O217" s="364">
        <f t="shared" si="208"/>
        <v>0</v>
      </c>
      <c r="P217" s="364">
        <f t="shared" si="209"/>
        <v>0</v>
      </c>
      <c r="Q217" s="364">
        <f t="shared" si="210"/>
        <v>0</v>
      </c>
      <c r="R217" s="364">
        <f t="shared" si="211"/>
        <v>0</v>
      </c>
      <c r="S217" s="364">
        <f t="shared" si="212"/>
        <v>0</v>
      </c>
      <c r="T217" s="364">
        <f t="shared" si="213"/>
        <v>0</v>
      </c>
      <c r="U217" s="364">
        <f t="shared" si="214"/>
        <v>0</v>
      </c>
      <c r="V217" s="364">
        <f t="shared" si="215"/>
        <v>0</v>
      </c>
      <c r="W217" s="364">
        <f t="shared" si="216"/>
        <v>0</v>
      </c>
      <c r="X217" s="364">
        <f t="shared" si="217"/>
        <v>0</v>
      </c>
      <c r="Y217" s="364">
        <f t="shared" si="218"/>
        <v>0</v>
      </c>
      <c r="Z217" s="364">
        <f t="shared" si="219"/>
        <v>0</v>
      </c>
      <c r="AA217" s="364">
        <f t="shared" si="220"/>
        <v>0</v>
      </c>
      <c r="AB217" s="364">
        <f t="shared" si="221"/>
        <v>0</v>
      </c>
      <c r="AC217" s="364">
        <f t="shared" si="222"/>
        <v>0</v>
      </c>
      <c r="AD217" s="364">
        <f t="shared" si="223"/>
        <v>0</v>
      </c>
      <c r="AE217" s="364">
        <f t="shared" si="224"/>
        <v>0</v>
      </c>
      <c r="AF217" s="364">
        <f t="shared" si="225"/>
        <v>0</v>
      </c>
      <c r="AG217" s="364"/>
      <c r="AH217" s="364"/>
      <c r="AI217" s="364"/>
      <c r="AJ217" s="364"/>
      <c r="AK217" s="364"/>
      <c r="AL217" s="364"/>
      <c r="AM217" s="364"/>
      <c r="AN217" s="364"/>
      <c r="AO217" s="364"/>
      <c r="AP217" s="364"/>
      <c r="AQ217" s="364"/>
      <c r="AR217" s="364"/>
      <c r="AS217" s="364"/>
      <c r="AT217" s="364"/>
      <c r="AU217" s="364"/>
      <c r="AV217" s="364"/>
      <c r="AW217" s="364"/>
      <c r="AX217" s="364"/>
      <c r="AY217" s="364"/>
      <c r="AZ217" s="364"/>
      <c r="BA217" s="364"/>
      <c r="BB217" s="364"/>
      <c r="BC217" s="364"/>
      <c r="BD217" s="364"/>
      <c r="BE217" s="364"/>
      <c r="BF217" s="364"/>
      <c r="BG217" s="364"/>
      <c r="BH217" s="364"/>
      <c r="BI217" s="364"/>
      <c r="BJ217" s="364"/>
      <c r="BK217" s="364"/>
      <c r="BL217" s="364"/>
      <c r="BM217" s="364"/>
      <c r="BN217" s="364"/>
      <c r="BO217" s="364"/>
      <c r="BP217" s="364"/>
      <c r="BQ217" s="364"/>
      <c r="BR217" s="364"/>
      <c r="BS217" s="364"/>
      <c r="BT217" s="364"/>
      <c r="BU217" s="364"/>
      <c r="BV217" s="364"/>
      <c r="BW217" s="364"/>
      <c r="BX217" s="364"/>
      <c r="BY217" s="364"/>
      <c r="BZ217" s="364"/>
      <c r="CA217" s="364"/>
      <c r="CB217" s="364"/>
      <c r="CC217" s="364"/>
      <c r="CD217" s="364"/>
      <c r="CE217" s="364"/>
      <c r="CF217" s="364"/>
      <c r="CG217" s="364"/>
      <c r="CH217" s="364"/>
      <c r="CI217" s="364"/>
      <c r="CJ217" s="364"/>
      <c r="CK217" s="364"/>
      <c r="CL217" s="364"/>
      <c r="CM217" s="364"/>
      <c r="CN217" s="364"/>
      <c r="CO217" s="364"/>
      <c r="CP217" s="364"/>
      <c r="CQ217" s="364"/>
      <c r="CR217" s="364"/>
      <c r="CS217" s="364"/>
      <c r="CT217" s="364"/>
      <c r="CU217" s="364"/>
      <c r="CV217" s="364"/>
      <c r="CW217" s="364"/>
      <c r="CX217" s="364"/>
      <c r="CY217" s="364"/>
      <c r="CZ217" s="364"/>
      <c r="DA217" s="364"/>
      <c r="DB217" s="364"/>
      <c r="DC217" s="364"/>
      <c r="DD217" s="364"/>
      <c r="DE217" s="364"/>
      <c r="DF217" s="364"/>
      <c r="DG217" s="364"/>
      <c r="DH217" s="364"/>
      <c r="DI217" s="364"/>
      <c r="DJ217" s="364"/>
      <c r="DK217" s="364"/>
      <c r="DL217" s="364"/>
      <c r="DM217" s="364"/>
      <c r="DN217" s="364"/>
      <c r="DO217" s="364"/>
      <c r="DP217" s="364"/>
      <c r="DQ217" s="364"/>
      <c r="DR217" s="364"/>
      <c r="DS217" s="364"/>
      <c r="DT217" s="364"/>
      <c r="DU217" s="364"/>
      <c r="DV217" s="364"/>
      <c r="DW217" s="364"/>
      <c r="DX217" s="364"/>
      <c r="DY217" s="364"/>
      <c r="DZ217" s="364"/>
      <c r="EA217" s="364"/>
      <c r="EB217" s="364"/>
      <c r="EC217" s="364"/>
      <c r="ED217" s="364"/>
      <c r="EE217" s="364"/>
      <c r="EF217" s="364"/>
      <c r="EG217" s="364"/>
      <c r="EH217" s="364"/>
      <c r="EI217" s="364"/>
      <c r="EJ217" s="364"/>
      <c r="EK217" s="364"/>
      <c r="EL217" s="364"/>
      <c r="EM217" s="364"/>
      <c r="EN217" s="364"/>
      <c r="EO217" s="364"/>
      <c r="EP217" s="364"/>
      <c r="EQ217" s="364"/>
      <c r="ER217" s="364"/>
      <c r="ES217" s="364"/>
      <c r="ET217" s="364"/>
      <c r="EU217" s="364"/>
      <c r="EV217" s="364"/>
      <c r="EW217" s="364"/>
      <c r="EX217" s="364"/>
      <c r="EY217" s="364"/>
      <c r="EZ217" s="364"/>
      <c r="FA217" s="364"/>
      <c r="FB217" s="364"/>
      <c r="FC217" s="364"/>
      <c r="FD217" s="364"/>
      <c r="FE217" s="364"/>
      <c r="FF217" s="364"/>
      <c r="FG217" s="364"/>
      <c r="FH217" s="364"/>
      <c r="FI217" s="364"/>
      <c r="FJ217" s="364"/>
      <c r="FK217" s="364"/>
      <c r="FL217" s="364"/>
      <c r="FM217" s="364"/>
      <c r="FN217" s="364"/>
      <c r="FO217" s="364"/>
      <c r="FP217" s="364"/>
      <c r="FQ217" s="364"/>
      <c r="FR217" s="364"/>
      <c r="FS217" s="364"/>
      <c r="FT217" s="364"/>
      <c r="FU217" s="364"/>
      <c r="FV217" s="364"/>
      <c r="FW217" s="364"/>
      <c r="FX217" s="364"/>
      <c r="FY217" s="364"/>
      <c r="FZ217" s="364"/>
      <c r="GA217" s="364"/>
      <c r="GB217" s="364"/>
      <c r="GC217" s="364"/>
      <c r="GD217" s="364"/>
      <c r="GE217" s="364"/>
      <c r="GF217" s="364"/>
      <c r="GG217" s="364"/>
      <c r="GH217" s="364"/>
      <c r="GI217" s="364"/>
      <c r="GJ217" s="364"/>
      <c r="GK217" s="364"/>
      <c r="GL217" s="364"/>
      <c r="GM217" s="364"/>
      <c r="GN217" s="364"/>
      <c r="GO217" s="364"/>
      <c r="GP217" s="364"/>
      <c r="GQ217" s="364"/>
      <c r="GR217" s="364"/>
      <c r="GS217" s="364"/>
      <c r="GT217" s="364"/>
      <c r="GU217" s="364"/>
      <c r="GV217" s="364"/>
      <c r="GW217" s="364"/>
      <c r="GX217" s="364"/>
      <c r="GY217" s="364"/>
      <c r="GZ217" s="364"/>
      <c r="HA217" s="364"/>
      <c r="HB217" s="364"/>
      <c r="HC217" s="364"/>
      <c r="HD217" s="364"/>
      <c r="HE217" s="364"/>
      <c r="HF217" s="364"/>
      <c r="HG217" s="364"/>
      <c r="HH217" s="364"/>
      <c r="HI217" s="364"/>
      <c r="HJ217" s="364"/>
      <c r="HK217" s="364"/>
      <c r="HL217" s="364"/>
      <c r="HM217" s="364"/>
      <c r="HN217" s="364"/>
      <c r="HO217" s="364"/>
      <c r="HP217" s="364"/>
      <c r="HQ217" s="364"/>
      <c r="HR217" s="364"/>
      <c r="HS217" s="364"/>
      <c r="HT217" s="364"/>
      <c r="HU217" s="364"/>
      <c r="HV217" s="364"/>
      <c r="HW217" s="364"/>
      <c r="HX217" s="364"/>
      <c r="HY217" s="364"/>
      <c r="HZ217" s="364"/>
      <c r="IA217" s="364"/>
      <c r="IB217" s="364"/>
      <c r="IC217" s="364"/>
      <c r="ID217" s="364"/>
      <c r="IE217" s="364"/>
      <c r="IF217" s="364"/>
      <c r="IG217" s="364"/>
      <c r="IH217" s="364"/>
      <c r="II217" s="364"/>
      <c r="IJ217" s="364"/>
      <c r="IK217" s="364"/>
      <c r="IL217" s="364"/>
      <c r="IM217" s="364"/>
      <c r="IN217" s="364"/>
      <c r="IO217" s="364"/>
      <c r="IP217" s="364"/>
      <c r="IQ217" s="364"/>
      <c r="IR217" s="364"/>
      <c r="IS217" s="364"/>
      <c r="IT217" s="364"/>
      <c r="IU217" s="364"/>
      <c r="IV217" s="364"/>
      <c r="IW217" s="364"/>
      <c r="IX217" s="364"/>
      <c r="IY217" s="364"/>
      <c r="IZ217" s="364"/>
      <c r="JA217" s="364"/>
      <c r="JB217" s="364"/>
      <c r="JC217" s="364"/>
      <c r="JD217" s="364"/>
      <c r="JE217" s="364"/>
      <c r="JF217" s="364"/>
      <c r="JG217" s="364"/>
      <c r="JH217" s="364"/>
      <c r="JI217" s="364"/>
      <c r="JJ217" s="364"/>
      <c r="JK217" s="364"/>
      <c r="JL217" s="364"/>
      <c r="JM217" s="364"/>
      <c r="JN217" s="364"/>
      <c r="JO217" s="364"/>
      <c r="JP217" s="364"/>
      <c r="JQ217" s="364"/>
      <c r="JR217" s="364"/>
      <c r="JS217" s="364"/>
      <c r="JT217" s="364"/>
      <c r="JU217" s="364"/>
      <c r="JV217" s="364"/>
      <c r="JW217" s="364"/>
      <c r="JX217" s="364"/>
      <c r="JY217" s="364"/>
      <c r="JZ217" s="364"/>
      <c r="KA217" s="364"/>
      <c r="KB217" s="364"/>
      <c r="KC217" s="364"/>
      <c r="KD217" s="364"/>
      <c r="KE217" s="364"/>
      <c r="KF217" s="364"/>
      <c r="KG217" s="364"/>
      <c r="KH217" s="364"/>
      <c r="KI217" s="364"/>
      <c r="KJ217" s="364"/>
      <c r="KK217" s="364"/>
      <c r="KL217" s="364"/>
      <c r="KM217" s="364"/>
      <c r="KN217" s="364"/>
      <c r="KO217" s="364"/>
      <c r="KP217" s="364"/>
      <c r="KQ217" s="364"/>
      <c r="KR217" s="364"/>
      <c r="KS217" s="364"/>
      <c r="KT217" s="364"/>
      <c r="KU217" s="364"/>
      <c r="KV217" s="364"/>
      <c r="KW217" s="364"/>
      <c r="KX217" s="364"/>
      <c r="KY217" s="364"/>
      <c r="KZ217" s="364"/>
      <c r="LA217" s="364"/>
      <c r="LB217" s="364"/>
      <c r="LC217" s="364"/>
      <c r="LD217" s="364"/>
      <c r="LE217" s="364"/>
      <c r="LF217" s="364"/>
      <c r="LG217" s="364"/>
      <c r="LH217" s="364"/>
      <c r="LI217" s="364"/>
      <c r="LJ217" s="364"/>
      <c r="LK217" s="364"/>
      <c r="LL217" s="364"/>
      <c r="LM217" s="364"/>
      <c r="LN217" s="364"/>
      <c r="LO217" s="364"/>
      <c r="LP217" s="364"/>
      <c r="LQ217" s="364"/>
      <c r="LR217" s="364"/>
      <c r="LS217" s="364"/>
      <c r="LT217" s="364"/>
      <c r="LU217" s="364"/>
      <c r="LV217" s="364"/>
      <c r="LW217" s="364"/>
      <c r="LX217" s="364"/>
      <c r="LY217" s="364"/>
      <c r="LZ217" s="364"/>
      <c r="MA217" s="364"/>
      <c r="MB217" s="364"/>
      <c r="MC217" s="364"/>
      <c r="MD217" s="364"/>
      <c r="ME217" s="364"/>
      <c r="MF217" s="364"/>
      <c r="MG217" s="364"/>
      <c r="MH217" s="364"/>
      <c r="MI217" s="364"/>
      <c r="MJ217" s="364"/>
      <c r="MK217" s="364"/>
      <c r="ML217" s="364"/>
      <c r="MM217" s="364"/>
      <c r="MN217" s="364"/>
      <c r="MO217" s="364"/>
      <c r="MP217" s="364"/>
      <c r="MQ217" s="364"/>
      <c r="MR217" s="364"/>
      <c r="MS217" s="364"/>
      <c r="MT217" s="364"/>
      <c r="MU217" s="364"/>
      <c r="MV217" s="364"/>
      <c r="MW217" s="364"/>
      <c r="MX217" s="364"/>
      <c r="MY217" s="364"/>
      <c r="MZ217" s="364"/>
      <c r="NA217" s="364"/>
      <c r="NB217" s="364"/>
      <c r="NC217" s="364"/>
      <c r="ND217" s="364"/>
      <c r="NE217" s="364"/>
      <c r="NF217" s="364"/>
      <c r="NG217" s="364"/>
      <c r="NH217" s="364"/>
      <c r="NI217" s="364"/>
      <c r="NJ217" s="364"/>
      <c r="NK217" s="364"/>
      <c r="NL217" s="364"/>
      <c r="NM217" s="364"/>
      <c r="NN217" s="364"/>
      <c r="NO217" s="364"/>
      <c r="NP217" s="364"/>
      <c r="NQ217" s="364"/>
      <c r="NR217" s="364"/>
      <c r="NS217" s="364"/>
      <c r="NT217" s="364"/>
      <c r="NU217" s="364"/>
      <c r="NV217" s="364"/>
      <c r="NW217" s="364"/>
      <c r="NX217" s="364"/>
      <c r="NY217" s="364"/>
      <c r="NZ217" s="364"/>
      <c r="OA217" s="364"/>
      <c r="OB217" s="364"/>
      <c r="OC217" s="364"/>
      <c r="OD217" s="364"/>
      <c r="OE217" s="364"/>
      <c r="OF217" s="364"/>
      <c r="OG217" s="364"/>
      <c r="OH217" s="364"/>
      <c r="OI217" s="364"/>
      <c r="OJ217" s="364"/>
      <c r="OK217" s="364"/>
      <c r="OL217" s="364"/>
      <c r="OM217" s="364"/>
      <c r="ON217" s="364"/>
      <c r="OO217" s="364"/>
      <c r="OP217" s="364"/>
      <c r="OQ217" s="364"/>
      <c r="OR217" s="364"/>
      <c r="OS217" s="364"/>
      <c r="OT217" s="364"/>
      <c r="OU217" s="364"/>
      <c r="OV217" s="364"/>
      <c r="OW217" s="364"/>
      <c r="OX217" s="364"/>
      <c r="OY217" s="364"/>
      <c r="OZ217" s="364"/>
      <c r="PA217" s="364"/>
      <c r="PB217" s="364"/>
      <c r="PC217" s="364"/>
      <c r="PD217" s="364"/>
      <c r="PE217" s="364"/>
      <c r="PF217" s="364"/>
      <c r="PG217" s="364"/>
      <c r="PH217" s="364"/>
      <c r="PI217" s="364"/>
      <c r="PJ217" s="364"/>
      <c r="PK217" s="364"/>
      <c r="PL217" s="364"/>
      <c r="PM217" s="364"/>
    </row>
    <row r="218" spans="1:429" ht="15">
      <c r="A218" s="363" t="s">
        <v>785</v>
      </c>
      <c r="B218" s="364">
        <f t="shared" si="195"/>
        <v>0</v>
      </c>
      <c r="C218" s="364">
        <f t="shared" si="196"/>
        <v>0</v>
      </c>
      <c r="D218" s="364">
        <f t="shared" si="197"/>
        <v>0</v>
      </c>
      <c r="E218" s="364">
        <f t="shared" si="198"/>
        <v>0</v>
      </c>
      <c r="F218" s="364">
        <f t="shared" si="199"/>
        <v>0</v>
      </c>
      <c r="G218" s="364">
        <f t="shared" si="200"/>
        <v>0</v>
      </c>
      <c r="H218" s="364">
        <f t="shared" si="201"/>
        <v>0</v>
      </c>
      <c r="I218" s="364">
        <f t="shared" si="202"/>
        <v>0</v>
      </c>
      <c r="J218" s="364">
        <f t="shared" si="203"/>
        <v>0</v>
      </c>
      <c r="K218" s="364">
        <f t="shared" si="204"/>
        <v>0</v>
      </c>
      <c r="L218" s="364">
        <f t="shared" si="205"/>
        <v>0</v>
      </c>
      <c r="M218" s="364">
        <f t="shared" si="206"/>
        <v>0</v>
      </c>
      <c r="N218" s="364">
        <f t="shared" si="207"/>
        <v>0</v>
      </c>
      <c r="O218" s="364">
        <f t="shared" si="208"/>
        <v>0</v>
      </c>
      <c r="P218" s="364">
        <f t="shared" si="209"/>
        <v>0</v>
      </c>
      <c r="Q218" s="364">
        <f t="shared" si="210"/>
        <v>0</v>
      </c>
      <c r="R218" s="364">
        <f t="shared" si="211"/>
        <v>0</v>
      </c>
      <c r="S218" s="364">
        <f t="shared" si="212"/>
        <v>0</v>
      </c>
      <c r="T218" s="364">
        <f t="shared" si="213"/>
        <v>8.1299999999999997E-5</v>
      </c>
      <c r="U218" s="364">
        <f t="shared" si="214"/>
        <v>0</v>
      </c>
      <c r="V218" s="364">
        <f t="shared" si="215"/>
        <v>7.4429999999999993E-4</v>
      </c>
      <c r="W218" s="364">
        <f t="shared" si="216"/>
        <v>4.4259599999999996E-2</v>
      </c>
      <c r="X218" s="364">
        <f t="shared" si="217"/>
        <v>0</v>
      </c>
      <c r="Y218" s="364">
        <f t="shared" si="218"/>
        <v>6.8159999999999998E-4</v>
      </c>
      <c r="Z218" s="364">
        <f t="shared" si="219"/>
        <v>0</v>
      </c>
      <c r="AA218" s="364">
        <f t="shared" si="220"/>
        <v>0</v>
      </c>
      <c r="AB218" s="364">
        <f t="shared" si="221"/>
        <v>0</v>
      </c>
      <c r="AC218" s="364">
        <f t="shared" si="222"/>
        <v>0</v>
      </c>
      <c r="AD218" s="364">
        <f t="shared" si="223"/>
        <v>0</v>
      </c>
      <c r="AE218" s="364">
        <f t="shared" si="224"/>
        <v>0</v>
      </c>
      <c r="AF218" s="364">
        <f t="shared" si="225"/>
        <v>0</v>
      </c>
      <c r="AG218" s="364"/>
      <c r="AH218" s="364"/>
      <c r="AI218" s="364"/>
      <c r="AJ218" s="364"/>
      <c r="AK218" s="364"/>
      <c r="AL218" s="364"/>
      <c r="AM218" s="364"/>
      <c r="AN218" s="364"/>
      <c r="AO218" s="364"/>
      <c r="AP218" s="364"/>
      <c r="AQ218" s="364"/>
      <c r="AR218" s="364"/>
      <c r="AS218" s="364"/>
      <c r="AT218" s="364"/>
      <c r="AU218" s="364"/>
      <c r="AV218" s="364"/>
      <c r="AW218" s="364"/>
      <c r="AX218" s="364"/>
      <c r="AY218" s="364"/>
      <c r="AZ218" s="364"/>
      <c r="BA218" s="364"/>
      <c r="BB218" s="364"/>
      <c r="BC218" s="364"/>
      <c r="BD218" s="364"/>
      <c r="BE218" s="364"/>
      <c r="BF218" s="364"/>
      <c r="BG218" s="364"/>
      <c r="BH218" s="364"/>
      <c r="BI218" s="364"/>
      <c r="BJ218" s="364"/>
      <c r="BK218" s="364"/>
      <c r="BL218" s="364"/>
      <c r="BM218" s="364"/>
      <c r="BN218" s="364"/>
      <c r="BO218" s="364"/>
      <c r="BP218" s="364"/>
      <c r="BQ218" s="364"/>
      <c r="BR218" s="364"/>
      <c r="BS218" s="364"/>
      <c r="BT218" s="364"/>
      <c r="BU218" s="364"/>
      <c r="BV218" s="364"/>
      <c r="BW218" s="364"/>
      <c r="BX218" s="364"/>
      <c r="BY218" s="364"/>
      <c r="BZ218" s="364"/>
      <c r="CA218" s="364"/>
      <c r="CB218" s="364"/>
      <c r="CC218" s="364"/>
      <c r="CD218" s="364"/>
      <c r="CE218" s="364"/>
      <c r="CF218" s="364"/>
      <c r="CG218" s="364"/>
      <c r="CH218" s="364"/>
      <c r="CI218" s="364"/>
      <c r="CJ218" s="364"/>
      <c r="CK218" s="364"/>
      <c r="CL218" s="364"/>
      <c r="CM218" s="364"/>
      <c r="CN218" s="364"/>
      <c r="CO218" s="364"/>
      <c r="CP218" s="364"/>
      <c r="CQ218" s="364"/>
      <c r="CR218" s="364"/>
      <c r="CS218" s="364"/>
      <c r="CT218" s="364"/>
      <c r="CU218" s="364"/>
      <c r="CV218" s="364"/>
      <c r="CW218" s="364"/>
      <c r="CX218" s="364"/>
      <c r="CY218" s="364"/>
      <c r="CZ218" s="364"/>
      <c r="DA218" s="364"/>
      <c r="DB218" s="364"/>
      <c r="DC218" s="364"/>
      <c r="DD218" s="364"/>
      <c r="DE218" s="364"/>
      <c r="DF218" s="364"/>
      <c r="DG218" s="364"/>
      <c r="DH218" s="364"/>
      <c r="DI218" s="364"/>
      <c r="DJ218" s="364"/>
      <c r="DK218" s="364"/>
      <c r="DL218" s="364"/>
      <c r="DM218" s="364"/>
      <c r="DN218" s="364"/>
      <c r="DO218" s="364"/>
      <c r="DP218" s="364"/>
      <c r="DQ218" s="364"/>
      <c r="DR218" s="364"/>
      <c r="DS218" s="364"/>
      <c r="DT218" s="364"/>
      <c r="DU218" s="364"/>
      <c r="DV218" s="364"/>
      <c r="DW218" s="364"/>
      <c r="DX218" s="364"/>
      <c r="DY218" s="364"/>
      <c r="DZ218" s="364"/>
      <c r="EA218" s="364"/>
      <c r="EB218" s="364"/>
      <c r="EC218" s="364"/>
      <c r="ED218" s="364"/>
      <c r="EE218" s="364"/>
      <c r="EF218" s="364"/>
      <c r="EG218" s="364"/>
      <c r="EH218" s="364"/>
      <c r="EI218" s="364"/>
      <c r="EJ218" s="364"/>
      <c r="EK218" s="364"/>
      <c r="EL218" s="364"/>
      <c r="EM218" s="364"/>
      <c r="EN218" s="364"/>
      <c r="EO218" s="364"/>
      <c r="EP218" s="364"/>
      <c r="EQ218" s="364"/>
      <c r="ER218" s="364"/>
      <c r="ES218" s="364"/>
      <c r="ET218" s="364"/>
      <c r="EU218" s="364"/>
      <c r="EV218" s="364"/>
      <c r="EW218" s="364"/>
      <c r="EX218" s="364"/>
      <c r="EY218" s="364"/>
      <c r="EZ218" s="364"/>
      <c r="FA218" s="364"/>
      <c r="FB218" s="364"/>
      <c r="FC218" s="364"/>
      <c r="FD218" s="364"/>
      <c r="FE218" s="364"/>
      <c r="FF218" s="364"/>
      <c r="FG218" s="364"/>
      <c r="FH218" s="364"/>
      <c r="FI218" s="364"/>
      <c r="FJ218" s="364"/>
      <c r="FK218" s="364"/>
      <c r="FL218" s="364"/>
      <c r="FM218" s="364"/>
      <c r="FN218" s="364"/>
      <c r="FO218" s="364"/>
      <c r="FP218" s="364"/>
      <c r="FQ218" s="364"/>
      <c r="FR218" s="364"/>
      <c r="FS218" s="364"/>
      <c r="FT218" s="364"/>
      <c r="FU218" s="364"/>
      <c r="FV218" s="364"/>
      <c r="FW218" s="364"/>
      <c r="FX218" s="364"/>
      <c r="FY218" s="364"/>
      <c r="FZ218" s="364"/>
      <c r="GA218" s="364"/>
      <c r="GB218" s="364"/>
      <c r="GC218" s="364"/>
      <c r="GD218" s="364"/>
      <c r="GE218" s="364"/>
      <c r="GF218" s="364"/>
      <c r="GG218" s="364"/>
      <c r="GH218" s="364"/>
      <c r="GI218" s="364"/>
      <c r="GJ218" s="364"/>
      <c r="GK218" s="364"/>
      <c r="GL218" s="364"/>
      <c r="GM218" s="364"/>
      <c r="GN218" s="364"/>
      <c r="GO218" s="364"/>
      <c r="GP218" s="364"/>
      <c r="GQ218" s="364"/>
      <c r="GR218" s="364"/>
      <c r="GS218" s="364"/>
      <c r="GT218" s="364"/>
      <c r="GU218" s="364"/>
      <c r="GV218" s="364"/>
      <c r="GW218" s="364"/>
      <c r="GX218" s="364"/>
      <c r="GY218" s="364"/>
      <c r="GZ218" s="364"/>
      <c r="HA218" s="364"/>
      <c r="HB218" s="364"/>
      <c r="HC218" s="364"/>
      <c r="HD218" s="364"/>
      <c r="HE218" s="364"/>
      <c r="HF218" s="364"/>
      <c r="HG218" s="364"/>
      <c r="HH218" s="364"/>
      <c r="HI218" s="364"/>
      <c r="HJ218" s="364"/>
      <c r="HK218" s="364"/>
      <c r="HL218" s="364"/>
      <c r="HM218" s="364"/>
      <c r="HN218" s="364"/>
      <c r="HO218" s="364"/>
      <c r="HP218" s="364"/>
      <c r="HQ218" s="364"/>
      <c r="HR218" s="364"/>
      <c r="HS218" s="364"/>
      <c r="HT218" s="364"/>
      <c r="HU218" s="364"/>
      <c r="HV218" s="364"/>
      <c r="HW218" s="364"/>
      <c r="HX218" s="364"/>
      <c r="HY218" s="364"/>
      <c r="HZ218" s="364"/>
      <c r="IA218" s="364"/>
      <c r="IB218" s="364"/>
      <c r="IC218" s="364"/>
      <c r="ID218" s="364"/>
      <c r="IE218" s="364"/>
      <c r="IF218" s="364"/>
      <c r="IG218" s="364"/>
      <c r="IH218" s="364"/>
      <c r="II218" s="364"/>
      <c r="IJ218" s="364"/>
      <c r="IK218" s="364"/>
      <c r="IL218" s="364"/>
      <c r="IM218" s="364"/>
      <c r="IN218" s="364"/>
      <c r="IO218" s="364"/>
      <c r="IP218" s="364"/>
      <c r="IQ218" s="364"/>
      <c r="IR218" s="364"/>
      <c r="IS218" s="364"/>
      <c r="IT218" s="364"/>
      <c r="IU218" s="364"/>
      <c r="IV218" s="364"/>
      <c r="IW218" s="364"/>
      <c r="IX218" s="364"/>
      <c r="IY218" s="364"/>
      <c r="IZ218" s="364"/>
      <c r="JA218" s="364">
        <v>8.1299999999999997E-2</v>
      </c>
      <c r="JB218" s="364"/>
      <c r="JC218" s="364"/>
      <c r="JD218" s="364"/>
      <c r="JE218" s="364"/>
      <c r="JF218" s="364"/>
      <c r="JG218" s="364"/>
      <c r="JH218" s="364"/>
      <c r="JI218" s="364"/>
      <c r="JJ218" s="364"/>
      <c r="JK218" s="364"/>
      <c r="JL218" s="364"/>
      <c r="JM218" s="364"/>
      <c r="JN218" s="364"/>
      <c r="JO218" s="364"/>
      <c r="JP218" s="364">
        <v>0.74429999999999996</v>
      </c>
      <c r="JQ218" s="364"/>
      <c r="JR218" s="364"/>
      <c r="JS218" s="364"/>
      <c r="JT218" s="364"/>
      <c r="JU218" s="364"/>
      <c r="JV218" s="364"/>
      <c r="JW218" s="364"/>
      <c r="JX218" s="364"/>
      <c r="JY218" s="364"/>
      <c r="JZ218" s="364"/>
      <c r="KA218" s="364"/>
      <c r="KB218" s="364"/>
      <c r="KC218" s="364"/>
      <c r="KD218" s="364"/>
      <c r="KE218" s="364"/>
      <c r="KF218" s="364"/>
      <c r="KG218" s="364"/>
      <c r="KH218" s="364">
        <v>18.948899999999998</v>
      </c>
      <c r="KI218" s="364"/>
      <c r="KJ218" s="364"/>
      <c r="KK218" s="364">
        <v>25.310700000000001</v>
      </c>
      <c r="KL218" s="364"/>
      <c r="KM218" s="364"/>
      <c r="KN218" s="364"/>
      <c r="KO218" s="364"/>
      <c r="KP218" s="364"/>
      <c r="KQ218" s="364"/>
      <c r="KR218" s="364"/>
      <c r="KS218" s="364"/>
      <c r="KT218" s="364"/>
      <c r="KU218" s="364"/>
      <c r="KV218" s="364"/>
      <c r="KW218" s="364"/>
      <c r="KX218" s="364">
        <v>0.68159999999999998</v>
      </c>
      <c r="KY218" s="364"/>
      <c r="KZ218" s="364"/>
      <c r="LA218" s="364"/>
      <c r="LB218" s="364"/>
      <c r="LC218" s="364"/>
      <c r="LD218" s="364"/>
      <c r="LE218" s="364"/>
      <c r="LF218" s="364"/>
      <c r="LG218" s="364"/>
      <c r="LH218" s="364"/>
      <c r="LI218" s="364"/>
      <c r="LJ218" s="364"/>
      <c r="LK218" s="364"/>
      <c r="LL218" s="364"/>
      <c r="LM218" s="364"/>
      <c r="LN218" s="364"/>
      <c r="LO218" s="364"/>
      <c r="LP218" s="364"/>
      <c r="LQ218" s="364"/>
      <c r="LR218" s="364"/>
      <c r="LS218" s="364"/>
      <c r="LT218" s="364"/>
      <c r="LU218" s="364"/>
      <c r="LV218" s="364"/>
      <c r="LW218" s="364"/>
      <c r="LX218" s="364"/>
      <c r="LY218" s="364"/>
      <c r="LZ218" s="364"/>
      <c r="MA218" s="364"/>
      <c r="MB218" s="364"/>
      <c r="MC218" s="364"/>
      <c r="MD218" s="364"/>
      <c r="ME218" s="364"/>
      <c r="MF218" s="364"/>
      <c r="MG218" s="364"/>
      <c r="MH218" s="364"/>
      <c r="MI218" s="364"/>
      <c r="MJ218" s="364"/>
      <c r="MK218" s="364"/>
      <c r="ML218" s="364"/>
      <c r="MM218" s="364"/>
      <c r="MN218" s="364"/>
      <c r="MO218" s="364"/>
      <c r="MP218" s="364"/>
      <c r="MQ218" s="364"/>
      <c r="MR218" s="364"/>
      <c r="MS218" s="364"/>
      <c r="MT218" s="364"/>
      <c r="MU218" s="364"/>
      <c r="MV218" s="364"/>
      <c r="MW218" s="364"/>
      <c r="MX218" s="364"/>
      <c r="MY218" s="364"/>
      <c r="MZ218" s="364"/>
      <c r="NA218" s="364"/>
      <c r="NB218" s="364"/>
      <c r="NC218" s="364"/>
      <c r="ND218" s="364"/>
      <c r="NE218" s="364"/>
      <c r="NF218" s="364"/>
      <c r="NG218" s="364"/>
      <c r="NH218" s="364"/>
      <c r="NI218" s="364"/>
      <c r="NJ218" s="364"/>
      <c r="NK218" s="364"/>
      <c r="NL218" s="364"/>
      <c r="NM218" s="364"/>
      <c r="NN218" s="364"/>
      <c r="NO218" s="364"/>
      <c r="NP218" s="364"/>
      <c r="NQ218" s="364"/>
      <c r="NR218" s="364"/>
      <c r="NS218" s="364"/>
      <c r="NT218" s="364"/>
      <c r="NU218" s="364"/>
      <c r="NV218" s="364"/>
      <c r="NW218" s="364"/>
      <c r="NX218" s="364"/>
      <c r="NY218" s="364"/>
      <c r="NZ218" s="364"/>
      <c r="OA218" s="364"/>
      <c r="OB218" s="364"/>
      <c r="OC218" s="364"/>
      <c r="OD218" s="364"/>
      <c r="OE218" s="364"/>
      <c r="OF218" s="364"/>
      <c r="OG218" s="364"/>
      <c r="OH218" s="364"/>
      <c r="OI218" s="364"/>
      <c r="OJ218" s="364"/>
      <c r="OK218" s="364"/>
      <c r="OL218" s="364"/>
      <c r="OM218" s="364"/>
      <c r="ON218" s="364"/>
      <c r="OO218" s="364"/>
      <c r="OP218" s="364"/>
      <c r="OQ218" s="364"/>
      <c r="OR218" s="364"/>
      <c r="OS218" s="364"/>
      <c r="OT218" s="364"/>
      <c r="OU218" s="364"/>
      <c r="OV218" s="364"/>
      <c r="OW218" s="364"/>
      <c r="OX218" s="364"/>
      <c r="OY218" s="364"/>
      <c r="OZ218" s="364"/>
      <c r="PA218" s="364"/>
      <c r="PB218" s="364"/>
      <c r="PC218" s="364"/>
      <c r="PD218" s="364"/>
      <c r="PE218" s="364"/>
      <c r="PF218" s="364"/>
      <c r="PG218" s="364"/>
      <c r="PH218" s="364"/>
      <c r="PI218" s="364"/>
      <c r="PJ218" s="364"/>
      <c r="PK218" s="364"/>
      <c r="PL218" s="364"/>
      <c r="PM218" s="364"/>
    </row>
    <row r="219" spans="1:429" ht="15">
      <c r="A219" s="363" t="s">
        <v>786</v>
      </c>
      <c r="B219" s="364">
        <f t="shared" si="195"/>
        <v>0</v>
      </c>
      <c r="C219" s="364">
        <f t="shared" si="196"/>
        <v>0</v>
      </c>
      <c r="D219" s="364">
        <f t="shared" si="197"/>
        <v>0</v>
      </c>
      <c r="E219" s="364">
        <f t="shared" si="198"/>
        <v>0</v>
      </c>
      <c r="F219" s="364">
        <f t="shared" si="199"/>
        <v>0</v>
      </c>
      <c r="G219" s="364">
        <f t="shared" si="200"/>
        <v>0</v>
      </c>
      <c r="H219" s="364">
        <f t="shared" si="201"/>
        <v>0</v>
      </c>
      <c r="I219" s="364">
        <f t="shared" si="202"/>
        <v>0</v>
      </c>
      <c r="J219" s="364">
        <f t="shared" si="203"/>
        <v>0</v>
      </c>
      <c r="K219" s="364">
        <f t="shared" si="204"/>
        <v>0</v>
      </c>
      <c r="L219" s="364">
        <f t="shared" si="205"/>
        <v>0</v>
      </c>
      <c r="M219" s="364">
        <f t="shared" si="206"/>
        <v>0</v>
      </c>
      <c r="N219" s="364">
        <f t="shared" si="207"/>
        <v>0</v>
      </c>
      <c r="O219" s="364">
        <f t="shared" si="208"/>
        <v>0</v>
      </c>
      <c r="P219" s="364">
        <f t="shared" si="209"/>
        <v>0</v>
      </c>
      <c r="Q219" s="364">
        <f t="shared" si="210"/>
        <v>0</v>
      </c>
      <c r="R219" s="364">
        <f t="shared" si="211"/>
        <v>0</v>
      </c>
      <c r="S219" s="364">
        <f t="shared" si="212"/>
        <v>0</v>
      </c>
      <c r="T219" s="364">
        <f t="shared" si="213"/>
        <v>0</v>
      </c>
      <c r="U219" s="364">
        <f t="shared" si="214"/>
        <v>0</v>
      </c>
      <c r="V219" s="364">
        <f t="shared" si="215"/>
        <v>0</v>
      </c>
      <c r="W219" s="364">
        <f t="shared" si="216"/>
        <v>0</v>
      </c>
      <c r="X219" s="364">
        <f t="shared" si="217"/>
        <v>0</v>
      </c>
      <c r="Y219" s="364">
        <f t="shared" si="218"/>
        <v>0</v>
      </c>
      <c r="Z219" s="364">
        <f t="shared" si="219"/>
        <v>0</v>
      </c>
      <c r="AA219" s="364">
        <f t="shared" si="220"/>
        <v>0</v>
      </c>
      <c r="AB219" s="364">
        <f t="shared" si="221"/>
        <v>0</v>
      </c>
      <c r="AC219" s="364">
        <f t="shared" si="222"/>
        <v>0</v>
      </c>
      <c r="AD219" s="364">
        <f t="shared" si="223"/>
        <v>0</v>
      </c>
      <c r="AE219" s="364">
        <f t="shared" si="224"/>
        <v>0</v>
      </c>
      <c r="AF219" s="364">
        <f t="shared" si="225"/>
        <v>0</v>
      </c>
      <c r="AG219" s="364"/>
      <c r="AH219" s="364"/>
      <c r="AI219" s="364"/>
      <c r="AJ219" s="364"/>
      <c r="AK219" s="364"/>
      <c r="AL219" s="364"/>
      <c r="AM219" s="364"/>
      <c r="AN219" s="364"/>
      <c r="AO219" s="364"/>
      <c r="AP219" s="364"/>
      <c r="AQ219" s="364"/>
      <c r="AR219" s="364"/>
      <c r="AS219" s="364"/>
      <c r="AT219" s="364"/>
      <c r="AU219" s="364"/>
      <c r="AV219" s="364"/>
      <c r="AW219" s="364"/>
      <c r="AX219" s="364"/>
      <c r="AY219" s="364"/>
      <c r="AZ219" s="364"/>
      <c r="BA219" s="364"/>
      <c r="BB219" s="364"/>
      <c r="BC219" s="364"/>
      <c r="BD219" s="364"/>
      <c r="BE219" s="364"/>
      <c r="BF219" s="364"/>
      <c r="BG219" s="364"/>
      <c r="BH219" s="364"/>
      <c r="BI219" s="364"/>
      <c r="BJ219" s="364"/>
      <c r="BK219" s="364"/>
      <c r="BL219" s="364"/>
      <c r="BM219" s="364"/>
      <c r="BN219" s="364"/>
      <c r="BO219" s="364"/>
      <c r="BP219" s="364"/>
      <c r="BQ219" s="364"/>
      <c r="BR219" s="364"/>
      <c r="BS219" s="364"/>
      <c r="BT219" s="364"/>
      <c r="BU219" s="364"/>
      <c r="BV219" s="364"/>
      <c r="BW219" s="364"/>
      <c r="BX219" s="364"/>
      <c r="BY219" s="364"/>
      <c r="BZ219" s="364"/>
      <c r="CA219" s="364"/>
      <c r="CB219" s="364"/>
      <c r="CC219" s="364"/>
      <c r="CD219" s="364"/>
      <c r="CE219" s="364"/>
      <c r="CF219" s="364"/>
      <c r="CG219" s="364"/>
      <c r="CH219" s="364"/>
      <c r="CI219" s="364"/>
      <c r="CJ219" s="364"/>
      <c r="CK219" s="364"/>
      <c r="CL219" s="364"/>
      <c r="CM219" s="364"/>
      <c r="CN219" s="364"/>
      <c r="CO219" s="364"/>
      <c r="CP219" s="364"/>
      <c r="CQ219" s="364"/>
      <c r="CR219" s="364"/>
      <c r="CS219" s="364"/>
      <c r="CT219" s="364"/>
      <c r="CU219" s="364"/>
      <c r="CV219" s="364"/>
      <c r="CW219" s="364"/>
      <c r="CX219" s="364"/>
      <c r="CY219" s="364"/>
      <c r="CZ219" s="364"/>
      <c r="DA219" s="364"/>
      <c r="DB219" s="364"/>
      <c r="DC219" s="364"/>
      <c r="DD219" s="364"/>
      <c r="DE219" s="364"/>
      <c r="DF219" s="364"/>
      <c r="DG219" s="364"/>
      <c r="DH219" s="364"/>
      <c r="DI219" s="364"/>
      <c r="DJ219" s="364"/>
      <c r="DK219" s="364"/>
      <c r="DL219" s="364"/>
      <c r="DM219" s="364"/>
      <c r="DN219" s="364"/>
      <c r="DO219" s="364"/>
      <c r="DP219" s="364"/>
      <c r="DQ219" s="364"/>
      <c r="DR219" s="364"/>
      <c r="DS219" s="364"/>
      <c r="DT219" s="364"/>
      <c r="DU219" s="364"/>
      <c r="DV219" s="364"/>
      <c r="DW219" s="364"/>
      <c r="DX219" s="364"/>
      <c r="DY219" s="364"/>
      <c r="DZ219" s="364"/>
      <c r="EA219" s="364"/>
      <c r="EB219" s="364"/>
      <c r="EC219" s="364"/>
      <c r="ED219" s="364"/>
      <c r="EE219" s="364"/>
      <c r="EF219" s="364"/>
      <c r="EG219" s="364"/>
      <c r="EH219" s="364"/>
      <c r="EI219" s="364"/>
      <c r="EJ219" s="364"/>
      <c r="EK219" s="364"/>
      <c r="EL219" s="364"/>
      <c r="EM219" s="364"/>
      <c r="EN219" s="364"/>
      <c r="EO219" s="364"/>
      <c r="EP219" s="364"/>
      <c r="EQ219" s="364"/>
      <c r="ER219" s="364"/>
      <c r="ES219" s="364"/>
      <c r="ET219" s="364"/>
      <c r="EU219" s="364"/>
      <c r="EV219" s="364"/>
      <c r="EW219" s="364"/>
      <c r="EX219" s="364"/>
      <c r="EY219" s="364"/>
      <c r="EZ219" s="364"/>
      <c r="FA219" s="364"/>
      <c r="FB219" s="364"/>
      <c r="FC219" s="364"/>
      <c r="FD219" s="364"/>
      <c r="FE219" s="364"/>
      <c r="FF219" s="364"/>
      <c r="FG219" s="364"/>
      <c r="FH219" s="364"/>
      <c r="FI219" s="364"/>
      <c r="FJ219" s="364"/>
      <c r="FK219" s="364"/>
      <c r="FL219" s="364"/>
      <c r="FM219" s="364"/>
      <c r="FN219" s="364"/>
      <c r="FO219" s="364"/>
      <c r="FP219" s="364"/>
      <c r="FQ219" s="364"/>
      <c r="FR219" s="364"/>
      <c r="FS219" s="364"/>
      <c r="FT219" s="364"/>
      <c r="FU219" s="364"/>
      <c r="FV219" s="364"/>
      <c r="FW219" s="364"/>
      <c r="FX219" s="364"/>
      <c r="FY219" s="364"/>
      <c r="FZ219" s="364"/>
      <c r="GA219" s="364"/>
      <c r="GB219" s="364"/>
      <c r="GC219" s="364"/>
      <c r="GD219" s="364"/>
      <c r="GE219" s="364"/>
      <c r="GF219" s="364"/>
      <c r="GG219" s="364"/>
      <c r="GH219" s="364"/>
      <c r="GI219" s="364"/>
      <c r="GJ219" s="364"/>
      <c r="GK219" s="364"/>
      <c r="GL219" s="364"/>
      <c r="GM219" s="364"/>
      <c r="GN219" s="364"/>
      <c r="GO219" s="364"/>
      <c r="GP219" s="364"/>
      <c r="GQ219" s="364"/>
      <c r="GR219" s="364"/>
      <c r="GS219" s="364"/>
      <c r="GT219" s="364"/>
      <c r="GU219" s="364"/>
      <c r="GV219" s="364"/>
      <c r="GW219" s="364"/>
      <c r="GX219" s="364"/>
      <c r="GY219" s="364"/>
      <c r="GZ219" s="364"/>
      <c r="HA219" s="364"/>
      <c r="HB219" s="364"/>
      <c r="HC219" s="364"/>
      <c r="HD219" s="364"/>
      <c r="HE219" s="364"/>
      <c r="HF219" s="364"/>
      <c r="HG219" s="364"/>
      <c r="HH219" s="364"/>
      <c r="HI219" s="364"/>
      <c r="HJ219" s="364"/>
      <c r="HK219" s="364"/>
      <c r="HL219" s="364"/>
      <c r="HM219" s="364"/>
      <c r="HN219" s="364"/>
      <c r="HO219" s="364"/>
      <c r="HP219" s="364"/>
      <c r="HQ219" s="364"/>
      <c r="HR219" s="364"/>
      <c r="HS219" s="364"/>
      <c r="HT219" s="364"/>
      <c r="HU219" s="364"/>
      <c r="HV219" s="364"/>
      <c r="HW219" s="364"/>
      <c r="HX219" s="364"/>
      <c r="HY219" s="364"/>
      <c r="HZ219" s="364"/>
      <c r="IA219" s="364"/>
      <c r="IB219" s="364"/>
      <c r="IC219" s="364"/>
      <c r="ID219" s="364"/>
      <c r="IE219" s="364"/>
      <c r="IF219" s="364"/>
      <c r="IG219" s="364"/>
      <c r="IH219" s="364"/>
      <c r="II219" s="364"/>
      <c r="IJ219" s="364"/>
      <c r="IK219" s="364"/>
      <c r="IL219" s="364"/>
      <c r="IM219" s="364"/>
      <c r="IN219" s="364"/>
      <c r="IO219" s="364"/>
      <c r="IP219" s="364"/>
      <c r="IQ219" s="364"/>
      <c r="IR219" s="364"/>
      <c r="IS219" s="364"/>
      <c r="IT219" s="364"/>
      <c r="IU219" s="364"/>
      <c r="IV219" s="364"/>
      <c r="IW219" s="364"/>
      <c r="IX219" s="364"/>
      <c r="IY219" s="364"/>
      <c r="IZ219" s="364"/>
      <c r="JA219" s="364"/>
      <c r="JB219" s="364"/>
      <c r="JC219" s="364"/>
      <c r="JD219" s="364"/>
      <c r="JE219" s="364"/>
      <c r="JF219" s="364"/>
      <c r="JG219" s="364"/>
      <c r="JH219" s="364"/>
      <c r="JI219" s="364"/>
      <c r="JJ219" s="364"/>
      <c r="JK219" s="364"/>
      <c r="JL219" s="364"/>
      <c r="JM219" s="364"/>
      <c r="JN219" s="364"/>
      <c r="JO219" s="364"/>
      <c r="JP219" s="364"/>
      <c r="JQ219" s="364"/>
      <c r="JR219" s="364"/>
      <c r="JS219" s="364"/>
      <c r="JT219" s="364"/>
      <c r="JU219" s="364"/>
      <c r="JV219" s="364"/>
      <c r="JW219" s="364"/>
      <c r="JX219" s="364"/>
      <c r="JY219" s="364"/>
      <c r="JZ219" s="364"/>
      <c r="KA219" s="364"/>
      <c r="KB219" s="364"/>
      <c r="KC219" s="364"/>
      <c r="KD219" s="364"/>
      <c r="KE219" s="364"/>
      <c r="KF219" s="364"/>
      <c r="KG219" s="364"/>
      <c r="KH219" s="364"/>
      <c r="KI219" s="364"/>
      <c r="KJ219" s="364"/>
      <c r="KK219" s="364"/>
      <c r="KL219" s="364"/>
      <c r="KM219" s="364"/>
      <c r="KN219" s="364"/>
      <c r="KO219" s="364"/>
      <c r="KP219" s="364"/>
      <c r="KQ219" s="364"/>
      <c r="KR219" s="364"/>
      <c r="KS219" s="364"/>
      <c r="KT219" s="364"/>
      <c r="KU219" s="364"/>
      <c r="KV219" s="364"/>
      <c r="KW219" s="364"/>
      <c r="KX219" s="364"/>
      <c r="KY219" s="364"/>
      <c r="KZ219" s="364"/>
      <c r="LA219" s="364"/>
      <c r="LB219" s="364"/>
      <c r="LC219" s="364"/>
      <c r="LD219" s="364"/>
      <c r="LE219" s="364"/>
      <c r="LF219" s="364"/>
      <c r="LG219" s="364"/>
      <c r="LH219" s="364"/>
      <c r="LI219" s="364"/>
      <c r="LJ219" s="364"/>
      <c r="LK219" s="364"/>
      <c r="LL219" s="364"/>
      <c r="LM219" s="364"/>
      <c r="LN219" s="364"/>
      <c r="LO219" s="364"/>
      <c r="LP219" s="364"/>
      <c r="LQ219" s="364"/>
      <c r="LR219" s="364"/>
      <c r="LS219" s="364"/>
      <c r="LT219" s="364"/>
      <c r="LU219" s="364"/>
      <c r="LV219" s="364"/>
      <c r="LW219" s="364"/>
      <c r="LX219" s="364"/>
      <c r="LY219" s="364"/>
      <c r="LZ219" s="364"/>
      <c r="MA219" s="364"/>
      <c r="MB219" s="364"/>
      <c r="MC219" s="364"/>
      <c r="MD219" s="364"/>
      <c r="ME219" s="364"/>
      <c r="MF219" s="364"/>
      <c r="MG219" s="364"/>
      <c r="MH219" s="364"/>
      <c r="MI219" s="364"/>
      <c r="MJ219" s="364"/>
      <c r="MK219" s="364"/>
      <c r="ML219" s="364"/>
      <c r="MM219" s="364"/>
      <c r="MN219" s="364"/>
      <c r="MO219" s="364"/>
      <c r="MP219" s="364"/>
      <c r="MQ219" s="364"/>
      <c r="MR219" s="364"/>
      <c r="MS219" s="364"/>
      <c r="MT219" s="364"/>
      <c r="MU219" s="364"/>
      <c r="MV219" s="364"/>
      <c r="MW219" s="364"/>
      <c r="MX219" s="364"/>
      <c r="MY219" s="364"/>
      <c r="MZ219" s="364"/>
      <c r="NA219" s="364"/>
      <c r="NB219" s="364"/>
      <c r="NC219" s="364"/>
      <c r="ND219" s="364"/>
      <c r="NE219" s="364"/>
      <c r="NF219" s="364"/>
      <c r="NG219" s="364"/>
      <c r="NH219" s="364"/>
      <c r="NI219" s="364"/>
      <c r="NJ219" s="364"/>
      <c r="NK219" s="364"/>
      <c r="NL219" s="364"/>
      <c r="NM219" s="364"/>
      <c r="NN219" s="364"/>
      <c r="NO219" s="364"/>
      <c r="NP219" s="364"/>
      <c r="NQ219" s="364"/>
      <c r="NR219" s="364"/>
      <c r="NS219" s="364"/>
      <c r="NT219" s="364"/>
      <c r="NU219" s="364"/>
      <c r="NV219" s="364"/>
      <c r="NW219" s="364"/>
      <c r="NX219" s="364"/>
      <c r="NY219" s="364"/>
      <c r="NZ219" s="364"/>
      <c r="OA219" s="364"/>
      <c r="OB219" s="364"/>
      <c r="OC219" s="364"/>
      <c r="OD219" s="364"/>
      <c r="OE219" s="364"/>
      <c r="OF219" s="364"/>
      <c r="OG219" s="364"/>
      <c r="OH219" s="364"/>
      <c r="OI219" s="364"/>
      <c r="OJ219" s="364"/>
      <c r="OK219" s="364"/>
      <c r="OL219" s="364"/>
      <c r="OM219" s="364"/>
      <c r="ON219" s="364"/>
      <c r="OO219" s="364"/>
      <c r="OP219" s="364"/>
      <c r="OQ219" s="364"/>
      <c r="OR219" s="364"/>
      <c r="OS219" s="364"/>
      <c r="OT219" s="364"/>
      <c r="OU219" s="364"/>
      <c r="OV219" s="364"/>
      <c r="OW219" s="364"/>
      <c r="OX219" s="364"/>
      <c r="OY219" s="364"/>
      <c r="OZ219" s="364"/>
      <c r="PA219" s="364"/>
      <c r="PB219" s="364"/>
      <c r="PC219" s="364"/>
      <c r="PD219" s="364"/>
      <c r="PE219" s="364"/>
      <c r="PF219" s="364"/>
      <c r="PG219" s="364"/>
      <c r="PH219" s="364"/>
      <c r="PI219" s="364"/>
      <c r="PJ219" s="364"/>
      <c r="PK219" s="364"/>
      <c r="PL219" s="364"/>
      <c r="PM219" s="364"/>
    </row>
    <row r="220" spans="1:429" ht="15">
      <c r="A220" s="363" t="s">
        <v>787</v>
      </c>
      <c r="B220" s="364">
        <f t="shared" si="195"/>
        <v>0</v>
      </c>
      <c r="C220" s="364">
        <f t="shared" si="196"/>
        <v>0</v>
      </c>
      <c r="D220" s="364">
        <f t="shared" si="197"/>
        <v>0</v>
      </c>
      <c r="E220" s="364">
        <f t="shared" si="198"/>
        <v>0</v>
      </c>
      <c r="F220" s="364">
        <f t="shared" si="199"/>
        <v>0</v>
      </c>
      <c r="G220" s="364">
        <f t="shared" si="200"/>
        <v>0</v>
      </c>
      <c r="H220" s="364">
        <f t="shared" si="201"/>
        <v>0</v>
      </c>
      <c r="I220" s="364">
        <f t="shared" si="202"/>
        <v>0</v>
      </c>
      <c r="J220" s="364">
        <f t="shared" si="203"/>
        <v>0</v>
      </c>
      <c r="K220" s="364">
        <f t="shared" si="204"/>
        <v>0</v>
      </c>
      <c r="L220" s="364">
        <f t="shared" si="205"/>
        <v>0</v>
      </c>
      <c r="M220" s="364">
        <f t="shared" si="206"/>
        <v>0</v>
      </c>
      <c r="N220" s="364">
        <f t="shared" si="207"/>
        <v>0</v>
      </c>
      <c r="O220" s="364">
        <f t="shared" si="208"/>
        <v>0</v>
      </c>
      <c r="P220" s="364">
        <f t="shared" si="209"/>
        <v>0</v>
      </c>
      <c r="Q220" s="364">
        <f t="shared" si="210"/>
        <v>0</v>
      </c>
      <c r="R220" s="364">
        <f t="shared" si="211"/>
        <v>0</v>
      </c>
      <c r="S220" s="364">
        <f t="shared" si="212"/>
        <v>0</v>
      </c>
      <c r="T220" s="364">
        <f t="shared" si="213"/>
        <v>0</v>
      </c>
      <c r="U220" s="364">
        <f t="shared" si="214"/>
        <v>0</v>
      </c>
      <c r="V220" s="364">
        <f t="shared" si="215"/>
        <v>0</v>
      </c>
      <c r="W220" s="364">
        <f t="shared" si="216"/>
        <v>0</v>
      </c>
      <c r="X220" s="364">
        <f t="shared" si="217"/>
        <v>0</v>
      </c>
      <c r="Y220" s="364">
        <f t="shared" si="218"/>
        <v>0</v>
      </c>
      <c r="Z220" s="364">
        <f t="shared" si="219"/>
        <v>0</v>
      </c>
      <c r="AA220" s="364">
        <f t="shared" si="220"/>
        <v>0</v>
      </c>
      <c r="AB220" s="364">
        <f t="shared" si="221"/>
        <v>0</v>
      </c>
      <c r="AC220" s="364">
        <f t="shared" si="222"/>
        <v>0</v>
      </c>
      <c r="AD220" s="364">
        <f t="shared" si="223"/>
        <v>0</v>
      </c>
      <c r="AE220" s="364">
        <f t="shared" si="224"/>
        <v>0</v>
      </c>
      <c r="AF220" s="364">
        <f t="shared" si="225"/>
        <v>0</v>
      </c>
      <c r="AG220" s="364"/>
      <c r="AH220" s="364"/>
      <c r="AI220" s="364"/>
      <c r="AJ220" s="364"/>
      <c r="AK220" s="364"/>
      <c r="AL220" s="364"/>
      <c r="AM220" s="364"/>
      <c r="AN220" s="364"/>
      <c r="AO220" s="364"/>
      <c r="AP220" s="364"/>
      <c r="AQ220" s="364"/>
      <c r="AR220" s="364"/>
      <c r="AS220" s="364"/>
      <c r="AT220" s="364"/>
      <c r="AU220" s="364"/>
      <c r="AV220" s="364"/>
      <c r="AW220" s="364"/>
      <c r="AX220" s="364"/>
      <c r="AY220" s="364"/>
      <c r="AZ220" s="364"/>
      <c r="BA220" s="364"/>
      <c r="BB220" s="364"/>
      <c r="BC220" s="364"/>
      <c r="BD220" s="364"/>
      <c r="BE220" s="364"/>
      <c r="BF220" s="364"/>
      <c r="BG220" s="364"/>
      <c r="BH220" s="364"/>
      <c r="BI220" s="364"/>
      <c r="BJ220" s="364"/>
      <c r="BK220" s="364"/>
      <c r="BL220" s="364"/>
      <c r="BM220" s="364"/>
      <c r="BN220" s="364"/>
      <c r="BO220" s="364"/>
      <c r="BP220" s="364"/>
      <c r="BQ220" s="364"/>
      <c r="BR220" s="364"/>
      <c r="BS220" s="364"/>
      <c r="BT220" s="364"/>
      <c r="BU220" s="364"/>
      <c r="BV220" s="364"/>
      <c r="BW220" s="364"/>
      <c r="BX220" s="364"/>
      <c r="BY220" s="364"/>
      <c r="BZ220" s="364"/>
      <c r="CA220" s="364"/>
      <c r="CB220" s="364"/>
      <c r="CC220" s="364"/>
      <c r="CD220" s="364"/>
      <c r="CE220" s="364"/>
      <c r="CF220" s="364"/>
      <c r="CG220" s="364"/>
      <c r="CH220" s="364"/>
      <c r="CI220" s="364"/>
      <c r="CJ220" s="364"/>
      <c r="CK220" s="364"/>
      <c r="CL220" s="364"/>
      <c r="CM220" s="364"/>
      <c r="CN220" s="364"/>
      <c r="CO220" s="364"/>
      <c r="CP220" s="364"/>
      <c r="CQ220" s="364"/>
      <c r="CR220" s="364"/>
      <c r="CS220" s="364"/>
      <c r="CT220" s="364"/>
      <c r="CU220" s="364"/>
      <c r="CV220" s="364"/>
      <c r="CW220" s="364"/>
      <c r="CX220" s="364"/>
      <c r="CY220" s="364"/>
      <c r="CZ220" s="364"/>
      <c r="DA220" s="364"/>
      <c r="DB220" s="364"/>
      <c r="DC220" s="364"/>
      <c r="DD220" s="364"/>
      <c r="DE220" s="364"/>
      <c r="DF220" s="364"/>
      <c r="DG220" s="364"/>
      <c r="DH220" s="364"/>
      <c r="DI220" s="364"/>
      <c r="DJ220" s="364"/>
      <c r="DK220" s="364"/>
      <c r="DL220" s="364"/>
      <c r="DM220" s="364"/>
      <c r="DN220" s="364"/>
      <c r="DO220" s="364"/>
      <c r="DP220" s="364"/>
      <c r="DQ220" s="364"/>
      <c r="DR220" s="364"/>
      <c r="DS220" s="364"/>
      <c r="DT220" s="364"/>
      <c r="DU220" s="364"/>
      <c r="DV220" s="364"/>
      <c r="DW220" s="364"/>
      <c r="DX220" s="364"/>
      <c r="DY220" s="364"/>
      <c r="DZ220" s="364"/>
      <c r="EA220" s="364"/>
      <c r="EB220" s="364"/>
      <c r="EC220" s="364"/>
      <c r="ED220" s="364"/>
      <c r="EE220" s="364"/>
      <c r="EF220" s="364"/>
      <c r="EG220" s="364"/>
      <c r="EH220" s="364"/>
      <c r="EI220" s="364"/>
      <c r="EJ220" s="364"/>
      <c r="EK220" s="364"/>
      <c r="EL220" s="364"/>
      <c r="EM220" s="364"/>
      <c r="EN220" s="364"/>
      <c r="EO220" s="364"/>
      <c r="EP220" s="364"/>
      <c r="EQ220" s="364"/>
      <c r="ER220" s="364"/>
      <c r="ES220" s="364"/>
      <c r="ET220" s="364"/>
      <c r="EU220" s="364"/>
      <c r="EV220" s="364"/>
      <c r="EW220" s="364"/>
      <c r="EX220" s="364"/>
      <c r="EY220" s="364"/>
      <c r="EZ220" s="364"/>
      <c r="FA220" s="364"/>
      <c r="FB220" s="364"/>
      <c r="FC220" s="364"/>
      <c r="FD220" s="364"/>
      <c r="FE220" s="364"/>
      <c r="FF220" s="364"/>
      <c r="FG220" s="364"/>
      <c r="FH220" s="364"/>
      <c r="FI220" s="364"/>
      <c r="FJ220" s="364"/>
      <c r="FK220" s="364"/>
      <c r="FL220" s="364"/>
      <c r="FM220" s="364"/>
      <c r="FN220" s="364"/>
      <c r="FO220" s="364"/>
      <c r="FP220" s="364"/>
      <c r="FQ220" s="364"/>
      <c r="FR220" s="364"/>
      <c r="FS220" s="364"/>
      <c r="FT220" s="364"/>
      <c r="FU220" s="364"/>
      <c r="FV220" s="364"/>
      <c r="FW220" s="364"/>
      <c r="FX220" s="364"/>
      <c r="FY220" s="364"/>
      <c r="FZ220" s="364"/>
      <c r="GA220" s="364"/>
      <c r="GB220" s="364"/>
      <c r="GC220" s="364"/>
      <c r="GD220" s="364"/>
      <c r="GE220" s="364"/>
      <c r="GF220" s="364"/>
      <c r="GG220" s="364"/>
      <c r="GH220" s="364"/>
      <c r="GI220" s="364"/>
      <c r="GJ220" s="364"/>
      <c r="GK220" s="364"/>
      <c r="GL220" s="364"/>
      <c r="GM220" s="364"/>
      <c r="GN220" s="364"/>
      <c r="GO220" s="364"/>
      <c r="GP220" s="364"/>
      <c r="GQ220" s="364"/>
      <c r="GR220" s="364"/>
      <c r="GS220" s="364"/>
      <c r="GT220" s="364"/>
      <c r="GU220" s="364"/>
      <c r="GV220" s="364"/>
      <c r="GW220" s="364"/>
      <c r="GX220" s="364"/>
      <c r="GY220" s="364"/>
      <c r="GZ220" s="364"/>
      <c r="HA220" s="364"/>
      <c r="HB220" s="364"/>
      <c r="HC220" s="364"/>
      <c r="HD220" s="364"/>
      <c r="HE220" s="364"/>
      <c r="HF220" s="364"/>
      <c r="HG220" s="364"/>
      <c r="HH220" s="364"/>
      <c r="HI220" s="364"/>
      <c r="HJ220" s="364"/>
      <c r="HK220" s="364"/>
      <c r="HL220" s="364"/>
      <c r="HM220" s="364"/>
      <c r="HN220" s="364"/>
      <c r="HO220" s="364"/>
      <c r="HP220" s="364"/>
      <c r="HQ220" s="364"/>
      <c r="HR220" s="364"/>
      <c r="HS220" s="364"/>
      <c r="HT220" s="364"/>
      <c r="HU220" s="364"/>
      <c r="HV220" s="364"/>
      <c r="HW220" s="364"/>
      <c r="HX220" s="364"/>
      <c r="HY220" s="364"/>
      <c r="HZ220" s="364"/>
      <c r="IA220" s="364"/>
      <c r="IB220" s="364"/>
      <c r="IC220" s="364"/>
      <c r="ID220" s="364"/>
      <c r="IE220" s="364"/>
      <c r="IF220" s="364"/>
      <c r="IG220" s="364"/>
      <c r="IH220" s="364"/>
      <c r="II220" s="364"/>
      <c r="IJ220" s="364"/>
      <c r="IK220" s="364"/>
      <c r="IL220" s="364"/>
      <c r="IM220" s="364"/>
      <c r="IN220" s="364"/>
      <c r="IO220" s="364"/>
      <c r="IP220" s="364"/>
      <c r="IQ220" s="364"/>
      <c r="IR220" s="364"/>
      <c r="IS220" s="364"/>
      <c r="IT220" s="364"/>
      <c r="IU220" s="364"/>
      <c r="IV220" s="364"/>
      <c r="IW220" s="364"/>
      <c r="IX220" s="364"/>
      <c r="IY220" s="364"/>
      <c r="IZ220" s="364"/>
      <c r="JA220" s="364"/>
      <c r="JB220" s="364"/>
      <c r="JC220" s="364"/>
      <c r="JD220" s="364"/>
      <c r="JE220" s="364"/>
      <c r="JF220" s="364"/>
      <c r="JG220" s="364"/>
      <c r="JH220" s="364"/>
      <c r="JI220" s="364"/>
      <c r="JJ220" s="364"/>
      <c r="JK220" s="364"/>
      <c r="JL220" s="364"/>
      <c r="JM220" s="364"/>
      <c r="JN220" s="364"/>
      <c r="JO220" s="364"/>
      <c r="JP220" s="364"/>
      <c r="JQ220" s="364"/>
      <c r="JR220" s="364"/>
      <c r="JS220" s="364"/>
      <c r="JT220" s="364"/>
      <c r="JU220" s="364"/>
      <c r="JV220" s="364"/>
      <c r="JW220" s="364"/>
      <c r="JX220" s="364"/>
      <c r="JY220" s="364"/>
      <c r="JZ220" s="364"/>
      <c r="KA220" s="364"/>
      <c r="KB220" s="364"/>
      <c r="KC220" s="364"/>
      <c r="KD220" s="364"/>
      <c r="KE220" s="364"/>
      <c r="KF220" s="364"/>
      <c r="KG220" s="364"/>
      <c r="KH220" s="364"/>
      <c r="KI220" s="364"/>
      <c r="KJ220" s="364"/>
      <c r="KK220" s="364"/>
      <c r="KL220" s="364"/>
      <c r="KM220" s="364"/>
      <c r="KN220" s="364"/>
      <c r="KO220" s="364"/>
      <c r="KP220" s="364"/>
      <c r="KQ220" s="364"/>
      <c r="KR220" s="364"/>
      <c r="KS220" s="364"/>
      <c r="KT220" s="364"/>
      <c r="KU220" s="364"/>
      <c r="KV220" s="364"/>
      <c r="KW220" s="364"/>
      <c r="KX220" s="364"/>
      <c r="KY220" s="364"/>
      <c r="KZ220" s="364"/>
      <c r="LA220" s="364"/>
      <c r="LB220" s="364"/>
      <c r="LC220" s="364"/>
      <c r="LD220" s="364"/>
      <c r="LE220" s="364"/>
      <c r="LF220" s="364"/>
      <c r="LG220" s="364"/>
      <c r="LH220" s="364"/>
      <c r="LI220" s="364"/>
      <c r="LJ220" s="364"/>
      <c r="LK220" s="364"/>
      <c r="LL220" s="364"/>
      <c r="LM220" s="364"/>
      <c r="LN220" s="364"/>
      <c r="LO220" s="364"/>
      <c r="LP220" s="364"/>
      <c r="LQ220" s="364"/>
      <c r="LR220" s="364"/>
      <c r="LS220" s="364"/>
      <c r="LT220" s="364"/>
      <c r="LU220" s="364"/>
      <c r="LV220" s="364"/>
      <c r="LW220" s="364"/>
      <c r="LX220" s="364"/>
      <c r="LY220" s="364"/>
      <c r="LZ220" s="364"/>
      <c r="MA220" s="364"/>
      <c r="MB220" s="364"/>
      <c r="MC220" s="364"/>
      <c r="MD220" s="364"/>
      <c r="ME220" s="364"/>
      <c r="MF220" s="364"/>
      <c r="MG220" s="364"/>
      <c r="MH220" s="364"/>
      <c r="MI220" s="364"/>
      <c r="MJ220" s="364"/>
      <c r="MK220" s="364"/>
      <c r="ML220" s="364"/>
      <c r="MM220" s="364"/>
      <c r="MN220" s="364"/>
      <c r="MO220" s="364"/>
      <c r="MP220" s="364"/>
      <c r="MQ220" s="364"/>
      <c r="MR220" s="364"/>
      <c r="MS220" s="364"/>
      <c r="MT220" s="364"/>
      <c r="MU220" s="364"/>
      <c r="MV220" s="364"/>
      <c r="MW220" s="364"/>
      <c r="MX220" s="364"/>
      <c r="MY220" s="364"/>
      <c r="MZ220" s="364"/>
      <c r="NA220" s="364"/>
      <c r="NB220" s="364"/>
      <c r="NC220" s="364"/>
      <c r="ND220" s="364"/>
      <c r="NE220" s="364"/>
      <c r="NF220" s="364"/>
      <c r="NG220" s="364"/>
      <c r="NH220" s="364"/>
      <c r="NI220" s="364"/>
      <c r="NJ220" s="364"/>
      <c r="NK220" s="364"/>
      <c r="NL220" s="364"/>
      <c r="NM220" s="364"/>
      <c r="NN220" s="364"/>
      <c r="NO220" s="364"/>
      <c r="NP220" s="364"/>
      <c r="NQ220" s="364"/>
      <c r="NR220" s="364"/>
      <c r="NS220" s="364"/>
      <c r="NT220" s="364"/>
      <c r="NU220" s="364"/>
      <c r="NV220" s="364"/>
      <c r="NW220" s="364"/>
      <c r="NX220" s="364"/>
      <c r="NY220" s="364"/>
      <c r="NZ220" s="364"/>
      <c r="OA220" s="364"/>
      <c r="OB220" s="364"/>
      <c r="OC220" s="364"/>
      <c r="OD220" s="364"/>
      <c r="OE220" s="364"/>
      <c r="OF220" s="364"/>
      <c r="OG220" s="364"/>
      <c r="OH220" s="364"/>
      <c r="OI220" s="364"/>
      <c r="OJ220" s="364"/>
      <c r="OK220" s="364"/>
      <c r="OL220" s="364"/>
      <c r="OM220" s="364"/>
      <c r="ON220" s="364"/>
      <c r="OO220" s="364"/>
      <c r="OP220" s="364"/>
      <c r="OQ220" s="364"/>
      <c r="OR220" s="364"/>
      <c r="OS220" s="364"/>
      <c r="OT220" s="364"/>
      <c r="OU220" s="364"/>
      <c r="OV220" s="364"/>
      <c r="OW220" s="364"/>
      <c r="OX220" s="364"/>
      <c r="OY220" s="364"/>
      <c r="OZ220" s="364"/>
      <c r="PA220" s="364"/>
      <c r="PB220" s="364"/>
      <c r="PC220" s="364"/>
      <c r="PD220" s="364"/>
      <c r="PE220" s="364"/>
      <c r="PF220" s="364"/>
      <c r="PG220" s="364"/>
      <c r="PH220" s="364"/>
      <c r="PI220" s="364"/>
      <c r="PJ220" s="364"/>
      <c r="PK220" s="364"/>
      <c r="PL220" s="364"/>
      <c r="PM220" s="364"/>
    </row>
    <row r="221" spans="1:429" ht="15">
      <c r="A221" s="365" t="s">
        <v>788</v>
      </c>
      <c r="B221" s="364">
        <f t="shared" si="195"/>
        <v>0</v>
      </c>
      <c r="C221" s="364">
        <f t="shared" si="196"/>
        <v>0</v>
      </c>
      <c r="D221" s="364">
        <f t="shared" si="197"/>
        <v>0</v>
      </c>
      <c r="E221" s="364">
        <f t="shared" si="198"/>
        <v>0</v>
      </c>
      <c r="F221" s="364">
        <f t="shared" si="199"/>
        <v>0</v>
      </c>
      <c r="G221" s="364">
        <f t="shared" si="200"/>
        <v>0</v>
      </c>
      <c r="H221" s="364">
        <f t="shared" si="201"/>
        <v>0</v>
      </c>
      <c r="I221" s="364">
        <f t="shared" si="202"/>
        <v>0</v>
      </c>
      <c r="J221" s="364">
        <f t="shared" si="203"/>
        <v>0</v>
      </c>
      <c r="K221" s="364">
        <f t="shared" si="204"/>
        <v>0</v>
      </c>
      <c r="L221" s="364">
        <f t="shared" si="205"/>
        <v>0</v>
      </c>
      <c r="M221" s="364">
        <f t="shared" si="206"/>
        <v>0</v>
      </c>
      <c r="N221" s="364">
        <f t="shared" si="207"/>
        <v>0</v>
      </c>
      <c r="O221" s="364">
        <f t="shared" si="208"/>
        <v>0</v>
      </c>
      <c r="P221" s="364">
        <f t="shared" si="209"/>
        <v>0</v>
      </c>
      <c r="Q221" s="364">
        <f t="shared" si="210"/>
        <v>0</v>
      </c>
      <c r="R221" s="364">
        <f t="shared" si="211"/>
        <v>0</v>
      </c>
      <c r="S221" s="364">
        <f t="shared" si="212"/>
        <v>0</v>
      </c>
      <c r="T221" s="364">
        <f t="shared" si="213"/>
        <v>0</v>
      </c>
      <c r="U221" s="364">
        <f t="shared" si="214"/>
        <v>0</v>
      </c>
      <c r="V221" s="364">
        <f t="shared" si="215"/>
        <v>0</v>
      </c>
      <c r="W221" s="364">
        <f t="shared" si="216"/>
        <v>0</v>
      </c>
      <c r="X221" s="364">
        <f t="shared" si="217"/>
        <v>0</v>
      </c>
      <c r="Y221" s="364">
        <f t="shared" si="218"/>
        <v>0</v>
      </c>
      <c r="Z221" s="364">
        <f t="shared" si="219"/>
        <v>0</v>
      </c>
      <c r="AA221" s="364">
        <f t="shared" si="220"/>
        <v>0</v>
      </c>
      <c r="AB221" s="364">
        <f t="shared" si="221"/>
        <v>0</v>
      </c>
      <c r="AC221" s="364">
        <f t="shared" si="222"/>
        <v>0</v>
      </c>
      <c r="AD221" s="364">
        <f t="shared" si="223"/>
        <v>0</v>
      </c>
      <c r="AE221" s="364">
        <f t="shared" si="224"/>
        <v>0</v>
      </c>
      <c r="AF221" s="364">
        <f t="shared" si="225"/>
        <v>0</v>
      </c>
      <c r="AG221" s="364"/>
      <c r="AH221" s="364"/>
      <c r="AI221" s="364"/>
      <c r="AJ221" s="364"/>
      <c r="AK221" s="364"/>
      <c r="AL221" s="364"/>
      <c r="AM221" s="364"/>
      <c r="AN221" s="364"/>
      <c r="AO221" s="364"/>
      <c r="AP221" s="364"/>
      <c r="AQ221" s="364"/>
      <c r="AR221" s="364"/>
      <c r="AS221" s="364"/>
      <c r="AT221" s="364"/>
      <c r="AU221" s="364"/>
      <c r="AV221" s="364"/>
      <c r="AW221" s="364"/>
      <c r="AX221" s="364"/>
      <c r="AY221" s="364"/>
      <c r="AZ221" s="364"/>
      <c r="BA221" s="364"/>
      <c r="BB221" s="364"/>
      <c r="BC221" s="364"/>
      <c r="BD221" s="364"/>
      <c r="BE221" s="364"/>
      <c r="BF221" s="364"/>
      <c r="BG221" s="364"/>
      <c r="BH221" s="364"/>
      <c r="BI221" s="364"/>
      <c r="BJ221" s="364"/>
      <c r="BK221" s="364"/>
      <c r="BL221" s="364"/>
      <c r="BM221" s="364"/>
      <c r="BN221" s="364"/>
      <c r="BO221" s="364"/>
      <c r="BP221" s="364"/>
      <c r="BQ221" s="364"/>
      <c r="BR221" s="364"/>
      <c r="BS221" s="364"/>
      <c r="BT221" s="364"/>
      <c r="BU221" s="364"/>
      <c r="BV221" s="364"/>
      <c r="BW221" s="364"/>
      <c r="BX221" s="364"/>
      <c r="BY221" s="364"/>
      <c r="BZ221" s="364"/>
      <c r="CA221" s="364"/>
      <c r="CB221" s="364"/>
      <c r="CC221" s="364"/>
      <c r="CD221" s="364"/>
      <c r="CE221" s="364"/>
      <c r="CF221" s="364"/>
      <c r="CG221" s="364"/>
      <c r="CH221" s="364"/>
      <c r="CI221" s="364"/>
      <c r="CJ221" s="364"/>
      <c r="CK221" s="364"/>
      <c r="CL221" s="364"/>
      <c r="CM221" s="364"/>
      <c r="CN221" s="364"/>
      <c r="CO221" s="364"/>
      <c r="CP221" s="364"/>
      <c r="CQ221" s="364"/>
      <c r="CR221" s="364"/>
      <c r="CS221" s="364"/>
      <c r="CT221" s="364"/>
      <c r="CU221" s="364"/>
      <c r="CV221" s="364"/>
      <c r="CW221" s="364"/>
      <c r="CX221" s="364"/>
      <c r="CY221" s="364"/>
      <c r="CZ221" s="364"/>
      <c r="DA221" s="364"/>
      <c r="DB221" s="364"/>
      <c r="DC221" s="364"/>
      <c r="DD221" s="364"/>
      <c r="DE221" s="364"/>
      <c r="DF221" s="364"/>
      <c r="DG221" s="364"/>
      <c r="DH221" s="364"/>
      <c r="DI221" s="364"/>
      <c r="DJ221" s="364"/>
      <c r="DK221" s="364"/>
      <c r="DL221" s="364"/>
      <c r="DM221" s="364"/>
      <c r="DN221" s="364"/>
      <c r="DO221" s="364"/>
      <c r="DP221" s="364"/>
      <c r="DQ221" s="364"/>
      <c r="DR221" s="364"/>
      <c r="DS221" s="364"/>
      <c r="DT221" s="364"/>
      <c r="DU221" s="364"/>
      <c r="DV221" s="364"/>
      <c r="DW221" s="364"/>
      <c r="DX221" s="364"/>
      <c r="DY221" s="364"/>
      <c r="DZ221" s="364"/>
      <c r="EA221" s="364"/>
      <c r="EB221" s="364"/>
      <c r="EC221" s="364"/>
      <c r="ED221" s="364"/>
      <c r="EE221" s="364"/>
      <c r="EF221" s="364"/>
      <c r="EG221" s="364"/>
      <c r="EH221" s="364"/>
      <c r="EI221" s="364"/>
      <c r="EJ221" s="364"/>
      <c r="EK221" s="364"/>
      <c r="EL221" s="364"/>
      <c r="EM221" s="364"/>
      <c r="EN221" s="364"/>
      <c r="EO221" s="364"/>
      <c r="EP221" s="364"/>
      <c r="EQ221" s="364"/>
      <c r="ER221" s="364"/>
      <c r="ES221" s="364"/>
      <c r="ET221" s="364"/>
      <c r="EU221" s="364"/>
      <c r="EV221" s="364"/>
      <c r="EW221" s="364"/>
      <c r="EX221" s="364"/>
      <c r="EY221" s="364"/>
      <c r="EZ221" s="364"/>
      <c r="FA221" s="364"/>
      <c r="FB221" s="364"/>
      <c r="FC221" s="364"/>
      <c r="FD221" s="364"/>
      <c r="FE221" s="364"/>
      <c r="FF221" s="364"/>
      <c r="FG221" s="364"/>
      <c r="FH221" s="364"/>
      <c r="FI221" s="364"/>
      <c r="FJ221" s="364"/>
      <c r="FK221" s="364"/>
      <c r="FL221" s="364"/>
      <c r="FM221" s="364"/>
      <c r="FN221" s="364"/>
      <c r="FO221" s="364"/>
      <c r="FP221" s="364"/>
      <c r="FQ221" s="364"/>
      <c r="FR221" s="364"/>
      <c r="FS221" s="364"/>
      <c r="FT221" s="364"/>
      <c r="FU221" s="364"/>
      <c r="FV221" s="364"/>
      <c r="FW221" s="364"/>
      <c r="FX221" s="364"/>
      <c r="FY221" s="364"/>
      <c r="FZ221" s="364"/>
      <c r="GA221" s="364"/>
      <c r="GB221" s="364"/>
      <c r="GC221" s="364"/>
      <c r="GD221" s="364"/>
      <c r="GE221" s="364"/>
      <c r="GF221" s="364"/>
      <c r="GG221" s="364"/>
      <c r="GH221" s="364"/>
      <c r="GI221" s="364"/>
      <c r="GJ221" s="364"/>
      <c r="GK221" s="364"/>
      <c r="GL221" s="364"/>
      <c r="GM221" s="364"/>
      <c r="GN221" s="364"/>
      <c r="GO221" s="364"/>
      <c r="GP221" s="364"/>
      <c r="GQ221" s="364"/>
      <c r="GR221" s="364"/>
      <c r="GS221" s="364"/>
      <c r="GT221" s="364"/>
      <c r="GU221" s="364"/>
      <c r="GV221" s="364"/>
      <c r="GW221" s="364"/>
      <c r="GX221" s="364"/>
      <c r="GY221" s="364"/>
      <c r="GZ221" s="364"/>
      <c r="HA221" s="364"/>
      <c r="HB221" s="364"/>
      <c r="HC221" s="364"/>
      <c r="HD221" s="364"/>
      <c r="HE221" s="364"/>
      <c r="HF221" s="364"/>
      <c r="HG221" s="364"/>
      <c r="HH221" s="364"/>
      <c r="HI221" s="364"/>
      <c r="HJ221" s="364"/>
      <c r="HK221" s="364"/>
      <c r="HL221" s="364"/>
      <c r="HM221" s="364"/>
      <c r="HN221" s="364"/>
      <c r="HO221" s="364"/>
      <c r="HP221" s="364"/>
      <c r="HQ221" s="364"/>
      <c r="HR221" s="364"/>
      <c r="HS221" s="364"/>
      <c r="HT221" s="364"/>
      <c r="HU221" s="364"/>
      <c r="HV221" s="364"/>
      <c r="HW221" s="364"/>
      <c r="HX221" s="364"/>
      <c r="HY221" s="364"/>
      <c r="HZ221" s="364"/>
      <c r="IA221" s="364"/>
      <c r="IB221" s="364"/>
      <c r="IC221" s="364"/>
      <c r="ID221" s="364"/>
      <c r="IE221" s="364"/>
      <c r="IF221" s="364"/>
      <c r="IG221" s="364"/>
      <c r="IH221" s="364"/>
      <c r="II221" s="364"/>
      <c r="IJ221" s="364"/>
      <c r="IK221" s="364"/>
      <c r="IL221" s="364"/>
      <c r="IM221" s="364"/>
      <c r="IN221" s="364"/>
      <c r="IO221" s="364"/>
      <c r="IP221" s="364"/>
      <c r="IQ221" s="364"/>
      <c r="IR221" s="364"/>
      <c r="IS221" s="364"/>
      <c r="IT221" s="364"/>
      <c r="IU221" s="364"/>
      <c r="IV221" s="364"/>
      <c r="IW221" s="364"/>
      <c r="IX221" s="364"/>
      <c r="IY221" s="364"/>
      <c r="IZ221" s="364"/>
      <c r="JA221" s="364"/>
      <c r="JB221" s="364"/>
      <c r="JC221" s="364"/>
      <c r="JD221" s="364"/>
      <c r="JE221" s="364"/>
      <c r="JF221" s="364"/>
      <c r="JG221" s="364"/>
      <c r="JH221" s="364"/>
      <c r="JI221" s="364"/>
      <c r="JJ221" s="364"/>
      <c r="JK221" s="364"/>
      <c r="JL221" s="364"/>
      <c r="JM221" s="364"/>
      <c r="JN221" s="364"/>
      <c r="JO221" s="364"/>
      <c r="JP221" s="364"/>
      <c r="JQ221" s="364"/>
      <c r="JR221" s="364"/>
      <c r="JS221" s="364"/>
      <c r="JT221" s="364"/>
      <c r="JU221" s="364"/>
      <c r="JV221" s="364"/>
      <c r="JW221" s="364"/>
      <c r="JX221" s="364"/>
      <c r="JY221" s="364"/>
      <c r="JZ221" s="364"/>
      <c r="KA221" s="364"/>
      <c r="KB221" s="364"/>
      <c r="KC221" s="364"/>
      <c r="KD221" s="364"/>
      <c r="KE221" s="364"/>
      <c r="KF221" s="364"/>
      <c r="KG221" s="364"/>
      <c r="KH221" s="364"/>
      <c r="KI221" s="364"/>
      <c r="KJ221" s="364"/>
      <c r="KK221" s="364"/>
      <c r="KL221" s="364"/>
      <c r="KM221" s="364"/>
      <c r="KN221" s="364"/>
      <c r="KO221" s="364"/>
      <c r="KP221" s="364"/>
      <c r="KQ221" s="364"/>
      <c r="KR221" s="364"/>
      <c r="KS221" s="364"/>
      <c r="KT221" s="364"/>
      <c r="KU221" s="364"/>
      <c r="KV221" s="364"/>
      <c r="KW221" s="364"/>
      <c r="KX221" s="364"/>
      <c r="KY221" s="364"/>
      <c r="KZ221" s="364"/>
      <c r="LA221" s="364"/>
      <c r="LB221" s="364"/>
      <c r="LC221" s="364"/>
      <c r="LD221" s="364"/>
      <c r="LE221" s="364"/>
      <c r="LF221" s="364"/>
      <c r="LG221" s="364"/>
      <c r="LH221" s="364"/>
      <c r="LI221" s="364"/>
      <c r="LJ221" s="364"/>
      <c r="LK221" s="364"/>
      <c r="LL221" s="364"/>
      <c r="LM221" s="364"/>
      <c r="LN221" s="364"/>
      <c r="LO221" s="364"/>
      <c r="LP221" s="364"/>
      <c r="LQ221" s="364"/>
      <c r="LR221" s="364"/>
      <c r="LS221" s="364"/>
      <c r="LT221" s="364"/>
      <c r="LU221" s="364"/>
      <c r="LV221" s="364"/>
      <c r="LW221" s="364"/>
      <c r="LX221" s="364"/>
      <c r="LY221" s="364"/>
      <c r="LZ221" s="364"/>
      <c r="MA221" s="364"/>
      <c r="MB221" s="364"/>
      <c r="MC221" s="364"/>
      <c r="MD221" s="364"/>
      <c r="ME221" s="364"/>
      <c r="MF221" s="364"/>
      <c r="MG221" s="364"/>
      <c r="MH221" s="364"/>
      <c r="MI221" s="364"/>
      <c r="MJ221" s="364"/>
      <c r="MK221" s="364"/>
      <c r="ML221" s="364"/>
      <c r="MM221" s="364"/>
      <c r="MN221" s="364"/>
      <c r="MO221" s="364"/>
      <c r="MP221" s="364"/>
      <c r="MQ221" s="364"/>
      <c r="MR221" s="364"/>
      <c r="MS221" s="364"/>
      <c r="MT221" s="364"/>
      <c r="MU221" s="364"/>
      <c r="MV221" s="364"/>
      <c r="MW221" s="364"/>
      <c r="MX221" s="364"/>
      <c r="MY221" s="364"/>
      <c r="MZ221" s="364"/>
      <c r="NA221" s="364"/>
      <c r="NB221" s="364"/>
      <c r="NC221" s="364"/>
      <c r="ND221" s="364"/>
      <c r="NE221" s="364"/>
      <c r="NF221" s="364"/>
      <c r="NG221" s="364"/>
      <c r="NH221" s="364"/>
      <c r="NI221" s="364"/>
      <c r="NJ221" s="364"/>
      <c r="NK221" s="364"/>
      <c r="NL221" s="364"/>
      <c r="NM221" s="364"/>
      <c r="NN221" s="364"/>
      <c r="NO221" s="364"/>
      <c r="NP221" s="364"/>
      <c r="NQ221" s="364"/>
      <c r="NR221" s="364"/>
      <c r="NS221" s="364"/>
      <c r="NT221" s="364"/>
      <c r="NU221" s="364"/>
      <c r="NV221" s="364"/>
      <c r="NW221" s="364"/>
      <c r="NX221" s="364"/>
      <c r="NY221" s="364"/>
      <c r="NZ221" s="364"/>
      <c r="OA221" s="364"/>
      <c r="OB221" s="364"/>
      <c r="OC221" s="364"/>
      <c r="OD221" s="364"/>
      <c r="OE221" s="364"/>
      <c r="OF221" s="364"/>
      <c r="OG221" s="364"/>
      <c r="OH221" s="364"/>
      <c r="OI221" s="364"/>
      <c r="OJ221" s="364"/>
      <c r="OK221" s="364"/>
      <c r="OL221" s="364"/>
      <c r="OM221" s="364"/>
      <c r="ON221" s="364"/>
      <c r="OO221" s="364"/>
      <c r="OP221" s="364"/>
      <c r="OQ221" s="364"/>
      <c r="OR221" s="364"/>
      <c r="OS221" s="364"/>
      <c r="OT221" s="364"/>
      <c r="OU221" s="364"/>
      <c r="OV221" s="364"/>
      <c r="OW221" s="364"/>
      <c r="OX221" s="364"/>
      <c r="OY221" s="364"/>
      <c r="OZ221" s="364"/>
      <c r="PA221" s="364"/>
      <c r="PB221" s="364"/>
      <c r="PC221" s="364"/>
      <c r="PD221" s="364"/>
      <c r="PE221" s="364"/>
      <c r="PF221" s="364"/>
      <c r="PG221" s="364"/>
      <c r="PH221" s="364"/>
      <c r="PI221" s="364"/>
      <c r="PJ221" s="364"/>
      <c r="PK221" s="364"/>
      <c r="PL221" s="364"/>
      <c r="PM221" s="364"/>
    </row>
    <row r="222" spans="1:429" ht="15">
      <c r="A222" s="365" t="s">
        <v>789</v>
      </c>
      <c r="B222" s="364">
        <f t="shared" si="195"/>
        <v>0</v>
      </c>
      <c r="C222" s="364">
        <f t="shared" si="196"/>
        <v>0</v>
      </c>
      <c r="D222" s="364">
        <f t="shared" si="197"/>
        <v>0</v>
      </c>
      <c r="E222" s="364">
        <f t="shared" si="198"/>
        <v>0</v>
      </c>
      <c r="F222" s="364">
        <f t="shared" si="199"/>
        <v>0</v>
      </c>
      <c r="G222" s="364">
        <f t="shared" si="200"/>
        <v>0</v>
      </c>
      <c r="H222" s="364">
        <f t="shared" si="201"/>
        <v>0</v>
      </c>
      <c r="I222" s="364">
        <f t="shared" si="202"/>
        <v>0</v>
      </c>
      <c r="J222" s="364">
        <f t="shared" si="203"/>
        <v>0</v>
      </c>
      <c r="K222" s="364">
        <f t="shared" si="204"/>
        <v>0</v>
      </c>
      <c r="L222" s="364">
        <f t="shared" si="205"/>
        <v>0</v>
      </c>
      <c r="M222" s="364">
        <f t="shared" si="206"/>
        <v>0</v>
      </c>
      <c r="N222" s="364">
        <f t="shared" si="207"/>
        <v>0</v>
      </c>
      <c r="O222" s="364">
        <f t="shared" si="208"/>
        <v>0</v>
      </c>
      <c r="P222" s="364">
        <f t="shared" si="209"/>
        <v>0</v>
      </c>
      <c r="Q222" s="364">
        <f t="shared" si="210"/>
        <v>0</v>
      </c>
      <c r="R222" s="364">
        <f t="shared" si="211"/>
        <v>0</v>
      </c>
      <c r="S222" s="364">
        <f t="shared" si="212"/>
        <v>0</v>
      </c>
      <c r="T222" s="364">
        <f t="shared" si="213"/>
        <v>0</v>
      </c>
      <c r="U222" s="364">
        <f t="shared" si="214"/>
        <v>0</v>
      </c>
      <c r="V222" s="364">
        <f t="shared" si="215"/>
        <v>0</v>
      </c>
      <c r="W222" s="364">
        <f t="shared" si="216"/>
        <v>0</v>
      </c>
      <c r="X222" s="364">
        <f t="shared" si="217"/>
        <v>0</v>
      </c>
      <c r="Y222" s="364">
        <f t="shared" si="218"/>
        <v>0</v>
      </c>
      <c r="Z222" s="364">
        <f t="shared" si="219"/>
        <v>0</v>
      </c>
      <c r="AA222" s="364">
        <f t="shared" si="220"/>
        <v>0</v>
      </c>
      <c r="AB222" s="364">
        <f t="shared" si="221"/>
        <v>0</v>
      </c>
      <c r="AC222" s="364">
        <f t="shared" si="222"/>
        <v>0</v>
      </c>
      <c r="AD222" s="364">
        <f t="shared" si="223"/>
        <v>0</v>
      </c>
      <c r="AE222" s="364">
        <f t="shared" si="224"/>
        <v>0</v>
      </c>
      <c r="AF222" s="364">
        <f t="shared" si="225"/>
        <v>0</v>
      </c>
      <c r="AG222" s="364"/>
      <c r="AH222" s="364"/>
      <c r="AI222" s="364"/>
      <c r="AJ222" s="364"/>
      <c r="AK222" s="364"/>
      <c r="AL222" s="364"/>
      <c r="AM222" s="364"/>
      <c r="AN222" s="364"/>
      <c r="AO222" s="364"/>
      <c r="AP222" s="364"/>
      <c r="AQ222" s="364"/>
      <c r="AR222" s="364"/>
      <c r="AS222" s="364"/>
      <c r="AT222" s="364"/>
      <c r="AU222" s="364"/>
      <c r="AV222" s="364"/>
      <c r="AW222" s="364"/>
      <c r="AX222" s="364"/>
      <c r="AY222" s="364"/>
      <c r="AZ222" s="364"/>
      <c r="BA222" s="364"/>
      <c r="BB222" s="364"/>
      <c r="BC222" s="364"/>
      <c r="BD222" s="364"/>
      <c r="BE222" s="364"/>
      <c r="BF222" s="364"/>
      <c r="BG222" s="364"/>
      <c r="BH222" s="364"/>
      <c r="BI222" s="364"/>
      <c r="BJ222" s="364"/>
      <c r="BK222" s="364"/>
      <c r="BL222" s="364"/>
      <c r="BM222" s="364"/>
      <c r="BN222" s="364"/>
      <c r="BO222" s="364"/>
      <c r="BP222" s="364"/>
      <c r="BQ222" s="364"/>
      <c r="BR222" s="364"/>
      <c r="BS222" s="364"/>
      <c r="BT222" s="364"/>
      <c r="BU222" s="364"/>
      <c r="BV222" s="364"/>
      <c r="BW222" s="364"/>
      <c r="BX222" s="364"/>
      <c r="BY222" s="364"/>
      <c r="BZ222" s="364"/>
      <c r="CA222" s="364"/>
      <c r="CB222" s="364"/>
      <c r="CC222" s="364"/>
      <c r="CD222" s="364"/>
      <c r="CE222" s="364"/>
      <c r="CF222" s="364"/>
      <c r="CG222" s="364"/>
      <c r="CH222" s="364"/>
      <c r="CI222" s="364"/>
      <c r="CJ222" s="364"/>
      <c r="CK222" s="364"/>
      <c r="CL222" s="364"/>
      <c r="CM222" s="364"/>
      <c r="CN222" s="364"/>
      <c r="CO222" s="364"/>
      <c r="CP222" s="364"/>
      <c r="CQ222" s="364"/>
      <c r="CR222" s="364"/>
      <c r="CS222" s="364"/>
      <c r="CT222" s="364"/>
      <c r="CU222" s="364"/>
      <c r="CV222" s="364"/>
      <c r="CW222" s="364"/>
      <c r="CX222" s="364"/>
      <c r="CY222" s="364"/>
      <c r="CZ222" s="364"/>
      <c r="DA222" s="364"/>
      <c r="DB222" s="364"/>
      <c r="DC222" s="364"/>
      <c r="DD222" s="364"/>
      <c r="DE222" s="364"/>
      <c r="DF222" s="364"/>
      <c r="DG222" s="364"/>
      <c r="DH222" s="364"/>
      <c r="DI222" s="364"/>
      <c r="DJ222" s="364"/>
      <c r="DK222" s="364"/>
      <c r="DL222" s="364"/>
      <c r="DM222" s="364"/>
      <c r="DN222" s="364"/>
      <c r="DO222" s="364"/>
      <c r="DP222" s="364"/>
      <c r="DQ222" s="364"/>
      <c r="DR222" s="364"/>
      <c r="DS222" s="364"/>
      <c r="DT222" s="364"/>
      <c r="DU222" s="364"/>
      <c r="DV222" s="364"/>
      <c r="DW222" s="364"/>
      <c r="DX222" s="364"/>
      <c r="DY222" s="364"/>
      <c r="DZ222" s="364"/>
      <c r="EA222" s="364"/>
      <c r="EB222" s="364"/>
      <c r="EC222" s="364"/>
      <c r="ED222" s="364"/>
      <c r="EE222" s="364"/>
      <c r="EF222" s="364"/>
      <c r="EG222" s="364"/>
      <c r="EH222" s="364"/>
      <c r="EI222" s="364"/>
      <c r="EJ222" s="364"/>
      <c r="EK222" s="364"/>
      <c r="EL222" s="364"/>
      <c r="EM222" s="364"/>
      <c r="EN222" s="364"/>
      <c r="EO222" s="364"/>
      <c r="EP222" s="364"/>
      <c r="EQ222" s="364"/>
      <c r="ER222" s="364"/>
      <c r="ES222" s="364"/>
      <c r="ET222" s="364"/>
      <c r="EU222" s="364"/>
      <c r="EV222" s="364"/>
      <c r="EW222" s="364"/>
      <c r="EX222" s="364"/>
      <c r="EY222" s="364"/>
      <c r="EZ222" s="364"/>
      <c r="FA222" s="364"/>
      <c r="FB222" s="364"/>
      <c r="FC222" s="364"/>
      <c r="FD222" s="364"/>
      <c r="FE222" s="364"/>
      <c r="FF222" s="364"/>
      <c r="FG222" s="364"/>
      <c r="FH222" s="364"/>
      <c r="FI222" s="364"/>
      <c r="FJ222" s="364"/>
      <c r="FK222" s="364"/>
      <c r="FL222" s="364"/>
      <c r="FM222" s="364"/>
      <c r="FN222" s="364"/>
      <c r="FO222" s="364"/>
      <c r="FP222" s="364"/>
      <c r="FQ222" s="364"/>
      <c r="FR222" s="364"/>
      <c r="FS222" s="364"/>
      <c r="FT222" s="364"/>
      <c r="FU222" s="364"/>
      <c r="FV222" s="364"/>
      <c r="FW222" s="364"/>
      <c r="FX222" s="364"/>
      <c r="FY222" s="364"/>
      <c r="FZ222" s="364"/>
      <c r="GA222" s="364"/>
      <c r="GB222" s="364"/>
      <c r="GC222" s="364"/>
      <c r="GD222" s="364"/>
      <c r="GE222" s="364"/>
      <c r="GF222" s="364"/>
      <c r="GG222" s="364"/>
      <c r="GH222" s="364"/>
      <c r="GI222" s="364"/>
      <c r="GJ222" s="364"/>
      <c r="GK222" s="364"/>
      <c r="GL222" s="364"/>
      <c r="GM222" s="364"/>
      <c r="GN222" s="364"/>
      <c r="GO222" s="364"/>
      <c r="GP222" s="364"/>
      <c r="GQ222" s="364"/>
      <c r="GR222" s="364"/>
      <c r="GS222" s="364"/>
      <c r="GT222" s="364"/>
      <c r="GU222" s="364"/>
      <c r="GV222" s="364"/>
      <c r="GW222" s="364"/>
      <c r="GX222" s="364"/>
      <c r="GY222" s="364"/>
      <c r="GZ222" s="364"/>
      <c r="HA222" s="364"/>
      <c r="HB222" s="364"/>
      <c r="HC222" s="364"/>
      <c r="HD222" s="364"/>
      <c r="HE222" s="364"/>
      <c r="HF222" s="364"/>
      <c r="HG222" s="364"/>
      <c r="HH222" s="364"/>
      <c r="HI222" s="364"/>
      <c r="HJ222" s="364"/>
      <c r="HK222" s="364"/>
      <c r="HL222" s="364"/>
      <c r="HM222" s="364"/>
      <c r="HN222" s="364"/>
      <c r="HO222" s="364"/>
      <c r="HP222" s="364"/>
      <c r="HQ222" s="364"/>
      <c r="HR222" s="364"/>
      <c r="HS222" s="364"/>
      <c r="HT222" s="364"/>
      <c r="HU222" s="364"/>
      <c r="HV222" s="364"/>
      <c r="HW222" s="364"/>
      <c r="HX222" s="364"/>
      <c r="HY222" s="364"/>
      <c r="HZ222" s="364"/>
      <c r="IA222" s="364"/>
      <c r="IB222" s="364"/>
      <c r="IC222" s="364"/>
      <c r="ID222" s="364"/>
      <c r="IE222" s="364"/>
      <c r="IF222" s="364"/>
      <c r="IG222" s="364"/>
      <c r="IH222" s="364"/>
      <c r="II222" s="364"/>
      <c r="IJ222" s="364"/>
      <c r="IK222" s="364"/>
      <c r="IL222" s="364"/>
      <c r="IM222" s="364"/>
      <c r="IN222" s="364"/>
      <c r="IO222" s="364"/>
      <c r="IP222" s="364"/>
      <c r="IQ222" s="364"/>
      <c r="IR222" s="364"/>
      <c r="IS222" s="364"/>
      <c r="IT222" s="364"/>
      <c r="IU222" s="364"/>
      <c r="IV222" s="364"/>
      <c r="IW222" s="364"/>
      <c r="IX222" s="364"/>
      <c r="IY222" s="364"/>
      <c r="IZ222" s="364"/>
      <c r="JA222" s="364"/>
      <c r="JB222" s="364"/>
      <c r="JC222" s="364"/>
      <c r="JD222" s="364"/>
      <c r="JE222" s="364"/>
      <c r="JF222" s="364"/>
      <c r="JG222" s="364"/>
      <c r="JH222" s="364"/>
      <c r="JI222" s="364"/>
      <c r="JJ222" s="364"/>
      <c r="JK222" s="364"/>
      <c r="JL222" s="364"/>
      <c r="JM222" s="364"/>
      <c r="JN222" s="364"/>
      <c r="JO222" s="364"/>
      <c r="JP222" s="364"/>
      <c r="JQ222" s="364"/>
      <c r="JR222" s="364"/>
      <c r="JS222" s="364"/>
      <c r="JT222" s="364"/>
      <c r="JU222" s="364"/>
      <c r="JV222" s="364"/>
      <c r="JW222" s="364"/>
      <c r="JX222" s="364"/>
      <c r="JY222" s="364"/>
      <c r="JZ222" s="364"/>
      <c r="KA222" s="364"/>
      <c r="KB222" s="364"/>
      <c r="KC222" s="364"/>
      <c r="KD222" s="364"/>
      <c r="KE222" s="364"/>
      <c r="KF222" s="364"/>
      <c r="KG222" s="364"/>
      <c r="KH222" s="364"/>
      <c r="KI222" s="364"/>
      <c r="KJ222" s="364"/>
      <c r="KK222" s="364"/>
      <c r="KL222" s="364"/>
      <c r="KM222" s="364"/>
      <c r="KN222" s="364"/>
      <c r="KO222" s="364"/>
      <c r="KP222" s="364"/>
      <c r="KQ222" s="364"/>
      <c r="KR222" s="364"/>
      <c r="KS222" s="364"/>
      <c r="KT222" s="364"/>
      <c r="KU222" s="364"/>
      <c r="KV222" s="364"/>
      <c r="KW222" s="364"/>
      <c r="KX222" s="364"/>
      <c r="KY222" s="364"/>
      <c r="KZ222" s="364"/>
      <c r="LA222" s="364"/>
      <c r="LB222" s="364"/>
      <c r="LC222" s="364"/>
      <c r="LD222" s="364"/>
      <c r="LE222" s="364"/>
      <c r="LF222" s="364"/>
      <c r="LG222" s="364"/>
      <c r="LH222" s="364"/>
      <c r="LI222" s="364"/>
      <c r="LJ222" s="364"/>
      <c r="LK222" s="364"/>
      <c r="LL222" s="364"/>
      <c r="LM222" s="364"/>
      <c r="LN222" s="364"/>
      <c r="LO222" s="364"/>
      <c r="LP222" s="364"/>
      <c r="LQ222" s="364"/>
      <c r="LR222" s="364"/>
      <c r="LS222" s="364"/>
      <c r="LT222" s="364"/>
      <c r="LU222" s="364"/>
      <c r="LV222" s="364"/>
      <c r="LW222" s="364"/>
      <c r="LX222" s="364"/>
      <c r="LY222" s="364"/>
      <c r="LZ222" s="364"/>
      <c r="MA222" s="364"/>
      <c r="MB222" s="364"/>
      <c r="MC222" s="364"/>
      <c r="MD222" s="364"/>
      <c r="ME222" s="364"/>
      <c r="MF222" s="364"/>
      <c r="MG222" s="364"/>
      <c r="MH222" s="364"/>
      <c r="MI222" s="364"/>
      <c r="MJ222" s="364"/>
      <c r="MK222" s="364"/>
      <c r="ML222" s="364"/>
      <c r="MM222" s="364"/>
      <c r="MN222" s="364"/>
      <c r="MO222" s="364"/>
      <c r="MP222" s="364"/>
      <c r="MQ222" s="364"/>
      <c r="MR222" s="364"/>
      <c r="MS222" s="364"/>
      <c r="MT222" s="364"/>
      <c r="MU222" s="364"/>
      <c r="MV222" s="364"/>
      <c r="MW222" s="364"/>
      <c r="MX222" s="364"/>
      <c r="MY222" s="364"/>
      <c r="MZ222" s="364"/>
      <c r="NA222" s="364"/>
      <c r="NB222" s="364"/>
      <c r="NC222" s="364"/>
      <c r="ND222" s="364"/>
      <c r="NE222" s="364"/>
      <c r="NF222" s="364"/>
      <c r="NG222" s="364"/>
      <c r="NH222" s="364"/>
      <c r="NI222" s="364"/>
      <c r="NJ222" s="364"/>
      <c r="NK222" s="364"/>
      <c r="NL222" s="364"/>
      <c r="NM222" s="364"/>
      <c r="NN222" s="364"/>
      <c r="NO222" s="364"/>
      <c r="NP222" s="364"/>
      <c r="NQ222" s="364"/>
      <c r="NR222" s="364"/>
      <c r="NS222" s="364"/>
      <c r="NT222" s="364"/>
      <c r="NU222" s="364"/>
      <c r="NV222" s="364"/>
      <c r="NW222" s="364"/>
      <c r="NX222" s="364"/>
      <c r="NY222" s="364"/>
      <c r="NZ222" s="364"/>
      <c r="OA222" s="364"/>
      <c r="OB222" s="364"/>
      <c r="OC222" s="364"/>
      <c r="OD222" s="364"/>
      <c r="OE222" s="364"/>
      <c r="OF222" s="364"/>
      <c r="OG222" s="364"/>
      <c r="OH222" s="364"/>
      <c r="OI222" s="364"/>
      <c r="OJ222" s="364"/>
      <c r="OK222" s="364"/>
      <c r="OL222" s="364"/>
      <c r="OM222" s="364"/>
      <c r="ON222" s="364"/>
      <c r="OO222" s="364"/>
      <c r="OP222" s="364"/>
      <c r="OQ222" s="364"/>
      <c r="OR222" s="364"/>
      <c r="OS222" s="364"/>
      <c r="OT222" s="364"/>
      <c r="OU222" s="364"/>
      <c r="OV222" s="364"/>
      <c r="OW222" s="364"/>
      <c r="OX222" s="364"/>
      <c r="OY222" s="364"/>
      <c r="OZ222" s="364"/>
      <c r="PA222" s="364"/>
      <c r="PB222" s="364"/>
      <c r="PC222" s="364"/>
      <c r="PD222" s="364"/>
      <c r="PE222" s="364"/>
      <c r="PF222" s="364"/>
      <c r="PG222" s="364"/>
      <c r="PH222" s="364"/>
      <c r="PI222" s="364"/>
      <c r="PJ222" s="364"/>
      <c r="PK222" s="364"/>
      <c r="PL222" s="364"/>
      <c r="PM222" s="364"/>
    </row>
    <row r="223" spans="1:429" ht="15">
      <c r="A223" s="365" t="s">
        <v>790</v>
      </c>
      <c r="B223" s="364">
        <f t="shared" si="195"/>
        <v>0</v>
      </c>
      <c r="C223" s="364">
        <f t="shared" si="196"/>
        <v>0</v>
      </c>
      <c r="D223" s="364">
        <f t="shared" si="197"/>
        <v>0</v>
      </c>
      <c r="E223" s="364">
        <f t="shared" si="198"/>
        <v>0</v>
      </c>
      <c r="F223" s="364">
        <f t="shared" si="199"/>
        <v>0</v>
      </c>
      <c r="G223" s="364">
        <f t="shared" si="200"/>
        <v>0</v>
      </c>
      <c r="H223" s="364">
        <f t="shared" si="201"/>
        <v>0</v>
      </c>
      <c r="I223" s="364">
        <f t="shared" si="202"/>
        <v>0</v>
      </c>
      <c r="J223" s="364">
        <f t="shared" si="203"/>
        <v>0</v>
      </c>
      <c r="K223" s="364">
        <f t="shared" si="204"/>
        <v>0</v>
      </c>
      <c r="L223" s="364">
        <f t="shared" si="205"/>
        <v>0</v>
      </c>
      <c r="M223" s="364">
        <f t="shared" si="206"/>
        <v>0</v>
      </c>
      <c r="N223" s="364">
        <f t="shared" si="207"/>
        <v>0</v>
      </c>
      <c r="O223" s="364">
        <f t="shared" si="208"/>
        <v>0</v>
      </c>
      <c r="P223" s="364">
        <f t="shared" si="209"/>
        <v>0</v>
      </c>
      <c r="Q223" s="364">
        <f t="shared" si="210"/>
        <v>0</v>
      </c>
      <c r="R223" s="364">
        <f t="shared" si="211"/>
        <v>0</v>
      </c>
      <c r="S223" s="364">
        <f t="shared" si="212"/>
        <v>0</v>
      </c>
      <c r="T223" s="364">
        <f t="shared" si="213"/>
        <v>0</v>
      </c>
      <c r="U223" s="364">
        <f t="shared" si="214"/>
        <v>0</v>
      </c>
      <c r="V223" s="364">
        <f t="shared" si="215"/>
        <v>0</v>
      </c>
      <c r="W223" s="364">
        <f t="shared" si="216"/>
        <v>0</v>
      </c>
      <c r="X223" s="364">
        <f t="shared" si="217"/>
        <v>0</v>
      </c>
      <c r="Y223" s="364">
        <f t="shared" si="218"/>
        <v>0</v>
      </c>
      <c r="Z223" s="364">
        <f t="shared" si="219"/>
        <v>0</v>
      </c>
      <c r="AA223" s="364">
        <f t="shared" si="220"/>
        <v>0</v>
      </c>
      <c r="AB223" s="364">
        <f t="shared" si="221"/>
        <v>0</v>
      </c>
      <c r="AC223" s="364">
        <f t="shared" si="222"/>
        <v>0</v>
      </c>
      <c r="AD223" s="364">
        <f t="shared" si="223"/>
        <v>0</v>
      </c>
      <c r="AE223" s="364">
        <f t="shared" si="224"/>
        <v>0</v>
      </c>
      <c r="AF223" s="364">
        <f t="shared" si="225"/>
        <v>0</v>
      </c>
      <c r="AG223" s="364"/>
      <c r="AH223" s="364"/>
      <c r="AI223" s="364"/>
      <c r="AJ223" s="364"/>
      <c r="AK223" s="364"/>
      <c r="AL223" s="364"/>
      <c r="AM223" s="364"/>
      <c r="AN223" s="364"/>
      <c r="AO223" s="364"/>
      <c r="AP223" s="364"/>
      <c r="AQ223" s="364"/>
      <c r="AR223" s="364"/>
      <c r="AS223" s="364"/>
      <c r="AT223" s="364"/>
      <c r="AU223" s="364"/>
      <c r="AV223" s="364"/>
      <c r="AW223" s="364"/>
      <c r="AX223" s="364"/>
      <c r="AY223" s="364"/>
      <c r="AZ223" s="364"/>
      <c r="BA223" s="364"/>
      <c r="BB223" s="364"/>
      <c r="BC223" s="364"/>
      <c r="BD223" s="364"/>
      <c r="BE223" s="364"/>
      <c r="BF223" s="364"/>
      <c r="BG223" s="364"/>
      <c r="BH223" s="364"/>
      <c r="BI223" s="364"/>
      <c r="BJ223" s="364"/>
      <c r="BK223" s="364"/>
      <c r="BL223" s="364"/>
      <c r="BM223" s="364"/>
      <c r="BN223" s="364"/>
      <c r="BO223" s="364"/>
      <c r="BP223" s="364"/>
      <c r="BQ223" s="364"/>
      <c r="BR223" s="364"/>
      <c r="BS223" s="364"/>
      <c r="BT223" s="364"/>
      <c r="BU223" s="364"/>
      <c r="BV223" s="364"/>
      <c r="BW223" s="364"/>
      <c r="BX223" s="364"/>
      <c r="BY223" s="364"/>
      <c r="BZ223" s="364"/>
      <c r="CA223" s="364"/>
      <c r="CB223" s="364"/>
      <c r="CC223" s="364"/>
      <c r="CD223" s="364"/>
      <c r="CE223" s="364"/>
      <c r="CF223" s="364"/>
      <c r="CG223" s="364"/>
      <c r="CH223" s="364"/>
      <c r="CI223" s="364"/>
      <c r="CJ223" s="364"/>
      <c r="CK223" s="364"/>
      <c r="CL223" s="364"/>
      <c r="CM223" s="364"/>
      <c r="CN223" s="364"/>
      <c r="CO223" s="364"/>
      <c r="CP223" s="364"/>
      <c r="CQ223" s="364"/>
      <c r="CR223" s="364"/>
      <c r="CS223" s="364"/>
      <c r="CT223" s="364"/>
      <c r="CU223" s="364"/>
      <c r="CV223" s="364"/>
      <c r="CW223" s="364"/>
      <c r="CX223" s="364"/>
      <c r="CY223" s="364"/>
      <c r="CZ223" s="364"/>
      <c r="DA223" s="364"/>
      <c r="DB223" s="364"/>
      <c r="DC223" s="364"/>
      <c r="DD223" s="364"/>
      <c r="DE223" s="364"/>
      <c r="DF223" s="364"/>
      <c r="DG223" s="364"/>
      <c r="DH223" s="364"/>
      <c r="DI223" s="364"/>
      <c r="DJ223" s="364"/>
      <c r="DK223" s="364"/>
      <c r="DL223" s="364"/>
      <c r="DM223" s="364"/>
      <c r="DN223" s="364"/>
      <c r="DO223" s="364"/>
      <c r="DP223" s="364"/>
      <c r="DQ223" s="364"/>
      <c r="DR223" s="364"/>
      <c r="DS223" s="364"/>
      <c r="DT223" s="364"/>
      <c r="DU223" s="364"/>
      <c r="DV223" s="364"/>
      <c r="DW223" s="364"/>
      <c r="DX223" s="364"/>
      <c r="DY223" s="364"/>
      <c r="DZ223" s="364"/>
      <c r="EA223" s="364"/>
      <c r="EB223" s="364"/>
      <c r="EC223" s="364"/>
      <c r="ED223" s="364"/>
      <c r="EE223" s="364"/>
      <c r="EF223" s="364"/>
      <c r="EG223" s="364"/>
      <c r="EH223" s="364"/>
      <c r="EI223" s="364"/>
      <c r="EJ223" s="364"/>
      <c r="EK223" s="364"/>
      <c r="EL223" s="364"/>
      <c r="EM223" s="364"/>
      <c r="EN223" s="364"/>
      <c r="EO223" s="364"/>
      <c r="EP223" s="364"/>
      <c r="EQ223" s="364"/>
      <c r="ER223" s="364"/>
      <c r="ES223" s="364"/>
      <c r="ET223" s="364"/>
      <c r="EU223" s="364"/>
      <c r="EV223" s="364"/>
      <c r="EW223" s="364"/>
      <c r="EX223" s="364"/>
      <c r="EY223" s="364"/>
      <c r="EZ223" s="364"/>
      <c r="FA223" s="364"/>
      <c r="FB223" s="364"/>
      <c r="FC223" s="364"/>
      <c r="FD223" s="364"/>
      <c r="FE223" s="364"/>
      <c r="FF223" s="364"/>
      <c r="FG223" s="364"/>
      <c r="FH223" s="364"/>
      <c r="FI223" s="364"/>
      <c r="FJ223" s="364"/>
      <c r="FK223" s="364"/>
      <c r="FL223" s="364"/>
      <c r="FM223" s="364"/>
      <c r="FN223" s="364"/>
      <c r="FO223" s="364"/>
      <c r="FP223" s="364"/>
      <c r="FQ223" s="364"/>
      <c r="FR223" s="364"/>
      <c r="FS223" s="364"/>
      <c r="FT223" s="364"/>
      <c r="FU223" s="364"/>
      <c r="FV223" s="364"/>
      <c r="FW223" s="364"/>
      <c r="FX223" s="364"/>
      <c r="FY223" s="364"/>
      <c r="FZ223" s="364"/>
      <c r="GA223" s="364"/>
      <c r="GB223" s="364"/>
      <c r="GC223" s="364"/>
      <c r="GD223" s="364"/>
      <c r="GE223" s="364"/>
      <c r="GF223" s="364"/>
      <c r="GG223" s="364"/>
      <c r="GH223" s="364"/>
      <c r="GI223" s="364"/>
      <c r="GJ223" s="364"/>
      <c r="GK223" s="364"/>
      <c r="GL223" s="364"/>
      <c r="GM223" s="364"/>
      <c r="GN223" s="364"/>
      <c r="GO223" s="364"/>
      <c r="GP223" s="364"/>
      <c r="GQ223" s="364"/>
      <c r="GR223" s="364"/>
      <c r="GS223" s="364"/>
      <c r="GT223" s="364"/>
      <c r="GU223" s="364"/>
      <c r="GV223" s="364"/>
      <c r="GW223" s="364"/>
      <c r="GX223" s="364"/>
      <c r="GY223" s="364"/>
      <c r="GZ223" s="364"/>
      <c r="HA223" s="364"/>
      <c r="HB223" s="364"/>
      <c r="HC223" s="364"/>
      <c r="HD223" s="364"/>
      <c r="HE223" s="364"/>
      <c r="HF223" s="364"/>
      <c r="HG223" s="364"/>
      <c r="HH223" s="364"/>
      <c r="HI223" s="364"/>
      <c r="HJ223" s="364"/>
      <c r="HK223" s="364"/>
      <c r="HL223" s="364"/>
      <c r="HM223" s="364"/>
      <c r="HN223" s="364"/>
      <c r="HO223" s="364"/>
      <c r="HP223" s="364"/>
      <c r="HQ223" s="364"/>
      <c r="HR223" s="364"/>
      <c r="HS223" s="364"/>
      <c r="HT223" s="364"/>
      <c r="HU223" s="364"/>
      <c r="HV223" s="364"/>
      <c r="HW223" s="364"/>
      <c r="HX223" s="364"/>
      <c r="HY223" s="364"/>
      <c r="HZ223" s="364"/>
      <c r="IA223" s="364"/>
      <c r="IB223" s="364"/>
      <c r="IC223" s="364"/>
      <c r="ID223" s="364"/>
      <c r="IE223" s="364"/>
      <c r="IF223" s="364"/>
      <c r="IG223" s="364"/>
      <c r="IH223" s="364"/>
      <c r="II223" s="364"/>
      <c r="IJ223" s="364"/>
      <c r="IK223" s="364"/>
      <c r="IL223" s="364"/>
      <c r="IM223" s="364"/>
      <c r="IN223" s="364"/>
      <c r="IO223" s="364"/>
      <c r="IP223" s="364"/>
      <c r="IQ223" s="364"/>
      <c r="IR223" s="364"/>
      <c r="IS223" s="364"/>
      <c r="IT223" s="364"/>
      <c r="IU223" s="364"/>
      <c r="IV223" s="364"/>
      <c r="IW223" s="364"/>
      <c r="IX223" s="364"/>
      <c r="IY223" s="364"/>
      <c r="IZ223" s="364"/>
      <c r="JA223" s="364"/>
      <c r="JB223" s="364"/>
      <c r="JC223" s="364"/>
      <c r="JD223" s="364"/>
      <c r="JE223" s="364"/>
      <c r="JF223" s="364"/>
      <c r="JG223" s="364"/>
      <c r="JH223" s="364"/>
      <c r="JI223" s="364"/>
      <c r="JJ223" s="364"/>
      <c r="JK223" s="364"/>
      <c r="JL223" s="364"/>
      <c r="JM223" s="364"/>
      <c r="JN223" s="364"/>
      <c r="JO223" s="364"/>
      <c r="JP223" s="364"/>
      <c r="JQ223" s="364"/>
      <c r="JR223" s="364"/>
      <c r="JS223" s="364"/>
      <c r="JT223" s="364"/>
      <c r="JU223" s="364"/>
      <c r="JV223" s="364"/>
      <c r="JW223" s="364"/>
      <c r="JX223" s="364"/>
      <c r="JY223" s="364"/>
      <c r="JZ223" s="364"/>
      <c r="KA223" s="364"/>
      <c r="KB223" s="364"/>
      <c r="KC223" s="364"/>
      <c r="KD223" s="364"/>
      <c r="KE223" s="364"/>
      <c r="KF223" s="364"/>
      <c r="KG223" s="364"/>
      <c r="KH223" s="364"/>
      <c r="KI223" s="364"/>
      <c r="KJ223" s="364"/>
      <c r="KK223" s="364"/>
      <c r="KL223" s="364"/>
      <c r="KM223" s="364"/>
      <c r="KN223" s="364"/>
      <c r="KO223" s="364"/>
      <c r="KP223" s="364"/>
      <c r="KQ223" s="364"/>
      <c r="KR223" s="364"/>
      <c r="KS223" s="364"/>
      <c r="KT223" s="364"/>
      <c r="KU223" s="364"/>
      <c r="KV223" s="364"/>
      <c r="KW223" s="364"/>
      <c r="KX223" s="364"/>
      <c r="KY223" s="364"/>
      <c r="KZ223" s="364"/>
      <c r="LA223" s="364"/>
      <c r="LB223" s="364"/>
      <c r="LC223" s="364"/>
      <c r="LD223" s="364"/>
      <c r="LE223" s="364"/>
      <c r="LF223" s="364"/>
      <c r="LG223" s="364"/>
      <c r="LH223" s="364"/>
      <c r="LI223" s="364"/>
      <c r="LJ223" s="364"/>
      <c r="LK223" s="364"/>
      <c r="LL223" s="364"/>
      <c r="LM223" s="364"/>
      <c r="LN223" s="364"/>
      <c r="LO223" s="364"/>
      <c r="LP223" s="364"/>
      <c r="LQ223" s="364"/>
      <c r="LR223" s="364"/>
      <c r="LS223" s="364"/>
      <c r="LT223" s="364"/>
      <c r="LU223" s="364"/>
      <c r="LV223" s="364"/>
      <c r="LW223" s="364"/>
      <c r="LX223" s="364"/>
      <c r="LY223" s="364"/>
      <c r="LZ223" s="364"/>
      <c r="MA223" s="364"/>
      <c r="MB223" s="364"/>
      <c r="MC223" s="364"/>
      <c r="MD223" s="364"/>
      <c r="ME223" s="364"/>
      <c r="MF223" s="364"/>
      <c r="MG223" s="364"/>
      <c r="MH223" s="364"/>
      <c r="MI223" s="364"/>
      <c r="MJ223" s="364"/>
      <c r="MK223" s="364"/>
      <c r="ML223" s="364"/>
      <c r="MM223" s="364"/>
      <c r="MN223" s="364"/>
      <c r="MO223" s="364"/>
      <c r="MP223" s="364"/>
      <c r="MQ223" s="364"/>
      <c r="MR223" s="364"/>
      <c r="MS223" s="364"/>
      <c r="MT223" s="364"/>
      <c r="MU223" s="364"/>
      <c r="MV223" s="364"/>
      <c r="MW223" s="364"/>
      <c r="MX223" s="364"/>
      <c r="MY223" s="364"/>
      <c r="MZ223" s="364"/>
      <c r="NA223" s="364"/>
      <c r="NB223" s="364"/>
      <c r="NC223" s="364"/>
      <c r="ND223" s="364"/>
      <c r="NE223" s="364"/>
      <c r="NF223" s="364"/>
      <c r="NG223" s="364"/>
      <c r="NH223" s="364"/>
      <c r="NI223" s="364"/>
      <c r="NJ223" s="364"/>
      <c r="NK223" s="364"/>
      <c r="NL223" s="364"/>
      <c r="NM223" s="364"/>
      <c r="NN223" s="364"/>
      <c r="NO223" s="364"/>
      <c r="NP223" s="364"/>
      <c r="NQ223" s="364"/>
      <c r="NR223" s="364"/>
      <c r="NS223" s="364"/>
      <c r="NT223" s="364"/>
      <c r="NU223" s="364"/>
      <c r="NV223" s="364"/>
      <c r="NW223" s="364"/>
      <c r="NX223" s="364"/>
      <c r="NY223" s="364"/>
      <c r="NZ223" s="364"/>
      <c r="OA223" s="364"/>
      <c r="OB223" s="364"/>
      <c r="OC223" s="364"/>
      <c r="OD223" s="364"/>
      <c r="OE223" s="364"/>
      <c r="OF223" s="364"/>
      <c r="OG223" s="364"/>
      <c r="OH223" s="364"/>
      <c r="OI223" s="364"/>
      <c r="OJ223" s="364"/>
      <c r="OK223" s="364"/>
      <c r="OL223" s="364"/>
      <c r="OM223" s="364"/>
      <c r="ON223" s="364"/>
      <c r="OO223" s="364"/>
      <c r="OP223" s="364"/>
      <c r="OQ223" s="364"/>
      <c r="OR223" s="364"/>
      <c r="OS223" s="364"/>
      <c r="OT223" s="364"/>
      <c r="OU223" s="364"/>
      <c r="OV223" s="364"/>
      <c r="OW223" s="364"/>
      <c r="OX223" s="364"/>
      <c r="OY223" s="364"/>
      <c r="OZ223" s="364"/>
      <c r="PA223" s="364"/>
      <c r="PB223" s="364"/>
      <c r="PC223" s="364"/>
      <c r="PD223" s="364"/>
      <c r="PE223" s="364"/>
      <c r="PF223" s="364"/>
      <c r="PG223" s="364"/>
      <c r="PH223" s="364"/>
      <c r="PI223" s="364"/>
      <c r="PJ223" s="364"/>
      <c r="PK223" s="364"/>
      <c r="PL223" s="364"/>
      <c r="PM223" s="364"/>
    </row>
    <row r="224" spans="1:429" ht="15">
      <c r="A224" s="365" t="s">
        <v>791</v>
      </c>
      <c r="B224" s="364">
        <f t="shared" si="195"/>
        <v>0</v>
      </c>
      <c r="C224" s="364">
        <f t="shared" si="196"/>
        <v>0</v>
      </c>
      <c r="D224" s="364">
        <f t="shared" si="197"/>
        <v>0</v>
      </c>
      <c r="E224" s="364">
        <f t="shared" si="198"/>
        <v>0</v>
      </c>
      <c r="F224" s="364">
        <f t="shared" si="199"/>
        <v>0</v>
      </c>
      <c r="G224" s="364">
        <f t="shared" si="200"/>
        <v>0</v>
      </c>
      <c r="H224" s="364">
        <f t="shared" si="201"/>
        <v>0</v>
      </c>
      <c r="I224" s="364">
        <f t="shared" si="202"/>
        <v>0</v>
      </c>
      <c r="J224" s="364">
        <f t="shared" si="203"/>
        <v>0</v>
      </c>
      <c r="K224" s="364">
        <f t="shared" si="204"/>
        <v>0</v>
      </c>
      <c r="L224" s="364">
        <f t="shared" si="205"/>
        <v>0</v>
      </c>
      <c r="M224" s="364">
        <f t="shared" si="206"/>
        <v>0</v>
      </c>
      <c r="N224" s="364">
        <f t="shared" si="207"/>
        <v>0</v>
      </c>
      <c r="O224" s="364">
        <f t="shared" si="208"/>
        <v>0</v>
      </c>
      <c r="P224" s="364">
        <f t="shared" si="209"/>
        <v>0</v>
      </c>
      <c r="Q224" s="364">
        <f t="shared" si="210"/>
        <v>0</v>
      </c>
      <c r="R224" s="364">
        <f t="shared" si="211"/>
        <v>0</v>
      </c>
      <c r="S224" s="364">
        <f t="shared" si="212"/>
        <v>0</v>
      </c>
      <c r="T224" s="364">
        <f t="shared" si="213"/>
        <v>6.2115000000000004E-2</v>
      </c>
      <c r="U224" s="364">
        <f t="shared" si="214"/>
        <v>1.8E-3</v>
      </c>
      <c r="V224" s="364">
        <f t="shared" si="215"/>
        <v>0</v>
      </c>
      <c r="W224" s="364">
        <f t="shared" si="216"/>
        <v>0</v>
      </c>
      <c r="X224" s="364">
        <f t="shared" si="217"/>
        <v>0</v>
      </c>
      <c r="Y224" s="364">
        <f t="shared" si="218"/>
        <v>0</v>
      </c>
      <c r="Z224" s="364">
        <f t="shared" si="219"/>
        <v>0</v>
      </c>
      <c r="AA224" s="364">
        <f t="shared" si="220"/>
        <v>0</v>
      </c>
      <c r="AB224" s="364">
        <f t="shared" si="221"/>
        <v>0</v>
      </c>
      <c r="AC224" s="364">
        <f t="shared" si="222"/>
        <v>0</v>
      </c>
      <c r="AD224" s="364">
        <f t="shared" si="223"/>
        <v>0</v>
      </c>
      <c r="AE224" s="364">
        <f t="shared" si="224"/>
        <v>0</v>
      </c>
      <c r="AF224" s="364">
        <f t="shared" si="225"/>
        <v>0</v>
      </c>
      <c r="AG224" s="364"/>
      <c r="AH224" s="364"/>
      <c r="AI224" s="364"/>
      <c r="AJ224" s="364"/>
      <c r="AK224" s="364"/>
      <c r="AL224" s="364"/>
      <c r="AM224" s="364"/>
      <c r="AN224" s="364"/>
      <c r="AO224" s="364"/>
      <c r="AP224" s="364"/>
      <c r="AQ224" s="364"/>
      <c r="AR224" s="364"/>
      <c r="AS224" s="364"/>
      <c r="AT224" s="364"/>
      <c r="AU224" s="364"/>
      <c r="AV224" s="364"/>
      <c r="AW224" s="364"/>
      <c r="AX224" s="364"/>
      <c r="AY224" s="364"/>
      <c r="AZ224" s="364"/>
      <c r="BA224" s="364"/>
      <c r="BB224" s="364"/>
      <c r="BC224" s="364"/>
      <c r="BD224" s="364"/>
      <c r="BE224" s="364"/>
      <c r="BF224" s="364"/>
      <c r="BG224" s="364"/>
      <c r="BH224" s="364"/>
      <c r="BI224" s="364"/>
      <c r="BJ224" s="364"/>
      <c r="BK224" s="364"/>
      <c r="BL224" s="364"/>
      <c r="BM224" s="364"/>
      <c r="BN224" s="364"/>
      <c r="BO224" s="364"/>
      <c r="BP224" s="364"/>
      <c r="BQ224" s="364"/>
      <c r="BR224" s="364"/>
      <c r="BS224" s="364"/>
      <c r="BT224" s="364"/>
      <c r="BU224" s="364"/>
      <c r="BV224" s="364"/>
      <c r="BW224" s="364"/>
      <c r="BX224" s="364"/>
      <c r="BY224" s="364"/>
      <c r="BZ224" s="364"/>
      <c r="CA224" s="364"/>
      <c r="CB224" s="364"/>
      <c r="CC224" s="364"/>
      <c r="CD224" s="364"/>
      <c r="CE224" s="364"/>
      <c r="CF224" s="364"/>
      <c r="CG224" s="364"/>
      <c r="CH224" s="364"/>
      <c r="CI224" s="364"/>
      <c r="CJ224" s="364"/>
      <c r="CK224" s="364"/>
      <c r="CL224" s="364"/>
      <c r="CM224" s="364"/>
      <c r="CN224" s="364"/>
      <c r="CO224" s="364"/>
      <c r="CP224" s="364"/>
      <c r="CQ224" s="364"/>
      <c r="CR224" s="364"/>
      <c r="CS224" s="364"/>
      <c r="CT224" s="364"/>
      <c r="CU224" s="364"/>
      <c r="CV224" s="364"/>
      <c r="CW224" s="364"/>
      <c r="CX224" s="364"/>
      <c r="CY224" s="364"/>
      <c r="CZ224" s="364"/>
      <c r="DA224" s="364"/>
      <c r="DB224" s="364"/>
      <c r="DC224" s="364"/>
      <c r="DD224" s="364"/>
      <c r="DE224" s="364"/>
      <c r="DF224" s="364"/>
      <c r="DG224" s="364"/>
      <c r="DH224" s="364"/>
      <c r="DI224" s="364"/>
      <c r="DJ224" s="364"/>
      <c r="DK224" s="364"/>
      <c r="DL224" s="364"/>
      <c r="DM224" s="364"/>
      <c r="DN224" s="364"/>
      <c r="DO224" s="364"/>
      <c r="DP224" s="364"/>
      <c r="DQ224" s="364"/>
      <c r="DR224" s="364"/>
      <c r="DS224" s="364"/>
      <c r="DT224" s="364"/>
      <c r="DU224" s="364"/>
      <c r="DV224" s="364"/>
      <c r="DW224" s="364"/>
      <c r="DX224" s="364"/>
      <c r="DY224" s="364"/>
      <c r="DZ224" s="364"/>
      <c r="EA224" s="364"/>
      <c r="EB224" s="364"/>
      <c r="EC224" s="364"/>
      <c r="ED224" s="364"/>
      <c r="EE224" s="364"/>
      <c r="EF224" s="364"/>
      <c r="EG224" s="364"/>
      <c r="EH224" s="364"/>
      <c r="EI224" s="364"/>
      <c r="EJ224" s="364"/>
      <c r="EK224" s="364"/>
      <c r="EL224" s="364"/>
      <c r="EM224" s="364"/>
      <c r="EN224" s="364"/>
      <c r="EO224" s="364"/>
      <c r="EP224" s="364"/>
      <c r="EQ224" s="364"/>
      <c r="ER224" s="364"/>
      <c r="ES224" s="364"/>
      <c r="ET224" s="364"/>
      <c r="EU224" s="364"/>
      <c r="EV224" s="364"/>
      <c r="EW224" s="364"/>
      <c r="EX224" s="364"/>
      <c r="EY224" s="364"/>
      <c r="EZ224" s="364"/>
      <c r="FA224" s="364"/>
      <c r="FB224" s="364"/>
      <c r="FC224" s="364"/>
      <c r="FD224" s="364"/>
      <c r="FE224" s="364"/>
      <c r="FF224" s="364"/>
      <c r="FG224" s="364"/>
      <c r="FH224" s="364"/>
      <c r="FI224" s="364"/>
      <c r="FJ224" s="364"/>
      <c r="FK224" s="364"/>
      <c r="FL224" s="364"/>
      <c r="FM224" s="364"/>
      <c r="FN224" s="364"/>
      <c r="FO224" s="364"/>
      <c r="FP224" s="364"/>
      <c r="FQ224" s="364"/>
      <c r="FR224" s="364"/>
      <c r="FS224" s="364"/>
      <c r="FT224" s="364"/>
      <c r="FU224" s="364"/>
      <c r="FV224" s="364"/>
      <c r="FW224" s="364"/>
      <c r="FX224" s="364"/>
      <c r="FY224" s="364"/>
      <c r="FZ224" s="364"/>
      <c r="GA224" s="364"/>
      <c r="GB224" s="364"/>
      <c r="GC224" s="364"/>
      <c r="GD224" s="364"/>
      <c r="GE224" s="364"/>
      <c r="GF224" s="364"/>
      <c r="GG224" s="364"/>
      <c r="GH224" s="364"/>
      <c r="GI224" s="364"/>
      <c r="GJ224" s="364"/>
      <c r="GK224" s="364"/>
      <c r="GL224" s="364"/>
      <c r="GM224" s="364"/>
      <c r="GN224" s="364"/>
      <c r="GO224" s="364"/>
      <c r="GP224" s="364"/>
      <c r="GQ224" s="364"/>
      <c r="GR224" s="364"/>
      <c r="GS224" s="364"/>
      <c r="GT224" s="364"/>
      <c r="GU224" s="364"/>
      <c r="GV224" s="364"/>
      <c r="GW224" s="364"/>
      <c r="GX224" s="364"/>
      <c r="GY224" s="364"/>
      <c r="GZ224" s="364"/>
      <c r="HA224" s="364"/>
      <c r="HB224" s="364"/>
      <c r="HC224" s="364"/>
      <c r="HD224" s="364"/>
      <c r="HE224" s="364"/>
      <c r="HF224" s="364"/>
      <c r="HG224" s="364"/>
      <c r="HH224" s="364"/>
      <c r="HI224" s="364"/>
      <c r="HJ224" s="364"/>
      <c r="HK224" s="364"/>
      <c r="HL224" s="364"/>
      <c r="HM224" s="364"/>
      <c r="HN224" s="364"/>
      <c r="HO224" s="364"/>
      <c r="HP224" s="364"/>
      <c r="HQ224" s="364"/>
      <c r="HR224" s="364"/>
      <c r="HS224" s="364"/>
      <c r="HT224" s="364"/>
      <c r="HU224" s="364"/>
      <c r="HV224" s="364"/>
      <c r="HW224" s="364"/>
      <c r="HX224" s="364"/>
      <c r="HY224" s="364"/>
      <c r="HZ224" s="364"/>
      <c r="IA224" s="364"/>
      <c r="IB224" s="364"/>
      <c r="IC224" s="364"/>
      <c r="ID224" s="364"/>
      <c r="IE224" s="364"/>
      <c r="IF224" s="364"/>
      <c r="IG224" s="364"/>
      <c r="IH224" s="364"/>
      <c r="II224" s="364"/>
      <c r="IJ224" s="364"/>
      <c r="IK224" s="364"/>
      <c r="IL224" s="364"/>
      <c r="IM224" s="364"/>
      <c r="IN224" s="364"/>
      <c r="IO224" s="364"/>
      <c r="IP224" s="364"/>
      <c r="IQ224" s="364"/>
      <c r="IR224" s="364"/>
      <c r="IS224" s="364"/>
      <c r="IT224" s="364"/>
      <c r="IU224" s="364">
        <v>30</v>
      </c>
      <c r="IV224" s="364"/>
      <c r="IW224" s="364">
        <v>32.115000000000002</v>
      </c>
      <c r="IX224" s="364"/>
      <c r="IY224" s="364"/>
      <c r="IZ224" s="364"/>
      <c r="JA224" s="364"/>
      <c r="JB224" s="364"/>
      <c r="JC224" s="364">
        <v>1.8</v>
      </c>
      <c r="JD224" s="364"/>
      <c r="JE224" s="364"/>
      <c r="JF224" s="364"/>
      <c r="JG224" s="364"/>
      <c r="JH224" s="364"/>
      <c r="JI224" s="364"/>
      <c r="JJ224" s="364"/>
      <c r="JK224" s="364"/>
      <c r="JL224" s="364"/>
      <c r="JM224" s="364"/>
      <c r="JN224" s="364"/>
      <c r="JO224" s="364"/>
      <c r="JP224" s="364"/>
      <c r="JQ224" s="364"/>
      <c r="JR224" s="364"/>
      <c r="JS224" s="364"/>
      <c r="JT224" s="364"/>
      <c r="JU224" s="364"/>
      <c r="JV224" s="364"/>
      <c r="JW224" s="364"/>
      <c r="JX224" s="364"/>
      <c r="JY224" s="364"/>
      <c r="JZ224" s="364"/>
      <c r="KA224" s="364"/>
      <c r="KB224" s="364"/>
      <c r="KC224" s="364"/>
      <c r="KD224" s="364"/>
      <c r="KE224" s="364"/>
      <c r="KF224" s="364"/>
      <c r="KG224" s="364"/>
      <c r="KH224" s="364"/>
      <c r="KI224" s="364"/>
      <c r="KJ224" s="364"/>
      <c r="KK224" s="364"/>
      <c r="KL224" s="364"/>
      <c r="KM224" s="364"/>
      <c r="KN224" s="364"/>
      <c r="KO224" s="364"/>
      <c r="KP224" s="364"/>
      <c r="KQ224" s="364"/>
      <c r="KR224" s="364"/>
      <c r="KS224" s="364"/>
      <c r="KT224" s="364"/>
      <c r="KU224" s="364"/>
      <c r="KV224" s="364"/>
      <c r="KW224" s="364"/>
      <c r="KX224" s="364"/>
      <c r="KY224" s="364"/>
      <c r="KZ224" s="364"/>
      <c r="LA224" s="364"/>
      <c r="LB224" s="364"/>
      <c r="LC224" s="364"/>
      <c r="LD224" s="364"/>
      <c r="LE224" s="364"/>
      <c r="LF224" s="364"/>
      <c r="LG224" s="364"/>
      <c r="LH224" s="364"/>
      <c r="LI224" s="364"/>
      <c r="LJ224" s="364"/>
      <c r="LK224" s="364"/>
      <c r="LL224" s="364"/>
      <c r="LM224" s="364"/>
      <c r="LN224" s="364"/>
      <c r="LO224" s="364"/>
      <c r="LP224" s="364"/>
      <c r="LQ224" s="364"/>
      <c r="LR224" s="364"/>
      <c r="LS224" s="364"/>
      <c r="LT224" s="364"/>
      <c r="LU224" s="364"/>
      <c r="LV224" s="364"/>
      <c r="LW224" s="364"/>
      <c r="LX224" s="364"/>
      <c r="LY224" s="364"/>
      <c r="LZ224" s="364"/>
      <c r="MA224" s="364"/>
      <c r="MB224" s="364"/>
      <c r="MC224" s="364"/>
      <c r="MD224" s="364"/>
      <c r="ME224" s="364"/>
      <c r="MF224" s="364"/>
      <c r="MG224" s="364"/>
      <c r="MH224" s="364"/>
      <c r="MI224" s="364"/>
      <c r="MJ224" s="364"/>
      <c r="MK224" s="364"/>
      <c r="ML224" s="364"/>
      <c r="MM224" s="364"/>
      <c r="MN224" s="364"/>
      <c r="MO224" s="364"/>
      <c r="MP224" s="364"/>
      <c r="MQ224" s="364"/>
      <c r="MR224" s="364"/>
      <c r="MS224" s="364"/>
      <c r="MT224" s="364"/>
      <c r="MU224" s="364"/>
      <c r="MV224" s="364"/>
      <c r="MW224" s="364"/>
      <c r="MX224" s="364"/>
      <c r="MY224" s="364"/>
      <c r="MZ224" s="364"/>
      <c r="NA224" s="364"/>
      <c r="NB224" s="364"/>
      <c r="NC224" s="364"/>
      <c r="ND224" s="364"/>
      <c r="NE224" s="364"/>
      <c r="NF224" s="364"/>
      <c r="NG224" s="364"/>
      <c r="NH224" s="364"/>
      <c r="NI224" s="364"/>
      <c r="NJ224" s="364"/>
      <c r="NK224" s="364"/>
      <c r="NL224" s="364"/>
      <c r="NM224" s="364"/>
      <c r="NN224" s="364"/>
      <c r="NO224" s="364"/>
      <c r="NP224" s="364"/>
      <c r="NQ224" s="364"/>
      <c r="NR224" s="364"/>
      <c r="NS224" s="364"/>
      <c r="NT224" s="364"/>
      <c r="NU224" s="364"/>
      <c r="NV224" s="364"/>
      <c r="NW224" s="364"/>
      <c r="NX224" s="364"/>
      <c r="NY224" s="364"/>
      <c r="NZ224" s="364"/>
      <c r="OA224" s="364"/>
      <c r="OB224" s="364"/>
      <c r="OC224" s="364"/>
      <c r="OD224" s="364"/>
      <c r="OE224" s="364"/>
      <c r="OF224" s="364"/>
      <c r="OG224" s="364"/>
      <c r="OH224" s="364"/>
      <c r="OI224" s="364"/>
      <c r="OJ224" s="364"/>
      <c r="OK224" s="364"/>
      <c r="OL224" s="364"/>
      <c r="OM224" s="364"/>
      <c r="ON224" s="364"/>
      <c r="OO224" s="364"/>
      <c r="OP224" s="364"/>
      <c r="OQ224" s="364"/>
      <c r="OR224" s="364"/>
      <c r="OS224" s="364"/>
      <c r="OT224" s="364"/>
      <c r="OU224" s="364"/>
      <c r="OV224" s="364"/>
      <c r="OW224" s="364"/>
      <c r="OX224" s="364"/>
      <c r="OY224" s="364"/>
      <c r="OZ224" s="364"/>
      <c r="PA224" s="364"/>
      <c r="PB224" s="364"/>
      <c r="PC224" s="364"/>
      <c r="PD224" s="364"/>
      <c r="PE224" s="364"/>
      <c r="PF224" s="364"/>
      <c r="PG224" s="364"/>
      <c r="PH224" s="364"/>
      <c r="PI224" s="364"/>
      <c r="PJ224" s="364"/>
      <c r="PK224" s="364"/>
      <c r="PL224" s="364"/>
      <c r="PM224" s="364"/>
    </row>
    <row r="225" spans="1:429" ht="15">
      <c r="A225" s="365" t="s">
        <v>792</v>
      </c>
      <c r="B225" s="364">
        <f t="shared" si="195"/>
        <v>0</v>
      </c>
      <c r="C225" s="364">
        <f t="shared" si="196"/>
        <v>0</v>
      </c>
      <c r="D225" s="364">
        <f t="shared" si="197"/>
        <v>0</v>
      </c>
      <c r="E225" s="364">
        <f t="shared" si="198"/>
        <v>0</v>
      </c>
      <c r="F225" s="364">
        <f t="shared" si="199"/>
        <v>0</v>
      </c>
      <c r="G225" s="364">
        <f t="shared" si="200"/>
        <v>0</v>
      </c>
      <c r="H225" s="364">
        <f t="shared" si="201"/>
        <v>0</v>
      </c>
      <c r="I225" s="364">
        <f t="shared" si="202"/>
        <v>0</v>
      </c>
      <c r="J225" s="364">
        <f t="shared" si="203"/>
        <v>0</v>
      </c>
      <c r="K225" s="364">
        <f t="shared" si="204"/>
        <v>0</v>
      </c>
      <c r="L225" s="364">
        <f t="shared" si="205"/>
        <v>0</v>
      </c>
      <c r="M225" s="364">
        <f t="shared" si="206"/>
        <v>0</v>
      </c>
      <c r="N225" s="364">
        <f t="shared" si="207"/>
        <v>0</v>
      </c>
      <c r="O225" s="364">
        <f t="shared" si="208"/>
        <v>0</v>
      </c>
      <c r="P225" s="364">
        <f t="shared" si="209"/>
        <v>0</v>
      </c>
      <c r="Q225" s="364">
        <f t="shared" si="210"/>
        <v>0</v>
      </c>
      <c r="R225" s="364">
        <f t="shared" si="211"/>
        <v>0</v>
      </c>
      <c r="S225" s="364">
        <f t="shared" si="212"/>
        <v>0</v>
      </c>
      <c r="T225" s="364">
        <f t="shared" si="213"/>
        <v>0</v>
      </c>
      <c r="U225" s="364">
        <f t="shared" si="214"/>
        <v>0</v>
      </c>
      <c r="V225" s="364">
        <f t="shared" si="215"/>
        <v>0</v>
      </c>
      <c r="W225" s="364">
        <f t="shared" si="216"/>
        <v>0</v>
      </c>
      <c r="X225" s="364">
        <f t="shared" si="217"/>
        <v>0</v>
      </c>
      <c r="Y225" s="364">
        <f t="shared" si="218"/>
        <v>0</v>
      </c>
      <c r="Z225" s="364">
        <f t="shared" si="219"/>
        <v>0</v>
      </c>
      <c r="AA225" s="364">
        <f t="shared" si="220"/>
        <v>0</v>
      </c>
      <c r="AB225" s="364">
        <f t="shared" si="221"/>
        <v>0</v>
      </c>
      <c r="AC225" s="364">
        <f t="shared" si="222"/>
        <v>0</v>
      </c>
      <c r="AD225" s="364">
        <f t="shared" si="223"/>
        <v>0</v>
      </c>
      <c r="AE225" s="364">
        <f t="shared" si="224"/>
        <v>0</v>
      </c>
      <c r="AF225" s="364">
        <f t="shared" si="225"/>
        <v>0</v>
      </c>
      <c r="AG225" s="364"/>
      <c r="AH225" s="364"/>
      <c r="AI225" s="364"/>
      <c r="AJ225" s="364"/>
      <c r="AK225" s="364"/>
      <c r="AL225" s="364"/>
      <c r="AM225" s="364"/>
      <c r="AN225" s="364"/>
      <c r="AO225" s="364"/>
      <c r="AP225" s="364"/>
      <c r="AQ225" s="364"/>
      <c r="AR225" s="364"/>
      <c r="AS225" s="364"/>
      <c r="AT225" s="364"/>
      <c r="AU225" s="364"/>
      <c r="AV225" s="364"/>
      <c r="AW225" s="364"/>
      <c r="AX225" s="364"/>
      <c r="AY225" s="364"/>
      <c r="AZ225" s="364"/>
      <c r="BA225" s="364"/>
      <c r="BB225" s="364"/>
      <c r="BC225" s="364"/>
      <c r="BD225" s="364"/>
      <c r="BE225" s="364"/>
      <c r="BF225" s="364"/>
      <c r="BG225" s="364"/>
      <c r="BH225" s="364"/>
      <c r="BI225" s="364"/>
      <c r="BJ225" s="364"/>
      <c r="BK225" s="364"/>
      <c r="BL225" s="364"/>
      <c r="BM225" s="364"/>
      <c r="BN225" s="364"/>
      <c r="BO225" s="364"/>
      <c r="BP225" s="364"/>
      <c r="BQ225" s="364"/>
      <c r="BR225" s="364"/>
      <c r="BS225" s="364"/>
      <c r="BT225" s="364"/>
      <c r="BU225" s="364"/>
      <c r="BV225" s="364"/>
      <c r="BW225" s="364"/>
      <c r="BX225" s="364"/>
      <c r="BY225" s="364"/>
      <c r="BZ225" s="364"/>
      <c r="CA225" s="364"/>
      <c r="CB225" s="364"/>
      <c r="CC225" s="364"/>
      <c r="CD225" s="364"/>
      <c r="CE225" s="364"/>
      <c r="CF225" s="364"/>
      <c r="CG225" s="364"/>
      <c r="CH225" s="364"/>
      <c r="CI225" s="364"/>
      <c r="CJ225" s="364"/>
      <c r="CK225" s="364"/>
      <c r="CL225" s="364"/>
      <c r="CM225" s="364"/>
      <c r="CN225" s="364"/>
      <c r="CO225" s="364"/>
      <c r="CP225" s="364"/>
      <c r="CQ225" s="364"/>
      <c r="CR225" s="364"/>
      <c r="CS225" s="364"/>
      <c r="CT225" s="364"/>
      <c r="CU225" s="364"/>
      <c r="CV225" s="364"/>
      <c r="CW225" s="364"/>
      <c r="CX225" s="364"/>
      <c r="CY225" s="364"/>
      <c r="CZ225" s="364"/>
      <c r="DA225" s="364"/>
      <c r="DB225" s="364"/>
      <c r="DC225" s="364"/>
      <c r="DD225" s="364"/>
      <c r="DE225" s="364"/>
      <c r="DF225" s="364"/>
      <c r="DG225" s="364"/>
      <c r="DH225" s="364"/>
      <c r="DI225" s="364"/>
      <c r="DJ225" s="364"/>
      <c r="DK225" s="364"/>
      <c r="DL225" s="364"/>
      <c r="DM225" s="364"/>
      <c r="DN225" s="364"/>
      <c r="DO225" s="364"/>
      <c r="DP225" s="364"/>
      <c r="DQ225" s="364"/>
      <c r="DR225" s="364"/>
      <c r="DS225" s="364"/>
      <c r="DT225" s="364"/>
      <c r="DU225" s="364"/>
      <c r="DV225" s="364"/>
      <c r="DW225" s="364"/>
      <c r="DX225" s="364"/>
      <c r="DY225" s="364"/>
      <c r="DZ225" s="364"/>
      <c r="EA225" s="364"/>
      <c r="EB225" s="364"/>
      <c r="EC225" s="364"/>
      <c r="ED225" s="364"/>
      <c r="EE225" s="364"/>
      <c r="EF225" s="364"/>
      <c r="EG225" s="364"/>
      <c r="EH225" s="364"/>
      <c r="EI225" s="364"/>
      <c r="EJ225" s="364"/>
      <c r="EK225" s="364"/>
      <c r="EL225" s="364"/>
      <c r="EM225" s="364"/>
      <c r="EN225" s="364"/>
      <c r="EO225" s="364"/>
      <c r="EP225" s="364"/>
      <c r="EQ225" s="364"/>
      <c r="ER225" s="364"/>
      <c r="ES225" s="364"/>
      <c r="ET225" s="364"/>
      <c r="EU225" s="364"/>
      <c r="EV225" s="364"/>
      <c r="EW225" s="364"/>
      <c r="EX225" s="364"/>
      <c r="EY225" s="364"/>
      <c r="EZ225" s="364"/>
      <c r="FA225" s="364"/>
      <c r="FB225" s="364"/>
      <c r="FC225" s="364"/>
      <c r="FD225" s="364"/>
      <c r="FE225" s="364"/>
      <c r="FF225" s="364"/>
      <c r="FG225" s="364"/>
      <c r="FH225" s="364"/>
      <c r="FI225" s="364"/>
      <c r="FJ225" s="364"/>
      <c r="FK225" s="364"/>
      <c r="FL225" s="364"/>
      <c r="FM225" s="364"/>
      <c r="FN225" s="364"/>
      <c r="FO225" s="364"/>
      <c r="FP225" s="364"/>
      <c r="FQ225" s="364"/>
      <c r="FR225" s="364"/>
      <c r="FS225" s="364"/>
      <c r="FT225" s="364"/>
      <c r="FU225" s="364"/>
      <c r="FV225" s="364"/>
      <c r="FW225" s="364"/>
      <c r="FX225" s="364"/>
      <c r="FY225" s="364"/>
      <c r="FZ225" s="364"/>
      <c r="GA225" s="364"/>
      <c r="GB225" s="364"/>
      <c r="GC225" s="364"/>
      <c r="GD225" s="364"/>
      <c r="GE225" s="364"/>
      <c r="GF225" s="364"/>
      <c r="GG225" s="364"/>
      <c r="GH225" s="364"/>
      <c r="GI225" s="364"/>
      <c r="GJ225" s="364"/>
      <c r="GK225" s="364"/>
      <c r="GL225" s="364"/>
      <c r="GM225" s="364"/>
      <c r="GN225" s="364"/>
      <c r="GO225" s="364"/>
      <c r="GP225" s="364"/>
      <c r="GQ225" s="364"/>
      <c r="GR225" s="364"/>
      <c r="GS225" s="364"/>
      <c r="GT225" s="364"/>
      <c r="GU225" s="364"/>
      <c r="GV225" s="364"/>
      <c r="GW225" s="364"/>
      <c r="GX225" s="364"/>
      <c r="GY225" s="364"/>
      <c r="GZ225" s="364"/>
      <c r="HA225" s="364"/>
      <c r="HB225" s="364"/>
      <c r="HC225" s="364"/>
      <c r="HD225" s="364"/>
      <c r="HE225" s="364"/>
      <c r="HF225" s="364"/>
      <c r="HG225" s="364"/>
      <c r="HH225" s="364"/>
      <c r="HI225" s="364"/>
      <c r="HJ225" s="364"/>
      <c r="HK225" s="364"/>
      <c r="HL225" s="364"/>
      <c r="HM225" s="364"/>
      <c r="HN225" s="364"/>
      <c r="HO225" s="364"/>
      <c r="HP225" s="364"/>
      <c r="HQ225" s="364"/>
      <c r="HR225" s="364"/>
      <c r="HS225" s="364"/>
      <c r="HT225" s="364"/>
      <c r="HU225" s="364"/>
      <c r="HV225" s="364"/>
      <c r="HW225" s="364"/>
      <c r="HX225" s="364"/>
      <c r="HY225" s="364"/>
      <c r="HZ225" s="364"/>
      <c r="IA225" s="364"/>
      <c r="IB225" s="364"/>
      <c r="IC225" s="364"/>
      <c r="ID225" s="364"/>
      <c r="IE225" s="364"/>
      <c r="IF225" s="364"/>
      <c r="IG225" s="364"/>
      <c r="IH225" s="364"/>
      <c r="II225" s="364"/>
      <c r="IJ225" s="364"/>
      <c r="IK225" s="364"/>
      <c r="IL225" s="364"/>
      <c r="IM225" s="364"/>
      <c r="IN225" s="364"/>
      <c r="IO225" s="364"/>
      <c r="IP225" s="364"/>
      <c r="IQ225" s="364"/>
      <c r="IR225" s="364"/>
      <c r="IS225" s="364"/>
      <c r="IT225" s="364"/>
      <c r="IU225" s="364"/>
      <c r="IV225" s="364"/>
      <c r="IW225" s="364"/>
      <c r="IX225" s="364"/>
      <c r="IY225" s="364"/>
      <c r="IZ225" s="364"/>
      <c r="JA225" s="364"/>
      <c r="JB225" s="364"/>
      <c r="JC225" s="364"/>
      <c r="JD225" s="364"/>
      <c r="JE225" s="364"/>
      <c r="JF225" s="364"/>
      <c r="JG225" s="364"/>
      <c r="JH225" s="364"/>
      <c r="JI225" s="364"/>
      <c r="JJ225" s="364"/>
      <c r="JK225" s="364"/>
      <c r="JL225" s="364"/>
      <c r="JM225" s="364"/>
      <c r="JN225" s="364"/>
      <c r="JO225" s="364"/>
      <c r="JP225" s="364"/>
      <c r="JQ225" s="364"/>
      <c r="JR225" s="364"/>
      <c r="JS225" s="364"/>
      <c r="JT225" s="364"/>
      <c r="JU225" s="364"/>
      <c r="JV225" s="364"/>
      <c r="JW225" s="364"/>
      <c r="JX225" s="364"/>
      <c r="JY225" s="364"/>
      <c r="JZ225" s="364"/>
      <c r="KA225" s="364"/>
      <c r="KB225" s="364"/>
      <c r="KC225" s="364"/>
      <c r="KD225" s="364"/>
      <c r="KE225" s="364"/>
      <c r="KF225" s="364"/>
      <c r="KG225" s="364"/>
      <c r="KH225" s="364"/>
      <c r="KI225" s="364"/>
      <c r="KJ225" s="364"/>
      <c r="KK225" s="364"/>
      <c r="KL225" s="364"/>
      <c r="KM225" s="364"/>
      <c r="KN225" s="364"/>
      <c r="KO225" s="364"/>
      <c r="KP225" s="364"/>
      <c r="KQ225" s="364"/>
      <c r="KR225" s="364"/>
      <c r="KS225" s="364"/>
      <c r="KT225" s="364"/>
      <c r="KU225" s="364"/>
      <c r="KV225" s="364"/>
      <c r="KW225" s="364"/>
      <c r="KX225" s="364"/>
      <c r="KY225" s="364"/>
      <c r="KZ225" s="364"/>
      <c r="LA225" s="364"/>
      <c r="LB225" s="364"/>
      <c r="LC225" s="364"/>
      <c r="LD225" s="364"/>
      <c r="LE225" s="364"/>
      <c r="LF225" s="364"/>
      <c r="LG225" s="364"/>
      <c r="LH225" s="364"/>
      <c r="LI225" s="364"/>
      <c r="LJ225" s="364"/>
      <c r="LK225" s="364"/>
      <c r="LL225" s="364"/>
      <c r="LM225" s="364"/>
      <c r="LN225" s="364"/>
      <c r="LO225" s="364"/>
      <c r="LP225" s="364"/>
      <c r="LQ225" s="364"/>
      <c r="LR225" s="364"/>
      <c r="LS225" s="364"/>
      <c r="LT225" s="364"/>
      <c r="LU225" s="364"/>
      <c r="LV225" s="364"/>
      <c r="LW225" s="364"/>
      <c r="LX225" s="364"/>
      <c r="LY225" s="364"/>
      <c r="LZ225" s="364"/>
      <c r="MA225" s="364"/>
      <c r="MB225" s="364"/>
      <c r="MC225" s="364"/>
      <c r="MD225" s="364"/>
      <c r="ME225" s="364"/>
      <c r="MF225" s="364"/>
      <c r="MG225" s="364"/>
      <c r="MH225" s="364"/>
      <c r="MI225" s="364"/>
      <c r="MJ225" s="364"/>
      <c r="MK225" s="364"/>
      <c r="ML225" s="364"/>
      <c r="MM225" s="364"/>
      <c r="MN225" s="364"/>
      <c r="MO225" s="364"/>
      <c r="MP225" s="364"/>
      <c r="MQ225" s="364"/>
      <c r="MR225" s="364"/>
      <c r="MS225" s="364"/>
      <c r="MT225" s="364"/>
      <c r="MU225" s="364"/>
      <c r="MV225" s="364"/>
      <c r="MW225" s="364"/>
      <c r="MX225" s="364"/>
      <c r="MY225" s="364"/>
      <c r="MZ225" s="364"/>
      <c r="NA225" s="364"/>
      <c r="NB225" s="364"/>
      <c r="NC225" s="364"/>
      <c r="ND225" s="364"/>
      <c r="NE225" s="364"/>
      <c r="NF225" s="364"/>
      <c r="NG225" s="364"/>
      <c r="NH225" s="364"/>
      <c r="NI225" s="364"/>
      <c r="NJ225" s="364"/>
      <c r="NK225" s="364"/>
      <c r="NL225" s="364"/>
      <c r="NM225" s="364"/>
      <c r="NN225" s="364"/>
      <c r="NO225" s="364"/>
      <c r="NP225" s="364"/>
      <c r="NQ225" s="364"/>
      <c r="NR225" s="364"/>
      <c r="NS225" s="364"/>
      <c r="NT225" s="364"/>
      <c r="NU225" s="364"/>
      <c r="NV225" s="364"/>
      <c r="NW225" s="364"/>
      <c r="NX225" s="364"/>
      <c r="NY225" s="364"/>
      <c r="NZ225" s="364"/>
      <c r="OA225" s="364"/>
      <c r="OB225" s="364"/>
      <c r="OC225" s="364"/>
      <c r="OD225" s="364"/>
      <c r="OE225" s="364"/>
      <c r="OF225" s="364"/>
      <c r="OG225" s="364"/>
      <c r="OH225" s="364"/>
      <c r="OI225" s="364"/>
      <c r="OJ225" s="364"/>
      <c r="OK225" s="364"/>
      <c r="OL225" s="364"/>
      <c r="OM225" s="364"/>
      <c r="ON225" s="364"/>
      <c r="OO225" s="364"/>
      <c r="OP225" s="364"/>
      <c r="OQ225" s="364"/>
      <c r="OR225" s="364"/>
      <c r="OS225" s="364"/>
      <c r="OT225" s="364"/>
      <c r="OU225" s="364"/>
      <c r="OV225" s="364"/>
      <c r="OW225" s="364"/>
      <c r="OX225" s="364"/>
      <c r="OY225" s="364"/>
      <c r="OZ225" s="364"/>
      <c r="PA225" s="364"/>
      <c r="PB225" s="364"/>
      <c r="PC225" s="364"/>
      <c r="PD225" s="364"/>
      <c r="PE225" s="364"/>
      <c r="PF225" s="364"/>
      <c r="PG225" s="364"/>
      <c r="PH225" s="364"/>
      <c r="PI225" s="364"/>
      <c r="PJ225" s="364"/>
      <c r="PK225" s="364"/>
      <c r="PL225" s="364"/>
      <c r="PM225" s="364"/>
    </row>
    <row r="226" spans="1:429" ht="15">
      <c r="A226" s="365" t="s">
        <v>793</v>
      </c>
      <c r="B226" s="364">
        <f t="shared" si="195"/>
        <v>0</v>
      </c>
      <c r="C226" s="364">
        <f t="shared" si="196"/>
        <v>0</v>
      </c>
      <c r="D226" s="364">
        <f t="shared" si="197"/>
        <v>0</v>
      </c>
      <c r="E226" s="364">
        <f t="shared" si="198"/>
        <v>0</v>
      </c>
      <c r="F226" s="364">
        <f t="shared" si="199"/>
        <v>0</v>
      </c>
      <c r="G226" s="364">
        <f t="shared" si="200"/>
        <v>0</v>
      </c>
      <c r="H226" s="364">
        <f t="shared" si="201"/>
        <v>0</v>
      </c>
      <c r="I226" s="364">
        <f t="shared" si="202"/>
        <v>0</v>
      </c>
      <c r="J226" s="364">
        <f t="shared" si="203"/>
        <v>0</v>
      </c>
      <c r="K226" s="364">
        <f t="shared" si="204"/>
        <v>0</v>
      </c>
      <c r="L226" s="364">
        <f t="shared" si="205"/>
        <v>0</v>
      </c>
      <c r="M226" s="364">
        <f t="shared" si="206"/>
        <v>0</v>
      </c>
      <c r="N226" s="364">
        <f t="shared" si="207"/>
        <v>0</v>
      </c>
      <c r="O226" s="364">
        <f t="shared" si="208"/>
        <v>0</v>
      </c>
      <c r="P226" s="364">
        <f t="shared" si="209"/>
        <v>0</v>
      </c>
      <c r="Q226" s="364">
        <f t="shared" si="210"/>
        <v>0</v>
      </c>
      <c r="R226" s="364">
        <f t="shared" si="211"/>
        <v>0</v>
      </c>
      <c r="S226" s="364">
        <f t="shared" si="212"/>
        <v>0</v>
      </c>
      <c r="T226" s="364">
        <f t="shared" si="213"/>
        <v>0</v>
      </c>
      <c r="U226" s="364">
        <f t="shared" si="214"/>
        <v>0</v>
      </c>
      <c r="V226" s="364">
        <f t="shared" si="215"/>
        <v>0</v>
      </c>
      <c r="W226" s="364">
        <f t="shared" si="216"/>
        <v>0</v>
      </c>
      <c r="X226" s="364">
        <f t="shared" si="217"/>
        <v>0</v>
      </c>
      <c r="Y226" s="364">
        <f t="shared" si="218"/>
        <v>0</v>
      </c>
      <c r="Z226" s="364">
        <f t="shared" si="219"/>
        <v>0</v>
      </c>
      <c r="AA226" s="364">
        <f t="shared" si="220"/>
        <v>0</v>
      </c>
      <c r="AB226" s="364">
        <f t="shared" si="221"/>
        <v>0</v>
      </c>
      <c r="AC226" s="364">
        <f t="shared" si="222"/>
        <v>0</v>
      </c>
      <c r="AD226" s="364">
        <f t="shared" si="223"/>
        <v>0</v>
      </c>
      <c r="AE226" s="364">
        <f t="shared" si="224"/>
        <v>0</v>
      </c>
      <c r="AF226" s="364">
        <f t="shared" si="225"/>
        <v>0</v>
      </c>
      <c r="AG226" s="364"/>
      <c r="AH226" s="364"/>
      <c r="AI226" s="364"/>
      <c r="AJ226" s="364"/>
      <c r="AK226" s="364"/>
      <c r="AL226" s="364"/>
      <c r="AM226" s="364"/>
      <c r="AN226" s="364"/>
      <c r="AO226" s="364"/>
      <c r="AP226" s="364"/>
      <c r="AQ226" s="364"/>
      <c r="AR226" s="364"/>
      <c r="AS226" s="364"/>
      <c r="AT226" s="364"/>
      <c r="AU226" s="364"/>
      <c r="AV226" s="364"/>
      <c r="AW226" s="364"/>
      <c r="AX226" s="364"/>
      <c r="AY226" s="364"/>
      <c r="AZ226" s="364"/>
      <c r="BA226" s="364"/>
      <c r="BB226" s="364"/>
      <c r="BC226" s="364"/>
      <c r="BD226" s="364"/>
      <c r="BE226" s="364"/>
      <c r="BF226" s="364"/>
      <c r="BG226" s="364"/>
      <c r="BH226" s="364"/>
      <c r="BI226" s="364"/>
      <c r="BJ226" s="364"/>
      <c r="BK226" s="364"/>
      <c r="BL226" s="364"/>
      <c r="BM226" s="364"/>
      <c r="BN226" s="364"/>
      <c r="BO226" s="364"/>
      <c r="BP226" s="364"/>
      <c r="BQ226" s="364"/>
      <c r="BR226" s="364"/>
      <c r="BS226" s="364"/>
      <c r="BT226" s="364"/>
      <c r="BU226" s="364"/>
      <c r="BV226" s="364"/>
      <c r="BW226" s="364"/>
      <c r="BX226" s="364"/>
      <c r="BY226" s="364"/>
      <c r="BZ226" s="364"/>
      <c r="CA226" s="364"/>
      <c r="CB226" s="364"/>
      <c r="CC226" s="364"/>
      <c r="CD226" s="364"/>
      <c r="CE226" s="364"/>
      <c r="CF226" s="364"/>
      <c r="CG226" s="364"/>
      <c r="CH226" s="364"/>
      <c r="CI226" s="364"/>
      <c r="CJ226" s="364"/>
      <c r="CK226" s="364"/>
      <c r="CL226" s="364"/>
      <c r="CM226" s="364"/>
      <c r="CN226" s="364"/>
      <c r="CO226" s="364"/>
      <c r="CP226" s="364"/>
      <c r="CQ226" s="364"/>
      <c r="CR226" s="364"/>
      <c r="CS226" s="364"/>
      <c r="CT226" s="364"/>
      <c r="CU226" s="364"/>
      <c r="CV226" s="364"/>
      <c r="CW226" s="364"/>
      <c r="CX226" s="364"/>
      <c r="CY226" s="364"/>
      <c r="CZ226" s="364"/>
      <c r="DA226" s="364"/>
      <c r="DB226" s="364"/>
      <c r="DC226" s="364"/>
      <c r="DD226" s="364"/>
      <c r="DE226" s="364"/>
      <c r="DF226" s="364"/>
      <c r="DG226" s="364"/>
      <c r="DH226" s="364"/>
      <c r="DI226" s="364"/>
      <c r="DJ226" s="364"/>
      <c r="DK226" s="364"/>
      <c r="DL226" s="364"/>
      <c r="DM226" s="364"/>
      <c r="DN226" s="364"/>
      <c r="DO226" s="364"/>
      <c r="DP226" s="364"/>
      <c r="DQ226" s="364"/>
      <c r="DR226" s="364"/>
      <c r="DS226" s="364"/>
      <c r="DT226" s="364"/>
      <c r="DU226" s="364"/>
      <c r="DV226" s="364"/>
      <c r="DW226" s="364"/>
      <c r="DX226" s="364"/>
      <c r="DY226" s="364"/>
      <c r="DZ226" s="364"/>
      <c r="EA226" s="364"/>
      <c r="EB226" s="364"/>
      <c r="EC226" s="364"/>
      <c r="ED226" s="364"/>
      <c r="EE226" s="364"/>
      <c r="EF226" s="364"/>
      <c r="EG226" s="364"/>
      <c r="EH226" s="364"/>
      <c r="EI226" s="364"/>
      <c r="EJ226" s="364"/>
      <c r="EK226" s="364"/>
      <c r="EL226" s="364"/>
      <c r="EM226" s="364"/>
      <c r="EN226" s="364"/>
      <c r="EO226" s="364"/>
      <c r="EP226" s="364"/>
      <c r="EQ226" s="364"/>
      <c r="ER226" s="364"/>
      <c r="ES226" s="364"/>
      <c r="ET226" s="364"/>
      <c r="EU226" s="364"/>
      <c r="EV226" s="364"/>
      <c r="EW226" s="364"/>
      <c r="EX226" s="364"/>
      <c r="EY226" s="364"/>
      <c r="EZ226" s="364"/>
      <c r="FA226" s="364"/>
      <c r="FB226" s="364"/>
      <c r="FC226" s="364"/>
      <c r="FD226" s="364"/>
      <c r="FE226" s="364"/>
      <c r="FF226" s="364"/>
      <c r="FG226" s="364"/>
      <c r="FH226" s="364"/>
      <c r="FI226" s="364"/>
      <c r="FJ226" s="364"/>
      <c r="FK226" s="364"/>
      <c r="FL226" s="364"/>
      <c r="FM226" s="364"/>
      <c r="FN226" s="364"/>
      <c r="FO226" s="364"/>
      <c r="FP226" s="364"/>
      <c r="FQ226" s="364"/>
      <c r="FR226" s="364"/>
      <c r="FS226" s="364"/>
      <c r="FT226" s="364"/>
      <c r="FU226" s="364"/>
      <c r="FV226" s="364"/>
      <c r="FW226" s="364"/>
      <c r="FX226" s="364"/>
      <c r="FY226" s="364"/>
      <c r="FZ226" s="364"/>
      <c r="GA226" s="364"/>
      <c r="GB226" s="364"/>
      <c r="GC226" s="364"/>
      <c r="GD226" s="364"/>
      <c r="GE226" s="364"/>
      <c r="GF226" s="364"/>
      <c r="GG226" s="364"/>
      <c r="GH226" s="364"/>
      <c r="GI226" s="364"/>
      <c r="GJ226" s="364"/>
      <c r="GK226" s="364"/>
      <c r="GL226" s="364"/>
      <c r="GM226" s="364"/>
      <c r="GN226" s="364"/>
      <c r="GO226" s="364"/>
      <c r="GP226" s="364"/>
      <c r="GQ226" s="364"/>
      <c r="GR226" s="364"/>
      <c r="GS226" s="364"/>
      <c r="GT226" s="364"/>
      <c r="GU226" s="364"/>
      <c r="GV226" s="364"/>
      <c r="GW226" s="364"/>
      <c r="GX226" s="364"/>
      <c r="GY226" s="364"/>
      <c r="GZ226" s="364"/>
      <c r="HA226" s="364"/>
      <c r="HB226" s="364"/>
      <c r="HC226" s="364"/>
      <c r="HD226" s="364"/>
      <c r="HE226" s="364"/>
      <c r="HF226" s="364"/>
      <c r="HG226" s="364"/>
      <c r="HH226" s="364"/>
      <c r="HI226" s="364"/>
      <c r="HJ226" s="364"/>
      <c r="HK226" s="364"/>
      <c r="HL226" s="364"/>
      <c r="HM226" s="364"/>
      <c r="HN226" s="364"/>
      <c r="HO226" s="364"/>
      <c r="HP226" s="364"/>
      <c r="HQ226" s="364"/>
      <c r="HR226" s="364"/>
      <c r="HS226" s="364"/>
      <c r="HT226" s="364"/>
      <c r="HU226" s="364"/>
      <c r="HV226" s="364"/>
      <c r="HW226" s="364"/>
      <c r="HX226" s="364"/>
      <c r="HY226" s="364"/>
      <c r="HZ226" s="364"/>
      <c r="IA226" s="364"/>
      <c r="IB226" s="364"/>
      <c r="IC226" s="364"/>
      <c r="ID226" s="364"/>
      <c r="IE226" s="364"/>
      <c r="IF226" s="364"/>
      <c r="IG226" s="364"/>
      <c r="IH226" s="364"/>
      <c r="II226" s="364"/>
      <c r="IJ226" s="364"/>
      <c r="IK226" s="364"/>
      <c r="IL226" s="364"/>
      <c r="IM226" s="364"/>
      <c r="IN226" s="364"/>
      <c r="IO226" s="364"/>
      <c r="IP226" s="364"/>
      <c r="IQ226" s="364"/>
      <c r="IR226" s="364"/>
      <c r="IS226" s="364"/>
      <c r="IT226" s="364"/>
      <c r="IU226" s="364"/>
      <c r="IV226" s="364"/>
      <c r="IW226" s="364"/>
      <c r="IX226" s="364"/>
      <c r="IY226" s="364"/>
      <c r="IZ226" s="364"/>
      <c r="JA226" s="364"/>
      <c r="JB226" s="364"/>
      <c r="JC226" s="364"/>
      <c r="JD226" s="364"/>
      <c r="JE226" s="364"/>
      <c r="JF226" s="364"/>
      <c r="JG226" s="364"/>
      <c r="JH226" s="364"/>
      <c r="JI226" s="364"/>
      <c r="JJ226" s="364"/>
      <c r="JK226" s="364"/>
      <c r="JL226" s="364"/>
      <c r="JM226" s="364"/>
      <c r="JN226" s="364"/>
      <c r="JO226" s="364"/>
      <c r="JP226" s="364"/>
      <c r="JQ226" s="364"/>
      <c r="JR226" s="364"/>
      <c r="JS226" s="364"/>
      <c r="JT226" s="364"/>
      <c r="JU226" s="364"/>
      <c r="JV226" s="364"/>
      <c r="JW226" s="364"/>
      <c r="JX226" s="364"/>
      <c r="JY226" s="364"/>
      <c r="JZ226" s="364"/>
      <c r="KA226" s="364"/>
      <c r="KB226" s="364"/>
      <c r="KC226" s="364"/>
      <c r="KD226" s="364"/>
      <c r="KE226" s="364"/>
      <c r="KF226" s="364"/>
      <c r="KG226" s="364"/>
      <c r="KH226" s="364"/>
      <c r="KI226" s="364"/>
      <c r="KJ226" s="364"/>
      <c r="KK226" s="364"/>
      <c r="KL226" s="364"/>
      <c r="KM226" s="364"/>
      <c r="KN226" s="364"/>
      <c r="KO226" s="364"/>
      <c r="KP226" s="364"/>
      <c r="KQ226" s="364"/>
      <c r="KR226" s="364"/>
      <c r="KS226" s="364"/>
      <c r="KT226" s="364"/>
      <c r="KU226" s="364"/>
      <c r="KV226" s="364"/>
      <c r="KW226" s="364"/>
      <c r="KX226" s="364"/>
      <c r="KY226" s="364"/>
      <c r="KZ226" s="364"/>
      <c r="LA226" s="364"/>
      <c r="LB226" s="364"/>
      <c r="LC226" s="364"/>
      <c r="LD226" s="364"/>
      <c r="LE226" s="364"/>
      <c r="LF226" s="364"/>
      <c r="LG226" s="364"/>
      <c r="LH226" s="364"/>
      <c r="LI226" s="364"/>
      <c r="LJ226" s="364"/>
      <c r="LK226" s="364"/>
      <c r="LL226" s="364"/>
      <c r="LM226" s="364"/>
      <c r="LN226" s="364"/>
      <c r="LO226" s="364"/>
      <c r="LP226" s="364"/>
      <c r="LQ226" s="364"/>
      <c r="LR226" s="364"/>
      <c r="LS226" s="364"/>
      <c r="LT226" s="364"/>
      <c r="LU226" s="364"/>
      <c r="LV226" s="364"/>
      <c r="LW226" s="364"/>
      <c r="LX226" s="364"/>
      <c r="LY226" s="364"/>
      <c r="LZ226" s="364"/>
      <c r="MA226" s="364"/>
      <c r="MB226" s="364"/>
      <c r="MC226" s="364"/>
      <c r="MD226" s="364"/>
      <c r="ME226" s="364"/>
      <c r="MF226" s="364"/>
      <c r="MG226" s="364"/>
      <c r="MH226" s="364"/>
      <c r="MI226" s="364"/>
      <c r="MJ226" s="364"/>
      <c r="MK226" s="364"/>
      <c r="ML226" s="364"/>
      <c r="MM226" s="364"/>
      <c r="MN226" s="364"/>
      <c r="MO226" s="364"/>
      <c r="MP226" s="364"/>
      <c r="MQ226" s="364"/>
      <c r="MR226" s="364"/>
      <c r="MS226" s="364"/>
      <c r="MT226" s="364"/>
      <c r="MU226" s="364"/>
      <c r="MV226" s="364"/>
      <c r="MW226" s="364"/>
      <c r="MX226" s="364"/>
      <c r="MY226" s="364"/>
      <c r="MZ226" s="364"/>
      <c r="NA226" s="364"/>
      <c r="NB226" s="364"/>
      <c r="NC226" s="364"/>
      <c r="ND226" s="364"/>
      <c r="NE226" s="364"/>
      <c r="NF226" s="364"/>
      <c r="NG226" s="364"/>
      <c r="NH226" s="364"/>
      <c r="NI226" s="364"/>
      <c r="NJ226" s="364"/>
      <c r="NK226" s="364"/>
      <c r="NL226" s="364"/>
      <c r="NM226" s="364"/>
      <c r="NN226" s="364"/>
      <c r="NO226" s="364"/>
      <c r="NP226" s="364"/>
      <c r="NQ226" s="364"/>
      <c r="NR226" s="364"/>
      <c r="NS226" s="364"/>
      <c r="NT226" s="364"/>
      <c r="NU226" s="364"/>
      <c r="NV226" s="364"/>
      <c r="NW226" s="364"/>
      <c r="NX226" s="364"/>
      <c r="NY226" s="364"/>
      <c r="NZ226" s="364"/>
      <c r="OA226" s="364"/>
      <c r="OB226" s="364"/>
      <c r="OC226" s="364"/>
      <c r="OD226" s="364"/>
      <c r="OE226" s="364"/>
      <c r="OF226" s="364"/>
      <c r="OG226" s="364"/>
      <c r="OH226" s="364"/>
      <c r="OI226" s="364"/>
      <c r="OJ226" s="364"/>
      <c r="OK226" s="364"/>
      <c r="OL226" s="364"/>
      <c r="OM226" s="364"/>
      <c r="ON226" s="364"/>
      <c r="OO226" s="364"/>
      <c r="OP226" s="364"/>
      <c r="OQ226" s="364"/>
      <c r="OR226" s="364"/>
      <c r="OS226" s="364"/>
      <c r="OT226" s="364"/>
      <c r="OU226" s="364"/>
      <c r="OV226" s="364"/>
      <c r="OW226" s="364"/>
      <c r="OX226" s="364"/>
      <c r="OY226" s="364"/>
      <c r="OZ226" s="364"/>
      <c r="PA226" s="364"/>
      <c r="PB226" s="364"/>
      <c r="PC226" s="364"/>
      <c r="PD226" s="364"/>
      <c r="PE226" s="364"/>
      <c r="PF226" s="364"/>
      <c r="PG226" s="364"/>
      <c r="PH226" s="364"/>
      <c r="PI226" s="364"/>
      <c r="PJ226" s="364"/>
      <c r="PK226" s="364"/>
      <c r="PL226" s="364"/>
      <c r="PM226" s="364"/>
    </row>
    <row r="227" spans="1:429" ht="15">
      <c r="A227" s="363" t="s">
        <v>794</v>
      </c>
      <c r="B227" s="364">
        <f t="shared" si="195"/>
        <v>0</v>
      </c>
      <c r="C227" s="364">
        <f t="shared" si="196"/>
        <v>0</v>
      </c>
      <c r="D227" s="364">
        <f t="shared" si="197"/>
        <v>0</v>
      </c>
      <c r="E227" s="364">
        <f t="shared" si="198"/>
        <v>0</v>
      </c>
      <c r="F227" s="364">
        <f t="shared" si="199"/>
        <v>0</v>
      </c>
      <c r="G227" s="364">
        <f t="shared" si="200"/>
        <v>0</v>
      </c>
      <c r="H227" s="364">
        <f t="shared" si="201"/>
        <v>0</v>
      </c>
      <c r="I227" s="364">
        <f t="shared" si="202"/>
        <v>0</v>
      </c>
      <c r="J227" s="364">
        <f t="shared" si="203"/>
        <v>0</v>
      </c>
      <c r="K227" s="364">
        <f t="shared" si="204"/>
        <v>0</v>
      </c>
      <c r="L227" s="364">
        <f t="shared" si="205"/>
        <v>0</v>
      </c>
      <c r="M227" s="364">
        <f t="shared" si="206"/>
        <v>0</v>
      </c>
      <c r="N227" s="364">
        <f t="shared" si="207"/>
        <v>0</v>
      </c>
      <c r="O227" s="364">
        <f t="shared" si="208"/>
        <v>0</v>
      </c>
      <c r="P227" s="364">
        <f t="shared" si="209"/>
        <v>0</v>
      </c>
      <c r="Q227" s="364">
        <f t="shared" si="210"/>
        <v>0</v>
      </c>
      <c r="R227" s="364">
        <f t="shared" si="211"/>
        <v>0</v>
      </c>
      <c r="S227" s="364">
        <f t="shared" si="212"/>
        <v>0</v>
      </c>
      <c r="T227" s="364">
        <f t="shared" si="213"/>
        <v>0</v>
      </c>
      <c r="U227" s="364">
        <f t="shared" si="214"/>
        <v>0</v>
      </c>
      <c r="V227" s="364">
        <f t="shared" si="215"/>
        <v>0</v>
      </c>
      <c r="W227" s="364">
        <f t="shared" si="216"/>
        <v>0</v>
      </c>
      <c r="X227" s="364">
        <f t="shared" si="217"/>
        <v>0</v>
      </c>
      <c r="Y227" s="364">
        <f t="shared" si="218"/>
        <v>0</v>
      </c>
      <c r="Z227" s="364">
        <f t="shared" si="219"/>
        <v>0</v>
      </c>
      <c r="AA227" s="364">
        <f t="shared" si="220"/>
        <v>0</v>
      </c>
      <c r="AB227" s="364">
        <f t="shared" si="221"/>
        <v>0</v>
      </c>
      <c r="AC227" s="364">
        <f t="shared" si="222"/>
        <v>0</v>
      </c>
      <c r="AD227" s="364">
        <f t="shared" si="223"/>
        <v>0</v>
      </c>
      <c r="AE227" s="364">
        <f t="shared" si="224"/>
        <v>0</v>
      </c>
      <c r="AF227" s="364">
        <f t="shared" si="225"/>
        <v>0</v>
      </c>
      <c r="AG227" s="364"/>
      <c r="AH227" s="364"/>
      <c r="AI227" s="364"/>
      <c r="AJ227" s="364"/>
      <c r="AK227" s="364"/>
      <c r="AL227" s="364"/>
      <c r="AM227" s="364"/>
      <c r="AN227" s="364"/>
      <c r="AO227" s="364"/>
      <c r="AP227" s="364"/>
      <c r="AQ227" s="364"/>
      <c r="AR227" s="364"/>
      <c r="AS227" s="364"/>
      <c r="AT227" s="364"/>
      <c r="AU227" s="364"/>
      <c r="AV227" s="364"/>
      <c r="AW227" s="364"/>
      <c r="AX227" s="364"/>
      <c r="AY227" s="364"/>
      <c r="AZ227" s="364"/>
      <c r="BA227" s="364"/>
      <c r="BB227" s="364"/>
      <c r="BC227" s="364"/>
      <c r="BD227" s="364"/>
      <c r="BE227" s="364"/>
      <c r="BF227" s="364"/>
      <c r="BG227" s="364"/>
      <c r="BH227" s="364"/>
      <c r="BI227" s="364"/>
      <c r="BJ227" s="364"/>
      <c r="BK227" s="364"/>
      <c r="BL227" s="364"/>
      <c r="BM227" s="364"/>
      <c r="BN227" s="364"/>
      <c r="BO227" s="364"/>
      <c r="BP227" s="364"/>
      <c r="BQ227" s="364"/>
      <c r="BR227" s="364"/>
      <c r="BS227" s="364"/>
      <c r="BT227" s="364"/>
      <c r="BU227" s="364"/>
      <c r="BV227" s="364"/>
      <c r="BW227" s="364"/>
      <c r="BX227" s="364"/>
      <c r="BY227" s="364"/>
      <c r="BZ227" s="364"/>
      <c r="CA227" s="364"/>
      <c r="CB227" s="364"/>
      <c r="CC227" s="364"/>
      <c r="CD227" s="364"/>
      <c r="CE227" s="364"/>
      <c r="CF227" s="364"/>
      <c r="CG227" s="364"/>
      <c r="CH227" s="364"/>
      <c r="CI227" s="364"/>
      <c r="CJ227" s="364"/>
      <c r="CK227" s="364"/>
      <c r="CL227" s="364"/>
      <c r="CM227" s="364"/>
      <c r="CN227" s="364"/>
      <c r="CO227" s="364"/>
      <c r="CP227" s="364"/>
      <c r="CQ227" s="364"/>
      <c r="CR227" s="364"/>
      <c r="CS227" s="364"/>
      <c r="CT227" s="364"/>
      <c r="CU227" s="364"/>
      <c r="CV227" s="364"/>
      <c r="CW227" s="364"/>
      <c r="CX227" s="364"/>
      <c r="CY227" s="364"/>
      <c r="CZ227" s="364"/>
      <c r="DA227" s="364"/>
      <c r="DB227" s="364"/>
      <c r="DC227" s="364"/>
      <c r="DD227" s="364"/>
      <c r="DE227" s="364"/>
      <c r="DF227" s="364"/>
      <c r="DG227" s="364"/>
      <c r="DH227" s="364"/>
      <c r="DI227" s="364"/>
      <c r="DJ227" s="364"/>
      <c r="DK227" s="364"/>
      <c r="DL227" s="364"/>
      <c r="DM227" s="364"/>
      <c r="DN227" s="364"/>
      <c r="DO227" s="364"/>
      <c r="DP227" s="364"/>
      <c r="DQ227" s="364"/>
      <c r="DR227" s="364"/>
      <c r="DS227" s="364"/>
      <c r="DT227" s="364"/>
      <c r="DU227" s="364"/>
      <c r="DV227" s="364"/>
      <c r="DW227" s="364"/>
      <c r="DX227" s="364"/>
      <c r="DY227" s="364"/>
      <c r="DZ227" s="364"/>
      <c r="EA227" s="364"/>
      <c r="EB227" s="364"/>
      <c r="EC227" s="364"/>
      <c r="ED227" s="364"/>
      <c r="EE227" s="364"/>
      <c r="EF227" s="364"/>
      <c r="EG227" s="364"/>
      <c r="EH227" s="364"/>
      <c r="EI227" s="364"/>
      <c r="EJ227" s="364"/>
      <c r="EK227" s="364"/>
      <c r="EL227" s="364"/>
      <c r="EM227" s="364"/>
      <c r="EN227" s="364"/>
      <c r="EO227" s="364"/>
      <c r="EP227" s="364"/>
      <c r="EQ227" s="364"/>
      <c r="ER227" s="364"/>
      <c r="ES227" s="364"/>
      <c r="ET227" s="364"/>
      <c r="EU227" s="364"/>
      <c r="EV227" s="364"/>
      <c r="EW227" s="364"/>
      <c r="EX227" s="364"/>
      <c r="EY227" s="364"/>
      <c r="EZ227" s="364"/>
      <c r="FA227" s="364"/>
      <c r="FB227" s="364"/>
      <c r="FC227" s="364"/>
      <c r="FD227" s="364"/>
      <c r="FE227" s="364"/>
      <c r="FF227" s="364"/>
      <c r="FG227" s="364"/>
      <c r="FH227" s="364"/>
      <c r="FI227" s="364"/>
      <c r="FJ227" s="364"/>
      <c r="FK227" s="364"/>
      <c r="FL227" s="364"/>
      <c r="FM227" s="364"/>
      <c r="FN227" s="364"/>
      <c r="FO227" s="364"/>
      <c r="FP227" s="364"/>
      <c r="FQ227" s="364"/>
      <c r="FR227" s="364"/>
      <c r="FS227" s="364"/>
      <c r="FT227" s="364"/>
      <c r="FU227" s="364"/>
      <c r="FV227" s="364"/>
      <c r="FW227" s="364"/>
      <c r="FX227" s="364"/>
      <c r="FY227" s="364"/>
      <c r="FZ227" s="364"/>
      <c r="GA227" s="364"/>
      <c r="GB227" s="364"/>
      <c r="GC227" s="364"/>
      <c r="GD227" s="364"/>
      <c r="GE227" s="364"/>
      <c r="GF227" s="364"/>
      <c r="GG227" s="364"/>
      <c r="GH227" s="364"/>
      <c r="GI227" s="364"/>
      <c r="GJ227" s="364"/>
      <c r="GK227" s="364"/>
      <c r="GL227" s="364"/>
      <c r="GM227" s="364"/>
      <c r="GN227" s="364"/>
      <c r="GO227" s="364"/>
      <c r="GP227" s="364"/>
      <c r="GQ227" s="364"/>
      <c r="GR227" s="364"/>
      <c r="GS227" s="364"/>
      <c r="GT227" s="364"/>
      <c r="GU227" s="364"/>
      <c r="GV227" s="364"/>
      <c r="GW227" s="364"/>
      <c r="GX227" s="364"/>
      <c r="GY227" s="364"/>
      <c r="GZ227" s="364"/>
      <c r="HA227" s="364"/>
      <c r="HB227" s="364"/>
      <c r="HC227" s="364"/>
      <c r="HD227" s="364"/>
      <c r="HE227" s="364"/>
      <c r="HF227" s="364"/>
      <c r="HG227" s="364"/>
      <c r="HH227" s="364"/>
      <c r="HI227" s="364"/>
      <c r="HJ227" s="364"/>
      <c r="HK227" s="364"/>
      <c r="HL227" s="364"/>
      <c r="HM227" s="364"/>
      <c r="HN227" s="364"/>
      <c r="HO227" s="364"/>
      <c r="HP227" s="364"/>
      <c r="HQ227" s="364"/>
      <c r="HR227" s="364"/>
      <c r="HS227" s="364"/>
      <c r="HT227" s="364"/>
      <c r="HU227" s="364"/>
      <c r="HV227" s="364"/>
      <c r="HW227" s="364"/>
      <c r="HX227" s="364"/>
      <c r="HY227" s="364"/>
      <c r="HZ227" s="364"/>
      <c r="IA227" s="364"/>
      <c r="IB227" s="364"/>
      <c r="IC227" s="364"/>
      <c r="ID227" s="364"/>
      <c r="IE227" s="364"/>
      <c r="IF227" s="364"/>
      <c r="IG227" s="364"/>
      <c r="IH227" s="364"/>
      <c r="II227" s="364"/>
      <c r="IJ227" s="364"/>
      <c r="IK227" s="364"/>
      <c r="IL227" s="364"/>
      <c r="IM227" s="364"/>
      <c r="IN227" s="364"/>
      <c r="IO227" s="364"/>
      <c r="IP227" s="364"/>
      <c r="IQ227" s="364"/>
      <c r="IR227" s="364"/>
      <c r="IS227" s="364"/>
      <c r="IT227" s="364"/>
      <c r="IU227" s="364"/>
      <c r="IV227" s="364"/>
      <c r="IW227" s="364"/>
      <c r="IX227" s="364"/>
      <c r="IY227" s="364"/>
      <c r="IZ227" s="364"/>
      <c r="JA227" s="364"/>
      <c r="JB227" s="364"/>
      <c r="JC227" s="364"/>
      <c r="JD227" s="364"/>
      <c r="JE227" s="364"/>
      <c r="JF227" s="364"/>
      <c r="JG227" s="364"/>
      <c r="JH227" s="364"/>
      <c r="JI227" s="364"/>
      <c r="JJ227" s="364"/>
      <c r="JK227" s="364"/>
      <c r="JL227" s="364"/>
      <c r="JM227" s="364"/>
      <c r="JN227" s="364"/>
      <c r="JO227" s="364"/>
      <c r="JP227" s="364"/>
      <c r="JQ227" s="364"/>
      <c r="JR227" s="364"/>
      <c r="JS227" s="364"/>
      <c r="JT227" s="364"/>
      <c r="JU227" s="364"/>
      <c r="JV227" s="364"/>
      <c r="JW227" s="364"/>
      <c r="JX227" s="364"/>
      <c r="JY227" s="364"/>
      <c r="JZ227" s="364"/>
      <c r="KA227" s="364"/>
      <c r="KB227" s="364"/>
      <c r="KC227" s="364"/>
      <c r="KD227" s="364"/>
      <c r="KE227" s="364"/>
      <c r="KF227" s="364"/>
      <c r="KG227" s="364"/>
      <c r="KH227" s="364"/>
      <c r="KI227" s="364"/>
      <c r="KJ227" s="364"/>
      <c r="KK227" s="364"/>
      <c r="KL227" s="364"/>
      <c r="KM227" s="364"/>
      <c r="KN227" s="364"/>
      <c r="KO227" s="364"/>
      <c r="KP227" s="364"/>
      <c r="KQ227" s="364"/>
      <c r="KR227" s="364"/>
      <c r="KS227" s="364"/>
      <c r="KT227" s="364"/>
      <c r="KU227" s="364"/>
      <c r="KV227" s="364"/>
      <c r="KW227" s="364"/>
      <c r="KX227" s="364"/>
      <c r="KY227" s="364"/>
      <c r="KZ227" s="364"/>
      <c r="LA227" s="364"/>
      <c r="LB227" s="364"/>
      <c r="LC227" s="364"/>
      <c r="LD227" s="364"/>
      <c r="LE227" s="364"/>
      <c r="LF227" s="364"/>
      <c r="LG227" s="364"/>
      <c r="LH227" s="364"/>
      <c r="LI227" s="364"/>
      <c r="LJ227" s="364"/>
      <c r="LK227" s="364"/>
      <c r="LL227" s="364"/>
      <c r="LM227" s="364"/>
      <c r="LN227" s="364"/>
      <c r="LO227" s="364"/>
      <c r="LP227" s="364"/>
      <c r="LQ227" s="364"/>
      <c r="LR227" s="364"/>
      <c r="LS227" s="364"/>
      <c r="LT227" s="364"/>
      <c r="LU227" s="364"/>
      <c r="LV227" s="364"/>
      <c r="LW227" s="364"/>
      <c r="LX227" s="364"/>
      <c r="LY227" s="364"/>
      <c r="LZ227" s="364"/>
      <c r="MA227" s="364"/>
      <c r="MB227" s="364"/>
      <c r="MC227" s="364"/>
      <c r="MD227" s="364"/>
      <c r="ME227" s="364"/>
      <c r="MF227" s="364"/>
      <c r="MG227" s="364"/>
      <c r="MH227" s="364"/>
      <c r="MI227" s="364"/>
      <c r="MJ227" s="364"/>
      <c r="MK227" s="364"/>
      <c r="ML227" s="364"/>
      <c r="MM227" s="364"/>
      <c r="MN227" s="364"/>
      <c r="MO227" s="364"/>
      <c r="MP227" s="364"/>
      <c r="MQ227" s="364"/>
      <c r="MR227" s="364"/>
      <c r="MS227" s="364"/>
      <c r="MT227" s="364"/>
      <c r="MU227" s="364"/>
      <c r="MV227" s="364"/>
      <c r="MW227" s="364"/>
      <c r="MX227" s="364"/>
      <c r="MY227" s="364"/>
      <c r="MZ227" s="364"/>
      <c r="NA227" s="364"/>
      <c r="NB227" s="364"/>
      <c r="NC227" s="364"/>
      <c r="ND227" s="364"/>
      <c r="NE227" s="364"/>
      <c r="NF227" s="364"/>
      <c r="NG227" s="364"/>
      <c r="NH227" s="364"/>
      <c r="NI227" s="364"/>
      <c r="NJ227" s="364"/>
      <c r="NK227" s="364"/>
      <c r="NL227" s="364"/>
      <c r="NM227" s="364"/>
      <c r="NN227" s="364"/>
      <c r="NO227" s="364"/>
      <c r="NP227" s="364"/>
      <c r="NQ227" s="364"/>
      <c r="NR227" s="364"/>
      <c r="NS227" s="364"/>
      <c r="NT227" s="364"/>
      <c r="NU227" s="364"/>
      <c r="NV227" s="364"/>
      <c r="NW227" s="364"/>
      <c r="NX227" s="364"/>
      <c r="NY227" s="364"/>
      <c r="NZ227" s="364"/>
      <c r="OA227" s="364"/>
      <c r="OB227" s="364"/>
      <c r="OC227" s="364"/>
      <c r="OD227" s="364"/>
      <c r="OE227" s="364"/>
      <c r="OF227" s="364"/>
      <c r="OG227" s="364"/>
      <c r="OH227" s="364"/>
      <c r="OI227" s="364"/>
      <c r="OJ227" s="364"/>
      <c r="OK227" s="364"/>
      <c r="OL227" s="364"/>
      <c r="OM227" s="364"/>
      <c r="ON227" s="364"/>
      <c r="OO227" s="364"/>
      <c r="OP227" s="364"/>
      <c r="OQ227" s="364"/>
      <c r="OR227" s="364"/>
      <c r="OS227" s="364"/>
      <c r="OT227" s="364"/>
      <c r="OU227" s="364"/>
      <c r="OV227" s="364"/>
      <c r="OW227" s="364"/>
      <c r="OX227" s="364"/>
      <c r="OY227" s="364"/>
      <c r="OZ227" s="364"/>
      <c r="PA227" s="364"/>
      <c r="PB227" s="364"/>
      <c r="PC227" s="364"/>
      <c r="PD227" s="364"/>
      <c r="PE227" s="364"/>
      <c r="PF227" s="364"/>
      <c r="PG227" s="364"/>
      <c r="PH227" s="364"/>
      <c r="PI227" s="364"/>
      <c r="PJ227" s="364"/>
      <c r="PK227" s="364"/>
      <c r="PL227" s="364"/>
      <c r="PM227" s="364"/>
    </row>
    <row r="228" spans="1:429" ht="15">
      <c r="A228" s="365" t="s">
        <v>795</v>
      </c>
      <c r="B228" s="364">
        <f t="shared" si="195"/>
        <v>0</v>
      </c>
      <c r="C228" s="364">
        <f t="shared" si="196"/>
        <v>0</v>
      </c>
      <c r="D228" s="364">
        <f t="shared" si="197"/>
        <v>0</v>
      </c>
      <c r="E228" s="364">
        <f t="shared" si="198"/>
        <v>0</v>
      </c>
      <c r="F228" s="364">
        <f t="shared" si="199"/>
        <v>0</v>
      </c>
      <c r="G228" s="364">
        <f t="shared" si="200"/>
        <v>0</v>
      </c>
      <c r="H228" s="364">
        <f t="shared" si="201"/>
        <v>0</v>
      </c>
      <c r="I228" s="364">
        <f t="shared" si="202"/>
        <v>0</v>
      </c>
      <c r="J228" s="364">
        <f t="shared" si="203"/>
        <v>0</v>
      </c>
      <c r="K228" s="364">
        <f t="shared" si="204"/>
        <v>0</v>
      </c>
      <c r="L228" s="364">
        <f t="shared" si="205"/>
        <v>0</v>
      </c>
      <c r="M228" s="364">
        <f t="shared" si="206"/>
        <v>0</v>
      </c>
      <c r="N228" s="364">
        <f t="shared" si="207"/>
        <v>0</v>
      </c>
      <c r="O228" s="364">
        <f t="shared" si="208"/>
        <v>0</v>
      </c>
      <c r="P228" s="364">
        <f t="shared" si="209"/>
        <v>0</v>
      </c>
      <c r="Q228" s="364">
        <f t="shared" si="210"/>
        <v>0</v>
      </c>
      <c r="R228" s="364">
        <f t="shared" si="211"/>
        <v>0</v>
      </c>
      <c r="S228" s="364">
        <f t="shared" si="212"/>
        <v>0</v>
      </c>
      <c r="T228" s="364">
        <f t="shared" si="213"/>
        <v>0</v>
      </c>
      <c r="U228" s="364">
        <f t="shared" si="214"/>
        <v>0</v>
      </c>
      <c r="V228" s="364">
        <f t="shared" si="215"/>
        <v>0</v>
      </c>
      <c r="W228" s="364">
        <f t="shared" si="216"/>
        <v>0</v>
      </c>
      <c r="X228" s="364">
        <f t="shared" si="217"/>
        <v>0</v>
      </c>
      <c r="Y228" s="364">
        <f t="shared" si="218"/>
        <v>0</v>
      </c>
      <c r="Z228" s="364">
        <f t="shared" si="219"/>
        <v>0</v>
      </c>
      <c r="AA228" s="364">
        <f t="shared" si="220"/>
        <v>0</v>
      </c>
      <c r="AB228" s="364">
        <f t="shared" si="221"/>
        <v>0</v>
      </c>
      <c r="AC228" s="364">
        <f t="shared" si="222"/>
        <v>0</v>
      </c>
      <c r="AD228" s="364">
        <f t="shared" si="223"/>
        <v>0</v>
      </c>
      <c r="AE228" s="364">
        <f t="shared" si="224"/>
        <v>0</v>
      </c>
      <c r="AF228" s="364">
        <f t="shared" si="225"/>
        <v>0</v>
      </c>
      <c r="AG228" s="364"/>
      <c r="AH228" s="364"/>
      <c r="AI228" s="364"/>
      <c r="AJ228" s="364"/>
      <c r="AK228" s="364"/>
      <c r="AL228" s="364"/>
      <c r="AM228" s="364"/>
      <c r="AN228" s="364"/>
      <c r="AO228" s="364"/>
      <c r="AP228" s="364"/>
      <c r="AQ228" s="364"/>
      <c r="AR228" s="364"/>
      <c r="AS228" s="364"/>
      <c r="AT228" s="364"/>
      <c r="AU228" s="364"/>
      <c r="AV228" s="364"/>
      <c r="AW228" s="364"/>
      <c r="AX228" s="364"/>
      <c r="AY228" s="364"/>
      <c r="AZ228" s="364"/>
      <c r="BA228" s="364"/>
      <c r="BB228" s="364"/>
      <c r="BC228" s="364"/>
      <c r="BD228" s="364"/>
      <c r="BE228" s="364"/>
      <c r="BF228" s="364"/>
      <c r="BG228" s="364"/>
      <c r="BH228" s="364"/>
      <c r="BI228" s="364"/>
      <c r="BJ228" s="364"/>
      <c r="BK228" s="364"/>
      <c r="BL228" s="364"/>
      <c r="BM228" s="364"/>
      <c r="BN228" s="364"/>
      <c r="BO228" s="364"/>
      <c r="BP228" s="364"/>
      <c r="BQ228" s="364"/>
      <c r="BR228" s="364"/>
      <c r="BS228" s="364"/>
      <c r="BT228" s="364"/>
      <c r="BU228" s="364"/>
      <c r="BV228" s="364"/>
      <c r="BW228" s="364"/>
      <c r="BX228" s="364"/>
      <c r="BY228" s="364"/>
      <c r="BZ228" s="364"/>
      <c r="CA228" s="364"/>
      <c r="CB228" s="364"/>
      <c r="CC228" s="364"/>
      <c r="CD228" s="364"/>
      <c r="CE228" s="364"/>
      <c r="CF228" s="364"/>
      <c r="CG228" s="364"/>
      <c r="CH228" s="364"/>
      <c r="CI228" s="364"/>
      <c r="CJ228" s="364"/>
      <c r="CK228" s="364"/>
      <c r="CL228" s="364"/>
      <c r="CM228" s="364"/>
      <c r="CN228" s="364"/>
      <c r="CO228" s="364"/>
      <c r="CP228" s="364"/>
      <c r="CQ228" s="364"/>
      <c r="CR228" s="364"/>
      <c r="CS228" s="364"/>
      <c r="CT228" s="364"/>
      <c r="CU228" s="364"/>
      <c r="CV228" s="364"/>
      <c r="CW228" s="364"/>
      <c r="CX228" s="364"/>
      <c r="CY228" s="364"/>
      <c r="CZ228" s="364"/>
      <c r="DA228" s="364"/>
      <c r="DB228" s="364"/>
      <c r="DC228" s="364"/>
      <c r="DD228" s="364"/>
      <c r="DE228" s="364"/>
      <c r="DF228" s="364"/>
      <c r="DG228" s="364"/>
      <c r="DH228" s="364"/>
      <c r="DI228" s="364"/>
      <c r="DJ228" s="364"/>
      <c r="DK228" s="364"/>
      <c r="DL228" s="364"/>
      <c r="DM228" s="364"/>
      <c r="DN228" s="364"/>
      <c r="DO228" s="364"/>
      <c r="DP228" s="364"/>
      <c r="DQ228" s="364"/>
      <c r="DR228" s="364"/>
      <c r="DS228" s="364"/>
      <c r="DT228" s="364"/>
      <c r="DU228" s="364"/>
      <c r="DV228" s="364"/>
      <c r="DW228" s="364"/>
      <c r="DX228" s="364"/>
      <c r="DY228" s="364"/>
      <c r="DZ228" s="364"/>
      <c r="EA228" s="364"/>
      <c r="EB228" s="364"/>
      <c r="EC228" s="364"/>
      <c r="ED228" s="364"/>
      <c r="EE228" s="364"/>
      <c r="EF228" s="364"/>
      <c r="EG228" s="364"/>
      <c r="EH228" s="364"/>
      <c r="EI228" s="364"/>
      <c r="EJ228" s="364"/>
      <c r="EK228" s="364"/>
      <c r="EL228" s="364"/>
      <c r="EM228" s="364"/>
      <c r="EN228" s="364"/>
      <c r="EO228" s="364"/>
      <c r="EP228" s="364"/>
      <c r="EQ228" s="364"/>
      <c r="ER228" s="364"/>
      <c r="ES228" s="364"/>
      <c r="ET228" s="364"/>
      <c r="EU228" s="364"/>
      <c r="EV228" s="364"/>
      <c r="EW228" s="364"/>
      <c r="EX228" s="364"/>
      <c r="EY228" s="364"/>
      <c r="EZ228" s="364"/>
      <c r="FA228" s="364"/>
      <c r="FB228" s="364"/>
      <c r="FC228" s="364"/>
      <c r="FD228" s="364"/>
      <c r="FE228" s="364"/>
      <c r="FF228" s="364"/>
      <c r="FG228" s="364"/>
      <c r="FH228" s="364"/>
      <c r="FI228" s="364"/>
      <c r="FJ228" s="364"/>
      <c r="FK228" s="364"/>
      <c r="FL228" s="364"/>
      <c r="FM228" s="364"/>
      <c r="FN228" s="364"/>
      <c r="FO228" s="364"/>
      <c r="FP228" s="364"/>
      <c r="FQ228" s="364"/>
      <c r="FR228" s="364"/>
      <c r="FS228" s="364"/>
      <c r="FT228" s="364"/>
      <c r="FU228" s="364"/>
      <c r="FV228" s="364"/>
      <c r="FW228" s="364"/>
      <c r="FX228" s="364"/>
      <c r="FY228" s="364"/>
      <c r="FZ228" s="364"/>
      <c r="GA228" s="364"/>
      <c r="GB228" s="364"/>
      <c r="GC228" s="364"/>
      <c r="GD228" s="364"/>
      <c r="GE228" s="364"/>
      <c r="GF228" s="364"/>
      <c r="GG228" s="364"/>
      <c r="GH228" s="364"/>
      <c r="GI228" s="364"/>
      <c r="GJ228" s="364"/>
      <c r="GK228" s="364"/>
      <c r="GL228" s="364"/>
      <c r="GM228" s="364"/>
      <c r="GN228" s="364"/>
      <c r="GO228" s="364"/>
      <c r="GP228" s="364"/>
      <c r="GQ228" s="364"/>
      <c r="GR228" s="364"/>
      <c r="GS228" s="364"/>
      <c r="GT228" s="364"/>
      <c r="GU228" s="364"/>
      <c r="GV228" s="364"/>
      <c r="GW228" s="364"/>
      <c r="GX228" s="364"/>
      <c r="GY228" s="364"/>
      <c r="GZ228" s="364"/>
      <c r="HA228" s="364"/>
      <c r="HB228" s="364"/>
      <c r="HC228" s="364"/>
      <c r="HD228" s="364"/>
      <c r="HE228" s="364"/>
      <c r="HF228" s="364"/>
      <c r="HG228" s="364"/>
      <c r="HH228" s="364"/>
      <c r="HI228" s="364"/>
      <c r="HJ228" s="364"/>
      <c r="HK228" s="364"/>
      <c r="HL228" s="364"/>
      <c r="HM228" s="364"/>
      <c r="HN228" s="364"/>
      <c r="HO228" s="364"/>
      <c r="HP228" s="364"/>
      <c r="HQ228" s="364"/>
      <c r="HR228" s="364"/>
      <c r="HS228" s="364"/>
      <c r="HT228" s="364"/>
      <c r="HU228" s="364"/>
      <c r="HV228" s="364"/>
      <c r="HW228" s="364"/>
      <c r="HX228" s="364"/>
      <c r="HY228" s="364"/>
      <c r="HZ228" s="364"/>
      <c r="IA228" s="364"/>
      <c r="IB228" s="364"/>
      <c r="IC228" s="364"/>
      <c r="ID228" s="364"/>
      <c r="IE228" s="364"/>
      <c r="IF228" s="364"/>
      <c r="IG228" s="364"/>
      <c r="IH228" s="364"/>
      <c r="II228" s="364"/>
      <c r="IJ228" s="364"/>
      <c r="IK228" s="364"/>
      <c r="IL228" s="364"/>
      <c r="IM228" s="364"/>
      <c r="IN228" s="364"/>
      <c r="IO228" s="364"/>
      <c r="IP228" s="364"/>
      <c r="IQ228" s="364"/>
      <c r="IR228" s="364"/>
      <c r="IS228" s="364"/>
      <c r="IT228" s="364"/>
      <c r="IU228" s="364"/>
      <c r="IV228" s="364"/>
      <c r="IW228" s="364"/>
      <c r="IX228" s="364"/>
      <c r="IY228" s="364"/>
      <c r="IZ228" s="364"/>
      <c r="JA228" s="364"/>
      <c r="JB228" s="364"/>
      <c r="JC228" s="364"/>
      <c r="JD228" s="364"/>
      <c r="JE228" s="364"/>
      <c r="JF228" s="364"/>
      <c r="JG228" s="364"/>
      <c r="JH228" s="364"/>
      <c r="JI228" s="364"/>
      <c r="JJ228" s="364"/>
      <c r="JK228" s="364"/>
      <c r="JL228" s="364"/>
      <c r="JM228" s="364"/>
      <c r="JN228" s="364"/>
      <c r="JO228" s="364"/>
      <c r="JP228" s="364"/>
      <c r="JQ228" s="364"/>
      <c r="JR228" s="364"/>
      <c r="JS228" s="364"/>
      <c r="JT228" s="364"/>
      <c r="JU228" s="364"/>
      <c r="JV228" s="364"/>
      <c r="JW228" s="364"/>
      <c r="JX228" s="364"/>
      <c r="JY228" s="364"/>
      <c r="JZ228" s="364"/>
      <c r="KA228" s="364"/>
      <c r="KB228" s="364"/>
      <c r="KC228" s="364"/>
      <c r="KD228" s="364"/>
      <c r="KE228" s="364"/>
      <c r="KF228" s="364"/>
      <c r="KG228" s="364"/>
      <c r="KH228" s="364"/>
      <c r="KI228" s="364"/>
      <c r="KJ228" s="364"/>
      <c r="KK228" s="364"/>
      <c r="KL228" s="364"/>
      <c r="KM228" s="364"/>
      <c r="KN228" s="364"/>
      <c r="KO228" s="364"/>
      <c r="KP228" s="364"/>
      <c r="KQ228" s="364"/>
      <c r="KR228" s="364"/>
      <c r="KS228" s="364"/>
      <c r="KT228" s="364"/>
      <c r="KU228" s="364"/>
      <c r="KV228" s="364"/>
      <c r="KW228" s="364"/>
      <c r="KX228" s="364"/>
      <c r="KY228" s="364"/>
      <c r="KZ228" s="364"/>
      <c r="LA228" s="364"/>
      <c r="LB228" s="364"/>
      <c r="LC228" s="364"/>
      <c r="LD228" s="364"/>
      <c r="LE228" s="364"/>
      <c r="LF228" s="364"/>
      <c r="LG228" s="364"/>
      <c r="LH228" s="364"/>
      <c r="LI228" s="364"/>
      <c r="LJ228" s="364"/>
      <c r="LK228" s="364"/>
      <c r="LL228" s="364"/>
      <c r="LM228" s="364"/>
      <c r="LN228" s="364"/>
      <c r="LO228" s="364"/>
      <c r="LP228" s="364"/>
      <c r="LQ228" s="364"/>
      <c r="LR228" s="364"/>
      <c r="LS228" s="364"/>
      <c r="LT228" s="364"/>
      <c r="LU228" s="364"/>
      <c r="LV228" s="364"/>
      <c r="LW228" s="364"/>
      <c r="LX228" s="364"/>
      <c r="LY228" s="364"/>
      <c r="LZ228" s="364"/>
      <c r="MA228" s="364"/>
      <c r="MB228" s="364"/>
      <c r="MC228" s="364"/>
      <c r="MD228" s="364"/>
      <c r="ME228" s="364"/>
      <c r="MF228" s="364"/>
      <c r="MG228" s="364"/>
      <c r="MH228" s="364"/>
      <c r="MI228" s="364"/>
      <c r="MJ228" s="364"/>
      <c r="MK228" s="364"/>
      <c r="ML228" s="364"/>
      <c r="MM228" s="364"/>
      <c r="MN228" s="364"/>
      <c r="MO228" s="364"/>
      <c r="MP228" s="364"/>
      <c r="MQ228" s="364"/>
      <c r="MR228" s="364"/>
      <c r="MS228" s="364"/>
      <c r="MT228" s="364"/>
      <c r="MU228" s="364"/>
      <c r="MV228" s="364"/>
      <c r="MW228" s="364"/>
      <c r="MX228" s="364"/>
      <c r="MY228" s="364"/>
      <c r="MZ228" s="364"/>
      <c r="NA228" s="364"/>
      <c r="NB228" s="364"/>
      <c r="NC228" s="364"/>
      <c r="ND228" s="364"/>
      <c r="NE228" s="364"/>
      <c r="NF228" s="364"/>
      <c r="NG228" s="364"/>
      <c r="NH228" s="364"/>
      <c r="NI228" s="364"/>
      <c r="NJ228" s="364"/>
      <c r="NK228" s="364"/>
      <c r="NL228" s="364"/>
      <c r="NM228" s="364"/>
      <c r="NN228" s="364"/>
      <c r="NO228" s="364"/>
      <c r="NP228" s="364"/>
      <c r="NQ228" s="364"/>
      <c r="NR228" s="364"/>
      <c r="NS228" s="364"/>
      <c r="NT228" s="364"/>
      <c r="NU228" s="364"/>
      <c r="NV228" s="364"/>
      <c r="NW228" s="364"/>
      <c r="NX228" s="364"/>
      <c r="NY228" s="364"/>
      <c r="NZ228" s="364"/>
      <c r="OA228" s="364"/>
      <c r="OB228" s="364"/>
      <c r="OC228" s="364"/>
      <c r="OD228" s="364"/>
      <c r="OE228" s="364"/>
      <c r="OF228" s="364"/>
      <c r="OG228" s="364"/>
      <c r="OH228" s="364"/>
      <c r="OI228" s="364"/>
      <c r="OJ228" s="364"/>
      <c r="OK228" s="364"/>
      <c r="OL228" s="364"/>
      <c r="OM228" s="364"/>
      <c r="ON228" s="364"/>
      <c r="OO228" s="364"/>
      <c r="OP228" s="364"/>
      <c r="OQ228" s="364"/>
      <c r="OR228" s="364"/>
      <c r="OS228" s="364"/>
      <c r="OT228" s="364"/>
      <c r="OU228" s="364"/>
      <c r="OV228" s="364"/>
      <c r="OW228" s="364"/>
      <c r="OX228" s="364"/>
      <c r="OY228" s="364"/>
      <c r="OZ228" s="364"/>
      <c r="PA228" s="364"/>
      <c r="PB228" s="364"/>
      <c r="PC228" s="364"/>
      <c r="PD228" s="364"/>
      <c r="PE228" s="364"/>
      <c r="PF228" s="364"/>
      <c r="PG228" s="364"/>
      <c r="PH228" s="364"/>
      <c r="PI228" s="364"/>
      <c r="PJ228" s="364"/>
      <c r="PK228" s="364"/>
      <c r="PL228" s="364"/>
      <c r="PM228" s="364"/>
    </row>
    <row r="229" spans="1:429" ht="15">
      <c r="A229" s="365" t="s">
        <v>796</v>
      </c>
      <c r="B229" s="364">
        <f>SUM(AH229:AS229)/1000</f>
        <v>0</v>
      </c>
      <c r="C229" s="364">
        <f>SUM(AT229:BE229)/1000</f>
        <v>0</v>
      </c>
      <c r="D229" s="364">
        <f>SUM(BF229:BQ229)/1000</f>
        <v>0</v>
      </c>
      <c r="E229" s="364">
        <f>SUM(BR229:CC229)/1000</f>
        <v>0</v>
      </c>
      <c r="F229" s="364">
        <f>SUM(CD229:CO229)/1000</f>
        <v>0</v>
      </c>
      <c r="G229" s="364">
        <f>SUM(CP229:DA229)/1000</f>
        <v>0</v>
      </c>
      <c r="H229" s="364">
        <f>SUM(DB229:DM229)/1000</f>
        <v>0</v>
      </c>
      <c r="I229" s="364">
        <f>SUM(DN229:DY229)/1000</f>
        <v>0</v>
      </c>
      <c r="J229" s="364">
        <f>SUM(DZ229:EK229)/1000</f>
        <v>0</v>
      </c>
      <c r="K229" s="364">
        <f>SUM(EL229:EW229)/1000</f>
        <v>0</v>
      </c>
      <c r="L229" s="364">
        <f>SUM(EX229:FI229)/1000</f>
        <v>0</v>
      </c>
      <c r="M229" s="364">
        <f>SUM(FJ229:FU229)/1000</f>
        <v>0</v>
      </c>
      <c r="N229" s="364">
        <f>SUM(FV229:GG229)/1000</f>
        <v>0</v>
      </c>
      <c r="O229" s="364">
        <f>SUM(GH229:GS229)/1000</f>
        <v>0</v>
      </c>
      <c r="P229" s="364">
        <f>SUM(GT229:HE229)/1000</f>
        <v>0</v>
      </c>
      <c r="Q229" s="364">
        <f>SUM(HF229:HQ229)/1000</f>
        <v>0</v>
      </c>
      <c r="R229" s="364">
        <f>SUM(HR229:IC229)/1000</f>
        <v>0</v>
      </c>
      <c r="S229" s="364">
        <f>SUM(ID229:IO229)/1000</f>
        <v>0</v>
      </c>
      <c r="T229" s="364">
        <f>SUM(IP229:JA229)/1000</f>
        <v>0</v>
      </c>
      <c r="U229" s="364">
        <f>SUM(JB229:JM229)/1000</f>
        <v>0</v>
      </c>
      <c r="V229" s="364">
        <f>SUM(JN229:JY229)/1000</f>
        <v>0</v>
      </c>
      <c r="W229" s="364">
        <f>SUM(JZ229:KK229)/1000</f>
        <v>0</v>
      </c>
      <c r="X229" s="364">
        <f>SUM(KL229:KW229)/1000</f>
        <v>0</v>
      </c>
      <c r="Y229" s="364">
        <f>SUM(KX229:LI229)/1000</f>
        <v>0</v>
      </c>
      <c r="Z229" s="364">
        <f>SUM(LJ229:LU229)/1000</f>
        <v>0</v>
      </c>
      <c r="AA229" s="364">
        <f>SUM(LV229:MG229)/1000</f>
        <v>0</v>
      </c>
      <c r="AB229" s="364">
        <f>SUM(MH229:MS229)/1000</f>
        <v>0</v>
      </c>
      <c r="AC229" s="364">
        <f>SUM(MT229:NE229)/1000</f>
        <v>0</v>
      </c>
      <c r="AD229" s="364">
        <f>SUM(NF229:NQ229)/1000</f>
        <v>0</v>
      </c>
      <c r="AE229" s="364">
        <f>SUM(NR229:OC229)/1000</f>
        <v>0</v>
      </c>
      <c r="AF229" s="364">
        <f>SUM(OD229:OO229)/1000</f>
        <v>0</v>
      </c>
      <c r="AG229" s="364"/>
      <c r="AH229" s="364"/>
      <c r="AI229" s="364"/>
      <c r="AJ229" s="364"/>
      <c r="AK229" s="364"/>
      <c r="AL229" s="364"/>
      <c r="AM229" s="364"/>
      <c r="AN229" s="364"/>
      <c r="AO229" s="364"/>
      <c r="AP229" s="364"/>
      <c r="AQ229" s="364"/>
      <c r="AR229" s="364"/>
      <c r="AS229" s="364"/>
      <c r="AT229" s="364"/>
      <c r="AU229" s="364"/>
      <c r="AV229" s="364"/>
      <c r="AW229" s="364"/>
      <c r="AX229" s="364"/>
      <c r="AY229" s="364"/>
      <c r="AZ229" s="364"/>
      <c r="BA229" s="364"/>
      <c r="BB229" s="364"/>
      <c r="BC229" s="364"/>
      <c r="BD229" s="364"/>
      <c r="BE229" s="364"/>
      <c r="BF229" s="364"/>
      <c r="BG229" s="364"/>
      <c r="BH229" s="364"/>
      <c r="BI229" s="364"/>
      <c r="BJ229" s="364"/>
      <c r="BK229" s="364"/>
      <c r="BL229" s="364"/>
      <c r="BM229" s="364"/>
      <c r="BN229" s="364"/>
      <c r="BO229" s="364"/>
      <c r="BP229" s="364"/>
      <c r="BQ229" s="364"/>
      <c r="BR229" s="364"/>
      <c r="BS229" s="364"/>
      <c r="BT229" s="364"/>
      <c r="BU229" s="364"/>
      <c r="BV229" s="364"/>
      <c r="BW229" s="364"/>
      <c r="BX229" s="364"/>
      <c r="BY229" s="364"/>
      <c r="BZ229" s="364"/>
      <c r="CA229" s="364"/>
      <c r="CB229" s="364"/>
      <c r="CC229" s="364"/>
      <c r="CD229" s="364"/>
      <c r="CE229" s="364"/>
      <c r="CF229" s="364"/>
      <c r="CG229" s="364"/>
      <c r="CH229" s="364"/>
      <c r="CI229" s="364"/>
      <c r="CJ229" s="364"/>
      <c r="CK229" s="364"/>
      <c r="CL229" s="364"/>
      <c r="CM229" s="364"/>
      <c r="CN229" s="364"/>
      <c r="CO229" s="364"/>
      <c r="CP229" s="364"/>
      <c r="CQ229" s="364"/>
      <c r="CR229" s="364"/>
      <c r="CS229" s="364"/>
      <c r="CT229" s="364"/>
      <c r="CU229" s="364"/>
      <c r="CV229" s="364"/>
      <c r="CW229" s="364"/>
      <c r="CX229" s="364"/>
      <c r="CY229" s="364"/>
      <c r="CZ229" s="364"/>
      <c r="DA229" s="364"/>
      <c r="DB229" s="364"/>
      <c r="DC229" s="364"/>
      <c r="DD229" s="364"/>
      <c r="DE229" s="364"/>
      <c r="DF229" s="364"/>
      <c r="DG229" s="364"/>
      <c r="DH229" s="364"/>
      <c r="DI229" s="364"/>
      <c r="DJ229" s="364"/>
      <c r="DK229" s="364"/>
      <c r="DL229" s="364"/>
      <c r="DM229" s="364"/>
      <c r="DN229" s="364"/>
      <c r="DO229" s="364"/>
      <c r="DP229" s="364"/>
      <c r="DQ229" s="364"/>
      <c r="DR229" s="364"/>
      <c r="DS229" s="364"/>
      <c r="DT229" s="364"/>
      <c r="DU229" s="364"/>
      <c r="DV229" s="364"/>
      <c r="DW229" s="364"/>
      <c r="DX229" s="364"/>
      <c r="DY229" s="364"/>
      <c r="DZ229" s="364"/>
      <c r="EA229" s="364"/>
      <c r="EB229" s="364"/>
      <c r="EC229" s="364"/>
      <c r="ED229" s="364"/>
      <c r="EE229" s="364"/>
      <c r="EF229" s="364"/>
      <c r="EG229" s="364"/>
      <c r="EH229" s="364"/>
      <c r="EI229" s="364"/>
      <c r="EJ229" s="364"/>
      <c r="EK229" s="364"/>
      <c r="EL229" s="364"/>
      <c r="EM229" s="364"/>
      <c r="EN229" s="364"/>
      <c r="EO229" s="364"/>
      <c r="EP229" s="364"/>
      <c r="EQ229" s="364"/>
      <c r="ER229" s="364"/>
      <c r="ES229" s="364"/>
      <c r="ET229" s="364"/>
      <c r="EU229" s="364"/>
      <c r="EV229" s="364"/>
      <c r="EW229" s="364"/>
      <c r="EX229" s="364"/>
      <c r="EY229" s="364"/>
      <c r="EZ229" s="364"/>
      <c r="FA229" s="364"/>
      <c r="FB229" s="364"/>
      <c r="FC229" s="364"/>
      <c r="FD229" s="364"/>
      <c r="FE229" s="364"/>
      <c r="FF229" s="364"/>
      <c r="FG229" s="364"/>
      <c r="FH229" s="364"/>
      <c r="FI229" s="364"/>
      <c r="FJ229" s="364"/>
      <c r="FK229" s="364"/>
      <c r="FL229" s="364"/>
      <c r="FM229" s="364"/>
      <c r="FN229" s="364"/>
      <c r="FO229" s="364"/>
      <c r="FP229" s="364"/>
      <c r="FQ229" s="364"/>
      <c r="FR229" s="364"/>
      <c r="FS229" s="364"/>
      <c r="FT229" s="364"/>
      <c r="FU229" s="364"/>
      <c r="FV229" s="364"/>
      <c r="FW229" s="364"/>
      <c r="FX229" s="364"/>
      <c r="FY229" s="364"/>
      <c r="FZ229" s="364"/>
      <c r="GA229" s="364"/>
      <c r="GB229" s="364"/>
      <c r="GC229" s="364"/>
      <c r="GD229" s="364"/>
      <c r="GE229" s="364"/>
      <c r="GF229" s="364"/>
      <c r="GG229" s="364"/>
      <c r="GH229" s="364"/>
      <c r="GI229" s="364"/>
      <c r="GJ229" s="364"/>
      <c r="GK229" s="364"/>
      <c r="GL229" s="364"/>
      <c r="GM229" s="364"/>
      <c r="GN229" s="364"/>
      <c r="GO229" s="364"/>
      <c r="GP229" s="364"/>
      <c r="GQ229" s="364"/>
      <c r="GR229" s="364"/>
      <c r="GS229" s="364"/>
      <c r="GT229" s="364"/>
      <c r="GU229" s="364"/>
      <c r="GV229" s="364"/>
      <c r="GW229" s="364"/>
      <c r="GX229" s="364"/>
      <c r="GY229" s="364"/>
      <c r="GZ229" s="364"/>
      <c r="HA229" s="364"/>
      <c r="HB229" s="364"/>
      <c r="HC229" s="364"/>
      <c r="HD229" s="364"/>
      <c r="HE229" s="364"/>
      <c r="HF229" s="364"/>
      <c r="HG229" s="364"/>
      <c r="HH229" s="364"/>
      <c r="HI229" s="364"/>
      <c r="HJ229" s="364"/>
      <c r="HK229" s="364"/>
      <c r="HL229" s="364"/>
      <c r="HM229" s="364"/>
      <c r="HN229" s="364"/>
      <c r="HO229" s="364"/>
      <c r="HP229" s="364"/>
      <c r="HQ229" s="364"/>
      <c r="HR229" s="364"/>
      <c r="HS229" s="364"/>
      <c r="HT229" s="364"/>
      <c r="HU229" s="364"/>
      <c r="HV229" s="364"/>
      <c r="HW229" s="364"/>
      <c r="HX229" s="364"/>
      <c r="HY229" s="364"/>
      <c r="HZ229" s="364"/>
      <c r="IA229" s="364"/>
      <c r="IB229" s="364"/>
      <c r="IC229" s="364"/>
      <c r="ID229" s="364"/>
      <c r="IE229" s="364"/>
      <c r="IF229" s="364"/>
      <c r="IG229" s="364"/>
      <c r="IH229" s="364"/>
      <c r="II229" s="364"/>
      <c r="IJ229" s="364"/>
      <c r="IK229" s="364"/>
      <c r="IL229" s="364"/>
      <c r="IM229" s="364"/>
      <c r="IN229" s="364"/>
      <c r="IO229" s="364"/>
      <c r="IP229" s="364"/>
      <c r="IQ229" s="364"/>
      <c r="IR229" s="364"/>
      <c r="IS229" s="364"/>
      <c r="IT229" s="364"/>
      <c r="IU229" s="364"/>
      <c r="IV229" s="364"/>
      <c r="IW229" s="364"/>
      <c r="IX229" s="364"/>
      <c r="IY229" s="364"/>
      <c r="IZ229" s="364"/>
      <c r="JA229" s="364"/>
      <c r="JB229" s="364"/>
      <c r="JC229" s="364"/>
      <c r="JD229" s="364"/>
      <c r="JE229" s="364"/>
      <c r="JF229" s="364"/>
      <c r="JG229" s="364"/>
      <c r="JH229" s="364"/>
      <c r="JI229" s="364"/>
      <c r="JJ229" s="364"/>
      <c r="JK229" s="364"/>
      <c r="JL229" s="364"/>
      <c r="JM229" s="364"/>
      <c r="JN229" s="364"/>
      <c r="JO229" s="364"/>
      <c r="JP229" s="364"/>
      <c r="JQ229" s="364"/>
      <c r="JR229" s="364"/>
      <c r="JS229" s="364"/>
      <c r="JT229" s="364"/>
      <c r="JU229" s="364"/>
      <c r="JV229" s="364"/>
      <c r="JW229" s="364"/>
      <c r="JX229" s="364"/>
      <c r="JY229" s="364"/>
      <c r="JZ229" s="364"/>
      <c r="KA229" s="364"/>
      <c r="KB229" s="364"/>
      <c r="KC229" s="364"/>
      <c r="KD229" s="364"/>
      <c r="KE229" s="364"/>
      <c r="KF229" s="364"/>
      <c r="KG229" s="364"/>
      <c r="KH229" s="364"/>
      <c r="KI229" s="364"/>
      <c r="KJ229" s="364"/>
      <c r="KK229" s="364"/>
      <c r="KL229" s="364"/>
      <c r="KM229" s="364"/>
      <c r="KN229" s="364"/>
      <c r="KO229" s="364"/>
      <c r="KP229" s="364"/>
      <c r="KQ229" s="364"/>
      <c r="KR229" s="364"/>
      <c r="KS229" s="364"/>
      <c r="KT229" s="364"/>
      <c r="KU229" s="364"/>
      <c r="KV229" s="364"/>
      <c r="KW229" s="364"/>
      <c r="KX229" s="364"/>
      <c r="KY229" s="364"/>
      <c r="KZ229" s="364"/>
      <c r="LA229" s="364"/>
      <c r="LB229" s="364"/>
      <c r="LC229" s="364"/>
      <c r="LD229" s="364"/>
      <c r="LE229" s="364"/>
      <c r="LF229" s="364"/>
      <c r="LG229" s="364"/>
      <c r="LH229" s="364"/>
      <c r="LI229" s="364"/>
      <c r="LJ229" s="364"/>
      <c r="LK229" s="364"/>
      <c r="LL229" s="364"/>
      <c r="LM229" s="364"/>
      <c r="LN229" s="364"/>
      <c r="LO229" s="364"/>
      <c r="LP229" s="364"/>
      <c r="LQ229" s="364"/>
      <c r="LR229" s="364"/>
      <c r="LS229" s="364"/>
      <c r="LT229" s="364"/>
      <c r="LU229" s="364"/>
      <c r="LV229" s="364"/>
      <c r="LW229" s="364"/>
      <c r="LX229" s="364"/>
      <c r="LY229" s="364"/>
      <c r="LZ229" s="364"/>
      <c r="MA229" s="364"/>
      <c r="MB229" s="364"/>
      <c r="MC229" s="364"/>
      <c r="MD229" s="364"/>
      <c r="ME229" s="364"/>
      <c r="MF229" s="364"/>
      <c r="MG229" s="364"/>
      <c r="MH229" s="364"/>
      <c r="MI229" s="364"/>
      <c r="MJ229" s="364"/>
      <c r="MK229" s="364"/>
      <c r="ML229" s="364"/>
      <c r="MM229" s="364"/>
      <c r="MN229" s="364"/>
      <c r="MO229" s="364"/>
      <c r="MP229" s="364"/>
      <c r="MQ229" s="364"/>
      <c r="MR229" s="364"/>
      <c r="MS229" s="364"/>
      <c r="MT229" s="364"/>
      <c r="MU229" s="364"/>
      <c r="MV229" s="364"/>
      <c r="MW229" s="364"/>
      <c r="MX229" s="364"/>
      <c r="MY229" s="364"/>
      <c r="MZ229" s="364"/>
      <c r="NA229" s="364"/>
      <c r="NB229" s="364"/>
      <c r="NC229" s="364"/>
      <c r="ND229" s="364"/>
      <c r="NE229" s="364"/>
      <c r="NF229" s="364"/>
      <c r="NG229" s="364"/>
      <c r="NH229" s="364"/>
      <c r="NI229" s="364"/>
      <c r="NJ229" s="364"/>
      <c r="NK229" s="364"/>
      <c r="NL229" s="364"/>
      <c r="NM229" s="364"/>
      <c r="NN229" s="364"/>
      <c r="NO229" s="364"/>
      <c r="NP229" s="364"/>
      <c r="NQ229" s="364"/>
      <c r="NR229" s="364"/>
      <c r="NS229" s="364"/>
      <c r="NT229" s="364"/>
      <c r="NU229" s="364"/>
      <c r="NV229" s="364"/>
      <c r="NW229" s="364"/>
      <c r="NX229" s="364"/>
      <c r="NY229" s="364"/>
      <c r="NZ229" s="364"/>
      <c r="OA229" s="364"/>
      <c r="OB229" s="364"/>
      <c r="OC229" s="364"/>
      <c r="OD229" s="364"/>
      <c r="OE229" s="364"/>
      <c r="OF229" s="364"/>
      <c r="OG229" s="364"/>
      <c r="OH229" s="364"/>
      <c r="OI229" s="364"/>
      <c r="OJ229" s="364"/>
      <c r="OK229" s="364"/>
      <c r="OL229" s="364"/>
      <c r="OM229" s="364"/>
      <c r="ON229" s="364"/>
      <c r="OO229" s="364"/>
      <c r="OP229" s="364"/>
      <c r="OQ229" s="364"/>
      <c r="OR229" s="364"/>
      <c r="OS229" s="364"/>
      <c r="OT229" s="364"/>
      <c r="OU229" s="364"/>
      <c r="OV229" s="364"/>
      <c r="OW229" s="364"/>
      <c r="OX229" s="364"/>
      <c r="OY229" s="364"/>
      <c r="OZ229" s="364"/>
      <c r="PA229" s="364"/>
      <c r="PB229" s="364"/>
      <c r="PC229" s="364"/>
      <c r="PD229" s="364"/>
      <c r="PE229" s="364"/>
      <c r="PF229" s="364"/>
      <c r="PG229" s="364"/>
      <c r="PH229" s="364"/>
      <c r="PI229" s="364"/>
      <c r="PJ229" s="364"/>
      <c r="PK229" s="364"/>
      <c r="PL229" s="364"/>
      <c r="PM229" s="364"/>
    </row>
    <row r="230" spans="1:429" ht="15">
      <c r="A230" s="365"/>
      <c r="B230" s="364"/>
      <c r="C230" s="364"/>
      <c r="D230" s="364"/>
      <c r="E230" s="364"/>
      <c r="F230" s="364"/>
      <c r="G230" s="364"/>
      <c r="H230" s="364"/>
      <c r="I230" s="364"/>
      <c r="J230" s="364"/>
      <c r="K230" s="364"/>
      <c r="L230" s="364"/>
      <c r="M230" s="364"/>
      <c r="N230" s="364"/>
      <c r="O230" s="364"/>
      <c r="P230" s="364"/>
      <c r="Q230" s="364"/>
      <c r="R230" s="364"/>
      <c r="S230" s="364"/>
      <c r="T230" s="364"/>
      <c r="U230" s="364"/>
      <c r="V230" s="364"/>
      <c r="W230" s="364"/>
      <c r="X230" s="364"/>
      <c r="Y230" s="364"/>
      <c r="Z230" s="364"/>
      <c r="AA230" s="364"/>
      <c r="AB230" s="364"/>
      <c r="AC230" s="364"/>
      <c r="AD230" s="364"/>
      <c r="AE230" s="364"/>
      <c r="AF230" s="364"/>
      <c r="AG230" s="364"/>
      <c r="AH230" s="364"/>
      <c r="AI230" s="364"/>
      <c r="AJ230" s="364"/>
      <c r="AK230" s="364"/>
      <c r="AL230" s="364"/>
      <c r="AM230" s="364"/>
      <c r="AN230" s="364"/>
      <c r="AO230" s="364"/>
      <c r="AP230" s="364"/>
      <c r="AQ230" s="364"/>
      <c r="AR230" s="364"/>
      <c r="AS230" s="364"/>
      <c r="AT230" s="364"/>
      <c r="AU230" s="364"/>
      <c r="AV230" s="364"/>
      <c r="AW230" s="364"/>
      <c r="AX230" s="364"/>
      <c r="AY230" s="364"/>
      <c r="AZ230" s="364"/>
      <c r="BA230" s="364"/>
      <c r="BB230" s="364"/>
      <c r="BC230" s="364"/>
      <c r="BD230" s="364"/>
      <c r="BE230" s="364"/>
      <c r="BF230" s="364"/>
      <c r="BG230" s="364"/>
      <c r="BH230" s="364"/>
      <c r="BI230" s="364"/>
      <c r="BJ230" s="364"/>
      <c r="BK230" s="364"/>
      <c r="BL230" s="364"/>
      <c r="BM230" s="364"/>
      <c r="BN230" s="364"/>
      <c r="BO230" s="364"/>
      <c r="BP230" s="364"/>
      <c r="BQ230" s="364"/>
      <c r="BR230" s="364"/>
      <c r="BS230" s="364"/>
      <c r="BT230" s="364"/>
      <c r="BU230" s="364"/>
      <c r="BV230" s="364"/>
      <c r="BW230" s="364"/>
      <c r="BX230" s="364"/>
      <c r="BY230" s="364"/>
      <c r="BZ230" s="364"/>
      <c r="CA230" s="364"/>
      <c r="CB230" s="364"/>
      <c r="CC230" s="364"/>
      <c r="CD230" s="364"/>
      <c r="CE230" s="364"/>
      <c r="CF230" s="364"/>
      <c r="CG230" s="364"/>
      <c r="CH230" s="364"/>
      <c r="CI230" s="364"/>
      <c r="CJ230" s="364"/>
      <c r="CK230" s="364"/>
      <c r="CL230" s="364"/>
      <c r="CM230" s="364"/>
      <c r="CN230" s="364"/>
      <c r="CO230" s="364"/>
      <c r="CP230" s="364"/>
      <c r="CQ230" s="364"/>
      <c r="CR230" s="364"/>
      <c r="CS230" s="364"/>
      <c r="CT230" s="364"/>
      <c r="CU230" s="364"/>
      <c r="CV230" s="364"/>
      <c r="CW230" s="364"/>
      <c r="CX230" s="364"/>
      <c r="CY230" s="364"/>
      <c r="CZ230" s="364"/>
      <c r="DA230" s="364"/>
      <c r="DB230" s="364"/>
      <c r="DC230" s="364"/>
      <c r="DD230" s="364"/>
      <c r="DE230" s="364"/>
      <c r="DF230" s="364"/>
      <c r="DG230" s="364"/>
      <c r="DH230" s="364"/>
      <c r="DI230" s="364"/>
      <c r="DJ230" s="364"/>
      <c r="DK230" s="364"/>
      <c r="DL230" s="364"/>
      <c r="DM230" s="364"/>
      <c r="DN230" s="364"/>
      <c r="DO230" s="364"/>
      <c r="DP230" s="364"/>
      <c r="DQ230" s="364"/>
      <c r="DR230" s="364"/>
      <c r="DS230" s="364"/>
      <c r="DT230" s="364"/>
      <c r="DU230" s="364"/>
      <c r="DV230" s="364"/>
      <c r="DW230" s="364"/>
      <c r="DX230" s="364"/>
      <c r="DY230" s="364"/>
      <c r="DZ230" s="364"/>
      <c r="EA230" s="364"/>
      <c r="EB230" s="364"/>
      <c r="EC230" s="364"/>
      <c r="ED230" s="364"/>
      <c r="EE230" s="364"/>
      <c r="EF230" s="364"/>
      <c r="EG230" s="364"/>
      <c r="EH230" s="364"/>
      <c r="EI230" s="364"/>
      <c r="EJ230" s="364"/>
      <c r="EK230" s="364"/>
      <c r="EL230" s="364"/>
      <c r="EM230" s="364"/>
      <c r="EN230" s="364"/>
      <c r="EO230" s="364"/>
      <c r="EP230" s="364"/>
      <c r="EQ230" s="364"/>
      <c r="ER230" s="364"/>
      <c r="ES230" s="364"/>
      <c r="ET230" s="364"/>
      <c r="EU230" s="364"/>
      <c r="EV230" s="364"/>
      <c r="EW230" s="364"/>
      <c r="EX230" s="364"/>
      <c r="EY230" s="364"/>
      <c r="EZ230" s="364"/>
      <c r="FA230" s="364"/>
      <c r="FB230" s="364"/>
      <c r="FC230" s="364"/>
      <c r="FD230" s="364"/>
      <c r="FE230" s="364"/>
      <c r="FF230" s="364"/>
      <c r="FG230" s="364"/>
      <c r="FH230" s="364"/>
      <c r="FI230" s="364"/>
      <c r="FJ230" s="364"/>
      <c r="FK230" s="364"/>
      <c r="FL230" s="364"/>
      <c r="FM230" s="364"/>
      <c r="FN230" s="364"/>
      <c r="FO230" s="364"/>
      <c r="FP230" s="364"/>
      <c r="FQ230" s="364"/>
      <c r="FR230" s="364"/>
      <c r="FS230" s="364"/>
      <c r="FT230" s="364"/>
      <c r="FU230" s="364"/>
      <c r="FV230" s="364"/>
      <c r="FW230" s="364"/>
      <c r="FX230" s="364"/>
      <c r="FY230" s="364"/>
      <c r="FZ230" s="364"/>
      <c r="GA230" s="364"/>
      <c r="GB230" s="364"/>
      <c r="GC230" s="364"/>
      <c r="GD230" s="364"/>
      <c r="GE230" s="364"/>
      <c r="GF230" s="364"/>
      <c r="GG230" s="364"/>
      <c r="GH230" s="364"/>
      <c r="GI230" s="364"/>
      <c r="GJ230" s="364"/>
      <c r="GK230" s="364"/>
      <c r="GL230" s="364"/>
      <c r="GM230" s="364"/>
      <c r="GN230" s="364"/>
      <c r="GO230" s="364"/>
      <c r="GP230" s="364"/>
      <c r="GQ230" s="364"/>
      <c r="GR230" s="364"/>
      <c r="GS230" s="364"/>
      <c r="GT230" s="364"/>
      <c r="GU230" s="364"/>
      <c r="GV230" s="364"/>
      <c r="GW230" s="364"/>
      <c r="GX230" s="364"/>
      <c r="GY230" s="364"/>
      <c r="GZ230" s="364"/>
      <c r="HA230" s="364"/>
      <c r="HB230" s="364"/>
      <c r="HC230" s="364"/>
      <c r="HD230" s="364"/>
      <c r="HE230" s="364"/>
      <c r="HF230" s="364"/>
      <c r="HG230" s="364"/>
      <c r="HH230" s="364"/>
      <c r="HI230" s="364"/>
      <c r="HJ230" s="364"/>
      <c r="HK230" s="364"/>
      <c r="HL230" s="364"/>
      <c r="HM230" s="364"/>
      <c r="HN230" s="364"/>
      <c r="HO230" s="364"/>
      <c r="HP230" s="364"/>
      <c r="HQ230" s="364"/>
      <c r="HR230" s="364"/>
      <c r="HS230" s="364"/>
      <c r="HT230" s="364"/>
      <c r="HU230" s="364"/>
      <c r="HV230" s="364"/>
      <c r="HW230" s="364"/>
      <c r="HX230" s="364"/>
      <c r="HY230" s="364"/>
      <c r="HZ230" s="364"/>
      <c r="IA230" s="364"/>
      <c r="IB230" s="364"/>
      <c r="IC230" s="364"/>
      <c r="ID230" s="364"/>
      <c r="IE230" s="364"/>
      <c r="IF230" s="364"/>
      <c r="IG230" s="364"/>
      <c r="IH230" s="364"/>
      <c r="II230" s="364"/>
      <c r="IJ230" s="364"/>
      <c r="IK230" s="364"/>
      <c r="IL230" s="364"/>
      <c r="IM230" s="364"/>
      <c r="IN230" s="364"/>
      <c r="IO230" s="364"/>
      <c r="IP230" s="364"/>
      <c r="IQ230" s="364"/>
      <c r="IR230" s="364"/>
      <c r="IS230" s="364"/>
      <c r="IT230" s="364"/>
      <c r="IU230" s="364"/>
      <c r="IV230" s="364"/>
      <c r="IW230" s="364"/>
      <c r="IX230" s="364"/>
      <c r="IY230" s="364"/>
      <c r="IZ230" s="364"/>
      <c r="JA230" s="364"/>
      <c r="JB230" s="364"/>
      <c r="JC230" s="364"/>
      <c r="JD230" s="364"/>
      <c r="JE230" s="364"/>
      <c r="JF230" s="364"/>
      <c r="JG230" s="364"/>
      <c r="JH230" s="364"/>
      <c r="JI230" s="364"/>
      <c r="JJ230" s="364"/>
      <c r="JK230" s="364"/>
      <c r="JL230" s="364"/>
      <c r="JM230" s="364"/>
      <c r="JN230" s="364"/>
      <c r="JO230" s="364"/>
      <c r="JP230" s="364"/>
      <c r="JQ230" s="364"/>
      <c r="JR230" s="364"/>
      <c r="JS230" s="364"/>
      <c r="JT230" s="364"/>
      <c r="JU230" s="364"/>
      <c r="JV230" s="364"/>
      <c r="JW230" s="364"/>
      <c r="JX230" s="364"/>
      <c r="JY230" s="364"/>
      <c r="JZ230" s="364"/>
      <c r="KA230" s="364"/>
      <c r="KB230" s="364"/>
      <c r="KC230" s="364"/>
      <c r="KD230" s="364"/>
      <c r="KE230" s="364"/>
      <c r="KF230" s="364"/>
      <c r="KG230" s="364"/>
      <c r="KH230" s="364"/>
      <c r="KI230" s="364"/>
      <c r="KJ230" s="364"/>
      <c r="KK230" s="364"/>
      <c r="KL230" s="364"/>
      <c r="KM230" s="364"/>
      <c r="KN230" s="364"/>
      <c r="KO230" s="364"/>
      <c r="KP230" s="364"/>
      <c r="KQ230" s="364"/>
      <c r="KR230" s="364"/>
      <c r="KS230" s="364"/>
      <c r="KT230" s="364"/>
      <c r="KU230" s="364"/>
      <c r="KV230" s="364"/>
      <c r="KW230" s="364"/>
      <c r="KX230" s="364"/>
      <c r="KY230" s="364"/>
      <c r="KZ230" s="364"/>
      <c r="LA230" s="364"/>
      <c r="LB230" s="364"/>
      <c r="LC230" s="364"/>
      <c r="LD230" s="364"/>
      <c r="LE230" s="364"/>
      <c r="LF230" s="364"/>
      <c r="LG230" s="364"/>
      <c r="LH230" s="364"/>
      <c r="LI230" s="364"/>
      <c r="LJ230" s="364"/>
      <c r="LK230" s="364"/>
      <c r="LL230" s="364"/>
      <c r="LM230" s="364"/>
      <c r="LN230" s="364"/>
      <c r="LO230" s="364"/>
      <c r="LP230" s="364"/>
      <c r="LQ230" s="364"/>
      <c r="LR230" s="364"/>
      <c r="LS230" s="364"/>
      <c r="LT230" s="364"/>
      <c r="LU230" s="364"/>
      <c r="LV230" s="364"/>
      <c r="LW230" s="364"/>
      <c r="LX230" s="364"/>
      <c r="LY230" s="364"/>
      <c r="LZ230" s="364"/>
      <c r="MA230" s="364"/>
      <c r="MB230" s="364"/>
      <c r="MC230" s="364"/>
      <c r="MD230" s="364"/>
      <c r="ME230" s="364"/>
      <c r="MF230" s="364"/>
      <c r="MG230" s="364"/>
      <c r="MH230" s="364"/>
      <c r="MI230" s="364"/>
      <c r="MJ230" s="364"/>
      <c r="MK230" s="364"/>
      <c r="ML230" s="364"/>
      <c r="MM230" s="364"/>
      <c r="MN230" s="364"/>
      <c r="MO230" s="364"/>
      <c r="MP230" s="364"/>
      <c r="MQ230" s="364"/>
      <c r="MR230" s="364"/>
      <c r="MS230" s="364"/>
      <c r="MT230" s="364"/>
      <c r="MU230" s="364"/>
      <c r="MV230" s="364"/>
      <c r="MW230" s="364"/>
      <c r="MX230" s="364"/>
      <c r="MY230" s="364"/>
      <c r="MZ230" s="364"/>
      <c r="NA230" s="364"/>
      <c r="NB230" s="364"/>
      <c r="NC230" s="364"/>
      <c r="ND230" s="364"/>
      <c r="NE230" s="364"/>
      <c r="NF230" s="364"/>
      <c r="NG230" s="364"/>
      <c r="NH230" s="364"/>
      <c r="NI230" s="364"/>
      <c r="NJ230" s="364"/>
      <c r="NK230" s="364"/>
      <c r="NL230" s="364"/>
      <c r="NM230" s="364"/>
      <c r="NN230" s="364"/>
      <c r="NO230" s="364"/>
      <c r="NP230" s="364"/>
      <c r="NQ230" s="364"/>
      <c r="NR230" s="364"/>
      <c r="NS230" s="364"/>
      <c r="NT230" s="364"/>
      <c r="NU230" s="364"/>
      <c r="NV230" s="364"/>
      <c r="NW230" s="364"/>
      <c r="NX230" s="364"/>
      <c r="NY230" s="364"/>
      <c r="NZ230" s="364"/>
      <c r="OA230" s="364"/>
      <c r="OB230" s="364"/>
      <c r="OC230" s="364"/>
      <c r="OD230" s="364"/>
      <c r="OE230" s="364"/>
      <c r="OF230" s="364"/>
      <c r="OG230" s="364"/>
      <c r="OH230" s="364"/>
      <c r="OI230" s="364"/>
      <c r="OJ230" s="364"/>
      <c r="OK230" s="364"/>
      <c r="OL230" s="364"/>
      <c r="OM230" s="364"/>
      <c r="ON230" s="364"/>
      <c r="OO230" s="364"/>
      <c r="OP230" s="364"/>
      <c r="OQ230" s="364"/>
      <c r="OR230" s="364"/>
      <c r="OS230" s="364"/>
      <c r="OT230" s="364"/>
      <c r="OU230" s="364"/>
      <c r="OV230" s="364"/>
      <c r="OW230" s="364"/>
      <c r="OX230" s="364"/>
      <c r="OY230" s="364"/>
      <c r="OZ230" s="364"/>
      <c r="PA230" s="364"/>
      <c r="PB230" s="364"/>
      <c r="PC230" s="364"/>
      <c r="PD230" s="364"/>
      <c r="PE230" s="364"/>
      <c r="PF230" s="364"/>
      <c r="PG230" s="364"/>
      <c r="PH230" s="364"/>
      <c r="PI230" s="364"/>
      <c r="PJ230" s="364"/>
      <c r="PK230" s="364"/>
      <c r="PL230" s="364"/>
      <c r="PM230" s="364"/>
    </row>
    <row r="231" spans="1:429" ht="15">
      <c r="A231" s="365" t="s">
        <v>797</v>
      </c>
      <c r="B231" s="364">
        <f t="shared" ref="B231:AF231" si="226">SUM(B232:B287)</f>
        <v>0</v>
      </c>
      <c r="C231" s="364">
        <f t="shared" si="226"/>
        <v>0</v>
      </c>
      <c r="D231" s="364">
        <f t="shared" si="226"/>
        <v>0</v>
      </c>
      <c r="E231" s="364">
        <f t="shared" si="226"/>
        <v>0</v>
      </c>
      <c r="F231" s="364">
        <f t="shared" si="226"/>
        <v>0</v>
      </c>
      <c r="G231" s="364">
        <f t="shared" si="226"/>
        <v>0</v>
      </c>
      <c r="H231" s="364">
        <f t="shared" si="226"/>
        <v>0</v>
      </c>
      <c r="I231" s="364">
        <f t="shared" si="226"/>
        <v>0</v>
      </c>
      <c r="J231" s="364">
        <f t="shared" si="226"/>
        <v>0</v>
      </c>
      <c r="K231" s="364">
        <f t="shared" si="226"/>
        <v>0</v>
      </c>
      <c r="L231" s="364">
        <f t="shared" si="226"/>
        <v>0</v>
      </c>
      <c r="M231" s="364">
        <f t="shared" si="226"/>
        <v>0</v>
      </c>
      <c r="N231" s="364">
        <f t="shared" si="226"/>
        <v>0</v>
      </c>
      <c r="O231" s="364">
        <f t="shared" si="226"/>
        <v>0</v>
      </c>
      <c r="P231" s="364">
        <f t="shared" si="226"/>
        <v>0</v>
      </c>
      <c r="Q231" s="364">
        <f t="shared" si="226"/>
        <v>0</v>
      </c>
      <c r="R231" s="364">
        <f t="shared" si="226"/>
        <v>0</v>
      </c>
      <c r="S231" s="364">
        <f t="shared" si="226"/>
        <v>0</v>
      </c>
      <c r="T231" s="364">
        <f t="shared" si="226"/>
        <v>73.738080299999964</v>
      </c>
      <c r="U231" s="364">
        <f t="shared" si="226"/>
        <v>87.62395290000002</v>
      </c>
      <c r="V231" s="364">
        <f t="shared" si="226"/>
        <v>74.419733099999988</v>
      </c>
      <c r="W231" s="364">
        <f t="shared" si="226"/>
        <v>88.402601700000034</v>
      </c>
      <c r="X231" s="364">
        <f t="shared" si="226"/>
        <v>85.744045499999984</v>
      </c>
      <c r="Y231" s="364">
        <f t="shared" si="226"/>
        <v>91.622296800000001</v>
      </c>
      <c r="Z231" s="364">
        <f t="shared" si="226"/>
        <v>94.892094599999979</v>
      </c>
      <c r="AA231" s="364">
        <f t="shared" si="226"/>
        <v>107.02874189999999</v>
      </c>
      <c r="AB231" s="364">
        <f t="shared" si="226"/>
        <v>133.28441520000001</v>
      </c>
      <c r="AC231" s="364">
        <f t="shared" si="226"/>
        <v>172.54509449999998</v>
      </c>
      <c r="AD231" s="364">
        <f t="shared" si="226"/>
        <v>229.01789999999997</v>
      </c>
      <c r="AE231" s="364">
        <f t="shared" si="226"/>
        <v>251.18340000000001</v>
      </c>
      <c r="AF231" s="364">
        <f t="shared" si="226"/>
        <v>27.707699999999999</v>
      </c>
      <c r="AG231" s="364"/>
      <c r="AH231" s="364">
        <f t="shared" ref="AH231:CS231" si="227">SUM(AH232:AH287)</f>
        <v>0</v>
      </c>
      <c r="AI231" s="364">
        <f t="shared" si="227"/>
        <v>0</v>
      </c>
      <c r="AJ231" s="364">
        <f t="shared" si="227"/>
        <v>0</v>
      </c>
      <c r="AK231" s="364">
        <f t="shared" si="227"/>
        <v>0</v>
      </c>
      <c r="AL231" s="364">
        <f t="shared" si="227"/>
        <v>0</v>
      </c>
      <c r="AM231" s="364">
        <f t="shared" si="227"/>
        <v>0</v>
      </c>
      <c r="AN231" s="364">
        <f t="shared" si="227"/>
        <v>0</v>
      </c>
      <c r="AO231" s="364">
        <f t="shared" si="227"/>
        <v>0</v>
      </c>
      <c r="AP231" s="364">
        <f t="shared" si="227"/>
        <v>0</v>
      </c>
      <c r="AQ231" s="364">
        <f t="shared" si="227"/>
        <v>0</v>
      </c>
      <c r="AR231" s="364">
        <f t="shared" si="227"/>
        <v>0</v>
      </c>
      <c r="AS231" s="364">
        <f t="shared" si="227"/>
        <v>0</v>
      </c>
      <c r="AT231" s="364">
        <f t="shared" si="227"/>
        <v>0</v>
      </c>
      <c r="AU231" s="364">
        <f t="shared" si="227"/>
        <v>0</v>
      </c>
      <c r="AV231" s="364">
        <f t="shared" si="227"/>
        <v>0</v>
      </c>
      <c r="AW231" s="364">
        <f t="shared" si="227"/>
        <v>0</v>
      </c>
      <c r="AX231" s="364">
        <f t="shared" si="227"/>
        <v>0</v>
      </c>
      <c r="AY231" s="364">
        <f t="shared" si="227"/>
        <v>0</v>
      </c>
      <c r="AZ231" s="364">
        <f t="shared" si="227"/>
        <v>0</v>
      </c>
      <c r="BA231" s="364">
        <f t="shared" si="227"/>
        <v>0</v>
      </c>
      <c r="BB231" s="364">
        <f t="shared" si="227"/>
        <v>0</v>
      </c>
      <c r="BC231" s="364">
        <f t="shared" si="227"/>
        <v>0</v>
      </c>
      <c r="BD231" s="364">
        <f t="shared" si="227"/>
        <v>0</v>
      </c>
      <c r="BE231" s="364">
        <f t="shared" si="227"/>
        <v>0</v>
      </c>
      <c r="BF231" s="364">
        <f t="shared" si="227"/>
        <v>0</v>
      </c>
      <c r="BG231" s="364">
        <f t="shared" si="227"/>
        <v>0</v>
      </c>
      <c r="BH231" s="364">
        <f t="shared" si="227"/>
        <v>0</v>
      </c>
      <c r="BI231" s="364">
        <f t="shared" si="227"/>
        <v>0</v>
      </c>
      <c r="BJ231" s="364">
        <f t="shared" si="227"/>
        <v>0</v>
      </c>
      <c r="BK231" s="364">
        <f t="shared" si="227"/>
        <v>0</v>
      </c>
      <c r="BL231" s="364">
        <f t="shared" si="227"/>
        <v>0</v>
      </c>
      <c r="BM231" s="364">
        <f t="shared" si="227"/>
        <v>0</v>
      </c>
      <c r="BN231" s="364">
        <f t="shared" si="227"/>
        <v>0</v>
      </c>
      <c r="BO231" s="364">
        <f t="shared" si="227"/>
        <v>0</v>
      </c>
      <c r="BP231" s="364">
        <f t="shared" si="227"/>
        <v>0</v>
      </c>
      <c r="BQ231" s="364">
        <f t="shared" si="227"/>
        <v>0</v>
      </c>
      <c r="BR231" s="364">
        <f t="shared" si="227"/>
        <v>0</v>
      </c>
      <c r="BS231" s="364">
        <f t="shared" si="227"/>
        <v>0</v>
      </c>
      <c r="BT231" s="364">
        <f t="shared" si="227"/>
        <v>0</v>
      </c>
      <c r="BU231" s="364">
        <f t="shared" si="227"/>
        <v>0</v>
      </c>
      <c r="BV231" s="364">
        <f t="shared" si="227"/>
        <v>0</v>
      </c>
      <c r="BW231" s="364">
        <f t="shared" si="227"/>
        <v>0</v>
      </c>
      <c r="BX231" s="364">
        <f t="shared" si="227"/>
        <v>0</v>
      </c>
      <c r="BY231" s="364">
        <f t="shared" si="227"/>
        <v>0</v>
      </c>
      <c r="BZ231" s="364">
        <f t="shared" si="227"/>
        <v>0</v>
      </c>
      <c r="CA231" s="364">
        <f t="shared" si="227"/>
        <v>0</v>
      </c>
      <c r="CB231" s="364">
        <f t="shared" si="227"/>
        <v>0</v>
      </c>
      <c r="CC231" s="364">
        <f t="shared" si="227"/>
        <v>0</v>
      </c>
      <c r="CD231" s="364">
        <f t="shared" si="227"/>
        <v>0</v>
      </c>
      <c r="CE231" s="364">
        <f t="shared" si="227"/>
        <v>0</v>
      </c>
      <c r="CF231" s="364">
        <f t="shared" si="227"/>
        <v>0</v>
      </c>
      <c r="CG231" s="364">
        <f t="shared" si="227"/>
        <v>0</v>
      </c>
      <c r="CH231" s="364">
        <f t="shared" si="227"/>
        <v>0</v>
      </c>
      <c r="CI231" s="364">
        <f t="shared" si="227"/>
        <v>0</v>
      </c>
      <c r="CJ231" s="364">
        <f t="shared" si="227"/>
        <v>0</v>
      </c>
      <c r="CK231" s="364">
        <f t="shared" si="227"/>
        <v>0</v>
      </c>
      <c r="CL231" s="364">
        <f t="shared" si="227"/>
        <v>0</v>
      </c>
      <c r="CM231" s="364">
        <f t="shared" si="227"/>
        <v>0</v>
      </c>
      <c r="CN231" s="364">
        <f t="shared" si="227"/>
        <v>0</v>
      </c>
      <c r="CO231" s="364">
        <f t="shared" si="227"/>
        <v>0</v>
      </c>
      <c r="CP231" s="364">
        <f t="shared" si="227"/>
        <v>0</v>
      </c>
      <c r="CQ231" s="364">
        <f t="shared" si="227"/>
        <v>0</v>
      </c>
      <c r="CR231" s="364">
        <f t="shared" si="227"/>
        <v>0</v>
      </c>
      <c r="CS231" s="364">
        <f t="shared" si="227"/>
        <v>0</v>
      </c>
      <c r="CT231" s="364">
        <f t="shared" ref="CT231:FE231" si="228">SUM(CT232:CT287)</f>
        <v>0</v>
      </c>
      <c r="CU231" s="364">
        <f t="shared" si="228"/>
        <v>0</v>
      </c>
      <c r="CV231" s="364">
        <f t="shared" si="228"/>
        <v>0</v>
      </c>
      <c r="CW231" s="364">
        <f t="shared" si="228"/>
        <v>0</v>
      </c>
      <c r="CX231" s="364">
        <f t="shared" si="228"/>
        <v>0</v>
      </c>
      <c r="CY231" s="364">
        <f t="shared" si="228"/>
        <v>0</v>
      </c>
      <c r="CZ231" s="364">
        <f t="shared" si="228"/>
        <v>0</v>
      </c>
      <c r="DA231" s="364">
        <f t="shared" si="228"/>
        <v>0</v>
      </c>
      <c r="DB231" s="364">
        <f t="shared" si="228"/>
        <v>0</v>
      </c>
      <c r="DC231" s="364">
        <f t="shared" si="228"/>
        <v>0</v>
      </c>
      <c r="DD231" s="364">
        <f t="shared" si="228"/>
        <v>0</v>
      </c>
      <c r="DE231" s="364">
        <f t="shared" si="228"/>
        <v>0</v>
      </c>
      <c r="DF231" s="364">
        <f t="shared" si="228"/>
        <v>0</v>
      </c>
      <c r="DG231" s="364">
        <f t="shared" si="228"/>
        <v>0</v>
      </c>
      <c r="DH231" s="364">
        <f t="shared" si="228"/>
        <v>0</v>
      </c>
      <c r="DI231" s="364">
        <f t="shared" si="228"/>
        <v>0</v>
      </c>
      <c r="DJ231" s="364">
        <f t="shared" si="228"/>
        <v>0</v>
      </c>
      <c r="DK231" s="364">
        <f t="shared" si="228"/>
        <v>0</v>
      </c>
      <c r="DL231" s="364">
        <f t="shared" si="228"/>
        <v>0</v>
      </c>
      <c r="DM231" s="364">
        <f t="shared" si="228"/>
        <v>0</v>
      </c>
      <c r="DN231" s="364">
        <f t="shared" si="228"/>
        <v>0</v>
      </c>
      <c r="DO231" s="364">
        <f t="shared" si="228"/>
        <v>0</v>
      </c>
      <c r="DP231" s="364">
        <f t="shared" si="228"/>
        <v>0</v>
      </c>
      <c r="DQ231" s="364">
        <f t="shared" si="228"/>
        <v>0</v>
      </c>
      <c r="DR231" s="364">
        <f t="shared" si="228"/>
        <v>0</v>
      </c>
      <c r="DS231" s="364">
        <f t="shared" si="228"/>
        <v>0</v>
      </c>
      <c r="DT231" s="364">
        <f t="shared" si="228"/>
        <v>0</v>
      </c>
      <c r="DU231" s="364">
        <f t="shared" si="228"/>
        <v>0</v>
      </c>
      <c r="DV231" s="364">
        <f t="shared" si="228"/>
        <v>0</v>
      </c>
      <c r="DW231" s="364">
        <f t="shared" si="228"/>
        <v>0</v>
      </c>
      <c r="DX231" s="364">
        <f t="shared" si="228"/>
        <v>0</v>
      </c>
      <c r="DY231" s="364">
        <f t="shared" si="228"/>
        <v>0</v>
      </c>
      <c r="DZ231" s="364">
        <f t="shared" si="228"/>
        <v>0</v>
      </c>
      <c r="EA231" s="364">
        <f t="shared" si="228"/>
        <v>0</v>
      </c>
      <c r="EB231" s="364">
        <f t="shared" si="228"/>
        <v>0</v>
      </c>
      <c r="EC231" s="364">
        <f t="shared" si="228"/>
        <v>0</v>
      </c>
      <c r="ED231" s="364">
        <f t="shared" si="228"/>
        <v>0</v>
      </c>
      <c r="EE231" s="364">
        <f t="shared" si="228"/>
        <v>0</v>
      </c>
      <c r="EF231" s="364">
        <f t="shared" si="228"/>
        <v>0</v>
      </c>
      <c r="EG231" s="364">
        <f t="shared" si="228"/>
        <v>0</v>
      </c>
      <c r="EH231" s="364">
        <f t="shared" si="228"/>
        <v>0</v>
      </c>
      <c r="EI231" s="364">
        <f t="shared" si="228"/>
        <v>0</v>
      </c>
      <c r="EJ231" s="364">
        <f t="shared" si="228"/>
        <v>0</v>
      </c>
      <c r="EK231" s="364">
        <f t="shared" si="228"/>
        <v>0</v>
      </c>
      <c r="EL231" s="364">
        <f t="shared" si="228"/>
        <v>0</v>
      </c>
      <c r="EM231" s="364">
        <f t="shared" si="228"/>
        <v>0</v>
      </c>
      <c r="EN231" s="364">
        <f t="shared" si="228"/>
        <v>0</v>
      </c>
      <c r="EO231" s="364">
        <f t="shared" si="228"/>
        <v>0</v>
      </c>
      <c r="EP231" s="364">
        <f t="shared" si="228"/>
        <v>0</v>
      </c>
      <c r="EQ231" s="364">
        <f t="shared" si="228"/>
        <v>0</v>
      </c>
      <c r="ER231" s="364">
        <f t="shared" si="228"/>
        <v>0</v>
      </c>
      <c r="ES231" s="364">
        <f t="shared" si="228"/>
        <v>0</v>
      </c>
      <c r="ET231" s="364">
        <f t="shared" si="228"/>
        <v>0</v>
      </c>
      <c r="EU231" s="364">
        <f t="shared" si="228"/>
        <v>0</v>
      </c>
      <c r="EV231" s="364">
        <f t="shared" si="228"/>
        <v>0</v>
      </c>
      <c r="EW231" s="364">
        <f t="shared" si="228"/>
        <v>0</v>
      </c>
      <c r="EX231" s="364">
        <f t="shared" si="228"/>
        <v>0</v>
      </c>
      <c r="EY231" s="364">
        <f t="shared" si="228"/>
        <v>0</v>
      </c>
      <c r="EZ231" s="364">
        <f t="shared" si="228"/>
        <v>0</v>
      </c>
      <c r="FA231" s="364">
        <f t="shared" si="228"/>
        <v>0</v>
      </c>
      <c r="FB231" s="364">
        <f t="shared" si="228"/>
        <v>0</v>
      </c>
      <c r="FC231" s="364">
        <f t="shared" si="228"/>
        <v>0</v>
      </c>
      <c r="FD231" s="364">
        <f t="shared" si="228"/>
        <v>0</v>
      </c>
      <c r="FE231" s="364">
        <f t="shared" si="228"/>
        <v>0</v>
      </c>
      <c r="FF231" s="364">
        <f t="shared" ref="FF231:HQ231" si="229">SUM(FF232:FF287)</f>
        <v>0</v>
      </c>
      <c r="FG231" s="364">
        <f t="shared" si="229"/>
        <v>0</v>
      </c>
      <c r="FH231" s="364">
        <f t="shared" si="229"/>
        <v>0</v>
      </c>
      <c r="FI231" s="364">
        <f t="shared" si="229"/>
        <v>0</v>
      </c>
      <c r="FJ231" s="364">
        <f t="shared" si="229"/>
        <v>0</v>
      </c>
      <c r="FK231" s="364">
        <f t="shared" si="229"/>
        <v>0</v>
      </c>
      <c r="FL231" s="364">
        <f t="shared" si="229"/>
        <v>0</v>
      </c>
      <c r="FM231" s="364">
        <f t="shared" si="229"/>
        <v>0</v>
      </c>
      <c r="FN231" s="364">
        <f t="shared" si="229"/>
        <v>0</v>
      </c>
      <c r="FO231" s="364">
        <f t="shared" si="229"/>
        <v>0</v>
      </c>
      <c r="FP231" s="364">
        <f t="shared" si="229"/>
        <v>0</v>
      </c>
      <c r="FQ231" s="364">
        <f t="shared" si="229"/>
        <v>0</v>
      </c>
      <c r="FR231" s="364">
        <f t="shared" si="229"/>
        <v>0</v>
      </c>
      <c r="FS231" s="364">
        <f t="shared" si="229"/>
        <v>0</v>
      </c>
      <c r="FT231" s="364">
        <f t="shared" si="229"/>
        <v>0</v>
      </c>
      <c r="FU231" s="364">
        <f t="shared" si="229"/>
        <v>0</v>
      </c>
      <c r="FV231" s="364">
        <f t="shared" si="229"/>
        <v>0</v>
      </c>
      <c r="FW231" s="364">
        <f t="shared" si="229"/>
        <v>0</v>
      </c>
      <c r="FX231" s="364">
        <f t="shared" si="229"/>
        <v>0</v>
      </c>
      <c r="FY231" s="364">
        <f t="shared" si="229"/>
        <v>0</v>
      </c>
      <c r="FZ231" s="364">
        <f t="shared" si="229"/>
        <v>0</v>
      </c>
      <c r="GA231" s="364">
        <f t="shared" si="229"/>
        <v>0</v>
      </c>
      <c r="GB231" s="364">
        <f t="shared" si="229"/>
        <v>0</v>
      </c>
      <c r="GC231" s="364">
        <f t="shared" si="229"/>
        <v>0</v>
      </c>
      <c r="GD231" s="364">
        <f t="shared" si="229"/>
        <v>0</v>
      </c>
      <c r="GE231" s="364">
        <f t="shared" si="229"/>
        <v>0</v>
      </c>
      <c r="GF231" s="364">
        <f t="shared" si="229"/>
        <v>0</v>
      </c>
      <c r="GG231" s="364">
        <f t="shared" si="229"/>
        <v>0</v>
      </c>
      <c r="GH231" s="364">
        <f t="shared" si="229"/>
        <v>0</v>
      </c>
      <c r="GI231" s="364">
        <f t="shared" si="229"/>
        <v>0</v>
      </c>
      <c r="GJ231" s="364">
        <f t="shared" si="229"/>
        <v>0</v>
      </c>
      <c r="GK231" s="364">
        <f t="shared" si="229"/>
        <v>0</v>
      </c>
      <c r="GL231" s="364">
        <f t="shared" si="229"/>
        <v>0</v>
      </c>
      <c r="GM231" s="364">
        <f t="shared" si="229"/>
        <v>0</v>
      </c>
      <c r="GN231" s="364">
        <f t="shared" si="229"/>
        <v>0</v>
      </c>
      <c r="GO231" s="364">
        <f t="shared" si="229"/>
        <v>0</v>
      </c>
      <c r="GP231" s="364">
        <f t="shared" si="229"/>
        <v>0</v>
      </c>
      <c r="GQ231" s="364">
        <f t="shared" si="229"/>
        <v>0</v>
      </c>
      <c r="GR231" s="364">
        <f t="shared" si="229"/>
        <v>0</v>
      </c>
      <c r="GS231" s="364">
        <f t="shared" si="229"/>
        <v>0</v>
      </c>
      <c r="GT231" s="364">
        <f t="shared" si="229"/>
        <v>0</v>
      </c>
      <c r="GU231" s="364">
        <f t="shared" si="229"/>
        <v>0</v>
      </c>
      <c r="GV231" s="364">
        <f t="shared" si="229"/>
        <v>0</v>
      </c>
      <c r="GW231" s="364">
        <f t="shared" si="229"/>
        <v>0</v>
      </c>
      <c r="GX231" s="364">
        <f t="shared" si="229"/>
        <v>0</v>
      </c>
      <c r="GY231" s="364">
        <f t="shared" si="229"/>
        <v>0</v>
      </c>
      <c r="GZ231" s="364">
        <f t="shared" si="229"/>
        <v>0</v>
      </c>
      <c r="HA231" s="364">
        <f t="shared" si="229"/>
        <v>0</v>
      </c>
      <c r="HB231" s="364">
        <f t="shared" si="229"/>
        <v>0</v>
      </c>
      <c r="HC231" s="364">
        <f t="shared" si="229"/>
        <v>0</v>
      </c>
      <c r="HD231" s="364">
        <f t="shared" si="229"/>
        <v>0</v>
      </c>
      <c r="HE231" s="364">
        <f t="shared" si="229"/>
        <v>0</v>
      </c>
      <c r="HF231" s="364">
        <f t="shared" si="229"/>
        <v>0</v>
      </c>
      <c r="HG231" s="364">
        <f t="shared" si="229"/>
        <v>0</v>
      </c>
      <c r="HH231" s="364">
        <f t="shared" si="229"/>
        <v>0</v>
      </c>
      <c r="HI231" s="364">
        <f t="shared" si="229"/>
        <v>0</v>
      </c>
      <c r="HJ231" s="364">
        <f t="shared" si="229"/>
        <v>0</v>
      </c>
      <c r="HK231" s="364">
        <f t="shared" si="229"/>
        <v>0</v>
      </c>
      <c r="HL231" s="364">
        <f t="shared" si="229"/>
        <v>0</v>
      </c>
      <c r="HM231" s="364">
        <f t="shared" si="229"/>
        <v>0</v>
      </c>
      <c r="HN231" s="364">
        <f t="shared" si="229"/>
        <v>0</v>
      </c>
      <c r="HO231" s="364">
        <f t="shared" si="229"/>
        <v>0</v>
      </c>
      <c r="HP231" s="364">
        <f t="shared" si="229"/>
        <v>0</v>
      </c>
      <c r="HQ231" s="364">
        <f t="shared" si="229"/>
        <v>0</v>
      </c>
      <c r="HR231" s="364">
        <f t="shared" ref="HR231:KC231" si="230">SUM(HR232:HR287)</f>
        <v>0</v>
      </c>
      <c r="HS231" s="364">
        <f t="shared" si="230"/>
        <v>0</v>
      </c>
      <c r="HT231" s="364">
        <f t="shared" si="230"/>
        <v>0</v>
      </c>
      <c r="HU231" s="364">
        <f t="shared" si="230"/>
        <v>0</v>
      </c>
      <c r="HV231" s="364">
        <f t="shared" si="230"/>
        <v>0</v>
      </c>
      <c r="HW231" s="364">
        <f t="shared" si="230"/>
        <v>0</v>
      </c>
      <c r="HX231" s="364">
        <f t="shared" si="230"/>
        <v>0</v>
      </c>
      <c r="HY231" s="364">
        <f t="shared" si="230"/>
        <v>0</v>
      </c>
      <c r="HZ231" s="364">
        <f t="shared" si="230"/>
        <v>0</v>
      </c>
      <c r="IA231" s="364">
        <f t="shared" si="230"/>
        <v>0</v>
      </c>
      <c r="IB231" s="364">
        <f t="shared" si="230"/>
        <v>0</v>
      </c>
      <c r="IC231" s="364">
        <f t="shared" si="230"/>
        <v>0</v>
      </c>
      <c r="ID231" s="364">
        <f t="shared" si="230"/>
        <v>0</v>
      </c>
      <c r="IE231" s="364">
        <f t="shared" si="230"/>
        <v>0</v>
      </c>
      <c r="IF231" s="364">
        <f t="shared" si="230"/>
        <v>0</v>
      </c>
      <c r="IG231" s="364">
        <f t="shared" si="230"/>
        <v>0</v>
      </c>
      <c r="IH231" s="364">
        <f t="shared" si="230"/>
        <v>0</v>
      </c>
      <c r="II231" s="364">
        <f t="shared" si="230"/>
        <v>0</v>
      </c>
      <c r="IJ231" s="364">
        <f t="shared" si="230"/>
        <v>0</v>
      </c>
      <c r="IK231" s="364">
        <f t="shared" si="230"/>
        <v>0</v>
      </c>
      <c r="IL231" s="364">
        <f t="shared" si="230"/>
        <v>0</v>
      </c>
      <c r="IM231" s="364">
        <f t="shared" si="230"/>
        <v>0</v>
      </c>
      <c r="IN231" s="364">
        <f t="shared" si="230"/>
        <v>0</v>
      </c>
      <c r="IO231" s="364">
        <f t="shared" si="230"/>
        <v>0</v>
      </c>
      <c r="IP231" s="364">
        <f t="shared" si="230"/>
        <v>1496.5491</v>
      </c>
      <c r="IQ231" s="364">
        <f t="shared" si="230"/>
        <v>1865.3256000000003</v>
      </c>
      <c r="IR231" s="364">
        <f t="shared" si="230"/>
        <v>5918.0901000000003</v>
      </c>
      <c r="IS231" s="364">
        <f t="shared" si="230"/>
        <v>8844.2505000000001</v>
      </c>
      <c r="IT231" s="364">
        <f t="shared" si="230"/>
        <v>8230.1417999999994</v>
      </c>
      <c r="IU231" s="364">
        <f t="shared" si="230"/>
        <v>10439.3184</v>
      </c>
      <c r="IV231" s="364">
        <f t="shared" si="230"/>
        <v>14466.486000000001</v>
      </c>
      <c r="IW231" s="364">
        <f t="shared" si="230"/>
        <v>10461.188400000001</v>
      </c>
      <c r="IX231" s="364">
        <f t="shared" si="230"/>
        <v>8433.029700000001</v>
      </c>
      <c r="IY231" s="364">
        <f t="shared" si="230"/>
        <v>1044.5294999999999</v>
      </c>
      <c r="IZ231" s="364">
        <f t="shared" si="230"/>
        <v>1227.8331000000001</v>
      </c>
      <c r="JA231" s="364">
        <f t="shared" si="230"/>
        <v>1311.3380999999999</v>
      </c>
      <c r="JB231" s="364">
        <f t="shared" si="230"/>
        <v>691.08510000000001</v>
      </c>
      <c r="JC231" s="364">
        <f t="shared" si="230"/>
        <v>1368.7506000000001</v>
      </c>
      <c r="JD231" s="364">
        <f t="shared" si="230"/>
        <v>7348.0329000000002</v>
      </c>
      <c r="JE231" s="364">
        <f t="shared" si="230"/>
        <v>9516.8909999999996</v>
      </c>
      <c r="JF231" s="364">
        <f t="shared" si="230"/>
        <v>11955.8112</v>
      </c>
      <c r="JG231" s="364">
        <f t="shared" si="230"/>
        <v>12889.540199999999</v>
      </c>
      <c r="JH231" s="364">
        <f t="shared" si="230"/>
        <v>11221.4925</v>
      </c>
      <c r="JI231" s="364">
        <f t="shared" si="230"/>
        <v>12347.397300000001</v>
      </c>
      <c r="JJ231" s="364">
        <f t="shared" si="230"/>
        <v>7101.9084000000003</v>
      </c>
      <c r="JK231" s="364">
        <f t="shared" si="230"/>
        <v>2635.1889000000001</v>
      </c>
      <c r="JL231" s="364">
        <f t="shared" si="230"/>
        <v>3811.7993999999999</v>
      </c>
      <c r="JM231" s="364">
        <f t="shared" si="230"/>
        <v>6736.0553999999984</v>
      </c>
      <c r="JN231" s="364">
        <f t="shared" si="230"/>
        <v>1980.8823000000002</v>
      </c>
      <c r="JO231" s="364">
        <f t="shared" si="230"/>
        <v>606.43439999999998</v>
      </c>
      <c r="JP231" s="364">
        <f t="shared" si="230"/>
        <v>3864.8907000000004</v>
      </c>
      <c r="JQ231" s="364">
        <f t="shared" si="230"/>
        <v>11040.237000000001</v>
      </c>
      <c r="JR231" s="364">
        <f t="shared" si="230"/>
        <v>8777.0204999999987</v>
      </c>
      <c r="JS231" s="364">
        <f t="shared" si="230"/>
        <v>11137.6476</v>
      </c>
      <c r="JT231" s="364">
        <f t="shared" si="230"/>
        <v>13536.757799999999</v>
      </c>
      <c r="JU231" s="364">
        <f t="shared" si="230"/>
        <v>11171.9982</v>
      </c>
      <c r="JV231" s="364">
        <f t="shared" si="230"/>
        <v>5745.3147000000008</v>
      </c>
      <c r="JW231" s="364">
        <f t="shared" si="230"/>
        <v>1669.5195000000001</v>
      </c>
      <c r="JX231" s="364">
        <f t="shared" si="230"/>
        <v>2751.8084999999996</v>
      </c>
      <c r="JY231" s="364">
        <f t="shared" si="230"/>
        <v>2137.2219</v>
      </c>
      <c r="JZ231" s="364">
        <f t="shared" si="230"/>
        <v>928.92450000000008</v>
      </c>
      <c r="KA231" s="364">
        <f t="shared" si="230"/>
        <v>989.86529999999993</v>
      </c>
      <c r="KB231" s="364">
        <f t="shared" si="230"/>
        <v>8063.7573000000002</v>
      </c>
      <c r="KC231" s="364">
        <f t="shared" si="230"/>
        <v>10153.9395</v>
      </c>
      <c r="KD231" s="364">
        <f t="shared" ref="KD231:MO231" si="231">SUM(KD232:KD287)</f>
        <v>10774.4355</v>
      </c>
      <c r="KE231" s="364">
        <f t="shared" si="231"/>
        <v>10988.3649</v>
      </c>
      <c r="KF231" s="364">
        <f t="shared" si="231"/>
        <v>10778.843400000002</v>
      </c>
      <c r="KG231" s="364">
        <f t="shared" si="231"/>
        <v>11604.518400000001</v>
      </c>
      <c r="KH231" s="364">
        <f t="shared" si="231"/>
        <v>8505.4674000000014</v>
      </c>
      <c r="KI231" s="364">
        <f t="shared" si="231"/>
        <v>6796.631699999999</v>
      </c>
      <c r="KJ231" s="364">
        <f t="shared" si="231"/>
        <v>3199.5533999999998</v>
      </c>
      <c r="KK231" s="364">
        <f t="shared" si="231"/>
        <v>5618.3004000000001</v>
      </c>
      <c r="KL231" s="364">
        <f t="shared" si="231"/>
        <v>1775.8284000000001</v>
      </c>
      <c r="KM231" s="364">
        <f t="shared" si="231"/>
        <v>2052.2174999999997</v>
      </c>
      <c r="KN231" s="364">
        <f t="shared" si="231"/>
        <v>9827.1126000000004</v>
      </c>
      <c r="KO231" s="364">
        <f t="shared" si="231"/>
        <v>10384.892400000001</v>
      </c>
      <c r="KP231" s="364">
        <f t="shared" si="231"/>
        <v>14178.230100000001</v>
      </c>
      <c r="KQ231" s="364">
        <f t="shared" si="231"/>
        <v>9310.3791000000001</v>
      </c>
      <c r="KR231" s="364">
        <f t="shared" si="231"/>
        <v>10869.147000000001</v>
      </c>
      <c r="KS231" s="364">
        <f t="shared" si="231"/>
        <v>10482.067800000001</v>
      </c>
      <c r="KT231" s="364">
        <f t="shared" si="231"/>
        <v>5458.4964</v>
      </c>
      <c r="KU231" s="364">
        <f t="shared" si="231"/>
        <v>3042.6446999999998</v>
      </c>
      <c r="KV231" s="364">
        <f t="shared" si="231"/>
        <v>5030.4503999999997</v>
      </c>
      <c r="KW231" s="364">
        <f t="shared" si="231"/>
        <v>3332.5790999999999</v>
      </c>
      <c r="KX231" s="364">
        <f t="shared" si="231"/>
        <v>1763.6424</v>
      </c>
      <c r="KY231" s="364">
        <f t="shared" si="231"/>
        <v>2280.7044000000001</v>
      </c>
      <c r="KZ231" s="364">
        <f t="shared" si="231"/>
        <v>5646.5094000000008</v>
      </c>
      <c r="LA231" s="364">
        <f t="shared" si="231"/>
        <v>11765.743199999999</v>
      </c>
      <c r="LB231" s="364">
        <f t="shared" si="231"/>
        <v>10073.052</v>
      </c>
      <c r="LC231" s="364">
        <f t="shared" si="231"/>
        <v>9354.887999999999</v>
      </c>
      <c r="LD231" s="364">
        <f t="shared" si="231"/>
        <v>18893.705700000006</v>
      </c>
      <c r="LE231" s="364">
        <f t="shared" si="231"/>
        <v>15909.6297</v>
      </c>
      <c r="LF231" s="364">
        <f t="shared" si="231"/>
        <v>3990.8568</v>
      </c>
      <c r="LG231" s="364">
        <f t="shared" si="231"/>
        <v>8973.3860999999997</v>
      </c>
      <c r="LH231" s="364">
        <f t="shared" si="231"/>
        <v>1837.4463000000001</v>
      </c>
      <c r="LI231" s="364">
        <f t="shared" si="231"/>
        <v>1132.7328</v>
      </c>
      <c r="LJ231" s="364">
        <f t="shared" si="231"/>
        <v>3200.9106000000002</v>
      </c>
      <c r="LK231" s="364">
        <f t="shared" si="231"/>
        <v>3984.8238000000001</v>
      </c>
      <c r="LL231" s="364">
        <f t="shared" si="231"/>
        <v>10220.3202</v>
      </c>
      <c r="LM231" s="364">
        <f t="shared" si="231"/>
        <v>8865.7125000000015</v>
      </c>
      <c r="LN231" s="364">
        <f t="shared" si="231"/>
        <v>15995.3334</v>
      </c>
      <c r="LO231" s="364">
        <f t="shared" si="231"/>
        <v>11255.272499999999</v>
      </c>
      <c r="LP231" s="364">
        <f t="shared" si="231"/>
        <v>10728.873</v>
      </c>
      <c r="LQ231" s="364">
        <f t="shared" si="231"/>
        <v>10305.591900000001</v>
      </c>
      <c r="LR231" s="364">
        <f t="shared" si="231"/>
        <v>7222.1781000000001</v>
      </c>
      <c r="LS231" s="364">
        <f t="shared" si="231"/>
        <v>6335.2221</v>
      </c>
      <c r="LT231" s="364">
        <f t="shared" si="231"/>
        <v>4257.2181</v>
      </c>
      <c r="LU231" s="364">
        <f t="shared" si="231"/>
        <v>2520.6383999999998</v>
      </c>
      <c r="LV231" s="364">
        <f t="shared" si="231"/>
        <v>1415.2659000000001</v>
      </c>
      <c r="LW231" s="364">
        <f t="shared" si="231"/>
        <v>2224.4486999999999</v>
      </c>
      <c r="LX231" s="364">
        <f t="shared" si="231"/>
        <v>8067.0738000000001</v>
      </c>
      <c r="LY231" s="364">
        <f t="shared" si="231"/>
        <v>14426.643900000001</v>
      </c>
      <c r="LZ231" s="364">
        <f t="shared" si="231"/>
        <v>17138.235900000003</v>
      </c>
      <c r="MA231" s="364">
        <f t="shared" si="231"/>
        <v>12577.495500000001</v>
      </c>
      <c r="MB231" s="364">
        <f t="shared" si="231"/>
        <v>16457.118299999998</v>
      </c>
      <c r="MC231" s="364">
        <f t="shared" si="231"/>
        <v>12244.3452</v>
      </c>
      <c r="MD231" s="364">
        <f t="shared" si="231"/>
        <v>10025.047200000001</v>
      </c>
      <c r="ME231" s="364">
        <f t="shared" si="231"/>
        <v>6654.4058999999997</v>
      </c>
      <c r="MF231" s="364">
        <f t="shared" si="231"/>
        <v>2334.2691</v>
      </c>
      <c r="MG231" s="364">
        <f t="shared" si="231"/>
        <v>3464.3924999999999</v>
      </c>
      <c r="MH231" s="364">
        <f t="shared" si="231"/>
        <v>1321.1853000000001</v>
      </c>
      <c r="MI231" s="364">
        <f t="shared" si="231"/>
        <v>1926.8289</v>
      </c>
      <c r="MJ231" s="364">
        <f t="shared" si="231"/>
        <v>8952.2937000000002</v>
      </c>
      <c r="MK231" s="364">
        <f t="shared" si="231"/>
        <v>20726.286</v>
      </c>
      <c r="ML231" s="364">
        <f t="shared" si="231"/>
        <v>19463.237699999998</v>
      </c>
      <c r="MM231" s="364">
        <f t="shared" si="231"/>
        <v>16204.688099999999</v>
      </c>
      <c r="MN231" s="364">
        <f t="shared" si="231"/>
        <v>14397.03</v>
      </c>
      <c r="MO231" s="364">
        <f t="shared" si="231"/>
        <v>22064.536500000002</v>
      </c>
      <c r="MP231" s="364">
        <f t="shared" ref="MP231:NA231" si="232">SUM(MP232:MP287)</f>
        <v>17868.514200000001</v>
      </c>
      <c r="MQ231" s="364">
        <f t="shared" si="232"/>
        <v>4699.1376</v>
      </c>
      <c r="MR231" s="364">
        <f t="shared" si="232"/>
        <v>3010.3329000000003</v>
      </c>
      <c r="MS231" s="364">
        <f t="shared" si="232"/>
        <v>2650.3443000000002</v>
      </c>
      <c r="MT231" s="364">
        <f t="shared" si="232"/>
        <v>6939.6363000000001</v>
      </c>
      <c r="MU231" s="364">
        <f t="shared" si="232"/>
        <v>3245.5826999999999</v>
      </c>
      <c r="MV231" s="364">
        <f t="shared" si="232"/>
        <v>10008.8835</v>
      </c>
      <c r="MW231" s="364">
        <f t="shared" si="232"/>
        <v>18560.571600000003</v>
      </c>
      <c r="MX231" s="364">
        <f t="shared" si="232"/>
        <v>22260.361499999999</v>
      </c>
      <c r="MY231" s="364">
        <f t="shared" si="232"/>
        <v>27805.363499999999</v>
      </c>
      <c r="MZ231" s="364">
        <f t="shared" si="232"/>
        <v>18916.344599999997</v>
      </c>
      <c r="NA231" s="364">
        <f t="shared" si="232"/>
        <v>22952.523300000001</v>
      </c>
      <c r="NB231" s="364">
        <f>SUM(NB232:NB287)</f>
        <v>16543.170299999998</v>
      </c>
      <c r="NC231" s="364">
        <f>SUM(NC232:NC287)</f>
        <v>8976.7572</v>
      </c>
      <c r="ND231" s="364">
        <f>SUM(ND232:ND287)</f>
        <v>3444.9</v>
      </c>
      <c r="NE231" s="364">
        <f>SUM(NE232:NE287)</f>
        <v>12891</v>
      </c>
      <c r="NF231" s="364">
        <f t="shared" ref="NF231:PM231" si="233">SUM(NF232:NF287)</f>
        <v>8753.1</v>
      </c>
      <c r="NG231" s="364">
        <f t="shared" si="233"/>
        <v>5223.6000000000004</v>
      </c>
      <c r="NH231" s="364">
        <f t="shared" si="233"/>
        <v>6213.9</v>
      </c>
      <c r="NI231" s="364">
        <f t="shared" si="233"/>
        <v>24958.799999999999</v>
      </c>
      <c r="NJ231" s="364">
        <f t="shared" si="233"/>
        <v>26738.399999999998</v>
      </c>
      <c r="NK231" s="364">
        <f t="shared" si="233"/>
        <v>22541.999999999996</v>
      </c>
      <c r="NL231" s="364">
        <f t="shared" si="233"/>
        <v>24264.3</v>
      </c>
      <c r="NM231" s="364">
        <f t="shared" si="233"/>
        <v>35014.5</v>
      </c>
      <c r="NN231" s="364">
        <f t="shared" si="233"/>
        <v>26966.400000000001</v>
      </c>
      <c r="NO231" s="364">
        <f t="shared" si="233"/>
        <v>19670.400000000001</v>
      </c>
      <c r="NP231" s="364">
        <f t="shared" si="233"/>
        <v>9198.9</v>
      </c>
      <c r="NQ231" s="364">
        <f t="shared" si="233"/>
        <v>19473.599999999999</v>
      </c>
      <c r="NR231" s="364">
        <f t="shared" si="233"/>
        <v>3715.2</v>
      </c>
      <c r="NS231" s="364">
        <f t="shared" si="233"/>
        <v>5460</v>
      </c>
      <c r="NT231" s="364">
        <f t="shared" si="233"/>
        <v>10817.699999999999</v>
      </c>
      <c r="NU231" s="364">
        <f t="shared" si="233"/>
        <v>43874.1</v>
      </c>
      <c r="NV231" s="364">
        <f t="shared" si="233"/>
        <v>31880.7</v>
      </c>
      <c r="NW231" s="364">
        <f t="shared" si="233"/>
        <v>35379</v>
      </c>
      <c r="NX231" s="364">
        <f t="shared" si="233"/>
        <v>29056.2</v>
      </c>
      <c r="NY231" s="364">
        <f t="shared" si="233"/>
        <v>23292.600000000002</v>
      </c>
      <c r="NZ231" s="364">
        <f t="shared" si="233"/>
        <v>17199</v>
      </c>
      <c r="OA231" s="364">
        <f t="shared" si="233"/>
        <v>19025.699999999997</v>
      </c>
      <c r="OB231" s="364">
        <f t="shared" si="233"/>
        <v>15137.099999999999</v>
      </c>
      <c r="OC231" s="364">
        <f t="shared" si="233"/>
        <v>16346.1</v>
      </c>
      <c r="OD231" s="364">
        <f t="shared" si="233"/>
        <v>5092.5</v>
      </c>
      <c r="OE231" s="364">
        <f t="shared" si="233"/>
        <v>8893.1999999999989</v>
      </c>
      <c r="OF231" s="364">
        <f t="shared" si="233"/>
        <v>13721.999999999998</v>
      </c>
      <c r="OG231" s="364">
        <f t="shared" si="233"/>
        <v>0</v>
      </c>
      <c r="OH231" s="364">
        <f t="shared" si="233"/>
        <v>0</v>
      </c>
      <c r="OI231" s="364">
        <f t="shared" si="233"/>
        <v>0</v>
      </c>
      <c r="OJ231" s="364">
        <f t="shared" si="233"/>
        <v>0</v>
      </c>
      <c r="OK231" s="364">
        <f t="shared" si="233"/>
        <v>0</v>
      </c>
      <c r="OL231" s="364">
        <f t="shared" si="233"/>
        <v>0</v>
      </c>
      <c r="OM231" s="364">
        <f t="shared" si="233"/>
        <v>0</v>
      </c>
      <c r="ON231" s="364">
        <f t="shared" si="233"/>
        <v>0</v>
      </c>
      <c r="OO231" s="364">
        <f t="shared" si="233"/>
        <v>0</v>
      </c>
      <c r="OP231" s="364">
        <f t="shared" si="233"/>
        <v>0</v>
      </c>
      <c r="OQ231" s="364">
        <f t="shared" si="233"/>
        <v>0</v>
      </c>
      <c r="OR231" s="364">
        <f t="shared" si="233"/>
        <v>0</v>
      </c>
      <c r="OS231" s="364">
        <f t="shared" si="233"/>
        <v>0</v>
      </c>
      <c r="OT231" s="364">
        <f t="shared" si="233"/>
        <v>0</v>
      </c>
      <c r="OU231" s="364">
        <f t="shared" si="233"/>
        <v>0</v>
      </c>
      <c r="OV231" s="364">
        <f t="shared" si="233"/>
        <v>0</v>
      </c>
      <c r="OW231" s="364">
        <f t="shared" si="233"/>
        <v>0</v>
      </c>
      <c r="OX231" s="364">
        <f t="shared" si="233"/>
        <v>0</v>
      </c>
      <c r="OY231" s="364">
        <f t="shared" si="233"/>
        <v>0</v>
      </c>
      <c r="OZ231" s="364">
        <f t="shared" si="233"/>
        <v>0</v>
      </c>
      <c r="PA231" s="364">
        <f t="shared" si="233"/>
        <v>0</v>
      </c>
      <c r="PB231" s="364">
        <f t="shared" si="233"/>
        <v>0</v>
      </c>
      <c r="PC231" s="364">
        <f t="shared" si="233"/>
        <v>0</v>
      </c>
      <c r="PD231" s="364">
        <f t="shared" si="233"/>
        <v>0</v>
      </c>
      <c r="PE231" s="364">
        <f t="shared" si="233"/>
        <v>0</v>
      </c>
      <c r="PF231" s="364">
        <f t="shared" si="233"/>
        <v>0</v>
      </c>
      <c r="PG231" s="364">
        <f t="shared" si="233"/>
        <v>0</v>
      </c>
      <c r="PH231" s="364">
        <f t="shared" si="233"/>
        <v>0</v>
      </c>
      <c r="PI231" s="364">
        <f t="shared" si="233"/>
        <v>0</v>
      </c>
      <c r="PJ231" s="364">
        <f t="shared" si="233"/>
        <v>0</v>
      </c>
      <c r="PK231" s="364">
        <f t="shared" si="233"/>
        <v>0</v>
      </c>
      <c r="PL231" s="364">
        <f t="shared" si="233"/>
        <v>0</v>
      </c>
      <c r="PM231" s="364">
        <f t="shared" si="233"/>
        <v>0</v>
      </c>
    </row>
    <row r="232" spans="1:429" ht="15">
      <c r="A232" s="365" t="s">
        <v>798</v>
      </c>
      <c r="B232" s="364">
        <f t="shared" ref="B232:B287" si="234">SUM(AH232:AS232)/1000</f>
        <v>0</v>
      </c>
      <c r="C232" s="364">
        <f t="shared" ref="C232:C287" si="235">SUM(AT232:BE232)/1000</f>
        <v>0</v>
      </c>
      <c r="D232" s="364">
        <f t="shared" ref="D232:D287" si="236">SUM(BF232:BQ232)/1000</f>
        <v>0</v>
      </c>
      <c r="E232" s="364">
        <f t="shared" ref="E232:E287" si="237">SUM(BR232:CC232)/1000</f>
        <v>0</v>
      </c>
      <c r="F232" s="364">
        <f t="shared" ref="F232:F287" si="238">SUM(CD232:CO232)/1000</f>
        <v>0</v>
      </c>
      <c r="G232" s="364">
        <f t="shared" ref="G232:G287" si="239">SUM(CP232:DA232)/1000</f>
        <v>0</v>
      </c>
      <c r="H232" s="364">
        <f t="shared" ref="H232:H287" si="240">SUM(DB232:DM232)/1000</f>
        <v>0</v>
      </c>
      <c r="I232" s="364">
        <f t="shared" ref="I232:I287" si="241">SUM(DN232:DY232)/1000</f>
        <v>0</v>
      </c>
      <c r="J232" s="364">
        <f t="shared" ref="J232:J287" si="242">SUM(DZ232:EK232)/1000</f>
        <v>0</v>
      </c>
      <c r="K232" s="364">
        <f t="shared" ref="K232:K287" si="243">SUM(EL232:EW232)/1000</f>
        <v>0</v>
      </c>
      <c r="L232" s="364">
        <f t="shared" ref="L232:L287" si="244">SUM(EX232:FI232)/1000</f>
        <v>0</v>
      </c>
      <c r="M232" s="364">
        <f t="shared" ref="M232:M287" si="245">SUM(FJ232:FU232)/1000</f>
        <v>0</v>
      </c>
      <c r="N232" s="364">
        <f t="shared" ref="N232:N287" si="246">SUM(FV232:GG232)/1000</f>
        <v>0</v>
      </c>
      <c r="O232" s="364">
        <f t="shared" ref="O232:O287" si="247">SUM(GH232:GS232)/1000</f>
        <v>0</v>
      </c>
      <c r="P232" s="364">
        <f t="shared" ref="P232:P287" si="248">SUM(GT232:HE232)/1000</f>
        <v>0</v>
      </c>
      <c r="Q232" s="364">
        <f t="shared" ref="Q232:Q287" si="249">SUM(HF232:HQ232)/1000</f>
        <v>0</v>
      </c>
      <c r="R232" s="364">
        <f t="shared" ref="R232:R287" si="250">SUM(HR232:IC232)/1000</f>
        <v>0</v>
      </c>
      <c r="S232" s="364">
        <f t="shared" ref="S232:S287" si="251">SUM(ID232:IO232)/1000</f>
        <v>0</v>
      </c>
      <c r="T232" s="364">
        <f t="shared" ref="T232:T287" si="252">SUM(IP232:JA232)/1000</f>
        <v>0</v>
      </c>
      <c r="U232" s="364">
        <f t="shared" ref="U232:U287" si="253">SUM(JB232:JM232)/1000</f>
        <v>0</v>
      </c>
      <c r="V232" s="364">
        <f t="shared" ref="V232:V287" si="254">SUM(JN232:JY232)/1000</f>
        <v>0</v>
      </c>
      <c r="W232" s="364">
        <f t="shared" ref="W232:W287" si="255">SUM(JZ232:KK232)/1000</f>
        <v>0</v>
      </c>
      <c r="X232" s="364">
        <f t="shared" ref="X232:X287" si="256">SUM(KL232:KW232)/1000</f>
        <v>0</v>
      </c>
      <c r="Y232" s="364">
        <f t="shared" ref="Y232:Y287" si="257">SUM(KX232:LI232)/1000</f>
        <v>0</v>
      </c>
      <c r="Z232" s="364">
        <f t="shared" ref="Z232:Z287" si="258">SUM(LJ232:LU232)/1000</f>
        <v>0</v>
      </c>
      <c r="AA232" s="364">
        <f t="shared" ref="AA232:AA287" si="259">SUM(LV232:MG232)/1000</f>
        <v>0</v>
      </c>
      <c r="AB232" s="364">
        <f t="shared" ref="AB232:AB287" si="260">SUM(MH232:MS232)/1000</f>
        <v>0</v>
      </c>
      <c r="AC232" s="364">
        <f t="shared" ref="AC232:AC287" si="261">SUM(MT232:NE232)/1000</f>
        <v>0</v>
      </c>
      <c r="AD232" s="364">
        <f t="shared" ref="AD232:AD287" si="262">SUM(NF232:NQ232)/1000</f>
        <v>0</v>
      </c>
      <c r="AE232" s="364">
        <f t="shared" ref="AE232:AE287" si="263">SUM(NR232:OC232)/1000</f>
        <v>0</v>
      </c>
      <c r="AF232" s="364">
        <f t="shared" ref="AF232:AF287" si="264">SUM(OD232:OO232)/1000</f>
        <v>0</v>
      </c>
      <c r="AG232" s="364"/>
      <c r="AH232" s="364"/>
      <c r="AI232" s="364"/>
      <c r="AJ232" s="364"/>
      <c r="AK232" s="364"/>
      <c r="AL232" s="364"/>
      <c r="AM232" s="364"/>
      <c r="AN232" s="364"/>
      <c r="AO232" s="364"/>
      <c r="AP232" s="364"/>
      <c r="AQ232" s="364"/>
      <c r="AR232" s="364"/>
      <c r="AS232" s="364"/>
      <c r="AT232" s="364"/>
      <c r="AU232" s="364"/>
      <c r="AV232" s="364"/>
      <c r="AW232" s="364"/>
      <c r="AX232" s="364"/>
      <c r="AY232" s="364"/>
      <c r="AZ232" s="364"/>
      <c r="BA232" s="364"/>
      <c r="BB232" s="364"/>
      <c r="BC232" s="364"/>
      <c r="BD232" s="364"/>
      <c r="BE232" s="364"/>
      <c r="BF232" s="364"/>
      <c r="BG232" s="364"/>
      <c r="BH232" s="364"/>
      <c r="BI232" s="364"/>
      <c r="BJ232" s="364"/>
      <c r="BK232" s="364"/>
      <c r="BL232" s="364"/>
      <c r="BM232" s="364"/>
      <c r="BN232" s="364"/>
      <c r="BO232" s="364"/>
      <c r="BP232" s="364"/>
      <c r="BQ232" s="364"/>
      <c r="BR232" s="364"/>
      <c r="BS232" s="364"/>
      <c r="BT232" s="364"/>
      <c r="BU232" s="364"/>
      <c r="BV232" s="364"/>
      <c r="BW232" s="364"/>
      <c r="BX232" s="364"/>
      <c r="BY232" s="364"/>
      <c r="BZ232" s="364"/>
      <c r="CA232" s="364"/>
      <c r="CB232" s="364"/>
      <c r="CC232" s="364"/>
      <c r="CD232" s="364"/>
      <c r="CE232" s="364"/>
      <c r="CF232" s="364"/>
      <c r="CG232" s="364"/>
      <c r="CH232" s="364"/>
      <c r="CI232" s="364"/>
      <c r="CJ232" s="364"/>
      <c r="CK232" s="364"/>
      <c r="CL232" s="364"/>
      <c r="CM232" s="364"/>
      <c r="CN232" s="364"/>
      <c r="CO232" s="364"/>
      <c r="CP232" s="364"/>
      <c r="CQ232" s="364"/>
      <c r="CR232" s="364"/>
      <c r="CS232" s="364"/>
      <c r="CT232" s="364"/>
      <c r="CU232" s="364"/>
      <c r="CV232" s="364"/>
      <c r="CW232" s="364"/>
      <c r="CX232" s="364"/>
      <c r="CY232" s="364"/>
      <c r="CZ232" s="364"/>
      <c r="DA232" s="364"/>
      <c r="DB232" s="364"/>
      <c r="DC232" s="364"/>
      <c r="DD232" s="364"/>
      <c r="DE232" s="364"/>
      <c r="DF232" s="364"/>
      <c r="DG232" s="364"/>
      <c r="DH232" s="364"/>
      <c r="DI232" s="364"/>
      <c r="DJ232" s="364"/>
      <c r="DK232" s="364"/>
      <c r="DL232" s="364"/>
      <c r="DM232" s="364"/>
      <c r="DN232" s="364"/>
      <c r="DO232" s="364"/>
      <c r="DP232" s="364"/>
      <c r="DQ232" s="364"/>
      <c r="DR232" s="364"/>
      <c r="DS232" s="364"/>
      <c r="DT232" s="364"/>
      <c r="DU232" s="364"/>
      <c r="DV232" s="364"/>
      <c r="DW232" s="364"/>
      <c r="DX232" s="364"/>
      <c r="DY232" s="364"/>
      <c r="DZ232" s="364"/>
      <c r="EA232" s="364"/>
      <c r="EB232" s="364"/>
      <c r="EC232" s="364"/>
      <c r="ED232" s="364"/>
      <c r="EE232" s="364"/>
      <c r="EF232" s="364"/>
      <c r="EG232" s="364"/>
      <c r="EH232" s="364"/>
      <c r="EI232" s="364"/>
      <c r="EJ232" s="364"/>
      <c r="EK232" s="364"/>
      <c r="EL232" s="364"/>
      <c r="EM232" s="364"/>
      <c r="EN232" s="364"/>
      <c r="EO232" s="364"/>
      <c r="EP232" s="364"/>
      <c r="EQ232" s="364"/>
      <c r="ER232" s="364"/>
      <c r="ES232" s="364"/>
      <c r="ET232" s="364"/>
      <c r="EU232" s="364"/>
      <c r="EV232" s="364"/>
      <c r="EW232" s="364"/>
      <c r="EX232" s="364"/>
      <c r="EY232" s="364"/>
      <c r="EZ232" s="364"/>
      <c r="FA232" s="364"/>
      <c r="FB232" s="364"/>
      <c r="FC232" s="364"/>
      <c r="FD232" s="364"/>
      <c r="FE232" s="364"/>
      <c r="FF232" s="364"/>
      <c r="FG232" s="364"/>
      <c r="FH232" s="364"/>
      <c r="FI232" s="364"/>
      <c r="FJ232" s="364"/>
      <c r="FK232" s="364"/>
      <c r="FL232" s="364"/>
      <c r="FM232" s="364"/>
      <c r="FN232" s="364"/>
      <c r="FO232" s="364"/>
      <c r="FP232" s="364"/>
      <c r="FQ232" s="364"/>
      <c r="FR232" s="364"/>
      <c r="FS232" s="364"/>
      <c r="FT232" s="364"/>
      <c r="FU232" s="364"/>
      <c r="FV232" s="364"/>
      <c r="FW232" s="364"/>
      <c r="FX232" s="364"/>
      <c r="FY232" s="364"/>
      <c r="FZ232" s="364"/>
      <c r="GA232" s="364"/>
      <c r="GB232" s="364"/>
      <c r="GC232" s="364"/>
      <c r="GD232" s="364"/>
      <c r="GE232" s="364"/>
      <c r="GF232" s="364"/>
      <c r="GG232" s="364"/>
      <c r="GH232" s="364"/>
      <c r="GI232" s="364"/>
      <c r="GJ232" s="364"/>
      <c r="GK232" s="364"/>
      <c r="GL232" s="364"/>
      <c r="GM232" s="364"/>
      <c r="GN232" s="364"/>
      <c r="GO232" s="364"/>
      <c r="GP232" s="364"/>
      <c r="GQ232" s="364"/>
      <c r="GR232" s="364"/>
      <c r="GS232" s="364"/>
      <c r="GT232" s="364"/>
      <c r="GU232" s="364"/>
      <c r="GV232" s="364"/>
      <c r="GW232" s="364"/>
      <c r="GX232" s="364"/>
      <c r="GY232" s="364"/>
      <c r="GZ232" s="364"/>
      <c r="HA232" s="364"/>
      <c r="HB232" s="364"/>
      <c r="HC232" s="364"/>
      <c r="HD232" s="364"/>
      <c r="HE232" s="364"/>
      <c r="HF232" s="364"/>
      <c r="HG232" s="364"/>
      <c r="HH232" s="364"/>
      <c r="HI232" s="364"/>
      <c r="HJ232" s="364"/>
      <c r="HK232" s="364"/>
      <c r="HL232" s="364"/>
      <c r="HM232" s="364"/>
      <c r="HN232" s="364"/>
      <c r="HO232" s="364"/>
      <c r="HP232" s="364"/>
      <c r="HQ232" s="364"/>
      <c r="HR232" s="364"/>
      <c r="HS232" s="364"/>
      <c r="HT232" s="364"/>
      <c r="HU232" s="364"/>
      <c r="HV232" s="364"/>
      <c r="HW232" s="364"/>
      <c r="HX232" s="364"/>
      <c r="HY232" s="364"/>
      <c r="HZ232" s="364"/>
      <c r="IA232" s="364"/>
      <c r="IB232" s="364"/>
      <c r="IC232" s="364"/>
      <c r="ID232" s="364"/>
      <c r="IE232" s="364"/>
      <c r="IF232" s="364"/>
      <c r="IG232" s="364"/>
      <c r="IH232" s="364"/>
      <c r="II232" s="364"/>
      <c r="IJ232" s="364"/>
      <c r="IK232" s="364"/>
      <c r="IL232" s="364"/>
      <c r="IM232" s="364"/>
      <c r="IN232" s="364"/>
      <c r="IO232" s="364"/>
      <c r="IP232" s="364"/>
      <c r="IQ232" s="364"/>
      <c r="IR232" s="364"/>
      <c r="IS232" s="364"/>
      <c r="IT232" s="364"/>
      <c r="IU232" s="364"/>
      <c r="IV232" s="364"/>
      <c r="IW232" s="364"/>
      <c r="IX232" s="364"/>
      <c r="IY232" s="364"/>
      <c r="IZ232" s="364"/>
      <c r="JA232" s="364"/>
      <c r="JB232" s="364"/>
      <c r="JC232" s="364"/>
      <c r="JD232" s="364"/>
      <c r="JE232" s="364"/>
      <c r="JF232" s="364"/>
      <c r="JG232" s="364"/>
      <c r="JH232" s="364"/>
      <c r="JI232" s="364"/>
      <c r="JJ232" s="364"/>
      <c r="JK232" s="364"/>
      <c r="JL232" s="364"/>
      <c r="JM232" s="364"/>
      <c r="JN232" s="364"/>
      <c r="JO232" s="364"/>
      <c r="JP232" s="364"/>
      <c r="JQ232" s="364"/>
      <c r="JR232" s="364"/>
      <c r="JS232" s="364"/>
      <c r="JT232" s="364"/>
      <c r="JU232" s="364"/>
      <c r="JV232" s="364"/>
      <c r="JW232" s="364"/>
      <c r="JX232" s="364"/>
      <c r="JY232" s="364"/>
      <c r="JZ232" s="364"/>
      <c r="KA232" s="364"/>
      <c r="KB232" s="364"/>
      <c r="KC232" s="364"/>
      <c r="KD232" s="364"/>
      <c r="KE232" s="364"/>
      <c r="KF232" s="364"/>
      <c r="KG232" s="364"/>
      <c r="KH232" s="364"/>
      <c r="KI232" s="364"/>
      <c r="KJ232" s="364"/>
      <c r="KK232" s="364"/>
      <c r="KL232" s="364"/>
      <c r="KM232" s="364"/>
      <c r="KN232" s="364"/>
      <c r="KO232" s="364"/>
      <c r="KP232" s="364"/>
      <c r="KQ232" s="364"/>
      <c r="KR232" s="364"/>
      <c r="KS232" s="364"/>
      <c r="KT232" s="364"/>
      <c r="KU232" s="364"/>
      <c r="KV232" s="364"/>
      <c r="KW232" s="364"/>
      <c r="KX232" s="364"/>
      <c r="KY232" s="364"/>
      <c r="KZ232" s="364"/>
      <c r="LA232" s="364"/>
      <c r="LB232" s="364"/>
      <c r="LC232" s="364"/>
      <c r="LD232" s="364"/>
      <c r="LE232" s="364"/>
      <c r="LF232" s="364"/>
      <c r="LG232" s="364"/>
      <c r="LH232" s="364"/>
      <c r="LI232" s="364"/>
      <c r="LJ232" s="364"/>
      <c r="LK232" s="364"/>
      <c r="LL232" s="364"/>
      <c r="LM232" s="364"/>
      <c r="LN232" s="364"/>
      <c r="LO232" s="364"/>
      <c r="LP232" s="364"/>
      <c r="LQ232" s="364"/>
      <c r="LR232" s="364"/>
      <c r="LS232" s="364"/>
      <c r="LT232" s="364"/>
      <c r="LU232" s="364"/>
      <c r="LV232" s="364"/>
      <c r="LW232" s="364"/>
      <c r="LX232" s="364"/>
      <c r="LY232" s="364"/>
      <c r="LZ232" s="364"/>
      <c r="MA232" s="364"/>
      <c r="MB232" s="364"/>
      <c r="MC232" s="364"/>
      <c r="MD232" s="364"/>
      <c r="ME232" s="364"/>
      <c r="MF232" s="364"/>
      <c r="MG232" s="364"/>
      <c r="MH232" s="364"/>
      <c r="MI232" s="364"/>
      <c r="MJ232" s="364"/>
      <c r="MK232" s="364"/>
      <c r="ML232" s="364"/>
      <c r="MM232" s="364"/>
      <c r="MN232" s="364"/>
      <c r="MO232" s="364"/>
      <c r="MP232" s="364"/>
      <c r="MQ232" s="364"/>
      <c r="MR232" s="364"/>
      <c r="MS232" s="364"/>
      <c r="MT232" s="364"/>
      <c r="MU232" s="364"/>
      <c r="MV232" s="364"/>
      <c r="MW232" s="364"/>
      <c r="MX232" s="364"/>
      <c r="MY232" s="364"/>
      <c r="MZ232" s="364"/>
      <c r="NA232" s="364"/>
      <c r="NB232" s="364"/>
      <c r="NC232" s="364"/>
      <c r="ND232" s="364"/>
      <c r="NE232" s="364"/>
      <c r="NF232" s="364"/>
      <c r="NG232" s="364"/>
      <c r="NH232" s="364"/>
      <c r="NI232" s="364"/>
      <c r="NJ232" s="364"/>
      <c r="NK232" s="364"/>
      <c r="NL232" s="364"/>
      <c r="NM232" s="364"/>
      <c r="NN232" s="364"/>
      <c r="NO232" s="364"/>
      <c r="NP232" s="364"/>
      <c r="NQ232" s="364"/>
      <c r="NR232" s="364"/>
      <c r="NS232" s="364"/>
      <c r="NT232" s="364"/>
      <c r="NU232" s="364"/>
      <c r="NV232" s="364"/>
      <c r="NW232" s="364"/>
      <c r="NX232" s="364"/>
      <c r="NY232" s="364"/>
      <c r="NZ232" s="364"/>
      <c r="OA232" s="364"/>
      <c r="OB232" s="364"/>
      <c r="OC232" s="364"/>
      <c r="OD232" s="364"/>
      <c r="OE232" s="364"/>
      <c r="OF232" s="364"/>
      <c r="OG232" s="364"/>
      <c r="OH232" s="364"/>
      <c r="OI232" s="364"/>
      <c r="OJ232" s="364"/>
      <c r="OK232" s="364"/>
      <c r="OL232" s="364"/>
      <c r="OM232" s="364"/>
      <c r="ON232" s="364"/>
      <c r="OO232" s="364"/>
      <c r="OP232" s="364"/>
      <c r="OQ232" s="364"/>
      <c r="OR232" s="364"/>
      <c r="OS232" s="364"/>
      <c r="OT232" s="364"/>
      <c r="OU232" s="364"/>
      <c r="OV232" s="364"/>
      <c r="OW232" s="364"/>
      <c r="OX232" s="364"/>
      <c r="OY232" s="364"/>
      <c r="OZ232" s="364"/>
      <c r="PA232" s="364"/>
      <c r="PB232" s="364"/>
      <c r="PC232" s="364"/>
      <c r="PD232" s="364"/>
      <c r="PE232" s="364"/>
      <c r="PF232" s="364"/>
      <c r="PG232" s="364"/>
      <c r="PH232" s="364"/>
      <c r="PI232" s="364"/>
      <c r="PJ232" s="364"/>
      <c r="PK232" s="364"/>
      <c r="PL232" s="364"/>
      <c r="PM232" s="364"/>
    </row>
    <row r="233" spans="1:429" ht="15">
      <c r="A233" s="365" t="s">
        <v>799</v>
      </c>
      <c r="B233" s="364">
        <f t="shared" si="234"/>
        <v>0</v>
      </c>
      <c r="C233" s="364">
        <f t="shared" si="235"/>
        <v>0</v>
      </c>
      <c r="D233" s="364">
        <f t="shared" si="236"/>
        <v>0</v>
      </c>
      <c r="E233" s="364">
        <f t="shared" si="237"/>
        <v>0</v>
      </c>
      <c r="F233" s="364">
        <f t="shared" si="238"/>
        <v>0</v>
      </c>
      <c r="G233" s="364">
        <f t="shared" si="239"/>
        <v>0</v>
      </c>
      <c r="H233" s="364">
        <f t="shared" si="240"/>
        <v>0</v>
      </c>
      <c r="I233" s="364">
        <f t="shared" si="241"/>
        <v>0</v>
      </c>
      <c r="J233" s="364">
        <f t="shared" si="242"/>
        <v>0</v>
      </c>
      <c r="K233" s="364">
        <f t="shared" si="243"/>
        <v>0</v>
      </c>
      <c r="L233" s="364">
        <f t="shared" si="244"/>
        <v>0</v>
      </c>
      <c r="M233" s="364">
        <f t="shared" si="245"/>
        <v>0</v>
      </c>
      <c r="N233" s="364">
        <f t="shared" si="246"/>
        <v>0</v>
      </c>
      <c r="O233" s="364">
        <f t="shared" si="247"/>
        <v>0</v>
      </c>
      <c r="P233" s="364">
        <f t="shared" si="248"/>
        <v>0</v>
      </c>
      <c r="Q233" s="364">
        <f t="shared" si="249"/>
        <v>0</v>
      </c>
      <c r="R233" s="364">
        <f t="shared" si="250"/>
        <v>0</v>
      </c>
      <c r="S233" s="364">
        <f t="shared" si="251"/>
        <v>0</v>
      </c>
      <c r="T233" s="364">
        <f t="shared" si="252"/>
        <v>0</v>
      </c>
      <c r="U233" s="364">
        <f t="shared" si="253"/>
        <v>0</v>
      </c>
      <c r="V233" s="364">
        <f t="shared" si="254"/>
        <v>1.6200000000000001E-5</v>
      </c>
      <c r="W233" s="364">
        <f t="shared" si="255"/>
        <v>0</v>
      </c>
      <c r="X233" s="364">
        <f t="shared" si="256"/>
        <v>0</v>
      </c>
      <c r="Y233" s="364">
        <f t="shared" si="257"/>
        <v>0</v>
      </c>
      <c r="Z233" s="364">
        <f t="shared" si="258"/>
        <v>8.2740000000000005E-4</v>
      </c>
      <c r="AA233" s="364">
        <f t="shared" si="259"/>
        <v>0</v>
      </c>
      <c r="AB233" s="364">
        <f t="shared" si="260"/>
        <v>0</v>
      </c>
      <c r="AC233" s="364">
        <f t="shared" si="261"/>
        <v>0</v>
      </c>
      <c r="AD233" s="364">
        <f t="shared" si="262"/>
        <v>0</v>
      </c>
      <c r="AE233" s="364">
        <f t="shared" si="263"/>
        <v>0</v>
      </c>
      <c r="AF233" s="364">
        <f t="shared" si="264"/>
        <v>0</v>
      </c>
      <c r="AG233" s="364"/>
      <c r="AH233" s="364"/>
      <c r="AI233" s="364"/>
      <c r="AJ233" s="364"/>
      <c r="AK233" s="364"/>
      <c r="AL233" s="364"/>
      <c r="AM233" s="364"/>
      <c r="AN233" s="364"/>
      <c r="AO233" s="364"/>
      <c r="AP233" s="364"/>
      <c r="AQ233" s="364"/>
      <c r="AR233" s="364"/>
      <c r="AS233" s="364"/>
      <c r="AT233" s="364"/>
      <c r="AU233" s="364"/>
      <c r="AV233" s="364"/>
      <c r="AW233" s="364"/>
      <c r="AX233" s="364"/>
      <c r="AY233" s="364"/>
      <c r="AZ233" s="364"/>
      <c r="BA233" s="364"/>
      <c r="BB233" s="364"/>
      <c r="BC233" s="364"/>
      <c r="BD233" s="364"/>
      <c r="BE233" s="364"/>
      <c r="BF233" s="364"/>
      <c r="BG233" s="364"/>
      <c r="BH233" s="364"/>
      <c r="BI233" s="364"/>
      <c r="BJ233" s="364"/>
      <c r="BK233" s="364"/>
      <c r="BL233" s="364"/>
      <c r="BM233" s="364"/>
      <c r="BN233" s="364"/>
      <c r="BO233" s="364"/>
      <c r="BP233" s="364"/>
      <c r="BQ233" s="364"/>
      <c r="BR233" s="364"/>
      <c r="BS233" s="364"/>
      <c r="BT233" s="364"/>
      <c r="BU233" s="364"/>
      <c r="BV233" s="364"/>
      <c r="BW233" s="364"/>
      <c r="BX233" s="364"/>
      <c r="BY233" s="364"/>
      <c r="BZ233" s="364"/>
      <c r="CA233" s="364"/>
      <c r="CB233" s="364"/>
      <c r="CC233" s="364"/>
      <c r="CD233" s="364"/>
      <c r="CE233" s="364"/>
      <c r="CF233" s="364"/>
      <c r="CG233" s="364"/>
      <c r="CH233" s="364"/>
      <c r="CI233" s="364"/>
      <c r="CJ233" s="364"/>
      <c r="CK233" s="364"/>
      <c r="CL233" s="364"/>
      <c r="CM233" s="364"/>
      <c r="CN233" s="364"/>
      <c r="CO233" s="364"/>
      <c r="CP233" s="364"/>
      <c r="CQ233" s="364"/>
      <c r="CR233" s="364"/>
      <c r="CS233" s="364"/>
      <c r="CT233" s="364"/>
      <c r="CU233" s="364"/>
      <c r="CV233" s="364"/>
      <c r="CW233" s="364"/>
      <c r="CX233" s="364"/>
      <c r="CY233" s="364"/>
      <c r="CZ233" s="364"/>
      <c r="DA233" s="364"/>
      <c r="DB233" s="364"/>
      <c r="DC233" s="364"/>
      <c r="DD233" s="364"/>
      <c r="DE233" s="364"/>
      <c r="DF233" s="364"/>
      <c r="DG233" s="364"/>
      <c r="DH233" s="364"/>
      <c r="DI233" s="364"/>
      <c r="DJ233" s="364"/>
      <c r="DK233" s="364"/>
      <c r="DL233" s="364"/>
      <c r="DM233" s="364"/>
      <c r="DN233" s="364"/>
      <c r="DO233" s="364"/>
      <c r="DP233" s="364"/>
      <c r="DQ233" s="364"/>
      <c r="DR233" s="364"/>
      <c r="DS233" s="364"/>
      <c r="DT233" s="364"/>
      <c r="DU233" s="364"/>
      <c r="DV233" s="364"/>
      <c r="DW233" s="364"/>
      <c r="DX233" s="364"/>
      <c r="DY233" s="364"/>
      <c r="DZ233" s="364"/>
      <c r="EA233" s="364"/>
      <c r="EB233" s="364"/>
      <c r="EC233" s="364"/>
      <c r="ED233" s="364"/>
      <c r="EE233" s="364"/>
      <c r="EF233" s="364"/>
      <c r="EG233" s="364"/>
      <c r="EH233" s="364"/>
      <c r="EI233" s="364"/>
      <c r="EJ233" s="364"/>
      <c r="EK233" s="364"/>
      <c r="EL233" s="364"/>
      <c r="EM233" s="364"/>
      <c r="EN233" s="364"/>
      <c r="EO233" s="364"/>
      <c r="EP233" s="364"/>
      <c r="EQ233" s="364"/>
      <c r="ER233" s="364"/>
      <c r="ES233" s="364"/>
      <c r="ET233" s="364"/>
      <c r="EU233" s="364"/>
      <c r="EV233" s="364"/>
      <c r="EW233" s="364"/>
      <c r="EX233" s="364"/>
      <c r="EY233" s="364"/>
      <c r="EZ233" s="364"/>
      <c r="FA233" s="364"/>
      <c r="FB233" s="364"/>
      <c r="FC233" s="364"/>
      <c r="FD233" s="364"/>
      <c r="FE233" s="364"/>
      <c r="FF233" s="364"/>
      <c r="FG233" s="364"/>
      <c r="FH233" s="364"/>
      <c r="FI233" s="364"/>
      <c r="FJ233" s="364"/>
      <c r="FK233" s="364"/>
      <c r="FL233" s="364"/>
      <c r="FM233" s="364"/>
      <c r="FN233" s="364"/>
      <c r="FO233" s="364"/>
      <c r="FP233" s="364"/>
      <c r="FQ233" s="364"/>
      <c r="FR233" s="364"/>
      <c r="FS233" s="364"/>
      <c r="FT233" s="364"/>
      <c r="FU233" s="364"/>
      <c r="FV233" s="364"/>
      <c r="FW233" s="364"/>
      <c r="FX233" s="364"/>
      <c r="FY233" s="364"/>
      <c r="FZ233" s="364"/>
      <c r="GA233" s="364"/>
      <c r="GB233" s="364"/>
      <c r="GC233" s="364"/>
      <c r="GD233" s="364"/>
      <c r="GE233" s="364"/>
      <c r="GF233" s="364"/>
      <c r="GG233" s="364"/>
      <c r="GH233" s="364"/>
      <c r="GI233" s="364"/>
      <c r="GJ233" s="364"/>
      <c r="GK233" s="364"/>
      <c r="GL233" s="364"/>
      <c r="GM233" s="364"/>
      <c r="GN233" s="364"/>
      <c r="GO233" s="364"/>
      <c r="GP233" s="364"/>
      <c r="GQ233" s="364"/>
      <c r="GR233" s="364"/>
      <c r="GS233" s="364"/>
      <c r="GT233" s="364"/>
      <c r="GU233" s="364"/>
      <c r="GV233" s="364"/>
      <c r="GW233" s="364"/>
      <c r="GX233" s="364"/>
      <c r="GY233" s="364"/>
      <c r="GZ233" s="364"/>
      <c r="HA233" s="364"/>
      <c r="HB233" s="364"/>
      <c r="HC233" s="364"/>
      <c r="HD233" s="364"/>
      <c r="HE233" s="364"/>
      <c r="HF233" s="364"/>
      <c r="HG233" s="364"/>
      <c r="HH233" s="364"/>
      <c r="HI233" s="364"/>
      <c r="HJ233" s="364"/>
      <c r="HK233" s="364"/>
      <c r="HL233" s="364"/>
      <c r="HM233" s="364"/>
      <c r="HN233" s="364"/>
      <c r="HO233" s="364"/>
      <c r="HP233" s="364"/>
      <c r="HQ233" s="364"/>
      <c r="HR233" s="364"/>
      <c r="HS233" s="364"/>
      <c r="HT233" s="364"/>
      <c r="HU233" s="364"/>
      <c r="HV233" s="364"/>
      <c r="HW233" s="364"/>
      <c r="HX233" s="364"/>
      <c r="HY233" s="364"/>
      <c r="HZ233" s="364"/>
      <c r="IA233" s="364"/>
      <c r="IB233" s="364"/>
      <c r="IC233" s="364"/>
      <c r="ID233" s="364"/>
      <c r="IE233" s="364"/>
      <c r="IF233" s="364"/>
      <c r="IG233" s="364"/>
      <c r="IH233" s="364"/>
      <c r="II233" s="364"/>
      <c r="IJ233" s="364"/>
      <c r="IK233" s="364"/>
      <c r="IL233" s="364"/>
      <c r="IM233" s="364"/>
      <c r="IN233" s="364"/>
      <c r="IO233" s="364"/>
      <c r="IP233" s="364"/>
      <c r="IQ233" s="364"/>
      <c r="IR233" s="364"/>
      <c r="IS233" s="364"/>
      <c r="IT233" s="364"/>
      <c r="IU233" s="364"/>
      <c r="IV233" s="364"/>
      <c r="IW233" s="364"/>
      <c r="IX233" s="364"/>
      <c r="IY233" s="364"/>
      <c r="IZ233" s="364"/>
      <c r="JA233" s="364"/>
      <c r="JB233" s="364"/>
      <c r="JC233" s="364"/>
      <c r="JD233" s="364"/>
      <c r="JE233" s="364"/>
      <c r="JF233" s="364"/>
      <c r="JG233" s="364"/>
      <c r="JH233" s="364"/>
      <c r="JI233" s="364"/>
      <c r="JJ233" s="364"/>
      <c r="JK233" s="364"/>
      <c r="JL233" s="364"/>
      <c r="JM233" s="364"/>
      <c r="JN233" s="364"/>
      <c r="JO233" s="364"/>
      <c r="JP233" s="364"/>
      <c r="JQ233" s="364"/>
      <c r="JR233" s="364"/>
      <c r="JS233" s="364"/>
      <c r="JT233" s="364"/>
      <c r="JU233" s="364"/>
      <c r="JV233" s="364"/>
      <c r="JW233" s="364"/>
      <c r="JX233" s="364"/>
      <c r="JY233" s="364">
        <v>1.6199999999999999E-2</v>
      </c>
      <c r="JZ233" s="364"/>
      <c r="KA233" s="364"/>
      <c r="KB233" s="364"/>
      <c r="KC233" s="364"/>
      <c r="KD233" s="364"/>
      <c r="KE233" s="364"/>
      <c r="KF233" s="364"/>
      <c r="KG233" s="364"/>
      <c r="KH233" s="364"/>
      <c r="KI233" s="364"/>
      <c r="KJ233" s="364"/>
      <c r="KK233" s="364"/>
      <c r="KL233" s="364"/>
      <c r="KM233" s="364"/>
      <c r="KN233" s="364"/>
      <c r="KO233" s="364"/>
      <c r="KP233" s="364"/>
      <c r="KQ233" s="364"/>
      <c r="KR233" s="364"/>
      <c r="KS233" s="364"/>
      <c r="KT233" s="364"/>
      <c r="KU233" s="364"/>
      <c r="KV233" s="364"/>
      <c r="KW233" s="364"/>
      <c r="KX233" s="364"/>
      <c r="KY233" s="364"/>
      <c r="KZ233" s="364"/>
      <c r="LA233" s="364"/>
      <c r="LB233" s="364"/>
      <c r="LC233" s="364"/>
      <c r="LD233" s="364"/>
      <c r="LE233" s="364"/>
      <c r="LF233" s="364"/>
      <c r="LG233" s="364"/>
      <c r="LH233" s="364"/>
      <c r="LI233" s="364"/>
      <c r="LJ233" s="364"/>
      <c r="LK233" s="364"/>
      <c r="LL233" s="364"/>
      <c r="LM233" s="364">
        <v>0.82740000000000002</v>
      </c>
      <c r="LN233" s="364"/>
      <c r="LO233" s="364"/>
      <c r="LP233" s="364"/>
      <c r="LQ233" s="364"/>
      <c r="LR233" s="364"/>
      <c r="LS233" s="364"/>
      <c r="LT233" s="364"/>
      <c r="LU233" s="364"/>
      <c r="LV233" s="364"/>
      <c r="LW233" s="364"/>
      <c r="LX233" s="364"/>
      <c r="LY233" s="364"/>
      <c r="LZ233" s="364"/>
      <c r="MA233" s="364"/>
      <c r="MB233" s="364"/>
      <c r="MC233" s="364"/>
      <c r="MD233" s="364"/>
      <c r="ME233" s="364"/>
      <c r="MF233" s="364"/>
      <c r="MG233" s="364"/>
      <c r="MH233" s="364"/>
      <c r="MI233" s="364"/>
      <c r="MJ233" s="364"/>
      <c r="MK233" s="364"/>
      <c r="ML233" s="364"/>
      <c r="MM233" s="364"/>
      <c r="MN233" s="364"/>
      <c r="MO233" s="364"/>
      <c r="MP233" s="364"/>
      <c r="MQ233" s="364"/>
      <c r="MR233" s="364"/>
      <c r="MS233" s="364"/>
      <c r="MT233" s="364"/>
      <c r="MU233" s="364"/>
      <c r="MV233" s="364"/>
      <c r="MW233" s="364"/>
      <c r="MX233" s="364"/>
      <c r="MY233" s="364"/>
      <c r="MZ233" s="364"/>
      <c r="NA233" s="364"/>
      <c r="NB233" s="364"/>
      <c r="NC233" s="364"/>
      <c r="ND233" s="364"/>
      <c r="NE233" s="364"/>
      <c r="NF233" s="364"/>
      <c r="NG233" s="364"/>
      <c r="NH233" s="364"/>
      <c r="NI233" s="364"/>
      <c r="NJ233" s="364"/>
      <c r="NK233" s="364"/>
      <c r="NL233" s="364"/>
      <c r="NM233" s="364"/>
      <c r="NN233" s="364"/>
      <c r="NO233" s="364"/>
      <c r="NP233" s="364"/>
      <c r="NQ233" s="364"/>
      <c r="NR233" s="364"/>
      <c r="NS233" s="364"/>
      <c r="NT233" s="364"/>
      <c r="NU233" s="364"/>
      <c r="NV233" s="364"/>
      <c r="NW233" s="364"/>
      <c r="NX233" s="364"/>
      <c r="NY233" s="364"/>
      <c r="NZ233" s="364"/>
      <c r="OA233" s="364"/>
      <c r="OB233" s="364"/>
      <c r="OC233" s="364"/>
      <c r="OD233" s="364"/>
      <c r="OE233" s="364"/>
      <c r="OF233" s="364"/>
      <c r="OG233" s="364"/>
      <c r="OH233" s="364"/>
      <c r="OI233" s="364"/>
      <c r="OJ233" s="364"/>
      <c r="OK233" s="364"/>
      <c r="OL233" s="364"/>
      <c r="OM233" s="364"/>
      <c r="ON233" s="364"/>
      <c r="OO233" s="364"/>
      <c r="OP233" s="364"/>
      <c r="OQ233" s="364"/>
      <c r="OR233" s="364"/>
      <c r="OS233" s="364"/>
      <c r="OT233" s="364"/>
      <c r="OU233" s="364"/>
      <c r="OV233" s="364"/>
      <c r="OW233" s="364"/>
      <c r="OX233" s="364"/>
      <c r="OY233" s="364"/>
      <c r="OZ233" s="364"/>
      <c r="PA233" s="364"/>
      <c r="PB233" s="364"/>
      <c r="PC233" s="364"/>
      <c r="PD233" s="364"/>
      <c r="PE233" s="364"/>
      <c r="PF233" s="364"/>
      <c r="PG233" s="364"/>
      <c r="PH233" s="364"/>
      <c r="PI233" s="364"/>
      <c r="PJ233" s="364"/>
      <c r="PK233" s="364"/>
      <c r="PL233" s="364"/>
      <c r="PM233" s="364"/>
    </row>
    <row r="234" spans="1:429" ht="15">
      <c r="A234" s="365" t="s">
        <v>587</v>
      </c>
      <c r="B234" s="364">
        <f t="shared" si="234"/>
        <v>0</v>
      </c>
      <c r="C234" s="364">
        <f t="shared" si="235"/>
        <v>0</v>
      </c>
      <c r="D234" s="364">
        <f t="shared" si="236"/>
        <v>0</v>
      </c>
      <c r="E234" s="364">
        <f t="shared" si="237"/>
        <v>0</v>
      </c>
      <c r="F234" s="364">
        <f t="shared" si="238"/>
        <v>0</v>
      </c>
      <c r="G234" s="364">
        <f t="shared" si="239"/>
        <v>0</v>
      </c>
      <c r="H234" s="364">
        <f t="shared" si="240"/>
        <v>0</v>
      </c>
      <c r="I234" s="364">
        <f t="shared" si="241"/>
        <v>0</v>
      </c>
      <c r="J234" s="364">
        <f t="shared" si="242"/>
        <v>0</v>
      </c>
      <c r="K234" s="364">
        <f t="shared" si="243"/>
        <v>0</v>
      </c>
      <c r="L234" s="364">
        <f t="shared" si="244"/>
        <v>0</v>
      </c>
      <c r="M234" s="364">
        <f t="shared" si="245"/>
        <v>0</v>
      </c>
      <c r="N234" s="364">
        <f t="shared" si="246"/>
        <v>0</v>
      </c>
      <c r="O234" s="364">
        <f t="shared" si="247"/>
        <v>0</v>
      </c>
      <c r="P234" s="364">
        <f t="shared" si="248"/>
        <v>0</v>
      </c>
      <c r="Q234" s="364">
        <f t="shared" si="249"/>
        <v>0</v>
      </c>
      <c r="R234" s="364">
        <f t="shared" si="250"/>
        <v>0</v>
      </c>
      <c r="S234" s="364">
        <f t="shared" si="251"/>
        <v>0</v>
      </c>
      <c r="T234" s="364">
        <f t="shared" si="252"/>
        <v>6.1200000000000002E-4</v>
      </c>
      <c r="U234" s="364">
        <f t="shared" si="253"/>
        <v>0</v>
      </c>
      <c r="V234" s="364">
        <f t="shared" si="254"/>
        <v>0</v>
      </c>
      <c r="W234" s="364">
        <f t="shared" si="255"/>
        <v>0</v>
      </c>
      <c r="X234" s="364">
        <f t="shared" si="256"/>
        <v>0</v>
      </c>
      <c r="Y234" s="364">
        <f t="shared" si="257"/>
        <v>0</v>
      </c>
      <c r="Z234" s="364">
        <f t="shared" si="258"/>
        <v>0</v>
      </c>
      <c r="AA234" s="364">
        <f t="shared" si="259"/>
        <v>1.52067E-2</v>
      </c>
      <c r="AB234" s="364">
        <f t="shared" si="260"/>
        <v>0</v>
      </c>
      <c r="AC234" s="364">
        <f t="shared" si="261"/>
        <v>0</v>
      </c>
      <c r="AD234" s="364">
        <f t="shared" si="262"/>
        <v>1.7100000000000001E-2</v>
      </c>
      <c r="AE234" s="364">
        <f t="shared" si="263"/>
        <v>9.9000000000000008E-3</v>
      </c>
      <c r="AF234" s="364">
        <f t="shared" si="264"/>
        <v>3.0000000000000001E-3</v>
      </c>
      <c r="AG234" s="364"/>
      <c r="AH234" s="364"/>
      <c r="AI234" s="364"/>
      <c r="AJ234" s="364"/>
      <c r="AK234" s="364"/>
      <c r="AL234" s="364"/>
      <c r="AM234" s="364"/>
      <c r="AN234" s="364"/>
      <c r="AO234" s="364"/>
      <c r="AP234" s="364"/>
      <c r="AQ234" s="364"/>
      <c r="AR234" s="364"/>
      <c r="AS234" s="364"/>
      <c r="AT234" s="364"/>
      <c r="AU234" s="364"/>
      <c r="AV234" s="364"/>
      <c r="AW234" s="364"/>
      <c r="AX234" s="364"/>
      <c r="AY234" s="364"/>
      <c r="AZ234" s="364"/>
      <c r="BA234" s="364"/>
      <c r="BB234" s="364"/>
      <c r="BC234" s="364"/>
      <c r="BD234" s="364"/>
      <c r="BE234" s="364"/>
      <c r="BF234" s="364"/>
      <c r="BG234" s="364"/>
      <c r="BH234" s="364"/>
      <c r="BI234" s="364"/>
      <c r="BJ234" s="364"/>
      <c r="BK234" s="364"/>
      <c r="BL234" s="364"/>
      <c r="BM234" s="364"/>
      <c r="BN234" s="364"/>
      <c r="BO234" s="364"/>
      <c r="BP234" s="364"/>
      <c r="BQ234" s="364"/>
      <c r="BR234" s="364"/>
      <c r="BS234" s="364"/>
      <c r="BT234" s="364"/>
      <c r="BU234" s="364"/>
      <c r="BV234" s="364"/>
      <c r="BW234" s="364"/>
      <c r="BX234" s="364"/>
      <c r="BY234" s="364"/>
      <c r="BZ234" s="364"/>
      <c r="CA234" s="364"/>
      <c r="CB234" s="364"/>
      <c r="CC234" s="364"/>
      <c r="CD234" s="364"/>
      <c r="CE234" s="364"/>
      <c r="CF234" s="364"/>
      <c r="CG234" s="364"/>
      <c r="CH234" s="364"/>
      <c r="CI234" s="364"/>
      <c r="CJ234" s="364"/>
      <c r="CK234" s="364"/>
      <c r="CL234" s="364"/>
      <c r="CM234" s="364"/>
      <c r="CN234" s="364"/>
      <c r="CO234" s="364"/>
      <c r="CP234" s="364"/>
      <c r="CQ234" s="364"/>
      <c r="CR234" s="364"/>
      <c r="CS234" s="364"/>
      <c r="CT234" s="364"/>
      <c r="CU234" s="364"/>
      <c r="CV234" s="364"/>
      <c r="CW234" s="364"/>
      <c r="CX234" s="364"/>
      <c r="CY234" s="364"/>
      <c r="CZ234" s="364"/>
      <c r="DA234" s="364"/>
      <c r="DB234" s="364"/>
      <c r="DC234" s="364"/>
      <c r="DD234" s="364"/>
      <c r="DE234" s="364"/>
      <c r="DF234" s="364"/>
      <c r="DG234" s="364"/>
      <c r="DH234" s="364"/>
      <c r="DI234" s="364"/>
      <c r="DJ234" s="364"/>
      <c r="DK234" s="364"/>
      <c r="DL234" s="364"/>
      <c r="DM234" s="364"/>
      <c r="DN234" s="364"/>
      <c r="DO234" s="364"/>
      <c r="DP234" s="364"/>
      <c r="DQ234" s="364"/>
      <c r="DR234" s="364"/>
      <c r="DS234" s="364"/>
      <c r="DT234" s="364"/>
      <c r="DU234" s="364"/>
      <c r="DV234" s="364"/>
      <c r="DW234" s="364"/>
      <c r="DX234" s="364"/>
      <c r="DY234" s="364"/>
      <c r="DZ234" s="364"/>
      <c r="EA234" s="364"/>
      <c r="EB234" s="364"/>
      <c r="EC234" s="364"/>
      <c r="ED234" s="364"/>
      <c r="EE234" s="364"/>
      <c r="EF234" s="364"/>
      <c r="EG234" s="364"/>
      <c r="EH234" s="364"/>
      <c r="EI234" s="364"/>
      <c r="EJ234" s="364"/>
      <c r="EK234" s="364"/>
      <c r="EL234" s="364"/>
      <c r="EM234" s="364"/>
      <c r="EN234" s="364"/>
      <c r="EO234" s="364"/>
      <c r="EP234" s="364"/>
      <c r="EQ234" s="364"/>
      <c r="ER234" s="364"/>
      <c r="ES234" s="364"/>
      <c r="ET234" s="364"/>
      <c r="EU234" s="364"/>
      <c r="EV234" s="364"/>
      <c r="EW234" s="364"/>
      <c r="EX234" s="364"/>
      <c r="EY234" s="364"/>
      <c r="EZ234" s="364"/>
      <c r="FA234" s="364"/>
      <c r="FB234" s="364"/>
      <c r="FC234" s="364"/>
      <c r="FD234" s="364"/>
      <c r="FE234" s="364"/>
      <c r="FF234" s="364"/>
      <c r="FG234" s="364"/>
      <c r="FH234" s="364"/>
      <c r="FI234" s="364"/>
      <c r="FJ234" s="364"/>
      <c r="FK234" s="364"/>
      <c r="FL234" s="364"/>
      <c r="FM234" s="364"/>
      <c r="FN234" s="364"/>
      <c r="FO234" s="364"/>
      <c r="FP234" s="364"/>
      <c r="FQ234" s="364"/>
      <c r="FR234" s="364"/>
      <c r="FS234" s="364"/>
      <c r="FT234" s="364"/>
      <c r="FU234" s="364"/>
      <c r="FV234" s="364"/>
      <c r="FW234" s="364"/>
      <c r="FX234" s="364"/>
      <c r="FY234" s="364"/>
      <c r="FZ234" s="364"/>
      <c r="GA234" s="364"/>
      <c r="GB234" s="364"/>
      <c r="GC234" s="364"/>
      <c r="GD234" s="364"/>
      <c r="GE234" s="364"/>
      <c r="GF234" s="364"/>
      <c r="GG234" s="364"/>
      <c r="GH234" s="364"/>
      <c r="GI234" s="364"/>
      <c r="GJ234" s="364"/>
      <c r="GK234" s="364"/>
      <c r="GL234" s="364"/>
      <c r="GM234" s="364"/>
      <c r="GN234" s="364"/>
      <c r="GO234" s="364"/>
      <c r="GP234" s="364"/>
      <c r="GQ234" s="364"/>
      <c r="GR234" s="364"/>
      <c r="GS234" s="364"/>
      <c r="GT234" s="364"/>
      <c r="GU234" s="364"/>
      <c r="GV234" s="364"/>
      <c r="GW234" s="364"/>
      <c r="GX234" s="364"/>
      <c r="GY234" s="364"/>
      <c r="GZ234" s="364"/>
      <c r="HA234" s="364"/>
      <c r="HB234" s="364"/>
      <c r="HC234" s="364"/>
      <c r="HD234" s="364"/>
      <c r="HE234" s="364"/>
      <c r="HF234" s="364"/>
      <c r="HG234" s="364"/>
      <c r="HH234" s="364"/>
      <c r="HI234" s="364"/>
      <c r="HJ234" s="364"/>
      <c r="HK234" s="364"/>
      <c r="HL234" s="364"/>
      <c r="HM234" s="364"/>
      <c r="HN234" s="364"/>
      <c r="HO234" s="364"/>
      <c r="HP234" s="364"/>
      <c r="HQ234" s="364"/>
      <c r="HR234" s="364"/>
      <c r="HS234" s="364"/>
      <c r="HT234" s="364"/>
      <c r="HU234" s="364"/>
      <c r="HV234" s="364"/>
      <c r="HW234" s="364"/>
      <c r="HX234" s="364"/>
      <c r="HY234" s="364"/>
      <c r="HZ234" s="364"/>
      <c r="IA234" s="364"/>
      <c r="IB234" s="364"/>
      <c r="IC234" s="364"/>
      <c r="ID234" s="364"/>
      <c r="IE234" s="364"/>
      <c r="IF234" s="364"/>
      <c r="IG234" s="364"/>
      <c r="IH234" s="364"/>
      <c r="II234" s="364"/>
      <c r="IJ234" s="364"/>
      <c r="IK234" s="364"/>
      <c r="IL234" s="364"/>
      <c r="IM234" s="364"/>
      <c r="IN234" s="364"/>
      <c r="IO234" s="364"/>
      <c r="IP234" s="364">
        <v>0.60750000000000004</v>
      </c>
      <c r="IQ234" s="364"/>
      <c r="IR234" s="364"/>
      <c r="IS234" s="364"/>
      <c r="IT234" s="364"/>
      <c r="IU234" s="364">
        <v>4.4999999999999997E-3</v>
      </c>
      <c r="IV234" s="364"/>
      <c r="IW234" s="364"/>
      <c r="IX234" s="364"/>
      <c r="IY234" s="364"/>
      <c r="IZ234" s="364"/>
      <c r="JA234" s="364"/>
      <c r="JB234" s="364"/>
      <c r="JC234" s="364"/>
      <c r="JD234" s="364"/>
      <c r="JE234" s="364"/>
      <c r="JF234" s="364"/>
      <c r="JG234" s="364"/>
      <c r="JH234" s="364"/>
      <c r="JI234" s="364"/>
      <c r="JJ234" s="364"/>
      <c r="JK234" s="364"/>
      <c r="JL234" s="364"/>
      <c r="JM234" s="364"/>
      <c r="JN234" s="364"/>
      <c r="JO234" s="364"/>
      <c r="JP234" s="364"/>
      <c r="JQ234" s="364"/>
      <c r="JR234" s="364"/>
      <c r="JS234" s="364"/>
      <c r="JT234" s="364"/>
      <c r="JU234" s="364"/>
      <c r="JV234" s="364"/>
      <c r="JW234" s="364"/>
      <c r="JX234" s="364"/>
      <c r="JY234" s="364"/>
      <c r="JZ234" s="364"/>
      <c r="KA234" s="364"/>
      <c r="KB234" s="364"/>
      <c r="KC234" s="364"/>
      <c r="KD234" s="364"/>
      <c r="KE234" s="364"/>
      <c r="KF234" s="364"/>
      <c r="KG234" s="364"/>
      <c r="KH234" s="364"/>
      <c r="KI234" s="364"/>
      <c r="KJ234" s="364"/>
      <c r="KK234" s="364"/>
      <c r="KL234" s="364"/>
      <c r="KM234" s="364"/>
      <c r="KN234" s="364"/>
      <c r="KO234" s="364"/>
      <c r="KP234" s="364"/>
      <c r="KQ234" s="364"/>
      <c r="KR234" s="364"/>
      <c r="KS234" s="364"/>
      <c r="KT234" s="364"/>
      <c r="KU234" s="364"/>
      <c r="KV234" s="364"/>
      <c r="KW234" s="364"/>
      <c r="KX234" s="364"/>
      <c r="KY234" s="364"/>
      <c r="KZ234" s="364"/>
      <c r="LA234" s="364"/>
      <c r="LB234" s="364"/>
      <c r="LC234" s="364"/>
      <c r="LD234" s="364"/>
      <c r="LE234" s="364"/>
      <c r="LF234" s="364"/>
      <c r="LG234" s="364"/>
      <c r="LH234" s="364"/>
      <c r="LI234" s="364"/>
      <c r="LJ234" s="364"/>
      <c r="LK234" s="364"/>
      <c r="LL234" s="364"/>
      <c r="LM234" s="364"/>
      <c r="LN234" s="364"/>
      <c r="LO234" s="364"/>
      <c r="LP234" s="364"/>
      <c r="LQ234" s="364"/>
      <c r="LR234" s="364"/>
      <c r="LS234" s="364"/>
      <c r="LT234" s="364"/>
      <c r="LU234" s="364"/>
      <c r="LV234" s="364"/>
      <c r="LW234" s="364"/>
      <c r="LX234" s="364">
        <v>4.7454000000000001</v>
      </c>
      <c r="LY234" s="364"/>
      <c r="LZ234" s="364"/>
      <c r="MA234" s="364">
        <v>10.4613</v>
      </c>
      <c r="MB234" s="364"/>
      <c r="MC234" s="364"/>
      <c r="MD234" s="364"/>
      <c r="ME234" s="364"/>
      <c r="MF234" s="364"/>
      <c r="MG234" s="364"/>
      <c r="MH234" s="364"/>
      <c r="MI234" s="364"/>
      <c r="MJ234" s="364"/>
      <c r="MK234" s="364"/>
      <c r="ML234" s="364"/>
      <c r="MM234" s="364"/>
      <c r="MN234" s="364"/>
      <c r="MO234" s="364"/>
      <c r="MP234" s="364"/>
      <c r="MQ234" s="364"/>
      <c r="MR234" s="364"/>
      <c r="MS234" s="364"/>
      <c r="MT234" s="364"/>
      <c r="MU234" s="364"/>
      <c r="MV234" s="364"/>
      <c r="MW234" s="364"/>
      <c r="MX234" s="364"/>
      <c r="MY234" s="364"/>
      <c r="MZ234" s="364"/>
      <c r="NA234" s="364"/>
      <c r="NB234" s="364"/>
      <c r="NC234" s="364"/>
      <c r="ND234" s="364"/>
      <c r="NE234" s="364"/>
      <c r="NF234" s="364"/>
      <c r="NG234" s="364"/>
      <c r="NH234" s="364"/>
      <c r="NI234" s="364"/>
      <c r="NJ234" s="364">
        <v>3.3</v>
      </c>
      <c r="NK234" s="364"/>
      <c r="NL234" s="364"/>
      <c r="NM234" s="364"/>
      <c r="NN234" s="364"/>
      <c r="NO234" s="364"/>
      <c r="NP234" s="364"/>
      <c r="NQ234" s="364">
        <v>13.8</v>
      </c>
      <c r="NR234" s="364"/>
      <c r="NS234" s="364"/>
      <c r="NT234" s="364"/>
      <c r="NU234" s="364"/>
      <c r="NV234" s="364"/>
      <c r="NW234" s="364">
        <v>2.1</v>
      </c>
      <c r="NX234" s="364"/>
      <c r="NY234" s="364"/>
      <c r="NZ234" s="364"/>
      <c r="OA234" s="364"/>
      <c r="OB234" s="364"/>
      <c r="OC234" s="364">
        <v>7.8</v>
      </c>
      <c r="OD234" s="364"/>
      <c r="OE234" s="364"/>
      <c r="OF234" s="364">
        <v>3</v>
      </c>
      <c r="OG234" s="364"/>
      <c r="OH234" s="364"/>
      <c r="OI234" s="364"/>
      <c r="OJ234" s="364"/>
      <c r="OK234" s="364"/>
      <c r="OL234" s="364"/>
      <c r="OM234" s="364"/>
      <c r="ON234" s="364"/>
      <c r="OO234" s="364"/>
      <c r="OP234" s="364"/>
      <c r="OQ234" s="364"/>
      <c r="OR234" s="364"/>
      <c r="OS234" s="364"/>
      <c r="OT234" s="364"/>
      <c r="OU234" s="364"/>
      <c r="OV234" s="364"/>
      <c r="OW234" s="364"/>
      <c r="OX234" s="364"/>
      <c r="OY234" s="364"/>
      <c r="OZ234" s="364"/>
      <c r="PA234" s="364"/>
      <c r="PB234" s="364"/>
      <c r="PC234" s="364"/>
      <c r="PD234" s="364"/>
      <c r="PE234" s="364"/>
      <c r="PF234" s="364"/>
      <c r="PG234" s="364"/>
      <c r="PH234" s="364"/>
      <c r="PI234" s="364"/>
      <c r="PJ234" s="364"/>
      <c r="PK234" s="364"/>
      <c r="PL234" s="364"/>
      <c r="PM234" s="364"/>
    </row>
    <row r="235" spans="1:429" ht="15">
      <c r="A235" s="365" t="s">
        <v>800</v>
      </c>
      <c r="B235" s="364">
        <f t="shared" si="234"/>
        <v>0</v>
      </c>
      <c r="C235" s="364">
        <f t="shared" si="235"/>
        <v>0</v>
      </c>
      <c r="D235" s="364">
        <f t="shared" si="236"/>
        <v>0</v>
      </c>
      <c r="E235" s="364">
        <f t="shared" si="237"/>
        <v>0</v>
      </c>
      <c r="F235" s="364">
        <f t="shared" si="238"/>
        <v>0</v>
      </c>
      <c r="G235" s="364">
        <f t="shared" si="239"/>
        <v>0</v>
      </c>
      <c r="H235" s="364">
        <f t="shared" si="240"/>
        <v>0</v>
      </c>
      <c r="I235" s="364">
        <f t="shared" si="241"/>
        <v>0</v>
      </c>
      <c r="J235" s="364">
        <f t="shared" si="242"/>
        <v>0</v>
      </c>
      <c r="K235" s="364">
        <f t="shared" si="243"/>
        <v>0</v>
      </c>
      <c r="L235" s="364">
        <f t="shared" si="244"/>
        <v>0</v>
      </c>
      <c r="M235" s="364">
        <f t="shared" si="245"/>
        <v>0</v>
      </c>
      <c r="N235" s="364">
        <f t="shared" si="246"/>
        <v>0</v>
      </c>
      <c r="O235" s="364">
        <f t="shared" si="247"/>
        <v>0</v>
      </c>
      <c r="P235" s="364">
        <f t="shared" si="248"/>
        <v>0</v>
      </c>
      <c r="Q235" s="364">
        <f t="shared" si="249"/>
        <v>0</v>
      </c>
      <c r="R235" s="364">
        <f t="shared" si="250"/>
        <v>0</v>
      </c>
      <c r="S235" s="364">
        <f t="shared" si="251"/>
        <v>0</v>
      </c>
      <c r="T235" s="364">
        <f t="shared" si="252"/>
        <v>0</v>
      </c>
      <c r="U235" s="364">
        <f t="shared" si="253"/>
        <v>0</v>
      </c>
      <c r="V235" s="364">
        <f t="shared" si="254"/>
        <v>0</v>
      </c>
      <c r="W235" s="364">
        <f t="shared" si="255"/>
        <v>0</v>
      </c>
      <c r="X235" s="364">
        <f t="shared" si="256"/>
        <v>0</v>
      </c>
      <c r="Y235" s="364">
        <f t="shared" si="257"/>
        <v>0</v>
      </c>
      <c r="Z235" s="364">
        <f t="shared" si="258"/>
        <v>0</v>
      </c>
      <c r="AA235" s="364">
        <f t="shared" si="259"/>
        <v>0</v>
      </c>
      <c r="AB235" s="364">
        <f t="shared" si="260"/>
        <v>0</v>
      </c>
      <c r="AC235" s="364">
        <f t="shared" si="261"/>
        <v>0</v>
      </c>
      <c r="AD235" s="364">
        <f t="shared" si="262"/>
        <v>0</v>
      </c>
      <c r="AE235" s="364">
        <f t="shared" si="263"/>
        <v>0</v>
      </c>
      <c r="AF235" s="364">
        <f t="shared" si="264"/>
        <v>0</v>
      </c>
      <c r="AG235" s="364"/>
      <c r="AH235" s="364"/>
      <c r="AI235" s="364"/>
      <c r="AJ235" s="364"/>
      <c r="AK235" s="364"/>
      <c r="AL235" s="364"/>
      <c r="AM235" s="364"/>
      <c r="AN235" s="364"/>
      <c r="AO235" s="364"/>
      <c r="AP235" s="364"/>
      <c r="AQ235" s="364"/>
      <c r="AR235" s="364"/>
      <c r="AS235" s="364"/>
      <c r="AT235" s="364"/>
      <c r="AU235" s="364"/>
      <c r="AV235" s="364"/>
      <c r="AW235" s="364"/>
      <c r="AX235" s="364"/>
      <c r="AY235" s="364"/>
      <c r="AZ235" s="364"/>
      <c r="BA235" s="364"/>
      <c r="BB235" s="364"/>
      <c r="BC235" s="364"/>
      <c r="BD235" s="364"/>
      <c r="BE235" s="364"/>
      <c r="BF235" s="364"/>
      <c r="BG235" s="364"/>
      <c r="BH235" s="364"/>
      <c r="BI235" s="364"/>
      <c r="BJ235" s="364"/>
      <c r="BK235" s="364"/>
      <c r="BL235" s="364"/>
      <c r="BM235" s="364"/>
      <c r="BN235" s="364"/>
      <c r="BO235" s="364"/>
      <c r="BP235" s="364"/>
      <c r="BQ235" s="364"/>
      <c r="BR235" s="364"/>
      <c r="BS235" s="364"/>
      <c r="BT235" s="364"/>
      <c r="BU235" s="364"/>
      <c r="BV235" s="364"/>
      <c r="BW235" s="364"/>
      <c r="BX235" s="364"/>
      <c r="BY235" s="364"/>
      <c r="BZ235" s="364"/>
      <c r="CA235" s="364"/>
      <c r="CB235" s="364"/>
      <c r="CC235" s="364"/>
      <c r="CD235" s="364"/>
      <c r="CE235" s="364"/>
      <c r="CF235" s="364"/>
      <c r="CG235" s="364"/>
      <c r="CH235" s="364"/>
      <c r="CI235" s="364"/>
      <c r="CJ235" s="364"/>
      <c r="CK235" s="364"/>
      <c r="CL235" s="364"/>
      <c r="CM235" s="364"/>
      <c r="CN235" s="364"/>
      <c r="CO235" s="364"/>
      <c r="CP235" s="364"/>
      <c r="CQ235" s="364"/>
      <c r="CR235" s="364"/>
      <c r="CS235" s="364"/>
      <c r="CT235" s="364"/>
      <c r="CU235" s="364"/>
      <c r="CV235" s="364"/>
      <c r="CW235" s="364"/>
      <c r="CX235" s="364"/>
      <c r="CY235" s="364"/>
      <c r="CZ235" s="364"/>
      <c r="DA235" s="364"/>
      <c r="DB235" s="364"/>
      <c r="DC235" s="364"/>
      <c r="DD235" s="364"/>
      <c r="DE235" s="364"/>
      <c r="DF235" s="364"/>
      <c r="DG235" s="364"/>
      <c r="DH235" s="364"/>
      <c r="DI235" s="364"/>
      <c r="DJ235" s="364"/>
      <c r="DK235" s="364"/>
      <c r="DL235" s="364"/>
      <c r="DM235" s="364"/>
      <c r="DN235" s="364"/>
      <c r="DO235" s="364"/>
      <c r="DP235" s="364"/>
      <c r="DQ235" s="364"/>
      <c r="DR235" s="364"/>
      <c r="DS235" s="364"/>
      <c r="DT235" s="364"/>
      <c r="DU235" s="364"/>
      <c r="DV235" s="364"/>
      <c r="DW235" s="364"/>
      <c r="DX235" s="364"/>
      <c r="DY235" s="364"/>
      <c r="DZ235" s="364"/>
      <c r="EA235" s="364"/>
      <c r="EB235" s="364"/>
      <c r="EC235" s="364"/>
      <c r="ED235" s="364"/>
      <c r="EE235" s="364"/>
      <c r="EF235" s="364"/>
      <c r="EG235" s="364"/>
      <c r="EH235" s="364"/>
      <c r="EI235" s="364"/>
      <c r="EJ235" s="364"/>
      <c r="EK235" s="364"/>
      <c r="EL235" s="364"/>
      <c r="EM235" s="364"/>
      <c r="EN235" s="364"/>
      <c r="EO235" s="364"/>
      <c r="EP235" s="364"/>
      <c r="EQ235" s="364"/>
      <c r="ER235" s="364"/>
      <c r="ES235" s="364"/>
      <c r="ET235" s="364"/>
      <c r="EU235" s="364"/>
      <c r="EV235" s="364"/>
      <c r="EW235" s="364"/>
      <c r="EX235" s="364"/>
      <c r="EY235" s="364"/>
      <c r="EZ235" s="364"/>
      <c r="FA235" s="364"/>
      <c r="FB235" s="364"/>
      <c r="FC235" s="364"/>
      <c r="FD235" s="364"/>
      <c r="FE235" s="364"/>
      <c r="FF235" s="364"/>
      <c r="FG235" s="364"/>
      <c r="FH235" s="364"/>
      <c r="FI235" s="364"/>
      <c r="FJ235" s="364"/>
      <c r="FK235" s="364"/>
      <c r="FL235" s="364"/>
      <c r="FM235" s="364"/>
      <c r="FN235" s="364"/>
      <c r="FO235" s="364"/>
      <c r="FP235" s="364"/>
      <c r="FQ235" s="364"/>
      <c r="FR235" s="364"/>
      <c r="FS235" s="364"/>
      <c r="FT235" s="364"/>
      <c r="FU235" s="364"/>
      <c r="FV235" s="364"/>
      <c r="FW235" s="364"/>
      <c r="FX235" s="364"/>
      <c r="FY235" s="364"/>
      <c r="FZ235" s="364"/>
      <c r="GA235" s="364"/>
      <c r="GB235" s="364"/>
      <c r="GC235" s="364"/>
      <c r="GD235" s="364"/>
      <c r="GE235" s="364"/>
      <c r="GF235" s="364"/>
      <c r="GG235" s="364"/>
      <c r="GH235" s="364"/>
      <c r="GI235" s="364"/>
      <c r="GJ235" s="364"/>
      <c r="GK235" s="364"/>
      <c r="GL235" s="364"/>
      <c r="GM235" s="364"/>
      <c r="GN235" s="364"/>
      <c r="GO235" s="364"/>
      <c r="GP235" s="364"/>
      <c r="GQ235" s="364"/>
      <c r="GR235" s="364"/>
      <c r="GS235" s="364"/>
      <c r="GT235" s="364"/>
      <c r="GU235" s="364"/>
      <c r="GV235" s="364"/>
      <c r="GW235" s="364"/>
      <c r="GX235" s="364"/>
      <c r="GY235" s="364"/>
      <c r="GZ235" s="364"/>
      <c r="HA235" s="364"/>
      <c r="HB235" s="364"/>
      <c r="HC235" s="364"/>
      <c r="HD235" s="364"/>
      <c r="HE235" s="364"/>
      <c r="HF235" s="364"/>
      <c r="HG235" s="364"/>
      <c r="HH235" s="364"/>
      <c r="HI235" s="364"/>
      <c r="HJ235" s="364"/>
      <c r="HK235" s="364"/>
      <c r="HL235" s="364"/>
      <c r="HM235" s="364"/>
      <c r="HN235" s="364"/>
      <c r="HO235" s="364"/>
      <c r="HP235" s="364"/>
      <c r="HQ235" s="364"/>
      <c r="HR235" s="364"/>
      <c r="HS235" s="364"/>
      <c r="HT235" s="364"/>
      <c r="HU235" s="364"/>
      <c r="HV235" s="364"/>
      <c r="HW235" s="364"/>
      <c r="HX235" s="364"/>
      <c r="HY235" s="364"/>
      <c r="HZ235" s="364"/>
      <c r="IA235" s="364"/>
      <c r="IB235" s="364"/>
      <c r="IC235" s="364"/>
      <c r="ID235" s="364"/>
      <c r="IE235" s="364"/>
      <c r="IF235" s="364"/>
      <c r="IG235" s="364"/>
      <c r="IH235" s="364"/>
      <c r="II235" s="364"/>
      <c r="IJ235" s="364"/>
      <c r="IK235" s="364"/>
      <c r="IL235" s="364"/>
      <c r="IM235" s="364"/>
      <c r="IN235" s="364"/>
      <c r="IO235" s="364"/>
      <c r="IP235" s="364"/>
      <c r="IQ235" s="364"/>
      <c r="IR235" s="364"/>
      <c r="IS235" s="364"/>
      <c r="IT235" s="364"/>
      <c r="IU235" s="364"/>
      <c r="IV235" s="364"/>
      <c r="IW235" s="364"/>
      <c r="IX235" s="364"/>
      <c r="IY235" s="364"/>
      <c r="IZ235" s="364"/>
      <c r="JA235" s="364"/>
      <c r="JB235" s="364"/>
      <c r="JC235" s="364"/>
      <c r="JD235" s="364"/>
      <c r="JE235" s="364"/>
      <c r="JF235" s="364"/>
      <c r="JG235" s="364"/>
      <c r="JH235" s="364"/>
      <c r="JI235" s="364"/>
      <c r="JJ235" s="364"/>
      <c r="JK235" s="364"/>
      <c r="JL235" s="364"/>
      <c r="JM235" s="364"/>
      <c r="JN235" s="364"/>
      <c r="JO235" s="364"/>
      <c r="JP235" s="364"/>
      <c r="JQ235" s="364"/>
      <c r="JR235" s="364"/>
      <c r="JS235" s="364"/>
      <c r="JT235" s="364"/>
      <c r="JU235" s="364"/>
      <c r="JV235" s="364"/>
      <c r="JW235" s="364"/>
      <c r="JX235" s="364"/>
      <c r="JY235" s="364"/>
      <c r="JZ235" s="364"/>
      <c r="KA235" s="364"/>
      <c r="KB235" s="364"/>
      <c r="KC235" s="364"/>
      <c r="KD235" s="364"/>
      <c r="KE235" s="364"/>
      <c r="KF235" s="364"/>
      <c r="KG235" s="364"/>
      <c r="KH235" s="364"/>
      <c r="KI235" s="364"/>
      <c r="KJ235" s="364"/>
      <c r="KK235" s="364"/>
      <c r="KL235" s="364"/>
      <c r="KM235" s="364"/>
      <c r="KN235" s="364"/>
      <c r="KO235" s="364"/>
      <c r="KP235" s="364"/>
      <c r="KQ235" s="364"/>
      <c r="KR235" s="364"/>
      <c r="KS235" s="364"/>
      <c r="KT235" s="364"/>
      <c r="KU235" s="364"/>
      <c r="KV235" s="364"/>
      <c r="KW235" s="364"/>
      <c r="KX235" s="364"/>
      <c r="KY235" s="364"/>
      <c r="KZ235" s="364"/>
      <c r="LA235" s="364"/>
      <c r="LB235" s="364"/>
      <c r="LC235" s="364"/>
      <c r="LD235" s="364"/>
      <c r="LE235" s="364"/>
      <c r="LF235" s="364"/>
      <c r="LG235" s="364"/>
      <c r="LH235" s="364"/>
      <c r="LI235" s="364"/>
      <c r="LJ235" s="364"/>
      <c r="LK235" s="364"/>
      <c r="LL235" s="364"/>
      <c r="LM235" s="364"/>
      <c r="LN235" s="364"/>
      <c r="LO235" s="364"/>
      <c r="LP235" s="364"/>
      <c r="LQ235" s="364"/>
      <c r="LR235" s="364"/>
      <c r="LS235" s="364"/>
      <c r="LT235" s="364"/>
      <c r="LU235" s="364"/>
      <c r="LV235" s="364"/>
      <c r="LW235" s="364"/>
      <c r="LX235" s="364"/>
      <c r="LY235" s="364"/>
      <c r="LZ235" s="364"/>
      <c r="MA235" s="364"/>
      <c r="MB235" s="364"/>
      <c r="MC235" s="364"/>
      <c r="MD235" s="364"/>
      <c r="ME235" s="364"/>
      <c r="MF235" s="364"/>
      <c r="MG235" s="364"/>
      <c r="MH235" s="364"/>
      <c r="MI235" s="364"/>
      <c r="MJ235" s="364"/>
      <c r="MK235" s="364"/>
      <c r="ML235" s="364"/>
      <c r="MM235" s="364"/>
      <c r="MN235" s="364"/>
      <c r="MO235" s="364"/>
      <c r="MP235" s="364"/>
      <c r="MQ235" s="364"/>
      <c r="MR235" s="364"/>
      <c r="MS235" s="364"/>
      <c r="MT235" s="364"/>
      <c r="MU235" s="364"/>
      <c r="MV235" s="364"/>
      <c r="MW235" s="364"/>
      <c r="MX235" s="364"/>
      <c r="MY235" s="364"/>
      <c r="MZ235" s="364"/>
      <c r="NA235" s="364"/>
      <c r="NB235" s="364"/>
      <c r="NC235" s="364"/>
      <c r="ND235" s="364"/>
      <c r="NE235" s="364"/>
      <c r="NF235" s="364"/>
      <c r="NG235" s="364"/>
      <c r="NH235" s="364"/>
      <c r="NI235" s="364"/>
      <c r="NJ235" s="364"/>
      <c r="NK235" s="364"/>
      <c r="NL235" s="364"/>
      <c r="NM235" s="364"/>
      <c r="NN235" s="364"/>
      <c r="NO235" s="364"/>
      <c r="NP235" s="364"/>
      <c r="NQ235" s="364"/>
      <c r="NR235" s="364"/>
      <c r="NS235" s="364"/>
      <c r="NT235" s="364"/>
      <c r="NU235" s="364"/>
      <c r="NV235" s="364"/>
      <c r="NW235" s="364"/>
      <c r="NX235" s="364"/>
      <c r="NY235" s="364"/>
      <c r="NZ235" s="364"/>
      <c r="OA235" s="364"/>
      <c r="OB235" s="364"/>
      <c r="OC235" s="364"/>
      <c r="OD235" s="364"/>
      <c r="OE235" s="364"/>
      <c r="OF235" s="364"/>
      <c r="OG235" s="364"/>
      <c r="OH235" s="364"/>
      <c r="OI235" s="364"/>
      <c r="OJ235" s="364"/>
      <c r="OK235" s="364"/>
      <c r="OL235" s="364"/>
      <c r="OM235" s="364"/>
      <c r="ON235" s="364"/>
      <c r="OO235" s="364"/>
      <c r="OP235" s="364"/>
      <c r="OQ235" s="364"/>
      <c r="OR235" s="364"/>
      <c r="OS235" s="364"/>
      <c r="OT235" s="364"/>
      <c r="OU235" s="364"/>
      <c r="OV235" s="364"/>
      <c r="OW235" s="364"/>
      <c r="OX235" s="364"/>
      <c r="OY235" s="364"/>
      <c r="OZ235" s="364"/>
      <c r="PA235" s="364"/>
      <c r="PB235" s="364"/>
      <c r="PC235" s="364"/>
      <c r="PD235" s="364"/>
      <c r="PE235" s="364"/>
      <c r="PF235" s="364"/>
      <c r="PG235" s="364"/>
      <c r="PH235" s="364"/>
      <c r="PI235" s="364"/>
      <c r="PJ235" s="364"/>
      <c r="PK235" s="364"/>
      <c r="PL235" s="364"/>
      <c r="PM235" s="364"/>
    </row>
    <row r="236" spans="1:429" ht="15">
      <c r="A236" s="365" t="s">
        <v>801</v>
      </c>
      <c r="B236" s="364">
        <f t="shared" si="234"/>
        <v>0</v>
      </c>
      <c r="C236" s="364">
        <f t="shared" si="235"/>
        <v>0</v>
      </c>
      <c r="D236" s="364">
        <f t="shared" si="236"/>
        <v>0</v>
      </c>
      <c r="E236" s="364">
        <f t="shared" si="237"/>
        <v>0</v>
      </c>
      <c r="F236" s="364">
        <f t="shared" si="238"/>
        <v>0</v>
      </c>
      <c r="G236" s="364">
        <f t="shared" si="239"/>
        <v>0</v>
      </c>
      <c r="H236" s="364">
        <f t="shared" si="240"/>
        <v>0</v>
      </c>
      <c r="I236" s="364">
        <f t="shared" si="241"/>
        <v>0</v>
      </c>
      <c r="J236" s="364">
        <f t="shared" si="242"/>
        <v>0</v>
      </c>
      <c r="K236" s="364">
        <f t="shared" si="243"/>
        <v>0</v>
      </c>
      <c r="L236" s="364">
        <f t="shared" si="244"/>
        <v>0</v>
      </c>
      <c r="M236" s="364">
        <f t="shared" si="245"/>
        <v>0</v>
      </c>
      <c r="N236" s="364">
        <f t="shared" si="246"/>
        <v>0</v>
      </c>
      <c r="O236" s="364">
        <f t="shared" si="247"/>
        <v>0</v>
      </c>
      <c r="P236" s="364">
        <f t="shared" si="248"/>
        <v>0</v>
      </c>
      <c r="Q236" s="364">
        <f t="shared" si="249"/>
        <v>0</v>
      </c>
      <c r="R236" s="364">
        <f t="shared" si="250"/>
        <v>0</v>
      </c>
      <c r="S236" s="364">
        <f t="shared" si="251"/>
        <v>0</v>
      </c>
      <c r="T236" s="364">
        <f t="shared" si="252"/>
        <v>8.9999999999999998E-4</v>
      </c>
      <c r="U236" s="364">
        <f t="shared" si="253"/>
        <v>0</v>
      </c>
      <c r="V236" s="364">
        <f t="shared" si="254"/>
        <v>0</v>
      </c>
      <c r="W236" s="364">
        <f t="shared" si="255"/>
        <v>0</v>
      </c>
      <c r="X236" s="364">
        <f t="shared" si="256"/>
        <v>0</v>
      </c>
      <c r="Y236" s="364">
        <f t="shared" si="257"/>
        <v>0</v>
      </c>
      <c r="Z236" s="364">
        <f t="shared" si="258"/>
        <v>3.0239999999999998E-4</v>
      </c>
      <c r="AA236" s="364">
        <f t="shared" si="259"/>
        <v>0</v>
      </c>
      <c r="AB236" s="364">
        <f t="shared" si="260"/>
        <v>0</v>
      </c>
      <c r="AC236" s="364">
        <f t="shared" si="261"/>
        <v>0</v>
      </c>
      <c r="AD236" s="364">
        <f t="shared" si="262"/>
        <v>5.4000000000000003E-3</v>
      </c>
      <c r="AE236" s="364">
        <f t="shared" si="263"/>
        <v>2.9999999999999997E-4</v>
      </c>
      <c r="AF236" s="364">
        <f t="shared" si="264"/>
        <v>0</v>
      </c>
      <c r="AG236" s="364"/>
      <c r="AH236" s="364"/>
      <c r="AI236" s="364"/>
      <c r="AJ236" s="364"/>
      <c r="AK236" s="364"/>
      <c r="AL236" s="364"/>
      <c r="AM236" s="364"/>
      <c r="AN236" s="364"/>
      <c r="AO236" s="364"/>
      <c r="AP236" s="364"/>
      <c r="AQ236" s="364"/>
      <c r="AR236" s="364"/>
      <c r="AS236" s="364"/>
      <c r="AT236" s="364"/>
      <c r="AU236" s="364"/>
      <c r="AV236" s="364"/>
      <c r="AW236" s="364"/>
      <c r="AX236" s="364"/>
      <c r="AY236" s="364"/>
      <c r="AZ236" s="364"/>
      <c r="BA236" s="364"/>
      <c r="BB236" s="364"/>
      <c r="BC236" s="364"/>
      <c r="BD236" s="364"/>
      <c r="BE236" s="364"/>
      <c r="BF236" s="364"/>
      <c r="BG236" s="364"/>
      <c r="BH236" s="364"/>
      <c r="BI236" s="364"/>
      <c r="BJ236" s="364"/>
      <c r="BK236" s="364"/>
      <c r="BL236" s="364"/>
      <c r="BM236" s="364"/>
      <c r="BN236" s="364"/>
      <c r="BO236" s="364"/>
      <c r="BP236" s="364"/>
      <c r="BQ236" s="364"/>
      <c r="BR236" s="364"/>
      <c r="BS236" s="364"/>
      <c r="BT236" s="364"/>
      <c r="BU236" s="364"/>
      <c r="BV236" s="364"/>
      <c r="BW236" s="364"/>
      <c r="BX236" s="364"/>
      <c r="BY236" s="364"/>
      <c r="BZ236" s="364"/>
      <c r="CA236" s="364"/>
      <c r="CB236" s="364"/>
      <c r="CC236" s="364"/>
      <c r="CD236" s="364"/>
      <c r="CE236" s="364"/>
      <c r="CF236" s="364"/>
      <c r="CG236" s="364"/>
      <c r="CH236" s="364"/>
      <c r="CI236" s="364"/>
      <c r="CJ236" s="364"/>
      <c r="CK236" s="364"/>
      <c r="CL236" s="364"/>
      <c r="CM236" s="364"/>
      <c r="CN236" s="364"/>
      <c r="CO236" s="364"/>
      <c r="CP236" s="364"/>
      <c r="CQ236" s="364"/>
      <c r="CR236" s="364"/>
      <c r="CS236" s="364"/>
      <c r="CT236" s="364"/>
      <c r="CU236" s="364"/>
      <c r="CV236" s="364"/>
      <c r="CW236" s="364"/>
      <c r="CX236" s="364"/>
      <c r="CY236" s="364"/>
      <c r="CZ236" s="364"/>
      <c r="DA236" s="364"/>
      <c r="DB236" s="364"/>
      <c r="DC236" s="364"/>
      <c r="DD236" s="364"/>
      <c r="DE236" s="364"/>
      <c r="DF236" s="364"/>
      <c r="DG236" s="364"/>
      <c r="DH236" s="364"/>
      <c r="DI236" s="364"/>
      <c r="DJ236" s="364"/>
      <c r="DK236" s="364"/>
      <c r="DL236" s="364"/>
      <c r="DM236" s="364"/>
      <c r="DN236" s="364"/>
      <c r="DO236" s="364"/>
      <c r="DP236" s="364"/>
      <c r="DQ236" s="364"/>
      <c r="DR236" s="364"/>
      <c r="DS236" s="364"/>
      <c r="DT236" s="364"/>
      <c r="DU236" s="364"/>
      <c r="DV236" s="364"/>
      <c r="DW236" s="364"/>
      <c r="DX236" s="364"/>
      <c r="DY236" s="364"/>
      <c r="DZ236" s="364"/>
      <c r="EA236" s="364"/>
      <c r="EB236" s="364"/>
      <c r="EC236" s="364"/>
      <c r="ED236" s="364"/>
      <c r="EE236" s="364"/>
      <c r="EF236" s="364"/>
      <c r="EG236" s="364"/>
      <c r="EH236" s="364"/>
      <c r="EI236" s="364"/>
      <c r="EJ236" s="364"/>
      <c r="EK236" s="364"/>
      <c r="EL236" s="364"/>
      <c r="EM236" s="364"/>
      <c r="EN236" s="364"/>
      <c r="EO236" s="364"/>
      <c r="EP236" s="364"/>
      <c r="EQ236" s="364"/>
      <c r="ER236" s="364"/>
      <c r="ES236" s="364"/>
      <c r="ET236" s="364"/>
      <c r="EU236" s="364"/>
      <c r="EV236" s="364"/>
      <c r="EW236" s="364"/>
      <c r="EX236" s="364"/>
      <c r="EY236" s="364"/>
      <c r="EZ236" s="364"/>
      <c r="FA236" s="364"/>
      <c r="FB236" s="364"/>
      <c r="FC236" s="364"/>
      <c r="FD236" s="364"/>
      <c r="FE236" s="364"/>
      <c r="FF236" s="364"/>
      <c r="FG236" s="364"/>
      <c r="FH236" s="364"/>
      <c r="FI236" s="364"/>
      <c r="FJ236" s="364"/>
      <c r="FK236" s="364"/>
      <c r="FL236" s="364"/>
      <c r="FM236" s="364"/>
      <c r="FN236" s="364"/>
      <c r="FO236" s="364"/>
      <c r="FP236" s="364"/>
      <c r="FQ236" s="364"/>
      <c r="FR236" s="364"/>
      <c r="FS236" s="364"/>
      <c r="FT236" s="364"/>
      <c r="FU236" s="364"/>
      <c r="FV236" s="364"/>
      <c r="FW236" s="364"/>
      <c r="FX236" s="364"/>
      <c r="FY236" s="364"/>
      <c r="FZ236" s="364"/>
      <c r="GA236" s="364"/>
      <c r="GB236" s="364"/>
      <c r="GC236" s="364"/>
      <c r="GD236" s="364"/>
      <c r="GE236" s="364"/>
      <c r="GF236" s="364"/>
      <c r="GG236" s="364"/>
      <c r="GH236" s="364"/>
      <c r="GI236" s="364"/>
      <c r="GJ236" s="364"/>
      <c r="GK236" s="364"/>
      <c r="GL236" s="364"/>
      <c r="GM236" s="364"/>
      <c r="GN236" s="364"/>
      <c r="GO236" s="364"/>
      <c r="GP236" s="364"/>
      <c r="GQ236" s="364"/>
      <c r="GR236" s="364"/>
      <c r="GS236" s="364"/>
      <c r="GT236" s="364"/>
      <c r="GU236" s="364"/>
      <c r="GV236" s="364"/>
      <c r="GW236" s="364"/>
      <c r="GX236" s="364"/>
      <c r="GY236" s="364"/>
      <c r="GZ236" s="364"/>
      <c r="HA236" s="364"/>
      <c r="HB236" s="364"/>
      <c r="HC236" s="364"/>
      <c r="HD236" s="364"/>
      <c r="HE236" s="364"/>
      <c r="HF236" s="364"/>
      <c r="HG236" s="364"/>
      <c r="HH236" s="364"/>
      <c r="HI236" s="364"/>
      <c r="HJ236" s="364"/>
      <c r="HK236" s="364"/>
      <c r="HL236" s="364"/>
      <c r="HM236" s="364"/>
      <c r="HN236" s="364"/>
      <c r="HO236" s="364"/>
      <c r="HP236" s="364"/>
      <c r="HQ236" s="364"/>
      <c r="HR236" s="364"/>
      <c r="HS236" s="364"/>
      <c r="HT236" s="364"/>
      <c r="HU236" s="364"/>
      <c r="HV236" s="364"/>
      <c r="HW236" s="364"/>
      <c r="HX236" s="364"/>
      <c r="HY236" s="364"/>
      <c r="HZ236" s="364"/>
      <c r="IA236" s="364"/>
      <c r="IB236" s="364"/>
      <c r="IC236" s="364"/>
      <c r="ID236" s="364"/>
      <c r="IE236" s="364"/>
      <c r="IF236" s="364"/>
      <c r="IG236" s="364"/>
      <c r="IH236" s="364"/>
      <c r="II236" s="364"/>
      <c r="IJ236" s="364"/>
      <c r="IK236" s="364"/>
      <c r="IL236" s="364"/>
      <c r="IM236" s="364"/>
      <c r="IN236" s="364"/>
      <c r="IO236" s="364"/>
      <c r="IP236" s="364"/>
      <c r="IQ236" s="364">
        <v>0.9</v>
      </c>
      <c r="IR236" s="364"/>
      <c r="IS236" s="364"/>
      <c r="IT236" s="364"/>
      <c r="IU236" s="364"/>
      <c r="IV236" s="364"/>
      <c r="IW236" s="364"/>
      <c r="IX236" s="364"/>
      <c r="IY236" s="364"/>
      <c r="IZ236" s="364"/>
      <c r="JA236" s="364"/>
      <c r="JB236" s="364"/>
      <c r="JC236" s="364"/>
      <c r="JD236" s="364"/>
      <c r="JE236" s="364"/>
      <c r="JF236" s="364"/>
      <c r="JG236" s="364"/>
      <c r="JH236" s="364"/>
      <c r="JI236" s="364"/>
      <c r="JJ236" s="364"/>
      <c r="JK236" s="364"/>
      <c r="JL236" s="364"/>
      <c r="JM236" s="364"/>
      <c r="JN236" s="364"/>
      <c r="JO236" s="364"/>
      <c r="JP236" s="364"/>
      <c r="JQ236" s="364"/>
      <c r="JR236" s="364"/>
      <c r="JS236" s="364"/>
      <c r="JT236" s="364"/>
      <c r="JU236" s="364"/>
      <c r="JV236" s="364"/>
      <c r="JW236" s="364"/>
      <c r="JX236" s="364"/>
      <c r="JY236" s="364"/>
      <c r="JZ236" s="364"/>
      <c r="KA236" s="364"/>
      <c r="KB236" s="364"/>
      <c r="KC236" s="364"/>
      <c r="KD236" s="364"/>
      <c r="KE236" s="364"/>
      <c r="KF236" s="364"/>
      <c r="KG236" s="364"/>
      <c r="KH236" s="364"/>
      <c r="KI236" s="364"/>
      <c r="KJ236" s="364"/>
      <c r="KK236" s="364"/>
      <c r="KL236" s="364"/>
      <c r="KM236" s="364"/>
      <c r="KN236" s="364"/>
      <c r="KO236" s="364"/>
      <c r="KP236" s="364"/>
      <c r="KQ236" s="364"/>
      <c r="KR236" s="364"/>
      <c r="KS236" s="364"/>
      <c r="KT236" s="364"/>
      <c r="KU236" s="364"/>
      <c r="KV236" s="364"/>
      <c r="KW236" s="364"/>
      <c r="KX236" s="364"/>
      <c r="KY236" s="364"/>
      <c r="KZ236" s="364"/>
      <c r="LA236" s="364"/>
      <c r="LB236" s="364"/>
      <c r="LC236" s="364"/>
      <c r="LD236" s="364"/>
      <c r="LE236" s="364"/>
      <c r="LF236" s="364"/>
      <c r="LG236" s="364"/>
      <c r="LH236" s="364"/>
      <c r="LI236" s="364"/>
      <c r="LJ236" s="364"/>
      <c r="LK236" s="364"/>
      <c r="LL236" s="364"/>
      <c r="LM236" s="364"/>
      <c r="LN236" s="364"/>
      <c r="LO236" s="364">
        <v>0.3024</v>
      </c>
      <c r="LP236" s="364"/>
      <c r="LQ236" s="364"/>
      <c r="LR236" s="364"/>
      <c r="LS236" s="364"/>
      <c r="LT236" s="364"/>
      <c r="LU236" s="364"/>
      <c r="LV236" s="364"/>
      <c r="LW236" s="364"/>
      <c r="LX236" s="364"/>
      <c r="LY236" s="364"/>
      <c r="LZ236" s="364"/>
      <c r="MA236" s="364"/>
      <c r="MB236" s="364"/>
      <c r="MC236" s="364"/>
      <c r="MD236" s="364"/>
      <c r="ME236" s="364"/>
      <c r="MF236" s="364"/>
      <c r="MG236" s="364"/>
      <c r="MH236" s="364"/>
      <c r="MI236" s="364"/>
      <c r="MJ236" s="364"/>
      <c r="MK236" s="364"/>
      <c r="ML236" s="364"/>
      <c r="MM236" s="364"/>
      <c r="MN236" s="364"/>
      <c r="MO236" s="364"/>
      <c r="MP236" s="364"/>
      <c r="MQ236" s="364"/>
      <c r="MR236" s="364"/>
      <c r="MS236" s="364"/>
      <c r="MT236" s="364"/>
      <c r="MU236" s="364"/>
      <c r="MV236" s="364"/>
      <c r="MW236" s="364"/>
      <c r="MX236" s="364"/>
      <c r="MY236" s="364"/>
      <c r="MZ236" s="364"/>
      <c r="NA236" s="364"/>
      <c r="NB236" s="364"/>
      <c r="NC236" s="364"/>
      <c r="ND236" s="364" t="s">
        <v>221</v>
      </c>
      <c r="NE236" s="364" t="s">
        <v>221</v>
      </c>
      <c r="NF236" s="364" t="s">
        <v>221</v>
      </c>
      <c r="NG236" s="364">
        <v>5.4</v>
      </c>
      <c r="NH236" s="364" t="s">
        <v>221</v>
      </c>
      <c r="NI236" s="364" t="s">
        <v>221</v>
      </c>
      <c r="NJ236" s="364" t="s">
        <v>221</v>
      </c>
      <c r="NK236" s="364" t="s">
        <v>221</v>
      </c>
      <c r="NL236" s="364" t="s">
        <v>221</v>
      </c>
      <c r="NM236" s="364" t="s">
        <v>221</v>
      </c>
      <c r="NN236" s="364" t="s">
        <v>221</v>
      </c>
      <c r="NO236" s="364" t="s">
        <v>221</v>
      </c>
      <c r="NP236" s="364" t="s">
        <v>221</v>
      </c>
      <c r="NQ236" s="364" t="s">
        <v>221</v>
      </c>
      <c r="NR236" s="364" t="s">
        <v>221</v>
      </c>
      <c r="NS236" s="364" t="s">
        <v>221</v>
      </c>
      <c r="NT236" s="364" t="s">
        <v>221</v>
      </c>
      <c r="NU236" s="364" t="s">
        <v>221</v>
      </c>
      <c r="NV236" s="364" t="s">
        <v>221</v>
      </c>
      <c r="NW236" s="364" t="s">
        <v>221</v>
      </c>
      <c r="NX236" s="364" t="s">
        <v>221</v>
      </c>
      <c r="NY236" s="364" t="s">
        <v>221</v>
      </c>
      <c r="NZ236" s="364" t="s">
        <v>221</v>
      </c>
      <c r="OA236" s="364" t="s">
        <v>221</v>
      </c>
      <c r="OB236" s="364">
        <v>0.3</v>
      </c>
      <c r="OC236" s="364" t="s">
        <v>221</v>
      </c>
      <c r="OD236" s="364" t="s">
        <v>221</v>
      </c>
      <c r="OE236" s="364" t="s">
        <v>221</v>
      </c>
      <c r="OF236" s="364" t="s">
        <v>221</v>
      </c>
      <c r="OG236" s="364"/>
      <c r="OH236" s="364"/>
      <c r="OI236" s="364"/>
      <c r="OJ236" s="364"/>
      <c r="OK236" s="364"/>
      <c r="OL236" s="364"/>
      <c r="OM236" s="364"/>
      <c r="ON236" s="364"/>
      <c r="OO236" s="364"/>
      <c r="OP236" s="364"/>
      <c r="OQ236" s="364"/>
      <c r="OR236" s="364"/>
      <c r="OS236" s="364"/>
      <c r="OT236" s="364"/>
      <c r="OU236" s="364"/>
      <c r="OV236" s="364"/>
      <c r="OW236" s="364"/>
      <c r="OX236" s="364"/>
      <c r="OY236" s="364"/>
      <c r="OZ236" s="364"/>
      <c r="PA236" s="364"/>
      <c r="PB236" s="364"/>
      <c r="PC236" s="364"/>
      <c r="PD236" s="364"/>
      <c r="PE236" s="364"/>
      <c r="PF236" s="364"/>
      <c r="PG236" s="364"/>
      <c r="PH236" s="364"/>
      <c r="PI236" s="364"/>
      <c r="PJ236" s="364"/>
      <c r="PK236" s="364"/>
      <c r="PL236" s="364"/>
      <c r="PM236" s="364"/>
    </row>
    <row r="237" spans="1:429" ht="15">
      <c r="A237" s="365" t="s">
        <v>802</v>
      </c>
      <c r="B237" s="364">
        <f t="shared" si="234"/>
        <v>0</v>
      </c>
      <c r="C237" s="364">
        <f t="shared" si="235"/>
        <v>0</v>
      </c>
      <c r="D237" s="364">
        <f t="shared" si="236"/>
        <v>0</v>
      </c>
      <c r="E237" s="364">
        <f t="shared" si="237"/>
        <v>0</v>
      </c>
      <c r="F237" s="364">
        <f t="shared" si="238"/>
        <v>0</v>
      </c>
      <c r="G237" s="364">
        <f t="shared" si="239"/>
        <v>0</v>
      </c>
      <c r="H237" s="364">
        <f t="shared" si="240"/>
        <v>0</v>
      </c>
      <c r="I237" s="364">
        <f t="shared" si="241"/>
        <v>0</v>
      </c>
      <c r="J237" s="364">
        <f t="shared" si="242"/>
        <v>0</v>
      </c>
      <c r="K237" s="364">
        <f t="shared" si="243"/>
        <v>0</v>
      </c>
      <c r="L237" s="364">
        <f t="shared" si="244"/>
        <v>0</v>
      </c>
      <c r="M237" s="364">
        <f t="shared" si="245"/>
        <v>0</v>
      </c>
      <c r="N237" s="364">
        <f t="shared" si="246"/>
        <v>0</v>
      </c>
      <c r="O237" s="364">
        <f t="shared" si="247"/>
        <v>0</v>
      </c>
      <c r="P237" s="364">
        <f t="shared" si="248"/>
        <v>0</v>
      </c>
      <c r="Q237" s="364">
        <f t="shared" si="249"/>
        <v>0</v>
      </c>
      <c r="R237" s="364">
        <f t="shared" si="250"/>
        <v>0</v>
      </c>
      <c r="S237" s="364">
        <f t="shared" si="251"/>
        <v>0</v>
      </c>
      <c r="T237" s="364">
        <f t="shared" si="252"/>
        <v>0</v>
      </c>
      <c r="U237" s="364">
        <f t="shared" si="253"/>
        <v>0</v>
      </c>
      <c r="V237" s="364">
        <f t="shared" si="254"/>
        <v>0</v>
      </c>
      <c r="W237" s="364">
        <f t="shared" si="255"/>
        <v>0</v>
      </c>
      <c r="X237" s="364">
        <f t="shared" si="256"/>
        <v>0</v>
      </c>
      <c r="Y237" s="364">
        <f t="shared" si="257"/>
        <v>0</v>
      </c>
      <c r="Z237" s="364">
        <f t="shared" si="258"/>
        <v>0</v>
      </c>
      <c r="AA237" s="364">
        <f t="shared" si="259"/>
        <v>0</v>
      </c>
      <c r="AB237" s="364">
        <f t="shared" si="260"/>
        <v>0</v>
      </c>
      <c r="AC237" s="364">
        <f t="shared" si="261"/>
        <v>0</v>
      </c>
      <c r="AD237" s="364">
        <f t="shared" si="262"/>
        <v>2.9999999999999997E-4</v>
      </c>
      <c r="AE237" s="364">
        <f t="shared" si="263"/>
        <v>5.9999999999999995E-4</v>
      </c>
      <c r="AF237" s="364">
        <f t="shared" si="264"/>
        <v>0</v>
      </c>
      <c r="AG237" s="364"/>
      <c r="AH237" s="364"/>
      <c r="AI237" s="364"/>
      <c r="AJ237" s="364"/>
      <c r="AK237" s="364"/>
      <c r="AL237" s="364"/>
      <c r="AM237" s="364"/>
      <c r="AN237" s="364"/>
      <c r="AO237" s="364"/>
      <c r="AP237" s="364"/>
      <c r="AQ237" s="364"/>
      <c r="AR237" s="364"/>
      <c r="AS237" s="364"/>
      <c r="AT237" s="364"/>
      <c r="AU237" s="364"/>
      <c r="AV237" s="364"/>
      <c r="AW237" s="364"/>
      <c r="AX237" s="364"/>
      <c r="AY237" s="364"/>
      <c r="AZ237" s="364"/>
      <c r="BA237" s="364"/>
      <c r="BB237" s="364"/>
      <c r="BC237" s="364"/>
      <c r="BD237" s="364"/>
      <c r="BE237" s="364"/>
      <c r="BF237" s="364"/>
      <c r="BG237" s="364"/>
      <c r="BH237" s="364"/>
      <c r="BI237" s="364"/>
      <c r="BJ237" s="364"/>
      <c r="BK237" s="364"/>
      <c r="BL237" s="364"/>
      <c r="BM237" s="364"/>
      <c r="BN237" s="364"/>
      <c r="BO237" s="364"/>
      <c r="BP237" s="364"/>
      <c r="BQ237" s="364"/>
      <c r="BR237" s="364"/>
      <c r="BS237" s="364"/>
      <c r="BT237" s="364"/>
      <c r="BU237" s="364"/>
      <c r="BV237" s="364"/>
      <c r="BW237" s="364"/>
      <c r="BX237" s="364"/>
      <c r="BY237" s="364"/>
      <c r="BZ237" s="364"/>
      <c r="CA237" s="364"/>
      <c r="CB237" s="364"/>
      <c r="CC237" s="364"/>
      <c r="CD237" s="364"/>
      <c r="CE237" s="364"/>
      <c r="CF237" s="364"/>
      <c r="CG237" s="364"/>
      <c r="CH237" s="364"/>
      <c r="CI237" s="364"/>
      <c r="CJ237" s="364"/>
      <c r="CK237" s="364"/>
      <c r="CL237" s="364"/>
      <c r="CM237" s="364"/>
      <c r="CN237" s="364"/>
      <c r="CO237" s="364"/>
      <c r="CP237" s="364"/>
      <c r="CQ237" s="364"/>
      <c r="CR237" s="364"/>
      <c r="CS237" s="364"/>
      <c r="CT237" s="364"/>
      <c r="CU237" s="364"/>
      <c r="CV237" s="364"/>
      <c r="CW237" s="364"/>
      <c r="CX237" s="364"/>
      <c r="CY237" s="364"/>
      <c r="CZ237" s="364"/>
      <c r="DA237" s="364"/>
      <c r="DB237" s="364"/>
      <c r="DC237" s="364"/>
      <c r="DD237" s="364"/>
      <c r="DE237" s="364"/>
      <c r="DF237" s="364"/>
      <c r="DG237" s="364"/>
      <c r="DH237" s="364"/>
      <c r="DI237" s="364"/>
      <c r="DJ237" s="364"/>
      <c r="DK237" s="364"/>
      <c r="DL237" s="364"/>
      <c r="DM237" s="364"/>
      <c r="DN237" s="364"/>
      <c r="DO237" s="364"/>
      <c r="DP237" s="364"/>
      <c r="DQ237" s="364"/>
      <c r="DR237" s="364"/>
      <c r="DS237" s="364"/>
      <c r="DT237" s="364"/>
      <c r="DU237" s="364"/>
      <c r="DV237" s="364"/>
      <c r="DW237" s="364"/>
      <c r="DX237" s="364"/>
      <c r="DY237" s="364"/>
      <c r="DZ237" s="364"/>
      <c r="EA237" s="364"/>
      <c r="EB237" s="364"/>
      <c r="EC237" s="364"/>
      <c r="ED237" s="364"/>
      <c r="EE237" s="364"/>
      <c r="EF237" s="364"/>
      <c r="EG237" s="364"/>
      <c r="EH237" s="364"/>
      <c r="EI237" s="364"/>
      <c r="EJ237" s="364"/>
      <c r="EK237" s="364"/>
      <c r="EL237" s="364"/>
      <c r="EM237" s="364"/>
      <c r="EN237" s="364"/>
      <c r="EO237" s="364"/>
      <c r="EP237" s="364"/>
      <c r="EQ237" s="364"/>
      <c r="ER237" s="364"/>
      <c r="ES237" s="364"/>
      <c r="ET237" s="364"/>
      <c r="EU237" s="364"/>
      <c r="EV237" s="364"/>
      <c r="EW237" s="364"/>
      <c r="EX237" s="364"/>
      <c r="EY237" s="364"/>
      <c r="EZ237" s="364"/>
      <c r="FA237" s="364"/>
      <c r="FB237" s="364"/>
      <c r="FC237" s="364"/>
      <c r="FD237" s="364"/>
      <c r="FE237" s="364"/>
      <c r="FF237" s="364"/>
      <c r="FG237" s="364"/>
      <c r="FH237" s="364"/>
      <c r="FI237" s="364"/>
      <c r="FJ237" s="364"/>
      <c r="FK237" s="364"/>
      <c r="FL237" s="364"/>
      <c r="FM237" s="364"/>
      <c r="FN237" s="364"/>
      <c r="FO237" s="364"/>
      <c r="FP237" s="364"/>
      <c r="FQ237" s="364"/>
      <c r="FR237" s="364"/>
      <c r="FS237" s="364"/>
      <c r="FT237" s="364"/>
      <c r="FU237" s="364"/>
      <c r="FV237" s="364"/>
      <c r="FW237" s="364"/>
      <c r="FX237" s="364"/>
      <c r="FY237" s="364"/>
      <c r="FZ237" s="364"/>
      <c r="GA237" s="364"/>
      <c r="GB237" s="364"/>
      <c r="GC237" s="364"/>
      <c r="GD237" s="364"/>
      <c r="GE237" s="364"/>
      <c r="GF237" s="364"/>
      <c r="GG237" s="364"/>
      <c r="GH237" s="364"/>
      <c r="GI237" s="364"/>
      <c r="GJ237" s="364"/>
      <c r="GK237" s="364"/>
      <c r="GL237" s="364"/>
      <c r="GM237" s="364"/>
      <c r="GN237" s="364"/>
      <c r="GO237" s="364"/>
      <c r="GP237" s="364"/>
      <c r="GQ237" s="364"/>
      <c r="GR237" s="364"/>
      <c r="GS237" s="364"/>
      <c r="GT237" s="364"/>
      <c r="GU237" s="364"/>
      <c r="GV237" s="364"/>
      <c r="GW237" s="364"/>
      <c r="GX237" s="364"/>
      <c r="GY237" s="364"/>
      <c r="GZ237" s="364"/>
      <c r="HA237" s="364"/>
      <c r="HB237" s="364"/>
      <c r="HC237" s="364"/>
      <c r="HD237" s="364"/>
      <c r="HE237" s="364"/>
      <c r="HF237" s="364"/>
      <c r="HG237" s="364"/>
      <c r="HH237" s="364"/>
      <c r="HI237" s="364"/>
      <c r="HJ237" s="364"/>
      <c r="HK237" s="364"/>
      <c r="HL237" s="364"/>
      <c r="HM237" s="364"/>
      <c r="HN237" s="364"/>
      <c r="HO237" s="364"/>
      <c r="HP237" s="364"/>
      <c r="HQ237" s="364"/>
      <c r="HR237" s="364"/>
      <c r="HS237" s="364"/>
      <c r="HT237" s="364"/>
      <c r="HU237" s="364"/>
      <c r="HV237" s="364"/>
      <c r="HW237" s="364"/>
      <c r="HX237" s="364"/>
      <c r="HY237" s="364"/>
      <c r="HZ237" s="364"/>
      <c r="IA237" s="364"/>
      <c r="IB237" s="364"/>
      <c r="IC237" s="364"/>
      <c r="ID237" s="364"/>
      <c r="IE237" s="364"/>
      <c r="IF237" s="364"/>
      <c r="IG237" s="364"/>
      <c r="IH237" s="364"/>
      <c r="II237" s="364"/>
      <c r="IJ237" s="364"/>
      <c r="IK237" s="364"/>
      <c r="IL237" s="364"/>
      <c r="IM237" s="364"/>
      <c r="IN237" s="364"/>
      <c r="IO237" s="364"/>
      <c r="IP237" s="364"/>
      <c r="IQ237" s="364"/>
      <c r="IR237" s="364"/>
      <c r="IS237" s="364"/>
      <c r="IT237" s="364"/>
      <c r="IU237" s="364"/>
      <c r="IV237" s="364"/>
      <c r="IW237" s="364"/>
      <c r="IX237" s="364"/>
      <c r="IY237" s="364"/>
      <c r="IZ237" s="364"/>
      <c r="JA237" s="364"/>
      <c r="JB237" s="364"/>
      <c r="JC237" s="364"/>
      <c r="JD237" s="364"/>
      <c r="JE237" s="364"/>
      <c r="JF237" s="364"/>
      <c r="JG237" s="364"/>
      <c r="JH237" s="364"/>
      <c r="JI237" s="364"/>
      <c r="JJ237" s="364"/>
      <c r="JK237" s="364"/>
      <c r="JL237" s="364"/>
      <c r="JM237" s="364"/>
      <c r="JN237" s="364"/>
      <c r="JO237" s="364"/>
      <c r="JP237" s="364"/>
      <c r="JQ237" s="364"/>
      <c r="JR237" s="364"/>
      <c r="JS237" s="364"/>
      <c r="JT237" s="364"/>
      <c r="JU237" s="364"/>
      <c r="JV237" s="364"/>
      <c r="JW237" s="364"/>
      <c r="JX237" s="364"/>
      <c r="JY237" s="364"/>
      <c r="JZ237" s="364"/>
      <c r="KA237" s="364"/>
      <c r="KB237" s="364"/>
      <c r="KC237" s="364"/>
      <c r="KD237" s="364"/>
      <c r="KE237" s="364"/>
      <c r="KF237" s="364"/>
      <c r="KG237" s="364"/>
      <c r="KH237" s="364"/>
      <c r="KI237" s="364"/>
      <c r="KJ237" s="364"/>
      <c r="KK237" s="364"/>
      <c r="KL237" s="364"/>
      <c r="KM237" s="364"/>
      <c r="KN237" s="364"/>
      <c r="KO237" s="364"/>
      <c r="KP237" s="364"/>
      <c r="KQ237" s="364"/>
      <c r="KR237" s="364"/>
      <c r="KS237" s="364"/>
      <c r="KT237" s="364"/>
      <c r="KU237" s="364"/>
      <c r="KV237" s="364"/>
      <c r="KW237" s="364"/>
      <c r="KX237" s="364"/>
      <c r="KY237" s="364"/>
      <c r="KZ237" s="364"/>
      <c r="LA237" s="364"/>
      <c r="LB237" s="364"/>
      <c r="LC237" s="364"/>
      <c r="LD237" s="364"/>
      <c r="LE237" s="364"/>
      <c r="LF237" s="364"/>
      <c r="LG237" s="364"/>
      <c r="LH237" s="364"/>
      <c r="LI237" s="364"/>
      <c r="LJ237" s="364"/>
      <c r="LK237" s="364"/>
      <c r="LL237" s="364"/>
      <c r="LM237" s="364"/>
      <c r="LN237" s="364"/>
      <c r="LO237" s="364"/>
      <c r="LP237" s="364"/>
      <c r="LQ237" s="364"/>
      <c r="LR237" s="364"/>
      <c r="LS237" s="364"/>
      <c r="LT237" s="364"/>
      <c r="LU237" s="364"/>
      <c r="LV237" s="364"/>
      <c r="LW237" s="364"/>
      <c r="LX237" s="364"/>
      <c r="LY237" s="364"/>
      <c r="LZ237" s="364"/>
      <c r="MA237" s="364"/>
      <c r="MB237" s="364"/>
      <c r="MC237" s="364"/>
      <c r="MD237" s="364"/>
      <c r="ME237" s="364"/>
      <c r="MF237" s="364"/>
      <c r="MG237" s="364"/>
      <c r="MH237" s="364"/>
      <c r="MI237" s="364"/>
      <c r="MJ237" s="364"/>
      <c r="MK237" s="364"/>
      <c r="ML237" s="364"/>
      <c r="MM237" s="364"/>
      <c r="MN237" s="364"/>
      <c r="MO237" s="364"/>
      <c r="MP237" s="364"/>
      <c r="MQ237" s="364"/>
      <c r="MR237" s="364"/>
      <c r="MS237" s="364"/>
      <c r="MT237" s="364"/>
      <c r="MU237" s="364"/>
      <c r="MV237" s="364"/>
      <c r="MW237" s="364"/>
      <c r="MX237" s="364"/>
      <c r="MY237" s="364"/>
      <c r="MZ237" s="364"/>
      <c r="NA237" s="364"/>
      <c r="NB237" s="364"/>
      <c r="NC237" s="364"/>
      <c r="ND237" s="364" t="s">
        <v>221</v>
      </c>
      <c r="NE237" s="364" t="s">
        <v>221</v>
      </c>
      <c r="NF237" s="364" t="s">
        <v>221</v>
      </c>
      <c r="NG237" s="364" t="s">
        <v>221</v>
      </c>
      <c r="NH237" s="364" t="s">
        <v>221</v>
      </c>
      <c r="NI237" s="364" t="s">
        <v>221</v>
      </c>
      <c r="NJ237" s="364">
        <v>0.3</v>
      </c>
      <c r="NK237" s="364" t="s">
        <v>221</v>
      </c>
      <c r="NL237" s="364" t="s">
        <v>221</v>
      </c>
      <c r="NM237" s="364" t="s">
        <v>221</v>
      </c>
      <c r="NN237" s="364" t="s">
        <v>221</v>
      </c>
      <c r="NO237" s="364" t="s">
        <v>221</v>
      </c>
      <c r="NP237" s="364" t="s">
        <v>221</v>
      </c>
      <c r="NQ237" s="364" t="s">
        <v>221</v>
      </c>
      <c r="NR237" s="364" t="s">
        <v>221</v>
      </c>
      <c r="NS237" s="364" t="s">
        <v>221</v>
      </c>
      <c r="NT237" s="364" t="s">
        <v>221</v>
      </c>
      <c r="NU237" s="364" t="s">
        <v>221</v>
      </c>
      <c r="NV237" s="364" t="s">
        <v>221</v>
      </c>
      <c r="NW237" s="364" t="s">
        <v>221</v>
      </c>
      <c r="NX237" s="364" t="s">
        <v>221</v>
      </c>
      <c r="NY237" s="364" t="s">
        <v>221</v>
      </c>
      <c r="NZ237" s="364" t="s">
        <v>221</v>
      </c>
      <c r="OA237" s="364" t="s">
        <v>221</v>
      </c>
      <c r="OB237" s="364" t="s">
        <v>221</v>
      </c>
      <c r="OC237" s="364">
        <v>0.6</v>
      </c>
      <c r="OD237" s="364" t="s">
        <v>221</v>
      </c>
      <c r="OE237" s="364" t="s">
        <v>221</v>
      </c>
      <c r="OF237" s="364" t="s">
        <v>221</v>
      </c>
      <c r="OG237" s="364"/>
      <c r="OH237" s="364"/>
      <c r="OI237" s="364"/>
      <c r="OJ237" s="364"/>
      <c r="OK237" s="364"/>
      <c r="OL237" s="364"/>
      <c r="OM237" s="364"/>
      <c r="ON237" s="364"/>
      <c r="OO237" s="364"/>
      <c r="OP237" s="364"/>
      <c r="OQ237" s="364"/>
      <c r="OR237" s="364"/>
      <c r="OS237" s="364"/>
      <c r="OT237" s="364"/>
      <c r="OU237" s="364"/>
      <c r="OV237" s="364"/>
      <c r="OW237" s="364"/>
      <c r="OX237" s="364"/>
      <c r="OY237" s="364"/>
      <c r="OZ237" s="364"/>
      <c r="PA237" s="364"/>
      <c r="PB237" s="364"/>
      <c r="PC237" s="364"/>
      <c r="PD237" s="364"/>
      <c r="PE237" s="364"/>
      <c r="PF237" s="364"/>
      <c r="PG237" s="364"/>
      <c r="PH237" s="364"/>
      <c r="PI237" s="364"/>
      <c r="PJ237" s="364"/>
      <c r="PK237" s="364"/>
      <c r="PL237" s="364"/>
      <c r="PM237" s="364"/>
    </row>
    <row r="238" spans="1:429" ht="15">
      <c r="A238" s="365" t="s">
        <v>803</v>
      </c>
      <c r="B238" s="364">
        <f t="shared" si="234"/>
        <v>0</v>
      </c>
      <c r="C238" s="364">
        <f t="shared" si="235"/>
        <v>0</v>
      </c>
      <c r="D238" s="364">
        <f t="shared" si="236"/>
        <v>0</v>
      </c>
      <c r="E238" s="364">
        <f t="shared" si="237"/>
        <v>0</v>
      </c>
      <c r="F238" s="364">
        <f t="shared" si="238"/>
        <v>0</v>
      </c>
      <c r="G238" s="364">
        <f t="shared" si="239"/>
        <v>0</v>
      </c>
      <c r="H238" s="364">
        <f t="shared" si="240"/>
        <v>0</v>
      </c>
      <c r="I238" s="364">
        <f t="shared" si="241"/>
        <v>0</v>
      </c>
      <c r="J238" s="364">
        <f t="shared" si="242"/>
        <v>0</v>
      </c>
      <c r="K238" s="364">
        <f t="shared" si="243"/>
        <v>0</v>
      </c>
      <c r="L238" s="364">
        <f t="shared" si="244"/>
        <v>0</v>
      </c>
      <c r="M238" s="364">
        <f t="shared" si="245"/>
        <v>0</v>
      </c>
      <c r="N238" s="364">
        <f t="shared" si="246"/>
        <v>0</v>
      </c>
      <c r="O238" s="364">
        <f t="shared" si="247"/>
        <v>0</v>
      </c>
      <c r="P238" s="364">
        <f t="shared" si="248"/>
        <v>0</v>
      </c>
      <c r="Q238" s="364">
        <f t="shared" si="249"/>
        <v>0</v>
      </c>
      <c r="R238" s="364">
        <f t="shared" si="250"/>
        <v>0</v>
      </c>
      <c r="S238" s="364">
        <f t="shared" si="251"/>
        <v>0</v>
      </c>
      <c r="T238" s="364">
        <f t="shared" si="252"/>
        <v>0</v>
      </c>
      <c r="U238" s="364">
        <f t="shared" si="253"/>
        <v>0</v>
      </c>
      <c r="V238" s="364">
        <f t="shared" si="254"/>
        <v>0</v>
      </c>
      <c r="W238" s="364">
        <f t="shared" si="255"/>
        <v>0</v>
      </c>
      <c r="X238" s="364">
        <f t="shared" si="256"/>
        <v>0</v>
      </c>
      <c r="Y238" s="364">
        <f t="shared" si="257"/>
        <v>0</v>
      </c>
      <c r="Z238" s="364">
        <f t="shared" si="258"/>
        <v>9.5339999999999997E-4</v>
      </c>
      <c r="AA238" s="364">
        <f t="shared" si="259"/>
        <v>0</v>
      </c>
      <c r="AB238" s="364">
        <f t="shared" si="260"/>
        <v>0</v>
      </c>
      <c r="AC238" s="364">
        <f t="shared" si="261"/>
        <v>0</v>
      </c>
      <c r="AD238" s="364">
        <f t="shared" si="262"/>
        <v>0</v>
      </c>
      <c r="AE238" s="364">
        <f t="shared" si="263"/>
        <v>6.0000000000000001E-3</v>
      </c>
      <c r="AF238" s="364">
        <f t="shared" si="264"/>
        <v>0</v>
      </c>
      <c r="AG238" s="364"/>
      <c r="AH238" s="364"/>
      <c r="AI238" s="364"/>
      <c r="AJ238" s="364"/>
      <c r="AK238" s="364"/>
      <c r="AL238" s="364"/>
      <c r="AM238" s="364"/>
      <c r="AN238" s="364"/>
      <c r="AO238" s="364"/>
      <c r="AP238" s="364"/>
      <c r="AQ238" s="364"/>
      <c r="AR238" s="364"/>
      <c r="AS238" s="364"/>
      <c r="AT238" s="364"/>
      <c r="AU238" s="364"/>
      <c r="AV238" s="364"/>
      <c r="AW238" s="364"/>
      <c r="AX238" s="364"/>
      <c r="AY238" s="364"/>
      <c r="AZ238" s="364"/>
      <c r="BA238" s="364"/>
      <c r="BB238" s="364"/>
      <c r="BC238" s="364"/>
      <c r="BD238" s="364"/>
      <c r="BE238" s="364"/>
      <c r="BF238" s="364"/>
      <c r="BG238" s="364"/>
      <c r="BH238" s="364"/>
      <c r="BI238" s="364"/>
      <c r="BJ238" s="364"/>
      <c r="BK238" s="364"/>
      <c r="BL238" s="364"/>
      <c r="BM238" s="364"/>
      <c r="BN238" s="364"/>
      <c r="BO238" s="364"/>
      <c r="BP238" s="364"/>
      <c r="BQ238" s="364"/>
      <c r="BR238" s="364"/>
      <c r="BS238" s="364"/>
      <c r="BT238" s="364"/>
      <c r="BU238" s="364"/>
      <c r="BV238" s="364"/>
      <c r="BW238" s="364"/>
      <c r="BX238" s="364"/>
      <c r="BY238" s="364"/>
      <c r="BZ238" s="364"/>
      <c r="CA238" s="364"/>
      <c r="CB238" s="364"/>
      <c r="CC238" s="364"/>
      <c r="CD238" s="364"/>
      <c r="CE238" s="364"/>
      <c r="CF238" s="364"/>
      <c r="CG238" s="364"/>
      <c r="CH238" s="364"/>
      <c r="CI238" s="364"/>
      <c r="CJ238" s="364"/>
      <c r="CK238" s="364"/>
      <c r="CL238" s="364"/>
      <c r="CM238" s="364"/>
      <c r="CN238" s="364"/>
      <c r="CO238" s="364"/>
      <c r="CP238" s="364"/>
      <c r="CQ238" s="364"/>
      <c r="CR238" s="364"/>
      <c r="CS238" s="364"/>
      <c r="CT238" s="364"/>
      <c r="CU238" s="364"/>
      <c r="CV238" s="364"/>
      <c r="CW238" s="364"/>
      <c r="CX238" s="364"/>
      <c r="CY238" s="364"/>
      <c r="CZ238" s="364"/>
      <c r="DA238" s="364"/>
      <c r="DB238" s="364"/>
      <c r="DC238" s="364"/>
      <c r="DD238" s="364"/>
      <c r="DE238" s="364"/>
      <c r="DF238" s="364"/>
      <c r="DG238" s="364"/>
      <c r="DH238" s="364"/>
      <c r="DI238" s="364"/>
      <c r="DJ238" s="364"/>
      <c r="DK238" s="364"/>
      <c r="DL238" s="364"/>
      <c r="DM238" s="364"/>
      <c r="DN238" s="364"/>
      <c r="DO238" s="364"/>
      <c r="DP238" s="364"/>
      <c r="DQ238" s="364"/>
      <c r="DR238" s="364"/>
      <c r="DS238" s="364"/>
      <c r="DT238" s="364"/>
      <c r="DU238" s="364"/>
      <c r="DV238" s="364"/>
      <c r="DW238" s="364"/>
      <c r="DX238" s="364"/>
      <c r="DY238" s="364"/>
      <c r="DZ238" s="364"/>
      <c r="EA238" s="364"/>
      <c r="EB238" s="364"/>
      <c r="EC238" s="364"/>
      <c r="ED238" s="364"/>
      <c r="EE238" s="364"/>
      <c r="EF238" s="364"/>
      <c r="EG238" s="364"/>
      <c r="EH238" s="364"/>
      <c r="EI238" s="364"/>
      <c r="EJ238" s="364"/>
      <c r="EK238" s="364"/>
      <c r="EL238" s="364"/>
      <c r="EM238" s="364"/>
      <c r="EN238" s="364"/>
      <c r="EO238" s="364"/>
      <c r="EP238" s="364"/>
      <c r="EQ238" s="364"/>
      <c r="ER238" s="364"/>
      <c r="ES238" s="364"/>
      <c r="ET238" s="364"/>
      <c r="EU238" s="364"/>
      <c r="EV238" s="364"/>
      <c r="EW238" s="364"/>
      <c r="EX238" s="364"/>
      <c r="EY238" s="364"/>
      <c r="EZ238" s="364"/>
      <c r="FA238" s="364"/>
      <c r="FB238" s="364"/>
      <c r="FC238" s="364"/>
      <c r="FD238" s="364"/>
      <c r="FE238" s="364"/>
      <c r="FF238" s="364"/>
      <c r="FG238" s="364"/>
      <c r="FH238" s="364"/>
      <c r="FI238" s="364"/>
      <c r="FJ238" s="364"/>
      <c r="FK238" s="364"/>
      <c r="FL238" s="364"/>
      <c r="FM238" s="364"/>
      <c r="FN238" s="364"/>
      <c r="FO238" s="364"/>
      <c r="FP238" s="364"/>
      <c r="FQ238" s="364"/>
      <c r="FR238" s="364"/>
      <c r="FS238" s="364"/>
      <c r="FT238" s="364"/>
      <c r="FU238" s="364"/>
      <c r="FV238" s="364"/>
      <c r="FW238" s="364"/>
      <c r="FX238" s="364"/>
      <c r="FY238" s="364"/>
      <c r="FZ238" s="364"/>
      <c r="GA238" s="364"/>
      <c r="GB238" s="364"/>
      <c r="GC238" s="364"/>
      <c r="GD238" s="364"/>
      <c r="GE238" s="364"/>
      <c r="GF238" s="364"/>
      <c r="GG238" s="364"/>
      <c r="GH238" s="364"/>
      <c r="GI238" s="364"/>
      <c r="GJ238" s="364"/>
      <c r="GK238" s="364"/>
      <c r="GL238" s="364"/>
      <c r="GM238" s="364"/>
      <c r="GN238" s="364"/>
      <c r="GO238" s="364"/>
      <c r="GP238" s="364"/>
      <c r="GQ238" s="364"/>
      <c r="GR238" s="364"/>
      <c r="GS238" s="364"/>
      <c r="GT238" s="364"/>
      <c r="GU238" s="364"/>
      <c r="GV238" s="364"/>
      <c r="GW238" s="364"/>
      <c r="GX238" s="364"/>
      <c r="GY238" s="364"/>
      <c r="GZ238" s="364"/>
      <c r="HA238" s="364"/>
      <c r="HB238" s="364"/>
      <c r="HC238" s="364"/>
      <c r="HD238" s="364"/>
      <c r="HE238" s="364"/>
      <c r="HF238" s="364"/>
      <c r="HG238" s="364"/>
      <c r="HH238" s="364"/>
      <c r="HI238" s="364"/>
      <c r="HJ238" s="364"/>
      <c r="HK238" s="364"/>
      <c r="HL238" s="364"/>
      <c r="HM238" s="364"/>
      <c r="HN238" s="364"/>
      <c r="HO238" s="364"/>
      <c r="HP238" s="364"/>
      <c r="HQ238" s="364"/>
      <c r="HR238" s="364"/>
      <c r="HS238" s="364"/>
      <c r="HT238" s="364"/>
      <c r="HU238" s="364"/>
      <c r="HV238" s="364"/>
      <c r="HW238" s="364"/>
      <c r="HX238" s="364"/>
      <c r="HY238" s="364"/>
      <c r="HZ238" s="364"/>
      <c r="IA238" s="364"/>
      <c r="IB238" s="364"/>
      <c r="IC238" s="364"/>
      <c r="ID238" s="364"/>
      <c r="IE238" s="364"/>
      <c r="IF238" s="364"/>
      <c r="IG238" s="364"/>
      <c r="IH238" s="364"/>
      <c r="II238" s="364"/>
      <c r="IJ238" s="364"/>
      <c r="IK238" s="364"/>
      <c r="IL238" s="364"/>
      <c r="IM238" s="364"/>
      <c r="IN238" s="364"/>
      <c r="IO238" s="364"/>
      <c r="IP238" s="364"/>
      <c r="IQ238" s="364"/>
      <c r="IR238" s="364"/>
      <c r="IS238" s="364"/>
      <c r="IT238" s="364"/>
      <c r="IU238" s="364"/>
      <c r="IV238" s="364"/>
      <c r="IW238" s="364"/>
      <c r="IX238" s="364"/>
      <c r="IY238" s="364"/>
      <c r="IZ238" s="364"/>
      <c r="JA238" s="364"/>
      <c r="JB238" s="364"/>
      <c r="JC238" s="364"/>
      <c r="JD238" s="364"/>
      <c r="JE238" s="364"/>
      <c r="JF238" s="364"/>
      <c r="JG238" s="364"/>
      <c r="JH238" s="364"/>
      <c r="JI238" s="364"/>
      <c r="JJ238" s="364"/>
      <c r="JK238" s="364"/>
      <c r="JL238" s="364"/>
      <c r="JM238" s="364"/>
      <c r="JN238" s="364"/>
      <c r="JO238" s="364"/>
      <c r="JP238" s="364"/>
      <c r="JQ238" s="364"/>
      <c r="JR238" s="364"/>
      <c r="JS238" s="364"/>
      <c r="JT238" s="364"/>
      <c r="JU238" s="364"/>
      <c r="JV238" s="364"/>
      <c r="JW238" s="364"/>
      <c r="JX238" s="364"/>
      <c r="JY238" s="364"/>
      <c r="JZ238" s="364"/>
      <c r="KA238" s="364"/>
      <c r="KB238" s="364"/>
      <c r="KC238" s="364"/>
      <c r="KD238" s="364"/>
      <c r="KE238" s="364"/>
      <c r="KF238" s="364"/>
      <c r="KG238" s="364"/>
      <c r="KH238" s="364"/>
      <c r="KI238" s="364"/>
      <c r="KJ238" s="364"/>
      <c r="KK238" s="364"/>
      <c r="KL238" s="364"/>
      <c r="KM238" s="364"/>
      <c r="KN238" s="364"/>
      <c r="KO238" s="364"/>
      <c r="KP238" s="364"/>
      <c r="KQ238" s="364"/>
      <c r="KR238" s="364"/>
      <c r="KS238" s="364"/>
      <c r="KT238" s="364"/>
      <c r="KU238" s="364"/>
      <c r="KV238" s="364"/>
      <c r="KW238" s="364"/>
      <c r="KX238" s="364"/>
      <c r="KY238" s="364"/>
      <c r="KZ238" s="364"/>
      <c r="LA238" s="364"/>
      <c r="LB238" s="364"/>
      <c r="LC238" s="364"/>
      <c r="LD238" s="364"/>
      <c r="LE238" s="364"/>
      <c r="LF238" s="364"/>
      <c r="LG238" s="364"/>
      <c r="LH238" s="364"/>
      <c r="LI238" s="364"/>
      <c r="LJ238" s="364"/>
      <c r="LK238" s="364"/>
      <c r="LL238" s="364"/>
      <c r="LM238" s="364"/>
      <c r="LN238" s="364"/>
      <c r="LO238" s="364"/>
      <c r="LP238" s="364"/>
      <c r="LQ238" s="364">
        <v>0.95340000000000003</v>
      </c>
      <c r="LR238" s="364"/>
      <c r="LS238" s="364"/>
      <c r="LT238" s="364"/>
      <c r="LU238" s="364"/>
      <c r="LV238" s="364"/>
      <c r="LW238" s="364"/>
      <c r="LX238" s="364"/>
      <c r="LY238" s="364"/>
      <c r="LZ238" s="364"/>
      <c r="MA238" s="364"/>
      <c r="MB238" s="364"/>
      <c r="MC238" s="364"/>
      <c r="MD238" s="364"/>
      <c r="ME238" s="364"/>
      <c r="MF238" s="364"/>
      <c r="MG238" s="364"/>
      <c r="MH238" s="364"/>
      <c r="MI238" s="364"/>
      <c r="MJ238" s="364"/>
      <c r="MK238" s="364"/>
      <c r="ML238" s="364"/>
      <c r="MM238" s="364"/>
      <c r="MN238" s="364"/>
      <c r="MO238" s="364"/>
      <c r="MP238" s="364"/>
      <c r="MQ238" s="364"/>
      <c r="MR238" s="364"/>
      <c r="MS238" s="364"/>
      <c r="MT238" s="364"/>
      <c r="MU238" s="364"/>
      <c r="MV238" s="364"/>
      <c r="MW238" s="364"/>
      <c r="MX238" s="364"/>
      <c r="MY238" s="364"/>
      <c r="MZ238" s="364"/>
      <c r="NA238" s="364"/>
      <c r="NB238" s="364"/>
      <c r="NC238" s="364"/>
      <c r="ND238" s="364" t="s">
        <v>221</v>
      </c>
      <c r="NE238" s="364" t="s">
        <v>221</v>
      </c>
      <c r="NF238" s="364" t="s">
        <v>221</v>
      </c>
      <c r="NG238" s="364" t="s">
        <v>221</v>
      </c>
      <c r="NH238" s="364" t="s">
        <v>221</v>
      </c>
      <c r="NI238" s="364" t="s">
        <v>221</v>
      </c>
      <c r="NJ238" s="364" t="s">
        <v>221</v>
      </c>
      <c r="NK238" s="364" t="s">
        <v>221</v>
      </c>
      <c r="NL238" s="364" t="s">
        <v>221</v>
      </c>
      <c r="NM238" s="364" t="s">
        <v>221</v>
      </c>
      <c r="NN238" s="364" t="s">
        <v>221</v>
      </c>
      <c r="NO238" s="364" t="s">
        <v>221</v>
      </c>
      <c r="NP238" s="364" t="s">
        <v>221</v>
      </c>
      <c r="NQ238" s="364" t="s">
        <v>221</v>
      </c>
      <c r="NR238" s="364" t="s">
        <v>221</v>
      </c>
      <c r="NS238" s="364" t="s">
        <v>221</v>
      </c>
      <c r="NT238" s="364" t="s">
        <v>221</v>
      </c>
      <c r="NU238" s="364" t="s">
        <v>221</v>
      </c>
      <c r="NV238" s="364" t="s">
        <v>221</v>
      </c>
      <c r="NW238" s="364" t="s">
        <v>221</v>
      </c>
      <c r="NX238" s="364" t="s">
        <v>221</v>
      </c>
      <c r="NY238" s="364" t="s">
        <v>221</v>
      </c>
      <c r="NZ238" s="364" t="s">
        <v>221</v>
      </c>
      <c r="OA238" s="364" t="s">
        <v>221</v>
      </c>
      <c r="OB238" s="364">
        <v>6</v>
      </c>
      <c r="OC238" s="364" t="s">
        <v>221</v>
      </c>
      <c r="OD238" s="364" t="s">
        <v>221</v>
      </c>
      <c r="OE238" s="364" t="s">
        <v>221</v>
      </c>
      <c r="OF238" s="364" t="s">
        <v>221</v>
      </c>
      <c r="OG238" s="364"/>
      <c r="OH238" s="364"/>
      <c r="OI238" s="364"/>
      <c r="OJ238" s="364"/>
      <c r="OK238" s="364"/>
      <c r="OL238" s="364"/>
      <c r="OM238" s="364"/>
      <c r="ON238" s="364"/>
      <c r="OO238" s="364"/>
      <c r="OP238" s="364"/>
      <c r="OQ238" s="364"/>
      <c r="OR238" s="364"/>
      <c r="OS238" s="364"/>
      <c r="OT238" s="364"/>
      <c r="OU238" s="364"/>
      <c r="OV238" s="364"/>
      <c r="OW238" s="364"/>
      <c r="OX238" s="364"/>
      <c r="OY238" s="364"/>
      <c r="OZ238" s="364"/>
      <c r="PA238" s="364"/>
      <c r="PB238" s="364"/>
      <c r="PC238" s="364"/>
      <c r="PD238" s="364"/>
      <c r="PE238" s="364"/>
      <c r="PF238" s="364"/>
      <c r="PG238" s="364"/>
      <c r="PH238" s="364"/>
      <c r="PI238" s="364"/>
      <c r="PJ238" s="364"/>
      <c r="PK238" s="364"/>
      <c r="PL238" s="364"/>
      <c r="PM238" s="364"/>
    </row>
    <row r="239" spans="1:429" ht="15">
      <c r="A239" s="365" t="s">
        <v>804</v>
      </c>
      <c r="B239" s="364">
        <f t="shared" si="234"/>
        <v>0</v>
      </c>
      <c r="C239" s="364">
        <f t="shared" si="235"/>
        <v>0</v>
      </c>
      <c r="D239" s="364">
        <f t="shared" si="236"/>
        <v>0</v>
      </c>
      <c r="E239" s="364">
        <f t="shared" si="237"/>
        <v>0</v>
      </c>
      <c r="F239" s="364">
        <f t="shared" si="238"/>
        <v>0</v>
      </c>
      <c r="G239" s="364">
        <f t="shared" si="239"/>
        <v>0</v>
      </c>
      <c r="H239" s="364">
        <f t="shared" si="240"/>
        <v>0</v>
      </c>
      <c r="I239" s="364">
        <f t="shared" si="241"/>
        <v>0</v>
      </c>
      <c r="J239" s="364">
        <f t="shared" si="242"/>
        <v>0</v>
      </c>
      <c r="K239" s="364">
        <f t="shared" si="243"/>
        <v>0</v>
      </c>
      <c r="L239" s="364">
        <f t="shared" si="244"/>
        <v>0</v>
      </c>
      <c r="M239" s="364">
        <f t="shared" si="245"/>
        <v>0</v>
      </c>
      <c r="N239" s="364">
        <f t="shared" si="246"/>
        <v>0</v>
      </c>
      <c r="O239" s="364">
        <f t="shared" si="247"/>
        <v>0</v>
      </c>
      <c r="P239" s="364">
        <f t="shared" si="248"/>
        <v>0</v>
      </c>
      <c r="Q239" s="364">
        <f t="shared" si="249"/>
        <v>0</v>
      </c>
      <c r="R239" s="364">
        <f t="shared" si="250"/>
        <v>0</v>
      </c>
      <c r="S239" s="364">
        <f t="shared" si="251"/>
        <v>0</v>
      </c>
      <c r="T239" s="364">
        <f t="shared" si="252"/>
        <v>0</v>
      </c>
      <c r="U239" s="364">
        <f t="shared" si="253"/>
        <v>0</v>
      </c>
      <c r="V239" s="364">
        <f t="shared" si="254"/>
        <v>0</v>
      </c>
      <c r="W239" s="364">
        <f t="shared" si="255"/>
        <v>0</v>
      </c>
      <c r="X239" s="364">
        <f t="shared" si="256"/>
        <v>0</v>
      </c>
      <c r="Y239" s="364">
        <f t="shared" si="257"/>
        <v>0</v>
      </c>
      <c r="Z239" s="364">
        <f t="shared" si="258"/>
        <v>0</v>
      </c>
      <c r="AA239" s="364">
        <f t="shared" si="259"/>
        <v>0</v>
      </c>
      <c r="AB239" s="364">
        <f t="shared" si="260"/>
        <v>0</v>
      </c>
      <c r="AC239" s="364">
        <f t="shared" si="261"/>
        <v>0</v>
      </c>
      <c r="AD239" s="364">
        <f t="shared" si="262"/>
        <v>0</v>
      </c>
      <c r="AE239" s="364">
        <f t="shared" si="263"/>
        <v>0</v>
      </c>
      <c r="AF239" s="364">
        <f t="shared" si="264"/>
        <v>0</v>
      </c>
      <c r="AG239" s="364"/>
      <c r="AH239" s="364"/>
      <c r="AI239" s="364"/>
      <c r="AJ239" s="364"/>
      <c r="AK239" s="364"/>
      <c r="AL239" s="364"/>
      <c r="AM239" s="364"/>
      <c r="AN239" s="364"/>
      <c r="AO239" s="364"/>
      <c r="AP239" s="364"/>
      <c r="AQ239" s="364"/>
      <c r="AR239" s="364"/>
      <c r="AS239" s="364"/>
      <c r="AT239" s="364"/>
      <c r="AU239" s="364"/>
      <c r="AV239" s="364"/>
      <c r="AW239" s="364"/>
      <c r="AX239" s="364"/>
      <c r="AY239" s="364"/>
      <c r="AZ239" s="364"/>
      <c r="BA239" s="364"/>
      <c r="BB239" s="364"/>
      <c r="BC239" s="364"/>
      <c r="BD239" s="364"/>
      <c r="BE239" s="364"/>
      <c r="BF239" s="364"/>
      <c r="BG239" s="364"/>
      <c r="BH239" s="364"/>
      <c r="BI239" s="364"/>
      <c r="BJ239" s="364"/>
      <c r="BK239" s="364"/>
      <c r="BL239" s="364"/>
      <c r="BM239" s="364"/>
      <c r="BN239" s="364"/>
      <c r="BO239" s="364"/>
      <c r="BP239" s="364"/>
      <c r="BQ239" s="364"/>
      <c r="BR239" s="364"/>
      <c r="BS239" s="364"/>
      <c r="BT239" s="364"/>
      <c r="BU239" s="364"/>
      <c r="BV239" s="364"/>
      <c r="BW239" s="364"/>
      <c r="BX239" s="364"/>
      <c r="BY239" s="364"/>
      <c r="BZ239" s="364"/>
      <c r="CA239" s="364"/>
      <c r="CB239" s="364"/>
      <c r="CC239" s="364"/>
      <c r="CD239" s="364"/>
      <c r="CE239" s="364"/>
      <c r="CF239" s="364"/>
      <c r="CG239" s="364"/>
      <c r="CH239" s="364"/>
      <c r="CI239" s="364"/>
      <c r="CJ239" s="364"/>
      <c r="CK239" s="364"/>
      <c r="CL239" s="364"/>
      <c r="CM239" s="364"/>
      <c r="CN239" s="364"/>
      <c r="CO239" s="364"/>
      <c r="CP239" s="364"/>
      <c r="CQ239" s="364"/>
      <c r="CR239" s="364"/>
      <c r="CS239" s="364"/>
      <c r="CT239" s="364"/>
      <c r="CU239" s="364"/>
      <c r="CV239" s="364"/>
      <c r="CW239" s="364"/>
      <c r="CX239" s="364"/>
      <c r="CY239" s="364"/>
      <c r="CZ239" s="364"/>
      <c r="DA239" s="364"/>
      <c r="DB239" s="364"/>
      <c r="DC239" s="364"/>
      <c r="DD239" s="364"/>
      <c r="DE239" s="364"/>
      <c r="DF239" s="364"/>
      <c r="DG239" s="364"/>
      <c r="DH239" s="364"/>
      <c r="DI239" s="364"/>
      <c r="DJ239" s="364"/>
      <c r="DK239" s="364"/>
      <c r="DL239" s="364"/>
      <c r="DM239" s="364"/>
      <c r="DN239" s="364"/>
      <c r="DO239" s="364"/>
      <c r="DP239" s="364"/>
      <c r="DQ239" s="364"/>
      <c r="DR239" s="364"/>
      <c r="DS239" s="364"/>
      <c r="DT239" s="364"/>
      <c r="DU239" s="364"/>
      <c r="DV239" s="364"/>
      <c r="DW239" s="364"/>
      <c r="DX239" s="364"/>
      <c r="DY239" s="364"/>
      <c r="DZ239" s="364"/>
      <c r="EA239" s="364"/>
      <c r="EB239" s="364"/>
      <c r="EC239" s="364"/>
      <c r="ED239" s="364"/>
      <c r="EE239" s="364"/>
      <c r="EF239" s="364"/>
      <c r="EG239" s="364"/>
      <c r="EH239" s="364"/>
      <c r="EI239" s="364"/>
      <c r="EJ239" s="364"/>
      <c r="EK239" s="364"/>
      <c r="EL239" s="364"/>
      <c r="EM239" s="364"/>
      <c r="EN239" s="364"/>
      <c r="EO239" s="364"/>
      <c r="EP239" s="364"/>
      <c r="EQ239" s="364"/>
      <c r="ER239" s="364"/>
      <c r="ES239" s="364"/>
      <c r="ET239" s="364"/>
      <c r="EU239" s="364"/>
      <c r="EV239" s="364"/>
      <c r="EW239" s="364"/>
      <c r="EX239" s="364"/>
      <c r="EY239" s="364"/>
      <c r="EZ239" s="364"/>
      <c r="FA239" s="364"/>
      <c r="FB239" s="364"/>
      <c r="FC239" s="364"/>
      <c r="FD239" s="364"/>
      <c r="FE239" s="364"/>
      <c r="FF239" s="364"/>
      <c r="FG239" s="364"/>
      <c r="FH239" s="364"/>
      <c r="FI239" s="364"/>
      <c r="FJ239" s="364"/>
      <c r="FK239" s="364"/>
      <c r="FL239" s="364"/>
      <c r="FM239" s="364"/>
      <c r="FN239" s="364"/>
      <c r="FO239" s="364"/>
      <c r="FP239" s="364"/>
      <c r="FQ239" s="364"/>
      <c r="FR239" s="364"/>
      <c r="FS239" s="364"/>
      <c r="FT239" s="364"/>
      <c r="FU239" s="364"/>
      <c r="FV239" s="364"/>
      <c r="FW239" s="364"/>
      <c r="FX239" s="364"/>
      <c r="FY239" s="364"/>
      <c r="FZ239" s="364"/>
      <c r="GA239" s="364"/>
      <c r="GB239" s="364"/>
      <c r="GC239" s="364"/>
      <c r="GD239" s="364"/>
      <c r="GE239" s="364"/>
      <c r="GF239" s="364"/>
      <c r="GG239" s="364"/>
      <c r="GH239" s="364"/>
      <c r="GI239" s="364"/>
      <c r="GJ239" s="364"/>
      <c r="GK239" s="364"/>
      <c r="GL239" s="364"/>
      <c r="GM239" s="364"/>
      <c r="GN239" s="364"/>
      <c r="GO239" s="364"/>
      <c r="GP239" s="364"/>
      <c r="GQ239" s="364"/>
      <c r="GR239" s="364"/>
      <c r="GS239" s="364"/>
      <c r="GT239" s="364"/>
      <c r="GU239" s="364"/>
      <c r="GV239" s="364"/>
      <c r="GW239" s="364"/>
      <c r="GX239" s="364"/>
      <c r="GY239" s="364"/>
      <c r="GZ239" s="364"/>
      <c r="HA239" s="364"/>
      <c r="HB239" s="364"/>
      <c r="HC239" s="364"/>
      <c r="HD239" s="364"/>
      <c r="HE239" s="364"/>
      <c r="HF239" s="364"/>
      <c r="HG239" s="364"/>
      <c r="HH239" s="364"/>
      <c r="HI239" s="364"/>
      <c r="HJ239" s="364"/>
      <c r="HK239" s="364"/>
      <c r="HL239" s="364"/>
      <c r="HM239" s="364"/>
      <c r="HN239" s="364"/>
      <c r="HO239" s="364"/>
      <c r="HP239" s="364"/>
      <c r="HQ239" s="364"/>
      <c r="HR239" s="364"/>
      <c r="HS239" s="364"/>
      <c r="HT239" s="364"/>
      <c r="HU239" s="364"/>
      <c r="HV239" s="364"/>
      <c r="HW239" s="364"/>
      <c r="HX239" s="364"/>
      <c r="HY239" s="364"/>
      <c r="HZ239" s="364"/>
      <c r="IA239" s="364"/>
      <c r="IB239" s="364"/>
      <c r="IC239" s="364"/>
      <c r="ID239" s="364"/>
      <c r="IE239" s="364"/>
      <c r="IF239" s="364"/>
      <c r="IG239" s="364"/>
      <c r="IH239" s="364"/>
      <c r="II239" s="364"/>
      <c r="IJ239" s="364"/>
      <c r="IK239" s="364"/>
      <c r="IL239" s="364"/>
      <c r="IM239" s="364"/>
      <c r="IN239" s="364"/>
      <c r="IO239" s="364"/>
      <c r="IP239" s="364"/>
      <c r="IQ239" s="364"/>
      <c r="IR239" s="364"/>
      <c r="IS239" s="364"/>
      <c r="IT239" s="364"/>
      <c r="IU239" s="364"/>
      <c r="IV239" s="364"/>
      <c r="IW239" s="364"/>
      <c r="IX239" s="364"/>
      <c r="IY239" s="364"/>
      <c r="IZ239" s="364"/>
      <c r="JA239" s="364"/>
      <c r="JB239" s="364"/>
      <c r="JC239" s="364"/>
      <c r="JD239" s="364"/>
      <c r="JE239" s="364"/>
      <c r="JF239" s="364"/>
      <c r="JG239" s="364"/>
      <c r="JH239" s="364"/>
      <c r="JI239" s="364"/>
      <c r="JJ239" s="364"/>
      <c r="JK239" s="364"/>
      <c r="JL239" s="364"/>
      <c r="JM239" s="364"/>
      <c r="JN239" s="364"/>
      <c r="JO239" s="364"/>
      <c r="JP239" s="364"/>
      <c r="JQ239" s="364"/>
      <c r="JR239" s="364"/>
      <c r="JS239" s="364"/>
      <c r="JT239" s="364"/>
      <c r="JU239" s="364"/>
      <c r="JV239" s="364"/>
      <c r="JW239" s="364"/>
      <c r="JX239" s="364"/>
      <c r="JY239" s="364"/>
      <c r="JZ239" s="364"/>
      <c r="KA239" s="364"/>
      <c r="KB239" s="364"/>
      <c r="KC239" s="364"/>
      <c r="KD239" s="364"/>
      <c r="KE239" s="364"/>
      <c r="KF239" s="364"/>
      <c r="KG239" s="364"/>
      <c r="KH239" s="364"/>
      <c r="KI239" s="364"/>
      <c r="KJ239" s="364"/>
      <c r="KK239" s="364"/>
      <c r="KL239" s="364"/>
      <c r="KM239" s="364"/>
      <c r="KN239" s="364"/>
      <c r="KO239" s="364"/>
      <c r="KP239" s="364"/>
      <c r="KQ239" s="364"/>
      <c r="KR239" s="364"/>
      <c r="KS239" s="364"/>
      <c r="KT239" s="364"/>
      <c r="KU239" s="364"/>
      <c r="KV239" s="364"/>
      <c r="KW239" s="364"/>
      <c r="KX239" s="364"/>
      <c r="KY239" s="364"/>
      <c r="KZ239" s="364"/>
      <c r="LA239" s="364"/>
      <c r="LB239" s="364"/>
      <c r="LC239" s="364"/>
      <c r="LD239" s="364"/>
      <c r="LE239" s="364"/>
      <c r="LF239" s="364"/>
      <c r="LG239" s="364"/>
      <c r="LH239" s="364"/>
      <c r="LI239" s="364"/>
      <c r="LJ239" s="364"/>
      <c r="LK239" s="364"/>
      <c r="LL239" s="364"/>
      <c r="LM239" s="364"/>
      <c r="LN239" s="364"/>
      <c r="LO239" s="364"/>
      <c r="LP239" s="364"/>
      <c r="LQ239" s="364"/>
      <c r="LR239" s="364"/>
      <c r="LS239" s="364"/>
      <c r="LT239" s="364"/>
      <c r="LU239" s="364"/>
      <c r="LV239" s="364"/>
      <c r="LW239" s="364"/>
      <c r="LX239" s="364"/>
      <c r="LY239" s="364"/>
      <c r="LZ239" s="364"/>
      <c r="MA239" s="364"/>
      <c r="MB239" s="364"/>
      <c r="MC239" s="364"/>
      <c r="MD239" s="364"/>
      <c r="ME239" s="364"/>
      <c r="MF239" s="364"/>
      <c r="MG239" s="364"/>
      <c r="MH239" s="364"/>
      <c r="MI239" s="364"/>
      <c r="MJ239" s="364"/>
      <c r="MK239" s="364"/>
      <c r="ML239" s="364"/>
      <c r="MM239" s="364"/>
      <c r="MN239" s="364"/>
      <c r="MO239" s="364"/>
      <c r="MP239" s="364"/>
      <c r="MQ239" s="364"/>
      <c r="MR239" s="364"/>
      <c r="MS239" s="364"/>
      <c r="MT239" s="364"/>
      <c r="MU239" s="364"/>
      <c r="MV239" s="364"/>
      <c r="MW239" s="364"/>
      <c r="MX239" s="364"/>
      <c r="MY239" s="364"/>
      <c r="MZ239" s="364"/>
      <c r="NA239" s="364"/>
      <c r="NB239" s="364"/>
      <c r="NC239" s="364"/>
      <c r="ND239" s="364"/>
      <c r="NE239" s="364"/>
      <c r="NF239" s="364"/>
      <c r="NG239" s="364"/>
      <c r="NH239" s="364"/>
      <c r="NI239" s="364"/>
      <c r="NJ239" s="364"/>
      <c r="NK239" s="364"/>
      <c r="NL239" s="364"/>
      <c r="NM239" s="364"/>
      <c r="NN239" s="364"/>
      <c r="NO239" s="364"/>
      <c r="NP239" s="364"/>
      <c r="NQ239" s="364"/>
      <c r="NR239" s="364"/>
      <c r="NS239" s="364"/>
      <c r="NT239" s="364"/>
      <c r="NU239" s="364"/>
      <c r="NV239" s="364"/>
      <c r="NW239" s="364"/>
      <c r="NX239" s="364"/>
      <c r="NY239" s="364"/>
      <c r="NZ239" s="364"/>
      <c r="OA239" s="364"/>
      <c r="OB239" s="364"/>
      <c r="OC239" s="364"/>
      <c r="OD239" s="364"/>
      <c r="OE239" s="364"/>
      <c r="OF239" s="364"/>
      <c r="OG239" s="364"/>
      <c r="OH239" s="364"/>
      <c r="OI239" s="364"/>
      <c r="OJ239" s="364"/>
      <c r="OK239" s="364"/>
      <c r="OL239" s="364"/>
      <c r="OM239" s="364"/>
      <c r="ON239" s="364"/>
      <c r="OO239" s="364"/>
      <c r="OP239" s="364"/>
      <c r="OQ239" s="364"/>
      <c r="OR239" s="364"/>
      <c r="OS239" s="364"/>
      <c r="OT239" s="364"/>
      <c r="OU239" s="364"/>
      <c r="OV239" s="364"/>
      <c r="OW239" s="364"/>
      <c r="OX239" s="364"/>
      <c r="OY239" s="364"/>
      <c r="OZ239" s="364"/>
      <c r="PA239" s="364"/>
      <c r="PB239" s="364"/>
      <c r="PC239" s="364"/>
      <c r="PD239" s="364"/>
      <c r="PE239" s="364"/>
      <c r="PF239" s="364"/>
      <c r="PG239" s="364"/>
      <c r="PH239" s="364"/>
      <c r="PI239" s="364"/>
      <c r="PJ239" s="364"/>
      <c r="PK239" s="364"/>
      <c r="PL239" s="364"/>
      <c r="PM239" s="364"/>
    </row>
    <row r="240" spans="1:429" ht="15">
      <c r="A240" s="365" t="s">
        <v>805</v>
      </c>
      <c r="B240" s="364">
        <f t="shared" si="234"/>
        <v>0</v>
      </c>
      <c r="C240" s="364">
        <f t="shared" si="235"/>
        <v>0</v>
      </c>
      <c r="D240" s="364">
        <f t="shared" si="236"/>
        <v>0</v>
      </c>
      <c r="E240" s="364">
        <f t="shared" si="237"/>
        <v>0</v>
      </c>
      <c r="F240" s="364">
        <f t="shared" si="238"/>
        <v>0</v>
      </c>
      <c r="G240" s="364">
        <f t="shared" si="239"/>
        <v>0</v>
      </c>
      <c r="H240" s="364">
        <f t="shared" si="240"/>
        <v>0</v>
      </c>
      <c r="I240" s="364">
        <f t="shared" si="241"/>
        <v>0</v>
      </c>
      <c r="J240" s="364">
        <f t="shared" si="242"/>
        <v>0</v>
      </c>
      <c r="K240" s="364">
        <f t="shared" si="243"/>
        <v>0</v>
      </c>
      <c r="L240" s="364">
        <f t="shared" si="244"/>
        <v>0</v>
      </c>
      <c r="M240" s="364">
        <f t="shared" si="245"/>
        <v>0</v>
      </c>
      <c r="N240" s="364">
        <f t="shared" si="246"/>
        <v>0</v>
      </c>
      <c r="O240" s="364">
        <f t="shared" si="247"/>
        <v>0</v>
      </c>
      <c r="P240" s="364">
        <f t="shared" si="248"/>
        <v>0</v>
      </c>
      <c r="Q240" s="364">
        <f t="shared" si="249"/>
        <v>0</v>
      </c>
      <c r="R240" s="364">
        <f t="shared" si="250"/>
        <v>0</v>
      </c>
      <c r="S240" s="364">
        <f t="shared" si="251"/>
        <v>0</v>
      </c>
      <c r="T240" s="364">
        <f t="shared" si="252"/>
        <v>0</v>
      </c>
      <c r="U240" s="364">
        <f t="shared" si="253"/>
        <v>0</v>
      </c>
      <c r="V240" s="364">
        <f t="shared" si="254"/>
        <v>0</v>
      </c>
      <c r="W240" s="364">
        <f t="shared" si="255"/>
        <v>0</v>
      </c>
      <c r="X240" s="364">
        <f t="shared" si="256"/>
        <v>0</v>
      </c>
      <c r="Y240" s="364">
        <f t="shared" si="257"/>
        <v>0</v>
      </c>
      <c r="Z240" s="364">
        <f t="shared" si="258"/>
        <v>0</v>
      </c>
      <c r="AA240" s="364">
        <f t="shared" si="259"/>
        <v>0</v>
      </c>
      <c r="AB240" s="364">
        <f t="shared" si="260"/>
        <v>0</v>
      </c>
      <c r="AC240" s="364">
        <f t="shared" si="261"/>
        <v>0</v>
      </c>
      <c r="AD240" s="364">
        <f t="shared" si="262"/>
        <v>0</v>
      </c>
      <c r="AE240" s="364">
        <f t="shared" si="263"/>
        <v>0</v>
      </c>
      <c r="AF240" s="364">
        <f t="shared" si="264"/>
        <v>0</v>
      </c>
      <c r="AG240" s="364"/>
      <c r="AH240" s="364"/>
      <c r="AI240" s="364"/>
      <c r="AJ240" s="364"/>
      <c r="AK240" s="364"/>
      <c r="AL240" s="364"/>
      <c r="AM240" s="364"/>
      <c r="AN240" s="364"/>
      <c r="AO240" s="364"/>
      <c r="AP240" s="364"/>
      <c r="AQ240" s="364"/>
      <c r="AR240" s="364"/>
      <c r="AS240" s="364"/>
      <c r="AT240" s="364"/>
      <c r="AU240" s="364"/>
      <c r="AV240" s="364"/>
      <c r="AW240" s="364"/>
      <c r="AX240" s="364"/>
      <c r="AY240" s="364"/>
      <c r="AZ240" s="364"/>
      <c r="BA240" s="364"/>
      <c r="BB240" s="364"/>
      <c r="BC240" s="364"/>
      <c r="BD240" s="364"/>
      <c r="BE240" s="364"/>
      <c r="BF240" s="364"/>
      <c r="BG240" s="364"/>
      <c r="BH240" s="364"/>
      <c r="BI240" s="364"/>
      <c r="BJ240" s="364"/>
      <c r="BK240" s="364"/>
      <c r="BL240" s="364"/>
      <c r="BM240" s="364"/>
      <c r="BN240" s="364"/>
      <c r="BO240" s="364"/>
      <c r="BP240" s="364"/>
      <c r="BQ240" s="364"/>
      <c r="BR240" s="364"/>
      <c r="BS240" s="364"/>
      <c r="BT240" s="364"/>
      <c r="BU240" s="364"/>
      <c r="BV240" s="364"/>
      <c r="BW240" s="364"/>
      <c r="BX240" s="364"/>
      <c r="BY240" s="364"/>
      <c r="BZ240" s="364"/>
      <c r="CA240" s="364"/>
      <c r="CB240" s="364"/>
      <c r="CC240" s="364"/>
      <c r="CD240" s="364"/>
      <c r="CE240" s="364"/>
      <c r="CF240" s="364"/>
      <c r="CG240" s="364"/>
      <c r="CH240" s="364"/>
      <c r="CI240" s="364"/>
      <c r="CJ240" s="364"/>
      <c r="CK240" s="364"/>
      <c r="CL240" s="364"/>
      <c r="CM240" s="364"/>
      <c r="CN240" s="364"/>
      <c r="CO240" s="364"/>
      <c r="CP240" s="364"/>
      <c r="CQ240" s="364"/>
      <c r="CR240" s="364"/>
      <c r="CS240" s="364"/>
      <c r="CT240" s="364"/>
      <c r="CU240" s="364"/>
      <c r="CV240" s="364"/>
      <c r="CW240" s="364"/>
      <c r="CX240" s="364"/>
      <c r="CY240" s="364"/>
      <c r="CZ240" s="364"/>
      <c r="DA240" s="364"/>
      <c r="DB240" s="364"/>
      <c r="DC240" s="364"/>
      <c r="DD240" s="364"/>
      <c r="DE240" s="364"/>
      <c r="DF240" s="364"/>
      <c r="DG240" s="364"/>
      <c r="DH240" s="364"/>
      <c r="DI240" s="364"/>
      <c r="DJ240" s="364"/>
      <c r="DK240" s="364"/>
      <c r="DL240" s="364"/>
      <c r="DM240" s="364"/>
      <c r="DN240" s="364"/>
      <c r="DO240" s="364"/>
      <c r="DP240" s="364"/>
      <c r="DQ240" s="364"/>
      <c r="DR240" s="364"/>
      <c r="DS240" s="364"/>
      <c r="DT240" s="364"/>
      <c r="DU240" s="364"/>
      <c r="DV240" s="364"/>
      <c r="DW240" s="364"/>
      <c r="DX240" s="364"/>
      <c r="DY240" s="364"/>
      <c r="DZ240" s="364"/>
      <c r="EA240" s="364"/>
      <c r="EB240" s="364"/>
      <c r="EC240" s="364"/>
      <c r="ED240" s="364"/>
      <c r="EE240" s="364"/>
      <c r="EF240" s="364"/>
      <c r="EG240" s="364"/>
      <c r="EH240" s="364"/>
      <c r="EI240" s="364"/>
      <c r="EJ240" s="364"/>
      <c r="EK240" s="364"/>
      <c r="EL240" s="364"/>
      <c r="EM240" s="364"/>
      <c r="EN240" s="364"/>
      <c r="EO240" s="364"/>
      <c r="EP240" s="364"/>
      <c r="EQ240" s="364"/>
      <c r="ER240" s="364"/>
      <c r="ES240" s="364"/>
      <c r="ET240" s="364"/>
      <c r="EU240" s="364"/>
      <c r="EV240" s="364"/>
      <c r="EW240" s="364"/>
      <c r="EX240" s="364"/>
      <c r="EY240" s="364"/>
      <c r="EZ240" s="364"/>
      <c r="FA240" s="364"/>
      <c r="FB240" s="364"/>
      <c r="FC240" s="364"/>
      <c r="FD240" s="364"/>
      <c r="FE240" s="364"/>
      <c r="FF240" s="364"/>
      <c r="FG240" s="364"/>
      <c r="FH240" s="364"/>
      <c r="FI240" s="364"/>
      <c r="FJ240" s="364"/>
      <c r="FK240" s="364"/>
      <c r="FL240" s="364"/>
      <c r="FM240" s="364"/>
      <c r="FN240" s="364"/>
      <c r="FO240" s="364"/>
      <c r="FP240" s="364"/>
      <c r="FQ240" s="364"/>
      <c r="FR240" s="364"/>
      <c r="FS240" s="364"/>
      <c r="FT240" s="364"/>
      <c r="FU240" s="364"/>
      <c r="FV240" s="364"/>
      <c r="FW240" s="364"/>
      <c r="FX240" s="364"/>
      <c r="FY240" s="364"/>
      <c r="FZ240" s="364"/>
      <c r="GA240" s="364"/>
      <c r="GB240" s="364"/>
      <c r="GC240" s="364"/>
      <c r="GD240" s="364"/>
      <c r="GE240" s="364"/>
      <c r="GF240" s="364"/>
      <c r="GG240" s="364"/>
      <c r="GH240" s="364"/>
      <c r="GI240" s="364"/>
      <c r="GJ240" s="364"/>
      <c r="GK240" s="364"/>
      <c r="GL240" s="364"/>
      <c r="GM240" s="364"/>
      <c r="GN240" s="364"/>
      <c r="GO240" s="364"/>
      <c r="GP240" s="364"/>
      <c r="GQ240" s="364"/>
      <c r="GR240" s="364"/>
      <c r="GS240" s="364"/>
      <c r="GT240" s="364"/>
      <c r="GU240" s="364"/>
      <c r="GV240" s="364"/>
      <c r="GW240" s="364"/>
      <c r="GX240" s="364"/>
      <c r="GY240" s="364"/>
      <c r="GZ240" s="364"/>
      <c r="HA240" s="364"/>
      <c r="HB240" s="364"/>
      <c r="HC240" s="364"/>
      <c r="HD240" s="364"/>
      <c r="HE240" s="364"/>
      <c r="HF240" s="364"/>
      <c r="HG240" s="364"/>
      <c r="HH240" s="364"/>
      <c r="HI240" s="364"/>
      <c r="HJ240" s="364"/>
      <c r="HK240" s="364"/>
      <c r="HL240" s="364"/>
      <c r="HM240" s="364"/>
      <c r="HN240" s="364"/>
      <c r="HO240" s="364"/>
      <c r="HP240" s="364"/>
      <c r="HQ240" s="364"/>
      <c r="HR240" s="364"/>
      <c r="HS240" s="364"/>
      <c r="HT240" s="364"/>
      <c r="HU240" s="364"/>
      <c r="HV240" s="364"/>
      <c r="HW240" s="364"/>
      <c r="HX240" s="364"/>
      <c r="HY240" s="364"/>
      <c r="HZ240" s="364"/>
      <c r="IA240" s="364"/>
      <c r="IB240" s="364"/>
      <c r="IC240" s="364"/>
      <c r="ID240" s="364"/>
      <c r="IE240" s="364"/>
      <c r="IF240" s="364"/>
      <c r="IG240" s="364"/>
      <c r="IH240" s="364"/>
      <c r="II240" s="364"/>
      <c r="IJ240" s="364"/>
      <c r="IK240" s="364"/>
      <c r="IL240" s="364"/>
      <c r="IM240" s="364"/>
      <c r="IN240" s="364"/>
      <c r="IO240" s="364"/>
      <c r="IP240" s="364"/>
      <c r="IQ240" s="364"/>
      <c r="IR240" s="364"/>
      <c r="IS240" s="364"/>
      <c r="IT240" s="364"/>
      <c r="IU240" s="364"/>
      <c r="IV240" s="364"/>
      <c r="IW240" s="364"/>
      <c r="IX240" s="364"/>
      <c r="IY240" s="364"/>
      <c r="IZ240" s="364"/>
      <c r="JA240" s="364"/>
      <c r="JB240" s="364"/>
      <c r="JC240" s="364"/>
      <c r="JD240" s="364"/>
      <c r="JE240" s="364"/>
      <c r="JF240" s="364"/>
      <c r="JG240" s="364"/>
      <c r="JH240" s="364"/>
      <c r="JI240" s="364"/>
      <c r="JJ240" s="364"/>
      <c r="JK240" s="364"/>
      <c r="JL240" s="364"/>
      <c r="JM240" s="364"/>
      <c r="JN240" s="364"/>
      <c r="JO240" s="364"/>
      <c r="JP240" s="364"/>
      <c r="JQ240" s="364"/>
      <c r="JR240" s="364"/>
      <c r="JS240" s="364"/>
      <c r="JT240" s="364"/>
      <c r="JU240" s="364"/>
      <c r="JV240" s="364"/>
      <c r="JW240" s="364"/>
      <c r="JX240" s="364"/>
      <c r="JY240" s="364"/>
      <c r="JZ240" s="364"/>
      <c r="KA240" s="364"/>
      <c r="KB240" s="364"/>
      <c r="KC240" s="364"/>
      <c r="KD240" s="364"/>
      <c r="KE240" s="364"/>
      <c r="KF240" s="364"/>
      <c r="KG240" s="364"/>
      <c r="KH240" s="364"/>
      <c r="KI240" s="364"/>
      <c r="KJ240" s="364"/>
      <c r="KK240" s="364"/>
      <c r="KL240" s="364"/>
      <c r="KM240" s="364"/>
      <c r="KN240" s="364"/>
      <c r="KO240" s="364"/>
      <c r="KP240" s="364"/>
      <c r="KQ240" s="364"/>
      <c r="KR240" s="364"/>
      <c r="KS240" s="364"/>
      <c r="KT240" s="364"/>
      <c r="KU240" s="364"/>
      <c r="KV240" s="364"/>
      <c r="KW240" s="364"/>
      <c r="KX240" s="364"/>
      <c r="KY240" s="364"/>
      <c r="KZ240" s="364"/>
      <c r="LA240" s="364"/>
      <c r="LB240" s="364"/>
      <c r="LC240" s="364"/>
      <c r="LD240" s="364"/>
      <c r="LE240" s="364"/>
      <c r="LF240" s="364"/>
      <c r="LG240" s="364"/>
      <c r="LH240" s="364"/>
      <c r="LI240" s="364"/>
      <c r="LJ240" s="364"/>
      <c r="LK240" s="364"/>
      <c r="LL240" s="364"/>
      <c r="LM240" s="364"/>
      <c r="LN240" s="364"/>
      <c r="LO240" s="364"/>
      <c r="LP240" s="364"/>
      <c r="LQ240" s="364"/>
      <c r="LR240" s="364"/>
      <c r="LS240" s="364"/>
      <c r="LT240" s="364"/>
      <c r="LU240" s="364"/>
      <c r="LV240" s="364"/>
      <c r="LW240" s="364"/>
      <c r="LX240" s="364"/>
      <c r="LY240" s="364"/>
      <c r="LZ240" s="364"/>
      <c r="MA240" s="364"/>
      <c r="MB240" s="364"/>
      <c r="MC240" s="364"/>
      <c r="MD240" s="364"/>
      <c r="ME240" s="364"/>
      <c r="MF240" s="364"/>
      <c r="MG240" s="364"/>
      <c r="MH240" s="364"/>
      <c r="MI240" s="364"/>
      <c r="MJ240" s="364"/>
      <c r="MK240" s="364"/>
      <c r="ML240" s="364"/>
      <c r="MM240" s="364"/>
      <c r="MN240" s="364"/>
      <c r="MO240" s="364"/>
      <c r="MP240" s="364"/>
      <c r="MQ240" s="364"/>
      <c r="MR240" s="364"/>
      <c r="MS240" s="364"/>
      <c r="MT240" s="364"/>
      <c r="MU240" s="364"/>
      <c r="MV240" s="364"/>
      <c r="MW240" s="364"/>
      <c r="MX240" s="364"/>
      <c r="MY240" s="364"/>
      <c r="MZ240" s="364"/>
      <c r="NA240" s="364"/>
      <c r="NB240" s="364"/>
      <c r="NC240" s="364"/>
      <c r="ND240" s="364"/>
      <c r="NE240" s="364"/>
      <c r="NF240" s="364"/>
      <c r="NG240" s="364"/>
      <c r="NH240" s="364"/>
      <c r="NI240" s="364"/>
      <c r="NJ240" s="364"/>
      <c r="NK240" s="364"/>
      <c r="NL240" s="364"/>
      <c r="NM240" s="364"/>
      <c r="NN240" s="364"/>
      <c r="NO240" s="364"/>
      <c r="NP240" s="364"/>
      <c r="NQ240" s="364"/>
      <c r="NR240" s="364"/>
      <c r="NS240" s="364"/>
      <c r="NT240" s="364"/>
      <c r="NU240" s="364"/>
      <c r="NV240" s="364"/>
      <c r="NW240" s="364"/>
      <c r="NX240" s="364"/>
      <c r="NY240" s="364"/>
      <c r="NZ240" s="364"/>
      <c r="OA240" s="364"/>
      <c r="OB240" s="364"/>
      <c r="OC240" s="364"/>
      <c r="OD240" s="364"/>
      <c r="OE240" s="364"/>
      <c r="OF240" s="364"/>
      <c r="OG240" s="364"/>
      <c r="OH240" s="364"/>
      <c r="OI240" s="364"/>
      <c r="OJ240" s="364"/>
      <c r="OK240" s="364"/>
      <c r="OL240" s="364"/>
      <c r="OM240" s="364"/>
      <c r="ON240" s="364"/>
      <c r="OO240" s="364"/>
      <c r="OP240" s="364"/>
      <c r="OQ240" s="364"/>
      <c r="OR240" s="364"/>
      <c r="OS240" s="364"/>
      <c r="OT240" s="364"/>
      <c r="OU240" s="364"/>
      <c r="OV240" s="364"/>
      <c r="OW240" s="364"/>
      <c r="OX240" s="364"/>
      <c r="OY240" s="364"/>
      <c r="OZ240" s="364"/>
      <c r="PA240" s="364"/>
      <c r="PB240" s="364"/>
      <c r="PC240" s="364"/>
      <c r="PD240" s="364"/>
      <c r="PE240" s="364"/>
      <c r="PF240" s="364"/>
      <c r="PG240" s="364"/>
      <c r="PH240" s="364"/>
      <c r="PI240" s="364"/>
      <c r="PJ240" s="364"/>
      <c r="PK240" s="364"/>
      <c r="PL240" s="364"/>
      <c r="PM240" s="364"/>
    </row>
    <row r="241" spans="1:429" ht="15">
      <c r="A241" s="365" t="s">
        <v>576</v>
      </c>
      <c r="B241" s="364">
        <f t="shared" si="234"/>
        <v>0</v>
      </c>
      <c r="C241" s="364">
        <f t="shared" si="235"/>
        <v>0</v>
      </c>
      <c r="D241" s="364">
        <f t="shared" si="236"/>
        <v>0</v>
      </c>
      <c r="E241" s="364">
        <f t="shared" si="237"/>
        <v>0</v>
      </c>
      <c r="F241" s="364">
        <f t="shared" si="238"/>
        <v>0</v>
      </c>
      <c r="G241" s="364">
        <f t="shared" si="239"/>
        <v>0</v>
      </c>
      <c r="H241" s="364">
        <f t="shared" si="240"/>
        <v>0</v>
      </c>
      <c r="I241" s="364">
        <f t="shared" si="241"/>
        <v>0</v>
      </c>
      <c r="J241" s="364">
        <f t="shared" si="242"/>
        <v>0</v>
      </c>
      <c r="K241" s="364">
        <f t="shared" si="243"/>
        <v>0</v>
      </c>
      <c r="L241" s="364">
        <f t="shared" si="244"/>
        <v>0</v>
      </c>
      <c r="M241" s="364">
        <f t="shared" si="245"/>
        <v>0</v>
      </c>
      <c r="N241" s="364">
        <f t="shared" si="246"/>
        <v>0</v>
      </c>
      <c r="O241" s="364">
        <f t="shared" si="247"/>
        <v>0</v>
      </c>
      <c r="P241" s="364">
        <f t="shared" si="248"/>
        <v>0</v>
      </c>
      <c r="Q241" s="364">
        <f t="shared" si="249"/>
        <v>0</v>
      </c>
      <c r="R241" s="364">
        <f t="shared" si="250"/>
        <v>0</v>
      </c>
      <c r="S241" s="364">
        <f t="shared" si="251"/>
        <v>0</v>
      </c>
      <c r="T241" s="364">
        <f t="shared" si="252"/>
        <v>4.6074000000000002E-3</v>
      </c>
      <c r="U241" s="364">
        <f t="shared" si="253"/>
        <v>4.4976E-3</v>
      </c>
      <c r="V241" s="364">
        <f t="shared" si="254"/>
        <v>0</v>
      </c>
      <c r="W241" s="364">
        <f t="shared" si="255"/>
        <v>1.4172E-3</v>
      </c>
      <c r="X241" s="364">
        <f t="shared" si="256"/>
        <v>4.2617999999999996E-3</v>
      </c>
      <c r="Y241" s="364">
        <f t="shared" si="257"/>
        <v>0</v>
      </c>
      <c r="Z241" s="364">
        <f t="shared" si="258"/>
        <v>0</v>
      </c>
      <c r="AA241" s="364">
        <f t="shared" si="259"/>
        <v>1.1072999999999999E-3</v>
      </c>
      <c r="AB241" s="364">
        <f t="shared" si="260"/>
        <v>0</v>
      </c>
      <c r="AC241" s="364">
        <f t="shared" si="261"/>
        <v>8.6999999999999994E-3</v>
      </c>
      <c r="AD241" s="364">
        <f t="shared" si="262"/>
        <v>1.5E-3</v>
      </c>
      <c r="AE241" s="364">
        <f t="shared" si="263"/>
        <v>0</v>
      </c>
      <c r="AF241" s="364">
        <f t="shared" si="264"/>
        <v>0</v>
      </c>
      <c r="AG241" s="364"/>
      <c r="AH241" s="364"/>
      <c r="AI241" s="364"/>
      <c r="AJ241" s="364"/>
      <c r="AK241" s="364"/>
      <c r="AL241" s="364"/>
      <c r="AM241" s="364"/>
      <c r="AN241" s="364"/>
      <c r="AO241" s="364"/>
      <c r="AP241" s="364"/>
      <c r="AQ241" s="364"/>
      <c r="AR241" s="364"/>
      <c r="AS241" s="364"/>
      <c r="AT241" s="364"/>
      <c r="AU241" s="364"/>
      <c r="AV241" s="364"/>
      <c r="AW241" s="364"/>
      <c r="AX241" s="364"/>
      <c r="AY241" s="364"/>
      <c r="AZ241" s="364"/>
      <c r="BA241" s="364"/>
      <c r="BB241" s="364"/>
      <c r="BC241" s="364"/>
      <c r="BD241" s="364"/>
      <c r="BE241" s="364"/>
      <c r="BF241" s="364"/>
      <c r="BG241" s="364"/>
      <c r="BH241" s="364"/>
      <c r="BI241" s="364"/>
      <c r="BJ241" s="364"/>
      <c r="BK241" s="364"/>
      <c r="BL241" s="364"/>
      <c r="BM241" s="364"/>
      <c r="BN241" s="364"/>
      <c r="BO241" s="364"/>
      <c r="BP241" s="364"/>
      <c r="BQ241" s="364"/>
      <c r="BR241" s="364"/>
      <c r="BS241" s="364"/>
      <c r="BT241" s="364"/>
      <c r="BU241" s="364"/>
      <c r="BV241" s="364"/>
      <c r="BW241" s="364"/>
      <c r="BX241" s="364"/>
      <c r="BY241" s="364"/>
      <c r="BZ241" s="364"/>
      <c r="CA241" s="364"/>
      <c r="CB241" s="364"/>
      <c r="CC241" s="364"/>
      <c r="CD241" s="364"/>
      <c r="CE241" s="364"/>
      <c r="CF241" s="364"/>
      <c r="CG241" s="364"/>
      <c r="CH241" s="364"/>
      <c r="CI241" s="364"/>
      <c r="CJ241" s="364"/>
      <c r="CK241" s="364"/>
      <c r="CL241" s="364"/>
      <c r="CM241" s="364"/>
      <c r="CN241" s="364"/>
      <c r="CO241" s="364"/>
      <c r="CP241" s="364"/>
      <c r="CQ241" s="364"/>
      <c r="CR241" s="364"/>
      <c r="CS241" s="364"/>
      <c r="CT241" s="364"/>
      <c r="CU241" s="364"/>
      <c r="CV241" s="364"/>
      <c r="CW241" s="364"/>
      <c r="CX241" s="364"/>
      <c r="CY241" s="364"/>
      <c r="CZ241" s="364"/>
      <c r="DA241" s="364"/>
      <c r="DB241" s="364"/>
      <c r="DC241" s="364"/>
      <c r="DD241" s="364"/>
      <c r="DE241" s="364"/>
      <c r="DF241" s="364"/>
      <c r="DG241" s="364"/>
      <c r="DH241" s="364"/>
      <c r="DI241" s="364"/>
      <c r="DJ241" s="364"/>
      <c r="DK241" s="364"/>
      <c r="DL241" s="364"/>
      <c r="DM241" s="364"/>
      <c r="DN241" s="364"/>
      <c r="DO241" s="364"/>
      <c r="DP241" s="364"/>
      <c r="DQ241" s="364"/>
      <c r="DR241" s="364"/>
      <c r="DS241" s="364"/>
      <c r="DT241" s="364"/>
      <c r="DU241" s="364"/>
      <c r="DV241" s="364"/>
      <c r="DW241" s="364"/>
      <c r="DX241" s="364"/>
      <c r="DY241" s="364"/>
      <c r="DZ241" s="364"/>
      <c r="EA241" s="364"/>
      <c r="EB241" s="364"/>
      <c r="EC241" s="364"/>
      <c r="ED241" s="364"/>
      <c r="EE241" s="364"/>
      <c r="EF241" s="364"/>
      <c r="EG241" s="364"/>
      <c r="EH241" s="364"/>
      <c r="EI241" s="364"/>
      <c r="EJ241" s="364"/>
      <c r="EK241" s="364"/>
      <c r="EL241" s="364"/>
      <c r="EM241" s="364"/>
      <c r="EN241" s="364"/>
      <c r="EO241" s="364"/>
      <c r="EP241" s="364"/>
      <c r="EQ241" s="364"/>
      <c r="ER241" s="364"/>
      <c r="ES241" s="364"/>
      <c r="ET241" s="364"/>
      <c r="EU241" s="364"/>
      <c r="EV241" s="364"/>
      <c r="EW241" s="364"/>
      <c r="EX241" s="364"/>
      <c r="EY241" s="364"/>
      <c r="EZ241" s="364"/>
      <c r="FA241" s="364"/>
      <c r="FB241" s="364"/>
      <c r="FC241" s="364"/>
      <c r="FD241" s="364"/>
      <c r="FE241" s="364"/>
      <c r="FF241" s="364"/>
      <c r="FG241" s="364"/>
      <c r="FH241" s="364"/>
      <c r="FI241" s="364"/>
      <c r="FJ241" s="364"/>
      <c r="FK241" s="364"/>
      <c r="FL241" s="364"/>
      <c r="FM241" s="364"/>
      <c r="FN241" s="364"/>
      <c r="FO241" s="364"/>
      <c r="FP241" s="364"/>
      <c r="FQ241" s="364"/>
      <c r="FR241" s="364"/>
      <c r="FS241" s="364"/>
      <c r="FT241" s="364"/>
      <c r="FU241" s="364"/>
      <c r="FV241" s="364"/>
      <c r="FW241" s="364"/>
      <c r="FX241" s="364"/>
      <c r="FY241" s="364"/>
      <c r="FZ241" s="364"/>
      <c r="GA241" s="364"/>
      <c r="GB241" s="364"/>
      <c r="GC241" s="364"/>
      <c r="GD241" s="364"/>
      <c r="GE241" s="364"/>
      <c r="GF241" s="364"/>
      <c r="GG241" s="364"/>
      <c r="GH241" s="364"/>
      <c r="GI241" s="364"/>
      <c r="GJ241" s="364"/>
      <c r="GK241" s="364"/>
      <c r="GL241" s="364"/>
      <c r="GM241" s="364"/>
      <c r="GN241" s="364"/>
      <c r="GO241" s="364"/>
      <c r="GP241" s="364"/>
      <c r="GQ241" s="364"/>
      <c r="GR241" s="364"/>
      <c r="GS241" s="364"/>
      <c r="GT241" s="364"/>
      <c r="GU241" s="364"/>
      <c r="GV241" s="364"/>
      <c r="GW241" s="364"/>
      <c r="GX241" s="364"/>
      <c r="GY241" s="364"/>
      <c r="GZ241" s="364"/>
      <c r="HA241" s="364"/>
      <c r="HB241" s="364"/>
      <c r="HC241" s="364"/>
      <c r="HD241" s="364"/>
      <c r="HE241" s="364"/>
      <c r="HF241" s="364"/>
      <c r="HG241" s="364"/>
      <c r="HH241" s="364"/>
      <c r="HI241" s="364"/>
      <c r="HJ241" s="364"/>
      <c r="HK241" s="364"/>
      <c r="HL241" s="364"/>
      <c r="HM241" s="364"/>
      <c r="HN241" s="364"/>
      <c r="HO241" s="364"/>
      <c r="HP241" s="364"/>
      <c r="HQ241" s="364"/>
      <c r="HR241" s="364"/>
      <c r="HS241" s="364"/>
      <c r="HT241" s="364"/>
      <c r="HU241" s="364"/>
      <c r="HV241" s="364"/>
      <c r="HW241" s="364"/>
      <c r="HX241" s="364"/>
      <c r="HY241" s="364"/>
      <c r="HZ241" s="364"/>
      <c r="IA241" s="364"/>
      <c r="IB241" s="364"/>
      <c r="IC241" s="364"/>
      <c r="ID241" s="364"/>
      <c r="IE241" s="364"/>
      <c r="IF241" s="364"/>
      <c r="IG241" s="364"/>
      <c r="IH241" s="364"/>
      <c r="II241" s="364"/>
      <c r="IJ241" s="364"/>
      <c r="IK241" s="364"/>
      <c r="IL241" s="364"/>
      <c r="IM241" s="364"/>
      <c r="IN241" s="364"/>
      <c r="IO241" s="364"/>
      <c r="IP241" s="364"/>
      <c r="IQ241" s="364"/>
      <c r="IR241" s="364"/>
      <c r="IS241" s="364"/>
      <c r="IT241" s="364"/>
      <c r="IU241" s="364"/>
      <c r="IV241" s="364"/>
      <c r="IW241" s="364">
        <v>4.6074000000000002</v>
      </c>
      <c r="IX241" s="364"/>
      <c r="IY241" s="364"/>
      <c r="IZ241" s="364"/>
      <c r="JA241" s="364"/>
      <c r="JB241" s="364">
        <v>4.4976000000000003</v>
      </c>
      <c r="JC241" s="364"/>
      <c r="JD241" s="364"/>
      <c r="JE241" s="364"/>
      <c r="JF241" s="364"/>
      <c r="JG241" s="364"/>
      <c r="JH241" s="364"/>
      <c r="JI241" s="364"/>
      <c r="JJ241" s="364"/>
      <c r="JK241" s="364"/>
      <c r="JL241" s="364"/>
      <c r="JM241" s="364"/>
      <c r="JN241" s="364"/>
      <c r="JO241" s="364"/>
      <c r="JP241" s="364"/>
      <c r="JQ241" s="364"/>
      <c r="JR241" s="364"/>
      <c r="JS241" s="364"/>
      <c r="JT241" s="364"/>
      <c r="JU241" s="364"/>
      <c r="JV241" s="364"/>
      <c r="JW241" s="364"/>
      <c r="JX241" s="364"/>
      <c r="JY241" s="364"/>
      <c r="JZ241" s="364"/>
      <c r="KA241" s="364"/>
      <c r="KB241" s="364"/>
      <c r="KC241" s="364"/>
      <c r="KD241" s="364"/>
      <c r="KE241" s="364"/>
      <c r="KF241" s="364">
        <v>1.1999999999999999E-3</v>
      </c>
      <c r="KG241" s="364"/>
      <c r="KH241" s="364"/>
      <c r="KI241" s="364"/>
      <c r="KJ241" s="364"/>
      <c r="KK241" s="364">
        <v>1.4159999999999999</v>
      </c>
      <c r="KL241" s="364"/>
      <c r="KM241" s="364"/>
      <c r="KN241" s="364"/>
      <c r="KO241" s="364"/>
      <c r="KP241" s="364"/>
      <c r="KQ241" s="364"/>
      <c r="KR241" s="364"/>
      <c r="KS241" s="364"/>
      <c r="KT241" s="364"/>
      <c r="KU241" s="364">
        <v>4.2618</v>
      </c>
      <c r="KV241" s="364"/>
      <c r="KW241" s="364"/>
      <c r="KX241" s="364"/>
      <c r="KY241" s="364"/>
      <c r="KZ241" s="364"/>
      <c r="LA241" s="364"/>
      <c r="LB241" s="364"/>
      <c r="LC241" s="364"/>
      <c r="LD241" s="364"/>
      <c r="LE241" s="364"/>
      <c r="LF241" s="364"/>
      <c r="LG241" s="364"/>
      <c r="LH241" s="364"/>
      <c r="LI241" s="364"/>
      <c r="LJ241" s="364"/>
      <c r="LK241" s="364"/>
      <c r="LL241" s="364"/>
      <c r="LM241" s="364"/>
      <c r="LN241" s="364"/>
      <c r="LO241" s="364"/>
      <c r="LP241" s="364"/>
      <c r="LQ241" s="364"/>
      <c r="LR241" s="364"/>
      <c r="LS241" s="364"/>
      <c r="LT241" s="364"/>
      <c r="LU241" s="364"/>
      <c r="LV241" s="364"/>
      <c r="LW241" s="364">
        <v>1.1073</v>
      </c>
      <c r="LX241" s="364"/>
      <c r="LY241" s="364"/>
      <c r="LZ241" s="364"/>
      <c r="MA241" s="364"/>
      <c r="MB241" s="364"/>
      <c r="MC241" s="364"/>
      <c r="MD241" s="364"/>
      <c r="ME241" s="364"/>
      <c r="MF241" s="364"/>
      <c r="MG241" s="364"/>
      <c r="MH241" s="364"/>
      <c r="MI241" s="364"/>
      <c r="MJ241" s="364"/>
      <c r="MK241" s="364"/>
      <c r="ML241" s="364"/>
      <c r="MM241" s="364"/>
      <c r="MN241" s="364"/>
      <c r="MO241" s="364"/>
      <c r="MP241" s="364"/>
      <c r="MQ241" s="364"/>
      <c r="MR241" s="364"/>
      <c r="MS241" s="364"/>
      <c r="MT241" s="364"/>
      <c r="MU241" s="364"/>
      <c r="MV241" s="364"/>
      <c r="MW241" s="364"/>
      <c r="MX241" s="364"/>
      <c r="MY241" s="364"/>
      <c r="MZ241" s="364"/>
      <c r="NA241" s="364"/>
      <c r="NB241" s="364"/>
      <c r="NC241" s="364"/>
      <c r="ND241" s="364">
        <v>6.3</v>
      </c>
      <c r="NE241" s="364">
        <v>2.4</v>
      </c>
      <c r="NF241" s="364" t="s">
        <v>221</v>
      </c>
      <c r="NG241" s="364" t="s">
        <v>221</v>
      </c>
      <c r="NH241" s="364" t="s">
        <v>221</v>
      </c>
      <c r="NI241" s="364" t="s">
        <v>221</v>
      </c>
      <c r="NJ241" s="364" t="s">
        <v>221</v>
      </c>
      <c r="NK241" s="364" t="s">
        <v>221</v>
      </c>
      <c r="NL241" s="364" t="s">
        <v>221</v>
      </c>
      <c r="NM241" s="364" t="s">
        <v>221</v>
      </c>
      <c r="NN241" s="364" t="s">
        <v>221</v>
      </c>
      <c r="NO241" s="364" t="s">
        <v>221</v>
      </c>
      <c r="NP241" s="364" t="s">
        <v>221</v>
      </c>
      <c r="NQ241" s="364">
        <v>1.5</v>
      </c>
      <c r="NR241" s="364" t="s">
        <v>221</v>
      </c>
      <c r="NS241" s="364" t="s">
        <v>221</v>
      </c>
      <c r="NT241" s="364" t="s">
        <v>221</v>
      </c>
      <c r="NU241" s="364" t="s">
        <v>221</v>
      </c>
      <c r="NV241" s="364" t="s">
        <v>221</v>
      </c>
      <c r="NW241" s="364" t="s">
        <v>221</v>
      </c>
      <c r="NX241" s="364" t="s">
        <v>221</v>
      </c>
      <c r="NY241" s="364" t="s">
        <v>221</v>
      </c>
      <c r="NZ241" s="364" t="s">
        <v>221</v>
      </c>
      <c r="OA241" s="364" t="s">
        <v>221</v>
      </c>
      <c r="OB241" s="364" t="s">
        <v>221</v>
      </c>
      <c r="OC241" s="364" t="s">
        <v>221</v>
      </c>
      <c r="OD241" s="364" t="s">
        <v>221</v>
      </c>
      <c r="OE241" s="364" t="s">
        <v>221</v>
      </c>
      <c r="OF241" s="364" t="s">
        <v>221</v>
      </c>
      <c r="OG241" s="364"/>
      <c r="OH241" s="364"/>
      <c r="OI241" s="364"/>
      <c r="OJ241" s="364"/>
      <c r="OK241" s="364"/>
      <c r="OL241" s="364"/>
      <c r="OM241" s="364"/>
      <c r="ON241" s="364"/>
      <c r="OO241" s="364"/>
      <c r="OP241" s="364"/>
      <c r="OQ241" s="364"/>
      <c r="OR241" s="364"/>
      <c r="OS241" s="364"/>
      <c r="OT241" s="364"/>
      <c r="OU241" s="364"/>
      <c r="OV241" s="364"/>
      <c r="OW241" s="364"/>
      <c r="OX241" s="364"/>
      <c r="OY241" s="364"/>
      <c r="OZ241" s="364"/>
      <c r="PA241" s="364"/>
      <c r="PB241" s="364"/>
      <c r="PC241" s="364"/>
      <c r="PD241" s="364"/>
      <c r="PE241" s="364"/>
      <c r="PF241" s="364"/>
      <c r="PG241" s="364"/>
      <c r="PH241" s="364"/>
      <c r="PI241" s="364"/>
      <c r="PJ241" s="364"/>
      <c r="PK241" s="364"/>
      <c r="PL241" s="364"/>
      <c r="PM241" s="364"/>
    </row>
    <row r="242" spans="1:429" ht="15">
      <c r="A242" s="365" t="s">
        <v>806</v>
      </c>
      <c r="B242" s="364">
        <f t="shared" si="234"/>
        <v>0</v>
      </c>
      <c r="C242" s="364">
        <f t="shared" si="235"/>
        <v>0</v>
      </c>
      <c r="D242" s="364">
        <f t="shared" si="236"/>
        <v>0</v>
      </c>
      <c r="E242" s="364">
        <f t="shared" si="237"/>
        <v>0</v>
      </c>
      <c r="F242" s="364">
        <f t="shared" si="238"/>
        <v>0</v>
      </c>
      <c r="G242" s="364">
        <f t="shared" si="239"/>
        <v>0</v>
      </c>
      <c r="H242" s="364">
        <f t="shared" si="240"/>
        <v>0</v>
      </c>
      <c r="I242" s="364">
        <f t="shared" si="241"/>
        <v>0</v>
      </c>
      <c r="J242" s="364">
        <f t="shared" si="242"/>
        <v>0</v>
      </c>
      <c r="K242" s="364">
        <f t="shared" si="243"/>
        <v>0</v>
      </c>
      <c r="L242" s="364">
        <f t="shared" si="244"/>
        <v>0</v>
      </c>
      <c r="M242" s="364">
        <f t="shared" si="245"/>
        <v>0</v>
      </c>
      <c r="N242" s="364">
        <f t="shared" si="246"/>
        <v>0</v>
      </c>
      <c r="O242" s="364">
        <f t="shared" si="247"/>
        <v>0</v>
      </c>
      <c r="P242" s="364">
        <f t="shared" si="248"/>
        <v>0</v>
      </c>
      <c r="Q242" s="364">
        <f t="shared" si="249"/>
        <v>0</v>
      </c>
      <c r="R242" s="364">
        <f t="shared" si="250"/>
        <v>0</v>
      </c>
      <c r="S242" s="364">
        <f t="shared" si="251"/>
        <v>0</v>
      </c>
      <c r="T242" s="364">
        <f t="shared" si="252"/>
        <v>0</v>
      </c>
      <c r="U242" s="364">
        <f t="shared" si="253"/>
        <v>0</v>
      </c>
      <c r="V242" s="364">
        <f t="shared" si="254"/>
        <v>0</v>
      </c>
      <c r="W242" s="364">
        <f t="shared" si="255"/>
        <v>0</v>
      </c>
      <c r="X242" s="364">
        <f t="shared" si="256"/>
        <v>0</v>
      </c>
      <c r="Y242" s="364">
        <f t="shared" si="257"/>
        <v>0</v>
      </c>
      <c r="Z242" s="364">
        <f t="shared" si="258"/>
        <v>0</v>
      </c>
      <c r="AA242" s="364">
        <f t="shared" si="259"/>
        <v>0</v>
      </c>
      <c r="AB242" s="364">
        <f t="shared" si="260"/>
        <v>0</v>
      </c>
      <c r="AC242" s="364">
        <f t="shared" si="261"/>
        <v>0</v>
      </c>
      <c r="AD242" s="364">
        <f t="shared" si="262"/>
        <v>0</v>
      </c>
      <c r="AE242" s="364">
        <f t="shared" si="263"/>
        <v>0</v>
      </c>
      <c r="AF242" s="364">
        <f t="shared" si="264"/>
        <v>0</v>
      </c>
      <c r="AG242" s="364"/>
      <c r="AH242" s="364"/>
      <c r="AI242" s="364"/>
      <c r="AJ242" s="364"/>
      <c r="AK242" s="364"/>
      <c r="AL242" s="364"/>
      <c r="AM242" s="364"/>
      <c r="AN242" s="364"/>
      <c r="AO242" s="364"/>
      <c r="AP242" s="364"/>
      <c r="AQ242" s="364"/>
      <c r="AR242" s="364"/>
      <c r="AS242" s="364"/>
      <c r="AT242" s="364"/>
      <c r="AU242" s="364"/>
      <c r="AV242" s="364"/>
      <c r="AW242" s="364"/>
      <c r="AX242" s="364"/>
      <c r="AY242" s="364"/>
      <c r="AZ242" s="364"/>
      <c r="BA242" s="364"/>
      <c r="BB242" s="364"/>
      <c r="BC242" s="364"/>
      <c r="BD242" s="364"/>
      <c r="BE242" s="364"/>
      <c r="BF242" s="364"/>
      <c r="BG242" s="364"/>
      <c r="BH242" s="364"/>
      <c r="BI242" s="364"/>
      <c r="BJ242" s="364"/>
      <c r="BK242" s="364"/>
      <c r="BL242" s="364"/>
      <c r="BM242" s="364"/>
      <c r="BN242" s="364"/>
      <c r="BO242" s="364"/>
      <c r="BP242" s="364"/>
      <c r="BQ242" s="364"/>
      <c r="BR242" s="364"/>
      <c r="BS242" s="364"/>
      <c r="BT242" s="364"/>
      <c r="BU242" s="364"/>
      <c r="BV242" s="364"/>
      <c r="BW242" s="364"/>
      <c r="BX242" s="364"/>
      <c r="BY242" s="364"/>
      <c r="BZ242" s="364"/>
      <c r="CA242" s="364"/>
      <c r="CB242" s="364"/>
      <c r="CC242" s="364"/>
      <c r="CD242" s="364"/>
      <c r="CE242" s="364"/>
      <c r="CF242" s="364"/>
      <c r="CG242" s="364"/>
      <c r="CH242" s="364"/>
      <c r="CI242" s="364"/>
      <c r="CJ242" s="364"/>
      <c r="CK242" s="364"/>
      <c r="CL242" s="364"/>
      <c r="CM242" s="364"/>
      <c r="CN242" s="364"/>
      <c r="CO242" s="364"/>
      <c r="CP242" s="364"/>
      <c r="CQ242" s="364"/>
      <c r="CR242" s="364"/>
      <c r="CS242" s="364"/>
      <c r="CT242" s="364"/>
      <c r="CU242" s="364"/>
      <c r="CV242" s="364"/>
      <c r="CW242" s="364"/>
      <c r="CX242" s="364"/>
      <c r="CY242" s="364"/>
      <c r="CZ242" s="364"/>
      <c r="DA242" s="364"/>
      <c r="DB242" s="364"/>
      <c r="DC242" s="364"/>
      <c r="DD242" s="364"/>
      <c r="DE242" s="364"/>
      <c r="DF242" s="364"/>
      <c r="DG242" s="364"/>
      <c r="DH242" s="364"/>
      <c r="DI242" s="364"/>
      <c r="DJ242" s="364"/>
      <c r="DK242" s="364"/>
      <c r="DL242" s="364"/>
      <c r="DM242" s="364"/>
      <c r="DN242" s="364"/>
      <c r="DO242" s="364"/>
      <c r="DP242" s="364"/>
      <c r="DQ242" s="364"/>
      <c r="DR242" s="364"/>
      <c r="DS242" s="364"/>
      <c r="DT242" s="364"/>
      <c r="DU242" s="364"/>
      <c r="DV242" s="364"/>
      <c r="DW242" s="364"/>
      <c r="DX242" s="364"/>
      <c r="DY242" s="364"/>
      <c r="DZ242" s="364"/>
      <c r="EA242" s="364"/>
      <c r="EB242" s="364"/>
      <c r="EC242" s="364"/>
      <c r="ED242" s="364"/>
      <c r="EE242" s="364"/>
      <c r="EF242" s="364"/>
      <c r="EG242" s="364"/>
      <c r="EH242" s="364"/>
      <c r="EI242" s="364"/>
      <c r="EJ242" s="364"/>
      <c r="EK242" s="364"/>
      <c r="EL242" s="364"/>
      <c r="EM242" s="364"/>
      <c r="EN242" s="364"/>
      <c r="EO242" s="364"/>
      <c r="EP242" s="364"/>
      <c r="EQ242" s="364"/>
      <c r="ER242" s="364"/>
      <c r="ES242" s="364"/>
      <c r="ET242" s="364"/>
      <c r="EU242" s="364"/>
      <c r="EV242" s="364"/>
      <c r="EW242" s="364"/>
      <c r="EX242" s="364"/>
      <c r="EY242" s="364"/>
      <c r="EZ242" s="364"/>
      <c r="FA242" s="364"/>
      <c r="FB242" s="364"/>
      <c r="FC242" s="364"/>
      <c r="FD242" s="364"/>
      <c r="FE242" s="364"/>
      <c r="FF242" s="364"/>
      <c r="FG242" s="364"/>
      <c r="FH242" s="364"/>
      <c r="FI242" s="364"/>
      <c r="FJ242" s="364"/>
      <c r="FK242" s="364"/>
      <c r="FL242" s="364"/>
      <c r="FM242" s="364"/>
      <c r="FN242" s="364"/>
      <c r="FO242" s="364"/>
      <c r="FP242" s="364"/>
      <c r="FQ242" s="364"/>
      <c r="FR242" s="364"/>
      <c r="FS242" s="364"/>
      <c r="FT242" s="364"/>
      <c r="FU242" s="364"/>
      <c r="FV242" s="364"/>
      <c r="FW242" s="364"/>
      <c r="FX242" s="364"/>
      <c r="FY242" s="364"/>
      <c r="FZ242" s="364"/>
      <c r="GA242" s="364"/>
      <c r="GB242" s="364"/>
      <c r="GC242" s="364"/>
      <c r="GD242" s="364"/>
      <c r="GE242" s="364"/>
      <c r="GF242" s="364"/>
      <c r="GG242" s="364"/>
      <c r="GH242" s="364"/>
      <c r="GI242" s="364"/>
      <c r="GJ242" s="364"/>
      <c r="GK242" s="364"/>
      <c r="GL242" s="364"/>
      <c r="GM242" s="364"/>
      <c r="GN242" s="364"/>
      <c r="GO242" s="364"/>
      <c r="GP242" s="364"/>
      <c r="GQ242" s="364"/>
      <c r="GR242" s="364"/>
      <c r="GS242" s="364"/>
      <c r="GT242" s="364"/>
      <c r="GU242" s="364"/>
      <c r="GV242" s="364"/>
      <c r="GW242" s="364"/>
      <c r="GX242" s="364"/>
      <c r="GY242" s="364"/>
      <c r="GZ242" s="364"/>
      <c r="HA242" s="364"/>
      <c r="HB242" s="364"/>
      <c r="HC242" s="364"/>
      <c r="HD242" s="364"/>
      <c r="HE242" s="364"/>
      <c r="HF242" s="364"/>
      <c r="HG242" s="364"/>
      <c r="HH242" s="364"/>
      <c r="HI242" s="364"/>
      <c r="HJ242" s="364"/>
      <c r="HK242" s="364"/>
      <c r="HL242" s="364"/>
      <c r="HM242" s="364"/>
      <c r="HN242" s="364"/>
      <c r="HO242" s="364"/>
      <c r="HP242" s="364"/>
      <c r="HQ242" s="364"/>
      <c r="HR242" s="364"/>
      <c r="HS242" s="364"/>
      <c r="HT242" s="364"/>
      <c r="HU242" s="364"/>
      <c r="HV242" s="364"/>
      <c r="HW242" s="364"/>
      <c r="HX242" s="364"/>
      <c r="HY242" s="364"/>
      <c r="HZ242" s="364"/>
      <c r="IA242" s="364"/>
      <c r="IB242" s="364"/>
      <c r="IC242" s="364"/>
      <c r="ID242" s="364"/>
      <c r="IE242" s="364"/>
      <c r="IF242" s="364"/>
      <c r="IG242" s="364"/>
      <c r="IH242" s="364"/>
      <c r="II242" s="364"/>
      <c r="IJ242" s="364"/>
      <c r="IK242" s="364"/>
      <c r="IL242" s="364"/>
      <c r="IM242" s="364"/>
      <c r="IN242" s="364"/>
      <c r="IO242" s="364"/>
      <c r="IP242" s="364"/>
      <c r="IQ242" s="364"/>
      <c r="IR242" s="364"/>
      <c r="IS242" s="364"/>
      <c r="IT242" s="364"/>
      <c r="IU242" s="364"/>
      <c r="IV242" s="364"/>
      <c r="IW242" s="364"/>
      <c r="IX242" s="364"/>
      <c r="IY242" s="364"/>
      <c r="IZ242" s="364"/>
      <c r="JA242" s="364"/>
      <c r="JB242" s="364"/>
      <c r="JC242" s="364"/>
      <c r="JD242" s="364"/>
      <c r="JE242" s="364"/>
      <c r="JF242" s="364"/>
      <c r="JG242" s="364"/>
      <c r="JH242" s="364"/>
      <c r="JI242" s="364"/>
      <c r="JJ242" s="364"/>
      <c r="JK242" s="364"/>
      <c r="JL242" s="364"/>
      <c r="JM242" s="364"/>
      <c r="JN242" s="364"/>
      <c r="JO242" s="364"/>
      <c r="JP242" s="364"/>
      <c r="JQ242" s="364"/>
      <c r="JR242" s="364"/>
      <c r="JS242" s="364"/>
      <c r="JT242" s="364"/>
      <c r="JU242" s="364"/>
      <c r="JV242" s="364"/>
      <c r="JW242" s="364"/>
      <c r="JX242" s="364"/>
      <c r="JY242" s="364"/>
      <c r="JZ242" s="364"/>
      <c r="KA242" s="364"/>
      <c r="KB242" s="364"/>
      <c r="KC242" s="364"/>
      <c r="KD242" s="364"/>
      <c r="KE242" s="364"/>
      <c r="KF242" s="364"/>
      <c r="KG242" s="364"/>
      <c r="KH242" s="364"/>
      <c r="KI242" s="364"/>
      <c r="KJ242" s="364"/>
      <c r="KK242" s="364"/>
      <c r="KL242" s="364"/>
      <c r="KM242" s="364"/>
      <c r="KN242" s="364"/>
      <c r="KO242" s="364"/>
      <c r="KP242" s="364"/>
      <c r="KQ242" s="364"/>
      <c r="KR242" s="364"/>
      <c r="KS242" s="364"/>
      <c r="KT242" s="364"/>
      <c r="KU242" s="364"/>
      <c r="KV242" s="364"/>
      <c r="KW242" s="364"/>
      <c r="KX242" s="364"/>
      <c r="KY242" s="364"/>
      <c r="KZ242" s="364"/>
      <c r="LA242" s="364"/>
      <c r="LB242" s="364"/>
      <c r="LC242" s="364"/>
      <c r="LD242" s="364"/>
      <c r="LE242" s="364"/>
      <c r="LF242" s="364"/>
      <c r="LG242" s="364"/>
      <c r="LH242" s="364"/>
      <c r="LI242" s="364"/>
      <c r="LJ242" s="364"/>
      <c r="LK242" s="364"/>
      <c r="LL242" s="364"/>
      <c r="LM242" s="364"/>
      <c r="LN242" s="364"/>
      <c r="LO242" s="364"/>
      <c r="LP242" s="364"/>
      <c r="LQ242" s="364"/>
      <c r="LR242" s="364"/>
      <c r="LS242" s="364"/>
      <c r="LT242" s="364"/>
      <c r="LU242" s="364"/>
      <c r="LV242" s="364"/>
      <c r="LW242" s="364"/>
      <c r="LX242" s="364"/>
      <c r="LY242" s="364"/>
      <c r="LZ242" s="364"/>
      <c r="MA242" s="364"/>
      <c r="MB242" s="364"/>
      <c r="MC242" s="364"/>
      <c r="MD242" s="364"/>
      <c r="ME242" s="364"/>
      <c r="MF242" s="364"/>
      <c r="MG242" s="364"/>
      <c r="MH242" s="364"/>
      <c r="MI242" s="364"/>
      <c r="MJ242" s="364"/>
      <c r="MK242" s="364"/>
      <c r="ML242" s="364"/>
      <c r="MM242" s="364"/>
      <c r="MN242" s="364"/>
      <c r="MO242" s="364"/>
      <c r="MP242" s="364"/>
      <c r="MQ242" s="364"/>
      <c r="MR242" s="364"/>
      <c r="MS242" s="364"/>
      <c r="MT242" s="364"/>
      <c r="MU242" s="364"/>
      <c r="MV242" s="364"/>
      <c r="MW242" s="364"/>
      <c r="MX242" s="364"/>
      <c r="MY242" s="364"/>
      <c r="MZ242" s="364"/>
      <c r="NA242" s="364"/>
      <c r="NB242" s="364"/>
      <c r="NC242" s="364"/>
      <c r="ND242" s="364"/>
      <c r="NE242" s="364"/>
      <c r="NF242" s="364"/>
      <c r="NG242" s="364"/>
      <c r="NH242" s="364"/>
      <c r="NI242" s="364"/>
      <c r="NJ242" s="364"/>
      <c r="NK242" s="364"/>
      <c r="NL242" s="364"/>
      <c r="NM242" s="364"/>
      <c r="NN242" s="364"/>
      <c r="NO242" s="364"/>
      <c r="NP242" s="364"/>
      <c r="NQ242" s="364"/>
      <c r="NR242" s="364"/>
      <c r="NS242" s="364"/>
      <c r="NT242" s="364"/>
      <c r="NU242" s="364"/>
      <c r="NV242" s="364"/>
      <c r="NW242" s="364"/>
      <c r="NX242" s="364"/>
      <c r="NY242" s="364"/>
      <c r="NZ242" s="364"/>
      <c r="OA242" s="364"/>
      <c r="OB242" s="364"/>
      <c r="OC242" s="364"/>
      <c r="OD242" s="364"/>
      <c r="OE242" s="364"/>
      <c r="OF242" s="364"/>
      <c r="OG242" s="364"/>
      <c r="OH242" s="364"/>
      <c r="OI242" s="364"/>
      <c r="OJ242" s="364"/>
      <c r="OK242" s="364"/>
      <c r="OL242" s="364"/>
      <c r="OM242" s="364"/>
      <c r="ON242" s="364"/>
      <c r="OO242" s="364"/>
      <c r="OP242" s="364"/>
      <c r="OQ242" s="364"/>
      <c r="OR242" s="364"/>
      <c r="OS242" s="364"/>
      <c r="OT242" s="364"/>
      <c r="OU242" s="364"/>
      <c r="OV242" s="364"/>
      <c r="OW242" s="364"/>
      <c r="OX242" s="364"/>
      <c r="OY242" s="364"/>
      <c r="OZ242" s="364"/>
      <c r="PA242" s="364"/>
      <c r="PB242" s="364"/>
      <c r="PC242" s="364"/>
      <c r="PD242" s="364"/>
      <c r="PE242" s="364"/>
      <c r="PF242" s="364"/>
      <c r="PG242" s="364"/>
      <c r="PH242" s="364"/>
      <c r="PI242" s="364"/>
      <c r="PJ242" s="364"/>
      <c r="PK242" s="364"/>
      <c r="PL242" s="364"/>
      <c r="PM242" s="364"/>
    </row>
    <row r="243" spans="1:429" ht="15">
      <c r="A243" s="365" t="s">
        <v>584</v>
      </c>
      <c r="B243" s="364">
        <f t="shared" si="234"/>
        <v>0</v>
      </c>
      <c r="C243" s="364">
        <f t="shared" si="235"/>
        <v>0</v>
      </c>
      <c r="D243" s="364">
        <f t="shared" si="236"/>
        <v>0</v>
      </c>
      <c r="E243" s="364">
        <f t="shared" si="237"/>
        <v>0</v>
      </c>
      <c r="F243" s="364">
        <f t="shared" si="238"/>
        <v>0</v>
      </c>
      <c r="G243" s="364">
        <f t="shared" si="239"/>
        <v>0</v>
      </c>
      <c r="H243" s="364">
        <f t="shared" si="240"/>
        <v>0</v>
      </c>
      <c r="I243" s="364">
        <f t="shared" si="241"/>
        <v>0</v>
      </c>
      <c r="J243" s="364">
        <f t="shared" si="242"/>
        <v>0</v>
      </c>
      <c r="K243" s="364">
        <f t="shared" si="243"/>
        <v>0</v>
      </c>
      <c r="L243" s="364">
        <f t="shared" si="244"/>
        <v>0</v>
      </c>
      <c r="M243" s="364">
        <f t="shared" si="245"/>
        <v>0</v>
      </c>
      <c r="N243" s="364">
        <f t="shared" si="246"/>
        <v>0</v>
      </c>
      <c r="O243" s="364">
        <f t="shared" si="247"/>
        <v>0</v>
      </c>
      <c r="P243" s="364">
        <f t="shared" si="248"/>
        <v>0</v>
      </c>
      <c r="Q243" s="364">
        <f t="shared" si="249"/>
        <v>0</v>
      </c>
      <c r="R243" s="364">
        <f t="shared" si="250"/>
        <v>0</v>
      </c>
      <c r="S243" s="364">
        <f t="shared" si="251"/>
        <v>0</v>
      </c>
      <c r="T243" s="364">
        <f t="shared" si="252"/>
        <v>69.003183899999982</v>
      </c>
      <c r="U243" s="364">
        <f t="shared" si="253"/>
        <v>81.036455100000012</v>
      </c>
      <c r="V243" s="364">
        <f t="shared" si="254"/>
        <v>71.00068229999998</v>
      </c>
      <c r="W243" s="364">
        <f t="shared" si="255"/>
        <v>75.641022900000024</v>
      </c>
      <c r="X243" s="364">
        <f t="shared" si="256"/>
        <v>70.551196199999993</v>
      </c>
      <c r="Y243" s="364">
        <f t="shared" si="257"/>
        <v>81.147197399999996</v>
      </c>
      <c r="Z243" s="364">
        <f t="shared" si="258"/>
        <v>81.889351799999972</v>
      </c>
      <c r="AA243" s="364">
        <f t="shared" si="259"/>
        <v>102.29046029999999</v>
      </c>
      <c r="AB243" s="364">
        <f t="shared" si="260"/>
        <v>127.27324709999999</v>
      </c>
      <c r="AC243" s="364">
        <f t="shared" si="261"/>
        <v>142.78060500000001</v>
      </c>
      <c r="AD243" s="364">
        <f t="shared" si="262"/>
        <v>191.85959999999997</v>
      </c>
      <c r="AE243" s="364">
        <f t="shared" si="263"/>
        <v>232.03680000000003</v>
      </c>
      <c r="AF243" s="364">
        <f t="shared" si="264"/>
        <v>23.462399999999999</v>
      </c>
      <c r="AG243" s="364"/>
      <c r="AH243" s="364"/>
      <c r="AI243" s="364"/>
      <c r="AJ243" s="364"/>
      <c r="AK243" s="364"/>
      <c r="AL243" s="364"/>
      <c r="AM243" s="364"/>
      <c r="AN243" s="364"/>
      <c r="AO243" s="364"/>
      <c r="AP243" s="364"/>
      <c r="AQ243" s="364"/>
      <c r="AR243" s="364"/>
      <c r="AS243" s="364"/>
      <c r="AT243" s="364"/>
      <c r="AU243" s="364"/>
      <c r="AV243" s="364"/>
      <c r="AW243" s="364"/>
      <c r="AX243" s="364"/>
      <c r="AY243" s="364"/>
      <c r="AZ243" s="364"/>
      <c r="BA243" s="364"/>
      <c r="BB243" s="364"/>
      <c r="BC243" s="364"/>
      <c r="BD243" s="364"/>
      <c r="BE243" s="364"/>
      <c r="BF243" s="364"/>
      <c r="BG243" s="364"/>
      <c r="BH243" s="364"/>
      <c r="BI243" s="364"/>
      <c r="BJ243" s="364"/>
      <c r="BK243" s="364"/>
      <c r="BL243" s="364"/>
      <c r="BM243" s="364"/>
      <c r="BN243" s="364"/>
      <c r="BO243" s="364"/>
      <c r="BP243" s="364"/>
      <c r="BQ243" s="364"/>
      <c r="BR243" s="364"/>
      <c r="BS243" s="364"/>
      <c r="BT243" s="364"/>
      <c r="BU243" s="364"/>
      <c r="BV243" s="364"/>
      <c r="BW243" s="364"/>
      <c r="BX243" s="364"/>
      <c r="BY243" s="364"/>
      <c r="BZ243" s="364"/>
      <c r="CA243" s="364"/>
      <c r="CB243" s="364"/>
      <c r="CC243" s="364"/>
      <c r="CD243" s="364"/>
      <c r="CE243" s="364"/>
      <c r="CF243" s="364"/>
      <c r="CG243" s="364"/>
      <c r="CH243" s="364"/>
      <c r="CI243" s="364"/>
      <c r="CJ243" s="364"/>
      <c r="CK243" s="364"/>
      <c r="CL243" s="364"/>
      <c r="CM243" s="364"/>
      <c r="CN243" s="364"/>
      <c r="CO243" s="364"/>
      <c r="CP243" s="364"/>
      <c r="CQ243" s="364"/>
      <c r="CR243" s="364"/>
      <c r="CS243" s="364"/>
      <c r="CT243" s="364"/>
      <c r="CU243" s="364"/>
      <c r="CV243" s="364"/>
      <c r="CW243" s="364"/>
      <c r="CX243" s="364"/>
      <c r="CY243" s="364"/>
      <c r="CZ243" s="364"/>
      <c r="DA243" s="364"/>
      <c r="DB243" s="364"/>
      <c r="DC243" s="364"/>
      <c r="DD243" s="364"/>
      <c r="DE243" s="364"/>
      <c r="DF243" s="364"/>
      <c r="DG243" s="364"/>
      <c r="DH243" s="364"/>
      <c r="DI243" s="364"/>
      <c r="DJ243" s="364"/>
      <c r="DK243" s="364"/>
      <c r="DL243" s="364"/>
      <c r="DM243" s="364"/>
      <c r="DN243" s="364"/>
      <c r="DO243" s="364"/>
      <c r="DP243" s="364"/>
      <c r="DQ243" s="364"/>
      <c r="DR243" s="364"/>
      <c r="DS243" s="364"/>
      <c r="DT243" s="364"/>
      <c r="DU243" s="364"/>
      <c r="DV243" s="364"/>
      <c r="DW243" s="364"/>
      <c r="DX243" s="364"/>
      <c r="DY243" s="364"/>
      <c r="DZ243" s="364"/>
      <c r="EA243" s="364"/>
      <c r="EB243" s="364"/>
      <c r="EC243" s="364"/>
      <c r="ED243" s="364"/>
      <c r="EE243" s="364"/>
      <c r="EF243" s="364"/>
      <c r="EG243" s="364"/>
      <c r="EH243" s="364"/>
      <c r="EI243" s="364"/>
      <c r="EJ243" s="364"/>
      <c r="EK243" s="364"/>
      <c r="EL243" s="364"/>
      <c r="EM243" s="364"/>
      <c r="EN243" s="364"/>
      <c r="EO243" s="364"/>
      <c r="EP243" s="364"/>
      <c r="EQ243" s="364"/>
      <c r="ER243" s="364"/>
      <c r="ES243" s="364"/>
      <c r="ET243" s="364"/>
      <c r="EU243" s="364"/>
      <c r="EV243" s="364"/>
      <c r="EW243" s="364"/>
      <c r="EX243" s="364"/>
      <c r="EY243" s="364"/>
      <c r="EZ243" s="364"/>
      <c r="FA243" s="364"/>
      <c r="FB243" s="364"/>
      <c r="FC243" s="364"/>
      <c r="FD243" s="364"/>
      <c r="FE243" s="364"/>
      <c r="FF243" s="364"/>
      <c r="FG243" s="364"/>
      <c r="FH243" s="364"/>
      <c r="FI243" s="364"/>
      <c r="FJ243" s="364"/>
      <c r="FK243" s="364"/>
      <c r="FL243" s="364"/>
      <c r="FM243" s="364"/>
      <c r="FN243" s="364"/>
      <c r="FO243" s="364"/>
      <c r="FP243" s="364"/>
      <c r="FQ243" s="364"/>
      <c r="FR243" s="364"/>
      <c r="FS243" s="364"/>
      <c r="FT243" s="364"/>
      <c r="FU243" s="364"/>
      <c r="FV243" s="364"/>
      <c r="FW243" s="364"/>
      <c r="FX243" s="364"/>
      <c r="FY243" s="364"/>
      <c r="FZ243" s="364"/>
      <c r="GA243" s="364"/>
      <c r="GB243" s="364"/>
      <c r="GC243" s="364"/>
      <c r="GD243" s="364"/>
      <c r="GE243" s="364"/>
      <c r="GF243" s="364"/>
      <c r="GG243" s="364"/>
      <c r="GH243" s="364"/>
      <c r="GI243" s="364"/>
      <c r="GJ243" s="364"/>
      <c r="GK243" s="364"/>
      <c r="GL243" s="364"/>
      <c r="GM243" s="364"/>
      <c r="GN243" s="364"/>
      <c r="GO243" s="364"/>
      <c r="GP243" s="364"/>
      <c r="GQ243" s="364"/>
      <c r="GR243" s="364"/>
      <c r="GS243" s="364"/>
      <c r="GT243" s="364"/>
      <c r="GU243" s="364"/>
      <c r="GV243" s="364"/>
      <c r="GW243" s="364"/>
      <c r="GX243" s="364"/>
      <c r="GY243" s="364"/>
      <c r="GZ243" s="364"/>
      <c r="HA243" s="364"/>
      <c r="HB243" s="364"/>
      <c r="HC243" s="364"/>
      <c r="HD243" s="364"/>
      <c r="HE243" s="364"/>
      <c r="HF243" s="364"/>
      <c r="HG243" s="364"/>
      <c r="HH243" s="364"/>
      <c r="HI243" s="364"/>
      <c r="HJ243" s="364"/>
      <c r="HK243" s="364"/>
      <c r="HL243" s="364"/>
      <c r="HM243" s="364"/>
      <c r="HN243" s="364"/>
      <c r="HO243" s="364"/>
      <c r="HP243" s="364"/>
      <c r="HQ243" s="364"/>
      <c r="HR243" s="364"/>
      <c r="HS243" s="364"/>
      <c r="HT243" s="364"/>
      <c r="HU243" s="364"/>
      <c r="HV243" s="364"/>
      <c r="HW243" s="364"/>
      <c r="HX243" s="364"/>
      <c r="HY243" s="364"/>
      <c r="HZ243" s="364"/>
      <c r="IA243" s="364"/>
      <c r="IB243" s="364"/>
      <c r="IC243" s="364"/>
      <c r="ID243" s="364"/>
      <c r="IE243" s="364"/>
      <c r="IF243" s="364"/>
      <c r="IG243" s="364"/>
      <c r="IH243" s="364"/>
      <c r="II243" s="364"/>
      <c r="IJ243" s="364"/>
      <c r="IK243" s="364"/>
      <c r="IL243" s="364"/>
      <c r="IM243" s="364"/>
      <c r="IN243" s="364"/>
      <c r="IO243" s="364"/>
      <c r="IP243" s="364">
        <v>994.39049999999997</v>
      </c>
      <c r="IQ243" s="364">
        <v>1854.9525000000001</v>
      </c>
      <c r="IR243" s="364">
        <v>5918.0901000000003</v>
      </c>
      <c r="IS243" s="364">
        <v>8844.2505000000001</v>
      </c>
      <c r="IT243" s="364">
        <v>8226.8546999999999</v>
      </c>
      <c r="IU243" s="364">
        <v>10137.406800000001</v>
      </c>
      <c r="IV243" s="364">
        <v>12721.2135</v>
      </c>
      <c r="IW243" s="364">
        <v>10454.054400000001</v>
      </c>
      <c r="IX243" s="364">
        <v>6959.9682000000003</v>
      </c>
      <c r="IY243" s="364">
        <v>1043.547</v>
      </c>
      <c r="IZ243" s="364">
        <v>837.43920000000003</v>
      </c>
      <c r="JA243" s="364">
        <v>1011.0165</v>
      </c>
      <c r="JB243" s="364">
        <v>686.52779999999996</v>
      </c>
      <c r="JC243" s="364">
        <v>1367.8323</v>
      </c>
      <c r="JD243" s="364">
        <v>7348.0329000000002</v>
      </c>
      <c r="JE243" s="364">
        <v>8152.1153999999997</v>
      </c>
      <c r="JF243" s="364">
        <v>11496.3801</v>
      </c>
      <c r="JG243" s="364">
        <v>12889.540199999999</v>
      </c>
      <c r="JH243" s="364">
        <v>11221.4925</v>
      </c>
      <c r="JI243" s="364">
        <v>12346.681200000001</v>
      </c>
      <c r="JJ243" s="364">
        <v>6652.5801000000001</v>
      </c>
      <c r="JK243" s="364">
        <v>2635.1118000000001</v>
      </c>
      <c r="JL243" s="364">
        <v>2993.9198999999999</v>
      </c>
      <c r="JM243" s="364">
        <v>3246.2408999999998</v>
      </c>
      <c r="JN243" s="364">
        <v>591.74490000000003</v>
      </c>
      <c r="JO243" s="364">
        <v>555.93690000000004</v>
      </c>
      <c r="JP243" s="364">
        <v>3828.2739000000001</v>
      </c>
      <c r="JQ243" s="364">
        <v>10509.4524</v>
      </c>
      <c r="JR243" s="364">
        <v>8742.3287999999993</v>
      </c>
      <c r="JS243" s="364">
        <v>11112.641100000001</v>
      </c>
      <c r="JT243" s="364">
        <v>13111.6026</v>
      </c>
      <c r="JU243" s="364">
        <v>11166.691199999999</v>
      </c>
      <c r="JV243" s="364">
        <v>5734.7511000000004</v>
      </c>
      <c r="JW243" s="364">
        <v>1657.6131</v>
      </c>
      <c r="JX243" s="364">
        <v>2266.1696999999999</v>
      </c>
      <c r="JY243" s="364">
        <v>1723.4766</v>
      </c>
      <c r="JZ243" s="364">
        <v>903.30690000000004</v>
      </c>
      <c r="KA243" s="364">
        <v>981.30449999999996</v>
      </c>
      <c r="KB243" s="364">
        <v>7690.17</v>
      </c>
      <c r="KC243" s="364">
        <v>10153.0542</v>
      </c>
      <c r="KD243" s="364">
        <v>10701.5172</v>
      </c>
      <c r="KE243" s="364">
        <v>10915.470600000001</v>
      </c>
      <c r="KF243" s="364">
        <v>10460.945400000001</v>
      </c>
      <c r="KG243" s="364">
        <v>10501.2978</v>
      </c>
      <c r="KH243" s="364">
        <v>5399.3298000000004</v>
      </c>
      <c r="KI243" s="364">
        <v>5008.4678999999996</v>
      </c>
      <c r="KJ243" s="364">
        <v>1529.9517000000001</v>
      </c>
      <c r="KK243" s="364">
        <v>1396.2068999999999</v>
      </c>
      <c r="KL243" s="364">
        <v>1004.9283</v>
      </c>
      <c r="KM243" s="364">
        <v>766.36080000000004</v>
      </c>
      <c r="KN243" s="364">
        <v>8618.2980000000007</v>
      </c>
      <c r="KO243" s="364">
        <v>9353.4737999999998</v>
      </c>
      <c r="KP243" s="364">
        <v>10405.6605</v>
      </c>
      <c r="KQ243" s="364">
        <v>8740.0614000000005</v>
      </c>
      <c r="KR243" s="364">
        <v>10078.403399999999</v>
      </c>
      <c r="KS243" s="364">
        <v>9780.5370000000003</v>
      </c>
      <c r="KT243" s="364">
        <v>4776.2451000000001</v>
      </c>
      <c r="KU243" s="364">
        <v>1344.5057999999999</v>
      </c>
      <c r="KV243" s="364">
        <v>4442.8662000000004</v>
      </c>
      <c r="KW243" s="364">
        <v>1239.8559</v>
      </c>
      <c r="KX243" s="364">
        <v>717.59820000000002</v>
      </c>
      <c r="KY243" s="364">
        <v>521.91089999999997</v>
      </c>
      <c r="KZ243" s="364">
        <v>5070.2349000000004</v>
      </c>
      <c r="LA243" s="364">
        <v>11224.437599999999</v>
      </c>
      <c r="LB243" s="364">
        <v>9273.8834999999999</v>
      </c>
      <c r="LC243" s="364">
        <v>8746.1687999999995</v>
      </c>
      <c r="LD243" s="364">
        <v>16855.613700000002</v>
      </c>
      <c r="LE243" s="364">
        <v>15784.513499999999</v>
      </c>
      <c r="LF243" s="364">
        <v>3517.2519000000002</v>
      </c>
      <c r="LG243" s="364">
        <v>7964.2245000000003</v>
      </c>
      <c r="LH243" s="364">
        <v>868.54859999999996</v>
      </c>
      <c r="LI243" s="364">
        <v>602.81129999999996</v>
      </c>
      <c r="LJ243" s="364">
        <v>856.41060000000004</v>
      </c>
      <c r="LK243" s="364">
        <v>2157.8429999999998</v>
      </c>
      <c r="LL243" s="364">
        <v>6547.8236999999999</v>
      </c>
      <c r="LM243" s="364">
        <v>8781.2211000000007</v>
      </c>
      <c r="LN243" s="364">
        <v>14275.169400000001</v>
      </c>
      <c r="LO243" s="364">
        <v>10272.898499999999</v>
      </c>
      <c r="LP243" s="364">
        <v>10667.5002</v>
      </c>
      <c r="LQ243" s="364">
        <v>10278.0648</v>
      </c>
      <c r="LR243" s="364">
        <v>6274.7631000000001</v>
      </c>
      <c r="LS243" s="364">
        <v>5691.2073</v>
      </c>
      <c r="LT243" s="364">
        <v>4233.7995000000001</v>
      </c>
      <c r="LU243" s="364">
        <v>1852.6505999999999</v>
      </c>
      <c r="LV243" s="364">
        <v>1287.6596999999999</v>
      </c>
      <c r="LW243" s="364">
        <v>2138.3078999999998</v>
      </c>
      <c r="LX243" s="364">
        <v>6753.7302</v>
      </c>
      <c r="LY243" s="364">
        <v>14414.3163</v>
      </c>
      <c r="LZ243" s="364">
        <v>17110.574400000001</v>
      </c>
      <c r="MA243" s="364">
        <v>12455.674199999999</v>
      </c>
      <c r="MB243" s="364">
        <v>16334.335499999999</v>
      </c>
      <c r="MC243" s="364">
        <v>12244.3452</v>
      </c>
      <c r="MD243" s="364">
        <v>9473.6712000000007</v>
      </c>
      <c r="ME243" s="364">
        <v>6064.6989000000003</v>
      </c>
      <c r="MF243" s="364">
        <v>1826.3583000000001</v>
      </c>
      <c r="MG243" s="364">
        <v>2186.7885000000001</v>
      </c>
      <c r="MH243" s="364">
        <v>1233.0687</v>
      </c>
      <c r="MI243" s="364">
        <v>1799.3861999999999</v>
      </c>
      <c r="MJ243" s="364">
        <v>8875.8536999999997</v>
      </c>
      <c r="MK243" s="364">
        <v>20705.592000000001</v>
      </c>
      <c r="ML243" s="364">
        <v>19450.515299999999</v>
      </c>
      <c r="MM243" s="364">
        <v>16199.7894</v>
      </c>
      <c r="MN243" s="364">
        <v>13547.991900000001</v>
      </c>
      <c r="MO243" s="364">
        <v>21170.064900000001</v>
      </c>
      <c r="MP243" s="364">
        <v>17095.8789</v>
      </c>
      <c r="MQ243" s="364">
        <v>3714.9227999999998</v>
      </c>
      <c r="MR243" s="364">
        <v>1816.6419000000001</v>
      </c>
      <c r="MS243" s="364">
        <v>1663.5414000000001</v>
      </c>
      <c r="MT243" s="364">
        <v>4599.8933999999999</v>
      </c>
      <c r="MU243" s="364">
        <v>2585.8283999999999</v>
      </c>
      <c r="MV243" s="364">
        <v>9042.6011999999992</v>
      </c>
      <c r="MW243" s="364">
        <v>18195.478800000001</v>
      </c>
      <c r="MX243" s="364">
        <v>21224.715</v>
      </c>
      <c r="MY243" s="364">
        <v>25032.3891</v>
      </c>
      <c r="MZ243" s="364">
        <v>17119.140599999999</v>
      </c>
      <c r="NA243" s="364">
        <v>21011.829300000001</v>
      </c>
      <c r="NB243" s="364">
        <v>10715.270699999999</v>
      </c>
      <c r="NC243" s="364">
        <v>7417.2584999999999</v>
      </c>
      <c r="ND243" s="364">
        <v>2974.2</v>
      </c>
      <c r="NE243" s="364">
        <v>2862</v>
      </c>
      <c r="NF243" s="364">
        <v>8052.3</v>
      </c>
      <c r="NG243" s="364">
        <v>3450.9</v>
      </c>
      <c r="NH243" s="364">
        <v>6208.8</v>
      </c>
      <c r="NI243" s="364">
        <v>17271</v>
      </c>
      <c r="NJ243" s="364">
        <v>20833.2</v>
      </c>
      <c r="NK243" s="364">
        <v>20429.099999999999</v>
      </c>
      <c r="NL243" s="364">
        <v>21602.1</v>
      </c>
      <c r="NM243" s="364">
        <v>24352.799999999999</v>
      </c>
      <c r="NN243" s="364">
        <v>25563.599999999999</v>
      </c>
      <c r="NO243" s="364">
        <v>17773.5</v>
      </c>
      <c r="NP243" s="364">
        <v>7629.3</v>
      </c>
      <c r="NQ243" s="364">
        <v>18693</v>
      </c>
      <c r="NR243" s="364">
        <v>3253.5</v>
      </c>
      <c r="NS243" s="364">
        <v>4917.8999999999996</v>
      </c>
      <c r="NT243" s="364">
        <v>9476.1</v>
      </c>
      <c r="NU243" s="364">
        <v>39633.599999999999</v>
      </c>
      <c r="NV243" s="364">
        <v>30878.7</v>
      </c>
      <c r="NW243" s="364">
        <v>33648.9</v>
      </c>
      <c r="NX243" s="364">
        <v>27348.6</v>
      </c>
      <c r="NY243" s="364">
        <v>21866.400000000001</v>
      </c>
      <c r="NZ243" s="364">
        <v>15526.8</v>
      </c>
      <c r="OA243" s="364">
        <v>17594.099999999999</v>
      </c>
      <c r="OB243" s="364">
        <v>12996.6</v>
      </c>
      <c r="OC243" s="364">
        <v>14895.6</v>
      </c>
      <c r="OD243" s="364">
        <v>3668.7</v>
      </c>
      <c r="OE243" s="364">
        <v>7743.9</v>
      </c>
      <c r="OF243" s="364">
        <v>12049.8</v>
      </c>
      <c r="OG243" s="364"/>
      <c r="OH243" s="364"/>
      <c r="OI243" s="364"/>
      <c r="OJ243" s="364"/>
      <c r="OK243" s="364"/>
      <c r="OL243" s="364"/>
      <c r="OM243" s="364"/>
      <c r="ON243" s="364"/>
      <c r="OO243" s="364"/>
      <c r="OP243" s="364"/>
      <c r="OQ243" s="364"/>
      <c r="OR243" s="364"/>
      <c r="OS243" s="364"/>
      <c r="OT243" s="364"/>
      <c r="OU243" s="364"/>
      <c r="OV243" s="364"/>
      <c r="OW243" s="364"/>
      <c r="OX243" s="364"/>
      <c r="OY243" s="364"/>
      <c r="OZ243" s="364"/>
      <c r="PA243" s="364"/>
      <c r="PB243" s="364"/>
      <c r="PC243" s="364"/>
      <c r="PD243" s="364"/>
      <c r="PE243" s="364"/>
      <c r="PF243" s="364"/>
      <c r="PG243" s="364"/>
      <c r="PH243" s="364"/>
      <c r="PI243" s="364"/>
      <c r="PJ243" s="364"/>
      <c r="PK243" s="364"/>
      <c r="PL243" s="364"/>
      <c r="PM243" s="364"/>
    </row>
    <row r="244" spans="1:429" ht="15">
      <c r="A244" s="365" t="s">
        <v>807</v>
      </c>
      <c r="B244" s="364">
        <f t="shared" si="234"/>
        <v>0</v>
      </c>
      <c r="C244" s="364">
        <f t="shared" si="235"/>
        <v>0</v>
      </c>
      <c r="D244" s="364">
        <f t="shared" si="236"/>
        <v>0</v>
      </c>
      <c r="E244" s="364">
        <f t="shared" si="237"/>
        <v>0</v>
      </c>
      <c r="F244" s="364">
        <f t="shared" si="238"/>
        <v>0</v>
      </c>
      <c r="G244" s="364">
        <f t="shared" si="239"/>
        <v>0</v>
      </c>
      <c r="H244" s="364">
        <f t="shared" si="240"/>
        <v>0</v>
      </c>
      <c r="I244" s="364">
        <f t="shared" si="241"/>
        <v>0</v>
      </c>
      <c r="J244" s="364">
        <f t="shared" si="242"/>
        <v>0</v>
      </c>
      <c r="K244" s="364">
        <f t="shared" si="243"/>
        <v>0</v>
      </c>
      <c r="L244" s="364">
        <f t="shared" si="244"/>
        <v>0</v>
      </c>
      <c r="M244" s="364">
        <f t="shared" si="245"/>
        <v>0</v>
      </c>
      <c r="N244" s="364">
        <f t="shared" si="246"/>
        <v>0</v>
      </c>
      <c r="O244" s="364">
        <f t="shared" si="247"/>
        <v>0</v>
      </c>
      <c r="P244" s="364">
        <f t="shared" si="248"/>
        <v>0</v>
      </c>
      <c r="Q244" s="364">
        <f t="shared" si="249"/>
        <v>0</v>
      </c>
      <c r="R244" s="364">
        <f t="shared" si="250"/>
        <v>0</v>
      </c>
      <c r="S244" s="364">
        <f t="shared" si="251"/>
        <v>0</v>
      </c>
      <c r="T244" s="364">
        <f t="shared" si="252"/>
        <v>0</v>
      </c>
      <c r="U244" s="364">
        <f t="shared" si="253"/>
        <v>4.3575599999999999E-2</v>
      </c>
      <c r="V244" s="364">
        <f t="shared" si="254"/>
        <v>0.12867599999999998</v>
      </c>
      <c r="W244" s="364">
        <f t="shared" si="255"/>
        <v>1.6215E-2</v>
      </c>
      <c r="X244" s="364">
        <f t="shared" si="256"/>
        <v>0</v>
      </c>
      <c r="Y244" s="364">
        <f t="shared" si="257"/>
        <v>0</v>
      </c>
      <c r="Z244" s="364">
        <f t="shared" si="258"/>
        <v>0</v>
      </c>
      <c r="AA244" s="364">
        <f t="shared" si="259"/>
        <v>6.5262000000000002E-3</v>
      </c>
      <c r="AB244" s="364">
        <f t="shared" si="260"/>
        <v>0</v>
      </c>
      <c r="AC244" s="364">
        <f t="shared" si="261"/>
        <v>0</v>
      </c>
      <c r="AD244" s="364">
        <f t="shared" si="262"/>
        <v>0</v>
      </c>
      <c r="AE244" s="364">
        <f t="shared" si="263"/>
        <v>0</v>
      </c>
      <c r="AF244" s="364">
        <f t="shared" si="264"/>
        <v>0</v>
      </c>
      <c r="AG244" s="364"/>
      <c r="AH244" s="364"/>
      <c r="AI244" s="364"/>
      <c r="AJ244" s="364"/>
      <c r="AK244" s="364"/>
      <c r="AL244" s="364"/>
      <c r="AM244" s="364"/>
      <c r="AN244" s="364"/>
      <c r="AO244" s="364"/>
      <c r="AP244" s="364"/>
      <c r="AQ244" s="364"/>
      <c r="AR244" s="364"/>
      <c r="AS244" s="364"/>
      <c r="AT244" s="364"/>
      <c r="AU244" s="364"/>
      <c r="AV244" s="364"/>
      <c r="AW244" s="364"/>
      <c r="AX244" s="364"/>
      <c r="AY244" s="364"/>
      <c r="AZ244" s="364"/>
      <c r="BA244" s="364"/>
      <c r="BB244" s="364"/>
      <c r="BC244" s="364"/>
      <c r="BD244" s="364"/>
      <c r="BE244" s="364"/>
      <c r="BF244" s="364"/>
      <c r="BG244" s="364"/>
      <c r="BH244" s="364"/>
      <c r="BI244" s="364"/>
      <c r="BJ244" s="364"/>
      <c r="BK244" s="364"/>
      <c r="BL244" s="364"/>
      <c r="BM244" s="364"/>
      <c r="BN244" s="364"/>
      <c r="BO244" s="364"/>
      <c r="BP244" s="364"/>
      <c r="BQ244" s="364"/>
      <c r="BR244" s="364"/>
      <c r="BS244" s="364"/>
      <c r="BT244" s="364"/>
      <c r="BU244" s="364"/>
      <c r="BV244" s="364"/>
      <c r="BW244" s="364"/>
      <c r="BX244" s="364"/>
      <c r="BY244" s="364"/>
      <c r="BZ244" s="364"/>
      <c r="CA244" s="364"/>
      <c r="CB244" s="364"/>
      <c r="CC244" s="364"/>
      <c r="CD244" s="364"/>
      <c r="CE244" s="364"/>
      <c r="CF244" s="364"/>
      <c r="CG244" s="364"/>
      <c r="CH244" s="364"/>
      <c r="CI244" s="364"/>
      <c r="CJ244" s="364"/>
      <c r="CK244" s="364"/>
      <c r="CL244" s="364"/>
      <c r="CM244" s="364"/>
      <c r="CN244" s="364"/>
      <c r="CO244" s="364"/>
      <c r="CP244" s="364"/>
      <c r="CQ244" s="364"/>
      <c r="CR244" s="364"/>
      <c r="CS244" s="364"/>
      <c r="CT244" s="364"/>
      <c r="CU244" s="364"/>
      <c r="CV244" s="364"/>
      <c r="CW244" s="364"/>
      <c r="CX244" s="364"/>
      <c r="CY244" s="364"/>
      <c r="CZ244" s="364"/>
      <c r="DA244" s="364"/>
      <c r="DB244" s="364"/>
      <c r="DC244" s="364"/>
      <c r="DD244" s="364"/>
      <c r="DE244" s="364"/>
      <c r="DF244" s="364"/>
      <c r="DG244" s="364"/>
      <c r="DH244" s="364"/>
      <c r="DI244" s="364"/>
      <c r="DJ244" s="364"/>
      <c r="DK244" s="364"/>
      <c r="DL244" s="364"/>
      <c r="DM244" s="364"/>
      <c r="DN244" s="364"/>
      <c r="DO244" s="364"/>
      <c r="DP244" s="364"/>
      <c r="DQ244" s="364"/>
      <c r="DR244" s="364"/>
      <c r="DS244" s="364"/>
      <c r="DT244" s="364"/>
      <c r="DU244" s="364"/>
      <c r="DV244" s="364"/>
      <c r="DW244" s="364"/>
      <c r="DX244" s="364"/>
      <c r="DY244" s="364"/>
      <c r="DZ244" s="364"/>
      <c r="EA244" s="364"/>
      <c r="EB244" s="364"/>
      <c r="EC244" s="364"/>
      <c r="ED244" s="364"/>
      <c r="EE244" s="364"/>
      <c r="EF244" s="364"/>
      <c r="EG244" s="364"/>
      <c r="EH244" s="364"/>
      <c r="EI244" s="364"/>
      <c r="EJ244" s="364"/>
      <c r="EK244" s="364"/>
      <c r="EL244" s="364"/>
      <c r="EM244" s="364"/>
      <c r="EN244" s="364"/>
      <c r="EO244" s="364"/>
      <c r="EP244" s="364"/>
      <c r="EQ244" s="364"/>
      <c r="ER244" s="364"/>
      <c r="ES244" s="364"/>
      <c r="ET244" s="364"/>
      <c r="EU244" s="364"/>
      <c r="EV244" s="364"/>
      <c r="EW244" s="364"/>
      <c r="EX244" s="364"/>
      <c r="EY244" s="364"/>
      <c r="EZ244" s="364"/>
      <c r="FA244" s="364"/>
      <c r="FB244" s="364"/>
      <c r="FC244" s="364"/>
      <c r="FD244" s="364"/>
      <c r="FE244" s="364"/>
      <c r="FF244" s="364"/>
      <c r="FG244" s="364"/>
      <c r="FH244" s="364"/>
      <c r="FI244" s="364"/>
      <c r="FJ244" s="364"/>
      <c r="FK244" s="364"/>
      <c r="FL244" s="364"/>
      <c r="FM244" s="364"/>
      <c r="FN244" s="364"/>
      <c r="FO244" s="364"/>
      <c r="FP244" s="364"/>
      <c r="FQ244" s="364"/>
      <c r="FR244" s="364"/>
      <c r="FS244" s="364"/>
      <c r="FT244" s="364"/>
      <c r="FU244" s="364"/>
      <c r="FV244" s="364"/>
      <c r="FW244" s="364"/>
      <c r="FX244" s="364"/>
      <c r="FY244" s="364"/>
      <c r="FZ244" s="364"/>
      <c r="GA244" s="364"/>
      <c r="GB244" s="364"/>
      <c r="GC244" s="364"/>
      <c r="GD244" s="364"/>
      <c r="GE244" s="364"/>
      <c r="GF244" s="364"/>
      <c r="GG244" s="364"/>
      <c r="GH244" s="364"/>
      <c r="GI244" s="364"/>
      <c r="GJ244" s="364"/>
      <c r="GK244" s="364"/>
      <c r="GL244" s="364"/>
      <c r="GM244" s="364"/>
      <c r="GN244" s="364"/>
      <c r="GO244" s="364"/>
      <c r="GP244" s="364"/>
      <c r="GQ244" s="364"/>
      <c r="GR244" s="364"/>
      <c r="GS244" s="364"/>
      <c r="GT244" s="364"/>
      <c r="GU244" s="364"/>
      <c r="GV244" s="364"/>
      <c r="GW244" s="364"/>
      <c r="GX244" s="364"/>
      <c r="GY244" s="364"/>
      <c r="GZ244" s="364"/>
      <c r="HA244" s="364"/>
      <c r="HB244" s="364"/>
      <c r="HC244" s="364"/>
      <c r="HD244" s="364"/>
      <c r="HE244" s="364"/>
      <c r="HF244" s="364"/>
      <c r="HG244" s="364"/>
      <c r="HH244" s="364"/>
      <c r="HI244" s="364"/>
      <c r="HJ244" s="364"/>
      <c r="HK244" s="364"/>
      <c r="HL244" s="364"/>
      <c r="HM244" s="364"/>
      <c r="HN244" s="364"/>
      <c r="HO244" s="364"/>
      <c r="HP244" s="364"/>
      <c r="HQ244" s="364"/>
      <c r="HR244" s="364"/>
      <c r="HS244" s="364"/>
      <c r="HT244" s="364"/>
      <c r="HU244" s="364"/>
      <c r="HV244" s="364"/>
      <c r="HW244" s="364"/>
      <c r="HX244" s="364"/>
      <c r="HY244" s="364"/>
      <c r="HZ244" s="364"/>
      <c r="IA244" s="364"/>
      <c r="IB244" s="364"/>
      <c r="IC244" s="364"/>
      <c r="ID244" s="364"/>
      <c r="IE244" s="364"/>
      <c r="IF244" s="364"/>
      <c r="IG244" s="364"/>
      <c r="IH244" s="364"/>
      <c r="II244" s="364"/>
      <c r="IJ244" s="364"/>
      <c r="IK244" s="364"/>
      <c r="IL244" s="364"/>
      <c r="IM244" s="364"/>
      <c r="IN244" s="364"/>
      <c r="IO244" s="364"/>
      <c r="IP244" s="364"/>
      <c r="IQ244" s="364"/>
      <c r="IR244" s="364"/>
      <c r="IS244" s="364"/>
      <c r="IT244" s="364"/>
      <c r="IU244" s="364"/>
      <c r="IV244" s="364"/>
      <c r="IW244" s="364"/>
      <c r="IX244" s="364"/>
      <c r="IY244" s="364"/>
      <c r="IZ244" s="364"/>
      <c r="JA244" s="364"/>
      <c r="JB244" s="364"/>
      <c r="JC244" s="364"/>
      <c r="JD244" s="364"/>
      <c r="JE244" s="364"/>
      <c r="JF244" s="364"/>
      <c r="JG244" s="364"/>
      <c r="JH244" s="364"/>
      <c r="JI244" s="364"/>
      <c r="JJ244" s="364">
        <v>5.7287999999999997</v>
      </c>
      <c r="JK244" s="364"/>
      <c r="JL244" s="364">
        <v>22.419</v>
      </c>
      <c r="JM244" s="364">
        <v>15.4278</v>
      </c>
      <c r="JN244" s="364">
        <v>27.734999999999999</v>
      </c>
      <c r="JO244" s="364">
        <v>40.962000000000003</v>
      </c>
      <c r="JP244" s="364">
        <v>22.577999999999999</v>
      </c>
      <c r="JQ244" s="364">
        <v>17.61</v>
      </c>
      <c r="JR244" s="364">
        <v>8.8170000000000002</v>
      </c>
      <c r="JS244" s="364">
        <v>5.2080000000000002</v>
      </c>
      <c r="JT244" s="364">
        <v>5.766</v>
      </c>
      <c r="JU244" s="364"/>
      <c r="JV244" s="364"/>
      <c r="JW244" s="364"/>
      <c r="JX244" s="364"/>
      <c r="JY244" s="364"/>
      <c r="JZ244" s="364">
        <v>13.484999999999999</v>
      </c>
      <c r="KA244" s="364"/>
      <c r="KB244" s="364">
        <v>2.73</v>
      </c>
      <c r="KC244" s="364"/>
      <c r="KD244" s="364"/>
      <c r="KE244" s="364"/>
      <c r="KF244" s="364"/>
      <c r="KG244" s="364"/>
      <c r="KH244" s="364"/>
      <c r="KI244" s="364"/>
      <c r="KJ244" s="364"/>
      <c r="KK244" s="364"/>
      <c r="KL244" s="364"/>
      <c r="KM244" s="364"/>
      <c r="KN244" s="364"/>
      <c r="KO244" s="364"/>
      <c r="KP244" s="364"/>
      <c r="KQ244" s="364"/>
      <c r="KR244" s="364"/>
      <c r="KS244" s="364"/>
      <c r="KT244" s="364"/>
      <c r="KU244" s="364"/>
      <c r="KV244" s="364"/>
      <c r="KW244" s="364"/>
      <c r="KX244" s="364"/>
      <c r="KY244" s="364"/>
      <c r="KZ244" s="364"/>
      <c r="LA244" s="364"/>
      <c r="LB244" s="364"/>
      <c r="LC244" s="364"/>
      <c r="LD244" s="364"/>
      <c r="LE244" s="364"/>
      <c r="LF244" s="364"/>
      <c r="LG244" s="364"/>
      <c r="LH244" s="364"/>
      <c r="LI244" s="364"/>
      <c r="LJ244" s="364"/>
      <c r="LK244" s="364"/>
      <c r="LL244" s="364"/>
      <c r="LM244" s="364"/>
      <c r="LN244" s="364"/>
      <c r="LO244" s="364"/>
      <c r="LP244" s="364"/>
      <c r="LQ244" s="364"/>
      <c r="LR244" s="364"/>
      <c r="LS244" s="364"/>
      <c r="LT244" s="364"/>
      <c r="LU244" s="364"/>
      <c r="LV244" s="364"/>
      <c r="LW244" s="364"/>
      <c r="LX244" s="364"/>
      <c r="LY244" s="364"/>
      <c r="LZ244" s="364"/>
      <c r="MA244" s="364">
        <v>6.5262000000000002</v>
      </c>
      <c r="MB244" s="364"/>
      <c r="MC244" s="364"/>
      <c r="MD244" s="364"/>
      <c r="ME244" s="364"/>
      <c r="MF244" s="364"/>
      <c r="MG244" s="364"/>
      <c r="MH244" s="364"/>
      <c r="MI244" s="364"/>
      <c r="MJ244" s="364"/>
      <c r="MK244" s="364"/>
      <c r="ML244" s="364"/>
      <c r="MM244" s="364"/>
      <c r="MN244" s="364"/>
      <c r="MO244" s="364"/>
      <c r="MP244" s="364"/>
      <c r="MQ244" s="364"/>
      <c r="MR244" s="364"/>
      <c r="MS244" s="364"/>
      <c r="MT244" s="364"/>
      <c r="MU244" s="364"/>
      <c r="MV244" s="364"/>
      <c r="MW244" s="364"/>
      <c r="MX244" s="364"/>
      <c r="MY244" s="364"/>
      <c r="MZ244" s="364"/>
      <c r="NA244" s="364"/>
      <c r="NB244" s="364"/>
      <c r="NC244" s="364"/>
      <c r="ND244" s="364"/>
      <c r="NE244" s="364"/>
      <c r="NF244" s="364"/>
      <c r="NG244" s="364"/>
      <c r="NH244" s="364"/>
      <c r="NI244" s="364"/>
      <c r="NJ244" s="364"/>
      <c r="NK244" s="364"/>
      <c r="NL244" s="364"/>
      <c r="NM244" s="364"/>
      <c r="NN244" s="364"/>
      <c r="NO244" s="364"/>
      <c r="NP244" s="364"/>
      <c r="NQ244" s="364"/>
      <c r="NR244" s="364"/>
      <c r="NS244" s="364"/>
      <c r="NT244" s="364"/>
      <c r="NU244" s="364"/>
      <c r="NV244" s="364"/>
      <c r="NW244" s="364"/>
      <c r="NX244" s="364"/>
      <c r="NY244" s="364"/>
      <c r="NZ244" s="364"/>
      <c r="OA244" s="364"/>
      <c r="OB244" s="364"/>
      <c r="OC244" s="364"/>
      <c r="OD244" s="364"/>
      <c r="OE244" s="364"/>
      <c r="OF244" s="364"/>
      <c r="OG244" s="364"/>
      <c r="OH244" s="364"/>
      <c r="OI244" s="364"/>
      <c r="OJ244" s="364"/>
      <c r="OK244" s="364"/>
      <c r="OL244" s="364"/>
      <c r="OM244" s="364"/>
      <c r="ON244" s="364"/>
      <c r="OO244" s="364"/>
      <c r="OP244" s="364"/>
      <c r="OQ244" s="364"/>
      <c r="OR244" s="364"/>
      <c r="OS244" s="364"/>
      <c r="OT244" s="364"/>
      <c r="OU244" s="364"/>
      <c r="OV244" s="364"/>
      <c r="OW244" s="364"/>
      <c r="OX244" s="364"/>
      <c r="OY244" s="364"/>
      <c r="OZ244" s="364"/>
      <c r="PA244" s="364"/>
      <c r="PB244" s="364"/>
      <c r="PC244" s="364"/>
      <c r="PD244" s="364"/>
      <c r="PE244" s="364"/>
      <c r="PF244" s="364"/>
      <c r="PG244" s="364"/>
      <c r="PH244" s="364"/>
      <c r="PI244" s="364"/>
      <c r="PJ244" s="364"/>
      <c r="PK244" s="364"/>
      <c r="PL244" s="364"/>
      <c r="PM244" s="364"/>
    </row>
    <row r="245" spans="1:429" ht="15">
      <c r="A245" s="365" t="s">
        <v>808</v>
      </c>
      <c r="B245" s="364">
        <f t="shared" si="234"/>
        <v>0</v>
      </c>
      <c r="C245" s="364">
        <f t="shared" si="235"/>
        <v>0</v>
      </c>
      <c r="D245" s="364">
        <f t="shared" si="236"/>
        <v>0</v>
      </c>
      <c r="E245" s="364">
        <f t="shared" si="237"/>
        <v>0</v>
      </c>
      <c r="F245" s="364">
        <f t="shared" si="238"/>
        <v>0</v>
      </c>
      <c r="G245" s="364">
        <f t="shared" si="239"/>
        <v>0</v>
      </c>
      <c r="H245" s="364">
        <f t="shared" si="240"/>
        <v>0</v>
      </c>
      <c r="I245" s="364">
        <f t="shared" si="241"/>
        <v>0</v>
      </c>
      <c r="J245" s="364">
        <f t="shared" si="242"/>
        <v>0</v>
      </c>
      <c r="K245" s="364">
        <f t="shared" si="243"/>
        <v>0</v>
      </c>
      <c r="L245" s="364">
        <f t="shared" si="244"/>
        <v>0</v>
      </c>
      <c r="M245" s="364">
        <f t="shared" si="245"/>
        <v>0</v>
      </c>
      <c r="N245" s="364">
        <f t="shared" si="246"/>
        <v>0</v>
      </c>
      <c r="O245" s="364">
        <f t="shared" si="247"/>
        <v>0</v>
      </c>
      <c r="P245" s="364">
        <f t="shared" si="248"/>
        <v>0</v>
      </c>
      <c r="Q245" s="364">
        <f t="shared" si="249"/>
        <v>0</v>
      </c>
      <c r="R245" s="364">
        <f t="shared" si="250"/>
        <v>0</v>
      </c>
      <c r="S245" s="364">
        <f t="shared" si="251"/>
        <v>0</v>
      </c>
      <c r="T245" s="364">
        <f t="shared" si="252"/>
        <v>0</v>
      </c>
      <c r="U245" s="364">
        <f t="shared" si="253"/>
        <v>0</v>
      </c>
      <c r="V245" s="364">
        <f t="shared" si="254"/>
        <v>0</v>
      </c>
      <c r="W245" s="364">
        <f t="shared" si="255"/>
        <v>0</v>
      </c>
      <c r="X245" s="364">
        <f t="shared" si="256"/>
        <v>7.4999999999999993E-5</v>
      </c>
      <c r="Y245" s="364">
        <f t="shared" si="257"/>
        <v>0</v>
      </c>
      <c r="Z245" s="364">
        <f t="shared" si="258"/>
        <v>0.1115202</v>
      </c>
      <c r="AA245" s="364">
        <f t="shared" si="259"/>
        <v>0</v>
      </c>
      <c r="AB245" s="364">
        <f t="shared" si="260"/>
        <v>0</v>
      </c>
      <c r="AC245" s="364">
        <f t="shared" si="261"/>
        <v>2.2851299999999998E-2</v>
      </c>
      <c r="AD245" s="364">
        <f t="shared" si="262"/>
        <v>2.46E-2</v>
      </c>
      <c r="AE245" s="364">
        <f t="shared" si="263"/>
        <v>0</v>
      </c>
      <c r="AF245" s="364">
        <f t="shared" si="264"/>
        <v>0</v>
      </c>
      <c r="AG245" s="364"/>
      <c r="AH245" s="364"/>
      <c r="AI245" s="364"/>
      <c r="AJ245" s="364"/>
      <c r="AK245" s="364"/>
      <c r="AL245" s="364"/>
      <c r="AM245" s="364"/>
      <c r="AN245" s="364"/>
      <c r="AO245" s="364"/>
      <c r="AP245" s="364"/>
      <c r="AQ245" s="364"/>
      <c r="AR245" s="364"/>
      <c r="AS245" s="364"/>
      <c r="AT245" s="364"/>
      <c r="AU245" s="364"/>
      <c r="AV245" s="364"/>
      <c r="AW245" s="364"/>
      <c r="AX245" s="364"/>
      <c r="AY245" s="364"/>
      <c r="AZ245" s="364"/>
      <c r="BA245" s="364"/>
      <c r="BB245" s="364"/>
      <c r="BC245" s="364"/>
      <c r="BD245" s="364"/>
      <c r="BE245" s="364"/>
      <c r="BF245" s="364"/>
      <c r="BG245" s="364"/>
      <c r="BH245" s="364"/>
      <c r="BI245" s="364"/>
      <c r="BJ245" s="364"/>
      <c r="BK245" s="364"/>
      <c r="BL245" s="364"/>
      <c r="BM245" s="364"/>
      <c r="BN245" s="364"/>
      <c r="BO245" s="364"/>
      <c r="BP245" s="364"/>
      <c r="BQ245" s="364"/>
      <c r="BR245" s="364"/>
      <c r="BS245" s="364"/>
      <c r="BT245" s="364"/>
      <c r="BU245" s="364"/>
      <c r="BV245" s="364"/>
      <c r="BW245" s="364"/>
      <c r="BX245" s="364"/>
      <c r="BY245" s="364"/>
      <c r="BZ245" s="364"/>
      <c r="CA245" s="364"/>
      <c r="CB245" s="364"/>
      <c r="CC245" s="364"/>
      <c r="CD245" s="364"/>
      <c r="CE245" s="364"/>
      <c r="CF245" s="364"/>
      <c r="CG245" s="364"/>
      <c r="CH245" s="364"/>
      <c r="CI245" s="364"/>
      <c r="CJ245" s="364"/>
      <c r="CK245" s="364"/>
      <c r="CL245" s="364"/>
      <c r="CM245" s="364"/>
      <c r="CN245" s="364"/>
      <c r="CO245" s="364"/>
      <c r="CP245" s="364"/>
      <c r="CQ245" s="364"/>
      <c r="CR245" s="364"/>
      <c r="CS245" s="364"/>
      <c r="CT245" s="364"/>
      <c r="CU245" s="364"/>
      <c r="CV245" s="364"/>
      <c r="CW245" s="364"/>
      <c r="CX245" s="364"/>
      <c r="CY245" s="364"/>
      <c r="CZ245" s="364"/>
      <c r="DA245" s="364"/>
      <c r="DB245" s="364"/>
      <c r="DC245" s="364"/>
      <c r="DD245" s="364"/>
      <c r="DE245" s="364"/>
      <c r="DF245" s="364"/>
      <c r="DG245" s="364"/>
      <c r="DH245" s="364"/>
      <c r="DI245" s="364"/>
      <c r="DJ245" s="364"/>
      <c r="DK245" s="364"/>
      <c r="DL245" s="364"/>
      <c r="DM245" s="364"/>
      <c r="DN245" s="364"/>
      <c r="DO245" s="364"/>
      <c r="DP245" s="364"/>
      <c r="DQ245" s="364"/>
      <c r="DR245" s="364"/>
      <c r="DS245" s="364"/>
      <c r="DT245" s="364"/>
      <c r="DU245" s="364"/>
      <c r="DV245" s="364"/>
      <c r="DW245" s="364"/>
      <c r="DX245" s="364"/>
      <c r="DY245" s="364"/>
      <c r="DZ245" s="364"/>
      <c r="EA245" s="364"/>
      <c r="EB245" s="364"/>
      <c r="EC245" s="364"/>
      <c r="ED245" s="364"/>
      <c r="EE245" s="364"/>
      <c r="EF245" s="364"/>
      <c r="EG245" s="364"/>
      <c r="EH245" s="364"/>
      <c r="EI245" s="364"/>
      <c r="EJ245" s="364"/>
      <c r="EK245" s="364"/>
      <c r="EL245" s="364"/>
      <c r="EM245" s="364"/>
      <c r="EN245" s="364"/>
      <c r="EO245" s="364"/>
      <c r="EP245" s="364"/>
      <c r="EQ245" s="364"/>
      <c r="ER245" s="364"/>
      <c r="ES245" s="364"/>
      <c r="ET245" s="364"/>
      <c r="EU245" s="364"/>
      <c r="EV245" s="364"/>
      <c r="EW245" s="364"/>
      <c r="EX245" s="364"/>
      <c r="EY245" s="364"/>
      <c r="EZ245" s="364"/>
      <c r="FA245" s="364"/>
      <c r="FB245" s="364"/>
      <c r="FC245" s="364"/>
      <c r="FD245" s="364"/>
      <c r="FE245" s="364"/>
      <c r="FF245" s="364"/>
      <c r="FG245" s="364"/>
      <c r="FH245" s="364"/>
      <c r="FI245" s="364"/>
      <c r="FJ245" s="364"/>
      <c r="FK245" s="364"/>
      <c r="FL245" s="364"/>
      <c r="FM245" s="364"/>
      <c r="FN245" s="364"/>
      <c r="FO245" s="364"/>
      <c r="FP245" s="364"/>
      <c r="FQ245" s="364"/>
      <c r="FR245" s="364"/>
      <c r="FS245" s="364"/>
      <c r="FT245" s="364"/>
      <c r="FU245" s="364"/>
      <c r="FV245" s="364"/>
      <c r="FW245" s="364"/>
      <c r="FX245" s="364"/>
      <c r="FY245" s="364"/>
      <c r="FZ245" s="364"/>
      <c r="GA245" s="364"/>
      <c r="GB245" s="364"/>
      <c r="GC245" s="364"/>
      <c r="GD245" s="364"/>
      <c r="GE245" s="364"/>
      <c r="GF245" s="364"/>
      <c r="GG245" s="364"/>
      <c r="GH245" s="364"/>
      <c r="GI245" s="364"/>
      <c r="GJ245" s="364"/>
      <c r="GK245" s="364"/>
      <c r="GL245" s="364"/>
      <c r="GM245" s="364"/>
      <c r="GN245" s="364"/>
      <c r="GO245" s="364"/>
      <c r="GP245" s="364"/>
      <c r="GQ245" s="364"/>
      <c r="GR245" s="364"/>
      <c r="GS245" s="364"/>
      <c r="GT245" s="364"/>
      <c r="GU245" s="364"/>
      <c r="GV245" s="364"/>
      <c r="GW245" s="364"/>
      <c r="GX245" s="364"/>
      <c r="GY245" s="364"/>
      <c r="GZ245" s="364"/>
      <c r="HA245" s="364"/>
      <c r="HB245" s="364"/>
      <c r="HC245" s="364"/>
      <c r="HD245" s="364"/>
      <c r="HE245" s="364"/>
      <c r="HF245" s="364"/>
      <c r="HG245" s="364"/>
      <c r="HH245" s="364"/>
      <c r="HI245" s="364"/>
      <c r="HJ245" s="364"/>
      <c r="HK245" s="364"/>
      <c r="HL245" s="364"/>
      <c r="HM245" s="364"/>
      <c r="HN245" s="364"/>
      <c r="HO245" s="364"/>
      <c r="HP245" s="364"/>
      <c r="HQ245" s="364"/>
      <c r="HR245" s="364"/>
      <c r="HS245" s="364"/>
      <c r="HT245" s="364"/>
      <c r="HU245" s="364"/>
      <c r="HV245" s="364"/>
      <c r="HW245" s="364"/>
      <c r="HX245" s="364"/>
      <c r="HY245" s="364"/>
      <c r="HZ245" s="364"/>
      <c r="IA245" s="364"/>
      <c r="IB245" s="364"/>
      <c r="IC245" s="364"/>
      <c r="ID245" s="364"/>
      <c r="IE245" s="364"/>
      <c r="IF245" s="364"/>
      <c r="IG245" s="364"/>
      <c r="IH245" s="364"/>
      <c r="II245" s="364"/>
      <c r="IJ245" s="364"/>
      <c r="IK245" s="364"/>
      <c r="IL245" s="364"/>
      <c r="IM245" s="364"/>
      <c r="IN245" s="364"/>
      <c r="IO245" s="364"/>
      <c r="IP245" s="364"/>
      <c r="IQ245" s="364"/>
      <c r="IR245" s="364"/>
      <c r="IS245" s="364"/>
      <c r="IT245" s="364"/>
      <c r="IU245" s="364"/>
      <c r="IV245" s="364"/>
      <c r="IW245" s="364"/>
      <c r="IX245" s="364"/>
      <c r="IY245" s="364"/>
      <c r="IZ245" s="364"/>
      <c r="JA245" s="364"/>
      <c r="JB245" s="364"/>
      <c r="JC245" s="364"/>
      <c r="JD245" s="364"/>
      <c r="JE245" s="364"/>
      <c r="JF245" s="364"/>
      <c r="JG245" s="364"/>
      <c r="JH245" s="364"/>
      <c r="JI245" s="364"/>
      <c r="JJ245" s="364"/>
      <c r="JK245" s="364"/>
      <c r="JL245" s="364"/>
      <c r="JM245" s="364"/>
      <c r="JN245" s="364"/>
      <c r="JO245" s="364"/>
      <c r="JP245" s="364"/>
      <c r="JQ245" s="364"/>
      <c r="JR245" s="364"/>
      <c r="JS245" s="364"/>
      <c r="JT245" s="364"/>
      <c r="JU245" s="364"/>
      <c r="JV245" s="364"/>
      <c r="JW245" s="364"/>
      <c r="JX245" s="364"/>
      <c r="JY245" s="364"/>
      <c r="JZ245" s="364"/>
      <c r="KA245" s="364"/>
      <c r="KB245" s="364"/>
      <c r="KC245" s="364"/>
      <c r="KD245" s="364"/>
      <c r="KE245" s="364"/>
      <c r="KF245" s="364"/>
      <c r="KG245" s="364"/>
      <c r="KH245" s="364"/>
      <c r="KI245" s="364"/>
      <c r="KJ245" s="364"/>
      <c r="KK245" s="364"/>
      <c r="KL245" s="364"/>
      <c r="KM245" s="364"/>
      <c r="KN245" s="364"/>
      <c r="KO245" s="364"/>
      <c r="KP245" s="364"/>
      <c r="KQ245" s="364"/>
      <c r="KR245" s="364">
        <v>7.4999999999999997E-2</v>
      </c>
      <c r="KS245" s="364"/>
      <c r="KT245" s="364"/>
      <c r="KU245" s="364"/>
      <c r="KV245" s="364"/>
      <c r="KW245" s="364"/>
      <c r="KX245" s="364"/>
      <c r="KY245" s="364"/>
      <c r="KZ245" s="364"/>
      <c r="LA245" s="364"/>
      <c r="LB245" s="364"/>
      <c r="LC245" s="364"/>
      <c r="LD245" s="364"/>
      <c r="LE245" s="364"/>
      <c r="LF245" s="364"/>
      <c r="LG245" s="364"/>
      <c r="LH245" s="364"/>
      <c r="LI245" s="364"/>
      <c r="LJ245" s="364"/>
      <c r="LK245" s="364">
        <v>44.3703</v>
      </c>
      <c r="LL245" s="364">
        <v>22.959299999999999</v>
      </c>
      <c r="LM245" s="364">
        <v>44.190600000000003</v>
      </c>
      <c r="LN245" s="364"/>
      <c r="LO245" s="364"/>
      <c r="LP245" s="364"/>
      <c r="LQ245" s="364"/>
      <c r="LR245" s="364"/>
      <c r="LS245" s="364"/>
      <c r="LT245" s="364"/>
      <c r="LU245" s="364"/>
      <c r="LV245" s="364"/>
      <c r="LW245" s="364"/>
      <c r="LX245" s="364"/>
      <c r="LY245" s="364"/>
      <c r="LZ245" s="364"/>
      <c r="MA245" s="364"/>
      <c r="MB245" s="364"/>
      <c r="MC245" s="364"/>
      <c r="MD245" s="364"/>
      <c r="ME245" s="364"/>
      <c r="MF245" s="364"/>
      <c r="MG245" s="364"/>
      <c r="MH245" s="364"/>
      <c r="MI245" s="364"/>
      <c r="MJ245" s="364"/>
      <c r="MK245" s="364"/>
      <c r="ML245" s="364"/>
      <c r="MM245" s="364"/>
      <c r="MN245" s="364"/>
      <c r="MO245" s="364"/>
      <c r="MP245" s="364"/>
      <c r="MQ245" s="364"/>
      <c r="MR245" s="364"/>
      <c r="MS245" s="364"/>
      <c r="MT245" s="364"/>
      <c r="MU245" s="364"/>
      <c r="MV245" s="364"/>
      <c r="MW245" s="364"/>
      <c r="MX245" s="364">
        <v>22.851299999999998</v>
      </c>
      <c r="MY245" s="364"/>
      <c r="MZ245" s="364"/>
      <c r="NA245" s="364"/>
      <c r="NB245" s="364"/>
      <c r="NC245" s="364"/>
      <c r="ND245" s="364" t="s">
        <v>221</v>
      </c>
      <c r="NE245" s="364" t="s">
        <v>221</v>
      </c>
      <c r="NF245" s="364" t="s">
        <v>221</v>
      </c>
      <c r="NG245" s="364" t="s">
        <v>221</v>
      </c>
      <c r="NH245" s="364" t="s">
        <v>221</v>
      </c>
      <c r="NI245" s="364" t="s">
        <v>221</v>
      </c>
      <c r="NJ245" s="364" t="s">
        <v>221</v>
      </c>
      <c r="NK245" s="364">
        <v>24.6</v>
      </c>
      <c r="NL245" s="364" t="s">
        <v>221</v>
      </c>
      <c r="NM245" s="364" t="s">
        <v>221</v>
      </c>
      <c r="NN245" s="364" t="s">
        <v>221</v>
      </c>
      <c r="NO245" s="364" t="s">
        <v>221</v>
      </c>
      <c r="NP245" s="364" t="s">
        <v>221</v>
      </c>
      <c r="NQ245" s="364" t="s">
        <v>221</v>
      </c>
      <c r="NR245" s="364" t="s">
        <v>221</v>
      </c>
      <c r="NS245" s="364" t="s">
        <v>221</v>
      </c>
      <c r="NT245" s="364" t="s">
        <v>221</v>
      </c>
      <c r="NU245" s="364" t="s">
        <v>221</v>
      </c>
      <c r="NV245" s="364" t="s">
        <v>221</v>
      </c>
      <c r="NW245" s="364" t="s">
        <v>221</v>
      </c>
      <c r="NX245" s="364" t="s">
        <v>221</v>
      </c>
      <c r="NY245" s="364" t="s">
        <v>221</v>
      </c>
      <c r="NZ245" s="364" t="s">
        <v>221</v>
      </c>
      <c r="OA245" s="364" t="s">
        <v>221</v>
      </c>
      <c r="OB245" s="364" t="s">
        <v>221</v>
      </c>
      <c r="OC245" s="364" t="s">
        <v>221</v>
      </c>
      <c r="OD245" s="364" t="s">
        <v>221</v>
      </c>
      <c r="OE245" s="364" t="s">
        <v>221</v>
      </c>
      <c r="OF245" s="364" t="s">
        <v>221</v>
      </c>
      <c r="OG245" s="364"/>
      <c r="OH245" s="364"/>
      <c r="OI245" s="364"/>
      <c r="OJ245" s="364"/>
      <c r="OK245" s="364"/>
      <c r="OL245" s="364"/>
      <c r="OM245" s="364"/>
      <c r="ON245" s="364"/>
      <c r="OO245" s="364"/>
      <c r="OP245" s="364"/>
      <c r="OQ245" s="364"/>
      <c r="OR245" s="364"/>
      <c r="OS245" s="364"/>
      <c r="OT245" s="364"/>
      <c r="OU245" s="364"/>
      <c r="OV245" s="364"/>
      <c r="OW245" s="364"/>
      <c r="OX245" s="364"/>
      <c r="OY245" s="364"/>
      <c r="OZ245" s="364"/>
      <c r="PA245" s="364"/>
      <c r="PB245" s="364"/>
      <c r="PC245" s="364"/>
      <c r="PD245" s="364"/>
      <c r="PE245" s="364"/>
      <c r="PF245" s="364"/>
      <c r="PG245" s="364"/>
      <c r="PH245" s="364"/>
      <c r="PI245" s="364"/>
      <c r="PJ245" s="364"/>
      <c r="PK245" s="364"/>
      <c r="PL245" s="364"/>
      <c r="PM245" s="364"/>
    </row>
    <row r="246" spans="1:429" ht="15">
      <c r="A246" s="365" t="s">
        <v>583</v>
      </c>
      <c r="B246" s="364">
        <f t="shared" si="234"/>
        <v>0</v>
      </c>
      <c r="C246" s="364">
        <f t="shared" si="235"/>
        <v>0</v>
      </c>
      <c r="D246" s="364">
        <f t="shared" si="236"/>
        <v>0</v>
      </c>
      <c r="E246" s="364">
        <f t="shared" si="237"/>
        <v>0</v>
      </c>
      <c r="F246" s="364">
        <f t="shared" si="238"/>
        <v>0</v>
      </c>
      <c r="G246" s="364">
        <f t="shared" si="239"/>
        <v>0</v>
      </c>
      <c r="H246" s="364">
        <f t="shared" si="240"/>
        <v>0</v>
      </c>
      <c r="I246" s="364">
        <f t="shared" si="241"/>
        <v>0</v>
      </c>
      <c r="J246" s="364">
        <f t="shared" si="242"/>
        <v>0</v>
      </c>
      <c r="K246" s="364">
        <f t="shared" si="243"/>
        <v>0</v>
      </c>
      <c r="L246" s="364">
        <f t="shared" si="244"/>
        <v>0</v>
      </c>
      <c r="M246" s="364">
        <f t="shared" si="245"/>
        <v>0</v>
      </c>
      <c r="N246" s="364">
        <f t="shared" si="246"/>
        <v>0</v>
      </c>
      <c r="O246" s="364">
        <f t="shared" si="247"/>
        <v>0</v>
      </c>
      <c r="P246" s="364">
        <f t="shared" si="248"/>
        <v>0</v>
      </c>
      <c r="Q246" s="364">
        <f t="shared" si="249"/>
        <v>0</v>
      </c>
      <c r="R246" s="364">
        <f t="shared" si="250"/>
        <v>0</v>
      </c>
      <c r="S246" s="364">
        <f t="shared" si="251"/>
        <v>0</v>
      </c>
      <c r="T246" s="364">
        <f t="shared" si="252"/>
        <v>6.69E-5</v>
      </c>
      <c r="U246" s="364">
        <f t="shared" si="253"/>
        <v>0</v>
      </c>
      <c r="V246" s="364">
        <f t="shared" si="254"/>
        <v>1.0200000000000001E-5</v>
      </c>
      <c r="W246" s="364">
        <f t="shared" si="255"/>
        <v>6.9269999999999998E-4</v>
      </c>
      <c r="X246" s="364">
        <f t="shared" si="256"/>
        <v>0</v>
      </c>
      <c r="Y246" s="364">
        <f t="shared" si="257"/>
        <v>0</v>
      </c>
      <c r="Z246" s="364">
        <f t="shared" si="258"/>
        <v>0</v>
      </c>
      <c r="AA246" s="364">
        <f t="shared" si="259"/>
        <v>9.4470000000000003E-4</v>
      </c>
      <c r="AB246" s="364">
        <f t="shared" si="260"/>
        <v>0</v>
      </c>
      <c r="AC246" s="364">
        <f t="shared" si="261"/>
        <v>0</v>
      </c>
      <c r="AD246" s="364">
        <f t="shared" si="262"/>
        <v>0</v>
      </c>
      <c r="AE246" s="364">
        <f t="shared" si="263"/>
        <v>0</v>
      </c>
      <c r="AF246" s="364">
        <f t="shared" si="264"/>
        <v>0</v>
      </c>
      <c r="AG246" s="364"/>
      <c r="AH246" s="364"/>
      <c r="AI246" s="364"/>
      <c r="AJ246" s="364"/>
      <c r="AK246" s="364"/>
      <c r="AL246" s="364"/>
      <c r="AM246" s="364"/>
      <c r="AN246" s="364"/>
      <c r="AO246" s="364"/>
      <c r="AP246" s="364"/>
      <c r="AQ246" s="364"/>
      <c r="AR246" s="364"/>
      <c r="AS246" s="364"/>
      <c r="AT246" s="364"/>
      <c r="AU246" s="364"/>
      <c r="AV246" s="364"/>
      <c r="AW246" s="364"/>
      <c r="AX246" s="364"/>
      <c r="AY246" s="364"/>
      <c r="AZ246" s="364"/>
      <c r="BA246" s="364"/>
      <c r="BB246" s="364"/>
      <c r="BC246" s="364"/>
      <c r="BD246" s="364"/>
      <c r="BE246" s="364"/>
      <c r="BF246" s="364"/>
      <c r="BG246" s="364"/>
      <c r="BH246" s="364"/>
      <c r="BI246" s="364"/>
      <c r="BJ246" s="364"/>
      <c r="BK246" s="364"/>
      <c r="BL246" s="364"/>
      <c r="BM246" s="364"/>
      <c r="BN246" s="364"/>
      <c r="BO246" s="364"/>
      <c r="BP246" s="364"/>
      <c r="BQ246" s="364"/>
      <c r="BR246" s="364"/>
      <c r="BS246" s="364"/>
      <c r="BT246" s="364"/>
      <c r="BU246" s="364"/>
      <c r="BV246" s="364"/>
      <c r="BW246" s="364"/>
      <c r="BX246" s="364"/>
      <c r="BY246" s="364"/>
      <c r="BZ246" s="364"/>
      <c r="CA246" s="364"/>
      <c r="CB246" s="364"/>
      <c r="CC246" s="364"/>
      <c r="CD246" s="364"/>
      <c r="CE246" s="364"/>
      <c r="CF246" s="364"/>
      <c r="CG246" s="364"/>
      <c r="CH246" s="364"/>
      <c r="CI246" s="364"/>
      <c r="CJ246" s="364"/>
      <c r="CK246" s="364"/>
      <c r="CL246" s="364"/>
      <c r="CM246" s="364"/>
      <c r="CN246" s="364"/>
      <c r="CO246" s="364"/>
      <c r="CP246" s="364"/>
      <c r="CQ246" s="364"/>
      <c r="CR246" s="364"/>
      <c r="CS246" s="364"/>
      <c r="CT246" s="364"/>
      <c r="CU246" s="364"/>
      <c r="CV246" s="364"/>
      <c r="CW246" s="364"/>
      <c r="CX246" s="364"/>
      <c r="CY246" s="364"/>
      <c r="CZ246" s="364"/>
      <c r="DA246" s="364"/>
      <c r="DB246" s="364"/>
      <c r="DC246" s="364"/>
      <c r="DD246" s="364"/>
      <c r="DE246" s="364"/>
      <c r="DF246" s="364"/>
      <c r="DG246" s="364"/>
      <c r="DH246" s="364"/>
      <c r="DI246" s="364"/>
      <c r="DJ246" s="364"/>
      <c r="DK246" s="364"/>
      <c r="DL246" s="364"/>
      <c r="DM246" s="364"/>
      <c r="DN246" s="364"/>
      <c r="DO246" s="364"/>
      <c r="DP246" s="364"/>
      <c r="DQ246" s="364"/>
      <c r="DR246" s="364"/>
      <c r="DS246" s="364"/>
      <c r="DT246" s="364"/>
      <c r="DU246" s="364"/>
      <c r="DV246" s="364"/>
      <c r="DW246" s="364"/>
      <c r="DX246" s="364"/>
      <c r="DY246" s="364"/>
      <c r="DZ246" s="364"/>
      <c r="EA246" s="364"/>
      <c r="EB246" s="364"/>
      <c r="EC246" s="364"/>
      <c r="ED246" s="364"/>
      <c r="EE246" s="364"/>
      <c r="EF246" s="364"/>
      <c r="EG246" s="364"/>
      <c r="EH246" s="364"/>
      <c r="EI246" s="364"/>
      <c r="EJ246" s="364"/>
      <c r="EK246" s="364"/>
      <c r="EL246" s="364"/>
      <c r="EM246" s="364"/>
      <c r="EN246" s="364"/>
      <c r="EO246" s="364"/>
      <c r="EP246" s="364"/>
      <c r="EQ246" s="364"/>
      <c r="ER246" s="364"/>
      <c r="ES246" s="364"/>
      <c r="ET246" s="364"/>
      <c r="EU246" s="364"/>
      <c r="EV246" s="364"/>
      <c r="EW246" s="364"/>
      <c r="EX246" s="364"/>
      <c r="EY246" s="364"/>
      <c r="EZ246" s="364"/>
      <c r="FA246" s="364"/>
      <c r="FB246" s="364"/>
      <c r="FC246" s="364"/>
      <c r="FD246" s="364"/>
      <c r="FE246" s="364"/>
      <c r="FF246" s="364"/>
      <c r="FG246" s="364"/>
      <c r="FH246" s="364"/>
      <c r="FI246" s="364"/>
      <c r="FJ246" s="364"/>
      <c r="FK246" s="364"/>
      <c r="FL246" s="364"/>
      <c r="FM246" s="364"/>
      <c r="FN246" s="364"/>
      <c r="FO246" s="364"/>
      <c r="FP246" s="364"/>
      <c r="FQ246" s="364"/>
      <c r="FR246" s="364"/>
      <c r="FS246" s="364"/>
      <c r="FT246" s="364"/>
      <c r="FU246" s="364"/>
      <c r="FV246" s="364"/>
      <c r="FW246" s="364"/>
      <c r="FX246" s="364"/>
      <c r="FY246" s="364"/>
      <c r="FZ246" s="364"/>
      <c r="GA246" s="364"/>
      <c r="GB246" s="364"/>
      <c r="GC246" s="364"/>
      <c r="GD246" s="364"/>
      <c r="GE246" s="364"/>
      <c r="GF246" s="364"/>
      <c r="GG246" s="364"/>
      <c r="GH246" s="364"/>
      <c r="GI246" s="364"/>
      <c r="GJ246" s="364"/>
      <c r="GK246" s="364"/>
      <c r="GL246" s="364"/>
      <c r="GM246" s="364"/>
      <c r="GN246" s="364"/>
      <c r="GO246" s="364"/>
      <c r="GP246" s="364"/>
      <c r="GQ246" s="364"/>
      <c r="GR246" s="364"/>
      <c r="GS246" s="364"/>
      <c r="GT246" s="364"/>
      <c r="GU246" s="364"/>
      <c r="GV246" s="364"/>
      <c r="GW246" s="364"/>
      <c r="GX246" s="364"/>
      <c r="GY246" s="364"/>
      <c r="GZ246" s="364"/>
      <c r="HA246" s="364"/>
      <c r="HB246" s="364"/>
      <c r="HC246" s="364"/>
      <c r="HD246" s="364"/>
      <c r="HE246" s="364"/>
      <c r="HF246" s="364"/>
      <c r="HG246" s="364"/>
      <c r="HH246" s="364"/>
      <c r="HI246" s="364"/>
      <c r="HJ246" s="364"/>
      <c r="HK246" s="364"/>
      <c r="HL246" s="364"/>
      <c r="HM246" s="364"/>
      <c r="HN246" s="364"/>
      <c r="HO246" s="364"/>
      <c r="HP246" s="364"/>
      <c r="HQ246" s="364"/>
      <c r="HR246" s="364"/>
      <c r="HS246" s="364"/>
      <c r="HT246" s="364"/>
      <c r="HU246" s="364"/>
      <c r="HV246" s="364"/>
      <c r="HW246" s="364"/>
      <c r="HX246" s="364"/>
      <c r="HY246" s="364"/>
      <c r="HZ246" s="364"/>
      <c r="IA246" s="364"/>
      <c r="IB246" s="364"/>
      <c r="IC246" s="364"/>
      <c r="ID246" s="364"/>
      <c r="IE246" s="364"/>
      <c r="IF246" s="364"/>
      <c r="IG246" s="364"/>
      <c r="IH246" s="364"/>
      <c r="II246" s="364"/>
      <c r="IJ246" s="364"/>
      <c r="IK246" s="364"/>
      <c r="IL246" s="364"/>
      <c r="IM246" s="364"/>
      <c r="IN246" s="364"/>
      <c r="IO246" s="364"/>
      <c r="IP246" s="364"/>
      <c r="IQ246" s="364"/>
      <c r="IR246" s="364"/>
      <c r="IS246" s="364"/>
      <c r="IT246" s="364"/>
      <c r="IU246" s="364">
        <v>6.6E-3</v>
      </c>
      <c r="IV246" s="364"/>
      <c r="IW246" s="364"/>
      <c r="IX246" s="364">
        <v>6.0299999999999999E-2</v>
      </c>
      <c r="IY246" s="364"/>
      <c r="IZ246" s="364"/>
      <c r="JA246" s="364"/>
      <c r="JB246" s="364"/>
      <c r="JC246" s="364"/>
      <c r="JD246" s="364"/>
      <c r="JE246" s="364"/>
      <c r="JF246" s="364"/>
      <c r="JG246" s="364"/>
      <c r="JH246" s="364"/>
      <c r="JI246" s="364"/>
      <c r="JJ246" s="364"/>
      <c r="JK246" s="364"/>
      <c r="JL246" s="364"/>
      <c r="JM246" s="364"/>
      <c r="JN246" s="364"/>
      <c r="JO246" s="364"/>
      <c r="JP246" s="364">
        <v>1.0200000000000001E-2</v>
      </c>
      <c r="JQ246" s="364"/>
      <c r="JR246" s="364"/>
      <c r="JS246" s="364"/>
      <c r="JT246" s="364"/>
      <c r="JU246" s="364"/>
      <c r="JV246" s="364"/>
      <c r="JW246" s="364"/>
      <c r="JX246" s="364"/>
      <c r="JY246" s="364"/>
      <c r="JZ246" s="364"/>
      <c r="KA246" s="364"/>
      <c r="KB246" s="364"/>
      <c r="KC246" s="364"/>
      <c r="KD246" s="364"/>
      <c r="KE246" s="364"/>
      <c r="KF246" s="364"/>
      <c r="KG246" s="364"/>
      <c r="KH246" s="364"/>
      <c r="KI246" s="364">
        <v>0.69269999999999998</v>
      </c>
      <c r="KJ246" s="364"/>
      <c r="KK246" s="364"/>
      <c r="KL246" s="364"/>
      <c r="KM246" s="364"/>
      <c r="KN246" s="364"/>
      <c r="KO246" s="364"/>
      <c r="KP246" s="364"/>
      <c r="KQ246" s="364"/>
      <c r="KR246" s="364"/>
      <c r="KS246" s="364"/>
      <c r="KT246" s="364"/>
      <c r="KU246" s="364"/>
      <c r="KV246" s="364"/>
      <c r="KW246" s="364"/>
      <c r="KX246" s="364"/>
      <c r="KY246" s="364"/>
      <c r="KZ246" s="364"/>
      <c r="LA246" s="364"/>
      <c r="LB246" s="364"/>
      <c r="LC246" s="364"/>
      <c r="LD246" s="364"/>
      <c r="LE246" s="364"/>
      <c r="LF246" s="364"/>
      <c r="LG246" s="364"/>
      <c r="LH246" s="364"/>
      <c r="LI246" s="364"/>
      <c r="LJ246" s="364"/>
      <c r="LK246" s="364"/>
      <c r="LL246" s="364"/>
      <c r="LM246" s="364"/>
      <c r="LN246" s="364"/>
      <c r="LO246" s="364"/>
      <c r="LP246" s="364"/>
      <c r="LQ246" s="364"/>
      <c r="LR246" s="364"/>
      <c r="LS246" s="364"/>
      <c r="LT246" s="364"/>
      <c r="LU246" s="364"/>
      <c r="LV246" s="364"/>
      <c r="LW246" s="364"/>
      <c r="LX246" s="364"/>
      <c r="LY246" s="364"/>
      <c r="LZ246" s="364"/>
      <c r="MA246" s="364"/>
      <c r="MB246" s="364"/>
      <c r="MC246" s="364"/>
      <c r="MD246" s="364"/>
      <c r="ME246" s="364"/>
      <c r="MF246" s="364">
        <v>0.94469999999999998</v>
      </c>
      <c r="MG246" s="364"/>
      <c r="MH246" s="364"/>
      <c r="MI246" s="364"/>
      <c r="MJ246" s="364"/>
      <c r="MK246" s="364"/>
      <c r="ML246" s="364"/>
      <c r="MM246" s="364"/>
      <c r="MN246" s="364"/>
      <c r="MO246" s="364"/>
      <c r="MP246" s="364"/>
      <c r="MQ246" s="364"/>
      <c r="MR246" s="364"/>
      <c r="MS246" s="364"/>
      <c r="MT246" s="364"/>
      <c r="MU246" s="364"/>
      <c r="MV246" s="364"/>
      <c r="MW246" s="364"/>
      <c r="MX246" s="364"/>
      <c r="MY246" s="364"/>
      <c r="MZ246" s="364"/>
      <c r="NA246" s="364"/>
      <c r="NB246" s="364"/>
      <c r="NC246" s="364"/>
      <c r="ND246" s="364"/>
      <c r="NE246" s="364"/>
      <c r="NF246" s="364"/>
      <c r="NG246" s="364"/>
      <c r="NH246" s="364"/>
      <c r="NI246" s="364"/>
      <c r="NJ246" s="364"/>
      <c r="NK246" s="364"/>
      <c r="NL246" s="364"/>
      <c r="NM246" s="364"/>
      <c r="NN246" s="364"/>
      <c r="NO246" s="364"/>
      <c r="NP246" s="364"/>
      <c r="NQ246" s="364"/>
      <c r="NR246" s="364"/>
      <c r="NS246" s="364"/>
      <c r="NT246" s="364"/>
      <c r="NU246" s="364"/>
      <c r="NV246" s="364"/>
      <c r="NW246" s="364"/>
      <c r="NX246" s="364"/>
      <c r="NY246" s="364"/>
      <c r="NZ246" s="364"/>
      <c r="OA246" s="364"/>
      <c r="OB246" s="364"/>
      <c r="OC246" s="364"/>
      <c r="OD246" s="364"/>
      <c r="OE246" s="364"/>
      <c r="OF246" s="364"/>
      <c r="OG246" s="364"/>
      <c r="OH246" s="364"/>
      <c r="OI246" s="364"/>
      <c r="OJ246" s="364"/>
      <c r="OK246" s="364"/>
      <c r="OL246" s="364"/>
      <c r="OM246" s="364"/>
      <c r="ON246" s="364"/>
      <c r="OO246" s="364"/>
      <c r="OP246" s="364"/>
      <c r="OQ246" s="364"/>
      <c r="OR246" s="364"/>
      <c r="OS246" s="364"/>
      <c r="OT246" s="364"/>
      <c r="OU246" s="364"/>
      <c r="OV246" s="364"/>
      <c r="OW246" s="364"/>
      <c r="OX246" s="364"/>
      <c r="OY246" s="364"/>
      <c r="OZ246" s="364"/>
      <c r="PA246" s="364"/>
      <c r="PB246" s="364"/>
      <c r="PC246" s="364"/>
      <c r="PD246" s="364"/>
      <c r="PE246" s="364"/>
      <c r="PF246" s="364"/>
      <c r="PG246" s="364"/>
      <c r="PH246" s="364"/>
      <c r="PI246" s="364"/>
      <c r="PJ246" s="364"/>
      <c r="PK246" s="364"/>
      <c r="PL246" s="364"/>
      <c r="PM246" s="364"/>
    </row>
    <row r="247" spans="1:429" ht="15">
      <c r="A247" s="363" t="s">
        <v>809</v>
      </c>
      <c r="B247" s="364">
        <f t="shared" si="234"/>
        <v>0</v>
      </c>
      <c r="C247" s="364">
        <f t="shared" si="235"/>
        <v>0</v>
      </c>
      <c r="D247" s="364">
        <f t="shared" si="236"/>
        <v>0</v>
      </c>
      <c r="E247" s="364">
        <f t="shared" si="237"/>
        <v>0</v>
      </c>
      <c r="F247" s="364">
        <f t="shared" si="238"/>
        <v>0</v>
      </c>
      <c r="G247" s="364">
        <f t="shared" si="239"/>
        <v>0</v>
      </c>
      <c r="H247" s="364">
        <f t="shared" si="240"/>
        <v>0</v>
      </c>
      <c r="I247" s="364">
        <f t="shared" si="241"/>
        <v>0</v>
      </c>
      <c r="J247" s="364">
        <f t="shared" si="242"/>
        <v>0</v>
      </c>
      <c r="K247" s="364">
        <f t="shared" si="243"/>
        <v>0</v>
      </c>
      <c r="L247" s="364">
        <f t="shared" si="244"/>
        <v>0</v>
      </c>
      <c r="M247" s="364">
        <f t="shared" si="245"/>
        <v>0</v>
      </c>
      <c r="N247" s="364">
        <f t="shared" si="246"/>
        <v>0</v>
      </c>
      <c r="O247" s="364">
        <f t="shared" si="247"/>
        <v>0</v>
      </c>
      <c r="P247" s="364">
        <f t="shared" si="248"/>
        <v>0</v>
      </c>
      <c r="Q247" s="364">
        <f t="shared" si="249"/>
        <v>0</v>
      </c>
      <c r="R247" s="364">
        <f t="shared" si="250"/>
        <v>0</v>
      </c>
      <c r="S247" s="364">
        <f t="shared" si="251"/>
        <v>0</v>
      </c>
      <c r="T247" s="364">
        <f t="shared" si="252"/>
        <v>0</v>
      </c>
      <c r="U247" s="364">
        <f t="shared" si="253"/>
        <v>0</v>
      </c>
      <c r="V247" s="364">
        <f t="shared" si="254"/>
        <v>0</v>
      </c>
      <c r="W247" s="364">
        <f t="shared" si="255"/>
        <v>1.3095000000000001E-3</v>
      </c>
      <c r="X247" s="364">
        <f t="shared" si="256"/>
        <v>0</v>
      </c>
      <c r="Y247" s="364">
        <f t="shared" si="257"/>
        <v>0</v>
      </c>
      <c r="Z247" s="364">
        <f t="shared" si="258"/>
        <v>0</v>
      </c>
      <c r="AA247" s="364">
        <f t="shared" si="259"/>
        <v>0</v>
      </c>
      <c r="AB247" s="364">
        <f t="shared" si="260"/>
        <v>0</v>
      </c>
      <c r="AC247" s="364">
        <f t="shared" si="261"/>
        <v>0</v>
      </c>
      <c r="AD247" s="364">
        <f t="shared" si="262"/>
        <v>0</v>
      </c>
      <c r="AE247" s="364">
        <f t="shared" si="263"/>
        <v>0</v>
      </c>
      <c r="AF247" s="364">
        <f t="shared" si="264"/>
        <v>0</v>
      </c>
      <c r="AG247" s="364"/>
      <c r="AH247" s="364"/>
      <c r="AI247" s="364"/>
      <c r="AJ247" s="364"/>
      <c r="AK247" s="364"/>
      <c r="AL247" s="364"/>
      <c r="AM247" s="364"/>
      <c r="AN247" s="364"/>
      <c r="AO247" s="364"/>
      <c r="AP247" s="364"/>
      <c r="AQ247" s="364"/>
      <c r="AR247" s="364"/>
      <c r="AS247" s="364"/>
      <c r="AT247" s="364"/>
      <c r="AU247" s="364"/>
      <c r="AV247" s="364"/>
      <c r="AW247" s="364"/>
      <c r="AX247" s="364"/>
      <c r="AY247" s="364"/>
      <c r="AZ247" s="364"/>
      <c r="BA247" s="364"/>
      <c r="BB247" s="364"/>
      <c r="BC247" s="364"/>
      <c r="BD247" s="364"/>
      <c r="BE247" s="364"/>
      <c r="BF247" s="364"/>
      <c r="BG247" s="364"/>
      <c r="BH247" s="364"/>
      <c r="BI247" s="364"/>
      <c r="BJ247" s="364"/>
      <c r="BK247" s="364"/>
      <c r="BL247" s="364"/>
      <c r="BM247" s="364"/>
      <c r="BN247" s="364"/>
      <c r="BO247" s="364"/>
      <c r="BP247" s="364"/>
      <c r="BQ247" s="364"/>
      <c r="BR247" s="364"/>
      <c r="BS247" s="364"/>
      <c r="BT247" s="364"/>
      <c r="BU247" s="364"/>
      <c r="BV247" s="364"/>
      <c r="BW247" s="364"/>
      <c r="BX247" s="364"/>
      <c r="BY247" s="364"/>
      <c r="BZ247" s="364"/>
      <c r="CA247" s="364"/>
      <c r="CB247" s="364"/>
      <c r="CC247" s="364"/>
      <c r="CD247" s="364"/>
      <c r="CE247" s="364"/>
      <c r="CF247" s="364"/>
      <c r="CG247" s="364"/>
      <c r="CH247" s="364"/>
      <c r="CI247" s="364"/>
      <c r="CJ247" s="364"/>
      <c r="CK247" s="364"/>
      <c r="CL247" s="364"/>
      <c r="CM247" s="364"/>
      <c r="CN247" s="364"/>
      <c r="CO247" s="364"/>
      <c r="CP247" s="364"/>
      <c r="CQ247" s="364"/>
      <c r="CR247" s="364"/>
      <c r="CS247" s="364"/>
      <c r="CT247" s="364"/>
      <c r="CU247" s="364"/>
      <c r="CV247" s="364"/>
      <c r="CW247" s="364"/>
      <c r="CX247" s="364"/>
      <c r="CY247" s="364"/>
      <c r="CZ247" s="364"/>
      <c r="DA247" s="364"/>
      <c r="DB247" s="364"/>
      <c r="DC247" s="364"/>
      <c r="DD247" s="364"/>
      <c r="DE247" s="364"/>
      <c r="DF247" s="364"/>
      <c r="DG247" s="364"/>
      <c r="DH247" s="364"/>
      <c r="DI247" s="364"/>
      <c r="DJ247" s="364"/>
      <c r="DK247" s="364"/>
      <c r="DL247" s="364"/>
      <c r="DM247" s="364"/>
      <c r="DN247" s="364"/>
      <c r="DO247" s="364"/>
      <c r="DP247" s="364"/>
      <c r="DQ247" s="364"/>
      <c r="DR247" s="364"/>
      <c r="DS247" s="364"/>
      <c r="DT247" s="364"/>
      <c r="DU247" s="364"/>
      <c r="DV247" s="364"/>
      <c r="DW247" s="364"/>
      <c r="DX247" s="364"/>
      <c r="DY247" s="364"/>
      <c r="DZ247" s="364"/>
      <c r="EA247" s="364"/>
      <c r="EB247" s="364"/>
      <c r="EC247" s="364"/>
      <c r="ED247" s="364"/>
      <c r="EE247" s="364"/>
      <c r="EF247" s="364"/>
      <c r="EG247" s="364"/>
      <c r="EH247" s="364"/>
      <c r="EI247" s="364"/>
      <c r="EJ247" s="364"/>
      <c r="EK247" s="364"/>
      <c r="EL247" s="364"/>
      <c r="EM247" s="364"/>
      <c r="EN247" s="364"/>
      <c r="EO247" s="364"/>
      <c r="EP247" s="364"/>
      <c r="EQ247" s="364"/>
      <c r="ER247" s="364"/>
      <c r="ES247" s="364"/>
      <c r="ET247" s="364"/>
      <c r="EU247" s="364"/>
      <c r="EV247" s="364"/>
      <c r="EW247" s="364"/>
      <c r="EX247" s="364"/>
      <c r="EY247" s="364"/>
      <c r="EZ247" s="364"/>
      <c r="FA247" s="364"/>
      <c r="FB247" s="364"/>
      <c r="FC247" s="364"/>
      <c r="FD247" s="364"/>
      <c r="FE247" s="364"/>
      <c r="FF247" s="364"/>
      <c r="FG247" s="364"/>
      <c r="FH247" s="364"/>
      <c r="FI247" s="364"/>
      <c r="FJ247" s="364"/>
      <c r="FK247" s="364"/>
      <c r="FL247" s="364"/>
      <c r="FM247" s="364"/>
      <c r="FN247" s="364"/>
      <c r="FO247" s="364"/>
      <c r="FP247" s="364"/>
      <c r="FQ247" s="364"/>
      <c r="FR247" s="364"/>
      <c r="FS247" s="364"/>
      <c r="FT247" s="364"/>
      <c r="FU247" s="364"/>
      <c r="FV247" s="364"/>
      <c r="FW247" s="364"/>
      <c r="FX247" s="364"/>
      <c r="FY247" s="364"/>
      <c r="FZ247" s="364"/>
      <c r="GA247" s="364"/>
      <c r="GB247" s="364"/>
      <c r="GC247" s="364"/>
      <c r="GD247" s="364"/>
      <c r="GE247" s="364"/>
      <c r="GF247" s="364"/>
      <c r="GG247" s="364"/>
      <c r="GH247" s="364"/>
      <c r="GI247" s="364"/>
      <c r="GJ247" s="364"/>
      <c r="GK247" s="364"/>
      <c r="GL247" s="364"/>
      <c r="GM247" s="364"/>
      <c r="GN247" s="364"/>
      <c r="GO247" s="364"/>
      <c r="GP247" s="364"/>
      <c r="GQ247" s="364"/>
      <c r="GR247" s="364"/>
      <c r="GS247" s="364"/>
      <c r="GT247" s="364"/>
      <c r="GU247" s="364"/>
      <c r="GV247" s="364"/>
      <c r="GW247" s="364"/>
      <c r="GX247" s="364"/>
      <c r="GY247" s="364"/>
      <c r="GZ247" s="364"/>
      <c r="HA247" s="364"/>
      <c r="HB247" s="364"/>
      <c r="HC247" s="364"/>
      <c r="HD247" s="364"/>
      <c r="HE247" s="364"/>
      <c r="HF247" s="364"/>
      <c r="HG247" s="364"/>
      <c r="HH247" s="364"/>
      <c r="HI247" s="364"/>
      <c r="HJ247" s="364"/>
      <c r="HK247" s="364"/>
      <c r="HL247" s="364"/>
      <c r="HM247" s="364"/>
      <c r="HN247" s="364"/>
      <c r="HO247" s="364"/>
      <c r="HP247" s="364"/>
      <c r="HQ247" s="364"/>
      <c r="HR247" s="364"/>
      <c r="HS247" s="364"/>
      <c r="HT247" s="364"/>
      <c r="HU247" s="364"/>
      <c r="HV247" s="364"/>
      <c r="HW247" s="364"/>
      <c r="HX247" s="364"/>
      <c r="HY247" s="364"/>
      <c r="HZ247" s="364"/>
      <c r="IA247" s="364"/>
      <c r="IB247" s="364"/>
      <c r="IC247" s="364"/>
      <c r="ID247" s="364"/>
      <c r="IE247" s="364"/>
      <c r="IF247" s="364"/>
      <c r="IG247" s="364"/>
      <c r="IH247" s="364"/>
      <c r="II247" s="364"/>
      <c r="IJ247" s="364"/>
      <c r="IK247" s="364"/>
      <c r="IL247" s="364"/>
      <c r="IM247" s="364"/>
      <c r="IN247" s="364"/>
      <c r="IO247" s="364"/>
      <c r="IP247" s="364"/>
      <c r="IQ247" s="364"/>
      <c r="IR247" s="364"/>
      <c r="IS247" s="364"/>
      <c r="IT247" s="364"/>
      <c r="IU247" s="364"/>
      <c r="IV247" s="364"/>
      <c r="IW247" s="364"/>
      <c r="IX247" s="364"/>
      <c r="IY247" s="364"/>
      <c r="IZ247" s="364"/>
      <c r="JA247" s="364"/>
      <c r="JB247" s="364"/>
      <c r="JC247" s="364"/>
      <c r="JD247" s="364"/>
      <c r="JE247" s="364"/>
      <c r="JF247" s="364"/>
      <c r="JG247" s="364"/>
      <c r="JH247" s="364"/>
      <c r="JI247" s="364"/>
      <c r="JJ247" s="364"/>
      <c r="JK247" s="364"/>
      <c r="JL247" s="364"/>
      <c r="JM247" s="364"/>
      <c r="JN247" s="364"/>
      <c r="JO247" s="364"/>
      <c r="JP247" s="364"/>
      <c r="JQ247" s="364"/>
      <c r="JR247" s="364"/>
      <c r="JS247" s="364"/>
      <c r="JT247" s="364"/>
      <c r="JU247" s="364"/>
      <c r="JV247" s="364"/>
      <c r="JW247" s="364"/>
      <c r="JX247" s="364"/>
      <c r="JY247" s="364"/>
      <c r="JZ247" s="364"/>
      <c r="KA247" s="364">
        <v>1.3095000000000001</v>
      </c>
      <c r="KB247" s="364"/>
      <c r="KC247" s="364"/>
      <c r="KD247" s="364"/>
      <c r="KE247" s="364"/>
      <c r="KF247" s="364"/>
      <c r="KG247" s="364"/>
      <c r="KH247" s="364"/>
      <c r="KI247" s="364"/>
      <c r="KJ247" s="364"/>
      <c r="KK247" s="364"/>
      <c r="KL247" s="364"/>
      <c r="KM247" s="364"/>
      <c r="KN247" s="364"/>
      <c r="KO247" s="364"/>
      <c r="KP247" s="364"/>
      <c r="KQ247" s="364"/>
      <c r="KR247" s="364"/>
      <c r="KS247" s="364"/>
      <c r="KT247" s="364"/>
      <c r="KU247" s="364"/>
      <c r="KV247" s="364"/>
      <c r="KW247" s="364"/>
      <c r="KX247" s="364"/>
      <c r="KY247" s="364"/>
      <c r="KZ247" s="364"/>
      <c r="LA247" s="364"/>
      <c r="LB247" s="364"/>
      <c r="LC247" s="364"/>
      <c r="LD247" s="364"/>
      <c r="LE247" s="364"/>
      <c r="LF247" s="364"/>
      <c r="LG247" s="364"/>
      <c r="LH247" s="364"/>
      <c r="LI247" s="364"/>
      <c r="LJ247" s="364"/>
      <c r="LK247" s="364"/>
      <c r="LL247" s="364"/>
      <c r="LM247" s="364"/>
      <c r="LN247" s="364"/>
      <c r="LO247" s="364"/>
      <c r="LP247" s="364"/>
      <c r="LQ247" s="364"/>
      <c r="LR247" s="364"/>
      <c r="LS247" s="364"/>
      <c r="LT247" s="364"/>
      <c r="LU247" s="364"/>
      <c r="LV247" s="364"/>
      <c r="LW247" s="364"/>
      <c r="LX247" s="364"/>
      <c r="LY247" s="364"/>
      <c r="LZ247" s="364"/>
      <c r="MA247" s="364"/>
      <c r="MB247" s="364"/>
      <c r="MC247" s="364"/>
      <c r="MD247" s="364"/>
      <c r="ME247" s="364"/>
      <c r="MF247" s="364"/>
      <c r="MG247" s="364"/>
      <c r="MH247" s="364"/>
      <c r="MI247" s="364"/>
      <c r="MJ247" s="364"/>
      <c r="MK247" s="364"/>
      <c r="ML247" s="364"/>
      <c r="MM247" s="364"/>
      <c r="MN247" s="364"/>
      <c r="MO247" s="364"/>
      <c r="MP247" s="364"/>
      <c r="MQ247" s="364"/>
      <c r="MR247" s="364"/>
      <c r="MS247" s="364"/>
      <c r="MT247" s="364"/>
      <c r="MU247" s="364"/>
      <c r="MV247" s="364"/>
      <c r="MW247" s="364"/>
      <c r="MX247" s="364"/>
      <c r="MY247" s="364"/>
      <c r="MZ247" s="364"/>
      <c r="NA247" s="364"/>
      <c r="NB247" s="364"/>
      <c r="NC247" s="364"/>
      <c r="ND247" s="364"/>
      <c r="NE247" s="364"/>
      <c r="NF247" s="364"/>
      <c r="NG247" s="364"/>
      <c r="NH247" s="364"/>
      <c r="NI247" s="364"/>
      <c r="NJ247" s="364"/>
      <c r="NK247" s="364"/>
      <c r="NL247" s="364"/>
      <c r="NM247" s="364"/>
      <c r="NN247" s="364"/>
      <c r="NO247" s="364"/>
      <c r="NP247" s="364"/>
      <c r="NQ247" s="364"/>
      <c r="NR247" s="364"/>
      <c r="NS247" s="364"/>
      <c r="NT247" s="364"/>
      <c r="NU247" s="364"/>
      <c r="NV247" s="364"/>
      <c r="NW247" s="364"/>
      <c r="NX247" s="364"/>
      <c r="NY247" s="364"/>
      <c r="NZ247" s="364"/>
      <c r="OA247" s="364"/>
      <c r="OB247" s="364"/>
      <c r="OC247" s="364"/>
      <c r="OD247" s="364"/>
      <c r="OE247" s="364"/>
      <c r="OF247" s="364"/>
      <c r="OG247" s="364"/>
      <c r="OH247" s="364"/>
      <c r="OI247" s="364"/>
      <c r="OJ247" s="364"/>
      <c r="OK247" s="364"/>
      <c r="OL247" s="364"/>
      <c r="OM247" s="364"/>
      <c r="ON247" s="364"/>
      <c r="OO247" s="364"/>
      <c r="OP247" s="364"/>
      <c r="OQ247" s="364"/>
      <c r="OR247" s="364"/>
      <c r="OS247" s="364"/>
      <c r="OT247" s="364"/>
      <c r="OU247" s="364"/>
      <c r="OV247" s="364"/>
      <c r="OW247" s="364"/>
      <c r="OX247" s="364"/>
      <c r="OY247" s="364"/>
      <c r="OZ247" s="364"/>
      <c r="PA247" s="364"/>
      <c r="PB247" s="364"/>
      <c r="PC247" s="364"/>
      <c r="PD247" s="364"/>
      <c r="PE247" s="364"/>
      <c r="PF247" s="364"/>
      <c r="PG247" s="364"/>
      <c r="PH247" s="364"/>
      <c r="PI247" s="364"/>
      <c r="PJ247" s="364"/>
      <c r="PK247" s="364"/>
      <c r="PL247" s="364"/>
      <c r="PM247" s="364"/>
    </row>
    <row r="248" spans="1:429" ht="15">
      <c r="A248" s="365" t="s">
        <v>810</v>
      </c>
      <c r="B248" s="364">
        <f t="shared" si="234"/>
        <v>0</v>
      </c>
      <c r="C248" s="364">
        <f t="shared" si="235"/>
        <v>0</v>
      </c>
      <c r="D248" s="364">
        <f t="shared" si="236"/>
        <v>0</v>
      </c>
      <c r="E248" s="364">
        <f t="shared" si="237"/>
        <v>0</v>
      </c>
      <c r="F248" s="364">
        <f t="shared" si="238"/>
        <v>0</v>
      </c>
      <c r="G248" s="364">
        <f t="shared" si="239"/>
        <v>0</v>
      </c>
      <c r="H248" s="364">
        <f t="shared" si="240"/>
        <v>0</v>
      </c>
      <c r="I248" s="364">
        <f t="shared" si="241"/>
        <v>0</v>
      </c>
      <c r="J248" s="364">
        <f t="shared" si="242"/>
        <v>0</v>
      </c>
      <c r="K248" s="364">
        <f t="shared" si="243"/>
        <v>0</v>
      </c>
      <c r="L248" s="364">
        <f t="shared" si="244"/>
        <v>0</v>
      </c>
      <c r="M248" s="364">
        <f t="shared" si="245"/>
        <v>0</v>
      </c>
      <c r="N248" s="364">
        <f t="shared" si="246"/>
        <v>0</v>
      </c>
      <c r="O248" s="364">
        <f t="shared" si="247"/>
        <v>0</v>
      </c>
      <c r="P248" s="364">
        <f t="shared" si="248"/>
        <v>0</v>
      </c>
      <c r="Q248" s="364">
        <f t="shared" si="249"/>
        <v>0</v>
      </c>
      <c r="R248" s="364">
        <f t="shared" si="250"/>
        <v>0</v>
      </c>
      <c r="S248" s="364">
        <f t="shared" si="251"/>
        <v>0</v>
      </c>
      <c r="T248" s="364">
        <f t="shared" si="252"/>
        <v>0</v>
      </c>
      <c r="U248" s="364">
        <f t="shared" si="253"/>
        <v>0</v>
      </c>
      <c r="V248" s="364">
        <f t="shared" si="254"/>
        <v>0</v>
      </c>
      <c r="W248" s="364">
        <f t="shared" si="255"/>
        <v>0</v>
      </c>
      <c r="X248" s="364">
        <f t="shared" si="256"/>
        <v>0</v>
      </c>
      <c r="Y248" s="364">
        <f t="shared" si="257"/>
        <v>0</v>
      </c>
      <c r="Z248" s="364">
        <f t="shared" si="258"/>
        <v>0</v>
      </c>
      <c r="AA248" s="364">
        <f t="shared" si="259"/>
        <v>0</v>
      </c>
      <c r="AB248" s="364">
        <f t="shared" si="260"/>
        <v>0</v>
      </c>
      <c r="AC248" s="364">
        <f t="shared" si="261"/>
        <v>0</v>
      </c>
      <c r="AD248" s="364">
        <f t="shared" si="262"/>
        <v>0</v>
      </c>
      <c r="AE248" s="364">
        <f t="shared" si="263"/>
        <v>0</v>
      </c>
      <c r="AF248" s="364">
        <f t="shared" si="264"/>
        <v>0</v>
      </c>
      <c r="AG248" s="364"/>
      <c r="AH248" s="364"/>
      <c r="AI248" s="364"/>
      <c r="AJ248" s="364"/>
      <c r="AK248" s="364"/>
      <c r="AL248" s="364"/>
      <c r="AM248" s="364"/>
      <c r="AN248" s="364"/>
      <c r="AO248" s="364"/>
      <c r="AP248" s="364"/>
      <c r="AQ248" s="364"/>
      <c r="AR248" s="364"/>
      <c r="AS248" s="364"/>
      <c r="AT248" s="364"/>
      <c r="AU248" s="364"/>
      <c r="AV248" s="364"/>
      <c r="AW248" s="364"/>
      <c r="AX248" s="364"/>
      <c r="AY248" s="364"/>
      <c r="AZ248" s="364"/>
      <c r="BA248" s="364"/>
      <c r="BB248" s="364"/>
      <c r="BC248" s="364"/>
      <c r="BD248" s="364"/>
      <c r="BE248" s="364"/>
      <c r="BF248" s="364"/>
      <c r="BG248" s="364"/>
      <c r="BH248" s="364"/>
      <c r="BI248" s="364"/>
      <c r="BJ248" s="364"/>
      <c r="BK248" s="364"/>
      <c r="BL248" s="364"/>
      <c r="BM248" s="364"/>
      <c r="BN248" s="364"/>
      <c r="BO248" s="364"/>
      <c r="BP248" s="364"/>
      <c r="BQ248" s="364"/>
      <c r="BR248" s="364"/>
      <c r="BS248" s="364"/>
      <c r="BT248" s="364"/>
      <c r="BU248" s="364"/>
      <c r="BV248" s="364"/>
      <c r="BW248" s="364"/>
      <c r="BX248" s="364"/>
      <c r="BY248" s="364"/>
      <c r="BZ248" s="364"/>
      <c r="CA248" s="364"/>
      <c r="CB248" s="364"/>
      <c r="CC248" s="364"/>
      <c r="CD248" s="364"/>
      <c r="CE248" s="364"/>
      <c r="CF248" s="364"/>
      <c r="CG248" s="364"/>
      <c r="CH248" s="364"/>
      <c r="CI248" s="364"/>
      <c r="CJ248" s="364"/>
      <c r="CK248" s="364"/>
      <c r="CL248" s="364"/>
      <c r="CM248" s="364"/>
      <c r="CN248" s="364"/>
      <c r="CO248" s="364"/>
      <c r="CP248" s="364"/>
      <c r="CQ248" s="364"/>
      <c r="CR248" s="364"/>
      <c r="CS248" s="364"/>
      <c r="CT248" s="364"/>
      <c r="CU248" s="364"/>
      <c r="CV248" s="364"/>
      <c r="CW248" s="364"/>
      <c r="CX248" s="364"/>
      <c r="CY248" s="364"/>
      <c r="CZ248" s="364"/>
      <c r="DA248" s="364"/>
      <c r="DB248" s="364"/>
      <c r="DC248" s="364"/>
      <c r="DD248" s="364"/>
      <c r="DE248" s="364"/>
      <c r="DF248" s="364"/>
      <c r="DG248" s="364"/>
      <c r="DH248" s="364"/>
      <c r="DI248" s="364"/>
      <c r="DJ248" s="364"/>
      <c r="DK248" s="364"/>
      <c r="DL248" s="364"/>
      <c r="DM248" s="364"/>
      <c r="DN248" s="364"/>
      <c r="DO248" s="364"/>
      <c r="DP248" s="364"/>
      <c r="DQ248" s="364"/>
      <c r="DR248" s="364"/>
      <c r="DS248" s="364"/>
      <c r="DT248" s="364"/>
      <c r="DU248" s="364"/>
      <c r="DV248" s="364"/>
      <c r="DW248" s="364"/>
      <c r="DX248" s="364"/>
      <c r="DY248" s="364"/>
      <c r="DZ248" s="364"/>
      <c r="EA248" s="364"/>
      <c r="EB248" s="364"/>
      <c r="EC248" s="364"/>
      <c r="ED248" s="364"/>
      <c r="EE248" s="364"/>
      <c r="EF248" s="364"/>
      <c r="EG248" s="364"/>
      <c r="EH248" s="364"/>
      <c r="EI248" s="364"/>
      <c r="EJ248" s="364"/>
      <c r="EK248" s="364"/>
      <c r="EL248" s="364"/>
      <c r="EM248" s="364"/>
      <c r="EN248" s="364"/>
      <c r="EO248" s="364"/>
      <c r="EP248" s="364"/>
      <c r="EQ248" s="364"/>
      <c r="ER248" s="364"/>
      <c r="ES248" s="364"/>
      <c r="ET248" s="364"/>
      <c r="EU248" s="364"/>
      <c r="EV248" s="364"/>
      <c r="EW248" s="364"/>
      <c r="EX248" s="364"/>
      <c r="EY248" s="364"/>
      <c r="EZ248" s="364"/>
      <c r="FA248" s="364"/>
      <c r="FB248" s="364"/>
      <c r="FC248" s="364"/>
      <c r="FD248" s="364"/>
      <c r="FE248" s="364"/>
      <c r="FF248" s="364"/>
      <c r="FG248" s="364"/>
      <c r="FH248" s="364"/>
      <c r="FI248" s="364"/>
      <c r="FJ248" s="364"/>
      <c r="FK248" s="364"/>
      <c r="FL248" s="364"/>
      <c r="FM248" s="364"/>
      <c r="FN248" s="364"/>
      <c r="FO248" s="364"/>
      <c r="FP248" s="364"/>
      <c r="FQ248" s="364"/>
      <c r="FR248" s="364"/>
      <c r="FS248" s="364"/>
      <c r="FT248" s="364"/>
      <c r="FU248" s="364"/>
      <c r="FV248" s="364"/>
      <c r="FW248" s="364"/>
      <c r="FX248" s="364"/>
      <c r="FY248" s="364"/>
      <c r="FZ248" s="364"/>
      <c r="GA248" s="364"/>
      <c r="GB248" s="364"/>
      <c r="GC248" s="364"/>
      <c r="GD248" s="364"/>
      <c r="GE248" s="364"/>
      <c r="GF248" s="364"/>
      <c r="GG248" s="364"/>
      <c r="GH248" s="364"/>
      <c r="GI248" s="364"/>
      <c r="GJ248" s="364"/>
      <c r="GK248" s="364"/>
      <c r="GL248" s="364"/>
      <c r="GM248" s="364"/>
      <c r="GN248" s="364"/>
      <c r="GO248" s="364"/>
      <c r="GP248" s="364"/>
      <c r="GQ248" s="364"/>
      <c r="GR248" s="364"/>
      <c r="GS248" s="364"/>
      <c r="GT248" s="364"/>
      <c r="GU248" s="364"/>
      <c r="GV248" s="364"/>
      <c r="GW248" s="364"/>
      <c r="GX248" s="364"/>
      <c r="GY248" s="364"/>
      <c r="GZ248" s="364"/>
      <c r="HA248" s="364"/>
      <c r="HB248" s="364"/>
      <c r="HC248" s="364"/>
      <c r="HD248" s="364"/>
      <c r="HE248" s="364"/>
      <c r="HF248" s="364"/>
      <c r="HG248" s="364"/>
      <c r="HH248" s="364"/>
      <c r="HI248" s="364"/>
      <c r="HJ248" s="364"/>
      <c r="HK248" s="364"/>
      <c r="HL248" s="364"/>
      <c r="HM248" s="364"/>
      <c r="HN248" s="364"/>
      <c r="HO248" s="364"/>
      <c r="HP248" s="364"/>
      <c r="HQ248" s="364"/>
      <c r="HR248" s="364"/>
      <c r="HS248" s="364"/>
      <c r="HT248" s="364"/>
      <c r="HU248" s="364"/>
      <c r="HV248" s="364"/>
      <c r="HW248" s="364"/>
      <c r="HX248" s="364"/>
      <c r="HY248" s="364"/>
      <c r="HZ248" s="364"/>
      <c r="IA248" s="364"/>
      <c r="IB248" s="364"/>
      <c r="IC248" s="364"/>
      <c r="ID248" s="364"/>
      <c r="IE248" s="364"/>
      <c r="IF248" s="364"/>
      <c r="IG248" s="364"/>
      <c r="IH248" s="364"/>
      <c r="II248" s="364"/>
      <c r="IJ248" s="364"/>
      <c r="IK248" s="364"/>
      <c r="IL248" s="364"/>
      <c r="IM248" s="364"/>
      <c r="IN248" s="364"/>
      <c r="IO248" s="364"/>
      <c r="IP248" s="364"/>
      <c r="IQ248" s="364"/>
      <c r="IR248" s="364"/>
      <c r="IS248" s="364"/>
      <c r="IT248" s="364"/>
      <c r="IU248" s="364"/>
      <c r="IV248" s="364"/>
      <c r="IW248" s="364"/>
      <c r="IX248" s="364"/>
      <c r="IY248" s="364"/>
      <c r="IZ248" s="364"/>
      <c r="JA248" s="364"/>
      <c r="JB248" s="364"/>
      <c r="JC248" s="364"/>
      <c r="JD248" s="364"/>
      <c r="JE248" s="364"/>
      <c r="JF248" s="364"/>
      <c r="JG248" s="364"/>
      <c r="JH248" s="364"/>
      <c r="JI248" s="364"/>
      <c r="JJ248" s="364"/>
      <c r="JK248" s="364"/>
      <c r="JL248" s="364"/>
      <c r="JM248" s="364"/>
      <c r="JN248" s="364"/>
      <c r="JO248" s="364"/>
      <c r="JP248" s="364"/>
      <c r="JQ248" s="364"/>
      <c r="JR248" s="364"/>
      <c r="JS248" s="364"/>
      <c r="JT248" s="364"/>
      <c r="JU248" s="364"/>
      <c r="JV248" s="364"/>
      <c r="JW248" s="364"/>
      <c r="JX248" s="364"/>
      <c r="JY248" s="364"/>
      <c r="JZ248" s="364"/>
      <c r="KA248" s="364"/>
      <c r="KB248" s="364"/>
      <c r="KC248" s="364"/>
      <c r="KD248" s="364"/>
      <c r="KE248" s="364"/>
      <c r="KF248" s="364"/>
      <c r="KG248" s="364"/>
      <c r="KH248" s="364"/>
      <c r="KI248" s="364"/>
      <c r="KJ248" s="364"/>
      <c r="KK248" s="364"/>
      <c r="KL248" s="364"/>
      <c r="KM248" s="364"/>
      <c r="KN248" s="364"/>
      <c r="KO248" s="364"/>
      <c r="KP248" s="364"/>
      <c r="KQ248" s="364"/>
      <c r="KR248" s="364"/>
      <c r="KS248" s="364"/>
      <c r="KT248" s="364"/>
      <c r="KU248" s="364"/>
      <c r="KV248" s="364"/>
      <c r="KW248" s="364"/>
      <c r="KX248" s="364"/>
      <c r="KY248" s="364"/>
      <c r="KZ248" s="364"/>
      <c r="LA248" s="364"/>
      <c r="LB248" s="364"/>
      <c r="LC248" s="364"/>
      <c r="LD248" s="364"/>
      <c r="LE248" s="364"/>
      <c r="LF248" s="364"/>
      <c r="LG248" s="364"/>
      <c r="LH248" s="364"/>
      <c r="LI248" s="364"/>
      <c r="LJ248" s="364"/>
      <c r="LK248" s="364"/>
      <c r="LL248" s="364"/>
      <c r="LM248" s="364"/>
      <c r="LN248" s="364"/>
      <c r="LO248" s="364"/>
      <c r="LP248" s="364"/>
      <c r="LQ248" s="364"/>
      <c r="LR248" s="364"/>
      <c r="LS248" s="364"/>
      <c r="LT248" s="364"/>
      <c r="LU248" s="364"/>
      <c r="LV248" s="364"/>
      <c r="LW248" s="364"/>
      <c r="LX248" s="364"/>
      <c r="LY248" s="364"/>
      <c r="LZ248" s="364"/>
      <c r="MA248" s="364"/>
      <c r="MB248" s="364"/>
      <c r="MC248" s="364"/>
      <c r="MD248" s="364"/>
      <c r="ME248" s="364"/>
      <c r="MF248" s="364"/>
      <c r="MG248" s="364"/>
      <c r="MH248" s="364"/>
      <c r="MI248" s="364"/>
      <c r="MJ248" s="364"/>
      <c r="MK248" s="364"/>
      <c r="ML248" s="364"/>
      <c r="MM248" s="364"/>
      <c r="MN248" s="364"/>
      <c r="MO248" s="364"/>
      <c r="MP248" s="364"/>
      <c r="MQ248" s="364"/>
      <c r="MR248" s="364"/>
      <c r="MS248" s="364"/>
      <c r="MT248" s="364"/>
      <c r="MU248" s="364"/>
      <c r="MV248" s="364"/>
      <c r="MW248" s="364"/>
      <c r="MX248" s="364"/>
      <c r="MY248" s="364"/>
      <c r="MZ248" s="364"/>
      <c r="NA248" s="364"/>
      <c r="NB248" s="364"/>
      <c r="NC248" s="364"/>
      <c r="ND248" s="364"/>
      <c r="NE248" s="364"/>
      <c r="NF248" s="364"/>
      <c r="NG248" s="364"/>
      <c r="NH248" s="364"/>
      <c r="NI248" s="364"/>
      <c r="NJ248" s="364"/>
      <c r="NK248" s="364"/>
      <c r="NL248" s="364"/>
      <c r="NM248" s="364"/>
      <c r="NN248" s="364"/>
      <c r="NO248" s="364"/>
      <c r="NP248" s="364"/>
      <c r="NQ248" s="364"/>
      <c r="NR248" s="364"/>
      <c r="NS248" s="364"/>
      <c r="NT248" s="364"/>
      <c r="NU248" s="364"/>
      <c r="NV248" s="364"/>
      <c r="NW248" s="364"/>
      <c r="NX248" s="364"/>
      <c r="NY248" s="364"/>
      <c r="NZ248" s="364"/>
      <c r="OA248" s="364"/>
      <c r="OB248" s="364"/>
      <c r="OC248" s="364"/>
      <c r="OD248" s="364"/>
      <c r="OE248" s="364"/>
      <c r="OF248" s="364"/>
      <c r="OG248" s="364"/>
      <c r="OH248" s="364"/>
      <c r="OI248" s="364"/>
      <c r="OJ248" s="364"/>
      <c r="OK248" s="364"/>
      <c r="OL248" s="364"/>
      <c r="OM248" s="364"/>
      <c r="ON248" s="364"/>
      <c r="OO248" s="364"/>
      <c r="OP248" s="364"/>
      <c r="OQ248" s="364"/>
      <c r="OR248" s="364"/>
      <c r="OS248" s="364"/>
      <c r="OT248" s="364"/>
      <c r="OU248" s="364"/>
      <c r="OV248" s="364"/>
      <c r="OW248" s="364"/>
      <c r="OX248" s="364"/>
      <c r="OY248" s="364"/>
      <c r="OZ248" s="364"/>
      <c r="PA248" s="364"/>
      <c r="PB248" s="364"/>
      <c r="PC248" s="364"/>
      <c r="PD248" s="364"/>
      <c r="PE248" s="364"/>
      <c r="PF248" s="364"/>
      <c r="PG248" s="364"/>
      <c r="PH248" s="364"/>
      <c r="PI248" s="364"/>
      <c r="PJ248" s="364"/>
      <c r="PK248" s="364"/>
      <c r="PL248" s="364"/>
      <c r="PM248" s="364"/>
    </row>
    <row r="249" spans="1:429" ht="15">
      <c r="A249" s="365" t="s">
        <v>811</v>
      </c>
      <c r="B249" s="364">
        <f t="shared" si="234"/>
        <v>0</v>
      </c>
      <c r="C249" s="364">
        <f t="shared" si="235"/>
        <v>0</v>
      </c>
      <c r="D249" s="364">
        <f t="shared" si="236"/>
        <v>0</v>
      </c>
      <c r="E249" s="364">
        <f t="shared" si="237"/>
        <v>0</v>
      </c>
      <c r="F249" s="364">
        <f t="shared" si="238"/>
        <v>0</v>
      </c>
      <c r="G249" s="364">
        <f t="shared" si="239"/>
        <v>0</v>
      </c>
      <c r="H249" s="364">
        <f t="shared" si="240"/>
        <v>0</v>
      </c>
      <c r="I249" s="364">
        <f t="shared" si="241"/>
        <v>0</v>
      </c>
      <c r="J249" s="364">
        <f t="shared" si="242"/>
        <v>0</v>
      </c>
      <c r="K249" s="364">
        <f t="shared" si="243"/>
        <v>0</v>
      </c>
      <c r="L249" s="364">
        <f t="shared" si="244"/>
        <v>0</v>
      </c>
      <c r="M249" s="364">
        <f t="shared" si="245"/>
        <v>0</v>
      </c>
      <c r="N249" s="364">
        <f t="shared" si="246"/>
        <v>0</v>
      </c>
      <c r="O249" s="364">
        <f t="shared" si="247"/>
        <v>0</v>
      </c>
      <c r="P249" s="364">
        <f t="shared" si="248"/>
        <v>0</v>
      </c>
      <c r="Q249" s="364">
        <f t="shared" si="249"/>
        <v>0</v>
      </c>
      <c r="R249" s="364">
        <f t="shared" si="250"/>
        <v>0</v>
      </c>
      <c r="S249" s="364">
        <f t="shared" si="251"/>
        <v>0</v>
      </c>
      <c r="T249" s="364">
        <f t="shared" si="252"/>
        <v>0.3</v>
      </c>
      <c r="U249" s="364">
        <f t="shared" si="253"/>
        <v>0</v>
      </c>
      <c r="V249" s="364">
        <f t="shared" si="254"/>
        <v>0</v>
      </c>
      <c r="W249" s="364">
        <f t="shared" si="255"/>
        <v>0</v>
      </c>
      <c r="X249" s="364">
        <f t="shared" si="256"/>
        <v>0</v>
      </c>
      <c r="Y249" s="364">
        <f t="shared" si="257"/>
        <v>0</v>
      </c>
      <c r="Z249" s="364">
        <f t="shared" si="258"/>
        <v>0</v>
      </c>
      <c r="AA249" s="364">
        <f t="shared" si="259"/>
        <v>0</v>
      </c>
      <c r="AB249" s="364">
        <f t="shared" si="260"/>
        <v>0</v>
      </c>
      <c r="AC249" s="364">
        <f t="shared" si="261"/>
        <v>0</v>
      </c>
      <c r="AD249" s="364">
        <f t="shared" si="262"/>
        <v>0</v>
      </c>
      <c r="AE249" s="364">
        <f t="shared" si="263"/>
        <v>0</v>
      </c>
      <c r="AF249" s="364">
        <f t="shared" si="264"/>
        <v>0</v>
      </c>
      <c r="AG249" s="364"/>
      <c r="AH249" s="364"/>
      <c r="AI249" s="364"/>
      <c r="AJ249" s="364"/>
      <c r="AK249" s="364"/>
      <c r="AL249" s="364"/>
      <c r="AM249" s="364"/>
      <c r="AN249" s="364"/>
      <c r="AO249" s="364"/>
      <c r="AP249" s="364"/>
      <c r="AQ249" s="364"/>
      <c r="AR249" s="364"/>
      <c r="AS249" s="364"/>
      <c r="AT249" s="364"/>
      <c r="AU249" s="364"/>
      <c r="AV249" s="364"/>
      <c r="AW249" s="364"/>
      <c r="AX249" s="364"/>
      <c r="AY249" s="364"/>
      <c r="AZ249" s="364"/>
      <c r="BA249" s="364"/>
      <c r="BB249" s="364"/>
      <c r="BC249" s="364"/>
      <c r="BD249" s="364"/>
      <c r="BE249" s="364"/>
      <c r="BF249" s="364"/>
      <c r="BG249" s="364"/>
      <c r="BH249" s="364"/>
      <c r="BI249" s="364"/>
      <c r="BJ249" s="364"/>
      <c r="BK249" s="364"/>
      <c r="BL249" s="364"/>
      <c r="BM249" s="364"/>
      <c r="BN249" s="364"/>
      <c r="BO249" s="364"/>
      <c r="BP249" s="364"/>
      <c r="BQ249" s="364"/>
      <c r="BR249" s="364"/>
      <c r="BS249" s="364"/>
      <c r="BT249" s="364"/>
      <c r="BU249" s="364"/>
      <c r="BV249" s="364"/>
      <c r="BW249" s="364"/>
      <c r="BX249" s="364"/>
      <c r="BY249" s="364"/>
      <c r="BZ249" s="364"/>
      <c r="CA249" s="364"/>
      <c r="CB249" s="364"/>
      <c r="CC249" s="364"/>
      <c r="CD249" s="364"/>
      <c r="CE249" s="364"/>
      <c r="CF249" s="364"/>
      <c r="CG249" s="364"/>
      <c r="CH249" s="364"/>
      <c r="CI249" s="364"/>
      <c r="CJ249" s="364"/>
      <c r="CK249" s="364"/>
      <c r="CL249" s="364"/>
      <c r="CM249" s="364"/>
      <c r="CN249" s="364"/>
      <c r="CO249" s="364"/>
      <c r="CP249" s="364"/>
      <c r="CQ249" s="364"/>
      <c r="CR249" s="364"/>
      <c r="CS249" s="364"/>
      <c r="CT249" s="364"/>
      <c r="CU249" s="364"/>
      <c r="CV249" s="364"/>
      <c r="CW249" s="364"/>
      <c r="CX249" s="364"/>
      <c r="CY249" s="364"/>
      <c r="CZ249" s="364"/>
      <c r="DA249" s="364"/>
      <c r="DB249" s="364"/>
      <c r="DC249" s="364"/>
      <c r="DD249" s="364"/>
      <c r="DE249" s="364"/>
      <c r="DF249" s="364"/>
      <c r="DG249" s="364"/>
      <c r="DH249" s="364"/>
      <c r="DI249" s="364"/>
      <c r="DJ249" s="364"/>
      <c r="DK249" s="364"/>
      <c r="DL249" s="364"/>
      <c r="DM249" s="364"/>
      <c r="DN249" s="364"/>
      <c r="DO249" s="364"/>
      <c r="DP249" s="364"/>
      <c r="DQ249" s="364"/>
      <c r="DR249" s="364"/>
      <c r="DS249" s="364"/>
      <c r="DT249" s="364"/>
      <c r="DU249" s="364"/>
      <c r="DV249" s="364"/>
      <c r="DW249" s="364"/>
      <c r="DX249" s="364"/>
      <c r="DY249" s="364"/>
      <c r="DZ249" s="364"/>
      <c r="EA249" s="364"/>
      <c r="EB249" s="364"/>
      <c r="EC249" s="364"/>
      <c r="ED249" s="364"/>
      <c r="EE249" s="364"/>
      <c r="EF249" s="364"/>
      <c r="EG249" s="364"/>
      <c r="EH249" s="364"/>
      <c r="EI249" s="364"/>
      <c r="EJ249" s="364"/>
      <c r="EK249" s="364"/>
      <c r="EL249" s="364"/>
      <c r="EM249" s="364"/>
      <c r="EN249" s="364"/>
      <c r="EO249" s="364"/>
      <c r="EP249" s="364"/>
      <c r="EQ249" s="364"/>
      <c r="ER249" s="364"/>
      <c r="ES249" s="364"/>
      <c r="ET249" s="364"/>
      <c r="EU249" s="364"/>
      <c r="EV249" s="364"/>
      <c r="EW249" s="364"/>
      <c r="EX249" s="364"/>
      <c r="EY249" s="364"/>
      <c r="EZ249" s="364"/>
      <c r="FA249" s="364"/>
      <c r="FB249" s="364"/>
      <c r="FC249" s="364"/>
      <c r="FD249" s="364"/>
      <c r="FE249" s="364"/>
      <c r="FF249" s="364"/>
      <c r="FG249" s="364"/>
      <c r="FH249" s="364"/>
      <c r="FI249" s="364"/>
      <c r="FJ249" s="364"/>
      <c r="FK249" s="364"/>
      <c r="FL249" s="364"/>
      <c r="FM249" s="364"/>
      <c r="FN249" s="364"/>
      <c r="FO249" s="364"/>
      <c r="FP249" s="364"/>
      <c r="FQ249" s="364"/>
      <c r="FR249" s="364"/>
      <c r="FS249" s="364"/>
      <c r="FT249" s="364"/>
      <c r="FU249" s="364"/>
      <c r="FV249" s="364"/>
      <c r="FW249" s="364"/>
      <c r="FX249" s="364"/>
      <c r="FY249" s="364"/>
      <c r="FZ249" s="364"/>
      <c r="GA249" s="364"/>
      <c r="GB249" s="364"/>
      <c r="GC249" s="364"/>
      <c r="GD249" s="364"/>
      <c r="GE249" s="364"/>
      <c r="GF249" s="364"/>
      <c r="GG249" s="364"/>
      <c r="GH249" s="364"/>
      <c r="GI249" s="364"/>
      <c r="GJ249" s="364"/>
      <c r="GK249" s="364"/>
      <c r="GL249" s="364"/>
      <c r="GM249" s="364"/>
      <c r="GN249" s="364"/>
      <c r="GO249" s="364"/>
      <c r="GP249" s="364"/>
      <c r="GQ249" s="364"/>
      <c r="GR249" s="364"/>
      <c r="GS249" s="364"/>
      <c r="GT249" s="364"/>
      <c r="GU249" s="364"/>
      <c r="GV249" s="364"/>
      <c r="GW249" s="364"/>
      <c r="GX249" s="364"/>
      <c r="GY249" s="364"/>
      <c r="GZ249" s="364"/>
      <c r="HA249" s="364"/>
      <c r="HB249" s="364"/>
      <c r="HC249" s="364"/>
      <c r="HD249" s="364"/>
      <c r="HE249" s="364"/>
      <c r="HF249" s="364"/>
      <c r="HG249" s="364"/>
      <c r="HH249" s="364"/>
      <c r="HI249" s="364"/>
      <c r="HJ249" s="364"/>
      <c r="HK249" s="364"/>
      <c r="HL249" s="364"/>
      <c r="HM249" s="364"/>
      <c r="HN249" s="364"/>
      <c r="HO249" s="364"/>
      <c r="HP249" s="364"/>
      <c r="HQ249" s="364"/>
      <c r="HR249" s="364"/>
      <c r="HS249" s="364"/>
      <c r="HT249" s="364"/>
      <c r="HU249" s="364"/>
      <c r="HV249" s="364"/>
      <c r="HW249" s="364"/>
      <c r="HX249" s="364"/>
      <c r="HY249" s="364"/>
      <c r="HZ249" s="364"/>
      <c r="IA249" s="364"/>
      <c r="IB249" s="364"/>
      <c r="IC249" s="364"/>
      <c r="ID249" s="364"/>
      <c r="IE249" s="364"/>
      <c r="IF249" s="364"/>
      <c r="IG249" s="364"/>
      <c r="IH249" s="364"/>
      <c r="II249" s="364"/>
      <c r="IJ249" s="364"/>
      <c r="IK249" s="364"/>
      <c r="IL249" s="364"/>
      <c r="IM249" s="364"/>
      <c r="IN249" s="364"/>
      <c r="IO249" s="364"/>
      <c r="IP249" s="364"/>
      <c r="IQ249" s="364"/>
      <c r="IR249" s="364"/>
      <c r="IS249" s="364"/>
      <c r="IT249" s="364"/>
      <c r="IU249" s="364"/>
      <c r="IV249" s="364"/>
      <c r="IW249" s="364"/>
      <c r="IX249" s="364"/>
      <c r="IY249" s="364"/>
      <c r="IZ249" s="364"/>
      <c r="JA249" s="364">
        <v>300</v>
      </c>
      <c r="JB249" s="364"/>
      <c r="JC249" s="364"/>
      <c r="JD249" s="364"/>
      <c r="JE249" s="364"/>
      <c r="JF249" s="364"/>
      <c r="JG249" s="364"/>
      <c r="JH249" s="364"/>
      <c r="JI249" s="364"/>
      <c r="JJ249" s="364"/>
      <c r="JK249" s="364"/>
      <c r="JL249" s="364"/>
      <c r="JM249" s="364"/>
      <c r="JN249" s="364"/>
      <c r="JO249" s="364"/>
      <c r="JP249" s="364"/>
      <c r="JQ249" s="364"/>
      <c r="JR249" s="364"/>
      <c r="JS249" s="364"/>
      <c r="JT249" s="364"/>
      <c r="JU249" s="364"/>
      <c r="JV249" s="364"/>
      <c r="JW249" s="364"/>
      <c r="JX249" s="364"/>
      <c r="JY249" s="364"/>
      <c r="JZ249" s="364"/>
      <c r="KA249" s="364"/>
      <c r="KB249" s="364"/>
      <c r="KC249" s="364"/>
      <c r="KD249" s="364"/>
      <c r="KE249" s="364"/>
      <c r="KF249" s="364"/>
      <c r="KG249" s="364"/>
      <c r="KH249" s="364"/>
      <c r="KI249" s="364"/>
      <c r="KJ249" s="364"/>
      <c r="KK249" s="364"/>
      <c r="KL249" s="364"/>
      <c r="KM249" s="364"/>
      <c r="KN249" s="364"/>
      <c r="KO249" s="364"/>
      <c r="KP249" s="364"/>
      <c r="KQ249" s="364"/>
      <c r="KR249" s="364"/>
      <c r="KS249" s="364"/>
      <c r="KT249" s="364"/>
      <c r="KU249" s="364"/>
      <c r="KV249" s="364"/>
      <c r="KW249" s="364"/>
      <c r="KX249" s="364"/>
      <c r="KY249" s="364"/>
      <c r="KZ249" s="364"/>
      <c r="LA249" s="364"/>
      <c r="LB249" s="364"/>
      <c r="LC249" s="364"/>
      <c r="LD249" s="364"/>
      <c r="LE249" s="364"/>
      <c r="LF249" s="364"/>
      <c r="LG249" s="364"/>
      <c r="LH249" s="364"/>
      <c r="LI249" s="364"/>
      <c r="LJ249" s="364"/>
      <c r="LK249" s="364"/>
      <c r="LL249" s="364"/>
      <c r="LM249" s="364"/>
      <c r="LN249" s="364"/>
      <c r="LO249" s="364"/>
      <c r="LP249" s="364"/>
      <c r="LQ249" s="364"/>
      <c r="LR249" s="364"/>
      <c r="LS249" s="364"/>
      <c r="LT249" s="364"/>
      <c r="LU249" s="364"/>
      <c r="LV249" s="364"/>
      <c r="LW249" s="364"/>
      <c r="LX249" s="364"/>
      <c r="LY249" s="364"/>
      <c r="LZ249" s="364"/>
      <c r="MA249" s="364"/>
      <c r="MB249" s="364"/>
      <c r="MC249" s="364"/>
      <c r="MD249" s="364"/>
      <c r="ME249" s="364"/>
      <c r="MF249" s="364"/>
      <c r="MG249" s="364"/>
      <c r="MH249" s="364"/>
      <c r="MI249" s="364"/>
      <c r="MJ249" s="364"/>
      <c r="MK249" s="364"/>
      <c r="ML249" s="364"/>
      <c r="MM249" s="364"/>
      <c r="MN249" s="364"/>
      <c r="MO249" s="364"/>
      <c r="MP249" s="364"/>
      <c r="MQ249" s="364"/>
      <c r="MR249" s="364"/>
      <c r="MS249" s="364"/>
      <c r="MT249" s="364"/>
      <c r="MU249" s="364"/>
      <c r="MV249" s="364"/>
      <c r="MW249" s="364"/>
      <c r="MX249" s="364"/>
      <c r="MY249" s="364"/>
      <c r="MZ249" s="364"/>
      <c r="NA249" s="364"/>
      <c r="NB249" s="364"/>
      <c r="NC249" s="364"/>
      <c r="ND249" s="364"/>
      <c r="NE249" s="364"/>
      <c r="NF249" s="364"/>
      <c r="NG249" s="364"/>
      <c r="NH249" s="364"/>
      <c r="NI249" s="364"/>
      <c r="NJ249" s="364"/>
      <c r="NK249" s="364"/>
      <c r="NL249" s="364"/>
      <c r="NM249" s="364"/>
      <c r="NN249" s="364"/>
      <c r="NO249" s="364"/>
      <c r="NP249" s="364"/>
      <c r="NQ249" s="364"/>
      <c r="NR249" s="364"/>
      <c r="NS249" s="364"/>
      <c r="NT249" s="364"/>
      <c r="NU249" s="364"/>
      <c r="NV249" s="364"/>
      <c r="NW249" s="364"/>
      <c r="NX249" s="364"/>
      <c r="NY249" s="364"/>
      <c r="NZ249" s="364"/>
      <c r="OA249" s="364"/>
      <c r="OB249" s="364"/>
      <c r="OC249" s="364"/>
      <c r="OD249" s="364"/>
      <c r="OE249" s="364"/>
      <c r="OF249" s="364"/>
      <c r="OG249" s="364"/>
      <c r="OH249" s="364"/>
      <c r="OI249" s="364"/>
      <c r="OJ249" s="364"/>
      <c r="OK249" s="364"/>
      <c r="OL249" s="364"/>
      <c r="OM249" s="364"/>
      <c r="ON249" s="364"/>
      <c r="OO249" s="364"/>
      <c r="OP249" s="364"/>
      <c r="OQ249" s="364"/>
      <c r="OR249" s="364"/>
      <c r="OS249" s="364"/>
      <c r="OT249" s="364"/>
      <c r="OU249" s="364"/>
      <c r="OV249" s="364"/>
      <c r="OW249" s="364"/>
      <c r="OX249" s="364"/>
      <c r="OY249" s="364"/>
      <c r="OZ249" s="364"/>
      <c r="PA249" s="364"/>
      <c r="PB249" s="364"/>
      <c r="PC249" s="364"/>
      <c r="PD249" s="364"/>
      <c r="PE249" s="364"/>
      <c r="PF249" s="364"/>
      <c r="PG249" s="364"/>
      <c r="PH249" s="364"/>
      <c r="PI249" s="364"/>
      <c r="PJ249" s="364"/>
      <c r="PK249" s="364"/>
      <c r="PL249" s="364"/>
      <c r="PM249" s="364"/>
    </row>
    <row r="250" spans="1:429" ht="15">
      <c r="A250" s="363" t="s">
        <v>812</v>
      </c>
      <c r="B250" s="364">
        <f t="shared" si="234"/>
        <v>0</v>
      </c>
      <c r="C250" s="364">
        <f t="shared" si="235"/>
        <v>0</v>
      </c>
      <c r="D250" s="364">
        <f t="shared" si="236"/>
        <v>0</v>
      </c>
      <c r="E250" s="364">
        <f t="shared" si="237"/>
        <v>0</v>
      </c>
      <c r="F250" s="364">
        <f t="shared" si="238"/>
        <v>0</v>
      </c>
      <c r="G250" s="364">
        <f t="shared" si="239"/>
        <v>0</v>
      </c>
      <c r="H250" s="364">
        <f t="shared" si="240"/>
        <v>0</v>
      </c>
      <c r="I250" s="364">
        <f t="shared" si="241"/>
        <v>0</v>
      </c>
      <c r="J250" s="364">
        <f t="shared" si="242"/>
        <v>0</v>
      </c>
      <c r="K250" s="364">
        <f t="shared" si="243"/>
        <v>0</v>
      </c>
      <c r="L250" s="364">
        <f t="shared" si="244"/>
        <v>0</v>
      </c>
      <c r="M250" s="364">
        <f t="shared" si="245"/>
        <v>0</v>
      </c>
      <c r="N250" s="364">
        <f t="shared" si="246"/>
        <v>0</v>
      </c>
      <c r="O250" s="364">
        <f t="shared" si="247"/>
        <v>0</v>
      </c>
      <c r="P250" s="364">
        <f t="shared" si="248"/>
        <v>0</v>
      </c>
      <c r="Q250" s="364">
        <f t="shared" si="249"/>
        <v>0</v>
      </c>
      <c r="R250" s="364">
        <f t="shared" si="250"/>
        <v>0</v>
      </c>
      <c r="S250" s="364">
        <f t="shared" si="251"/>
        <v>0</v>
      </c>
      <c r="T250" s="364">
        <f t="shared" si="252"/>
        <v>0.50070119999999996</v>
      </c>
      <c r="U250" s="364">
        <f t="shared" si="253"/>
        <v>0</v>
      </c>
      <c r="V250" s="364">
        <f t="shared" si="254"/>
        <v>0.60299249999999993</v>
      </c>
      <c r="W250" s="364">
        <f t="shared" si="255"/>
        <v>0</v>
      </c>
      <c r="X250" s="364">
        <f t="shared" si="256"/>
        <v>0</v>
      </c>
      <c r="Y250" s="364">
        <f t="shared" si="257"/>
        <v>0</v>
      </c>
      <c r="Z250" s="364">
        <f t="shared" si="258"/>
        <v>0</v>
      </c>
      <c r="AA250" s="364">
        <f t="shared" si="259"/>
        <v>0</v>
      </c>
      <c r="AB250" s="364">
        <f t="shared" si="260"/>
        <v>0</v>
      </c>
      <c r="AC250" s="364">
        <f t="shared" si="261"/>
        <v>1.2246E-3</v>
      </c>
      <c r="AD250" s="364">
        <f t="shared" si="262"/>
        <v>0</v>
      </c>
      <c r="AE250" s="364">
        <f t="shared" si="263"/>
        <v>1.5E-3</v>
      </c>
      <c r="AF250" s="364">
        <f t="shared" si="264"/>
        <v>5.7000000000000002E-3</v>
      </c>
      <c r="AG250" s="364"/>
      <c r="AH250" s="364"/>
      <c r="AI250" s="364"/>
      <c r="AJ250" s="364"/>
      <c r="AK250" s="364"/>
      <c r="AL250" s="364"/>
      <c r="AM250" s="364"/>
      <c r="AN250" s="364"/>
      <c r="AO250" s="364"/>
      <c r="AP250" s="364"/>
      <c r="AQ250" s="364"/>
      <c r="AR250" s="364"/>
      <c r="AS250" s="364"/>
      <c r="AT250" s="364"/>
      <c r="AU250" s="364"/>
      <c r="AV250" s="364"/>
      <c r="AW250" s="364"/>
      <c r="AX250" s="364"/>
      <c r="AY250" s="364"/>
      <c r="AZ250" s="364"/>
      <c r="BA250" s="364"/>
      <c r="BB250" s="364"/>
      <c r="BC250" s="364"/>
      <c r="BD250" s="364"/>
      <c r="BE250" s="364"/>
      <c r="BF250" s="364"/>
      <c r="BG250" s="364"/>
      <c r="BH250" s="364"/>
      <c r="BI250" s="364"/>
      <c r="BJ250" s="364"/>
      <c r="BK250" s="364"/>
      <c r="BL250" s="364"/>
      <c r="BM250" s="364"/>
      <c r="BN250" s="364"/>
      <c r="BO250" s="364"/>
      <c r="BP250" s="364"/>
      <c r="BQ250" s="364"/>
      <c r="BR250" s="364"/>
      <c r="BS250" s="364"/>
      <c r="BT250" s="364"/>
      <c r="BU250" s="364"/>
      <c r="BV250" s="364"/>
      <c r="BW250" s="364"/>
      <c r="BX250" s="364"/>
      <c r="BY250" s="364"/>
      <c r="BZ250" s="364"/>
      <c r="CA250" s="364"/>
      <c r="CB250" s="364"/>
      <c r="CC250" s="364"/>
      <c r="CD250" s="364"/>
      <c r="CE250" s="364"/>
      <c r="CF250" s="364"/>
      <c r="CG250" s="364"/>
      <c r="CH250" s="364"/>
      <c r="CI250" s="364"/>
      <c r="CJ250" s="364"/>
      <c r="CK250" s="364"/>
      <c r="CL250" s="364"/>
      <c r="CM250" s="364"/>
      <c r="CN250" s="364"/>
      <c r="CO250" s="364"/>
      <c r="CP250" s="364"/>
      <c r="CQ250" s="364"/>
      <c r="CR250" s="364"/>
      <c r="CS250" s="364"/>
      <c r="CT250" s="364"/>
      <c r="CU250" s="364"/>
      <c r="CV250" s="364"/>
      <c r="CW250" s="364"/>
      <c r="CX250" s="364"/>
      <c r="CY250" s="364"/>
      <c r="CZ250" s="364"/>
      <c r="DA250" s="364"/>
      <c r="DB250" s="364"/>
      <c r="DC250" s="364"/>
      <c r="DD250" s="364"/>
      <c r="DE250" s="364"/>
      <c r="DF250" s="364"/>
      <c r="DG250" s="364"/>
      <c r="DH250" s="364"/>
      <c r="DI250" s="364"/>
      <c r="DJ250" s="364"/>
      <c r="DK250" s="364"/>
      <c r="DL250" s="364"/>
      <c r="DM250" s="364"/>
      <c r="DN250" s="364"/>
      <c r="DO250" s="364"/>
      <c r="DP250" s="364"/>
      <c r="DQ250" s="364"/>
      <c r="DR250" s="364"/>
      <c r="DS250" s="364"/>
      <c r="DT250" s="364"/>
      <c r="DU250" s="364"/>
      <c r="DV250" s="364"/>
      <c r="DW250" s="364"/>
      <c r="DX250" s="364"/>
      <c r="DY250" s="364"/>
      <c r="DZ250" s="364"/>
      <c r="EA250" s="364"/>
      <c r="EB250" s="364"/>
      <c r="EC250" s="364"/>
      <c r="ED250" s="364"/>
      <c r="EE250" s="364"/>
      <c r="EF250" s="364"/>
      <c r="EG250" s="364"/>
      <c r="EH250" s="364"/>
      <c r="EI250" s="364"/>
      <c r="EJ250" s="364"/>
      <c r="EK250" s="364"/>
      <c r="EL250" s="364"/>
      <c r="EM250" s="364"/>
      <c r="EN250" s="364"/>
      <c r="EO250" s="364"/>
      <c r="EP250" s="364"/>
      <c r="EQ250" s="364"/>
      <c r="ER250" s="364"/>
      <c r="ES250" s="364"/>
      <c r="ET250" s="364"/>
      <c r="EU250" s="364"/>
      <c r="EV250" s="364"/>
      <c r="EW250" s="364"/>
      <c r="EX250" s="364"/>
      <c r="EY250" s="364"/>
      <c r="EZ250" s="364"/>
      <c r="FA250" s="364"/>
      <c r="FB250" s="364"/>
      <c r="FC250" s="364"/>
      <c r="FD250" s="364"/>
      <c r="FE250" s="364"/>
      <c r="FF250" s="364"/>
      <c r="FG250" s="364"/>
      <c r="FH250" s="364"/>
      <c r="FI250" s="364"/>
      <c r="FJ250" s="364"/>
      <c r="FK250" s="364"/>
      <c r="FL250" s="364"/>
      <c r="FM250" s="364"/>
      <c r="FN250" s="364"/>
      <c r="FO250" s="364"/>
      <c r="FP250" s="364"/>
      <c r="FQ250" s="364"/>
      <c r="FR250" s="364"/>
      <c r="FS250" s="364"/>
      <c r="FT250" s="364"/>
      <c r="FU250" s="364"/>
      <c r="FV250" s="364"/>
      <c r="FW250" s="364"/>
      <c r="FX250" s="364"/>
      <c r="FY250" s="364"/>
      <c r="FZ250" s="364"/>
      <c r="GA250" s="364"/>
      <c r="GB250" s="364"/>
      <c r="GC250" s="364"/>
      <c r="GD250" s="364"/>
      <c r="GE250" s="364"/>
      <c r="GF250" s="364"/>
      <c r="GG250" s="364"/>
      <c r="GH250" s="364"/>
      <c r="GI250" s="364"/>
      <c r="GJ250" s="364"/>
      <c r="GK250" s="364"/>
      <c r="GL250" s="364"/>
      <c r="GM250" s="364"/>
      <c r="GN250" s="364"/>
      <c r="GO250" s="364"/>
      <c r="GP250" s="364"/>
      <c r="GQ250" s="364"/>
      <c r="GR250" s="364"/>
      <c r="GS250" s="364"/>
      <c r="GT250" s="364"/>
      <c r="GU250" s="364"/>
      <c r="GV250" s="364"/>
      <c r="GW250" s="364"/>
      <c r="GX250" s="364"/>
      <c r="GY250" s="364"/>
      <c r="GZ250" s="364"/>
      <c r="HA250" s="364"/>
      <c r="HB250" s="364"/>
      <c r="HC250" s="364"/>
      <c r="HD250" s="364"/>
      <c r="HE250" s="364"/>
      <c r="HF250" s="364"/>
      <c r="HG250" s="364"/>
      <c r="HH250" s="364"/>
      <c r="HI250" s="364"/>
      <c r="HJ250" s="364"/>
      <c r="HK250" s="364"/>
      <c r="HL250" s="364"/>
      <c r="HM250" s="364"/>
      <c r="HN250" s="364"/>
      <c r="HO250" s="364"/>
      <c r="HP250" s="364"/>
      <c r="HQ250" s="364"/>
      <c r="HR250" s="364"/>
      <c r="HS250" s="364"/>
      <c r="HT250" s="364"/>
      <c r="HU250" s="364"/>
      <c r="HV250" s="364"/>
      <c r="HW250" s="364"/>
      <c r="HX250" s="364"/>
      <c r="HY250" s="364"/>
      <c r="HZ250" s="364"/>
      <c r="IA250" s="364"/>
      <c r="IB250" s="364"/>
      <c r="IC250" s="364"/>
      <c r="ID250" s="364"/>
      <c r="IE250" s="364"/>
      <c r="IF250" s="364"/>
      <c r="IG250" s="364"/>
      <c r="IH250" s="364"/>
      <c r="II250" s="364"/>
      <c r="IJ250" s="364"/>
      <c r="IK250" s="364"/>
      <c r="IL250" s="364"/>
      <c r="IM250" s="364"/>
      <c r="IN250" s="364"/>
      <c r="IO250" s="364"/>
      <c r="IP250" s="364">
        <v>500.70119999999997</v>
      </c>
      <c r="IQ250" s="364"/>
      <c r="IR250" s="364"/>
      <c r="IS250" s="364"/>
      <c r="IT250" s="364"/>
      <c r="IU250" s="364"/>
      <c r="IV250" s="364"/>
      <c r="IW250" s="364"/>
      <c r="IX250" s="364"/>
      <c r="IY250" s="364"/>
      <c r="IZ250" s="364"/>
      <c r="JA250" s="364"/>
      <c r="JB250" s="364"/>
      <c r="JC250" s="364"/>
      <c r="JD250" s="364"/>
      <c r="JE250" s="364"/>
      <c r="JF250" s="364"/>
      <c r="JG250" s="364"/>
      <c r="JH250" s="364"/>
      <c r="JI250" s="364"/>
      <c r="JJ250" s="364"/>
      <c r="JK250" s="364"/>
      <c r="JL250" s="364"/>
      <c r="JM250" s="364"/>
      <c r="JN250" s="364">
        <v>602.99249999999995</v>
      </c>
      <c r="JO250" s="364"/>
      <c r="JP250" s="364"/>
      <c r="JQ250" s="364"/>
      <c r="JR250" s="364"/>
      <c r="JS250" s="364"/>
      <c r="JT250" s="364"/>
      <c r="JU250" s="364"/>
      <c r="JV250" s="364"/>
      <c r="JW250" s="364"/>
      <c r="JX250" s="364"/>
      <c r="JY250" s="364"/>
      <c r="JZ250" s="364"/>
      <c r="KA250" s="364"/>
      <c r="KB250" s="364"/>
      <c r="KC250" s="364"/>
      <c r="KD250" s="364"/>
      <c r="KE250" s="364"/>
      <c r="KF250" s="364"/>
      <c r="KG250" s="364"/>
      <c r="KH250" s="364"/>
      <c r="KI250" s="364"/>
      <c r="KJ250" s="364"/>
      <c r="KK250" s="364"/>
      <c r="KL250" s="364"/>
      <c r="KM250" s="364"/>
      <c r="KN250" s="364"/>
      <c r="KO250" s="364"/>
      <c r="KP250" s="364"/>
      <c r="KQ250" s="364"/>
      <c r="KR250" s="364"/>
      <c r="KS250" s="364"/>
      <c r="KT250" s="364"/>
      <c r="KU250" s="364"/>
      <c r="KV250" s="364"/>
      <c r="KW250" s="364"/>
      <c r="KX250" s="364"/>
      <c r="KY250" s="364"/>
      <c r="KZ250" s="364"/>
      <c r="LA250" s="364"/>
      <c r="LB250" s="364"/>
      <c r="LC250" s="364"/>
      <c r="LD250" s="364"/>
      <c r="LE250" s="364"/>
      <c r="LF250" s="364"/>
      <c r="LG250" s="364"/>
      <c r="LH250" s="364"/>
      <c r="LI250" s="364"/>
      <c r="LJ250" s="364"/>
      <c r="LK250" s="364"/>
      <c r="LL250" s="364"/>
      <c r="LM250" s="364"/>
      <c r="LN250" s="364"/>
      <c r="LO250" s="364"/>
      <c r="LP250" s="364"/>
      <c r="LQ250" s="364"/>
      <c r="LR250" s="364"/>
      <c r="LS250" s="364"/>
      <c r="LT250" s="364"/>
      <c r="LU250" s="364"/>
      <c r="LV250" s="364"/>
      <c r="LW250" s="364"/>
      <c r="LX250" s="364"/>
      <c r="LY250" s="364"/>
      <c r="LZ250" s="364"/>
      <c r="MA250" s="364"/>
      <c r="MB250" s="364"/>
      <c r="MC250" s="364"/>
      <c r="MD250" s="364"/>
      <c r="ME250" s="364"/>
      <c r="MF250" s="364"/>
      <c r="MG250" s="364"/>
      <c r="MH250" s="364"/>
      <c r="MI250" s="364"/>
      <c r="MJ250" s="364"/>
      <c r="MK250" s="364"/>
      <c r="ML250" s="364"/>
      <c r="MM250" s="364"/>
      <c r="MN250" s="364"/>
      <c r="MO250" s="364"/>
      <c r="MP250" s="364"/>
      <c r="MQ250" s="364"/>
      <c r="MR250" s="364"/>
      <c r="MS250" s="364"/>
      <c r="MT250" s="364"/>
      <c r="MU250" s="364"/>
      <c r="MV250" s="364"/>
      <c r="MW250" s="364">
        <v>1.2245999999999999</v>
      </c>
      <c r="MX250" s="364"/>
      <c r="MY250" s="364"/>
      <c r="MZ250" s="364"/>
      <c r="NA250" s="364"/>
      <c r="NB250" s="364"/>
      <c r="NC250" s="364"/>
      <c r="ND250" s="364" t="s">
        <v>221</v>
      </c>
      <c r="NE250" s="364" t="s">
        <v>221</v>
      </c>
      <c r="NF250" s="364" t="s">
        <v>221</v>
      </c>
      <c r="NG250" s="364" t="s">
        <v>221</v>
      </c>
      <c r="NH250" s="364" t="s">
        <v>221</v>
      </c>
      <c r="NI250" s="364" t="s">
        <v>221</v>
      </c>
      <c r="NJ250" s="364" t="s">
        <v>221</v>
      </c>
      <c r="NK250" s="364" t="s">
        <v>221</v>
      </c>
      <c r="NL250" s="364" t="s">
        <v>221</v>
      </c>
      <c r="NM250" s="364" t="s">
        <v>221</v>
      </c>
      <c r="NN250" s="364" t="s">
        <v>221</v>
      </c>
      <c r="NO250" s="364" t="s">
        <v>221</v>
      </c>
      <c r="NP250" s="364" t="s">
        <v>221</v>
      </c>
      <c r="NQ250" s="364" t="s">
        <v>221</v>
      </c>
      <c r="NR250" s="364" t="s">
        <v>221</v>
      </c>
      <c r="NS250" s="364" t="s">
        <v>221</v>
      </c>
      <c r="NT250" s="364" t="s">
        <v>221</v>
      </c>
      <c r="NU250" s="364" t="s">
        <v>221</v>
      </c>
      <c r="NV250" s="364">
        <v>1.5</v>
      </c>
      <c r="NW250" s="364" t="s">
        <v>221</v>
      </c>
      <c r="NX250" s="364" t="s">
        <v>221</v>
      </c>
      <c r="NY250" s="364" t="s">
        <v>221</v>
      </c>
      <c r="NZ250" s="364" t="s">
        <v>221</v>
      </c>
      <c r="OA250" s="364" t="s">
        <v>221</v>
      </c>
      <c r="OB250" s="364" t="s">
        <v>221</v>
      </c>
      <c r="OC250" s="364" t="s">
        <v>221</v>
      </c>
      <c r="OD250" s="364" t="s">
        <v>221</v>
      </c>
      <c r="OE250" s="364">
        <v>5.7</v>
      </c>
      <c r="OF250" s="364" t="s">
        <v>221</v>
      </c>
      <c r="OG250" s="364"/>
      <c r="OH250" s="364"/>
      <c r="OI250" s="364"/>
      <c r="OJ250" s="364"/>
      <c r="OK250" s="364"/>
      <c r="OL250" s="364"/>
      <c r="OM250" s="364"/>
      <c r="ON250" s="364"/>
      <c r="OO250" s="364"/>
      <c r="OP250" s="364"/>
      <c r="OQ250" s="364"/>
      <c r="OR250" s="364"/>
      <c r="OS250" s="364"/>
      <c r="OT250" s="364"/>
      <c r="OU250" s="364"/>
      <c r="OV250" s="364"/>
      <c r="OW250" s="364"/>
      <c r="OX250" s="364"/>
      <c r="OY250" s="364"/>
      <c r="OZ250" s="364"/>
      <c r="PA250" s="364"/>
      <c r="PB250" s="364"/>
      <c r="PC250" s="364"/>
      <c r="PD250" s="364"/>
      <c r="PE250" s="364"/>
      <c r="PF250" s="364"/>
      <c r="PG250" s="364"/>
      <c r="PH250" s="364"/>
      <c r="PI250" s="364"/>
      <c r="PJ250" s="364"/>
      <c r="PK250" s="364"/>
      <c r="PL250" s="364"/>
      <c r="PM250" s="364"/>
    </row>
    <row r="251" spans="1:429" ht="15">
      <c r="A251" s="365" t="s">
        <v>813</v>
      </c>
      <c r="B251" s="364">
        <f t="shared" si="234"/>
        <v>0</v>
      </c>
      <c r="C251" s="364">
        <f t="shared" si="235"/>
        <v>0</v>
      </c>
      <c r="D251" s="364">
        <f t="shared" si="236"/>
        <v>0</v>
      </c>
      <c r="E251" s="364">
        <f t="shared" si="237"/>
        <v>0</v>
      </c>
      <c r="F251" s="364">
        <f t="shared" si="238"/>
        <v>0</v>
      </c>
      <c r="G251" s="364">
        <f t="shared" si="239"/>
        <v>0</v>
      </c>
      <c r="H251" s="364">
        <f t="shared" si="240"/>
        <v>0</v>
      </c>
      <c r="I251" s="364">
        <f t="shared" si="241"/>
        <v>0</v>
      </c>
      <c r="J251" s="364">
        <f t="shared" si="242"/>
        <v>0</v>
      </c>
      <c r="K251" s="364">
        <f t="shared" si="243"/>
        <v>0</v>
      </c>
      <c r="L251" s="364">
        <f t="shared" si="244"/>
        <v>0</v>
      </c>
      <c r="M251" s="364">
        <f t="shared" si="245"/>
        <v>0</v>
      </c>
      <c r="N251" s="364">
        <f t="shared" si="246"/>
        <v>0</v>
      </c>
      <c r="O251" s="364">
        <f t="shared" si="247"/>
        <v>0</v>
      </c>
      <c r="P251" s="364">
        <f t="shared" si="248"/>
        <v>0</v>
      </c>
      <c r="Q251" s="364">
        <f t="shared" si="249"/>
        <v>0</v>
      </c>
      <c r="R251" s="364">
        <f t="shared" si="250"/>
        <v>0</v>
      </c>
      <c r="S251" s="364">
        <f t="shared" si="251"/>
        <v>0</v>
      </c>
      <c r="T251" s="364">
        <f t="shared" si="252"/>
        <v>0</v>
      </c>
      <c r="U251" s="364">
        <f t="shared" si="253"/>
        <v>2.9880152999999998</v>
      </c>
      <c r="V251" s="364">
        <f t="shared" si="254"/>
        <v>0</v>
      </c>
      <c r="W251" s="364">
        <f t="shared" si="255"/>
        <v>0</v>
      </c>
      <c r="X251" s="364">
        <f t="shared" si="256"/>
        <v>3.2074205999999998</v>
      </c>
      <c r="Y251" s="364">
        <f t="shared" si="257"/>
        <v>0</v>
      </c>
      <c r="Z251" s="364">
        <f t="shared" si="258"/>
        <v>0</v>
      </c>
      <c r="AA251" s="364">
        <f t="shared" si="259"/>
        <v>0</v>
      </c>
      <c r="AB251" s="364">
        <f t="shared" si="260"/>
        <v>0</v>
      </c>
      <c r="AC251" s="364">
        <f t="shared" si="261"/>
        <v>0</v>
      </c>
      <c r="AD251" s="364">
        <f t="shared" si="262"/>
        <v>0</v>
      </c>
      <c r="AE251" s="364">
        <f t="shared" si="263"/>
        <v>0</v>
      </c>
      <c r="AF251" s="364">
        <f t="shared" si="264"/>
        <v>0</v>
      </c>
      <c r="AG251" s="364"/>
      <c r="AH251" s="364"/>
      <c r="AI251" s="364"/>
      <c r="AJ251" s="364"/>
      <c r="AK251" s="364"/>
      <c r="AL251" s="364"/>
      <c r="AM251" s="364"/>
      <c r="AN251" s="364"/>
      <c r="AO251" s="364"/>
      <c r="AP251" s="364"/>
      <c r="AQ251" s="364"/>
      <c r="AR251" s="364"/>
      <c r="AS251" s="364"/>
      <c r="AT251" s="364"/>
      <c r="AU251" s="364"/>
      <c r="AV251" s="364"/>
      <c r="AW251" s="364"/>
      <c r="AX251" s="364"/>
      <c r="AY251" s="364"/>
      <c r="AZ251" s="364"/>
      <c r="BA251" s="364"/>
      <c r="BB251" s="364"/>
      <c r="BC251" s="364"/>
      <c r="BD251" s="364"/>
      <c r="BE251" s="364"/>
      <c r="BF251" s="364"/>
      <c r="BG251" s="364"/>
      <c r="BH251" s="364"/>
      <c r="BI251" s="364"/>
      <c r="BJ251" s="364"/>
      <c r="BK251" s="364"/>
      <c r="BL251" s="364"/>
      <c r="BM251" s="364"/>
      <c r="BN251" s="364"/>
      <c r="BO251" s="364"/>
      <c r="BP251" s="364"/>
      <c r="BQ251" s="364"/>
      <c r="BR251" s="364"/>
      <c r="BS251" s="364"/>
      <c r="BT251" s="364"/>
      <c r="BU251" s="364"/>
      <c r="BV251" s="364"/>
      <c r="BW251" s="364"/>
      <c r="BX251" s="364"/>
      <c r="BY251" s="364"/>
      <c r="BZ251" s="364"/>
      <c r="CA251" s="364"/>
      <c r="CB251" s="364"/>
      <c r="CC251" s="364"/>
      <c r="CD251" s="364"/>
      <c r="CE251" s="364"/>
      <c r="CF251" s="364"/>
      <c r="CG251" s="364"/>
      <c r="CH251" s="364"/>
      <c r="CI251" s="364"/>
      <c r="CJ251" s="364"/>
      <c r="CK251" s="364"/>
      <c r="CL251" s="364"/>
      <c r="CM251" s="364"/>
      <c r="CN251" s="364"/>
      <c r="CO251" s="364"/>
      <c r="CP251" s="364"/>
      <c r="CQ251" s="364"/>
      <c r="CR251" s="364"/>
      <c r="CS251" s="364"/>
      <c r="CT251" s="364"/>
      <c r="CU251" s="364"/>
      <c r="CV251" s="364"/>
      <c r="CW251" s="364"/>
      <c r="CX251" s="364"/>
      <c r="CY251" s="364"/>
      <c r="CZ251" s="364"/>
      <c r="DA251" s="364"/>
      <c r="DB251" s="364"/>
      <c r="DC251" s="364"/>
      <c r="DD251" s="364"/>
      <c r="DE251" s="364"/>
      <c r="DF251" s="364"/>
      <c r="DG251" s="364"/>
      <c r="DH251" s="364"/>
      <c r="DI251" s="364"/>
      <c r="DJ251" s="364"/>
      <c r="DK251" s="364"/>
      <c r="DL251" s="364"/>
      <c r="DM251" s="364"/>
      <c r="DN251" s="364"/>
      <c r="DO251" s="364"/>
      <c r="DP251" s="364"/>
      <c r="DQ251" s="364"/>
      <c r="DR251" s="364"/>
      <c r="DS251" s="364"/>
      <c r="DT251" s="364"/>
      <c r="DU251" s="364"/>
      <c r="DV251" s="364"/>
      <c r="DW251" s="364"/>
      <c r="DX251" s="364"/>
      <c r="DY251" s="364"/>
      <c r="DZ251" s="364"/>
      <c r="EA251" s="364"/>
      <c r="EB251" s="364"/>
      <c r="EC251" s="364"/>
      <c r="ED251" s="364"/>
      <c r="EE251" s="364"/>
      <c r="EF251" s="364"/>
      <c r="EG251" s="364"/>
      <c r="EH251" s="364"/>
      <c r="EI251" s="364"/>
      <c r="EJ251" s="364"/>
      <c r="EK251" s="364"/>
      <c r="EL251" s="364"/>
      <c r="EM251" s="364"/>
      <c r="EN251" s="364"/>
      <c r="EO251" s="364"/>
      <c r="EP251" s="364"/>
      <c r="EQ251" s="364"/>
      <c r="ER251" s="364"/>
      <c r="ES251" s="364"/>
      <c r="ET251" s="364"/>
      <c r="EU251" s="364"/>
      <c r="EV251" s="364"/>
      <c r="EW251" s="364"/>
      <c r="EX251" s="364"/>
      <c r="EY251" s="364"/>
      <c r="EZ251" s="364"/>
      <c r="FA251" s="364"/>
      <c r="FB251" s="364"/>
      <c r="FC251" s="364"/>
      <c r="FD251" s="364"/>
      <c r="FE251" s="364"/>
      <c r="FF251" s="364"/>
      <c r="FG251" s="364"/>
      <c r="FH251" s="364"/>
      <c r="FI251" s="364"/>
      <c r="FJ251" s="364"/>
      <c r="FK251" s="364"/>
      <c r="FL251" s="364"/>
      <c r="FM251" s="364"/>
      <c r="FN251" s="364"/>
      <c r="FO251" s="364"/>
      <c r="FP251" s="364"/>
      <c r="FQ251" s="364"/>
      <c r="FR251" s="364"/>
      <c r="FS251" s="364"/>
      <c r="FT251" s="364"/>
      <c r="FU251" s="364"/>
      <c r="FV251" s="364"/>
      <c r="FW251" s="364"/>
      <c r="FX251" s="364"/>
      <c r="FY251" s="364"/>
      <c r="FZ251" s="364"/>
      <c r="GA251" s="364"/>
      <c r="GB251" s="364"/>
      <c r="GC251" s="364"/>
      <c r="GD251" s="364"/>
      <c r="GE251" s="364"/>
      <c r="GF251" s="364"/>
      <c r="GG251" s="364"/>
      <c r="GH251" s="364"/>
      <c r="GI251" s="364"/>
      <c r="GJ251" s="364"/>
      <c r="GK251" s="364"/>
      <c r="GL251" s="364"/>
      <c r="GM251" s="364"/>
      <c r="GN251" s="364"/>
      <c r="GO251" s="364"/>
      <c r="GP251" s="364"/>
      <c r="GQ251" s="364"/>
      <c r="GR251" s="364"/>
      <c r="GS251" s="364"/>
      <c r="GT251" s="364"/>
      <c r="GU251" s="364"/>
      <c r="GV251" s="364"/>
      <c r="GW251" s="364"/>
      <c r="GX251" s="364"/>
      <c r="GY251" s="364"/>
      <c r="GZ251" s="364"/>
      <c r="HA251" s="364"/>
      <c r="HB251" s="364"/>
      <c r="HC251" s="364"/>
      <c r="HD251" s="364"/>
      <c r="HE251" s="364"/>
      <c r="HF251" s="364"/>
      <c r="HG251" s="364"/>
      <c r="HH251" s="364"/>
      <c r="HI251" s="364"/>
      <c r="HJ251" s="364"/>
      <c r="HK251" s="364"/>
      <c r="HL251" s="364"/>
      <c r="HM251" s="364"/>
      <c r="HN251" s="364"/>
      <c r="HO251" s="364"/>
      <c r="HP251" s="364"/>
      <c r="HQ251" s="364"/>
      <c r="HR251" s="364"/>
      <c r="HS251" s="364"/>
      <c r="HT251" s="364"/>
      <c r="HU251" s="364"/>
      <c r="HV251" s="364"/>
      <c r="HW251" s="364"/>
      <c r="HX251" s="364"/>
      <c r="HY251" s="364"/>
      <c r="HZ251" s="364"/>
      <c r="IA251" s="364"/>
      <c r="IB251" s="364"/>
      <c r="IC251" s="364"/>
      <c r="ID251" s="364"/>
      <c r="IE251" s="364"/>
      <c r="IF251" s="364"/>
      <c r="IG251" s="364"/>
      <c r="IH251" s="364"/>
      <c r="II251" s="364"/>
      <c r="IJ251" s="364"/>
      <c r="IK251" s="364"/>
      <c r="IL251" s="364"/>
      <c r="IM251" s="364"/>
      <c r="IN251" s="364"/>
      <c r="IO251" s="364"/>
      <c r="IP251" s="364"/>
      <c r="IQ251" s="364"/>
      <c r="IR251" s="364"/>
      <c r="IS251" s="364"/>
      <c r="IT251" s="364"/>
      <c r="IU251" s="364"/>
      <c r="IV251" s="364"/>
      <c r="IW251" s="364"/>
      <c r="IX251" s="364"/>
      <c r="IY251" s="364"/>
      <c r="IZ251" s="364"/>
      <c r="JA251" s="364"/>
      <c r="JB251" s="364"/>
      <c r="JC251" s="364"/>
      <c r="JD251" s="364"/>
      <c r="JE251" s="364"/>
      <c r="JF251" s="364"/>
      <c r="JG251" s="364"/>
      <c r="JH251" s="364"/>
      <c r="JI251" s="364"/>
      <c r="JJ251" s="364"/>
      <c r="JK251" s="364"/>
      <c r="JL251" s="364"/>
      <c r="JM251" s="364">
        <v>2988.0153</v>
      </c>
      <c r="JN251" s="364"/>
      <c r="JO251" s="364"/>
      <c r="JP251" s="364"/>
      <c r="JQ251" s="364"/>
      <c r="JR251" s="364"/>
      <c r="JS251" s="364"/>
      <c r="JT251" s="364"/>
      <c r="JU251" s="364"/>
      <c r="JV251" s="364"/>
      <c r="JW251" s="364"/>
      <c r="JX251" s="364"/>
      <c r="JY251" s="364"/>
      <c r="JZ251" s="364"/>
      <c r="KA251" s="364"/>
      <c r="KB251" s="364"/>
      <c r="KC251" s="364"/>
      <c r="KD251" s="364"/>
      <c r="KE251" s="364"/>
      <c r="KF251" s="364"/>
      <c r="KG251" s="364"/>
      <c r="KH251" s="364"/>
      <c r="KI251" s="364"/>
      <c r="KJ251" s="364"/>
      <c r="KK251" s="364"/>
      <c r="KL251" s="364"/>
      <c r="KM251" s="364"/>
      <c r="KN251" s="364"/>
      <c r="KO251" s="364"/>
      <c r="KP251" s="364">
        <v>3207.4205999999999</v>
      </c>
      <c r="KQ251" s="364"/>
      <c r="KR251" s="364"/>
      <c r="KS251" s="364"/>
      <c r="KT251" s="364"/>
      <c r="KU251" s="364"/>
      <c r="KV251" s="364"/>
      <c r="KW251" s="364"/>
      <c r="KX251" s="364"/>
      <c r="KY251" s="364"/>
      <c r="KZ251" s="364"/>
      <c r="LA251" s="364"/>
      <c r="LB251" s="364"/>
      <c r="LC251" s="364"/>
      <c r="LD251" s="364"/>
      <c r="LE251" s="364"/>
      <c r="LF251" s="364"/>
      <c r="LG251" s="364"/>
      <c r="LH251" s="364"/>
      <c r="LI251" s="364"/>
      <c r="LJ251" s="364"/>
      <c r="LK251" s="364"/>
      <c r="LL251" s="364"/>
      <c r="LM251" s="364"/>
      <c r="LN251" s="364"/>
      <c r="LO251" s="364"/>
      <c r="LP251" s="364"/>
      <c r="LQ251" s="364"/>
      <c r="LR251" s="364"/>
      <c r="LS251" s="364"/>
      <c r="LT251" s="364"/>
      <c r="LU251" s="364"/>
      <c r="LV251" s="364"/>
      <c r="LW251" s="364"/>
      <c r="LX251" s="364"/>
      <c r="LY251" s="364"/>
      <c r="LZ251" s="364"/>
      <c r="MA251" s="364"/>
      <c r="MB251" s="364"/>
      <c r="MC251" s="364"/>
      <c r="MD251" s="364"/>
      <c r="ME251" s="364"/>
      <c r="MF251" s="364"/>
      <c r="MG251" s="364"/>
      <c r="MH251" s="364"/>
      <c r="MI251" s="364"/>
      <c r="MJ251" s="364"/>
      <c r="MK251" s="364"/>
      <c r="ML251" s="364"/>
      <c r="MM251" s="364"/>
      <c r="MN251" s="364"/>
      <c r="MO251" s="364"/>
      <c r="MP251" s="364"/>
      <c r="MQ251" s="364"/>
      <c r="MR251" s="364"/>
      <c r="MS251" s="364"/>
      <c r="MT251" s="364"/>
      <c r="MU251" s="364"/>
      <c r="MV251" s="364"/>
      <c r="MW251" s="364"/>
      <c r="MX251" s="364"/>
      <c r="MY251" s="364"/>
      <c r="MZ251" s="364"/>
      <c r="NA251" s="364"/>
      <c r="NB251" s="364"/>
      <c r="NC251" s="364"/>
      <c r="ND251" s="364"/>
      <c r="NE251" s="364"/>
      <c r="NF251" s="364"/>
      <c r="NG251" s="364"/>
      <c r="NH251" s="364"/>
      <c r="NI251" s="364"/>
      <c r="NJ251" s="364"/>
      <c r="NK251" s="364"/>
      <c r="NL251" s="364"/>
      <c r="NM251" s="364"/>
      <c r="NN251" s="364"/>
      <c r="NO251" s="364"/>
      <c r="NP251" s="364"/>
      <c r="NQ251" s="364"/>
      <c r="NR251" s="364"/>
      <c r="NS251" s="364"/>
      <c r="NT251" s="364"/>
      <c r="NU251" s="364"/>
      <c r="NV251" s="364"/>
      <c r="NW251" s="364"/>
      <c r="NX251" s="364"/>
      <c r="NY251" s="364"/>
      <c r="NZ251" s="364"/>
      <c r="OA251" s="364"/>
      <c r="OB251" s="364"/>
      <c r="OC251" s="364"/>
      <c r="OD251" s="364"/>
      <c r="OE251" s="364"/>
      <c r="OF251" s="364"/>
      <c r="OG251" s="364"/>
      <c r="OH251" s="364"/>
      <c r="OI251" s="364"/>
      <c r="OJ251" s="364"/>
      <c r="OK251" s="364"/>
      <c r="OL251" s="364"/>
      <c r="OM251" s="364"/>
      <c r="ON251" s="364"/>
      <c r="OO251" s="364"/>
      <c r="OP251" s="364"/>
      <c r="OQ251" s="364"/>
      <c r="OR251" s="364"/>
      <c r="OS251" s="364"/>
      <c r="OT251" s="364"/>
      <c r="OU251" s="364"/>
      <c r="OV251" s="364"/>
      <c r="OW251" s="364"/>
      <c r="OX251" s="364"/>
      <c r="OY251" s="364"/>
      <c r="OZ251" s="364"/>
      <c r="PA251" s="364"/>
      <c r="PB251" s="364"/>
      <c r="PC251" s="364"/>
      <c r="PD251" s="364"/>
      <c r="PE251" s="364"/>
      <c r="PF251" s="364"/>
      <c r="PG251" s="364"/>
      <c r="PH251" s="364"/>
      <c r="PI251" s="364"/>
      <c r="PJ251" s="364"/>
      <c r="PK251" s="364"/>
      <c r="PL251" s="364"/>
      <c r="PM251" s="364"/>
    </row>
    <row r="252" spans="1:429" ht="15">
      <c r="A252" s="363" t="s">
        <v>814</v>
      </c>
      <c r="B252" s="364">
        <f t="shared" si="234"/>
        <v>0</v>
      </c>
      <c r="C252" s="364">
        <f t="shared" si="235"/>
        <v>0</v>
      </c>
      <c r="D252" s="364">
        <f t="shared" si="236"/>
        <v>0</v>
      </c>
      <c r="E252" s="364">
        <f t="shared" si="237"/>
        <v>0</v>
      </c>
      <c r="F252" s="364">
        <f t="shared" si="238"/>
        <v>0</v>
      </c>
      <c r="G252" s="364">
        <f t="shared" si="239"/>
        <v>0</v>
      </c>
      <c r="H252" s="364">
        <f t="shared" si="240"/>
        <v>0</v>
      </c>
      <c r="I252" s="364">
        <f t="shared" si="241"/>
        <v>0</v>
      </c>
      <c r="J252" s="364">
        <f t="shared" si="242"/>
        <v>0</v>
      </c>
      <c r="K252" s="364">
        <f t="shared" si="243"/>
        <v>0</v>
      </c>
      <c r="L252" s="364">
        <f t="shared" si="244"/>
        <v>0</v>
      </c>
      <c r="M252" s="364">
        <f t="shared" si="245"/>
        <v>0</v>
      </c>
      <c r="N252" s="364">
        <f t="shared" si="246"/>
        <v>0</v>
      </c>
      <c r="O252" s="364">
        <f t="shared" si="247"/>
        <v>0</v>
      </c>
      <c r="P252" s="364">
        <f t="shared" si="248"/>
        <v>0</v>
      </c>
      <c r="Q252" s="364">
        <f t="shared" si="249"/>
        <v>0</v>
      </c>
      <c r="R252" s="364">
        <f t="shared" si="250"/>
        <v>0</v>
      </c>
      <c r="S252" s="364">
        <f t="shared" si="251"/>
        <v>0</v>
      </c>
      <c r="T252" s="364">
        <f t="shared" si="252"/>
        <v>0</v>
      </c>
      <c r="U252" s="364">
        <f t="shared" si="253"/>
        <v>0</v>
      </c>
      <c r="V252" s="364">
        <f t="shared" si="254"/>
        <v>0</v>
      </c>
      <c r="W252" s="364">
        <f t="shared" si="255"/>
        <v>0</v>
      </c>
      <c r="X252" s="364">
        <f t="shared" si="256"/>
        <v>0</v>
      </c>
      <c r="Y252" s="364">
        <f t="shared" si="257"/>
        <v>0</v>
      </c>
      <c r="Z252" s="364">
        <f t="shared" si="258"/>
        <v>3.6687E-3</v>
      </c>
      <c r="AA252" s="364">
        <f t="shared" si="259"/>
        <v>0</v>
      </c>
      <c r="AB252" s="364">
        <f t="shared" si="260"/>
        <v>0</v>
      </c>
      <c r="AC252" s="364">
        <f t="shared" si="261"/>
        <v>0</v>
      </c>
      <c r="AD252" s="364">
        <f t="shared" si="262"/>
        <v>5.9999999999999995E-4</v>
      </c>
      <c r="AE252" s="364">
        <f t="shared" si="263"/>
        <v>0</v>
      </c>
      <c r="AF252" s="364">
        <f t="shared" si="264"/>
        <v>0</v>
      </c>
      <c r="AG252" s="364"/>
      <c r="AH252" s="364"/>
      <c r="AI252" s="364"/>
      <c r="AJ252" s="364"/>
      <c r="AK252" s="364"/>
      <c r="AL252" s="364"/>
      <c r="AM252" s="364"/>
      <c r="AN252" s="364"/>
      <c r="AO252" s="364"/>
      <c r="AP252" s="364"/>
      <c r="AQ252" s="364"/>
      <c r="AR252" s="364"/>
      <c r="AS252" s="364"/>
      <c r="AT252" s="364"/>
      <c r="AU252" s="364"/>
      <c r="AV252" s="364"/>
      <c r="AW252" s="364"/>
      <c r="AX252" s="364"/>
      <c r="AY252" s="364"/>
      <c r="AZ252" s="364"/>
      <c r="BA252" s="364"/>
      <c r="BB252" s="364"/>
      <c r="BC252" s="364"/>
      <c r="BD252" s="364"/>
      <c r="BE252" s="364"/>
      <c r="BF252" s="364"/>
      <c r="BG252" s="364"/>
      <c r="BH252" s="364"/>
      <c r="BI252" s="364"/>
      <c r="BJ252" s="364"/>
      <c r="BK252" s="364"/>
      <c r="BL252" s="364"/>
      <c r="BM252" s="364"/>
      <c r="BN252" s="364"/>
      <c r="BO252" s="364"/>
      <c r="BP252" s="364"/>
      <c r="BQ252" s="364"/>
      <c r="BR252" s="364"/>
      <c r="BS252" s="364"/>
      <c r="BT252" s="364"/>
      <c r="BU252" s="364"/>
      <c r="BV252" s="364"/>
      <c r="BW252" s="364"/>
      <c r="BX252" s="364"/>
      <c r="BY252" s="364"/>
      <c r="BZ252" s="364"/>
      <c r="CA252" s="364"/>
      <c r="CB252" s="364"/>
      <c r="CC252" s="364"/>
      <c r="CD252" s="364"/>
      <c r="CE252" s="364"/>
      <c r="CF252" s="364"/>
      <c r="CG252" s="364"/>
      <c r="CH252" s="364"/>
      <c r="CI252" s="364"/>
      <c r="CJ252" s="364"/>
      <c r="CK252" s="364"/>
      <c r="CL252" s="364"/>
      <c r="CM252" s="364"/>
      <c r="CN252" s="364"/>
      <c r="CO252" s="364"/>
      <c r="CP252" s="364"/>
      <c r="CQ252" s="364"/>
      <c r="CR252" s="364"/>
      <c r="CS252" s="364"/>
      <c r="CT252" s="364"/>
      <c r="CU252" s="364"/>
      <c r="CV252" s="364"/>
      <c r="CW252" s="364"/>
      <c r="CX252" s="364"/>
      <c r="CY252" s="364"/>
      <c r="CZ252" s="364"/>
      <c r="DA252" s="364"/>
      <c r="DB252" s="364"/>
      <c r="DC252" s="364"/>
      <c r="DD252" s="364"/>
      <c r="DE252" s="364"/>
      <c r="DF252" s="364"/>
      <c r="DG252" s="364"/>
      <c r="DH252" s="364"/>
      <c r="DI252" s="364"/>
      <c r="DJ252" s="364"/>
      <c r="DK252" s="364"/>
      <c r="DL252" s="364"/>
      <c r="DM252" s="364"/>
      <c r="DN252" s="364"/>
      <c r="DO252" s="364"/>
      <c r="DP252" s="364"/>
      <c r="DQ252" s="364"/>
      <c r="DR252" s="364"/>
      <c r="DS252" s="364"/>
      <c r="DT252" s="364"/>
      <c r="DU252" s="364"/>
      <c r="DV252" s="364"/>
      <c r="DW252" s="364"/>
      <c r="DX252" s="364"/>
      <c r="DY252" s="364"/>
      <c r="DZ252" s="364"/>
      <c r="EA252" s="364"/>
      <c r="EB252" s="364"/>
      <c r="EC252" s="364"/>
      <c r="ED252" s="364"/>
      <c r="EE252" s="364"/>
      <c r="EF252" s="364"/>
      <c r="EG252" s="364"/>
      <c r="EH252" s="364"/>
      <c r="EI252" s="364"/>
      <c r="EJ252" s="364"/>
      <c r="EK252" s="364"/>
      <c r="EL252" s="364"/>
      <c r="EM252" s="364"/>
      <c r="EN252" s="364"/>
      <c r="EO252" s="364"/>
      <c r="EP252" s="364"/>
      <c r="EQ252" s="364"/>
      <c r="ER252" s="364"/>
      <c r="ES252" s="364"/>
      <c r="ET252" s="364"/>
      <c r="EU252" s="364"/>
      <c r="EV252" s="364"/>
      <c r="EW252" s="364"/>
      <c r="EX252" s="364"/>
      <c r="EY252" s="364"/>
      <c r="EZ252" s="364"/>
      <c r="FA252" s="364"/>
      <c r="FB252" s="364"/>
      <c r="FC252" s="364"/>
      <c r="FD252" s="364"/>
      <c r="FE252" s="364"/>
      <c r="FF252" s="364"/>
      <c r="FG252" s="364"/>
      <c r="FH252" s="364"/>
      <c r="FI252" s="364"/>
      <c r="FJ252" s="364"/>
      <c r="FK252" s="364"/>
      <c r="FL252" s="364"/>
      <c r="FM252" s="364"/>
      <c r="FN252" s="364"/>
      <c r="FO252" s="364"/>
      <c r="FP252" s="364"/>
      <c r="FQ252" s="364"/>
      <c r="FR252" s="364"/>
      <c r="FS252" s="364"/>
      <c r="FT252" s="364"/>
      <c r="FU252" s="364"/>
      <c r="FV252" s="364"/>
      <c r="FW252" s="364"/>
      <c r="FX252" s="364"/>
      <c r="FY252" s="364"/>
      <c r="FZ252" s="364"/>
      <c r="GA252" s="364"/>
      <c r="GB252" s="364"/>
      <c r="GC252" s="364"/>
      <c r="GD252" s="364"/>
      <c r="GE252" s="364"/>
      <c r="GF252" s="364"/>
      <c r="GG252" s="364"/>
      <c r="GH252" s="364"/>
      <c r="GI252" s="364"/>
      <c r="GJ252" s="364"/>
      <c r="GK252" s="364"/>
      <c r="GL252" s="364"/>
      <c r="GM252" s="364"/>
      <c r="GN252" s="364"/>
      <c r="GO252" s="364"/>
      <c r="GP252" s="364"/>
      <c r="GQ252" s="364"/>
      <c r="GR252" s="364"/>
      <c r="GS252" s="364"/>
      <c r="GT252" s="364"/>
      <c r="GU252" s="364"/>
      <c r="GV252" s="364"/>
      <c r="GW252" s="364"/>
      <c r="GX252" s="364"/>
      <c r="GY252" s="364"/>
      <c r="GZ252" s="364"/>
      <c r="HA252" s="364"/>
      <c r="HB252" s="364"/>
      <c r="HC252" s="364"/>
      <c r="HD252" s="364"/>
      <c r="HE252" s="364"/>
      <c r="HF252" s="364"/>
      <c r="HG252" s="364"/>
      <c r="HH252" s="364"/>
      <c r="HI252" s="364"/>
      <c r="HJ252" s="364"/>
      <c r="HK252" s="364"/>
      <c r="HL252" s="364"/>
      <c r="HM252" s="364"/>
      <c r="HN252" s="364"/>
      <c r="HO252" s="364"/>
      <c r="HP252" s="364"/>
      <c r="HQ252" s="364"/>
      <c r="HR252" s="364"/>
      <c r="HS252" s="364"/>
      <c r="HT252" s="364"/>
      <c r="HU252" s="364"/>
      <c r="HV252" s="364"/>
      <c r="HW252" s="364"/>
      <c r="HX252" s="364"/>
      <c r="HY252" s="364"/>
      <c r="HZ252" s="364"/>
      <c r="IA252" s="364"/>
      <c r="IB252" s="364"/>
      <c r="IC252" s="364"/>
      <c r="ID252" s="364"/>
      <c r="IE252" s="364"/>
      <c r="IF252" s="364"/>
      <c r="IG252" s="364"/>
      <c r="IH252" s="364"/>
      <c r="II252" s="364"/>
      <c r="IJ252" s="364"/>
      <c r="IK252" s="364"/>
      <c r="IL252" s="364"/>
      <c r="IM252" s="364"/>
      <c r="IN252" s="364"/>
      <c r="IO252" s="364"/>
      <c r="IP252" s="364"/>
      <c r="IQ252" s="364"/>
      <c r="IR252" s="364"/>
      <c r="IS252" s="364"/>
      <c r="IT252" s="364"/>
      <c r="IU252" s="364"/>
      <c r="IV252" s="364"/>
      <c r="IW252" s="364"/>
      <c r="IX252" s="364"/>
      <c r="IY252" s="364"/>
      <c r="IZ252" s="364"/>
      <c r="JA252" s="364"/>
      <c r="JB252" s="364"/>
      <c r="JC252" s="364"/>
      <c r="JD252" s="364"/>
      <c r="JE252" s="364"/>
      <c r="JF252" s="364"/>
      <c r="JG252" s="364"/>
      <c r="JH252" s="364"/>
      <c r="JI252" s="364"/>
      <c r="JJ252" s="364"/>
      <c r="JK252" s="364"/>
      <c r="JL252" s="364"/>
      <c r="JM252" s="364"/>
      <c r="JN252" s="364"/>
      <c r="JO252" s="364"/>
      <c r="JP252" s="364"/>
      <c r="JQ252" s="364"/>
      <c r="JR252" s="364"/>
      <c r="JS252" s="364"/>
      <c r="JT252" s="364"/>
      <c r="JU252" s="364"/>
      <c r="JV252" s="364"/>
      <c r="JW252" s="364"/>
      <c r="JX252" s="364"/>
      <c r="JY252" s="364"/>
      <c r="JZ252" s="364"/>
      <c r="KA252" s="364"/>
      <c r="KB252" s="364"/>
      <c r="KC252" s="364"/>
      <c r="KD252" s="364"/>
      <c r="KE252" s="364"/>
      <c r="KF252" s="364"/>
      <c r="KG252" s="364"/>
      <c r="KH252" s="364"/>
      <c r="KI252" s="364"/>
      <c r="KJ252" s="364"/>
      <c r="KK252" s="364"/>
      <c r="KL252" s="364"/>
      <c r="KM252" s="364"/>
      <c r="KN252" s="364"/>
      <c r="KO252" s="364"/>
      <c r="KP252" s="364"/>
      <c r="KQ252" s="364"/>
      <c r="KR252" s="364"/>
      <c r="KS252" s="364"/>
      <c r="KT252" s="364"/>
      <c r="KU252" s="364"/>
      <c r="KV252" s="364"/>
      <c r="KW252" s="364"/>
      <c r="KX252" s="364"/>
      <c r="KY252" s="364"/>
      <c r="KZ252" s="364"/>
      <c r="LA252" s="364"/>
      <c r="LB252" s="364"/>
      <c r="LC252" s="364"/>
      <c r="LD252" s="364"/>
      <c r="LE252" s="364"/>
      <c r="LF252" s="364"/>
      <c r="LG252" s="364"/>
      <c r="LH252" s="364"/>
      <c r="LI252" s="364"/>
      <c r="LJ252" s="364"/>
      <c r="LK252" s="364"/>
      <c r="LL252" s="364"/>
      <c r="LM252" s="364"/>
      <c r="LN252" s="364">
        <v>3.6686999999999999</v>
      </c>
      <c r="LO252" s="364"/>
      <c r="LP252" s="364"/>
      <c r="LQ252" s="364"/>
      <c r="LR252" s="364"/>
      <c r="LS252" s="364"/>
      <c r="LT252" s="364"/>
      <c r="LU252" s="364"/>
      <c r="LV252" s="364"/>
      <c r="LW252" s="364"/>
      <c r="LX252" s="364"/>
      <c r="LY252" s="364"/>
      <c r="LZ252" s="364"/>
      <c r="MA252" s="364"/>
      <c r="MB252" s="364"/>
      <c r="MC252" s="364"/>
      <c r="MD252" s="364"/>
      <c r="ME252" s="364"/>
      <c r="MF252" s="364"/>
      <c r="MG252" s="364"/>
      <c r="MH252" s="364"/>
      <c r="MI252" s="364"/>
      <c r="MJ252" s="364"/>
      <c r="MK252" s="364"/>
      <c r="ML252" s="364"/>
      <c r="MM252" s="364"/>
      <c r="MN252" s="364"/>
      <c r="MO252" s="364"/>
      <c r="MP252" s="364"/>
      <c r="MQ252" s="364"/>
      <c r="MR252" s="364"/>
      <c r="MS252" s="364"/>
      <c r="MT252" s="364"/>
      <c r="MU252" s="364"/>
      <c r="MV252" s="364"/>
      <c r="MW252" s="364"/>
      <c r="MX252" s="364"/>
      <c r="MY252" s="364"/>
      <c r="MZ252" s="364"/>
      <c r="NA252" s="364"/>
      <c r="NB252" s="364"/>
      <c r="NC252" s="364"/>
      <c r="ND252" s="364" t="s">
        <v>221</v>
      </c>
      <c r="NE252" s="364" t="s">
        <v>221</v>
      </c>
      <c r="NF252" s="364" t="s">
        <v>221</v>
      </c>
      <c r="NG252" s="364" t="s">
        <v>221</v>
      </c>
      <c r="NH252" s="364" t="s">
        <v>221</v>
      </c>
      <c r="NI252" s="364" t="s">
        <v>221</v>
      </c>
      <c r="NJ252" s="364" t="s">
        <v>221</v>
      </c>
      <c r="NK252" s="364" t="s">
        <v>221</v>
      </c>
      <c r="NL252" s="364" t="s">
        <v>221</v>
      </c>
      <c r="NM252" s="364" t="s">
        <v>221</v>
      </c>
      <c r="NN252" s="364" t="s">
        <v>221</v>
      </c>
      <c r="NO252" s="364" t="s">
        <v>221</v>
      </c>
      <c r="NP252" s="364" t="s">
        <v>221</v>
      </c>
      <c r="NQ252" s="364">
        <v>0.6</v>
      </c>
      <c r="NR252" s="364" t="s">
        <v>221</v>
      </c>
      <c r="NS252" s="364" t="s">
        <v>221</v>
      </c>
      <c r="NT252" s="364" t="s">
        <v>221</v>
      </c>
      <c r="NU252" s="364" t="s">
        <v>221</v>
      </c>
      <c r="NV252" s="364" t="s">
        <v>221</v>
      </c>
      <c r="NW252" s="364" t="s">
        <v>221</v>
      </c>
      <c r="NX252" s="364" t="s">
        <v>221</v>
      </c>
      <c r="NY252" s="364" t="s">
        <v>221</v>
      </c>
      <c r="NZ252" s="364" t="s">
        <v>221</v>
      </c>
      <c r="OA252" s="364" t="s">
        <v>221</v>
      </c>
      <c r="OB252" s="364" t="s">
        <v>221</v>
      </c>
      <c r="OC252" s="364" t="s">
        <v>221</v>
      </c>
      <c r="OD252" s="364" t="s">
        <v>221</v>
      </c>
      <c r="OE252" s="364" t="s">
        <v>221</v>
      </c>
      <c r="OF252" s="364" t="s">
        <v>221</v>
      </c>
      <c r="OG252" s="364"/>
      <c r="OH252" s="364"/>
      <c r="OI252" s="364"/>
      <c r="OJ252" s="364"/>
      <c r="OK252" s="364"/>
      <c r="OL252" s="364"/>
      <c r="OM252" s="364"/>
      <c r="ON252" s="364"/>
      <c r="OO252" s="364"/>
      <c r="OP252" s="364"/>
      <c r="OQ252" s="364"/>
      <c r="OR252" s="364"/>
      <c r="OS252" s="364"/>
      <c r="OT252" s="364"/>
      <c r="OU252" s="364"/>
      <c r="OV252" s="364"/>
      <c r="OW252" s="364"/>
      <c r="OX252" s="364"/>
      <c r="OY252" s="364"/>
      <c r="OZ252" s="364"/>
      <c r="PA252" s="364"/>
      <c r="PB252" s="364"/>
      <c r="PC252" s="364"/>
      <c r="PD252" s="364"/>
      <c r="PE252" s="364"/>
      <c r="PF252" s="364"/>
      <c r="PG252" s="364"/>
      <c r="PH252" s="364"/>
      <c r="PI252" s="364"/>
      <c r="PJ252" s="364"/>
      <c r="PK252" s="364"/>
      <c r="PL252" s="364"/>
      <c r="PM252" s="364"/>
    </row>
    <row r="253" spans="1:429" ht="15">
      <c r="A253" s="363" t="s">
        <v>815</v>
      </c>
      <c r="B253" s="364">
        <f t="shared" si="234"/>
        <v>0</v>
      </c>
      <c r="C253" s="364">
        <f t="shared" si="235"/>
        <v>0</v>
      </c>
      <c r="D253" s="364">
        <f t="shared" si="236"/>
        <v>0</v>
      </c>
      <c r="E253" s="364">
        <f t="shared" si="237"/>
        <v>0</v>
      </c>
      <c r="F253" s="364">
        <f t="shared" si="238"/>
        <v>0</v>
      </c>
      <c r="G253" s="364">
        <f t="shared" si="239"/>
        <v>0</v>
      </c>
      <c r="H253" s="364">
        <f t="shared" si="240"/>
        <v>0</v>
      </c>
      <c r="I253" s="364">
        <f t="shared" si="241"/>
        <v>0</v>
      </c>
      <c r="J253" s="364">
        <f t="shared" si="242"/>
        <v>0</v>
      </c>
      <c r="K253" s="364">
        <f t="shared" si="243"/>
        <v>0</v>
      </c>
      <c r="L253" s="364">
        <f t="shared" si="244"/>
        <v>0</v>
      </c>
      <c r="M253" s="364">
        <f t="shared" si="245"/>
        <v>0</v>
      </c>
      <c r="N253" s="364">
        <f t="shared" si="246"/>
        <v>0</v>
      </c>
      <c r="O253" s="364">
        <f t="shared" si="247"/>
        <v>0</v>
      </c>
      <c r="P253" s="364">
        <f t="shared" si="248"/>
        <v>0</v>
      </c>
      <c r="Q253" s="364">
        <f t="shared" si="249"/>
        <v>0</v>
      </c>
      <c r="R253" s="364">
        <f t="shared" si="250"/>
        <v>0</v>
      </c>
      <c r="S253" s="364">
        <f t="shared" si="251"/>
        <v>0</v>
      </c>
      <c r="T253" s="364">
        <f t="shared" si="252"/>
        <v>0</v>
      </c>
      <c r="U253" s="364">
        <f t="shared" si="253"/>
        <v>0</v>
      </c>
      <c r="V253" s="364">
        <f t="shared" si="254"/>
        <v>0</v>
      </c>
      <c r="W253" s="364">
        <f t="shared" si="255"/>
        <v>0</v>
      </c>
      <c r="X253" s="364">
        <f t="shared" si="256"/>
        <v>0</v>
      </c>
      <c r="Y253" s="364">
        <f t="shared" si="257"/>
        <v>0</v>
      </c>
      <c r="Z253" s="364">
        <f t="shared" si="258"/>
        <v>0</v>
      </c>
      <c r="AA253" s="364">
        <f t="shared" si="259"/>
        <v>0</v>
      </c>
      <c r="AB253" s="364">
        <f t="shared" si="260"/>
        <v>0</v>
      </c>
      <c r="AC253" s="364">
        <f t="shared" si="261"/>
        <v>0</v>
      </c>
      <c r="AD253" s="364">
        <f t="shared" si="262"/>
        <v>0</v>
      </c>
      <c r="AE253" s="364">
        <f t="shared" si="263"/>
        <v>0</v>
      </c>
      <c r="AF253" s="364">
        <f t="shared" si="264"/>
        <v>0</v>
      </c>
      <c r="AG253" s="364"/>
      <c r="AH253" s="364"/>
      <c r="AI253" s="364"/>
      <c r="AJ253" s="364"/>
      <c r="AK253" s="364"/>
      <c r="AL253" s="364"/>
      <c r="AM253" s="364"/>
      <c r="AN253" s="364"/>
      <c r="AO253" s="364"/>
      <c r="AP253" s="364"/>
      <c r="AQ253" s="364"/>
      <c r="AR253" s="364"/>
      <c r="AS253" s="364"/>
      <c r="AT253" s="364"/>
      <c r="AU253" s="364"/>
      <c r="AV253" s="364"/>
      <c r="AW253" s="364"/>
      <c r="AX253" s="364"/>
      <c r="AY253" s="364"/>
      <c r="AZ253" s="364"/>
      <c r="BA253" s="364"/>
      <c r="BB253" s="364"/>
      <c r="BC253" s="364"/>
      <c r="BD253" s="364"/>
      <c r="BE253" s="364"/>
      <c r="BF253" s="364"/>
      <c r="BG253" s="364"/>
      <c r="BH253" s="364"/>
      <c r="BI253" s="364"/>
      <c r="BJ253" s="364"/>
      <c r="BK253" s="364"/>
      <c r="BL253" s="364"/>
      <c r="BM253" s="364"/>
      <c r="BN253" s="364"/>
      <c r="BO253" s="364"/>
      <c r="BP253" s="364"/>
      <c r="BQ253" s="364"/>
      <c r="BR253" s="364"/>
      <c r="BS253" s="364"/>
      <c r="BT253" s="364"/>
      <c r="BU253" s="364"/>
      <c r="BV253" s="364"/>
      <c r="BW253" s="364"/>
      <c r="BX253" s="364"/>
      <c r="BY253" s="364"/>
      <c r="BZ253" s="364"/>
      <c r="CA253" s="364"/>
      <c r="CB253" s="364"/>
      <c r="CC253" s="364"/>
      <c r="CD253" s="364"/>
      <c r="CE253" s="364"/>
      <c r="CF253" s="364"/>
      <c r="CG253" s="364"/>
      <c r="CH253" s="364"/>
      <c r="CI253" s="364"/>
      <c r="CJ253" s="364"/>
      <c r="CK253" s="364"/>
      <c r="CL253" s="364"/>
      <c r="CM253" s="364"/>
      <c r="CN253" s="364"/>
      <c r="CO253" s="364"/>
      <c r="CP253" s="364"/>
      <c r="CQ253" s="364"/>
      <c r="CR253" s="364"/>
      <c r="CS253" s="364"/>
      <c r="CT253" s="364"/>
      <c r="CU253" s="364"/>
      <c r="CV253" s="364"/>
      <c r="CW253" s="364"/>
      <c r="CX253" s="364"/>
      <c r="CY253" s="364"/>
      <c r="CZ253" s="364"/>
      <c r="DA253" s="364"/>
      <c r="DB253" s="364"/>
      <c r="DC253" s="364"/>
      <c r="DD253" s="364"/>
      <c r="DE253" s="364"/>
      <c r="DF253" s="364"/>
      <c r="DG253" s="364"/>
      <c r="DH253" s="364"/>
      <c r="DI253" s="364"/>
      <c r="DJ253" s="364"/>
      <c r="DK253" s="364"/>
      <c r="DL253" s="364"/>
      <c r="DM253" s="364"/>
      <c r="DN253" s="364"/>
      <c r="DO253" s="364"/>
      <c r="DP253" s="364"/>
      <c r="DQ253" s="364"/>
      <c r="DR253" s="364"/>
      <c r="DS253" s="364"/>
      <c r="DT253" s="364"/>
      <c r="DU253" s="364"/>
      <c r="DV253" s="364"/>
      <c r="DW253" s="364"/>
      <c r="DX253" s="364"/>
      <c r="DY253" s="364"/>
      <c r="DZ253" s="364"/>
      <c r="EA253" s="364"/>
      <c r="EB253" s="364"/>
      <c r="EC253" s="364"/>
      <c r="ED253" s="364"/>
      <c r="EE253" s="364"/>
      <c r="EF253" s="364"/>
      <c r="EG253" s="364"/>
      <c r="EH253" s="364"/>
      <c r="EI253" s="364"/>
      <c r="EJ253" s="364"/>
      <c r="EK253" s="364"/>
      <c r="EL253" s="364"/>
      <c r="EM253" s="364"/>
      <c r="EN253" s="364"/>
      <c r="EO253" s="364"/>
      <c r="EP253" s="364"/>
      <c r="EQ253" s="364"/>
      <c r="ER253" s="364"/>
      <c r="ES253" s="364"/>
      <c r="ET253" s="364"/>
      <c r="EU253" s="364"/>
      <c r="EV253" s="364"/>
      <c r="EW253" s="364"/>
      <c r="EX253" s="364"/>
      <c r="EY253" s="364"/>
      <c r="EZ253" s="364"/>
      <c r="FA253" s="364"/>
      <c r="FB253" s="364"/>
      <c r="FC253" s="364"/>
      <c r="FD253" s="364"/>
      <c r="FE253" s="364"/>
      <c r="FF253" s="364"/>
      <c r="FG253" s="364"/>
      <c r="FH253" s="364"/>
      <c r="FI253" s="364"/>
      <c r="FJ253" s="364"/>
      <c r="FK253" s="364"/>
      <c r="FL253" s="364"/>
      <c r="FM253" s="364"/>
      <c r="FN253" s="364"/>
      <c r="FO253" s="364"/>
      <c r="FP253" s="364"/>
      <c r="FQ253" s="364"/>
      <c r="FR253" s="364"/>
      <c r="FS253" s="364"/>
      <c r="FT253" s="364"/>
      <c r="FU253" s="364"/>
      <c r="FV253" s="364"/>
      <c r="FW253" s="364"/>
      <c r="FX253" s="364"/>
      <c r="FY253" s="364"/>
      <c r="FZ253" s="364"/>
      <c r="GA253" s="364"/>
      <c r="GB253" s="364"/>
      <c r="GC253" s="364"/>
      <c r="GD253" s="364"/>
      <c r="GE253" s="364"/>
      <c r="GF253" s="364"/>
      <c r="GG253" s="364"/>
      <c r="GH253" s="364"/>
      <c r="GI253" s="364"/>
      <c r="GJ253" s="364"/>
      <c r="GK253" s="364"/>
      <c r="GL253" s="364"/>
      <c r="GM253" s="364"/>
      <c r="GN253" s="364"/>
      <c r="GO253" s="364"/>
      <c r="GP253" s="364"/>
      <c r="GQ253" s="364"/>
      <c r="GR253" s="364"/>
      <c r="GS253" s="364"/>
      <c r="GT253" s="364"/>
      <c r="GU253" s="364"/>
      <c r="GV253" s="364"/>
      <c r="GW253" s="364"/>
      <c r="GX253" s="364"/>
      <c r="GY253" s="364"/>
      <c r="GZ253" s="364"/>
      <c r="HA253" s="364"/>
      <c r="HB253" s="364"/>
      <c r="HC253" s="364"/>
      <c r="HD253" s="364"/>
      <c r="HE253" s="364"/>
      <c r="HF253" s="364"/>
      <c r="HG253" s="364"/>
      <c r="HH253" s="364"/>
      <c r="HI253" s="364"/>
      <c r="HJ253" s="364"/>
      <c r="HK253" s="364"/>
      <c r="HL253" s="364"/>
      <c r="HM253" s="364"/>
      <c r="HN253" s="364"/>
      <c r="HO253" s="364"/>
      <c r="HP253" s="364"/>
      <c r="HQ253" s="364"/>
      <c r="HR253" s="364"/>
      <c r="HS253" s="364"/>
      <c r="HT253" s="364"/>
      <c r="HU253" s="364"/>
      <c r="HV253" s="364"/>
      <c r="HW253" s="364"/>
      <c r="HX253" s="364"/>
      <c r="HY253" s="364"/>
      <c r="HZ253" s="364"/>
      <c r="IA253" s="364"/>
      <c r="IB253" s="364"/>
      <c r="IC253" s="364"/>
      <c r="ID253" s="364"/>
      <c r="IE253" s="364"/>
      <c r="IF253" s="364"/>
      <c r="IG253" s="364"/>
      <c r="IH253" s="364"/>
      <c r="II253" s="364"/>
      <c r="IJ253" s="364"/>
      <c r="IK253" s="364"/>
      <c r="IL253" s="364"/>
      <c r="IM253" s="364"/>
      <c r="IN253" s="364"/>
      <c r="IO253" s="364"/>
      <c r="IP253" s="364"/>
      <c r="IQ253" s="364"/>
      <c r="IR253" s="364"/>
      <c r="IS253" s="364"/>
      <c r="IT253" s="364"/>
      <c r="IU253" s="364"/>
      <c r="IV253" s="364"/>
      <c r="IW253" s="364"/>
      <c r="IX253" s="364"/>
      <c r="IY253" s="364"/>
      <c r="IZ253" s="364"/>
      <c r="JA253" s="364"/>
      <c r="JB253" s="364"/>
      <c r="JC253" s="364"/>
      <c r="JD253" s="364"/>
      <c r="JE253" s="364"/>
      <c r="JF253" s="364"/>
      <c r="JG253" s="364"/>
      <c r="JH253" s="364"/>
      <c r="JI253" s="364"/>
      <c r="JJ253" s="364"/>
      <c r="JK253" s="364"/>
      <c r="JL253" s="364"/>
      <c r="JM253" s="364"/>
      <c r="JN253" s="364"/>
      <c r="JO253" s="364"/>
      <c r="JP253" s="364"/>
      <c r="JQ253" s="364"/>
      <c r="JR253" s="364"/>
      <c r="JS253" s="364"/>
      <c r="JT253" s="364"/>
      <c r="JU253" s="364"/>
      <c r="JV253" s="364"/>
      <c r="JW253" s="364"/>
      <c r="JX253" s="364"/>
      <c r="JY253" s="364"/>
      <c r="JZ253" s="364"/>
      <c r="KA253" s="364"/>
      <c r="KB253" s="364"/>
      <c r="KC253" s="364"/>
      <c r="KD253" s="364"/>
      <c r="KE253" s="364"/>
      <c r="KF253" s="364"/>
      <c r="KG253" s="364"/>
      <c r="KH253" s="364"/>
      <c r="KI253" s="364"/>
      <c r="KJ253" s="364"/>
      <c r="KK253" s="364"/>
      <c r="KL253" s="364"/>
      <c r="KM253" s="364"/>
      <c r="KN253" s="364"/>
      <c r="KO253" s="364"/>
      <c r="KP253" s="364"/>
      <c r="KQ253" s="364"/>
      <c r="KR253" s="364"/>
      <c r="KS253" s="364"/>
      <c r="KT253" s="364"/>
      <c r="KU253" s="364"/>
      <c r="KV253" s="364"/>
      <c r="KW253" s="364"/>
      <c r="KX253" s="364"/>
      <c r="KY253" s="364"/>
      <c r="KZ253" s="364"/>
      <c r="LA253" s="364"/>
      <c r="LB253" s="364"/>
      <c r="LC253" s="364"/>
      <c r="LD253" s="364"/>
      <c r="LE253" s="364"/>
      <c r="LF253" s="364"/>
      <c r="LG253" s="364"/>
      <c r="LH253" s="364"/>
      <c r="LI253" s="364"/>
      <c r="LJ253" s="364"/>
      <c r="LK253" s="364"/>
      <c r="LL253" s="364"/>
      <c r="LM253" s="364"/>
      <c r="LN253" s="364"/>
      <c r="LO253" s="364"/>
      <c r="LP253" s="364"/>
      <c r="LQ253" s="364"/>
      <c r="LR253" s="364"/>
      <c r="LS253" s="364"/>
      <c r="LT253" s="364"/>
      <c r="LU253" s="364"/>
      <c r="LV253" s="364"/>
      <c r="LW253" s="364"/>
      <c r="LX253" s="364"/>
      <c r="LY253" s="364"/>
      <c r="LZ253" s="364"/>
      <c r="MA253" s="364"/>
      <c r="MB253" s="364"/>
      <c r="MC253" s="364"/>
      <c r="MD253" s="364"/>
      <c r="ME253" s="364"/>
      <c r="MF253" s="364"/>
      <c r="MG253" s="364"/>
      <c r="MH253" s="364"/>
      <c r="MI253" s="364"/>
      <c r="MJ253" s="364"/>
      <c r="MK253" s="364"/>
      <c r="ML253" s="364"/>
      <c r="MM253" s="364"/>
      <c r="MN253" s="364"/>
      <c r="MO253" s="364"/>
      <c r="MP253" s="364"/>
      <c r="MQ253" s="364"/>
      <c r="MR253" s="364"/>
      <c r="MS253" s="364"/>
      <c r="MT253" s="364"/>
      <c r="MU253" s="364"/>
      <c r="MV253" s="364"/>
      <c r="MW253" s="364"/>
      <c r="MX253" s="364"/>
      <c r="MY253" s="364"/>
      <c r="MZ253" s="364"/>
      <c r="NA253" s="364"/>
      <c r="NB253" s="364"/>
      <c r="NC253" s="364"/>
      <c r="ND253" s="364"/>
      <c r="NE253" s="364"/>
      <c r="NF253" s="364"/>
      <c r="NG253" s="364"/>
      <c r="NH253" s="364"/>
      <c r="NI253" s="364"/>
      <c r="NJ253" s="364"/>
      <c r="NK253" s="364"/>
      <c r="NL253" s="364"/>
      <c r="NM253" s="364"/>
      <c r="NN253" s="364"/>
      <c r="NO253" s="364"/>
      <c r="NP253" s="364"/>
      <c r="NQ253" s="364"/>
      <c r="NR253" s="364"/>
      <c r="NS253" s="364"/>
      <c r="NT253" s="364"/>
      <c r="NU253" s="364"/>
      <c r="NV253" s="364"/>
      <c r="NW253" s="364"/>
      <c r="NX253" s="364"/>
      <c r="NY253" s="364"/>
      <c r="NZ253" s="364"/>
      <c r="OA253" s="364"/>
      <c r="OB253" s="364"/>
      <c r="OC253" s="364"/>
      <c r="OD253" s="364"/>
      <c r="OE253" s="364"/>
      <c r="OF253" s="364"/>
      <c r="OG253" s="364"/>
      <c r="OH253" s="364"/>
      <c r="OI253" s="364"/>
      <c r="OJ253" s="364"/>
      <c r="OK253" s="364"/>
      <c r="OL253" s="364"/>
      <c r="OM253" s="364"/>
      <c r="ON253" s="364"/>
      <c r="OO253" s="364"/>
      <c r="OP253" s="364"/>
      <c r="OQ253" s="364"/>
      <c r="OR253" s="364"/>
      <c r="OS253" s="364"/>
      <c r="OT253" s="364"/>
      <c r="OU253" s="364"/>
      <c r="OV253" s="364"/>
      <c r="OW253" s="364"/>
      <c r="OX253" s="364"/>
      <c r="OY253" s="364"/>
      <c r="OZ253" s="364"/>
      <c r="PA253" s="364"/>
      <c r="PB253" s="364"/>
      <c r="PC253" s="364"/>
      <c r="PD253" s="364"/>
      <c r="PE253" s="364"/>
      <c r="PF253" s="364"/>
      <c r="PG253" s="364"/>
      <c r="PH253" s="364"/>
      <c r="PI253" s="364"/>
      <c r="PJ253" s="364"/>
      <c r="PK253" s="364"/>
      <c r="PL253" s="364"/>
      <c r="PM253" s="364"/>
    </row>
    <row r="254" spans="1:429" ht="15">
      <c r="A254" s="365" t="s">
        <v>816</v>
      </c>
      <c r="B254" s="364">
        <f t="shared" si="234"/>
        <v>0</v>
      </c>
      <c r="C254" s="364">
        <f t="shared" si="235"/>
        <v>0</v>
      </c>
      <c r="D254" s="364">
        <f t="shared" si="236"/>
        <v>0</v>
      </c>
      <c r="E254" s="364">
        <f t="shared" si="237"/>
        <v>0</v>
      </c>
      <c r="F254" s="364">
        <f t="shared" si="238"/>
        <v>0</v>
      </c>
      <c r="G254" s="364">
        <f t="shared" si="239"/>
        <v>0</v>
      </c>
      <c r="H254" s="364">
        <f t="shared" si="240"/>
        <v>0</v>
      </c>
      <c r="I254" s="364">
        <f t="shared" si="241"/>
        <v>0</v>
      </c>
      <c r="J254" s="364">
        <f t="shared" si="242"/>
        <v>0</v>
      </c>
      <c r="K254" s="364">
        <f t="shared" si="243"/>
        <v>0</v>
      </c>
      <c r="L254" s="364">
        <f t="shared" si="244"/>
        <v>0</v>
      </c>
      <c r="M254" s="364">
        <f t="shared" si="245"/>
        <v>0</v>
      </c>
      <c r="N254" s="364">
        <f t="shared" si="246"/>
        <v>0</v>
      </c>
      <c r="O254" s="364">
        <f t="shared" si="247"/>
        <v>0</v>
      </c>
      <c r="P254" s="364">
        <f t="shared" si="248"/>
        <v>0</v>
      </c>
      <c r="Q254" s="364">
        <f t="shared" si="249"/>
        <v>0</v>
      </c>
      <c r="R254" s="364">
        <f t="shared" si="250"/>
        <v>0</v>
      </c>
      <c r="S254" s="364">
        <f t="shared" si="251"/>
        <v>0</v>
      </c>
      <c r="T254" s="364">
        <f t="shared" si="252"/>
        <v>0</v>
      </c>
      <c r="U254" s="364">
        <f t="shared" si="253"/>
        <v>0</v>
      </c>
      <c r="V254" s="364">
        <f t="shared" si="254"/>
        <v>0</v>
      </c>
      <c r="W254" s="364">
        <f t="shared" si="255"/>
        <v>0</v>
      </c>
      <c r="X254" s="364">
        <f t="shared" si="256"/>
        <v>0</v>
      </c>
      <c r="Y254" s="364">
        <f t="shared" si="257"/>
        <v>0</v>
      </c>
      <c r="Z254" s="364">
        <f t="shared" si="258"/>
        <v>0</v>
      </c>
      <c r="AA254" s="364">
        <f t="shared" si="259"/>
        <v>0</v>
      </c>
      <c r="AB254" s="364">
        <f t="shared" si="260"/>
        <v>0</v>
      </c>
      <c r="AC254" s="364">
        <f t="shared" si="261"/>
        <v>0</v>
      </c>
      <c r="AD254" s="364">
        <f t="shared" si="262"/>
        <v>0</v>
      </c>
      <c r="AE254" s="364">
        <f t="shared" si="263"/>
        <v>0</v>
      </c>
      <c r="AF254" s="364">
        <f t="shared" si="264"/>
        <v>0</v>
      </c>
      <c r="AG254" s="364"/>
      <c r="AH254" s="364"/>
      <c r="AI254" s="364"/>
      <c r="AJ254" s="364"/>
      <c r="AK254" s="364"/>
      <c r="AL254" s="364"/>
      <c r="AM254" s="364"/>
      <c r="AN254" s="364"/>
      <c r="AO254" s="364"/>
      <c r="AP254" s="364"/>
      <c r="AQ254" s="364"/>
      <c r="AR254" s="364"/>
      <c r="AS254" s="364"/>
      <c r="AT254" s="364"/>
      <c r="AU254" s="364"/>
      <c r="AV254" s="364"/>
      <c r="AW254" s="364"/>
      <c r="AX254" s="364"/>
      <c r="AY254" s="364"/>
      <c r="AZ254" s="364"/>
      <c r="BA254" s="364"/>
      <c r="BB254" s="364"/>
      <c r="BC254" s="364"/>
      <c r="BD254" s="364"/>
      <c r="BE254" s="364"/>
      <c r="BF254" s="364"/>
      <c r="BG254" s="364"/>
      <c r="BH254" s="364"/>
      <c r="BI254" s="364"/>
      <c r="BJ254" s="364"/>
      <c r="BK254" s="364"/>
      <c r="BL254" s="364"/>
      <c r="BM254" s="364"/>
      <c r="BN254" s="364"/>
      <c r="BO254" s="364"/>
      <c r="BP254" s="364"/>
      <c r="BQ254" s="364"/>
      <c r="BR254" s="364"/>
      <c r="BS254" s="364"/>
      <c r="BT254" s="364"/>
      <c r="BU254" s="364"/>
      <c r="BV254" s="364"/>
      <c r="BW254" s="364"/>
      <c r="BX254" s="364"/>
      <c r="BY254" s="364"/>
      <c r="BZ254" s="364"/>
      <c r="CA254" s="364"/>
      <c r="CB254" s="364"/>
      <c r="CC254" s="364"/>
      <c r="CD254" s="364"/>
      <c r="CE254" s="364"/>
      <c r="CF254" s="364"/>
      <c r="CG254" s="364"/>
      <c r="CH254" s="364"/>
      <c r="CI254" s="364"/>
      <c r="CJ254" s="364"/>
      <c r="CK254" s="364"/>
      <c r="CL254" s="364"/>
      <c r="CM254" s="364"/>
      <c r="CN254" s="364"/>
      <c r="CO254" s="364"/>
      <c r="CP254" s="364"/>
      <c r="CQ254" s="364"/>
      <c r="CR254" s="364"/>
      <c r="CS254" s="364"/>
      <c r="CT254" s="364"/>
      <c r="CU254" s="364"/>
      <c r="CV254" s="364"/>
      <c r="CW254" s="364"/>
      <c r="CX254" s="364"/>
      <c r="CY254" s="364"/>
      <c r="CZ254" s="364"/>
      <c r="DA254" s="364"/>
      <c r="DB254" s="364"/>
      <c r="DC254" s="364"/>
      <c r="DD254" s="364"/>
      <c r="DE254" s="364"/>
      <c r="DF254" s="364"/>
      <c r="DG254" s="364"/>
      <c r="DH254" s="364"/>
      <c r="DI254" s="364"/>
      <c r="DJ254" s="364"/>
      <c r="DK254" s="364"/>
      <c r="DL254" s="364"/>
      <c r="DM254" s="364"/>
      <c r="DN254" s="364"/>
      <c r="DO254" s="364"/>
      <c r="DP254" s="364"/>
      <c r="DQ254" s="364"/>
      <c r="DR254" s="364"/>
      <c r="DS254" s="364"/>
      <c r="DT254" s="364"/>
      <c r="DU254" s="364"/>
      <c r="DV254" s="364"/>
      <c r="DW254" s="364"/>
      <c r="DX254" s="364"/>
      <c r="DY254" s="364"/>
      <c r="DZ254" s="364"/>
      <c r="EA254" s="364"/>
      <c r="EB254" s="364"/>
      <c r="EC254" s="364"/>
      <c r="ED254" s="364"/>
      <c r="EE254" s="364"/>
      <c r="EF254" s="364"/>
      <c r="EG254" s="364"/>
      <c r="EH254" s="364"/>
      <c r="EI254" s="364"/>
      <c r="EJ254" s="364"/>
      <c r="EK254" s="364"/>
      <c r="EL254" s="364"/>
      <c r="EM254" s="364"/>
      <c r="EN254" s="364"/>
      <c r="EO254" s="364"/>
      <c r="EP254" s="364"/>
      <c r="EQ254" s="364"/>
      <c r="ER254" s="364"/>
      <c r="ES254" s="364"/>
      <c r="ET254" s="364"/>
      <c r="EU254" s="364"/>
      <c r="EV254" s="364"/>
      <c r="EW254" s="364"/>
      <c r="EX254" s="364"/>
      <c r="EY254" s="364"/>
      <c r="EZ254" s="364"/>
      <c r="FA254" s="364"/>
      <c r="FB254" s="364"/>
      <c r="FC254" s="364"/>
      <c r="FD254" s="364"/>
      <c r="FE254" s="364"/>
      <c r="FF254" s="364"/>
      <c r="FG254" s="364"/>
      <c r="FH254" s="364"/>
      <c r="FI254" s="364"/>
      <c r="FJ254" s="364"/>
      <c r="FK254" s="364"/>
      <c r="FL254" s="364"/>
      <c r="FM254" s="364"/>
      <c r="FN254" s="364"/>
      <c r="FO254" s="364"/>
      <c r="FP254" s="364"/>
      <c r="FQ254" s="364"/>
      <c r="FR254" s="364"/>
      <c r="FS254" s="364"/>
      <c r="FT254" s="364"/>
      <c r="FU254" s="364"/>
      <c r="FV254" s="364"/>
      <c r="FW254" s="364"/>
      <c r="FX254" s="364"/>
      <c r="FY254" s="364"/>
      <c r="FZ254" s="364"/>
      <c r="GA254" s="364"/>
      <c r="GB254" s="364"/>
      <c r="GC254" s="364"/>
      <c r="GD254" s="364"/>
      <c r="GE254" s="364"/>
      <c r="GF254" s="364"/>
      <c r="GG254" s="364"/>
      <c r="GH254" s="364"/>
      <c r="GI254" s="364"/>
      <c r="GJ254" s="364"/>
      <c r="GK254" s="364"/>
      <c r="GL254" s="364"/>
      <c r="GM254" s="364"/>
      <c r="GN254" s="364"/>
      <c r="GO254" s="364"/>
      <c r="GP254" s="364"/>
      <c r="GQ254" s="364"/>
      <c r="GR254" s="364"/>
      <c r="GS254" s="364"/>
      <c r="GT254" s="364"/>
      <c r="GU254" s="364"/>
      <c r="GV254" s="364"/>
      <c r="GW254" s="364"/>
      <c r="GX254" s="364"/>
      <c r="GY254" s="364"/>
      <c r="GZ254" s="364"/>
      <c r="HA254" s="364"/>
      <c r="HB254" s="364"/>
      <c r="HC254" s="364"/>
      <c r="HD254" s="364"/>
      <c r="HE254" s="364"/>
      <c r="HF254" s="364"/>
      <c r="HG254" s="364"/>
      <c r="HH254" s="364"/>
      <c r="HI254" s="364"/>
      <c r="HJ254" s="364"/>
      <c r="HK254" s="364"/>
      <c r="HL254" s="364"/>
      <c r="HM254" s="364"/>
      <c r="HN254" s="364"/>
      <c r="HO254" s="364"/>
      <c r="HP254" s="364"/>
      <c r="HQ254" s="364"/>
      <c r="HR254" s="364"/>
      <c r="HS254" s="364"/>
      <c r="HT254" s="364"/>
      <c r="HU254" s="364"/>
      <c r="HV254" s="364"/>
      <c r="HW254" s="364"/>
      <c r="HX254" s="364"/>
      <c r="HY254" s="364"/>
      <c r="HZ254" s="364"/>
      <c r="IA254" s="364"/>
      <c r="IB254" s="364"/>
      <c r="IC254" s="364"/>
      <c r="ID254" s="364"/>
      <c r="IE254" s="364"/>
      <c r="IF254" s="364"/>
      <c r="IG254" s="364"/>
      <c r="IH254" s="364"/>
      <c r="II254" s="364"/>
      <c r="IJ254" s="364"/>
      <c r="IK254" s="364"/>
      <c r="IL254" s="364"/>
      <c r="IM254" s="364"/>
      <c r="IN254" s="364"/>
      <c r="IO254" s="364"/>
      <c r="IP254" s="364"/>
      <c r="IQ254" s="364"/>
      <c r="IR254" s="364"/>
      <c r="IS254" s="364"/>
      <c r="IT254" s="364"/>
      <c r="IU254" s="364"/>
      <c r="IV254" s="364"/>
      <c r="IW254" s="364"/>
      <c r="IX254" s="364"/>
      <c r="IY254" s="364"/>
      <c r="IZ254" s="364"/>
      <c r="JA254" s="364"/>
      <c r="JB254" s="364"/>
      <c r="JC254" s="364"/>
      <c r="JD254" s="364"/>
      <c r="JE254" s="364"/>
      <c r="JF254" s="364"/>
      <c r="JG254" s="364"/>
      <c r="JH254" s="364"/>
      <c r="JI254" s="364"/>
      <c r="JJ254" s="364"/>
      <c r="JK254" s="364"/>
      <c r="JL254" s="364"/>
      <c r="JM254" s="364"/>
      <c r="JN254" s="364"/>
      <c r="JO254" s="364"/>
      <c r="JP254" s="364"/>
      <c r="JQ254" s="364"/>
      <c r="JR254" s="364"/>
      <c r="JS254" s="364"/>
      <c r="JT254" s="364"/>
      <c r="JU254" s="364"/>
      <c r="JV254" s="364"/>
      <c r="JW254" s="364"/>
      <c r="JX254" s="364"/>
      <c r="JY254" s="364"/>
      <c r="JZ254" s="364"/>
      <c r="KA254" s="364"/>
      <c r="KB254" s="364"/>
      <c r="KC254" s="364"/>
      <c r="KD254" s="364"/>
      <c r="KE254" s="364"/>
      <c r="KF254" s="364"/>
      <c r="KG254" s="364"/>
      <c r="KH254" s="364"/>
      <c r="KI254" s="364"/>
      <c r="KJ254" s="364"/>
      <c r="KK254" s="364"/>
      <c r="KL254" s="364"/>
      <c r="KM254" s="364"/>
      <c r="KN254" s="364"/>
      <c r="KO254" s="364"/>
      <c r="KP254" s="364"/>
      <c r="KQ254" s="364"/>
      <c r="KR254" s="364"/>
      <c r="KS254" s="364"/>
      <c r="KT254" s="364"/>
      <c r="KU254" s="364"/>
      <c r="KV254" s="364"/>
      <c r="KW254" s="364"/>
      <c r="KX254" s="364"/>
      <c r="KY254" s="364"/>
      <c r="KZ254" s="364"/>
      <c r="LA254" s="364"/>
      <c r="LB254" s="364"/>
      <c r="LC254" s="364"/>
      <c r="LD254" s="364"/>
      <c r="LE254" s="364"/>
      <c r="LF254" s="364"/>
      <c r="LG254" s="364"/>
      <c r="LH254" s="364"/>
      <c r="LI254" s="364"/>
      <c r="LJ254" s="364"/>
      <c r="LK254" s="364"/>
      <c r="LL254" s="364"/>
      <c r="LM254" s="364"/>
      <c r="LN254" s="364"/>
      <c r="LO254" s="364"/>
      <c r="LP254" s="364"/>
      <c r="LQ254" s="364"/>
      <c r="LR254" s="364"/>
      <c r="LS254" s="364"/>
      <c r="LT254" s="364"/>
      <c r="LU254" s="364"/>
      <c r="LV254" s="364"/>
      <c r="LW254" s="364"/>
      <c r="LX254" s="364"/>
      <c r="LY254" s="364"/>
      <c r="LZ254" s="364"/>
      <c r="MA254" s="364"/>
      <c r="MB254" s="364"/>
      <c r="MC254" s="364"/>
      <c r="MD254" s="364"/>
      <c r="ME254" s="364"/>
      <c r="MF254" s="364"/>
      <c r="MG254" s="364"/>
      <c r="MH254" s="364"/>
      <c r="MI254" s="364"/>
      <c r="MJ254" s="364"/>
      <c r="MK254" s="364"/>
      <c r="ML254" s="364"/>
      <c r="MM254" s="364"/>
      <c r="MN254" s="364"/>
      <c r="MO254" s="364"/>
      <c r="MP254" s="364"/>
      <c r="MQ254" s="364"/>
      <c r="MR254" s="364"/>
      <c r="MS254" s="364"/>
      <c r="MT254" s="364"/>
      <c r="MU254" s="364"/>
      <c r="MV254" s="364"/>
      <c r="MW254" s="364"/>
      <c r="MX254" s="364"/>
      <c r="MY254" s="364"/>
      <c r="MZ254" s="364"/>
      <c r="NA254" s="364"/>
      <c r="NB254" s="364"/>
      <c r="NC254" s="364"/>
      <c r="ND254" s="364"/>
      <c r="NE254" s="364"/>
      <c r="NF254" s="364"/>
      <c r="NG254" s="364"/>
      <c r="NH254" s="364"/>
      <c r="NI254" s="364"/>
      <c r="NJ254" s="364"/>
      <c r="NK254" s="364"/>
      <c r="NL254" s="364"/>
      <c r="NM254" s="364"/>
      <c r="NN254" s="364"/>
      <c r="NO254" s="364"/>
      <c r="NP254" s="364"/>
      <c r="NQ254" s="364"/>
      <c r="NR254" s="364"/>
      <c r="NS254" s="364"/>
      <c r="NT254" s="364"/>
      <c r="NU254" s="364"/>
      <c r="NV254" s="364"/>
      <c r="NW254" s="364"/>
      <c r="NX254" s="364"/>
      <c r="NY254" s="364"/>
      <c r="NZ254" s="364"/>
      <c r="OA254" s="364"/>
      <c r="OB254" s="364"/>
      <c r="OC254" s="364"/>
      <c r="OD254" s="364"/>
      <c r="OE254" s="364"/>
      <c r="OF254" s="364"/>
      <c r="OG254" s="364"/>
      <c r="OH254" s="364"/>
      <c r="OI254" s="364"/>
      <c r="OJ254" s="364"/>
      <c r="OK254" s="364"/>
      <c r="OL254" s="364"/>
      <c r="OM254" s="364"/>
      <c r="ON254" s="364"/>
      <c r="OO254" s="364"/>
      <c r="OP254" s="364"/>
      <c r="OQ254" s="364"/>
      <c r="OR254" s="364"/>
      <c r="OS254" s="364"/>
      <c r="OT254" s="364"/>
      <c r="OU254" s="364"/>
      <c r="OV254" s="364"/>
      <c r="OW254" s="364"/>
      <c r="OX254" s="364"/>
      <c r="OY254" s="364"/>
      <c r="OZ254" s="364"/>
      <c r="PA254" s="364"/>
      <c r="PB254" s="364"/>
      <c r="PC254" s="364"/>
      <c r="PD254" s="364"/>
      <c r="PE254" s="364"/>
      <c r="PF254" s="364"/>
      <c r="PG254" s="364"/>
      <c r="PH254" s="364"/>
      <c r="PI254" s="364"/>
      <c r="PJ254" s="364"/>
      <c r="PK254" s="364"/>
      <c r="PL254" s="364"/>
      <c r="PM254" s="364"/>
    </row>
    <row r="255" spans="1:429" ht="15">
      <c r="A255" s="363" t="s">
        <v>817</v>
      </c>
      <c r="B255" s="364">
        <f t="shared" si="234"/>
        <v>0</v>
      </c>
      <c r="C255" s="364">
        <f t="shared" si="235"/>
        <v>0</v>
      </c>
      <c r="D255" s="364">
        <f t="shared" si="236"/>
        <v>0</v>
      </c>
      <c r="E255" s="364">
        <f t="shared" si="237"/>
        <v>0</v>
      </c>
      <c r="F255" s="364">
        <f t="shared" si="238"/>
        <v>0</v>
      </c>
      <c r="G255" s="364">
        <f t="shared" si="239"/>
        <v>0</v>
      </c>
      <c r="H255" s="364">
        <f t="shared" si="240"/>
        <v>0</v>
      </c>
      <c r="I255" s="364">
        <f t="shared" si="241"/>
        <v>0</v>
      </c>
      <c r="J255" s="364">
        <f t="shared" si="242"/>
        <v>0</v>
      </c>
      <c r="K255" s="364">
        <f t="shared" si="243"/>
        <v>0</v>
      </c>
      <c r="L255" s="364">
        <f t="shared" si="244"/>
        <v>0</v>
      </c>
      <c r="M255" s="364">
        <f t="shared" si="245"/>
        <v>0</v>
      </c>
      <c r="N255" s="364">
        <f t="shared" si="246"/>
        <v>0</v>
      </c>
      <c r="O255" s="364">
        <f t="shared" si="247"/>
        <v>0</v>
      </c>
      <c r="P255" s="364">
        <f t="shared" si="248"/>
        <v>0</v>
      </c>
      <c r="Q255" s="364">
        <f t="shared" si="249"/>
        <v>0</v>
      </c>
      <c r="R255" s="364">
        <f t="shared" si="250"/>
        <v>0</v>
      </c>
      <c r="S255" s="364">
        <f t="shared" si="251"/>
        <v>0</v>
      </c>
      <c r="T255" s="364">
        <f t="shared" si="252"/>
        <v>0</v>
      </c>
      <c r="U255" s="364">
        <f t="shared" si="253"/>
        <v>0</v>
      </c>
      <c r="V255" s="364">
        <f t="shared" si="254"/>
        <v>0</v>
      </c>
      <c r="W255" s="364">
        <f t="shared" si="255"/>
        <v>0</v>
      </c>
      <c r="X255" s="364">
        <f t="shared" si="256"/>
        <v>0</v>
      </c>
      <c r="Y255" s="364">
        <f t="shared" si="257"/>
        <v>0</v>
      </c>
      <c r="Z255" s="364">
        <f t="shared" si="258"/>
        <v>0</v>
      </c>
      <c r="AA255" s="364">
        <f t="shared" si="259"/>
        <v>0</v>
      </c>
      <c r="AB255" s="364">
        <f t="shared" si="260"/>
        <v>0</v>
      </c>
      <c r="AC255" s="364">
        <f t="shared" si="261"/>
        <v>0</v>
      </c>
      <c r="AD255" s="364">
        <f t="shared" si="262"/>
        <v>0</v>
      </c>
      <c r="AE255" s="364">
        <f t="shared" si="263"/>
        <v>0</v>
      </c>
      <c r="AF255" s="364">
        <f t="shared" si="264"/>
        <v>0</v>
      </c>
      <c r="AG255" s="364"/>
      <c r="AH255" s="364"/>
      <c r="AI255" s="364"/>
      <c r="AJ255" s="364"/>
      <c r="AK255" s="364"/>
      <c r="AL255" s="364"/>
      <c r="AM255" s="364"/>
      <c r="AN255" s="364"/>
      <c r="AO255" s="364"/>
      <c r="AP255" s="364"/>
      <c r="AQ255" s="364"/>
      <c r="AR255" s="364"/>
      <c r="AS255" s="364"/>
      <c r="AT255" s="364"/>
      <c r="AU255" s="364"/>
      <c r="AV255" s="364"/>
      <c r="AW255" s="364"/>
      <c r="AX255" s="364"/>
      <c r="AY255" s="364"/>
      <c r="AZ255" s="364"/>
      <c r="BA255" s="364"/>
      <c r="BB255" s="364"/>
      <c r="BC255" s="364"/>
      <c r="BD255" s="364"/>
      <c r="BE255" s="364"/>
      <c r="BF255" s="364"/>
      <c r="BG255" s="364"/>
      <c r="BH255" s="364"/>
      <c r="BI255" s="364"/>
      <c r="BJ255" s="364"/>
      <c r="BK255" s="364"/>
      <c r="BL255" s="364"/>
      <c r="BM255" s="364"/>
      <c r="BN255" s="364"/>
      <c r="BO255" s="364"/>
      <c r="BP255" s="364"/>
      <c r="BQ255" s="364"/>
      <c r="BR255" s="364"/>
      <c r="BS255" s="364"/>
      <c r="BT255" s="364"/>
      <c r="BU255" s="364"/>
      <c r="BV255" s="364"/>
      <c r="BW255" s="364"/>
      <c r="BX255" s="364"/>
      <c r="BY255" s="364"/>
      <c r="BZ255" s="364"/>
      <c r="CA255" s="364"/>
      <c r="CB255" s="364"/>
      <c r="CC255" s="364"/>
      <c r="CD255" s="364"/>
      <c r="CE255" s="364"/>
      <c r="CF255" s="364"/>
      <c r="CG255" s="364"/>
      <c r="CH255" s="364"/>
      <c r="CI255" s="364"/>
      <c r="CJ255" s="364"/>
      <c r="CK255" s="364"/>
      <c r="CL255" s="364"/>
      <c r="CM255" s="364"/>
      <c r="CN255" s="364"/>
      <c r="CO255" s="364"/>
      <c r="CP255" s="364"/>
      <c r="CQ255" s="364"/>
      <c r="CR255" s="364"/>
      <c r="CS255" s="364"/>
      <c r="CT255" s="364"/>
      <c r="CU255" s="364"/>
      <c r="CV255" s="364"/>
      <c r="CW255" s="364"/>
      <c r="CX255" s="364"/>
      <c r="CY255" s="364"/>
      <c r="CZ255" s="364"/>
      <c r="DA255" s="364"/>
      <c r="DB255" s="364"/>
      <c r="DC255" s="364"/>
      <c r="DD255" s="364"/>
      <c r="DE255" s="364"/>
      <c r="DF255" s="364"/>
      <c r="DG255" s="364"/>
      <c r="DH255" s="364"/>
      <c r="DI255" s="364"/>
      <c r="DJ255" s="364"/>
      <c r="DK255" s="364"/>
      <c r="DL255" s="364"/>
      <c r="DM255" s="364"/>
      <c r="DN255" s="364"/>
      <c r="DO255" s="364"/>
      <c r="DP255" s="364"/>
      <c r="DQ255" s="364"/>
      <c r="DR255" s="364"/>
      <c r="DS255" s="364"/>
      <c r="DT255" s="364"/>
      <c r="DU255" s="364"/>
      <c r="DV255" s="364"/>
      <c r="DW255" s="364"/>
      <c r="DX255" s="364"/>
      <c r="DY255" s="364"/>
      <c r="DZ255" s="364"/>
      <c r="EA255" s="364"/>
      <c r="EB255" s="364"/>
      <c r="EC255" s="364"/>
      <c r="ED255" s="364"/>
      <c r="EE255" s="364"/>
      <c r="EF255" s="364"/>
      <c r="EG255" s="364"/>
      <c r="EH255" s="364"/>
      <c r="EI255" s="364"/>
      <c r="EJ255" s="364"/>
      <c r="EK255" s="364"/>
      <c r="EL255" s="364"/>
      <c r="EM255" s="364"/>
      <c r="EN255" s="364"/>
      <c r="EO255" s="364"/>
      <c r="EP255" s="364"/>
      <c r="EQ255" s="364"/>
      <c r="ER255" s="364"/>
      <c r="ES255" s="364"/>
      <c r="ET255" s="364"/>
      <c r="EU255" s="364"/>
      <c r="EV255" s="364"/>
      <c r="EW255" s="364"/>
      <c r="EX255" s="364"/>
      <c r="EY255" s="364"/>
      <c r="EZ255" s="364"/>
      <c r="FA255" s="364"/>
      <c r="FB255" s="364"/>
      <c r="FC255" s="364"/>
      <c r="FD255" s="364"/>
      <c r="FE255" s="364"/>
      <c r="FF255" s="364"/>
      <c r="FG255" s="364"/>
      <c r="FH255" s="364"/>
      <c r="FI255" s="364"/>
      <c r="FJ255" s="364"/>
      <c r="FK255" s="364"/>
      <c r="FL255" s="364"/>
      <c r="FM255" s="364"/>
      <c r="FN255" s="364"/>
      <c r="FO255" s="364"/>
      <c r="FP255" s="364"/>
      <c r="FQ255" s="364"/>
      <c r="FR255" s="364"/>
      <c r="FS255" s="364"/>
      <c r="FT255" s="364"/>
      <c r="FU255" s="364"/>
      <c r="FV255" s="364"/>
      <c r="FW255" s="364"/>
      <c r="FX255" s="364"/>
      <c r="FY255" s="364"/>
      <c r="FZ255" s="364"/>
      <c r="GA255" s="364"/>
      <c r="GB255" s="364"/>
      <c r="GC255" s="364"/>
      <c r="GD255" s="364"/>
      <c r="GE255" s="364"/>
      <c r="GF255" s="364"/>
      <c r="GG255" s="364"/>
      <c r="GH255" s="364"/>
      <c r="GI255" s="364"/>
      <c r="GJ255" s="364"/>
      <c r="GK255" s="364"/>
      <c r="GL255" s="364"/>
      <c r="GM255" s="364"/>
      <c r="GN255" s="364"/>
      <c r="GO255" s="364"/>
      <c r="GP255" s="364"/>
      <c r="GQ255" s="364"/>
      <c r="GR255" s="364"/>
      <c r="GS255" s="364"/>
      <c r="GT255" s="364"/>
      <c r="GU255" s="364"/>
      <c r="GV255" s="364"/>
      <c r="GW255" s="364"/>
      <c r="GX255" s="364"/>
      <c r="GY255" s="364"/>
      <c r="GZ255" s="364"/>
      <c r="HA255" s="364"/>
      <c r="HB255" s="364"/>
      <c r="HC255" s="364"/>
      <c r="HD255" s="364"/>
      <c r="HE255" s="364"/>
      <c r="HF255" s="364"/>
      <c r="HG255" s="364"/>
      <c r="HH255" s="364"/>
      <c r="HI255" s="364"/>
      <c r="HJ255" s="364"/>
      <c r="HK255" s="364"/>
      <c r="HL255" s="364"/>
      <c r="HM255" s="364"/>
      <c r="HN255" s="364"/>
      <c r="HO255" s="364"/>
      <c r="HP255" s="364"/>
      <c r="HQ255" s="364"/>
      <c r="HR255" s="364"/>
      <c r="HS255" s="364"/>
      <c r="HT255" s="364"/>
      <c r="HU255" s="364"/>
      <c r="HV255" s="364"/>
      <c r="HW255" s="364"/>
      <c r="HX255" s="364"/>
      <c r="HY255" s="364"/>
      <c r="HZ255" s="364"/>
      <c r="IA255" s="364"/>
      <c r="IB255" s="364"/>
      <c r="IC255" s="364"/>
      <c r="ID255" s="364"/>
      <c r="IE255" s="364"/>
      <c r="IF255" s="364"/>
      <c r="IG255" s="364"/>
      <c r="IH255" s="364"/>
      <c r="II255" s="364"/>
      <c r="IJ255" s="364"/>
      <c r="IK255" s="364"/>
      <c r="IL255" s="364"/>
      <c r="IM255" s="364"/>
      <c r="IN255" s="364"/>
      <c r="IO255" s="364"/>
      <c r="IP255" s="364"/>
      <c r="IQ255" s="364"/>
      <c r="IR255" s="364"/>
      <c r="IS255" s="364"/>
      <c r="IT255" s="364"/>
      <c r="IU255" s="364"/>
      <c r="IV255" s="364"/>
      <c r="IW255" s="364"/>
      <c r="IX255" s="364"/>
      <c r="IY255" s="364"/>
      <c r="IZ255" s="364"/>
      <c r="JA255" s="364"/>
      <c r="JB255" s="364"/>
      <c r="JC255" s="364"/>
      <c r="JD255" s="364"/>
      <c r="JE255" s="364"/>
      <c r="JF255" s="364"/>
      <c r="JG255" s="364"/>
      <c r="JH255" s="364"/>
      <c r="JI255" s="364"/>
      <c r="JJ255" s="364"/>
      <c r="JK255" s="364"/>
      <c r="JL255" s="364"/>
      <c r="JM255" s="364"/>
      <c r="JN255" s="364"/>
      <c r="JO255" s="364"/>
      <c r="JP255" s="364"/>
      <c r="JQ255" s="364"/>
      <c r="JR255" s="364"/>
      <c r="JS255" s="364"/>
      <c r="JT255" s="364"/>
      <c r="JU255" s="364"/>
      <c r="JV255" s="364"/>
      <c r="JW255" s="364"/>
      <c r="JX255" s="364"/>
      <c r="JY255" s="364"/>
      <c r="JZ255" s="364"/>
      <c r="KA255" s="364"/>
      <c r="KB255" s="364"/>
      <c r="KC255" s="364"/>
      <c r="KD255" s="364"/>
      <c r="KE255" s="364"/>
      <c r="KF255" s="364"/>
      <c r="KG255" s="364"/>
      <c r="KH255" s="364"/>
      <c r="KI255" s="364"/>
      <c r="KJ255" s="364"/>
      <c r="KK255" s="364"/>
      <c r="KL255" s="364"/>
      <c r="KM255" s="364"/>
      <c r="KN255" s="364"/>
      <c r="KO255" s="364"/>
      <c r="KP255" s="364"/>
      <c r="KQ255" s="364"/>
      <c r="KR255" s="364"/>
      <c r="KS255" s="364"/>
      <c r="KT255" s="364"/>
      <c r="KU255" s="364"/>
      <c r="KV255" s="364"/>
      <c r="KW255" s="364"/>
      <c r="KX255" s="364"/>
      <c r="KY255" s="364"/>
      <c r="KZ255" s="364"/>
      <c r="LA255" s="364"/>
      <c r="LB255" s="364"/>
      <c r="LC255" s="364"/>
      <c r="LD255" s="364"/>
      <c r="LE255" s="364"/>
      <c r="LF255" s="364"/>
      <c r="LG255" s="364"/>
      <c r="LH255" s="364"/>
      <c r="LI255" s="364"/>
      <c r="LJ255" s="364"/>
      <c r="LK255" s="364"/>
      <c r="LL255" s="364"/>
      <c r="LM255" s="364"/>
      <c r="LN255" s="364"/>
      <c r="LO255" s="364"/>
      <c r="LP255" s="364"/>
      <c r="LQ255" s="364"/>
      <c r="LR255" s="364"/>
      <c r="LS255" s="364"/>
      <c r="LT255" s="364"/>
      <c r="LU255" s="364"/>
      <c r="LV255" s="364"/>
      <c r="LW255" s="364"/>
      <c r="LX255" s="364"/>
      <c r="LY255" s="364"/>
      <c r="LZ255" s="364"/>
      <c r="MA255" s="364"/>
      <c r="MB255" s="364"/>
      <c r="MC255" s="364"/>
      <c r="MD255" s="364"/>
      <c r="ME255" s="364"/>
      <c r="MF255" s="364"/>
      <c r="MG255" s="364"/>
      <c r="MH255" s="364"/>
      <c r="MI255" s="364"/>
      <c r="MJ255" s="364"/>
      <c r="MK255" s="364"/>
      <c r="ML255" s="364"/>
      <c r="MM255" s="364"/>
      <c r="MN255" s="364"/>
      <c r="MO255" s="364"/>
      <c r="MP255" s="364"/>
      <c r="MQ255" s="364"/>
      <c r="MR255" s="364"/>
      <c r="MS255" s="364"/>
      <c r="MT255" s="364"/>
      <c r="MU255" s="364"/>
      <c r="MV255" s="364"/>
      <c r="MW255" s="364"/>
      <c r="MX255" s="364"/>
      <c r="MY255" s="364"/>
      <c r="MZ255" s="364"/>
      <c r="NA255" s="364"/>
      <c r="NB255" s="364"/>
      <c r="NC255" s="364"/>
      <c r="ND255" s="364"/>
      <c r="NE255" s="364"/>
      <c r="NF255" s="364"/>
      <c r="NG255" s="364"/>
      <c r="NH255" s="364"/>
      <c r="NI255" s="364"/>
      <c r="NJ255" s="364"/>
      <c r="NK255" s="364"/>
      <c r="NL255" s="364"/>
      <c r="NM255" s="364"/>
      <c r="NN255" s="364"/>
      <c r="NO255" s="364"/>
      <c r="NP255" s="364"/>
      <c r="NQ255" s="364"/>
      <c r="NR255" s="364"/>
      <c r="NS255" s="364"/>
      <c r="NT255" s="364"/>
      <c r="NU255" s="364"/>
      <c r="NV255" s="364"/>
      <c r="NW255" s="364"/>
      <c r="NX255" s="364"/>
      <c r="NY255" s="364"/>
      <c r="NZ255" s="364"/>
      <c r="OA255" s="364"/>
      <c r="OB255" s="364"/>
      <c r="OC255" s="364"/>
      <c r="OD255" s="364"/>
      <c r="OE255" s="364"/>
      <c r="OF255" s="364"/>
      <c r="OG255" s="364"/>
      <c r="OH255" s="364"/>
      <c r="OI255" s="364"/>
      <c r="OJ255" s="364"/>
      <c r="OK255" s="364"/>
      <c r="OL255" s="364"/>
      <c r="OM255" s="364"/>
      <c r="ON255" s="364"/>
      <c r="OO255" s="364"/>
      <c r="OP255" s="364"/>
      <c r="OQ255" s="364"/>
      <c r="OR255" s="364"/>
      <c r="OS255" s="364"/>
      <c r="OT255" s="364"/>
      <c r="OU255" s="364"/>
      <c r="OV255" s="364"/>
      <c r="OW255" s="364"/>
      <c r="OX255" s="364"/>
      <c r="OY255" s="364"/>
      <c r="OZ255" s="364"/>
      <c r="PA255" s="364"/>
      <c r="PB255" s="364"/>
      <c r="PC255" s="364"/>
      <c r="PD255" s="364"/>
      <c r="PE255" s="364"/>
      <c r="PF255" s="364"/>
      <c r="PG255" s="364"/>
      <c r="PH255" s="364"/>
      <c r="PI255" s="364"/>
      <c r="PJ255" s="364"/>
      <c r="PK255" s="364"/>
      <c r="PL255" s="364"/>
      <c r="PM255" s="364"/>
    </row>
    <row r="256" spans="1:429" ht="15">
      <c r="A256" s="363" t="s">
        <v>818</v>
      </c>
      <c r="B256" s="364">
        <f t="shared" si="234"/>
        <v>0</v>
      </c>
      <c r="C256" s="364">
        <f t="shared" si="235"/>
        <v>0</v>
      </c>
      <c r="D256" s="364">
        <f t="shared" si="236"/>
        <v>0</v>
      </c>
      <c r="E256" s="364">
        <f t="shared" si="237"/>
        <v>0</v>
      </c>
      <c r="F256" s="364">
        <f t="shared" si="238"/>
        <v>0</v>
      </c>
      <c r="G256" s="364">
        <f t="shared" si="239"/>
        <v>0</v>
      </c>
      <c r="H256" s="364">
        <f t="shared" si="240"/>
        <v>0</v>
      </c>
      <c r="I256" s="364">
        <f t="shared" si="241"/>
        <v>0</v>
      </c>
      <c r="J256" s="364">
        <f t="shared" si="242"/>
        <v>0</v>
      </c>
      <c r="K256" s="364">
        <f t="shared" si="243"/>
        <v>0</v>
      </c>
      <c r="L256" s="364">
        <f t="shared" si="244"/>
        <v>0</v>
      </c>
      <c r="M256" s="364">
        <f t="shared" si="245"/>
        <v>0</v>
      </c>
      <c r="N256" s="364">
        <f t="shared" si="246"/>
        <v>0</v>
      </c>
      <c r="O256" s="364">
        <f t="shared" si="247"/>
        <v>0</v>
      </c>
      <c r="P256" s="364">
        <f t="shared" si="248"/>
        <v>0</v>
      </c>
      <c r="Q256" s="364">
        <f t="shared" si="249"/>
        <v>0</v>
      </c>
      <c r="R256" s="364">
        <f t="shared" si="250"/>
        <v>0</v>
      </c>
      <c r="S256" s="364">
        <f t="shared" si="251"/>
        <v>0</v>
      </c>
      <c r="T256" s="364">
        <f t="shared" si="252"/>
        <v>0</v>
      </c>
      <c r="U256" s="364">
        <f t="shared" si="253"/>
        <v>0</v>
      </c>
      <c r="V256" s="364">
        <f t="shared" si="254"/>
        <v>0</v>
      </c>
      <c r="W256" s="364">
        <f t="shared" si="255"/>
        <v>0</v>
      </c>
      <c r="X256" s="364">
        <f t="shared" si="256"/>
        <v>0</v>
      </c>
      <c r="Y256" s="364">
        <f t="shared" si="257"/>
        <v>0</v>
      </c>
      <c r="Z256" s="364">
        <f t="shared" si="258"/>
        <v>0</v>
      </c>
      <c r="AA256" s="364">
        <f t="shared" si="259"/>
        <v>0</v>
      </c>
      <c r="AB256" s="364">
        <f t="shared" si="260"/>
        <v>0</v>
      </c>
      <c r="AC256" s="364">
        <f t="shared" si="261"/>
        <v>0</v>
      </c>
      <c r="AD256" s="364">
        <f t="shared" si="262"/>
        <v>0</v>
      </c>
      <c r="AE256" s="364">
        <f t="shared" si="263"/>
        <v>0</v>
      </c>
      <c r="AF256" s="364">
        <f t="shared" si="264"/>
        <v>0</v>
      </c>
      <c r="AG256" s="364"/>
      <c r="AH256" s="364"/>
      <c r="AI256" s="364"/>
      <c r="AJ256" s="364"/>
      <c r="AK256" s="364"/>
      <c r="AL256" s="364"/>
      <c r="AM256" s="364"/>
      <c r="AN256" s="364"/>
      <c r="AO256" s="364"/>
      <c r="AP256" s="364"/>
      <c r="AQ256" s="364"/>
      <c r="AR256" s="364"/>
      <c r="AS256" s="364"/>
      <c r="AT256" s="364"/>
      <c r="AU256" s="364"/>
      <c r="AV256" s="364"/>
      <c r="AW256" s="364"/>
      <c r="AX256" s="364"/>
      <c r="AY256" s="364"/>
      <c r="AZ256" s="364"/>
      <c r="BA256" s="364"/>
      <c r="BB256" s="364"/>
      <c r="BC256" s="364"/>
      <c r="BD256" s="364"/>
      <c r="BE256" s="364"/>
      <c r="BF256" s="364"/>
      <c r="BG256" s="364"/>
      <c r="BH256" s="364"/>
      <c r="BI256" s="364"/>
      <c r="BJ256" s="364"/>
      <c r="BK256" s="364"/>
      <c r="BL256" s="364"/>
      <c r="BM256" s="364"/>
      <c r="BN256" s="364"/>
      <c r="BO256" s="364"/>
      <c r="BP256" s="364"/>
      <c r="BQ256" s="364"/>
      <c r="BR256" s="364"/>
      <c r="BS256" s="364"/>
      <c r="BT256" s="364"/>
      <c r="BU256" s="364"/>
      <c r="BV256" s="364"/>
      <c r="BW256" s="364"/>
      <c r="BX256" s="364"/>
      <c r="BY256" s="364"/>
      <c r="BZ256" s="364"/>
      <c r="CA256" s="364"/>
      <c r="CB256" s="364"/>
      <c r="CC256" s="364"/>
      <c r="CD256" s="364"/>
      <c r="CE256" s="364"/>
      <c r="CF256" s="364"/>
      <c r="CG256" s="364"/>
      <c r="CH256" s="364"/>
      <c r="CI256" s="364"/>
      <c r="CJ256" s="364"/>
      <c r="CK256" s="364"/>
      <c r="CL256" s="364"/>
      <c r="CM256" s="364"/>
      <c r="CN256" s="364"/>
      <c r="CO256" s="364"/>
      <c r="CP256" s="364"/>
      <c r="CQ256" s="364"/>
      <c r="CR256" s="364"/>
      <c r="CS256" s="364"/>
      <c r="CT256" s="364"/>
      <c r="CU256" s="364"/>
      <c r="CV256" s="364"/>
      <c r="CW256" s="364"/>
      <c r="CX256" s="364"/>
      <c r="CY256" s="364"/>
      <c r="CZ256" s="364"/>
      <c r="DA256" s="364"/>
      <c r="DB256" s="364"/>
      <c r="DC256" s="364"/>
      <c r="DD256" s="364"/>
      <c r="DE256" s="364"/>
      <c r="DF256" s="364"/>
      <c r="DG256" s="364"/>
      <c r="DH256" s="364"/>
      <c r="DI256" s="364"/>
      <c r="DJ256" s="364"/>
      <c r="DK256" s="364"/>
      <c r="DL256" s="364"/>
      <c r="DM256" s="364"/>
      <c r="DN256" s="364"/>
      <c r="DO256" s="364"/>
      <c r="DP256" s="364"/>
      <c r="DQ256" s="364"/>
      <c r="DR256" s="364"/>
      <c r="DS256" s="364"/>
      <c r="DT256" s="364"/>
      <c r="DU256" s="364"/>
      <c r="DV256" s="364"/>
      <c r="DW256" s="364"/>
      <c r="DX256" s="364"/>
      <c r="DY256" s="364"/>
      <c r="DZ256" s="364"/>
      <c r="EA256" s="364"/>
      <c r="EB256" s="364"/>
      <c r="EC256" s="364"/>
      <c r="ED256" s="364"/>
      <c r="EE256" s="364"/>
      <c r="EF256" s="364"/>
      <c r="EG256" s="364"/>
      <c r="EH256" s="364"/>
      <c r="EI256" s="364"/>
      <c r="EJ256" s="364"/>
      <c r="EK256" s="364"/>
      <c r="EL256" s="364"/>
      <c r="EM256" s="364"/>
      <c r="EN256" s="364"/>
      <c r="EO256" s="364"/>
      <c r="EP256" s="364"/>
      <c r="EQ256" s="364"/>
      <c r="ER256" s="364"/>
      <c r="ES256" s="364"/>
      <c r="ET256" s="364"/>
      <c r="EU256" s="364"/>
      <c r="EV256" s="364"/>
      <c r="EW256" s="364"/>
      <c r="EX256" s="364"/>
      <c r="EY256" s="364"/>
      <c r="EZ256" s="364"/>
      <c r="FA256" s="364"/>
      <c r="FB256" s="364"/>
      <c r="FC256" s="364"/>
      <c r="FD256" s="364"/>
      <c r="FE256" s="364"/>
      <c r="FF256" s="364"/>
      <c r="FG256" s="364"/>
      <c r="FH256" s="364"/>
      <c r="FI256" s="364"/>
      <c r="FJ256" s="364"/>
      <c r="FK256" s="364"/>
      <c r="FL256" s="364"/>
      <c r="FM256" s="364"/>
      <c r="FN256" s="364"/>
      <c r="FO256" s="364"/>
      <c r="FP256" s="364"/>
      <c r="FQ256" s="364"/>
      <c r="FR256" s="364"/>
      <c r="FS256" s="364"/>
      <c r="FT256" s="364"/>
      <c r="FU256" s="364"/>
      <c r="FV256" s="364"/>
      <c r="FW256" s="364"/>
      <c r="FX256" s="364"/>
      <c r="FY256" s="364"/>
      <c r="FZ256" s="364"/>
      <c r="GA256" s="364"/>
      <c r="GB256" s="364"/>
      <c r="GC256" s="364"/>
      <c r="GD256" s="364"/>
      <c r="GE256" s="364"/>
      <c r="GF256" s="364"/>
      <c r="GG256" s="364"/>
      <c r="GH256" s="364"/>
      <c r="GI256" s="364"/>
      <c r="GJ256" s="364"/>
      <c r="GK256" s="364"/>
      <c r="GL256" s="364"/>
      <c r="GM256" s="364"/>
      <c r="GN256" s="364"/>
      <c r="GO256" s="364"/>
      <c r="GP256" s="364"/>
      <c r="GQ256" s="364"/>
      <c r="GR256" s="364"/>
      <c r="GS256" s="364"/>
      <c r="GT256" s="364"/>
      <c r="GU256" s="364"/>
      <c r="GV256" s="364"/>
      <c r="GW256" s="364"/>
      <c r="GX256" s="364"/>
      <c r="GY256" s="364"/>
      <c r="GZ256" s="364"/>
      <c r="HA256" s="364"/>
      <c r="HB256" s="364"/>
      <c r="HC256" s="364"/>
      <c r="HD256" s="364"/>
      <c r="HE256" s="364"/>
      <c r="HF256" s="364"/>
      <c r="HG256" s="364"/>
      <c r="HH256" s="364"/>
      <c r="HI256" s="364"/>
      <c r="HJ256" s="364"/>
      <c r="HK256" s="364"/>
      <c r="HL256" s="364"/>
      <c r="HM256" s="364"/>
      <c r="HN256" s="364"/>
      <c r="HO256" s="364"/>
      <c r="HP256" s="364"/>
      <c r="HQ256" s="364"/>
      <c r="HR256" s="364"/>
      <c r="HS256" s="364"/>
      <c r="HT256" s="364"/>
      <c r="HU256" s="364"/>
      <c r="HV256" s="364"/>
      <c r="HW256" s="364"/>
      <c r="HX256" s="364"/>
      <c r="HY256" s="364"/>
      <c r="HZ256" s="364"/>
      <c r="IA256" s="364"/>
      <c r="IB256" s="364"/>
      <c r="IC256" s="364"/>
      <c r="ID256" s="364"/>
      <c r="IE256" s="364"/>
      <c r="IF256" s="364"/>
      <c r="IG256" s="364"/>
      <c r="IH256" s="364"/>
      <c r="II256" s="364"/>
      <c r="IJ256" s="364"/>
      <c r="IK256" s="364"/>
      <c r="IL256" s="364"/>
      <c r="IM256" s="364"/>
      <c r="IN256" s="364"/>
      <c r="IO256" s="364"/>
      <c r="IP256" s="364"/>
      <c r="IQ256" s="364"/>
      <c r="IR256" s="364"/>
      <c r="IS256" s="364"/>
      <c r="IT256" s="364"/>
      <c r="IU256" s="364"/>
      <c r="IV256" s="364"/>
      <c r="IW256" s="364"/>
      <c r="IX256" s="364"/>
      <c r="IY256" s="364"/>
      <c r="IZ256" s="364"/>
      <c r="JA256" s="364"/>
      <c r="JB256" s="364"/>
      <c r="JC256" s="364"/>
      <c r="JD256" s="364"/>
      <c r="JE256" s="364"/>
      <c r="JF256" s="364"/>
      <c r="JG256" s="364"/>
      <c r="JH256" s="364"/>
      <c r="JI256" s="364"/>
      <c r="JJ256" s="364"/>
      <c r="JK256" s="364"/>
      <c r="JL256" s="364"/>
      <c r="JM256" s="364"/>
      <c r="JN256" s="364"/>
      <c r="JO256" s="364"/>
      <c r="JP256" s="364"/>
      <c r="JQ256" s="364"/>
      <c r="JR256" s="364"/>
      <c r="JS256" s="364"/>
      <c r="JT256" s="364"/>
      <c r="JU256" s="364"/>
      <c r="JV256" s="364"/>
      <c r="JW256" s="364"/>
      <c r="JX256" s="364"/>
      <c r="JY256" s="364"/>
      <c r="JZ256" s="364"/>
      <c r="KA256" s="364"/>
      <c r="KB256" s="364"/>
      <c r="KC256" s="364"/>
      <c r="KD256" s="364"/>
      <c r="KE256" s="364"/>
      <c r="KF256" s="364"/>
      <c r="KG256" s="364"/>
      <c r="KH256" s="364"/>
      <c r="KI256" s="364"/>
      <c r="KJ256" s="364"/>
      <c r="KK256" s="364"/>
      <c r="KL256" s="364"/>
      <c r="KM256" s="364"/>
      <c r="KN256" s="364"/>
      <c r="KO256" s="364"/>
      <c r="KP256" s="364"/>
      <c r="KQ256" s="364"/>
      <c r="KR256" s="364"/>
      <c r="KS256" s="364"/>
      <c r="KT256" s="364"/>
      <c r="KU256" s="364"/>
      <c r="KV256" s="364"/>
      <c r="KW256" s="364"/>
      <c r="KX256" s="364"/>
      <c r="KY256" s="364"/>
      <c r="KZ256" s="364"/>
      <c r="LA256" s="364"/>
      <c r="LB256" s="364"/>
      <c r="LC256" s="364"/>
      <c r="LD256" s="364"/>
      <c r="LE256" s="364"/>
      <c r="LF256" s="364"/>
      <c r="LG256" s="364"/>
      <c r="LH256" s="364"/>
      <c r="LI256" s="364"/>
      <c r="LJ256" s="364"/>
      <c r="LK256" s="364"/>
      <c r="LL256" s="364"/>
      <c r="LM256" s="364"/>
      <c r="LN256" s="364"/>
      <c r="LO256" s="364"/>
      <c r="LP256" s="364"/>
      <c r="LQ256" s="364"/>
      <c r="LR256" s="364"/>
      <c r="LS256" s="364"/>
      <c r="LT256" s="364"/>
      <c r="LU256" s="364"/>
      <c r="LV256" s="364"/>
      <c r="LW256" s="364"/>
      <c r="LX256" s="364"/>
      <c r="LY256" s="364"/>
      <c r="LZ256" s="364"/>
      <c r="MA256" s="364"/>
      <c r="MB256" s="364"/>
      <c r="MC256" s="364"/>
      <c r="MD256" s="364"/>
      <c r="ME256" s="364"/>
      <c r="MF256" s="364"/>
      <c r="MG256" s="364"/>
      <c r="MH256" s="364"/>
      <c r="MI256" s="364"/>
      <c r="MJ256" s="364"/>
      <c r="MK256" s="364"/>
      <c r="ML256" s="364"/>
      <c r="MM256" s="364"/>
      <c r="MN256" s="364"/>
      <c r="MO256" s="364"/>
      <c r="MP256" s="364"/>
      <c r="MQ256" s="364"/>
      <c r="MR256" s="364"/>
      <c r="MS256" s="364"/>
      <c r="MT256" s="364"/>
      <c r="MU256" s="364"/>
      <c r="MV256" s="364"/>
      <c r="MW256" s="364"/>
      <c r="MX256" s="364"/>
      <c r="MY256" s="364"/>
      <c r="MZ256" s="364"/>
      <c r="NA256" s="364"/>
      <c r="NB256" s="364"/>
      <c r="NC256" s="364"/>
      <c r="ND256" s="364"/>
      <c r="NE256" s="364"/>
      <c r="NF256" s="364"/>
      <c r="NG256" s="364"/>
      <c r="NH256" s="364"/>
      <c r="NI256" s="364"/>
      <c r="NJ256" s="364"/>
      <c r="NK256" s="364"/>
      <c r="NL256" s="364"/>
      <c r="NM256" s="364"/>
      <c r="NN256" s="364"/>
      <c r="NO256" s="364"/>
      <c r="NP256" s="364"/>
      <c r="NQ256" s="364"/>
      <c r="NR256" s="364"/>
      <c r="NS256" s="364"/>
      <c r="NT256" s="364"/>
      <c r="NU256" s="364"/>
      <c r="NV256" s="364"/>
      <c r="NW256" s="364"/>
      <c r="NX256" s="364"/>
      <c r="NY256" s="364"/>
      <c r="NZ256" s="364"/>
      <c r="OA256" s="364"/>
      <c r="OB256" s="364"/>
      <c r="OC256" s="364"/>
      <c r="OD256" s="364"/>
      <c r="OE256" s="364"/>
      <c r="OF256" s="364"/>
      <c r="OG256" s="364"/>
      <c r="OH256" s="364"/>
      <c r="OI256" s="364"/>
      <c r="OJ256" s="364"/>
      <c r="OK256" s="364"/>
      <c r="OL256" s="364"/>
      <c r="OM256" s="364"/>
      <c r="ON256" s="364"/>
      <c r="OO256" s="364"/>
      <c r="OP256" s="364"/>
      <c r="OQ256" s="364"/>
      <c r="OR256" s="364"/>
      <c r="OS256" s="364"/>
      <c r="OT256" s="364"/>
      <c r="OU256" s="364"/>
      <c r="OV256" s="364"/>
      <c r="OW256" s="364"/>
      <c r="OX256" s="364"/>
      <c r="OY256" s="364"/>
      <c r="OZ256" s="364"/>
      <c r="PA256" s="364"/>
      <c r="PB256" s="364"/>
      <c r="PC256" s="364"/>
      <c r="PD256" s="364"/>
      <c r="PE256" s="364"/>
      <c r="PF256" s="364"/>
      <c r="PG256" s="364"/>
      <c r="PH256" s="364"/>
      <c r="PI256" s="364"/>
      <c r="PJ256" s="364"/>
      <c r="PK256" s="364"/>
      <c r="PL256" s="364"/>
      <c r="PM256" s="364"/>
    </row>
    <row r="257" spans="1:429" ht="15">
      <c r="A257" s="365" t="s">
        <v>819</v>
      </c>
      <c r="B257" s="364">
        <f t="shared" si="234"/>
        <v>0</v>
      </c>
      <c r="C257" s="364">
        <f t="shared" si="235"/>
        <v>0</v>
      </c>
      <c r="D257" s="364">
        <f t="shared" si="236"/>
        <v>0</v>
      </c>
      <c r="E257" s="364">
        <f t="shared" si="237"/>
        <v>0</v>
      </c>
      <c r="F257" s="364">
        <f t="shared" si="238"/>
        <v>0</v>
      </c>
      <c r="G257" s="364">
        <f t="shared" si="239"/>
        <v>0</v>
      </c>
      <c r="H257" s="364">
        <f t="shared" si="240"/>
        <v>0</v>
      </c>
      <c r="I257" s="364">
        <f t="shared" si="241"/>
        <v>0</v>
      </c>
      <c r="J257" s="364">
        <f t="shared" si="242"/>
        <v>0</v>
      </c>
      <c r="K257" s="364">
        <f t="shared" si="243"/>
        <v>0</v>
      </c>
      <c r="L257" s="364">
        <f t="shared" si="244"/>
        <v>0</v>
      </c>
      <c r="M257" s="364">
        <f t="shared" si="245"/>
        <v>0</v>
      </c>
      <c r="N257" s="364">
        <f t="shared" si="246"/>
        <v>0</v>
      </c>
      <c r="O257" s="364">
        <f t="shared" si="247"/>
        <v>0</v>
      </c>
      <c r="P257" s="364">
        <f t="shared" si="248"/>
        <v>0</v>
      </c>
      <c r="Q257" s="364">
        <f t="shared" si="249"/>
        <v>0</v>
      </c>
      <c r="R257" s="364">
        <f t="shared" si="250"/>
        <v>0</v>
      </c>
      <c r="S257" s="364">
        <f t="shared" si="251"/>
        <v>0</v>
      </c>
      <c r="T257" s="364">
        <f t="shared" si="252"/>
        <v>0</v>
      </c>
      <c r="U257" s="364">
        <f t="shared" si="253"/>
        <v>0</v>
      </c>
      <c r="V257" s="364">
        <f t="shared" si="254"/>
        <v>0</v>
      </c>
      <c r="W257" s="364">
        <f t="shared" si="255"/>
        <v>0</v>
      </c>
      <c r="X257" s="364">
        <f t="shared" si="256"/>
        <v>0</v>
      </c>
      <c r="Y257" s="364">
        <f t="shared" si="257"/>
        <v>0</v>
      </c>
      <c r="Z257" s="364">
        <f t="shared" si="258"/>
        <v>0</v>
      </c>
      <c r="AA257" s="364">
        <f t="shared" si="259"/>
        <v>0</v>
      </c>
      <c r="AB257" s="364">
        <f t="shared" si="260"/>
        <v>0</v>
      </c>
      <c r="AC257" s="364">
        <f t="shared" si="261"/>
        <v>0</v>
      </c>
      <c r="AD257" s="364">
        <f t="shared" si="262"/>
        <v>0</v>
      </c>
      <c r="AE257" s="364">
        <f t="shared" si="263"/>
        <v>0</v>
      </c>
      <c r="AF257" s="364">
        <f t="shared" si="264"/>
        <v>0</v>
      </c>
      <c r="AG257" s="364"/>
      <c r="AH257" s="364"/>
      <c r="AI257" s="364"/>
      <c r="AJ257" s="364"/>
      <c r="AK257" s="364"/>
      <c r="AL257" s="364"/>
      <c r="AM257" s="364"/>
      <c r="AN257" s="364"/>
      <c r="AO257" s="364"/>
      <c r="AP257" s="364"/>
      <c r="AQ257" s="364"/>
      <c r="AR257" s="364"/>
      <c r="AS257" s="364"/>
      <c r="AT257" s="364"/>
      <c r="AU257" s="364"/>
      <c r="AV257" s="364"/>
      <c r="AW257" s="364"/>
      <c r="AX257" s="364"/>
      <c r="AY257" s="364"/>
      <c r="AZ257" s="364"/>
      <c r="BA257" s="364"/>
      <c r="BB257" s="364"/>
      <c r="BC257" s="364"/>
      <c r="BD257" s="364"/>
      <c r="BE257" s="364"/>
      <c r="BF257" s="364"/>
      <c r="BG257" s="364"/>
      <c r="BH257" s="364"/>
      <c r="BI257" s="364"/>
      <c r="BJ257" s="364"/>
      <c r="BK257" s="364"/>
      <c r="BL257" s="364"/>
      <c r="BM257" s="364"/>
      <c r="BN257" s="364"/>
      <c r="BO257" s="364"/>
      <c r="BP257" s="364"/>
      <c r="BQ257" s="364"/>
      <c r="BR257" s="364"/>
      <c r="BS257" s="364"/>
      <c r="BT257" s="364"/>
      <c r="BU257" s="364"/>
      <c r="BV257" s="364"/>
      <c r="BW257" s="364"/>
      <c r="BX257" s="364"/>
      <c r="BY257" s="364"/>
      <c r="BZ257" s="364"/>
      <c r="CA257" s="364"/>
      <c r="CB257" s="364"/>
      <c r="CC257" s="364"/>
      <c r="CD257" s="364"/>
      <c r="CE257" s="364"/>
      <c r="CF257" s="364"/>
      <c r="CG257" s="364"/>
      <c r="CH257" s="364"/>
      <c r="CI257" s="364"/>
      <c r="CJ257" s="364"/>
      <c r="CK257" s="364"/>
      <c r="CL257" s="364"/>
      <c r="CM257" s="364"/>
      <c r="CN257" s="364"/>
      <c r="CO257" s="364"/>
      <c r="CP257" s="364"/>
      <c r="CQ257" s="364"/>
      <c r="CR257" s="364"/>
      <c r="CS257" s="364"/>
      <c r="CT257" s="364"/>
      <c r="CU257" s="364"/>
      <c r="CV257" s="364"/>
      <c r="CW257" s="364"/>
      <c r="CX257" s="364"/>
      <c r="CY257" s="364"/>
      <c r="CZ257" s="364"/>
      <c r="DA257" s="364"/>
      <c r="DB257" s="364"/>
      <c r="DC257" s="364"/>
      <c r="DD257" s="364"/>
      <c r="DE257" s="364"/>
      <c r="DF257" s="364"/>
      <c r="DG257" s="364"/>
      <c r="DH257" s="364"/>
      <c r="DI257" s="364"/>
      <c r="DJ257" s="364"/>
      <c r="DK257" s="364"/>
      <c r="DL257" s="364"/>
      <c r="DM257" s="364"/>
      <c r="DN257" s="364"/>
      <c r="DO257" s="364"/>
      <c r="DP257" s="364"/>
      <c r="DQ257" s="364"/>
      <c r="DR257" s="364"/>
      <c r="DS257" s="364"/>
      <c r="DT257" s="364"/>
      <c r="DU257" s="364"/>
      <c r="DV257" s="364"/>
      <c r="DW257" s="364"/>
      <c r="DX257" s="364"/>
      <c r="DY257" s="364"/>
      <c r="DZ257" s="364"/>
      <c r="EA257" s="364"/>
      <c r="EB257" s="364"/>
      <c r="EC257" s="364"/>
      <c r="ED257" s="364"/>
      <c r="EE257" s="364"/>
      <c r="EF257" s="364"/>
      <c r="EG257" s="364"/>
      <c r="EH257" s="364"/>
      <c r="EI257" s="364"/>
      <c r="EJ257" s="364"/>
      <c r="EK257" s="364"/>
      <c r="EL257" s="364"/>
      <c r="EM257" s="364"/>
      <c r="EN257" s="364"/>
      <c r="EO257" s="364"/>
      <c r="EP257" s="364"/>
      <c r="EQ257" s="364"/>
      <c r="ER257" s="364"/>
      <c r="ES257" s="364"/>
      <c r="ET257" s="364"/>
      <c r="EU257" s="364"/>
      <c r="EV257" s="364"/>
      <c r="EW257" s="364"/>
      <c r="EX257" s="364"/>
      <c r="EY257" s="364"/>
      <c r="EZ257" s="364"/>
      <c r="FA257" s="364"/>
      <c r="FB257" s="364"/>
      <c r="FC257" s="364"/>
      <c r="FD257" s="364"/>
      <c r="FE257" s="364"/>
      <c r="FF257" s="364"/>
      <c r="FG257" s="364"/>
      <c r="FH257" s="364"/>
      <c r="FI257" s="364"/>
      <c r="FJ257" s="364"/>
      <c r="FK257" s="364"/>
      <c r="FL257" s="364"/>
      <c r="FM257" s="364"/>
      <c r="FN257" s="364"/>
      <c r="FO257" s="364"/>
      <c r="FP257" s="364"/>
      <c r="FQ257" s="364"/>
      <c r="FR257" s="364"/>
      <c r="FS257" s="364"/>
      <c r="FT257" s="364"/>
      <c r="FU257" s="364"/>
      <c r="FV257" s="364"/>
      <c r="FW257" s="364"/>
      <c r="FX257" s="364"/>
      <c r="FY257" s="364"/>
      <c r="FZ257" s="364"/>
      <c r="GA257" s="364"/>
      <c r="GB257" s="364"/>
      <c r="GC257" s="364"/>
      <c r="GD257" s="364"/>
      <c r="GE257" s="364"/>
      <c r="GF257" s="364"/>
      <c r="GG257" s="364"/>
      <c r="GH257" s="364"/>
      <c r="GI257" s="364"/>
      <c r="GJ257" s="364"/>
      <c r="GK257" s="364"/>
      <c r="GL257" s="364"/>
      <c r="GM257" s="364"/>
      <c r="GN257" s="364"/>
      <c r="GO257" s="364"/>
      <c r="GP257" s="364"/>
      <c r="GQ257" s="364"/>
      <c r="GR257" s="364"/>
      <c r="GS257" s="364"/>
      <c r="GT257" s="364"/>
      <c r="GU257" s="364"/>
      <c r="GV257" s="364"/>
      <c r="GW257" s="364"/>
      <c r="GX257" s="364"/>
      <c r="GY257" s="364"/>
      <c r="GZ257" s="364"/>
      <c r="HA257" s="364"/>
      <c r="HB257" s="364"/>
      <c r="HC257" s="364"/>
      <c r="HD257" s="364"/>
      <c r="HE257" s="364"/>
      <c r="HF257" s="364"/>
      <c r="HG257" s="364"/>
      <c r="HH257" s="364"/>
      <c r="HI257" s="364"/>
      <c r="HJ257" s="364"/>
      <c r="HK257" s="364"/>
      <c r="HL257" s="364"/>
      <c r="HM257" s="364"/>
      <c r="HN257" s="364"/>
      <c r="HO257" s="364"/>
      <c r="HP257" s="364"/>
      <c r="HQ257" s="364"/>
      <c r="HR257" s="364"/>
      <c r="HS257" s="364"/>
      <c r="HT257" s="364"/>
      <c r="HU257" s="364"/>
      <c r="HV257" s="364"/>
      <c r="HW257" s="364"/>
      <c r="HX257" s="364"/>
      <c r="HY257" s="364"/>
      <c r="HZ257" s="364"/>
      <c r="IA257" s="364"/>
      <c r="IB257" s="364"/>
      <c r="IC257" s="364"/>
      <c r="ID257" s="364"/>
      <c r="IE257" s="364"/>
      <c r="IF257" s="364"/>
      <c r="IG257" s="364"/>
      <c r="IH257" s="364"/>
      <c r="II257" s="364"/>
      <c r="IJ257" s="364"/>
      <c r="IK257" s="364"/>
      <c r="IL257" s="364"/>
      <c r="IM257" s="364"/>
      <c r="IN257" s="364"/>
      <c r="IO257" s="364"/>
      <c r="IP257" s="364"/>
      <c r="IQ257" s="364"/>
      <c r="IR257" s="364"/>
      <c r="IS257" s="364"/>
      <c r="IT257" s="364"/>
      <c r="IU257" s="364"/>
      <c r="IV257" s="364"/>
      <c r="IW257" s="364"/>
      <c r="IX257" s="364"/>
      <c r="IY257" s="364"/>
      <c r="IZ257" s="364"/>
      <c r="JA257" s="364"/>
      <c r="JB257" s="364"/>
      <c r="JC257" s="364"/>
      <c r="JD257" s="364"/>
      <c r="JE257" s="364"/>
      <c r="JF257" s="364"/>
      <c r="JG257" s="364"/>
      <c r="JH257" s="364"/>
      <c r="JI257" s="364"/>
      <c r="JJ257" s="364"/>
      <c r="JK257" s="364"/>
      <c r="JL257" s="364"/>
      <c r="JM257" s="364"/>
      <c r="JN257" s="364"/>
      <c r="JO257" s="364"/>
      <c r="JP257" s="364"/>
      <c r="JQ257" s="364"/>
      <c r="JR257" s="364"/>
      <c r="JS257" s="364"/>
      <c r="JT257" s="364"/>
      <c r="JU257" s="364"/>
      <c r="JV257" s="364"/>
      <c r="JW257" s="364"/>
      <c r="JX257" s="364"/>
      <c r="JY257" s="364"/>
      <c r="JZ257" s="364"/>
      <c r="KA257" s="364"/>
      <c r="KB257" s="364"/>
      <c r="KC257" s="364"/>
      <c r="KD257" s="364"/>
      <c r="KE257" s="364"/>
      <c r="KF257" s="364"/>
      <c r="KG257" s="364"/>
      <c r="KH257" s="364"/>
      <c r="KI257" s="364"/>
      <c r="KJ257" s="364"/>
      <c r="KK257" s="364"/>
      <c r="KL257" s="364"/>
      <c r="KM257" s="364"/>
      <c r="KN257" s="364"/>
      <c r="KO257" s="364"/>
      <c r="KP257" s="364"/>
      <c r="KQ257" s="364"/>
      <c r="KR257" s="364"/>
      <c r="KS257" s="364"/>
      <c r="KT257" s="364"/>
      <c r="KU257" s="364"/>
      <c r="KV257" s="364"/>
      <c r="KW257" s="364"/>
      <c r="KX257" s="364"/>
      <c r="KY257" s="364"/>
      <c r="KZ257" s="364"/>
      <c r="LA257" s="364"/>
      <c r="LB257" s="364"/>
      <c r="LC257" s="364"/>
      <c r="LD257" s="364"/>
      <c r="LE257" s="364"/>
      <c r="LF257" s="364"/>
      <c r="LG257" s="364"/>
      <c r="LH257" s="364"/>
      <c r="LI257" s="364"/>
      <c r="LJ257" s="364"/>
      <c r="LK257" s="364"/>
      <c r="LL257" s="364"/>
      <c r="LM257" s="364"/>
      <c r="LN257" s="364"/>
      <c r="LO257" s="364"/>
      <c r="LP257" s="364"/>
      <c r="LQ257" s="364"/>
      <c r="LR257" s="364"/>
      <c r="LS257" s="364"/>
      <c r="LT257" s="364"/>
      <c r="LU257" s="364"/>
      <c r="LV257" s="364"/>
      <c r="LW257" s="364"/>
      <c r="LX257" s="364"/>
      <c r="LY257" s="364"/>
      <c r="LZ257" s="364"/>
      <c r="MA257" s="364"/>
      <c r="MB257" s="364"/>
      <c r="MC257" s="364"/>
      <c r="MD257" s="364"/>
      <c r="ME257" s="364"/>
      <c r="MF257" s="364"/>
      <c r="MG257" s="364"/>
      <c r="MH257" s="364"/>
      <c r="MI257" s="364"/>
      <c r="MJ257" s="364"/>
      <c r="MK257" s="364"/>
      <c r="ML257" s="364"/>
      <c r="MM257" s="364"/>
      <c r="MN257" s="364"/>
      <c r="MO257" s="364"/>
      <c r="MP257" s="364"/>
      <c r="MQ257" s="364"/>
      <c r="MR257" s="364"/>
      <c r="MS257" s="364"/>
      <c r="MT257" s="364"/>
      <c r="MU257" s="364"/>
      <c r="MV257" s="364"/>
      <c r="MW257" s="364"/>
      <c r="MX257" s="364"/>
      <c r="MY257" s="364"/>
      <c r="MZ257" s="364"/>
      <c r="NA257" s="364"/>
      <c r="NB257" s="364"/>
      <c r="NC257" s="364"/>
      <c r="ND257" s="364"/>
      <c r="NE257" s="364"/>
      <c r="NF257" s="364"/>
      <c r="NG257" s="364"/>
      <c r="NH257" s="364"/>
      <c r="NI257" s="364"/>
      <c r="NJ257" s="364"/>
      <c r="NK257" s="364"/>
      <c r="NL257" s="364"/>
      <c r="NM257" s="364"/>
      <c r="NN257" s="364"/>
      <c r="NO257" s="364"/>
      <c r="NP257" s="364"/>
      <c r="NQ257" s="364"/>
      <c r="NR257" s="364"/>
      <c r="NS257" s="364"/>
      <c r="NT257" s="364"/>
      <c r="NU257" s="364"/>
      <c r="NV257" s="364"/>
      <c r="NW257" s="364"/>
      <c r="NX257" s="364"/>
      <c r="NY257" s="364"/>
      <c r="NZ257" s="364"/>
      <c r="OA257" s="364"/>
      <c r="OB257" s="364"/>
      <c r="OC257" s="364"/>
      <c r="OD257" s="364"/>
      <c r="OE257" s="364"/>
      <c r="OF257" s="364"/>
      <c r="OG257" s="364"/>
      <c r="OH257" s="364"/>
      <c r="OI257" s="364"/>
      <c r="OJ257" s="364"/>
      <c r="OK257" s="364"/>
      <c r="OL257" s="364"/>
      <c r="OM257" s="364"/>
      <c r="ON257" s="364"/>
      <c r="OO257" s="364"/>
      <c r="OP257" s="364"/>
      <c r="OQ257" s="364"/>
      <c r="OR257" s="364"/>
      <c r="OS257" s="364"/>
      <c r="OT257" s="364"/>
      <c r="OU257" s="364"/>
      <c r="OV257" s="364"/>
      <c r="OW257" s="364"/>
      <c r="OX257" s="364"/>
      <c r="OY257" s="364"/>
      <c r="OZ257" s="364"/>
      <c r="PA257" s="364"/>
      <c r="PB257" s="364"/>
      <c r="PC257" s="364"/>
      <c r="PD257" s="364"/>
      <c r="PE257" s="364"/>
      <c r="PF257" s="364"/>
      <c r="PG257" s="364"/>
      <c r="PH257" s="364"/>
      <c r="PI257" s="364"/>
      <c r="PJ257" s="364"/>
      <c r="PK257" s="364"/>
      <c r="PL257" s="364"/>
      <c r="PM257" s="364"/>
    </row>
    <row r="258" spans="1:429" ht="15">
      <c r="A258" s="365" t="s">
        <v>820</v>
      </c>
      <c r="B258" s="364">
        <f t="shared" si="234"/>
        <v>0</v>
      </c>
      <c r="C258" s="364">
        <f t="shared" si="235"/>
        <v>0</v>
      </c>
      <c r="D258" s="364">
        <f t="shared" si="236"/>
        <v>0</v>
      </c>
      <c r="E258" s="364">
        <f t="shared" si="237"/>
        <v>0</v>
      </c>
      <c r="F258" s="364">
        <f t="shared" si="238"/>
        <v>0</v>
      </c>
      <c r="G258" s="364">
        <f t="shared" si="239"/>
        <v>0</v>
      </c>
      <c r="H258" s="364">
        <f t="shared" si="240"/>
        <v>0</v>
      </c>
      <c r="I258" s="364">
        <f t="shared" si="241"/>
        <v>0</v>
      </c>
      <c r="J258" s="364">
        <f t="shared" si="242"/>
        <v>0</v>
      </c>
      <c r="K258" s="364">
        <f t="shared" si="243"/>
        <v>0</v>
      </c>
      <c r="L258" s="364">
        <f t="shared" si="244"/>
        <v>0</v>
      </c>
      <c r="M258" s="364">
        <f t="shared" si="245"/>
        <v>0</v>
      </c>
      <c r="N258" s="364">
        <f t="shared" si="246"/>
        <v>0</v>
      </c>
      <c r="O258" s="364">
        <f t="shared" si="247"/>
        <v>0</v>
      </c>
      <c r="P258" s="364">
        <f t="shared" si="248"/>
        <v>0</v>
      </c>
      <c r="Q258" s="364">
        <f t="shared" si="249"/>
        <v>0</v>
      </c>
      <c r="R258" s="364">
        <f t="shared" si="250"/>
        <v>0</v>
      </c>
      <c r="S258" s="364">
        <f t="shared" si="251"/>
        <v>0</v>
      </c>
      <c r="T258" s="364">
        <f t="shared" si="252"/>
        <v>0</v>
      </c>
      <c r="U258" s="364">
        <f t="shared" si="253"/>
        <v>0</v>
      </c>
      <c r="V258" s="364">
        <f t="shared" si="254"/>
        <v>0</v>
      </c>
      <c r="W258" s="364">
        <f t="shared" si="255"/>
        <v>0</v>
      </c>
      <c r="X258" s="364">
        <f t="shared" si="256"/>
        <v>0</v>
      </c>
      <c r="Y258" s="364">
        <f t="shared" si="257"/>
        <v>0</v>
      </c>
      <c r="Z258" s="364">
        <f t="shared" si="258"/>
        <v>0</v>
      </c>
      <c r="AA258" s="364">
        <f t="shared" si="259"/>
        <v>0</v>
      </c>
      <c r="AB258" s="364">
        <f t="shared" si="260"/>
        <v>0</v>
      </c>
      <c r="AC258" s="364">
        <f t="shared" si="261"/>
        <v>0</v>
      </c>
      <c r="AD258" s="364">
        <f t="shared" si="262"/>
        <v>0</v>
      </c>
      <c r="AE258" s="364">
        <f t="shared" si="263"/>
        <v>0</v>
      </c>
      <c r="AF258" s="364">
        <f t="shared" si="264"/>
        <v>0</v>
      </c>
      <c r="AG258" s="364"/>
      <c r="AH258" s="364"/>
      <c r="AI258" s="364"/>
      <c r="AJ258" s="364"/>
      <c r="AK258" s="364"/>
      <c r="AL258" s="364"/>
      <c r="AM258" s="364"/>
      <c r="AN258" s="364"/>
      <c r="AO258" s="364"/>
      <c r="AP258" s="364"/>
      <c r="AQ258" s="364"/>
      <c r="AR258" s="364"/>
      <c r="AS258" s="364"/>
      <c r="AT258" s="364"/>
      <c r="AU258" s="364"/>
      <c r="AV258" s="364"/>
      <c r="AW258" s="364"/>
      <c r="AX258" s="364"/>
      <c r="AY258" s="364"/>
      <c r="AZ258" s="364"/>
      <c r="BA258" s="364"/>
      <c r="BB258" s="364"/>
      <c r="BC258" s="364"/>
      <c r="BD258" s="364"/>
      <c r="BE258" s="364"/>
      <c r="BF258" s="364"/>
      <c r="BG258" s="364"/>
      <c r="BH258" s="364"/>
      <c r="BI258" s="364"/>
      <c r="BJ258" s="364"/>
      <c r="BK258" s="364"/>
      <c r="BL258" s="364"/>
      <c r="BM258" s="364"/>
      <c r="BN258" s="364"/>
      <c r="BO258" s="364"/>
      <c r="BP258" s="364"/>
      <c r="BQ258" s="364"/>
      <c r="BR258" s="364"/>
      <c r="BS258" s="364"/>
      <c r="BT258" s="364"/>
      <c r="BU258" s="364"/>
      <c r="BV258" s="364"/>
      <c r="BW258" s="364"/>
      <c r="BX258" s="364"/>
      <c r="BY258" s="364"/>
      <c r="BZ258" s="364"/>
      <c r="CA258" s="364"/>
      <c r="CB258" s="364"/>
      <c r="CC258" s="364"/>
      <c r="CD258" s="364"/>
      <c r="CE258" s="364"/>
      <c r="CF258" s="364"/>
      <c r="CG258" s="364"/>
      <c r="CH258" s="364"/>
      <c r="CI258" s="364"/>
      <c r="CJ258" s="364"/>
      <c r="CK258" s="364"/>
      <c r="CL258" s="364"/>
      <c r="CM258" s="364"/>
      <c r="CN258" s="364"/>
      <c r="CO258" s="364"/>
      <c r="CP258" s="364"/>
      <c r="CQ258" s="364"/>
      <c r="CR258" s="364"/>
      <c r="CS258" s="364"/>
      <c r="CT258" s="364"/>
      <c r="CU258" s="364"/>
      <c r="CV258" s="364"/>
      <c r="CW258" s="364"/>
      <c r="CX258" s="364"/>
      <c r="CY258" s="364"/>
      <c r="CZ258" s="364"/>
      <c r="DA258" s="364"/>
      <c r="DB258" s="364"/>
      <c r="DC258" s="364"/>
      <c r="DD258" s="364"/>
      <c r="DE258" s="364"/>
      <c r="DF258" s="364"/>
      <c r="DG258" s="364"/>
      <c r="DH258" s="364"/>
      <c r="DI258" s="364"/>
      <c r="DJ258" s="364"/>
      <c r="DK258" s="364"/>
      <c r="DL258" s="364"/>
      <c r="DM258" s="364"/>
      <c r="DN258" s="364"/>
      <c r="DO258" s="364"/>
      <c r="DP258" s="364"/>
      <c r="DQ258" s="364"/>
      <c r="DR258" s="364"/>
      <c r="DS258" s="364"/>
      <c r="DT258" s="364"/>
      <c r="DU258" s="364"/>
      <c r="DV258" s="364"/>
      <c r="DW258" s="364"/>
      <c r="DX258" s="364"/>
      <c r="DY258" s="364"/>
      <c r="DZ258" s="364"/>
      <c r="EA258" s="364"/>
      <c r="EB258" s="364"/>
      <c r="EC258" s="364"/>
      <c r="ED258" s="364"/>
      <c r="EE258" s="364"/>
      <c r="EF258" s="364"/>
      <c r="EG258" s="364"/>
      <c r="EH258" s="364"/>
      <c r="EI258" s="364"/>
      <c r="EJ258" s="364"/>
      <c r="EK258" s="364"/>
      <c r="EL258" s="364"/>
      <c r="EM258" s="364"/>
      <c r="EN258" s="364"/>
      <c r="EO258" s="364"/>
      <c r="EP258" s="364"/>
      <c r="EQ258" s="364"/>
      <c r="ER258" s="364"/>
      <c r="ES258" s="364"/>
      <c r="ET258" s="364"/>
      <c r="EU258" s="364"/>
      <c r="EV258" s="364"/>
      <c r="EW258" s="364"/>
      <c r="EX258" s="364"/>
      <c r="EY258" s="364"/>
      <c r="EZ258" s="364"/>
      <c r="FA258" s="364"/>
      <c r="FB258" s="364"/>
      <c r="FC258" s="364"/>
      <c r="FD258" s="364"/>
      <c r="FE258" s="364"/>
      <c r="FF258" s="364"/>
      <c r="FG258" s="364"/>
      <c r="FH258" s="364"/>
      <c r="FI258" s="364"/>
      <c r="FJ258" s="364"/>
      <c r="FK258" s="364"/>
      <c r="FL258" s="364"/>
      <c r="FM258" s="364"/>
      <c r="FN258" s="364"/>
      <c r="FO258" s="364"/>
      <c r="FP258" s="364"/>
      <c r="FQ258" s="364"/>
      <c r="FR258" s="364"/>
      <c r="FS258" s="364"/>
      <c r="FT258" s="364"/>
      <c r="FU258" s="364"/>
      <c r="FV258" s="364"/>
      <c r="FW258" s="364"/>
      <c r="FX258" s="364"/>
      <c r="FY258" s="364"/>
      <c r="FZ258" s="364"/>
      <c r="GA258" s="364"/>
      <c r="GB258" s="364"/>
      <c r="GC258" s="364"/>
      <c r="GD258" s="364"/>
      <c r="GE258" s="364"/>
      <c r="GF258" s="364"/>
      <c r="GG258" s="364"/>
      <c r="GH258" s="364"/>
      <c r="GI258" s="364"/>
      <c r="GJ258" s="364"/>
      <c r="GK258" s="364"/>
      <c r="GL258" s="364"/>
      <c r="GM258" s="364"/>
      <c r="GN258" s="364"/>
      <c r="GO258" s="364"/>
      <c r="GP258" s="364"/>
      <c r="GQ258" s="364"/>
      <c r="GR258" s="364"/>
      <c r="GS258" s="364"/>
      <c r="GT258" s="364"/>
      <c r="GU258" s="364"/>
      <c r="GV258" s="364"/>
      <c r="GW258" s="364"/>
      <c r="GX258" s="364"/>
      <c r="GY258" s="364"/>
      <c r="GZ258" s="364"/>
      <c r="HA258" s="364"/>
      <c r="HB258" s="364"/>
      <c r="HC258" s="364"/>
      <c r="HD258" s="364"/>
      <c r="HE258" s="364"/>
      <c r="HF258" s="364"/>
      <c r="HG258" s="364"/>
      <c r="HH258" s="364"/>
      <c r="HI258" s="364"/>
      <c r="HJ258" s="364"/>
      <c r="HK258" s="364"/>
      <c r="HL258" s="364"/>
      <c r="HM258" s="364"/>
      <c r="HN258" s="364"/>
      <c r="HO258" s="364"/>
      <c r="HP258" s="364"/>
      <c r="HQ258" s="364"/>
      <c r="HR258" s="364"/>
      <c r="HS258" s="364"/>
      <c r="HT258" s="364"/>
      <c r="HU258" s="364"/>
      <c r="HV258" s="364"/>
      <c r="HW258" s="364"/>
      <c r="HX258" s="364"/>
      <c r="HY258" s="364"/>
      <c r="HZ258" s="364"/>
      <c r="IA258" s="364"/>
      <c r="IB258" s="364"/>
      <c r="IC258" s="364"/>
      <c r="ID258" s="364"/>
      <c r="IE258" s="364"/>
      <c r="IF258" s="364"/>
      <c r="IG258" s="364"/>
      <c r="IH258" s="364"/>
      <c r="II258" s="364"/>
      <c r="IJ258" s="364"/>
      <c r="IK258" s="364"/>
      <c r="IL258" s="364"/>
      <c r="IM258" s="364"/>
      <c r="IN258" s="364"/>
      <c r="IO258" s="364"/>
      <c r="IP258" s="364"/>
      <c r="IQ258" s="364"/>
      <c r="IR258" s="364"/>
      <c r="IS258" s="364"/>
      <c r="IT258" s="364"/>
      <c r="IU258" s="364"/>
      <c r="IV258" s="364"/>
      <c r="IW258" s="364"/>
      <c r="IX258" s="364"/>
      <c r="IY258" s="364"/>
      <c r="IZ258" s="364"/>
      <c r="JA258" s="364"/>
      <c r="JB258" s="364"/>
      <c r="JC258" s="364"/>
      <c r="JD258" s="364"/>
      <c r="JE258" s="364"/>
      <c r="JF258" s="364"/>
      <c r="JG258" s="364"/>
      <c r="JH258" s="364"/>
      <c r="JI258" s="364"/>
      <c r="JJ258" s="364"/>
      <c r="JK258" s="364"/>
      <c r="JL258" s="364"/>
      <c r="JM258" s="364"/>
      <c r="JN258" s="364"/>
      <c r="JO258" s="364"/>
      <c r="JP258" s="364"/>
      <c r="JQ258" s="364"/>
      <c r="JR258" s="364"/>
      <c r="JS258" s="364"/>
      <c r="JT258" s="364"/>
      <c r="JU258" s="364"/>
      <c r="JV258" s="364"/>
      <c r="JW258" s="364"/>
      <c r="JX258" s="364"/>
      <c r="JY258" s="364"/>
      <c r="JZ258" s="364"/>
      <c r="KA258" s="364"/>
      <c r="KB258" s="364"/>
      <c r="KC258" s="364"/>
      <c r="KD258" s="364"/>
      <c r="KE258" s="364"/>
      <c r="KF258" s="364"/>
      <c r="KG258" s="364"/>
      <c r="KH258" s="364"/>
      <c r="KI258" s="364"/>
      <c r="KJ258" s="364"/>
      <c r="KK258" s="364"/>
      <c r="KL258" s="364"/>
      <c r="KM258" s="364"/>
      <c r="KN258" s="364"/>
      <c r="KO258" s="364"/>
      <c r="KP258" s="364"/>
      <c r="KQ258" s="364"/>
      <c r="KR258" s="364"/>
      <c r="KS258" s="364"/>
      <c r="KT258" s="364"/>
      <c r="KU258" s="364"/>
      <c r="KV258" s="364"/>
      <c r="KW258" s="364"/>
      <c r="KX258" s="364"/>
      <c r="KY258" s="364"/>
      <c r="KZ258" s="364"/>
      <c r="LA258" s="364"/>
      <c r="LB258" s="364"/>
      <c r="LC258" s="364"/>
      <c r="LD258" s="364"/>
      <c r="LE258" s="364"/>
      <c r="LF258" s="364"/>
      <c r="LG258" s="364"/>
      <c r="LH258" s="364"/>
      <c r="LI258" s="364"/>
      <c r="LJ258" s="364"/>
      <c r="LK258" s="364"/>
      <c r="LL258" s="364"/>
      <c r="LM258" s="364"/>
      <c r="LN258" s="364"/>
      <c r="LO258" s="364"/>
      <c r="LP258" s="364"/>
      <c r="LQ258" s="364"/>
      <c r="LR258" s="364"/>
      <c r="LS258" s="364"/>
      <c r="LT258" s="364"/>
      <c r="LU258" s="364"/>
      <c r="LV258" s="364"/>
      <c r="LW258" s="364"/>
      <c r="LX258" s="364"/>
      <c r="LY258" s="364"/>
      <c r="LZ258" s="364"/>
      <c r="MA258" s="364"/>
      <c r="MB258" s="364"/>
      <c r="MC258" s="364"/>
      <c r="MD258" s="364"/>
      <c r="ME258" s="364"/>
      <c r="MF258" s="364"/>
      <c r="MG258" s="364"/>
      <c r="MH258" s="364"/>
      <c r="MI258" s="364"/>
      <c r="MJ258" s="364"/>
      <c r="MK258" s="364"/>
      <c r="ML258" s="364"/>
      <c r="MM258" s="364"/>
      <c r="MN258" s="364"/>
      <c r="MO258" s="364"/>
      <c r="MP258" s="364"/>
      <c r="MQ258" s="364"/>
      <c r="MR258" s="364"/>
      <c r="MS258" s="364"/>
      <c r="MT258" s="364"/>
      <c r="MU258" s="364"/>
      <c r="MV258" s="364"/>
      <c r="MW258" s="364"/>
      <c r="MX258" s="364"/>
      <c r="MY258" s="364"/>
      <c r="MZ258" s="364"/>
      <c r="NA258" s="364"/>
      <c r="NB258" s="364"/>
      <c r="NC258" s="364"/>
      <c r="ND258" s="364"/>
      <c r="NE258" s="364"/>
      <c r="NF258" s="364"/>
      <c r="NG258" s="364"/>
      <c r="NH258" s="364"/>
      <c r="NI258" s="364"/>
      <c r="NJ258" s="364"/>
      <c r="NK258" s="364"/>
      <c r="NL258" s="364"/>
      <c r="NM258" s="364"/>
      <c r="NN258" s="364"/>
      <c r="NO258" s="364"/>
      <c r="NP258" s="364"/>
      <c r="NQ258" s="364"/>
      <c r="NR258" s="364"/>
      <c r="NS258" s="364"/>
      <c r="NT258" s="364"/>
      <c r="NU258" s="364"/>
      <c r="NV258" s="364"/>
      <c r="NW258" s="364"/>
      <c r="NX258" s="364"/>
      <c r="NY258" s="364"/>
      <c r="NZ258" s="364"/>
      <c r="OA258" s="364"/>
      <c r="OB258" s="364"/>
      <c r="OC258" s="364"/>
      <c r="OD258" s="364"/>
      <c r="OE258" s="364"/>
      <c r="OF258" s="364"/>
      <c r="OG258" s="364"/>
      <c r="OH258" s="364"/>
      <c r="OI258" s="364"/>
      <c r="OJ258" s="364"/>
      <c r="OK258" s="364"/>
      <c r="OL258" s="364"/>
      <c r="OM258" s="364"/>
      <c r="ON258" s="364"/>
      <c r="OO258" s="364"/>
      <c r="OP258" s="364"/>
      <c r="OQ258" s="364"/>
      <c r="OR258" s="364"/>
      <c r="OS258" s="364"/>
      <c r="OT258" s="364"/>
      <c r="OU258" s="364"/>
      <c r="OV258" s="364"/>
      <c r="OW258" s="364"/>
      <c r="OX258" s="364"/>
      <c r="OY258" s="364"/>
      <c r="OZ258" s="364"/>
      <c r="PA258" s="364"/>
      <c r="PB258" s="364"/>
      <c r="PC258" s="364"/>
      <c r="PD258" s="364"/>
      <c r="PE258" s="364"/>
      <c r="PF258" s="364"/>
      <c r="PG258" s="364"/>
      <c r="PH258" s="364"/>
      <c r="PI258" s="364"/>
      <c r="PJ258" s="364"/>
      <c r="PK258" s="364"/>
      <c r="PL258" s="364"/>
      <c r="PM258" s="364"/>
    </row>
    <row r="259" spans="1:429" ht="15">
      <c r="A259" s="365" t="s">
        <v>821</v>
      </c>
      <c r="B259" s="364">
        <f t="shared" si="234"/>
        <v>0</v>
      </c>
      <c r="C259" s="364">
        <f t="shared" si="235"/>
        <v>0</v>
      </c>
      <c r="D259" s="364">
        <f t="shared" si="236"/>
        <v>0</v>
      </c>
      <c r="E259" s="364">
        <f t="shared" si="237"/>
        <v>0</v>
      </c>
      <c r="F259" s="364">
        <f t="shared" si="238"/>
        <v>0</v>
      </c>
      <c r="G259" s="364">
        <f t="shared" si="239"/>
        <v>0</v>
      </c>
      <c r="H259" s="364">
        <f t="shared" si="240"/>
        <v>0</v>
      </c>
      <c r="I259" s="364">
        <f t="shared" si="241"/>
        <v>0</v>
      </c>
      <c r="J259" s="364">
        <f t="shared" si="242"/>
        <v>0</v>
      </c>
      <c r="K259" s="364">
        <f t="shared" si="243"/>
        <v>0</v>
      </c>
      <c r="L259" s="364">
        <f t="shared" si="244"/>
        <v>0</v>
      </c>
      <c r="M259" s="364">
        <f t="shared" si="245"/>
        <v>0</v>
      </c>
      <c r="N259" s="364">
        <f t="shared" si="246"/>
        <v>0</v>
      </c>
      <c r="O259" s="364">
        <f t="shared" si="247"/>
        <v>0</v>
      </c>
      <c r="P259" s="364">
        <f t="shared" si="248"/>
        <v>0</v>
      </c>
      <c r="Q259" s="364">
        <f t="shared" si="249"/>
        <v>0</v>
      </c>
      <c r="R259" s="364">
        <f t="shared" si="250"/>
        <v>0</v>
      </c>
      <c r="S259" s="364">
        <f t="shared" si="251"/>
        <v>0</v>
      </c>
      <c r="T259" s="364">
        <f t="shared" si="252"/>
        <v>5.94E-3</v>
      </c>
      <c r="U259" s="364">
        <f t="shared" si="253"/>
        <v>0</v>
      </c>
      <c r="V259" s="364">
        <f t="shared" si="254"/>
        <v>0</v>
      </c>
      <c r="W259" s="364">
        <f t="shared" si="255"/>
        <v>0</v>
      </c>
      <c r="X259" s="364">
        <f t="shared" si="256"/>
        <v>0</v>
      </c>
      <c r="Y259" s="364">
        <f t="shared" si="257"/>
        <v>0</v>
      </c>
      <c r="Z259" s="364">
        <f t="shared" si="258"/>
        <v>0</v>
      </c>
      <c r="AA259" s="364">
        <f t="shared" si="259"/>
        <v>0</v>
      </c>
      <c r="AB259" s="364">
        <f t="shared" si="260"/>
        <v>2.4794999999999999E-3</v>
      </c>
      <c r="AC259" s="364">
        <f t="shared" si="261"/>
        <v>0</v>
      </c>
      <c r="AD259" s="364">
        <f t="shared" si="262"/>
        <v>0</v>
      </c>
      <c r="AE259" s="364">
        <f t="shared" si="263"/>
        <v>0</v>
      </c>
      <c r="AF259" s="364">
        <f t="shared" si="264"/>
        <v>0</v>
      </c>
      <c r="AG259" s="364"/>
      <c r="AH259" s="364"/>
      <c r="AI259" s="364"/>
      <c r="AJ259" s="364"/>
      <c r="AK259" s="364"/>
      <c r="AL259" s="364"/>
      <c r="AM259" s="364"/>
      <c r="AN259" s="364"/>
      <c r="AO259" s="364"/>
      <c r="AP259" s="364"/>
      <c r="AQ259" s="364"/>
      <c r="AR259" s="364"/>
      <c r="AS259" s="364"/>
      <c r="AT259" s="364"/>
      <c r="AU259" s="364"/>
      <c r="AV259" s="364"/>
      <c r="AW259" s="364"/>
      <c r="AX259" s="364"/>
      <c r="AY259" s="364"/>
      <c r="AZ259" s="364"/>
      <c r="BA259" s="364"/>
      <c r="BB259" s="364"/>
      <c r="BC259" s="364"/>
      <c r="BD259" s="364"/>
      <c r="BE259" s="364"/>
      <c r="BF259" s="364"/>
      <c r="BG259" s="364"/>
      <c r="BH259" s="364"/>
      <c r="BI259" s="364"/>
      <c r="BJ259" s="364"/>
      <c r="BK259" s="364"/>
      <c r="BL259" s="364"/>
      <c r="BM259" s="364"/>
      <c r="BN259" s="364"/>
      <c r="BO259" s="364"/>
      <c r="BP259" s="364"/>
      <c r="BQ259" s="364"/>
      <c r="BR259" s="364"/>
      <c r="BS259" s="364"/>
      <c r="BT259" s="364"/>
      <c r="BU259" s="364"/>
      <c r="BV259" s="364"/>
      <c r="BW259" s="364"/>
      <c r="BX259" s="364"/>
      <c r="BY259" s="364"/>
      <c r="BZ259" s="364"/>
      <c r="CA259" s="364"/>
      <c r="CB259" s="364"/>
      <c r="CC259" s="364"/>
      <c r="CD259" s="364"/>
      <c r="CE259" s="364"/>
      <c r="CF259" s="364"/>
      <c r="CG259" s="364"/>
      <c r="CH259" s="364"/>
      <c r="CI259" s="364"/>
      <c r="CJ259" s="364"/>
      <c r="CK259" s="364"/>
      <c r="CL259" s="364"/>
      <c r="CM259" s="364"/>
      <c r="CN259" s="364"/>
      <c r="CO259" s="364"/>
      <c r="CP259" s="364"/>
      <c r="CQ259" s="364"/>
      <c r="CR259" s="364"/>
      <c r="CS259" s="364"/>
      <c r="CT259" s="364"/>
      <c r="CU259" s="364"/>
      <c r="CV259" s="364"/>
      <c r="CW259" s="364"/>
      <c r="CX259" s="364"/>
      <c r="CY259" s="364"/>
      <c r="CZ259" s="364"/>
      <c r="DA259" s="364"/>
      <c r="DB259" s="364"/>
      <c r="DC259" s="364"/>
      <c r="DD259" s="364"/>
      <c r="DE259" s="364"/>
      <c r="DF259" s="364"/>
      <c r="DG259" s="364"/>
      <c r="DH259" s="364"/>
      <c r="DI259" s="364"/>
      <c r="DJ259" s="364"/>
      <c r="DK259" s="364"/>
      <c r="DL259" s="364"/>
      <c r="DM259" s="364"/>
      <c r="DN259" s="364"/>
      <c r="DO259" s="364"/>
      <c r="DP259" s="364"/>
      <c r="DQ259" s="364"/>
      <c r="DR259" s="364"/>
      <c r="DS259" s="364"/>
      <c r="DT259" s="364"/>
      <c r="DU259" s="364"/>
      <c r="DV259" s="364"/>
      <c r="DW259" s="364"/>
      <c r="DX259" s="364"/>
      <c r="DY259" s="364"/>
      <c r="DZ259" s="364"/>
      <c r="EA259" s="364"/>
      <c r="EB259" s="364"/>
      <c r="EC259" s="364"/>
      <c r="ED259" s="364"/>
      <c r="EE259" s="364"/>
      <c r="EF259" s="364"/>
      <c r="EG259" s="364"/>
      <c r="EH259" s="364"/>
      <c r="EI259" s="364"/>
      <c r="EJ259" s="364"/>
      <c r="EK259" s="364"/>
      <c r="EL259" s="364"/>
      <c r="EM259" s="364"/>
      <c r="EN259" s="364"/>
      <c r="EO259" s="364"/>
      <c r="EP259" s="364"/>
      <c r="EQ259" s="364"/>
      <c r="ER259" s="364"/>
      <c r="ES259" s="364"/>
      <c r="ET259" s="364"/>
      <c r="EU259" s="364"/>
      <c r="EV259" s="364"/>
      <c r="EW259" s="364"/>
      <c r="EX259" s="364"/>
      <c r="EY259" s="364"/>
      <c r="EZ259" s="364"/>
      <c r="FA259" s="364"/>
      <c r="FB259" s="364"/>
      <c r="FC259" s="364"/>
      <c r="FD259" s="364"/>
      <c r="FE259" s="364"/>
      <c r="FF259" s="364"/>
      <c r="FG259" s="364"/>
      <c r="FH259" s="364"/>
      <c r="FI259" s="364"/>
      <c r="FJ259" s="364"/>
      <c r="FK259" s="364"/>
      <c r="FL259" s="364"/>
      <c r="FM259" s="364"/>
      <c r="FN259" s="364"/>
      <c r="FO259" s="364"/>
      <c r="FP259" s="364"/>
      <c r="FQ259" s="364"/>
      <c r="FR259" s="364"/>
      <c r="FS259" s="364"/>
      <c r="FT259" s="364"/>
      <c r="FU259" s="364"/>
      <c r="FV259" s="364"/>
      <c r="FW259" s="364"/>
      <c r="FX259" s="364"/>
      <c r="FY259" s="364"/>
      <c r="FZ259" s="364"/>
      <c r="GA259" s="364"/>
      <c r="GB259" s="364"/>
      <c r="GC259" s="364"/>
      <c r="GD259" s="364"/>
      <c r="GE259" s="364"/>
      <c r="GF259" s="364"/>
      <c r="GG259" s="364"/>
      <c r="GH259" s="364"/>
      <c r="GI259" s="364"/>
      <c r="GJ259" s="364"/>
      <c r="GK259" s="364"/>
      <c r="GL259" s="364"/>
      <c r="GM259" s="364"/>
      <c r="GN259" s="364"/>
      <c r="GO259" s="364"/>
      <c r="GP259" s="364"/>
      <c r="GQ259" s="364"/>
      <c r="GR259" s="364"/>
      <c r="GS259" s="364"/>
      <c r="GT259" s="364"/>
      <c r="GU259" s="364"/>
      <c r="GV259" s="364"/>
      <c r="GW259" s="364"/>
      <c r="GX259" s="364"/>
      <c r="GY259" s="364"/>
      <c r="GZ259" s="364"/>
      <c r="HA259" s="364"/>
      <c r="HB259" s="364"/>
      <c r="HC259" s="364"/>
      <c r="HD259" s="364"/>
      <c r="HE259" s="364"/>
      <c r="HF259" s="364"/>
      <c r="HG259" s="364"/>
      <c r="HH259" s="364"/>
      <c r="HI259" s="364"/>
      <c r="HJ259" s="364"/>
      <c r="HK259" s="364"/>
      <c r="HL259" s="364"/>
      <c r="HM259" s="364"/>
      <c r="HN259" s="364"/>
      <c r="HO259" s="364"/>
      <c r="HP259" s="364"/>
      <c r="HQ259" s="364"/>
      <c r="HR259" s="364"/>
      <c r="HS259" s="364"/>
      <c r="HT259" s="364"/>
      <c r="HU259" s="364"/>
      <c r="HV259" s="364"/>
      <c r="HW259" s="364"/>
      <c r="HX259" s="364"/>
      <c r="HY259" s="364"/>
      <c r="HZ259" s="364"/>
      <c r="IA259" s="364"/>
      <c r="IB259" s="364"/>
      <c r="IC259" s="364"/>
      <c r="ID259" s="364"/>
      <c r="IE259" s="364"/>
      <c r="IF259" s="364"/>
      <c r="IG259" s="364"/>
      <c r="IH259" s="364"/>
      <c r="II259" s="364"/>
      <c r="IJ259" s="364"/>
      <c r="IK259" s="364"/>
      <c r="IL259" s="364"/>
      <c r="IM259" s="364"/>
      <c r="IN259" s="364"/>
      <c r="IO259" s="364"/>
      <c r="IP259" s="364"/>
      <c r="IQ259" s="364">
        <v>5.94</v>
      </c>
      <c r="IR259" s="364"/>
      <c r="IS259" s="364"/>
      <c r="IT259" s="364"/>
      <c r="IU259" s="364"/>
      <c r="IV259" s="364"/>
      <c r="IW259" s="364"/>
      <c r="IX259" s="364"/>
      <c r="IY259" s="364"/>
      <c r="IZ259" s="364"/>
      <c r="JA259" s="364"/>
      <c r="JB259" s="364"/>
      <c r="JC259" s="364"/>
      <c r="JD259" s="364"/>
      <c r="JE259" s="364"/>
      <c r="JF259" s="364"/>
      <c r="JG259" s="364"/>
      <c r="JH259" s="364"/>
      <c r="JI259" s="364"/>
      <c r="JJ259" s="364"/>
      <c r="JK259" s="364"/>
      <c r="JL259" s="364"/>
      <c r="JM259" s="364"/>
      <c r="JN259" s="364"/>
      <c r="JO259" s="364"/>
      <c r="JP259" s="364"/>
      <c r="JQ259" s="364"/>
      <c r="JR259" s="364"/>
      <c r="JS259" s="364"/>
      <c r="JT259" s="364"/>
      <c r="JU259" s="364"/>
      <c r="JV259" s="364"/>
      <c r="JW259" s="364"/>
      <c r="JX259" s="364"/>
      <c r="JY259" s="364"/>
      <c r="JZ259" s="364"/>
      <c r="KA259" s="364"/>
      <c r="KB259" s="364"/>
      <c r="KC259" s="364"/>
      <c r="KD259" s="364"/>
      <c r="KE259" s="364"/>
      <c r="KF259" s="364"/>
      <c r="KG259" s="364"/>
      <c r="KH259" s="364"/>
      <c r="KI259" s="364"/>
      <c r="KJ259" s="364"/>
      <c r="KK259" s="364"/>
      <c r="KL259" s="364"/>
      <c r="KM259" s="364"/>
      <c r="KN259" s="364"/>
      <c r="KO259" s="364"/>
      <c r="KP259" s="364"/>
      <c r="KQ259" s="364"/>
      <c r="KR259" s="364"/>
      <c r="KS259" s="364"/>
      <c r="KT259" s="364"/>
      <c r="KU259" s="364"/>
      <c r="KV259" s="364"/>
      <c r="KW259" s="364"/>
      <c r="KX259" s="364"/>
      <c r="KY259" s="364"/>
      <c r="KZ259" s="364"/>
      <c r="LA259" s="364"/>
      <c r="LB259" s="364"/>
      <c r="LC259" s="364"/>
      <c r="LD259" s="364"/>
      <c r="LE259" s="364"/>
      <c r="LF259" s="364"/>
      <c r="LG259" s="364"/>
      <c r="LH259" s="364"/>
      <c r="LI259" s="364"/>
      <c r="LJ259" s="364"/>
      <c r="LK259" s="364"/>
      <c r="LL259" s="364"/>
      <c r="LM259" s="364"/>
      <c r="LN259" s="364"/>
      <c r="LO259" s="364"/>
      <c r="LP259" s="364"/>
      <c r="LQ259" s="364"/>
      <c r="LR259" s="364"/>
      <c r="LS259" s="364"/>
      <c r="LT259" s="364"/>
      <c r="LU259" s="364"/>
      <c r="LV259" s="364"/>
      <c r="LW259" s="364"/>
      <c r="LX259" s="364"/>
      <c r="LY259" s="364"/>
      <c r="LZ259" s="364"/>
      <c r="MA259" s="364"/>
      <c r="MB259" s="364"/>
      <c r="MC259" s="364"/>
      <c r="MD259" s="364"/>
      <c r="ME259" s="364"/>
      <c r="MF259" s="364"/>
      <c r="MG259" s="364"/>
      <c r="MH259" s="364"/>
      <c r="MI259" s="364"/>
      <c r="MJ259" s="364"/>
      <c r="MK259" s="364"/>
      <c r="ML259" s="364"/>
      <c r="MM259" s="364"/>
      <c r="MN259" s="364">
        <v>2.4794999999999998</v>
      </c>
      <c r="MO259" s="364"/>
      <c r="MP259" s="364"/>
      <c r="MQ259" s="364"/>
      <c r="MR259" s="364"/>
      <c r="MS259" s="364"/>
      <c r="MT259" s="364"/>
      <c r="MU259" s="364"/>
      <c r="MV259" s="364"/>
      <c r="MW259" s="364"/>
      <c r="MX259" s="364"/>
      <c r="MY259" s="364"/>
      <c r="MZ259" s="364"/>
      <c r="NA259" s="364"/>
      <c r="NB259" s="364"/>
      <c r="NC259" s="364"/>
      <c r="ND259" s="364"/>
      <c r="NE259" s="364"/>
      <c r="NF259" s="364"/>
      <c r="NG259" s="364"/>
      <c r="NH259" s="364"/>
      <c r="NI259" s="364"/>
      <c r="NJ259" s="364"/>
      <c r="NK259" s="364"/>
      <c r="NL259" s="364"/>
      <c r="NM259" s="364"/>
      <c r="NN259" s="364"/>
      <c r="NO259" s="364"/>
      <c r="NP259" s="364"/>
      <c r="NQ259" s="364"/>
      <c r="NR259" s="364"/>
      <c r="NS259" s="364"/>
      <c r="NT259" s="364"/>
      <c r="NU259" s="364"/>
      <c r="NV259" s="364"/>
      <c r="NW259" s="364"/>
      <c r="NX259" s="364"/>
      <c r="NY259" s="364"/>
      <c r="NZ259" s="364"/>
      <c r="OA259" s="364"/>
      <c r="OB259" s="364"/>
      <c r="OC259" s="364"/>
      <c r="OD259" s="364"/>
      <c r="OE259" s="364"/>
      <c r="OF259" s="364"/>
      <c r="OG259" s="364"/>
      <c r="OH259" s="364"/>
      <c r="OI259" s="364"/>
      <c r="OJ259" s="364"/>
      <c r="OK259" s="364"/>
      <c r="OL259" s="364"/>
      <c r="OM259" s="364"/>
      <c r="ON259" s="364"/>
      <c r="OO259" s="364"/>
      <c r="OP259" s="364"/>
      <c r="OQ259" s="364"/>
      <c r="OR259" s="364"/>
      <c r="OS259" s="364"/>
      <c r="OT259" s="364"/>
      <c r="OU259" s="364"/>
      <c r="OV259" s="364"/>
      <c r="OW259" s="364"/>
      <c r="OX259" s="364"/>
      <c r="OY259" s="364"/>
      <c r="OZ259" s="364"/>
      <c r="PA259" s="364"/>
      <c r="PB259" s="364"/>
      <c r="PC259" s="364"/>
      <c r="PD259" s="364"/>
      <c r="PE259" s="364"/>
      <c r="PF259" s="364"/>
      <c r="PG259" s="364"/>
      <c r="PH259" s="364"/>
      <c r="PI259" s="364"/>
      <c r="PJ259" s="364"/>
      <c r="PK259" s="364"/>
      <c r="PL259" s="364"/>
      <c r="PM259" s="364"/>
    </row>
    <row r="260" spans="1:429" ht="15">
      <c r="A260" s="365" t="s">
        <v>822</v>
      </c>
      <c r="B260" s="364">
        <f t="shared" si="234"/>
        <v>0</v>
      </c>
      <c r="C260" s="364">
        <f t="shared" si="235"/>
        <v>0</v>
      </c>
      <c r="D260" s="364">
        <f t="shared" si="236"/>
        <v>0</v>
      </c>
      <c r="E260" s="364">
        <f t="shared" si="237"/>
        <v>0</v>
      </c>
      <c r="F260" s="364">
        <f t="shared" si="238"/>
        <v>0</v>
      </c>
      <c r="G260" s="364">
        <f t="shared" si="239"/>
        <v>0</v>
      </c>
      <c r="H260" s="364">
        <f t="shared" si="240"/>
        <v>0</v>
      </c>
      <c r="I260" s="364">
        <f t="shared" si="241"/>
        <v>0</v>
      </c>
      <c r="J260" s="364">
        <f t="shared" si="242"/>
        <v>0</v>
      </c>
      <c r="K260" s="364">
        <f t="shared" si="243"/>
        <v>0</v>
      </c>
      <c r="L260" s="364">
        <f t="shared" si="244"/>
        <v>0</v>
      </c>
      <c r="M260" s="364">
        <f t="shared" si="245"/>
        <v>0</v>
      </c>
      <c r="N260" s="364">
        <f t="shared" si="246"/>
        <v>0</v>
      </c>
      <c r="O260" s="364">
        <f t="shared" si="247"/>
        <v>0</v>
      </c>
      <c r="P260" s="364">
        <f t="shared" si="248"/>
        <v>0</v>
      </c>
      <c r="Q260" s="364">
        <f t="shared" si="249"/>
        <v>0</v>
      </c>
      <c r="R260" s="364">
        <f t="shared" si="250"/>
        <v>0</v>
      </c>
      <c r="S260" s="364">
        <f t="shared" si="251"/>
        <v>0</v>
      </c>
      <c r="T260" s="364">
        <f t="shared" si="252"/>
        <v>0</v>
      </c>
      <c r="U260" s="364">
        <f t="shared" si="253"/>
        <v>0</v>
      </c>
      <c r="V260" s="364">
        <f t="shared" si="254"/>
        <v>0</v>
      </c>
      <c r="W260" s="364">
        <f t="shared" si="255"/>
        <v>0</v>
      </c>
      <c r="X260" s="364">
        <f t="shared" si="256"/>
        <v>0</v>
      </c>
      <c r="Y260" s="364">
        <f t="shared" si="257"/>
        <v>0</v>
      </c>
      <c r="Z260" s="364">
        <f t="shared" si="258"/>
        <v>0</v>
      </c>
      <c r="AA260" s="364">
        <f t="shared" si="259"/>
        <v>0</v>
      </c>
      <c r="AB260" s="364">
        <f t="shared" si="260"/>
        <v>0</v>
      </c>
      <c r="AC260" s="364">
        <f t="shared" si="261"/>
        <v>2.5131000000000003E-3</v>
      </c>
      <c r="AD260" s="364">
        <f t="shared" si="262"/>
        <v>0</v>
      </c>
      <c r="AE260" s="364">
        <f t="shared" si="263"/>
        <v>0</v>
      </c>
      <c r="AF260" s="364">
        <f t="shared" si="264"/>
        <v>0</v>
      </c>
      <c r="AG260" s="364"/>
      <c r="AH260" s="364"/>
      <c r="AI260" s="364"/>
      <c r="AJ260" s="364"/>
      <c r="AK260" s="364"/>
      <c r="AL260" s="364"/>
      <c r="AM260" s="364"/>
      <c r="AN260" s="364"/>
      <c r="AO260" s="364"/>
      <c r="AP260" s="364"/>
      <c r="AQ260" s="364"/>
      <c r="AR260" s="364"/>
      <c r="AS260" s="364"/>
      <c r="AT260" s="364"/>
      <c r="AU260" s="364"/>
      <c r="AV260" s="364"/>
      <c r="AW260" s="364"/>
      <c r="AX260" s="364"/>
      <c r="AY260" s="364"/>
      <c r="AZ260" s="364"/>
      <c r="BA260" s="364"/>
      <c r="BB260" s="364"/>
      <c r="BC260" s="364"/>
      <c r="BD260" s="364"/>
      <c r="BE260" s="364"/>
      <c r="BF260" s="364"/>
      <c r="BG260" s="364"/>
      <c r="BH260" s="364"/>
      <c r="BI260" s="364"/>
      <c r="BJ260" s="364"/>
      <c r="BK260" s="364"/>
      <c r="BL260" s="364"/>
      <c r="BM260" s="364"/>
      <c r="BN260" s="364"/>
      <c r="BO260" s="364"/>
      <c r="BP260" s="364"/>
      <c r="BQ260" s="364"/>
      <c r="BR260" s="364"/>
      <c r="BS260" s="364"/>
      <c r="BT260" s="364"/>
      <c r="BU260" s="364"/>
      <c r="BV260" s="364"/>
      <c r="BW260" s="364"/>
      <c r="BX260" s="364"/>
      <c r="BY260" s="364"/>
      <c r="BZ260" s="364"/>
      <c r="CA260" s="364"/>
      <c r="CB260" s="364"/>
      <c r="CC260" s="364"/>
      <c r="CD260" s="364"/>
      <c r="CE260" s="364"/>
      <c r="CF260" s="364"/>
      <c r="CG260" s="364"/>
      <c r="CH260" s="364"/>
      <c r="CI260" s="364"/>
      <c r="CJ260" s="364"/>
      <c r="CK260" s="364"/>
      <c r="CL260" s="364"/>
      <c r="CM260" s="364"/>
      <c r="CN260" s="364"/>
      <c r="CO260" s="364"/>
      <c r="CP260" s="364"/>
      <c r="CQ260" s="364"/>
      <c r="CR260" s="364"/>
      <c r="CS260" s="364"/>
      <c r="CT260" s="364"/>
      <c r="CU260" s="364"/>
      <c r="CV260" s="364"/>
      <c r="CW260" s="364"/>
      <c r="CX260" s="364"/>
      <c r="CY260" s="364"/>
      <c r="CZ260" s="364"/>
      <c r="DA260" s="364"/>
      <c r="DB260" s="364"/>
      <c r="DC260" s="364"/>
      <c r="DD260" s="364"/>
      <c r="DE260" s="364"/>
      <c r="DF260" s="364"/>
      <c r="DG260" s="364"/>
      <c r="DH260" s="364"/>
      <c r="DI260" s="364"/>
      <c r="DJ260" s="364"/>
      <c r="DK260" s="364"/>
      <c r="DL260" s="364"/>
      <c r="DM260" s="364"/>
      <c r="DN260" s="364"/>
      <c r="DO260" s="364"/>
      <c r="DP260" s="364"/>
      <c r="DQ260" s="364"/>
      <c r="DR260" s="364"/>
      <c r="DS260" s="364"/>
      <c r="DT260" s="364"/>
      <c r="DU260" s="364"/>
      <c r="DV260" s="364"/>
      <c r="DW260" s="364"/>
      <c r="DX260" s="364"/>
      <c r="DY260" s="364"/>
      <c r="DZ260" s="364"/>
      <c r="EA260" s="364"/>
      <c r="EB260" s="364"/>
      <c r="EC260" s="364"/>
      <c r="ED260" s="364"/>
      <c r="EE260" s="364"/>
      <c r="EF260" s="364"/>
      <c r="EG260" s="364"/>
      <c r="EH260" s="364"/>
      <c r="EI260" s="364"/>
      <c r="EJ260" s="364"/>
      <c r="EK260" s="364"/>
      <c r="EL260" s="364"/>
      <c r="EM260" s="364"/>
      <c r="EN260" s="364"/>
      <c r="EO260" s="364"/>
      <c r="EP260" s="364"/>
      <c r="EQ260" s="364"/>
      <c r="ER260" s="364"/>
      <c r="ES260" s="364"/>
      <c r="ET260" s="364"/>
      <c r="EU260" s="364"/>
      <c r="EV260" s="364"/>
      <c r="EW260" s="364"/>
      <c r="EX260" s="364"/>
      <c r="EY260" s="364"/>
      <c r="EZ260" s="364"/>
      <c r="FA260" s="364"/>
      <c r="FB260" s="364"/>
      <c r="FC260" s="364"/>
      <c r="FD260" s="364"/>
      <c r="FE260" s="364"/>
      <c r="FF260" s="364"/>
      <c r="FG260" s="364"/>
      <c r="FH260" s="364"/>
      <c r="FI260" s="364"/>
      <c r="FJ260" s="364"/>
      <c r="FK260" s="364"/>
      <c r="FL260" s="364"/>
      <c r="FM260" s="364"/>
      <c r="FN260" s="364"/>
      <c r="FO260" s="364"/>
      <c r="FP260" s="364"/>
      <c r="FQ260" s="364"/>
      <c r="FR260" s="364"/>
      <c r="FS260" s="364"/>
      <c r="FT260" s="364"/>
      <c r="FU260" s="364"/>
      <c r="FV260" s="364"/>
      <c r="FW260" s="364"/>
      <c r="FX260" s="364"/>
      <c r="FY260" s="364"/>
      <c r="FZ260" s="364"/>
      <c r="GA260" s="364"/>
      <c r="GB260" s="364"/>
      <c r="GC260" s="364"/>
      <c r="GD260" s="364"/>
      <c r="GE260" s="364"/>
      <c r="GF260" s="364"/>
      <c r="GG260" s="364"/>
      <c r="GH260" s="364"/>
      <c r="GI260" s="364"/>
      <c r="GJ260" s="364"/>
      <c r="GK260" s="364"/>
      <c r="GL260" s="364"/>
      <c r="GM260" s="364"/>
      <c r="GN260" s="364"/>
      <c r="GO260" s="364"/>
      <c r="GP260" s="364"/>
      <c r="GQ260" s="364"/>
      <c r="GR260" s="364"/>
      <c r="GS260" s="364"/>
      <c r="GT260" s="364"/>
      <c r="GU260" s="364"/>
      <c r="GV260" s="364"/>
      <c r="GW260" s="364"/>
      <c r="GX260" s="364"/>
      <c r="GY260" s="364"/>
      <c r="GZ260" s="364"/>
      <c r="HA260" s="364"/>
      <c r="HB260" s="364"/>
      <c r="HC260" s="364"/>
      <c r="HD260" s="364"/>
      <c r="HE260" s="364"/>
      <c r="HF260" s="364"/>
      <c r="HG260" s="364"/>
      <c r="HH260" s="364"/>
      <c r="HI260" s="364"/>
      <c r="HJ260" s="364"/>
      <c r="HK260" s="364"/>
      <c r="HL260" s="364"/>
      <c r="HM260" s="364"/>
      <c r="HN260" s="364"/>
      <c r="HO260" s="364"/>
      <c r="HP260" s="364"/>
      <c r="HQ260" s="364"/>
      <c r="HR260" s="364"/>
      <c r="HS260" s="364"/>
      <c r="HT260" s="364"/>
      <c r="HU260" s="364"/>
      <c r="HV260" s="364"/>
      <c r="HW260" s="364"/>
      <c r="HX260" s="364"/>
      <c r="HY260" s="364"/>
      <c r="HZ260" s="364"/>
      <c r="IA260" s="364"/>
      <c r="IB260" s="364"/>
      <c r="IC260" s="364"/>
      <c r="ID260" s="364"/>
      <c r="IE260" s="364"/>
      <c r="IF260" s="364"/>
      <c r="IG260" s="364"/>
      <c r="IH260" s="364"/>
      <c r="II260" s="364"/>
      <c r="IJ260" s="364"/>
      <c r="IK260" s="364"/>
      <c r="IL260" s="364"/>
      <c r="IM260" s="364"/>
      <c r="IN260" s="364"/>
      <c r="IO260" s="364"/>
      <c r="IP260" s="364"/>
      <c r="IQ260" s="364"/>
      <c r="IR260" s="364"/>
      <c r="IS260" s="364"/>
      <c r="IT260" s="364"/>
      <c r="IU260" s="364"/>
      <c r="IV260" s="364"/>
      <c r="IW260" s="364"/>
      <c r="IX260" s="364"/>
      <c r="IY260" s="364"/>
      <c r="IZ260" s="364"/>
      <c r="JA260" s="364"/>
      <c r="JB260" s="364"/>
      <c r="JC260" s="364"/>
      <c r="JD260" s="364"/>
      <c r="JE260" s="364"/>
      <c r="JF260" s="364"/>
      <c r="JG260" s="364"/>
      <c r="JH260" s="364"/>
      <c r="JI260" s="364"/>
      <c r="JJ260" s="364"/>
      <c r="JK260" s="364"/>
      <c r="JL260" s="364"/>
      <c r="JM260" s="364"/>
      <c r="JN260" s="364"/>
      <c r="JO260" s="364"/>
      <c r="JP260" s="364"/>
      <c r="JQ260" s="364"/>
      <c r="JR260" s="364"/>
      <c r="JS260" s="364"/>
      <c r="JT260" s="364"/>
      <c r="JU260" s="364"/>
      <c r="JV260" s="364"/>
      <c r="JW260" s="364"/>
      <c r="JX260" s="364"/>
      <c r="JY260" s="364"/>
      <c r="JZ260" s="364"/>
      <c r="KA260" s="364"/>
      <c r="KB260" s="364"/>
      <c r="KC260" s="364"/>
      <c r="KD260" s="364"/>
      <c r="KE260" s="364"/>
      <c r="KF260" s="364"/>
      <c r="KG260" s="364"/>
      <c r="KH260" s="364"/>
      <c r="KI260" s="364"/>
      <c r="KJ260" s="364"/>
      <c r="KK260" s="364"/>
      <c r="KL260" s="364"/>
      <c r="KM260" s="364"/>
      <c r="KN260" s="364"/>
      <c r="KO260" s="364"/>
      <c r="KP260" s="364"/>
      <c r="KQ260" s="364"/>
      <c r="KR260" s="364"/>
      <c r="KS260" s="364"/>
      <c r="KT260" s="364"/>
      <c r="KU260" s="364"/>
      <c r="KV260" s="364"/>
      <c r="KW260" s="364"/>
      <c r="KX260" s="364"/>
      <c r="KY260" s="364"/>
      <c r="KZ260" s="364"/>
      <c r="LA260" s="364"/>
      <c r="LB260" s="364"/>
      <c r="LC260" s="364"/>
      <c r="LD260" s="364"/>
      <c r="LE260" s="364"/>
      <c r="LF260" s="364"/>
      <c r="LG260" s="364"/>
      <c r="LH260" s="364"/>
      <c r="LI260" s="364"/>
      <c r="LJ260" s="364"/>
      <c r="LK260" s="364"/>
      <c r="LL260" s="364"/>
      <c r="LM260" s="364"/>
      <c r="LN260" s="364"/>
      <c r="LO260" s="364"/>
      <c r="LP260" s="364"/>
      <c r="LQ260" s="364"/>
      <c r="LR260" s="364"/>
      <c r="LS260" s="364"/>
      <c r="LT260" s="364"/>
      <c r="LU260" s="364"/>
      <c r="LV260" s="364"/>
      <c r="LW260" s="364"/>
      <c r="LX260" s="364"/>
      <c r="LY260" s="364"/>
      <c r="LZ260" s="364"/>
      <c r="MA260" s="364"/>
      <c r="MB260" s="364"/>
      <c r="MC260" s="364"/>
      <c r="MD260" s="364"/>
      <c r="ME260" s="364"/>
      <c r="MF260" s="364"/>
      <c r="MG260" s="364"/>
      <c r="MH260" s="364"/>
      <c r="MI260" s="364"/>
      <c r="MJ260" s="364"/>
      <c r="MK260" s="364"/>
      <c r="ML260" s="364"/>
      <c r="MM260" s="364"/>
      <c r="MN260" s="364"/>
      <c r="MO260" s="364"/>
      <c r="MP260" s="364"/>
      <c r="MQ260" s="364"/>
      <c r="MR260" s="364"/>
      <c r="MS260" s="364"/>
      <c r="MT260" s="364">
        <v>2.5131000000000001</v>
      </c>
      <c r="MU260" s="364"/>
      <c r="MV260" s="364"/>
      <c r="MW260" s="364"/>
      <c r="MX260" s="364"/>
      <c r="MY260" s="364"/>
      <c r="MZ260" s="364"/>
      <c r="NA260" s="364"/>
      <c r="NB260" s="364"/>
      <c r="NC260" s="364"/>
      <c r="ND260" s="364"/>
      <c r="NE260" s="364"/>
      <c r="NF260" s="364"/>
      <c r="NG260" s="364"/>
      <c r="NH260" s="364"/>
      <c r="NI260" s="364"/>
      <c r="NJ260" s="364"/>
      <c r="NK260" s="364"/>
      <c r="NL260" s="364"/>
      <c r="NM260" s="364"/>
      <c r="NN260" s="364"/>
      <c r="NO260" s="364"/>
      <c r="NP260" s="364"/>
      <c r="NQ260" s="364"/>
      <c r="NR260" s="364"/>
      <c r="NS260" s="364"/>
      <c r="NT260" s="364"/>
      <c r="NU260" s="364"/>
      <c r="NV260" s="364"/>
      <c r="NW260" s="364"/>
      <c r="NX260" s="364"/>
      <c r="NY260" s="364"/>
      <c r="NZ260" s="364"/>
      <c r="OA260" s="364"/>
      <c r="OB260" s="364"/>
      <c r="OC260" s="364"/>
      <c r="OD260" s="364"/>
      <c r="OE260" s="364"/>
      <c r="OF260" s="364"/>
      <c r="OG260" s="364"/>
      <c r="OH260" s="364"/>
      <c r="OI260" s="364"/>
      <c r="OJ260" s="364"/>
      <c r="OK260" s="364"/>
      <c r="OL260" s="364"/>
      <c r="OM260" s="364"/>
      <c r="ON260" s="364"/>
      <c r="OO260" s="364"/>
      <c r="OP260" s="364"/>
      <c r="OQ260" s="364"/>
      <c r="OR260" s="364"/>
      <c r="OS260" s="364"/>
      <c r="OT260" s="364"/>
      <c r="OU260" s="364"/>
      <c r="OV260" s="364"/>
      <c r="OW260" s="364"/>
      <c r="OX260" s="364"/>
      <c r="OY260" s="364"/>
      <c r="OZ260" s="364"/>
      <c r="PA260" s="364"/>
      <c r="PB260" s="364"/>
      <c r="PC260" s="364"/>
      <c r="PD260" s="364"/>
      <c r="PE260" s="364"/>
      <c r="PF260" s="364"/>
      <c r="PG260" s="364"/>
      <c r="PH260" s="364"/>
      <c r="PI260" s="364"/>
      <c r="PJ260" s="364"/>
      <c r="PK260" s="364"/>
      <c r="PL260" s="364"/>
      <c r="PM260" s="364"/>
    </row>
    <row r="261" spans="1:429" ht="15">
      <c r="A261" s="365" t="s">
        <v>823</v>
      </c>
      <c r="B261" s="364">
        <f t="shared" si="234"/>
        <v>0</v>
      </c>
      <c r="C261" s="364">
        <f t="shared" si="235"/>
        <v>0</v>
      </c>
      <c r="D261" s="364">
        <f t="shared" si="236"/>
        <v>0</v>
      </c>
      <c r="E261" s="364">
        <f t="shared" si="237"/>
        <v>0</v>
      </c>
      <c r="F261" s="364">
        <f t="shared" si="238"/>
        <v>0</v>
      </c>
      <c r="G261" s="364">
        <f t="shared" si="239"/>
        <v>0</v>
      </c>
      <c r="H261" s="364">
        <f t="shared" si="240"/>
        <v>0</v>
      </c>
      <c r="I261" s="364">
        <f t="shared" si="241"/>
        <v>0</v>
      </c>
      <c r="J261" s="364">
        <f t="shared" si="242"/>
        <v>0</v>
      </c>
      <c r="K261" s="364">
        <f t="shared" si="243"/>
        <v>0</v>
      </c>
      <c r="L261" s="364">
        <f t="shared" si="244"/>
        <v>0</v>
      </c>
      <c r="M261" s="364">
        <f t="shared" si="245"/>
        <v>0</v>
      </c>
      <c r="N261" s="364">
        <f t="shared" si="246"/>
        <v>0</v>
      </c>
      <c r="O261" s="364">
        <f t="shared" si="247"/>
        <v>0</v>
      </c>
      <c r="P261" s="364">
        <f t="shared" si="248"/>
        <v>0</v>
      </c>
      <c r="Q261" s="364">
        <f t="shared" si="249"/>
        <v>0</v>
      </c>
      <c r="R261" s="364">
        <f t="shared" si="250"/>
        <v>0</v>
      </c>
      <c r="S261" s="364">
        <f t="shared" si="251"/>
        <v>0</v>
      </c>
      <c r="T261" s="364">
        <f t="shared" si="252"/>
        <v>0</v>
      </c>
      <c r="U261" s="364">
        <f t="shared" si="253"/>
        <v>0</v>
      </c>
      <c r="V261" s="364">
        <f t="shared" si="254"/>
        <v>0</v>
      </c>
      <c r="W261" s="364">
        <f t="shared" si="255"/>
        <v>0</v>
      </c>
      <c r="X261" s="364">
        <f t="shared" si="256"/>
        <v>0</v>
      </c>
      <c r="Y261" s="364">
        <f t="shared" si="257"/>
        <v>0</v>
      </c>
      <c r="Z261" s="364">
        <f t="shared" si="258"/>
        <v>0</v>
      </c>
      <c r="AA261" s="364">
        <f t="shared" si="259"/>
        <v>0</v>
      </c>
      <c r="AB261" s="364">
        <f t="shared" si="260"/>
        <v>0</v>
      </c>
      <c r="AC261" s="364">
        <f t="shared" si="261"/>
        <v>0</v>
      </c>
      <c r="AD261" s="364">
        <f t="shared" si="262"/>
        <v>0</v>
      </c>
      <c r="AE261" s="364">
        <f t="shared" si="263"/>
        <v>0</v>
      </c>
      <c r="AF261" s="364">
        <f t="shared" si="264"/>
        <v>0</v>
      </c>
      <c r="AG261" s="364"/>
      <c r="AH261" s="364"/>
      <c r="AI261" s="364"/>
      <c r="AJ261" s="364"/>
      <c r="AK261" s="364"/>
      <c r="AL261" s="364"/>
      <c r="AM261" s="364"/>
      <c r="AN261" s="364"/>
      <c r="AO261" s="364"/>
      <c r="AP261" s="364"/>
      <c r="AQ261" s="364"/>
      <c r="AR261" s="364"/>
      <c r="AS261" s="364"/>
      <c r="AT261" s="364"/>
      <c r="AU261" s="364"/>
      <c r="AV261" s="364"/>
      <c r="AW261" s="364"/>
      <c r="AX261" s="364"/>
      <c r="AY261" s="364"/>
      <c r="AZ261" s="364"/>
      <c r="BA261" s="364"/>
      <c r="BB261" s="364"/>
      <c r="BC261" s="364"/>
      <c r="BD261" s="364"/>
      <c r="BE261" s="364"/>
      <c r="BF261" s="364"/>
      <c r="BG261" s="364"/>
      <c r="BH261" s="364"/>
      <c r="BI261" s="364"/>
      <c r="BJ261" s="364"/>
      <c r="BK261" s="364"/>
      <c r="BL261" s="364"/>
      <c r="BM261" s="364"/>
      <c r="BN261" s="364"/>
      <c r="BO261" s="364"/>
      <c r="BP261" s="364"/>
      <c r="BQ261" s="364"/>
      <c r="BR261" s="364"/>
      <c r="BS261" s="364"/>
      <c r="BT261" s="364"/>
      <c r="BU261" s="364"/>
      <c r="BV261" s="364"/>
      <c r="BW261" s="364"/>
      <c r="BX261" s="364"/>
      <c r="BY261" s="364"/>
      <c r="BZ261" s="364"/>
      <c r="CA261" s="364"/>
      <c r="CB261" s="364"/>
      <c r="CC261" s="364"/>
      <c r="CD261" s="364"/>
      <c r="CE261" s="364"/>
      <c r="CF261" s="364"/>
      <c r="CG261" s="364"/>
      <c r="CH261" s="364"/>
      <c r="CI261" s="364"/>
      <c r="CJ261" s="364"/>
      <c r="CK261" s="364"/>
      <c r="CL261" s="364"/>
      <c r="CM261" s="364"/>
      <c r="CN261" s="364"/>
      <c r="CO261" s="364"/>
      <c r="CP261" s="364"/>
      <c r="CQ261" s="364"/>
      <c r="CR261" s="364"/>
      <c r="CS261" s="364"/>
      <c r="CT261" s="364"/>
      <c r="CU261" s="364"/>
      <c r="CV261" s="364"/>
      <c r="CW261" s="364"/>
      <c r="CX261" s="364"/>
      <c r="CY261" s="364"/>
      <c r="CZ261" s="364"/>
      <c r="DA261" s="364"/>
      <c r="DB261" s="364"/>
      <c r="DC261" s="364"/>
      <c r="DD261" s="364"/>
      <c r="DE261" s="364"/>
      <c r="DF261" s="364"/>
      <c r="DG261" s="364"/>
      <c r="DH261" s="364"/>
      <c r="DI261" s="364"/>
      <c r="DJ261" s="364"/>
      <c r="DK261" s="364"/>
      <c r="DL261" s="364"/>
      <c r="DM261" s="364"/>
      <c r="DN261" s="364"/>
      <c r="DO261" s="364"/>
      <c r="DP261" s="364"/>
      <c r="DQ261" s="364"/>
      <c r="DR261" s="364"/>
      <c r="DS261" s="364"/>
      <c r="DT261" s="364"/>
      <c r="DU261" s="364"/>
      <c r="DV261" s="364"/>
      <c r="DW261" s="364"/>
      <c r="DX261" s="364"/>
      <c r="DY261" s="364"/>
      <c r="DZ261" s="364"/>
      <c r="EA261" s="364"/>
      <c r="EB261" s="364"/>
      <c r="EC261" s="364"/>
      <c r="ED261" s="364"/>
      <c r="EE261" s="364"/>
      <c r="EF261" s="364"/>
      <c r="EG261" s="364"/>
      <c r="EH261" s="364"/>
      <c r="EI261" s="364"/>
      <c r="EJ261" s="364"/>
      <c r="EK261" s="364"/>
      <c r="EL261" s="364"/>
      <c r="EM261" s="364"/>
      <c r="EN261" s="364"/>
      <c r="EO261" s="364"/>
      <c r="EP261" s="364"/>
      <c r="EQ261" s="364"/>
      <c r="ER261" s="364"/>
      <c r="ES261" s="364"/>
      <c r="ET261" s="364"/>
      <c r="EU261" s="364"/>
      <c r="EV261" s="364"/>
      <c r="EW261" s="364"/>
      <c r="EX261" s="364"/>
      <c r="EY261" s="364"/>
      <c r="EZ261" s="364"/>
      <c r="FA261" s="364"/>
      <c r="FB261" s="364"/>
      <c r="FC261" s="364"/>
      <c r="FD261" s="364"/>
      <c r="FE261" s="364"/>
      <c r="FF261" s="364"/>
      <c r="FG261" s="364"/>
      <c r="FH261" s="364"/>
      <c r="FI261" s="364"/>
      <c r="FJ261" s="364"/>
      <c r="FK261" s="364"/>
      <c r="FL261" s="364"/>
      <c r="FM261" s="364"/>
      <c r="FN261" s="364"/>
      <c r="FO261" s="364"/>
      <c r="FP261" s="364"/>
      <c r="FQ261" s="364"/>
      <c r="FR261" s="364"/>
      <c r="FS261" s="364"/>
      <c r="FT261" s="364"/>
      <c r="FU261" s="364"/>
      <c r="FV261" s="364"/>
      <c r="FW261" s="364"/>
      <c r="FX261" s="364"/>
      <c r="FY261" s="364"/>
      <c r="FZ261" s="364"/>
      <c r="GA261" s="364"/>
      <c r="GB261" s="364"/>
      <c r="GC261" s="364"/>
      <c r="GD261" s="364"/>
      <c r="GE261" s="364"/>
      <c r="GF261" s="364"/>
      <c r="GG261" s="364"/>
      <c r="GH261" s="364"/>
      <c r="GI261" s="364"/>
      <c r="GJ261" s="364"/>
      <c r="GK261" s="364"/>
      <c r="GL261" s="364"/>
      <c r="GM261" s="364"/>
      <c r="GN261" s="364"/>
      <c r="GO261" s="364"/>
      <c r="GP261" s="364"/>
      <c r="GQ261" s="364"/>
      <c r="GR261" s="364"/>
      <c r="GS261" s="364"/>
      <c r="GT261" s="364"/>
      <c r="GU261" s="364"/>
      <c r="GV261" s="364"/>
      <c r="GW261" s="364"/>
      <c r="GX261" s="364"/>
      <c r="GY261" s="364"/>
      <c r="GZ261" s="364"/>
      <c r="HA261" s="364"/>
      <c r="HB261" s="364"/>
      <c r="HC261" s="364"/>
      <c r="HD261" s="364"/>
      <c r="HE261" s="364"/>
      <c r="HF261" s="364"/>
      <c r="HG261" s="364"/>
      <c r="HH261" s="364"/>
      <c r="HI261" s="364"/>
      <c r="HJ261" s="364"/>
      <c r="HK261" s="364"/>
      <c r="HL261" s="364"/>
      <c r="HM261" s="364"/>
      <c r="HN261" s="364"/>
      <c r="HO261" s="364"/>
      <c r="HP261" s="364"/>
      <c r="HQ261" s="364"/>
      <c r="HR261" s="364"/>
      <c r="HS261" s="364"/>
      <c r="HT261" s="364"/>
      <c r="HU261" s="364"/>
      <c r="HV261" s="364"/>
      <c r="HW261" s="364"/>
      <c r="HX261" s="364"/>
      <c r="HY261" s="364"/>
      <c r="HZ261" s="364"/>
      <c r="IA261" s="364"/>
      <c r="IB261" s="364"/>
      <c r="IC261" s="364"/>
      <c r="ID261" s="364"/>
      <c r="IE261" s="364"/>
      <c r="IF261" s="364"/>
      <c r="IG261" s="364"/>
      <c r="IH261" s="364"/>
      <c r="II261" s="364"/>
      <c r="IJ261" s="364"/>
      <c r="IK261" s="364"/>
      <c r="IL261" s="364"/>
      <c r="IM261" s="364"/>
      <c r="IN261" s="364"/>
      <c r="IO261" s="364"/>
      <c r="IP261" s="364"/>
      <c r="IQ261" s="364"/>
      <c r="IR261" s="364"/>
      <c r="IS261" s="364"/>
      <c r="IT261" s="364"/>
      <c r="IU261" s="364"/>
      <c r="IV261" s="364"/>
      <c r="IW261" s="364"/>
      <c r="IX261" s="364"/>
      <c r="IY261" s="364"/>
      <c r="IZ261" s="364"/>
      <c r="JA261" s="364"/>
      <c r="JB261" s="364"/>
      <c r="JC261" s="364"/>
      <c r="JD261" s="364"/>
      <c r="JE261" s="364"/>
      <c r="JF261" s="364"/>
      <c r="JG261" s="364"/>
      <c r="JH261" s="364"/>
      <c r="JI261" s="364"/>
      <c r="JJ261" s="364"/>
      <c r="JK261" s="364"/>
      <c r="JL261" s="364"/>
      <c r="JM261" s="364"/>
      <c r="JN261" s="364"/>
      <c r="JO261" s="364"/>
      <c r="JP261" s="364"/>
      <c r="JQ261" s="364"/>
      <c r="JR261" s="364"/>
      <c r="JS261" s="364"/>
      <c r="JT261" s="364"/>
      <c r="JU261" s="364"/>
      <c r="JV261" s="364"/>
      <c r="JW261" s="364"/>
      <c r="JX261" s="364"/>
      <c r="JY261" s="364"/>
      <c r="JZ261" s="364"/>
      <c r="KA261" s="364"/>
      <c r="KB261" s="364"/>
      <c r="KC261" s="364"/>
      <c r="KD261" s="364"/>
      <c r="KE261" s="364"/>
      <c r="KF261" s="364"/>
      <c r="KG261" s="364"/>
      <c r="KH261" s="364"/>
      <c r="KI261" s="364"/>
      <c r="KJ261" s="364"/>
      <c r="KK261" s="364"/>
      <c r="KL261" s="364"/>
      <c r="KM261" s="364"/>
      <c r="KN261" s="364"/>
      <c r="KO261" s="364"/>
      <c r="KP261" s="364"/>
      <c r="KQ261" s="364"/>
      <c r="KR261" s="364"/>
      <c r="KS261" s="364"/>
      <c r="KT261" s="364"/>
      <c r="KU261" s="364"/>
      <c r="KV261" s="364"/>
      <c r="KW261" s="364"/>
      <c r="KX261" s="364"/>
      <c r="KY261" s="364"/>
      <c r="KZ261" s="364"/>
      <c r="LA261" s="364"/>
      <c r="LB261" s="364"/>
      <c r="LC261" s="364"/>
      <c r="LD261" s="364"/>
      <c r="LE261" s="364"/>
      <c r="LF261" s="364"/>
      <c r="LG261" s="364"/>
      <c r="LH261" s="364"/>
      <c r="LI261" s="364"/>
      <c r="LJ261" s="364"/>
      <c r="LK261" s="364"/>
      <c r="LL261" s="364"/>
      <c r="LM261" s="364"/>
      <c r="LN261" s="364"/>
      <c r="LO261" s="364"/>
      <c r="LP261" s="364"/>
      <c r="LQ261" s="364"/>
      <c r="LR261" s="364"/>
      <c r="LS261" s="364"/>
      <c r="LT261" s="364"/>
      <c r="LU261" s="364"/>
      <c r="LV261" s="364"/>
      <c r="LW261" s="364"/>
      <c r="LX261" s="364"/>
      <c r="LY261" s="364"/>
      <c r="LZ261" s="364"/>
      <c r="MA261" s="364"/>
      <c r="MB261" s="364"/>
      <c r="MC261" s="364"/>
      <c r="MD261" s="364"/>
      <c r="ME261" s="364"/>
      <c r="MF261" s="364"/>
      <c r="MG261" s="364"/>
      <c r="MH261" s="364"/>
      <c r="MI261" s="364"/>
      <c r="MJ261" s="364"/>
      <c r="MK261" s="364"/>
      <c r="ML261" s="364"/>
      <c r="MM261" s="364"/>
      <c r="MN261" s="364"/>
      <c r="MO261" s="364"/>
      <c r="MP261" s="364"/>
      <c r="MQ261" s="364"/>
      <c r="MR261" s="364"/>
      <c r="MS261" s="364"/>
      <c r="MT261" s="364"/>
      <c r="MU261" s="364"/>
      <c r="MV261" s="364"/>
      <c r="MW261" s="364"/>
      <c r="MX261" s="364"/>
      <c r="MY261" s="364"/>
      <c r="MZ261" s="364"/>
      <c r="NA261" s="364"/>
      <c r="NB261" s="364"/>
      <c r="NC261" s="364"/>
      <c r="ND261" s="364"/>
      <c r="NE261" s="364"/>
      <c r="NF261" s="364"/>
      <c r="NG261" s="364"/>
      <c r="NH261" s="364"/>
      <c r="NI261" s="364"/>
      <c r="NJ261" s="364"/>
      <c r="NK261" s="364"/>
      <c r="NL261" s="364"/>
      <c r="NM261" s="364"/>
      <c r="NN261" s="364"/>
      <c r="NO261" s="364"/>
      <c r="NP261" s="364"/>
      <c r="NQ261" s="364"/>
      <c r="NR261" s="364"/>
      <c r="NS261" s="364"/>
      <c r="NT261" s="364"/>
      <c r="NU261" s="364"/>
      <c r="NV261" s="364"/>
      <c r="NW261" s="364"/>
      <c r="NX261" s="364"/>
      <c r="NY261" s="364"/>
      <c r="NZ261" s="364"/>
      <c r="OA261" s="364"/>
      <c r="OB261" s="364"/>
      <c r="OC261" s="364"/>
      <c r="OD261" s="364"/>
      <c r="OE261" s="364"/>
      <c r="OF261" s="364"/>
      <c r="OG261" s="364"/>
      <c r="OH261" s="364"/>
      <c r="OI261" s="364"/>
      <c r="OJ261" s="364"/>
      <c r="OK261" s="364"/>
      <c r="OL261" s="364"/>
      <c r="OM261" s="364"/>
      <c r="ON261" s="364"/>
      <c r="OO261" s="364"/>
      <c r="OP261" s="364"/>
      <c r="OQ261" s="364"/>
      <c r="OR261" s="364"/>
      <c r="OS261" s="364"/>
      <c r="OT261" s="364"/>
      <c r="OU261" s="364"/>
      <c r="OV261" s="364"/>
      <c r="OW261" s="364"/>
      <c r="OX261" s="364"/>
      <c r="OY261" s="364"/>
      <c r="OZ261" s="364"/>
      <c r="PA261" s="364"/>
      <c r="PB261" s="364"/>
      <c r="PC261" s="364"/>
      <c r="PD261" s="364"/>
      <c r="PE261" s="364"/>
      <c r="PF261" s="364"/>
      <c r="PG261" s="364"/>
      <c r="PH261" s="364"/>
      <c r="PI261" s="364"/>
      <c r="PJ261" s="364"/>
      <c r="PK261" s="364"/>
      <c r="PL261" s="364"/>
      <c r="PM261" s="364"/>
    </row>
    <row r="262" spans="1:429" ht="15">
      <c r="A262" s="365" t="s">
        <v>824</v>
      </c>
      <c r="B262" s="364">
        <f t="shared" si="234"/>
        <v>0</v>
      </c>
      <c r="C262" s="364">
        <f t="shared" si="235"/>
        <v>0</v>
      </c>
      <c r="D262" s="364">
        <f t="shared" si="236"/>
        <v>0</v>
      </c>
      <c r="E262" s="364">
        <f t="shared" si="237"/>
        <v>0</v>
      </c>
      <c r="F262" s="364">
        <f t="shared" si="238"/>
        <v>0</v>
      </c>
      <c r="G262" s="364">
        <f t="shared" si="239"/>
        <v>0</v>
      </c>
      <c r="H262" s="364">
        <f t="shared" si="240"/>
        <v>0</v>
      </c>
      <c r="I262" s="364">
        <f t="shared" si="241"/>
        <v>0</v>
      </c>
      <c r="J262" s="364">
        <f t="shared" si="242"/>
        <v>0</v>
      </c>
      <c r="K262" s="364">
        <f t="shared" si="243"/>
        <v>0</v>
      </c>
      <c r="L262" s="364">
        <f t="shared" si="244"/>
        <v>0</v>
      </c>
      <c r="M262" s="364">
        <f t="shared" si="245"/>
        <v>0</v>
      </c>
      <c r="N262" s="364">
        <f t="shared" si="246"/>
        <v>0</v>
      </c>
      <c r="O262" s="364">
        <f t="shared" si="247"/>
        <v>0</v>
      </c>
      <c r="P262" s="364">
        <f t="shared" si="248"/>
        <v>0</v>
      </c>
      <c r="Q262" s="364">
        <f t="shared" si="249"/>
        <v>0</v>
      </c>
      <c r="R262" s="364">
        <f t="shared" si="250"/>
        <v>0</v>
      </c>
      <c r="S262" s="364">
        <f t="shared" si="251"/>
        <v>0</v>
      </c>
      <c r="T262" s="364">
        <f t="shared" si="252"/>
        <v>0</v>
      </c>
      <c r="U262" s="364">
        <f t="shared" si="253"/>
        <v>0</v>
      </c>
      <c r="V262" s="364">
        <f t="shared" si="254"/>
        <v>0</v>
      </c>
      <c r="W262" s="364">
        <f t="shared" si="255"/>
        <v>4.4999999999999993E-6</v>
      </c>
      <c r="X262" s="364">
        <f t="shared" si="256"/>
        <v>0</v>
      </c>
      <c r="Y262" s="364">
        <f t="shared" si="257"/>
        <v>0</v>
      </c>
      <c r="Z262" s="364">
        <f t="shared" si="258"/>
        <v>0</v>
      </c>
      <c r="AA262" s="364">
        <f t="shared" si="259"/>
        <v>0</v>
      </c>
      <c r="AB262" s="364">
        <f t="shared" si="260"/>
        <v>0</v>
      </c>
      <c r="AC262" s="364">
        <f t="shared" si="261"/>
        <v>0</v>
      </c>
      <c r="AD262" s="364">
        <f t="shared" si="262"/>
        <v>0</v>
      </c>
      <c r="AE262" s="364">
        <f t="shared" si="263"/>
        <v>0</v>
      </c>
      <c r="AF262" s="364">
        <f t="shared" si="264"/>
        <v>0</v>
      </c>
      <c r="AG262" s="364"/>
      <c r="AH262" s="364"/>
      <c r="AI262" s="364"/>
      <c r="AJ262" s="364"/>
      <c r="AK262" s="364"/>
      <c r="AL262" s="364"/>
      <c r="AM262" s="364"/>
      <c r="AN262" s="364"/>
      <c r="AO262" s="364"/>
      <c r="AP262" s="364"/>
      <c r="AQ262" s="364"/>
      <c r="AR262" s="364"/>
      <c r="AS262" s="364"/>
      <c r="AT262" s="364"/>
      <c r="AU262" s="364"/>
      <c r="AV262" s="364"/>
      <c r="AW262" s="364"/>
      <c r="AX262" s="364"/>
      <c r="AY262" s="364"/>
      <c r="AZ262" s="364"/>
      <c r="BA262" s="364"/>
      <c r="BB262" s="364"/>
      <c r="BC262" s="364"/>
      <c r="BD262" s="364"/>
      <c r="BE262" s="364"/>
      <c r="BF262" s="364"/>
      <c r="BG262" s="364"/>
      <c r="BH262" s="364"/>
      <c r="BI262" s="364"/>
      <c r="BJ262" s="364"/>
      <c r="BK262" s="364"/>
      <c r="BL262" s="364"/>
      <c r="BM262" s="364"/>
      <c r="BN262" s="364"/>
      <c r="BO262" s="364"/>
      <c r="BP262" s="364"/>
      <c r="BQ262" s="364"/>
      <c r="BR262" s="364"/>
      <c r="BS262" s="364"/>
      <c r="BT262" s="364"/>
      <c r="BU262" s="364"/>
      <c r="BV262" s="364"/>
      <c r="BW262" s="364"/>
      <c r="BX262" s="364"/>
      <c r="BY262" s="364"/>
      <c r="BZ262" s="364"/>
      <c r="CA262" s="364"/>
      <c r="CB262" s="364"/>
      <c r="CC262" s="364"/>
      <c r="CD262" s="364"/>
      <c r="CE262" s="364"/>
      <c r="CF262" s="364"/>
      <c r="CG262" s="364"/>
      <c r="CH262" s="364"/>
      <c r="CI262" s="364"/>
      <c r="CJ262" s="364"/>
      <c r="CK262" s="364"/>
      <c r="CL262" s="364"/>
      <c r="CM262" s="364"/>
      <c r="CN262" s="364"/>
      <c r="CO262" s="364"/>
      <c r="CP262" s="364"/>
      <c r="CQ262" s="364"/>
      <c r="CR262" s="364"/>
      <c r="CS262" s="364"/>
      <c r="CT262" s="364"/>
      <c r="CU262" s="364"/>
      <c r="CV262" s="364"/>
      <c r="CW262" s="364"/>
      <c r="CX262" s="364"/>
      <c r="CY262" s="364"/>
      <c r="CZ262" s="364"/>
      <c r="DA262" s="364"/>
      <c r="DB262" s="364"/>
      <c r="DC262" s="364"/>
      <c r="DD262" s="364"/>
      <c r="DE262" s="364"/>
      <c r="DF262" s="364"/>
      <c r="DG262" s="364"/>
      <c r="DH262" s="364"/>
      <c r="DI262" s="364"/>
      <c r="DJ262" s="364"/>
      <c r="DK262" s="364"/>
      <c r="DL262" s="364"/>
      <c r="DM262" s="364"/>
      <c r="DN262" s="364"/>
      <c r="DO262" s="364"/>
      <c r="DP262" s="364"/>
      <c r="DQ262" s="364"/>
      <c r="DR262" s="364"/>
      <c r="DS262" s="364"/>
      <c r="DT262" s="364"/>
      <c r="DU262" s="364"/>
      <c r="DV262" s="364"/>
      <c r="DW262" s="364"/>
      <c r="DX262" s="364"/>
      <c r="DY262" s="364"/>
      <c r="DZ262" s="364"/>
      <c r="EA262" s="364"/>
      <c r="EB262" s="364"/>
      <c r="EC262" s="364"/>
      <c r="ED262" s="364"/>
      <c r="EE262" s="364"/>
      <c r="EF262" s="364"/>
      <c r="EG262" s="364"/>
      <c r="EH262" s="364"/>
      <c r="EI262" s="364"/>
      <c r="EJ262" s="364"/>
      <c r="EK262" s="364"/>
      <c r="EL262" s="364"/>
      <c r="EM262" s="364"/>
      <c r="EN262" s="364"/>
      <c r="EO262" s="364"/>
      <c r="EP262" s="364"/>
      <c r="EQ262" s="364"/>
      <c r="ER262" s="364"/>
      <c r="ES262" s="364"/>
      <c r="ET262" s="364"/>
      <c r="EU262" s="364"/>
      <c r="EV262" s="364"/>
      <c r="EW262" s="364"/>
      <c r="EX262" s="364"/>
      <c r="EY262" s="364"/>
      <c r="EZ262" s="364"/>
      <c r="FA262" s="364"/>
      <c r="FB262" s="364"/>
      <c r="FC262" s="364"/>
      <c r="FD262" s="364"/>
      <c r="FE262" s="364"/>
      <c r="FF262" s="364"/>
      <c r="FG262" s="364"/>
      <c r="FH262" s="364"/>
      <c r="FI262" s="364"/>
      <c r="FJ262" s="364"/>
      <c r="FK262" s="364"/>
      <c r="FL262" s="364"/>
      <c r="FM262" s="364"/>
      <c r="FN262" s="364"/>
      <c r="FO262" s="364"/>
      <c r="FP262" s="364"/>
      <c r="FQ262" s="364"/>
      <c r="FR262" s="364"/>
      <c r="FS262" s="364"/>
      <c r="FT262" s="364"/>
      <c r="FU262" s="364"/>
      <c r="FV262" s="364"/>
      <c r="FW262" s="364"/>
      <c r="FX262" s="364"/>
      <c r="FY262" s="364"/>
      <c r="FZ262" s="364"/>
      <c r="GA262" s="364"/>
      <c r="GB262" s="364"/>
      <c r="GC262" s="364"/>
      <c r="GD262" s="364"/>
      <c r="GE262" s="364"/>
      <c r="GF262" s="364"/>
      <c r="GG262" s="364"/>
      <c r="GH262" s="364"/>
      <c r="GI262" s="364"/>
      <c r="GJ262" s="364"/>
      <c r="GK262" s="364"/>
      <c r="GL262" s="364"/>
      <c r="GM262" s="364"/>
      <c r="GN262" s="364"/>
      <c r="GO262" s="364"/>
      <c r="GP262" s="364"/>
      <c r="GQ262" s="364"/>
      <c r="GR262" s="364"/>
      <c r="GS262" s="364"/>
      <c r="GT262" s="364"/>
      <c r="GU262" s="364"/>
      <c r="GV262" s="364"/>
      <c r="GW262" s="364"/>
      <c r="GX262" s="364"/>
      <c r="GY262" s="364"/>
      <c r="GZ262" s="364"/>
      <c r="HA262" s="364"/>
      <c r="HB262" s="364"/>
      <c r="HC262" s="364"/>
      <c r="HD262" s="364"/>
      <c r="HE262" s="364"/>
      <c r="HF262" s="364"/>
      <c r="HG262" s="364"/>
      <c r="HH262" s="364"/>
      <c r="HI262" s="364"/>
      <c r="HJ262" s="364"/>
      <c r="HK262" s="364"/>
      <c r="HL262" s="364"/>
      <c r="HM262" s="364"/>
      <c r="HN262" s="364"/>
      <c r="HO262" s="364"/>
      <c r="HP262" s="364"/>
      <c r="HQ262" s="364"/>
      <c r="HR262" s="364"/>
      <c r="HS262" s="364"/>
      <c r="HT262" s="364"/>
      <c r="HU262" s="364"/>
      <c r="HV262" s="364"/>
      <c r="HW262" s="364"/>
      <c r="HX262" s="364"/>
      <c r="HY262" s="364"/>
      <c r="HZ262" s="364"/>
      <c r="IA262" s="364"/>
      <c r="IB262" s="364"/>
      <c r="IC262" s="364"/>
      <c r="ID262" s="364"/>
      <c r="IE262" s="364"/>
      <c r="IF262" s="364"/>
      <c r="IG262" s="364"/>
      <c r="IH262" s="364"/>
      <c r="II262" s="364"/>
      <c r="IJ262" s="364"/>
      <c r="IK262" s="364"/>
      <c r="IL262" s="364"/>
      <c r="IM262" s="364"/>
      <c r="IN262" s="364"/>
      <c r="IO262" s="364"/>
      <c r="IP262" s="364"/>
      <c r="IQ262" s="364"/>
      <c r="IR262" s="364"/>
      <c r="IS262" s="364"/>
      <c r="IT262" s="364"/>
      <c r="IU262" s="364"/>
      <c r="IV262" s="364"/>
      <c r="IW262" s="364"/>
      <c r="IX262" s="364"/>
      <c r="IY262" s="364"/>
      <c r="IZ262" s="364"/>
      <c r="JA262" s="364"/>
      <c r="JB262" s="364"/>
      <c r="JC262" s="364"/>
      <c r="JD262" s="364"/>
      <c r="JE262" s="364"/>
      <c r="JF262" s="364"/>
      <c r="JG262" s="364"/>
      <c r="JH262" s="364"/>
      <c r="JI262" s="364"/>
      <c r="JJ262" s="364"/>
      <c r="JK262" s="364"/>
      <c r="JL262" s="364"/>
      <c r="JM262" s="364"/>
      <c r="JN262" s="364"/>
      <c r="JO262" s="364"/>
      <c r="JP262" s="364"/>
      <c r="JQ262" s="364"/>
      <c r="JR262" s="364"/>
      <c r="JS262" s="364"/>
      <c r="JT262" s="364"/>
      <c r="JU262" s="364"/>
      <c r="JV262" s="364"/>
      <c r="JW262" s="364"/>
      <c r="JX262" s="364"/>
      <c r="JY262" s="364"/>
      <c r="JZ262" s="364">
        <v>4.4999999999999997E-3</v>
      </c>
      <c r="KA262" s="364"/>
      <c r="KB262" s="364"/>
      <c r="KC262" s="364"/>
      <c r="KD262" s="364"/>
      <c r="KE262" s="364"/>
      <c r="KF262" s="364"/>
      <c r="KG262" s="364"/>
      <c r="KH262" s="364"/>
      <c r="KI262" s="364"/>
      <c r="KJ262" s="364"/>
      <c r="KK262" s="364"/>
      <c r="KL262" s="364"/>
      <c r="KM262" s="364"/>
      <c r="KN262" s="364"/>
      <c r="KO262" s="364"/>
      <c r="KP262" s="364"/>
      <c r="KQ262" s="364"/>
      <c r="KR262" s="364"/>
      <c r="KS262" s="364"/>
      <c r="KT262" s="364"/>
      <c r="KU262" s="364"/>
      <c r="KV262" s="364"/>
      <c r="KW262" s="364"/>
      <c r="KX262" s="364"/>
      <c r="KY262" s="364"/>
      <c r="KZ262" s="364"/>
      <c r="LA262" s="364"/>
      <c r="LB262" s="364"/>
      <c r="LC262" s="364"/>
      <c r="LD262" s="364"/>
      <c r="LE262" s="364"/>
      <c r="LF262" s="364"/>
      <c r="LG262" s="364"/>
      <c r="LH262" s="364"/>
      <c r="LI262" s="364"/>
      <c r="LJ262" s="364"/>
      <c r="LK262" s="364"/>
      <c r="LL262" s="364"/>
      <c r="LM262" s="364"/>
      <c r="LN262" s="364"/>
      <c r="LO262" s="364"/>
      <c r="LP262" s="364"/>
      <c r="LQ262" s="364"/>
      <c r="LR262" s="364"/>
      <c r="LS262" s="364"/>
      <c r="LT262" s="364"/>
      <c r="LU262" s="364"/>
      <c r="LV262" s="364"/>
      <c r="LW262" s="364"/>
      <c r="LX262" s="364"/>
      <c r="LY262" s="364"/>
      <c r="LZ262" s="364"/>
      <c r="MA262" s="364"/>
      <c r="MB262" s="364"/>
      <c r="MC262" s="364"/>
      <c r="MD262" s="364"/>
      <c r="ME262" s="364"/>
      <c r="MF262" s="364"/>
      <c r="MG262" s="364"/>
      <c r="MH262" s="364"/>
      <c r="MI262" s="364"/>
      <c r="MJ262" s="364"/>
      <c r="MK262" s="364"/>
      <c r="ML262" s="364"/>
      <c r="MM262" s="364"/>
      <c r="MN262" s="364"/>
      <c r="MO262" s="364"/>
      <c r="MP262" s="364"/>
      <c r="MQ262" s="364"/>
      <c r="MR262" s="364"/>
      <c r="MS262" s="364"/>
      <c r="MT262" s="364"/>
      <c r="MU262" s="364"/>
      <c r="MV262" s="364"/>
      <c r="MW262" s="364"/>
      <c r="MX262" s="364"/>
      <c r="MY262" s="364"/>
      <c r="MZ262" s="364"/>
      <c r="NA262" s="364"/>
      <c r="NB262" s="364"/>
      <c r="NC262" s="364"/>
      <c r="ND262" s="364"/>
      <c r="NE262" s="364"/>
      <c r="NF262" s="364"/>
      <c r="NG262" s="364"/>
      <c r="NH262" s="364"/>
      <c r="NI262" s="364"/>
      <c r="NJ262" s="364"/>
      <c r="NK262" s="364"/>
      <c r="NL262" s="364"/>
      <c r="NM262" s="364"/>
      <c r="NN262" s="364"/>
      <c r="NO262" s="364"/>
      <c r="NP262" s="364"/>
      <c r="NQ262" s="364"/>
      <c r="NR262" s="364"/>
      <c r="NS262" s="364"/>
      <c r="NT262" s="364"/>
      <c r="NU262" s="364"/>
      <c r="NV262" s="364"/>
      <c r="NW262" s="364"/>
      <c r="NX262" s="364"/>
      <c r="NY262" s="364"/>
      <c r="NZ262" s="364"/>
      <c r="OA262" s="364"/>
      <c r="OB262" s="364"/>
      <c r="OC262" s="364"/>
      <c r="OD262" s="364"/>
      <c r="OE262" s="364"/>
      <c r="OF262" s="364"/>
      <c r="OG262" s="364"/>
      <c r="OH262" s="364"/>
      <c r="OI262" s="364"/>
      <c r="OJ262" s="364"/>
      <c r="OK262" s="364"/>
      <c r="OL262" s="364"/>
      <c r="OM262" s="364"/>
      <c r="ON262" s="364"/>
      <c r="OO262" s="364"/>
      <c r="OP262" s="364"/>
      <c r="OQ262" s="364"/>
      <c r="OR262" s="364"/>
      <c r="OS262" s="364"/>
      <c r="OT262" s="364"/>
      <c r="OU262" s="364"/>
      <c r="OV262" s="364"/>
      <c r="OW262" s="364"/>
      <c r="OX262" s="364"/>
      <c r="OY262" s="364"/>
      <c r="OZ262" s="364"/>
      <c r="PA262" s="364"/>
      <c r="PB262" s="364"/>
      <c r="PC262" s="364"/>
      <c r="PD262" s="364"/>
      <c r="PE262" s="364"/>
      <c r="PF262" s="364"/>
      <c r="PG262" s="364"/>
      <c r="PH262" s="364"/>
      <c r="PI262" s="364"/>
      <c r="PJ262" s="364"/>
      <c r="PK262" s="364"/>
      <c r="PL262" s="364"/>
      <c r="PM262" s="364"/>
    </row>
    <row r="263" spans="1:429" ht="15">
      <c r="A263" s="365" t="s">
        <v>825</v>
      </c>
      <c r="B263" s="364">
        <f t="shared" si="234"/>
        <v>0</v>
      </c>
      <c r="C263" s="364">
        <f t="shared" si="235"/>
        <v>0</v>
      </c>
      <c r="D263" s="364">
        <f t="shared" si="236"/>
        <v>0</v>
      </c>
      <c r="E263" s="364">
        <f t="shared" si="237"/>
        <v>0</v>
      </c>
      <c r="F263" s="364">
        <f t="shared" si="238"/>
        <v>0</v>
      </c>
      <c r="G263" s="364">
        <f t="shared" si="239"/>
        <v>0</v>
      </c>
      <c r="H263" s="364">
        <f t="shared" si="240"/>
        <v>0</v>
      </c>
      <c r="I263" s="364">
        <f t="shared" si="241"/>
        <v>0</v>
      </c>
      <c r="J263" s="364">
        <f t="shared" si="242"/>
        <v>0</v>
      </c>
      <c r="K263" s="364">
        <f t="shared" si="243"/>
        <v>0</v>
      </c>
      <c r="L263" s="364">
        <f t="shared" si="244"/>
        <v>0</v>
      </c>
      <c r="M263" s="364">
        <f t="shared" si="245"/>
        <v>0</v>
      </c>
      <c r="N263" s="364">
        <f t="shared" si="246"/>
        <v>0</v>
      </c>
      <c r="O263" s="364">
        <f t="shared" si="247"/>
        <v>0</v>
      </c>
      <c r="P263" s="364">
        <f t="shared" si="248"/>
        <v>0</v>
      </c>
      <c r="Q263" s="364">
        <f t="shared" si="249"/>
        <v>0</v>
      </c>
      <c r="R263" s="364">
        <f t="shared" si="250"/>
        <v>0</v>
      </c>
      <c r="S263" s="364">
        <f t="shared" si="251"/>
        <v>0</v>
      </c>
      <c r="T263" s="364">
        <f t="shared" si="252"/>
        <v>0</v>
      </c>
      <c r="U263" s="364">
        <f t="shared" si="253"/>
        <v>0</v>
      </c>
      <c r="V263" s="364">
        <f t="shared" si="254"/>
        <v>1.2317999999999999E-3</v>
      </c>
      <c r="W263" s="364">
        <f t="shared" si="255"/>
        <v>0</v>
      </c>
      <c r="X263" s="364">
        <f t="shared" si="256"/>
        <v>0</v>
      </c>
      <c r="Y263" s="364">
        <f t="shared" si="257"/>
        <v>0</v>
      </c>
      <c r="Z263" s="364">
        <f t="shared" si="258"/>
        <v>8.8080000000000005E-4</v>
      </c>
      <c r="AA263" s="364">
        <f t="shared" si="259"/>
        <v>0</v>
      </c>
      <c r="AB263" s="364">
        <f t="shared" si="260"/>
        <v>0</v>
      </c>
      <c r="AC263" s="364">
        <f t="shared" si="261"/>
        <v>0</v>
      </c>
      <c r="AD263" s="364">
        <f t="shared" si="262"/>
        <v>0</v>
      </c>
      <c r="AE263" s="364">
        <f t="shared" si="263"/>
        <v>1.0800000000000001E-2</v>
      </c>
      <c r="AF263" s="364">
        <f t="shared" si="264"/>
        <v>0</v>
      </c>
      <c r="AG263" s="364"/>
      <c r="AH263" s="364"/>
      <c r="AI263" s="364"/>
      <c r="AJ263" s="364"/>
      <c r="AK263" s="364"/>
      <c r="AL263" s="364"/>
      <c r="AM263" s="364"/>
      <c r="AN263" s="364"/>
      <c r="AO263" s="364"/>
      <c r="AP263" s="364"/>
      <c r="AQ263" s="364"/>
      <c r="AR263" s="364"/>
      <c r="AS263" s="364"/>
      <c r="AT263" s="364"/>
      <c r="AU263" s="364"/>
      <c r="AV263" s="364"/>
      <c r="AW263" s="364"/>
      <c r="AX263" s="364"/>
      <c r="AY263" s="364"/>
      <c r="AZ263" s="364"/>
      <c r="BA263" s="364"/>
      <c r="BB263" s="364"/>
      <c r="BC263" s="364"/>
      <c r="BD263" s="364"/>
      <c r="BE263" s="364"/>
      <c r="BF263" s="364"/>
      <c r="BG263" s="364"/>
      <c r="BH263" s="364"/>
      <c r="BI263" s="364"/>
      <c r="BJ263" s="364"/>
      <c r="BK263" s="364"/>
      <c r="BL263" s="364"/>
      <c r="BM263" s="364"/>
      <c r="BN263" s="364"/>
      <c r="BO263" s="364"/>
      <c r="BP263" s="364"/>
      <c r="BQ263" s="364"/>
      <c r="BR263" s="364"/>
      <c r="BS263" s="364"/>
      <c r="BT263" s="364"/>
      <c r="BU263" s="364"/>
      <c r="BV263" s="364"/>
      <c r="BW263" s="364"/>
      <c r="BX263" s="364"/>
      <c r="BY263" s="364"/>
      <c r="BZ263" s="364"/>
      <c r="CA263" s="364"/>
      <c r="CB263" s="364"/>
      <c r="CC263" s="364"/>
      <c r="CD263" s="364"/>
      <c r="CE263" s="364"/>
      <c r="CF263" s="364"/>
      <c r="CG263" s="364"/>
      <c r="CH263" s="364"/>
      <c r="CI263" s="364"/>
      <c r="CJ263" s="364"/>
      <c r="CK263" s="364"/>
      <c r="CL263" s="364"/>
      <c r="CM263" s="364"/>
      <c r="CN263" s="364"/>
      <c r="CO263" s="364"/>
      <c r="CP263" s="364"/>
      <c r="CQ263" s="364"/>
      <c r="CR263" s="364"/>
      <c r="CS263" s="364"/>
      <c r="CT263" s="364"/>
      <c r="CU263" s="364"/>
      <c r="CV263" s="364"/>
      <c r="CW263" s="364"/>
      <c r="CX263" s="364"/>
      <c r="CY263" s="364"/>
      <c r="CZ263" s="364"/>
      <c r="DA263" s="364"/>
      <c r="DB263" s="364"/>
      <c r="DC263" s="364"/>
      <c r="DD263" s="364"/>
      <c r="DE263" s="364"/>
      <c r="DF263" s="364"/>
      <c r="DG263" s="364"/>
      <c r="DH263" s="364"/>
      <c r="DI263" s="364"/>
      <c r="DJ263" s="364"/>
      <c r="DK263" s="364"/>
      <c r="DL263" s="364"/>
      <c r="DM263" s="364"/>
      <c r="DN263" s="364"/>
      <c r="DO263" s="364"/>
      <c r="DP263" s="364"/>
      <c r="DQ263" s="364"/>
      <c r="DR263" s="364"/>
      <c r="DS263" s="364"/>
      <c r="DT263" s="364"/>
      <c r="DU263" s="364"/>
      <c r="DV263" s="364"/>
      <c r="DW263" s="364"/>
      <c r="DX263" s="364"/>
      <c r="DY263" s="364"/>
      <c r="DZ263" s="364"/>
      <c r="EA263" s="364"/>
      <c r="EB263" s="364"/>
      <c r="EC263" s="364"/>
      <c r="ED263" s="364"/>
      <c r="EE263" s="364"/>
      <c r="EF263" s="364"/>
      <c r="EG263" s="364"/>
      <c r="EH263" s="364"/>
      <c r="EI263" s="364"/>
      <c r="EJ263" s="364"/>
      <c r="EK263" s="364"/>
      <c r="EL263" s="364"/>
      <c r="EM263" s="364"/>
      <c r="EN263" s="364"/>
      <c r="EO263" s="364"/>
      <c r="EP263" s="364"/>
      <c r="EQ263" s="364"/>
      <c r="ER263" s="364"/>
      <c r="ES263" s="364"/>
      <c r="ET263" s="364"/>
      <c r="EU263" s="364"/>
      <c r="EV263" s="364"/>
      <c r="EW263" s="364"/>
      <c r="EX263" s="364"/>
      <c r="EY263" s="364"/>
      <c r="EZ263" s="364"/>
      <c r="FA263" s="364"/>
      <c r="FB263" s="364"/>
      <c r="FC263" s="364"/>
      <c r="FD263" s="364"/>
      <c r="FE263" s="364"/>
      <c r="FF263" s="364"/>
      <c r="FG263" s="364"/>
      <c r="FH263" s="364"/>
      <c r="FI263" s="364"/>
      <c r="FJ263" s="364"/>
      <c r="FK263" s="364"/>
      <c r="FL263" s="364"/>
      <c r="FM263" s="364"/>
      <c r="FN263" s="364"/>
      <c r="FO263" s="364"/>
      <c r="FP263" s="364"/>
      <c r="FQ263" s="364"/>
      <c r="FR263" s="364"/>
      <c r="FS263" s="364"/>
      <c r="FT263" s="364"/>
      <c r="FU263" s="364"/>
      <c r="FV263" s="364"/>
      <c r="FW263" s="364"/>
      <c r="FX263" s="364"/>
      <c r="FY263" s="364"/>
      <c r="FZ263" s="364"/>
      <c r="GA263" s="364"/>
      <c r="GB263" s="364"/>
      <c r="GC263" s="364"/>
      <c r="GD263" s="364"/>
      <c r="GE263" s="364"/>
      <c r="GF263" s="364"/>
      <c r="GG263" s="364"/>
      <c r="GH263" s="364"/>
      <c r="GI263" s="364"/>
      <c r="GJ263" s="364"/>
      <c r="GK263" s="364"/>
      <c r="GL263" s="364"/>
      <c r="GM263" s="364"/>
      <c r="GN263" s="364"/>
      <c r="GO263" s="364"/>
      <c r="GP263" s="364"/>
      <c r="GQ263" s="364"/>
      <c r="GR263" s="364"/>
      <c r="GS263" s="364"/>
      <c r="GT263" s="364"/>
      <c r="GU263" s="364"/>
      <c r="GV263" s="364"/>
      <c r="GW263" s="364"/>
      <c r="GX263" s="364"/>
      <c r="GY263" s="364"/>
      <c r="GZ263" s="364"/>
      <c r="HA263" s="364"/>
      <c r="HB263" s="364"/>
      <c r="HC263" s="364"/>
      <c r="HD263" s="364"/>
      <c r="HE263" s="364"/>
      <c r="HF263" s="364"/>
      <c r="HG263" s="364"/>
      <c r="HH263" s="364"/>
      <c r="HI263" s="364"/>
      <c r="HJ263" s="364"/>
      <c r="HK263" s="364"/>
      <c r="HL263" s="364"/>
      <c r="HM263" s="364"/>
      <c r="HN263" s="364"/>
      <c r="HO263" s="364"/>
      <c r="HP263" s="364"/>
      <c r="HQ263" s="364"/>
      <c r="HR263" s="364"/>
      <c r="HS263" s="364"/>
      <c r="HT263" s="364"/>
      <c r="HU263" s="364"/>
      <c r="HV263" s="364"/>
      <c r="HW263" s="364"/>
      <c r="HX263" s="364"/>
      <c r="HY263" s="364"/>
      <c r="HZ263" s="364"/>
      <c r="IA263" s="364"/>
      <c r="IB263" s="364"/>
      <c r="IC263" s="364"/>
      <c r="ID263" s="364"/>
      <c r="IE263" s="364"/>
      <c r="IF263" s="364"/>
      <c r="IG263" s="364"/>
      <c r="IH263" s="364"/>
      <c r="II263" s="364"/>
      <c r="IJ263" s="364"/>
      <c r="IK263" s="364"/>
      <c r="IL263" s="364"/>
      <c r="IM263" s="364"/>
      <c r="IN263" s="364"/>
      <c r="IO263" s="364"/>
      <c r="IP263" s="364"/>
      <c r="IQ263" s="364"/>
      <c r="IR263" s="364"/>
      <c r="IS263" s="364"/>
      <c r="IT263" s="364"/>
      <c r="IU263" s="364"/>
      <c r="IV263" s="364"/>
      <c r="IW263" s="364"/>
      <c r="IX263" s="364"/>
      <c r="IY263" s="364"/>
      <c r="IZ263" s="364"/>
      <c r="JA263" s="364"/>
      <c r="JB263" s="364"/>
      <c r="JC263" s="364"/>
      <c r="JD263" s="364"/>
      <c r="JE263" s="364"/>
      <c r="JF263" s="364"/>
      <c r="JG263" s="364"/>
      <c r="JH263" s="364"/>
      <c r="JI263" s="364"/>
      <c r="JJ263" s="364"/>
      <c r="JK263" s="364"/>
      <c r="JL263" s="364"/>
      <c r="JM263" s="364"/>
      <c r="JN263" s="364"/>
      <c r="JO263" s="364"/>
      <c r="JP263" s="364"/>
      <c r="JQ263" s="364"/>
      <c r="JR263" s="364"/>
      <c r="JS263" s="364">
        <v>1.2318</v>
      </c>
      <c r="JT263" s="364"/>
      <c r="JU263" s="364"/>
      <c r="JV263" s="364"/>
      <c r="JW263" s="364"/>
      <c r="JX263" s="364"/>
      <c r="JY263" s="364"/>
      <c r="JZ263" s="364"/>
      <c r="KA263" s="364"/>
      <c r="KB263" s="364"/>
      <c r="KC263" s="364"/>
      <c r="KD263" s="364"/>
      <c r="KE263" s="364"/>
      <c r="KF263" s="364"/>
      <c r="KG263" s="364"/>
      <c r="KH263" s="364"/>
      <c r="KI263" s="364"/>
      <c r="KJ263" s="364"/>
      <c r="KK263" s="364"/>
      <c r="KL263" s="364"/>
      <c r="KM263" s="364"/>
      <c r="KN263" s="364"/>
      <c r="KO263" s="364"/>
      <c r="KP263" s="364"/>
      <c r="KQ263" s="364"/>
      <c r="KR263" s="364"/>
      <c r="KS263" s="364"/>
      <c r="KT263" s="364"/>
      <c r="KU263" s="364"/>
      <c r="KV263" s="364"/>
      <c r="KW263" s="364"/>
      <c r="KX263" s="364"/>
      <c r="KY263" s="364"/>
      <c r="KZ263" s="364"/>
      <c r="LA263" s="364"/>
      <c r="LB263" s="364"/>
      <c r="LC263" s="364"/>
      <c r="LD263" s="364"/>
      <c r="LE263" s="364"/>
      <c r="LF263" s="364"/>
      <c r="LG263" s="364"/>
      <c r="LH263" s="364"/>
      <c r="LI263" s="364"/>
      <c r="LJ263" s="364"/>
      <c r="LK263" s="364"/>
      <c r="LL263" s="364"/>
      <c r="LM263" s="364"/>
      <c r="LN263" s="364"/>
      <c r="LO263" s="364"/>
      <c r="LP263" s="364"/>
      <c r="LQ263" s="364"/>
      <c r="LR263" s="364"/>
      <c r="LS263" s="364"/>
      <c r="LT263" s="364">
        <v>0.88080000000000003</v>
      </c>
      <c r="LU263" s="364"/>
      <c r="LV263" s="364"/>
      <c r="LW263" s="364"/>
      <c r="LX263" s="364"/>
      <c r="LY263" s="364"/>
      <c r="LZ263" s="364"/>
      <c r="MA263" s="364"/>
      <c r="MB263" s="364"/>
      <c r="MC263" s="364"/>
      <c r="MD263" s="364"/>
      <c r="ME263" s="364"/>
      <c r="MF263" s="364"/>
      <c r="MG263" s="364"/>
      <c r="MH263" s="364"/>
      <c r="MI263" s="364"/>
      <c r="MJ263" s="364"/>
      <c r="MK263" s="364"/>
      <c r="ML263" s="364"/>
      <c r="MM263" s="364"/>
      <c r="MN263" s="364"/>
      <c r="MO263" s="364"/>
      <c r="MP263" s="364"/>
      <c r="MQ263" s="364"/>
      <c r="MR263" s="364"/>
      <c r="MS263" s="364"/>
      <c r="MT263" s="364"/>
      <c r="MU263" s="364"/>
      <c r="MV263" s="364"/>
      <c r="MW263" s="364"/>
      <c r="MX263" s="364"/>
      <c r="MY263" s="364"/>
      <c r="MZ263" s="364"/>
      <c r="NA263" s="364"/>
      <c r="NB263" s="364"/>
      <c r="NC263" s="364"/>
      <c r="ND263" s="364" t="s">
        <v>221</v>
      </c>
      <c r="NE263" s="364" t="s">
        <v>221</v>
      </c>
      <c r="NF263" s="364" t="s">
        <v>221</v>
      </c>
      <c r="NG263" s="364" t="s">
        <v>221</v>
      </c>
      <c r="NH263" s="364" t="s">
        <v>221</v>
      </c>
      <c r="NI263" s="364" t="s">
        <v>221</v>
      </c>
      <c r="NJ263" s="364" t="s">
        <v>221</v>
      </c>
      <c r="NK263" s="364" t="s">
        <v>221</v>
      </c>
      <c r="NL263" s="364" t="s">
        <v>221</v>
      </c>
      <c r="NM263" s="364" t="s">
        <v>221</v>
      </c>
      <c r="NN263" s="364" t="s">
        <v>221</v>
      </c>
      <c r="NO263" s="364" t="s">
        <v>221</v>
      </c>
      <c r="NP263" s="364" t="s">
        <v>221</v>
      </c>
      <c r="NQ263" s="364" t="s">
        <v>221</v>
      </c>
      <c r="NR263" s="364" t="s">
        <v>221</v>
      </c>
      <c r="NS263" s="364" t="s">
        <v>221</v>
      </c>
      <c r="NT263" s="364" t="s">
        <v>221</v>
      </c>
      <c r="NU263" s="364" t="s">
        <v>221</v>
      </c>
      <c r="NV263" s="364">
        <v>10.8</v>
      </c>
      <c r="NW263" s="364" t="s">
        <v>221</v>
      </c>
      <c r="NX263" s="364" t="s">
        <v>221</v>
      </c>
      <c r="NY263" s="364" t="s">
        <v>221</v>
      </c>
      <c r="NZ263" s="364" t="s">
        <v>221</v>
      </c>
      <c r="OA263" s="364" t="s">
        <v>221</v>
      </c>
      <c r="OB263" s="364" t="s">
        <v>221</v>
      </c>
      <c r="OC263" s="364" t="s">
        <v>221</v>
      </c>
      <c r="OD263" s="364" t="s">
        <v>221</v>
      </c>
      <c r="OE263" s="364" t="s">
        <v>221</v>
      </c>
      <c r="OF263" s="364" t="s">
        <v>221</v>
      </c>
      <c r="OG263" s="364"/>
      <c r="OH263" s="364"/>
      <c r="OI263" s="364"/>
      <c r="OJ263" s="364"/>
      <c r="OK263" s="364"/>
      <c r="OL263" s="364"/>
      <c r="OM263" s="364"/>
      <c r="ON263" s="364"/>
      <c r="OO263" s="364"/>
      <c r="OP263" s="364"/>
      <c r="OQ263" s="364"/>
      <c r="OR263" s="364"/>
      <c r="OS263" s="364"/>
      <c r="OT263" s="364"/>
      <c r="OU263" s="364"/>
      <c r="OV263" s="364"/>
      <c r="OW263" s="364"/>
      <c r="OX263" s="364"/>
      <c r="OY263" s="364"/>
      <c r="OZ263" s="364"/>
      <c r="PA263" s="364"/>
      <c r="PB263" s="364"/>
      <c r="PC263" s="364"/>
      <c r="PD263" s="364"/>
      <c r="PE263" s="364"/>
      <c r="PF263" s="364"/>
      <c r="PG263" s="364"/>
      <c r="PH263" s="364"/>
      <c r="PI263" s="364"/>
      <c r="PJ263" s="364"/>
      <c r="PK263" s="364"/>
      <c r="PL263" s="364"/>
      <c r="PM263" s="364"/>
    </row>
    <row r="264" spans="1:429" ht="15">
      <c r="A264" s="363" t="s">
        <v>826</v>
      </c>
      <c r="B264" s="364">
        <f t="shared" si="234"/>
        <v>0</v>
      </c>
      <c r="C264" s="364">
        <f t="shared" si="235"/>
        <v>0</v>
      </c>
      <c r="D264" s="364">
        <f t="shared" si="236"/>
        <v>0</v>
      </c>
      <c r="E264" s="364">
        <f t="shared" si="237"/>
        <v>0</v>
      </c>
      <c r="F264" s="364">
        <f t="shared" si="238"/>
        <v>0</v>
      </c>
      <c r="G264" s="364">
        <f t="shared" si="239"/>
        <v>0</v>
      </c>
      <c r="H264" s="364">
        <f t="shared" si="240"/>
        <v>0</v>
      </c>
      <c r="I264" s="364">
        <f t="shared" si="241"/>
        <v>0</v>
      </c>
      <c r="J264" s="364">
        <f t="shared" si="242"/>
        <v>0</v>
      </c>
      <c r="K264" s="364">
        <f t="shared" si="243"/>
        <v>0</v>
      </c>
      <c r="L264" s="364">
        <f t="shared" si="244"/>
        <v>0</v>
      </c>
      <c r="M264" s="364">
        <f t="shared" si="245"/>
        <v>0</v>
      </c>
      <c r="N264" s="364">
        <f t="shared" si="246"/>
        <v>0</v>
      </c>
      <c r="O264" s="364">
        <f t="shared" si="247"/>
        <v>0</v>
      </c>
      <c r="P264" s="364">
        <f t="shared" si="248"/>
        <v>0</v>
      </c>
      <c r="Q264" s="364">
        <f t="shared" si="249"/>
        <v>0</v>
      </c>
      <c r="R264" s="364">
        <f t="shared" si="250"/>
        <v>0</v>
      </c>
      <c r="S264" s="364">
        <f t="shared" si="251"/>
        <v>0</v>
      </c>
      <c r="T264" s="364">
        <f t="shared" si="252"/>
        <v>0</v>
      </c>
      <c r="U264" s="364">
        <f t="shared" si="253"/>
        <v>0</v>
      </c>
      <c r="V264" s="364">
        <f t="shared" si="254"/>
        <v>0</v>
      </c>
      <c r="W264" s="364">
        <f t="shared" si="255"/>
        <v>0</v>
      </c>
      <c r="X264" s="364">
        <f t="shared" si="256"/>
        <v>0</v>
      </c>
      <c r="Y264" s="364">
        <f t="shared" si="257"/>
        <v>0</v>
      </c>
      <c r="Z264" s="364">
        <f t="shared" si="258"/>
        <v>0</v>
      </c>
      <c r="AA264" s="364">
        <f t="shared" si="259"/>
        <v>0</v>
      </c>
      <c r="AB264" s="364">
        <f t="shared" si="260"/>
        <v>0</v>
      </c>
      <c r="AC264" s="364">
        <f t="shared" si="261"/>
        <v>0</v>
      </c>
      <c r="AD264" s="364">
        <f t="shared" si="262"/>
        <v>0</v>
      </c>
      <c r="AE264" s="364">
        <f t="shared" si="263"/>
        <v>0</v>
      </c>
      <c r="AF264" s="364">
        <f t="shared" si="264"/>
        <v>0</v>
      </c>
      <c r="AG264" s="364"/>
      <c r="AH264" s="364"/>
      <c r="AI264" s="364"/>
      <c r="AJ264" s="364"/>
      <c r="AK264" s="364"/>
      <c r="AL264" s="364"/>
      <c r="AM264" s="364"/>
      <c r="AN264" s="364"/>
      <c r="AO264" s="364"/>
      <c r="AP264" s="364"/>
      <c r="AQ264" s="364"/>
      <c r="AR264" s="364"/>
      <c r="AS264" s="364"/>
      <c r="AT264" s="364"/>
      <c r="AU264" s="364"/>
      <c r="AV264" s="364"/>
      <c r="AW264" s="364"/>
      <c r="AX264" s="364"/>
      <c r="AY264" s="364"/>
      <c r="AZ264" s="364"/>
      <c r="BA264" s="364"/>
      <c r="BB264" s="364"/>
      <c r="BC264" s="364"/>
      <c r="BD264" s="364"/>
      <c r="BE264" s="364"/>
      <c r="BF264" s="364"/>
      <c r="BG264" s="364"/>
      <c r="BH264" s="364"/>
      <c r="BI264" s="364"/>
      <c r="BJ264" s="364"/>
      <c r="BK264" s="364"/>
      <c r="BL264" s="364"/>
      <c r="BM264" s="364"/>
      <c r="BN264" s="364"/>
      <c r="BO264" s="364"/>
      <c r="BP264" s="364"/>
      <c r="BQ264" s="364"/>
      <c r="BR264" s="364"/>
      <c r="BS264" s="364"/>
      <c r="BT264" s="364"/>
      <c r="BU264" s="364"/>
      <c r="BV264" s="364"/>
      <c r="BW264" s="364"/>
      <c r="BX264" s="364"/>
      <c r="BY264" s="364"/>
      <c r="BZ264" s="364"/>
      <c r="CA264" s="364"/>
      <c r="CB264" s="364"/>
      <c r="CC264" s="364"/>
      <c r="CD264" s="364"/>
      <c r="CE264" s="364"/>
      <c r="CF264" s="364"/>
      <c r="CG264" s="364"/>
      <c r="CH264" s="364"/>
      <c r="CI264" s="364"/>
      <c r="CJ264" s="364"/>
      <c r="CK264" s="364"/>
      <c r="CL264" s="364"/>
      <c r="CM264" s="364"/>
      <c r="CN264" s="364"/>
      <c r="CO264" s="364"/>
      <c r="CP264" s="364"/>
      <c r="CQ264" s="364"/>
      <c r="CR264" s="364"/>
      <c r="CS264" s="364"/>
      <c r="CT264" s="364"/>
      <c r="CU264" s="364"/>
      <c r="CV264" s="364"/>
      <c r="CW264" s="364"/>
      <c r="CX264" s="364"/>
      <c r="CY264" s="364"/>
      <c r="CZ264" s="364"/>
      <c r="DA264" s="364"/>
      <c r="DB264" s="364"/>
      <c r="DC264" s="364"/>
      <c r="DD264" s="364"/>
      <c r="DE264" s="364"/>
      <c r="DF264" s="364"/>
      <c r="DG264" s="364"/>
      <c r="DH264" s="364"/>
      <c r="DI264" s="364"/>
      <c r="DJ264" s="364"/>
      <c r="DK264" s="364"/>
      <c r="DL264" s="364"/>
      <c r="DM264" s="364"/>
      <c r="DN264" s="364"/>
      <c r="DO264" s="364"/>
      <c r="DP264" s="364"/>
      <c r="DQ264" s="364"/>
      <c r="DR264" s="364"/>
      <c r="DS264" s="364"/>
      <c r="DT264" s="364"/>
      <c r="DU264" s="364"/>
      <c r="DV264" s="364"/>
      <c r="DW264" s="364"/>
      <c r="DX264" s="364"/>
      <c r="DY264" s="364"/>
      <c r="DZ264" s="364"/>
      <c r="EA264" s="364"/>
      <c r="EB264" s="364"/>
      <c r="EC264" s="364"/>
      <c r="ED264" s="364"/>
      <c r="EE264" s="364"/>
      <c r="EF264" s="364"/>
      <c r="EG264" s="364"/>
      <c r="EH264" s="364"/>
      <c r="EI264" s="364"/>
      <c r="EJ264" s="364"/>
      <c r="EK264" s="364"/>
      <c r="EL264" s="364"/>
      <c r="EM264" s="364"/>
      <c r="EN264" s="364"/>
      <c r="EO264" s="364"/>
      <c r="EP264" s="364"/>
      <c r="EQ264" s="364"/>
      <c r="ER264" s="364"/>
      <c r="ES264" s="364"/>
      <c r="ET264" s="364"/>
      <c r="EU264" s="364"/>
      <c r="EV264" s="364"/>
      <c r="EW264" s="364"/>
      <c r="EX264" s="364"/>
      <c r="EY264" s="364"/>
      <c r="EZ264" s="364"/>
      <c r="FA264" s="364"/>
      <c r="FB264" s="364"/>
      <c r="FC264" s="364"/>
      <c r="FD264" s="364"/>
      <c r="FE264" s="364"/>
      <c r="FF264" s="364"/>
      <c r="FG264" s="364"/>
      <c r="FH264" s="364"/>
      <c r="FI264" s="364"/>
      <c r="FJ264" s="364"/>
      <c r="FK264" s="364"/>
      <c r="FL264" s="364"/>
      <c r="FM264" s="364"/>
      <c r="FN264" s="364"/>
      <c r="FO264" s="364"/>
      <c r="FP264" s="364"/>
      <c r="FQ264" s="364"/>
      <c r="FR264" s="364"/>
      <c r="FS264" s="364"/>
      <c r="FT264" s="364"/>
      <c r="FU264" s="364"/>
      <c r="FV264" s="364"/>
      <c r="FW264" s="364"/>
      <c r="FX264" s="364"/>
      <c r="FY264" s="364"/>
      <c r="FZ264" s="364"/>
      <c r="GA264" s="364"/>
      <c r="GB264" s="364"/>
      <c r="GC264" s="364"/>
      <c r="GD264" s="364"/>
      <c r="GE264" s="364"/>
      <c r="GF264" s="364"/>
      <c r="GG264" s="364"/>
      <c r="GH264" s="364"/>
      <c r="GI264" s="364"/>
      <c r="GJ264" s="364"/>
      <c r="GK264" s="364"/>
      <c r="GL264" s="364"/>
      <c r="GM264" s="364"/>
      <c r="GN264" s="364"/>
      <c r="GO264" s="364"/>
      <c r="GP264" s="364"/>
      <c r="GQ264" s="364"/>
      <c r="GR264" s="364"/>
      <c r="GS264" s="364"/>
      <c r="GT264" s="364"/>
      <c r="GU264" s="364"/>
      <c r="GV264" s="364"/>
      <c r="GW264" s="364"/>
      <c r="GX264" s="364"/>
      <c r="GY264" s="364"/>
      <c r="GZ264" s="364"/>
      <c r="HA264" s="364"/>
      <c r="HB264" s="364"/>
      <c r="HC264" s="364"/>
      <c r="HD264" s="364"/>
      <c r="HE264" s="364"/>
      <c r="HF264" s="364"/>
      <c r="HG264" s="364"/>
      <c r="HH264" s="364"/>
      <c r="HI264" s="364"/>
      <c r="HJ264" s="364"/>
      <c r="HK264" s="364"/>
      <c r="HL264" s="364"/>
      <c r="HM264" s="364"/>
      <c r="HN264" s="364"/>
      <c r="HO264" s="364"/>
      <c r="HP264" s="364"/>
      <c r="HQ264" s="364"/>
      <c r="HR264" s="364"/>
      <c r="HS264" s="364"/>
      <c r="HT264" s="364"/>
      <c r="HU264" s="364"/>
      <c r="HV264" s="364"/>
      <c r="HW264" s="364"/>
      <c r="HX264" s="364"/>
      <c r="HY264" s="364"/>
      <c r="HZ264" s="364"/>
      <c r="IA264" s="364"/>
      <c r="IB264" s="364"/>
      <c r="IC264" s="364"/>
      <c r="ID264" s="364"/>
      <c r="IE264" s="364"/>
      <c r="IF264" s="364"/>
      <c r="IG264" s="364"/>
      <c r="IH264" s="364"/>
      <c r="II264" s="364"/>
      <c r="IJ264" s="364"/>
      <c r="IK264" s="364"/>
      <c r="IL264" s="364"/>
      <c r="IM264" s="364"/>
      <c r="IN264" s="364"/>
      <c r="IO264" s="364"/>
      <c r="IP264" s="364"/>
      <c r="IQ264" s="364"/>
      <c r="IR264" s="364"/>
      <c r="IS264" s="364"/>
      <c r="IT264" s="364"/>
      <c r="IU264" s="364"/>
      <c r="IV264" s="364"/>
      <c r="IW264" s="364"/>
      <c r="IX264" s="364"/>
      <c r="IY264" s="364"/>
      <c r="IZ264" s="364"/>
      <c r="JA264" s="364"/>
      <c r="JB264" s="364"/>
      <c r="JC264" s="364"/>
      <c r="JD264" s="364"/>
      <c r="JE264" s="364"/>
      <c r="JF264" s="364"/>
      <c r="JG264" s="364"/>
      <c r="JH264" s="364"/>
      <c r="JI264" s="364"/>
      <c r="JJ264" s="364"/>
      <c r="JK264" s="364"/>
      <c r="JL264" s="364"/>
      <c r="JM264" s="364"/>
      <c r="JN264" s="364"/>
      <c r="JO264" s="364"/>
      <c r="JP264" s="364"/>
      <c r="JQ264" s="364"/>
      <c r="JR264" s="364"/>
      <c r="JS264" s="364"/>
      <c r="JT264" s="364"/>
      <c r="JU264" s="364"/>
      <c r="JV264" s="364"/>
      <c r="JW264" s="364"/>
      <c r="JX264" s="364"/>
      <c r="JY264" s="364"/>
      <c r="JZ264" s="364"/>
      <c r="KA264" s="364"/>
      <c r="KB264" s="364"/>
      <c r="KC264" s="364"/>
      <c r="KD264" s="364"/>
      <c r="KE264" s="364"/>
      <c r="KF264" s="364"/>
      <c r="KG264" s="364"/>
      <c r="KH264" s="364"/>
      <c r="KI264" s="364"/>
      <c r="KJ264" s="364"/>
      <c r="KK264" s="364"/>
      <c r="KL264" s="364"/>
      <c r="KM264" s="364"/>
      <c r="KN264" s="364"/>
      <c r="KO264" s="364"/>
      <c r="KP264" s="364"/>
      <c r="KQ264" s="364"/>
      <c r="KR264" s="364"/>
      <c r="KS264" s="364"/>
      <c r="KT264" s="364"/>
      <c r="KU264" s="364"/>
      <c r="KV264" s="364"/>
      <c r="KW264" s="364"/>
      <c r="KX264" s="364"/>
      <c r="KY264" s="364"/>
      <c r="KZ264" s="364"/>
      <c r="LA264" s="364"/>
      <c r="LB264" s="364"/>
      <c r="LC264" s="364"/>
      <c r="LD264" s="364"/>
      <c r="LE264" s="364"/>
      <c r="LF264" s="364"/>
      <c r="LG264" s="364"/>
      <c r="LH264" s="364"/>
      <c r="LI264" s="364"/>
      <c r="LJ264" s="364"/>
      <c r="LK264" s="364"/>
      <c r="LL264" s="364"/>
      <c r="LM264" s="364"/>
      <c r="LN264" s="364"/>
      <c r="LO264" s="364"/>
      <c r="LP264" s="364"/>
      <c r="LQ264" s="364"/>
      <c r="LR264" s="364"/>
      <c r="LS264" s="364"/>
      <c r="LT264" s="364"/>
      <c r="LU264" s="364"/>
      <c r="LV264" s="364"/>
      <c r="LW264" s="364"/>
      <c r="LX264" s="364"/>
      <c r="LY264" s="364"/>
      <c r="LZ264" s="364"/>
      <c r="MA264" s="364"/>
      <c r="MB264" s="364"/>
      <c r="MC264" s="364"/>
      <c r="MD264" s="364"/>
      <c r="ME264" s="364"/>
      <c r="MF264" s="364"/>
      <c r="MG264" s="364"/>
      <c r="MH264" s="364"/>
      <c r="MI264" s="364"/>
      <c r="MJ264" s="364"/>
      <c r="MK264" s="364"/>
      <c r="ML264" s="364"/>
      <c r="MM264" s="364"/>
      <c r="MN264" s="364"/>
      <c r="MO264" s="364"/>
      <c r="MP264" s="364"/>
      <c r="MQ264" s="364"/>
      <c r="MR264" s="364"/>
      <c r="MS264" s="364"/>
      <c r="MT264" s="364"/>
      <c r="MU264" s="364"/>
      <c r="MV264" s="364"/>
      <c r="MW264" s="364"/>
      <c r="MX264" s="364"/>
      <c r="MY264" s="364"/>
      <c r="MZ264" s="364"/>
      <c r="NA264" s="364"/>
      <c r="NB264" s="364"/>
      <c r="NC264" s="364"/>
      <c r="ND264" s="364"/>
      <c r="NE264" s="364"/>
      <c r="NF264" s="364"/>
      <c r="NG264" s="364"/>
      <c r="NH264" s="364"/>
      <c r="NI264" s="364"/>
      <c r="NJ264" s="364"/>
      <c r="NK264" s="364"/>
      <c r="NL264" s="364"/>
      <c r="NM264" s="364"/>
      <c r="NN264" s="364"/>
      <c r="NO264" s="364"/>
      <c r="NP264" s="364"/>
      <c r="NQ264" s="364"/>
      <c r="NR264" s="364"/>
      <c r="NS264" s="364"/>
      <c r="NT264" s="364"/>
      <c r="NU264" s="364"/>
      <c r="NV264" s="364"/>
      <c r="NW264" s="364"/>
      <c r="NX264" s="364"/>
      <c r="NY264" s="364"/>
      <c r="NZ264" s="364"/>
      <c r="OA264" s="364"/>
      <c r="OB264" s="364"/>
      <c r="OC264" s="364"/>
      <c r="OD264" s="364"/>
      <c r="OE264" s="364"/>
      <c r="OF264" s="364"/>
      <c r="OG264" s="364"/>
      <c r="OH264" s="364"/>
      <c r="OI264" s="364"/>
      <c r="OJ264" s="364"/>
      <c r="OK264" s="364"/>
      <c r="OL264" s="364"/>
      <c r="OM264" s="364"/>
      <c r="ON264" s="364"/>
      <c r="OO264" s="364"/>
      <c r="OP264" s="364"/>
      <c r="OQ264" s="364"/>
      <c r="OR264" s="364"/>
      <c r="OS264" s="364"/>
      <c r="OT264" s="364"/>
      <c r="OU264" s="364"/>
      <c r="OV264" s="364"/>
      <c r="OW264" s="364"/>
      <c r="OX264" s="364"/>
      <c r="OY264" s="364"/>
      <c r="OZ264" s="364"/>
      <c r="PA264" s="364"/>
      <c r="PB264" s="364"/>
      <c r="PC264" s="364"/>
      <c r="PD264" s="364"/>
      <c r="PE264" s="364"/>
      <c r="PF264" s="364"/>
      <c r="PG264" s="364"/>
      <c r="PH264" s="364"/>
      <c r="PI264" s="364"/>
      <c r="PJ264" s="364"/>
      <c r="PK264" s="364"/>
      <c r="PL264" s="364"/>
      <c r="PM264" s="364"/>
    </row>
    <row r="265" spans="1:429" ht="15">
      <c r="A265" s="365" t="s">
        <v>827</v>
      </c>
      <c r="B265" s="364">
        <f t="shared" si="234"/>
        <v>0</v>
      </c>
      <c r="C265" s="364">
        <f t="shared" si="235"/>
        <v>0</v>
      </c>
      <c r="D265" s="364">
        <f t="shared" si="236"/>
        <v>0</v>
      </c>
      <c r="E265" s="364">
        <f t="shared" si="237"/>
        <v>0</v>
      </c>
      <c r="F265" s="364">
        <f t="shared" si="238"/>
        <v>0</v>
      </c>
      <c r="G265" s="364">
        <f t="shared" si="239"/>
        <v>0</v>
      </c>
      <c r="H265" s="364">
        <f t="shared" si="240"/>
        <v>0</v>
      </c>
      <c r="I265" s="364">
        <f t="shared" si="241"/>
        <v>0</v>
      </c>
      <c r="J265" s="364">
        <f t="shared" si="242"/>
        <v>0</v>
      </c>
      <c r="K265" s="364">
        <f t="shared" si="243"/>
        <v>0</v>
      </c>
      <c r="L265" s="364">
        <f t="shared" si="244"/>
        <v>0</v>
      </c>
      <c r="M265" s="364">
        <f t="shared" si="245"/>
        <v>0</v>
      </c>
      <c r="N265" s="364">
        <f t="shared" si="246"/>
        <v>0</v>
      </c>
      <c r="O265" s="364">
        <f t="shared" si="247"/>
        <v>0</v>
      </c>
      <c r="P265" s="364">
        <f t="shared" si="248"/>
        <v>0</v>
      </c>
      <c r="Q265" s="364">
        <f t="shared" si="249"/>
        <v>0</v>
      </c>
      <c r="R265" s="364">
        <f t="shared" si="250"/>
        <v>0</v>
      </c>
      <c r="S265" s="364">
        <f t="shared" si="251"/>
        <v>0</v>
      </c>
      <c r="T265" s="364">
        <f t="shared" si="252"/>
        <v>0</v>
      </c>
      <c r="U265" s="364">
        <f t="shared" si="253"/>
        <v>0</v>
      </c>
      <c r="V265" s="364">
        <f t="shared" si="254"/>
        <v>0</v>
      </c>
      <c r="W265" s="364">
        <f t="shared" si="255"/>
        <v>0</v>
      </c>
      <c r="X265" s="364">
        <f t="shared" si="256"/>
        <v>0</v>
      </c>
      <c r="Y265" s="364">
        <f t="shared" si="257"/>
        <v>0</v>
      </c>
      <c r="Z265" s="364">
        <f t="shared" si="258"/>
        <v>0</v>
      </c>
      <c r="AA265" s="364">
        <f t="shared" si="259"/>
        <v>0</v>
      </c>
      <c r="AB265" s="364">
        <f t="shared" si="260"/>
        <v>0</v>
      </c>
      <c r="AC265" s="364">
        <f t="shared" si="261"/>
        <v>0</v>
      </c>
      <c r="AD265" s="364">
        <f t="shared" si="262"/>
        <v>0</v>
      </c>
      <c r="AE265" s="364">
        <f t="shared" si="263"/>
        <v>0</v>
      </c>
      <c r="AF265" s="364">
        <f t="shared" si="264"/>
        <v>0</v>
      </c>
      <c r="AG265" s="364"/>
      <c r="AH265" s="364"/>
      <c r="AI265" s="364"/>
      <c r="AJ265" s="364"/>
      <c r="AK265" s="364"/>
      <c r="AL265" s="364"/>
      <c r="AM265" s="364"/>
      <c r="AN265" s="364"/>
      <c r="AO265" s="364"/>
      <c r="AP265" s="364"/>
      <c r="AQ265" s="364"/>
      <c r="AR265" s="364"/>
      <c r="AS265" s="364"/>
      <c r="AT265" s="364"/>
      <c r="AU265" s="364"/>
      <c r="AV265" s="364"/>
      <c r="AW265" s="364"/>
      <c r="AX265" s="364"/>
      <c r="AY265" s="364"/>
      <c r="AZ265" s="364"/>
      <c r="BA265" s="364"/>
      <c r="BB265" s="364"/>
      <c r="BC265" s="364"/>
      <c r="BD265" s="364"/>
      <c r="BE265" s="364"/>
      <c r="BF265" s="364"/>
      <c r="BG265" s="364"/>
      <c r="BH265" s="364"/>
      <c r="BI265" s="364"/>
      <c r="BJ265" s="364"/>
      <c r="BK265" s="364"/>
      <c r="BL265" s="364"/>
      <c r="BM265" s="364"/>
      <c r="BN265" s="364"/>
      <c r="BO265" s="364"/>
      <c r="BP265" s="364"/>
      <c r="BQ265" s="364"/>
      <c r="BR265" s="364"/>
      <c r="BS265" s="364"/>
      <c r="BT265" s="364"/>
      <c r="BU265" s="364"/>
      <c r="BV265" s="364"/>
      <c r="BW265" s="364"/>
      <c r="BX265" s="364"/>
      <c r="BY265" s="364"/>
      <c r="BZ265" s="364"/>
      <c r="CA265" s="364"/>
      <c r="CB265" s="364"/>
      <c r="CC265" s="364"/>
      <c r="CD265" s="364"/>
      <c r="CE265" s="364"/>
      <c r="CF265" s="364"/>
      <c r="CG265" s="364"/>
      <c r="CH265" s="364"/>
      <c r="CI265" s="364"/>
      <c r="CJ265" s="364"/>
      <c r="CK265" s="364"/>
      <c r="CL265" s="364"/>
      <c r="CM265" s="364"/>
      <c r="CN265" s="364"/>
      <c r="CO265" s="364"/>
      <c r="CP265" s="364"/>
      <c r="CQ265" s="364"/>
      <c r="CR265" s="364"/>
      <c r="CS265" s="364"/>
      <c r="CT265" s="364"/>
      <c r="CU265" s="364"/>
      <c r="CV265" s="364"/>
      <c r="CW265" s="364"/>
      <c r="CX265" s="364"/>
      <c r="CY265" s="364"/>
      <c r="CZ265" s="364"/>
      <c r="DA265" s="364"/>
      <c r="DB265" s="364"/>
      <c r="DC265" s="364"/>
      <c r="DD265" s="364"/>
      <c r="DE265" s="364"/>
      <c r="DF265" s="364"/>
      <c r="DG265" s="364"/>
      <c r="DH265" s="364"/>
      <c r="DI265" s="364"/>
      <c r="DJ265" s="364"/>
      <c r="DK265" s="364"/>
      <c r="DL265" s="364"/>
      <c r="DM265" s="364"/>
      <c r="DN265" s="364"/>
      <c r="DO265" s="364"/>
      <c r="DP265" s="364"/>
      <c r="DQ265" s="364"/>
      <c r="DR265" s="364"/>
      <c r="DS265" s="364"/>
      <c r="DT265" s="364"/>
      <c r="DU265" s="364"/>
      <c r="DV265" s="364"/>
      <c r="DW265" s="364"/>
      <c r="DX265" s="364"/>
      <c r="DY265" s="364"/>
      <c r="DZ265" s="364"/>
      <c r="EA265" s="364"/>
      <c r="EB265" s="364"/>
      <c r="EC265" s="364"/>
      <c r="ED265" s="364"/>
      <c r="EE265" s="364"/>
      <c r="EF265" s="364"/>
      <c r="EG265" s="364"/>
      <c r="EH265" s="364"/>
      <c r="EI265" s="364"/>
      <c r="EJ265" s="364"/>
      <c r="EK265" s="364"/>
      <c r="EL265" s="364"/>
      <c r="EM265" s="364"/>
      <c r="EN265" s="364"/>
      <c r="EO265" s="364"/>
      <c r="EP265" s="364"/>
      <c r="EQ265" s="364"/>
      <c r="ER265" s="364"/>
      <c r="ES265" s="364"/>
      <c r="ET265" s="364"/>
      <c r="EU265" s="364"/>
      <c r="EV265" s="364"/>
      <c r="EW265" s="364"/>
      <c r="EX265" s="364"/>
      <c r="EY265" s="364"/>
      <c r="EZ265" s="364"/>
      <c r="FA265" s="364"/>
      <c r="FB265" s="364"/>
      <c r="FC265" s="364"/>
      <c r="FD265" s="364"/>
      <c r="FE265" s="364"/>
      <c r="FF265" s="364"/>
      <c r="FG265" s="364"/>
      <c r="FH265" s="364"/>
      <c r="FI265" s="364"/>
      <c r="FJ265" s="364"/>
      <c r="FK265" s="364"/>
      <c r="FL265" s="364"/>
      <c r="FM265" s="364"/>
      <c r="FN265" s="364"/>
      <c r="FO265" s="364"/>
      <c r="FP265" s="364"/>
      <c r="FQ265" s="364"/>
      <c r="FR265" s="364"/>
      <c r="FS265" s="364"/>
      <c r="FT265" s="364"/>
      <c r="FU265" s="364"/>
      <c r="FV265" s="364"/>
      <c r="FW265" s="364"/>
      <c r="FX265" s="364"/>
      <c r="FY265" s="364"/>
      <c r="FZ265" s="364"/>
      <c r="GA265" s="364"/>
      <c r="GB265" s="364"/>
      <c r="GC265" s="364"/>
      <c r="GD265" s="364"/>
      <c r="GE265" s="364"/>
      <c r="GF265" s="364"/>
      <c r="GG265" s="364"/>
      <c r="GH265" s="364"/>
      <c r="GI265" s="364"/>
      <c r="GJ265" s="364"/>
      <c r="GK265" s="364"/>
      <c r="GL265" s="364"/>
      <c r="GM265" s="364"/>
      <c r="GN265" s="364"/>
      <c r="GO265" s="364"/>
      <c r="GP265" s="364"/>
      <c r="GQ265" s="364"/>
      <c r="GR265" s="364"/>
      <c r="GS265" s="364"/>
      <c r="GT265" s="364"/>
      <c r="GU265" s="364"/>
      <c r="GV265" s="364"/>
      <c r="GW265" s="364"/>
      <c r="GX265" s="364"/>
      <c r="GY265" s="364"/>
      <c r="GZ265" s="364"/>
      <c r="HA265" s="364"/>
      <c r="HB265" s="364"/>
      <c r="HC265" s="364"/>
      <c r="HD265" s="364"/>
      <c r="HE265" s="364"/>
      <c r="HF265" s="364"/>
      <c r="HG265" s="364"/>
      <c r="HH265" s="364"/>
      <c r="HI265" s="364"/>
      <c r="HJ265" s="364"/>
      <c r="HK265" s="364"/>
      <c r="HL265" s="364"/>
      <c r="HM265" s="364"/>
      <c r="HN265" s="364"/>
      <c r="HO265" s="364"/>
      <c r="HP265" s="364"/>
      <c r="HQ265" s="364"/>
      <c r="HR265" s="364"/>
      <c r="HS265" s="364"/>
      <c r="HT265" s="364"/>
      <c r="HU265" s="364"/>
      <c r="HV265" s="364"/>
      <c r="HW265" s="364"/>
      <c r="HX265" s="364"/>
      <c r="HY265" s="364"/>
      <c r="HZ265" s="364"/>
      <c r="IA265" s="364"/>
      <c r="IB265" s="364"/>
      <c r="IC265" s="364"/>
      <c r="ID265" s="364"/>
      <c r="IE265" s="364"/>
      <c r="IF265" s="364"/>
      <c r="IG265" s="364"/>
      <c r="IH265" s="364"/>
      <c r="II265" s="364"/>
      <c r="IJ265" s="364"/>
      <c r="IK265" s="364"/>
      <c r="IL265" s="364"/>
      <c r="IM265" s="364"/>
      <c r="IN265" s="364"/>
      <c r="IO265" s="364"/>
      <c r="IP265" s="364"/>
      <c r="IQ265" s="364"/>
      <c r="IR265" s="364"/>
      <c r="IS265" s="364"/>
      <c r="IT265" s="364"/>
      <c r="IU265" s="364"/>
      <c r="IV265" s="364"/>
      <c r="IW265" s="364"/>
      <c r="IX265" s="364"/>
      <c r="IY265" s="364"/>
      <c r="IZ265" s="364"/>
      <c r="JA265" s="364"/>
      <c r="JB265" s="364"/>
      <c r="JC265" s="364"/>
      <c r="JD265" s="364"/>
      <c r="JE265" s="364"/>
      <c r="JF265" s="364"/>
      <c r="JG265" s="364"/>
      <c r="JH265" s="364"/>
      <c r="JI265" s="364"/>
      <c r="JJ265" s="364"/>
      <c r="JK265" s="364"/>
      <c r="JL265" s="364"/>
      <c r="JM265" s="364"/>
      <c r="JN265" s="364"/>
      <c r="JO265" s="364"/>
      <c r="JP265" s="364"/>
      <c r="JQ265" s="364"/>
      <c r="JR265" s="364"/>
      <c r="JS265" s="364"/>
      <c r="JT265" s="364"/>
      <c r="JU265" s="364"/>
      <c r="JV265" s="364"/>
      <c r="JW265" s="364"/>
      <c r="JX265" s="364"/>
      <c r="JY265" s="364"/>
      <c r="JZ265" s="364"/>
      <c r="KA265" s="364"/>
      <c r="KB265" s="364"/>
      <c r="KC265" s="364"/>
      <c r="KD265" s="364"/>
      <c r="KE265" s="364"/>
      <c r="KF265" s="364"/>
      <c r="KG265" s="364"/>
      <c r="KH265" s="364"/>
      <c r="KI265" s="364"/>
      <c r="KJ265" s="364"/>
      <c r="KK265" s="364"/>
      <c r="KL265" s="364"/>
      <c r="KM265" s="364"/>
      <c r="KN265" s="364"/>
      <c r="KO265" s="364"/>
      <c r="KP265" s="364"/>
      <c r="KQ265" s="364"/>
      <c r="KR265" s="364"/>
      <c r="KS265" s="364"/>
      <c r="KT265" s="364"/>
      <c r="KU265" s="364"/>
      <c r="KV265" s="364"/>
      <c r="KW265" s="364"/>
      <c r="KX265" s="364"/>
      <c r="KY265" s="364"/>
      <c r="KZ265" s="364"/>
      <c r="LA265" s="364"/>
      <c r="LB265" s="364"/>
      <c r="LC265" s="364"/>
      <c r="LD265" s="364"/>
      <c r="LE265" s="364"/>
      <c r="LF265" s="364"/>
      <c r="LG265" s="364"/>
      <c r="LH265" s="364"/>
      <c r="LI265" s="364"/>
      <c r="LJ265" s="364"/>
      <c r="LK265" s="364"/>
      <c r="LL265" s="364"/>
      <c r="LM265" s="364"/>
      <c r="LN265" s="364"/>
      <c r="LO265" s="364"/>
      <c r="LP265" s="364"/>
      <c r="LQ265" s="364"/>
      <c r="LR265" s="364"/>
      <c r="LS265" s="364"/>
      <c r="LT265" s="364"/>
      <c r="LU265" s="364"/>
      <c r="LV265" s="364"/>
      <c r="LW265" s="364"/>
      <c r="LX265" s="364"/>
      <c r="LY265" s="364"/>
      <c r="LZ265" s="364"/>
      <c r="MA265" s="364"/>
      <c r="MB265" s="364"/>
      <c r="MC265" s="364"/>
      <c r="MD265" s="364"/>
      <c r="ME265" s="364"/>
      <c r="MF265" s="364"/>
      <c r="MG265" s="364"/>
      <c r="MH265" s="364"/>
      <c r="MI265" s="364"/>
      <c r="MJ265" s="364"/>
      <c r="MK265" s="364"/>
      <c r="ML265" s="364"/>
      <c r="MM265" s="364"/>
      <c r="MN265" s="364"/>
      <c r="MO265" s="364"/>
      <c r="MP265" s="364"/>
      <c r="MQ265" s="364"/>
      <c r="MR265" s="364"/>
      <c r="MS265" s="364"/>
      <c r="MT265" s="364"/>
      <c r="MU265" s="364"/>
      <c r="MV265" s="364"/>
      <c r="MW265" s="364"/>
      <c r="MX265" s="364"/>
      <c r="MY265" s="364"/>
      <c r="MZ265" s="364"/>
      <c r="NA265" s="364"/>
      <c r="NB265" s="364"/>
      <c r="NC265" s="364"/>
      <c r="ND265" s="364"/>
      <c r="NE265" s="364"/>
      <c r="NF265" s="364"/>
      <c r="NG265" s="364"/>
      <c r="NH265" s="364"/>
      <c r="NI265" s="364"/>
      <c r="NJ265" s="364"/>
      <c r="NK265" s="364"/>
      <c r="NL265" s="364"/>
      <c r="NM265" s="364"/>
      <c r="NN265" s="364"/>
      <c r="NO265" s="364"/>
      <c r="NP265" s="364"/>
      <c r="NQ265" s="364"/>
      <c r="NR265" s="364"/>
      <c r="NS265" s="364"/>
      <c r="NT265" s="364"/>
      <c r="NU265" s="364"/>
      <c r="NV265" s="364"/>
      <c r="NW265" s="364"/>
      <c r="NX265" s="364"/>
      <c r="NY265" s="364"/>
      <c r="NZ265" s="364"/>
      <c r="OA265" s="364"/>
      <c r="OB265" s="364"/>
      <c r="OC265" s="364"/>
      <c r="OD265" s="364"/>
      <c r="OE265" s="364"/>
      <c r="OF265" s="364"/>
      <c r="OG265" s="364"/>
      <c r="OH265" s="364"/>
      <c r="OI265" s="364"/>
      <c r="OJ265" s="364"/>
      <c r="OK265" s="364"/>
      <c r="OL265" s="364"/>
      <c r="OM265" s="364"/>
      <c r="ON265" s="364"/>
      <c r="OO265" s="364"/>
      <c r="OP265" s="364"/>
      <c r="OQ265" s="364"/>
      <c r="OR265" s="364"/>
      <c r="OS265" s="364"/>
      <c r="OT265" s="364"/>
      <c r="OU265" s="364"/>
      <c r="OV265" s="364"/>
      <c r="OW265" s="364"/>
      <c r="OX265" s="364"/>
      <c r="OY265" s="364"/>
      <c r="OZ265" s="364"/>
      <c r="PA265" s="364"/>
      <c r="PB265" s="364"/>
      <c r="PC265" s="364"/>
      <c r="PD265" s="364"/>
      <c r="PE265" s="364"/>
      <c r="PF265" s="364"/>
      <c r="PG265" s="364"/>
      <c r="PH265" s="364"/>
      <c r="PI265" s="364"/>
      <c r="PJ265" s="364"/>
      <c r="PK265" s="364"/>
      <c r="PL265" s="364"/>
      <c r="PM265" s="364"/>
    </row>
    <row r="266" spans="1:429" ht="15">
      <c r="A266" s="365" t="s">
        <v>828</v>
      </c>
      <c r="B266" s="364">
        <f t="shared" si="234"/>
        <v>0</v>
      </c>
      <c r="C266" s="364">
        <f t="shared" si="235"/>
        <v>0</v>
      </c>
      <c r="D266" s="364">
        <f t="shared" si="236"/>
        <v>0</v>
      </c>
      <c r="E266" s="364">
        <f t="shared" si="237"/>
        <v>0</v>
      </c>
      <c r="F266" s="364">
        <f t="shared" si="238"/>
        <v>0</v>
      </c>
      <c r="G266" s="364">
        <f t="shared" si="239"/>
        <v>0</v>
      </c>
      <c r="H266" s="364">
        <f t="shared" si="240"/>
        <v>0</v>
      </c>
      <c r="I266" s="364">
        <f t="shared" si="241"/>
        <v>0</v>
      </c>
      <c r="J266" s="364">
        <f t="shared" si="242"/>
        <v>0</v>
      </c>
      <c r="K266" s="364">
        <f t="shared" si="243"/>
        <v>0</v>
      </c>
      <c r="L266" s="364">
        <f t="shared" si="244"/>
        <v>0</v>
      </c>
      <c r="M266" s="364">
        <f t="shared" si="245"/>
        <v>0</v>
      </c>
      <c r="N266" s="364">
        <f t="shared" si="246"/>
        <v>0</v>
      </c>
      <c r="O266" s="364">
        <f t="shared" si="247"/>
        <v>0</v>
      </c>
      <c r="P266" s="364">
        <f t="shared" si="248"/>
        <v>0</v>
      </c>
      <c r="Q266" s="364">
        <f t="shared" si="249"/>
        <v>0</v>
      </c>
      <c r="R266" s="364">
        <f t="shared" si="250"/>
        <v>0</v>
      </c>
      <c r="S266" s="364">
        <f t="shared" si="251"/>
        <v>0</v>
      </c>
      <c r="T266" s="364">
        <f t="shared" si="252"/>
        <v>3.7811999999999998E-2</v>
      </c>
      <c r="U266" s="364">
        <f t="shared" si="253"/>
        <v>8.1041999999999989E-3</v>
      </c>
      <c r="V266" s="364">
        <f t="shared" si="254"/>
        <v>0.18746760000000001</v>
      </c>
      <c r="W266" s="364">
        <f t="shared" si="255"/>
        <v>11.8288125</v>
      </c>
      <c r="X266" s="364">
        <f t="shared" si="256"/>
        <v>6.1788740999999989</v>
      </c>
      <c r="Y266" s="364">
        <f t="shared" si="257"/>
        <v>3.6611616000000002</v>
      </c>
      <c r="Z266" s="364">
        <f t="shared" si="258"/>
        <v>1.1823477</v>
      </c>
      <c r="AA266" s="364">
        <f t="shared" si="259"/>
        <v>0.64683149999999989</v>
      </c>
      <c r="AB266" s="364">
        <f t="shared" si="260"/>
        <v>0.2750766</v>
      </c>
      <c r="AC266" s="364">
        <f t="shared" si="261"/>
        <v>1.5530403000000002</v>
      </c>
      <c r="AD266" s="364">
        <f t="shared" si="262"/>
        <v>0.11370000000000002</v>
      </c>
      <c r="AE266" s="364">
        <f t="shared" si="263"/>
        <v>9.9299999999999999E-2</v>
      </c>
      <c r="AF266" s="364">
        <f t="shared" si="264"/>
        <v>2.1000000000000003E-3</v>
      </c>
      <c r="AG266" s="364"/>
      <c r="AH266" s="364"/>
      <c r="AI266" s="364"/>
      <c r="AJ266" s="364"/>
      <c r="AK266" s="364"/>
      <c r="AL266" s="364"/>
      <c r="AM266" s="364"/>
      <c r="AN266" s="364"/>
      <c r="AO266" s="364"/>
      <c r="AP266" s="364"/>
      <c r="AQ266" s="364"/>
      <c r="AR266" s="364"/>
      <c r="AS266" s="364"/>
      <c r="AT266" s="364"/>
      <c r="AU266" s="364"/>
      <c r="AV266" s="364"/>
      <c r="AW266" s="364"/>
      <c r="AX266" s="364"/>
      <c r="AY266" s="364"/>
      <c r="AZ266" s="364"/>
      <c r="BA266" s="364"/>
      <c r="BB266" s="364"/>
      <c r="BC266" s="364"/>
      <c r="BD266" s="364"/>
      <c r="BE266" s="364"/>
      <c r="BF266" s="364"/>
      <c r="BG266" s="364"/>
      <c r="BH266" s="364"/>
      <c r="BI266" s="364"/>
      <c r="BJ266" s="364"/>
      <c r="BK266" s="364"/>
      <c r="BL266" s="364"/>
      <c r="BM266" s="364"/>
      <c r="BN266" s="364"/>
      <c r="BO266" s="364"/>
      <c r="BP266" s="364"/>
      <c r="BQ266" s="364"/>
      <c r="BR266" s="364"/>
      <c r="BS266" s="364"/>
      <c r="BT266" s="364"/>
      <c r="BU266" s="364"/>
      <c r="BV266" s="364"/>
      <c r="BW266" s="364"/>
      <c r="BX266" s="364"/>
      <c r="BY266" s="364"/>
      <c r="BZ266" s="364"/>
      <c r="CA266" s="364"/>
      <c r="CB266" s="364"/>
      <c r="CC266" s="364"/>
      <c r="CD266" s="364"/>
      <c r="CE266" s="364"/>
      <c r="CF266" s="364"/>
      <c r="CG266" s="364"/>
      <c r="CH266" s="364"/>
      <c r="CI266" s="364"/>
      <c r="CJ266" s="364"/>
      <c r="CK266" s="364"/>
      <c r="CL266" s="364"/>
      <c r="CM266" s="364"/>
      <c r="CN266" s="364"/>
      <c r="CO266" s="364"/>
      <c r="CP266" s="364"/>
      <c r="CQ266" s="364"/>
      <c r="CR266" s="364"/>
      <c r="CS266" s="364"/>
      <c r="CT266" s="364"/>
      <c r="CU266" s="364"/>
      <c r="CV266" s="364"/>
      <c r="CW266" s="364"/>
      <c r="CX266" s="364"/>
      <c r="CY266" s="364"/>
      <c r="CZ266" s="364"/>
      <c r="DA266" s="364"/>
      <c r="DB266" s="364"/>
      <c r="DC266" s="364"/>
      <c r="DD266" s="364"/>
      <c r="DE266" s="364"/>
      <c r="DF266" s="364"/>
      <c r="DG266" s="364"/>
      <c r="DH266" s="364"/>
      <c r="DI266" s="364"/>
      <c r="DJ266" s="364"/>
      <c r="DK266" s="364"/>
      <c r="DL266" s="364"/>
      <c r="DM266" s="364"/>
      <c r="DN266" s="364"/>
      <c r="DO266" s="364"/>
      <c r="DP266" s="364"/>
      <c r="DQ266" s="364"/>
      <c r="DR266" s="364"/>
      <c r="DS266" s="364"/>
      <c r="DT266" s="364"/>
      <c r="DU266" s="364"/>
      <c r="DV266" s="364"/>
      <c r="DW266" s="364"/>
      <c r="DX266" s="364"/>
      <c r="DY266" s="364"/>
      <c r="DZ266" s="364"/>
      <c r="EA266" s="364"/>
      <c r="EB266" s="364"/>
      <c r="EC266" s="364"/>
      <c r="ED266" s="364"/>
      <c r="EE266" s="364"/>
      <c r="EF266" s="364"/>
      <c r="EG266" s="364"/>
      <c r="EH266" s="364"/>
      <c r="EI266" s="364"/>
      <c r="EJ266" s="364"/>
      <c r="EK266" s="364"/>
      <c r="EL266" s="364"/>
      <c r="EM266" s="364"/>
      <c r="EN266" s="364"/>
      <c r="EO266" s="364"/>
      <c r="EP266" s="364"/>
      <c r="EQ266" s="364"/>
      <c r="ER266" s="364"/>
      <c r="ES266" s="364"/>
      <c r="ET266" s="364"/>
      <c r="EU266" s="364"/>
      <c r="EV266" s="364"/>
      <c r="EW266" s="364"/>
      <c r="EX266" s="364"/>
      <c r="EY266" s="364"/>
      <c r="EZ266" s="364"/>
      <c r="FA266" s="364"/>
      <c r="FB266" s="364"/>
      <c r="FC266" s="364"/>
      <c r="FD266" s="364"/>
      <c r="FE266" s="364"/>
      <c r="FF266" s="364"/>
      <c r="FG266" s="364"/>
      <c r="FH266" s="364"/>
      <c r="FI266" s="364"/>
      <c r="FJ266" s="364"/>
      <c r="FK266" s="364"/>
      <c r="FL266" s="364"/>
      <c r="FM266" s="364"/>
      <c r="FN266" s="364"/>
      <c r="FO266" s="364"/>
      <c r="FP266" s="364"/>
      <c r="FQ266" s="364"/>
      <c r="FR266" s="364"/>
      <c r="FS266" s="364"/>
      <c r="FT266" s="364"/>
      <c r="FU266" s="364"/>
      <c r="FV266" s="364"/>
      <c r="FW266" s="364"/>
      <c r="FX266" s="364"/>
      <c r="FY266" s="364"/>
      <c r="FZ266" s="364"/>
      <c r="GA266" s="364"/>
      <c r="GB266" s="364"/>
      <c r="GC266" s="364"/>
      <c r="GD266" s="364"/>
      <c r="GE266" s="364"/>
      <c r="GF266" s="364"/>
      <c r="GG266" s="364"/>
      <c r="GH266" s="364"/>
      <c r="GI266" s="364"/>
      <c r="GJ266" s="364"/>
      <c r="GK266" s="364"/>
      <c r="GL266" s="364"/>
      <c r="GM266" s="364"/>
      <c r="GN266" s="364"/>
      <c r="GO266" s="364"/>
      <c r="GP266" s="364"/>
      <c r="GQ266" s="364"/>
      <c r="GR266" s="364"/>
      <c r="GS266" s="364"/>
      <c r="GT266" s="364"/>
      <c r="GU266" s="364"/>
      <c r="GV266" s="364"/>
      <c r="GW266" s="364"/>
      <c r="GX266" s="364"/>
      <c r="GY266" s="364"/>
      <c r="GZ266" s="364"/>
      <c r="HA266" s="364"/>
      <c r="HB266" s="364"/>
      <c r="HC266" s="364"/>
      <c r="HD266" s="364"/>
      <c r="HE266" s="364"/>
      <c r="HF266" s="364"/>
      <c r="HG266" s="364"/>
      <c r="HH266" s="364"/>
      <c r="HI266" s="364"/>
      <c r="HJ266" s="364"/>
      <c r="HK266" s="364"/>
      <c r="HL266" s="364"/>
      <c r="HM266" s="364"/>
      <c r="HN266" s="364"/>
      <c r="HO266" s="364"/>
      <c r="HP266" s="364"/>
      <c r="HQ266" s="364"/>
      <c r="HR266" s="364"/>
      <c r="HS266" s="364"/>
      <c r="HT266" s="364"/>
      <c r="HU266" s="364"/>
      <c r="HV266" s="364"/>
      <c r="HW266" s="364"/>
      <c r="HX266" s="364"/>
      <c r="HY266" s="364"/>
      <c r="HZ266" s="364"/>
      <c r="IA266" s="364"/>
      <c r="IB266" s="364"/>
      <c r="IC266" s="364"/>
      <c r="ID266" s="364"/>
      <c r="IE266" s="364"/>
      <c r="IF266" s="364"/>
      <c r="IG266" s="364"/>
      <c r="IH266" s="364"/>
      <c r="II266" s="364"/>
      <c r="IJ266" s="364"/>
      <c r="IK266" s="364"/>
      <c r="IL266" s="364"/>
      <c r="IM266" s="364"/>
      <c r="IN266" s="364"/>
      <c r="IO266" s="364"/>
      <c r="IP266" s="364">
        <v>0.84989999999999999</v>
      </c>
      <c r="IQ266" s="364">
        <v>2.9037000000000002</v>
      </c>
      <c r="IR266" s="364"/>
      <c r="IS266" s="364"/>
      <c r="IT266" s="364">
        <v>3.1374</v>
      </c>
      <c r="IU266" s="364">
        <v>0.42</v>
      </c>
      <c r="IV266" s="364">
        <v>0.30030000000000001</v>
      </c>
      <c r="IW266" s="364">
        <v>2.5266000000000002</v>
      </c>
      <c r="IX266" s="364">
        <v>7.2900000000000006E-2</v>
      </c>
      <c r="IY266" s="364">
        <v>9.0899999999999995E-2</v>
      </c>
      <c r="IZ266" s="364">
        <v>27.188700000000001</v>
      </c>
      <c r="JA266" s="364">
        <v>0.3216</v>
      </c>
      <c r="JB266" s="364">
        <v>5.9700000000000003E-2</v>
      </c>
      <c r="JC266" s="364">
        <v>0.91830000000000001</v>
      </c>
      <c r="JD266" s="364"/>
      <c r="JE266" s="364">
        <v>0.1215</v>
      </c>
      <c r="JF266" s="364">
        <v>0.15479999999999999</v>
      </c>
      <c r="JG266" s="364"/>
      <c r="JH266" s="364"/>
      <c r="JI266" s="364">
        <v>0.20580000000000001</v>
      </c>
      <c r="JJ266" s="364">
        <v>6.2534999999999998</v>
      </c>
      <c r="JK266" s="364">
        <v>7.7100000000000002E-2</v>
      </c>
      <c r="JL266" s="364">
        <v>0.29370000000000002</v>
      </c>
      <c r="JM266" s="364">
        <v>1.9800000000000002E-2</v>
      </c>
      <c r="JN266" s="364">
        <v>4.5900000000000003E-2</v>
      </c>
      <c r="JO266" s="364">
        <v>9.5355000000000008</v>
      </c>
      <c r="JP266" s="364">
        <v>14.028600000000001</v>
      </c>
      <c r="JQ266" s="364">
        <v>7.4870999999999999</v>
      </c>
      <c r="JR266" s="364">
        <v>25.874700000000001</v>
      </c>
      <c r="JS266" s="364">
        <v>18.566700000000001</v>
      </c>
      <c r="JT266" s="364">
        <v>1.9911000000000001</v>
      </c>
      <c r="JU266" s="364">
        <v>5.3070000000000004</v>
      </c>
      <c r="JV266" s="364">
        <v>10.561199999999999</v>
      </c>
      <c r="JW266" s="364">
        <v>11.578799999999999</v>
      </c>
      <c r="JX266" s="364">
        <v>68.201999999999998</v>
      </c>
      <c r="JY266" s="364">
        <v>14.289</v>
      </c>
      <c r="JZ266" s="364">
        <v>9.7332000000000001</v>
      </c>
      <c r="KA266" s="364">
        <v>7.2512999999999996</v>
      </c>
      <c r="KB266" s="364">
        <v>6.0555000000000003</v>
      </c>
      <c r="KC266" s="364">
        <v>0.88529999999999998</v>
      </c>
      <c r="KD266" s="364">
        <v>63.186300000000003</v>
      </c>
      <c r="KE266" s="364">
        <v>72.278400000000005</v>
      </c>
      <c r="KF266" s="364">
        <v>317.89679999999998</v>
      </c>
      <c r="KG266" s="364">
        <v>1103.2206000000001</v>
      </c>
      <c r="KH266" s="364">
        <v>3106.1376</v>
      </c>
      <c r="KI266" s="364">
        <v>1787.4711</v>
      </c>
      <c r="KJ266" s="364">
        <v>1669.6016999999999</v>
      </c>
      <c r="KK266" s="364">
        <v>3685.0947000000001</v>
      </c>
      <c r="KL266" s="364">
        <v>758.55420000000004</v>
      </c>
      <c r="KM266" s="364">
        <v>749.40359999999998</v>
      </c>
      <c r="KN266" s="364">
        <v>636.9357</v>
      </c>
      <c r="KO266" s="364">
        <v>458.70269999999999</v>
      </c>
      <c r="KP266" s="364">
        <v>138.6969</v>
      </c>
      <c r="KQ266" s="364">
        <v>332.8254</v>
      </c>
      <c r="KR266" s="364">
        <v>63.432899999999997</v>
      </c>
      <c r="KS266" s="364">
        <v>203.55240000000001</v>
      </c>
      <c r="KT266" s="364">
        <v>153.38040000000001</v>
      </c>
      <c r="KU266" s="364">
        <v>1119.8475000000001</v>
      </c>
      <c r="KV266" s="364">
        <v>77.9328</v>
      </c>
      <c r="KW266" s="364">
        <v>1485.6096</v>
      </c>
      <c r="KX266" s="364">
        <v>2.16</v>
      </c>
      <c r="KY266" s="364">
        <v>968.4126</v>
      </c>
      <c r="KZ266" s="364">
        <v>0.89610000000000001</v>
      </c>
      <c r="LA266" s="364">
        <v>522.36839999999995</v>
      </c>
      <c r="LB266" s="364">
        <v>79.338300000000004</v>
      </c>
      <c r="LC266" s="364">
        <v>117.447</v>
      </c>
      <c r="LD266" s="364">
        <v>1615.1349</v>
      </c>
      <c r="LE266" s="364">
        <v>118.0086</v>
      </c>
      <c r="LF266" s="364">
        <v>25.846800000000002</v>
      </c>
      <c r="LG266" s="364">
        <v>126.05759999999999</v>
      </c>
      <c r="LH266" s="364">
        <v>41.568300000000001</v>
      </c>
      <c r="LI266" s="364">
        <v>43.923000000000002</v>
      </c>
      <c r="LJ266" s="364">
        <v>95.578199999999995</v>
      </c>
      <c r="LK266" s="364">
        <v>697.76580000000001</v>
      </c>
      <c r="LL266" s="364">
        <v>69.6417</v>
      </c>
      <c r="LM266" s="364">
        <v>39.473399999999998</v>
      </c>
      <c r="LN266" s="364">
        <v>143.70480000000001</v>
      </c>
      <c r="LO266" s="364">
        <v>4.5342000000000002</v>
      </c>
      <c r="LP266" s="364">
        <v>61.372799999999998</v>
      </c>
      <c r="LQ266" s="364">
        <v>26.573699999999999</v>
      </c>
      <c r="LR266" s="364">
        <v>4.32</v>
      </c>
      <c r="LS266" s="364">
        <v>12.5253</v>
      </c>
      <c r="LT266" s="364">
        <v>22.537800000000001</v>
      </c>
      <c r="LU266" s="364">
        <v>4.32</v>
      </c>
      <c r="LV266" s="364">
        <v>116.7414</v>
      </c>
      <c r="LW266" s="364">
        <v>84.290999999999997</v>
      </c>
      <c r="LX266" s="364">
        <v>67.724400000000003</v>
      </c>
      <c r="LY266" s="364">
        <v>12.3276</v>
      </c>
      <c r="LZ266" s="364">
        <v>26.739899999999999</v>
      </c>
      <c r="MA266" s="364">
        <v>104.8338</v>
      </c>
      <c r="MB266" s="364">
        <v>122.78279999999999</v>
      </c>
      <c r="MC266" s="364"/>
      <c r="MD266" s="364">
        <v>0.65310000000000001</v>
      </c>
      <c r="ME266" s="364">
        <v>2.3946000000000001</v>
      </c>
      <c r="MF266" s="364">
        <v>1.9593</v>
      </c>
      <c r="MG266" s="364">
        <v>106.3836</v>
      </c>
      <c r="MH266" s="364">
        <v>88.116600000000005</v>
      </c>
      <c r="MI266" s="364">
        <v>98.478899999999996</v>
      </c>
      <c r="MJ266" s="364">
        <v>12.9261</v>
      </c>
      <c r="MK266" s="364">
        <v>20.693999999999999</v>
      </c>
      <c r="ML266" s="364">
        <v>12.7224</v>
      </c>
      <c r="MM266" s="364">
        <v>4.8986999999999998</v>
      </c>
      <c r="MN266" s="364">
        <v>4.8986999999999998</v>
      </c>
      <c r="MO266" s="364">
        <v>4.968</v>
      </c>
      <c r="MP266" s="364">
        <v>6.4107000000000003</v>
      </c>
      <c r="MQ266" s="364">
        <v>6.0015000000000001</v>
      </c>
      <c r="MR266" s="364">
        <v>14.961</v>
      </c>
      <c r="MS266" s="364"/>
      <c r="MT266" s="364">
        <v>52.9101</v>
      </c>
      <c r="MU266" s="364"/>
      <c r="MV266" s="364">
        <v>4.6062000000000003</v>
      </c>
      <c r="MW266" s="364"/>
      <c r="MX266" s="364">
        <v>4.6989000000000001</v>
      </c>
      <c r="MY266" s="364">
        <v>1425.1724999999999</v>
      </c>
      <c r="MZ266" s="364">
        <v>5.1210000000000004</v>
      </c>
      <c r="NA266" s="364">
        <v>54.869399999999999</v>
      </c>
      <c r="NB266" s="364"/>
      <c r="NC266" s="364">
        <v>0.56220000000000003</v>
      </c>
      <c r="ND266" s="364">
        <v>5.0999999999999996</v>
      </c>
      <c r="NE266" s="364" t="s">
        <v>221</v>
      </c>
      <c r="NF266" s="364" t="s">
        <v>221</v>
      </c>
      <c r="NG266" s="364" t="s">
        <v>221</v>
      </c>
      <c r="NH266" s="364">
        <v>2.4</v>
      </c>
      <c r="NI266" s="364">
        <v>27.6</v>
      </c>
      <c r="NJ266" s="364">
        <v>28.8</v>
      </c>
      <c r="NK266" s="364">
        <v>17.100000000000001</v>
      </c>
      <c r="NL266" s="364">
        <v>21</v>
      </c>
      <c r="NM266" s="364">
        <v>8.6999999999999993</v>
      </c>
      <c r="NN266" s="364">
        <v>3.9</v>
      </c>
      <c r="NO266" s="364">
        <v>0.9</v>
      </c>
      <c r="NP266" s="364">
        <v>3.3</v>
      </c>
      <c r="NQ266" s="364" t="s">
        <v>221</v>
      </c>
      <c r="NR266" s="364">
        <v>10.199999999999999</v>
      </c>
      <c r="NS266" s="364">
        <v>1.5</v>
      </c>
      <c r="NT266" s="364">
        <v>18.3</v>
      </c>
      <c r="NU266" s="364">
        <v>13.8</v>
      </c>
      <c r="NV266" s="364">
        <v>0.3</v>
      </c>
      <c r="NW266" s="364">
        <v>51</v>
      </c>
      <c r="NX266" s="364">
        <v>2.7</v>
      </c>
      <c r="NY266" s="364">
        <v>1.2</v>
      </c>
      <c r="NZ266" s="364">
        <v>0.3</v>
      </c>
      <c r="OA266" s="364" t="s">
        <v>221</v>
      </c>
      <c r="OB266" s="364" t="s">
        <v>221</v>
      </c>
      <c r="OC266" s="364" t="s">
        <v>221</v>
      </c>
      <c r="OD266" s="364" t="s">
        <v>221</v>
      </c>
      <c r="OE266" s="364">
        <v>1.2</v>
      </c>
      <c r="OF266" s="364">
        <v>0.9</v>
      </c>
      <c r="OG266" s="364"/>
      <c r="OH266" s="364"/>
      <c r="OI266" s="364"/>
      <c r="OJ266" s="364"/>
      <c r="OK266" s="364"/>
      <c r="OL266" s="364"/>
      <c r="OM266" s="364"/>
      <c r="ON266" s="364"/>
      <c r="OO266" s="364"/>
      <c r="OP266" s="364"/>
      <c r="OQ266" s="364"/>
      <c r="OR266" s="364"/>
      <c r="OS266" s="364"/>
      <c r="OT266" s="364"/>
      <c r="OU266" s="364"/>
      <c r="OV266" s="364"/>
      <c r="OW266" s="364"/>
      <c r="OX266" s="364"/>
      <c r="OY266" s="364"/>
      <c r="OZ266" s="364"/>
      <c r="PA266" s="364"/>
      <c r="PB266" s="364"/>
      <c r="PC266" s="364"/>
      <c r="PD266" s="364"/>
      <c r="PE266" s="364"/>
      <c r="PF266" s="364"/>
      <c r="PG266" s="364"/>
      <c r="PH266" s="364"/>
      <c r="PI266" s="364"/>
      <c r="PJ266" s="364"/>
      <c r="PK266" s="364"/>
      <c r="PL266" s="364"/>
      <c r="PM266" s="364"/>
    </row>
    <row r="267" spans="1:429" ht="15">
      <c r="A267" s="365" t="s">
        <v>829</v>
      </c>
      <c r="B267" s="364">
        <f t="shared" si="234"/>
        <v>0</v>
      </c>
      <c r="C267" s="364">
        <f t="shared" si="235"/>
        <v>0</v>
      </c>
      <c r="D267" s="364">
        <f t="shared" si="236"/>
        <v>0</v>
      </c>
      <c r="E267" s="364">
        <f t="shared" si="237"/>
        <v>0</v>
      </c>
      <c r="F267" s="364">
        <f t="shared" si="238"/>
        <v>0</v>
      </c>
      <c r="G267" s="364">
        <f t="shared" si="239"/>
        <v>0</v>
      </c>
      <c r="H267" s="364">
        <f t="shared" si="240"/>
        <v>0</v>
      </c>
      <c r="I267" s="364">
        <f t="shared" si="241"/>
        <v>0</v>
      </c>
      <c r="J267" s="364">
        <f t="shared" si="242"/>
        <v>0</v>
      </c>
      <c r="K267" s="364">
        <f t="shared" si="243"/>
        <v>0</v>
      </c>
      <c r="L267" s="364">
        <f t="shared" si="244"/>
        <v>0</v>
      </c>
      <c r="M267" s="364">
        <f t="shared" si="245"/>
        <v>0</v>
      </c>
      <c r="N267" s="364">
        <f t="shared" si="246"/>
        <v>0</v>
      </c>
      <c r="O267" s="364">
        <f t="shared" si="247"/>
        <v>0</v>
      </c>
      <c r="P267" s="364">
        <f t="shared" si="248"/>
        <v>0</v>
      </c>
      <c r="Q267" s="364">
        <f t="shared" si="249"/>
        <v>0</v>
      </c>
      <c r="R267" s="364">
        <f t="shared" si="250"/>
        <v>0</v>
      </c>
      <c r="S267" s="364">
        <f t="shared" si="251"/>
        <v>0</v>
      </c>
      <c r="T267" s="364">
        <f t="shared" si="252"/>
        <v>0</v>
      </c>
      <c r="U267" s="364">
        <f t="shared" si="253"/>
        <v>0</v>
      </c>
      <c r="V267" s="364">
        <f t="shared" si="254"/>
        <v>0</v>
      </c>
      <c r="W267" s="364">
        <f t="shared" si="255"/>
        <v>0</v>
      </c>
      <c r="X267" s="364">
        <f t="shared" si="256"/>
        <v>0</v>
      </c>
      <c r="Y267" s="364">
        <f t="shared" si="257"/>
        <v>0</v>
      </c>
      <c r="Z267" s="364">
        <f t="shared" si="258"/>
        <v>0</v>
      </c>
      <c r="AA267" s="364">
        <f t="shared" si="259"/>
        <v>0</v>
      </c>
      <c r="AB267" s="364">
        <f t="shared" si="260"/>
        <v>0</v>
      </c>
      <c r="AC267" s="364">
        <f t="shared" si="261"/>
        <v>0</v>
      </c>
      <c r="AD267" s="364">
        <f t="shared" si="262"/>
        <v>0</v>
      </c>
      <c r="AE267" s="364">
        <f t="shared" si="263"/>
        <v>0</v>
      </c>
      <c r="AF267" s="364">
        <f t="shared" si="264"/>
        <v>0</v>
      </c>
      <c r="AG267" s="364"/>
      <c r="AH267" s="364"/>
      <c r="AI267" s="364"/>
      <c r="AJ267" s="364"/>
      <c r="AK267" s="364"/>
      <c r="AL267" s="364"/>
      <c r="AM267" s="364"/>
      <c r="AN267" s="364"/>
      <c r="AO267" s="364"/>
      <c r="AP267" s="364"/>
      <c r="AQ267" s="364"/>
      <c r="AR267" s="364"/>
      <c r="AS267" s="364"/>
      <c r="AT267" s="364"/>
      <c r="AU267" s="364"/>
      <c r="AV267" s="364"/>
      <c r="AW267" s="364"/>
      <c r="AX267" s="364"/>
      <c r="AY267" s="364"/>
      <c r="AZ267" s="364"/>
      <c r="BA267" s="364"/>
      <c r="BB267" s="364"/>
      <c r="BC267" s="364"/>
      <c r="BD267" s="364"/>
      <c r="BE267" s="364"/>
      <c r="BF267" s="364"/>
      <c r="BG267" s="364"/>
      <c r="BH267" s="364"/>
      <c r="BI267" s="364"/>
      <c r="BJ267" s="364"/>
      <c r="BK267" s="364"/>
      <c r="BL267" s="364"/>
      <c r="BM267" s="364"/>
      <c r="BN267" s="364"/>
      <c r="BO267" s="364"/>
      <c r="BP267" s="364"/>
      <c r="BQ267" s="364"/>
      <c r="BR267" s="364"/>
      <c r="BS267" s="364"/>
      <c r="BT267" s="364"/>
      <c r="BU267" s="364"/>
      <c r="BV267" s="364"/>
      <c r="BW267" s="364"/>
      <c r="BX267" s="364"/>
      <c r="BY267" s="364"/>
      <c r="BZ267" s="364"/>
      <c r="CA267" s="364"/>
      <c r="CB267" s="364"/>
      <c r="CC267" s="364"/>
      <c r="CD267" s="364"/>
      <c r="CE267" s="364"/>
      <c r="CF267" s="364"/>
      <c r="CG267" s="364"/>
      <c r="CH267" s="364"/>
      <c r="CI267" s="364"/>
      <c r="CJ267" s="364"/>
      <c r="CK267" s="364"/>
      <c r="CL267" s="364"/>
      <c r="CM267" s="364"/>
      <c r="CN267" s="364"/>
      <c r="CO267" s="364"/>
      <c r="CP267" s="364"/>
      <c r="CQ267" s="364"/>
      <c r="CR267" s="364"/>
      <c r="CS267" s="364"/>
      <c r="CT267" s="364"/>
      <c r="CU267" s="364"/>
      <c r="CV267" s="364"/>
      <c r="CW267" s="364"/>
      <c r="CX267" s="364"/>
      <c r="CY267" s="364"/>
      <c r="CZ267" s="364"/>
      <c r="DA267" s="364"/>
      <c r="DB267" s="364"/>
      <c r="DC267" s="364"/>
      <c r="DD267" s="364"/>
      <c r="DE267" s="364"/>
      <c r="DF267" s="364"/>
      <c r="DG267" s="364"/>
      <c r="DH267" s="364"/>
      <c r="DI267" s="364"/>
      <c r="DJ267" s="364"/>
      <c r="DK267" s="364"/>
      <c r="DL267" s="364"/>
      <c r="DM267" s="364"/>
      <c r="DN267" s="364"/>
      <c r="DO267" s="364"/>
      <c r="DP267" s="364"/>
      <c r="DQ267" s="364"/>
      <c r="DR267" s="364"/>
      <c r="DS267" s="364"/>
      <c r="DT267" s="364"/>
      <c r="DU267" s="364"/>
      <c r="DV267" s="364"/>
      <c r="DW267" s="364"/>
      <c r="DX267" s="364"/>
      <c r="DY267" s="364"/>
      <c r="DZ267" s="364"/>
      <c r="EA267" s="364"/>
      <c r="EB267" s="364"/>
      <c r="EC267" s="364"/>
      <c r="ED267" s="364"/>
      <c r="EE267" s="364"/>
      <c r="EF267" s="364"/>
      <c r="EG267" s="364"/>
      <c r="EH267" s="364"/>
      <c r="EI267" s="364"/>
      <c r="EJ267" s="364"/>
      <c r="EK267" s="364"/>
      <c r="EL267" s="364"/>
      <c r="EM267" s="364"/>
      <c r="EN267" s="364"/>
      <c r="EO267" s="364"/>
      <c r="EP267" s="364"/>
      <c r="EQ267" s="364"/>
      <c r="ER267" s="364"/>
      <c r="ES267" s="364"/>
      <c r="ET267" s="364"/>
      <c r="EU267" s="364"/>
      <c r="EV267" s="364"/>
      <c r="EW267" s="364"/>
      <c r="EX267" s="364"/>
      <c r="EY267" s="364"/>
      <c r="EZ267" s="364"/>
      <c r="FA267" s="364"/>
      <c r="FB267" s="364"/>
      <c r="FC267" s="364"/>
      <c r="FD267" s="364"/>
      <c r="FE267" s="364"/>
      <c r="FF267" s="364"/>
      <c r="FG267" s="364"/>
      <c r="FH267" s="364"/>
      <c r="FI267" s="364"/>
      <c r="FJ267" s="364"/>
      <c r="FK267" s="364"/>
      <c r="FL267" s="364"/>
      <c r="FM267" s="364"/>
      <c r="FN267" s="364"/>
      <c r="FO267" s="364"/>
      <c r="FP267" s="364"/>
      <c r="FQ267" s="364"/>
      <c r="FR267" s="364"/>
      <c r="FS267" s="364"/>
      <c r="FT267" s="364"/>
      <c r="FU267" s="364"/>
      <c r="FV267" s="364"/>
      <c r="FW267" s="364"/>
      <c r="FX267" s="364"/>
      <c r="FY267" s="364"/>
      <c r="FZ267" s="364"/>
      <c r="GA267" s="364"/>
      <c r="GB267" s="364"/>
      <c r="GC267" s="364"/>
      <c r="GD267" s="364"/>
      <c r="GE267" s="364"/>
      <c r="GF267" s="364"/>
      <c r="GG267" s="364"/>
      <c r="GH267" s="364"/>
      <c r="GI267" s="364"/>
      <c r="GJ267" s="364"/>
      <c r="GK267" s="364"/>
      <c r="GL267" s="364"/>
      <c r="GM267" s="364"/>
      <c r="GN267" s="364"/>
      <c r="GO267" s="364"/>
      <c r="GP267" s="364"/>
      <c r="GQ267" s="364"/>
      <c r="GR267" s="364"/>
      <c r="GS267" s="364"/>
      <c r="GT267" s="364"/>
      <c r="GU267" s="364"/>
      <c r="GV267" s="364"/>
      <c r="GW267" s="364"/>
      <c r="GX267" s="364"/>
      <c r="GY267" s="364"/>
      <c r="GZ267" s="364"/>
      <c r="HA267" s="364"/>
      <c r="HB267" s="364"/>
      <c r="HC267" s="364"/>
      <c r="HD267" s="364"/>
      <c r="HE267" s="364"/>
      <c r="HF267" s="364"/>
      <c r="HG267" s="364"/>
      <c r="HH267" s="364"/>
      <c r="HI267" s="364"/>
      <c r="HJ267" s="364"/>
      <c r="HK267" s="364"/>
      <c r="HL267" s="364"/>
      <c r="HM267" s="364"/>
      <c r="HN267" s="364"/>
      <c r="HO267" s="364"/>
      <c r="HP267" s="364"/>
      <c r="HQ267" s="364"/>
      <c r="HR267" s="364"/>
      <c r="HS267" s="364"/>
      <c r="HT267" s="364"/>
      <c r="HU267" s="364"/>
      <c r="HV267" s="364"/>
      <c r="HW267" s="364"/>
      <c r="HX267" s="364"/>
      <c r="HY267" s="364"/>
      <c r="HZ267" s="364"/>
      <c r="IA267" s="364"/>
      <c r="IB267" s="364"/>
      <c r="IC267" s="364"/>
      <c r="ID267" s="364"/>
      <c r="IE267" s="364"/>
      <c r="IF267" s="364"/>
      <c r="IG267" s="364"/>
      <c r="IH267" s="364"/>
      <c r="II267" s="364"/>
      <c r="IJ267" s="364"/>
      <c r="IK267" s="364"/>
      <c r="IL267" s="364"/>
      <c r="IM267" s="364"/>
      <c r="IN267" s="364"/>
      <c r="IO267" s="364"/>
      <c r="IP267" s="364"/>
      <c r="IQ267" s="364"/>
      <c r="IR267" s="364"/>
      <c r="IS267" s="364"/>
      <c r="IT267" s="364"/>
      <c r="IU267" s="364"/>
      <c r="IV267" s="364"/>
      <c r="IW267" s="364"/>
      <c r="IX267" s="364"/>
      <c r="IY267" s="364"/>
      <c r="IZ267" s="364"/>
      <c r="JA267" s="364"/>
      <c r="JB267" s="364"/>
      <c r="JC267" s="364"/>
      <c r="JD267" s="364"/>
      <c r="JE267" s="364"/>
      <c r="JF267" s="364"/>
      <c r="JG267" s="364"/>
      <c r="JH267" s="364"/>
      <c r="JI267" s="364"/>
      <c r="JJ267" s="364"/>
      <c r="JK267" s="364"/>
      <c r="JL267" s="364"/>
      <c r="JM267" s="364"/>
      <c r="JN267" s="364"/>
      <c r="JO267" s="364"/>
      <c r="JP267" s="364"/>
      <c r="JQ267" s="364"/>
      <c r="JR267" s="364"/>
      <c r="JS267" s="364"/>
      <c r="JT267" s="364"/>
      <c r="JU267" s="364"/>
      <c r="JV267" s="364"/>
      <c r="JW267" s="364"/>
      <c r="JX267" s="364"/>
      <c r="JY267" s="364"/>
      <c r="JZ267" s="364"/>
      <c r="KA267" s="364"/>
      <c r="KB267" s="364"/>
      <c r="KC267" s="364"/>
      <c r="KD267" s="364"/>
      <c r="KE267" s="364"/>
      <c r="KF267" s="364"/>
      <c r="KG267" s="364"/>
      <c r="KH267" s="364"/>
      <c r="KI267" s="364"/>
      <c r="KJ267" s="364"/>
      <c r="KK267" s="364"/>
      <c r="KL267" s="364"/>
      <c r="KM267" s="364"/>
      <c r="KN267" s="364"/>
      <c r="KO267" s="364"/>
      <c r="KP267" s="364"/>
      <c r="KQ267" s="364"/>
      <c r="KR267" s="364"/>
      <c r="KS267" s="364"/>
      <c r="KT267" s="364"/>
      <c r="KU267" s="364"/>
      <c r="KV267" s="364"/>
      <c r="KW267" s="364"/>
      <c r="KX267" s="364"/>
      <c r="KY267" s="364"/>
      <c r="KZ267" s="364"/>
      <c r="LA267" s="364"/>
      <c r="LB267" s="364"/>
      <c r="LC267" s="364"/>
      <c r="LD267" s="364"/>
      <c r="LE267" s="364"/>
      <c r="LF267" s="364"/>
      <c r="LG267" s="364"/>
      <c r="LH267" s="364"/>
      <c r="LI267" s="364"/>
      <c r="LJ267" s="364"/>
      <c r="LK267" s="364"/>
      <c r="LL267" s="364"/>
      <c r="LM267" s="364"/>
      <c r="LN267" s="364"/>
      <c r="LO267" s="364"/>
      <c r="LP267" s="364"/>
      <c r="LQ267" s="364"/>
      <c r="LR267" s="364"/>
      <c r="LS267" s="364"/>
      <c r="LT267" s="364"/>
      <c r="LU267" s="364"/>
      <c r="LV267" s="364"/>
      <c r="LW267" s="364"/>
      <c r="LX267" s="364"/>
      <c r="LY267" s="364"/>
      <c r="LZ267" s="364"/>
      <c r="MA267" s="364"/>
      <c r="MB267" s="364"/>
      <c r="MC267" s="364"/>
      <c r="MD267" s="364"/>
      <c r="ME267" s="364"/>
      <c r="MF267" s="364"/>
      <c r="MG267" s="364"/>
      <c r="MH267" s="364"/>
      <c r="MI267" s="364"/>
      <c r="MJ267" s="364"/>
      <c r="MK267" s="364"/>
      <c r="ML267" s="364"/>
      <c r="MM267" s="364"/>
      <c r="MN267" s="364"/>
      <c r="MO267" s="364"/>
      <c r="MP267" s="364"/>
      <c r="MQ267" s="364"/>
      <c r="MR267" s="364"/>
      <c r="MS267" s="364"/>
      <c r="MT267" s="364"/>
      <c r="MU267" s="364"/>
      <c r="MV267" s="364"/>
      <c r="MW267" s="364"/>
      <c r="MX267" s="364"/>
      <c r="MY267" s="364"/>
      <c r="MZ267" s="364"/>
      <c r="NA267" s="364"/>
      <c r="NB267" s="364"/>
      <c r="NC267" s="364"/>
      <c r="ND267" s="364"/>
      <c r="NE267" s="364"/>
      <c r="NF267" s="364"/>
      <c r="NG267" s="364"/>
      <c r="NH267" s="364"/>
      <c r="NI267" s="364"/>
      <c r="NJ267" s="364"/>
      <c r="NK267" s="364"/>
      <c r="NL267" s="364"/>
      <c r="NM267" s="364"/>
      <c r="NN267" s="364"/>
      <c r="NO267" s="364"/>
      <c r="NP267" s="364"/>
      <c r="NQ267" s="364"/>
      <c r="NR267" s="364"/>
      <c r="NS267" s="364"/>
      <c r="NT267" s="364"/>
      <c r="NU267" s="364"/>
      <c r="NV267" s="364"/>
      <c r="NW267" s="364"/>
      <c r="NX267" s="364"/>
      <c r="NY267" s="364"/>
      <c r="NZ267" s="364"/>
      <c r="OA267" s="364"/>
      <c r="OB267" s="364"/>
      <c r="OC267" s="364"/>
      <c r="OD267" s="364"/>
      <c r="OE267" s="364"/>
      <c r="OF267" s="364"/>
      <c r="OG267" s="364"/>
      <c r="OH267" s="364"/>
      <c r="OI267" s="364"/>
      <c r="OJ267" s="364"/>
      <c r="OK267" s="364"/>
      <c r="OL267" s="364"/>
      <c r="OM267" s="364"/>
      <c r="ON267" s="364"/>
      <c r="OO267" s="364"/>
      <c r="OP267" s="364"/>
      <c r="OQ267" s="364"/>
      <c r="OR267" s="364"/>
      <c r="OS267" s="364"/>
      <c r="OT267" s="364"/>
      <c r="OU267" s="364"/>
      <c r="OV267" s="364"/>
      <c r="OW267" s="364"/>
      <c r="OX267" s="364"/>
      <c r="OY267" s="364"/>
      <c r="OZ267" s="364"/>
      <c r="PA267" s="364"/>
      <c r="PB267" s="364"/>
      <c r="PC267" s="364"/>
      <c r="PD267" s="364"/>
      <c r="PE267" s="364"/>
      <c r="PF267" s="364"/>
      <c r="PG267" s="364"/>
      <c r="PH267" s="364"/>
      <c r="PI267" s="364"/>
      <c r="PJ267" s="364"/>
      <c r="PK267" s="364"/>
      <c r="PL267" s="364"/>
      <c r="PM267" s="364"/>
    </row>
    <row r="268" spans="1:429" ht="15">
      <c r="A268" s="363" t="s">
        <v>830</v>
      </c>
      <c r="B268" s="364">
        <f t="shared" si="234"/>
        <v>0</v>
      </c>
      <c r="C268" s="364">
        <f t="shared" si="235"/>
        <v>0</v>
      </c>
      <c r="D268" s="364">
        <f t="shared" si="236"/>
        <v>0</v>
      </c>
      <c r="E268" s="364">
        <f t="shared" si="237"/>
        <v>0</v>
      </c>
      <c r="F268" s="364">
        <f t="shared" si="238"/>
        <v>0</v>
      </c>
      <c r="G268" s="364">
        <f t="shared" si="239"/>
        <v>0</v>
      </c>
      <c r="H268" s="364">
        <f t="shared" si="240"/>
        <v>0</v>
      </c>
      <c r="I268" s="364">
        <f t="shared" si="241"/>
        <v>0</v>
      </c>
      <c r="J268" s="364">
        <f t="shared" si="242"/>
        <v>0</v>
      </c>
      <c r="K268" s="364">
        <f t="shared" si="243"/>
        <v>0</v>
      </c>
      <c r="L268" s="364">
        <f t="shared" si="244"/>
        <v>0</v>
      </c>
      <c r="M268" s="364">
        <f t="shared" si="245"/>
        <v>0</v>
      </c>
      <c r="N268" s="364">
        <f t="shared" si="246"/>
        <v>0</v>
      </c>
      <c r="O268" s="364">
        <f t="shared" si="247"/>
        <v>0</v>
      </c>
      <c r="P268" s="364">
        <f t="shared" si="248"/>
        <v>0</v>
      </c>
      <c r="Q268" s="364">
        <f t="shared" si="249"/>
        <v>0</v>
      </c>
      <c r="R268" s="364">
        <f t="shared" si="250"/>
        <v>0</v>
      </c>
      <c r="S268" s="364">
        <f t="shared" si="251"/>
        <v>0</v>
      </c>
      <c r="T268" s="364">
        <f t="shared" si="252"/>
        <v>0</v>
      </c>
      <c r="U268" s="364">
        <f t="shared" si="253"/>
        <v>0</v>
      </c>
      <c r="V268" s="364">
        <f t="shared" si="254"/>
        <v>2.7E-6</v>
      </c>
      <c r="W268" s="364">
        <f t="shared" si="255"/>
        <v>0</v>
      </c>
      <c r="X268" s="364">
        <f t="shared" si="256"/>
        <v>0</v>
      </c>
      <c r="Y268" s="364">
        <f t="shared" si="257"/>
        <v>0</v>
      </c>
      <c r="Z268" s="364">
        <f t="shared" si="258"/>
        <v>7.6290000000000006E-4</v>
      </c>
      <c r="AA268" s="364">
        <f t="shared" si="259"/>
        <v>7.425E-4</v>
      </c>
      <c r="AB268" s="364">
        <f t="shared" si="260"/>
        <v>0</v>
      </c>
      <c r="AC268" s="364">
        <f t="shared" si="261"/>
        <v>0</v>
      </c>
      <c r="AD268" s="364">
        <f t="shared" si="262"/>
        <v>2.7000000000000001E-3</v>
      </c>
      <c r="AE268" s="364">
        <f t="shared" si="263"/>
        <v>0</v>
      </c>
      <c r="AF268" s="364">
        <f t="shared" si="264"/>
        <v>0</v>
      </c>
      <c r="AG268" s="364"/>
      <c r="AH268" s="364"/>
      <c r="AI268" s="364"/>
      <c r="AJ268" s="364"/>
      <c r="AK268" s="364"/>
      <c r="AL268" s="364"/>
      <c r="AM268" s="364"/>
      <c r="AN268" s="364"/>
      <c r="AO268" s="364"/>
      <c r="AP268" s="364"/>
      <c r="AQ268" s="364"/>
      <c r="AR268" s="364"/>
      <c r="AS268" s="364"/>
      <c r="AT268" s="364"/>
      <c r="AU268" s="364"/>
      <c r="AV268" s="364"/>
      <c r="AW268" s="364"/>
      <c r="AX268" s="364"/>
      <c r="AY268" s="364"/>
      <c r="AZ268" s="364"/>
      <c r="BA268" s="364"/>
      <c r="BB268" s="364"/>
      <c r="BC268" s="364"/>
      <c r="BD268" s="364"/>
      <c r="BE268" s="364"/>
      <c r="BF268" s="364"/>
      <c r="BG268" s="364"/>
      <c r="BH268" s="364"/>
      <c r="BI268" s="364"/>
      <c r="BJ268" s="364"/>
      <c r="BK268" s="364"/>
      <c r="BL268" s="364"/>
      <c r="BM268" s="364"/>
      <c r="BN268" s="364"/>
      <c r="BO268" s="364"/>
      <c r="BP268" s="364"/>
      <c r="BQ268" s="364"/>
      <c r="BR268" s="364"/>
      <c r="BS268" s="364"/>
      <c r="BT268" s="364"/>
      <c r="BU268" s="364"/>
      <c r="BV268" s="364"/>
      <c r="BW268" s="364"/>
      <c r="BX268" s="364"/>
      <c r="BY268" s="364"/>
      <c r="BZ268" s="364"/>
      <c r="CA268" s="364"/>
      <c r="CB268" s="364"/>
      <c r="CC268" s="364"/>
      <c r="CD268" s="364"/>
      <c r="CE268" s="364"/>
      <c r="CF268" s="364"/>
      <c r="CG268" s="364"/>
      <c r="CH268" s="364"/>
      <c r="CI268" s="364"/>
      <c r="CJ268" s="364"/>
      <c r="CK268" s="364"/>
      <c r="CL268" s="364"/>
      <c r="CM268" s="364"/>
      <c r="CN268" s="364"/>
      <c r="CO268" s="364"/>
      <c r="CP268" s="364"/>
      <c r="CQ268" s="364"/>
      <c r="CR268" s="364"/>
      <c r="CS268" s="364"/>
      <c r="CT268" s="364"/>
      <c r="CU268" s="364"/>
      <c r="CV268" s="364"/>
      <c r="CW268" s="364"/>
      <c r="CX268" s="364"/>
      <c r="CY268" s="364"/>
      <c r="CZ268" s="364"/>
      <c r="DA268" s="364"/>
      <c r="DB268" s="364"/>
      <c r="DC268" s="364"/>
      <c r="DD268" s="364"/>
      <c r="DE268" s="364"/>
      <c r="DF268" s="364"/>
      <c r="DG268" s="364"/>
      <c r="DH268" s="364"/>
      <c r="DI268" s="364"/>
      <c r="DJ268" s="364"/>
      <c r="DK268" s="364"/>
      <c r="DL268" s="364"/>
      <c r="DM268" s="364"/>
      <c r="DN268" s="364"/>
      <c r="DO268" s="364"/>
      <c r="DP268" s="364"/>
      <c r="DQ268" s="364"/>
      <c r="DR268" s="364"/>
      <c r="DS268" s="364"/>
      <c r="DT268" s="364"/>
      <c r="DU268" s="364"/>
      <c r="DV268" s="364"/>
      <c r="DW268" s="364"/>
      <c r="DX268" s="364"/>
      <c r="DY268" s="364"/>
      <c r="DZ268" s="364"/>
      <c r="EA268" s="364"/>
      <c r="EB268" s="364"/>
      <c r="EC268" s="364"/>
      <c r="ED268" s="364"/>
      <c r="EE268" s="364"/>
      <c r="EF268" s="364"/>
      <c r="EG268" s="364"/>
      <c r="EH268" s="364"/>
      <c r="EI268" s="364"/>
      <c r="EJ268" s="364"/>
      <c r="EK268" s="364"/>
      <c r="EL268" s="364"/>
      <c r="EM268" s="364"/>
      <c r="EN268" s="364"/>
      <c r="EO268" s="364"/>
      <c r="EP268" s="364"/>
      <c r="EQ268" s="364"/>
      <c r="ER268" s="364"/>
      <c r="ES268" s="364"/>
      <c r="ET268" s="364"/>
      <c r="EU268" s="364"/>
      <c r="EV268" s="364"/>
      <c r="EW268" s="364"/>
      <c r="EX268" s="364"/>
      <c r="EY268" s="364"/>
      <c r="EZ268" s="364"/>
      <c r="FA268" s="364"/>
      <c r="FB268" s="364"/>
      <c r="FC268" s="364"/>
      <c r="FD268" s="364"/>
      <c r="FE268" s="364"/>
      <c r="FF268" s="364"/>
      <c r="FG268" s="364"/>
      <c r="FH268" s="364"/>
      <c r="FI268" s="364"/>
      <c r="FJ268" s="364"/>
      <c r="FK268" s="364"/>
      <c r="FL268" s="364"/>
      <c r="FM268" s="364"/>
      <c r="FN268" s="364"/>
      <c r="FO268" s="364"/>
      <c r="FP268" s="364"/>
      <c r="FQ268" s="364"/>
      <c r="FR268" s="364"/>
      <c r="FS268" s="364"/>
      <c r="FT268" s="364"/>
      <c r="FU268" s="364"/>
      <c r="FV268" s="364"/>
      <c r="FW268" s="364"/>
      <c r="FX268" s="364"/>
      <c r="FY268" s="364"/>
      <c r="FZ268" s="364"/>
      <c r="GA268" s="364"/>
      <c r="GB268" s="364"/>
      <c r="GC268" s="364"/>
      <c r="GD268" s="364"/>
      <c r="GE268" s="364"/>
      <c r="GF268" s="364"/>
      <c r="GG268" s="364"/>
      <c r="GH268" s="364"/>
      <c r="GI268" s="364"/>
      <c r="GJ268" s="364"/>
      <c r="GK268" s="364"/>
      <c r="GL268" s="364"/>
      <c r="GM268" s="364"/>
      <c r="GN268" s="364"/>
      <c r="GO268" s="364"/>
      <c r="GP268" s="364"/>
      <c r="GQ268" s="364"/>
      <c r="GR268" s="364"/>
      <c r="GS268" s="364"/>
      <c r="GT268" s="364"/>
      <c r="GU268" s="364"/>
      <c r="GV268" s="364"/>
      <c r="GW268" s="364"/>
      <c r="GX268" s="364"/>
      <c r="GY268" s="364"/>
      <c r="GZ268" s="364"/>
      <c r="HA268" s="364"/>
      <c r="HB268" s="364"/>
      <c r="HC268" s="364"/>
      <c r="HD268" s="364"/>
      <c r="HE268" s="364"/>
      <c r="HF268" s="364"/>
      <c r="HG268" s="364"/>
      <c r="HH268" s="364"/>
      <c r="HI268" s="364"/>
      <c r="HJ268" s="364"/>
      <c r="HK268" s="364"/>
      <c r="HL268" s="364"/>
      <c r="HM268" s="364"/>
      <c r="HN268" s="364"/>
      <c r="HO268" s="364"/>
      <c r="HP268" s="364"/>
      <c r="HQ268" s="364"/>
      <c r="HR268" s="364"/>
      <c r="HS268" s="364"/>
      <c r="HT268" s="364"/>
      <c r="HU268" s="364"/>
      <c r="HV268" s="364"/>
      <c r="HW268" s="364"/>
      <c r="HX268" s="364"/>
      <c r="HY268" s="364"/>
      <c r="HZ268" s="364"/>
      <c r="IA268" s="364"/>
      <c r="IB268" s="364"/>
      <c r="IC268" s="364"/>
      <c r="ID268" s="364"/>
      <c r="IE268" s="364"/>
      <c r="IF268" s="364"/>
      <c r="IG268" s="364"/>
      <c r="IH268" s="364"/>
      <c r="II268" s="364"/>
      <c r="IJ268" s="364"/>
      <c r="IK268" s="364"/>
      <c r="IL268" s="364"/>
      <c r="IM268" s="364"/>
      <c r="IN268" s="364"/>
      <c r="IO268" s="364"/>
      <c r="IP268" s="364"/>
      <c r="IQ268" s="364"/>
      <c r="IR268" s="364"/>
      <c r="IS268" s="364"/>
      <c r="IT268" s="364"/>
      <c r="IU268" s="364"/>
      <c r="IV268" s="364"/>
      <c r="IW268" s="364"/>
      <c r="IX268" s="364"/>
      <c r="IY268" s="364"/>
      <c r="IZ268" s="364"/>
      <c r="JA268" s="364"/>
      <c r="JB268" s="364"/>
      <c r="JC268" s="364"/>
      <c r="JD268" s="364"/>
      <c r="JE268" s="364"/>
      <c r="JF268" s="364"/>
      <c r="JG268" s="364"/>
      <c r="JH268" s="364"/>
      <c r="JI268" s="364"/>
      <c r="JJ268" s="364"/>
      <c r="JK268" s="364"/>
      <c r="JL268" s="364"/>
      <c r="JM268" s="364"/>
      <c r="JN268" s="364"/>
      <c r="JO268" s="364"/>
      <c r="JP268" s="364"/>
      <c r="JQ268" s="364">
        <v>2.7000000000000001E-3</v>
      </c>
      <c r="JR268" s="364"/>
      <c r="JS268" s="364"/>
      <c r="JT268" s="364"/>
      <c r="JU268" s="364"/>
      <c r="JV268" s="364"/>
      <c r="JW268" s="364"/>
      <c r="JX268" s="364"/>
      <c r="JY268" s="364"/>
      <c r="JZ268" s="364"/>
      <c r="KA268" s="364"/>
      <c r="KB268" s="364"/>
      <c r="KC268" s="364"/>
      <c r="KD268" s="364"/>
      <c r="KE268" s="364"/>
      <c r="KF268" s="364"/>
      <c r="KG268" s="364"/>
      <c r="KH268" s="364"/>
      <c r="KI268" s="364"/>
      <c r="KJ268" s="364"/>
      <c r="KK268" s="364"/>
      <c r="KL268" s="364"/>
      <c r="KM268" s="364"/>
      <c r="KN268" s="364"/>
      <c r="KO268" s="364"/>
      <c r="KP268" s="364"/>
      <c r="KQ268" s="364"/>
      <c r="KR268" s="364"/>
      <c r="KS268" s="364"/>
      <c r="KT268" s="364"/>
      <c r="KU268" s="364"/>
      <c r="KV268" s="364"/>
      <c r="KW268" s="364"/>
      <c r="KX268" s="364"/>
      <c r="KY268" s="364"/>
      <c r="KZ268" s="364"/>
      <c r="LA268" s="364"/>
      <c r="LB268" s="364"/>
      <c r="LC268" s="364"/>
      <c r="LD268" s="364"/>
      <c r="LE268" s="364"/>
      <c r="LF268" s="364"/>
      <c r="LG268" s="364"/>
      <c r="LH268" s="364"/>
      <c r="LI268" s="364"/>
      <c r="LJ268" s="364"/>
      <c r="LK268" s="364">
        <v>0.76290000000000002</v>
      </c>
      <c r="LL268" s="364"/>
      <c r="LM268" s="364"/>
      <c r="LN268" s="364"/>
      <c r="LO268" s="364"/>
      <c r="LP268" s="364"/>
      <c r="LQ268" s="364"/>
      <c r="LR268" s="364"/>
      <c r="LS268" s="364"/>
      <c r="LT268" s="364"/>
      <c r="LU268" s="364"/>
      <c r="LV268" s="364"/>
      <c r="LW268" s="364">
        <v>0.74250000000000005</v>
      </c>
      <c r="LX268" s="364"/>
      <c r="LY268" s="364"/>
      <c r="LZ268" s="364"/>
      <c r="MA268" s="364"/>
      <c r="MB268" s="364"/>
      <c r="MC268" s="364"/>
      <c r="MD268" s="364"/>
      <c r="ME268" s="364"/>
      <c r="MF268" s="364"/>
      <c r="MG268" s="364"/>
      <c r="MH268" s="364"/>
      <c r="MI268" s="364"/>
      <c r="MJ268" s="364"/>
      <c r="MK268" s="364"/>
      <c r="ML268" s="364"/>
      <c r="MM268" s="364"/>
      <c r="MN268" s="364"/>
      <c r="MO268" s="364"/>
      <c r="MP268" s="364"/>
      <c r="MQ268" s="364"/>
      <c r="MR268" s="364"/>
      <c r="MS268" s="364"/>
      <c r="MT268" s="364"/>
      <c r="MU268" s="364"/>
      <c r="MV268" s="364"/>
      <c r="MW268" s="364"/>
      <c r="MX268" s="364"/>
      <c r="MY268" s="364"/>
      <c r="MZ268" s="364"/>
      <c r="NA268" s="364"/>
      <c r="NB268" s="364"/>
      <c r="NC268" s="364"/>
      <c r="ND268" s="364" t="s">
        <v>221</v>
      </c>
      <c r="NE268" s="364" t="s">
        <v>221</v>
      </c>
      <c r="NF268" s="364" t="s">
        <v>221</v>
      </c>
      <c r="NG268" s="364" t="s">
        <v>221</v>
      </c>
      <c r="NH268" s="364">
        <v>2.7</v>
      </c>
      <c r="NI268" s="364" t="s">
        <v>221</v>
      </c>
      <c r="NJ268" s="364" t="s">
        <v>221</v>
      </c>
      <c r="NK268" s="364" t="s">
        <v>221</v>
      </c>
      <c r="NL268" s="364" t="s">
        <v>221</v>
      </c>
      <c r="NM268" s="364" t="s">
        <v>221</v>
      </c>
      <c r="NN268" s="364" t="s">
        <v>221</v>
      </c>
      <c r="NO268" s="364" t="s">
        <v>221</v>
      </c>
      <c r="NP268" s="364" t="s">
        <v>221</v>
      </c>
      <c r="NQ268" s="364" t="s">
        <v>221</v>
      </c>
      <c r="NR268" s="364" t="s">
        <v>221</v>
      </c>
      <c r="NS268" s="364" t="s">
        <v>221</v>
      </c>
      <c r="NT268" s="364" t="s">
        <v>221</v>
      </c>
      <c r="NU268" s="364" t="s">
        <v>221</v>
      </c>
      <c r="NV268" s="364" t="s">
        <v>221</v>
      </c>
      <c r="NW268" s="364" t="s">
        <v>221</v>
      </c>
      <c r="NX268" s="364" t="s">
        <v>221</v>
      </c>
      <c r="NY268" s="364" t="s">
        <v>221</v>
      </c>
      <c r="NZ268" s="364" t="s">
        <v>221</v>
      </c>
      <c r="OA268" s="364" t="s">
        <v>221</v>
      </c>
      <c r="OB268" s="364" t="s">
        <v>221</v>
      </c>
      <c r="OC268" s="364" t="s">
        <v>221</v>
      </c>
      <c r="OD268" s="364" t="s">
        <v>221</v>
      </c>
      <c r="OE268" s="364" t="s">
        <v>221</v>
      </c>
      <c r="OF268" s="364" t="s">
        <v>221</v>
      </c>
      <c r="OG268" s="364"/>
      <c r="OH268" s="364"/>
      <c r="OI268" s="364"/>
      <c r="OJ268" s="364"/>
      <c r="OK268" s="364"/>
      <c r="OL268" s="364"/>
      <c r="OM268" s="364"/>
      <c r="ON268" s="364"/>
      <c r="OO268" s="364"/>
      <c r="OP268" s="364"/>
      <c r="OQ268" s="364"/>
      <c r="OR268" s="364"/>
      <c r="OS268" s="364"/>
      <c r="OT268" s="364"/>
      <c r="OU268" s="364"/>
      <c r="OV268" s="364"/>
      <c r="OW268" s="364"/>
      <c r="OX268" s="364"/>
      <c r="OY268" s="364"/>
      <c r="OZ268" s="364"/>
      <c r="PA268" s="364"/>
      <c r="PB268" s="364"/>
      <c r="PC268" s="364"/>
      <c r="PD268" s="364"/>
      <c r="PE268" s="364"/>
      <c r="PF268" s="364"/>
      <c r="PG268" s="364"/>
      <c r="PH268" s="364"/>
      <c r="PI268" s="364"/>
      <c r="PJ268" s="364"/>
      <c r="PK268" s="364"/>
      <c r="PL268" s="364"/>
      <c r="PM268" s="364"/>
    </row>
    <row r="269" spans="1:429" ht="15">
      <c r="A269" s="363" t="s">
        <v>831</v>
      </c>
      <c r="B269" s="364">
        <f t="shared" si="234"/>
        <v>0</v>
      </c>
      <c r="C269" s="364">
        <f t="shared" si="235"/>
        <v>0</v>
      </c>
      <c r="D269" s="364">
        <f t="shared" si="236"/>
        <v>0</v>
      </c>
      <c r="E269" s="364">
        <f t="shared" si="237"/>
        <v>0</v>
      </c>
      <c r="F269" s="364">
        <f t="shared" si="238"/>
        <v>0</v>
      </c>
      <c r="G269" s="364">
        <f t="shared" si="239"/>
        <v>0</v>
      </c>
      <c r="H269" s="364">
        <f t="shared" si="240"/>
        <v>0</v>
      </c>
      <c r="I269" s="364">
        <f t="shared" si="241"/>
        <v>0</v>
      </c>
      <c r="J269" s="364">
        <f t="shared" si="242"/>
        <v>0</v>
      </c>
      <c r="K269" s="364">
        <f t="shared" si="243"/>
        <v>0</v>
      </c>
      <c r="L269" s="364">
        <f t="shared" si="244"/>
        <v>0</v>
      </c>
      <c r="M269" s="364">
        <f t="shared" si="245"/>
        <v>0</v>
      </c>
      <c r="N269" s="364">
        <f t="shared" si="246"/>
        <v>0</v>
      </c>
      <c r="O269" s="364">
        <f t="shared" si="247"/>
        <v>0</v>
      </c>
      <c r="P269" s="364">
        <f t="shared" si="248"/>
        <v>0</v>
      </c>
      <c r="Q269" s="364">
        <f t="shared" si="249"/>
        <v>0</v>
      </c>
      <c r="R269" s="364">
        <f t="shared" si="250"/>
        <v>0</v>
      </c>
      <c r="S269" s="364">
        <f t="shared" si="251"/>
        <v>0</v>
      </c>
      <c r="T269" s="364">
        <f t="shared" si="252"/>
        <v>0</v>
      </c>
      <c r="U269" s="364">
        <f t="shared" si="253"/>
        <v>0</v>
      </c>
      <c r="V269" s="364">
        <f t="shared" si="254"/>
        <v>0</v>
      </c>
      <c r="W269" s="364">
        <f t="shared" si="255"/>
        <v>0</v>
      </c>
      <c r="X269" s="364">
        <f t="shared" si="256"/>
        <v>0</v>
      </c>
      <c r="Y269" s="364">
        <f t="shared" si="257"/>
        <v>0</v>
      </c>
      <c r="Z269" s="364">
        <f t="shared" si="258"/>
        <v>0</v>
      </c>
      <c r="AA269" s="364">
        <f t="shared" si="259"/>
        <v>0</v>
      </c>
      <c r="AB269" s="364">
        <f t="shared" si="260"/>
        <v>0</v>
      </c>
      <c r="AC269" s="364">
        <f t="shared" si="261"/>
        <v>0</v>
      </c>
      <c r="AD269" s="364">
        <f t="shared" si="262"/>
        <v>0</v>
      </c>
      <c r="AE269" s="364">
        <f t="shared" si="263"/>
        <v>0</v>
      </c>
      <c r="AF269" s="364">
        <f t="shared" si="264"/>
        <v>0</v>
      </c>
      <c r="AG269" s="364"/>
      <c r="AH269" s="364"/>
      <c r="AI269" s="364"/>
      <c r="AJ269" s="364"/>
      <c r="AK269" s="364"/>
      <c r="AL269" s="364"/>
      <c r="AM269" s="364"/>
      <c r="AN269" s="364"/>
      <c r="AO269" s="364"/>
      <c r="AP269" s="364"/>
      <c r="AQ269" s="364"/>
      <c r="AR269" s="364"/>
      <c r="AS269" s="364"/>
      <c r="AT269" s="364"/>
      <c r="AU269" s="364"/>
      <c r="AV269" s="364"/>
      <c r="AW269" s="364"/>
      <c r="AX269" s="364"/>
      <c r="AY269" s="364"/>
      <c r="AZ269" s="364"/>
      <c r="BA269" s="364"/>
      <c r="BB269" s="364"/>
      <c r="BC269" s="364"/>
      <c r="BD269" s="364"/>
      <c r="BE269" s="364"/>
      <c r="BF269" s="364"/>
      <c r="BG269" s="364"/>
      <c r="BH269" s="364"/>
      <c r="BI269" s="364"/>
      <c r="BJ269" s="364"/>
      <c r="BK269" s="364"/>
      <c r="BL269" s="364"/>
      <c r="BM269" s="364"/>
      <c r="BN269" s="364"/>
      <c r="BO269" s="364"/>
      <c r="BP269" s="364"/>
      <c r="BQ269" s="364"/>
      <c r="BR269" s="364"/>
      <c r="BS269" s="364"/>
      <c r="BT269" s="364"/>
      <c r="BU269" s="364"/>
      <c r="BV269" s="364"/>
      <c r="BW269" s="364"/>
      <c r="BX269" s="364"/>
      <c r="BY269" s="364"/>
      <c r="BZ269" s="364"/>
      <c r="CA269" s="364"/>
      <c r="CB269" s="364"/>
      <c r="CC269" s="364"/>
      <c r="CD269" s="364"/>
      <c r="CE269" s="364"/>
      <c r="CF269" s="364"/>
      <c r="CG269" s="364"/>
      <c r="CH269" s="364"/>
      <c r="CI269" s="364"/>
      <c r="CJ269" s="364"/>
      <c r="CK269" s="364"/>
      <c r="CL269" s="364"/>
      <c r="CM269" s="364"/>
      <c r="CN269" s="364"/>
      <c r="CO269" s="364"/>
      <c r="CP269" s="364"/>
      <c r="CQ269" s="364"/>
      <c r="CR269" s="364"/>
      <c r="CS269" s="364"/>
      <c r="CT269" s="364"/>
      <c r="CU269" s="364"/>
      <c r="CV269" s="364"/>
      <c r="CW269" s="364"/>
      <c r="CX269" s="364"/>
      <c r="CY269" s="364"/>
      <c r="CZ269" s="364"/>
      <c r="DA269" s="364"/>
      <c r="DB269" s="364"/>
      <c r="DC269" s="364"/>
      <c r="DD269" s="364"/>
      <c r="DE269" s="364"/>
      <c r="DF269" s="364"/>
      <c r="DG269" s="364"/>
      <c r="DH269" s="364"/>
      <c r="DI269" s="364"/>
      <c r="DJ269" s="364"/>
      <c r="DK269" s="364"/>
      <c r="DL269" s="364"/>
      <c r="DM269" s="364"/>
      <c r="DN269" s="364"/>
      <c r="DO269" s="364"/>
      <c r="DP269" s="364"/>
      <c r="DQ269" s="364"/>
      <c r="DR269" s="364"/>
      <c r="DS269" s="364"/>
      <c r="DT269" s="364"/>
      <c r="DU269" s="364"/>
      <c r="DV269" s="364"/>
      <c r="DW269" s="364"/>
      <c r="DX269" s="364"/>
      <c r="DY269" s="364"/>
      <c r="DZ269" s="364"/>
      <c r="EA269" s="364"/>
      <c r="EB269" s="364"/>
      <c r="EC269" s="364"/>
      <c r="ED269" s="364"/>
      <c r="EE269" s="364"/>
      <c r="EF269" s="364"/>
      <c r="EG269" s="364"/>
      <c r="EH269" s="364"/>
      <c r="EI269" s="364"/>
      <c r="EJ269" s="364"/>
      <c r="EK269" s="364"/>
      <c r="EL269" s="364"/>
      <c r="EM269" s="364"/>
      <c r="EN269" s="364"/>
      <c r="EO269" s="364"/>
      <c r="EP269" s="364"/>
      <c r="EQ269" s="364"/>
      <c r="ER269" s="364"/>
      <c r="ES269" s="364"/>
      <c r="ET269" s="364"/>
      <c r="EU269" s="364"/>
      <c r="EV269" s="364"/>
      <c r="EW269" s="364"/>
      <c r="EX269" s="364"/>
      <c r="EY269" s="364"/>
      <c r="EZ269" s="364"/>
      <c r="FA269" s="364"/>
      <c r="FB269" s="364"/>
      <c r="FC269" s="364"/>
      <c r="FD269" s="364"/>
      <c r="FE269" s="364"/>
      <c r="FF269" s="364"/>
      <c r="FG269" s="364"/>
      <c r="FH269" s="364"/>
      <c r="FI269" s="364"/>
      <c r="FJ269" s="364"/>
      <c r="FK269" s="364"/>
      <c r="FL269" s="364"/>
      <c r="FM269" s="364"/>
      <c r="FN269" s="364"/>
      <c r="FO269" s="364"/>
      <c r="FP269" s="364"/>
      <c r="FQ269" s="364"/>
      <c r="FR269" s="364"/>
      <c r="FS269" s="364"/>
      <c r="FT269" s="364"/>
      <c r="FU269" s="364"/>
      <c r="FV269" s="364"/>
      <c r="FW269" s="364"/>
      <c r="FX269" s="364"/>
      <c r="FY269" s="364"/>
      <c r="FZ269" s="364"/>
      <c r="GA269" s="364"/>
      <c r="GB269" s="364"/>
      <c r="GC269" s="364"/>
      <c r="GD269" s="364"/>
      <c r="GE269" s="364"/>
      <c r="GF269" s="364"/>
      <c r="GG269" s="364"/>
      <c r="GH269" s="364"/>
      <c r="GI269" s="364"/>
      <c r="GJ269" s="364"/>
      <c r="GK269" s="364"/>
      <c r="GL269" s="364"/>
      <c r="GM269" s="364"/>
      <c r="GN269" s="364"/>
      <c r="GO269" s="364"/>
      <c r="GP269" s="364"/>
      <c r="GQ269" s="364"/>
      <c r="GR269" s="364"/>
      <c r="GS269" s="364"/>
      <c r="GT269" s="364"/>
      <c r="GU269" s="364"/>
      <c r="GV269" s="364"/>
      <c r="GW269" s="364"/>
      <c r="GX269" s="364"/>
      <c r="GY269" s="364"/>
      <c r="GZ269" s="364"/>
      <c r="HA269" s="364"/>
      <c r="HB269" s="364"/>
      <c r="HC269" s="364"/>
      <c r="HD269" s="364"/>
      <c r="HE269" s="364"/>
      <c r="HF269" s="364"/>
      <c r="HG269" s="364"/>
      <c r="HH269" s="364"/>
      <c r="HI269" s="364"/>
      <c r="HJ269" s="364"/>
      <c r="HK269" s="364"/>
      <c r="HL269" s="364"/>
      <c r="HM269" s="364"/>
      <c r="HN269" s="364"/>
      <c r="HO269" s="364"/>
      <c r="HP269" s="364"/>
      <c r="HQ269" s="364"/>
      <c r="HR269" s="364"/>
      <c r="HS269" s="364"/>
      <c r="HT269" s="364"/>
      <c r="HU269" s="364"/>
      <c r="HV269" s="364"/>
      <c r="HW269" s="364"/>
      <c r="HX269" s="364"/>
      <c r="HY269" s="364"/>
      <c r="HZ269" s="364"/>
      <c r="IA269" s="364"/>
      <c r="IB269" s="364"/>
      <c r="IC269" s="364"/>
      <c r="ID269" s="364"/>
      <c r="IE269" s="364"/>
      <c r="IF269" s="364"/>
      <c r="IG269" s="364"/>
      <c r="IH269" s="364"/>
      <c r="II269" s="364"/>
      <c r="IJ269" s="364"/>
      <c r="IK269" s="364"/>
      <c r="IL269" s="364"/>
      <c r="IM269" s="364"/>
      <c r="IN269" s="364"/>
      <c r="IO269" s="364"/>
      <c r="IP269" s="364"/>
      <c r="IQ269" s="364"/>
      <c r="IR269" s="364"/>
      <c r="IS269" s="364"/>
      <c r="IT269" s="364"/>
      <c r="IU269" s="364"/>
      <c r="IV269" s="364"/>
      <c r="IW269" s="364"/>
      <c r="IX269" s="364"/>
      <c r="IY269" s="364"/>
      <c r="IZ269" s="364"/>
      <c r="JA269" s="364"/>
      <c r="JB269" s="364"/>
      <c r="JC269" s="364"/>
      <c r="JD269" s="364"/>
      <c r="JE269" s="364"/>
      <c r="JF269" s="364"/>
      <c r="JG269" s="364"/>
      <c r="JH269" s="364"/>
      <c r="JI269" s="364"/>
      <c r="JJ269" s="364"/>
      <c r="JK269" s="364"/>
      <c r="JL269" s="364"/>
      <c r="JM269" s="364"/>
      <c r="JN269" s="364"/>
      <c r="JO269" s="364"/>
      <c r="JP269" s="364"/>
      <c r="JQ269" s="364"/>
      <c r="JR269" s="364"/>
      <c r="JS269" s="364"/>
      <c r="JT269" s="364"/>
      <c r="JU269" s="364"/>
      <c r="JV269" s="364"/>
      <c r="JW269" s="364"/>
      <c r="JX269" s="364"/>
      <c r="JY269" s="364"/>
      <c r="JZ269" s="364"/>
      <c r="KA269" s="364"/>
      <c r="KB269" s="364"/>
      <c r="KC269" s="364"/>
      <c r="KD269" s="364"/>
      <c r="KE269" s="364"/>
      <c r="KF269" s="364"/>
      <c r="KG269" s="364"/>
      <c r="KH269" s="364"/>
      <c r="KI269" s="364"/>
      <c r="KJ269" s="364"/>
      <c r="KK269" s="364"/>
      <c r="KL269" s="364"/>
      <c r="KM269" s="364"/>
      <c r="KN269" s="364"/>
      <c r="KO269" s="364"/>
      <c r="KP269" s="364"/>
      <c r="KQ269" s="364"/>
      <c r="KR269" s="364"/>
      <c r="KS269" s="364"/>
      <c r="KT269" s="364"/>
      <c r="KU269" s="364"/>
      <c r="KV269" s="364"/>
      <c r="KW269" s="364"/>
      <c r="KX269" s="364"/>
      <c r="KY269" s="364"/>
      <c r="KZ269" s="364"/>
      <c r="LA269" s="364"/>
      <c r="LB269" s="364"/>
      <c r="LC269" s="364"/>
      <c r="LD269" s="364"/>
      <c r="LE269" s="364"/>
      <c r="LF269" s="364"/>
      <c r="LG269" s="364"/>
      <c r="LH269" s="364"/>
      <c r="LI269" s="364"/>
      <c r="LJ269" s="364"/>
      <c r="LK269" s="364"/>
      <c r="LL269" s="364"/>
      <c r="LM269" s="364"/>
      <c r="LN269" s="364"/>
      <c r="LO269" s="364"/>
      <c r="LP269" s="364"/>
      <c r="LQ269" s="364"/>
      <c r="LR269" s="364"/>
      <c r="LS269" s="364"/>
      <c r="LT269" s="364"/>
      <c r="LU269" s="364"/>
      <c r="LV269" s="364"/>
      <c r="LW269" s="364"/>
      <c r="LX269" s="364"/>
      <c r="LY269" s="364"/>
      <c r="LZ269" s="364"/>
      <c r="MA269" s="364"/>
      <c r="MB269" s="364"/>
      <c r="MC269" s="364"/>
      <c r="MD269" s="364"/>
      <c r="ME269" s="364"/>
      <c r="MF269" s="364"/>
      <c r="MG269" s="364"/>
      <c r="MH269" s="364"/>
      <c r="MI269" s="364"/>
      <c r="MJ269" s="364"/>
      <c r="MK269" s="364"/>
      <c r="ML269" s="364"/>
      <c r="MM269" s="364"/>
      <c r="MN269" s="364"/>
      <c r="MO269" s="364"/>
      <c r="MP269" s="364"/>
      <c r="MQ269" s="364"/>
      <c r="MR269" s="364"/>
      <c r="MS269" s="364"/>
      <c r="MT269" s="364"/>
      <c r="MU269" s="364"/>
      <c r="MV269" s="364"/>
      <c r="MW269" s="364"/>
      <c r="MX269" s="364"/>
      <c r="MY269" s="364"/>
      <c r="MZ269" s="364"/>
      <c r="NA269" s="364"/>
      <c r="NB269" s="364"/>
      <c r="NC269" s="364"/>
      <c r="ND269" s="364"/>
      <c r="NE269" s="364"/>
      <c r="NF269" s="364"/>
      <c r="NG269" s="364"/>
      <c r="NH269" s="364"/>
      <c r="NI269" s="364"/>
      <c r="NJ269" s="364"/>
      <c r="NK269" s="364"/>
      <c r="NL269" s="364"/>
      <c r="NM269" s="364"/>
      <c r="NN269" s="364"/>
      <c r="NO269" s="364"/>
      <c r="NP269" s="364"/>
      <c r="NQ269" s="364"/>
      <c r="NR269" s="364"/>
      <c r="NS269" s="364"/>
      <c r="NT269" s="364"/>
      <c r="NU269" s="364"/>
      <c r="NV269" s="364"/>
      <c r="NW269" s="364"/>
      <c r="NX269" s="364"/>
      <c r="NY269" s="364"/>
      <c r="NZ269" s="364"/>
      <c r="OA269" s="364"/>
      <c r="OB269" s="364"/>
      <c r="OC269" s="364"/>
      <c r="OD269" s="364"/>
      <c r="OE269" s="364"/>
      <c r="OF269" s="364"/>
      <c r="OG269" s="364"/>
      <c r="OH269" s="364"/>
      <c r="OI269" s="364"/>
      <c r="OJ269" s="364"/>
      <c r="OK269" s="364"/>
      <c r="OL269" s="364"/>
      <c r="OM269" s="364"/>
      <c r="ON269" s="364"/>
      <c r="OO269" s="364"/>
      <c r="OP269" s="364"/>
      <c r="OQ269" s="364"/>
      <c r="OR269" s="364"/>
      <c r="OS269" s="364"/>
      <c r="OT269" s="364"/>
      <c r="OU269" s="364"/>
      <c r="OV269" s="364"/>
      <c r="OW269" s="364"/>
      <c r="OX269" s="364"/>
      <c r="OY269" s="364"/>
      <c r="OZ269" s="364"/>
      <c r="PA269" s="364"/>
      <c r="PB269" s="364"/>
      <c r="PC269" s="364"/>
      <c r="PD269" s="364"/>
      <c r="PE269" s="364"/>
      <c r="PF269" s="364"/>
      <c r="PG269" s="364"/>
      <c r="PH269" s="364"/>
      <c r="PI269" s="364"/>
      <c r="PJ269" s="364"/>
      <c r="PK269" s="364"/>
      <c r="PL269" s="364"/>
      <c r="PM269" s="364"/>
    </row>
    <row r="270" spans="1:429" ht="15">
      <c r="A270" s="365" t="s">
        <v>832</v>
      </c>
      <c r="B270" s="364">
        <f t="shared" si="234"/>
        <v>0</v>
      </c>
      <c r="C270" s="364">
        <f t="shared" si="235"/>
        <v>0</v>
      </c>
      <c r="D270" s="364">
        <f t="shared" si="236"/>
        <v>0</v>
      </c>
      <c r="E270" s="364">
        <f t="shared" si="237"/>
        <v>0</v>
      </c>
      <c r="F270" s="364">
        <f t="shared" si="238"/>
        <v>0</v>
      </c>
      <c r="G270" s="364">
        <f t="shared" si="239"/>
        <v>0</v>
      </c>
      <c r="H270" s="364">
        <f t="shared" si="240"/>
        <v>0</v>
      </c>
      <c r="I270" s="364">
        <f t="shared" si="241"/>
        <v>0</v>
      </c>
      <c r="J270" s="364">
        <f t="shared" si="242"/>
        <v>0</v>
      </c>
      <c r="K270" s="364">
        <f t="shared" si="243"/>
        <v>0</v>
      </c>
      <c r="L270" s="364">
        <f t="shared" si="244"/>
        <v>0</v>
      </c>
      <c r="M270" s="364">
        <f t="shared" si="245"/>
        <v>0</v>
      </c>
      <c r="N270" s="364">
        <f t="shared" si="246"/>
        <v>0</v>
      </c>
      <c r="O270" s="364">
        <f t="shared" si="247"/>
        <v>0</v>
      </c>
      <c r="P270" s="364">
        <f t="shared" si="248"/>
        <v>0</v>
      </c>
      <c r="Q270" s="364">
        <f t="shared" si="249"/>
        <v>0</v>
      </c>
      <c r="R270" s="364">
        <f t="shared" si="250"/>
        <v>0</v>
      </c>
      <c r="S270" s="364">
        <f t="shared" si="251"/>
        <v>0</v>
      </c>
      <c r="T270" s="364">
        <f t="shared" si="252"/>
        <v>0</v>
      </c>
      <c r="U270" s="364">
        <f t="shared" si="253"/>
        <v>1.0748999999999999E-3</v>
      </c>
      <c r="V270" s="364">
        <f t="shared" si="254"/>
        <v>0</v>
      </c>
      <c r="W270" s="364">
        <f t="shared" si="255"/>
        <v>8.601300000000001E-3</v>
      </c>
      <c r="X270" s="364">
        <f t="shared" si="256"/>
        <v>0.25465589999999999</v>
      </c>
      <c r="Y270" s="364">
        <f t="shared" si="257"/>
        <v>0.17491199999999998</v>
      </c>
      <c r="Z270" s="364">
        <f t="shared" si="258"/>
        <v>1.2225E-2</v>
      </c>
      <c r="AA270" s="364">
        <f t="shared" si="259"/>
        <v>0</v>
      </c>
      <c r="AB270" s="364">
        <f t="shared" si="260"/>
        <v>0</v>
      </c>
      <c r="AC270" s="364">
        <f t="shared" si="261"/>
        <v>0</v>
      </c>
      <c r="AD270" s="364">
        <f t="shared" si="262"/>
        <v>0</v>
      </c>
      <c r="AE270" s="364">
        <f t="shared" si="263"/>
        <v>0</v>
      </c>
      <c r="AF270" s="364">
        <f t="shared" si="264"/>
        <v>0</v>
      </c>
      <c r="AG270" s="364"/>
      <c r="AH270" s="364"/>
      <c r="AI270" s="364"/>
      <c r="AJ270" s="364"/>
      <c r="AK270" s="364"/>
      <c r="AL270" s="364"/>
      <c r="AM270" s="364"/>
      <c r="AN270" s="364"/>
      <c r="AO270" s="364"/>
      <c r="AP270" s="364"/>
      <c r="AQ270" s="364"/>
      <c r="AR270" s="364"/>
      <c r="AS270" s="364"/>
      <c r="AT270" s="364"/>
      <c r="AU270" s="364"/>
      <c r="AV270" s="364"/>
      <c r="AW270" s="364"/>
      <c r="AX270" s="364"/>
      <c r="AY270" s="364"/>
      <c r="AZ270" s="364"/>
      <c r="BA270" s="364"/>
      <c r="BB270" s="364"/>
      <c r="BC270" s="364"/>
      <c r="BD270" s="364"/>
      <c r="BE270" s="364"/>
      <c r="BF270" s="364"/>
      <c r="BG270" s="364"/>
      <c r="BH270" s="364"/>
      <c r="BI270" s="364"/>
      <c r="BJ270" s="364"/>
      <c r="BK270" s="364"/>
      <c r="BL270" s="364"/>
      <c r="BM270" s="364"/>
      <c r="BN270" s="364"/>
      <c r="BO270" s="364"/>
      <c r="BP270" s="364"/>
      <c r="BQ270" s="364"/>
      <c r="BR270" s="364"/>
      <c r="BS270" s="364"/>
      <c r="BT270" s="364"/>
      <c r="BU270" s="364"/>
      <c r="BV270" s="364"/>
      <c r="BW270" s="364"/>
      <c r="BX270" s="364"/>
      <c r="BY270" s="364"/>
      <c r="BZ270" s="364"/>
      <c r="CA270" s="364"/>
      <c r="CB270" s="364"/>
      <c r="CC270" s="364"/>
      <c r="CD270" s="364"/>
      <c r="CE270" s="364"/>
      <c r="CF270" s="364"/>
      <c r="CG270" s="364"/>
      <c r="CH270" s="364"/>
      <c r="CI270" s="364"/>
      <c r="CJ270" s="364"/>
      <c r="CK270" s="364"/>
      <c r="CL270" s="364"/>
      <c r="CM270" s="364"/>
      <c r="CN270" s="364"/>
      <c r="CO270" s="364"/>
      <c r="CP270" s="364"/>
      <c r="CQ270" s="364"/>
      <c r="CR270" s="364"/>
      <c r="CS270" s="364"/>
      <c r="CT270" s="364"/>
      <c r="CU270" s="364"/>
      <c r="CV270" s="364"/>
      <c r="CW270" s="364"/>
      <c r="CX270" s="364"/>
      <c r="CY270" s="364"/>
      <c r="CZ270" s="364"/>
      <c r="DA270" s="364"/>
      <c r="DB270" s="364"/>
      <c r="DC270" s="364"/>
      <c r="DD270" s="364"/>
      <c r="DE270" s="364"/>
      <c r="DF270" s="364"/>
      <c r="DG270" s="364"/>
      <c r="DH270" s="364"/>
      <c r="DI270" s="364"/>
      <c r="DJ270" s="364"/>
      <c r="DK270" s="364"/>
      <c r="DL270" s="364"/>
      <c r="DM270" s="364"/>
      <c r="DN270" s="364"/>
      <c r="DO270" s="364"/>
      <c r="DP270" s="364"/>
      <c r="DQ270" s="364"/>
      <c r="DR270" s="364"/>
      <c r="DS270" s="364"/>
      <c r="DT270" s="364"/>
      <c r="DU270" s="364"/>
      <c r="DV270" s="364"/>
      <c r="DW270" s="364"/>
      <c r="DX270" s="364"/>
      <c r="DY270" s="364"/>
      <c r="DZ270" s="364"/>
      <c r="EA270" s="364"/>
      <c r="EB270" s="364"/>
      <c r="EC270" s="364"/>
      <c r="ED270" s="364"/>
      <c r="EE270" s="364"/>
      <c r="EF270" s="364"/>
      <c r="EG270" s="364"/>
      <c r="EH270" s="364"/>
      <c r="EI270" s="364"/>
      <c r="EJ270" s="364"/>
      <c r="EK270" s="364"/>
      <c r="EL270" s="364"/>
      <c r="EM270" s="364"/>
      <c r="EN270" s="364"/>
      <c r="EO270" s="364"/>
      <c r="EP270" s="364"/>
      <c r="EQ270" s="364"/>
      <c r="ER270" s="364"/>
      <c r="ES270" s="364"/>
      <c r="ET270" s="364"/>
      <c r="EU270" s="364"/>
      <c r="EV270" s="364"/>
      <c r="EW270" s="364"/>
      <c r="EX270" s="364"/>
      <c r="EY270" s="364"/>
      <c r="EZ270" s="364"/>
      <c r="FA270" s="364"/>
      <c r="FB270" s="364"/>
      <c r="FC270" s="364"/>
      <c r="FD270" s="364"/>
      <c r="FE270" s="364"/>
      <c r="FF270" s="364"/>
      <c r="FG270" s="364"/>
      <c r="FH270" s="364"/>
      <c r="FI270" s="364"/>
      <c r="FJ270" s="364"/>
      <c r="FK270" s="364"/>
      <c r="FL270" s="364"/>
      <c r="FM270" s="364"/>
      <c r="FN270" s="364"/>
      <c r="FO270" s="364"/>
      <c r="FP270" s="364"/>
      <c r="FQ270" s="364"/>
      <c r="FR270" s="364"/>
      <c r="FS270" s="364"/>
      <c r="FT270" s="364"/>
      <c r="FU270" s="364"/>
      <c r="FV270" s="364"/>
      <c r="FW270" s="364"/>
      <c r="FX270" s="364"/>
      <c r="FY270" s="364"/>
      <c r="FZ270" s="364"/>
      <c r="GA270" s="364"/>
      <c r="GB270" s="364"/>
      <c r="GC270" s="364"/>
      <c r="GD270" s="364"/>
      <c r="GE270" s="364"/>
      <c r="GF270" s="364"/>
      <c r="GG270" s="364"/>
      <c r="GH270" s="364"/>
      <c r="GI270" s="364"/>
      <c r="GJ270" s="364"/>
      <c r="GK270" s="364"/>
      <c r="GL270" s="364"/>
      <c r="GM270" s="364"/>
      <c r="GN270" s="364"/>
      <c r="GO270" s="364"/>
      <c r="GP270" s="364"/>
      <c r="GQ270" s="364"/>
      <c r="GR270" s="364"/>
      <c r="GS270" s="364"/>
      <c r="GT270" s="364"/>
      <c r="GU270" s="364"/>
      <c r="GV270" s="364"/>
      <c r="GW270" s="364"/>
      <c r="GX270" s="364"/>
      <c r="GY270" s="364"/>
      <c r="GZ270" s="364"/>
      <c r="HA270" s="364"/>
      <c r="HB270" s="364"/>
      <c r="HC270" s="364"/>
      <c r="HD270" s="364"/>
      <c r="HE270" s="364"/>
      <c r="HF270" s="364"/>
      <c r="HG270" s="364"/>
      <c r="HH270" s="364"/>
      <c r="HI270" s="364"/>
      <c r="HJ270" s="364"/>
      <c r="HK270" s="364"/>
      <c r="HL270" s="364"/>
      <c r="HM270" s="364"/>
      <c r="HN270" s="364"/>
      <c r="HO270" s="364"/>
      <c r="HP270" s="364"/>
      <c r="HQ270" s="364"/>
      <c r="HR270" s="364"/>
      <c r="HS270" s="364"/>
      <c r="HT270" s="364"/>
      <c r="HU270" s="364"/>
      <c r="HV270" s="364"/>
      <c r="HW270" s="364"/>
      <c r="HX270" s="364"/>
      <c r="HY270" s="364"/>
      <c r="HZ270" s="364"/>
      <c r="IA270" s="364"/>
      <c r="IB270" s="364"/>
      <c r="IC270" s="364"/>
      <c r="ID270" s="364"/>
      <c r="IE270" s="364"/>
      <c r="IF270" s="364"/>
      <c r="IG270" s="364"/>
      <c r="IH270" s="364"/>
      <c r="II270" s="364"/>
      <c r="IJ270" s="364"/>
      <c r="IK270" s="364"/>
      <c r="IL270" s="364"/>
      <c r="IM270" s="364"/>
      <c r="IN270" s="364"/>
      <c r="IO270" s="364"/>
      <c r="IP270" s="364"/>
      <c r="IQ270" s="364"/>
      <c r="IR270" s="364"/>
      <c r="IS270" s="364"/>
      <c r="IT270" s="364"/>
      <c r="IU270" s="364"/>
      <c r="IV270" s="364"/>
      <c r="IW270" s="364"/>
      <c r="IX270" s="364"/>
      <c r="IY270" s="364"/>
      <c r="IZ270" s="364"/>
      <c r="JA270" s="364"/>
      <c r="JB270" s="364"/>
      <c r="JC270" s="364"/>
      <c r="JD270" s="364"/>
      <c r="JE270" s="364"/>
      <c r="JF270" s="364"/>
      <c r="JG270" s="364"/>
      <c r="JH270" s="364"/>
      <c r="JI270" s="364"/>
      <c r="JJ270" s="364"/>
      <c r="JK270" s="364"/>
      <c r="JL270" s="364"/>
      <c r="JM270" s="364">
        <v>1.0749</v>
      </c>
      <c r="JN270" s="364"/>
      <c r="JO270" s="364"/>
      <c r="JP270" s="364"/>
      <c r="JQ270" s="364"/>
      <c r="JR270" s="364"/>
      <c r="JS270" s="364"/>
      <c r="JT270" s="364"/>
      <c r="JU270" s="364"/>
      <c r="JV270" s="364"/>
      <c r="JW270" s="364"/>
      <c r="JX270" s="364"/>
      <c r="JY270" s="364"/>
      <c r="JZ270" s="364">
        <v>2.3948999999999998</v>
      </c>
      <c r="KA270" s="364"/>
      <c r="KB270" s="364"/>
      <c r="KC270" s="364"/>
      <c r="KD270" s="364"/>
      <c r="KE270" s="364"/>
      <c r="KF270" s="364"/>
      <c r="KG270" s="364"/>
      <c r="KH270" s="364"/>
      <c r="KI270" s="364"/>
      <c r="KJ270" s="364"/>
      <c r="KK270" s="364">
        <v>6.2064000000000004</v>
      </c>
      <c r="KL270" s="364">
        <v>12.3459</v>
      </c>
      <c r="KM270" s="364"/>
      <c r="KN270" s="364"/>
      <c r="KO270" s="364">
        <v>18.632100000000001</v>
      </c>
      <c r="KP270" s="364">
        <v>49.767000000000003</v>
      </c>
      <c r="KQ270" s="364">
        <v>18.625499999999999</v>
      </c>
      <c r="KR270" s="364">
        <v>6.2084999999999999</v>
      </c>
      <c r="KS270" s="364">
        <v>37.250999999999998</v>
      </c>
      <c r="KT270" s="364">
        <v>12.417</v>
      </c>
      <c r="KU270" s="364">
        <v>0.42599999999999999</v>
      </c>
      <c r="KV270" s="364">
        <v>61.890300000000003</v>
      </c>
      <c r="KW270" s="364">
        <v>37.092599999999997</v>
      </c>
      <c r="KX270" s="364">
        <v>31.372499999999999</v>
      </c>
      <c r="KY270" s="364">
        <v>43.993499999999997</v>
      </c>
      <c r="KZ270" s="364">
        <v>24.854399999999998</v>
      </c>
      <c r="LA270" s="364">
        <v>18.937200000000001</v>
      </c>
      <c r="LB270" s="364"/>
      <c r="LC270" s="364">
        <v>24.854399999999998</v>
      </c>
      <c r="LD270" s="364"/>
      <c r="LE270" s="364">
        <v>6.2249999999999996</v>
      </c>
      <c r="LF270" s="364"/>
      <c r="LG270" s="364"/>
      <c r="LH270" s="364">
        <v>6.2249999999999996</v>
      </c>
      <c r="LI270" s="364">
        <v>18.45</v>
      </c>
      <c r="LJ270" s="364">
        <v>12.225</v>
      </c>
      <c r="LK270" s="364"/>
      <c r="LL270" s="364"/>
      <c r="LM270" s="364"/>
      <c r="LN270" s="364"/>
      <c r="LO270" s="364"/>
      <c r="LP270" s="364"/>
      <c r="LQ270" s="364"/>
      <c r="LR270" s="364"/>
      <c r="LS270" s="364"/>
      <c r="LT270" s="364"/>
      <c r="LU270" s="364"/>
      <c r="LV270" s="364"/>
      <c r="LW270" s="364"/>
      <c r="LX270" s="364"/>
      <c r="LY270" s="364"/>
      <c r="LZ270" s="364"/>
      <c r="MA270" s="364"/>
      <c r="MB270" s="364"/>
      <c r="MC270" s="364"/>
      <c r="MD270" s="364"/>
      <c r="ME270" s="364"/>
      <c r="MF270" s="364"/>
      <c r="MG270" s="364"/>
      <c r="MH270" s="364"/>
      <c r="MI270" s="364"/>
      <c r="MJ270" s="364"/>
      <c r="MK270" s="364"/>
      <c r="ML270" s="364"/>
      <c r="MM270" s="364"/>
      <c r="MN270" s="364"/>
      <c r="MO270" s="364"/>
      <c r="MP270" s="364"/>
      <c r="MQ270" s="364"/>
      <c r="MR270" s="364"/>
      <c r="MS270" s="364"/>
      <c r="MT270" s="364"/>
      <c r="MU270" s="364"/>
      <c r="MV270" s="364"/>
      <c r="MW270" s="364"/>
      <c r="MX270" s="364"/>
      <c r="MY270" s="364"/>
      <c r="MZ270" s="364"/>
      <c r="NA270" s="364"/>
      <c r="NB270" s="364"/>
      <c r="NC270" s="364"/>
      <c r="ND270" s="364"/>
      <c r="NE270" s="364"/>
      <c r="NF270" s="364"/>
      <c r="NG270" s="364"/>
      <c r="NH270" s="364"/>
      <c r="NI270" s="364"/>
      <c r="NJ270" s="364"/>
      <c r="NK270" s="364"/>
      <c r="NL270" s="364"/>
      <c r="NM270" s="364"/>
      <c r="NN270" s="364"/>
      <c r="NO270" s="364"/>
      <c r="NP270" s="364"/>
      <c r="NQ270" s="364"/>
      <c r="NR270" s="364"/>
      <c r="NS270" s="364"/>
      <c r="NT270" s="364"/>
      <c r="NU270" s="364"/>
      <c r="NV270" s="364"/>
      <c r="NW270" s="364"/>
      <c r="NX270" s="364"/>
      <c r="NY270" s="364"/>
      <c r="NZ270" s="364"/>
      <c r="OA270" s="364"/>
      <c r="OB270" s="364"/>
      <c r="OC270" s="364"/>
      <c r="OD270" s="364"/>
      <c r="OE270" s="364"/>
      <c r="OF270" s="364"/>
      <c r="OG270" s="364"/>
      <c r="OH270" s="364"/>
      <c r="OI270" s="364"/>
      <c r="OJ270" s="364"/>
      <c r="OK270" s="364"/>
      <c r="OL270" s="364"/>
      <c r="OM270" s="364"/>
      <c r="ON270" s="364"/>
      <c r="OO270" s="364"/>
      <c r="OP270" s="364"/>
      <c r="OQ270" s="364"/>
      <c r="OR270" s="364"/>
      <c r="OS270" s="364"/>
      <c r="OT270" s="364"/>
      <c r="OU270" s="364"/>
      <c r="OV270" s="364"/>
      <c r="OW270" s="364"/>
      <c r="OX270" s="364"/>
      <c r="OY270" s="364"/>
      <c r="OZ270" s="364"/>
      <c r="PA270" s="364"/>
      <c r="PB270" s="364"/>
      <c r="PC270" s="364"/>
      <c r="PD270" s="364"/>
      <c r="PE270" s="364"/>
      <c r="PF270" s="364"/>
      <c r="PG270" s="364"/>
      <c r="PH270" s="364"/>
      <c r="PI270" s="364"/>
      <c r="PJ270" s="364"/>
      <c r="PK270" s="364"/>
      <c r="PL270" s="364"/>
      <c r="PM270" s="364"/>
    </row>
    <row r="271" spans="1:429" ht="15">
      <c r="A271" s="365" t="s">
        <v>833</v>
      </c>
      <c r="B271" s="364">
        <f t="shared" si="234"/>
        <v>0</v>
      </c>
      <c r="C271" s="364">
        <f t="shared" si="235"/>
        <v>0</v>
      </c>
      <c r="D271" s="364">
        <f t="shared" si="236"/>
        <v>0</v>
      </c>
      <c r="E271" s="364">
        <f t="shared" si="237"/>
        <v>0</v>
      </c>
      <c r="F271" s="364">
        <f t="shared" si="238"/>
        <v>0</v>
      </c>
      <c r="G271" s="364">
        <f t="shared" si="239"/>
        <v>0</v>
      </c>
      <c r="H271" s="364">
        <f t="shared" si="240"/>
        <v>0</v>
      </c>
      <c r="I271" s="364">
        <f t="shared" si="241"/>
        <v>0</v>
      </c>
      <c r="J271" s="364">
        <f t="shared" si="242"/>
        <v>0</v>
      </c>
      <c r="K271" s="364">
        <f t="shared" si="243"/>
        <v>0</v>
      </c>
      <c r="L271" s="364">
        <f t="shared" si="244"/>
        <v>0</v>
      </c>
      <c r="M271" s="364">
        <f t="shared" si="245"/>
        <v>0</v>
      </c>
      <c r="N271" s="364">
        <f t="shared" si="246"/>
        <v>0</v>
      </c>
      <c r="O271" s="364">
        <f t="shared" si="247"/>
        <v>0</v>
      </c>
      <c r="P271" s="364">
        <f t="shared" si="248"/>
        <v>0</v>
      </c>
      <c r="Q271" s="364">
        <f t="shared" si="249"/>
        <v>0</v>
      </c>
      <c r="R271" s="364">
        <f t="shared" si="250"/>
        <v>0</v>
      </c>
      <c r="S271" s="364">
        <f t="shared" si="251"/>
        <v>0</v>
      </c>
      <c r="T271" s="364">
        <f t="shared" si="252"/>
        <v>0</v>
      </c>
      <c r="U271" s="364">
        <f t="shared" si="253"/>
        <v>0</v>
      </c>
      <c r="V271" s="364">
        <f t="shared" si="254"/>
        <v>0</v>
      </c>
      <c r="W271" s="364">
        <f t="shared" si="255"/>
        <v>9.7319999999999993E-3</v>
      </c>
      <c r="X271" s="364">
        <f t="shared" si="256"/>
        <v>0</v>
      </c>
      <c r="Y271" s="364">
        <f t="shared" si="257"/>
        <v>8.8260000000000009E-4</v>
      </c>
      <c r="Z271" s="364">
        <f t="shared" si="258"/>
        <v>0</v>
      </c>
      <c r="AA271" s="364">
        <f t="shared" si="259"/>
        <v>0</v>
      </c>
      <c r="AB271" s="364">
        <f t="shared" si="260"/>
        <v>0</v>
      </c>
      <c r="AC271" s="364">
        <f t="shared" si="261"/>
        <v>3.0000000000000001E-3</v>
      </c>
      <c r="AD271" s="364">
        <f t="shared" si="262"/>
        <v>0</v>
      </c>
      <c r="AE271" s="364">
        <f t="shared" si="263"/>
        <v>1.23E-2</v>
      </c>
      <c r="AF271" s="364">
        <f t="shared" si="264"/>
        <v>0</v>
      </c>
      <c r="AG271" s="364"/>
      <c r="AH271" s="364"/>
      <c r="AI271" s="364"/>
      <c r="AJ271" s="364"/>
      <c r="AK271" s="364"/>
      <c r="AL271" s="364"/>
      <c r="AM271" s="364"/>
      <c r="AN271" s="364"/>
      <c r="AO271" s="364"/>
      <c r="AP271" s="364"/>
      <c r="AQ271" s="364"/>
      <c r="AR271" s="364"/>
      <c r="AS271" s="364"/>
      <c r="AT271" s="364"/>
      <c r="AU271" s="364"/>
      <c r="AV271" s="364"/>
      <c r="AW271" s="364"/>
      <c r="AX271" s="364"/>
      <c r="AY271" s="364"/>
      <c r="AZ271" s="364"/>
      <c r="BA271" s="364"/>
      <c r="BB271" s="364"/>
      <c r="BC271" s="364"/>
      <c r="BD271" s="364"/>
      <c r="BE271" s="364"/>
      <c r="BF271" s="364"/>
      <c r="BG271" s="364"/>
      <c r="BH271" s="364"/>
      <c r="BI271" s="364"/>
      <c r="BJ271" s="364"/>
      <c r="BK271" s="364"/>
      <c r="BL271" s="364"/>
      <c r="BM271" s="364"/>
      <c r="BN271" s="364"/>
      <c r="BO271" s="364"/>
      <c r="BP271" s="364"/>
      <c r="BQ271" s="364"/>
      <c r="BR271" s="364"/>
      <c r="BS271" s="364"/>
      <c r="BT271" s="364"/>
      <c r="BU271" s="364"/>
      <c r="BV271" s="364"/>
      <c r="BW271" s="364"/>
      <c r="BX271" s="364"/>
      <c r="BY271" s="364"/>
      <c r="BZ271" s="364"/>
      <c r="CA271" s="364"/>
      <c r="CB271" s="364"/>
      <c r="CC271" s="364"/>
      <c r="CD271" s="364"/>
      <c r="CE271" s="364"/>
      <c r="CF271" s="364"/>
      <c r="CG271" s="364"/>
      <c r="CH271" s="364"/>
      <c r="CI271" s="364"/>
      <c r="CJ271" s="364"/>
      <c r="CK271" s="364"/>
      <c r="CL271" s="364"/>
      <c r="CM271" s="364"/>
      <c r="CN271" s="364"/>
      <c r="CO271" s="364"/>
      <c r="CP271" s="364"/>
      <c r="CQ271" s="364"/>
      <c r="CR271" s="364"/>
      <c r="CS271" s="364"/>
      <c r="CT271" s="364"/>
      <c r="CU271" s="364"/>
      <c r="CV271" s="364"/>
      <c r="CW271" s="364"/>
      <c r="CX271" s="364"/>
      <c r="CY271" s="364"/>
      <c r="CZ271" s="364"/>
      <c r="DA271" s="364"/>
      <c r="DB271" s="364"/>
      <c r="DC271" s="364"/>
      <c r="DD271" s="364"/>
      <c r="DE271" s="364"/>
      <c r="DF271" s="364"/>
      <c r="DG271" s="364"/>
      <c r="DH271" s="364"/>
      <c r="DI271" s="364"/>
      <c r="DJ271" s="364"/>
      <c r="DK271" s="364"/>
      <c r="DL271" s="364"/>
      <c r="DM271" s="364"/>
      <c r="DN271" s="364"/>
      <c r="DO271" s="364"/>
      <c r="DP271" s="364"/>
      <c r="DQ271" s="364"/>
      <c r="DR271" s="364"/>
      <c r="DS271" s="364"/>
      <c r="DT271" s="364"/>
      <c r="DU271" s="364"/>
      <c r="DV271" s="364"/>
      <c r="DW271" s="364"/>
      <c r="DX271" s="364"/>
      <c r="DY271" s="364"/>
      <c r="DZ271" s="364"/>
      <c r="EA271" s="364"/>
      <c r="EB271" s="364"/>
      <c r="EC271" s="364"/>
      <c r="ED271" s="364"/>
      <c r="EE271" s="364"/>
      <c r="EF271" s="364"/>
      <c r="EG271" s="364"/>
      <c r="EH271" s="364"/>
      <c r="EI271" s="364"/>
      <c r="EJ271" s="364"/>
      <c r="EK271" s="364"/>
      <c r="EL271" s="364"/>
      <c r="EM271" s="364"/>
      <c r="EN271" s="364"/>
      <c r="EO271" s="364"/>
      <c r="EP271" s="364"/>
      <c r="EQ271" s="364"/>
      <c r="ER271" s="364"/>
      <c r="ES271" s="364"/>
      <c r="ET271" s="364"/>
      <c r="EU271" s="364"/>
      <c r="EV271" s="364"/>
      <c r="EW271" s="364"/>
      <c r="EX271" s="364"/>
      <c r="EY271" s="364"/>
      <c r="EZ271" s="364"/>
      <c r="FA271" s="364"/>
      <c r="FB271" s="364"/>
      <c r="FC271" s="364"/>
      <c r="FD271" s="364"/>
      <c r="FE271" s="364"/>
      <c r="FF271" s="364"/>
      <c r="FG271" s="364"/>
      <c r="FH271" s="364"/>
      <c r="FI271" s="364"/>
      <c r="FJ271" s="364"/>
      <c r="FK271" s="364"/>
      <c r="FL271" s="364"/>
      <c r="FM271" s="364"/>
      <c r="FN271" s="364"/>
      <c r="FO271" s="364"/>
      <c r="FP271" s="364"/>
      <c r="FQ271" s="364"/>
      <c r="FR271" s="364"/>
      <c r="FS271" s="364"/>
      <c r="FT271" s="364"/>
      <c r="FU271" s="364"/>
      <c r="FV271" s="364"/>
      <c r="FW271" s="364"/>
      <c r="FX271" s="364"/>
      <c r="FY271" s="364"/>
      <c r="FZ271" s="364"/>
      <c r="GA271" s="364"/>
      <c r="GB271" s="364"/>
      <c r="GC271" s="364"/>
      <c r="GD271" s="364"/>
      <c r="GE271" s="364"/>
      <c r="GF271" s="364"/>
      <c r="GG271" s="364"/>
      <c r="GH271" s="364"/>
      <c r="GI271" s="364"/>
      <c r="GJ271" s="364"/>
      <c r="GK271" s="364"/>
      <c r="GL271" s="364"/>
      <c r="GM271" s="364"/>
      <c r="GN271" s="364"/>
      <c r="GO271" s="364"/>
      <c r="GP271" s="364"/>
      <c r="GQ271" s="364"/>
      <c r="GR271" s="364"/>
      <c r="GS271" s="364"/>
      <c r="GT271" s="364"/>
      <c r="GU271" s="364"/>
      <c r="GV271" s="364"/>
      <c r="GW271" s="364"/>
      <c r="GX271" s="364"/>
      <c r="GY271" s="364"/>
      <c r="GZ271" s="364"/>
      <c r="HA271" s="364"/>
      <c r="HB271" s="364"/>
      <c r="HC271" s="364"/>
      <c r="HD271" s="364"/>
      <c r="HE271" s="364"/>
      <c r="HF271" s="364"/>
      <c r="HG271" s="364"/>
      <c r="HH271" s="364"/>
      <c r="HI271" s="364"/>
      <c r="HJ271" s="364"/>
      <c r="HK271" s="364"/>
      <c r="HL271" s="364"/>
      <c r="HM271" s="364"/>
      <c r="HN271" s="364"/>
      <c r="HO271" s="364"/>
      <c r="HP271" s="364"/>
      <c r="HQ271" s="364"/>
      <c r="HR271" s="364"/>
      <c r="HS271" s="364"/>
      <c r="HT271" s="364"/>
      <c r="HU271" s="364"/>
      <c r="HV271" s="364"/>
      <c r="HW271" s="364"/>
      <c r="HX271" s="364"/>
      <c r="HY271" s="364"/>
      <c r="HZ271" s="364"/>
      <c r="IA271" s="364"/>
      <c r="IB271" s="364"/>
      <c r="IC271" s="364"/>
      <c r="ID271" s="364"/>
      <c r="IE271" s="364"/>
      <c r="IF271" s="364"/>
      <c r="IG271" s="364"/>
      <c r="IH271" s="364"/>
      <c r="II271" s="364"/>
      <c r="IJ271" s="364"/>
      <c r="IK271" s="364"/>
      <c r="IL271" s="364"/>
      <c r="IM271" s="364"/>
      <c r="IN271" s="364"/>
      <c r="IO271" s="364"/>
      <c r="IP271" s="364"/>
      <c r="IQ271" s="364"/>
      <c r="IR271" s="364"/>
      <c r="IS271" s="364"/>
      <c r="IT271" s="364"/>
      <c r="IU271" s="364"/>
      <c r="IV271" s="364"/>
      <c r="IW271" s="364"/>
      <c r="IX271" s="364"/>
      <c r="IY271" s="364"/>
      <c r="IZ271" s="364"/>
      <c r="JA271" s="364"/>
      <c r="JB271" s="364"/>
      <c r="JC271" s="364"/>
      <c r="JD271" s="364"/>
      <c r="JE271" s="364"/>
      <c r="JF271" s="364"/>
      <c r="JG271" s="364"/>
      <c r="JH271" s="364"/>
      <c r="JI271" s="364"/>
      <c r="JJ271" s="364"/>
      <c r="JK271" s="364"/>
      <c r="JL271" s="364"/>
      <c r="JM271" s="364"/>
      <c r="JN271" s="364"/>
      <c r="JO271" s="364"/>
      <c r="JP271" s="364"/>
      <c r="JQ271" s="364"/>
      <c r="JR271" s="364"/>
      <c r="JS271" s="364"/>
      <c r="JT271" s="364"/>
      <c r="JU271" s="364"/>
      <c r="JV271" s="364"/>
      <c r="JW271" s="364"/>
      <c r="JX271" s="364"/>
      <c r="JY271" s="364"/>
      <c r="JZ271" s="364"/>
      <c r="KA271" s="364"/>
      <c r="KB271" s="364"/>
      <c r="KC271" s="364"/>
      <c r="KD271" s="364">
        <v>9.7319999999999993</v>
      </c>
      <c r="KE271" s="364"/>
      <c r="KF271" s="364"/>
      <c r="KG271" s="364"/>
      <c r="KH271" s="364"/>
      <c r="KI271" s="364"/>
      <c r="KJ271" s="364"/>
      <c r="KK271" s="364"/>
      <c r="KL271" s="364"/>
      <c r="KM271" s="364"/>
      <c r="KN271" s="364"/>
      <c r="KO271" s="364"/>
      <c r="KP271" s="364"/>
      <c r="KQ271" s="364"/>
      <c r="KR271" s="364"/>
      <c r="KS271" s="364"/>
      <c r="KT271" s="364"/>
      <c r="KU271" s="364"/>
      <c r="KV271" s="364"/>
      <c r="KW271" s="364"/>
      <c r="KX271" s="364"/>
      <c r="KY271" s="364"/>
      <c r="KZ271" s="364"/>
      <c r="LA271" s="364"/>
      <c r="LB271" s="364"/>
      <c r="LC271" s="364"/>
      <c r="LD271" s="364"/>
      <c r="LE271" s="364">
        <v>0.88260000000000005</v>
      </c>
      <c r="LF271" s="364"/>
      <c r="LG271" s="364"/>
      <c r="LH271" s="364"/>
      <c r="LI271" s="364"/>
      <c r="LJ271" s="364"/>
      <c r="LK271" s="364"/>
      <c r="LL271" s="364"/>
      <c r="LM271" s="364"/>
      <c r="LN271" s="364"/>
      <c r="LO271" s="364"/>
      <c r="LP271" s="364"/>
      <c r="LQ271" s="364"/>
      <c r="LR271" s="364"/>
      <c r="LS271" s="364"/>
      <c r="LT271" s="364"/>
      <c r="LU271" s="364"/>
      <c r="LV271" s="364"/>
      <c r="LW271" s="364"/>
      <c r="LX271" s="364"/>
      <c r="LY271" s="364"/>
      <c r="LZ271" s="364"/>
      <c r="MA271" s="364"/>
      <c r="MB271" s="364"/>
      <c r="MC271" s="364"/>
      <c r="MD271" s="364"/>
      <c r="ME271" s="364"/>
      <c r="MF271" s="364"/>
      <c r="MG271" s="364"/>
      <c r="MH271" s="364"/>
      <c r="MI271" s="364"/>
      <c r="MJ271" s="364"/>
      <c r="MK271" s="364"/>
      <c r="ML271" s="364"/>
      <c r="MM271" s="364"/>
      <c r="MN271" s="364"/>
      <c r="MO271" s="364"/>
      <c r="MP271" s="364"/>
      <c r="MQ271" s="364"/>
      <c r="MR271" s="364"/>
      <c r="MS271" s="364"/>
      <c r="MT271" s="364"/>
      <c r="MU271" s="364"/>
      <c r="MV271" s="364"/>
      <c r="MW271" s="364"/>
      <c r="MX271" s="364"/>
      <c r="MY271" s="364"/>
      <c r="MZ271" s="364"/>
      <c r="NA271" s="364"/>
      <c r="NB271" s="364"/>
      <c r="NC271" s="364"/>
      <c r="ND271" s="364" t="s">
        <v>221</v>
      </c>
      <c r="NE271" s="364">
        <v>3</v>
      </c>
      <c r="NF271" s="364" t="s">
        <v>221</v>
      </c>
      <c r="NG271" s="364" t="s">
        <v>221</v>
      </c>
      <c r="NH271" s="364" t="s">
        <v>221</v>
      </c>
      <c r="NI271" s="364" t="s">
        <v>221</v>
      </c>
      <c r="NJ271" s="364" t="s">
        <v>221</v>
      </c>
      <c r="NK271" s="364" t="s">
        <v>221</v>
      </c>
      <c r="NL271" s="364" t="s">
        <v>221</v>
      </c>
      <c r="NM271" s="364" t="s">
        <v>221</v>
      </c>
      <c r="NN271" s="364" t="s">
        <v>221</v>
      </c>
      <c r="NO271" s="364" t="s">
        <v>221</v>
      </c>
      <c r="NP271" s="364" t="s">
        <v>221</v>
      </c>
      <c r="NQ271" s="364" t="s">
        <v>221</v>
      </c>
      <c r="NR271" s="364" t="s">
        <v>221</v>
      </c>
      <c r="NS271" s="364" t="s">
        <v>221</v>
      </c>
      <c r="NT271" s="364">
        <v>1.5</v>
      </c>
      <c r="NU271" s="364" t="s">
        <v>221</v>
      </c>
      <c r="NV271" s="364" t="s">
        <v>221</v>
      </c>
      <c r="NW271" s="364" t="s">
        <v>221</v>
      </c>
      <c r="NX271" s="364" t="s">
        <v>221</v>
      </c>
      <c r="NY271" s="364">
        <v>10.8</v>
      </c>
      <c r="NZ271" s="364" t="s">
        <v>221</v>
      </c>
      <c r="OA271" s="364" t="s">
        <v>221</v>
      </c>
      <c r="OB271" s="364" t="s">
        <v>221</v>
      </c>
      <c r="OC271" s="364" t="s">
        <v>221</v>
      </c>
      <c r="OD271" s="364" t="s">
        <v>221</v>
      </c>
      <c r="OE271" s="364" t="s">
        <v>221</v>
      </c>
      <c r="OF271" s="364" t="s">
        <v>221</v>
      </c>
      <c r="OG271" s="364"/>
      <c r="OH271" s="364"/>
      <c r="OI271" s="364"/>
      <c r="OJ271" s="364"/>
      <c r="OK271" s="364"/>
      <c r="OL271" s="364"/>
      <c r="OM271" s="364"/>
      <c r="ON271" s="364"/>
      <c r="OO271" s="364"/>
      <c r="OP271" s="364"/>
      <c r="OQ271" s="364"/>
      <c r="OR271" s="364"/>
      <c r="OS271" s="364"/>
      <c r="OT271" s="364"/>
      <c r="OU271" s="364"/>
      <c r="OV271" s="364"/>
      <c r="OW271" s="364"/>
      <c r="OX271" s="364"/>
      <c r="OY271" s="364"/>
      <c r="OZ271" s="364"/>
      <c r="PA271" s="364"/>
      <c r="PB271" s="364"/>
      <c r="PC271" s="364"/>
      <c r="PD271" s="364"/>
      <c r="PE271" s="364"/>
      <c r="PF271" s="364"/>
      <c r="PG271" s="364"/>
      <c r="PH271" s="364"/>
      <c r="PI271" s="364"/>
      <c r="PJ271" s="364"/>
      <c r="PK271" s="364"/>
      <c r="PL271" s="364"/>
      <c r="PM271" s="364"/>
    </row>
    <row r="272" spans="1:429" ht="15">
      <c r="A272" s="363" t="s">
        <v>834</v>
      </c>
      <c r="B272" s="364">
        <f t="shared" si="234"/>
        <v>0</v>
      </c>
      <c r="C272" s="364">
        <f t="shared" si="235"/>
        <v>0</v>
      </c>
      <c r="D272" s="364">
        <f t="shared" si="236"/>
        <v>0</v>
      </c>
      <c r="E272" s="364">
        <f t="shared" si="237"/>
        <v>0</v>
      </c>
      <c r="F272" s="364">
        <f t="shared" si="238"/>
        <v>0</v>
      </c>
      <c r="G272" s="364">
        <f t="shared" si="239"/>
        <v>0</v>
      </c>
      <c r="H272" s="364">
        <f t="shared" si="240"/>
        <v>0</v>
      </c>
      <c r="I272" s="364">
        <f t="shared" si="241"/>
        <v>0</v>
      </c>
      <c r="J272" s="364">
        <f t="shared" si="242"/>
        <v>0</v>
      </c>
      <c r="K272" s="364">
        <f t="shared" si="243"/>
        <v>0</v>
      </c>
      <c r="L272" s="364">
        <f t="shared" si="244"/>
        <v>0</v>
      </c>
      <c r="M272" s="364">
        <f t="shared" si="245"/>
        <v>0</v>
      </c>
      <c r="N272" s="364">
        <f t="shared" si="246"/>
        <v>0</v>
      </c>
      <c r="O272" s="364">
        <f t="shared" si="247"/>
        <v>0</v>
      </c>
      <c r="P272" s="364">
        <f t="shared" si="248"/>
        <v>0</v>
      </c>
      <c r="Q272" s="364">
        <f t="shared" si="249"/>
        <v>0</v>
      </c>
      <c r="R272" s="364">
        <f t="shared" si="250"/>
        <v>0</v>
      </c>
      <c r="S272" s="364">
        <f t="shared" si="251"/>
        <v>0</v>
      </c>
      <c r="T272" s="364">
        <f t="shared" si="252"/>
        <v>0</v>
      </c>
      <c r="U272" s="364">
        <f t="shared" si="253"/>
        <v>0</v>
      </c>
      <c r="V272" s="364">
        <f t="shared" si="254"/>
        <v>0</v>
      </c>
      <c r="W272" s="364">
        <f t="shared" si="255"/>
        <v>0</v>
      </c>
      <c r="X272" s="364">
        <f t="shared" si="256"/>
        <v>0</v>
      </c>
      <c r="Y272" s="364">
        <f t="shared" si="257"/>
        <v>0</v>
      </c>
      <c r="Z272" s="364">
        <f t="shared" si="258"/>
        <v>0</v>
      </c>
      <c r="AA272" s="364">
        <f t="shared" si="259"/>
        <v>0</v>
      </c>
      <c r="AB272" s="364">
        <f t="shared" si="260"/>
        <v>0</v>
      </c>
      <c r="AC272" s="364">
        <f t="shared" si="261"/>
        <v>0</v>
      </c>
      <c r="AD272" s="364">
        <f t="shared" si="262"/>
        <v>0</v>
      </c>
      <c r="AE272" s="364">
        <f t="shared" si="263"/>
        <v>0</v>
      </c>
      <c r="AF272" s="364">
        <f t="shared" si="264"/>
        <v>0</v>
      </c>
      <c r="AG272" s="364"/>
      <c r="AH272" s="364"/>
      <c r="AI272" s="364"/>
      <c r="AJ272" s="364"/>
      <c r="AK272" s="364"/>
      <c r="AL272" s="364"/>
      <c r="AM272" s="364"/>
      <c r="AN272" s="364"/>
      <c r="AO272" s="364"/>
      <c r="AP272" s="364"/>
      <c r="AQ272" s="364"/>
      <c r="AR272" s="364"/>
      <c r="AS272" s="364"/>
      <c r="AT272" s="364"/>
      <c r="AU272" s="364"/>
      <c r="AV272" s="364"/>
      <c r="AW272" s="364"/>
      <c r="AX272" s="364"/>
      <c r="AY272" s="364"/>
      <c r="AZ272" s="364"/>
      <c r="BA272" s="364"/>
      <c r="BB272" s="364"/>
      <c r="BC272" s="364"/>
      <c r="BD272" s="364"/>
      <c r="BE272" s="364"/>
      <c r="BF272" s="364"/>
      <c r="BG272" s="364"/>
      <c r="BH272" s="364"/>
      <c r="BI272" s="364"/>
      <c r="BJ272" s="364"/>
      <c r="BK272" s="364"/>
      <c r="BL272" s="364"/>
      <c r="BM272" s="364"/>
      <c r="BN272" s="364"/>
      <c r="BO272" s="364"/>
      <c r="BP272" s="364"/>
      <c r="BQ272" s="364"/>
      <c r="BR272" s="364"/>
      <c r="BS272" s="364"/>
      <c r="BT272" s="364"/>
      <c r="BU272" s="364"/>
      <c r="BV272" s="364"/>
      <c r="BW272" s="364"/>
      <c r="BX272" s="364"/>
      <c r="BY272" s="364"/>
      <c r="BZ272" s="364"/>
      <c r="CA272" s="364"/>
      <c r="CB272" s="364"/>
      <c r="CC272" s="364"/>
      <c r="CD272" s="364"/>
      <c r="CE272" s="364"/>
      <c r="CF272" s="364"/>
      <c r="CG272" s="364"/>
      <c r="CH272" s="364"/>
      <c r="CI272" s="364"/>
      <c r="CJ272" s="364"/>
      <c r="CK272" s="364"/>
      <c r="CL272" s="364"/>
      <c r="CM272" s="364"/>
      <c r="CN272" s="364"/>
      <c r="CO272" s="364"/>
      <c r="CP272" s="364"/>
      <c r="CQ272" s="364"/>
      <c r="CR272" s="364"/>
      <c r="CS272" s="364"/>
      <c r="CT272" s="364"/>
      <c r="CU272" s="364"/>
      <c r="CV272" s="364"/>
      <c r="CW272" s="364"/>
      <c r="CX272" s="364"/>
      <c r="CY272" s="364"/>
      <c r="CZ272" s="364"/>
      <c r="DA272" s="364"/>
      <c r="DB272" s="364"/>
      <c r="DC272" s="364"/>
      <c r="DD272" s="364"/>
      <c r="DE272" s="364"/>
      <c r="DF272" s="364"/>
      <c r="DG272" s="364"/>
      <c r="DH272" s="364"/>
      <c r="DI272" s="364"/>
      <c r="DJ272" s="364"/>
      <c r="DK272" s="364"/>
      <c r="DL272" s="364"/>
      <c r="DM272" s="364"/>
      <c r="DN272" s="364"/>
      <c r="DO272" s="364"/>
      <c r="DP272" s="364"/>
      <c r="DQ272" s="364"/>
      <c r="DR272" s="364"/>
      <c r="DS272" s="364"/>
      <c r="DT272" s="364"/>
      <c r="DU272" s="364"/>
      <c r="DV272" s="364"/>
      <c r="DW272" s="364"/>
      <c r="DX272" s="364"/>
      <c r="DY272" s="364"/>
      <c r="DZ272" s="364"/>
      <c r="EA272" s="364"/>
      <c r="EB272" s="364"/>
      <c r="EC272" s="364"/>
      <c r="ED272" s="364"/>
      <c r="EE272" s="364"/>
      <c r="EF272" s="364"/>
      <c r="EG272" s="364"/>
      <c r="EH272" s="364"/>
      <c r="EI272" s="364"/>
      <c r="EJ272" s="364"/>
      <c r="EK272" s="364"/>
      <c r="EL272" s="364"/>
      <c r="EM272" s="364"/>
      <c r="EN272" s="364"/>
      <c r="EO272" s="364"/>
      <c r="EP272" s="364"/>
      <c r="EQ272" s="364"/>
      <c r="ER272" s="364"/>
      <c r="ES272" s="364"/>
      <c r="ET272" s="364"/>
      <c r="EU272" s="364"/>
      <c r="EV272" s="364"/>
      <c r="EW272" s="364"/>
      <c r="EX272" s="364"/>
      <c r="EY272" s="364"/>
      <c r="EZ272" s="364"/>
      <c r="FA272" s="364"/>
      <c r="FB272" s="364"/>
      <c r="FC272" s="364"/>
      <c r="FD272" s="364"/>
      <c r="FE272" s="364"/>
      <c r="FF272" s="364"/>
      <c r="FG272" s="364"/>
      <c r="FH272" s="364"/>
      <c r="FI272" s="364"/>
      <c r="FJ272" s="364"/>
      <c r="FK272" s="364"/>
      <c r="FL272" s="364"/>
      <c r="FM272" s="364"/>
      <c r="FN272" s="364"/>
      <c r="FO272" s="364"/>
      <c r="FP272" s="364"/>
      <c r="FQ272" s="364"/>
      <c r="FR272" s="364"/>
      <c r="FS272" s="364"/>
      <c r="FT272" s="364"/>
      <c r="FU272" s="364"/>
      <c r="FV272" s="364"/>
      <c r="FW272" s="364"/>
      <c r="FX272" s="364"/>
      <c r="FY272" s="364"/>
      <c r="FZ272" s="364"/>
      <c r="GA272" s="364"/>
      <c r="GB272" s="364"/>
      <c r="GC272" s="364"/>
      <c r="GD272" s="364"/>
      <c r="GE272" s="364"/>
      <c r="GF272" s="364"/>
      <c r="GG272" s="364"/>
      <c r="GH272" s="364"/>
      <c r="GI272" s="364"/>
      <c r="GJ272" s="364"/>
      <c r="GK272" s="364"/>
      <c r="GL272" s="364"/>
      <c r="GM272" s="364"/>
      <c r="GN272" s="364"/>
      <c r="GO272" s="364"/>
      <c r="GP272" s="364"/>
      <c r="GQ272" s="364"/>
      <c r="GR272" s="364"/>
      <c r="GS272" s="364"/>
      <c r="GT272" s="364"/>
      <c r="GU272" s="364"/>
      <c r="GV272" s="364"/>
      <c r="GW272" s="364"/>
      <c r="GX272" s="364"/>
      <c r="GY272" s="364"/>
      <c r="GZ272" s="364"/>
      <c r="HA272" s="364"/>
      <c r="HB272" s="364"/>
      <c r="HC272" s="364"/>
      <c r="HD272" s="364"/>
      <c r="HE272" s="364"/>
      <c r="HF272" s="364"/>
      <c r="HG272" s="364"/>
      <c r="HH272" s="364"/>
      <c r="HI272" s="364"/>
      <c r="HJ272" s="364"/>
      <c r="HK272" s="364"/>
      <c r="HL272" s="364"/>
      <c r="HM272" s="364"/>
      <c r="HN272" s="364"/>
      <c r="HO272" s="364"/>
      <c r="HP272" s="364"/>
      <c r="HQ272" s="364"/>
      <c r="HR272" s="364"/>
      <c r="HS272" s="364"/>
      <c r="HT272" s="364"/>
      <c r="HU272" s="364"/>
      <c r="HV272" s="364"/>
      <c r="HW272" s="364"/>
      <c r="HX272" s="364"/>
      <c r="HY272" s="364"/>
      <c r="HZ272" s="364"/>
      <c r="IA272" s="364"/>
      <c r="IB272" s="364"/>
      <c r="IC272" s="364"/>
      <c r="ID272" s="364"/>
      <c r="IE272" s="364"/>
      <c r="IF272" s="364"/>
      <c r="IG272" s="364"/>
      <c r="IH272" s="364"/>
      <c r="II272" s="364"/>
      <c r="IJ272" s="364"/>
      <c r="IK272" s="364"/>
      <c r="IL272" s="364"/>
      <c r="IM272" s="364"/>
      <c r="IN272" s="364"/>
      <c r="IO272" s="364"/>
      <c r="IP272" s="364"/>
      <c r="IQ272" s="364"/>
      <c r="IR272" s="364"/>
      <c r="IS272" s="364"/>
      <c r="IT272" s="364"/>
      <c r="IU272" s="364"/>
      <c r="IV272" s="364"/>
      <c r="IW272" s="364"/>
      <c r="IX272" s="364"/>
      <c r="IY272" s="364"/>
      <c r="IZ272" s="364"/>
      <c r="JA272" s="364"/>
      <c r="JB272" s="364"/>
      <c r="JC272" s="364"/>
      <c r="JD272" s="364"/>
      <c r="JE272" s="364"/>
      <c r="JF272" s="364"/>
      <c r="JG272" s="364"/>
      <c r="JH272" s="364"/>
      <c r="JI272" s="364"/>
      <c r="JJ272" s="364"/>
      <c r="JK272" s="364"/>
      <c r="JL272" s="364"/>
      <c r="JM272" s="364"/>
      <c r="JN272" s="364"/>
      <c r="JO272" s="364"/>
      <c r="JP272" s="364"/>
      <c r="JQ272" s="364"/>
      <c r="JR272" s="364"/>
      <c r="JS272" s="364"/>
      <c r="JT272" s="364"/>
      <c r="JU272" s="364"/>
      <c r="JV272" s="364"/>
      <c r="JW272" s="364"/>
      <c r="JX272" s="364"/>
      <c r="JY272" s="364"/>
      <c r="JZ272" s="364"/>
      <c r="KA272" s="364"/>
      <c r="KB272" s="364"/>
      <c r="KC272" s="364"/>
      <c r="KD272" s="364"/>
      <c r="KE272" s="364"/>
      <c r="KF272" s="364"/>
      <c r="KG272" s="364"/>
      <c r="KH272" s="364"/>
      <c r="KI272" s="364"/>
      <c r="KJ272" s="364"/>
      <c r="KK272" s="364"/>
      <c r="KL272" s="364"/>
      <c r="KM272" s="364"/>
      <c r="KN272" s="364"/>
      <c r="KO272" s="364"/>
      <c r="KP272" s="364"/>
      <c r="KQ272" s="364"/>
      <c r="KR272" s="364"/>
      <c r="KS272" s="364"/>
      <c r="KT272" s="364"/>
      <c r="KU272" s="364"/>
      <c r="KV272" s="364"/>
      <c r="KW272" s="364"/>
      <c r="KX272" s="364"/>
      <c r="KY272" s="364"/>
      <c r="KZ272" s="364"/>
      <c r="LA272" s="364"/>
      <c r="LB272" s="364"/>
      <c r="LC272" s="364"/>
      <c r="LD272" s="364"/>
      <c r="LE272" s="364"/>
      <c r="LF272" s="364"/>
      <c r="LG272" s="364"/>
      <c r="LH272" s="364"/>
      <c r="LI272" s="364"/>
      <c r="LJ272" s="364"/>
      <c r="LK272" s="364"/>
      <c r="LL272" s="364"/>
      <c r="LM272" s="364"/>
      <c r="LN272" s="364"/>
      <c r="LO272" s="364"/>
      <c r="LP272" s="364"/>
      <c r="LQ272" s="364"/>
      <c r="LR272" s="364"/>
      <c r="LS272" s="364"/>
      <c r="LT272" s="364"/>
      <c r="LU272" s="364"/>
      <c r="LV272" s="364"/>
      <c r="LW272" s="364"/>
      <c r="LX272" s="364"/>
      <c r="LY272" s="364"/>
      <c r="LZ272" s="364"/>
      <c r="MA272" s="364"/>
      <c r="MB272" s="364"/>
      <c r="MC272" s="364"/>
      <c r="MD272" s="364"/>
      <c r="ME272" s="364"/>
      <c r="MF272" s="364"/>
      <c r="MG272" s="364"/>
      <c r="MH272" s="364"/>
      <c r="MI272" s="364"/>
      <c r="MJ272" s="364"/>
      <c r="MK272" s="364"/>
      <c r="ML272" s="364"/>
      <c r="MM272" s="364"/>
      <c r="MN272" s="364"/>
      <c r="MO272" s="364"/>
      <c r="MP272" s="364"/>
      <c r="MQ272" s="364"/>
      <c r="MR272" s="364"/>
      <c r="MS272" s="364"/>
      <c r="MT272" s="364"/>
      <c r="MU272" s="364"/>
      <c r="MV272" s="364"/>
      <c r="MW272" s="364"/>
      <c r="MX272" s="364"/>
      <c r="MY272" s="364"/>
      <c r="MZ272" s="364"/>
      <c r="NA272" s="364"/>
      <c r="NB272" s="364"/>
      <c r="NC272" s="364"/>
      <c r="ND272" s="364"/>
      <c r="NE272" s="364"/>
      <c r="NF272" s="364"/>
      <c r="NG272" s="364"/>
      <c r="NH272" s="364"/>
      <c r="NI272" s="364"/>
      <c r="NJ272" s="364"/>
      <c r="NK272" s="364"/>
      <c r="NL272" s="364"/>
      <c r="NM272" s="364"/>
      <c r="NN272" s="364"/>
      <c r="NO272" s="364"/>
      <c r="NP272" s="364"/>
      <c r="NQ272" s="364"/>
      <c r="NR272" s="364"/>
      <c r="NS272" s="364"/>
      <c r="NT272" s="364"/>
      <c r="NU272" s="364"/>
      <c r="NV272" s="364"/>
      <c r="NW272" s="364"/>
      <c r="NX272" s="364"/>
      <c r="NY272" s="364"/>
      <c r="NZ272" s="364"/>
      <c r="OA272" s="364"/>
      <c r="OB272" s="364"/>
      <c r="OC272" s="364"/>
      <c r="OD272" s="364"/>
      <c r="OE272" s="364"/>
      <c r="OF272" s="364"/>
      <c r="OG272" s="364"/>
      <c r="OH272" s="364"/>
      <c r="OI272" s="364"/>
      <c r="OJ272" s="364"/>
      <c r="OK272" s="364"/>
      <c r="OL272" s="364"/>
      <c r="OM272" s="364"/>
      <c r="ON272" s="364"/>
      <c r="OO272" s="364"/>
      <c r="OP272" s="364"/>
      <c r="OQ272" s="364"/>
      <c r="OR272" s="364"/>
      <c r="OS272" s="364"/>
      <c r="OT272" s="364"/>
      <c r="OU272" s="364"/>
      <c r="OV272" s="364"/>
      <c r="OW272" s="364"/>
      <c r="OX272" s="364"/>
      <c r="OY272" s="364"/>
      <c r="OZ272" s="364"/>
      <c r="PA272" s="364"/>
      <c r="PB272" s="364"/>
      <c r="PC272" s="364"/>
      <c r="PD272" s="364"/>
      <c r="PE272" s="364"/>
      <c r="PF272" s="364"/>
      <c r="PG272" s="364"/>
      <c r="PH272" s="364"/>
      <c r="PI272" s="364"/>
      <c r="PJ272" s="364"/>
      <c r="PK272" s="364"/>
      <c r="PL272" s="364"/>
      <c r="PM272" s="364"/>
    </row>
    <row r="273" spans="1:429" ht="15">
      <c r="A273" s="365" t="s">
        <v>835</v>
      </c>
      <c r="B273" s="364">
        <f t="shared" si="234"/>
        <v>0</v>
      </c>
      <c r="C273" s="364">
        <f t="shared" si="235"/>
        <v>0</v>
      </c>
      <c r="D273" s="364">
        <f t="shared" si="236"/>
        <v>0</v>
      </c>
      <c r="E273" s="364">
        <f t="shared" si="237"/>
        <v>0</v>
      </c>
      <c r="F273" s="364">
        <f t="shared" si="238"/>
        <v>0</v>
      </c>
      <c r="G273" s="364">
        <f t="shared" si="239"/>
        <v>0</v>
      </c>
      <c r="H273" s="364">
        <f t="shared" si="240"/>
        <v>0</v>
      </c>
      <c r="I273" s="364">
        <f t="shared" si="241"/>
        <v>0</v>
      </c>
      <c r="J273" s="364">
        <f t="shared" si="242"/>
        <v>0</v>
      </c>
      <c r="K273" s="364">
        <f t="shared" si="243"/>
        <v>0</v>
      </c>
      <c r="L273" s="364">
        <f t="shared" si="244"/>
        <v>0</v>
      </c>
      <c r="M273" s="364">
        <f t="shared" si="245"/>
        <v>0</v>
      </c>
      <c r="N273" s="364">
        <f t="shared" si="246"/>
        <v>0</v>
      </c>
      <c r="O273" s="364">
        <f t="shared" si="247"/>
        <v>0</v>
      </c>
      <c r="P273" s="364">
        <f t="shared" si="248"/>
        <v>0</v>
      </c>
      <c r="Q273" s="364">
        <f t="shared" si="249"/>
        <v>0</v>
      </c>
      <c r="R273" s="364">
        <f t="shared" si="250"/>
        <v>0</v>
      </c>
      <c r="S273" s="364">
        <f t="shared" si="251"/>
        <v>0</v>
      </c>
      <c r="T273" s="364">
        <f t="shared" si="252"/>
        <v>0</v>
      </c>
      <c r="U273" s="364">
        <f t="shared" si="253"/>
        <v>0</v>
      </c>
      <c r="V273" s="364">
        <f t="shared" si="254"/>
        <v>0</v>
      </c>
      <c r="W273" s="364">
        <f t="shared" si="255"/>
        <v>0</v>
      </c>
      <c r="X273" s="364">
        <f t="shared" si="256"/>
        <v>0</v>
      </c>
      <c r="Y273" s="364">
        <f t="shared" si="257"/>
        <v>0</v>
      </c>
      <c r="Z273" s="364">
        <f t="shared" si="258"/>
        <v>0</v>
      </c>
      <c r="AA273" s="364">
        <f t="shared" si="259"/>
        <v>0</v>
      </c>
      <c r="AB273" s="364">
        <f t="shared" si="260"/>
        <v>0</v>
      </c>
      <c r="AC273" s="364">
        <f t="shared" si="261"/>
        <v>1.7571000000000002E-3</v>
      </c>
      <c r="AD273" s="364">
        <f t="shared" si="262"/>
        <v>0</v>
      </c>
      <c r="AE273" s="364">
        <f t="shared" si="263"/>
        <v>0</v>
      </c>
      <c r="AF273" s="364">
        <f t="shared" si="264"/>
        <v>0</v>
      </c>
      <c r="AG273" s="364"/>
      <c r="AH273" s="364"/>
      <c r="AI273" s="364"/>
      <c r="AJ273" s="364"/>
      <c r="AK273" s="364"/>
      <c r="AL273" s="364"/>
      <c r="AM273" s="364"/>
      <c r="AN273" s="364"/>
      <c r="AO273" s="364"/>
      <c r="AP273" s="364"/>
      <c r="AQ273" s="364"/>
      <c r="AR273" s="364"/>
      <c r="AS273" s="364"/>
      <c r="AT273" s="364"/>
      <c r="AU273" s="364"/>
      <c r="AV273" s="364"/>
      <c r="AW273" s="364"/>
      <c r="AX273" s="364"/>
      <c r="AY273" s="364"/>
      <c r="AZ273" s="364"/>
      <c r="BA273" s="364"/>
      <c r="BB273" s="364"/>
      <c r="BC273" s="364"/>
      <c r="BD273" s="364"/>
      <c r="BE273" s="364"/>
      <c r="BF273" s="364"/>
      <c r="BG273" s="364"/>
      <c r="BH273" s="364"/>
      <c r="BI273" s="364"/>
      <c r="BJ273" s="364"/>
      <c r="BK273" s="364"/>
      <c r="BL273" s="364"/>
      <c r="BM273" s="364"/>
      <c r="BN273" s="364"/>
      <c r="BO273" s="364"/>
      <c r="BP273" s="364"/>
      <c r="BQ273" s="364"/>
      <c r="BR273" s="364"/>
      <c r="BS273" s="364"/>
      <c r="BT273" s="364"/>
      <c r="BU273" s="364"/>
      <c r="BV273" s="364"/>
      <c r="BW273" s="364"/>
      <c r="BX273" s="364"/>
      <c r="BY273" s="364"/>
      <c r="BZ273" s="364"/>
      <c r="CA273" s="364"/>
      <c r="CB273" s="364"/>
      <c r="CC273" s="364"/>
      <c r="CD273" s="364"/>
      <c r="CE273" s="364"/>
      <c r="CF273" s="364"/>
      <c r="CG273" s="364"/>
      <c r="CH273" s="364"/>
      <c r="CI273" s="364"/>
      <c r="CJ273" s="364"/>
      <c r="CK273" s="364"/>
      <c r="CL273" s="364"/>
      <c r="CM273" s="364"/>
      <c r="CN273" s="364"/>
      <c r="CO273" s="364"/>
      <c r="CP273" s="364"/>
      <c r="CQ273" s="364"/>
      <c r="CR273" s="364"/>
      <c r="CS273" s="364"/>
      <c r="CT273" s="364"/>
      <c r="CU273" s="364"/>
      <c r="CV273" s="364"/>
      <c r="CW273" s="364"/>
      <c r="CX273" s="364"/>
      <c r="CY273" s="364"/>
      <c r="CZ273" s="364"/>
      <c r="DA273" s="364"/>
      <c r="DB273" s="364"/>
      <c r="DC273" s="364"/>
      <c r="DD273" s="364"/>
      <c r="DE273" s="364"/>
      <c r="DF273" s="364"/>
      <c r="DG273" s="364"/>
      <c r="DH273" s="364"/>
      <c r="DI273" s="364"/>
      <c r="DJ273" s="364"/>
      <c r="DK273" s="364"/>
      <c r="DL273" s="364"/>
      <c r="DM273" s="364"/>
      <c r="DN273" s="364"/>
      <c r="DO273" s="364"/>
      <c r="DP273" s="364"/>
      <c r="DQ273" s="364"/>
      <c r="DR273" s="364"/>
      <c r="DS273" s="364"/>
      <c r="DT273" s="364"/>
      <c r="DU273" s="364"/>
      <c r="DV273" s="364"/>
      <c r="DW273" s="364"/>
      <c r="DX273" s="364"/>
      <c r="DY273" s="364"/>
      <c r="DZ273" s="364"/>
      <c r="EA273" s="364"/>
      <c r="EB273" s="364"/>
      <c r="EC273" s="364"/>
      <c r="ED273" s="364"/>
      <c r="EE273" s="364"/>
      <c r="EF273" s="364"/>
      <c r="EG273" s="364"/>
      <c r="EH273" s="364"/>
      <c r="EI273" s="364"/>
      <c r="EJ273" s="364"/>
      <c r="EK273" s="364"/>
      <c r="EL273" s="364"/>
      <c r="EM273" s="364"/>
      <c r="EN273" s="364"/>
      <c r="EO273" s="364"/>
      <c r="EP273" s="364"/>
      <c r="EQ273" s="364"/>
      <c r="ER273" s="364"/>
      <c r="ES273" s="364"/>
      <c r="ET273" s="364"/>
      <c r="EU273" s="364"/>
      <c r="EV273" s="364"/>
      <c r="EW273" s="364"/>
      <c r="EX273" s="364"/>
      <c r="EY273" s="364"/>
      <c r="EZ273" s="364"/>
      <c r="FA273" s="364"/>
      <c r="FB273" s="364"/>
      <c r="FC273" s="364"/>
      <c r="FD273" s="364"/>
      <c r="FE273" s="364"/>
      <c r="FF273" s="364"/>
      <c r="FG273" s="364"/>
      <c r="FH273" s="364"/>
      <c r="FI273" s="364"/>
      <c r="FJ273" s="364"/>
      <c r="FK273" s="364"/>
      <c r="FL273" s="364"/>
      <c r="FM273" s="364"/>
      <c r="FN273" s="364"/>
      <c r="FO273" s="364"/>
      <c r="FP273" s="364"/>
      <c r="FQ273" s="364"/>
      <c r="FR273" s="364"/>
      <c r="FS273" s="364"/>
      <c r="FT273" s="364"/>
      <c r="FU273" s="364"/>
      <c r="FV273" s="364"/>
      <c r="FW273" s="364"/>
      <c r="FX273" s="364"/>
      <c r="FY273" s="364"/>
      <c r="FZ273" s="364"/>
      <c r="GA273" s="364"/>
      <c r="GB273" s="364"/>
      <c r="GC273" s="364"/>
      <c r="GD273" s="364"/>
      <c r="GE273" s="364"/>
      <c r="GF273" s="364"/>
      <c r="GG273" s="364"/>
      <c r="GH273" s="364"/>
      <c r="GI273" s="364"/>
      <c r="GJ273" s="364"/>
      <c r="GK273" s="364"/>
      <c r="GL273" s="364"/>
      <c r="GM273" s="364"/>
      <c r="GN273" s="364"/>
      <c r="GO273" s="364"/>
      <c r="GP273" s="364"/>
      <c r="GQ273" s="364"/>
      <c r="GR273" s="364"/>
      <c r="GS273" s="364"/>
      <c r="GT273" s="364"/>
      <c r="GU273" s="364"/>
      <c r="GV273" s="364"/>
      <c r="GW273" s="364"/>
      <c r="GX273" s="364"/>
      <c r="GY273" s="364"/>
      <c r="GZ273" s="364"/>
      <c r="HA273" s="364"/>
      <c r="HB273" s="364"/>
      <c r="HC273" s="364"/>
      <c r="HD273" s="364"/>
      <c r="HE273" s="364"/>
      <c r="HF273" s="364"/>
      <c r="HG273" s="364"/>
      <c r="HH273" s="364"/>
      <c r="HI273" s="364"/>
      <c r="HJ273" s="364"/>
      <c r="HK273" s="364"/>
      <c r="HL273" s="364"/>
      <c r="HM273" s="364"/>
      <c r="HN273" s="364"/>
      <c r="HO273" s="364"/>
      <c r="HP273" s="364"/>
      <c r="HQ273" s="364"/>
      <c r="HR273" s="364"/>
      <c r="HS273" s="364"/>
      <c r="HT273" s="364"/>
      <c r="HU273" s="364"/>
      <c r="HV273" s="364"/>
      <c r="HW273" s="364"/>
      <c r="HX273" s="364"/>
      <c r="HY273" s="364"/>
      <c r="HZ273" s="364"/>
      <c r="IA273" s="364"/>
      <c r="IB273" s="364"/>
      <c r="IC273" s="364"/>
      <c r="ID273" s="364"/>
      <c r="IE273" s="364"/>
      <c r="IF273" s="364"/>
      <c r="IG273" s="364"/>
      <c r="IH273" s="364"/>
      <c r="II273" s="364"/>
      <c r="IJ273" s="364"/>
      <c r="IK273" s="364"/>
      <c r="IL273" s="364"/>
      <c r="IM273" s="364"/>
      <c r="IN273" s="364"/>
      <c r="IO273" s="364"/>
      <c r="IP273" s="364"/>
      <c r="IQ273" s="364"/>
      <c r="IR273" s="364"/>
      <c r="IS273" s="364"/>
      <c r="IT273" s="364"/>
      <c r="IU273" s="364"/>
      <c r="IV273" s="364"/>
      <c r="IW273" s="364"/>
      <c r="IX273" s="364"/>
      <c r="IY273" s="364"/>
      <c r="IZ273" s="364"/>
      <c r="JA273" s="364"/>
      <c r="JB273" s="364"/>
      <c r="JC273" s="364"/>
      <c r="JD273" s="364"/>
      <c r="JE273" s="364"/>
      <c r="JF273" s="364"/>
      <c r="JG273" s="364"/>
      <c r="JH273" s="364"/>
      <c r="JI273" s="364"/>
      <c r="JJ273" s="364"/>
      <c r="JK273" s="364"/>
      <c r="JL273" s="364"/>
      <c r="JM273" s="364"/>
      <c r="JN273" s="364"/>
      <c r="JO273" s="364"/>
      <c r="JP273" s="364"/>
      <c r="JQ273" s="364"/>
      <c r="JR273" s="364"/>
      <c r="JS273" s="364"/>
      <c r="JT273" s="364"/>
      <c r="JU273" s="364"/>
      <c r="JV273" s="364"/>
      <c r="JW273" s="364"/>
      <c r="JX273" s="364"/>
      <c r="JY273" s="364"/>
      <c r="JZ273" s="364"/>
      <c r="KA273" s="364"/>
      <c r="KB273" s="364"/>
      <c r="KC273" s="364"/>
      <c r="KD273" s="364"/>
      <c r="KE273" s="364"/>
      <c r="KF273" s="364"/>
      <c r="KG273" s="364"/>
      <c r="KH273" s="364"/>
      <c r="KI273" s="364"/>
      <c r="KJ273" s="364"/>
      <c r="KK273" s="364"/>
      <c r="KL273" s="364"/>
      <c r="KM273" s="364"/>
      <c r="KN273" s="364"/>
      <c r="KO273" s="364"/>
      <c r="KP273" s="364"/>
      <c r="KQ273" s="364"/>
      <c r="KR273" s="364"/>
      <c r="KS273" s="364"/>
      <c r="KT273" s="364"/>
      <c r="KU273" s="364"/>
      <c r="KV273" s="364"/>
      <c r="KW273" s="364"/>
      <c r="KX273" s="364"/>
      <c r="KY273" s="364"/>
      <c r="KZ273" s="364"/>
      <c r="LA273" s="364"/>
      <c r="LB273" s="364"/>
      <c r="LC273" s="364"/>
      <c r="LD273" s="364"/>
      <c r="LE273" s="364"/>
      <c r="LF273" s="364"/>
      <c r="LG273" s="364"/>
      <c r="LH273" s="364"/>
      <c r="LI273" s="364"/>
      <c r="LJ273" s="364"/>
      <c r="LK273" s="364"/>
      <c r="LL273" s="364"/>
      <c r="LM273" s="364"/>
      <c r="LN273" s="364"/>
      <c r="LO273" s="364"/>
      <c r="LP273" s="364"/>
      <c r="LQ273" s="364"/>
      <c r="LR273" s="364"/>
      <c r="LS273" s="364"/>
      <c r="LT273" s="364"/>
      <c r="LU273" s="364"/>
      <c r="LV273" s="364"/>
      <c r="LW273" s="364"/>
      <c r="LX273" s="364"/>
      <c r="LY273" s="364"/>
      <c r="LZ273" s="364"/>
      <c r="MA273" s="364"/>
      <c r="MB273" s="364"/>
      <c r="MC273" s="364"/>
      <c r="MD273" s="364"/>
      <c r="ME273" s="364"/>
      <c r="MF273" s="364"/>
      <c r="MG273" s="364"/>
      <c r="MH273" s="364"/>
      <c r="MI273" s="364"/>
      <c r="MJ273" s="364"/>
      <c r="MK273" s="364"/>
      <c r="ML273" s="364"/>
      <c r="MM273" s="364"/>
      <c r="MN273" s="364"/>
      <c r="MO273" s="364"/>
      <c r="MP273" s="364"/>
      <c r="MQ273" s="364"/>
      <c r="MR273" s="364"/>
      <c r="MS273" s="364"/>
      <c r="MT273" s="364"/>
      <c r="MU273" s="364"/>
      <c r="MV273" s="364"/>
      <c r="MW273" s="364"/>
      <c r="MX273" s="364"/>
      <c r="MY273" s="364"/>
      <c r="MZ273" s="364"/>
      <c r="NA273" s="364">
        <v>1.7571000000000001</v>
      </c>
      <c r="NB273" s="364"/>
      <c r="NC273" s="364"/>
      <c r="ND273" s="364"/>
      <c r="NE273" s="364"/>
      <c r="NF273" s="364"/>
      <c r="NG273" s="364"/>
      <c r="NH273" s="364"/>
      <c r="NI273" s="364"/>
      <c r="NJ273" s="364"/>
      <c r="NK273" s="364"/>
      <c r="NL273" s="364"/>
      <c r="NM273" s="364"/>
      <c r="NN273" s="364"/>
      <c r="NO273" s="364"/>
      <c r="NP273" s="364"/>
      <c r="NQ273" s="364"/>
      <c r="NR273" s="364"/>
      <c r="NS273" s="364"/>
      <c r="NT273" s="364"/>
      <c r="NU273" s="364"/>
      <c r="NV273" s="364"/>
      <c r="NW273" s="364"/>
      <c r="NX273" s="364"/>
      <c r="NY273" s="364"/>
      <c r="NZ273" s="364"/>
      <c r="OA273" s="364"/>
      <c r="OB273" s="364"/>
      <c r="OC273" s="364"/>
      <c r="OD273" s="364"/>
      <c r="OE273" s="364"/>
      <c r="OF273" s="364"/>
      <c r="OG273" s="364"/>
      <c r="OH273" s="364"/>
      <c r="OI273" s="364"/>
      <c r="OJ273" s="364"/>
      <c r="OK273" s="364"/>
      <c r="OL273" s="364"/>
      <c r="OM273" s="364"/>
      <c r="ON273" s="364"/>
      <c r="OO273" s="364"/>
      <c r="OP273" s="364"/>
      <c r="OQ273" s="364"/>
      <c r="OR273" s="364"/>
      <c r="OS273" s="364"/>
      <c r="OT273" s="364"/>
      <c r="OU273" s="364"/>
      <c r="OV273" s="364"/>
      <c r="OW273" s="364"/>
      <c r="OX273" s="364"/>
      <c r="OY273" s="364"/>
      <c r="OZ273" s="364"/>
      <c r="PA273" s="364"/>
      <c r="PB273" s="364"/>
      <c r="PC273" s="364"/>
      <c r="PD273" s="364"/>
      <c r="PE273" s="364"/>
      <c r="PF273" s="364"/>
      <c r="PG273" s="364"/>
      <c r="PH273" s="364"/>
      <c r="PI273" s="364"/>
      <c r="PJ273" s="364"/>
      <c r="PK273" s="364"/>
      <c r="PL273" s="364"/>
      <c r="PM273" s="364"/>
    </row>
    <row r="274" spans="1:429" ht="15">
      <c r="A274" s="365" t="s">
        <v>580</v>
      </c>
      <c r="B274" s="364">
        <f t="shared" si="234"/>
        <v>0</v>
      </c>
      <c r="C274" s="364">
        <f t="shared" si="235"/>
        <v>0</v>
      </c>
      <c r="D274" s="364">
        <f t="shared" si="236"/>
        <v>0</v>
      </c>
      <c r="E274" s="364">
        <f t="shared" si="237"/>
        <v>0</v>
      </c>
      <c r="F274" s="364">
        <f t="shared" si="238"/>
        <v>0</v>
      </c>
      <c r="G274" s="364">
        <f t="shared" si="239"/>
        <v>0</v>
      </c>
      <c r="H274" s="364">
        <f t="shared" si="240"/>
        <v>0</v>
      </c>
      <c r="I274" s="364">
        <f t="shared" si="241"/>
        <v>0</v>
      </c>
      <c r="J274" s="364">
        <f t="shared" si="242"/>
        <v>0</v>
      </c>
      <c r="K274" s="364">
        <f t="shared" si="243"/>
        <v>0</v>
      </c>
      <c r="L274" s="364">
        <f t="shared" si="244"/>
        <v>0</v>
      </c>
      <c r="M274" s="364">
        <f t="shared" si="245"/>
        <v>0</v>
      </c>
      <c r="N274" s="364">
        <f t="shared" si="246"/>
        <v>0</v>
      </c>
      <c r="O274" s="364">
        <f t="shared" si="247"/>
        <v>0</v>
      </c>
      <c r="P274" s="364">
        <f t="shared" si="248"/>
        <v>0</v>
      </c>
      <c r="Q274" s="364">
        <f t="shared" si="249"/>
        <v>0</v>
      </c>
      <c r="R274" s="364">
        <f t="shared" si="250"/>
        <v>0</v>
      </c>
      <c r="S274" s="364">
        <f t="shared" si="251"/>
        <v>0</v>
      </c>
      <c r="T274" s="364">
        <f t="shared" si="252"/>
        <v>0.36398430000000004</v>
      </c>
      <c r="U274" s="364">
        <f t="shared" si="253"/>
        <v>2.1755157000000001</v>
      </c>
      <c r="V274" s="364">
        <f t="shared" si="254"/>
        <v>2.4983237999999997</v>
      </c>
      <c r="W274" s="364">
        <f t="shared" si="255"/>
        <v>0.89417820000000003</v>
      </c>
      <c r="X274" s="364">
        <f t="shared" si="256"/>
        <v>5.547112799999999</v>
      </c>
      <c r="Y274" s="364">
        <f t="shared" si="257"/>
        <v>6.5912430000000004</v>
      </c>
      <c r="Z274" s="364">
        <f t="shared" si="258"/>
        <v>11.689102799999997</v>
      </c>
      <c r="AA274" s="364">
        <f t="shared" si="259"/>
        <v>4.0660011000000003</v>
      </c>
      <c r="AB274" s="364">
        <f t="shared" si="260"/>
        <v>5.7336119999999999</v>
      </c>
      <c r="AC274" s="364">
        <f t="shared" si="261"/>
        <v>28.171403100000003</v>
      </c>
      <c r="AD274" s="364">
        <f t="shared" si="262"/>
        <v>36.992400000000004</v>
      </c>
      <c r="AE274" s="364">
        <f t="shared" si="263"/>
        <v>19.001999999999995</v>
      </c>
      <c r="AF274" s="364">
        <f t="shared" si="264"/>
        <v>4.2336</v>
      </c>
      <c r="AG274" s="364"/>
      <c r="AH274" s="364"/>
      <c r="AI274" s="364"/>
      <c r="AJ274" s="364"/>
      <c r="AK274" s="364"/>
      <c r="AL274" s="364"/>
      <c r="AM274" s="364"/>
      <c r="AN274" s="364"/>
      <c r="AO274" s="364"/>
      <c r="AP274" s="364"/>
      <c r="AQ274" s="364"/>
      <c r="AR274" s="364"/>
      <c r="AS274" s="364"/>
      <c r="AT274" s="364"/>
      <c r="AU274" s="364"/>
      <c r="AV274" s="364"/>
      <c r="AW274" s="364"/>
      <c r="AX274" s="364"/>
      <c r="AY274" s="364"/>
      <c r="AZ274" s="364"/>
      <c r="BA274" s="364"/>
      <c r="BB274" s="364"/>
      <c r="BC274" s="364"/>
      <c r="BD274" s="364"/>
      <c r="BE274" s="364"/>
      <c r="BF274" s="364"/>
      <c r="BG274" s="364"/>
      <c r="BH274" s="364"/>
      <c r="BI274" s="364"/>
      <c r="BJ274" s="364"/>
      <c r="BK274" s="364"/>
      <c r="BL274" s="364"/>
      <c r="BM274" s="364"/>
      <c r="BN274" s="364"/>
      <c r="BO274" s="364"/>
      <c r="BP274" s="364"/>
      <c r="BQ274" s="364"/>
      <c r="BR274" s="364"/>
      <c r="BS274" s="364"/>
      <c r="BT274" s="364"/>
      <c r="BU274" s="364"/>
      <c r="BV274" s="364"/>
      <c r="BW274" s="364"/>
      <c r="BX274" s="364"/>
      <c r="BY274" s="364"/>
      <c r="BZ274" s="364"/>
      <c r="CA274" s="364"/>
      <c r="CB274" s="364"/>
      <c r="CC274" s="364"/>
      <c r="CD274" s="364"/>
      <c r="CE274" s="364"/>
      <c r="CF274" s="364"/>
      <c r="CG274" s="364"/>
      <c r="CH274" s="364"/>
      <c r="CI274" s="364"/>
      <c r="CJ274" s="364"/>
      <c r="CK274" s="364"/>
      <c r="CL274" s="364"/>
      <c r="CM274" s="364"/>
      <c r="CN274" s="364"/>
      <c r="CO274" s="364"/>
      <c r="CP274" s="364"/>
      <c r="CQ274" s="364"/>
      <c r="CR274" s="364"/>
      <c r="CS274" s="364"/>
      <c r="CT274" s="364"/>
      <c r="CU274" s="364"/>
      <c r="CV274" s="364"/>
      <c r="CW274" s="364"/>
      <c r="CX274" s="364"/>
      <c r="CY274" s="364"/>
      <c r="CZ274" s="364"/>
      <c r="DA274" s="364"/>
      <c r="DB274" s="364"/>
      <c r="DC274" s="364"/>
      <c r="DD274" s="364"/>
      <c r="DE274" s="364"/>
      <c r="DF274" s="364"/>
      <c r="DG274" s="364"/>
      <c r="DH274" s="364"/>
      <c r="DI274" s="364"/>
      <c r="DJ274" s="364"/>
      <c r="DK274" s="364"/>
      <c r="DL274" s="364"/>
      <c r="DM274" s="364"/>
      <c r="DN274" s="364"/>
      <c r="DO274" s="364"/>
      <c r="DP274" s="364"/>
      <c r="DQ274" s="364"/>
      <c r="DR274" s="364"/>
      <c r="DS274" s="364"/>
      <c r="DT274" s="364"/>
      <c r="DU274" s="364"/>
      <c r="DV274" s="364"/>
      <c r="DW274" s="364"/>
      <c r="DX274" s="364"/>
      <c r="DY274" s="364"/>
      <c r="DZ274" s="364"/>
      <c r="EA274" s="364"/>
      <c r="EB274" s="364"/>
      <c r="EC274" s="364"/>
      <c r="ED274" s="364"/>
      <c r="EE274" s="364"/>
      <c r="EF274" s="364"/>
      <c r="EG274" s="364"/>
      <c r="EH274" s="364"/>
      <c r="EI274" s="364"/>
      <c r="EJ274" s="364"/>
      <c r="EK274" s="364"/>
      <c r="EL274" s="364"/>
      <c r="EM274" s="364"/>
      <c r="EN274" s="364"/>
      <c r="EO274" s="364"/>
      <c r="EP274" s="364"/>
      <c r="EQ274" s="364"/>
      <c r="ER274" s="364"/>
      <c r="ES274" s="364"/>
      <c r="ET274" s="364"/>
      <c r="EU274" s="364"/>
      <c r="EV274" s="364"/>
      <c r="EW274" s="364"/>
      <c r="EX274" s="364"/>
      <c r="EY274" s="364"/>
      <c r="EZ274" s="364"/>
      <c r="FA274" s="364"/>
      <c r="FB274" s="364"/>
      <c r="FC274" s="364"/>
      <c r="FD274" s="364"/>
      <c r="FE274" s="364"/>
      <c r="FF274" s="364"/>
      <c r="FG274" s="364"/>
      <c r="FH274" s="364"/>
      <c r="FI274" s="364"/>
      <c r="FJ274" s="364"/>
      <c r="FK274" s="364"/>
      <c r="FL274" s="364"/>
      <c r="FM274" s="364"/>
      <c r="FN274" s="364"/>
      <c r="FO274" s="364"/>
      <c r="FP274" s="364"/>
      <c r="FQ274" s="364"/>
      <c r="FR274" s="364"/>
      <c r="FS274" s="364"/>
      <c r="FT274" s="364"/>
      <c r="FU274" s="364"/>
      <c r="FV274" s="364"/>
      <c r="FW274" s="364"/>
      <c r="FX274" s="364"/>
      <c r="FY274" s="364"/>
      <c r="FZ274" s="364"/>
      <c r="GA274" s="364"/>
      <c r="GB274" s="364"/>
      <c r="GC274" s="364"/>
      <c r="GD274" s="364"/>
      <c r="GE274" s="364"/>
      <c r="GF274" s="364"/>
      <c r="GG274" s="364"/>
      <c r="GH274" s="364"/>
      <c r="GI274" s="364"/>
      <c r="GJ274" s="364"/>
      <c r="GK274" s="364"/>
      <c r="GL274" s="364"/>
      <c r="GM274" s="364"/>
      <c r="GN274" s="364"/>
      <c r="GO274" s="364"/>
      <c r="GP274" s="364"/>
      <c r="GQ274" s="364"/>
      <c r="GR274" s="364"/>
      <c r="GS274" s="364"/>
      <c r="GT274" s="364"/>
      <c r="GU274" s="364"/>
      <c r="GV274" s="364"/>
      <c r="GW274" s="364"/>
      <c r="GX274" s="364"/>
      <c r="GY274" s="364"/>
      <c r="GZ274" s="364"/>
      <c r="HA274" s="364"/>
      <c r="HB274" s="364"/>
      <c r="HC274" s="364"/>
      <c r="HD274" s="364"/>
      <c r="HE274" s="364"/>
      <c r="HF274" s="364"/>
      <c r="HG274" s="364"/>
      <c r="HH274" s="364"/>
      <c r="HI274" s="364"/>
      <c r="HJ274" s="364"/>
      <c r="HK274" s="364"/>
      <c r="HL274" s="364"/>
      <c r="HM274" s="364"/>
      <c r="HN274" s="364"/>
      <c r="HO274" s="364"/>
      <c r="HP274" s="364"/>
      <c r="HQ274" s="364"/>
      <c r="HR274" s="364"/>
      <c r="HS274" s="364"/>
      <c r="HT274" s="364"/>
      <c r="HU274" s="364"/>
      <c r="HV274" s="364"/>
      <c r="HW274" s="364"/>
      <c r="HX274" s="364"/>
      <c r="HY274" s="364"/>
      <c r="HZ274" s="364"/>
      <c r="IA274" s="364"/>
      <c r="IB274" s="364"/>
      <c r="IC274" s="364"/>
      <c r="ID274" s="364"/>
      <c r="IE274" s="364"/>
      <c r="IF274" s="364"/>
      <c r="IG274" s="364"/>
      <c r="IH274" s="364"/>
      <c r="II274" s="364"/>
      <c r="IJ274" s="364"/>
      <c r="IK274" s="364"/>
      <c r="IL274" s="364"/>
      <c r="IM274" s="364"/>
      <c r="IN274" s="364"/>
      <c r="IO274" s="364"/>
      <c r="IP274" s="364"/>
      <c r="IQ274" s="364">
        <v>0.62939999999999996</v>
      </c>
      <c r="IR274" s="364"/>
      <c r="IS274" s="364"/>
      <c r="IT274" s="364">
        <v>0.1497</v>
      </c>
      <c r="IU274" s="364"/>
      <c r="IV274" s="364"/>
      <c r="IW274" s="364"/>
      <c r="IX274" s="364"/>
      <c r="IY274" s="364"/>
      <c r="IZ274" s="364">
        <v>363.20519999999999</v>
      </c>
      <c r="JA274" s="364"/>
      <c r="JB274" s="364"/>
      <c r="JC274" s="364"/>
      <c r="JD274" s="364"/>
      <c r="JE274" s="364"/>
      <c r="JF274" s="364">
        <v>459.27629999999999</v>
      </c>
      <c r="JG274" s="364"/>
      <c r="JH274" s="364"/>
      <c r="JI274" s="364">
        <v>3.2099999999999997E-2</v>
      </c>
      <c r="JJ274" s="364">
        <v>437.346</v>
      </c>
      <c r="JK274" s="364"/>
      <c r="JL274" s="364">
        <v>795.16679999999997</v>
      </c>
      <c r="JM274" s="364">
        <v>483.69450000000001</v>
      </c>
      <c r="JN274" s="364">
        <v>758.36400000000003</v>
      </c>
      <c r="JO274" s="364"/>
      <c r="JP274" s="364"/>
      <c r="JQ274" s="364">
        <v>505.6848</v>
      </c>
      <c r="JR274" s="364"/>
      <c r="JS274" s="364"/>
      <c r="JT274" s="364">
        <v>417.3981</v>
      </c>
      <c r="JU274" s="364"/>
      <c r="JV274" s="364"/>
      <c r="JW274" s="364"/>
      <c r="JX274" s="364">
        <v>417.43680000000001</v>
      </c>
      <c r="JY274" s="364">
        <v>399.44009999999997</v>
      </c>
      <c r="JZ274" s="364"/>
      <c r="KA274" s="364"/>
      <c r="KB274" s="364">
        <v>364.80180000000001</v>
      </c>
      <c r="KC274" s="364"/>
      <c r="KD274" s="364"/>
      <c r="KE274" s="364"/>
      <c r="KF274" s="364"/>
      <c r="KG274" s="364"/>
      <c r="KH274" s="364"/>
      <c r="KI274" s="364"/>
      <c r="KJ274" s="364"/>
      <c r="KK274" s="364">
        <v>529.37639999999999</v>
      </c>
      <c r="KL274" s="364"/>
      <c r="KM274" s="364">
        <v>536.00400000000002</v>
      </c>
      <c r="KN274" s="364">
        <v>571.87890000000004</v>
      </c>
      <c r="KO274" s="364">
        <v>554.0838</v>
      </c>
      <c r="KP274" s="364">
        <v>376.68509999999998</v>
      </c>
      <c r="KQ274" s="364">
        <v>218.86680000000001</v>
      </c>
      <c r="KR274" s="364">
        <v>721.02719999999999</v>
      </c>
      <c r="KS274" s="364">
        <v>460.72739999999999</v>
      </c>
      <c r="KT274" s="364">
        <v>516.45389999999998</v>
      </c>
      <c r="KU274" s="364">
        <v>573.60360000000003</v>
      </c>
      <c r="KV274" s="364">
        <v>447.7611</v>
      </c>
      <c r="KW274" s="364">
        <v>570.02099999999996</v>
      </c>
      <c r="KX274" s="364">
        <v>1012.5108</v>
      </c>
      <c r="KY274" s="364">
        <v>746.38739999999996</v>
      </c>
      <c r="KZ274" s="364">
        <v>550.524</v>
      </c>
      <c r="LA274" s="364"/>
      <c r="LB274" s="364">
        <v>719.83019999999999</v>
      </c>
      <c r="LC274" s="364">
        <v>466.4178</v>
      </c>
      <c r="LD274" s="364">
        <v>422.61989999999997</v>
      </c>
      <c r="LE274" s="364"/>
      <c r="LF274" s="364">
        <v>447.75810000000001</v>
      </c>
      <c r="LG274" s="364">
        <v>883.10400000000004</v>
      </c>
      <c r="LH274" s="364">
        <v>875.673</v>
      </c>
      <c r="LI274" s="364">
        <v>466.4178</v>
      </c>
      <c r="LJ274" s="364">
        <v>2236.5453000000002</v>
      </c>
      <c r="LK274" s="364">
        <v>1084.0817999999999</v>
      </c>
      <c r="LL274" s="364">
        <v>3579.8955000000001</v>
      </c>
      <c r="LM274" s="364"/>
      <c r="LN274" s="364">
        <v>1572.7905000000001</v>
      </c>
      <c r="LO274" s="364">
        <v>977.53740000000005</v>
      </c>
      <c r="LP274" s="364"/>
      <c r="LQ274" s="364"/>
      <c r="LR274" s="364">
        <v>943.09500000000003</v>
      </c>
      <c r="LS274" s="364">
        <v>631.48950000000002</v>
      </c>
      <c r="LT274" s="364"/>
      <c r="LU274" s="364">
        <v>663.66780000000006</v>
      </c>
      <c r="LV274" s="364">
        <v>10.864800000000001</v>
      </c>
      <c r="LW274" s="364"/>
      <c r="LX274" s="364">
        <v>1240.8738000000001</v>
      </c>
      <c r="LY274" s="364"/>
      <c r="LZ274" s="364"/>
      <c r="MA274" s="364"/>
      <c r="MB274" s="364"/>
      <c r="MC274" s="364"/>
      <c r="MD274" s="364">
        <v>550.72289999999998</v>
      </c>
      <c r="ME274" s="364">
        <v>587.31240000000003</v>
      </c>
      <c r="MF274" s="364">
        <v>505.0068</v>
      </c>
      <c r="MG274" s="364">
        <v>1171.2203999999999</v>
      </c>
      <c r="MH274" s="364"/>
      <c r="MI274" s="364">
        <v>28.963799999999999</v>
      </c>
      <c r="MJ274" s="364">
        <v>63.5139</v>
      </c>
      <c r="MK274" s="364"/>
      <c r="ML274" s="364"/>
      <c r="MM274" s="364"/>
      <c r="MN274" s="364">
        <v>841.65989999999999</v>
      </c>
      <c r="MO274" s="364">
        <v>889.50360000000001</v>
      </c>
      <c r="MP274" s="364">
        <v>766.22460000000001</v>
      </c>
      <c r="MQ274" s="364">
        <v>978.2133</v>
      </c>
      <c r="MR274" s="364">
        <v>1178.73</v>
      </c>
      <c r="MS274" s="364">
        <v>986.80290000000002</v>
      </c>
      <c r="MT274" s="364">
        <v>2284.3197</v>
      </c>
      <c r="MU274" s="364">
        <v>659.75429999999994</v>
      </c>
      <c r="MV274" s="364">
        <v>961.67610000000002</v>
      </c>
      <c r="MW274" s="364">
        <v>363.8682</v>
      </c>
      <c r="MX274" s="364">
        <v>1008.0963</v>
      </c>
      <c r="MY274" s="364">
        <v>1347.8018999999999</v>
      </c>
      <c r="MZ274" s="364">
        <v>1792.0830000000001</v>
      </c>
      <c r="NA274" s="364">
        <v>1884.0675000000001</v>
      </c>
      <c r="NB274" s="364">
        <v>5827.8995999999997</v>
      </c>
      <c r="NC274" s="364">
        <v>1558.9365</v>
      </c>
      <c r="ND274" s="364">
        <v>459.3</v>
      </c>
      <c r="NE274" s="364">
        <v>10023.6</v>
      </c>
      <c r="NF274" s="364">
        <v>700.8</v>
      </c>
      <c r="NG274" s="364">
        <v>1767.3</v>
      </c>
      <c r="NH274" s="364" t="s">
        <v>221</v>
      </c>
      <c r="NI274" s="364">
        <v>7660.2</v>
      </c>
      <c r="NJ274" s="364">
        <v>5872.8</v>
      </c>
      <c r="NK274" s="364">
        <v>2071.1999999999998</v>
      </c>
      <c r="NL274" s="364">
        <v>2641.2</v>
      </c>
      <c r="NM274" s="364">
        <v>10653</v>
      </c>
      <c r="NN274" s="364">
        <v>1398.9</v>
      </c>
      <c r="NO274" s="364">
        <v>1896</v>
      </c>
      <c r="NP274" s="364">
        <v>1566.3</v>
      </c>
      <c r="NQ274" s="364">
        <v>764.7</v>
      </c>
      <c r="NR274" s="364">
        <v>447.6</v>
      </c>
      <c r="NS274" s="364">
        <v>540.6</v>
      </c>
      <c r="NT274" s="364">
        <v>1321.8</v>
      </c>
      <c r="NU274" s="364">
        <v>4226.7</v>
      </c>
      <c r="NV274" s="364">
        <v>989.4</v>
      </c>
      <c r="NW274" s="364">
        <v>1677</v>
      </c>
      <c r="NX274" s="364">
        <v>1704.9</v>
      </c>
      <c r="NY274" s="364">
        <v>1414.2</v>
      </c>
      <c r="NZ274" s="364">
        <v>1671.9</v>
      </c>
      <c r="OA274" s="364">
        <v>1431.6</v>
      </c>
      <c r="OB274" s="364">
        <v>2134.1999999999998</v>
      </c>
      <c r="OC274" s="364">
        <v>1442.1</v>
      </c>
      <c r="OD274" s="364">
        <v>1423.5</v>
      </c>
      <c r="OE274" s="364">
        <v>1141.8</v>
      </c>
      <c r="OF274" s="364">
        <v>1668.3</v>
      </c>
      <c r="OG274" s="364"/>
      <c r="OH274" s="364"/>
      <c r="OI274" s="364"/>
      <c r="OJ274" s="364"/>
      <c r="OK274" s="364"/>
      <c r="OL274" s="364"/>
      <c r="OM274" s="364"/>
      <c r="ON274" s="364"/>
      <c r="OO274" s="364"/>
      <c r="OP274" s="364"/>
      <c r="OQ274" s="364"/>
      <c r="OR274" s="364"/>
      <c r="OS274" s="364"/>
      <c r="OT274" s="364"/>
      <c r="OU274" s="364"/>
      <c r="OV274" s="364"/>
      <c r="OW274" s="364"/>
      <c r="OX274" s="364"/>
      <c r="OY274" s="364"/>
      <c r="OZ274" s="364"/>
      <c r="PA274" s="364"/>
      <c r="PB274" s="364"/>
      <c r="PC274" s="364"/>
      <c r="PD274" s="364"/>
      <c r="PE274" s="364"/>
      <c r="PF274" s="364"/>
      <c r="PG274" s="364"/>
      <c r="PH274" s="364"/>
      <c r="PI274" s="364"/>
      <c r="PJ274" s="364"/>
      <c r="PK274" s="364"/>
      <c r="PL274" s="364"/>
      <c r="PM274" s="364"/>
    </row>
    <row r="275" spans="1:429" ht="15">
      <c r="A275" s="365" t="s">
        <v>836</v>
      </c>
      <c r="B275" s="364">
        <f t="shared" si="234"/>
        <v>0</v>
      </c>
      <c r="C275" s="364">
        <f t="shared" si="235"/>
        <v>0</v>
      </c>
      <c r="D275" s="364">
        <f t="shared" si="236"/>
        <v>0</v>
      </c>
      <c r="E275" s="364">
        <f t="shared" si="237"/>
        <v>0</v>
      </c>
      <c r="F275" s="364">
        <f t="shared" si="238"/>
        <v>0</v>
      </c>
      <c r="G275" s="364">
        <f t="shared" si="239"/>
        <v>0</v>
      </c>
      <c r="H275" s="364">
        <f t="shared" si="240"/>
        <v>0</v>
      </c>
      <c r="I275" s="364">
        <f t="shared" si="241"/>
        <v>0</v>
      </c>
      <c r="J275" s="364">
        <f t="shared" si="242"/>
        <v>0</v>
      </c>
      <c r="K275" s="364">
        <f t="shared" si="243"/>
        <v>0</v>
      </c>
      <c r="L275" s="364">
        <f t="shared" si="244"/>
        <v>0</v>
      </c>
      <c r="M275" s="364">
        <f t="shared" si="245"/>
        <v>0</v>
      </c>
      <c r="N275" s="364">
        <f t="shared" si="246"/>
        <v>0</v>
      </c>
      <c r="O275" s="364">
        <f t="shared" si="247"/>
        <v>0</v>
      </c>
      <c r="P275" s="364">
        <f t="shared" si="248"/>
        <v>0</v>
      </c>
      <c r="Q275" s="364">
        <f t="shared" si="249"/>
        <v>0</v>
      </c>
      <c r="R275" s="364">
        <f t="shared" si="250"/>
        <v>0</v>
      </c>
      <c r="S275" s="364">
        <f t="shared" si="251"/>
        <v>0</v>
      </c>
      <c r="T275" s="364">
        <f t="shared" si="252"/>
        <v>0</v>
      </c>
      <c r="U275" s="364">
        <f t="shared" si="253"/>
        <v>0</v>
      </c>
      <c r="V275" s="364">
        <f t="shared" si="254"/>
        <v>0</v>
      </c>
      <c r="W275" s="364">
        <f t="shared" si="255"/>
        <v>0</v>
      </c>
      <c r="X275" s="364">
        <f t="shared" si="256"/>
        <v>0</v>
      </c>
      <c r="Y275" s="364">
        <f t="shared" si="257"/>
        <v>0</v>
      </c>
      <c r="Z275" s="364">
        <f t="shared" si="258"/>
        <v>0</v>
      </c>
      <c r="AA275" s="364">
        <f t="shared" si="259"/>
        <v>0</v>
      </c>
      <c r="AB275" s="364">
        <f t="shared" si="260"/>
        <v>0</v>
      </c>
      <c r="AC275" s="364">
        <f t="shared" si="261"/>
        <v>0</v>
      </c>
      <c r="AD275" s="364">
        <f t="shared" si="262"/>
        <v>0</v>
      </c>
      <c r="AE275" s="364">
        <f t="shared" si="263"/>
        <v>0</v>
      </c>
      <c r="AF275" s="364">
        <f t="shared" si="264"/>
        <v>0</v>
      </c>
      <c r="AG275" s="364"/>
      <c r="AH275" s="364"/>
      <c r="AI275" s="364"/>
      <c r="AJ275" s="364"/>
      <c r="AK275" s="364"/>
      <c r="AL275" s="364"/>
      <c r="AM275" s="364"/>
      <c r="AN275" s="364"/>
      <c r="AO275" s="364"/>
      <c r="AP275" s="364"/>
      <c r="AQ275" s="364"/>
      <c r="AR275" s="364"/>
      <c r="AS275" s="364"/>
      <c r="AT275" s="364"/>
      <c r="AU275" s="364"/>
      <c r="AV275" s="364"/>
      <c r="AW275" s="364"/>
      <c r="AX275" s="364"/>
      <c r="AY275" s="364"/>
      <c r="AZ275" s="364"/>
      <c r="BA275" s="364"/>
      <c r="BB275" s="364"/>
      <c r="BC275" s="364"/>
      <c r="BD275" s="364"/>
      <c r="BE275" s="364"/>
      <c r="BF275" s="364"/>
      <c r="BG275" s="364"/>
      <c r="BH275" s="364"/>
      <c r="BI275" s="364"/>
      <c r="BJ275" s="364"/>
      <c r="BK275" s="364"/>
      <c r="BL275" s="364"/>
      <c r="BM275" s="364"/>
      <c r="BN275" s="364"/>
      <c r="BO275" s="364"/>
      <c r="BP275" s="364"/>
      <c r="BQ275" s="364"/>
      <c r="BR275" s="364"/>
      <c r="BS275" s="364"/>
      <c r="BT275" s="364"/>
      <c r="BU275" s="364"/>
      <c r="BV275" s="364"/>
      <c r="BW275" s="364"/>
      <c r="BX275" s="364"/>
      <c r="BY275" s="364"/>
      <c r="BZ275" s="364"/>
      <c r="CA275" s="364"/>
      <c r="CB275" s="364"/>
      <c r="CC275" s="364"/>
      <c r="CD275" s="364"/>
      <c r="CE275" s="364"/>
      <c r="CF275" s="364"/>
      <c r="CG275" s="364"/>
      <c r="CH275" s="364"/>
      <c r="CI275" s="364"/>
      <c r="CJ275" s="364"/>
      <c r="CK275" s="364"/>
      <c r="CL275" s="364"/>
      <c r="CM275" s="364"/>
      <c r="CN275" s="364"/>
      <c r="CO275" s="364"/>
      <c r="CP275" s="364"/>
      <c r="CQ275" s="364"/>
      <c r="CR275" s="364"/>
      <c r="CS275" s="364"/>
      <c r="CT275" s="364"/>
      <c r="CU275" s="364"/>
      <c r="CV275" s="364"/>
      <c r="CW275" s="364"/>
      <c r="CX275" s="364"/>
      <c r="CY275" s="364"/>
      <c r="CZ275" s="364"/>
      <c r="DA275" s="364"/>
      <c r="DB275" s="364"/>
      <c r="DC275" s="364"/>
      <c r="DD275" s="364"/>
      <c r="DE275" s="364"/>
      <c r="DF275" s="364"/>
      <c r="DG275" s="364"/>
      <c r="DH275" s="364"/>
      <c r="DI275" s="364"/>
      <c r="DJ275" s="364"/>
      <c r="DK275" s="364"/>
      <c r="DL275" s="364"/>
      <c r="DM275" s="364"/>
      <c r="DN275" s="364"/>
      <c r="DO275" s="364"/>
      <c r="DP275" s="364"/>
      <c r="DQ275" s="364"/>
      <c r="DR275" s="364"/>
      <c r="DS275" s="364"/>
      <c r="DT275" s="364"/>
      <c r="DU275" s="364"/>
      <c r="DV275" s="364"/>
      <c r="DW275" s="364"/>
      <c r="DX275" s="364"/>
      <c r="DY275" s="364"/>
      <c r="DZ275" s="364"/>
      <c r="EA275" s="364"/>
      <c r="EB275" s="364"/>
      <c r="EC275" s="364"/>
      <c r="ED275" s="364"/>
      <c r="EE275" s="364"/>
      <c r="EF275" s="364"/>
      <c r="EG275" s="364"/>
      <c r="EH275" s="364"/>
      <c r="EI275" s="364"/>
      <c r="EJ275" s="364"/>
      <c r="EK275" s="364"/>
      <c r="EL275" s="364"/>
      <c r="EM275" s="364"/>
      <c r="EN275" s="364"/>
      <c r="EO275" s="364"/>
      <c r="EP275" s="364"/>
      <c r="EQ275" s="364"/>
      <c r="ER275" s="364"/>
      <c r="ES275" s="364"/>
      <c r="ET275" s="364"/>
      <c r="EU275" s="364"/>
      <c r="EV275" s="364"/>
      <c r="EW275" s="364"/>
      <c r="EX275" s="364"/>
      <c r="EY275" s="364"/>
      <c r="EZ275" s="364"/>
      <c r="FA275" s="364"/>
      <c r="FB275" s="364"/>
      <c r="FC275" s="364"/>
      <c r="FD275" s="364"/>
      <c r="FE275" s="364"/>
      <c r="FF275" s="364"/>
      <c r="FG275" s="364"/>
      <c r="FH275" s="364"/>
      <c r="FI275" s="364"/>
      <c r="FJ275" s="364"/>
      <c r="FK275" s="364"/>
      <c r="FL275" s="364"/>
      <c r="FM275" s="364"/>
      <c r="FN275" s="364"/>
      <c r="FO275" s="364"/>
      <c r="FP275" s="364"/>
      <c r="FQ275" s="364"/>
      <c r="FR275" s="364"/>
      <c r="FS275" s="364"/>
      <c r="FT275" s="364"/>
      <c r="FU275" s="364"/>
      <c r="FV275" s="364"/>
      <c r="FW275" s="364"/>
      <c r="FX275" s="364"/>
      <c r="FY275" s="364"/>
      <c r="FZ275" s="364"/>
      <c r="GA275" s="364"/>
      <c r="GB275" s="364"/>
      <c r="GC275" s="364"/>
      <c r="GD275" s="364"/>
      <c r="GE275" s="364"/>
      <c r="GF275" s="364"/>
      <c r="GG275" s="364"/>
      <c r="GH275" s="364"/>
      <c r="GI275" s="364"/>
      <c r="GJ275" s="364"/>
      <c r="GK275" s="364"/>
      <c r="GL275" s="364"/>
      <c r="GM275" s="364"/>
      <c r="GN275" s="364"/>
      <c r="GO275" s="364"/>
      <c r="GP275" s="364"/>
      <c r="GQ275" s="364"/>
      <c r="GR275" s="364"/>
      <c r="GS275" s="364"/>
      <c r="GT275" s="364"/>
      <c r="GU275" s="364"/>
      <c r="GV275" s="364"/>
      <c r="GW275" s="364"/>
      <c r="GX275" s="364"/>
      <c r="GY275" s="364"/>
      <c r="GZ275" s="364"/>
      <c r="HA275" s="364"/>
      <c r="HB275" s="364"/>
      <c r="HC275" s="364"/>
      <c r="HD275" s="364"/>
      <c r="HE275" s="364"/>
      <c r="HF275" s="364"/>
      <c r="HG275" s="364"/>
      <c r="HH275" s="364"/>
      <c r="HI275" s="364"/>
      <c r="HJ275" s="364"/>
      <c r="HK275" s="364"/>
      <c r="HL275" s="364"/>
      <c r="HM275" s="364"/>
      <c r="HN275" s="364"/>
      <c r="HO275" s="364"/>
      <c r="HP275" s="364"/>
      <c r="HQ275" s="364"/>
      <c r="HR275" s="364"/>
      <c r="HS275" s="364"/>
      <c r="HT275" s="364"/>
      <c r="HU275" s="364"/>
      <c r="HV275" s="364"/>
      <c r="HW275" s="364"/>
      <c r="HX275" s="364"/>
      <c r="HY275" s="364"/>
      <c r="HZ275" s="364"/>
      <c r="IA275" s="364"/>
      <c r="IB275" s="364"/>
      <c r="IC275" s="364"/>
      <c r="ID275" s="364"/>
      <c r="IE275" s="364"/>
      <c r="IF275" s="364"/>
      <c r="IG275" s="364"/>
      <c r="IH275" s="364"/>
      <c r="II275" s="364"/>
      <c r="IJ275" s="364"/>
      <c r="IK275" s="364"/>
      <c r="IL275" s="364"/>
      <c r="IM275" s="364"/>
      <c r="IN275" s="364"/>
      <c r="IO275" s="364"/>
      <c r="IP275" s="364"/>
      <c r="IQ275" s="364"/>
      <c r="IR275" s="364"/>
      <c r="IS275" s="364"/>
      <c r="IT275" s="364"/>
      <c r="IU275" s="364"/>
      <c r="IV275" s="364"/>
      <c r="IW275" s="364"/>
      <c r="IX275" s="364"/>
      <c r="IY275" s="364"/>
      <c r="IZ275" s="364"/>
      <c r="JA275" s="364"/>
      <c r="JB275" s="364"/>
      <c r="JC275" s="364"/>
      <c r="JD275" s="364"/>
      <c r="JE275" s="364"/>
      <c r="JF275" s="364"/>
      <c r="JG275" s="364"/>
      <c r="JH275" s="364"/>
      <c r="JI275" s="364"/>
      <c r="JJ275" s="364"/>
      <c r="JK275" s="364"/>
      <c r="JL275" s="364"/>
      <c r="JM275" s="364"/>
      <c r="JN275" s="364"/>
      <c r="JO275" s="364"/>
      <c r="JP275" s="364"/>
      <c r="JQ275" s="364"/>
      <c r="JR275" s="364"/>
      <c r="JS275" s="364"/>
      <c r="JT275" s="364"/>
      <c r="JU275" s="364"/>
      <c r="JV275" s="364"/>
      <c r="JW275" s="364"/>
      <c r="JX275" s="364"/>
      <c r="JY275" s="364"/>
      <c r="JZ275" s="364"/>
      <c r="KA275" s="364"/>
      <c r="KB275" s="364"/>
      <c r="KC275" s="364"/>
      <c r="KD275" s="364"/>
      <c r="KE275" s="364"/>
      <c r="KF275" s="364"/>
      <c r="KG275" s="364"/>
      <c r="KH275" s="364"/>
      <c r="KI275" s="364"/>
      <c r="KJ275" s="364"/>
      <c r="KK275" s="364"/>
      <c r="KL275" s="364"/>
      <c r="KM275" s="364"/>
      <c r="KN275" s="364"/>
      <c r="KO275" s="364"/>
      <c r="KP275" s="364"/>
      <c r="KQ275" s="364"/>
      <c r="KR275" s="364"/>
      <c r="KS275" s="364"/>
      <c r="KT275" s="364"/>
      <c r="KU275" s="364"/>
      <c r="KV275" s="364"/>
      <c r="KW275" s="364"/>
      <c r="KX275" s="364"/>
      <c r="KY275" s="364"/>
      <c r="KZ275" s="364"/>
      <c r="LA275" s="364"/>
      <c r="LB275" s="364"/>
      <c r="LC275" s="364"/>
      <c r="LD275" s="364"/>
      <c r="LE275" s="364"/>
      <c r="LF275" s="364"/>
      <c r="LG275" s="364"/>
      <c r="LH275" s="364"/>
      <c r="LI275" s="364"/>
      <c r="LJ275" s="364"/>
      <c r="LK275" s="364"/>
      <c r="LL275" s="364"/>
      <c r="LM275" s="364"/>
      <c r="LN275" s="364"/>
      <c r="LO275" s="364"/>
      <c r="LP275" s="364"/>
      <c r="LQ275" s="364"/>
      <c r="LR275" s="364"/>
      <c r="LS275" s="364"/>
      <c r="LT275" s="364"/>
      <c r="LU275" s="364"/>
      <c r="LV275" s="364"/>
      <c r="LW275" s="364"/>
      <c r="LX275" s="364"/>
      <c r="LY275" s="364"/>
      <c r="LZ275" s="364"/>
      <c r="MA275" s="364"/>
      <c r="MB275" s="364"/>
      <c r="MC275" s="364"/>
      <c r="MD275" s="364"/>
      <c r="ME275" s="364"/>
      <c r="MF275" s="364"/>
      <c r="MG275" s="364"/>
      <c r="MH275" s="364"/>
      <c r="MI275" s="364"/>
      <c r="MJ275" s="364"/>
      <c r="MK275" s="364"/>
      <c r="ML275" s="364"/>
      <c r="MM275" s="364"/>
      <c r="MN275" s="364"/>
      <c r="MO275" s="364"/>
      <c r="MP275" s="364"/>
      <c r="MQ275" s="364"/>
      <c r="MR275" s="364"/>
      <c r="MS275" s="364"/>
      <c r="MT275" s="364"/>
      <c r="MU275" s="364"/>
      <c r="MV275" s="364"/>
      <c r="MW275" s="364"/>
      <c r="MX275" s="364"/>
      <c r="MY275" s="364"/>
      <c r="MZ275" s="364"/>
      <c r="NA275" s="364"/>
      <c r="NB275" s="364"/>
      <c r="NC275" s="364"/>
      <c r="ND275" s="364"/>
      <c r="NE275" s="364"/>
      <c r="NF275" s="364"/>
      <c r="NG275" s="364"/>
      <c r="NH275" s="364"/>
      <c r="NI275" s="364"/>
      <c r="NJ275" s="364"/>
      <c r="NK275" s="364"/>
      <c r="NL275" s="364"/>
      <c r="NM275" s="364"/>
      <c r="NN275" s="364"/>
      <c r="NO275" s="364"/>
      <c r="NP275" s="364"/>
      <c r="NQ275" s="364"/>
      <c r="NR275" s="364"/>
      <c r="NS275" s="364"/>
      <c r="NT275" s="364"/>
      <c r="NU275" s="364"/>
      <c r="NV275" s="364"/>
      <c r="NW275" s="364"/>
      <c r="NX275" s="364"/>
      <c r="NY275" s="364"/>
      <c r="NZ275" s="364"/>
      <c r="OA275" s="364"/>
      <c r="OB275" s="364"/>
      <c r="OC275" s="364"/>
      <c r="OD275" s="364"/>
      <c r="OE275" s="364"/>
      <c r="OF275" s="364"/>
      <c r="OG275" s="364"/>
      <c r="OH275" s="364"/>
      <c r="OI275" s="364"/>
      <c r="OJ275" s="364"/>
      <c r="OK275" s="364"/>
      <c r="OL275" s="364"/>
      <c r="OM275" s="364"/>
      <c r="ON275" s="364"/>
      <c r="OO275" s="364"/>
      <c r="OP275" s="364"/>
      <c r="OQ275" s="364"/>
      <c r="OR275" s="364"/>
      <c r="OS275" s="364"/>
      <c r="OT275" s="364"/>
      <c r="OU275" s="364"/>
      <c r="OV275" s="364"/>
      <c r="OW275" s="364"/>
      <c r="OX275" s="364"/>
      <c r="OY275" s="364"/>
      <c r="OZ275" s="364"/>
      <c r="PA275" s="364"/>
      <c r="PB275" s="364"/>
      <c r="PC275" s="364"/>
      <c r="PD275" s="364"/>
      <c r="PE275" s="364"/>
      <c r="PF275" s="364"/>
      <c r="PG275" s="364"/>
      <c r="PH275" s="364"/>
      <c r="PI275" s="364"/>
      <c r="PJ275" s="364"/>
      <c r="PK275" s="364"/>
      <c r="PL275" s="364"/>
      <c r="PM275" s="364"/>
    </row>
    <row r="276" spans="1:429" ht="15">
      <c r="A276" s="363" t="s">
        <v>837</v>
      </c>
      <c r="B276" s="364">
        <f t="shared" si="234"/>
        <v>0</v>
      </c>
      <c r="C276" s="364">
        <f t="shared" si="235"/>
        <v>0</v>
      </c>
      <c r="D276" s="364">
        <f t="shared" si="236"/>
        <v>0</v>
      </c>
      <c r="E276" s="364">
        <f t="shared" si="237"/>
        <v>0</v>
      </c>
      <c r="F276" s="364">
        <f t="shared" si="238"/>
        <v>0</v>
      </c>
      <c r="G276" s="364">
        <f t="shared" si="239"/>
        <v>0</v>
      </c>
      <c r="H276" s="364">
        <f t="shared" si="240"/>
        <v>0</v>
      </c>
      <c r="I276" s="364">
        <f t="shared" si="241"/>
        <v>0</v>
      </c>
      <c r="J276" s="364">
        <f t="shared" si="242"/>
        <v>0</v>
      </c>
      <c r="K276" s="364">
        <f t="shared" si="243"/>
        <v>0</v>
      </c>
      <c r="L276" s="364">
        <f t="shared" si="244"/>
        <v>0</v>
      </c>
      <c r="M276" s="364">
        <f t="shared" si="245"/>
        <v>0</v>
      </c>
      <c r="N276" s="364">
        <f t="shared" si="246"/>
        <v>0</v>
      </c>
      <c r="O276" s="364">
        <f t="shared" si="247"/>
        <v>0</v>
      </c>
      <c r="P276" s="364">
        <f t="shared" si="248"/>
        <v>0</v>
      </c>
      <c r="Q276" s="364">
        <f t="shared" si="249"/>
        <v>0</v>
      </c>
      <c r="R276" s="364">
        <f t="shared" si="250"/>
        <v>0</v>
      </c>
      <c r="S276" s="364">
        <f t="shared" si="251"/>
        <v>0</v>
      </c>
      <c r="T276" s="364">
        <f t="shared" si="252"/>
        <v>0</v>
      </c>
      <c r="U276" s="364">
        <f t="shared" si="253"/>
        <v>0</v>
      </c>
      <c r="V276" s="364">
        <f t="shared" si="254"/>
        <v>0</v>
      </c>
      <c r="W276" s="364">
        <f t="shared" si="255"/>
        <v>0</v>
      </c>
      <c r="X276" s="364">
        <f t="shared" si="256"/>
        <v>0</v>
      </c>
      <c r="Y276" s="364">
        <f t="shared" si="257"/>
        <v>0</v>
      </c>
      <c r="Z276" s="364">
        <f t="shared" si="258"/>
        <v>0</v>
      </c>
      <c r="AA276" s="364">
        <f t="shared" si="259"/>
        <v>9.2159999999999996E-4</v>
      </c>
      <c r="AB276" s="364">
        <f t="shared" si="260"/>
        <v>0</v>
      </c>
      <c r="AC276" s="364">
        <f t="shared" si="261"/>
        <v>0</v>
      </c>
      <c r="AD276" s="364">
        <f t="shared" si="262"/>
        <v>0</v>
      </c>
      <c r="AE276" s="364">
        <f t="shared" si="263"/>
        <v>0</v>
      </c>
      <c r="AF276" s="364">
        <f t="shared" si="264"/>
        <v>0</v>
      </c>
      <c r="AG276" s="364"/>
      <c r="AH276" s="364"/>
      <c r="AI276" s="364"/>
      <c r="AJ276" s="364"/>
      <c r="AK276" s="364"/>
      <c r="AL276" s="364"/>
      <c r="AM276" s="364"/>
      <c r="AN276" s="364"/>
      <c r="AO276" s="364"/>
      <c r="AP276" s="364"/>
      <c r="AQ276" s="364"/>
      <c r="AR276" s="364"/>
      <c r="AS276" s="364"/>
      <c r="AT276" s="364"/>
      <c r="AU276" s="364"/>
      <c r="AV276" s="364"/>
      <c r="AW276" s="364"/>
      <c r="AX276" s="364"/>
      <c r="AY276" s="364"/>
      <c r="AZ276" s="364"/>
      <c r="BA276" s="364"/>
      <c r="BB276" s="364"/>
      <c r="BC276" s="364"/>
      <c r="BD276" s="364"/>
      <c r="BE276" s="364"/>
      <c r="BF276" s="364"/>
      <c r="BG276" s="364"/>
      <c r="BH276" s="364"/>
      <c r="BI276" s="364"/>
      <c r="BJ276" s="364"/>
      <c r="BK276" s="364"/>
      <c r="BL276" s="364"/>
      <c r="BM276" s="364"/>
      <c r="BN276" s="364"/>
      <c r="BO276" s="364"/>
      <c r="BP276" s="364"/>
      <c r="BQ276" s="364"/>
      <c r="BR276" s="364"/>
      <c r="BS276" s="364"/>
      <c r="BT276" s="364"/>
      <c r="BU276" s="364"/>
      <c r="BV276" s="364"/>
      <c r="BW276" s="364"/>
      <c r="BX276" s="364"/>
      <c r="BY276" s="364"/>
      <c r="BZ276" s="364"/>
      <c r="CA276" s="364"/>
      <c r="CB276" s="364"/>
      <c r="CC276" s="364"/>
      <c r="CD276" s="364"/>
      <c r="CE276" s="364"/>
      <c r="CF276" s="364"/>
      <c r="CG276" s="364"/>
      <c r="CH276" s="364"/>
      <c r="CI276" s="364"/>
      <c r="CJ276" s="364"/>
      <c r="CK276" s="364"/>
      <c r="CL276" s="364"/>
      <c r="CM276" s="364"/>
      <c r="CN276" s="364"/>
      <c r="CO276" s="364"/>
      <c r="CP276" s="364"/>
      <c r="CQ276" s="364"/>
      <c r="CR276" s="364"/>
      <c r="CS276" s="364"/>
      <c r="CT276" s="364"/>
      <c r="CU276" s="364"/>
      <c r="CV276" s="364"/>
      <c r="CW276" s="364"/>
      <c r="CX276" s="364"/>
      <c r="CY276" s="364"/>
      <c r="CZ276" s="364"/>
      <c r="DA276" s="364"/>
      <c r="DB276" s="364"/>
      <c r="DC276" s="364"/>
      <c r="DD276" s="364"/>
      <c r="DE276" s="364"/>
      <c r="DF276" s="364"/>
      <c r="DG276" s="364"/>
      <c r="DH276" s="364"/>
      <c r="DI276" s="364"/>
      <c r="DJ276" s="364"/>
      <c r="DK276" s="364"/>
      <c r="DL276" s="364"/>
      <c r="DM276" s="364"/>
      <c r="DN276" s="364"/>
      <c r="DO276" s="364"/>
      <c r="DP276" s="364"/>
      <c r="DQ276" s="364"/>
      <c r="DR276" s="364"/>
      <c r="DS276" s="364"/>
      <c r="DT276" s="364"/>
      <c r="DU276" s="364"/>
      <c r="DV276" s="364"/>
      <c r="DW276" s="364"/>
      <c r="DX276" s="364"/>
      <c r="DY276" s="364"/>
      <c r="DZ276" s="364"/>
      <c r="EA276" s="364"/>
      <c r="EB276" s="364"/>
      <c r="EC276" s="364"/>
      <c r="ED276" s="364"/>
      <c r="EE276" s="364"/>
      <c r="EF276" s="364"/>
      <c r="EG276" s="364"/>
      <c r="EH276" s="364"/>
      <c r="EI276" s="364"/>
      <c r="EJ276" s="364"/>
      <c r="EK276" s="364"/>
      <c r="EL276" s="364"/>
      <c r="EM276" s="364"/>
      <c r="EN276" s="364"/>
      <c r="EO276" s="364"/>
      <c r="EP276" s="364"/>
      <c r="EQ276" s="364"/>
      <c r="ER276" s="364"/>
      <c r="ES276" s="364"/>
      <c r="ET276" s="364"/>
      <c r="EU276" s="364"/>
      <c r="EV276" s="364"/>
      <c r="EW276" s="364"/>
      <c r="EX276" s="364"/>
      <c r="EY276" s="364"/>
      <c r="EZ276" s="364"/>
      <c r="FA276" s="364"/>
      <c r="FB276" s="364"/>
      <c r="FC276" s="364"/>
      <c r="FD276" s="364"/>
      <c r="FE276" s="364"/>
      <c r="FF276" s="364"/>
      <c r="FG276" s="364"/>
      <c r="FH276" s="364"/>
      <c r="FI276" s="364"/>
      <c r="FJ276" s="364"/>
      <c r="FK276" s="364"/>
      <c r="FL276" s="364"/>
      <c r="FM276" s="364"/>
      <c r="FN276" s="364"/>
      <c r="FO276" s="364"/>
      <c r="FP276" s="364"/>
      <c r="FQ276" s="364"/>
      <c r="FR276" s="364"/>
      <c r="FS276" s="364"/>
      <c r="FT276" s="364"/>
      <c r="FU276" s="364"/>
      <c r="FV276" s="364"/>
      <c r="FW276" s="364"/>
      <c r="FX276" s="364"/>
      <c r="FY276" s="364"/>
      <c r="FZ276" s="364"/>
      <c r="GA276" s="364"/>
      <c r="GB276" s="364"/>
      <c r="GC276" s="364"/>
      <c r="GD276" s="364"/>
      <c r="GE276" s="364"/>
      <c r="GF276" s="364"/>
      <c r="GG276" s="364"/>
      <c r="GH276" s="364"/>
      <c r="GI276" s="364"/>
      <c r="GJ276" s="364"/>
      <c r="GK276" s="364"/>
      <c r="GL276" s="364"/>
      <c r="GM276" s="364"/>
      <c r="GN276" s="364"/>
      <c r="GO276" s="364"/>
      <c r="GP276" s="364"/>
      <c r="GQ276" s="364"/>
      <c r="GR276" s="364"/>
      <c r="GS276" s="364"/>
      <c r="GT276" s="364"/>
      <c r="GU276" s="364"/>
      <c r="GV276" s="364"/>
      <c r="GW276" s="364"/>
      <c r="GX276" s="364"/>
      <c r="GY276" s="364"/>
      <c r="GZ276" s="364"/>
      <c r="HA276" s="364"/>
      <c r="HB276" s="364"/>
      <c r="HC276" s="364"/>
      <c r="HD276" s="364"/>
      <c r="HE276" s="364"/>
      <c r="HF276" s="364"/>
      <c r="HG276" s="364"/>
      <c r="HH276" s="364"/>
      <c r="HI276" s="364"/>
      <c r="HJ276" s="364"/>
      <c r="HK276" s="364"/>
      <c r="HL276" s="364"/>
      <c r="HM276" s="364"/>
      <c r="HN276" s="364"/>
      <c r="HO276" s="364"/>
      <c r="HP276" s="364"/>
      <c r="HQ276" s="364"/>
      <c r="HR276" s="364"/>
      <c r="HS276" s="364"/>
      <c r="HT276" s="364"/>
      <c r="HU276" s="364"/>
      <c r="HV276" s="364"/>
      <c r="HW276" s="364"/>
      <c r="HX276" s="364"/>
      <c r="HY276" s="364"/>
      <c r="HZ276" s="364"/>
      <c r="IA276" s="364"/>
      <c r="IB276" s="364"/>
      <c r="IC276" s="364"/>
      <c r="ID276" s="364"/>
      <c r="IE276" s="364"/>
      <c r="IF276" s="364"/>
      <c r="IG276" s="364"/>
      <c r="IH276" s="364"/>
      <c r="II276" s="364"/>
      <c r="IJ276" s="364"/>
      <c r="IK276" s="364"/>
      <c r="IL276" s="364"/>
      <c r="IM276" s="364"/>
      <c r="IN276" s="364"/>
      <c r="IO276" s="364"/>
      <c r="IP276" s="364"/>
      <c r="IQ276" s="364"/>
      <c r="IR276" s="364"/>
      <c r="IS276" s="364"/>
      <c r="IT276" s="364"/>
      <c r="IU276" s="364"/>
      <c r="IV276" s="364"/>
      <c r="IW276" s="364"/>
      <c r="IX276" s="364"/>
      <c r="IY276" s="364"/>
      <c r="IZ276" s="364"/>
      <c r="JA276" s="364"/>
      <c r="JB276" s="364"/>
      <c r="JC276" s="364"/>
      <c r="JD276" s="364"/>
      <c r="JE276" s="364"/>
      <c r="JF276" s="364"/>
      <c r="JG276" s="364"/>
      <c r="JH276" s="364"/>
      <c r="JI276" s="364"/>
      <c r="JJ276" s="364"/>
      <c r="JK276" s="364"/>
      <c r="JL276" s="364"/>
      <c r="JM276" s="364"/>
      <c r="JN276" s="364"/>
      <c r="JO276" s="364"/>
      <c r="JP276" s="364"/>
      <c r="JQ276" s="364"/>
      <c r="JR276" s="364"/>
      <c r="JS276" s="364"/>
      <c r="JT276" s="364"/>
      <c r="JU276" s="364"/>
      <c r="JV276" s="364"/>
      <c r="JW276" s="364"/>
      <c r="JX276" s="364"/>
      <c r="JY276" s="364"/>
      <c r="JZ276" s="364"/>
      <c r="KA276" s="364"/>
      <c r="KB276" s="364"/>
      <c r="KC276" s="364"/>
      <c r="KD276" s="364"/>
      <c r="KE276" s="364"/>
      <c r="KF276" s="364"/>
      <c r="KG276" s="364"/>
      <c r="KH276" s="364"/>
      <c r="KI276" s="364"/>
      <c r="KJ276" s="364"/>
      <c r="KK276" s="364"/>
      <c r="KL276" s="364"/>
      <c r="KM276" s="364"/>
      <c r="KN276" s="364"/>
      <c r="KO276" s="364"/>
      <c r="KP276" s="364"/>
      <c r="KQ276" s="364"/>
      <c r="KR276" s="364"/>
      <c r="KS276" s="364"/>
      <c r="KT276" s="364"/>
      <c r="KU276" s="364"/>
      <c r="KV276" s="364"/>
      <c r="KW276" s="364"/>
      <c r="KX276" s="364"/>
      <c r="KY276" s="364"/>
      <c r="KZ276" s="364"/>
      <c r="LA276" s="364"/>
      <c r="LB276" s="364"/>
      <c r="LC276" s="364"/>
      <c r="LD276" s="364"/>
      <c r="LE276" s="364"/>
      <c r="LF276" s="364"/>
      <c r="LG276" s="364"/>
      <c r="LH276" s="364"/>
      <c r="LI276" s="364"/>
      <c r="LJ276" s="364"/>
      <c r="LK276" s="364"/>
      <c r="LL276" s="364"/>
      <c r="LM276" s="364"/>
      <c r="LN276" s="364"/>
      <c r="LO276" s="364"/>
      <c r="LP276" s="364"/>
      <c r="LQ276" s="364"/>
      <c r="LR276" s="364"/>
      <c r="LS276" s="364"/>
      <c r="LT276" s="364"/>
      <c r="LU276" s="364"/>
      <c r="LV276" s="364"/>
      <c r="LW276" s="364"/>
      <c r="LX276" s="364"/>
      <c r="LY276" s="364"/>
      <c r="LZ276" s="364">
        <v>0.92159999999999997</v>
      </c>
      <c r="MA276" s="364"/>
      <c r="MB276" s="364"/>
      <c r="MC276" s="364"/>
      <c r="MD276" s="364"/>
      <c r="ME276" s="364"/>
      <c r="MF276" s="364"/>
      <c r="MG276" s="364"/>
      <c r="MH276" s="364"/>
      <c r="MI276" s="364"/>
      <c r="MJ276" s="364"/>
      <c r="MK276" s="364"/>
      <c r="ML276" s="364"/>
      <c r="MM276" s="364"/>
      <c r="MN276" s="364"/>
      <c r="MO276" s="364"/>
      <c r="MP276" s="364"/>
      <c r="MQ276" s="364"/>
      <c r="MR276" s="364"/>
      <c r="MS276" s="364"/>
      <c r="MT276" s="364"/>
      <c r="MU276" s="364"/>
      <c r="MV276" s="364"/>
      <c r="MW276" s="364"/>
      <c r="MX276" s="364"/>
      <c r="MY276" s="364"/>
      <c r="MZ276" s="364"/>
      <c r="NA276" s="364"/>
      <c r="NB276" s="364"/>
      <c r="NC276" s="364"/>
      <c r="ND276" s="364"/>
      <c r="NE276" s="364"/>
      <c r="NF276" s="364"/>
      <c r="NG276" s="364"/>
      <c r="NH276" s="364"/>
      <c r="NI276" s="364"/>
      <c r="NJ276" s="364"/>
      <c r="NK276" s="364"/>
      <c r="NL276" s="364"/>
      <c r="NM276" s="364"/>
      <c r="NN276" s="364"/>
      <c r="NO276" s="364"/>
      <c r="NP276" s="364"/>
      <c r="NQ276" s="364"/>
      <c r="NR276" s="364"/>
      <c r="NS276" s="364"/>
      <c r="NT276" s="364"/>
      <c r="NU276" s="364"/>
      <c r="NV276" s="364"/>
      <c r="NW276" s="364"/>
      <c r="NX276" s="364"/>
      <c r="NY276" s="364"/>
      <c r="NZ276" s="364"/>
      <c r="OA276" s="364"/>
      <c r="OB276" s="364"/>
      <c r="OC276" s="364"/>
      <c r="OD276" s="364"/>
      <c r="OE276" s="364"/>
      <c r="OF276" s="364"/>
      <c r="OG276" s="364"/>
      <c r="OH276" s="364"/>
      <c r="OI276" s="364"/>
      <c r="OJ276" s="364"/>
      <c r="OK276" s="364"/>
      <c r="OL276" s="364"/>
      <c r="OM276" s="364"/>
      <c r="ON276" s="364"/>
      <c r="OO276" s="364"/>
      <c r="OP276" s="364"/>
      <c r="OQ276" s="364"/>
      <c r="OR276" s="364"/>
      <c r="OS276" s="364"/>
      <c r="OT276" s="364"/>
      <c r="OU276" s="364"/>
      <c r="OV276" s="364"/>
      <c r="OW276" s="364"/>
      <c r="OX276" s="364"/>
      <c r="OY276" s="364"/>
      <c r="OZ276" s="364"/>
      <c r="PA276" s="364"/>
      <c r="PB276" s="364"/>
      <c r="PC276" s="364"/>
      <c r="PD276" s="364"/>
      <c r="PE276" s="364"/>
      <c r="PF276" s="364"/>
      <c r="PG276" s="364"/>
      <c r="PH276" s="364"/>
      <c r="PI276" s="364"/>
      <c r="PJ276" s="364"/>
      <c r="PK276" s="364"/>
      <c r="PL276" s="364"/>
      <c r="PM276" s="364"/>
    </row>
    <row r="277" spans="1:429" ht="15">
      <c r="A277" s="363" t="s">
        <v>838</v>
      </c>
      <c r="B277" s="364">
        <f t="shared" si="234"/>
        <v>0</v>
      </c>
      <c r="C277" s="364">
        <f t="shared" si="235"/>
        <v>0</v>
      </c>
      <c r="D277" s="364">
        <f t="shared" si="236"/>
        <v>0</v>
      </c>
      <c r="E277" s="364">
        <f t="shared" si="237"/>
        <v>0</v>
      </c>
      <c r="F277" s="364">
        <f t="shared" si="238"/>
        <v>0</v>
      </c>
      <c r="G277" s="364">
        <f t="shared" si="239"/>
        <v>0</v>
      </c>
      <c r="H277" s="364">
        <f t="shared" si="240"/>
        <v>0</v>
      </c>
      <c r="I277" s="364">
        <f t="shared" si="241"/>
        <v>0</v>
      </c>
      <c r="J277" s="364">
        <f t="shared" si="242"/>
        <v>0</v>
      </c>
      <c r="K277" s="364">
        <f t="shared" si="243"/>
        <v>0</v>
      </c>
      <c r="L277" s="364">
        <f t="shared" si="244"/>
        <v>0</v>
      </c>
      <c r="M277" s="364">
        <f t="shared" si="245"/>
        <v>0</v>
      </c>
      <c r="N277" s="364">
        <f t="shared" si="246"/>
        <v>0</v>
      </c>
      <c r="O277" s="364">
        <f t="shared" si="247"/>
        <v>0</v>
      </c>
      <c r="P277" s="364">
        <f t="shared" si="248"/>
        <v>0</v>
      </c>
      <c r="Q277" s="364">
        <f t="shared" si="249"/>
        <v>0</v>
      </c>
      <c r="R277" s="364">
        <f t="shared" si="250"/>
        <v>0</v>
      </c>
      <c r="S277" s="364">
        <f t="shared" si="251"/>
        <v>0</v>
      </c>
      <c r="T277" s="364">
        <f t="shared" si="252"/>
        <v>0</v>
      </c>
      <c r="U277" s="364">
        <f t="shared" si="253"/>
        <v>0</v>
      </c>
      <c r="V277" s="364">
        <f t="shared" si="254"/>
        <v>0</v>
      </c>
      <c r="W277" s="364">
        <f t="shared" si="255"/>
        <v>0</v>
      </c>
      <c r="X277" s="364">
        <f t="shared" si="256"/>
        <v>0</v>
      </c>
      <c r="Y277" s="364">
        <f t="shared" si="257"/>
        <v>0</v>
      </c>
      <c r="Z277" s="364">
        <f t="shared" si="258"/>
        <v>0</v>
      </c>
      <c r="AA277" s="364">
        <f t="shared" si="259"/>
        <v>0</v>
      </c>
      <c r="AB277" s="364">
        <f t="shared" si="260"/>
        <v>0</v>
      </c>
      <c r="AC277" s="364">
        <f t="shared" si="261"/>
        <v>0</v>
      </c>
      <c r="AD277" s="364">
        <f t="shared" si="262"/>
        <v>0</v>
      </c>
      <c r="AE277" s="364">
        <f t="shared" si="263"/>
        <v>0</v>
      </c>
      <c r="AF277" s="364">
        <f t="shared" si="264"/>
        <v>0</v>
      </c>
      <c r="AG277" s="364"/>
      <c r="AH277" s="364"/>
      <c r="AI277" s="364"/>
      <c r="AJ277" s="364"/>
      <c r="AK277" s="364"/>
      <c r="AL277" s="364"/>
      <c r="AM277" s="364"/>
      <c r="AN277" s="364"/>
      <c r="AO277" s="364"/>
      <c r="AP277" s="364"/>
      <c r="AQ277" s="364"/>
      <c r="AR277" s="364"/>
      <c r="AS277" s="364"/>
      <c r="AT277" s="364"/>
      <c r="AU277" s="364"/>
      <c r="AV277" s="364"/>
      <c r="AW277" s="364"/>
      <c r="AX277" s="364"/>
      <c r="AY277" s="364"/>
      <c r="AZ277" s="364"/>
      <c r="BA277" s="364"/>
      <c r="BB277" s="364"/>
      <c r="BC277" s="364"/>
      <c r="BD277" s="364"/>
      <c r="BE277" s="364"/>
      <c r="BF277" s="364"/>
      <c r="BG277" s="364"/>
      <c r="BH277" s="364"/>
      <c r="BI277" s="364"/>
      <c r="BJ277" s="364"/>
      <c r="BK277" s="364"/>
      <c r="BL277" s="364"/>
      <c r="BM277" s="364"/>
      <c r="BN277" s="364"/>
      <c r="BO277" s="364"/>
      <c r="BP277" s="364"/>
      <c r="BQ277" s="364"/>
      <c r="BR277" s="364"/>
      <c r="BS277" s="364"/>
      <c r="BT277" s="364"/>
      <c r="BU277" s="364"/>
      <c r="BV277" s="364"/>
      <c r="BW277" s="364"/>
      <c r="BX277" s="364"/>
      <c r="BY277" s="364"/>
      <c r="BZ277" s="364"/>
      <c r="CA277" s="364"/>
      <c r="CB277" s="364"/>
      <c r="CC277" s="364"/>
      <c r="CD277" s="364"/>
      <c r="CE277" s="364"/>
      <c r="CF277" s="364"/>
      <c r="CG277" s="364"/>
      <c r="CH277" s="364"/>
      <c r="CI277" s="364"/>
      <c r="CJ277" s="364"/>
      <c r="CK277" s="364"/>
      <c r="CL277" s="364"/>
      <c r="CM277" s="364"/>
      <c r="CN277" s="364"/>
      <c r="CO277" s="364"/>
      <c r="CP277" s="364"/>
      <c r="CQ277" s="364"/>
      <c r="CR277" s="364"/>
      <c r="CS277" s="364"/>
      <c r="CT277" s="364"/>
      <c r="CU277" s="364"/>
      <c r="CV277" s="364"/>
      <c r="CW277" s="364"/>
      <c r="CX277" s="364"/>
      <c r="CY277" s="364"/>
      <c r="CZ277" s="364"/>
      <c r="DA277" s="364"/>
      <c r="DB277" s="364"/>
      <c r="DC277" s="364"/>
      <c r="DD277" s="364"/>
      <c r="DE277" s="364"/>
      <c r="DF277" s="364"/>
      <c r="DG277" s="364"/>
      <c r="DH277" s="364"/>
      <c r="DI277" s="364"/>
      <c r="DJ277" s="364"/>
      <c r="DK277" s="364"/>
      <c r="DL277" s="364"/>
      <c r="DM277" s="364"/>
      <c r="DN277" s="364"/>
      <c r="DO277" s="364"/>
      <c r="DP277" s="364"/>
      <c r="DQ277" s="364"/>
      <c r="DR277" s="364"/>
      <c r="DS277" s="364"/>
      <c r="DT277" s="364"/>
      <c r="DU277" s="364"/>
      <c r="DV277" s="364"/>
      <c r="DW277" s="364"/>
      <c r="DX277" s="364"/>
      <c r="DY277" s="364"/>
      <c r="DZ277" s="364"/>
      <c r="EA277" s="364"/>
      <c r="EB277" s="364"/>
      <c r="EC277" s="364"/>
      <c r="ED277" s="364"/>
      <c r="EE277" s="364"/>
      <c r="EF277" s="364"/>
      <c r="EG277" s="364"/>
      <c r="EH277" s="364"/>
      <c r="EI277" s="364"/>
      <c r="EJ277" s="364"/>
      <c r="EK277" s="364"/>
      <c r="EL277" s="364"/>
      <c r="EM277" s="364"/>
      <c r="EN277" s="364"/>
      <c r="EO277" s="364"/>
      <c r="EP277" s="364"/>
      <c r="EQ277" s="364"/>
      <c r="ER277" s="364"/>
      <c r="ES277" s="364"/>
      <c r="ET277" s="364"/>
      <c r="EU277" s="364"/>
      <c r="EV277" s="364"/>
      <c r="EW277" s="364"/>
      <c r="EX277" s="364"/>
      <c r="EY277" s="364"/>
      <c r="EZ277" s="364"/>
      <c r="FA277" s="364"/>
      <c r="FB277" s="364"/>
      <c r="FC277" s="364"/>
      <c r="FD277" s="364"/>
      <c r="FE277" s="364"/>
      <c r="FF277" s="364"/>
      <c r="FG277" s="364"/>
      <c r="FH277" s="364"/>
      <c r="FI277" s="364"/>
      <c r="FJ277" s="364"/>
      <c r="FK277" s="364"/>
      <c r="FL277" s="364"/>
      <c r="FM277" s="364"/>
      <c r="FN277" s="364"/>
      <c r="FO277" s="364"/>
      <c r="FP277" s="364"/>
      <c r="FQ277" s="364"/>
      <c r="FR277" s="364"/>
      <c r="FS277" s="364"/>
      <c r="FT277" s="364"/>
      <c r="FU277" s="364"/>
      <c r="FV277" s="364"/>
      <c r="FW277" s="364"/>
      <c r="FX277" s="364"/>
      <c r="FY277" s="364"/>
      <c r="FZ277" s="364"/>
      <c r="GA277" s="364"/>
      <c r="GB277" s="364"/>
      <c r="GC277" s="364"/>
      <c r="GD277" s="364"/>
      <c r="GE277" s="364"/>
      <c r="GF277" s="364"/>
      <c r="GG277" s="364"/>
      <c r="GH277" s="364"/>
      <c r="GI277" s="364"/>
      <c r="GJ277" s="364"/>
      <c r="GK277" s="364"/>
      <c r="GL277" s="364"/>
      <c r="GM277" s="364"/>
      <c r="GN277" s="364"/>
      <c r="GO277" s="364"/>
      <c r="GP277" s="364"/>
      <c r="GQ277" s="364"/>
      <c r="GR277" s="364"/>
      <c r="GS277" s="364"/>
      <c r="GT277" s="364"/>
      <c r="GU277" s="364"/>
      <c r="GV277" s="364"/>
      <c r="GW277" s="364"/>
      <c r="GX277" s="364"/>
      <c r="GY277" s="364"/>
      <c r="GZ277" s="364"/>
      <c r="HA277" s="364"/>
      <c r="HB277" s="364"/>
      <c r="HC277" s="364"/>
      <c r="HD277" s="364"/>
      <c r="HE277" s="364"/>
      <c r="HF277" s="364"/>
      <c r="HG277" s="364"/>
      <c r="HH277" s="364"/>
      <c r="HI277" s="364"/>
      <c r="HJ277" s="364"/>
      <c r="HK277" s="364"/>
      <c r="HL277" s="364"/>
      <c r="HM277" s="364"/>
      <c r="HN277" s="364"/>
      <c r="HO277" s="364"/>
      <c r="HP277" s="364"/>
      <c r="HQ277" s="364"/>
      <c r="HR277" s="364"/>
      <c r="HS277" s="364"/>
      <c r="HT277" s="364"/>
      <c r="HU277" s="364"/>
      <c r="HV277" s="364"/>
      <c r="HW277" s="364"/>
      <c r="HX277" s="364"/>
      <c r="HY277" s="364"/>
      <c r="HZ277" s="364"/>
      <c r="IA277" s="364"/>
      <c r="IB277" s="364"/>
      <c r="IC277" s="364"/>
      <c r="ID277" s="364"/>
      <c r="IE277" s="364"/>
      <c r="IF277" s="364"/>
      <c r="IG277" s="364"/>
      <c r="IH277" s="364"/>
      <c r="II277" s="364"/>
      <c r="IJ277" s="364"/>
      <c r="IK277" s="364"/>
      <c r="IL277" s="364"/>
      <c r="IM277" s="364"/>
      <c r="IN277" s="364"/>
      <c r="IO277" s="364"/>
      <c r="IP277" s="364"/>
      <c r="IQ277" s="364"/>
      <c r="IR277" s="364"/>
      <c r="IS277" s="364"/>
      <c r="IT277" s="364"/>
      <c r="IU277" s="364"/>
      <c r="IV277" s="364"/>
      <c r="IW277" s="364"/>
      <c r="IX277" s="364"/>
      <c r="IY277" s="364"/>
      <c r="IZ277" s="364"/>
      <c r="JA277" s="364"/>
      <c r="JB277" s="364"/>
      <c r="JC277" s="364"/>
      <c r="JD277" s="364"/>
      <c r="JE277" s="364"/>
      <c r="JF277" s="364"/>
      <c r="JG277" s="364"/>
      <c r="JH277" s="364"/>
      <c r="JI277" s="364"/>
      <c r="JJ277" s="364"/>
      <c r="JK277" s="364"/>
      <c r="JL277" s="364"/>
      <c r="JM277" s="364"/>
      <c r="JN277" s="364"/>
      <c r="JO277" s="364"/>
      <c r="JP277" s="364"/>
      <c r="JQ277" s="364"/>
      <c r="JR277" s="364"/>
      <c r="JS277" s="364"/>
      <c r="JT277" s="364"/>
      <c r="JU277" s="364"/>
      <c r="JV277" s="364"/>
      <c r="JW277" s="364"/>
      <c r="JX277" s="364"/>
      <c r="JY277" s="364"/>
      <c r="JZ277" s="364"/>
      <c r="KA277" s="364"/>
      <c r="KB277" s="364"/>
      <c r="KC277" s="364"/>
      <c r="KD277" s="364"/>
      <c r="KE277" s="364"/>
      <c r="KF277" s="364"/>
      <c r="KG277" s="364"/>
      <c r="KH277" s="364"/>
      <c r="KI277" s="364"/>
      <c r="KJ277" s="364"/>
      <c r="KK277" s="364"/>
      <c r="KL277" s="364"/>
      <c r="KM277" s="364"/>
      <c r="KN277" s="364"/>
      <c r="KO277" s="364"/>
      <c r="KP277" s="364"/>
      <c r="KQ277" s="364"/>
      <c r="KR277" s="364"/>
      <c r="KS277" s="364"/>
      <c r="KT277" s="364"/>
      <c r="KU277" s="364"/>
      <c r="KV277" s="364"/>
      <c r="KW277" s="364"/>
      <c r="KX277" s="364"/>
      <c r="KY277" s="364"/>
      <c r="KZ277" s="364"/>
      <c r="LA277" s="364"/>
      <c r="LB277" s="364"/>
      <c r="LC277" s="364"/>
      <c r="LD277" s="364"/>
      <c r="LE277" s="364"/>
      <c r="LF277" s="364"/>
      <c r="LG277" s="364"/>
      <c r="LH277" s="364"/>
      <c r="LI277" s="364"/>
      <c r="LJ277" s="364"/>
      <c r="LK277" s="364"/>
      <c r="LL277" s="364"/>
      <c r="LM277" s="364"/>
      <c r="LN277" s="364"/>
      <c r="LO277" s="364"/>
      <c r="LP277" s="364"/>
      <c r="LQ277" s="364"/>
      <c r="LR277" s="364"/>
      <c r="LS277" s="364"/>
      <c r="LT277" s="364"/>
      <c r="LU277" s="364"/>
      <c r="LV277" s="364"/>
      <c r="LW277" s="364"/>
      <c r="LX277" s="364"/>
      <c r="LY277" s="364"/>
      <c r="LZ277" s="364"/>
      <c r="MA277" s="364"/>
      <c r="MB277" s="364"/>
      <c r="MC277" s="364"/>
      <c r="MD277" s="364"/>
      <c r="ME277" s="364"/>
      <c r="MF277" s="364"/>
      <c r="MG277" s="364"/>
      <c r="MH277" s="364"/>
      <c r="MI277" s="364"/>
      <c r="MJ277" s="364"/>
      <c r="MK277" s="364"/>
      <c r="ML277" s="364"/>
      <c r="MM277" s="364"/>
      <c r="MN277" s="364"/>
      <c r="MO277" s="364"/>
      <c r="MP277" s="364"/>
      <c r="MQ277" s="364"/>
      <c r="MR277" s="364"/>
      <c r="MS277" s="364"/>
      <c r="MT277" s="364"/>
      <c r="MU277" s="364"/>
      <c r="MV277" s="364"/>
      <c r="MW277" s="364"/>
      <c r="MX277" s="364"/>
      <c r="MY277" s="364"/>
      <c r="MZ277" s="364"/>
      <c r="NA277" s="364"/>
      <c r="NB277" s="364"/>
      <c r="NC277" s="364"/>
      <c r="ND277" s="364"/>
      <c r="NE277" s="364"/>
      <c r="NF277" s="364"/>
      <c r="NG277" s="364"/>
      <c r="NH277" s="364"/>
      <c r="NI277" s="364"/>
      <c r="NJ277" s="364"/>
      <c r="NK277" s="364"/>
      <c r="NL277" s="364"/>
      <c r="NM277" s="364"/>
      <c r="NN277" s="364"/>
      <c r="NO277" s="364"/>
      <c r="NP277" s="364"/>
      <c r="NQ277" s="364"/>
      <c r="NR277" s="364"/>
      <c r="NS277" s="364"/>
      <c r="NT277" s="364"/>
      <c r="NU277" s="364"/>
      <c r="NV277" s="364"/>
      <c r="NW277" s="364"/>
      <c r="NX277" s="364"/>
      <c r="NY277" s="364"/>
      <c r="NZ277" s="364"/>
      <c r="OA277" s="364"/>
      <c r="OB277" s="364"/>
      <c r="OC277" s="364"/>
      <c r="OD277" s="364"/>
      <c r="OE277" s="364"/>
      <c r="OF277" s="364"/>
      <c r="OG277" s="364"/>
      <c r="OH277" s="364"/>
      <c r="OI277" s="364"/>
      <c r="OJ277" s="364"/>
      <c r="OK277" s="364"/>
      <c r="OL277" s="364"/>
      <c r="OM277" s="364"/>
      <c r="ON277" s="364"/>
      <c r="OO277" s="364"/>
      <c r="OP277" s="364"/>
      <c r="OQ277" s="364"/>
      <c r="OR277" s="364"/>
      <c r="OS277" s="364"/>
      <c r="OT277" s="364"/>
      <c r="OU277" s="364"/>
      <c r="OV277" s="364"/>
      <c r="OW277" s="364"/>
      <c r="OX277" s="364"/>
      <c r="OY277" s="364"/>
      <c r="OZ277" s="364"/>
      <c r="PA277" s="364"/>
      <c r="PB277" s="364"/>
      <c r="PC277" s="364"/>
      <c r="PD277" s="364"/>
      <c r="PE277" s="364"/>
      <c r="PF277" s="364"/>
      <c r="PG277" s="364"/>
      <c r="PH277" s="364"/>
      <c r="PI277" s="364"/>
      <c r="PJ277" s="364"/>
      <c r="PK277" s="364"/>
      <c r="PL277" s="364"/>
      <c r="PM277" s="364"/>
    </row>
    <row r="278" spans="1:429" ht="15">
      <c r="A278" s="363" t="s">
        <v>839</v>
      </c>
      <c r="B278" s="364">
        <f t="shared" si="234"/>
        <v>0</v>
      </c>
      <c r="C278" s="364">
        <f t="shared" si="235"/>
        <v>0</v>
      </c>
      <c r="D278" s="364">
        <f t="shared" si="236"/>
        <v>0</v>
      </c>
      <c r="E278" s="364">
        <f t="shared" si="237"/>
        <v>0</v>
      </c>
      <c r="F278" s="364">
        <f t="shared" si="238"/>
        <v>0</v>
      </c>
      <c r="G278" s="364">
        <f t="shared" si="239"/>
        <v>0</v>
      </c>
      <c r="H278" s="364">
        <f t="shared" si="240"/>
        <v>0</v>
      </c>
      <c r="I278" s="364">
        <f t="shared" si="241"/>
        <v>0</v>
      </c>
      <c r="J278" s="364">
        <f t="shared" si="242"/>
        <v>0</v>
      </c>
      <c r="K278" s="364">
        <f t="shared" si="243"/>
        <v>0</v>
      </c>
      <c r="L278" s="364">
        <f t="shared" si="244"/>
        <v>0</v>
      </c>
      <c r="M278" s="364">
        <f t="shared" si="245"/>
        <v>0</v>
      </c>
      <c r="N278" s="364">
        <f t="shared" si="246"/>
        <v>0</v>
      </c>
      <c r="O278" s="364">
        <f t="shared" si="247"/>
        <v>0</v>
      </c>
      <c r="P278" s="364">
        <f t="shared" si="248"/>
        <v>0</v>
      </c>
      <c r="Q278" s="364">
        <f t="shared" si="249"/>
        <v>0</v>
      </c>
      <c r="R278" s="364">
        <f t="shared" si="250"/>
        <v>0</v>
      </c>
      <c r="S278" s="364">
        <f t="shared" si="251"/>
        <v>0</v>
      </c>
      <c r="T278" s="364">
        <f t="shared" si="252"/>
        <v>0</v>
      </c>
      <c r="U278" s="364">
        <f t="shared" si="253"/>
        <v>0</v>
      </c>
      <c r="V278" s="364">
        <f t="shared" si="254"/>
        <v>0</v>
      </c>
      <c r="W278" s="364">
        <f t="shared" si="255"/>
        <v>0</v>
      </c>
      <c r="X278" s="364">
        <f t="shared" si="256"/>
        <v>0</v>
      </c>
      <c r="Y278" s="364">
        <f t="shared" si="257"/>
        <v>0</v>
      </c>
      <c r="Z278" s="364">
        <f t="shared" si="258"/>
        <v>0</v>
      </c>
      <c r="AA278" s="364">
        <f t="shared" si="259"/>
        <v>0</v>
      </c>
      <c r="AB278" s="364">
        <f t="shared" si="260"/>
        <v>0</v>
      </c>
      <c r="AC278" s="364">
        <f t="shared" si="261"/>
        <v>0</v>
      </c>
      <c r="AD278" s="364">
        <f t="shared" si="262"/>
        <v>0</v>
      </c>
      <c r="AE278" s="364">
        <f t="shared" si="263"/>
        <v>0</v>
      </c>
      <c r="AF278" s="364">
        <f t="shared" si="264"/>
        <v>0</v>
      </c>
      <c r="AG278" s="364"/>
      <c r="AH278" s="364"/>
      <c r="AI278" s="364"/>
      <c r="AJ278" s="364"/>
      <c r="AK278" s="364"/>
      <c r="AL278" s="364"/>
      <c r="AM278" s="364"/>
      <c r="AN278" s="364"/>
      <c r="AO278" s="364"/>
      <c r="AP278" s="364"/>
      <c r="AQ278" s="364"/>
      <c r="AR278" s="364"/>
      <c r="AS278" s="364"/>
      <c r="AT278" s="364"/>
      <c r="AU278" s="364"/>
      <c r="AV278" s="364"/>
      <c r="AW278" s="364"/>
      <c r="AX278" s="364"/>
      <c r="AY278" s="364"/>
      <c r="AZ278" s="364"/>
      <c r="BA278" s="364"/>
      <c r="BB278" s="364"/>
      <c r="BC278" s="364"/>
      <c r="BD278" s="364"/>
      <c r="BE278" s="364"/>
      <c r="BF278" s="364"/>
      <c r="BG278" s="364"/>
      <c r="BH278" s="364"/>
      <c r="BI278" s="364"/>
      <c r="BJ278" s="364"/>
      <c r="BK278" s="364"/>
      <c r="BL278" s="364"/>
      <c r="BM278" s="364"/>
      <c r="BN278" s="364"/>
      <c r="BO278" s="364"/>
      <c r="BP278" s="364"/>
      <c r="BQ278" s="364"/>
      <c r="BR278" s="364"/>
      <c r="BS278" s="364"/>
      <c r="BT278" s="364"/>
      <c r="BU278" s="364"/>
      <c r="BV278" s="364"/>
      <c r="BW278" s="364"/>
      <c r="BX278" s="364"/>
      <c r="BY278" s="364"/>
      <c r="BZ278" s="364"/>
      <c r="CA278" s="364"/>
      <c r="CB278" s="364"/>
      <c r="CC278" s="364"/>
      <c r="CD278" s="364"/>
      <c r="CE278" s="364"/>
      <c r="CF278" s="364"/>
      <c r="CG278" s="364"/>
      <c r="CH278" s="364"/>
      <c r="CI278" s="364"/>
      <c r="CJ278" s="364"/>
      <c r="CK278" s="364"/>
      <c r="CL278" s="364"/>
      <c r="CM278" s="364"/>
      <c r="CN278" s="364"/>
      <c r="CO278" s="364"/>
      <c r="CP278" s="364"/>
      <c r="CQ278" s="364"/>
      <c r="CR278" s="364"/>
      <c r="CS278" s="364"/>
      <c r="CT278" s="364"/>
      <c r="CU278" s="364"/>
      <c r="CV278" s="364"/>
      <c r="CW278" s="364"/>
      <c r="CX278" s="364"/>
      <c r="CY278" s="364"/>
      <c r="CZ278" s="364"/>
      <c r="DA278" s="364"/>
      <c r="DB278" s="364"/>
      <c r="DC278" s="364"/>
      <c r="DD278" s="364"/>
      <c r="DE278" s="364"/>
      <c r="DF278" s="364"/>
      <c r="DG278" s="364"/>
      <c r="DH278" s="364"/>
      <c r="DI278" s="364"/>
      <c r="DJ278" s="364"/>
      <c r="DK278" s="364"/>
      <c r="DL278" s="364"/>
      <c r="DM278" s="364"/>
      <c r="DN278" s="364"/>
      <c r="DO278" s="364"/>
      <c r="DP278" s="364"/>
      <c r="DQ278" s="364"/>
      <c r="DR278" s="364"/>
      <c r="DS278" s="364"/>
      <c r="DT278" s="364"/>
      <c r="DU278" s="364"/>
      <c r="DV278" s="364"/>
      <c r="DW278" s="364"/>
      <c r="DX278" s="364"/>
      <c r="DY278" s="364"/>
      <c r="DZ278" s="364"/>
      <c r="EA278" s="364"/>
      <c r="EB278" s="364"/>
      <c r="EC278" s="364"/>
      <c r="ED278" s="364"/>
      <c r="EE278" s="364"/>
      <c r="EF278" s="364"/>
      <c r="EG278" s="364"/>
      <c r="EH278" s="364"/>
      <c r="EI278" s="364"/>
      <c r="EJ278" s="364"/>
      <c r="EK278" s="364"/>
      <c r="EL278" s="364"/>
      <c r="EM278" s="364"/>
      <c r="EN278" s="364"/>
      <c r="EO278" s="364"/>
      <c r="EP278" s="364"/>
      <c r="EQ278" s="364"/>
      <c r="ER278" s="364"/>
      <c r="ES278" s="364"/>
      <c r="ET278" s="364"/>
      <c r="EU278" s="364"/>
      <c r="EV278" s="364"/>
      <c r="EW278" s="364"/>
      <c r="EX278" s="364"/>
      <c r="EY278" s="364"/>
      <c r="EZ278" s="364"/>
      <c r="FA278" s="364"/>
      <c r="FB278" s="364"/>
      <c r="FC278" s="364"/>
      <c r="FD278" s="364"/>
      <c r="FE278" s="364"/>
      <c r="FF278" s="364"/>
      <c r="FG278" s="364"/>
      <c r="FH278" s="364"/>
      <c r="FI278" s="364"/>
      <c r="FJ278" s="364"/>
      <c r="FK278" s="364"/>
      <c r="FL278" s="364"/>
      <c r="FM278" s="364"/>
      <c r="FN278" s="364"/>
      <c r="FO278" s="364"/>
      <c r="FP278" s="364"/>
      <c r="FQ278" s="364"/>
      <c r="FR278" s="364"/>
      <c r="FS278" s="364"/>
      <c r="FT278" s="364"/>
      <c r="FU278" s="364"/>
      <c r="FV278" s="364"/>
      <c r="FW278" s="364"/>
      <c r="FX278" s="364"/>
      <c r="FY278" s="364"/>
      <c r="FZ278" s="364"/>
      <c r="GA278" s="364"/>
      <c r="GB278" s="364"/>
      <c r="GC278" s="364"/>
      <c r="GD278" s="364"/>
      <c r="GE278" s="364"/>
      <c r="GF278" s="364"/>
      <c r="GG278" s="364"/>
      <c r="GH278" s="364"/>
      <c r="GI278" s="364"/>
      <c r="GJ278" s="364"/>
      <c r="GK278" s="364"/>
      <c r="GL278" s="364"/>
      <c r="GM278" s="364"/>
      <c r="GN278" s="364"/>
      <c r="GO278" s="364"/>
      <c r="GP278" s="364"/>
      <c r="GQ278" s="364"/>
      <c r="GR278" s="364"/>
      <c r="GS278" s="364"/>
      <c r="GT278" s="364"/>
      <c r="GU278" s="364"/>
      <c r="GV278" s="364"/>
      <c r="GW278" s="364"/>
      <c r="GX278" s="364"/>
      <c r="GY278" s="364"/>
      <c r="GZ278" s="364"/>
      <c r="HA278" s="364"/>
      <c r="HB278" s="364"/>
      <c r="HC278" s="364"/>
      <c r="HD278" s="364"/>
      <c r="HE278" s="364"/>
      <c r="HF278" s="364"/>
      <c r="HG278" s="364"/>
      <c r="HH278" s="364"/>
      <c r="HI278" s="364"/>
      <c r="HJ278" s="364"/>
      <c r="HK278" s="364"/>
      <c r="HL278" s="364"/>
      <c r="HM278" s="364"/>
      <c r="HN278" s="364"/>
      <c r="HO278" s="364"/>
      <c r="HP278" s="364"/>
      <c r="HQ278" s="364"/>
      <c r="HR278" s="364"/>
      <c r="HS278" s="364"/>
      <c r="HT278" s="364"/>
      <c r="HU278" s="364"/>
      <c r="HV278" s="364"/>
      <c r="HW278" s="364"/>
      <c r="HX278" s="364"/>
      <c r="HY278" s="364"/>
      <c r="HZ278" s="364"/>
      <c r="IA278" s="364"/>
      <c r="IB278" s="364"/>
      <c r="IC278" s="364"/>
      <c r="ID278" s="364"/>
      <c r="IE278" s="364"/>
      <c r="IF278" s="364"/>
      <c r="IG278" s="364"/>
      <c r="IH278" s="364"/>
      <c r="II278" s="364"/>
      <c r="IJ278" s="364"/>
      <c r="IK278" s="364"/>
      <c r="IL278" s="364"/>
      <c r="IM278" s="364"/>
      <c r="IN278" s="364"/>
      <c r="IO278" s="364"/>
      <c r="IP278" s="364"/>
      <c r="IQ278" s="364"/>
      <c r="IR278" s="364"/>
      <c r="IS278" s="364"/>
      <c r="IT278" s="364"/>
      <c r="IU278" s="364"/>
      <c r="IV278" s="364"/>
      <c r="IW278" s="364"/>
      <c r="IX278" s="364"/>
      <c r="IY278" s="364"/>
      <c r="IZ278" s="364"/>
      <c r="JA278" s="364"/>
      <c r="JB278" s="364"/>
      <c r="JC278" s="364"/>
      <c r="JD278" s="364"/>
      <c r="JE278" s="364"/>
      <c r="JF278" s="364"/>
      <c r="JG278" s="364"/>
      <c r="JH278" s="364"/>
      <c r="JI278" s="364"/>
      <c r="JJ278" s="364"/>
      <c r="JK278" s="364"/>
      <c r="JL278" s="364"/>
      <c r="JM278" s="364"/>
      <c r="JN278" s="364"/>
      <c r="JO278" s="364"/>
      <c r="JP278" s="364"/>
      <c r="JQ278" s="364"/>
      <c r="JR278" s="364"/>
      <c r="JS278" s="364"/>
      <c r="JT278" s="364"/>
      <c r="JU278" s="364"/>
      <c r="JV278" s="364"/>
      <c r="JW278" s="364"/>
      <c r="JX278" s="364"/>
      <c r="JY278" s="364"/>
      <c r="JZ278" s="364"/>
      <c r="KA278" s="364"/>
      <c r="KB278" s="364"/>
      <c r="KC278" s="364"/>
      <c r="KD278" s="364"/>
      <c r="KE278" s="364"/>
      <c r="KF278" s="364"/>
      <c r="KG278" s="364"/>
      <c r="KH278" s="364"/>
      <c r="KI278" s="364"/>
      <c r="KJ278" s="364"/>
      <c r="KK278" s="364"/>
      <c r="KL278" s="364"/>
      <c r="KM278" s="364"/>
      <c r="KN278" s="364"/>
      <c r="KO278" s="364"/>
      <c r="KP278" s="364"/>
      <c r="KQ278" s="364"/>
      <c r="KR278" s="364"/>
      <c r="KS278" s="364"/>
      <c r="KT278" s="364"/>
      <c r="KU278" s="364"/>
      <c r="KV278" s="364"/>
      <c r="KW278" s="364"/>
      <c r="KX278" s="364"/>
      <c r="KY278" s="364"/>
      <c r="KZ278" s="364"/>
      <c r="LA278" s="364"/>
      <c r="LB278" s="364"/>
      <c r="LC278" s="364"/>
      <c r="LD278" s="364"/>
      <c r="LE278" s="364"/>
      <c r="LF278" s="364"/>
      <c r="LG278" s="364"/>
      <c r="LH278" s="364"/>
      <c r="LI278" s="364"/>
      <c r="LJ278" s="364"/>
      <c r="LK278" s="364"/>
      <c r="LL278" s="364"/>
      <c r="LM278" s="364"/>
      <c r="LN278" s="364"/>
      <c r="LO278" s="364"/>
      <c r="LP278" s="364"/>
      <c r="LQ278" s="364"/>
      <c r="LR278" s="364"/>
      <c r="LS278" s="364"/>
      <c r="LT278" s="364"/>
      <c r="LU278" s="364"/>
      <c r="LV278" s="364"/>
      <c r="LW278" s="364"/>
      <c r="LX278" s="364"/>
      <c r="LY278" s="364"/>
      <c r="LZ278" s="364"/>
      <c r="MA278" s="364"/>
      <c r="MB278" s="364"/>
      <c r="MC278" s="364"/>
      <c r="MD278" s="364"/>
      <c r="ME278" s="364"/>
      <c r="MF278" s="364"/>
      <c r="MG278" s="364"/>
      <c r="MH278" s="364"/>
      <c r="MI278" s="364"/>
      <c r="MJ278" s="364"/>
      <c r="MK278" s="364"/>
      <c r="ML278" s="364"/>
      <c r="MM278" s="364"/>
      <c r="MN278" s="364"/>
      <c r="MO278" s="364"/>
      <c r="MP278" s="364"/>
      <c r="MQ278" s="364"/>
      <c r="MR278" s="364"/>
      <c r="MS278" s="364"/>
      <c r="MT278" s="364"/>
      <c r="MU278" s="364"/>
      <c r="MV278" s="364"/>
      <c r="MW278" s="364"/>
      <c r="MX278" s="364"/>
      <c r="MY278" s="364"/>
      <c r="MZ278" s="364"/>
      <c r="NA278" s="364"/>
      <c r="NB278" s="364"/>
      <c r="NC278" s="364"/>
      <c r="ND278" s="364"/>
      <c r="NE278" s="364"/>
      <c r="NF278" s="364"/>
      <c r="NG278" s="364"/>
      <c r="NH278" s="364"/>
      <c r="NI278" s="364"/>
      <c r="NJ278" s="364"/>
      <c r="NK278" s="364"/>
      <c r="NL278" s="364"/>
      <c r="NM278" s="364"/>
      <c r="NN278" s="364"/>
      <c r="NO278" s="364"/>
      <c r="NP278" s="364"/>
      <c r="NQ278" s="364"/>
      <c r="NR278" s="364"/>
      <c r="NS278" s="364"/>
      <c r="NT278" s="364"/>
      <c r="NU278" s="364"/>
      <c r="NV278" s="364"/>
      <c r="NW278" s="364"/>
      <c r="NX278" s="364"/>
      <c r="NY278" s="364"/>
      <c r="NZ278" s="364"/>
      <c r="OA278" s="364"/>
      <c r="OB278" s="364"/>
      <c r="OC278" s="364"/>
      <c r="OD278" s="364"/>
      <c r="OE278" s="364"/>
      <c r="OF278" s="364"/>
      <c r="OG278" s="364"/>
      <c r="OH278" s="364"/>
      <c r="OI278" s="364"/>
      <c r="OJ278" s="364"/>
      <c r="OK278" s="364"/>
      <c r="OL278" s="364"/>
      <c r="OM278" s="364"/>
      <c r="ON278" s="364"/>
      <c r="OO278" s="364"/>
      <c r="OP278" s="364"/>
      <c r="OQ278" s="364"/>
      <c r="OR278" s="364"/>
      <c r="OS278" s="364"/>
      <c r="OT278" s="364"/>
      <c r="OU278" s="364"/>
      <c r="OV278" s="364"/>
      <c r="OW278" s="364"/>
      <c r="OX278" s="364"/>
      <c r="OY278" s="364"/>
      <c r="OZ278" s="364"/>
      <c r="PA278" s="364"/>
      <c r="PB278" s="364"/>
      <c r="PC278" s="364"/>
      <c r="PD278" s="364"/>
      <c r="PE278" s="364"/>
      <c r="PF278" s="364"/>
      <c r="PG278" s="364"/>
      <c r="PH278" s="364"/>
      <c r="PI278" s="364"/>
      <c r="PJ278" s="364"/>
      <c r="PK278" s="364"/>
      <c r="PL278" s="364"/>
      <c r="PM278" s="364"/>
    </row>
    <row r="279" spans="1:429" ht="15">
      <c r="A279" s="363" t="s">
        <v>840</v>
      </c>
      <c r="B279" s="364">
        <f t="shared" si="234"/>
        <v>0</v>
      </c>
      <c r="C279" s="364">
        <f t="shared" si="235"/>
        <v>0</v>
      </c>
      <c r="D279" s="364">
        <f t="shared" si="236"/>
        <v>0</v>
      </c>
      <c r="E279" s="364">
        <f t="shared" si="237"/>
        <v>0</v>
      </c>
      <c r="F279" s="364">
        <f t="shared" si="238"/>
        <v>0</v>
      </c>
      <c r="G279" s="364">
        <f t="shared" si="239"/>
        <v>0</v>
      </c>
      <c r="H279" s="364">
        <f t="shared" si="240"/>
        <v>0</v>
      </c>
      <c r="I279" s="364">
        <f t="shared" si="241"/>
        <v>0</v>
      </c>
      <c r="J279" s="364">
        <f t="shared" si="242"/>
        <v>0</v>
      </c>
      <c r="K279" s="364">
        <f t="shared" si="243"/>
        <v>0</v>
      </c>
      <c r="L279" s="364">
        <f t="shared" si="244"/>
        <v>0</v>
      </c>
      <c r="M279" s="364">
        <f t="shared" si="245"/>
        <v>0</v>
      </c>
      <c r="N279" s="364">
        <f t="shared" si="246"/>
        <v>0</v>
      </c>
      <c r="O279" s="364">
        <f t="shared" si="247"/>
        <v>0</v>
      </c>
      <c r="P279" s="364">
        <f t="shared" si="248"/>
        <v>0</v>
      </c>
      <c r="Q279" s="364">
        <f t="shared" si="249"/>
        <v>0</v>
      </c>
      <c r="R279" s="364">
        <f t="shared" si="250"/>
        <v>0</v>
      </c>
      <c r="S279" s="364">
        <f t="shared" si="251"/>
        <v>0</v>
      </c>
      <c r="T279" s="364">
        <f t="shared" si="252"/>
        <v>0</v>
      </c>
      <c r="U279" s="364">
        <f t="shared" si="253"/>
        <v>0</v>
      </c>
      <c r="V279" s="364">
        <f t="shared" si="254"/>
        <v>0</v>
      </c>
      <c r="W279" s="364">
        <f t="shared" si="255"/>
        <v>0</v>
      </c>
      <c r="X279" s="364">
        <f t="shared" si="256"/>
        <v>0</v>
      </c>
      <c r="Y279" s="364">
        <f t="shared" si="257"/>
        <v>0</v>
      </c>
      <c r="Z279" s="364">
        <f t="shared" si="258"/>
        <v>0</v>
      </c>
      <c r="AA279" s="364">
        <f t="shared" si="259"/>
        <v>0</v>
      </c>
      <c r="AB279" s="364">
        <f t="shared" si="260"/>
        <v>0</v>
      </c>
      <c r="AC279" s="364">
        <f t="shared" si="261"/>
        <v>0</v>
      </c>
      <c r="AD279" s="364">
        <f t="shared" si="262"/>
        <v>0</v>
      </c>
      <c r="AE279" s="364">
        <f t="shared" si="263"/>
        <v>0</v>
      </c>
      <c r="AF279" s="364">
        <f t="shared" si="264"/>
        <v>0</v>
      </c>
      <c r="AG279" s="364"/>
      <c r="AH279" s="364"/>
      <c r="AI279" s="364"/>
      <c r="AJ279" s="364"/>
      <c r="AK279" s="364"/>
      <c r="AL279" s="364"/>
      <c r="AM279" s="364"/>
      <c r="AN279" s="364"/>
      <c r="AO279" s="364"/>
      <c r="AP279" s="364"/>
      <c r="AQ279" s="364"/>
      <c r="AR279" s="364"/>
      <c r="AS279" s="364"/>
      <c r="AT279" s="364"/>
      <c r="AU279" s="364"/>
      <c r="AV279" s="364"/>
      <c r="AW279" s="364"/>
      <c r="AX279" s="364"/>
      <c r="AY279" s="364"/>
      <c r="AZ279" s="364"/>
      <c r="BA279" s="364"/>
      <c r="BB279" s="364"/>
      <c r="BC279" s="364"/>
      <c r="BD279" s="364"/>
      <c r="BE279" s="364"/>
      <c r="BF279" s="364"/>
      <c r="BG279" s="364"/>
      <c r="BH279" s="364"/>
      <c r="BI279" s="364"/>
      <c r="BJ279" s="364"/>
      <c r="BK279" s="364"/>
      <c r="BL279" s="364"/>
      <c r="BM279" s="364"/>
      <c r="BN279" s="364"/>
      <c r="BO279" s="364"/>
      <c r="BP279" s="364"/>
      <c r="BQ279" s="364"/>
      <c r="BR279" s="364"/>
      <c r="BS279" s="364"/>
      <c r="BT279" s="364"/>
      <c r="BU279" s="364"/>
      <c r="BV279" s="364"/>
      <c r="BW279" s="364"/>
      <c r="BX279" s="364"/>
      <c r="BY279" s="364"/>
      <c r="BZ279" s="364"/>
      <c r="CA279" s="364"/>
      <c r="CB279" s="364"/>
      <c r="CC279" s="364"/>
      <c r="CD279" s="364"/>
      <c r="CE279" s="364"/>
      <c r="CF279" s="364"/>
      <c r="CG279" s="364"/>
      <c r="CH279" s="364"/>
      <c r="CI279" s="364"/>
      <c r="CJ279" s="364"/>
      <c r="CK279" s="364"/>
      <c r="CL279" s="364"/>
      <c r="CM279" s="364"/>
      <c r="CN279" s="364"/>
      <c r="CO279" s="364"/>
      <c r="CP279" s="364"/>
      <c r="CQ279" s="364"/>
      <c r="CR279" s="364"/>
      <c r="CS279" s="364"/>
      <c r="CT279" s="364"/>
      <c r="CU279" s="364"/>
      <c r="CV279" s="364"/>
      <c r="CW279" s="364"/>
      <c r="CX279" s="364"/>
      <c r="CY279" s="364"/>
      <c r="CZ279" s="364"/>
      <c r="DA279" s="364"/>
      <c r="DB279" s="364"/>
      <c r="DC279" s="364"/>
      <c r="DD279" s="364"/>
      <c r="DE279" s="364"/>
      <c r="DF279" s="364"/>
      <c r="DG279" s="364"/>
      <c r="DH279" s="364"/>
      <c r="DI279" s="364"/>
      <c r="DJ279" s="364"/>
      <c r="DK279" s="364"/>
      <c r="DL279" s="364"/>
      <c r="DM279" s="364"/>
      <c r="DN279" s="364"/>
      <c r="DO279" s="364"/>
      <c r="DP279" s="364"/>
      <c r="DQ279" s="364"/>
      <c r="DR279" s="364"/>
      <c r="DS279" s="364"/>
      <c r="DT279" s="364"/>
      <c r="DU279" s="364"/>
      <c r="DV279" s="364"/>
      <c r="DW279" s="364"/>
      <c r="DX279" s="364"/>
      <c r="DY279" s="364"/>
      <c r="DZ279" s="364"/>
      <c r="EA279" s="364"/>
      <c r="EB279" s="364"/>
      <c r="EC279" s="364"/>
      <c r="ED279" s="364"/>
      <c r="EE279" s="364"/>
      <c r="EF279" s="364"/>
      <c r="EG279" s="364"/>
      <c r="EH279" s="364"/>
      <c r="EI279" s="364"/>
      <c r="EJ279" s="364"/>
      <c r="EK279" s="364"/>
      <c r="EL279" s="364"/>
      <c r="EM279" s="364"/>
      <c r="EN279" s="364"/>
      <c r="EO279" s="364"/>
      <c r="EP279" s="364"/>
      <c r="EQ279" s="364"/>
      <c r="ER279" s="364"/>
      <c r="ES279" s="364"/>
      <c r="ET279" s="364"/>
      <c r="EU279" s="364"/>
      <c r="EV279" s="364"/>
      <c r="EW279" s="364"/>
      <c r="EX279" s="364"/>
      <c r="EY279" s="364"/>
      <c r="EZ279" s="364"/>
      <c r="FA279" s="364"/>
      <c r="FB279" s="364"/>
      <c r="FC279" s="364"/>
      <c r="FD279" s="364"/>
      <c r="FE279" s="364"/>
      <c r="FF279" s="364"/>
      <c r="FG279" s="364"/>
      <c r="FH279" s="364"/>
      <c r="FI279" s="364"/>
      <c r="FJ279" s="364"/>
      <c r="FK279" s="364"/>
      <c r="FL279" s="364"/>
      <c r="FM279" s="364"/>
      <c r="FN279" s="364"/>
      <c r="FO279" s="364"/>
      <c r="FP279" s="364"/>
      <c r="FQ279" s="364"/>
      <c r="FR279" s="364"/>
      <c r="FS279" s="364"/>
      <c r="FT279" s="364"/>
      <c r="FU279" s="364"/>
      <c r="FV279" s="364"/>
      <c r="FW279" s="364"/>
      <c r="FX279" s="364"/>
      <c r="FY279" s="364"/>
      <c r="FZ279" s="364"/>
      <c r="GA279" s="364"/>
      <c r="GB279" s="364"/>
      <c r="GC279" s="364"/>
      <c r="GD279" s="364"/>
      <c r="GE279" s="364"/>
      <c r="GF279" s="364"/>
      <c r="GG279" s="364"/>
      <c r="GH279" s="364"/>
      <c r="GI279" s="364"/>
      <c r="GJ279" s="364"/>
      <c r="GK279" s="364"/>
      <c r="GL279" s="364"/>
      <c r="GM279" s="364"/>
      <c r="GN279" s="364"/>
      <c r="GO279" s="364"/>
      <c r="GP279" s="364"/>
      <c r="GQ279" s="364"/>
      <c r="GR279" s="364"/>
      <c r="GS279" s="364"/>
      <c r="GT279" s="364"/>
      <c r="GU279" s="364"/>
      <c r="GV279" s="364"/>
      <c r="GW279" s="364"/>
      <c r="GX279" s="364"/>
      <c r="GY279" s="364"/>
      <c r="GZ279" s="364"/>
      <c r="HA279" s="364"/>
      <c r="HB279" s="364"/>
      <c r="HC279" s="364"/>
      <c r="HD279" s="364"/>
      <c r="HE279" s="364"/>
      <c r="HF279" s="364"/>
      <c r="HG279" s="364"/>
      <c r="HH279" s="364"/>
      <c r="HI279" s="364"/>
      <c r="HJ279" s="364"/>
      <c r="HK279" s="364"/>
      <c r="HL279" s="364"/>
      <c r="HM279" s="364"/>
      <c r="HN279" s="364"/>
      <c r="HO279" s="364"/>
      <c r="HP279" s="364"/>
      <c r="HQ279" s="364"/>
      <c r="HR279" s="364"/>
      <c r="HS279" s="364"/>
      <c r="HT279" s="364"/>
      <c r="HU279" s="364"/>
      <c r="HV279" s="364"/>
      <c r="HW279" s="364"/>
      <c r="HX279" s="364"/>
      <c r="HY279" s="364"/>
      <c r="HZ279" s="364"/>
      <c r="IA279" s="364"/>
      <c r="IB279" s="364"/>
      <c r="IC279" s="364"/>
      <c r="ID279" s="364"/>
      <c r="IE279" s="364"/>
      <c r="IF279" s="364"/>
      <c r="IG279" s="364"/>
      <c r="IH279" s="364"/>
      <c r="II279" s="364"/>
      <c r="IJ279" s="364"/>
      <c r="IK279" s="364"/>
      <c r="IL279" s="364"/>
      <c r="IM279" s="364"/>
      <c r="IN279" s="364"/>
      <c r="IO279" s="364"/>
      <c r="IP279" s="364"/>
      <c r="IQ279" s="364"/>
      <c r="IR279" s="364"/>
      <c r="IS279" s="364"/>
      <c r="IT279" s="364"/>
      <c r="IU279" s="364"/>
      <c r="IV279" s="364"/>
      <c r="IW279" s="364"/>
      <c r="IX279" s="364"/>
      <c r="IY279" s="364"/>
      <c r="IZ279" s="364"/>
      <c r="JA279" s="364"/>
      <c r="JB279" s="364"/>
      <c r="JC279" s="364"/>
      <c r="JD279" s="364"/>
      <c r="JE279" s="364"/>
      <c r="JF279" s="364"/>
      <c r="JG279" s="364"/>
      <c r="JH279" s="364"/>
      <c r="JI279" s="364"/>
      <c r="JJ279" s="364"/>
      <c r="JK279" s="364"/>
      <c r="JL279" s="364"/>
      <c r="JM279" s="364"/>
      <c r="JN279" s="364"/>
      <c r="JO279" s="364"/>
      <c r="JP279" s="364"/>
      <c r="JQ279" s="364"/>
      <c r="JR279" s="364"/>
      <c r="JS279" s="364"/>
      <c r="JT279" s="364"/>
      <c r="JU279" s="364"/>
      <c r="JV279" s="364"/>
      <c r="JW279" s="364"/>
      <c r="JX279" s="364"/>
      <c r="JY279" s="364"/>
      <c r="JZ279" s="364"/>
      <c r="KA279" s="364"/>
      <c r="KB279" s="364"/>
      <c r="KC279" s="364"/>
      <c r="KD279" s="364"/>
      <c r="KE279" s="364"/>
      <c r="KF279" s="364"/>
      <c r="KG279" s="364"/>
      <c r="KH279" s="364"/>
      <c r="KI279" s="364"/>
      <c r="KJ279" s="364"/>
      <c r="KK279" s="364"/>
      <c r="KL279" s="364"/>
      <c r="KM279" s="364"/>
      <c r="KN279" s="364"/>
      <c r="KO279" s="364"/>
      <c r="KP279" s="364"/>
      <c r="KQ279" s="364"/>
      <c r="KR279" s="364"/>
      <c r="KS279" s="364"/>
      <c r="KT279" s="364"/>
      <c r="KU279" s="364"/>
      <c r="KV279" s="364"/>
      <c r="KW279" s="364"/>
      <c r="KX279" s="364"/>
      <c r="KY279" s="364"/>
      <c r="KZ279" s="364"/>
      <c r="LA279" s="364"/>
      <c r="LB279" s="364"/>
      <c r="LC279" s="364"/>
      <c r="LD279" s="364"/>
      <c r="LE279" s="364"/>
      <c r="LF279" s="364"/>
      <c r="LG279" s="364"/>
      <c r="LH279" s="364"/>
      <c r="LI279" s="364"/>
      <c r="LJ279" s="364"/>
      <c r="LK279" s="364"/>
      <c r="LL279" s="364"/>
      <c r="LM279" s="364"/>
      <c r="LN279" s="364"/>
      <c r="LO279" s="364"/>
      <c r="LP279" s="364"/>
      <c r="LQ279" s="364"/>
      <c r="LR279" s="364"/>
      <c r="LS279" s="364"/>
      <c r="LT279" s="364"/>
      <c r="LU279" s="364"/>
      <c r="LV279" s="364"/>
      <c r="LW279" s="364"/>
      <c r="LX279" s="364"/>
      <c r="LY279" s="364"/>
      <c r="LZ279" s="364"/>
      <c r="MA279" s="364"/>
      <c r="MB279" s="364"/>
      <c r="MC279" s="364"/>
      <c r="MD279" s="364"/>
      <c r="ME279" s="364"/>
      <c r="MF279" s="364"/>
      <c r="MG279" s="364"/>
      <c r="MH279" s="364"/>
      <c r="MI279" s="364"/>
      <c r="MJ279" s="364"/>
      <c r="MK279" s="364"/>
      <c r="ML279" s="364"/>
      <c r="MM279" s="364"/>
      <c r="MN279" s="364"/>
      <c r="MO279" s="364"/>
      <c r="MP279" s="364"/>
      <c r="MQ279" s="364"/>
      <c r="MR279" s="364"/>
      <c r="MS279" s="364"/>
      <c r="MT279" s="364"/>
      <c r="MU279" s="364"/>
      <c r="MV279" s="364"/>
      <c r="MW279" s="364"/>
      <c r="MX279" s="364"/>
      <c r="MY279" s="364"/>
      <c r="MZ279" s="364"/>
      <c r="NA279" s="364"/>
      <c r="NB279" s="364"/>
      <c r="NC279" s="364"/>
      <c r="ND279" s="364"/>
      <c r="NE279" s="364"/>
      <c r="NF279" s="364"/>
      <c r="NG279" s="364"/>
      <c r="NH279" s="364"/>
      <c r="NI279" s="364"/>
      <c r="NJ279" s="364"/>
      <c r="NK279" s="364"/>
      <c r="NL279" s="364"/>
      <c r="NM279" s="364"/>
      <c r="NN279" s="364"/>
      <c r="NO279" s="364"/>
      <c r="NP279" s="364"/>
      <c r="NQ279" s="364"/>
      <c r="NR279" s="364"/>
      <c r="NS279" s="364"/>
      <c r="NT279" s="364"/>
      <c r="NU279" s="364"/>
      <c r="NV279" s="364"/>
      <c r="NW279" s="364"/>
      <c r="NX279" s="364"/>
      <c r="NY279" s="364"/>
      <c r="NZ279" s="364"/>
      <c r="OA279" s="364"/>
      <c r="OB279" s="364"/>
      <c r="OC279" s="364"/>
      <c r="OD279" s="364"/>
      <c r="OE279" s="364"/>
      <c r="OF279" s="364"/>
      <c r="OG279" s="364"/>
      <c r="OH279" s="364"/>
      <c r="OI279" s="364"/>
      <c r="OJ279" s="364"/>
      <c r="OK279" s="364"/>
      <c r="OL279" s="364"/>
      <c r="OM279" s="364"/>
      <c r="ON279" s="364"/>
      <c r="OO279" s="364"/>
      <c r="OP279" s="364"/>
      <c r="OQ279" s="364"/>
      <c r="OR279" s="364"/>
      <c r="OS279" s="364"/>
      <c r="OT279" s="364"/>
      <c r="OU279" s="364"/>
      <c r="OV279" s="364"/>
      <c r="OW279" s="364"/>
      <c r="OX279" s="364"/>
      <c r="OY279" s="364"/>
      <c r="OZ279" s="364"/>
      <c r="PA279" s="364"/>
      <c r="PB279" s="364"/>
      <c r="PC279" s="364"/>
      <c r="PD279" s="364"/>
      <c r="PE279" s="364"/>
      <c r="PF279" s="364"/>
      <c r="PG279" s="364"/>
      <c r="PH279" s="364"/>
      <c r="PI279" s="364"/>
      <c r="PJ279" s="364"/>
      <c r="PK279" s="364"/>
      <c r="PL279" s="364"/>
      <c r="PM279" s="364"/>
    </row>
    <row r="280" spans="1:429" ht="15">
      <c r="A280" s="363" t="s">
        <v>841</v>
      </c>
      <c r="B280" s="364">
        <f t="shared" si="234"/>
        <v>0</v>
      </c>
      <c r="C280" s="364">
        <f t="shared" si="235"/>
        <v>0</v>
      </c>
      <c r="D280" s="364">
        <f t="shared" si="236"/>
        <v>0</v>
      </c>
      <c r="E280" s="364">
        <f t="shared" si="237"/>
        <v>0</v>
      </c>
      <c r="F280" s="364">
        <f t="shared" si="238"/>
        <v>0</v>
      </c>
      <c r="G280" s="364">
        <f t="shared" si="239"/>
        <v>0</v>
      </c>
      <c r="H280" s="364">
        <f t="shared" si="240"/>
        <v>0</v>
      </c>
      <c r="I280" s="364">
        <f t="shared" si="241"/>
        <v>0</v>
      </c>
      <c r="J280" s="364">
        <f t="shared" si="242"/>
        <v>0</v>
      </c>
      <c r="K280" s="364">
        <f t="shared" si="243"/>
        <v>0</v>
      </c>
      <c r="L280" s="364">
        <f t="shared" si="244"/>
        <v>0</v>
      </c>
      <c r="M280" s="364">
        <f t="shared" si="245"/>
        <v>0</v>
      </c>
      <c r="N280" s="364">
        <f t="shared" si="246"/>
        <v>0</v>
      </c>
      <c r="O280" s="364">
        <f t="shared" si="247"/>
        <v>0</v>
      </c>
      <c r="P280" s="364">
        <f t="shared" si="248"/>
        <v>0</v>
      </c>
      <c r="Q280" s="364">
        <f t="shared" si="249"/>
        <v>0</v>
      </c>
      <c r="R280" s="364">
        <f t="shared" si="250"/>
        <v>0</v>
      </c>
      <c r="S280" s="364">
        <f t="shared" si="251"/>
        <v>0</v>
      </c>
      <c r="T280" s="364">
        <f t="shared" si="252"/>
        <v>0</v>
      </c>
      <c r="U280" s="364">
        <f t="shared" si="253"/>
        <v>0</v>
      </c>
      <c r="V280" s="364">
        <f t="shared" si="254"/>
        <v>0</v>
      </c>
      <c r="W280" s="364">
        <f t="shared" si="255"/>
        <v>0</v>
      </c>
      <c r="X280" s="364">
        <f t="shared" si="256"/>
        <v>0</v>
      </c>
      <c r="Y280" s="364">
        <f t="shared" si="257"/>
        <v>0</v>
      </c>
      <c r="Z280" s="364">
        <f t="shared" si="258"/>
        <v>0</v>
      </c>
      <c r="AA280" s="364">
        <f t="shared" si="259"/>
        <v>0</v>
      </c>
      <c r="AB280" s="364">
        <f t="shared" si="260"/>
        <v>0</v>
      </c>
      <c r="AC280" s="364">
        <f t="shared" si="261"/>
        <v>0</v>
      </c>
      <c r="AD280" s="364">
        <f t="shared" si="262"/>
        <v>0</v>
      </c>
      <c r="AE280" s="364">
        <f t="shared" si="263"/>
        <v>0</v>
      </c>
      <c r="AF280" s="364">
        <f t="shared" si="264"/>
        <v>0</v>
      </c>
      <c r="AG280" s="364"/>
      <c r="AH280" s="364"/>
      <c r="AI280" s="364"/>
      <c r="AJ280" s="364"/>
      <c r="AK280" s="364"/>
      <c r="AL280" s="364"/>
      <c r="AM280" s="364"/>
      <c r="AN280" s="364"/>
      <c r="AO280" s="364"/>
      <c r="AP280" s="364"/>
      <c r="AQ280" s="364"/>
      <c r="AR280" s="364"/>
      <c r="AS280" s="364"/>
      <c r="AT280" s="364"/>
      <c r="AU280" s="364"/>
      <c r="AV280" s="364"/>
      <c r="AW280" s="364"/>
      <c r="AX280" s="364"/>
      <c r="AY280" s="364"/>
      <c r="AZ280" s="364"/>
      <c r="BA280" s="364"/>
      <c r="BB280" s="364"/>
      <c r="BC280" s="364"/>
      <c r="BD280" s="364"/>
      <c r="BE280" s="364"/>
      <c r="BF280" s="364"/>
      <c r="BG280" s="364"/>
      <c r="BH280" s="364"/>
      <c r="BI280" s="364"/>
      <c r="BJ280" s="364"/>
      <c r="BK280" s="364"/>
      <c r="BL280" s="364"/>
      <c r="BM280" s="364"/>
      <c r="BN280" s="364"/>
      <c r="BO280" s="364"/>
      <c r="BP280" s="364"/>
      <c r="BQ280" s="364"/>
      <c r="BR280" s="364"/>
      <c r="BS280" s="364"/>
      <c r="BT280" s="364"/>
      <c r="BU280" s="364"/>
      <c r="BV280" s="364"/>
      <c r="BW280" s="364"/>
      <c r="BX280" s="364"/>
      <c r="BY280" s="364"/>
      <c r="BZ280" s="364"/>
      <c r="CA280" s="364"/>
      <c r="CB280" s="364"/>
      <c r="CC280" s="364"/>
      <c r="CD280" s="364"/>
      <c r="CE280" s="364"/>
      <c r="CF280" s="364"/>
      <c r="CG280" s="364"/>
      <c r="CH280" s="364"/>
      <c r="CI280" s="364"/>
      <c r="CJ280" s="364"/>
      <c r="CK280" s="364"/>
      <c r="CL280" s="364"/>
      <c r="CM280" s="364"/>
      <c r="CN280" s="364"/>
      <c r="CO280" s="364"/>
      <c r="CP280" s="364"/>
      <c r="CQ280" s="364"/>
      <c r="CR280" s="364"/>
      <c r="CS280" s="364"/>
      <c r="CT280" s="364"/>
      <c r="CU280" s="364"/>
      <c r="CV280" s="364"/>
      <c r="CW280" s="364"/>
      <c r="CX280" s="364"/>
      <c r="CY280" s="364"/>
      <c r="CZ280" s="364"/>
      <c r="DA280" s="364"/>
      <c r="DB280" s="364"/>
      <c r="DC280" s="364"/>
      <c r="DD280" s="364"/>
      <c r="DE280" s="364"/>
      <c r="DF280" s="364"/>
      <c r="DG280" s="364"/>
      <c r="DH280" s="364"/>
      <c r="DI280" s="364"/>
      <c r="DJ280" s="364"/>
      <c r="DK280" s="364"/>
      <c r="DL280" s="364"/>
      <c r="DM280" s="364"/>
      <c r="DN280" s="364"/>
      <c r="DO280" s="364"/>
      <c r="DP280" s="364"/>
      <c r="DQ280" s="364"/>
      <c r="DR280" s="364"/>
      <c r="DS280" s="364"/>
      <c r="DT280" s="364"/>
      <c r="DU280" s="364"/>
      <c r="DV280" s="364"/>
      <c r="DW280" s="364"/>
      <c r="DX280" s="364"/>
      <c r="DY280" s="364"/>
      <c r="DZ280" s="364"/>
      <c r="EA280" s="364"/>
      <c r="EB280" s="364"/>
      <c r="EC280" s="364"/>
      <c r="ED280" s="364"/>
      <c r="EE280" s="364"/>
      <c r="EF280" s="364"/>
      <c r="EG280" s="364"/>
      <c r="EH280" s="364"/>
      <c r="EI280" s="364"/>
      <c r="EJ280" s="364"/>
      <c r="EK280" s="364"/>
      <c r="EL280" s="364"/>
      <c r="EM280" s="364"/>
      <c r="EN280" s="364"/>
      <c r="EO280" s="364"/>
      <c r="EP280" s="364"/>
      <c r="EQ280" s="364"/>
      <c r="ER280" s="364"/>
      <c r="ES280" s="364"/>
      <c r="ET280" s="364"/>
      <c r="EU280" s="364"/>
      <c r="EV280" s="364"/>
      <c r="EW280" s="364"/>
      <c r="EX280" s="364"/>
      <c r="EY280" s="364"/>
      <c r="EZ280" s="364"/>
      <c r="FA280" s="364"/>
      <c r="FB280" s="364"/>
      <c r="FC280" s="364"/>
      <c r="FD280" s="364"/>
      <c r="FE280" s="364"/>
      <c r="FF280" s="364"/>
      <c r="FG280" s="364"/>
      <c r="FH280" s="364"/>
      <c r="FI280" s="364"/>
      <c r="FJ280" s="364"/>
      <c r="FK280" s="364"/>
      <c r="FL280" s="364"/>
      <c r="FM280" s="364"/>
      <c r="FN280" s="364"/>
      <c r="FO280" s="364"/>
      <c r="FP280" s="364"/>
      <c r="FQ280" s="364"/>
      <c r="FR280" s="364"/>
      <c r="FS280" s="364"/>
      <c r="FT280" s="364"/>
      <c r="FU280" s="364"/>
      <c r="FV280" s="364"/>
      <c r="FW280" s="364"/>
      <c r="FX280" s="364"/>
      <c r="FY280" s="364"/>
      <c r="FZ280" s="364"/>
      <c r="GA280" s="364"/>
      <c r="GB280" s="364"/>
      <c r="GC280" s="364"/>
      <c r="GD280" s="364"/>
      <c r="GE280" s="364"/>
      <c r="GF280" s="364"/>
      <c r="GG280" s="364"/>
      <c r="GH280" s="364"/>
      <c r="GI280" s="364"/>
      <c r="GJ280" s="364"/>
      <c r="GK280" s="364"/>
      <c r="GL280" s="364"/>
      <c r="GM280" s="364"/>
      <c r="GN280" s="364"/>
      <c r="GO280" s="364"/>
      <c r="GP280" s="364"/>
      <c r="GQ280" s="364"/>
      <c r="GR280" s="364"/>
      <c r="GS280" s="364"/>
      <c r="GT280" s="364"/>
      <c r="GU280" s="364"/>
      <c r="GV280" s="364"/>
      <c r="GW280" s="364"/>
      <c r="GX280" s="364"/>
      <c r="GY280" s="364"/>
      <c r="GZ280" s="364"/>
      <c r="HA280" s="364"/>
      <c r="HB280" s="364"/>
      <c r="HC280" s="364"/>
      <c r="HD280" s="364"/>
      <c r="HE280" s="364"/>
      <c r="HF280" s="364"/>
      <c r="HG280" s="364"/>
      <c r="HH280" s="364"/>
      <c r="HI280" s="364"/>
      <c r="HJ280" s="364"/>
      <c r="HK280" s="364"/>
      <c r="HL280" s="364"/>
      <c r="HM280" s="364"/>
      <c r="HN280" s="364"/>
      <c r="HO280" s="364"/>
      <c r="HP280" s="364"/>
      <c r="HQ280" s="364"/>
      <c r="HR280" s="364"/>
      <c r="HS280" s="364"/>
      <c r="HT280" s="364"/>
      <c r="HU280" s="364"/>
      <c r="HV280" s="364"/>
      <c r="HW280" s="364"/>
      <c r="HX280" s="364"/>
      <c r="HY280" s="364"/>
      <c r="HZ280" s="364"/>
      <c r="IA280" s="364"/>
      <c r="IB280" s="364"/>
      <c r="IC280" s="364"/>
      <c r="ID280" s="364"/>
      <c r="IE280" s="364"/>
      <c r="IF280" s="364"/>
      <c r="IG280" s="364"/>
      <c r="IH280" s="364"/>
      <c r="II280" s="364"/>
      <c r="IJ280" s="364"/>
      <c r="IK280" s="364"/>
      <c r="IL280" s="364"/>
      <c r="IM280" s="364"/>
      <c r="IN280" s="364"/>
      <c r="IO280" s="364"/>
      <c r="IP280" s="364"/>
      <c r="IQ280" s="364"/>
      <c r="IR280" s="364"/>
      <c r="IS280" s="364"/>
      <c r="IT280" s="364"/>
      <c r="IU280" s="364"/>
      <c r="IV280" s="364"/>
      <c r="IW280" s="364"/>
      <c r="IX280" s="364"/>
      <c r="IY280" s="364"/>
      <c r="IZ280" s="364"/>
      <c r="JA280" s="364"/>
      <c r="JB280" s="364"/>
      <c r="JC280" s="364"/>
      <c r="JD280" s="364"/>
      <c r="JE280" s="364"/>
      <c r="JF280" s="364"/>
      <c r="JG280" s="364"/>
      <c r="JH280" s="364"/>
      <c r="JI280" s="364"/>
      <c r="JJ280" s="364"/>
      <c r="JK280" s="364"/>
      <c r="JL280" s="364"/>
      <c r="JM280" s="364"/>
      <c r="JN280" s="364"/>
      <c r="JO280" s="364"/>
      <c r="JP280" s="364"/>
      <c r="JQ280" s="364"/>
      <c r="JR280" s="364"/>
      <c r="JS280" s="364"/>
      <c r="JT280" s="364"/>
      <c r="JU280" s="364"/>
      <c r="JV280" s="364"/>
      <c r="JW280" s="364"/>
      <c r="JX280" s="364"/>
      <c r="JY280" s="364"/>
      <c r="JZ280" s="364"/>
      <c r="KA280" s="364"/>
      <c r="KB280" s="364"/>
      <c r="KC280" s="364"/>
      <c r="KD280" s="364"/>
      <c r="KE280" s="364"/>
      <c r="KF280" s="364"/>
      <c r="KG280" s="364"/>
      <c r="KH280" s="364"/>
      <c r="KI280" s="364"/>
      <c r="KJ280" s="364"/>
      <c r="KK280" s="364"/>
      <c r="KL280" s="364"/>
      <c r="KM280" s="364"/>
      <c r="KN280" s="364"/>
      <c r="KO280" s="364"/>
      <c r="KP280" s="364"/>
      <c r="KQ280" s="364"/>
      <c r="KR280" s="364"/>
      <c r="KS280" s="364"/>
      <c r="KT280" s="364"/>
      <c r="KU280" s="364"/>
      <c r="KV280" s="364"/>
      <c r="KW280" s="364"/>
      <c r="KX280" s="364"/>
      <c r="KY280" s="364"/>
      <c r="KZ280" s="364"/>
      <c r="LA280" s="364"/>
      <c r="LB280" s="364"/>
      <c r="LC280" s="364"/>
      <c r="LD280" s="364"/>
      <c r="LE280" s="364"/>
      <c r="LF280" s="364"/>
      <c r="LG280" s="364"/>
      <c r="LH280" s="364"/>
      <c r="LI280" s="364"/>
      <c r="LJ280" s="364"/>
      <c r="LK280" s="364"/>
      <c r="LL280" s="364"/>
      <c r="LM280" s="364"/>
      <c r="LN280" s="364"/>
      <c r="LO280" s="364"/>
      <c r="LP280" s="364"/>
      <c r="LQ280" s="364"/>
      <c r="LR280" s="364"/>
      <c r="LS280" s="364"/>
      <c r="LT280" s="364"/>
      <c r="LU280" s="364"/>
      <c r="LV280" s="364"/>
      <c r="LW280" s="364"/>
      <c r="LX280" s="364"/>
      <c r="LY280" s="364"/>
      <c r="LZ280" s="364"/>
      <c r="MA280" s="364"/>
      <c r="MB280" s="364"/>
      <c r="MC280" s="364"/>
      <c r="MD280" s="364"/>
      <c r="ME280" s="364"/>
      <c r="MF280" s="364"/>
      <c r="MG280" s="364"/>
      <c r="MH280" s="364"/>
      <c r="MI280" s="364"/>
      <c r="MJ280" s="364"/>
      <c r="MK280" s="364"/>
      <c r="ML280" s="364"/>
      <c r="MM280" s="364"/>
      <c r="MN280" s="364"/>
      <c r="MO280" s="364"/>
      <c r="MP280" s="364"/>
      <c r="MQ280" s="364"/>
      <c r="MR280" s="364"/>
      <c r="MS280" s="364"/>
      <c r="MT280" s="364"/>
      <c r="MU280" s="364"/>
      <c r="MV280" s="364"/>
      <c r="MW280" s="364"/>
      <c r="MX280" s="364"/>
      <c r="MY280" s="364"/>
      <c r="MZ280" s="364"/>
      <c r="NA280" s="364"/>
      <c r="NB280" s="364"/>
      <c r="NC280" s="364"/>
      <c r="ND280" s="364"/>
      <c r="NE280" s="364"/>
      <c r="NF280" s="364"/>
      <c r="NG280" s="364"/>
      <c r="NH280" s="364"/>
      <c r="NI280" s="364"/>
      <c r="NJ280" s="364"/>
      <c r="NK280" s="364"/>
      <c r="NL280" s="364"/>
      <c r="NM280" s="364"/>
      <c r="NN280" s="364"/>
      <c r="NO280" s="364"/>
      <c r="NP280" s="364"/>
      <c r="NQ280" s="364"/>
      <c r="NR280" s="364"/>
      <c r="NS280" s="364"/>
      <c r="NT280" s="364"/>
      <c r="NU280" s="364"/>
      <c r="NV280" s="364"/>
      <c r="NW280" s="364"/>
      <c r="NX280" s="364"/>
      <c r="NY280" s="364"/>
      <c r="NZ280" s="364"/>
      <c r="OA280" s="364"/>
      <c r="OB280" s="364"/>
      <c r="OC280" s="364"/>
      <c r="OD280" s="364"/>
      <c r="OE280" s="364"/>
      <c r="OF280" s="364"/>
      <c r="OG280" s="364"/>
      <c r="OH280" s="364"/>
      <c r="OI280" s="364"/>
      <c r="OJ280" s="364"/>
      <c r="OK280" s="364"/>
      <c r="OL280" s="364"/>
      <c r="OM280" s="364"/>
      <c r="ON280" s="364"/>
      <c r="OO280" s="364"/>
      <c r="OP280" s="364"/>
      <c r="OQ280" s="364"/>
      <c r="OR280" s="364"/>
      <c r="OS280" s="364"/>
      <c r="OT280" s="364"/>
      <c r="OU280" s="364"/>
      <c r="OV280" s="364"/>
      <c r="OW280" s="364"/>
      <c r="OX280" s="364"/>
      <c r="OY280" s="364"/>
      <c r="OZ280" s="364"/>
      <c r="PA280" s="364"/>
      <c r="PB280" s="364"/>
      <c r="PC280" s="364"/>
      <c r="PD280" s="364"/>
      <c r="PE280" s="364"/>
      <c r="PF280" s="364"/>
      <c r="PG280" s="364"/>
      <c r="PH280" s="364"/>
      <c r="PI280" s="364"/>
      <c r="PJ280" s="364"/>
      <c r="PK280" s="364"/>
      <c r="PL280" s="364"/>
      <c r="PM280" s="364"/>
    </row>
    <row r="281" spans="1:429" ht="15">
      <c r="A281" s="365" t="s">
        <v>842</v>
      </c>
      <c r="B281" s="364">
        <f t="shared" si="234"/>
        <v>0</v>
      </c>
      <c r="C281" s="364">
        <f t="shared" si="235"/>
        <v>0</v>
      </c>
      <c r="D281" s="364">
        <f t="shared" si="236"/>
        <v>0</v>
      </c>
      <c r="E281" s="364">
        <f t="shared" si="237"/>
        <v>0</v>
      </c>
      <c r="F281" s="364">
        <f t="shared" si="238"/>
        <v>0</v>
      </c>
      <c r="G281" s="364">
        <f t="shared" si="239"/>
        <v>0</v>
      </c>
      <c r="H281" s="364">
        <f t="shared" si="240"/>
        <v>0</v>
      </c>
      <c r="I281" s="364">
        <f t="shared" si="241"/>
        <v>0</v>
      </c>
      <c r="J281" s="364">
        <f t="shared" si="242"/>
        <v>0</v>
      </c>
      <c r="K281" s="364">
        <f t="shared" si="243"/>
        <v>0</v>
      </c>
      <c r="L281" s="364">
        <f t="shared" si="244"/>
        <v>0</v>
      </c>
      <c r="M281" s="364">
        <f t="shared" si="245"/>
        <v>0</v>
      </c>
      <c r="N281" s="364">
        <f t="shared" si="246"/>
        <v>0</v>
      </c>
      <c r="O281" s="364">
        <f t="shared" si="247"/>
        <v>0</v>
      </c>
      <c r="P281" s="364">
        <f t="shared" si="248"/>
        <v>0</v>
      </c>
      <c r="Q281" s="364">
        <f t="shared" si="249"/>
        <v>0</v>
      </c>
      <c r="R281" s="364">
        <f t="shared" si="250"/>
        <v>0</v>
      </c>
      <c r="S281" s="364">
        <f t="shared" si="251"/>
        <v>0</v>
      </c>
      <c r="T281" s="364">
        <f t="shared" si="252"/>
        <v>0</v>
      </c>
      <c r="U281" s="364">
        <f t="shared" si="253"/>
        <v>0</v>
      </c>
      <c r="V281" s="364">
        <f t="shared" si="254"/>
        <v>0</v>
      </c>
      <c r="W281" s="364">
        <f t="shared" si="255"/>
        <v>0</v>
      </c>
      <c r="X281" s="364">
        <f t="shared" si="256"/>
        <v>0</v>
      </c>
      <c r="Y281" s="364">
        <f t="shared" si="257"/>
        <v>0</v>
      </c>
      <c r="Z281" s="364">
        <f t="shared" si="258"/>
        <v>0</v>
      </c>
      <c r="AA281" s="364">
        <f t="shared" si="259"/>
        <v>0</v>
      </c>
      <c r="AB281" s="364">
        <f t="shared" si="260"/>
        <v>0</v>
      </c>
      <c r="AC281" s="364">
        <f t="shared" si="261"/>
        <v>0</v>
      </c>
      <c r="AD281" s="364">
        <f t="shared" si="262"/>
        <v>0</v>
      </c>
      <c r="AE281" s="364">
        <f t="shared" si="263"/>
        <v>0</v>
      </c>
      <c r="AF281" s="364">
        <f t="shared" si="264"/>
        <v>0</v>
      </c>
      <c r="AG281" s="364"/>
      <c r="AH281" s="364"/>
      <c r="AI281" s="364"/>
      <c r="AJ281" s="364"/>
      <c r="AK281" s="364"/>
      <c r="AL281" s="364"/>
      <c r="AM281" s="364"/>
      <c r="AN281" s="364"/>
      <c r="AO281" s="364"/>
      <c r="AP281" s="364"/>
      <c r="AQ281" s="364"/>
      <c r="AR281" s="364"/>
      <c r="AS281" s="364"/>
      <c r="AT281" s="364"/>
      <c r="AU281" s="364"/>
      <c r="AV281" s="364"/>
      <c r="AW281" s="364"/>
      <c r="AX281" s="364"/>
      <c r="AY281" s="364"/>
      <c r="AZ281" s="364"/>
      <c r="BA281" s="364"/>
      <c r="BB281" s="364"/>
      <c r="BC281" s="364"/>
      <c r="BD281" s="364"/>
      <c r="BE281" s="364"/>
      <c r="BF281" s="364"/>
      <c r="BG281" s="364"/>
      <c r="BH281" s="364"/>
      <c r="BI281" s="364"/>
      <c r="BJ281" s="364"/>
      <c r="BK281" s="364"/>
      <c r="BL281" s="364"/>
      <c r="BM281" s="364"/>
      <c r="BN281" s="364"/>
      <c r="BO281" s="364"/>
      <c r="BP281" s="364"/>
      <c r="BQ281" s="364"/>
      <c r="BR281" s="364"/>
      <c r="BS281" s="364"/>
      <c r="BT281" s="364"/>
      <c r="BU281" s="364"/>
      <c r="BV281" s="364"/>
      <c r="BW281" s="364"/>
      <c r="BX281" s="364"/>
      <c r="BY281" s="364"/>
      <c r="BZ281" s="364"/>
      <c r="CA281" s="364"/>
      <c r="CB281" s="364"/>
      <c r="CC281" s="364"/>
      <c r="CD281" s="364"/>
      <c r="CE281" s="364"/>
      <c r="CF281" s="364"/>
      <c r="CG281" s="364"/>
      <c r="CH281" s="364"/>
      <c r="CI281" s="364"/>
      <c r="CJ281" s="364"/>
      <c r="CK281" s="364"/>
      <c r="CL281" s="364"/>
      <c r="CM281" s="364"/>
      <c r="CN281" s="364"/>
      <c r="CO281" s="364"/>
      <c r="CP281" s="364"/>
      <c r="CQ281" s="364"/>
      <c r="CR281" s="364"/>
      <c r="CS281" s="364"/>
      <c r="CT281" s="364"/>
      <c r="CU281" s="364"/>
      <c r="CV281" s="364"/>
      <c r="CW281" s="364"/>
      <c r="CX281" s="364"/>
      <c r="CY281" s="364"/>
      <c r="CZ281" s="364"/>
      <c r="DA281" s="364"/>
      <c r="DB281" s="364"/>
      <c r="DC281" s="364"/>
      <c r="DD281" s="364"/>
      <c r="DE281" s="364"/>
      <c r="DF281" s="364"/>
      <c r="DG281" s="364"/>
      <c r="DH281" s="364"/>
      <c r="DI281" s="364"/>
      <c r="DJ281" s="364"/>
      <c r="DK281" s="364"/>
      <c r="DL281" s="364"/>
      <c r="DM281" s="364"/>
      <c r="DN281" s="364"/>
      <c r="DO281" s="364"/>
      <c r="DP281" s="364"/>
      <c r="DQ281" s="364"/>
      <c r="DR281" s="364"/>
      <c r="DS281" s="364"/>
      <c r="DT281" s="364"/>
      <c r="DU281" s="364"/>
      <c r="DV281" s="364"/>
      <c r="DW281" s="364"/>
      <c r="DX281" s="364"/>
      <c r="DY281" s="364"/>
      <c r="DZ281" s="364"/>
      <c r="EA281" s="364"/>
      <c r="EB281" s="364"/>
      <c r="EC281" s="364"/>
      <c r="ED281" s="364"/>
      <c r="EE281" s="364"/>
      <c r="EF281" s="364"/>
      <c r="EG281" s="364"/>
      <c r="EH281" s="364"/>
      <c r="EI281" s="364"/>
      <c r="EJ281" s="364"/>
      <c r="EK281" s="364"/>
      <c r="EL281" s="364"/>
      <c r="EM281" s="364"/>
      <c r="EN281" s="364"/>
      <c r="EO281" s="364"/>
      <c r="EP281" s="364"/>
      <c r="EQ281" s="364"/>
      <c r="ER281" s="364"/>
      <c r="ES281" s="364"/>
      <c r="ET281" s="364"/>
      <c r="EU281" s="364"/>
      <c r="EV281" s="364"/>
      <c r="EW281" s="364"/>
      <c r="EX281" s="364"/>
      <c r="EY281" s="364"/>
      <c r="EZ281" s="364"/>
      <c r="FA281" s="364"/>
      <c r="FB281" s="364"/>
      <c r="FC281" s="364"/>
      <c r="FD281" s="364"/>
      <c r="FE281" s="364"/>
      <c r="FF281" s="364"/>
      <c r="FG281" s="364"/>
      <c r="FH281" s="364"/>
      <c r="FI281" s="364"/>
      <c r="FJ281" s="364"/>
      <c r="FK281" s="364"/>
      <c r="FL281" s="364"/>
      <c r="FM281" s="364"/>
      <c r="FN281" s="364"/>
      <c r="FO281" s="364"/>
      <c r="FP281" s="364"/>
      <c r="FQ281" s="364"/>
      <c r="FR281" s="364"/>
      <c r="FS281" s="364"/>
      <c r="FT281" s="364"/>
      <c r="FU281" s="364"/>
      <c r="FV281" s="364"/>
      <c r="FW281" s="364"/>
      <c r="FX281" s="364"/>
      <c r="FY281" s="364"/>
      <c r="FZ281" s="364"/>
      <c r="GA281" s="364"/>
      <c r="GB281" s="364"/>
      <c r="GC281" s="364"/>
      <c r="GD281" s="364"/>
      <c r="GE281" s="364"/>
      <c r="GF281" s="364"/>
      <c r="GG281" s="364"/>
      <c r="GH281" s="364"/>
      <c r="GI281" s="364"/>
      <c r="GJ281" s="364"/>
      <c r="GK281" s="364"/>
      <c r="GL281" s="364"/>
      <c r="GM281" s="364"/>
      <c r="GN281" s="364"/>
      <c r="GO281" s="364"/>
      <c r="GP281" s="364"/>
      <c r="GQ281" s="364"/>
      <c r="GR281" s="364"/>
      <c r="GS281" s="364"/>
      <c r="GT281" s="364"/>
      <c r="GU281" s="364"/>
      <c r="GV281" s="364"/>
      <c r="GW281" s="364"/>
      <c r="GX281" s="364"/>
      <c r="GY281" s="364"/>
      <c r="GZ281" s="364"/>
      <c r="HA281" s="364"/>
      <c r="HB281" s="364"/>
      <c r="HC281" s="364"/>
      <c r="HD281" s="364"/>
      <c r="HE281" s="364"/>
      <c r="HF281" s="364"/>
      <c r="HG281" s="364"/>
      <c r="HH281" s="364"/>
      <c r="HI281" s="364"/>
      <c r="HJ281" s="364"/>
      <c r="HK281" s="364"/>
      <c r="HL281" s="364"/>
      <c r="HM281" s="364"/>
      <c r="HN281" s="364"/>
      <c r="HO281" s="364"/>
      <c r="HP281" s="364"/>
      <c r="HQ281" s="364"/>
      <c r="HR281" s="364"/>
      <c r="HS281" s="364"/>
      <c r="HT281" s="364"/>
      <c r="HU281" s="364"/>
      <c r="HV281" s="364"/>
      <c r="HW281" s="364"/>
      <c r="HX281" s="364"/>
      <c r="HY281" s="364"/>
      <c r="HZ281" s="364"/>
      <c r="IA281" s="364"/>
      <c r="IB281" s="364"/>
      <c r="IC281" s="364"/>
      <c r="ID281" s="364"/>
      <c r="IE281" s="364"/>
      <c r="IF281" s="364"/>
      <c r="IG281" s="364"/>
      <c r="IH281" s="364"/>
      <c r="II281" s="364"/>
      <c r="IJ281" s="364"/>
      <c r="IK281" s="364"/>
      <c r="IL281" s="364"/>
      <c r="IM281" s="364"/>
      <c r="IN281" s="364"/>
      <c r="IO281" s="364"/>
      <c r="IP281" s="364"/>
      <c r="IQ281" s="364"/>
      <c r="IR281" s="364"/>
      <c r="IS281" s="364"/>
      <c r="IT281" s="364"/>
      <c r="IU281" s="364"/>
      <c r="IV281" s="364"/>
      <c r="IW281" s="364"/>
      <c r="IX281" s="364"/>
      <c r="IY281" s="364"/>
      <c r="IZ281" s="364"/>
      <c r="JA281" s="364"/>
      <c r="JB281" s="364"/>
      <c r="JC281" s="364"/>
      <c r="JD281" s="364"/>
      <c r="JE281" s="364"/>
      <c r="JF281" s="364"/>
      <c r="JG281" s="364"/>
      <c r="JH281" s="364"/>
      <c r="JI281" s="364"/>
      <c r="JJ281" s="364"/>
      <c r="JK281" s="364"/>
      <c r="JL281" s="364"/>
      <c r="JM281" s="364"/>
      <c r="JN281" s="364"/>
      <c r="JO281" s="364"/>
      <c r="JP281" s="364"/>
      <c r="JQ281" s="364"/>
      <c r="JR281" s="364"/>
      <c r="JS281" s="364"/>
      <c r="JT281" s="364"/>
      <c r="JU281" s="364"/>
      <c r="JV281" s="364"/>
      <c r="JW281" s="364"/>
      <c r="JX281" s="364"/>
      <c r="JY281" s="364"/>
      <c r="JZ281" s="364"/>
      <c r="KA281" s="364"/>
      <c r="KB281" s="364"/>
      <c r="KC281" s="364"/>
      <c r="KD281" s="364"/>
      <c r="KE281" s="364"/>
      <c r="KF281" s="364"/>
      <c r="KG281" s="364"/>
      <c r="KH281" s="364"/>
      <c r="KI281" s="364"/>
      <c r="KJ281" s="364"/>
      <c r="KK281" s="364"/>
      <c r="KL281" s="364"/>
      <c r="KM281" s="364"/>
      <c r="KN281" s="364"/>
      <c r="KO281" s="364"/>
      <c r="KP281" s="364"/>
      <c r="KQ281" s="364"/>
      <c r="KR281" s="364"/>
      <c r="KS281" s="364"/>
      <c r="KT281" s="364"/>
      <c r="KU281" s="364"/>
      <c r="KV281" s="364"/>
      <c r="KW281" s="364"/>
      <c r="KX281" s="364"/>
      <c r="KY281" s="364"/>
      <c r="KZ281" s="364"/>
      <c r="LA281" s="364"/>
      <c r="LB281" s="364"/>
      <c r="LC281" s="364"/>
      <c r="LD281" s="364"/>
      <c r="LE281" s="364"/>
      <c r="LF281" s="364"/>
      <c r="LG281" s="364"/>
      <c r="LH281" s="364"/>
      <c r="LI281" s="364"/>
      <c r="LJ281" s="364"/>
      <c r="LK281" s="364"/>
      <c r="LL281" s="364"/>
      <c r="LM281" s="364"/>
      <c r="LN281" s="364"/>
      <c r="LO281" s="364"/>
      <c r="LP281" s="364"/>
      <c r="LQ281" s="364"/>
      <c r="LR281" s="364"/>
      <c r="LS281" s="364"/>
      <c r="LT281" s="364"/>
      <c r="LU281" s="364"/>
      <c r="LV281" s="364"/>
      <c r="LW281" s="364"/>
      <c r="LX281" s="364"/>
      <c r="LY281" s="364"/>
      <c r="LZ281" s="364"/>
      <c r="MA281" s="364"/>
      <c r="MB281" s="364"/>
      <c r="MC281" s="364"/>
      <c r="MD281" s="364"/>
      <c r="ME281" s="364"/>
      <c r="MF281" s="364"/>
      <c r="MG281" s="364"/>
      <c r="MH281" s="364"/>
      <c r="MI281" s="364"/>
      <c r="MJ281" s="364"/>
      <c r="MK281" s="364"/>
      <c r="ML281" s="364"/>
      <c r="MM281" s="364"/>
      <c r="MN281" s="364"/>
      <c r="MO281" s="364"/>
      <c r="MP281" s="364"/>
      <c r="MQ281" s="364"/>
      <c r="MR281" s="364"/>
      <c r="MS281" s="364"/>
      <c r="MT281" s="364"/>
      <c r="MU281" s="364"/>
      <c r="MV281" s="364"/>
      <c r="MW281" s="364"/>
      <c r="MX281" s="364"/>
      <c r="MY281" s="364"/>
      <c r="MZ281" s="364"/>
      <c r="NA281" s="364"/>
      <c r="NB281" s="364"/>
      <c r="NC281" s="364"/>
      <c r="ND281" s="364"/>
      <c r="NE281" s="364"/>
      <c r="NF281" s="364"/>
      <c r="NG281" s="364"/>
      <c r="NH281" s="364"/>
      <c r="NI281" s="364"/>
      <c r="NJ281" s="364"/>
      <c r="NK281" s="364"/>
      <c r="NL281" s="364"/>
      <c r="NM281" s="364"/>
      <c r="NN281" s="364"/>
      <c r="NO281" s="364"/>
      <c r="NP281" s="364"/>
      <c r="NQ281" s="364"/>
      <c r="NR281" s="364"/>
      <c r="NS281" s="364"/>
      <c r="NT281" s="364"/>
      <c r="NU281" s="364"/>
      <c r="NV281" s="364"/>
      <c r="NW281" s="364"/>
      <c r="NX281" s="364"/>
      <c r="NY281" s="364"/>
      <c r="NZ281" s="364"/>
      <c r="OA281" s="364"/>
      <c r="OB281" s="364"/>
      <c r="OC281" s="364"/>
      <c r="OD281" s="364"/>
      <c r="OE281" s="364"/>
      <c r="OF281" s="364"/>
      <c r="OG281" s="364"/>
      <c r="OH281" s="364"/>
      <c r="OI281" s="364"/>
      <c r="OJ281" s="364"/>
      <c r="OK281" s="364"/>
      <c r="OL281" s="364"/>
      <c r="OM281" s="364"/>
      <c r="ON281" s="364"/>
      <c r="OO281" s="364"/>
      <c r="OP281" s="364"/>
      <c r="OQ281" s="364"/>
      <c r="OR281" s="364"/>
      <c r="OS281" s="364"/>
      <c r="OT281" s="364"/>
      <c r="OU281" s="364"/>
      <c r="OV281" s="364"/>
      <c r="OW281" s="364"/>
      <c r="OX281" s="364"/>
      <c r="OY281" s="364"/>
      <c r="OZ281" s="364"/>
      <c r="PA281" s="364"/>
      <c r="PB281" s="364"/>
      <c r="PC281" s="364"/>
      <c r="PD281" s="364"/>
      <c r="PE281" s="364"/>
      <c r="PF281" s="364"/>
      <c r="PG281" s="364"/>
      <c r="PH281" s="364"/>
      <c r="PI281" s="364"/>
      <c r="PJ281" s="364"/>
      <c r="PK281" s="364"/>
      <c r="PL281" s="364"/>
      <c r="PM281" s="364"/>
    </row>
    <row r="282" spans="1:429" ht="15">
      <c r="A282" s="363" t="s">
        <v>843</v>
      </c>
      <c r="B282" s="364">
        <f t="shared" si="234"/>
        <v>0</v>
      </c>
      <c r="C282" s="364">
        <f t="shared" si="235"/>
        <v>0</v>
      </c>
      <c r="D282" s="364">
        <f t="shared" si="236"/>
        <v>0</v>
      </c>
      <c r="E282" s="364">
        <f t="shared" si="237"/>
        <v>0</v>
      </c>
      <c r="F282" s="364">
        <f t="shared" si="238"/>
        <v>0</v>
      </c>
      <c r="G282" s="364">
        <f t="shared" si="239"/>
        <v>0</v>
      </c>
      <c r="H282" s="364">
        <f t="shared" si="240"/>
        <v>0</v>
      </c>
      <c r="I282" s="364">
        <f t="shared" si="241"/>
        <v>0</v>
      </c>
      <c r="J282" s="364">
        <f t="shared" si="242"/>
        <v>0</v>
      </c>
      <c r="K282" s="364">
        <f t="shared" si="243"/>
        <v>0</v>
      </c>
      <c r="L282" s="364">
        <f t="shared" si="244"/>
        <v>0</v>
      </c>
      <c r="M282" s="364">
        <f t="shared" si="245"/>
        <v>0</v>
      </c>
      <c r="N282" s="364">
        <f t="shared" si="246"/>
        <v>0</v>
      </c>
      <c r="O282" s="364">
        <f t="shared" si="247"/>
        <v>0</v>
      </c>
      <c r="P282" s="364">
        <f t="shared" si="248"/>
        <v>0</v>
      </c>
      <c r="Q282" s="364">
        <f t="shared" si="249"/>
        <v>0</v>
      </c>
      <c r="R282" s="364">
        <f t="shared" si="250"/>
        <v>0</v>
      </c>
      <c r="S282" s="364">
        <f t="shared" si="251"/>
        <v>0</v>
      </c>
      <c r="T282" s="364">
        <f t="shared" si="252"/>
        <v>3.5202725999999998</v>
      </c>
      <c r="U282" s="364">
        <f t="shared" si="253"/>
        <v>1.3646540999999999</v>
      </c>
      <c r="V282" s="364">
        <f t="shared" si="254"/>
        <v>0</v>
      </c>
      <c r="W282" s="364">
        <f t="shared" si="255"/>
        <v>6.1589999999999995E-4</v>
      </c>
      <c r="X282" s="364">
        <f t="shared" si="256"/>
        <v>4.4910000000000002E-4</v>
      </c>
      <c r="Y282" s="364">
        <f t="shared" si="257"/>
        <v>1.4688000000000001E-3</v>
      </c>
      <c r="Z282" s="364">
        <f t="shared" si="258"/>
        <v>1.515E-4</v>
      </c>
      <c r="AA282" s="364">
        <f t="shared" si="259"/>
        <v>0</v>
      </c>
      <c r="AB282" s="364">
        <f t="shared" si="260"/>
        <v>0</v>
      </c>
      <c r="AC282" s="364">
        <f t="shared" si="261"/>
        <v>0</v>
      </c>
      <c r="AD282" s="364">
        <f t="shared" si="262"/>
        <v>0</v>
      </c>
      <c r="AE282" s="364">
        <f t="shared" si="263"/>
        <v>0</v>
      </c>
      <c r="AF282" s="364">
        <f t="shared" si="264"/>
        <v>0</v>
      </c>
      <c r="AG282" s="364"/>
      <c r="AH282" s="364"/>
      <c r="AI282" s="364"/>
      <c r="AJ282" s="364"/>
      <c r="AK282" s="364"/>
      <c r="AL282" s="364"/>
      <c r="AM282" s="364"/>
      <c r="AN282" s="364"/>
      <c r="AO282" s="364"/>
      <c r="AP282" s="364"/>
      <c r="AQ282" s="364"/>
      <c r="AR282" s="364"/>
      <c r="AS282" s="364"/>
      <c r="AT282" s="364"/>
      <c r="AU282" s="364"/>
      <c r="AV282" s="364"/>
      <c r="AW282" s="364"/>
      <c r="AX282" s="364"/>
      <c r="AY282" s="364"/>
      <c r="AZ282" s="364"/>
      <c r="BA282" s="364"/>
      <c r="BB282" s="364"/>
      <c r="BC282" s="364"/>
      <c r="BD282" s="364"/>
      <c r="BE282" s="364"/>
      <c r="BF282" s="364"/>
      <c r="BG282" s="364"/>
      <c r="BH282" s="364"/>
      <c r="BI282" s="364"/>
      <c r="BJ282" s="364"/>
      <c r="BK282" s="364"/>
      <c r="BL282" s="364"/>
      <c r="BM282" s="364"/>
      <c r="BN282" s="364"/>
      <c r="BO282" s="364"/>
      <c r="BP282" s="364"/>
      <c r="BQ282" s="364"/>
      <c r="BR282" s="364"/>
      <c r="BS282" s="364"/>
      <c r="BT282" s="364"/>
      <c r="BU282" s="364"/>
      <c r="BV282" s="364"/>
      <c r="BW282" s="364"/>
      <c r="BX282" s="364"/>
      <c r="BY282" s="364"/>
      <c r="BZ282" s="364"/>
      <c r="CA282" s="364"/>
      <c r="CB282" s="364"/>
      <c r="CC282" s="364"/>
      <c r="CD282" s="364"/>
      <c r="CE282" s="364"/>
      <c r="CF282" s="364"/>
      <c r="CG282" s="364"/>
      <c r="CH282" s="364"/>
      <c r="CI282" s="364"/>
      <c r="CJ282" s="364"/>
      <c r="CK282" s="364"/>
      <c r="CL282" s="364"/>
      <c r="CM282" s="364"/>
      <c r="CN282" s="364"/>
      <c r="CO282" s="364"/>
      <c r="CP282" s="364"/>
      <c r="CQ282" s="364"/>
      <c r="CR282" s="364"/>
      <c r="CS282" s="364"/>
      <c r="CT282" s="364"/>
      <c r="CU282" s="364"/>
      <c r="CV282" s="364"/>
      <c r="CW282" s="364"/>
      <c r="CX282" s="364"/>
      <c r="CY282" s="364"/>
      <c r="CZ282" s="364"/>
      <c r="DA282" s="364"/>
      <c r="DB282" s="364"/>
      <c r="DC282" s="364"/>
      <c r="DD282" s="364"/>
      <c r="DE282" s="364"/>
      <c r="DF282" s="364"/>
      <c r="DG282" s="364"/>
      <c r="DH282" s="364"/>
      <c r="DI282" s="364"/>
      <c r="DJ282" s="364"/>
      <c r="DK282" s="364"/>
      <c r="DL282" s="364"/>
      <c r="DM282" s="364"/>
      <c r="DN282" s="364"/>
      <c r="DO282" s="364"/>
      <c r="DP282" s="364"/>
      <c r="DQ282" s="364"/>
      <c r="DR282" s="364"/>
      <c r="DS282" s="364"/>
      <c r="DT282" s="364"/>
      <c r="DU282" s="364"/>
      <c r="DV282" s="364"/>
      <c r="DW282" s="364"/>
      <c r="DX282" s="364"/>
      <c r="DY282" s="364"/>
      <c r="DZ282" s="364"/>
      <c r="EA282" s="364"/>
      <c r="EB282" s="364"/>
      <c r="EC282" s="364"/>
      <c r="ED282" s="364"/>
      <c r="EE282" s="364"/>
      <c r="EF282" s="364"/>
      <c r="EG282" s="364"/>
      <c r="EH282" s="364"/>
      <c r="EI282" s="364"/>
      <c r="EJ282" s="364"/>
      <c r="EK282" s="364"/>
      <c r="EL282" s="364"/>
      <c r="EM282" s="364"/>
      <c r="EN282" s="364"/>
      <c r="EO282" s="364"/>
      <c r="EP282" s="364"/>
      <c r="EQ282" s="364"/>
      <c r="ER282" s="364"/>
      <c r="ES282" s="364"/>
      <c r="ET282" s="364"/>
      <c r="EU282" s="364"/>
      <c r="EV282" s="364"/>
      <c r="EW282" s="364"/>
      <c r="EX282" s="364"/>
      <c r="EY282" s="364"/>
      <c r="EZ282" s="364"/>
      <c r="FA282" s="364"/>
      <c r="FB282" s="364"/>
      <c r="FC282" s="364"/>
      <c r="FD282" s="364"/>
      <c r="FE282" s="364"/>
      <c r="FF282" s="364"/>
      <c r="FG282" s="364"/>
      <c r="FH282" s="364"/>
      <c r="FI282" s="364"/>
      <c r="FJ282" s="364"/>
      <c r="FK282" s="364"/>
      <c r="FL282" s="364"/>
      <c r="FM282" s="364"/>
      <c r="FN282" s="364"/>
      <c r="FO282" s="364"/>
      <c r="FP282" s="364"/>
      <c r="FQ282" s="364"/>
      <c r="FR282" s="364"/>
      <c r="FS282" s="364"/>
      <c r="FT282" s="364"/>
      <c r="FU282" s="364"/>
      <c r="FV282" s="364"/>
      <c r="FW282" s="364"/>
      <c r="FX282" s="364"/>
      <c r="FY282" s="364"/>
      <c r="FZ282" s="364"/>
      <c r="GA282" s="364"/>
      <c r="GB282" s="364"/>
      <c r="GC282" s="364"/>
      <c r="GD282" s="364"/>
      <c r="GE282" s="364"/>
      <c r="GF282" s="364"/>
      <c r="GG282" s="364"/>
      <c r="GH282" s="364"/>
      <c r="GI282" s="364"/>
      <c r="GJ282" s="364"/>
      <c r="GK282" s="364"/>
      <c r="GL282" s="364"/>
      <c r="GM282" s="364"/>
      <c r="GN282" s="364"/>
      <c r="GO282" s="364"/>
      <c r="GP282" s="364"/>
      <c r="GQ282" s="364"/>
      <c r="GR282" s="364"/>
      <c r="GS282" s="364"/>
      <c r="GT282" s="364"/>
      <c r="GU282" s="364"/>
      <c r="GV282" s="364"/>
      <c r="GW282" s="364"/>
      <c r="GX282" s="364"/>
      <c r="GY282" s="364"/>
      <c r="GZ282" s="364"/>
      <c r="HA282" s="364"/>
      <c r="HB282" s="364"/>
      <c r="HC282" s="364"/>
      <c r="HD282" s="364"/>
      <c r="HE282" s="364"/>
      <c r="HF282" s="364"/>
      <c r="HG282" s="364"/>
      <c r="HH282" s="364"/>
      <c r="HI282" s="364"/>
      <c r="HJ282" s="364"/>
      <c r="HK282" s="364"/>
      <c r="HL282" s="364"/>
      <c r="HM282" s="364"/>
      <c r="HN282" s="364"/>
      <c r="HO282" s="364"/>
      <c r="HP282" s="364"/>
      <c r="HQ282" s="364"/>
      <c r="HR282" s="364"/>
      <c r="HS282" s="364"/>
      <c r="HT282" s="364"/>
      <c r="HU282" s="364"/>
      <c r="HV282" s="364"/>
      <c r="HW282" s="364"/>
      <c r="HX282" s="364"/>
      <c r="HY282" s="364"/>
      <c r="HZ282" s="364"/>
      <c r="IA282" s="364"/>
      <c r="IB282" s="364"/>
      <c r="IC282" s="364"/>
      <c r="ID282" s="364"/>
      <c r="IE282" s="364"/>
      <c r="IF282" s="364"/>
      <c r="IG282" s="364"/>
      <c r="IH282" s="364"/>
      <c r="II282" s="364"/>
      <c r="IJ282" s="364"/>
      <c r="IK282" s="364"/>
      <c r="IL282" s="364"/>
      <c r="IM282" s="364"/>
      <c r="IN282" s="364"/>
      <c r="IO282" s="364"/>
      <c r="IP282" s="364"/>
      <c r="IQ282" s="364"/>
      <c r="IR282" s="364"/>
      <c r="IS282" s="364"/>
      <c r="IT282" s="364"/>
      <c r="IU282" s="364">
        <v>301.48050000000001</v>
      </c>
      <c r="IV282" s="364">
        <v>1744.9721999999999</v>
      </c>
      <c r="IW282" s="364"/>
      <c r="IX282" s="364">
        <v>1472.9283</v>
      </c>
      <c r="IY282" s="364">
        <v>0.89159999999999995</v>
      </c>
      <c r="IZ282" s="364"/>
      <c r="JA282" s="364"/>
      <c r="JB282" s="364"/>
      <c r="JC282" s="364"/>
      <c r="JD282" s="364"/>
      <c r="JE282" s="364">
        <v>1364.6541</v>
      </c>
      <c r="JF282" s="364"/>
      <c r="JG282" s="364"/>
      <c r="JH282" s="364"/>
      <c r="JI282" s="364"/>
      <c r="JJ282" s="364"/>
      <c r="JK282" s="364"/>
      <c r="JL282" s="364"/>
      <c r="JM282" s="364"/>
      <c r="JN282" s="364"/>
      <c r="JO282" s="364"/>
      <c r="JP282" s="364"/>
      <c r="JQ282" s="364"/>
      <c r="JR282" s="364"/>
      <c r="JS282" s="364"/>
      <c r="JT282" s="364"/>
      <c r="JU282" s="364"/>
      <c r="JV282" s="364"/>
      <c r="JW282" s="364"/>
      <c r="JX282" s="364"/>
      <c r="JY282" s="364"/>
      <c r="JZ282" s="364"/>
      <c r="KA282" s="364"/>
      <c r="KB282" s="364"/>
      <c r="KC282" s="364"/>
      <c r="KD282" s="364"/>
      <c r="KE282" s="364">
        <v>0.6159</v>
      </c>
      <c r="KF282" s="364"/>
      <c r="KG282" s="364"/>
      <c r="KH282" s="364"/>
      <c r="KI282" s="364"/>
      <c r="KJ282" s="364"/>
      <c r="KK282" s="364"/>
      <c r="KL282" s="364"/>
      <c r="KM282" s="364">
        <v>0.4491</v>
      </c>
      <c r="KN282" s="364"/>
      <c r="KO282" s="364"/>
      <c r="KP282" s="364"/>
      <c r="KQ282" s="364"/>
      <c r="KR282" s="364"/>
      <c r="KS282" s="364"/>
      <c r="KT282" s="364"/>
      <c r="KU282" s="364"/>
      <c r="KV282" s="364"/>
      <c r="KW282" s="364"/>
      <c r="KX282" s="364">
        <v>8.9999999999999998E-4</v>
      </c>
      <c r="KY282" s="364"/>
      <c r="KZ282" s="364"/>
      <c r="LA282" s="364"/>
      <c r="LB282" s="364"/>
      <c r="LC282" s="364"/>
      <c r="LD282" s="364">
        <v>0.3372</v>
      </c>
      <c r="LE282" s="364"/>
      <c r="LF282" s="364"/>
      <c r="LG282" s="364"/>
      <c r="LH282" s="364"/>
      <c r="LI282" s="364">
        <v>1.1307</v>
      </c>
      <c r="LJ282" s="364">
        <v>0.1515</v>
      </c>
      <c r="LK282" s="364"/>
      <c r="LL282" s="364"/>
      <c r="LM282" s="364"/>
      <c r="LN282" s="364"/>
      <c r="LO282" s="364"/>
      <c r="LP282" s="364"/>
      <c r="LQ282" s="364"/>
      <c r="LR282" s="364"/>
      <c r="LS282" s="364"/>
      <c r="LT282" s="364"/>
      <c r="LU282" s="364"/>
      <c r="LV282" s="364"/>
      <c r="LW282" s="364"/>
      <c r="LX282" s="364"/>
      <c r="LY282" s="364"/>
      <c r="LZ282" s="364"/>
      <c r="MA282" s="364"/>
      <c r="MB282" s="364"/>
      <c r="MC282" s="364"/>
      <c r="MD282" s="364"/>
      <c r="ME282" s="364"/>
      <c r="MF282" s="364"/>
      <c r="MG282" s="364"/>
      <c r="MH282" s="364"/>
      <c r="MI282" s="364"/>
      <c r="MJ282" s="364"/>
      <c r="MK282" s="364"/>
      <c r="ML282" s="364"/>
      <c r="MM282" s="364"/>
      <c r="MN282" s="364"/>
      <c r="MO282" s="364"/>
      <c r="MP282" s="364"/>
      <c r="MQ282" s="364"/>
      <c r="MR282" s="364"/>
      <c r="MS282" s="364"/>
      <c r="MT282" s="364"/>
      <c r="MU282" s="364"/>
      <c r="MV282" s="364"/>
      <c r="MW282" s="364"/>
      <c r="MX282" s="364"/>
      <c r="MY282" s="364"/>
      <c r="MZ282" s="364"/>
      <c r="NA282" s="364"/>
      <c r="NB282" s="364"/>
      <c r="NC282" s="364"/>
      <c r="ND282" s="364"/>
      <c r="NE282" s="364"/>
      <c r="NF282" s="364"/>
      <c r="NG282" s="364"/>
      <c r="NH282" s="364"/>
      <c r="NI282" s="364"/>
      <c r="NJ282" s="364"/>
      <c r="NK282" s="364"/>
      <c r="NL282" s="364"/>
      <c r="NM282" s="364"/>
      <c r="NN282" s="364"/>
      <c r="NO282" s="364"/>
      <c r="NP282" s="364"/>
      <c r="NQ282" s="364"/>
      <c r="NR282" s="364"/>
      <c r="NS282" s="364"/>
      <c r="NT282" s="364"/>
      <c r="NU282" s="364"/>
      <c r="NV282" s="364"/>
      <c r="NW282" s="364"/>
      <c r="NX282" s="364"/>
      <c r="NY282" s="364"/>
      <c r="NZ282" s="364"/>
      <c r="OA282" s="364"/>
      <c r="OB282" s="364"/>
      <c r="OC282" s="364"/>
      <c r="OD282" s="364"/>
      <c r="OE282" s="364"/>
      <c r="OF282" s="364"/>
      <c r="OG282" s="364"/>
      <c r="OH282" s="364"/>
      <c r="OI282" s="364"/>
      <c r="OJ282" s="364"/>
      <c r="OK282" s="364"/>
      <c r="OL282" s="364"/>
      <c r="OM282" s="364"/>
      <c r="ON282" s="364"/>
      <c r="OO282" s="364"/>
      <c r="OP282" s="364"/>
      <c r="OQ282" s="364"/>
      <c r="OR282" s="364"/>
      <c r="OS282" s="364"/>
      <c r="OT282" s="364"/>
      <c r="OU282" s="364"/>
      <c r="OV282" s="364"/>
      <c r="OW282" s="364"/>
      <c r="OX282" s="364"/>
      <c r="OY282" s="364"/>
      <c r="OZ282" s="364"/>
      <c r="PA282" s="364"/>
      <c r="PB282" s="364"/>
      <c r="PC282" s="364"/>
      <c r="PD282" s="364"/>
      <c r="PE282" s="364"/>
      <c r="PF282" s="364"/>
      <c r="PG282" s="364"/>
      <c r="PH282" s="364"/>
      <c r="PI282" s="364"/>
      <c r="PJ282" s="364"/>
      <c r="PK282" s="364"/>
      <c r="PL282" s="364"/>
      <c r="PM282" s="364"/>
    </row>
    <row r="283" spans="1:429" ht="15">
      <c r="A283" s="365" t="s">
        <v>844</v>
      </c>
      <c r="B283" s="364">
        <f t="shared" si="234"/>
        <v>0</v>
      </c>
      <c r="C283" s="364">
        <f t="shared" si="235"/>
        <v>0</v>
      </c>
      <c r="D283" s="364">
        <f t="shared" si="236"/>
        <v>0</v>
      </c>
      <c r="E283" s="364">
        <f t="shared" si="237"/>
        <v>0</v>
      </c>
      <c r="F283" s="364">
        <f t="shared" si="238"/>
        <v>0</v>
      </c>
      <c r="G283" s="364">
        <f t="shared" si="239"/>
        <v>0</v>
      </c>
      <c r="H283" s="364">
        <f t="shared" si="240"/>
        <v>0</v>
      </c>
      <c r="I283" s="364">
        <f t="shared" si="241"/>
        <v>0</v>
      </c>
      <c r="J283" s="364">
        <f t="shared" si="242"/>
        <v>0</v>
      </c>
      <c r="K283" s="364">
        <f t="shared" si="243"/>
        <v>0</v>
      </c>
      <c r="L283" s="364">
        <f t="shared" si="244"/>
        <v>0</v>
      </c>
      <c r="M283" s="364">
        <f t="shared" si="245"/>
        <v>0</v>
      </c>
      <c r="N283" s="364">
        <f t="shared" si="246"/>
        <v>0</v>
      </c>
      <c r="O283" s="364">
        <f t="shared" si="247"/>
        <v>0</v>
      </c>
      <c r="P283" s="364">
        <f t="shared" si="248"/>
        <v>0</v>
      </c>
      <c r="Q283" s="364">
        <f t="shared" si="249"/>
        <v>0</v>
      </c>
      <c r="R283" s="364">
        <f t="shared" si="250"/>
        <v>0</v>
      </c>
      <c r="S283" s="364">
        <f t="shared" si="251"/>
        <v>0</v>
      </c>
      <c r="T283" s="364">
        <f t="shared" si="252"/>
        <v>0</v>
      </c>
      <c r="U283" s="364">
        <f t="shared" si="253"/>
        <v>0</v>
      </c>
      <c r="V283" s="364">
        <f t="shared" si="254"/>
        <v>0</v>
      </c>
      <c r="W283" s="364">
        <f t="shared" si="255"/>
        <v>0</v>
      </c>
      <c r="X283" s="364">
        <f t="shared" si="256"/>
        <v>0</v>
      </c>
      <c r="Y283" s="364">
        <f t="shared" si="257"/>
        <v>0</v>
      </c>
      <c r="Z283" s="364">
        <f t="shared" si="258"/>
        <v>0</v>
      </c>
      <c r="AA283" s="364">
        <f t="shared" si="259"/>
        <v>0</v>
      </c>
      <c r="AB283" s="364">
        <f t="shared" si="260"/>
        <v>0</v>
      </c>
      <c r="AC283" s="364">
        <f t="shared" si="261"/>
        <v>0</v>
      </c>
      <c r="AD283" s="364">
        <f t="shared" si="262"/>
        <v>0</v>
      </c>
      <c r="AE283" s="364">
        <f t="shared" si="263"/>
        <v>0</v>
      </c>
      <c r="AF283" s="364">
        <f t="shared" si="264"/>
        <v>8.9999999999999987E-4</v>
      </c>
      <c r="AG283" s="364"/>
      <c r="AH283" s="364"/>
      <c r="AI283" s="364"/>
      <c r="AJ283" s="364"/>
      <c r="AK283" s="364"/>
      <c r="AL283" s="364"/>
      <c r="AM283" s="364"/>
      <c r="AN283" s="364"/>
      <c r="AO283" s="364"/>
      <c r="AP283" s="364"/>
      <c r="AQ283" s="364"/>
      <c r="AR283" s="364"/>
      <c r="AS283" s="364"/>
      <c r="AT283" s="364"/>
      <c r="AU283" s="364"/>
      <c r="AV283" s="364"/>
      <c r="AW283" s="364"/>
      <c r="AX283" s="364"/>
      <c r="AY283" s="364"/>
      <c r="AZ283" s="364"/>
      <c r="BA283" s="364"/>
      <c r="BB283" s="364"/>
      <c r="BC283" s="364"/>
      <c r="BD283" s="364"/>
      <c r="BE283" s="364"/>
      <c r="BF283" s="364"/>
      <c r="BG283" s="364"/>
      <c r="BH283" s="364"/>
      <c r="BI283" s="364"/>
      <c r="BJ283" s="364"/>
      <c r="BK283" s="364"/>
      <c r="BL283" s="364"/>
      <c r="BM283" s="364"/>
      <c r="BN283" s="364"/>
      <c r="BO283" s="364"/>
      <c r="BP283" s="364"/>
      <c r="BQ283" s="364"/>
      <c r="BR283" s="364"/>
      <c r="BS283" s="364"/>
      <c r="BT283" s="364"/>
      <c r="BU283" s="364"/>
      <c r="BV283" s="364"/>
      <c r="BW283" s="364"/>
      <c r="BX283" s="364"/>
      <c r="BY283" s="364"/>
      <c r="BZ283" s="364"/>
      <c r="CA283" s="364"/>
      <c r="CB283" s="364"/>
      <c r="CC283" s="364"/>
      <c r="CD283" s="364"/>
      <c r="CE283" s="364"/>
      <c r="CF283" s="364"/>
      <c r="CG283" s="364"/>
      <c r="CH283" s="364"/>
      <c r="CI283" s="364"/>
      <c r="CJ283" s="364"/>
      <c r="CK283" s="364"/>
      <c r="CL283" s="364"/>
      <c r="CM283" s="364"/>
      <c r="CN283" s="364"/>
      <c r="CO283" s="364"/>
      <c r="CP283" s="364"/>
      <c r="CQ283" s="364"/>
      <c r="CR283" s="364"/>
      <c r="CS283" s="364"/>
      <c r="CT283" s="364"/>
      <c r="CU283" s="364"/>
      <c r="CV283" s="364"/>
      <c r="CW283" s="364"/>
      <c r="CX283" s="364"/>
      <c r="CY283" s="364"/>
      <c r="CZ283" s="364"/>
      <c r="DA283" s="364"/>
      <c r="DB283" s="364"/>
      <c r="DC283" s="364"/>
      <c r="DD283" s="364"/>
      <c r="DE283" s="364"/>
      <c r="DF283" s="364"/>
      <c r="DG283" s="364"/>
      <c r="DH283" s="364"/>
      <c r="DI283" s="364"/>
      <c r="DJ283" s="364"/>
      <c r="DK283" s="364"/>
      <c r="DL283" s="364"/>
      <c r="DM283" s="364"/>
      <c r="DN283" s="364"/>
      <c r="DO283" s="364"/>
      <c r="DP283" s="364"/>
      <c r="DQ283" s="364"/>
      <c r="DR283" s="364"/>
      <c r="DS283" s="364"/>
      <c r="DT283" s="364"/>
      <c r="DU283" s="364"/>
      <c r="DV283" s="364"/>
      <c r="DW283" s="364"/>
      <c r="DX283" s="364"/>
      <c r="DY283" s="364"/>
      <c r="DZ283" s="364"/>
      <c r="EA283" s="364"/>
      <c r="EB283" s="364"/>
      <c r="EC283" s="364"/>
      <c r="ED283" s="364"/>
      <c r="EE283" s="364"/>
      <c r="EF283" s="364"/>
      <c r="EG283" s="364"/>
      <c r="EH283" s="364"/>
      <c r="EI283" s="364"/>
      <c r="EJ283" s="364"/>
      <c r="EK283" s="364"/>
      <c r="EL283" s="364"/>
      <c r="EM283" s="364"/>
      <c r="EN283" s="364"/>
      <c r="EO283" s="364"/>
      <c r="EP283" s="364"/>
      <c r="EQ283" s="364"/>
      <c r="ER283" s="364"/>
      <c r="ES283" s="364"/>
      <c r="ET283" s="364"/>
      <c r="EU283" s="364"/>
      <c r="EV283" s="364"/>
      <c r="EW283" s="364"/>
      <c r="EX283" s="364"/>
      <c r="EY283" s="364"/>
      <c r="EZ283" s="364"/>
      <c r="FA283" s="364"/>
      <c r="FB283" s="364"/>
      <c r="FC283" s="364"/>
      <c r="FD283" s="364"/>
      <c r="FE283" s="364"/>
      <c r="FF283" s="364"/>
      <c r="FG283" s="364"/>
      <c r="FH283" s="364"/>
      <c r="FI283" s="364"/>
      <c r="FJ283" s="364"/>
      <c r="FK283" s="364"/>
      <c r="FL283" s="364"/>
      <c r="FM283" s="364"/>
      <c r="FN283" s="364"/>
      <c r="FO283" s="364"/>
      <c r="FP283" s="364"/>
      <c r="FQ283" s="364"/>
      <c r="FR283" s="364"/>
      <c r="FS283" s="364"/>
      <c r="FT283" s="364"/>
      <c r="FU283" s="364"/>
      <c r="FV283" s="364"/>
      <c r="FW283" s="364"/>
      <c r="FX283" s="364"/>
      <c r="FY283" s="364"/>
      <c r="FZ283" s="364"/>
      <c r="GA283" s="364"/>
      <c r="GB283" s="364"/>
      <c r="GC283" s="364"/>
      <c r="GD283" s="364"/>
      <c r="GE283" s="364"/>
      <c r="GF283" s="364"/>
      <c r="GG283" s="364"/>
      <c r="GH283" s="364"/>
      <c r="GI283" s="364"/>
      <c r="GJ283" s="364"/>
      <c r="GK283" s="364"/>
      <c r="GL283" s="364"/>
      <c r="GM283" s="364"/>
      <c r="GN283" s="364"/>
      <c r="GO283" s="364"/>
      <c r="GP283" s="364"/>
      <c r="GQ283" s="364"/>
      <c r="GR283" s="364"/>
      <c r="GS283" s="364"/>
      <c r="GT283" s="364"/>
      <c r="GU283" s="364"/>
      <c r="GV283" s="364"/>
      <c r="GW283" s="364"/>
      <c r="GX283" s="364"/>
      <c r="GY283" s="364"/>
      <c r="GZ283" s="364"/>
      <c r="HA283" s="364"/>
      <c r="HB283" s="364"/>
      <c r="HC283" s="364"/>
      <c r="HD283" s="364"/>
      <c r="HE283" s="364"/>
      <c r="HF283" s="364"/>
      <c r="HG283" s="364"/>
      <c r="HH283" s="364"/>
      <c r="HI283" s="364"/>
      <c r="HJ283" s="364"/>
      <c r="HK283" s="364"/>
      <c r="HL283" s="364"/>
      <c r="HM283" s="364"/>
      <c r="HN283" s="364"/>
      <c r="HO283" s="364"/>
      <c r="HP283" s="364"/>
      <c r="HQ283" s="364"/>
      <c r="HR283" s="364"/>
      <c r="HS283" s="364"/>
      <c r="HT283" s="364"/>
      <c r="HU283" s="364"/>
      <c r="HV283" s="364"/>
      <c r="HW283" s="364"/>
      <c r="HX283" s="364"/>
      <c r="HY283" s="364"/>
      <c r="HZ283" s="364"/>
      <c r="IA283" s="364"/>
      <c r="IB283" s="364"/>
      <c r="IC283" s="364"/>
      <c r="ID283" s="364"/>
      <c r="IE283" s="364"/>
      <c r="IF283" s="364"/>
      <c r="IG283" s="364"/>
      <c r="IH283" s="364"/>
      <c r="II283" s="364"/>
      <c r="IJ283" s="364"/>
      <c r="IK283" s="364"/>
      <c r="IL283" s="364"/>
      <c r="IM283" s="364"/>
      <c r="IN283" s="364"/>
      <c r="IO283" s="364"/>
      <c r="IP283" s="364"/>
      <c r="IQ283" s="364"/>
      <c r="IR283" s="364"/>
      <c r="IS283" s="364"/>
      <c r="IT283" s="364"/>
      <c r="IU283" s="364"/>
      <c r="IV283" s="364"/>
      <c r="IW283" s="364"/>
      <c r="IX283" s="364"/>
      <c r="IY283" s="364"/>
      <c r="IZ283" s="364"/>
      <c r="JA283" s="364"/>
      <c r="JB283" s="364"/>
      <c r="JC283" s="364"/>
      <c r="JD283" s="364"/>
      <c r="JE283" s="364"/>
      <c r="JF283" s="364"/>
      <c r="JG283" s="364"/>
      <c r="JH283" s="364"/>
      <c r="JI283" s="364"/>
      <c r="JJ283" s="364"/>
      <c r="JK283" s="364"/>
      <c r="JL283" s="364"/>
      <c r="JM283" s="364"/>
      <c r="JN283" s="364"/>
      <c r="JO283" s="364"/>
      <c r="JP283" s="364"/>
      <c r="JQ283" s="364"/>
      <c r="JR283" s="364"/>
      <c r="JS283" s="364"/>
      <c r="JT283" s="364"/>
      <c r="JU283" s="364"/>
      <c r="JV283" s="364"/>
      <c r="JW283" s="364"/>
      <c r="JX283" s="364"/>
      <c r="JY283" s="364"/>
      <c r="JZ283" s="364"/>
      <c r="KA283" s="364"/>
      <c r="KB283" s="364"/>
      <c r="KC283" s="364"/>
      <c r="KD283" s="364"/>
      <c r="KE283" s="364"/>
      <c r="KF283" s="364"/>
      <c r="KG283" s="364"/>
      <c r="KH283" s="364"/>
      <c r="KI283" s="364"/>
      <c r="KJ283" s="364"/>
      <c r="KK283" s="364"/>
      <c r="KL283" s="364"/>
      <c r="KM283" s="364"/>
      <c r="KN283" s="364"/>
      <c r="KO283" s="364"/>
      <c r="KP283" s="364"/>
      <c r="KQ283" s="364"/>
      <c r="KR283" s="364"/>
      <c r="KS283" s="364"/>
      <c r="KT283" s="364"/>
      <c r="KU283" s="364"/>
      <c r="KV283" s="364"/>
      <c r="KW283" s="364"/>
      <c r="KX283" s="364"/>
      <c r="KY283" s="364"/>
      <c r="KZ283" s="364"/>
      <c r="LA283" s="364"/>
      <c r="LB283" s="364"/>
      <c r="LC283" s="364"/>
      <c r="LD283" s="364"/>
      <c r="LE283" s="364"/>
      <c r="LF283" s="364"/>
      <c r="LG283" s="364"/>
      <c r="LH283" s="364"/>
      <c r="LI283" s="364"/>
      <c r="LJ283" s="364"/>
      <c r="LK283" s="364"/>
      <c r="LL283" s="364"/>
      <c r="LM283" s="364"/>
      <c r="LN283" s="364"/>
      <c r="LO283" s="364"/>
      <c r="LP283" s="364"/>
      <c r="LQ283" s="364"/>
      <c r="LR283" s="364"/>
      <c r="LS283" s="364"/>
      <c r="LT283" s="364"/>
      <c r="LU283" s="364"/>
      <c r="LV283" s="364"/>
      <c r="LW283" s="364"/>
      <c r="LX283" s="364"/>
      <c r="LY283" s="364"/>
      <c r="LZ283" s="364"/>
      <c r="MA283" s="364"/>
      <c r="MB283" s="364"/>
      <c r="MC283" s="364"/>
      <c r="MD283" s="364"/>
      <c r="ME283" s="364"/>
      <c r="MF283" s="364"/>
      <c r="MG283" s="364"/>
      <c r="MH283" s="364"/>
      <c r="MI283" s="364"/>
      <c r="MJ283" s="364"/>
      <c r="MK283" s="364"/>
      <c r="ML283" s="364"/>
      <c r="MM283" s="364"/>
      <c r="MN283" s="364"/>
      <c r="MO283" s="364"/>
      <c r="MP283" s="364"/>
      <c r="MQ283" s="364"/>
      <c r="MR283" s="364"/>
      <c r="MS283" s="364"/>
      <c r="MT283" s="364"/>
      <c r="MU283" s="364"/>
      <c r="MV283" s="364"/>
      <c r="MW283" s="364"/>
      <c r="MX283" s="364"/>
      <c r="MY283" s="364"/>
      <c r="MZ283" s="364"/>
      <c r="NA283" s="364"/>
      <c r="NB283" s="364"/>
      <c r="NC283" s="364"/>
      <c r="ND283" s="364" t="s">
        <v>221</v>
      </c>
      <c r="NE283" s="364" t="s">
        <v>221</v>
      </c>
      <c r="NF283" s="364" t="s">
        <v>221</v>
      </c>
      <c r="NG283" s="364" t="s">
        <v>221</v>
      </c>
      <c r="NH283" s="364" t="s">
        <v>221</v>
      </c>
      <c r="NI283" s="364" t="s">
        <v>221</v>
      </c>
      <c r="NJ283" s="364" t="s">
        <v>221</v>
      </c>
      <c r="NK283" s="364" t="s">
        <v>221</v>
      </c>
      <c r="NL283" s="364" t="s">
        <v>221</v>
      </c>
      <c r="NM283" s="364" t="s">
        <v>221</v>
      </c>
      <c r="NN283" s="364" t="s">
        <v>221</v>
      </c>
      <c r="NO283" s="364" t="s">
        <v>221</v>
      </c>
      <c r="NP283" s="364" t="s">
        <v>221</v>
      </c>
      <c r="NQ283" s="364" t="s">
        <v>221</v>
      </c>
      <c r="NR283" s="364" t="s">
        <v>221</v>
      </c>
      <c r="NS283" s="364" t="s">
        <v>221</v>
      </c>
      <c r="NT283" s="364" t="s">
        <v>221</v>
      </c>
      <c r="NU283" s="364" t="s">
        <v>221</v>
      </c>
      <c r="NV283" s="364" t="s">
        <v>221</v>
      </c>
      <c r="NW283" s="364" t="s">
        <v>221</v>
      </c>
      <c r="NX283" s="364" t="s">
        <v>221</v>
      </c>
      <c r="NY283" s="364" t="s">
        <v>221</v>
      </c>
      <c r="NZ283" s="364" t="s">
        <v>221</v>
      </c>
      <c r="OA283" s="364" t="s">
        <v>221</v>
      </c>
      <c r="OB283" s="364" t="s">
        <v>221</v>
      </c>
      <c r="OC283" s="364" t="s">
        <v>221</v>
      </c>
      <c r="OD283" s="364">
        <v>0.3</v>
      </c>
      <c r="OE283" s="364">
        <v>0.6</v>
      </c>
      <c r="OF283" s="364" t="s">
        <v>221</v>
      </c>
      <c r="OG283" s="364"/>
      <c r="OH283" s="364"/>
      <c r="OI283" s="364"/>
      <c r="OJ283" s="364"/>
      <c r="OK283" s="364"/>
      <c r="OL283" s="364"/>
      <c r="OM283" s="364"/>
      <c r="ON283" s="364"/>
      <c r="OO283" s="364"/>
      <c r="OP283" s="364"/>
      <c r="OQ283" s="364"/>
      <c r="OR283" s="364"/>
      <c r="OS283" s="364"/>
      <c r="OT283" s="364"/>
      <c r="OU283" s="364"/>
      <c r="OV283" s="364"/>
      <c r="OW283" s="364"/>
      <c r="OX283" s="364"/>
      <c r="OY283" s="364"/>
      <c r="OZ283" s="364"/>
      <c r="PA283" s="364"/>
      <c r="PB283" s="364"/>
      <c r="PC283" s="364"/>
      <c r="PD283" s="364"/>
      <c r="PE283" s="364"/>
      <c r="PF283" s="364"/>
      <c r="PG283" s="364"/>
      <c r="PH283" s="364"/>
      <c r="PI283" s="364"/>
      <c r="PJ283" s="364"/>
      <c r="PK283" s="364"/>
      <c r="PL283" s="364"/>
      <c r="PM283" s="364"/>
    </row>
    <row r="284" spans="1:429" ht="15">
      <c r="A284" s="365" t="s">
        <v>845</v>
      </c>
      <c r="B284" s="364">
        <f t="shared" si="234"/>
        <v>0</v>
      </c>
      <c r="C284" s="364">
        <f t="shared" si="235"/>
        <v>0</v>
      </c>
      <c r="D284" s="364">
        <f t="shared" si="236"/>
        <v>0</v>
      </c>
      <c r="E284" s="364">
        <f t="shared" si="237"/>
        <v>0</v>
      </c>
      <c r="F284" s="364">
        <f t="shared" si="238"/>
        <v>0</v>
      </c>
      <c r="G284" s="364">
        <f t="shared" si="239"/>
        <v>0</v>
      </c>
      <c r="H284" s="364">
        <f t="shared" si="240"/>
        <v>0</v>
      </c>
      <c r="I284" s="364">
        <f t="shared" si="241"/>
        <v>0</v>
      </c>
      <c r="J284" s="364">
        <f t="shared" si="242"/>
        <v>0</v>
      </c>
      <c r="K284" s="364">
        <f t="shared" si="243"/>
        <v>0</v>
      </c>
      <c r="L284" s="364">
        <f t="shared" si="244"/>
        <v>0</v>
      </c>
      <c r="M284" s="364">
        <f t="shared" si="245"/>
        <v>0</v>
      </c>
      <c r="N284" s="364">
        <f t="shared" si="246"/>
        <v>0</v>
      </c>
      <c r="O284" s="364">
        <f t="shared" si="247"/>
        <v>0</v>
      </c>
      <c r="P284" s="364">
        <f t="shared" si="248"/>
        <v>0</v>
      </c>
      <c r="Q284" s="364">
        <f t="shared" si="249"/>
        <v>0</v>
      </c>
      <c r="R284" s="364">
        <f t="shared" si="250"/>
        <v>0</v>
      </c>
      <c r="S284" s="364">
        <f t="shared" si="251"/>
        <v>0</v>
      </c>
      <c r="T284" s="364">
        <f t="shared" si="252"/>
        <v>0</v>
      </c>
      <c r="U284" s="364">
        <f t="shared" si="253"/>
        <v>0</v>
      </c>
      <c r="V284" s="364">
        <f t="shared" si="254"/>
        <v>0</v>
      </c>
      <c r="W284" s="364">
        <f t="shared" si="255"/>
        <v>0</v>
      </c>
      <c r="X284" s="364">
        <f t="shared" si="256"/>
        <v>0</v>
      </c>
      <c r="Y284" s="364">
        <f t="shared" si="257"/>
        <v>0</v>
      </c>
      <c r="Z284" s="364">
        <f t="shared" si="258"/>
        <v>0</v>
      </c>
      <c r="AA284" s="364">
        <f t="shared" si="259"/>
        <v>0</v>
      </c>
      <c r="AB284" s="364">
        <f t="shared" si="260"/>
        <v>0</v>
      </c>
      <c r="AC284" s="364">
        <f t="shared" si="261"/>
        <v>0</v>
      </c>
      <c r="AD284" s="364">
        <f t="shared" si="262"/>
        <v>0</v>
      </c>
      <c r="AE284" s="364">
        <f t="shared" si="263"/>
        <v>0</v>
      </c>
      <c r="AF284" s="364">
        <f t="shared" si="264"/>
        <v>0</v>
      </c>
      <c r="AG284" s="364"/>
      <c r="AH284" s="364"/>
      <c r="AI284" s="364"/>
      <c r="AJ284" s="364"/>
      <c r="AK284" s="364"/>
      <c r="AL284" s="364"/>
      <c r="AM284" s="364"/>
      <c r="AN284" s="364"/>
      <c r="AO284" s="364"/>
      <c r="AP284" s="364"/>
      <c r="AQ284" s="364"/>
      <c r="AR284" s="364"/>
      <c r="AS284" s="364"/>
      <c r="AT284" s="364"/>
      <c r="AU284" s="364"/>
      <c r="AV284" s="364"/>
      <c r="AW284" s="364"/>
      <c r="AX284" s="364"/>
      <c r="AY284" s="364"/>
      <c r="AZ284" s="364"/>
      <c r="BA284" s="364"/>
      <c r="BB284" s="364"/>
      <c r="BC284" s="364"/>
      <c r="BD284" s="364"/>
      <c r="BE284" s="364"/>
      <c r="BF284" s="364"/>
      <c r="BG284" s="364"/>
      <c r="BH284" s="364"/>
      <c r="BI284" s="364"/>
      <c r="BJ284" s="364"/>
      <c r="BK284" s="364"/>
      <c r="BL284" s="364"/>
      <c r="BM284" s="364"/>
      <c r="BN284" s="364"/>
      <c r="BO284" s="364"/>
      <c r="BP284" s="364"/>
      <c r="BQ284" s="364"/>
      <c r="BR284" s="364"/>
      <c r="BS284" s="364"/>
      <c r="BT284" s="364"/>
      <c r="BU284" s="364"/>
      <c r="BV284" s="364"/>
      <c r="BW284" s="364"/>
      <c r="BX284" s="364"/>
      <c r="BY284" s="364"/>
      <c r="BZ284" s="364"/>
      <c r="CA284" s="364"/>
      <c r="CB284" s="364"/>
      <c r="CC284" s="364"/>
      <c r="CD284" s="364"/>
      <c r="CE284" s="364"/>
      <c r="CF284" s="364"/>
      <c r="CG284" s="364"/>
      <c r="CH284" s="364"/>
      <c r="CI284" s="364"/>
      <c r="CJ284" s="364"/>
      <c r="CK284" s="364"/>
      <c r="CL284" s="364"/>
      <c r="CM284" s="364"/>
      <c r="CN284" s="364"/>
      <c r="CO284" s="364"/>
      <c r="CP284" s="364"/>
      <c r="CQ284" s="364"/>
      <c r="CR284" s="364"/>
      <c r="CS284" s="364"/>
      <c r="CT284" s="364"/>
      <c r="CU284" s="364"/>
      <c r="CV284" s="364"/>
      <c r="CW284" s="364"/>
      <c r="CX284" s="364"/>
      <c r="CY284" s="364"/>
      <c r="CZ284" s="364"/>
      <c r="DA284" s="364"/>
      <c r="DB284" s="364"/>
      <c r="DC284" s="364"/>
      <c r="DD284" s="364"/>
      <c r="DE284" s="364"/>
      <c r="DF284" s="364"/>
      <c r="DG284" s="364"/>
      <c r="DH284" s="364"/>
      <c r="DI284" s="364"/>
      <c r="DJ284" s="364"/>
      <c r="DK284" s="364"/>
      <c r="DL284" s="364"/>
      <c r="DM284" s="364"/>
      <c r="DN284" s="364"/>
      <c r="DO284" s="364"/>
      <c r="DP284" s="364"/>
      <c r="DQ284" s="364"/>
      <c r="DR284" s="364"/>
      <c r="DS284" s="364"/>
      <c r="DT284" s="364"/>
      <c r="DU284" s="364"/>
      <c r="DV284" s="364"/>
      <c r="DW284" s="364"/>
      <c r="DX284" s="364"/>
      <c r="DY284" s="364"/>
      <c r="DZ284" s="364"/>
      <c r="EA284" s="364"/>
      <c r="EB284" s="364"/>
      <c r="EC284" s="364"/>
      <c r="ED284" s="364"/>
      <c r="EE284" s="364"/>
      <c r="EF284" s="364"/>
      <c r="EG284" s="364"/>
      <c r="EH284" s="364"/>
      <c r="EI284" s="364"/>
      <c r="EJ284" s="364"/>
      <c r="EK284" s="364"/>
      <c r="EL284" s="364"/>
      <c r="EM284" s="364"/>
      <c r="EN284" s="364"/>
      <c r="EO284" s="364"/>
      <c r="EP284" s="364"/>
      <c r="EQ284" s="364"/>
      <c r="ER284" s="364"/>
      <c r="ES284" s="364"/>
      <c r="ET284" s="364"/>
      <c r="EU284" s="364"/>
      <c r="EV284" s="364"/>
      <c r="EW284" s="364"/>
      <c r="EX284" s="364"/>
      <c r="EY284" s="364"/>
      <c r="EZ284" s="364"/>
      <c r="FA284" s="364"/>
      <c r="FB284" s="364"/>
      <c r="FC284" s="364"/>
      <c r="FD284" s="364"/>
      <c r="FE284" s="364"/>
      <c r="FF284" s="364"/>
      <c r="FG284" s="364"/>
      <c r="FH284" s="364"/>
      <c r="FI284" s="364"/>
      <c r="FJ284" s="364"/>
      <c r="FK284" s="364"/>
      <c r="FL284" s="364"/>
      <c r="FM284" s="364"/>
      <c r="FN284" s="364"/>
      <c r="FO284" s="364"/>
      <c r="FP284" s="364"/>
      <c r="FQ284" s="364"/>
      <c r="FR284" s="364"/>
      <c r="FS284" s="364"/>
      <c r="FT284" s="364"/>
      <c r="FU284" s="364"/>
      <c r="FV284" s="364"/>
      <c r="FW284" s="364"/>
      <c r="FX284" s="364"/>
      <c r="FY284" s="364"/>
      <c r="FZ284" s="364"/>
      <c r="GA284" s="364"/>
      <c r="GB284" s="364"/>
      <c r="GC284" s="364"/>
      <c r="GD284" s="364"/>
      <c r="GE284" s="364"/>
      <c r="GF284" s="364"/>
      <c r="GG284" s="364"/>
      <c r="GH284" s="364"/>
      <c r="GI284" s="364"/>
      <c r="GJ284" s="364"/>
      <c r="GK284" s="364"/>
      <c r="GL284" s="364"/>
      <c r="GM284" s="364"/>
      <c r="GN284" s="364"/>
      <c r="GO284" s="364"/>
      <c r="GP284" s="364"/>
      <c r="GQ284" s="364"/>
      <c r="GR284" s="364"/>
      <c r="GS284" s="364"/>
      <c r="GT284" s="364"/>
      <c r="GU284" s="364"/>
      <c r="GV284" s="364"/>
      <c r="GW284" s="364"/>
      <c r="GX284" s="364"/>
      <c r="GY284" s="364"/>
      <c r="GZ284" s="364"/>
      <c r="HA284" s="364"/>
      <c r="HB284" s="364"/>
      <c r="HC284" s="364"/>
      <c r="HD284" s="364"/>
      <c r="HE284" s="364"/>
      <c r="HF284" s="364"/>
      <c r="HG284" s="364"/>
      <c r="HH284" s="364"/>
      <c r="HI284" s="364"/>
      <c r="HJ284" s="364"/>
      <c r="HK284" s="364"/>
      <c r="HL284" s="364"/>
      <c r="HM284" s="364"/>
      <c r="HN284" s="364"/>
      <c r="HO284" s="364"/>
      <c r="HP284" s="364"/>
      <c r="HQ284" s="364"/>
      <c r="HR284" s="364"/>
      <c r="HS284" s="364"/>
      <c r="HT284" s="364"/>
      <c r="HU284" s="364"/>
      <c r="HV284" s="364"/>
      <c r="HW284" s="364"/>
      <c r="HX284" s="364"/>
      <c r="HY284" s="364"/>
      <c r="HZ284" s="364"/>
      <c r="IA284" s="364"/>
      <c r="IB284" s="364"/>
      <c r="IC284" s="364"/>
      <c r="ID284" s="364"/>
      <c r="IE284" s="364"/>
      <c r="IF284" s="364"/>
      <c r="IG284" s="364"/>
      <c r="IH284" s="364"/>
      <c r="II284" s="364"/>
      <c r="IJ284" s="364"/>
      <c r="IK284" s="364"/>
      <c r="IL284" s="364"/>
      <c r="IM284" s="364"/>
      <c r="IN284" s="364"/>
      <c r="IO284" s="364"/>
      <c r="IP284" s="364"/>
      <c r="IQ284" s="364"/>
      <c r="IR284" s="364"/>
      <c r="IS284" s="364"/>
      <c r="IT284" s="364"/>
      <c r="IU284" s="364"/>
      <c r="IV284" s="364"/>
      <c r="IW284" s="364"/>
      <c r="IX284" s="364"/>
      <c r="IY284" s="364"/>
      <c r="IZ284" s="364"/>
      <c r="JA284" s="364"/>
      <c r="JB284" s="364"/>
      <c r="JC284" s="364"/>
      <c r="JD284" s="364"/>
      <c r="JE284" s="364"/>
      <c r="JF284" s="364"/>
      <c r="JG284" s="364"/>
      <c r="JH284" s="364"/>
      <c r="JI284" s="364"/>
      <c r="JJ284" s="364"/>
      <c r="JK284" s="364"/>
      <c r="JL284" s="364"/>
      <c r="JM284" s="364"/>
      <c r="JN284" s="364"/>
      <c r="JO284" s="364"/>
      <c r="JP284" s="364"/>
      <c r="JQ284" s="364"/>
      <c r="JR284" s="364"/>
      <c r="JS284" s="364"/>
      <c r="JT284" s="364"/>
      <c r="JU284" s="364"/>
      <c r="JV284" s="364"/>
      <c r="JW284" s="364"/>
      <c r="JX284" s="364"/>
      <c r="JY284" s="364"/>
      <c r="JZ284" s="364"/>
      <c r="KA284" s="364"/>
      <c r="KB284" s="364"/>
      <c r="KC284" s="364"/>
      <c r="KD284" s="364"/>
      <c r="KE284" s="364"/>
      <c r="KF284" s="364"/>
      <c r="KG284" s="364"/>
      <c r="KH284" s="364"/>
      <c r="KI284" s="364"/>
      <c r="KJ284" s="364"/>
      <c r="KK284" s="364"/>
      <c r="KL284" s="364"/>
      <c r="KM284" s="364"/>
      <c r="KN284" s="364"/>
      <c r="KO284" s="364"/>
      <c r="KP284" s="364"/>
      <c r="KQ284" s="364"/>
      <c r="KR284" s="364"/>
      <c r="KS284" s="364"/>
      <c r="KT284" s="364"/>
      <c r="KU284" s="364"/>
      <c r="KV284" s="364"/>
      <c r="KW284" s="364"/>
      <c r="KX284" s="364"/>
      <c r="KY284" s="364"/>
      <c r="KZ284" s="364"/>
      <c r="LA284" s="364"/>
      <c r="LB284" s="364"/>
      <c r="LC284" s="364"/>
      <c r="LD284" s="364"/>
      <c r="LE284" s="364"/>
      <c r="LF284" s="364"/>
      <c r="LG284" s="364"/>
      <c r="LH284" s="364"/>
      <c r="LI284" s="364"/>
      <c r="LJ284" s="364"/>
      <c r="LK284" s="364"/>
      <c r="LL284" s="364"/>
      <c r="LM284" s="364"/>
      <c r="LN284" s="364"/>
      <c r="LO284" s="364"/>
      <c r="LP284" s="364"/>
      <c r="LQ284" s="364"/>
      <c r="LR284" s="364"/>
      <c r="LS284" s="364"/>
      <c r="LT284" s="364"/>
      <c r="LU284" s="364"/>
      <c r="LV284" s="364"/>
      <c r="LW284" s="364"/>
      <c r="LX284" s="364"/>
      <c r="LY284" s="364"/>
      <c r="LZ284" s="364"/>
      <c r="MA284" s="364"/>
      <c r="MB284" s="364"/>
      <c r="MC284" s="364"/>
      <c r="MD284" s="364"/>
      <c r="ME284" s="364"/>
      <c r="MF284" s="364"/>
      <c r="MG284" s="364"/>
      <c r="MH284" s="364"/>
      <c r="MI284" s="364"/>
      <c r="MJ284" s="364"/>
      <c r="MK284" s="364"/>
      <c r="ML284" s="364"/>
      <c r="MM284" s="364"/>
      <c r="MN284" s="364"/>
      <c r="MO284" s="364"/>
      <c r="MP284" s="364"/>
      <c r="MQ284" s="364"/>
      <c r="MR284" s="364"/>
      <c r="MS284" s="364"/>
      <c r="MT284" s="364"/>
      <c r="MU284" s="364"/>
      <c r="MV284" s="364"/>
      <c r="MW284" s="364"/>
      <c r="MX284" s="364"/>
      <c r="MY284" s="364"/>
      <c r="MZ284" s="364"/>
      <c r="NA284" s="364"/>
      <c r="NB284" s="364"/>
      <c r="NC284" s="364"/>
      <c r="ND284" s="364"/>
      <c r="NE284" s="364"/>
      <c r="NF284" s="364"/>
      <c r="NG284" s="364"/>
      <c r="NH284" s="364"/>
      <c r="NI284" s="364"/>
      <c r="NJ284" s="364"/>
      <c r="NK284" s="364"/>
      <c r="NL284" s="364"/>
      <c r="NM284" s="364"/>
      <c r="NN284" s="364"/>
      <c r="NO284" s="364"/>
      <c r="NP284" s="364"/>
      <c r="NQ284" s="364"/>
      <c r="NR284" s="364"/>
      <c r="NS284" s="364"/>
      <c r="NT284" s="364"/>
      <c r="NU284" s="364"/>
      <c r="NV284" s="364"/>
      <c r="NW284" s="364"/>
      <c r="NX284" s="364"/>
      <c r="NY284" s="364"/>
      <c r="NZ284" s="364"/>
      <c r="OA284" s="364"/>
      <c r="OB284" s="364"/>
      <c r="OC284" s="364"/>
      <c r="OD284" s="364"/>
      <c r="OE284" s="364"/>
      <c r="OF284" s="364"/>
      <c r="OG284" s="364"/>
      <c r="OH284" s="364"/>
      <c r="OI284" s="364"/>
      <c r="OJ284" s="364"/>
      <c r="OK284" s="364"/>
      <c r="OL284" s="364"/>
      <c r="OM284" s="364"/>
      <c r="ON284" s="364"/>
      <c r="OO284" s="364"/>
      <c r="OP284" s="364"/>
      <c r="OQ284" s="364"/>
      <c r="OR284" s="364"/>
      <c r="OS284" s="364"/>
      <c r="OT284" s="364"/>
      <c r="OU284" s="364"/>
      <c r="OV284" s="364"/>
      <c r="OW284" s="364"/>
      <c r="OX284" s="364"/>
      <c r="OY284" s="364"/>
      <c r="OZ284" s="364"/>
      <c r="PA284" s="364"/>
      <c r="PB284" s="364"/>
      <c r="PC284" s="364"/>
      <c r="PD284" s="364"/>
      <c r="PE284" s="364"/>
      <c r="PF284" s="364"/>
      <c r="PG284" s="364"/>
      <c r="PH284" s="364"/>
      <c r="PI284" s="364"/>
      <c r="PJ284" s="364"/>
      <c r="PK284" s="364"/>
      <c r="PL284" s="364"/>
      <c r="PM284" s="364"/>
    </row>
    <row r="285" spans="1:429" ht="15">
      <c r="A285" s="365" t="s">
        <v>846</v>
      </c>
      <c r="B285" s="364">
        <f t="shared" si="234"/>
        <v>0</v>
      </c>
      <c r="C285" s="364">
        <f t="shared" si="235"/>
        <v>0</v>
      </c>
      <c r="D285" s="364">
        <f t="shared" si="236"/>
        <v>0</v>
      </c>
      <c r="E285" s="364">
        <f t="shared" si="237"/>
        <v>0</v>
      </c>
      <c r="F285" s="364">
        <f t="shared" si="238"/>
        <v>0</v>
      </c>
      <c r="G285" s="364">
        <f t="shared" si="239"/>
        <v>0</v>
      </c>
      <c r="H285" s="364">
        <f t="shared" si="240"/>
        <v>0</v>
      </c>
      <c r="I285" s="364">
        <f t="shared" si="241"/>
        <v>0</v>
      </c>
      <c r="J285" s="364">
        <f t="shared" si="242"/>
        <v>0</v>
      </c>
      <c r="K285" s="364">
        <f t="shared" si="243"/>
        <v>0</v>
      </c>
      <c r="L285" s="364">
        <f t="shared" si="244"/>
        <v>0</v>
      </c>
      <c r="M285" s="364">
        <f t="shared" si="245"/>
        <v>0</v>
      </c>
      <c r="N285" s="364">
        <f t="shared" si="246"/>
        <v>0</v>
      </c>
      <c r="O285" s="364">
        <f t="shared" si="247"/>
        <v>0</v>
      </c>
      <c r="P285" s="364">
        <f t="shared" si="248"/>
        <v>0</v>
      </c>
      <c r="Q285" s="364">
        <f t="shared" si="249"/>
        <v>0</v>
      </c>
      <c r="R285" s="364">
        <f t="shared" si="250"/>
        <v>0</v>
      </c>
      <c r="S285" s="364">
        <f t="shared" si="251"/>
        <v>0</v>
      </c>
      <c r="T285" s="364">
        <f t="shared" si="252"/>
        <v>0</v>
      </c>
      <c r="U285" s="364">
        <f t="shared" si="253"/>
        <v>2.0604E-3</v>
      </c>
      <c r="V285" s="364">
        <f t="shared" si="254"/>
        <v>3.2759999999999999E-4</v>
      </c>
      <c r="W285" s="364">
        <f t="shared" si="255"/>
        <v>0</v>
      </c>
      <c r="X285" s="364">
        <f t="shared" si="256"/>
        <v>0</v>
      </c>
      <c r="Y285" s="364">
        <f t="shared" si="257"/>
        <v>0</v>
      </c>
      <c r="Z285" s="364">
        <f t="shared" si="258"/>
        <v>0</v>
      </c>
      <c r="AA285" s="364">
        <f t="shared" si="259"/>
        <v>0</v>
      </c>
      <c r="AB285" s="364">
        <f t="shared" si="260"/>
        <v>0</v>
      </c>
      <c r="AC285" s="364">
        <f t="shared" si="261"/>
        <v>0</v>
      </c>
      <c r="AD285" s="364">
        <f t="shared" si="262"/>
        <v>0</v>
      </c>
      <c r="AE285" s="364">
        <f t="shared" si="263"/>
        <v>3.8999999999999998E-3</v>
      </c>
      <c r="AF285" s="364">
        <f t="shared" si="264"/>
        <v>0</v>
      </c>
      <c r="AG285" s="364"/>
      <c r="AH285" s="364"/>
      <c r="AI285" s="364"/>
      <c r="AJ285" s="364"/>
      <c r="AK285" s="364"/>
      <c r="AL285" s="364"/>
      <c r="AM285" s="364"/>
      <c r="AN285" s="364"/>
      <c r="AO285" s="364"/>
      <c r="AP285" s="364"/>
      <c r="AQ285" s="364"/>
      <c r="AR285" s="364"/>
      <c r="AS285" s="364"/>
      <c r="AT285" s="364"/>
      <c r="AU285" s="364"/>
      <c r="AV285" s="364"/>
      <c r="AW285" s="364"/>
      <c r="AX285" s="364"/>
      <c r="AY285" s="364"/>
      <c r="AZ285" s="364"/>
      <c r="BA285" s="364"/>
      <c r="BB285" s="364"/>
      <c r="BC285" s="364"/>
      <c r="BD285" s="364"/>
      <c r="BE285" s="364"/>
      <c r="BF285" s="364"/>
      <c r="BG285" s="364"/>
      <c r="BH285" s="364"/>
      <c r="BI285" s="364"/>
      <c r="BJ285" s="364"/>
      <c r="BK285" s="364"/>
      <c r="BL285" s="364"/>
      <c r="BM285" s="364"/>
      <c r="BN285" s="364"/>
      <c r="BO285" s="364"/>
      <c r="BP285" s="364"/>
      <c r="BQ285" s="364"/>
      <c r="BR285" s="364"/>
      <c r="BS285" s="364"/>
      <c r="BT285" s="364"/>
      <c r="BU285" s="364"/>
      <c r="BV285" s="364"/>
      <c r="BW285" s="364"/>
      <c r="BX285" s="364"/>
      <c r="BY285" s="364"/>
      <c r="BZ285" s="364"/>
      <c r="CA285" s="364"/>
      <c r="CB285" s="364"/>
      <c r="CC285" s="364"/>
      <c r="CD285" s="364"/>
      <c r="CE285" s="364"/>
      <c r="CF285" s="364"/>
      <c r="CG285" s="364"/>
      <c r="CH285" s="364"/>
      <c r="CI285" s="364"/>
      <c r="CJ285" s="364"/>
      <c r="CK285" s="364"/>
      <c r="CL285" s="364"/>
      <c r="CM285" s="364"/>
      <c r="CN285" s="364"/>
      <c r="CO285" s="364"/>
      <c r="CP285" s="364"/>
      <c r="CQ285" s="364"/>
      <c r="CR285" s="364"/>
      <c r="CS285" s="364"/>
      <c r="CT285" s="364"/>
      <c r="CU285" s="364"/>
      <c r="CV285" s="364"/>
      <c r="CW285" s="364"/>
      <c r="CX285" s="364"/>
      <c r="CY285" s="364"/>
      <c r="CZ285" s="364"/>
      <c r="DA285" s="364"/>
      <c r="DB285" s="364"/>
      <c r="DC285" s="364"/>
      <c r="DD285" s="364"/>
      <c r="DE285" s="364"/>
      <c r="DF285" s="364"/>
      <c r="DG285" s="364"/>
      <c r="DH285" s="364"/>
      <c r="DI285" s="364"/>
      <c r="DJ285" s="364"/>
      <c r="DK285" s="364"/>
      <c r="DL285" s="364"/>
      <c r="DM285" s="364"/>
      <c r="DN285" s="364"/>
      <c r="DO285" s="364"/>
      <c r="DP285" s="364"/>
      <c r="DQ285" s="364"/>
      <c r="DR285" s="364"/>
      <c r="DS285" s="364"/>
      <c r="DT285" s="364"/>
      <c r="DU285" s="364"/>
      <c r="DV285" s="364"/>
      <c r="DW285" s="364"/>
      <c r="DX285" s="364"/>
      <c r="DY285" s="364"/>
      <c r="DZ285" s="364"/>
      <c r="EA285" s="364"/>
      <c r="EB285" s="364"/>
      <c r="EC285" s="364"/>
      <c r="ED285" s="364"/>
      <c r="EE285" s="364"/>
      <c r="EF285" s="364"/>
      <c r="EG285" s="364"/>
      <c r="EH285" s="364"/>
      <c r="EI285" s="364"/>
      <c r="EJ285" s="364"/>
      <c r="EK285" s="364"/>
      <c r="EL285" s="364"/>
      <c r="EM285" s="364"/>
      <c r="EN285" s="364"/>
      <c r="EO285" s="364"/>
      <c r="EP285" s="364"/>
      <c r="EQ285" s="364"/>
      <c r="ER285" s="364"/>
      <c r="ES285" s="364"/>
      <c r="ET285" s="364"/>
      <c r="EU285" s="364"/>
      <c r="EV285" s="364"/>
      <c r="EW285" s="364"/>
      <c r="EX285" s="364"/>
      <c r="EY285" s="364"/>
      <c r="EZ285" s="364"/>
      <c r="FA285" s="364"/>
      <c r="FB285" s="364"/>
      <c r="FC285" s="364"/>
      <c r="FD285" s="364"/>
      <c r="FE285" s="364"/>
      <c r="FF285" s="364"/>
      <c r="FG285" s="364"/>
      <c r="FH285" s="364"/>
      <c r="FI285" s="364"/>
      <c r="FJ285" s="364"/>
      <c r="FK285" s="364"/>
      <c r="FL285" s="364"/>
      <c r="FM285" s="364"/>
      <c r="FN285" s="364"/>
      <c r="FO285" s="364"/>
      <c r="FP285" s="364"/>
      <c r="FQ285" s="364"/>
      <c r="FR285" s="364"/>
      <c r="FS285" s="364"/>
      <c r="FT285" s="364"/>
      <c r="FU285" s="364"/>
      <c r="FV285" s="364"/>
      <c r="FW285" s="364"/>
      <c r="FX285" s="364"/>
      <c r="FY285" s="364"/>
      <c r="FZ285" s="364"/>
      <c r="GA285" s="364"/>
      <c r="GB285" s="364"/>
      <c r="GC285" s="364"/>
      <c r="GD285" s="364"/>
      <c r="GE285" s="364"/>
      <c r="GF285" s="364"/>
      <c r="GG285" s="364"/>
      <c r="GH285" s="364"/>
      <c r="GI285" s="364"/>
      <c r="GJ285" s="364"/>
      <c r="GK285" s="364"/>
      <c r="GL285" s="364"/>
      <c r="GM285" s="364"/>
      <c r="GN285" s="364"/>
      <c r="GO285" s="364"/>
      <c r="GP285" s="364"/>
      <c r="GQ285" s="364"/>
      <c r="GR285" s="364"/>
      <c r="GS285" s="364"/>
      <c r="GT285" s="364"/>
      <c r="GU285" s="364"/>
      <c r="GV285" s="364"/>
      <c r="GW285" s="364"/>
      <c r="GX285" s="364"/>
      <c r="GY285" s="364"/>
      <c r="GZ285" s="364"/>
      <c r="HA285" s="364"/>
      <c r="HB285" s="364"/>
      <c r="HC285" s="364"/>
      <c r="HD285" s="364"/>
      <c r="HE285" s="364"/>
      <c r="HF285" s="364"/>
      <c r="HG285" s="364"/>
      <c r="HH285" s="364"/>
      <c r="HI285" s="364"/>
      <c r="HJ285" s="364"/>
      <c r="HK285" s="364"/>
      <c r="HL285" s="364"/>
      <c r="HM285" s="364"/>
      <c r="HN285" s="364"/>
      <c r="HO285" s="364"/>
      <c r="HP285" s="364"/>
      <c r="HQ285" s="364"/>
      <c r="HR285" s="364"/>
      <c r="HS285" s="364"/>
      <c r="HT285" s="364"/>
      <c r="HU285" s="364"/>
      <c r="HV285" s="364"/>
      <c r="HW285" s="364"/>
      <c r="HX285" s="364"/>
      <c r="HY285" s="364"/>
      <c r="HZ285" s="364"/>
      <c r="IA285" s="364"/>
      <c r="IB285" s="364"/>
      <c r="IC285" s="364"/>
      <c r="ID285" s="364"/>
      <c r="IE285" s="364"/>
      <c r="IF285" s="364"/>
      <c r="IG285" s="364"/>
      <c r="IH285" s="364"/>
      <c r="II285" s="364"/>
      <c r="IJ285" s="364"/>
      <c r="IK285" s="364"/>
      <c r="IL285" s="364"/>
      <c r="IM285" s="364"/>
      <c r="IN285" s="364"/>
      <c r="IO285" s="364"/>
      <c r="IP285" s="364"/>
      <c r="IQ285" s="364"/>
      <c r="IR285" s="364"/>
      <c r="IS285" s="364"/>
      <c r="IT285" s="364"/>
      <c r="IU285" s="364"/>
      <c r="IV285" s="364"/>
      <c r="IW285" s="364"/>
      <c r="IX285" s="364"/>
      <c r="IY285" s="364"/>
      <c r="IZ285" s="364"/>
      <c r="JA285" s="364"/>
      <c r="JB285" s="364"/>
      <c r="JC285" s="364"/>
      <c r="JD285" s="364"/>
      <c r="JE285" s="364"/>
      <c r="JF285" s="364"/>
      <c r="JG285" s="364"/>
      <c r="JH285" s="364"/>
      <c r="JI285" s="364">
        <v>0.47820000000000001</v>
      </c>
      <c r="JJ285" s="364"/>
      <c r="JK285" s="364"/>
      <c r="JL285" s="364"/>
      <c r="JM285" s="364">
        <v>1.5822000000000001</v>
      </c>
      <c r="JN285" s="364"/>
      <c r="JO285" s="364"/>
      <c r="JP285" s="364"/>
      <c r="JQ285" s="364"/>
      <c r="JR285" s="364"/>
      <c r="JS285" s="364"/>
      <c r="JT285" s="364"/>
      <c r="JU285" s="364"/>
      <c r="JV285" s="364"/>
      <c r="JW285" s="364">
        <v>0.3276</v>
      </c>
      <c r="JX285" s="364"/>
      <c r="JY285" s="364"/>
      <c r="JZ285" s="364"/>
      <c r="KA285" s="364"/>
      <c r="KB285" s="364"/>
      <c r="KC285" s="364"/>
      <c r="KD285" s="364"/>
      <c r="KE285" s="364"/>
      <c r="KF285" s="364"/>
      <c r="KG285" s="364"/>
      <c r="KH285" s="364"/>
      <c r="KI285" s="364"/>
      <c r="KJ285" s="364"/>
      <c r="KK285" s="364"/>
      <c r="KL285" s="364"/>
      <c r="KM285" s="364"/>
      <c r="KN285" s="364"/>
      <c r="KO285" s="364"/>
      <c r="KP285" s="364"/>
      <c r="KQ285" s="364"/>
      <c r="KR285" s="364"/>
      <c r="KS285" s="364"/>
      <c r="KT285" s="364"/>
      <c r="KU285" s="364"/>
      <c r="KV285" s="364"/>
      <c r="KW285" s="364"/>
      <c r="KX285" s="364"/>
      <c r="KY285" s="364"/>
      <c r="KZ285" s="364"/>
      <c r="LA285" s="364"/>
      <c r="LB285" s="364"/>
      <c r="LC285" s="364"/>
      <c r="LD285" s="364"/>
      <c r="LE285" s="364"/>
      <c r="LF285" s="364"/>
      <c r="LG285" s="364"/>
      <c r="LH285" s="364"/>
      <c r="LI285" s="364"/>
      <c r="LJ285" s="364"/>
      <c r="LK285" s="364"/>
      <c r="LL285" s="364"/>
      <c r="LM285" s="364"/>
      <c r="LN285" s="364"/>
      <c r="LO285" s="364"/>
      <c r="LP285" s="364"/>
      <c r="LQ285" s="364"/>
      <c r="LR285" s="364"/>
      <c r="LS285" s="364"/>
      <c r="LT285" s="364"/>
      <c r="LU285" s="364"/>
      <c r="LV285" s="364"/>
      <c r="LW285" s="364"/>
      <c r="LX285" s="364"/>
      <c r="LY285" s="364"/>
      <c r="LZ285" s="364"/>
      <c r="MA285" s="364"/>
      <c r="MB285" s="364"/>
      <c r="MC285" s="364"/>
      <c r="MD285" s="364"/>
      <c r="ME285" s="364"/>
      <c r="MF285" s="364"/>
      <c r="MG285" s="364"/>
      <c r="MH285" s="364"/>
      <c r="MI285" s="364"/>
      <c r="MJ285" s="364"/>
      <c r="MK285" s="364"/>
      <c r="ML285" s="364"/>
      <c r="MM285" s="364"/>
      <c r="MN285" s="364"/>
      <c r="MO285" s="364"/>
      <c r="MP285" s="364"/>
      <c r="MQ285" s="364"/>
      <c r="MR285" s="364"/>
      <c r="MS285" s="364"/>
      <c r="MT285" s="364"/>
      <c r="MU285" s="364"/>
      <c r="MV285" s="364"/>
      <c r="MW285" s="364"/>
      <c r="MX285" s="364"/>
      <c r="MY285" s="364"/>
      <c r="MZ285" s="364"/>
      <c r="NA285" s="364"/>
      <c r="NB285" s="364"/>
      <c r="NC285" s="364"/>
      <c r="ND285" s="364" t="s">
        <v>221</v>
      </c>
      <c r="NE285" s="364" t="s">
        <v>221</v>
      </c>
      <c r="NF285" s="364" t="s">
        <v>221</v>
      </c>
      <c r="NG285" s="364" t="s">
        <v>221</v>
      </c>
      <c r="NH285" s="364" t="s">
        <v>221</v>
      </c>
      <c r="NI285" s="364" t="s">
        <v>221</v>
      </c>
      <c r="NJ285" s="364" t="s">
        <v>221</v>
      </c>
      <c r="NK285" s="364" t="s">
        <v>221</v>
      </c>
      <c r="NL285" s="364" t="s">
        <v>221</v>
      </c>
      <c r="NM285" s="364" t="s">
        <v>221</v>
      </c>
      <c r="NN285" s="364" t="s">
        <v>221</v>
      </c>
      <c r="NO285" s="364" t="s">
        <v>221</v>
      </c>
      <c r="NP285" s="364" t="s">
        <v>221</v>
      </c>
      <c r="NQ285" s="364" t="s">
        <v>221</v>
      </c>
      <c r="NR285" s="364">
        <v>3.9</v>
      </c>
      <c r="NS285" s="364" t="s">
        <v>221</v>
      </c>
      <c r="NT285" s="364" t="s">
        <v>221</v>
      </c>
      <c r="NU285" s="364" t="s">
        <v>221</v>
      </c>
      <c r="NV285" s="364" t="s">
        <v>221</v>
      </c>
      <c r="NW285" s="364" t="s">
        <v>221</v>
      </c>
      <c r="NX285" s="364" t="s">
        <v>221</v>
      </c>
      <c r="NY285" s="364" t="s">
        <v>221</v>
      </c>
      <c r="NZ285" s="364" t="s">
        <v>221</v>
      </c>
      <c r="OA285" s="364" t="s">
        <v>221</v>
      </c>
      <c r="OB285" s="364" t="s">
        <v>221</v>
      </c>
      <c r="OC285" s="364" t="s">
        <v>221</v>
      </c>
      <c r="OD285" s="364" t="s">
        <v>221</v>
      </c>
      <c r="OE285" s="364" t="s">
        <v>221</v>
      </c>
      <c r="OF285" s="364" t="s">
        <v>221</v>
      </c>
      <c r="OG285" s="364"/>
      <c r="OH285" s="364"/>
      <c r="OI285" s="364"/>
      <c r="OJ285" s="364"/>
      <c r="OK285" s="364"/>
      <c r="OL285" s="364"/>
      <c r="OM285" s="364"/>
      <c r="ON285" s="364"/>
      <c r="OO285" s="364"/>
      <c r="OP285" s="364"/>
      <c r="OQ285" s="364"/>
      <c r="OR285" s="364"/>
      <c r="OS285" s="364"/>
      <c r="OT285" s="364"/>
      <c r="OU285" s="364"/>
      <c r="OV285" s="364"/>
      <c r="OW285" s="364"/>
      <c r="OX285" s="364"/>
      <c r="OY285" s="364"/>
      <c r="OZ285" s="364"/>
      <c r="PA285" s="364"/>
      <c r="PB285" s="364"/>
      <c r="PC285" s="364"/>
      <c r="PD285" s="364"/>
      <c r="PE285" s="364"/>
      <c r="PF285" s="364"/>
      <c r="PG285" s="364"/>
      <c r="PH285" s="364"/>
      <c r="PI285" s="364"/>
      <c r="PJ285" s="364"/>
      <c r="PK285" s="364"/>
      <c r="PL285" s="364"/>
      <c r="PM285" s="364"/>
    </row>
    <row r="286" spans="1:429" ht="15">
      <c r="A286" s="365" t="s">
        <v>847</v>
      </c>
      <c r="B286" s="364">
        <f t="shared" si="234"/>
        <v>0</v>
      </c>
      <c r="C286" s="364">
        <f t="shared" si="235"/>
        <v>0</v>
      </c>
      <c r="D286" s="364">
        <f t="shared" si="236"/>
        <v>0</v>
      </c>
      <c r="E286" s="364">
        <f t="shared" si="237"/>
        <v>0</v>
      </c>
      <c r="F286" s="364">
        <f t="shared" si="238"/>
        <v>0</v>
      </c>
      <c r="G286" s="364">
        <f t="shared" si="239"/>
        <v>0</v>
      </c>
      <c r="H286" s="364">
        <f t="shared" si="240"/>
        <v>0</v>
      </c>
      <c r="I286" s="364">
        <f t="shared" si="241"/>
        <v>0</v>
      </c>
      <c r="J286" s="364">
        <f t="shared" si="242"/>
        <v>0</v>
      </c>
      <c r="K286" s="364">
        <f t="shared" si="243"/>
        <v>0</v>
      </c>
      <c r="L286" s="364">
        <f t="shared" si="244"/>
        <v>0</v>
      </c>
      <c r="M286" s="364">
        <f t="shared" si="245"/>
        <v>0</v>
      </c>
      <c r="N286" s="364">
        <f t="shared" si="246"/>
        <v>0</v>
      </c>
      <c r="O286" s="364">
        <f t="shared" si="247"/>
        <v>0</v>
      </c>
      <c r="P286" s="364">
        <f t="shared" si="248"/>
        <v>0</v>
      </c>
      <c r="Q286" s="364">
        <f t="shared" si="249"/>
        <v>0</v>
      </c>
      <c r="R286" s="364">
        <f t="shared" si="250"/>
        <v>0</v>
      </c>
      <c r="S286" s="364">
        <f t="shared" si="251"/>
        <v>0</v>
      </c>
      <c r="T286" s="364">
        <f t="shared" si="252"/>
        <v>0</v>
      </c>
      <c r="U286" s="364">
        <f t="shared" si="253"/>
        <v>0</v>
      </c>
      <c r="V286" s="364">
        <f t="shared" si="254"/>
        <v>2.3999999999999999E-6</v>
      </c>
      <c r="W286" s="364">
        <f t="shared" si="255"/>
        <v>0</v>
      </c>
      <c r="X286" s="364">
        <f t="shared" si="256"/>
        <v>0</v>
      </c>
      <c r="Y286" s="364">
        <f t="shared" si="257"/>
        <v>4.5431399999999997E-2</v>
      </c>
      <c r="Z286" s="364">
        <f t="shared" si="258"/>
        <v>0</v>
      </c>
      <c r="AA286" s="364">
        <f t="shared" si="259"/>
        <v>0</v>
      </c>
      <c r="AB286" s="364">
        <f t="shared" si="260"/>
        <v>0</v>
      </c>
      <c r="AC286" s="364">
        <f t="shared" si="261"/>
        <v>0</v>
      </c>
      <c r="AD286" s="364">
        <f t="shared" si="262"/>
        <v>0</v>
      </c>
      <c r="AE286" s="364">
        <f t="shared" si="263"/>
        <v>0</v>
      </c>
      <c r="AF286" s="364">
        <f t="shared" si="264"/>
        <v>0</v>
      </c>
      <c r="AG286" s="364"/>
      <c r="AH286" s="364"/>
      <c r="AI286" s="364"/>
      <c r="AJ286" s="364"/>
      <c r="AK286" s="364"/>
      <c r="AL286" s="364"/>
      <c r="AM286" s="364"/>
      <c r="AN286" s="364"/>
      <c r="AO286" s="364"/>
      <c r="AP286" s="364"/>
      <c r="AQ286" s="364"/>
      <c r="AR286" s="364"/>
      <c r="AS286" s="364"/>
      <c r="AT286" s="364"/>
      <c r="AU286" s="364"/>
      <c r="AV286" s="364"/>
      <c r="AW286" s="364"/>
      <c r="AX286" s="364"/>
      <c r="AY286" s="364"/>
      <c r="AZ286" s="364"/>
      <c r="BA286" s="364"/>
      <c r="BB286" s="364"/>
      <c r="BC286" s="364"/>
      <c r="BD286" s="364"/>
      <c r="BE286" s="364"/>
      <c r="BF286" s="364"/>
      <c r="BG286" s="364"/>
      <c r="BH286" s="364"/>
      <c r="BI286" s="364"/>
      <c r="BJ286" s="364"/>
      <c r="BK286" s="364"/>
      <c r="BL286" s="364"/>
      <c r="BM286" s="364"/>
      <c r="BN286" s="364"/>
      <c r="BO286" s="364"/>
      <c r="BP286" s="364"/>
      <c r="BQ286" s="364"/>
      <c r="BR286" s="364"/>
      <c r="BS286" s="364"/>
      <c r="BT286" s="364"/>
      <c r="BU286" s="364"/>
      <c r="BV286" s="364"/>
      <c r="BW286" s="364"/>
      <c r="BX286" s="364"/>
      <c r="BY286" s="364"/>
      <c r="BZ286" s="364"/>
      <c r="CA286" s="364"/>
      <c r="CB286" s="364"/>
      <c r="CC286" s="364"/>
      <c r="CD286" s="364"/>
      <c r="CE286" s="364"/>
      <c r="CF286" s="364"/>
      <c r="CG286" s="364"/>
      <c r="CH286" s="364"/>
      <c r="CI286" s="364"/>
      <c r="CJ286" s="364"/>
      <c r="CK286" s="364"/>
      <c r="CL286" s="364"/>
      <c r="CM286" s="364"/>
      <c r="CN286" s="364"/>
      <c r="CO286" s="364"/>
      <c r="CP286" s="364"/>
      <c r="CQ286" s="364"/>
      <c r="CR286" s="364"/>
      <c r="CS286" s="364"/>
      <c r="CT286" s="364"/>
      <c r="CU286" s="364"/>
      <c r="CV286" s="364"/>
      <c r="CW286" s="364"/>
      <c r="CX286" s="364"/>
      <c r="CY286" s="364"/>
      <c r="CZ286" s="364"/>
      <c r="DA286" s="364"/>
      <c r="DB286" s="364"/>
      <c r="DC286" s="364"/>
      <c r="DD286" s="364"/>
      <c r="DE286" s="364"/>
      <c r="DF286" s="364"/>
      <c r="DG286" s="364"/>
      <c r="DH286" s="364"/>
      <c r="DI286" s="364"/>
      <c r="DJ286" s="364"/>
      <c r="DK286" s="364"/>
      <c r="DL286" s="364"/>
      <c r="DM286" s="364"/>
      <c r="DN286" s="364"/>
      <c r="DO286" s="364"/>
      <c r="DP286" s="364"/>
      <c r="DQ286" s="364"/>
      <c r="DR286" s="364"/>
      <c r="DS286" s="364"/>
      <c r="DT286" s="364"/>
      <c r="DU286" s="364"/>
      <c r="DV286" s="364"/>
      <c r="DW286" s="364"/>
      <c r="DX286" s="364"/>
      <c r="DY286" s="364"/>
      <c r="DZ286" s="364"/>
      <c r="EA286" s="364"/>
      <c r="EB286" s="364"/>
      <c r="EC286" s="364"/>
      <c r="ED286" s="364"/>
      <c r="EE286" s="364"/>
      <c r="EF286" s="364"/>
      <c r="EG286" s="364"/>
      <c r="EH286" s="364"/>
      <c r="EI286" s="364"/>
      <c r="EJ286" s="364"/>
      <c r="EK286" s="364"/>
      <c r="EL286" s="364"/>
      <c r="EM286" s="364"/>
      <c r="EN286" s="364"/>
      <c r="EO286" s="364"/>
      <c r="EP286" s="364"/>
      <c r="EQ286" s="364"/>
      <c r="ER286" s="364"/>
      <c r="ES286" s="364"/>
      <c r="ET286" s="364"/>
      <c r="EU286" s="364"/>
      <c r="EV286" s="364"/>
      <c r="EW286" s="364"/>
      <c r="EX286" s="364"/>
      <c r="EY286" s="364"/>
      <c r="EZ286" s="364"/>
      <c r="FA286" s="364"/>
      <c r="FB286" s="364"/>
      <c r="FC286" s="364"/>
      <c r="FD286" s="364"/>
      <c r="FE286" s="364"/>
      <c r="FF286" s="364"/>
      <c r="FG286" s="364"/>
      <c r="FH286" s="364"/>
      <c r="FI286" s="364"/>
      <c r="FJ286" s="364"/>
      <c r="FK286" s="364"/>
      <c r="FL286" s="364"/>
      <c r="FM286" s="364"/>
      <c r="FN286" s="364"/>
      <c r="FO286" s="364"/>
      <c r="FP286" s="364"/>
      <c r="FQ286" s="364"/>
      <c r="FR286" s="364"/>
      <c r="FS286" s="364"/>
      <c r="FT286" s="364"/>
      <c r="FU286" s="364"/>
      <c r="FV286" s="364"/>
      <c r="FW286" s="364"/>
      <c r="FX286" s="364"/>
      <c r="FY286" s="364"/>
      <c r="FZ286" s="364"/>
      <c r="GA286" s="364"/>
      <c r="GB286" s="364"/>
      <c r="GC286" s="364"/>
      <c r="GD286" s="364"/>
      <c r="GE286" s="364"/>
      <c r="GF286" s="364"/>
      <c r="GG286" s="364"/>
      <c r="GH286" s="364"/>
      <c r="GI286" s="364"/>
      <c r="GJ286" s="364"/>
      <c r="GK286" s="364"/>
      <c r="GL286" s="364"/>
      <c r="GM286" s="364"/>
      <c r="GN286" s="364"/>
      <c r="GO286" s="364"/>
      <c r="GP286" s="364"/>
      <c r="GQ286" s="364"/>
      <c r="GR286" s="364"/>
      <c r="GS286" s="364"/>
      <c r="GT286" s="364"/>
      <c r="GU286" s="364"/>
      <c r="GV286" s="364"/>
      <c r="GW286" s="364"/>
      <c r="GX286" s="364"/>
      <c r="GY286" s="364"/>
      <c r="GZ286" s="364"/>
      <c r="HA286" s="364"/>
      <c r="HB286" s="364"/>
      <c r="HC286" s="364"/>
      <c r="HD286" s="364"/>
      <c r="HE286" s="364"/>
      <c r="HF286" s="364"/>
      <c r="HG286" s="364"/>
      <c r="HH286" s="364"/>
      <c r="HI286" s="364"/>
      <c r="HJ286" s="364"/>
      <c r="HK286" s="364"/>
      <c r="HL286" s="364"/>
      <c r="HM286" s="364"/>
      <c r="HN286" s="364"/>
      <c r="HO286" s="364"/>
      <c r="HP286" s="364"/>
      <c r="HQ286" s="364"/>
      <c r="HR286" s="364"/>
      <c r="HS286" s="364"/>
      <c r="HT286" s="364"/>
      <c r="HU286" s="364"/>
      <c r="HV286" s="364"/>
      <c r="HW286" s="364"/>
      <c r="HX286" s="364"/>
      <c r="HY286" s="364"/>
      <c r="HZ286" s="364"/>
      <c r="IA286" s="364"/>
      <c r="IB286" s="364"/>
      <c r="IC286" s="364"/>
      <c r="ID286" s="364"/>
      <c r="IE286" s="364"/>
      <c r="IF286" s="364"/>
      <c r="IG286" s="364"/>
      <c r="IH286" s="364"/>
      <c r="II286" s="364"/>
      <c r="IJ286" s="364"/>
      <c r="IK286" s="364"/>
      <c r="IL286" s="364"/>
      <c r="IM286" s="364"/>
      <c r="IN286" s="364"/>
      <c r="IO286" s="364"/>
      <c r="IP286" s="364"/>
      <c r="IQ286" s="364"/>
      <c r="IR286" s="364"/>
      <c r="IS286" s="364"/>
      <c r="IT286" s="364"/>
      <c r="IU286" s="364"/>
      <c r="IV286" s="364"/>
      <c r="IW286" s="364"/>
      <c r="IX286" s="364"/>
      <c r="IY286" s="364"/>
      <c r="IZ286" s="364"/>
      <c r="JA286" s="364"/>
      <c r="JB286" s="364"/>
      <c r="JC286" s="364"/>
      <c r="JD286" s="364"/>
      <c r="JE286" s="364"/>
      <c r="JF286" s="364"/>
      <c r="JG286" s="364"/>
      <c r="JH286" s="364"/>
      <c r="JI286" s="364"/>
      <c r="JJ286" s="364"/>
      <c r="JK286" s="364"/>
      <c r="JL286" s="364"/>
      <c r="JM286" s="364"/>
      <c r="JN286" s="364"/>
      <c r="JO286" s="364"/>
      <c r="JP286" s="364"/>
      <c r="JQ286" s="364"/>
      <c r="JR286" s="364"/>
      <c r="JS286" s="364"/>
      <c r="JT286" s="364"/>
      <c r="JU286" s="364"/>
      <c r="JV286" s="364">
        <v>2.3999999999999998E-3</v>
      </c>
      <c r="JW286" s="364"/>
      <c r="JX286" s="364"/>
      <c r="JY286" s="364"/>
      <c r="JZ286" s="364"/>
      <c r="KA286" s="364"/>
      <c r="KB286" s="364"/>
      <c r="KC286" s="364"/>
      <c r="KD286" s="364"/>
      <c r="KE286" s="364"/>
      <c r="KF286" s="364"/>
      <c r="KG286" s="364"/>
      <c r="KH286" s="364"/>
      <c r="KI286" s="364"/>
      <c r="KJ286" s="364"/>
      <c r="KK286" s="364"/>
      <c r="KL286" s="364"/>
      <c r="KM286" s="364"/>
      <c r="KN286" s="364"/>
      <c r="KO286" s="364"/>
      <c r="KP286" s="364"/>
      <c r="KQ286" s="364"/>
      <c r="KR286" s="364"/>
      <c r="KS286" s="364"/>
      <c r="KT286" s="364"/>
      <c r="KU286" s="364"/>
      <c r="KV286" s="364"/>
      <c r="KW286" s="364"/>
      <c r="KX286" s="364"/>
      <c r="KY286" s="364"/>
      <c r="KZ286" s="364"/>
      <c r="LA286" s="364"/>
      <c r="LB286" s="364"/>
      <c r="LC286" s="364"/>
      <c r="LD286" s="364"/>
      <c r="LE286" s="364"/>
      <c r="LF286" s="364"/>
      <c r="LG286" s="364"/>
      <c r="LH286" s="364">
        <v>45.431399999999996</v>
      </c>
      <c r="LI286" s="364"/>
      <c r="LJ286" s="364"/>
      <c r="LK286" s="364"/>
      <c r="LL286" s="364"/>
      <c r="LM286" s="364"/>
      <c r="LN286" s="364"/>
      <c r="LO286" s="364"/>
      <c r="LP286" s="364"/>
      <c r="LQ286" s="364"/>
      <c r="LR286" s="364"/>
      <c r="LS286" s="364"/>
      <c r="LT286" s="364"/>
      <c r="LU286" s="364"/>
      <c r="LV286" s="364"/>
      <c r="LW286" s="364"/>
      <c r="LX286" s="364"/>
      <c r="LY286" s="364"/>
      <c r="LZ286" s="364"/>
      <c r="MA286" s="364"/>
      <c r="MB286" s="364"/>
      <c r="MC286" s="364"/>
      <c r="MD286" s="364"/>
      <c r="ME286" s="364"/>
      <c r="MF286" s="364"/>
      <c r="MG286" s="364"/>
      <c r="MH286" s="364"/>
      <c r="MI286" s="364"/>
      <c r="MJ286" s="364"/>
      <c r="MK286" s="364"/>
      <c r="ML286" s="364"/>
      <c r="MM286" s="364"/>
      <c r="MN286" s="364"/>
      <c r="MO286" s="364"/>
      <c r="MP286" s="364"/>
      <c r="MQ286" s="364"/>
      <c r="MR286" s="364"/>
      <c r="MS286" s="364"/>
      <c r="MT286" s="364"/>
      <c r="MU286" s="364"/>
      <c r="MV286" s="364"/>
      <c r="MW286" s="364"/>
      <c r="MX286" s="364"/>
      <c r="MY286" s="364"/>
      <c r="MZ286" s="364"/>
      <c r="NA286" s="364"/>
      <c r="NB286" s="364"/>
      <c r="NC286" s="364"/>
      <c r="ND286" s="364"/>
      <c r="NE286" s="364"/>
      <c r="NF286" s="364"/>
      <c r="NG286" s="364"/>
      <c r="NH286" s="364"/>
      <c r="NI286" s="364"/>
      <c r="NJ286" s="364"/>
      <c r="NK286" s="364"/>
      <c r="NL286" s="364"/>
      <c r="NM286" s="364"/>
      <c r="NN286" s="364"/>
      <c r="NO286" s="364"/>
      <c r="NP286" s="364"/>
      <c r="NQ286" s="364"/>
      <c r="NR286" s="364"/>
      <c r="NS286" s="364"/>
      <c r="NT286" s="364"/>
      <c r="NU286" s="364"/>
      <c r="NV286" s="364"/>
      <c r="NW286" s="364"/>
      <c r="NX286" s="364"/>
      <c r="NY286" s="364"/>
      <c r="NZ286" s="364"/>
      <c r="OA286" s="364"/>
      <c r="OB286" s="364"/>
      <c r="OC286" s="364"/>
      <c r="OD286" s="364"/>
      <c r="OE286" s="364"/>
      <c r="OF286" s="364"/>
      <c r="OG286" s="364"/>
      <c r="OH286" s="364"/>
      <c r="OI286" s="364"/>
      <c r="OJ286" s="364"/>
      <c r="OK286" s="364"/>
      <c r="OL286" s="364"/>
      <c r="OM286" s="364"/>
      <c r="ON286" s="364"/>
      <c r="OO286" s="364"/>
      <c r="OP286" s="364"/>
      <c r="OQ286" s="364"/>
      <c r="OR286" s="364"/>
      <c r="OS286" s="364"/>
      <c r="OT286" s="364"/>
      <c r="OU286" s="364"/>
      <c r="OV286" s="364"/>
      <c r="OW286" s="364"/>
      <c r="OX286" s="364"/>
      <c r="OY286" s="364"/>
      <c r="OZ286" s="364"/>
      <c r="PA286" s="364"/>
      <c r="PB286" s="364"/>
      <c r="PC286" s="364"/>
      <c r="PD286" s="364"/>
      <c r="PE286" s="364"/>
      <c r="PF286" s="364"/>
      <c r="PG286" s="364"/>
      <c r="PH286" s="364"/>
      <c r="PI286" s="364"/>
      <c r="PJ286" s="364"/>
      <c r="PK286" s="364"/>
      <c r="PL286" s="364"/>
      <c r="PM286" s="364"/>
    </row>
    <row r="287" spans="1:429" ht="15">
      <c r="A287" s="365" t="s">
        <v>848</v>
      </c>
      <c r="B287" s="364">
        <f t="shared" si="234"/>
        <v>0</v>
      </c>
      <c r="C287" s="364">
        <f t="shared" si="235"/>
        <v>0</v>
      </c>
      <c r="D287" s="364">
        <f t="shared" si="236"/>
        <v>0</v>
      </c>
      <c r="E287" s="364">
        <f t="shared" si="237"/>
        <v>0</v>
      </c>
      <c r="F287" s="364">
        <f t="shared" si="238"/>
        <v>0</v>
      </c>
      <c r="G287" s="364">
        <f t="shared" si="239"/>
        <v>0</v>
      </c>
      <c r="H287" s="364">
        <f t="shared" si="240"/>
        <v>0</v>
      </c>
      <c r="I287" s="364">
        <f t="shared" si="241"/>
        <v>0</v>
      </c>
      <c r="J287" s="364">
        <f t="shared" si="242"/>
        <v>0</v>
      </c>
      <c r="K287" s="364">
        <f t="shared" si="243"/>
        <v>0</v>
      </c>
      <c r="L287" s="364">
        <f t="shared" si="244"/>
        <v>0</v>
      </c>
      <c r="M287" s="364">
        <f t="shared" si="245"/>
        <v>0</v>
      </c>
      <c r="N287" s="364">
        <f t="shared" si="246"/>
        <v>0</v>
      </c>
      <c r="O287" s="364">
        <f t="shared" si="247"/>
        <v>0</v>
      </c>
      <c r="P287" s="364">
        <f t="shared" si="248"/>
        <v>0</v>
      </c>
      <c r="Q287" s="364">
        <f t="shared" si="249"/>
        <v>0</v>
      </c>
      <c r="R287" s="364">
        <f t="shared" si="250"/>
        <v>0</v>
      </c>
      <c r="S287" s="364">
        <f t="shared" si="251"/>
        <v>0</v>
      </c>
      <c r="T287" s="364">
        <f t="shared" si="252"/>
        <v>0</v>
      </c>
      <c r="U287" s="364">
        <f t="shared" si="253"/>
        <v>0</v>
      </c>
      <c r="V287" s="364">
        <f t="shared" si="254"/>
        <v>0</v>
      </c>
      <c r="W287" s="364">
        <f t="shared" si="255"/>
        <v>0</v>
      </c>
      <c r="X287" s="364">
        <f t="shared" si="256"/>
        <v>0</v>
      </c>
      <c r="Y287" s="364">
        <f t="shared" si="257"/>
        <v>0</v>
      </c>
      <c r="Z287" s="364">
        <f t="shared" si="258"/>
        <v>0</v>
      </c>
      <c r="AA287" s="364">
        <f t="shared" si="259"/>
        <v>0</v>
      </c>
      <c r="AB287" s="364">
        <f t="shared" si="260"/>
        <v>0</v>
      </c>
      <c r="AC287" s="364">
        <f t="shared" si="261"/>
        <v>0</v>
      </c>
      <c r="AD287" s="364">
        <f t="shared" si="262"/>
        <v>0</v>
      </c>
      <c r="AE287" s="364">
        <f t="shared" si="263"/>
        <v>0</v>
      </c>
      <c r="AF287" s="364">
        <f t="shared" si="264"/>
        <v>0</v>
      </c>
      <c r="AG287" s="364"/>
      <c r="AH287" s="364"/>
      <c r="AI287" s="364"/>
      <c r="AJ287" s="364"/>
      <c r="AK287" s="364"/>
      <c r="AL287" s="364"/>
      <c r="AM287" s="364"/>
      <c r="AN287" s="364"/>
      <c r="AO287" s="364"/>
      <c r="AP287" s="364"/>
      <c r="AQ287" s="364"/>
      <c r="AR287" s="364"/>
      <c r="AS287" s="364"/>
      <c r="AT287" s="364"/>
      <c r="AU287" s="364"/>
      <c r="AV287" s="364"/>
      <c r="AW287" s="364"/>
      <c r="AX287" s="364"/>
      <c r="AY287" s="364"/>
      <c r="AZ287" s="364"/>
      <c r="BA287" s="364"/>
      <c r="BB287" s="364"/>
      <c r="BC287" s="364"/>
      <c r="BD287" s="364"/>
      <c r="BE287" s="364"/>
      <c r="BF287" s="364"/>
      <c r="BG287" s="364"/>
      <c r="BH287" s="364"/>
      <c r="BI287" s="364"/>
      <c r="BJ287" s="364"/>
      <c r="BK287" s="364"/>
      <c r="BL287" s="364"/>
      <c r="BM287" s="364"/>
      <c r="BN287" s="364"/>
      <c r="BO287" s="364"/>
      <c r="BP287" s="364"/>
      <c r="BQ287" s="364"/>
      <c r="BR287" s="364"/>
      <c r="BS287" s="364"/>
      <c r="BT287" s="364"/>
      <c r="BU287" s="364"/>
      <c r="BV287" s="364"/>
      <c r="BW287" s="364"/>
      <c r="BX287" s="364"/>
      <c r="BY287" s="364"/>
      <c r="BZ287" s="364"/>
      <c r="CA287" s="364"/>
      <c r="CB287" s="364"/>
      <c r="CC287" s="364"/>
      <c r="CD287" s="364"/>
      <c r="CE287" s="364"/>
      <c r="CF287" s="364"/>
      <c r="CG287" s="364"/>
      <c r="CH287" s="364"/>
      <c r="CI287" s="364"/>
      <c r="CJ287" s="364"/>
      <c r="CK287" s="364"/>
      <c r="CL287" s="364"/>
      <c r="CM287" s="364"/>
      <c r="CN287" s="364"/>
      <c r="CO287" s="364"/>
      <c r="CP287" s="364"/>
      <c r="CQ287" s="364"/>
      <c r="CR287" s="364"/>
      <c r="CS287" s="364"/>
      <c r="CT287" s="364"/>
      <c r="CU287" s="364"/>
      <c r="CV287" s="364"/>
      <c r="CW287" s="364"/>
      <c r="CX287" s="364"/>
      <c r="CY287" s="364"/>
      <c r="CZ287" s="364"/>
      <c r="DA287" s="364"/>
      <c r="DB287" s="364"/>
      <c r="DC287" s="364"/>
      <c r="DD287" s="364"/>
      <c r="DE287" s="364"/>
      <c r="DF287" s="364"/>
      <c r="DG287" s="364"/>
      <c r="DH287" s="364"/>
      <c r="DI287" s="364"/>
      <c r="DJ287" s="364"/>
      <c r="DK287" s="364"/>
      <c r="DL287" s="364"/>
      <c r="DM287" s="364"/>
      <c r="DN287" s="364"/>
      <c r="DO287" s="364"/>
      <c r="DP287" s="364"/>
      <c r="DQ287" s="364"/>
      <c r="DR287" s="364"/>
      <c r="DS287" s="364"/>
      <c r="DT287" s="364"/>
      <c r="DU287" s="364"/>
      <c r="DV287" s="364"/>
      <c r="DW287" s="364"/>
      <c r="DX287" s="364"/>
      <c r="DY287" s="364"/>
      <c r="DZ287" s="364"/>
      <c r="EA287" s="364"/>
      <c r="EB287" s="364"/>
      <c r="EC287" s="364"/>
      <c r="ED287" s="364"/>
      <c r="EE287" s="364"/>
      <c r="EF287" s="364"/>
      <c r="EG287" s="364"/>
      <c r="EH287" s="364"/>
      <c r="EI287" s="364"/>
      <c r="EJ287" s="364"/>
      <c r="EK287" s="364"/>
      <c r="EL287" s="364"/>
      <c r="EM287" s="364"/>
      <c r="EN287" s="364"/>
      <c r="EO287" s="364"/>
      <c r="EP287" s="364"/>
      <c r="EQ287" s="364"/>
      <c r="ER287" s="364"/>
      <c r="ES287" s="364"/>
      <c r="ET287" s="364"/>
      <c r="EU287" s="364"/>
      <c r="EV287" s="364"/>
      <c r="EW287" s="364"/>
      <c r="EX287" s="364"/>
      <c r="EY287" s="364"/>
      <c r="EZ287" s="364"/>
      <c r="FA287" s="364"/>
      <c r="FB287" s="364"/>
      <c r="FC287" s="364"/>
      <c r="FD287" s="364"/>
      <c r="FE287" s="364"/>
      <c r="FF287" s="364"/>
      <c r="FG287" s="364"/>
      <c r="FH287" s="364"/>
      <c r="FI287" s="364"/>
      <c r="FJ287" s="364"/>
      <c r="FK287" s="364"/>
      <c r="FL287" s="364"/>
      <c r="FM287" s="364"/>
      <c r="FN287" s="364"/>
      <c r="FO287" s="364"/>
      <c r="FP287" s="364"/>
      <c r="FQ287" s="364"/>
      <c r="FR287" s="364"/>
      <c r="FS287" s="364"/>
      <c r="FT287" s="364"/>
      <c r="FU287" s="364"/>
      <c r="FV287" s="364"/>
      <c r="FW287" s="364"/>
      <c r="FX287" s="364"/>
      <c r="FY287" s="364"/>
      <c r="FZ287" s="364"/>
      <c r="GA287" s="364"/>
      <c r="GB287" s="364"/>
      <c r="GC287" s="364"/>
      <c r="GD287" s="364"/>
      <c r="GE287" s="364"/>
      <c r="GF287" s="364"/>
      <c r="GG287" s="364"/>
      <c r="GH287" s="364"/>
      <c r="GI287" s="364"/>
      <c r="GJ287" s="364"/>
      <c r="GK287" s="364"/>
      <c r="GL287" s="364"/>
      <c r="GM287" s="364"/>
      <c r="GN287" s="364"/>
      <c r="GO287" s="364"/>
      <c r="GP287" s="364"/>
      <c r="GQ287" s="364"/>
      <c r="GR287" s="364"/>
      <c r="GS287" s="364"/>
      <c r="GT287" s="364"/>
      <c r="GU287" s="364"/>
      <c r="GV287" s="364"/>
      <c r="GW287" s="364"/>
      <c r="GX287" s="364"/>
      <c r="GY287" s="364"/>
      <c r="GZ287" s="364"/>
      <c r="HA287" s="364"/>
      <c r="HB287" s="364"/>
      <c r="HC287" s="364"/>
      <c r="HD287" s="364"/>
      <c r="HE287" s="364"/>
      <c r="HF287" s="364"/>
      <c r="HG287" s="364"/>
      <c r="HH287" s="364"/>
      <c r="HI287" s="364"/>
      <c r="HJ287" s="364"/>
      <c r="HK287" s="364"/>
      <c r="HL287" s="364"/>
      <c r="HM287" s="364"/>
      <c r="HN287" s="364"/>
      <c r="HO287" s="364"/>
      <c r="HP287" s="364"/>
      <c r="HQ287" s="364"/>
      <c r="HR287" s="364"/>
      <c r="HS287" s="364"/>
      <c r="HT287" s="364"/>
      <c r="HU287" s="364"/>
      <c r="HV287" s="364"/>
      <c r="HW287" s="364"/>
      <c r="HX287" s="364"/>
      <c r="HY287" s="364"/>
      <c r="HZ287" s="364"/>
      <c r="IA287" s="364"/>
      <c r="IB287" s="364"/>
      <c r="IC287" s="364"/>
      <c r="ID287" s="364"/>
      <c r="IE287" s="364"/>
      <c r="IF287" s="364"/>
      <c r="IG287" s="364"/>
      <c r="IH287" s="364"/>
      <c r="II287" s="364"/>
      <c r="IJ287" s="364"/>
      <c r="IK287" s="364"/>
      <c r="IL287" s="364"/>
      <c r="IM287" s="364"/>
      <c r="IN287" s="364"/>
      <c r="IO287" s="364"/>
      <c r="IP287" s="364"/>
      <c r="IQ287" s="364"/>
      <c r="IR287" s="364"/>
      <c r="IS287" s="364"/>
      <c r="IT287" s="364"/>
      <c r="IU287" s="364"/>
      <c r="IV287" s="364"/>
      <c r="IW287" s="364"/>
      <c r="IX287" s="364"/>
      <c r="IY287" s="364"/>
      <c r="IZ287" s="364"/>
      <c r="JA287" s="364"/>
      <c r="JB287" s="364"/>
      <c r="JC287" s="364"/>
      <c r="JD287" s="364"/>
      <c r="JE287" s="364"/>
      <c r="JF287" s="364"/>
      <c r="JG287" s="364"/>
      <c r="JH287" s="364"/>
      <c r="JI287" s="364"/>
      <c r="JJ287" s="364"/>
      <c r="JK287" s="364"/>
      <c r="JL287" s="364"/>
      <c r="JM287" s="364"/>
      <c r="JN287" s="364"/>
      <c r="JO287" s="364"/>
      <c r="JP287" s="364"/>
      <c r="JQ287" s="364"/>
      <c r="JR287" s="364"/>
      <c r="JS287" s="364"/>
      <c r="JT287" s="364"/>
      <c r="JU287" s="364"/>
      <c r="JV287" s="364"/>
      <c r="JW287" s="364"/>
      <c r="JX287" s="364"/>
      <c r="JY287" s="364"/>
      <c r="JZ287" s="364"/>
      <c r="KA287" s="364"/>
      <c r="KB287" s="364"/>
      <c r="KC287" s="364"/>
      <c r="KD287" s="364"/>
      <c r="KE287" s="364"/>
      <c r="KF287" s="364"/>
      <c r="KG287" s="364"/>
      <c r="KH287" s="364"/>
      <c r="KI287" s="364"/>
      <c r="KJ287" s="364"/>
      <c r="KK287" s="364"/>
      <c r="KL287" s="364"/>
      <c r="KM287" s="364"/>
      <c r="KN287" s="364"/>
      <c r="KO287" s="364"/>
      <c r="KP287" s="364"/>
      <c r="KQ287" s="364"/>
      <c r="KR287" s="364"/>
      <c r="KS287" s="364"/>
      <c r="KT287" s="364"/>
      <c r="KU287" s="364"/>
      <c r="KV287" s="364"/>
      <c r="KW287" s="364"/>
      <c r="KX287" s="364"/>
      <c r="KY287" s="364"/>
      <c r="KZ287" s="364"/>
      <c r="LA287" s="364"/>
      <c r="LB287" s="364"/>
      <c r="LC287" s="364"/>
      <c r="LD287" s="364"/>
      <c r="LE287" s="364"/>
      <c r="LF287" s="364"/>
      <c r="LG287" s="364"/>
      <c r="LH287" s="364"/>
      <c r="LI287" s="364"/>
      <c r="LJ287" s="364"/>
      <c r="LK287" s="364"/>
      <c r="LL287" s="364"/>
      <c r="LM287" s="364"/>
      <c r="LN287" s="364"/>
      <c r="LO287" s="364"/>
      <c r="LP287" s="364"/>
      <c r="LQ287" s="364"/>
      <c r="LR287" s="364"/>
      <c r="LS287" s="364"/>
      <c r="LT287" s="364"/>
      <c r="LU287" s="364"/>
      <c r="LV287" s="364"/>
      <c r="LW287" s="364"/>
      <c r="LX287" s="364"/>
      <c r="LY287" s="364"/>
      <c r="LZ287" s="364"/>
      <c r="MA287" s="364"/>
      <c r="MB287" s="364"/>
      <c r="MC287" s="364"/>
      <c r="MD287" s="364"/>
      <c r="ME287" s="364"/>
      <c r="MF287" s="364"/>
      <c r="MG287" s="364"/>
      <c r="MH287" s="364"/>
      <c r="MI287" s="364"/>
      <c r="MJ287" s="364"/>
      <c r="MK287" s="364"/>
      <c r="ML287" s="364"/>
      <c r="MM287" s="364"/>
      <c r="MN287" s="364"/>
      <c r="MO287" s="364"/>
      <c r="MP287" s="364"/>
      <c r="MQ287" s="364"/>
      <c r="MR287" s="364"/>
      <c r="MS287" s="364"/>
      <c r="MT287" s="364"/>
      <c r="MU287" s="364"/>
      <c r="MV287" s="364"/>
      <c r="MW287" s="364"/>
      <c r="MX287" s="364"/>
      <c r="MY287" s="364"/>
      <c r="MZ287" s="364"/>
      <c r="NA287" s="364"/>
      <c r="NB287" s="364"/>
      <c r="NC287" s="364"/>
      <c r="ND287" s="364"/>
      <c r="NE287" s="364"/>
      <c r="NF287" s="364"/>
      <c r="NG287" s="364"/>
      <c r="NH287" s="364"/>
      <c r="NI287" s="364"/>
      <c r="NJ287" s="364"/>
      <c r="NK287" s="364"/>
      <c r="NL287" s="364"/>
      <c r="NM287" s="364"/>
      <c r="NN287" s="364"/>
      <c r="NO287" s="364"/>
      <c r="NP287" s="364"/>
      <c r="NQ287" s="364"/>
      <c r="NR287" s="364"/>
      <c r="NS287" s="364"/>
      <c r="NT287" s="364"/>
      <c r="NU287" s="364"/>
      <c r="NV287" s="364"/>
      <c r="NW287" s="364"/>
      <c r="NX287" s="364"/>
      <c r="NY287" s="364"/>
      <c r="NZ287" s="364"/>
      <c r="OA287" s="364"/>
      <c r="OB287" s="364"/>
      <c r="OC287" s="364"/>
      <c r="OD287" s="364"/>
      <c r="OE287" s="364"/>
      <c r="OF287" s="364"/>
      <c r="OG287" s="364"/>
      <c r="OH287" s="364"/>
      <c r="OI287" s="364"/>
      <c r="OJ287" s="364"/>
      <c r="OK287" s="364"/>
      <c r="OL287" s="364"/>
      <c r="OM287" s="364"/>
      <c r="ON287" s="364"/>
      <c r="OO287" s="364"/>
      <c r="OP287" s="364"/>
      <c r="OQ287" s="364"/>
      <c r="OR287" s="364"/>
      <c r="OS287" s="364"/>
      <c r="OT287" s="364"/>
      <c r="OU287" s="364"/>
      <c r="OV287" s="364"/>
      <c r="OW287" s="364"/>
      <c r="OX287" s="364"/>
      <c r="OY287" s="364"/>
      <c r="OZ287" s="364"/>
      <c r="PA287" s="364"/>
      <c r="PB287" s="364"/>
      <c r="PC287" s="364"/>
      <c r="PD287" s="364"/>
      <c r="PE287" s="364"/>
      <c r="PF287" s="364"/>
      <c r="PG287" s="364"/>
      <c r="PH287" s="364"/>
      <c r="PI287" s="364"/>
      <c r="PJ287" s="364"/>
      <c r="PK287" s="364"/>
      <c r="PL287" s="364"/>
      <c r="PM287" s="364"/>
    </row>
    <row r="288" spans="1:429" ht="15">
      <c r="A288" s="366"/>
      <c r="B288" s="364"/>
      <c r="C288" s="364"/>
      <c r="D288" s="364"/>
      <c r="E288" s="364"/>
      <c r="F288" s="364"/>
      <c r="G288" s="364"/>
      <c r="H288" s="364"/>
      <c r="I288" s="364"/>
      <c r="J288" s="364"/>
      <c r="K288" s="364"/>
      <c r="L288" s="364"/>
      <c r="M288" s="364"/>
      <c r="N288" s="364"/>
      <c r="O288" s="364"/>
      <c r="P288" s="364"/>
      <c r="Q288" s="364"/>
      <c r="R288" s="364"/>
      <c r="S288" s="364"/>
      <c r="T288" s="364"/>
      <c r="U288" s="364"/>
      <c r="V288" s="364"/>
      <c r="W288" s="364"/>
      <c r="X288" s="364"/>
      <c r="Y288" s="364"/>
      <c r="Z288" s="364"/>
      <c r="AA288" s="364"/>
      <c r="AB288" s="364"/>
      <c r="AC288" s="364"/>
      <c r="AD288" s="364"/>
      <c r="AE288" s="364"/>
      <c r="AF288" s="364"/>
      <c r="AG288" s="364"/>
      <c r="AH288" s="364"/>
      <c r="AI288" s="364"/>
      <c r="AJ288" s="364"/>
      <c r="AK288" s="364"/>
      <c r="AL288" s="364"/>
      <c r="AM288" s="364"/>
      <c r="AN288" s="364"/>
      <c r="AO288" s="364"/>
      <c r="AP288" s="364"/>
      <c r="AQ288" s="364"/>
      <c r="AR288" s="364"/>
      <c r="AS288" s="364"/>
      <c r="AT288" s="364"/>
      <c r="AU288" s="364"/>
      <c r="AV288" s="364"/>
      <c r="AW288" s="364"/>
      <c r="AX288" s="364"/>
      <c r="AY288" s="364"/>
      <c r="AZ288" s="364"/>
      <c r="BA288" s="364"/>
      <c r="BB288" s="364"/>
      <c r="BC288" s="364"/>
      <c r="BD288" s="364"/>
      <c r="BE288" s="364"/>
      <c r="BF288" s="364"/>
      <c r="BG288" s="364"/>
      <c r="BH288" s="364"/>
      <c r="BI288" s="364"/>
      <c r="BJ288" s="364"/>
      <c r="BK288" s="364"/>
      <c r="BL288" s="364"/>
      <c r="BM288" s="364"/>
      <c r="BN288" s="364"/>
      <c r="BO288" s="364"/>
      <c r="BP288" s="364"/>
      <c r="BQ288" s="364"/>
      <c r="BR288" s="364"/>
      <c r="BS288" s="364"/>
      <c r="BT288" s="364"/>
      <c r="BU288" s="364"/>
      <c r="BV288" s="364"/>
      <c r="BW288" s="364"/>
      <c r="BX288" s="364"/>
      <c r="BY288" s="364"/>
      <c r="BZ288" s="364"/>
      <c r="CA288" s="364"/>
      <c r="CB288" s="364"/>
      <c r="CC288" s="364"/>
      <c r="CD288" s="364"/>
      <c r="CE288" s="364"/>
      <c r="CF288" s="364"/>
      <c r="CG288" s="364"/>
      <c r="CH288" s="364"/>
      <c r="CI288" s="364"/>
      <c r="CJ288" s="364"/>
      <c r="CK288" s="364"/>
      <c r="CL288" s="364"/>
      <c r="CM288" s="364"/>
      <c r="CN288" s="364"/>
      <c r="CO288" s="364"/>
      <c r="CP288" s="364"/>
      <c r="CQ288" s="364"/>
      <c r="CR288" s="364"/>
      <c r="CS288" s="364"/>
      <c r="CT288" s="364"/>
      <c r="CU288" s="364"/>
      <c r="CV288" s="364"/>
      <c r="CW288" s="364"/>
      <c r="CX288" s="364"/>
      <c r="CY288" s="364"/>
      <c r="CZ288" s="364"/>
      <c r="DA288" s="364"/>
      <c r="DB288" s="364"/>
      <c r="DC288" s="364"/>
      <c r="DD288" s="364"/>
      <c r="DE288" s="364"/>
      <c r="DF288" s="364"/>
      <c r="DG288" s="364"/>
      <c r="DH288" s="364"/>
      <c r="DI288" s="364"/>
      <c r="DJ288" s="364"/>
      <c r="DK288" s="364"/>
      <c r="DL288" s="364"/>
      <c r="DM288" s="364"/>
      <c r="DN288" s="364"/>
      <c r="DO288" s="364"/>
      <c r="DP288" s="364"/>
      <c r="DQ288" s="364"/>
      <c r="DR288" s="364"/>
      <c r="DS288" s="364"/>
      <c r="DT288" s="364"/>
      <c r="DU288" s="364"/>
      <c r="DV288" s="364"/>
      <c r="DW288" s="364"/>
      <c r="DX288" s="364"/>
      <c r="DY288" s="364"/>
      <c r="DZ288" s="364"/>
      <c r="EA288" s="364"/>
      <c r="EB288" s="364"/>
      <c r="EC288" s="364"/>
      <c r="ED288" s="364"/>
      <c r="EE288" s="364"/>
      <c r="EF288" s="364"/>
      <c r="EG288" s="364"/>
      <c r="EH288" s="364"/>
      <c r="EI288" s="364"/>
      <c r="EJ288" s="364"/>
      <c r="EK288" s="364"/>
      <c r="EL288" s="364"/>
      <c r="EM288" s="364"/>
      <c r="EN288" s="364"/>
      <c r="EO288" s="364"/>
      <c r="EP288" s="364"/>
      <c r="EQ288" s="364"/>
      <c r="ER288" s="364"/>
      <c r="ES288" s="364"/>
      <c r="ET288" s="364"/>
      <c r="EU288" s="364"/>
      <c r="EV288" s="364"/>
      <c r="EW288" s="364"/>
      <c r="EX288" s="364"/>
      <c r="EY288" s="364"/>
      <c r="EZ288" s="364"/>
      <c r="FA288" s="364"/>
      <c r="FB288" s="364"/>
      <c r="FC288" s="364"/>
      <c r="FD288" s="364"/>
      <c r="FE288" s="364"/>
      <c r="FF288" s="364"/>
      <c r="FG288" s="364"/>
      <c r="FH288" s="364"/>
      <c r="FI288" s="364"/>
      <c r="FJ288" s="364"/>
      <c r="FK288" s="364"/>
      <c r="FL288" s="364"/>
      <c r="FM288" s="364"/>
      <c r="FN288" s="364"/>
      <c r="FO288" s="364"/>
      <c r="FP288" s="364"/>
      <c r="FQ288" s="364"/>
      <c r="FR288" s="364"/>
      <c r="FS288" s="364"/>
      <c r="FT288" s="364"/>
      <c r="FU288" s="364"/>
      <c r="FV288" s="364"/>
      <c r="FW288" s="364"/>
      <c r="FX288" s="364"/>
      <c r="FY288" s="364"/>
      <c r="FZ288" s="364"/>
      <c r="GA288" s="364"/>
      <c r="GB288" s="364"/>
      <c r="GC288" s="364"/>
      <c r="GD288" s="364"/>
      <c r="GE288" s="364"/>
      <c r="GF288" s="364"/>
      <c r="GG288" s="364"/>
      <c r="GH288" s="364"/>
      <c r="GI288" s="364"/>
      <c r="GJ288" s="364"/>
      <c r="GK288" s="364"/>
      <c r="GL288" s="364"/>
      <c r="GM288" s="364"/>
      <c r="GN288" s="364"/>
      <c r="GO288" s="364"/>
      <c r="GP288" s="364"/>
      <c r="GQ288" s="364"/>
      <c r="GR288" s="364"/>
      <c r="GS288" s="364"/>
      <c r="GT288" s="364"/>
      <c r="GU288" s="364"/>
      <c r="GV288" s="364"/>
      <c r="GW288" s="364"/>
      <c r="GX288" s="364"/>
      <c r="GY288" s="364"/>
      <c r="GZ288" s="364"/>
      <c r="HA288" s="364"/>
      <c r="HB288" s="364"/>
      <c r="HC288" s="364"/>
      <c r="HD288" s="364"/>
      <c r="HE288" s="364"/>
      <c r="HF288" s="364"/>
      <c r="HG288" s="364"/>
      <c r="HH288" s="364"/>
      <c r="HI288" s="364"/>
      <c r="HJ288" s="364"/>
      <c r="HK288" s="364"/>
      <c r="HL288" s="364"/>
      <c r="HM288" s="364"/>
      <c r="HN288" s="364"/>
      <c r="HO288" s="364"/>
      <c r="HP288" s="364"/>
      <c r="HQ288" s="364"/>
      <c r="HR288" s="364"/>
      <c r="HS288" s="364"/>
      <c r="HT288" s="364"/>
      <c r="HU288" s="364"/>
      <c r="HV288" s="364"/>
      <c r="HW288" s="364"/>
      <c r="HX288" s="364"/>
      <c r="HY288" s="364"/>
      <c r="HZ288" s="364"/>
      <c r="IA288" s="364"/>
      <c r="IB288" s="364"/>
      <c r="IC288" s="364"/>
      <c r="ID288" s="364"/>
      <c r="IE288" s="364"/>
      <c r="IF288" s="364"/>
      <c r="IG288" s="364"/>
      <c r="IH288" s="364"/>
      <c r="II288" s="364"/>
      <c r="IJ288" s="364"/>
      <c r="IK288" s="364"/>
      <c r="IL288" s="364"/>
      <c r="IM288" s="364"/>
      <c r="IN288" s="364"/>
      <c r="IO288" s="364"/>
      <c r="IP288" s="364"/>
      <c r="IQ288" s="364"/>
      <c r="IR288" s="364"/>
      <c r="IS288" s="364"/>
      <c r="IT288" s="364"/>
      <c r="IU288" s="364"/>
      <c r="IV288" s="364"/>
      <c r="IW288" s="364"/>
      <c r="IX288" s="364"/>
      <c r="IY288" s="364"/>
      <c r="IZ288" s="364"/>
      <c r="JA288" s="364"/>
      <c r="JB288" s="364"/>
      <c r="JC288" s="364"/>
      <c r="JD288" s="364"/>
      <c r="JE288" s="364"/>
      <c r="JF288" s="364"/>
      <c r="JG288" s="364"/>
      <c r="JH288" s="364"/>
      <c r="JI288" s="364"/>
      <c r="JJ288" s="364"/>
      <c r="JK288" s="364"/>
      <c r="JL288" s="364"/>
      <c r="JM288" s="364"/>
      <c r="JN288" s="364"/>
      <c r="JO288" s="364"/>
      <c r="JP288" s="364"/>
      <c r="JQ288" s="364"/>
      <c r="JR288" s="364"/>
      <c r="JS288" s="364"/>
      <c r="JT288" s="364"/>
      <c r="JU288" s="364"/>
      <c r="JV288" s="364"/>
      <c r="JW288" s="364"/>
      <c r="JX288" s="364"/>
      <c r="JY288" s="364"/>
      <c r="JZ288" s="364"/>
      <c r="KA288" s="364"/>
      <c r="KB288" s="364"/>
      <c r="KC288" s="364"/>
      <c r="KD288" s="364"/>
      <c r="KE288" s="364"/>
      <c r="KF288" s="364"/>
      <c r="KG288" s="364"/>
      <c r="KH288" s="364"/>
      <c r="KI288" s="364"/>
      <c r="KJ288" s="364"/>
      <c r="KK288" s="364"/>
      <c r="KL288" s="364"/>
      <c r="KM288" s="364"/>
      <c r="KN288" s="364"/>
      <c r="KO288" s="364"/>
      <c r="KP288" s="364"/>
      <c r="KQ288" s="364"/>
      <c r="KR288" s="364"/>
      <c r="KS288" s="364"/>
      <c r="KT288" s="364"/>
      <c r="KU288" s="364"/>
      <c r="KV288" s="364"/>
      <c r="KW288" s="364"/>
      <c r="KX288" s="364"/>
      <c r="KY288" s="364"/>
      <c r="KZ288" s="364"/>
      <c r="LA288" s="364"/>
      <c r="LB288" s="364"/>
      <c r="LC288" s="364"/>
      <c r="LD288" s="364"/>
      <c r="LE288" s="364"/>
      <c r="LF288" s="364"/>
      <c r="LG288" s="364"/>
      <c r="LH288" s="364"/>
      <c r="LI288" s="364"/>
      <c r="LJ288" s="364"/>
      <c r="LK288" s="364"/>
      <c r="LL288" s="364"/>
      <c r="LM288" s="364"/>
      <c r="LN288" s="364"/>
      <c r="LO288" s="364"/>
      <c r="LP288" s="364"/>
      <c r="LQ288" s="364"/>
      <c r="LR288" s="364"/>
      <c r="LS288" s="364"/>
      <c r="LT288" s="364"/>
      <c r="LU288" s="364"/>
      <c r="LV288" s="364"/>
      <c r="LW288" s="364"/>
      <c r="LX288" s="364"/>
      <c r="LY288" s="364"/>
      <c r="LZ288" s="364"/>
      <c r="MA288" s="364"/>
      <c r="MB288" s="364"/>
      <c r="MC288" s="364"/>
      <c r="MD288" s="364"/>
      <c r="ME288" s="364"/>
      <c r="MF288" s="364"/>
      <c r="MG288" s="364"/>
      <c r="MH288" s="364"/>
      <c r="MI288" s="364"/>
      <c r="MJ288" s="364"/>
      <c r="MK288" s="364"/>
      <c r="ML288" s="364"/>
      <c r="MM288" s="364"/>
      <c r="MN288" s="364"/>
      <c r="MO288" s="364"/>
      <c r="MP288" s="364"/>
      <c r="MQ288" s="364"/>
      <c r="MR288" s="364"/>
      <c r="MS288" s="364"/>
      <c r="MT288" s="364"/>
      <c r="MU288" s="364"/>
      <c r="MV288" s="364"/>
      <c r="MW288" s="364"/>
      <c r="MX288" s="364"/>
      <c r="MY288" s="364"/>
      <c r="MZ288" s="364"/>
      <c r="NA288" s="364"/>
      <c r="NB288" s="364"/>
      <c r="NC288" s="364"/>
      <c r="ND288" s="364"/>
      <c r="NE288" s="364"/>
      <c r="NF288" s="364"/>
      <c r="NG288" s="364"/>
      <c r="NH288" s="364"/>
      <c r="NI288" s="364"/>
      <c r="NJ288" s="364"/>
      <c r="NK288" s="364"/>
      <c r="NL288" s="364"/>
      <c r="NM288" s="364"/>
      <c r="NN288" s="364"/>
      <c r="NO288" s="364"/>
      <c r="NP288" s="364"/>
      <c r="NQ288" s="364"/>
      <c r="NR288" s="364"/>
      <c r="NS288" s="364"/>
      <c r="NT288" s="364"/>
      <c r="NU288" s="364"/>
      <c r="NV288" s="364"/>
      <c r="NW288" s="364"/>
      <c r="NX288" s="364"/>
      <c r="NY288" s="364"/>
      <c r="NZ288" s="364"/>
      <c r="OA288" s="364"/>
      <c r="OB288" s="364"/>
      <c r="OC288" s="364"/>
      <c r="OD288" s="364"/>
      <c r="OE288" s="364"/>
      <c r="OF288" s="364"/>
      <c r="OG288" s="364"/>
      <c r="OH288" s="364"/>
      <c r="OI288" s="364"/>
      <c r="OJ288" s="364"/>
      <c r="OK288" s="364"/>
      <c r="OL288" s="364"/>
      <c r="OM288" s="364"/>
      <c r="ON288" s="364"/>
      <c r="OO288" s="364"/>
      <c r="OP288" s="364"/>
      <c r="OQ288" s="364"/>
      <c r="OR288" s="364"/>
      <c r="OS288" s="364"/>
      <c r="OT288" s="364"/>
      <c r="OU288" s="364"/>
      <c r="OV288" s="364"/>
      <c r="OW288" s="364"/>
      <c r="OX288" s="364"/>
      <c r="OY288" s="364"/>
      <c r="OZ288" s="364"/>
      <c r="PA288" s="364"/>
      <c r="PB288" s="364"/>
      <c r="PC288" s="364"/>
      <c r="PD288" s="364"/>
      <c r="PE288" s="364"/>
      <c r="PF288" s="364"/>
      <c r="PG288" s="364"/>
      <c r="PH288" s="364"/>
      <c r="PI288" s="364"/>
      <c r="PJ288" s="364"/>
      <c r="PK288" s="364"/>
      <c r="PL288" s="364"/>
      <c r="PM288" s="364"/>
    </row>
    <row r="289" spans="1:429" ht="15">
      <c r="A289" s="365" t="s">
        <v>849</v>
      </c>
      <c r="B289" s="364">
        <f t="shared" ref="B289:AF289" si="265">B$4+B$37+B$59+B$74+B$164+B$231</f>
        <v>0</v>
      </c>
      <c r="C289" s="364">
        <f t="shared" si="265"/>
        <v>0</v>
      </c>
      <c r="D289" s="364">
        <f t="shared" si="265"/>
        <v>0</v>
      </c>
      <c r="E289" s="364">
        <f t="shared" si="265"/>
        <v>0</v>
      </c>
      <c r="F289" s="364">
        <f t="shared" si="265"/>
        <v>0</v>
      </c>
      <c r="G289" s="364">
        <f t="shared" si="265"/>
        <v>0</v>
      </c>
      <c r="H289" s="364">
        <f t="shared" si="265"/>
        <v>0</v>
      </c>
      <c r="I289" s="364">
        <f t="shared" si="265"/>
        <v>0</v>
      </c>
      <c r="J289" s="364">
        <f t="shared" si="265"/>
        <v>0</v>
      </c>
      <c r="K289" s="364">
        <f t="shared" si="265"/>
        <v>0</v>
      </c>
      <c r="L289" s="364">
        <f t="shared" si="265"/>
        <v>0</v>
      </c>
      <c r="M289" s="364">
        <f t="shared" si="265"/>
        <v>0</v>
      </c>
      <c r="N289" s="364">
        <f t="shared" si="265"/>
        <v>0</v>
      </c>
      <c r="O289" s="364">
        <f t="shared" si="265"/>
        <v>0</v>
      </c>
      <c r="P289" s="364">
        <f t="shared" si="265"/>
        <v>0</v>
      </c>
      <c r="Q289" s="364">
        <f t="shared" si="265"/>
        <v>0</v>
      </c>
      <c r="R289" s="364">
        <f t="shared" si="265"/>
        <v>0</v>
      </c>
      <c r="S289" s="364">
        <f t="shared" si="265"/>
        <v>0</v>
      </c>
      <c r="T289" s="364">
        <f t="shared" si="265"/>
        <v>121.74882569999997</v>
      </c>
      <c r="U289" s="364">
        <f t="shared" si="265"/>
        <v>197.71198920000003</v>
      </c>
      <c r="V289" s="364">
        <f t="shared" si="265"/>
        <v>83.47970819999999</v>
      </c>
      <c r="W289" s="364">
        <f t="shared" si="265"/>
        <v>88.464847500000033</v>
      </c>
      <c r="X289" s="364">
        <f t="shared" si="265"/>
        <v>90.333894299999983</v>
      </c>
      <c r="Y289" s="364">
        <f t="shared" si="265"/>
        <v>94.3158411</v>
      </c>
      <c r="Z289" s="364">
        <f t="shared" si="265"/>
        <v>104.46545789999998</v>
      </c>
      <c r="AA289" s="364">
        <f t="shared" si="265"/>
        <v>114.62742149999998</v>
      </c>
      <c r="AB289" s="364">
        <f t="shared" si="265"/>
        <v>142.9372611</v>
      </c>
      <c r="AC289" s="364">
        <f t="shared" si="265"/>
        <v>185.47014989999997</v>
      </c>
      <c r="AD289" s="364">
        <f t="shared" si="265"/>
        <v>239.80859999999996</v>
      </c>
      <c r="AE289" s="364">
        <f t="shared" si="265"/>
        <v>252.7998</v>
      </c>
      <c r="AF289" s="364">
        <f t="shared" si="265"/>
        <v>27.976499999999998</v>
      </c>
      <c r="AG289" s="364"/>
      <c r="AH289" s="364">
        <f t="shared" ref="AH289:CS289" si="266">AH$4+AH$37+AH$59+AH$74+AH$164+AH$231</f>
        <v>0</v>
      </c>
      <c r="AI289" s="364">
        <f t="shared" si="266"/>
        <v>0</v>
      </c>
      <c r="AJ289" s="364">
        <f t="shared" si="266"/>
        <v>0</v>
      </c>
      <c r="AK289" s="364">
        <f t="shared" si="266"/>
        <v>0</v>
      </c>
      <c r="AL289" s="364">
        <f t="shared" si="266"/>
        <v>0</v>
      </c>
      <c r="AM289" s="364">
        <f t="shared" si="266"/>
        <v>0</v>
      </c>
      <c r="AN289" s="364">
        <f t="shared" si="266"/>
        <v>0</v>
      </c>
      <c r="AO289" s="364">
        <f t="shared" si="266"/>
        <v>0</v>
      </c>
      <c r="AP289" s="364">
        <f t="shared" si="266"/>
        <v>0</v>
      </c>
      <c r="AQ289" s="364">
        <f t="shared" si="266"/>
        <v>0</v>
      </c>
      <c r="AR289" s="364">
        <f t="shared" si="266"/>
        <v>0</v>
      </c>
      <c r="AS289" s="364">
        <f t="shared" si="266"/>
        <v>0</v>
      </c>
      <c r="AT289" s="364">
        <f t="shared" si="266"/>
        <v>0</v>
      </c>
      <c r="AU289" s="364">
        <f t="shared" si="266"/>
        <v>0</v>
      </c>
      <c r="AV289" s="364">
        <f t="shared" si="266"/>
        <v>0</v>
      </c>
      <c r="AW289" s="364">
        <f t="shared" si="266"/>
        <v>0</v>
      </c>
      <c r="AX289" s="364">
        <f t="shared" si="266"/>
        <v>0</v>
      </c>
      <c r="AY289" s="364">
        <f t="shared" si="266"/>
        <v>0</v>
      </c>
      <c r="AZ289" s="364">
        <f t="shared" si="266"/>
        <v>0</v>
      </c>
      <c r="BA289" s="364">
        <f t="shared" si="266"/>
        <v>0</v>
      </c>
      <c r="BB289" s="364">
        <f t="shared" si="266"/>
        <v>0</v>
      </c>
      <c r="BC289" s="364">
        <f t="shared" si="266"/>
        <v>0</v>
      </c>
      <c r="BD289" s="364">
        <f t="shared" si="266"/>
        <v>0</v>
      </c>
      <c r="BE289" s="364">
        <f t="shared" si="266"/>
        <v>0</v>
      </c>
      <c r="BF289" s="364">
        <f t="shared" si="266"/>
        <v>0</v>
      </c>
      <c r="BG289" s="364">
        <f t="shared" si="266"/>
        <v>0</v>
      </c>
      <c r="BH289" s="364">
        <f t="shared" si="266"/>
        <v>0</v>
      </c>
      <c r="BI289" s="364">
        <f t="shared" si="266"/>
        <v>0</v>
      </c>
      <c r="BJ289" s="364">
        <f t="shared" si="266"/>
        <v>0</v>
      </c>
      <c r="BK289" s="364">
        <f t="shared" si="266"/>
        <v>0</v>
      </c>
      <c r="BL289" s="364">
        <f t="shared" si="266"/>
        <v>0</v>
      </c>
      <c r="BM289" s="364">
        <f t="shared" si="266"/>
        <v>0</v>
      </c>
      <c r="BN289" s="364">
        <f t="shared" si="266"/>
        <v>0</v>
      </c>
      <c r="BO289" s="364">
        <f t="shared" si="266"/>
        <v>0</v>
      </c>
      <c r="BP289" s="364">
        <f t="shared" si="266"/>
        <v>0</v>
      </c>
      <c r="BQ289" s="364">
        <f t="shared" si="266"/>
        <v>0</v>
      </c>
      <c r="BR289" s="364">
        <f t="shared" si="266"/>
        <v>0</v>
      </c>
      <c r="BS289" s="364">
        <f t="shared" si="266"/>
        <v>0</v>
      </c>
      <c r="BT289" s="364">
        <f t="shared" si="266"/>
        <v>0</v>
      </c>
      <c r="BU289" s="364">
        <f t="shared" si="266"/>
        <v>0</v>
      </c>
      <c r="BV289" s="364">
        <f t="shared" si="266"/>
        <v>0</v>
      </c>
      <c r="BW289" s="364">
        <f t="shared" si="266"/>
        <v>0</v>
      </c>
      <c r="BX289" s="364">
        <f t="shared" si="266"/>
        <v>0</v>
      </c>
      <c r="BY289" s="364">
        <f t="shared" si="266"/>
        <v>0</v>
      </c>
      <c r="BZ289" s="364">
        <f t="shared" si="266"/>
        <v>0</v>
      </c>
      <c r="CA289" s="364">
        <f t="shared" si="266"/>
        <v>0</v>
      </c>
      <c r="CB289" s="364">
        <f t="shared" si="266"/>
        <v>0</v>
      </c>
      <c r="CC289" s="364">
        <f t="shared" si="266"/>
        <v>0</v>
      </c>
      <c r="CD289" s="364">
        <f t="shared" si="266"/>
        <v>0</v>
      </c>
      <c r="CE289" s="364">
        <f t="shared" si="266"/>
        <v>0</v>
      </c>
      <c r="CF289" s="364">
        <f t="shared" si="266"/>
        <v>0</v>
      </c>
      <c r="CG289" s="364">
        <f t="shared" si="266"/>
        <v>0</v>
      </c>
      <c r="CH289" s="364">
        <f t="shared" si="266"/>
        <v>0</v>
      </c>
      <c r="CI289" s="364">
        <f t="shared" si="266"/>
        <v>0</v>
      </c>
      <c r="CJ289" s="364">
        <f t="shared" si="266"/>
        <v>0</v>
      </c>
      <c r="CK289" s="364">
        <f t="shared" si="266"/>
        <v>0</v>
      </c>
      <c r="CL289" s="364">
        <f t="shared" si="266"/>
        <v>0</v>
      </c>
      <c r="CM289" s="364">
        <f t="shared" si="266"/>
        <v>0</v>
      </c>
      <c r="CN289" s="364">
        <f t="shared" si="266"/>
        <v>0</v>
      </c>
      <c r="CO289" s="364">
        <f t="shared" si="266"/>
        <v>0</v>
      </c>
      <c r="CP289" s="364">
        <f t="shared" si="266"/>
        <v>0</v>
      </c>
      <c r="CQ289" s="364">
        <f t="shared" si="266"/>
        <v>0</v>
      </c>
      <c r="CR289" s="364">
        <f t="shared" si="266"/>
        <v>0</v>
      </c>
      <c r="CS289" s="364">
        <f t="shared" si="266"/>
        <v>0</v>
      </c>
      <c r="CT289" s="364">
        <f t="shared" ref="CT289:FE289" si="267">CT$4+CT$37+CT$59+CT$74+CT$164+CT$231</f>
        <v>0</v>
      </c>
      <c r="CU289" s="364">
        <f t="shared" si="267"/>
        <v>0</v>
      </c>
      <c r="CV289" s="364">
        <f t="shared" si="267"/>
        <v>0</v>
      </c>
      <c r="CW289" s="364">
        <f t="shared" si="267"/>
        <v>0</v>
      </c>
      <c r="CX289" s="364">
        <f t="shared" si="267"/>
        <v>0</v>
      </c>
      <c r="CY289" s="364">
        <f t="shared" si="267"/>
        <v>0</v>
      </c>
      <c r="CZ289" s="364">
        <f t="shared" si="267"/>
        <v>0</v>
      </c>
      <c r="DA289" s="364">
        <f t="shared" si="267"/>
        <v>0</v>
      </c>
      <c r="DB289" s="364">
        <f t="shared" si="267"/>
        <v>0</v>
      </c>
      <c r="DC289" s="364">
        <f t="shared" si="267"/>
        <v>0</v>
      </c>
      <c r="DD289" s="364">
        <f t="shared" si="267"/>
        <v>0</v>
      </c>
      <c r="DE289" s="364">
        <f t="shared" si="267"/>
        <v>0</v>
      </c>
      <c r="DF289" s="364">
        <f t="shared" si="267"/>
        <v>0</v>
      </c>
      <c r="DG289" s="364">
        <f t="shared" si="267"/>
        <v>0</v>
      </c>
      <c r="DH289" s="364">
        <f t="shared" si="267"/>
        <v>0</v>
      </c>
      <c r="DI289" s="364">
        <f t="shared" si="267"/>
        <v>0</v>
      </c>
      <c r="DJ289" s="364">
        <f t="shared" si="267"/>
        <v>0</v>
      </c>
      <c r="DK289" s="364">
        <f t="shared" si="267"/>
        <v>0</v>
      </c>
      <c r="DL289" s="364">
        <f t="shared" si="267"/>
        <v>0</v>
      </c>
      <c r="DM289" s="364">
        <f t="shared" si="267"/>
        <v>0</v>
      </c>
      <c r="DN289" s="364">
        <f t="shared" si="267"/>
        <v>0</v>
      </c>
      <c r="DO289" s="364">
        <f t="shared" si="267"/>
        <v>0</v>
      </c>
      <c r="DP289" s="364">
        <f t="shared" si="267"/>
        <v>0</v>
      </c>
      <c r="DQ289" s="364">
        <f t="shared" si="267"/>
        <v>0</v>
      </c>
      <c r="DR289" s="364">
        <f t="shared" si="267"/>
        <v>0</v>
      </c>
      <c r="DS289" s="364">
        <f t="shared" si="267"/>
        <v>0</v>
      </c>
      <c r="DT289" s="364">
        <f t="shared" si="267"/>
        <v>0</v>
      </c>
      <c r="DU289" s="364">
        <f t="shared" si="267"/>
        <v>0</v>
      </c>
      <c r="DV289" s="364">
        <f t="shared" si="267"/>
        <v>0</v>
      </c>
      <c r="DW289" s="364">
        <f t="shared" si="267"/>
        <v>0</v>
      </c>
      <c r="DX289" s="364">
        <f t="shared" si="267"/>
        <v>0</v>
      </c>
      <c r="DY289" s="364">
        <f t="shared" si="267"/>
        <v>0</v>
      </c>
      <c r="DZ289" s="364">
        <f t="shared" si="267"/>
        <v>0</v>
      </c>
      <c r="EA289" s="364">
        <f t="shared" si="267"/>
        <v>0</v>
      </c>
      <c r="EB289" s="364">
        <f t="shared" si="267"/>
        <v>0</v>
      </c>
      <c r="EC289" s="364">
        <f t="shared" si="267"/>
        <v>0</v>
      </c>
      <c r="ED289" s="364">
        <f t="shared" si="267"/>
        <v>0</v>
      </c>
      <c r="EE289" s="364">
        <f t="shared" si="267"/>
        <v>0</v>
      </c>
      <c r="EF289" s="364">
        <f t="shared" si="267"/>
        <v>0</v>
      </c>
      <c r="EG289" s="364">
        <f t="shared" si="267"/>
        <v>0</v>
      </c>
      <c r="EH289" s="364">
        <f t="shared" si="267"/>
        <v>0</v>
      </c>
      <c r="EI289" s="364">
        <f t="shared" si="267"/>
        <v>0</v>
      </c>
      <c r="EJ289" s="364">
        <f t="shared" si="267"/>
        <v>0</v>
      </c>
      <c r="EK289" s="364">
        <f t="shared" si="267"/>
        <v>0</v>
      </c>
      <c r="EL289" s="364">
        <f t="shared" si="267"/>
        <v>0</v>
      </c>
      <c r="EM289" s="364">
        <f t="shared" si="267"/>
        <v>0</v>
      </c>
      <c r="EN289" s="364">
        <f t="shared" si="267"/>
        <v>0</v>
      </c>
      <c r="EO289" s="364">
        <f t="shared" si="267"/>
        <v>0</v>
      </c>
      <c r="EP289" s="364">
        <f t="shared" si="267"/>
        <v>0</v>
      </c>
      <c r="EQ289" s="364">
        <f t="shared" si="267"/>
        <v>0</v>
      </c>
      <c r="ER289" s="364">
        <f t="shared" si="267"/>
        <v>0</v>
      </c>
      <c r="ES289" s="364">
        <f t="shared" si="267"/>
        <v>0</v>
      </c>
      <c r="ET289" s="364">
        <f t="shared" si="267"/>
        <v>0</v>
      </c>
      <c r="EU289" s="364">
        <f t="shared" si="267"/>
        <v>0</v>
      </c>
      <c r="EV289" s="364">
        <f t="shared" si="267"/>
        <v>0</v>
      </c>
      <c r="EW289" s="364">
        <f t="shared" si="267"/>
        <v>0</v>
      </c>
      <c r="EX289" s="364">
        <f t="shared" si="267"/>
        <v>0</v>
      </c>
      <c r="EY289" s="364">
        <f t="shared" si="267"/>
        <v>0</v>
      </c>
      <c r="EZ289" s="364">
        <f t="shared" si="267"/>
        <v>0</v>
      </c>
      <c r="FA289" s="364">
        <f t="shared" si="267"/>
        <v>0</v>
      </c>
      <c r="FB289" s="364">
        <f t="shared" si="267"/>
        <v>0</v>
      </c>
      <c r="FC289" s="364">
        <f t="shared" si="267"/>
        <v>0</v>
      </c>
      <c r="FD289" s="364">
        <f t="shared" si="267"/>
        <v>0</v>
      </c>
      <c r="FE289" s="364">
        <f t="shared" si="267"/>
        <v>0</v>
      </c>
      <c r="FF289" s="364">
        <f t="shared" ref="FF289:HQ289" si="268">FF$4+FF$37+FF$59+FF$74+FF$164+FF$231</f>
        <v>0</v>
      </c>
      <c r="FG289" s="364">
        <f t="shared" si="268"/>
        <v>0</v>
      </c>
      <c r="FH289" s="364">
        <f t="shared" si="268"/>
        <v>0</v>
      </c>
      <c r="FI289" s="364">
        <f t="shared" si="268"/>
        <v>0</v>
      </c>
      <c r="FJ289" s="364">
        <f t="shared" si="268"/>
        <v>0</v>
      </c>
      <c r="FK289" s="364">
        <f t="shared" si="268"/>
        <v>0</v>
      </c>
      <c r="FL289" s="364">
        <f t="shared" si="268"/>
        <v>0</v>
      </c>
      <c r="FM289" s="364">
        <f t="shared" si="268"/>
        <v>0</v>
      </c>
      <c r="FN289" s="364">
        <f t="shared" si="268"/>
        <v>0</v>
      </c>
      <c r="FO289" s="364">
        <f t="shared" si="268"/>
        <v>0</v>
      </c>
      <c r="FP289" s="364">
        <f t="shared" si="268"/>
        <v>0</v>
      </c>
      <c r="FQ289" s="364">
        <f t="shared" si="268"/>
        <v>0</v>
      </c>
      <c r="FR289" s="364">
        <f t="shared" si="268"/>
        <v>0</v>
      </c>
      <c r="FS289" s="364">
        <f t="shared" si="268"/>
        <v>0</v>
      </c>
      <c r="FT289" s="364">
        <f t="shared" si="268"/>
        <v>0</v>
      </c>
      <c r="FU289" s="364">
        <f t="shared" si="268"/>
        <v>0</v>
      </c>
      <c r="FV289" s="364">
        <f t="shared" si="268"/>
        <v>0</v>
      </c>
      <c r="FW289" s="364">
        <f t="shared" si="268"/>
        <v>0</v>
      </c>
      <c r="FX289" s="364">
        <f t="shared" si="268"/>
        <v>0</v>
      </c>
      <c r="FY289" s="364">
        <f t="shared" si="268"/>
        <v>0</v>
      </c>
      <c r="FZ289" s="364">
        <f t="shared" si="268"/>
        <v>0</v>
      </c>
      <c r="GA289" s="364">
        <f t="shared" si="268"/>
        <v>0</v>
      </c>
      <c r="GB289" s="364">
        <f t="shared" si="268"/>
        <v>0</v>
      </c>
      <c r="GC289" s="364">
        <f t="shared" si="268"/>
        <v>0</v>
      </c>
      <c r="GD289" s="364">
        <f t="shared" si="268"/>
        <v>0</v>
      </c>
      <c r="GE289" s="364">
        <f t="shared" si="268"/>
        <v>0</v>
      </c>
      <c r="GF289" s="364">
        <f t="shared" si="268"/>
        <v>0</v>
      </c>
      <c r="GG289" s="364">
        <f t="shared" si="268"/>
        <v>0</v>
      </c>
      <c r="GH289" s="364">
        <f t="shared" si="268"/>
        <v>0</v>
      </c>
      <c r="GI289" s="364">
        <f t="shared" si="268"/>
        <v>0</v>
      </c>
      <c r="GJ289" s="364">
        <f t="shared" si="268"/>
        <v>0</v>
      </c>
      <c r="GK289" s="364">
        <f t="shared" si="268"/>
        <v>0</v>
      </c>
      <c r="GL289" s="364">
        <f t="shared" si="268"/>
        <v>0</v>
      </c>
      <c r="GM289" s="364">
        <f t="shared" si="268"/>
        <v>0</v>
      </c>
      <c r="GN289" s="364">
        <f t="shared" si="268"/>
        <v>0</v>
      </c>
      <c r="GO289" s="364">
        <f t="shared" si="268"/>
        <v>0</v>
      </c>
      <c r="GP289" s="364">
        <f t="shared" si="268"/>
        <v>0</v>
      </c>
      <c r="GQ289" s="364">
        <f t="shared" si="268"/>
        <v>0</v>
      </c>
      <c r="GR289" s="364">
        <f t="shared" si="268"/>
        <v>0</v>
      </c>
      <c r="GS289" s="364">
        <f t="shared" si="268"/>
        <v>0</v>
      </c>
      <c r="GT289" s="364">
        <f t="shared" si="268"/>
        <v>0</v>
      </c>
      <c r="GU289" s="364">
        <f t="shared" si="268"/>
        <v>0</v>
      </c>
      <c r="GV289" s="364">
        <f t="shared" si="268"/>
        <v>0</v>
      </c>
      <c r="GW289" s="364">
        <f t="shared" si="268"/>
        <v>0</v>
      </c>
      <c r="GX289" s="364">
        <f t="shared" si="268"/>
        <v>0</v>
      </c>
      <c r="GY289" s="364">
        <f t="shared" si="268"/>
        <v>0</v>
      </c>
      <c r="GZ289" s="364">
        <f t="shared" si="268"/>
        <v>0</v>
      </c>
      <c r="HA289" s="364">
        <f t="shared" si="268"/>
        <v>0</v>
      </c>
      <c r="HB289" s="364">
        <f t="shared" si="268"/>
        <v>0</v>
      </c>
      <c r="HC289" s="364">
        <f t="shared" si="268"/>
        <v>0</v>
      </c>
      <c r="HD289" s="364">
        <f t="shared" si="268"/>
        <v>0</v>
      </c>
      <c r="HE289" s="364">
        <f t="shared" si="268"/>
        <v>0</v>
      </c>
      <c r="HF289" s="364">
        <f t="shared" si="268"/>
        <v>0</v>
      </c>
      <c r="HG289" s="364">
        <f t="shared" si="268"/>
        <v>0</v>
      </c>
      <c r="HH289" s="364">
        <f t="shared" si="268"/>
        <v>0</v>
      </c>
      <c r="HI289" s="364">
        <f t="shared" si="268"/>
        <v>0</v>
      </c>
      <c r="HJ289" s="364">
        <f t="shared" si="268"/>
        <v>0</v>
      </c>
      <c r="HK289" s="364">
        <f t="shared" si="268"/>
        <v>0</v>
      </c>
      <c r="HL289" s="364">
        <f t="shared" si="268"/>
        <v>0</v>
      </c>
      <c r="HM289" s="364">
        <f t="shared" si="268"/>
        <v>0</v>
      </c>
      <c r="HN289" s="364">
        <f t="shared" si="268"/>
        <v>0</v>
      </c>
      <c r="HO289" s="364">
        <f t="shared" si="268"/>
        <v>0</v>
      </c>
      <c r="HP289" s="364">
        <f t="shared" si="268"/>
        <v>0</v>
      </c>
      <c r="HQ289" s="364">
        <f t="shared" si="268"/>
        <v>0</v>
      </c>
      <c r="HR289" s="364">
        <f t="shared" ref="HR289:KC289" si="269">HR$4+HR$37+HR$59+HR$74+HR$164+HR$231</f>
        <v>0</v>
      </c>
      <c r="HS289" s="364">
        <f t="shared" si="269"/>
        <v>0</v>
      </c>
      <c r="HT289" s="364">
        <f t="shared" si="269"/>
        <v>0</v>
      </c>
      <c r="HU289" s="364">
        <f t="shared" si="269"/>
        <v>0</v>
      </c>
      <c r="HV289" s="364">
        <f t="shared" si="269"/>
        <v>0</v>
      </c>
      <c r="HW289" s="364">
        <f t="shared" si="269"/>
        <v>0</v>
      </c>
      <c r="HX289" s="364">
        <f t="shared" si="269"/>
        <v>0</v>
      </c>
      <c r="HY289" s="364">
        <f t="shared" si="269"/>
        <v>0</v>
      </c>
      <c r="HZ289" s="364">
        <f t="shared" si="269"/>
        <v>0</v>
      </c>
      <c r="IA289" s="364">
        <f t="shared" si="269"/>
        <v>0</v>
      </c>
      <c r="IB289" s="364">
        <f t="shared" si="269"/>
        <v>0</v>
      </c>
      <c r="IC289" s="364">
        <f t="shared" si="269"/>
        <v>0</v>
      </c>
      <c r="ID289" s="364">
        <f t="shared" si="269"/>
        <v>0</v>
      </c>
      <c r="IE289" s="364">
        <f t="shared" si="269"/>
        <v>0</v>
      </c>
      <c r="IF289" s="364">
        <f t="shared" si="269"/>
        <v>0</v>
      </c>
      <c r="IG289" s="364">
        <f t="shared" si="269"/>
        <v>0</v>
      </c>
      <c r="IH289" s="364">
        <f t="shared" si="269"/>
        <v>0</v>
      </c>
      <c r="II289" s="364">
        <f t="shared" si="269"/>
        <v>0</v>
      </c>
      <c r="IJ289" s="364">
        <f t="shared" si="269"/>
        <v>0</v>
      </c>
      <c r="IK289" s="364">
        <f t="shared" si="269"/>
        <v>0</v>
      </c>
      <c r="IL289" s="364">
        <f t="shared" si="269"/>
        <v>0</v>
      </c>
      <c r="IM289" s="364">
        <f t="shared" si="269"/>
        <v>0</v>
      </c>
      <c r="IN289" s="364">
        <f t="shared" si="269"/>
        <v>0</v>
      </c>
      <c r="IO289" s="364">
        <f t="shared" si="269"/>
        <v>0</v>
      </c>
      <c r="IP289" s="364">
        <f t="shared" si="269"/>
        <v>11477.780999999999</v>
      </c>
      <c r="IQ289" s="364">
        <f t="shared" si="269"/>
        <v>5222.2137000000002</v>
      </c>
      <c r="IR289" s="364">
        <f t="shared" si="269"/>
        <v>7963.8945000000003</v>
      </c>
      <c r="IS289" s="364">
        <f t="shared" si="269"/>
        <v>9649.5653999999995</v>
      </c>
      <c r="IT289" s="364">
        <f t="shared" si="269"/>
        <v>13369.1739</v>
      </c>
      <c r="IU289" s="364">
        <f t="shared" si="269"/>
        <v>14516.463899999999</v>
      </c>
      <c r="IV289" s="364">
        <f t="shared" si="269"/>
        <v>15941.796</v>
      </c>
      <c r="IW289" s="364">
        <f t="shared" si="269"/>
        <v>15935.760000000002</v>
      </c>
      <c r="IX289" s="364">
        <f t="shared" si="269"/>
        <v>10126.984200000001</v>
      </c>
      <c r="IY289" s="364">
        <f t="shared" si="269"/>
        <v>8758.0109999999986</v>
      </c>
      <c r="IZ289" s="364">
        <f t="shared" si="269"/>
        <v>2735.2761</v>
      </c>
      <c r="JA289" s="364">
        <f t="shared" si="269"/>
        <v>6051.9059999999999</v>
      </c>
      <c r="JB289" s="364">
        <f t="shared" si="269"/>
        <v>691.13160000000005</v>
      </c>
      <c r="JC289" s="364">
        <f t="shared" si="269"/>
        <v>1580.9514000000001</v>
      </c>
      <c r="JD289" s="364">
        <f t="shared" si="269"/>
        <v>7446.7952999999998</v>
      </c>
      <c r="JE289" s="364">
        <f t="shared" si="269"/>
        <v>15686.651399999999</v>
      </c>
      <c r="JF289" s="364">
        <f t="shared" si="269"/>
        <v>23811.237000000001</v>
      </c>
      <c r="JG289" s="364">
        <f t="shared" si="269"/>
        <v>24836.688900000001</v>
      </c>
      <c r="JH289" s="364">
        <f t="shared" si="269"/>
        <v>18133.9107</v>
      </c>
      <c r="JI289" s="364">
        <f t="shared" si="269"/>
        <v>29038.152600000001</v>
      </c>
      <c r="JJ289" s="364">
        <f t="shared" si="269"/>
        <v>21594.147000000001</v>
      </c>
      <c r="JK289" s="364">
        <f t="shared" si="269"/>
        <v>17531.290200000003</v>
      </c>
      <c r="JL289" s="364">
        <f t="shared" si="269"/>
        <v>17245.996800000001</v>
      </c>
      <c r="JM289" s="364">
        <f t="shared" si="269"/>
        <v>20115.036299999996</v>
      </c>
      <c r="JN289" s="364">
        <f t="shared" si="269"/>
        <v>5677.4124000000002</v>
      </c>
      <c r="JO289" s="364">
        <f t="shared" si="269"/>
        <v>5949.2316000000001</v>
      </c>
      <c r="JP289" s="364">
        <f t="shared" si="269"/>
        <v>3866.3772000000004</v>
      </c>
      <c r="JQ289" s="364">
        <f t="shared" si="269"/>
        <v>11040.237000000001</v>
      </c>
      <c r="JR289" s="364">
        <f t="shared" si="269"/>
        <v>8777.2247999999981</v>
      </c>
      <c r="JS289" s="364">
        <f t="shared" si="269"/>
        <v>11137.843500000001</v>
      </c>
      <c r="JT289" s="364">
        <f t="shared" si="269"/>
        <v>13537.134899999999</v>
      </c>
      <c r="JU289" s="364">
        <f t="shared" si="269"/>
        <v>11171.9982</v>
      </c>
      <c r="JV289" s="364">
        <f t="shared" si="269"/>
        <v>5762.1357000000007</v>
      </c>
      <c r="JW289" s="364">
        <f t="shared" si="269"/>
        <v>1670.7999000000002</v>
      </c>
      <c r="JX289" s="364">
        <f t="shared" si="269"/>
        <v>2751.9104999999995</v>
      </c>
      <c r="JY289" s="364">
        <f t="shared" si="269"/>
        <v>2137.4025000000001</v>
      </c>
      <c r="JZ289" s="364">
        <f t="shared" si="269"/>
        <v>929.14110000000005</v>
      </c>
      <c r="KA289" s="364">
        <f t="shared" si="269"/>
        <v>989.87759999999992</v>
      </c>
      <c r="KB289" s="364">
        <f t="shared" si="269"/>
        <v>8063.7573000000002</v>
      </c>
      <c r="KC289" s="364">
        <f t="shared" si="269"/>
        <v>10153.9398</v>
      </c>
      <c r="KD289" s="364">
        <f t="shared" ref="KD289:MO289" si="270">KD$4+KD$37+KD$59+KD$74+KD$164+KD$231</f>
        <v>10774.4355</v>
      </c>
      <c r="KE289" s="364">
        <f t="shared" si="270"/>
        <v>10988.6235</v>
      </c>
      <c r="KF289" s="364">
        <f t="shared" si="270"/>
        <v>10784.414100000002</v>
      </c>
      <c r="KG289" s="364">
        <f t="shared" si="270"/>
        <v>11609.990400000001</v>
      </c>
      <c r="KH289" s="364">
        <f t="shared" si="270"/>
        <v>8524.6806000000015</v>
      </c>
      <c r="KI289" s="364">
        <f t="shared" si="270"/>
        <v>6796.631699999999</v>
      </c>
      <c r="KJ289" s="364">
        <f t="shared" si="270"/>
        <v>3205.2062999999998</v>
      </c>
      <c r="KK289" s="364">
        <f t="shared" si="270"/>
        <v>5644.1495999999997</v>
      </c>
      <c r="KL289" s="364">
        <f t="shared" si="270"/>
        <v>1793.8239000000001</v>
      </c>
      <c r="KM289" s="364">
        <f t="shared" si="270"/>
        <v>2075.0594999999998</v>
      </c>
      <c r="KN289" s="364">
        <f t="shared" si="270"/>
        <v>9878.2422000000006</v>
      </c>
      <c r="KO289" s="364">
        <f t="shared" si="270"/>
        <v>10385.972400000001</v>
      </c>
      <c r="KP289" s="364">
        <f t="shared" si="270"/>
        <v>14178.622500000001</v>
      </c>
      <c r="KQ289" s="364">
        <f t="shared" si="270"/>
        <v>9316.4915999999994</v>
      </c>
      <c r="KR289" s="364">
        <f t="shared" si="270"/>
        <v>10869.3675</v>
      </c>
      <c r="KS289" s="364">
        <f t="shared" si="270"/>
        <v>10482.067800000001</v>
      </c>
      <c r="KT289" s="364">
        <f t="shared" si="270"/>
        <v>6350.4539999999997</v>
      </c>
      <c r="KU289" s="364">
        <f t="shared" si="270"/>
        <v>4794.7040999999999</v>
      </c>
      <c r="KV289" s="364">
        <f t="shared" si="270"/>
        <v>5912.1849000000002</v>
      </c>
      <c r="KW289" s="364">
        <f t="shared" si="270"/>
        <v>4296.9039000000002</v>
      </c>
      <c r="KX289" s="364">
        <f t="shared" si="270"/>
        <v>1797.1940999999999</v>
      </c>
      <c r="KY289" s="364">
        <f t="shared" si="270"/>
        <v>2483.1423</v>
      </c>
      <c r="KZ289" s="364">
        <f t="shared" si="270"/>
        <v>5771.5686000000005</v>
      </c>
      <c r="LA289" s="364">
        <f t="shared" si="270"/>
        <v>11984.480099999999</v>
      </c>
      <c r="LB289" s="364">
        <f t="shared" si="270"/>
        <v>10119.583199999999</v>
      </c>
      <c r="LC289" s="364">
        <f t="shared" si="270"/>
        <v>9556.4798999999985</v>
      </c>
      <c r="LD289" s="364">
        <f t="shared" si="270"/>
        <v>19160.462400000008</v>
      </c>
      <c r="LE289" s="364">
        <f t="shared" si="270"/>
        <v>16418.9499</v>
      </c>
      <c r="LF289" s="364">
        <f t="shared" si="270"/>
        <v>4243.7559000000001</v>
      </c>
      <c r="LG289" s="364">
        <f t="shared" si="270"/>
        <v>9203.1152999999995</v>
      </c>
      <c r="LH289" s="364">
        <f t="shared" si="270"/>
        <v>2088.7218000000003</v>
      </c>
      <c r="LI289" s="364">
        <f t="shared" si="270"/>
        <v>1488.3876</v>
      </c>
      <c r="LJ289" s="364">
        <f t="shared" si="270"/>
        <v>3565.1361000000002</v>
      </c>
      <c r="LK289" s="364">
        <f t="shared" si="270"/>
        <v>4367.8901999999998</v>
      </c>
      <c r="LL289" s="364">
        <f t="shared" si="270"/>
        <v>10870.1859</v>
      </c>
      <c r="LM289" s="364">
        <f t="shared" si="270"/>
        <v>9197.010000000002</v>
      </c>
      <c r="LN289" s="364">
        <f t="shared" si="270"/>
        <v>16763.8122</v>
      </c>
      <c r="LO289" s="364">
        <f t="shared" si="270"/>
        <v>11651.1549</v>
      </c>
      <c r="LP289" s="364">
        <f t="shared" si="270"/>
        <v>10948.6764</v>
      </c>
      <c r="LQ289" s="364">
        <f t="shared" si="270"/>
        <v>11133.420600000001</v>
      </c>
      <c r="LR289" s="364">
        <f t="shared" si="270"/>
        <v>8070.6350999999995</v>
      </c>
      <c r="LS289" s="364">
        <f t="shared" si="270"/>
        <v>8612.3721000000005</v>
      </c>
      <c r="LT289" s="364">
        <f t="shared" si="270"/>
        <v>6027.5223000000005</v>
      </c>
      <c r="LU289" s="364">
        <f t="shared" si="270"/>
        <v>3257.6421</v>
      </c>
      <c r="LV289" s="364">
        <f t="shared" si="270"/>
        <v>3047.7141000000001</v>
      </c>
      <c r="LW289" s="364">
        <f t="shared" si="270"/>
        <v>3885.0668999999998</v>
      </c>
      <c r="LX289" s="364">
        <f t="shared" si="270"/>
        <v>10147.7844</v>
      </c>
      <c r="LY289" s="364">
        <f t="shared" si="270"/>
        <v>15661.9629</v>
      </c>
      <c r="LZ289" s="364">
        <f t="shared" si="270"/>
        <v>17735.141700000004</v>
      </c>
      <c r="MA289" s="364">
        <f t="shared" si="270"/>
        <v>12694.0203</v>
      </c>
      <c r="MB289" s="364">
        <f t="shared" si="270"/>
        <v>16570.667399999998</v>
      </c>
      <c r="MC289" s="364">
        <f t="shared" si="270"/>
        <v>12281.7192</v>
      </c>
      <c r="MD289" s="364">
        <f t="shared" si="270"/>
        <v>10056.3858</v>
      </c>
      <c r="ME289" s="364">
        <f t="shared" si="270"/>
        <v>6677.7794999999996</v>
      </c>
      <c r="MF289" s="364">
        <f t="shared" si="270"/>
        <v>2365.3112999999998</v>
      </c>
      <c r="MG289" s="364">
        <f t="shared" si="270"/>
        <v>3503.8679999999999</v>
      </c>
      <c r="MH289" s="364">
        <f t="shared" si="270"/>
        <v>1336.6797000000001</v>
      </c>
      <c r="MI289" s="364">
        <f t="shared" si="270"/>
        <v>3215.3780999999999</v>
      </c>
      <c r="MJ289" s="364">
        <f t="shared" si="270"/>
        <v>9093.0002999999997</v>
      </c>
      <c r="MK289" s="364">
        <f t="shared" si="270"/>
        <v>22260.470399999998</v>
      </c>
      <c r="ML289" s="364">
        <f t="shared" si="270"/>
        <v>20992.098299999998</v>
      </c>
      <c r="MM289" s="364">
        <f t="shared" si="270"/>
        <v>20900.039099999998</v>
      </c>
      <c r="MN289" s="364">
        <f t="shared" si="270"/>
        <v>14416.146000000001</v>
      </c>
      <c r="MO289" s="364">
        <f t="shared" si="270"/>
        <v>22153.099800000004</v>
      </c>
      <c r="MP289" s="364">
        <f t="shared" ref="MP289:PA289" si="271">MP$4+MP$37+MP$59+MP$74+MP$164+MP$231</f>
        <v>17997.199200000003</v>
      </c>
      <c r="MQ289" s="364">
        <f t="shared" si="271"/>
        <v>4768.0155000000004</v>
      </c>
      <c r="MR289" s="364">
        <f t="shared" si="271"/>
        <v>3078.6951000000004</v>
      </c>
      <c r="MS289" s="364">
        <f t="shared" si="271"/>
        <v>2726.4396000000002</v>
      </c>
      <c r="MT289" s="364">
        <f t="shared" si="271"/>
        <v>7026.2415000000001</v>
      </c>
      <c r="MU289" s="364">
        <f t="shared" si="271"/>
        <v>5146.7204999999994</v>
      </c>
      <c r="MV289" s="364">
        <f t="shared" si="271"/>
        <v>11281.075800000001</v>
      </c>
      <c r="MW289" s="364">
        <f t="shared" si="271"/>
        <v>20888.496300000003</v>
      </c>
      <c r="MX289" s="364">
        <f t="shared" si="271"/>
        <v>23844.8328</v>
      </c>
      <c r="MY289" s="364">
        <f t="shared" si="271"/>
        <v>27832.325700000001</v>
      </c>
      <c r="MZ289" s="364">
        <f t="shared" si="271"/>
        <v>20695.796999999999</v>
      </c>
      <c r="NA289" s="364">
        <f t="shared" si="271"/>
        <v>23209.7922</v>
      </c>
      <c r="NB289" s="364">
        <f t="shared" si="271"/>
        <v>20029.416299999997</v>
      </c>
      <c r="NC289" s="364">
        <f t="shared" si="271"/>
        <v>9025.3518000000004</v>
      </c>
      <c r="ND289" s="364">
        <f t="shared" si="271"/>
        <v>3542.1</v>
      </c>
      <c r="NE289" s="364">
        <f t="shared" si="271"/>
        <v>12948</v>
      </c>
      <c r="NF289" s="364">
        <f t="shared" si="271"/>
        <v>8841.9</v>
      </c>
      <c r="NG289" s="364">
        <f t="shared" si="271"/>
        <v>5237.1000000000004</v>
      </c>
      <c r="NH289" s="364">
        <f t="shared" si="271"/>
        <v>7227.2999999999993</v>
      </c>
      <c r="NI289" s="364">
        <f t="shared" si="271"/>
        <v>26743.8</v>
      </c>
      <c r="NJ289" s="364">
        <f t="shared" si="271"/>
        <v>29575.199999999997</v>
      </c>
      <c r="NK289" s="364">
        <f t="shared" si="271"/>
        <v>24887.099999999995</v>
      </c>
      <c r="NL289" s="364">
        <f t="shared" si="271"/>
        <v>26409.3</v>
      </c>
      <c r="NM289" s="364">
        <f t="shared" si="271"/>
        <v>35150.400000000001</v>
      </c>
      <c r="NN289" s="364">
        <f t="shared" si="271"/>
        <v>27090</v>
      </c>
      <c r="NO289" s="364">
        <f t="shared" si="271"/>
        <v>19795.2</v>
      </c>
      <c r="NP289" s="364">
        <f t="shared" si="271"/>
        <v>9339.2999999999993</v>
      </c>
      <c r="NQ289" s="364">
        <f t="shared" si="271"/>
        <v>19512</v>
      </c>
      <c r="NR289" s="364">
        <f t="shared" si="271"/>
        <v>3876.2999999999997</v>
      </c>
      <c r="NS289" s="364">
        <f t="shared" si="271"/>
        <v>5574.6</v>
      </c>
      <c r="NT289" s="364">
        <f t="shared" si="271"/>
        <v>11017.499999999998</v>
      </c>
      <c r="NU289" s="364">
        <f t="shared" si="271"/>
        <v>44164.5</v>
      </c>
      <c r="NV289" s="364">
        <f t="shared" si="271"/>
        <v>31968.600000000002</v>
      </c>
      <c r="NW289" s="364">
        <f t="shared" si="271"/>
        <v>35440.199999999997</v>
      </c>
      <c r="NX289" s="364">
        <f t="shared" si="271"/>
        <v>29238.600000000002</v>
      </c>
      <c r="NY289" s="364">
        <f t="shared" si="271"/>
        <v>23339.100000000002</v>
      </c>
      <c r="NZ289" s="364">
        <f t="shared" si="271"/>
        <v>17322.599999999999</v>
      </c>
      <c r="OA289" s="364">
        <f t="shared" si="271"/>
        <v>19055.399999999998</v>
      </c>
      <c r="OB289" s="364">
        <f t="shared" si="271"/>
        <v>15262.499999999998</v>
      </c>
      <c r="OC289" s="364">
        <f t="shared" si="271"/>
        <v>16539.900000000001</v>
      </c>
      <c r="OD289" s="364">
        <f t="shared" si="271"/>
        <v>5165.1000000000004</v>
      </c>
      <c r="OE289" s="364">
        <f t="shared" si="271"/>
        <v>9011.9999999999982</v>
      </c>
      <c r="OF289" s="364">
        <f t="shared" si="271"/>
        <v>13799.399999999998</v>
      </c>
      <c r="OG289" s="364">
        <f t="shared" si="271"/>
        <v>0</v>
      </c>
      <c r="OH289" s="364">
        <f t="shared" si="271"/>
        <v>0</v>
      </c>
      <c r="OI289" s="364">
        <f t="shared" si="271"/>
        <v>0</v>
      </c>
      <c r="OJ289" s="364">
        <f t="shared" si="271"/>
        <v>0</v>
      </c>
      <c r="OK289" s="364">
        <f t="shared" si="271"/>
        <v>0</v>
      </c>
      <c r="OL289" s="364">
        <f t="shared" si="271"/>
        <v>0</v>
      </c>
      <c r="OM289" s="364">
        <f t="shared" si="271"/>
        <v>0</v>
      </c>
      <c r="ON289" s="364">
        <f t="shared" si="271"/>
        <v>0</v>
      </c>
      <c r="OO289" s="364">
        <f t="shared" si="271"/>
        <v>0</v>
      </c>
      <c r="OP289" s="364">
        <f t="shared" si="271"/>
        <v>0</v>
      </c>
      <c r="OQ289" s="364">
        <f t="shared" si="271"/>
        <v>0</v>
      </c>
      <c r="OR289" s="364">
        <f t="shared" si="271"/>
        <v>0</v>
      </c>
      <c r="OS289" s="364">
        <f t="shared" si="271"/>
        <v>0</v>
      </c>
      <c r="OT289" s="364">
        <f t="shared" si="271"/>
        <v>0</v>
      </c>
      <c r="OU289" s="364">
        <f t="shared" si="271"/>
        <v>0</v>
      </c>
      <c r="OV289" s="364">
        <f t="shared" si="271"/>
        <v>0</v>
      </c>
      <c r="OW289" s="364">
        <f t="shared" si="271"/>
        <v>0</v>
      </c>
      <c r="OX289" s="364">
        <f t="shared" si="271"/>
        <v>0</v>
      </c>
      <c r="OY289" s="364">
        <f t="shared" si="271"/>
        <v>0</v>
      </c>
      <c r="OZ289" s="364">
        <f t="shared" si="271"/>
        <v>0</v>
      </c>
      <c r="PA289" s="364">
        <f t="shared" si="271"/>
        <v>0</v>
      </c>
      <c r="PB289" s="364">
        <f t="shared" ref="PB289:PM289" si="272">PB$4+PB$37+PB$59+PB$74+PB$164+PB$231</f>
        <v>0</v>
      </c>
      <c r="PC289" s="364">
        <f t="shared" si="272"/>
        <v>0</v>
      </c>
      <c r="PD289" s="364">
        <f t="shared" si="272"/>
        <v>0</v>
      </c>
      <c r="PE289" s="364">
        <f t="shared" si="272"/>
        <v>0</v>
      </c>
      <c r="PF289" s="364">
        <f t="shared" si="272"/>
        <v>0</v>
      </c>
      <c r="PG289" s="364">
        <f t="shared" si="272"/>
        <v>0</v>
      </c>
      <c r="PH289" s="364">
        <f t="shared" si="272"/>
        <v>0</v>
      </c>
      <c r="PI289" s="364">
        <f t="shared" si="272"/>
        <v>0</v>
      </c>
      <c r="PJ289" s="364">
        <f t="shared" si="272"/>
        <v>0</v>
      </c>
      <c r="PK289" s="364">
        <f t="shared" si="272"/>
        <v>0</v>
      </c>
      <c r="PL289" s="364">
        <f t="shared" si="272"/>
        <v>0</v>
      </c>
      <c r="PM289" s="364">
        <f t="shared" si="272"/>
        <v>0</v>
      </c>
    </row>
    <row r="290" spans="1:429" ht="15">
      <c r="A290" s="364" t="s">
        <v>850</v>
      </c>
      <c r="B290" s="364"/>
      <c r="C290" s="364"/>
      <c r="D290" s="364"/>
      <c r="E290" s="364"/>
      <c r="F290" s="364"/>
      <c r="G290" s="364"/>
      <c r="H290" s="364"/>
      <c r="I290" s="364"/>
      <c r="J290" s="364"/>
      <c r="K290" s="364"/>
      <c r="L290" s="364"/>
      <c r="M290" s="364"/>
      <c r="N290" s="364"/>
      <c r="O290" s="364"/>
      <c r="P290" s="364"/>
      <c r="Q290" s="364"/>
      <c r="R290" s="364"/>
      <c r="S290" s="364"/>
      <c r="T290" s="364"/>
      <c r="U290" s="364"/>
      <c r="V290" s="364"/>
      <c r="W290" s="364"/>
      <c r="X290" s="364"/>
      <c r="Y290" s="364"/>
      <c r="Z290" s="364"/>
      <c r="AA290" s="364"/>
      <c r="AB290" s="364"/>
      <c r="AC290" s="364"/>
      <c r="AD290" s="364"/>
      <c r="AE290" s="364"/>
      <c r="AF290" s="364"/>
      <c r="AG290" s="364"/>
      <c r="AH290" s="364"/>
      <c r="AI290" s="364"/>
      <c r="AJ290" s="364"/>
      <c r="AK290" s="364"/>
      <c r="AL290" s="364"/>
      <c r="AM290" s="364"/>
      <c r="AN290" s="364"/>
      <c r="AO290" s="364"/>
      <c r="AP290" s="364"/>
      <c r="AQ290" s="364"/>
      <c r="AR290" s="364"/>
      <c r="AS290" s="364"/>
      <c r="AT290" s="364"/>
      <c r="AU290" s="364"/>
      <c r="AV290" s="364"/>
      <c r="AW290" s="364"/>
      <c r="AX290" s="364"/>
      <c r="AY290" s="364"/>
      <c r="AZ290" s="364"/>
      <c r="BA290" s="364"/>
      <c r="BB290" s="364"/>
      <c r="BC290" s="364"/>
      <c r="BD290" s="364"/>
      <c r="BE290" s="364"/>
      <c r="BF290" s="364"/>
      <c r="BG290" s="364"/>
      <c r="BH290" s="364"/>
      <c r="BI290" s="364"/>
      <c r="BJ290" s="364"/>
      <c r="BK290" s="364"/>
      <c r="BL290" s="364"/>
      <c r="BM290" s="364"/>
      <c r="BN290" s="364"/>
      <c r="BO290" s="364"/>
      <c r="BP290" s="364"/>
      <c r="BQ290" s="364"/>
      <c r="BR290" s="364"/>
      <c r="BS290" s="364"/>
      <c r="BT290" s="364"/>
      <c r="BU290" s="364"/>
      <c r="BV290" s="364"/>
      <c r="BW290" s="364"/>
      <c r="BX290" s="364"/>
      <c r="BY290" s="364"/>
      <c r="BZ290" s="364"/>
      <c r="CA290" s="364"/>
      <c r="CB290" s="364"/>
      <c r="CC290" s="364"/>
      <c r="CD290" s="364"/>
      <c r="CE290" s="364"/>
      <c r="CF290" s="364"/>
      <c r="CG290" s="364"/>
      <c r="CH290" s="364"/>
      <c r="CI290" s="364"/>
      <c r="CJ290" s="364"/>
      <c r="CK290" s="364"/>
      <c r="CL290" s="364"/>
      <c r="CM290" s="364"/>
      <c r="CN290" s="364"/>
      <c r="CO290" s="364"/>
      <c r="CP290" s="364"/>
      <c r="CQ290" s="364"/>
      <c r="CR290" s="364"/>
      <c r="CS290" s="364"/>
      <c r="CT290" s="364"/>
      <c r="CU290" s="364"/>
      <c r="CV290" s="364"/>
      <c r="CW290" s="364"/>
      <c r="CX290" s="364"/>
      <c r="CY290" s="364"/>
      <c r="CZ290" s="364"/>
      <c r="DA290" s="364"/>
      <c r="DB290" s="364"/>
      <c r="DC290" s="364"/>
      <c r="DD290" s="364"/>
      <c r="DE290" s="364"/>
      <c r="DF290" s="364"/>
      <c r="DG290" s="364"/>
      <c r="DH290" s="364"/>
      <c r="DI290" s="364"/>
      <c r="DJ290" s="364"/>
      <c r="DK290" s="364"/>
      <c r="DL290" s="364"/>
      <c r="DM290" s="364"/>
      <c r="DN290" s="364"/>
      <c r="DO290" s="364"/>
      <c r="DP290" s="364"/>
      <c r="DQ290" s="364"/>
      <c r="DR290" s="364"/>
      <c r="DS290" s="364"/>
      <c r="DT290" s="364"/>
      <c r="DU290" s="364"/>
      <c r="DV290" s="364"/>
      <c r="DW290" s="364"/>
      <c r="DX290" s="364"/>
      <c r="DY290" s="364"/>
      <c r="DZ290" s="364"/>
      <c r="EA290" s="364"/>
      <c r="EB290" s="364"/>
      <c r="EC290" s="364"/>
      <c r="ED290" s="364"/>
      <c r="EE290" s="364"/>
      <c r="EF290" s="364"/>
      <c r="EG290" s="364"/>
      <c r="EH290" s="364"/>
      <c r="EI290" s="364"/>
      <c r="EJ290" s="364"/>
      <c r="EK290" s="364"/>
      <c r="EL290" s="364"/>
      <c r="EM290" s="364"/>
      <c r="EN290" s="364"/>
      <c r="EO290" s="364"/>
      <c r="EP290" s="364"/>
      <c r="EQ290" s="364"/>
      <c r="ER290" s="364"/>
      <c r="ES290" s="364"/>
      <c r="ET290" s="364"/>
      <c r="EU290" s="364"/>
      <c r="EV290" s="364"/>
      <c r="EW290" s="364"/>
      <c r="EX290" s="364"/>
      <c r="EY290" s="364"/>
      <c r="EZ290" s="364"/>
      <c r="FA290" s="364"/>
      <c r="FB290" s="364"/>
      <c r="FC290" s="364"/>
      <c r="FD290" s="364"/>
      <c r="FE290" s="364"/>
      <c r="FF290" s="364"/>
      <c r="FG290" s="364"/>
      <c r="FH290" s="364"/>
      <c r="FI290" s="364"/>
      <c r="FJ290" s="364"/>
      <c r="FK290" s="364"/>
      <c r="FL290" s="364"/>
      <c r="FM290" s="364"/>
      <c r="FN290" s="364"/>
      <c r="FO290" s="364"/>
      <c r="FP290" s="364"/>
      <c r="FQ290" s="364"/>
      <c r="FR290" s="364"/>
      <c r="FS290" s="364"/>
      <c r="FT290" s="364"/>
      <c r="FU290" s="364"/>
      <c r="FV290" s="364"/>
      <c r="FW290" s="364"/>
      <c r="FX290" s="364"/>
      <c r="FY290" s="364"/>
      <c r="FZ290" s="364"/>
      <c r="GA290" s="364"/>
      <c r="GB290" s="364"/>
      <c r="GC290" s="364"/>
      <c r="GD290" s="364"/>
      <c r="GE290" s="364"/>
      <c r="GF290" s="364"/>
      <c r="GG290" s="364"/>
      <c r="GH290" s="364"/>
      <c r="GI290" s="364"/>
      <c r="GJ290" s="364"/>
      <c r="GK290" s="364"/>
      <c r="GL290" s="364"/>
      <c r="GM290" s="364"/>
      <c r="GN290" s="364"/>
      <c r="GO290" s="364"/>
      <c r="GP290" s="364"/>
      <c r="GQ290" s="364"/>
      <c r="GR290" s="364"/>
      <c r="GS290" s="364"/>
      <c r="GT290" s="364"/>
      <c r="GU290" s="364"/>
      <c r="GV290" s="364"/>
      <c r="GW290" s="364"/>
      <c r="GX290" s="364"/>
      <c r="GY290" s="364"/>
      <c r="GZ290" s="364"/>
      <c r="HA290" s="364"/>
      <c r="HB290" s="364"/>
      <c r="HC290" s="364"/>
      <c r="HD290" s="364"/>
      <c r="HE290" s="364"/>
      <c r="HF290" s="364"/>
      <c r="HG290" s="364"/>
      <c r="HH290" s="364"/>
      <c r="HI290" s="364"/>
      <c r="HJ290" s="364"/>
      <c r="HK290" s="364"/>
      <c r="HL290" s="364"/>
      <c r="HM290" s="364"/>
      <c r="HN290" s="364"/>
      <c r="HO290" s="364"/>
      <c r="HP290" s="364"/>
      <c r="HQ290" s="364"/>
      <c r="HR290" s="364"/>
      <c r="HS290" s="364"/>
      <c r="HT290" s="364"/>
      <c r="HU290" s="364"/>
      <c r="HV290" s="364"/>
      <c r="HW290" s="364"/>
      <c r="HX290" s="364"/>
      <c r="HY290" s="364"/>
      <c r="HZ290" s="364"/>
      <c r="IA290" s="364"/>
      <c r="IB290" s="364"/>
      <c r="IC290" s="364"/>
      <c r="ID290" s="364"/>
      <c r="IE290" s="364"/>
      <c r="IF290" s="364"/>
      <c r="IG290" s="364"/>
      <c r="IH290" s="364"/>
      <c r="II290" s="364"/>
      <c r="IJ290" s="364"/>
      <c r="IK290" s="364"/>
      <c r="IL290" s="364"/>
      <c r="IM290" s="364"/>
      <c r="IN290" s="364"/>
      <c r="IO290" s="364"/>
      <c r="IP290" s="364">
        <v>11477.781000000001</v>
      </c>
      <c r="IQ290" s="364">
        <v>5222.2137000000002</v>
      </c>
      <c r="IR290" s="364">
        <v>7963.8945000000003</v>
      </c>
      <c r="IS290" s="364">
        <v>9649.5653999999995</v>
      </c>
      <c r="IT290" s="364">
        <v>13369.1739</v>
      </c>
      <c r="IU290" s="364">
        <v>14516.463900000001</v>
      </c>
      <c r="IV290" s="364">
        <v>15941.796</v>
      </c>
      <c r="IW290" s="364">
        <v>15935.76</v>
      </c>
      <c r="IX290" s="364">
        <v>10126.984200000001</v>
      </c>
      <c r="IY290" s="364">
        <v>8758.0110000000004</v>
      </c>
      <c r="IZ290" s="364">
        <v>2735.2761</v>
      </c>
      <c r="JA290" s="364">
        <v>6051.9059999999999</v>
      </c>
      <c r="JB290" s="364">
        <v>691.13160000000005</v>
      </c>
      <c r="JC290" s="364">
        <v>1580.9513999999999</v>
      </c>
      <c r="JD290" s="364">
        <v>7446.7952999999998</v>
      </c>
      <c r="JE290" s="364">
        <v>15686.651400000001</v>
      </c>
      <c r="JF290" s="364">
        <v>23811.237000000001</v>
      </c>
      <c r="JG290" s="364">
        <v>24836.688900000001</v>
      </c>
      <c r="JH290" s="364">
        <v>18133.9107</v>
      </c>
      <c r="JI290" s="364">
        <v>29038.152600000001</v>
      </c>
      <c r="JJ290" s="364">
        <v>21594.147000000001</v>
      </c>
      <c r="JK290" s="364">
        <v>17531.290199999999</v>
      </c>
      <c r="JL290" s="364">
        <v>17245.996800000001</v>
      </c>
      <c r="JM290" s="364">
        <v>20115.0363</v>
      </c>
      <c r="JN290" s="364">
        <v>5677.4124000000002</v>
      </c>
      <c r="JO290" s="364">
        <v>5949.2316000000001</v>
      </c>
      <c r="JP290" s="364">
        <v>3866.3771999999999</v>
      </c>
      <c r="JQ290" s="364">
        <v>11040.236999999999</v>
      </c>
      <c r="JR290" s="364">
        <v>8777.2248</v>
      </c>
      <c r="JS290" s="364">
        <v>11137.843500000001</v>
      </c>
      <c r="JT290" s="364">
        <v>13537.134899999999</v>
      </c>
      <c r="JU290" s="364">
        <v>11171.9982</v>
      </c>
      <c r="JV290" s="364">
        <v>5762.1356999999998</v>
      </c>
      <c r="JW290" s="364">
        <v>1670.7999</v>
      </c>
      <c r="JX290" s="364">
        <v>2751.9105</v>
      </c>
      <c r="JY290" s="364">
        <v>2137.4025000000001</v>
      </c>
      <c r="JZ290" s="364">
        <v>929.14110000000005</v>
      </c>
      <c r="KA290" s="364">
        <v>989.87760000000003</v>
      </c>
      <c r="KB290" s="364">
        <v>8063.7573000000002</v>
      </c>
      <c r="KC290" s="364">
        <v>10153.9398</v>
      </c>
      <c r="KD290" s="364">
        <v>10774.4355</v>
      </c>
      <c r="KE290" s="364">
        <v>10988.6235</v>
      </c>
      <c r="KF290" s="364">
        <v>10784.4141</v>
      </c>
      <c r="KG290" s="364">
        <v>11609.990400000001</v>
      </c>
      <c r="KH290" s="364">
        <v>8524.6805999999997</v>
      </c>
      <c r="KI290" s="364">
        <v>6796.6316999999999</v>
      </c>
      <c r="KJ290" s="364">
        <v>3205.2062999999998</v>
      </c>
      <c r="KK290" s="364">
        <v>5644.1495999999997</v>
      </c>
      <c r="KL290" s="364">
        <v>1793.8239000000001</v>
      </c>
      <c r="KM290" s="364">
        <v>2075.0594999999998</v>
      </c>
      <c r="KN290" s="364">
        <v>9878.2422000000006</v>
      </c>
      <c r="KO290" s="364">
        <v>10385.972400000001</v>
      </c>
      <c r="KP290" s="364">
        <v>14178.622499999999</v>
      </c>
      <c r="KQ290" s="364">
        <v>9316.4915999999994</v>
      </c>
      <c r="KR290" s="364">
        <v>10869.3675</v>
      </c>
      <c r="KS290" s="364">
        <v>10482.067800000001</v>
      </c>
      <c r="KT290" s="364">
        <v>6350.4539999999997</v>
      </c>
      <c r="KU290" s="364">
        <v>4794.7040999999999</v>
      </c>
      <c r="KV290" s="364">
        <v>5912.1849000000002</v>
      </c>
      <c r="KW290" s="364">
        <v>4296.9039000000002</v>
      </c>
      <c r="KX290" s="364">
        <v>1797.1940999999999</v>
      </c>
      <c r="KY290" s="364">
        <v>2483.1423</v>
      </c>
      <c r="KZ290" s="364">
        <v>5771.5685999999996</v>
      </c>
      <c r="LA290" s="364">
        <v>11984.480100000001</v>
      </c>
      <c r="LB290" s="364">
        <v>10119.583199999999</v>
      </c>
      <c r="LC290" s="364">
        <v>9556.4799000000003</v>
      </c>
      <c r="LD290" s="364">
        <v>19160.4624</v>
      </c>
      <c r="LE290" s="364">
        <v>16418.9499</v>
      </c>
      <c r="LF290" s="364">
        <v>4243.7559000000001</v>
      </c>
      <c r="LG290" s="364">
        <v>9203.1152999999995</v>
      </c>
      <c r="LH290" s="364">
        <v>2088.7217999999998</v>
      </c>
      <c r="LI290" s="364">
        <v>1488.3876</v>
      </c>
      <c r="LJ290" s="364">
        <v>3565.1361000000002</v>
      </c>
      <c r="LK290" s="364">
        <v>4367.8901999999998</v>
      </c>
      <c r="LL290" s="364">
        <v>10870.1859</v>
      </c>
      <c r="LM290" s="364">
        <v>9197.01</v>
      </c>
      <c r="LN290" s="364">
        <v>16763.8122</v>
      </c>
      <c r="LO290" s="364">
        <v>11651.1549</v>
      </c>
      <c r="LP290" s="364">
        <v>10948.6764</v>
      </c>
      <c r="LQ290" s="364">
        <v>11133.420599999999</v>
      </c>
      <c r="LR290" s="364">
        <v>8070.6351000000004</v>
      </c>
      <c r="LS290" s="364">
        <v>8612.3721000000005</v>
      </c>
      <c r="LT290" s="364">
        <v>6027.5222999999996</v>
      </c>
      <c r="LU290" s="364">
        <v>3257.6421</v>
      </c>
      <c r="LV290" s="364">
        <v>3047.7141000000001</v>
      </c>
      <c r="LW290" s="364">
        <v>3885.0668999999998</v>
      </c>
      <c r="LX290" s="364">
        <v>10147.7844</v>
      </c>
      <c r="LY290" s="364">
        <v>15661.9629</v>
      </c>
      <c r="LZ290" s="364">
        <v>17735.1417</v>
      </c>
      <c r="MA290" s="364">
        <v>12694.0203</v>
      </c>
      <c r="MB290" s="364">
        <v>16570.667399999998</v>
      </c>
      <c r="MC290" s="364">
        <v>12281.7192</v>
      </c>
      <c r="MD290" s="364">
        <v>10056.3858</v>
      </c>
      <c r="ME290" s="364">
        <v>6677.7794999999996</v>
      </c>
      <c r="MF290" s="364">
        <v>2365.3112999999998</v>
      </c>
      <c r="MG290" s="364">
        <v>3503.8679999999999</v>
      </c>
      <c r="MH290" s="364">
        <v>1336.6796999999999</v>
      </c>
      <c r="MI290" s="364">
        <v>3215.3780999999999</v>
      </c>
      <c r="MJ290" s="364">
        <v>9093.0002999999997</v>
      </c>
      <c r="MK290" s="364">
        <v>22260.470399999998</v>
      </c>
      <c r="ML290" s="364">
        <v>20992.098300000001</v>
      </c>
      <c r="MM290" s="364">
        <v>20900.039100000002</v>
      </c>
      <c r="MN290" s="364">
        <v>14416.146000000001</v>
      </c>
      <c r="MO290" s="364">
        <v>22153.0998</v>
      </c>
      <c r="MP290" s="364">
        <v>17997.199199999999</v>
      </c>
      <c r="MQ290" s="364">
        <v>4768.0155000000004</v>
      </c>
      <c r="MR290" s="364">
        <v>3078.6950999999999</v>
      </c>
      <c r="MS290" s="364">
        <v>2726.4396000000002</v>
      </c>
      <c r="MT290" s="364">
        <v>7026.2415000000001</v>
      </c>
      <c r="MU290" s="364">
        <v>5146.7205000000004</v>
      </c>
      <c r="MV290" s="364">
        <v>11281.075800000001</v>
      </c>
      <c r="MW290" s="364">
        <v>20888.496299999999</v>
      </c>
      <c r="MX290" s="364">
        <v>23844.8328</v>
      </c>
      <c r="MY290" s="364">
        <v>27832.325700000001</v>
      </c>
      <c r="MZ290" s="364">
        <v>20695.796999999999</v>
      </c>
      <c r="NA290" s="364">
        <v>23209.7922</v>
      </c>
      <c r="NB290" s="364">
        <v>20029.416300000001</v>
      </c>
      <c r="NC290" s="364">
        <v>9025.3518000000004</v>
      </c>
      <c r="ND290" s="364">
        <v>3542.1</v>
      </c>
      <c r="NE290" s="364">
        <v>12948</v>
      </c>
      <c r="NF290" s="364">
        <v>8841.9</v>
      </c>
      <c r="NG290" s="364">
        <v>5237.1000000000004</v>
      </c>
      <c r="NH290" s="364">
        <v>7227.3</v>
      </c>
      <c r="NI290" s="364">
        <v>26743.8</v>
      </c>
      <c r="NJ290" s="364">
        <v>29575.200000000001</v>
      </c>
      <c r="NK290" s="364">
        <v>24887.1</v>
      </c>
      <c r="NL290" s="364">
        <v>26409.3</v>
      </c>
      <c r="NM290" s="364">
        <v>35150.400000000001</v>
      </c>
      <c r="NN290" s="364">
        <v>27090</v>
      </c>
      <c r="NO290" s="364">
        <v>19795.2</v>
      </c>
      <c r="NP290" s="364">
        <v>9339.2999999999993</v>
      </c>
      <c r="NQ290" s="364">
        <v>19512</v>
      </c>
      <c r="NR290" s="364">
        <v>3876.3</v>
      </c>
      <c r="NS290" s="364">
        <v>5574.6</v>
      </c>
      <c r="NT290" s="364">
        <v>11017.5</v>
      </c>
      <c r="NU290" s="364">
        <v>44164.5</v>
      </c>
      <c r="NV290" s="364">
        <v>32023.8</v>
      </c>
      <c r="NW290" s="364">
        <v>35464.5</v>
      </c>
      <c r="NX290" s="364">
        <v>29238.6</v>
      </c>
      <c r="NY290" s="364">
        <v>23363.7</v>
      </c>
      <c r="NZ290" s="364">
        <v>17322.599999999999</v>
      </c>
      <c r="OA290" s="364">
        <v>19055.400000000001</v>
      </c>
      <c r="OB290" s="364">
        <v>15262.5</v>
      </c>
      <c r="OC290" s="364">
        <v>16539.900000000001</v>
      </c>
      <c r="OD290" s="364">
        <v>5165.1000000000004</v>
      </c>
      <c r="OE290" s="364">
        <v>9012</v>
      </c>
      <c r="OF290" s="364">
        <v>13799.4</v>
      </c>
      <c r="OG290" s="364"/>
      <c r="OH290" s="364"/>
      <c r="OI290" s="364"/>
      <c r="OJ290" s="364"/>
      <c r="OK290" s="364"/>
      <c r="OL290" s="364"/>
      <c r="OM290" s="364"/>
      <c r="ON290" s="364"/>
      <c r="OO290" s="364"/>
      <c r="OP290" s="364"/>
      <c r="OQ290" s="364"/>
      <c r="OR290" s="364"/>
      <c r="OS290" s="364"/>
      <c r="OT290" s="364"/>
      <c r="OU290" s="364"/>
      <c r="OV290" s="364"/>
      <c r="OW290" s="364"/>
      <c r="OX290" s="364"/>
      <c r="OY290" s="364"/>
      <c r="OZ290" s="364"/>
      <c r="PA290" s="364"/>
      <c r="PB290" s="364"/>
      <c r="PC290" s="364"/>
      <c r="PD290" s="364"/>
      <c r="PE290" s="364"/>
      <c r="PF290" s="364"/>
      <c r="PG290" s="364"/>
      <c r="PH290" s="364"/>
      <c r="PI290" s="364"/>
      <c r="PJ290" s="364"/>
      <c r="PK290" s="364"/>
      <c r="PL290" s="364"/>
      <c r="PM290" s="364"/>
    </row>
    <row r="291" spans="1:429" ht="15">
      <c r="A291" s="364" t="s">
        <v>851</v>
      </c>
      <c r="B291" s="364"/>
      <c r="C291" s="364"/>
      <c r="D291" s="364"/>
      <c r="E291" s="364"/>
      <c r="F291" s="364"/>
      <c r="G291" s="364"/>
      <c r="H291" s="364"/>
      <c r="I291" s="364"/>
      <c r="J291" s="364"/>
      <c r="K291" s="364"/>
      <c r="L291" s="364"/>
      <c r="M291" s="364"/>
      <c r="N291" s="364"/>
      <c r="O291" s="364"/>
      <c r="P291" s="364"/>
      <c r="Q291" s="364"/>
      <c r="R291" s="364"/>
      <c r="S291" s="364"/>
      <c r="T291" s="364"/>
      <c r="U291" s="364"/>
      <c r="V291" s="364"/>
      <c r="W291" s="364"/>
      <c r="X291" s="364"/>
      <c r="Y291" s="364"/>
      <c r="Z291" s="364"/>
      <c r="AA291" s="364"/>
      <c r="AB291" s="364"/>
      <c r="AC291" s="364"/>
      <c r="AD291" s="364"/>
      <c r="AE291" s="364"/>
      <c r="AF291" s="364"/>
      <c r="AG291" s="364"/>
      <c r="AH291" s="364"/>
      <c r="AI291" s="364"/>
      <c r="AJ291" s="364"/>
      <c r="AK291" s="364"/>
      <c r="AL291" s="364"/>
      <c r="AM291" s="364"/>
      <c r="AN291" s="364"/>
      <c r="AO291" s="364"/>
      <c r="AP291" s="364"/>
      <c r="AQ291" s="364"/>
      <c r="AR291" s="364"/>
      <c r="AS291" s="364"/>
      <c r="AT291" s="364"/>
      <c r="AU291" s="364"/>
      <c r="AV291" s="364"/>
      <c r="AW291" s="364"/>
      <c r="AX291" s="364"/>
      <c r="AY291" s="364"/>
      <c r="AZ291" s="364"/>
      <c r="BA291" s="364"/>
      <c r="BB291" s="364"/>
      <c r="BC291" s="364"/>
      <c r="BD291" s="364"/>
      <c r="BE291" s="364"/>
      <c r="BF291" s="364"/>
      <c r="BG291" s="364"/>
      <c r="BH291" s="364"/>
      <c r="BI291" s="364"/>
      <c r="BJ291" s="364"/>
      <c r="BK291" s="364"/>
      <c r="BL291" s="364"/>
      <c r="BM291" s="364"/>
      <c r="BN291" s="364"/>
      <c r="BO291" s="364"/>
      <c r="BP291" s="364"/>
      <c r="BQ291" s="364"/>
      <c r="BR291" s="364"/>
      <c r="BS291" s="364"/>
      <c r="BT291" s="364"/>
      <c r="BU291" s="364"/>
      <c r="BV291" s="364"/>
      <c r="BW291" s="364"/>
      <c r="BX291" s="364"/>
      <c r="BY291" s="364"/>
      <c r="BZ291" s="364"/>
      <c r="CA291" s="364"/>
      <c r="CB291" s="364"/>
      <c r="CC291" s="364"/>
      <c r="CD291" s="364"/>
      <c r="CE291" s="364"/>
      <c r="CF291" s="364"/>
      <c r="CG291" s="364"/>
      <c r="CH291" s="364"/>
      <c r="CI291" s="364"/>
      <c r="CJ291" s="364"/>
      <c r="CK291" s="364"/>
      <c r="CL291" s="364"/>
      <c r="CM291" s="364"/>
      <c r="CN291" s="364"/>
      <c r="CO291" s="364"/>
      <c r="CP291" s="364"/>
      <c r="CQ291" s="364"/>
      <c r="CR291" s="364"/>
      <c r="CS291" s="364"/>
      <c r="CT291" s="364"/>
      <c r="CU291" s="364"/>
      <c r="CV291" s="364"/>
      <c r="CW291" s="364"/>
      <c r="CX291" s="364"/>
      <c r="CY291" s="364"/>
      <c r="CZ291" s="364"/>
      <c r="DA291" s="364"/>
      <c r="DB291" s="364"/>
      <c r="DC291" s="364"/>
      <c r="DD291" s="364"/>
      <c r="DE291" s="364"/>
      <c r="DF291" s="364"/>
      <c r="DG291" s="364"/>
      <c r="DH291" s="364"/>
      <c r="DI291" s="364"/>
      <c r="DJ291" s="364"/>
      <c r="DK291" s="364"/>
      <c r="DL291" s="364"/>
      <c r="DM291" s="364"/>
      <c r="DN291" s="364"/>
      <c r="DO291" s="364"/>
      <c r="DP291" s="364"/>
      <c r="DQ291" s="364"/>
      <c r="DR291" s="364"/>
      <c r="DS291" s="364"/>
      <c r="DT291" s="364"/>
      <c r="DU291" s="364"/>
      <c r="DV291" s="364"/>
      <c r="DW291" s="364"/>
      <c r="DX291" s="364"/>
      <c r="DY291" s="364"/>
      <c r="DZ291" s="364"/>
      <c r="EA291" s="364"/>
      <c r="EB291" s="364"/>
      <c r="EC291" s="364"/>
      <c r="ED291" s="364"/>
      <c r="EE291" s="364"/>
      <c r="EF291" s="364"/>
      <c r="EG291" s="364"/>
      <c r="EH291" s="364"/>
      <c r="EI291" s="364"/>
      <c r="EJ291" s="364"/>
      <c r="EK291" s="364"/>
      <c r="EL291" s="364"/>
      <c r="EM291" s="364"/>
      <c r="EN291" s="364"/>
      <c r="EO291" s="364"/>
      <c r="EP291" s="364"/>
      <c r="EQ291" s="364"/>
      <c r="ER291" s="364"/>
      <c r="ES291" s="364"/>
      <c r="ET291" s="364"/>
      <c r="EU291" s="364"/>
      <c r="EV291" s="364"/>
      <c r="EW291" s="364"/>
      <c r="EX291" s="364"/>
      <c r="EY291" s="364"/>
      <c r="EZ291" s="364"/>
      <c r="FA291" s="364"/>
      <c r="FB291" s="364"/>
      <c r="FC291" s="364"/>
      <c r="FD291" s="364"/>
      <c r="FE291" s="364"/>
      <c r="FF291" s="364"/>
      <c r="FG291" s="364"/>
      <c r="FH291" s="364"/>
      <c r="FI291" s="364"/>
      <c r="FJ291" s="364"/>
      <c r="FK291" s="364"/>
      <c r="FL291" s="364"/>
      <c r="FM291" s="364"/>
      <c r="FN291" s="364"/>
      <c r="FO291" s="364"/>
      <c r="FP291" s="364"/>
      <c r="FQ291" s="364"/>
      <c r="FR291" s="364"/>
      <c r="FS291" s="364"/>
      <c r="FT291" s="364"/>
      <c r="FU291" s="364"/>
      <c r="FV291" s="364"/>
      <c r="FW291" s="364"/>
      <c r="FX291" s="364"/>
      <c r="FY291" s="364"/>
      <c r="FZ291" s="364"/>
      <c r="GA291" s="364"/>
      <c r="GB291" s="364"/>
      <c r="GC291" s="364"/>
      <c r="GD291" s="364"/>
      <c r="GE291" s="364"/>
      <c r="GF291" s="364"/>
      <c r="GG291" s="364"/>
      <c r="GH291" s="364"/>
      <c r="GI291" s="364"/>
      <c r="GJ291" s="364"/>
      <c r="GK291" s="364"/>
      <c r="GL291" s="364"/>
      <c r="GM291" s="364"/>
      <c r="GN291" s="364"/>
      <c r="GO291" s="364"/>
      <c r="GP291" s="364"/>
      <c r="GQ291" s="364"/>
      <c r="GR291" s="364"/>
      <c r="GS291" s="364"/>
      <c r="GT291" s="364"/>
      <c r="GU291" s="364"/>
      <c r="GV291" s="364"/>
      <c r="GW291" s="364"/>
      <c r="GX291" s="364"/>
      <c r="GY291" s="364"/>
      <c r="GZ291" s="364"/>
      <c r="HA291" s="364"/>
      <c r="HB291" s="364"/>
      <c r="HC291" s="364"/>
      <c r="HD291" s="364"/>
      <c r="HE291" s="364"/>
      <c r="HF291" s="364"/>
      <c r="HG291" s="364"/>
      <c r="HH291" s="364"/>
      <c r="HI291" s="364"/>
      <c r="HJ291" s="364"/>
      <c r="HK291" s="364"/>
      <c r="HL291" s="364"/>
      <c r="HM291" s="364"/>
      <c r="HN291" s="364"/>
      <c r="HO291" s="364"/>
      <c r="HP291" s="364"/>
      <c r="HQ291" s="364"/>
      <c r="HR291" s="364"/>
      <c r="HS291" s="364"/>
      <c r="HT291" s="364"/>
      <c r="HU291" s="364"/>
      <c r="HV291" s="364"/>
      <c r="HW291" s="364"/>
      <c r="HX291" s="364"/>
      <c r="HY291" s="364"/>
      <c r="HZ291" s="364"/>
      <c r="IA291" s="364"/>
      <c r="IB291" s="364"/>
      <c r="IC291" s="364"/>
      <c r="ID291" s="364"/>
      <c r="IE291" s="364"/>
      <c r="IF291" s="364"/>
      <c r="IG291" s="364"/>
      <c r="IH291" s="364"/>
      <c r="II291" s="364"/>
      <c r="IJ291" s="364"/>
      <c r="IK291" s="364"/>
      <c r="IL291" s="364"/>
      <c r="IM291" s="364"/>
      <c r="IN291" s="364"/>
      <c r="IO291" s="364"/>
      <c r="IP291" s="364"/>
      <c r="IQ291" s="364"/>
      <c r="IR291" s="364"/>
      <c r="IS291" s="364"/>
      <c r="IT291" s="364"/>
      <c r="IU291" s="364"/>
      <c r="IV291" s="364"/>
      <c r="IW291" s="364"/>
      <c r="IX291" s="364"/>
      <c r="IY291" s="364"/>
      <c r="IZ291" s="364"/>
      <c r="JA291" s="364"/>
      <c r="JB291" s="364"/>
      <c r="JC291" s="364"/>
      <c r="JD291" s="364"/>
      <c r="JE291" s="364"/>
      <c r="JF291" s="364"/>
      <c r="JG291" s="364"/>
      <c r="JH291" s="364"/>
      <c r="JI291" s="364"/>
      <c r="JJ291" s="364"/>
      <c r="JK291" s="364"/>
      <c r="JL291" s="364"/>
      <c r="JM291" s="364"/>
      <c r="JN291" s="364"/>
      <c r="JO291" s="364"/>
      <c r="JP291" s="364"/>
      <c r="JQ291" s="364"/>
      <c r="JR291" s="364"/>
      <c r="JS291" s="364"/>
      <c r="JT291" s="364"/>
      <c r="JU291" s="364"/>
      <c r="JV291" s="364"/>
      <c r="JW291" s="364"/>
      <c r="JX291" s="364"/>
      <c r="JY291" s="364"/>
      <c r="JZ291" s="364"/>
      <c r="KA291" s="364"/>
      <c r="KB291" s="364"/>
      <c r="KC291" s="364"/>
      <c r="KD291" s="364"/>
      <c r="KE291" s="364"/>
      <c r="KF291" s="364"/>
      <c r="KG291" s="364"/>
      <c r="KH291" s="364"/>
      <c r="KI291" s="364"/>
      <c r="KJ291" s="364"/>
      <c r="KK291" s="364"/>
      <c r="KL291" s="364"/>
      <c r="KM291" s="364"/>
      <c r="KN291" s="364"/>
      <c r="KO291" s="364"/>
      <c r="KP291" s="364"/>
      <c r="KQ291" s="364"/>
      <c r="KR291" s="364"/>
      <c r="KS291" s="364"/>
      <c r="KT291" s="364"/>
      <c r="KU291" s="364"/>
      <c r="KV291" s="364"/>
      <c r="KW291" s="364"/>
      <c r="KX291" s="364"/>
      <c r="KY291" s="364"/>
      <c r="KZ291" s="364"/>
      <c r="LA291" s="364"/>
      <c r="LB291" s="364"/>
      <c r="LC291" s="364"/>
      <c r="LD291" s="364"/>
      <c r="LE291" s="364"/>
      <c r="LF291" s="364"/>
      <c r="LG291" s="364"/>
      <c r="LH291" s="364"/>
      <c r="LI291" s="364"/>
      <c r="LJ291" s="364"/>
      <c r="LK291" s="364"/>
      <c r="LL291" s="364"/>
      <c r="LM291" s="364"/>
      <c r="LN291" s="364"/>
      <c r="LO291" s="364"/>
      <c r="LP291" s="364"/>
      <c r="LQ291" s="364"/>
      <c r="LR291" s="364"/>
      <c r="LS291" s="364"/>
      <c r="LT291" s="364"/>
      <c r="LU291" s="364"/>
      <c r="LV291" s="364"/>
      <c r="LW291" s="364"/>
      <c r="LX291" s="364"/>
      <c r="LY291" s="364"/>
      <c r="LZ291" s="364"/>
      <c r="MA291" s="364"/>
      <c r="MB291" s="364"/>
      <c r="MC291" s="364"/>
      <c r="MD291" s="364"/>
      <c r="ME291" s="364"/>
      <c r="MF291" s="364"/>
      <c r="MG291" s="364"/>
      <c r="MH291" s="364"/>
      <c r="MI291" s="364"/>
      <c r="MJ291" s="364"/>
      <c r="MK291" s="364"/>
      <c r="ML291" s="364"/>
      <c r="MM291" s="364"/>
      <c r="MN291" s="364"/>
      <c r="MO291" s="364"/>
      <c r="MP291" s="364"/>
      <c r="MQ291" s="364"/>
      <c r="MR291" s="364"/>
      <c r="MS291" s="364"/>
      <c r="MT291" s="364"/>
      <c r="MU291" s="364"/>
      <c r="MV291" s="364"/>
      <c r="MW291" s="364"/>
      <c r="MX291" s="364"/>
      <c r="MY291" s="364"/>
      <c r="MZ291" s="364"/>
      <c r="NA291" s="364"/>
      <c r="NB291" s="364"/>
      <c r="NC291" s="364"/>
      <c r="ND291" s="364"/>
      <c r="NE291" s="364"/>
      <c r="NF291" s="364"/>
      <c r="NG291" s="364"/>
      <c r="NH291" s="364"/>
      <c r="NI291" s="364"/>
      <c r="NJ291" s="364"/>
      <c r="NK291" s="364"/>
      <c r="NL291" s="364"/>
      <c r="NM291" s="364"/>
      <c r="NN291" s="364"/>
      <c r="NO291" s="364"/>
      <c r="NP291" s="364"/>
      <c r="NQ291" s="364"/>
      <c r="NR291" s="364"/>
      <c r="NS291" s="364"/>
      <c r="NT291" s="364"/>
      <c r="NU291" s="364"/>
      <c r="NV291" s="364"/>
      <c r="NW291" s="364"/>
      <c r="NX291" s="364"/>
      <c r="NY291" s="364"/>
      <c r="NZ291" s="364"/>
      <c r="OA291" s="364"/>
      <c r="OB291" s="364"/>
      <c r="OC291" s="364"/>
      <c r="OD291" s="364"/>
      <c r="OE291" s="364"/>
      <c r="OF291" s="364"/>
      <c r="OG291" s="364"/>
      <c r="OH291" s="364"/>
      <c r="OI291" s="364"/>
      <c r="OJ291" s="364"/>
      <c r="OK291" s="364"/>
      <c r="OL291" s="364"/>
      <c r="OM291" s="364"/>
      <c r="ON291" s="364"/>
      <c r="OO291" s="364"/>
      <c r="OP291" s="364"/>
      <c r="OQ291" s="364"/>
      <c r="OR291" s="364"/>
      <c r="OS291" s="364"/>
      <c r="OT291" s="364"/>
      <c r="OU291" s="364"/>
      <c r="OV291" s="364"/>
      <c r="OW291" s="364"/>
      <c r="OX291" s="364"/>
      <c r="OY291" s="364"/>
      <c r="OZ291" s="364"/>
      <c r="PA291" s="364"/>
      <c r="PB291" s="364"/>
      <c r="PC291" s="364"/>
      <c r="PD291" s="364"/>
      <c r="PE291" s="364"/>
      <c r="PF291" s="364"/>
      <c r="PG291" s="364"/>
      <c r="PH291" s="364"/>
      <c r="PI291" s="364"/>
      <c r="PJ291" s="364"/>
      <c r="PK291" s="364"/>
      <c r="PL291" s="364"/>
      <c r="PM291" s="364"/>
    </row>
    <row r="292" spans="1:429" ht="15">
      <c r="A292" s="363"/>
      <c r="B292" s="364"/>
      <c r="C292" s="364"/>
      <c r="D292" s="364"/>
      <c r="E292" s="364"/>
      <c r="F292" s="364"/>
      <c r="G292" s="364"/>
      <c r="H292" s="364"/>
      <c r="I292" s="364"/>
      <c r="J292" s="364"/>
      <c r="K292" s="364"/>
      <c r="L292" s="364"/>
      <c r="M292" s="364"/>
      <c r="N292" s="364"/>
      <c r="O292" s="364"/>
      <c r="P292" s="364"/>
      <c r="Q292" s="364"/>
      <c r="R292" s="364"/>
      <c r="S292" s="364"/>
      <c r="T292" s="364"/>
      <c r="U292" s="364"/>
      <c r="V292" s="364"/>
      <c r="W292" s="364"/>
      <c r="X292" s="364"/>
      <c r="Y292" s="364"/>
      <c r="Z292" s="364"/>
      <c r="AA292" s="364"/>
      <c r="AB292" s="364"/>
      <c r="AC292" s="364"/>
      <c r="AD292" s="364"/>
      <c r="AE292" s="364"/>
      <c r="AF292" s="364"/>
      <c r="AG292" s="364"/>
      <c r="AH292" s="364"/>
      <c r="AI292" s="364"/>
      <c r="AJ292" s="364"/>
      <c r="AK292" s="364"/>
      <c r="AL292" s="364"/>
      <c r="AM292" s="364"/>
      <c r="AN292" s="364"/>
      <c r="AO292" s="364"/>
      <c r="AP292" s="364"/>
      <c r="AQ292" s="364"/>
      <c r="AR292" s="364"/>
      <c r="AS292" s="364"/>
      <c r="AT292" s="364"/>
      <c r="AU292" s="364"/>
      <c r="AV292" s="364"/>
      <c r="AW292" s="364"/>
      <c r="AX292" s="364"/>
      <c r="AY292" s="364"/>
      <c r="AZ292" s="364"/>
      <c r="BA292" s="364"/>
      <c r="BB292" s="364"/>
      <c r="BC292" s="364"/>
      <c r="BD292" s="364"/>
      <c r="BE292" s="364"/>
      <c r="BF292" s="364"/>
      <c r="BG292" s="364"/>
      <c r="BH292" s="364"/>
      <c r="BI292" s="364"/>
      <c r="BJ292" s="364"/>
      <c r="BK292" s="364"/>
      <c r="BL292" s="364"/>
      <c r="BM292" s="364"/>
      <c r="BN292" s="364"/>
      <c r="BO292" s="364"/>
      <c r="BP292" s="364"/>
      <c r="BQ292" s="364"/>
      <c r="BR292" s="364"/>
      <c r="BS292" s="364"/>
      <c r="BT292" s="364"/>
      <c r="BU292" s="364"/>
      <c r="BV292" s="364"/>
      <c r="BW292" s="364"/>
      <c r="BX292" s="364"/>
      <c r="BY292" s="364"/>
      <c r="BZ292" s="364"/>
      <c r="CA292" s="364"/>
      <c r="CB292" s="364"/>
      <c r="CC292" s="364"/>
      <c r="CD292" s="364"/>
      <c r="CE292" s="364"/>
      <c r="CF292" s="364"/>
      <c r="CG292" s="364"/>
      <c r="CH292" s="364"/>
      <c r="CI292" s="364"/>
      <c r="CJ292" s="364"/>
      <c r="CK292" s="364"/>
      <c r="CL292" s="364"/>
      <c r="CM292" s="364"/>
      <c r="CN292" s="364"/>
      <c r="CO292" s="364"/>
      <c r="CP292" s="364"/>
      <c r="CQ292" s="364"/>
      <c r="CR292" s="364"/>
      <c r="CS292" s="364"/>
      <c r="CT292" s="364"/>
      <c r="CU292" s="364"/>
      <c r="CV292" s="364"/>
      <c r="CW292" s="364"/>
      <c r="CX292" s="364"/>
      <c r="CY292" s="364"/>
      <c r="CZ292" s="364"/>
      <c r="DA292" s="364"/>
      <c r="DB292" s="364"/>
      <c r="DC292" s="364"/>
      <c r="DD292" s="364"/>
      <c r="DE292" s="364"/>
      <c r="DF292" s="364"/>
      <c r="DG292" s="364"/>
      <c r="DH292" s="364"/>
      <c r="DI292" s="364"/>
      <c r="DJ292" s="364"/>
      <c r="DK292" s="364"/>
      <c r="DL292" s="364"/>
      <c r="DM292" s="364"/>
      <c r="DN292" s="364"/>
      <c r="DO292" s="364"/>
      <c r="DP292" s="364"/>
      <c r="DQ292" s="364"/>
      <c r="DR292" s="364"/>
      <c r="DS292" s="364"/>
      <c r="DT292" s="364"/>
      <c r="DU292" s="364"/>
      <c r="DV292" s="364"/>
      <c r="DW292" s="364"/>
      <c r="DX292" s="364"/>
      <c r="DY292" s="364"/>
      <c r="DZ292" s="364"/>
      <c r="EA292" s="364"/>
      <c r="EB292" s="364"/>
      <c r="EC292" s="364"/>
      <c r="ED292" s="364"/>
      <c r="EE292" s="364"/>
      <c r="EF292" s="364"/>
      <c r="EG292" s="364"/>
      <c r="EH292" s="364"/>
      <c r="EI292" s="364"/>
      <c r="EJ292" s="364"/>
      <c r="EK292" s="364"/>
      <c r="EL292" s="364"/>
      <c r="EM292" s="364"/>
      <c r="EN292" s="364"/>
      <c r="EO292" s="364"/>
      <c r="EP292" s="364"/>
      <c r="EQ292" s="364"/>
      <c r="ER292" s="364"/>
      <c r="ES292" s="364"/>
      <c r="ET292" s="364"/>
      <c r="EU292" s="364"/>
      <c r="EV292" s="364"/>
      <c r="EW292" s="364"/>
      <c r="EX292" s="364"/>
      <c r="EY292" s="364"/>
      <c r="EZ292" s="364"/>
      <c r="FA292" s="364"/>
      <c r="FB292" s="364"/>
      <c r="FC292" s="364"/>
      <c r="FD292" s="364"/>
      <c r="FE292" s="364"/>
      <c r="FF292" s="364"/>
      <c r="FG292" s="364"/>
      <c r="FH292" s="364"/>
      <c r="FI292" s="364"/>
      <c r="FJ292" s="364"/>
      <c r="FK292" s="364"/>
      <c r="FL292" s="364"/>
      <c r="FM292" s="364"/>
      <c r="FN292" s="364"/>
      <c r="FO292" s="364"/>
      <c r="FP292" s="364"/>
      <c r="FQ292" s="364"/>
      <c r="FR292" s="364"/>
      <c r="FS292" s="364"/>
      <c r="FT292" s="364"/>
      <c r="FU292" s="364"/>
      <c r="FV292" s="364"/>
      <c r="FW292" s="364"/>
      <c r="FX292" s="364"/>
      <c r="FY292" s="364"/>
      <c r="FZ292" s="364"/>
      <c r="GA292" s="364"/>
      <c r="GB292" s="364"/>
      <c r="GC292" s="364"/>
      <c r="GD292" s="364"/>
      <c r="GE292" s="364"/>
      <c r="GF292" s="364"/>
      <c r="GG292" s="364"/>
      <c r="GH292" s="364"/>
      <c r="GI292" s="364"/>
      <c r="GJ292" s="364"/>
      <c r="GK292" s="364"/>
      <c r="GL292" s="364"/>
      <c r="GM292" s="364"/>
      <c r="GN292" s="364"/>
      <c r="GO292" s="364"/>
      <c r="GP292" s="364"/>
      <c r="GQ292" s="364"/>
      <c r="GR292" s="364"/>
      <c r="GS292" s="364"/>
      <c r="GT292" s="364"/>
      <c r="GU292" s="364"/>
      <c r="GV292" s="364"/>
      <c r="GW292" s="364"/>
      <c r="GX292" s="364"/>
      <c r="GY292" s="364"/>
      <c r="GZ292" s="364"/>
      <c r="HA292" s="364"/>
      <c r="HB292" s="364"/>
      <c r="HC292" s="364"/>
      <c r="HD292" s="364"/>
      <c r="HE292" s="364"/>
      <c r="HF292" s="364"/>
      <c r="HG292" s="364"/>
      <c r="HH292" s="364"/>
      <c r="HI292" s="364"/>
      <c r="HJ292" s="364"/>
      <c r="HK292" s="364"/>
      <c r="HL292" s="364"/>
      <c r="HM292" s="364"/>
      <c r="HN292" s="364"/>
      <c r="HO292" s="364"/>
      <c r="HP292" s="364"/>
      <c r="HQ292" s="364"/>
      <c r="HR292" s="364"/>
      <c r="HS292" s="364"/>
      <c r="HT292" s="364"/>
      <c r="HU292" s="364"/>
      <c r="HV292" s="364"/>
      <c r="HW292" s="364"/>
      <c r="HX292" s="364"/>
      <c r="HY292" s="364"/>
      <c r="HZ292" s="364"/>
      <c r="IA292" s="364"/>
      <c r="IB292" s="364"/>
      <c r="IC292" s="364"/>
      <c r="ID292" s="364"/>
      <c r="IE292" s="364"/>
      <c r="IF292" s="364"/>
      <c r="IG292" s="364"/>
      <c r="IH292" s="364"/>
      <c r="II292" s="364"/>
      <c r="IJ292" s="364"/>
      <c r="IK292" s="364"/>
      <c r="IL292" s="364"/>
      <c r="IM292" s="364"/>
      <c r="IN292" s="364"/>
      <c r="IO292" s="364"/>
      <c r="IP292" s="364"/>
      <c r="IQ292" s="364"/>
      <c r="IR292" s="364"/>
      <c r="IS292" s="364"/>
      <c r="IT292" s="364"/>
      <c r="IU292" s="364"/>
      <c r="IV292" s="364"/>
      <c r="IW292" s="364"/>
      <c r="IX292" s="364"/>
      <c r="IY292" s="364"/>
      <c r="IZ292" s="364"/>
      <c r="JA292" s="364"/>
      <c r="JB292" s="364"/>
      <c r="JC292" s="364"/>
      <c r="JD292" s="364"/>
      <c r="JE292" s="364"/>
      <c r="JF292" s="364"/>
      <c r="JG292" s="364"/>
      <c r="JH292" s="364"/>
      <c r="JI292" s="364"/>
      <c r="JJ292" s="364"/>
      <c r="JK292" s="364"/>
      <c r="JL292" s="364"/>
      <c r="JM292" s="364"/>
      <c r="JN292" s="364"/>
      <c r="JO292" s="364"/>
      <c r="JP292" s="364"/>
      <c r="JQ292" s="364"/>
      <c r="JR292" s="364"/>
      <c r="JS292" s="364"/>
      <c r="JT292" s="364"/>
      <c r="JU292" s="364"/>
      <c r="JV292" s="364"/>
      <c r="JW292" s="364"/>
      <c r="JX292" s="364"/>
      <c r="JY292" s="364"/>
      <c r="JZ292" s="364"/>
      <c r="KA292" s="364"/>
      <c r="KB292" s="364"/>
      <c r="KC292" s="364"/>
      <c r="KD292" s="364"/>
      <c r="KE292" s="364"/>
      <c r="KF292" s="364"/>
      <c r="KG292" s="364"/>
      <c r="KH292" s="364"/>
      <c r="KI292" s="364"/>
      <c r="KJ292" s="364"/>
      <c r="KK292" s="364"/>
      <c r="KL292" s="364"/>
      <c r="KM292" s="364"/>
      <c r="KN292" s="364"/>
      <c r="KO292" s="364"/>
      <c r="KP292" s="364"/>
      <c r="KQ292" s="364"/>
      <c r="KR292" s="364"/>
      <c r="KS292" s="364"/>
      <c r="KT292" s="364"/>
      <c r="KU292" s="364"/>
      <c r="KV292" s="364"/>
      <c r="KW292" s="364"/>
      <c r="KX292" s="364"/>
      <c r="KY292" s="364"/>
      <c r="KZ292" s="364"/>
      <c r="LA292" s="364"/>
      <c r="LB292" s="364"/>
      <c r="LC292" s="364"/>
      <c r="LD292" s="364"/>
      <c r="LE292" s="364"/>
      <c r="LF292" s="364"/>
      <c r="LG292" s="364"/>
      <c r="LH292" s="364"/>
      <c r="LI292" s="364"/>
      <c r="LJ292" s="364"/>
      <c r="LK292" s="364"/>
      <c r="LL292" s="364"/>
      <c r="LM292" s="364"/>
      <c r="LN292" s="364"/>
      <c r="LO292" s="364"/>
      <c r="LP292" s="364"/>
      <c r="LQ292" s="364"/>
      <c r="LR292" s="364"/>
      <c r="LS292" s="364"/>
      <c r="LT292" s="364"/>
      <c r="LU292" s="364"/>
      <c r="LV292" s="364"/>
      <c r="LW292" s="364"/>
      <c r="LX292" s="364"/>
      <c r="LY292" s="364"/>
      <c r="LZ292" s="364"/>
      <c r="MA292" s="364"/>
      <c r="MB292" s="364"/>
      <c r="MC292" s="364"/>
      <c r="MD292" s="364"/>
      <c r="ME292" s="364"/>
      <c r="MF292" s="364"/>
      <c r="MG292" s="364"/>
      <c r="MH292" s="364"/>
      <c r="MI292" s="364"/>
      <c r="MJ292" s="364"/>
      <c r="MK292" s="364"/>
      <c r="ML292" s="364"/>
      <c r="MM292" s="364"/>
      <c r="MN292" s="364"/>
      <c r="MO292" s="364"/>
      <c r="MP292" s="364"/>
      <c r="MQ292" s="364"/>
      <c r="MR292" s="364"/>
      <c r="MS292" s="364"/>
      <c r="MT292" s="364"/>
      <c r="MU292" s="364"/>
      <c r="MV292" s="364"/>
      <c r="MW292" s="364"/>
      <c r="MX292" s="364"/>
      <c r="MY292" s="364"/>
      <c r="MZ292" s="364"/>
      <c r="NA292" s="364"/>
      <c r="NB292" s="364"/>
      <c r="NC292" s="364"/>
      <c r="ND292" s="364"/>
      <c r="NE292" s="364"/>
      <c r="NF292" s="364"/>
      <c r="NG292" s="364"/>
      <c r="NH292" s="364"/>
      <c r="NI292" s="364"/>
      <c r="NJ292" s="364"/>
      <c r="NK292" s="364"/>
      <c r="NL292" s="364"/>
      <c r="NM292" s="364"/>
      <c r="NN292" s="364"/>
      <c r="NO292" s="364"/>
      <c r="NP292" s="364"/>
      <c r="NQ292" s="364"/>
      <c r="NR292" s="364"/>
      <c r="NS292" s="364"/>
      <c r="NT292" s="364"/>
      <c r="NU292" s="364"/>
      <c r="NV292" s="364"/>
      <c r="NW292" s="364"/>
      <c r="NX292" s="364"/>
      <c r="NY292" s="364"/>
      <c r="NZ292" s="364"/>
      <c r="OA292" s="364"/>
      <c r="OB292" s="364"/>
      <c r="OC292" s="364"/>
      <c r="OD292" s="364"/>
      <c r="OE292" s="364"/>
      <c r="OF292" s="364"/>
      <c r="OG292" s="364"/>
      <c r="OH292" s="364"/>
      <c r="OI292" s="364"/>
      <c r="OJ292" s="364"/>
      <c r="OK292" s="364"/>
      <c r="OL292" s="364"/>
      <c r="OM292" s="364"/>
      <c r="ON292" s="364"/>
      <c r="OO292" s="364"/>
      <c r="OP292" s="364"/>
      <c r="OQ292" s="364"/>
      <c r="OR292" s="364"/>
      <c r="OS292" s="364"/>
      <c r="OT292" s="364"/>
      <c r="OU292" s="364"/>
      <c r="OV292" s="364"/>
      <c r="OW292" s="364"/>
      <c r="OX292" s="364"/>
      <c r="OY292" s="364"/>
      <c r="OZ292" s="364"/>
      <c r="PA292" s="364"/>
      <c r="PB292" s="364"/>
      <c r="PC292" s="364"/>
      <c r="PD292" s="364"/>
      <c r="PE292" s="364"/>
      <c r="PF292" s="364"/>
      <c r="PG292" s="364"/>
      <c r="PH292" s="364"/>
      <c r="PI292" s="364"/>
      <c r="PJ292" s="364"/>
      <c r="PK292" s="364"/>
      <c r="PL292" s="364"/>
      <c r="PM292" s="364"/>
    </row>
    <row r="293" spans="1:429" ht="15">
      <c r="A293" s="364" t="s">
        <v>852</v>
      </c>
      <c r="B293" s="364">
        <f>SUM(AH293:AS293)/1000</f>
        <v>0</v>
      </c>
      <c r="C293" s="364">
        <f>SUM(AT293:BE293)/1000</f>
        <v>0</v>
      </c>
      <c r="D293" s="364">
        <f>SUM(BF293:BQ293)/1000</f>
        <v>0</v>
      </c>
      <c r="E293" s="364">
        <f>SUM(BR293:CC293)/1000</f>
        <v>0</v>
      </c>
      <c r="F293" s="364">
        <f>SUM(CD293:CO293)/1000</f>
        <v>0</v>
      </c>
      <c r="G293" s="364">
        <f>SUM(CP293:DA293)/1000</f>
        <v>0</v>
      </c>
      <c r="H293" s="364">
        <f>SUM(DB293:DM293)/1000</f>
        <v>0</v>
      </c>
      <c r="I293" s="364">
        <f>SUM(DN293:DY293)/1000</f>
        <v>0</v>
      </c>
      <c r="J293" s="364">
        <f>SUM(DZ293:EK293)/1000</f>
        <v>0</v>
      </c>
      <c r="K293" s="364">
        <f>SUM(EL293:EW293)/1000</f>
        <v>0</v>
      </c>
      <c r="L293" s="364">
        <f>SUM(EX293:FI293)/1000</f>
        <v>0</v>
      </c>
      <c r="M293" s="364">
        <f>SUM(FJ293:FU293)/1000</f>
        <v>0</v>
      </c>
      <c r="N293" s="364">
        <f>SUM(FV293:GG293)/1000</f>
        <v>0</v>
      </c>
      <c r="O293" s="364">
        <f>SUM(GH293:GS293)/1000</f>
        <v>0</v>
      </c>
      <c r="P293" s="364">
        <f>SUM(GT293:HE293)/1000</f>
        <v>0</v>
      </c>
      <c r="Q293" s="364">
        <f>SUM(HF293:HQ293)/1000</f>
        <v>0</v>
      </c>
      <c r="R293" s="364">
        <f>SUM(HR293:IC293)/1000</f>
        <v>0</v>
      </c>
      <c r="S293" s="364">
        <f>SUM(ID293:IO293)/1000</f>
        <v>0</v>
      </c>
      <c r="T293" s="364">
        <f>SUM(IP293:JA293)/1000</f>
        <v>121.74882570000001</v>
      </c>
      <c r="U293" s="364">
        <f>SUM(JB293:JM293)/1000</f>
        <v>197.71198919999998</v>
      </c>
      <c r="V293" s="364">
        <f>SUM(JN293:JY293)/1000</f>
        <v>83.479708199999976</v>
      </c>
      <c r="W293" s="364">
        <f>SUM(JZ293:KK293)/1000</f>
        <v>88.464847500000019</v>
      </c>
      <c r="X293" s="364">
        <f>SUM(KL293:KW293)/1000</f>
        <v>90.333894300000011</v>
      </c>
      <c r="Y293" s="364">
        <f>SUM(KX293:LI293)/1000</f>
        <v>94.315841100000014</v>
      </c>
      <c r="Z293" s="364">
        <f>SUM(LJ293:LU293)/1000</f>
        <v>104.46545789999999</v>
      </c>
      <c r="AA293" s="364">
        <f>SUM(LV293:MG293)/1000</f>
        <v>114.6274215</v>
      </c>
      <c r="AB293" s="364">
        <f>SUM(MH293:MS293)/1000</f>
        <v>142.93726110000003</v>
      </c>
      <c r="AC293" s="364">
        <f>SUM(MT293:NE293)/1000</f>
        <v>185.47014990000002</v>
      </c>
      <c r="AD293" s="364">
        <f>SUM(NF293:NQ293)/1000</f>
        <v>239.80860000000001</v>
      </c>
      <c r="AE293" s="364">
        <f>SUM(NR293:OC293)/1000</f>
        <v>252.90390000000002</v>
      </c>
      <c r="AF293" s="364">
        <f>SUM(OD293:OO293)/1000</f>
        <v>27.976500000000001</v>
      </c>
      <c r="AG293" s="364"/>
      <c r="AH293" s="364"/>
      <c r="AI293" s="364"/>
      <c r="AJ293" s="364"/>
      <c r="AK293" s="364"/>
      <c r="AL293" s="364"/>
      <c r="AM293" s="364"/>
      <c r="AN293" s="364"/>
      <c r="AO293" s="364"/>
      <c r="AP293" s="364"/>
      <c r="AQ293" s="364"/>
      <c r="AR293" s="364"/>
      <c r="AS293" s="364"/>
      <c r="AT293" s="364"/>
      <c r="AU293" s="364"/>
      <c r="AV293" s="364"/>
      <c r="AW293" s="364"/>
      <c r="AX293" s="364"/>
      <c r="AY293" s="364"/>
      <c r="AZ293" s="364"/>
      <c r="BA293" s="364"/>
      <c r="BB293" s="364"/>
      <c r="BC293" s="364"/>
      <c r="BD293" s="364"/>
      <c r="BE293" s="364"/>
      <c r="BF293" s="364"/>
      <c r="BG293" s="364"/>
      <c r="BH293" s="364"/>
      <c r="BI293" s="364"/>
      <c r="BJ293" s="364"/>
      <c r="BK293" s="364"/>
      <c r="BL293" s="364"/>
      <c r="BM293" s="364"/>
      <c r="BN293" s="364"/>
      <c r="BO293" s="364"/>
      <c r="BP293" s="364"/>
      <c r="BQ293" s="364"/>
      <c r="BR293" s="364"/>
      <c r="BS293" s="364"/>
      <c r="BT293" s="364"/>
      <c r="BU293" s="364"/>
      <c r="BV293" s="364"/>
      <c r="BW293" s="364"/>
      <c r="BX293" s="364"/>
      <c r="BY293" s="364"/>
      <c r="BZ293" s="364"/>
      <c r="CA293" s="364"/>
      <c r="CB293" s="364"/>
      <c r="CC293" s="364"/>
      <c r="CD293" s="364"/>
      <c r="CE293" s="364"/>
      <c r="CF293" s="364"/>
      <c r="CG293" s="364"/>
      <c r="CH293" s="364"/>
      <c r="CI293" s="364"/>
      <c r="CJ293" s="364"/>
      <c r="CK293" s="364"/>
      <c r="CL293" s="364"/>
      <c r="CM293" s="364"/>
      <c r="CN293" s="364"/>
      <c r="CO293" s="364"/>
      <c r="CP293" s="364"/>
      <c r="CQ293" s="364"/>
      <c r="CR293" s="364"/>
      <c r="CS293" s="364"/>
      <c r="CT293" s="364"/>
      <c r="CU293" s="364"/>
      <c r="CV293" s="364"/>
      <c r="CW293" s="364"/>
      <c r="CX293" s="364"/>
      <c r="CY293" s="364"/>
      <c r="CZ293" s="364"/>
      <c r="DA293" s="364"/>
      <c r="DB293" s="364"/>
      <c r="DC293" s="364"/>
      <c r="DD293" s="364"/>
      <c r="DE293" s="364"/>
      <c r="DF293" s="364"/>
      <c r="DG293" s="364"/>
      <c r="DH293" s="364"/>
      <c r="DI293" s="364"/>
      <c r="DJ293" s="364"/>
      <c r="DK293" s="364"/>
      <c r="DL293" s="364"/>
      <c r="DM293" s="364"/>
      <c r="DN293" s="364"/>
      <c r="DO293" s="364"/>
      <c r="DP293" s="364"/>
      <c r="DQ293" s="364"/>
      <c r="DR293" s="364"/>
      <c r="DS293" s="364"/>
      <c r="DT293" s="364"/>
      <c r="DU293" s="364"/>
      <c r="DV293" s="364"/>
      <c r="DW293" s="364"/>
      <c r="DX293" s="364"/>
      <c r="DY293" s="364"/>
      <c r="DZ293" s="364"/>
      <c r="EA293" s="364"/>
      <c r="EB293" s="364"/>
      <c r="EC293" s="364"/>
      <c r="ED293" s="364"/>
      <c r="EE293" s="364"/>
      <c r="EF293" s="364"/>
      <c r="EG293" s="364"/>
      <c r="EH293" s="364"/>
      <c r="EI293" s="364"/>
      <c r="EJ293" s="364"/>
      <c r="EK293" s="364"/>
      <c r="EL293" s="364"/>
      <c r="EM293" s="364"/>
      <c r="EN293" s="364"/>
      <c r="EO293" s="364"/>
      <c r="EP293" s="364"/>
      <c r="EQ293" s="364"/>
      <c r="ER293" s="364"/>
      <c r="ES293" s="364"/>
      <c r="ET293" s="364"/>
      <c r="EU293" s="364"/>
      <c r="EV293" s="364"/>
      <c r="EW293" s="364"/>
      <c r="EX293" s="364"/>
      <c r="EY293" s="364"/>
      <c r="EZ293" s="364"/>
      <c r="FA293" s="364"/>
      <c r="FB293" s="364"/>
      <c r="FC293" s="364"/>
      <c r="FD293" s="364"/>
      <c r="FE293" s="364"/>
      <c r="FF293" s="364"/>
      <c r="FG293" s="364"/>
      <c r="FH293" s="364"/>
      <c r="FI293" s="364"/>
      <c r="FJ293" s="364"/>
      <c r="FK293" s="364"/>
      <c r="FL293" s="364"/>
      <c r="FM293" s="364"/>
      <c r="FN293" s="364"/>
      <c r="FO293" s="364"/>
      <c r="FP293" s="364"/>
      <c r="FQ293" s="364"/>
      <c r="FR293" s="364"/>
      <c r="FS293" s="364"/>
      <c r="FT293" s="364"/>
      <c r="FU293" s="364"/>
      <c r="FV293" s="364"/>
      <c r="FW293" s="364"/>
      <c r="FX293" s="364"/>
      <c r="FY293" s="364"/>
      <c r="FZ293" s="364"/>
      <c r="GA293" s="364"/>
      <c r="GB293" s="364"/>
      <c r="GC293" s="364"/>
      <c r="GD293" s="364"/>
      <c r="GE293" s="364"/>
      <c r="GF293" s="364"/>
      <c r="GG293" s="364"/>
      <c r="GH293" s="364"/>
      <c r="GI293" s="364"/>
      <c r="GJ293" s="364"/>
      <c r="GK293" s="364"/>
      <c r="GL293" s="364"/>
      <c r="GM293" s="364"/>
      <c r="GN293" s="364"/>
      <c r="GO293" s="364"/>
      <c r="GP293" s="364"/>
      <c r="GQ293" s="364"/>
      <c r="GR293" s="364"/>
      <c r="GS293" s="364"/>
      <c r="GT293" s="364"/>
      <c r="GU293" s="364"/>
      <c r="GV293" s="364"/>
      <c r="GW293" s="364"/>
      <c r="GX293" s="364"/>
      <c r="GY293" s="364"/>
      <c r="GZ293" s="364"/>
      <c r="HA293" s="364"/>
      <c r="HB293" s="364"/>
      <c r="HC293" s="364"/>
      <c r="HD293" s="364"/>
      <c r="HE293" s="364"/>
      <c r="HF293" s="364"/>
      <c r="HG293" s="364"/>
      <c r="HH293" s="364"/>
      <c r="HI293" s="364"/>
      <c r="HJ293" s="364"/>
      <c r="HK293" s="364"/>
      <c r="HL293" s="364"/>
      <c r="HM293" s="364"/>
      <c r="HN293" s="364"/>
      <c r="HO293" s="364"/>
      <c r="HP293" s="364"/>
      <c r="HQ293" s="364"/>
      <c r="HR293" s="364"/>
      <c r="HS293" s="364"/>
      <c r="HT293" s="364"/>
      <c r="HU293" s="364"/>
      <c r="HV293" s="364"/>
      <c r="HW293" s="364"/>
      <c r="HX293" s="364"/>
      <c r="HY293" s="364"/>
      <c r="HZ293" s="364"/>
      <c r="IA293" s="364"/>
      <c r="IB293" s="364"/>
      <c r="IC293" s="364"/>
      <c r="ID293" s="364"/>
      <c r="IE293" s="364"/>
      <c r="IF293" s="364"/>
      <c r="IG293" s="364"/>
      <c r="IH293" s="364"/>
      <c r="II293" s="364"/>
      <c r="IJ293" s="364"/>
      <c r="IK293" s="364"/>
      <c r="IL293" s="364"/>
      <c r="IM293" s="364"/>
      <c r="IN293" s="364"/>
      <c r="IO293" s="364"/>
      <c r="IP293" s="364">
        <f t="shared" ref="IP293:LA293" si="273">IP290</f>
        <v>11477.781000000001</v>
      </c>
      <c r="IQ293" s="364">
        <f t="shared" si="273"/>
        <v>5222.2137000000002</v>
      </c>
      <c r="IR293" s="364">
        <f t="shared" si="273"/>
        <v>7963.8945000000003</v>
      </c>
      <c r="IS293" s="364">
        <f t="shared" si="273"/>
        <v>9649.5653999999995</v>
      </c>
      <c r="IT293" s="364">
        <f t="shared" si="273"/>
        <v>13369.1739</v>
      </c>
      <c r="IU293" s="364">
        <f t="shared" si="273"/>
        <v>14516.463900000001</v>
      </c>
      <c r="IV293" s="364">
        <f t="shared" si="273"/>
        <v>15941.796</v>
      </c>
      <c r="IW293" s="364">
        <f t="shared" si="273"/>
        <v>15935.76</v>
      </c>
      <c r="IX293" s="364">
        <f t="shared" si="273"/>
        <v>10126.984200000001</v>
      </c>
      <c r="IY293" s="364">
        <f t="shared" si="273"/>
        <v>8758.0110000000004</v>
      </c>
      <c r="IZ293" s="364">
        <f t="shared" si="273"/>
        <v>2735.2761</v>
      </c>
      <c r="JA293" s="364">
        <f t="shared" si="273"/>
        <v>6051.9059999999999</v>
      </c>
      <c r="JB293" s="364">
        <f t="shared" si="273"/>
        <v>691.13160000000005</v>
      </c>
      <c r="JC293" s="364">
        <f t="shared" si="273"/>
        <v>1580.9513999999999</v>
      </c>
      <c r="JD293" s="364">
        <f t="shared" si="273"/>
        <v>7446.7952999999998</v>
      </c>
      <c r="JE293" s="364">
        <f t="shared" si="273"/>
        <v>15686.651400000001</v>
      </c>
      <c r="JF293" s="364">
        <f t="shared" si="273"/>
        <v>23811.237000000001</v>
      </c>
      <c r="JG293" s="364">
        <f t="shared" si="273"/>
        <v>24836.688900000001</v>
      </c>
      <c r="JH293" s="364">
        <f t="shared" si="273"/>
        <v>18133.9107</v>
      </c>
      <c r="JI293" s="364">
        <f t="shared" si="273"/>
        <v>29038.152600000001</v>
      </c>
      <c r="JJ293" s="364">
        <f t="shared" si="273"/>
        <v>21594.147000000001</v>
      </c>
      <c r="JK293" s="364">
        <f t="shared" si="273"/>
        <v>17531.290199999999</v>
      </c>
      <c r="JL293" s="364">
        <f t="shared" si="273"/>
        <v>17245.996800000001</v>
      </c>
      <c r="JM293" s="364">
        <f t="shared" si="273"/>
        <v>20115.0363</v>
      </c>
      <c r="JN293" s="364">
        <f t="shared" si="273"/>
        <v>5677.4124000000002</v>
      </c>
      <c r="JO293" s="364">
        <f t="shared" si="273"/>
        <v>5949.2316000000001</v>
      </c>
      <c r="JP293" s="364">
        <f t="shared" si="273"/>
        <v>3866.3771999999999</v>
      </c>
      <c r="JQ293" s="364">
        <f t="shared" si="273"/>
        <v>11040.236999999999</v>
      </c>
      <c r="JR293" s="364">
        <f t="shared" si="273"/>
        <v>8777.2248</v>
      </c>
      <c r="JS293" s="364">
        <f t="shared" si="273"/>
        <v>11137.843500000001</v>
      </c>
      <c r="JT293" s="364">
        <f t="shared" si="273"/>
        <v>13537.134899999999</v>
      </c>
      <c r="JU293" s="364">
        <f t="shared" si="273"/>
        <v>11171.9982</v>
      </c>
      <c r="JV293" s="364">
        <f t="shared" si="273"/>
        <v>5762.1356999999998</v>
      </c>
      <c r="JW293" s="364">
        <f t="shared" si="273"/>
        <v>1670.7999</v>
      </c>
      <c r="JX293" s="364">
        <f t="shared" si="273"/>
        <v>2751.9105</v>
      </c>
      <c r="JY293" s="364">
        <f t="shared" si="273"/>
        <v>2137.4025000000001</v>
      </c>
      <c r="JZ293" s="364">
        <f t="shared" si="273"/>
        <v>929.14110000000005</v>
      </c>
      <c r="KA293" s="364">
        <f t="shared" si="273"/>
        <v>989.87760000000003</v>
      </c>
      <c r="KB293" s="364">
        <f t="shared" si="273"/>
        <v>8063.7573000000002</v>
      </c>
      <c r="KC293" s="364">
        <f t="shared" si="273"/>
        <v>10153.9398</v>
      </c>
      <c r="KD293" s="364">
        <f t="shared" si="273"/>
        <v>10774.4355</v>
      </c>
      <c r="KE293" s="364">
        <f t="shared" si="273"/>
        <v>10988.6235</v>
      </c>
      <c r="KF293" s="364">
        <f t="shared" si="273"/>
        <v>10784.4141</v>
      </c>
      <c r="KG293" s="364">
        <f t="shared" si="273"/>
        <v>11609.990400000001</v>
      </c>
      <c r="KH293" s="364">
        <f t="shared" si="273"/>
        <v>8524.6805999999997</v>
      </c>
      <c r="KI293" s="364">
        <f t="shared" si="273"/>
        <v>6796.6316999999999</v>
      </c>
      <c r="KJ293" s="364">
        <f t="shared" si="273"/>
        <v>3205.2062999999998</v>
      </c>
      <c r="KK293" s="364">
        <f t="shared" si="273"/>
        <v>5644.1495999999997</v>
      </c>
      <c r="KL293" s="364">
        <f t="shared" si="273"/>
        <v>1793.8239000000001</v>
      </c>
      <c r="KM293" s="364">
        <f t="shared" si="273"/>
        <v>2075.0594999999998</v>
      </c>
      <c r="KN293" s="364">
        <f t="shared" si="273"/>
        <v>9878.2422000000006</v>
      </c>
      <c r="KO293" s="364">
        <f t="shared" si="273"/>
        <v>10385.972400000001</v>
      </c>
      <c r="KP293" s="364">
        <f t="shared" si="273"/>
        <v>14178.622499999999</v>
      </c>
      <c r="KQ293" s="364">
        <f t="shared" si="273"/>
        <v>9316.4915999999994</v>
      </c>
      <c r="KR293" s="364">
        <f t="shared" si="273"/>
        <v>10869.3675</v>
      </c>
      <c r="KS293" s="364">
        <f t="shared" si="273"/>
        <v>10482.067800000001</v>
      </c>
      <c r="KT293" s="364">
        <f t="shared" si="273"/>
        <v>6350.4539999999997</v>
      </c>
      <c r="KU293" s="364">
        <f t="shared" si="273"/>
        <v>4794.7040999999999</v>
      </c>
      <c r="KV293" s="364">
        <f t="shared" si="273"/>
        <v>5912.1849000000002</v>
      </c>
      <c r="KW293" s="364">
        <f t="shared" si="273"/>
        <v>4296.9039000000002</v>
      </c>
      <c r="KX293" s="364">
        <f t="shared" si="273"/>
        <v>1797.1940999999999</v>
      </c>
      <c r="KY293" s="364">
        <f t="shared" si="273"/>
        <v>2483.1423</v>
      </c>
      <c r="KZ293" s="364">
        <f t="shared" si="273"/>
        <v>5771.5685999999996</v>
      </c>
      <c r="LA293" s="364">
        <f t="shared" si="273"/>
        <v>11984.480100000001</v>
      </c>
      <c r="LB293" s="364">
        <f t="shared" ref="LB293:MI293" si="274">LB290</f>
        <v>10119.583199999999</v>
      </c>
      <c r="LC293" s="364">
        <f t="shared" si="274"/>
        <v>9556.4799000000003</v>
      </c>
      <c r="LD293" s="364">
        <f t="shared" si="274"/>
        <v>19160.4624</v>
      </c>
      <c r="LE293" s="364">
        <f t="shared" si="274"/>
        <v>16418.9499</v>
      </c>
      <c r="LF293" s="364">
        <f t="shared" si="274"/>
        <v>4243.7559000000001</v>
      </c>
      <c r="LG293" s="364">
        <f t="shared" si="274"/>
        <v>9203.1152999999995</v>
      </c>
      <c r="LH293" s="364">
        <f t="shared" si="274"/>
        <v>2088.7217999999998</v>
      </c>
      <c r="LI293" s="364">
        <f t="shared" si="274"/>
        <v>1488.3876</v>
      </c>
      <c r="LJ293" s="364">
        <f t="shared" si="274"/>
        <v>3565.1361000000002</v>
      </c>
      <c r="LK293" s="364">
        <f t="shared" si="274"/>
        <v>4367.8901999999998</v>
      </c>
      <c r="LL293" s="364">
        <f t="shared" si="274"/>
        <v>10870.1859</v>
      </c>
      <c r="LM293" s="364">
        <f t="shared" si="274"/>
        <v>9197.01</v>
      </c>
      <c r="LN293" s="364">
        <f t="shared" si="274"/>
        <v>16763.8122</v>
      </c>
      <c r="LO293" s="364">
        <f t="shared" si="274"/>
        <v>11651.1549</v>
      </c>
      <c r="LP293" s="364">
        <f t="shared" si="274"/>
        <v>10948.6764</v>
      </c>
      <c r="LQ293" s="364">
        <f t="shared" si="274"/>
        <v>11133.420599999999</v>
      </c>
      <c r="LR293" s="364">
        <f t="shared" si="274"/>
        <v>8070.6351000000004</v>
      </c>
      <c r="LS293" s="364">
        <f t="shared" si="274"/>
        <v>8612.3721000000005</v>
      </c>
      <c r="LT293" s="364">
        <f t="shared" si="274"/>
        <v>6027.5222999999996</v>
      </c>
      <c r="LU293" s="364">
        <f t="shared" si="274"/>
        <v>3257.6421</v>
      </c>
      <c r="LV293" s="364">
        <f t="shared" si="274"/>
        <v>3047.7141000000001</v>
      </c>
      <c r="LW293" s="364">
        <f t="shared" si="274"/>
        <v>3885.0668999999998</v>
      </c>
      <c r="LX293" s="364">
        <f t="shared" si="274"/>
        <v>10147.7844</v>
      </c>
      <c r="LY293" s="364">
        <f t="shared" si="274"/>
        <v>15661.9629</v>
      </c>
      <c r="LZ293" s="364">
        <f t="shared" si="274"/>
        <v>17735.1417</v>
      </c>
      <c r="MA293" s="364">
        <f t="shared" si="274"/>
        <v>12694.0203</v>
      </c>
      <c r="MB293" s="364">
        <f t="shared" si="274"/>
        <v>16570.667399999998</v>
      </c>
      <c r="MC293" s="364">
        <f t="shared" si="274"/>
        <v>12281.7192</v>
      </c>
      <c r="MD293" s="364">
        <f t="shared" si="274"/>
        <v>10056.3858</v>
      </c>
      <c r="ME293" s="364">
        <f t="shared" si="274"/>
        <v>6677.7794999999996</v>
      </c>
      <c r="MF293" s="364">
        <f t="shared" si="274"/>
        <v>2365.3112999999998</v>
      </c>
      <c r="MG293" s="364">
        <f t="shared" si="274"/>
        <v>3503.8679999999999</v>
      </c>
      <c r="MH293" s="364">
        <f t="shared" si="274"/>
        <v>1336.6796999999999</v>
      </c>
      <c r="MI293" s="364">
        <f t="shared" si="274"/>
        <v>3215.3780999999999</v>
      </c>
      <c r="MJ293" s="364">
        <f>MJ290</f>
        <v>9093.0002999999997</v>
      </c>
      <c r="MK293" s="364">
        <f t="shared" ref="MK293:OV293" si="275">MK290</f>
        <v>22260.470399999998</v>
      </c>
      <c r="ML293" s="364">
        <f t="shared" si="275"/>
        <v>20992.098300000001</v>
      </c>
      <c r="MM293" s="364">
        <f t="shared" si="275"/>
        <v>20900.039100000002</v>
      </c>
      <c r="MN293" s="364">
        <f t="shared" si="275"/>
        <v>14416.146000000001</v>
      </c>
      <c r="MO293" s="364">
        <f t="shared" si="275"/>
        <v>22153.0998</v>
      </c>
      <c r="MP293" s="364">
        <f t="shared" si="275"/>
        <v>17997.199199999999</v>
      </c>
      <c r="MQ293" s="364">
        <f t="shared" si="275"/>
        <v>4768.0155000000004</v>
      </c>
      <c r="MR293" s="364">
        <f t="shared" si="275"/>
        <v>3078.6950999999999</v>
      </c>
      <c r="MS293" s="364">
        <f t="shared" si="275"/>
        <v>2726.4396000000002</v>
      </c>
      <c r="MT293" s="364">
        <f t="shared" si="275"/>
        <v>7026.2415000000001</v>
      </c>
      <c r="MU293" s="364">
        <f t="shared" si="275"/>
        <v>5146.7205000000004</v>
      </c>
      <c r="MV293" s="364">
        <f t="shared" si="275"/>
        <v>11281.075800000001</v>
      </c>
      <c r="MW293" s="364">
        <f t="shared" si="275"/>
        <v>20888.496299999999</v>
      </c>
      <c r="MX293" s="364">
        <f t="shared" si="275"/>
        <v>23844.8328</v>
      </c>
      <c r="MY293" s="364">
        <f t="shared" si="275"/>
        <v>27832.325700000001</v>
      </c>
      <c r="MZ293" s="364">
        <f t="shared" si="275"/>
        <v>20695.796999999999</v>
      </c>
      <c r="NA293" s="364">
        <f t="shared" si="275"/>
        <v>23209.7922</v>
      </c>
      <c r="NB293" s="364">
        <f t="shared" si="275"/>
        <v>20029.416300000001</v>
      </c>
      <c r="NC293" s="364">
        <f t="shared" si="275"/>
        <v>9025.3518000000004</v>
      </c>
      <c r="ND293" s="364">
        <f t="shared" si="275"/>
        <v>3542.1</v>
      </c>
      <c r="NE293" s="364">
        <f t="shared" si="275"/>
        <v>12948</v>
      </c>
      <c r="NF293" s="364">
        <f t="shared" si="275"/>
        <v>8841.9</v>
      </c>
      <c r="NG293" s="364">
        <f t="shared" si="275"/>
        <v>5237.1000000000004</v>
      </c>
      <c r="NH293" s="364">
        <f t="shared" si="275"/>
        <v>7227.3</v>
      </c>
      <c r="NI293" s="364">
        <f t="shared" si="275"/>
        <v>26743.8</v>
      </c>
      <c r="NJ293" s="364">
        <f t="shared" si="275"/>
        <v>29575.200000000001</v>
      </c>
      <c r="NK293" s="364">
        <f t="shared" si="275"/>
        <v>24887.1</v>
      </c>
      <c r="NL293" s="364">
        <f t="shared" si="275"/>
        <v>26409.3</v>
      </c>
      <c r="NM293" s="364">
        <f t="shared" si="275"/>
        <v>35150.400000000001</v>
      </c>
      <c r="NN293" s="364">
        <f t="shared" si="275"/>
        <v>27090</v>
      </c>
      <c r="NO293" s="364">
        <f t="shared" si="275"/>
        <v>19795.2</v>
      </c>
      <c r="NP293" s="364">
        <f t="shared" si="275"/>
        <v>9339.2999999999993</v>
      </c>
      <c r="NQ293" s="364">
        <f t="shared" si="275"/>
        <v>19512</v>
      </c>
      <c r="NR293" s="364">
        <f t="shared" si="275"/>
        <v>3876.3</v>
      </c>
      <c r="NS293" s="364">
        <f t="shared" si="275"/>
        <v>5574.6</v>
      </c>
      <c r="NT293" s="364">
        <f t="shared" si="275"/>
        <v>11017.5</v>
      </c>
      <c r="NU293" s="364">
        <f t="shared" si="275"/>
        <v>44164.5</v>
      </c>
      <c r="NV293" s="364">
        <f t="shared" si="275"/>
        <v>32023.8</v>
      </c>
      <c r="NW293" s="364">
        <f t="shared" si="275"/>
        <v>35464.5</v>
      </c>
      <c r="NX293" s="364">
        <f t="shared" si="275"/>
        <v>29238.6</v>
      </c>
      <c r="NY293" s="364">
        <f t="shared" si="275"/>
        <v>23363.7</v>
      </c>
      <c r="NZ293" s="364">
        <f t="shared" si="275"/>
        <v>17322.599999999999</v>
      </c>
      <c r="OA293" s="364">
        <f t="shared" si="275"/>
        <v>19055.400000000001</v>
      </c>
      <c r="OB293" s="364">
        <f t="shared" si="275"/>
        <v>15262.5</v>
      </c>
      <c r="OC293" s="364">
        <f t="shared" si="275"/>
        <v>16539.900000000001</v>
      </c>
      <c r="OD293" s="364">
        <f t="shared" si="275"/>
        <v>5165.1000000000004</v>
      </c>
      <c r="OE293" s="364">
        <f t="shared" si="275"/>
        <v>9012</v>
      </c>
      <c r="OF293" s="364">
        <f t="shared" si="275"/>
        <v>13799.4</v>
      </c>
      <c r="OG293" s="364">
        <f t="shared" si="275"/>
        <v>0</v>
      </c>
      <c r="OH293" s="364">
        <f t="shared" si="275"/>
        <v>0</v>
      </c>
      <c r="OI293" s="364">
        <f t="shared" si="275"/>
        <v>0</v>
      </c>
      <c r="OJ293" s="364">
        <f t="shared" si="275"/>
        <v>0</v>
      </c>
      <c r="OK293" s="364">
        <f t="shared" si="275"/>
        <v>0</v>
      </c>
      <c r="OL293" s="364">
        <f t="shared" si="275"/>
        <v>0</v>
      </c>
      <c r="OM293" s="364">
        <f t="shared" si="275"/>
        <v>0</v>
      </c>
      <c r="ON293" s="364">
        <f t="shared" si="275"/>
        <v>0</v>
      </c>
      <c r="OO293" s="364">
        <f t="shared" si="275"/>
        <v>0</v>
      </c>
      <c r="OP293" s="364">
        <f t="shared" si="275"/>
        <v>0</v>
      </c>
      <c r="OQ293" s="364">
        <f t="shared" si="275"/>
        <v>0</v>
      </c>
      <c r="OR293" s="364">
        <f t="shared" si="275"/>
        <v>0</v>
      </c>
      <c r="OS293" s="364">
        <f t="shared" si="275"/>
        <v>0</v>
      </c>
      <c r="OT293" s="364">
        <f t="shared" si="275"/>
        <v>0</v>
      </c>
      <c r="OU293" s="364">
        <f t="shared" si="275"/>
        <v>0</v>
      </c>
      <c r="OV293" s="364">
        <f t="shared" si="275"/>
        <v>0</v>
      </c>
      <c r="OW293" s="364">
        <f t="shared" ref="OW293:PM293" si="276">OW290</f>
        <v>0</v>
      </c>
      <c r="OX293" s="364">
        <f t="shared" si="276"/>
        <v>0</v>
      </c>
      <c r="OY293" s="364">
        <f t="shared" si="276"/>
        <v>0</v>
      </c>
      <c r="OZ293" s="364">
        <f t="shared" si="276"/>
        <v>0</v>
      </c>
      <c r="PA293" s="364">
        <f t="shared" si="276"/>
        <v>0</v>
      </c>
      <c r="PB293" s="364">
        <f t="shared" si="276"/>
        <v>0</v>
      </c>
      <c r="PC293" s="364">
        <f t="shared" si="276"/>
        <v>0</v>
      </c>
      <c r="PD293" s="364">
        <f t="shared" si="276"/>
        <v>0</v>
      </c>
      <c r="PE293" s="364">
        <f t="shared" si="276"/>
        <v>0</v>
      </c>
      <c r="PF293" s="364">
        <f t="shared" si="276"/>
        <v>0</v>
      </c>
      <c r="PG293" s="364">
        <f t="shared" si="276"/>
        <v>0</v>
      </c>
      <c r="PH293" s="364">
        <f t="shared" si="276"/>
        <v>0</v>
      </c>
      <c r="PI293" s="364">
        <f t="shared" si="276"/>
        <v>0</v>
      </c>
      <c r="PJ293" s="364">
        <f t="shared" si="276"/>
        <v>0</v>
      </c>
      <c r="PK293" s="364">
        <f t="shared" si="276"/>
        <v>0</v>
      </c>
      <c r="PL293" s="364">
        <f t="shared" si="276"/>
        <v>0</v>
      </c>
      <c r="PM293" s="364">
        <f t="shared" si="276"/>
        <v>0</v>
      </c>
    </row>
    <row r="294" spans="1:429" ht="15">
      <c r="A294" s="364"/>
      <c r="B294" s="368">
        <f t="shared" ref="B294:AF294" si="277">B293-B289</f>
        <v>0</v>
      </c>
      <c r="C294" s="368">
        <f t="shared" si="277"/>
        <v>0</v>
      </c>
      <c r="D294" s="368">
        <f t="shared" si="277"/>
        <v>0</v>
      </c>
      <c r="E294" s="368">
        <f t="shared" si="277"/>
        <v>0</v>
      </c>
      <c r="F294" s="368">
        <f t="shared" si="277"/>
        <v>0</v>
      </c>
      <c r="G294" s="368">
        <f t="shared" si="277"/>
        <v>0</v>
      </c>
      <c r="H294" s="368">
        <f t="shared" si="277"/>
        <v>0</v>
      </c>
      <c r="I294" s="368">
        <f t="shared" si="277"/>
        <v>0</v>
      </c>
      <c r="J294" s="368">
        <f t="shared" si="277"/>
        <v>0</v>
      </c>
      <c r="K294" s="368">
        <f t="shared" si="277"/>
        <v>0</v>
      </c>
      <c r="L294" s="368">
        <f t="shared" si="277"/>
        <v>0</v>
      </c>
      <c r="M294" s="368">
        <f t="shared" si="277"/>
        <v>0</v>
      </c>
      <c r="N294" s="368">
        <f t="shared" si="277"/>
        <v>0</v>
      </c>
      <c r="O294" s="368">
        <f t="shared" si="277"/>
        <v>0</v>
      </c>
      <c r="P294" s="368">
        <f t="shared" si="277"/>
        <v>0</v>
      </c>
      <c r="Q294" s="368">
        <f t="shared" si="277"/>
        <v>0</v>
      </c>
      <c r="R294" s="368">
        <f t="shared" si="277"/>
        <v>0</v>
      </c>
      <c r="S294" s="368">
        <f t="shared" si="277"/>
        <v>0</v>
      </c>
      <c r="T294" s="368">
        <f t="shared" si="277"/>
        <v>0</v>
      </c>
      <c r="U294" s="368">
        <f t="shared" si="277"/>
        <v>0</v>
      </c>
      <c r="V294" s="368">
        <f t="shared" si="277"/>
        <v>0</v>
      </c>
      <c r="W294" s="368">
        <f t="shared" si="277"/>
        <v>0</v>
      </c>
      <c r="X294" s="368">
        <f t="shared" si="277"/>
        <v>0</v>
      </c>
      <c r="Y294" s="368">
        <f t="shared" si="277"/>
        <v>0</v>
      </c>
      <c r="Z294" s="368">
        <f t="shared" si="277"/>
        <v>0</v>
      </c>
      <c r="AA294" s="368">
        <f t="shared" si="277"/>
        <v>0</v>
      </c>
      <c r="AB294" s="368">
        <f t="shared" si="277"/>
        <v>0</v>
      </c>
      <c r="AC294" s="368">
        <f t="shared" si="277"/>
        <v>0</v>
      </c>
      <c r="AD294" s="368">
        <f t="shared" si="277"/>
        <v>0</v>
      </c>
      <c r="AE294" s="368">
        <f t="shared" si="277"/>
        <v>0.10410000000001673</v>
      </c>
      <c r="AF294" s="368">
        <f t="shared" si="277"/>
        <v>0</v>
      </c>
      <c r="AG294" s="368"/>
      <c r="AH294" s="368">
        <f t="shared" ref="AH294:CS294" si="278">AH293-AH289</f>
        <v>0</v>
      </c>
      <c r="AI294" s="368">
        <f t="shared" si="278"/>
        <v>0</v>
      </c>
      <c r="AJ294" s="368">
        <f t="shared" si="278"/>
        <v>0</v>
      </c>
      <c r="AK294" s="368">
        <f t="shared" si="278"/>
        <v>0</v>
      </c>
      <c r="AL294" s="368">
        <f t="shared" si="278"/>
        <v>0</v>
      </c>
      <c r="AM294" s="368">
        <f t="shared" si="278"/>
        <v>0</v>
      </c>
      <c r="AN294" s="368">
        <f t="shared" si="278"/>
        <v>0</v>
      </c>
      <c r="AO294" s="368">
        <f t="shared" si="278"/>
        <v>0</v>
      </c>
      <c r="AP294" s="368">
        <f t="shared" si="278"/>
        <v>0</v>
      </c>
      <c r="AQ294" s="368">
        <f t="shared" si="278"/>
        <v>0</v>
      </c>
      <c r="AR294" s="368">
        <f t="shared" si="278"/>
        <v>0</v>
      </c>
      <c r="AS294" s="368">
        <f t="shared" si="278"/>
        <v>0</v>
      </c>
      <c r="AT294" s="368">
        <f t="shared" si="278"/>
        <v>0</v>
      </c>
      <c r="AU294" s="368">
        <f t="shared" si="278"/>
        <v>0</v>
      </c>
      <c r="AV294" s="368">
        <f t="shared" si="278"/>
        <v>0</v>
      </c>
      <c r="AW294" s="368">
        <f t="shared" si="278"/>
        <v>0</v>
      </c>
      <c r="AX294" s="368">
        <f t="shared" si="278"/>
        <v>0</v>
      </c>
      <c r="AY294" s="368">
        <f t="shared" si="278"/>
        <v>0</v>
      </c>
      <c r="AZ294" s="368">
        <f t="shared" si="278"/>
        <v>0</v>
      </c>
      <c r="BA294" s="368">
        <f t="shared" si="278"/>
        <v>0</v>
      </c>
      <c r="BB294" s="368">
        <f t="shared" si="278"/>
        <v>0</v>
      </c>
      <c r="BC294" s="368">
        <f t="shared" si="278"/>
        <v>0</v>
      </c>
      <c r="BD294" s="368">
        <f t="shared" si="278"/>
        <v>0</v>
      </c>
      <c r="BE294" s="368">
        <f t="shared" si="278"/>
        <v>0</v>
      </c>
      <c r="BF294" s="368">
        <f t="shared" si="278"/>
        <v>0</v>
      </c>
      <c r="BG294" s="368">
        <f t="shared" si="278"/>
        <v>0</v>
      </c>
      <c r="BH294" s="368">
        <f t="shared" si="278"/>
        <v>0</v>
      </c>
      <c r="BI294" s="368">
        <f t="shared" si="278"/>
        <v>0</v>
      </c>
      <c r="BJ294" s="368">
        <f t="shared" si="278"/>
        <v>0</v>
      </c>
      <c r="BK294" s="368">
        <f t="shared" si="278"/>
        <v>0</v>
      </c>
      <c r="BL294" s="368">
        <f t="shared" si="278"/>
        <v>0</v>
      </c>
      <c r="BM294" s="368">
        <f t="shared" si="278"/>
        <v>0</v>
      </c>
      <c r="BN294" s="368">
        <f t="shared" si="278"/>
        <v>0</v>
      </c>
      <c r="BO294" s="368">
        <f t="shared" si="278"/>
        <v>0</v>
      </c>
      <c r="BP294" s="368">
        <f t="shared" si="278"/>
        <v>0</v>
      </c>
      <c r="BQ294" s="368">
        <f t="shared" si="278"/>
        <v>0</v>
      </c>
      <c r="BR294" s="368">
        <f t="shared" si="278"/>
        <v>0</v>
      </c>
      <c r="BS294" s="368">
        <f t="shared" si="278"/>
        <v>0</v>
      </c>
      <c r="BT294" s="368">
        <f t="shared" si="278"/>
        <v>0</v>
      </c>
      <c r="BU294" s="368">
        <f t="shared" si="278"/>
        <v>0</v>
      </c>
      <c r="BV294" s="368">
        <f t="shared" si="278"/>
        <v>0</v>
      </c>
      <c r="BW294" s="368">
        <f t="shared" si="278"/>
        <v>0</v>
      </c>
      <c r="BX294" s="368">
        <f t="shared" si="278"/>
        <v>0</v>
      </c>
      <c r="BY294" s="368">
        <f t="shared" si="278"/>
        <v>0</v>
      </c>
      <c r="BZ294" s="368">
        <f t="shared" si="278"/>
        <v>0</v>
      </c>
      <c r="CA294" s="368">
        <f t="shared" si="278"/>
        <v>0</v>
      </c>
      <c r="CB294" s="368">
        <f t="shared" si="278"/>
        <v>0</v>
      </c>
      <c r="CC294" s="368">
        <f t="shared" si="278"/>
        <v>0</v>
      </c>
      <c r="CD294" s="368">
        <f t="shared" si="278"/>
        <v>0</v>
      </c>
      <c r="CE294" s="368">
        <f t="shared" si="278"/>
        <v>0</v>
      </c>
      <c r="CF294" s="368">
        <f t="shared" si="278"/>
        <v>0</v>
      </c>
      <c r="CG294" s="368">
        <f t="shared" si="278"/>
        <v>0</v>
      </c>
      <c r="CH294" s="368">
        <f t="shared" si="278"/>
        <v>0</v>
      </c>
      <c r="CI294" s="368">
        <f t="shared" si="278"/>
        <v>0</v>
      </c>
      <c r="CJ294" s="368">
        <f t="shared" si="278"/>
        <v>0</v>
      </c>
      <c r="CK294" s="368">
        <f t="shared" si="278"/>
        <v>0</v>
      </c>
      <c r="CL294" s="368">
        <f t="shared" si="278"/>
        <v>0</v>
      </c>
      <c r="CM294" s="368">
        <f t="shared" si="278"/>
        <v>0</v>
      </c>
      <c r="CN294" s="368">
        <f t="shared" si="278"/>
        <v>0</v>
      </c>
      <c r="CO294" s="368">
        <f t="shared" si="278"/>
        <v>0</v>
      </c>
      <c r="CP294" s="368">
        <f t="shared" si="278"/>
        <v>0</v>
      </c>
      <c r="CQ294" s="368">
        <f t="shared" si="278"/>
        <v>0</v>
      </c>
      <c r="CR294" s="368">
        <f t="shared" si="278"/>
        <v>0</v>
      </c>
      <c r="CS294" s="368">
        <f t="shared" si="278"/>
        <v>0</v>
      </c>
      <c r="CT294" s="368">
        <f t="shared" ref="CT294:FE294" si="279">CT293-CT289</f>
        <v>0</v>
      </c>
      <c r="CU294" s="368">
        <f t="shared" si="279"/>
        <v>0</v>
      </c>
      <c r="CV294" s="368">
        <f t="shared" si="279"/>
        <v>0</v>
      </c>
      <c r="CW294" s="368">
        <f t="shared" si="279"/>
        <v>0</v>
      </c>
      <c r="CX294" s="368">
        <f t="shared" si="279"/>
        <v>0</v>
      </c>
      <c r="CY294" s="368">
        <f t="shared" si="279"/>
        <v>0</v>
      </c>
      <c r="CZ294" s="368">
        <f t="shared" si="279"/>
        <v>0</v>
      </c>
      <c r="DA294" s="368">
        <f t="shared" si="279"/>
        <v>0</v>
      </c>
      <c r="DB294" s="368">
        <f t="shared" si="279"/>
        <v>0</v>
      </c>
      <c r="DC294" s="368">
        <f t="shared" si="279"/>
        <v>0</v>
      </c>
      <c r="DD294" s="368">
        <f t="shared" si="279"/>
        <v>0</v>
      </c>
      <c r="DE294" s="368">
        <f t="shared" si="279"/>
        <v>0</v>
      </c>
      <c r="DF294" s="368">
        <f t="shared" si="279"/>
        <v>0</v>
      </c>
      <c r="DG294" s="368">
        <f t="shared" si="279"/>
        <v>0</v>
      </c>
      <c r="DH294" s="368">
        <f t="shared" si="279"/>
        <v>0</v>
      </c>
      <c r="DI294" s="368">
        <f t="shared" si="279"/>
        <v>0</v>
      </c>
      <c r="DJ294" s="368">
        <f t="shared" si="279"/>
        <v>0</v>
      </c>
      <c r="DK294" s="368">
        <f t="shared" si="279"/>
        <v>0</v>
      </c>
      <c r="DL294" s="368">
        <f t="shared" si="279"/>
        <v>0</v>
      </c>
      <c r="DM294" s="368">
        <f t="shared" si="279"/>
        <v>0</v>
      </c>
      <c r="DN294" s="368">
        <f t="shared" si="279"/>
        <v>0</v>
      </c>
      <c r="DO294" s="368">
        <f t="shared" si="279"/>
        <v>0</v>
      </c>
      <c r="DP294" s="368">
        <f t="shared" si="279"/>
        <v>0</v>
      </c>
      <c r="DQ294" s="368">
        <f t="shared" si="279"/>
        <v>0</v>
      </c>
      <c r="DR294" s="368">
        <f t="shared" si="279"/>
        <v>0</v>
      </c>
      <c r="DS294" s="368">
        <f t="shared" si="279"/>
        <v>0</v>
      </c>
      <c r="DT294" s="368">
        <f t="shared" si="279"/>
        <v>0</v>
      </c>
      <c r="DU294" s="368">
        <f t="shared" si="279"/>
        <v>0</v>
      </c>
      <c r="DV294" s="368">
        <f t="shared" si="279"/>
        <v>0</v>
      </c>
      <c r="DW294" s="368">
        <f t="shared" si="279"/>
        <v>0</v>
      </c>
      <c r="DX294" s="368">
        <f t="shared" si="279"/>
        <v>0</v>
      </c>
      <c r="DY294" s="368">
        <f t="shared" si="279"/>
        <v>0</v>
      </c>
      <c r="DZ294" s="368">
        <f t="shared" si="279"/>
        <v>0</v>
      </c>
      <c r="EA294" s="368">
        <f t="shared" si="279"/>
        <v>0</v>
      </c>
      <c r="EB294" s="368">
        <f t="shared" si="279"/>
        <v>0</v>
      </c>
      <c r="EC294" s="368">
        <f t="shared" si="279"/>
        <v>0</v>
      </c>
      <c r="ED294" s="368">
        <f t="shared" si="279"/>
        <v>0</v>
      </c>
      <c r="EE294" s="368">
        <f t="shared" si="279"/>
        <v>0</v>
      </c>
      <c r="EF294" s="368">
        <f t="shared" si="279"/>
        <v>0</v>
      </c>
      <c r="EG294" s="368">
        <f t="shared" si="279"/>
        <v>0</v>
      </c>
      <c r="EH294" s="368">
        <f t="shared" si="279"/>
        <v>0</v>
      </c>
      <c r="EI294" s="368">
        <f t="shared" si="279"/>
        <v>0</v>
      </c>
      <c r="EJ294" s="368">
        <f t="shared" si="279"/>
        <v>0</v>
      </c>
      <c r="EK294" s="368">
        <f t="shared" si="279"/>
        <v>0</v>
      </c>
      <c r="EL294" s="368">
        <f t="shared" si="279"/>
        <v>0</v>
      </c>
      <c r="EM294" s="368">
        <f t="shared" si="279"/>
        <v>0</v>
      </c>
      <c r="EN294" s="368">
        <f t="shared" si="279"/>
        <v>0</v>
      </c>
      <c r="EO294" s="368">
        <f t="shared" si="279"/>
        <v>0</v>
      </c>
      <c r="EP294" s="368">
        <f t="shared" si="279"/>
        <v>0</v>
      </c>
      <c r="EQ294" s="368">
        <f t="shared" si="279"/>
        <v>0</v>
      </c>
      <c r="ER294" s="368">
        <f t="shared" si="279"/>
        <v>0</v>
      </c>
      <c r="ES294" s="368">
        <f t="shared" si="279"/>
        <v>0</v>
      </c>
      <c r="ET294" s="368">
        <f t="shared" si="279"/>
        <v>0</v>
      </c>
      <c r="EU294" s="368">
        <f t="shared" si="279"/>
        <v>0</v>
      </c>
      <c r="EV294" s="368">
        <f t="shared" si="279"/>
        <v>0</v>
      </c>
      <c r="EW294" s="368">
        <f t="shared" si="279"/>
        <v>0</v>
      </c>
      <c r="EX294" s="368">
        <f t="shared" si="279"/>
        <v>0</v>
      </c>
      <c r="EY294" s="368">
        <f t="shared" si="279"/>
        <v>0</v>
      </c>
      <c r="EZ294" s="368">
        <f t="shared" si="279"/>
        <v>0</v>
      </c>
      <c r="FA294" s="368">
        <f t="shared" si="279"/>
        <v>0</v>
      </c>
      <c r="FB294" s="368">
        <f t="shared" si="279"/>
        <v>0</v>
      </c>
      <c r="FC294" s="368">
        <f t="shared" si="279"/>
        <v>0</v>
      </c>
      <c r="FD294" s="368">
        <f t="shared" si="279"/>
        <v>0</v>
      </c>
      <c r="FE294" s="368">
        <f t="shared" si="279"/>
        <v>0</v>
      </c>
      <c r="FF294" s="368">
        <f t="shared" ref="FF294:HQ294" si="280">FF293-FF289</f>
        <v>0</v>
      </c>
      <c r="FG294" s="368">
        <f t="shared" si="280"/>
        <v>0</v>
      </c>
      <c r="FH294" s="368">
        <f t="shared" si="280"/>
        <v>0</v>
      </c>
      <c r="FI294" s="368">
        <f t="shared" si="280"/>
        <v>0</v>
      </c>
      <c r="FJ294" s="368">
        <f t="shared" si="280"/>
        <v>0</v>
      </c>
      <c r="FK294" s="368">
        <f t="shared" si="280"/>
        <v>0</v>
      </c>
      <c r="FL294" s="368">
        <f t="shared" si="280"/>
        <v>0</v>
      </c>
      <c r="FM294" s="368">
        <f t="shared" si="280"/>
        <v>0</v>
      </c>
      <c r="FN294" s="368">
        <f t="shared" si="280"/>
        <v>0</v>
      </c>
      <c r="FO294" s="368">
        <f t="shared" si="280"/>
        <v>0</v>
      </c>
      <c r="FP294" s="368">
        <f t="shared" si="280"/>
        <v>0</v>
      </c>
      <c r="FQ294" s="368">
        <f t="shared" si="280"/>
        <v>0</v>
      </c>
      <c r="FR294" s="368">
        <f t="shared" si="280"/>
        <v>0</v>
      </c>
      <c r="FS294" s="368">
        <f t="shared" si="280"/>
        <v>0</v>
      </c>
      <c r="FT294" s="368">
        <f t="shared" si="280"/>
        <v>0</v>
      </c>
      <c r="FU294" s="368">
        <f t="shared" si="280"/>
        <v>0</v>
      </c>
      <c r="FV294" s="368">
        <f t="shared" si="280"/>
        <v>0</v>
      </c>
      <c r="FW294" s="368">
        <f t="shared" si="280"/>
        <v>0</v>
      </c>
      <c r="FX294" s="368">
        <f t="shared" si="280"/>
        <v>0</v>
      </c>
      <c r="FY294" s="368">
        <f t="shared" si="280"/>
        <v>0</v>
      </c>
      <c r="FZ294" s="368">
        <f t="shared" si="280"/>
        <v>0</v>
      </c>
      <c r="GA294" s="368">
        <f t="shared" si="280"/>
        <v>0</v>
      </c>
      <c r="GB294" s="368">
        <f t="shared" si="280"/>
        <v>0</v>
      </c>
      <c r="GC294" s="368">
        <f t="shared" si="280"/>
        <v>0</v>
      </c>
      <c r="GD294" s="368">
        <f t="shared" si="280"/>
        <v>0</v>
      </c>
      <c r="GE294" s="368">
        <f t="shared" si="280"/>
        <v>0</v>
      </c>
      <c r="GF294" s="368">
        <f t="shared" si="280"/>
        <v>0</v>
      </c>
      <c r="GG294" s="368">
        <f t="shared" si="280"/>
        <v>0</v>
      </c>
      <c r="GH294" s="368">
        <f t="shared" si="280"/>
        <v>0</v>
      </c>
      <c r="GI294" s="368">
        <f t="shared" si="280"/>
        <v>0</v>
      </c>
      <c r="GJ294" s="368">
        <f t="shared" si="280"/>
        <v>0</v>
      </c>
      <c r="GK294" s="368">
        <f t="shared" si="280"/>
        <v>0</v>
      </c>
      <c r="GL294" s="368">
        <f t="shared" si="280"/>
        <v>0</v>
      </c>
      <c r="GM294" s="368">
        <f t="shared" si="280"/>
        <v>0</v>
      </c>
      <c r="GN294" s="368">
        <f t="shared" si="280"/>
        <v>0</v>
      </c>
      <c r="GO294" s="368">
        <f t="shared" si="280"/>
        <v>0</v>
      </c>
      <c r="GP294" s="368">
        <f t="shared" si="280"/>
        <v>0</v>
      </c>
      <c r="GQ294" s="368">
        <f t="shared" si="280"/>
        <v>0</v>
      </c>
      <c r="GR294" s="368">
        <f t="shared" si="280"/>
        <v>0</v>
      </c>
      <c r="GS294" s="368">
        <f t="shared" si="280"/>
        <v>0</v>
      </c>
      <c r="GT294" s="368">
        <f t="shared" si="280"/>
        <v>0</v>
      </c>
      <c r="GU294" s="368">
        <f t="shared" si="280"/>
        <v>0</v>
      </c>
      <c r="GV294" s="368">
        <f t="shared" si="280"/>
        <v>0</v>
      </c>
      <c r="GW294" s="368">
        <f t="shared" si="280"/>
        <v>0</v>
      </c>
      <c r="GX294" s="368">
        <f t="shared" si="280"/>
        <v>0</v>
      </c>
      <c r="GY294" s="368">
        <f t="shared" si="280"/>
        <v>0</v>
      </c>
      <c r="GZ294" s="368">
        <f t="shared" si="280"/>
        <v>0</v>
      </c>
      <c r="HA294" s="368">
        <f t="shared" si="280"/>
        <v>0</v>
      </c>
      <c r="HB294" s="368">
        <f t="shared" si="280"/>
        <v>0</v>
      </c>
      <c r="HC294" s="368">
        <f t="shared" si="280"/>
        <v>0</v>
      </c>
      <c r="HD294" s="368">
        <f t="shared" si="280"/>
        <v>0</v>
      </c>
      <c r="HE294" s="368">
        <f t="shared" si="280"/>
        <v>0</v>
      </c>
      <c r="HF294" s="368">
        <f t="shared" si="280"/>
        <v>0</v>
      </c>
      <c r="HG294" s="368">
        <f t="shared" si="280"/>
        <v>0</v>
      </c>
      <c r="HH294" s="368">
        <f t="shared" si="280"/>
        <v>0</v>
      </c>
      <c r="HI294" s="368">
        <f t="shared" si="280"/>
        <v>0</v>
      </c>
      <c r="HJ294" s="368">
        <f t="shared" si="280"/>
        <v>0</v>
      </c>
      <c r="HK294" s="368">
        <f t="shared" si="280"/>
        <v>0</v>
      </c>
      <c r="HL294" s="368">
        <f t="shared" si="280"/>
        <v>0</v>
      </c>
      <c r="HM294" s="368">
        <f t="shared" si="280"/>
        <v>0</v>
      </c>
      <c r="HN294" s="368">
        <f t="shared" si="280"/>
        <v>0</v>
      </c>
      <c r="HO294" s="368">
        <f t="shared" si="280"/>
        <v>0</v>
      </c>
      <c r="HP294" s="368">
        <f t="shared" si="280"/>
        <v>0</v>
      </c>
      <c r="HQ294" s="368">
        <f t="shared" si="280"/>
        <v>0</v>
      </c>
      <c r="HR294" s="368">
        <f t="shared" ref="HR294:KC294" si="281">HR293-HR289</f>
        <v>0</v>
      </c>
      <c r="HS294" s="368">
        <f t="shared" si="281"/>
        <v>0</v>
      </c>
      <c r="HT294" s="368">
        <f t="shared" si="281"/>
        <v>0</v>
      </c>
      <c r="HU294" s="368">
        <f t="shared" si="281"/>
        <v>0</v>
      </c>
      <c r="HV294" s="368">
        <f t="shared" si="281"/>
        <v>0</v>
      </c>
      <c r="HW294" s="368">
        <f t="shared" si="281"/>
        <v>0</v>
      </c>
      <c r="HX294" s="368">
        <f t="shared" si="281"/>
        <v>0</v>
      </c>
      <c r="HY294" s="368">
        <f t="shared" si="281"/>
        <v>0</v>
      </c>
      <c r="HZ294" s="368">
        <f t="shared" si="281"/>
        <v>0</v>
      </c>
      <c r="IA294" s="368">
        <f t="shared" si="281"/>
        <v>0</v>
      </c>
      <c r="IB294" s="368">
        <f t="shared" si="281"/>
        <v>0</v>
      </c>
      <c r="IC294" s="368">
        <f t="shared" si="281"/>
        <v>0</v>
      </c>
      <c r="ID294" s="368">
        <f t="shared" si="281"/>
        <v>0</v>
      </c>
      <c r="IE294" s="368">
        <f t="shared" si="281"/>
        <v>0</v>
      </c>
      <c r="IF294" s="368">
        <f t="shared" si="281"/>
        <v>0</v>
      </c>
      <c r="IG294" s="368">
        <f t="shared" si="281"/>
        <v>0</v>
      </c>
      <c r="IH294" s="368">
        <f t="shared" si="281"/>
        <v>0</v>
      </c>
      <c r="II294" s="368">
        <f t="shared" si="281"/>
        <v>0</v>
      </c>
      <c r="IJ294" s="368">
        <f t="shared" si="281"/>
        <v>0</v>
      </c>
      <c r="IK294" s="368">
        <f t="shared" si="281"/>
        <v>0</v>
      </c>
      <c r="IL294" s="368">
        <f t="shared" si="281"/>
        <v>0</v>
      </c>
      <c r="IM294" s="368">
        <f t="shared" si="281"/>
        <v>0</v>
      </c>
      <c r="IN294" s="368">
        <f t="shared" si="281"/>
        <v>0</v>
      </c>
      <c r="IO294" s="368">
        <f t="shared" si="281"/>
        <v>0</v>
      </c>
      <c r="IP294" s="368">
        <f t="shared" si="281"/>
        <v>0</v>
      </c>
      <c r="IQ294" s="368">
        <f t="shared" si="281"/>
        <v>0</v>
      </c>
      <c r="IR294" s="368">
        <f t="shared" si="281"/>
        <v>0</v>
      </c>
      <c r="IS294" s="368">
        <f t="shared" si="281"/>
        <v>0</v>
      </c>
      <c r="IT294" s="368">
        <f t="shared" si="281"/>
        <v>0</v>
      </c>
      <c r="IU294" s="368">
        <f t="shared" si="281"/>
        <v>0</v>
      </c>
      <c r="IV294" s="368">
        <f t="shared" si="281"/>
        <v>0</v>
      </c>
      <c r="IW294" s="368">
        <f t="shared" si="281"/>
        <v>0</v>
      </c>
      <c r="IX294" s="368">
        <f t="shared" si="281"/>
        <v>0</v>
      </c>
      <c r="IY294" s="368">
        <f t="shared" si="281"/>
        <v>0</v>
      </c>
      <c r="IZ294" s="368">
        <f t="shared" si="281"/>
        <v>0</v>
      </c>
      <c r="JA294" s="368">
        <f t="shared" si="281"/>
        <v>0</v>
      </c>
      <c r="JB294" s="368">
        <f t="shared" si="281"/>
        <v>0</v>
      </c>
      <c r="JC294" s="368">
        <f t="shared" si="281"/>
        <v>0</v>
      </c>
      <c r="JD294" s="368">
        <f t="shared" si="281"/>
        <v>0</v>
      </c>
      <c r="JE294" s="368">
        <f t="shared" si="281"/>
        <v>0</v>
      </c>
      <c r="JF294" s="368">
        <f t="shared" si="281"/>
        <v>0</v>
      </c>
      <c r="JG294" s="368">
        <f t="shared" si="281"/>
        <v>0</v>
      </c>
      <c r="JH294" s="368">
        <f t="shared" si="281"/>
        <v>0</v>
      </c>
      <c r="JI294" s="368">
        <f t="shared" si="281"/>
        <v>0</v>
      </c>
      <c r="JJ294" s="368">
        <f t="shared" si="281"/>
        <v>0</v>
      </c>
      <c r="JK294" s="368">
        <f t="shared" si="281"/>
        <v>0</v>
      </c>
      <c r="JL294" s="368">
        <f t="shared" si="281"/>
        <v>0</v>
      </c>
      <c r="JM294" s="368">
        <f t="shared" si="281"/>
        <v>0</v>
      </c>
      <c r="JN294" s="368">
        <f t="shared" si="281"/>
        <v>0</v>
      </c>
      <c r="JO294" s="368">
        <f t="shared" si="281"/>
        <v>0</v>
      </c>
      <c r="JP294" s="368">
        <f t="shared" si="281"/>
        <v>0</v>
      </c>
      <c r="JQ294" s="368">
        <f t="shared" si="281"/>
        <v>0</v>
      </c>
      <c r="JR294" s="368">
        <f t="shared" si="281"/>
        <v>0</v>
      </c>
      <c r="JS294" s="368">
        <f t="shared" si="281"/>
        <v>0</v>
      </c>
      <c r="JT294" s="368">
        <f t="shared" si="281"/>
        <v>0</v>
      </c>
      <c r="JU294" s="368">
        <f t="shared" si="281"/>
        <v>0</v>
      </c>
      <c r="JV294" s="368">
        <f t="shared" si="281"/>
        <v>0</v>
      </c>
      <c r="JW294" s="368">
        <f t="shared" si="281"/>
        <v>0</v>
      </c>
      <c r="JX294" s="368">
        <f t="shared" si="281"/>
        <v>0</v>
      </c>
      <c r="JY294" s="368">
        <f t="shared" si="281"/>
        <v>0</v>
      </c>
      <c r="JZ294" s="368">
        <f t="shared" si="281"/>
        <v>0</v>
      </c>
      <c r="KA294" s="368">
        <f t="shared" si="281"/>
        <v>0</v>
      </c>
      <c r="KB294" s="368">
        <f t="shared" si="281"/>
        <v>0</v>
      </c>
      <c r="KC294" s="368">
        <f t="shared" si="281"/>
        <v>0</v>
      </c>
      <c r="KD294" s="368">
        <f t="shared" ref="KD294:MO294" si="282">KD293-KD289</f>
        <v>0</v>
      </c>
      <c r="KE294" s="368">
        <f t="shared" si="282"/>
        <v>0</v>
      </c>
      <c r="KF294" s="368">
        <f t="shared" si="282"/>
        <v>0</v>
      </c>
      <c r="KG294" s="368">
        <f t="shared" si="282"/>
        <v>0</v>
      </c>
      <c r="KH294" s="368">
        <f t="shared" si="282"/>
        <v>0</v>
      </c>
      <c r="KI294" s="368">
        <f t="shared" si="282"/>
        <v>0</v>
      </c>
      <c r="KJ294" s="368">
        <f t="shared" si="282"/>
        <v>0</v>
      </c>
      <c r="KK294" s="368">
        <f t="shared" si="282"/>
        <v>0</v>
      </c>
      <c r="KL294" s="368">
        <f t="shared" si="282"/>
        <v>0</v>
      </c>
      <c r="KM294" s="368">
        <f t="shared" si="282"/>
        <v>0</v>
      </c>
      <c r="KN294" s="368">
        <f t="shared" si="282"/>
        <v>0</v>
      </c>
      <c r="KO294" s="368">
        <f t="shared" si="282"/>
        <v>0</v>
      </c>
      <c r="KP294" s="368">
        <f t="shared" si="282"/>
        <v>0</v>
      </c>
      <c r="KQ294" s="368">
        <f t="shared" si="282"/>
        <v>0</v>
      </c>
      <c r="KR294" s="368">
        <f t="shared" si="282"/>
        <v>0</v>
      </c>
      <c r="KS294" s="368">
        <f t="shared" si="282"/>
        <v>0</v>
      </c>
      <c r="KT294" s="368">
        <f t="shared" si="282"/>
        <v>0</v>
      </c>
      <c r="KU294" s="368">
        <f t="shared" si="282"/>
        <v>0</v>
      </c>
      <c r="KV294" s="368">
        <f t="shared" si="282"/>
        <v>0</v>
      </c>
      <c r="KW294" s="368">
        <f t="shared" si="282"/>
        <v>0</v>
      </c>
      <c r="KX294" s="368">
        <f t="shared" si="282"/>
        <v>0</v>
      </c>
      <c r="KY294" s="368">
        <f t="shared" si="282"/>
        <v>0</v>
      </c>
      <c r="KZ294" s="368">
        <f t="shared" si="282"/>
        <v>0</v>
      </c>
      <c r="LA294" s="368">
        <f t="shared" si="282"/>
        <v>0</v>
      </c>
      <c r="LB294" s="368">
        <f t="shared" si="282"/>
        <v>0</v>
      </c>
      <c r="LC294" s="368">
        <f t="shared" si="282"/>
        <v>0</v>
      </c>
      <c r="LD294" s="368">
        <f t="shared" si="282"/>
        <v>0</v>
      </c>
      <c r="LE294" s="368">
        <f t="shared" si="282"/>
        <v>0</v>
      </c>
      <c r="LF294" s="368">
        <f t="shared" si="282"/>
        <v>0</v>
      </c>
      <c r="LG294" s="368">
        <f t="shared" si="282"/>
        <v>0</v>
      </c>
      <c r="LH294" s="368">
        <f t="shared" si="282"/>
        <v>0</v>
      </c>
      <c r="LI294" s="368">
        <f t="shared" si="282"/>
        <v>0</v>
      </c>
      <c r="LJ294" s="368">
        <f t="shared" si="282"/>
        <v>0</v>
      </c>
      <c r="LK294" s="368">
        <f t="shared" si="282"/>
        <v>0</v>
      </c>
      <c r="LL294" s="368">
        <f t="shared" si="282"/>
        <v>0</v>
      </c>
      <c r="LM294" s="368">
        <f t="shared" si="282"/>
        <v>0</v>
      </c>
      <c r="LN294" s="368">
        <f t="shared" si="282"/>
        <v>0</v>
      </c>
      <c r="LO294" s="368">
        <f t="shared" si="282"/>
        <v>0</v>
      </c>
      <c r="LP294" s="368">
        <f t="shared" si="282"/>
        <v>0</v>
      </c>
      <c r="LQ294" s="368">
        <f t="shared" si="282"/>
        <v>0</v>
      </c>
      <c r="LR294" s="368">
        <f t="shared" si="282"/>
        <v>0</v>
      </c>
      <c r="LS294" s="368">
        <f t="shared" si="282"/>
        <v>0</v>
      </c>
      <c r="LT294" s="368">
        <f t="shared" si="282"/>
        <v>0</v>
      </c>
      <c r="LU294" s="368">
        <f t="shared" si="282"/>
        <v>0</v>
      </c>
      <c r="LV294" s="368">
        <f t="shared" si="282"/>
        <v>0</v>
      </c>
      <c r="LW294" s="368">
        <f t="shared" si="282"/>
        <v>0</v>
      </c>
      <c r="LX294" s="368">
        <f t="shared" si="282"/>
        <v>0</v>
      </c>
      <c r="LY294" s="368">
        <f t="shared" si="282"/>
        <v>0</v>
      </c>
      <c r="LZ294" s="368">
        <f t="shared" si="282"/>
        <v>0</v>
      </c>
      <c r="MA294" s="368">
        <f t="shared" si="282"/>
        <v>0</v>
      </c>
      <c r="MB294" s="368">
        <f t="shared" si="282"/>
        <v>0</v>
      </c>
      <c r="MC294" s="368">
        <f t="shared" si="282"/>
        <v>0</v>
      </c>
      <c r="MD294" s="368">
        <f t="shared" si="282"/>
        <v>0</v>
      </c>
      <c r="ME294" s="368">
        <f t="shared" si="282"/>
        <v>0</v>
      </c>
      <c r="MF294" s="368">
        <f t="shared" si="282"/>
        <v>0</v>
      </c>
      <c r="MG294" s="368">
        <f t="shared" si="282"/>
        <v>0</v>
      </c>
      <c r="MH294" s="368">
        <f t="shared" si="282"/>
        <v>0</v>
      </c>
      <c r="MI294" s="368">
        <f t="shared" si="282"/>
        <v>0</v>
      </c>
      <c r="MJ294" s="368">
        <f t="shared" si="282"/>
        <v>0</v>
      </c>
      <c r="MK294" s="368">
        <f t="shared" si="282"/>
        <v>0</v>
      </c>
      <c r="ML294" s="368">
        <f t="shared" si="282"/>
        <v>0</v>
      </c>
      <c r="MM294" s="368">
        <f t="shared" si="282"/>
        <v>0</v>
      </c>
      <c r="MN294" s="368">
        <f t="shared" si="282"/>
        <v>0</v>
      </c>
      <c r="MO294" s="368">
        <f t="shared" si="282"/>
        <v>0</v>
      </c>
      <c r="MP294" s="368">
        <f t="shared" ref="MP294:NA294" si="283">MP293-MP289</f>
        <v>0</v>
      </c>
      <c r="MQ294" s="368">
        <f t="shared" si="283"/>
        <v>0</v>
      </c>
      <c r="MR294" s="368">
        <f t="shared" si="283"/>
        <v>0</v>
      </c>
      <c r="MS294" s="368">
        <f t="shared" si="283"/>
        <v>0</v>
      </c>
      <c r="MT294" s="368">
        <f t="shared" si="283"/>
        <v>0</v>
      </c>
      <c r="MU294" s="368">
        <f t="shared" si="283"/>
        <v>0</v>
      </c>
      <c r="MV294" s="368">
        <f t="shared" si="283"/>
        <v>0</v>
      </c>
      <c r="MW294" s="368">
        <f t="shared" si="283"/>
        <v>0</v>
      </c>
      <c r="MX294" s="368">
        <f t="shared" si="283"/>
        <v>0</v>
      </c>
      <c r="MY294" s="368">
        <f t="shared" si="283"/>
        <v>0</v>
      </c>
      <c r="MZ294" s="368">
        <f t="shared" si="283"/>
        <v>0</v>
      </c>
      <c r="NA294" s="368">
        <f t="shared" si="283"/>
        <v>0</v>
      </c>
      <c r="NB294" s="368">
        <f>NB293-NB289</f>
        <v>0</v>
      </c>
      <c r="NC294" s="368">
        <f>NC293-NC289</f>
        <v>0</v>
      </c>
      <c r="ND294" s="368">
        <f>ND293-ND289</f>
        <v>0</v>
      </c>
      <c r="NE294" s="368">
        <f>NE293-NE289</f>
        <v>0</v>
      </c>
      <c r="NF294" s="368">
        <f t="shared" ref="NF294:PM294" si="284">NF293-NF289</f>
        <v>0</v>
      </c>
      <c r="NG294" s="368">
        <f t="shared" si="284"/>
        <v>0</v>
      </c>
      <c r="NH294" s="368">
        <f t="shared" si="284"/>
        <v>0</v>
      </c>
      <c r="NI294" s="368">
        <f t="shared" si="284"/>
        <v>0</v>
      </c>
      <c r="NJ294" s="368">
        <f t="shared" si="284"/>
        <v>0</v>
      </c>
      <c r="NK294" s="368">
        <f t="shared" si="284"/>
        <v>0</v>
      </c>
      <c r="NL294" s="368">
        <f t="shared" si="284"/>
        <v>0</v>
      </c>
      <c r="NM294" s="368">
        <f t="shared" si="284"/>
        <v>0</v>
      </c>
      <c r="NN294" s="368">
        <f t="shared" si="284"/>
        <v>0</v>
      </c>
      <c r="NO294" s="368">
        <f t="shared" si="284"/>
        <v>0</v>
      </c>
      <c r="NP294" s="368">
        <f t="shared" si="284"/>
        <v>0</v>
      </c>
      <c r="NQ294" s="368">
        <f t="shared" si="284"/>
        <v>0</v>
      </c>
      <c r="NR294" s="368">
        <f t="shared" si="284"/>
        <v>0</v>
      </c>
      <c r="NS294" s="368">
        <f t="shared" si="284"/>
        <v>0</v>
      </c>
      <c r="NT294" s="368">
        <f t="shared" si="284"/>
        <v>0</v>
      </c>
      <c r="NU294" s="368">
        <f t="shared" si="284"/>
        <v>0</v>
      </c>
      <c r="NV294" s="368">
        <f t="shared" si="284"/>
        <v>55.19999999999709</v>
      </c>
      <c r="NW294" s="368">
        <f t="shared" si="284"/>
        <v>24.30000000000291</v>
      </c>
      <c r="NX294" s="368">
        <f t="shared" si="284"/>
        <v>0</v>
      </c>
      <c r="NY294" s="368">
        <f t="shared" si="284"/>
        <v>24.599999999998545</v>
      </c>
      <c r="NZ294" s="368">
        <f t="shared" si="284"/>
        <v>0</v>
      </c>
      <c r="OA294" s="368">
        <f t="shared" si="284"/>
        <v>0</v>
      </c>
      <c r="OB294" s="368">
        <f t="shared" si="284"/>
        <v>0</v>
      </c>
      <c r="OC294" s="368">
        <f t="shared" si="284"/>
        <v>0</v>
      </c>
      <c r="OD294" s="368">
        <f t="shared" si="284"/>
        <v>0</v>
      </c>
      <c r="OE294" s="368">
        <f t="shared" si="284"/>
        <v>0</v>
      </c>
      <c r="OF294" s="368">
        <f t="shared" si="284"/>
        <v>0</v>
      </c>
      <c r="OG294" s="368">
        <f t="shared" si="284"/>
        <v>0</v>
      </c>
      <c r="OH294" s="368">
        <f t="shared" si="284"/>
        <v>0</v>
      </c>
      <c r="OI294" s="368">
        <f t="shared" si="284"/>
        <v>0</v>
      </c>
      <c r="OJ294" s="368">
        <f t="shared" si="284"/>
        <v>0</v>
      </c>
      <c r="OK294" s="368">
        <f t="shared" si="284"/>
        <v>0</v>
      </c>
      <c r="OL294" s="368">
        <f t="shared" si="284"/>
        <v>0</v>
      </c>
      <c r="OM294" s="368">
        <f t="shared" si="284"/>
        <v>0</v>
      </c>
      <c r="ON294" s="368">
        <f t="shared" si="284"/>
        <v>0</v>
      </c>
      <c r="OO294" s="368">
        <f t="shared" si="284"/>
        <v>0</v>
      </c>
      <c r="OP294" s="368">
        <f t="shared" si="284"/>
        <v>0</v>
      </c>
      <c r="OQ294" s="368">
        <f t="shared" si="284"/>
        <v>0</v>
      </c>
      <c r="OR294" s="368">
        <f t="shared" si="284"/>
        <v>0</v>
      </c>
      <c r="OS294" s="368">
        <f t="shared" si="284"/>
        <v>0</v>
      </c>
      <c r="OT294" s="368">
        <f t="shared" si="284"/>
        <v>0</v>
      </c>
      <c r="OU294" s="368">
        <f t="shared" si="284"/>
        <v>0</v>
      </c>
      <c r="OV294" s="368">
        <f t="shared" si="284"/>
        <v>0</v>
      </c>
      <c r="OW294" s="368">
        <f t="shared" si="284"/>
        <v>0</v>
      </c>
      <c r="OX294" s="368">
        <f t="shared" si="284"/>
        <v>0</v>
      </c>
      <c r="OY294" s="368">
        <f t="shared" si="284"/>
        <v>0</v>
      </c>
      <c r="OZ294" s="368">
        <f t="shared" si="284"/>
        <v>0</v>
      </c>
      <c r="PA294" s="368">
        <f t="shared" si="284"/>
        <v>0</v>
      </c>
      <c r="PB294" s="368">
        <f t="shared" si="284"/>
        <v>0</v>
      </c>
      <c r="PC294" s="368">
        <f t="shared" si="284"/>
        <v>0</v>
      </c>
      <c r="PD294" s="368">
        <f t="shared" si="284"/>
        <v>0</v>
      </c>
      <c r="PE294" s="368">
        <f t="shared" si="284"/>
        <v>0</v>
      </c>
      <c r="PF294" s="368">
        <f t="shared" si="284"/>
        <v>0</v>
      </c>
      <c r="PG294" s="368">
        <f t="shared" si="284"/>
        <v>0</v>
      </c>
      <c r="PH294" s="368">
        <f t="shared" si="284"/>
        <v>0</v>
      </c>
      <c r="PI294" s="368">
        <f t="shared" si="284"/>
        <v>0</v>
      </c>
      <c r="PJ294" s="368">
        <f t="shared" si="284"/>
        <v>0</v>
      </c>
      <c r="PK294" s="368">
        <f t="shared" si="284"/>
        <v>0</v>
      </c>
      <c r="PL294" s="368">
        <f t="shared" si="284"/>
        <v>0</v>
      </c>
      <c r="PM294" s="368">
        <f t="shared" si="284"/>
        <v>0</v>
      </c>
    </row>
    <row r="295" spans="1:429" ht="15">
      <c r="A295" s="364"/>
      <c r="B295" s="364"/>
      <c r="C295" s="364"/>
      <c r="D295" s="364"/>
      <c r="E295" s="364"/>
      <c r="F295" s="364"/>
      <c r="G295" s="364"/>
      <c r="H295" s="364"/>
      <c r="I295" s="364"/>
      <c r="J295" s="364"/>
      <c r="K295" s="364"/>
      <c r="L295" s="364"/>
      <c r="M295" s="364"/>
      <c r="N295" s="364"/>
      <c r="O295" s="364"/>
      <c r="P295" s="364"/>
      <c r="Q295" s="364"/>
      <c r="R295" s="364"/>
      <c r="S295" s="364"/>
      <c r="T295" s="364"/>
      <c r="U295" s="364"/>
      <c r="V295" s="364"/>
      <c r="W295" s="364"/>
      <c r="X295" s="364"/>
      <c r="Y295" s="364"/>
      <c r="Z295" s="364"/>
      <c r="AA295" s="364"/>
      <c r="AB295" s="364"/>
      <c r="AC295" s="364"/>
      <c r="AD295" s="364"/>
      <c r="AE295" s="364"/>
      <c r="AF295" s="364"/>
      <c r="AG295" s="364"/>
      <c r="AH295" s="364"/>
      <c r="AI295" s="364"/>
      <c r="AJ295" s="364"/>
      <c r="AK295" s="364"/>
      <c r="AL295" s="364"/>
      <c r="AM295" s="364"/>
      <c r="AN295" s="364"/>
      <c r="AO295" s="364"/>
      <c r="AP295" s="364"/>
      <c r="AQ295" s="364"/>
      <c r="AR295" s="364"/>
      <c r="AS295" s="364"/>
      <c r="AT295" s="364"/>
      <c r="AU295" s="364"/>
      <c r="AV295" s="364"/>
      <c r="AW295" s="364"/>
      <c r="AX295" s="364"/>
      <c r="AY295" s="364"/>
      <c r="AZ295" s="364"/>
      <c r="BA295" s="364"/>
      <c r="BB295" s="364"/>
      <c r="BC295" s="364"/>
      <c r="BD295" s="364"/>
      <c r="BE295" s="364"/>
      <c r="BF295" s="364"/>
      <c r="BG295" s="364"/>
      <c r="BH295" s="364"/>
      <c r="BI295" s="364"/>
      <c r="BJ295" s="364"/>
      <c r="BK295" s="364"/>
      <c r="BL295" s="364"/>
      <c r="BM295" s="364"/>
      <c r="BN295" s="364"/>
      <c r="BO295" s="364"/>
      <c r="BP295" s="364"/>
      <c r="BQ295" s="364"/>
      <c r="BR295" s="364"/>
      <c r="BS295" s="364"/>
      <c r="BT295" s="364"/>
      <c r="BU295" s="364"/>
      <c r="BV295" s="364"/>
      <c r="BW295" s="364"/>
      <c r="BX295" s="364"/>
      <c r="BY295" s="364"/>
      <c r="BZ295" s="364"/>
      <c r="CA295" s="364"/>
      <c r="CB295" s="364"/>
      <c r="CC295" s="364"/>
      <c r="CD295" s="364"/>
      <c r="CE295" s="364"/>
      <c r="CF295" s="364"/>
      <c r="CG295" s="364"/>
      <c r="CH295" s="364"/>
      <c r="CI295" s="364"/>
      <c r="CJ295" s="364"/>
      <c r="CK295" s="364"/>
      <c r="CL295" s="364"/>
      <c r="CM295" s="364"/>
      <c r="CN295" s="364"/>
      <c r="CO295" s="364"/>
      <c r="CP295" s="364"/>
      <c r="CQ295" s="364"/>
      <c r="CR295" s="364"/>
      <c r="CS295" s="364"/>
      <c r="CT295" s="364"/>
      <c r="CU295" s="364"/>
      <c r="CV295" s="364"/>
      <c r="CW295" s="364"/>
      <c r="CX295" s="364"/>
      <c r="CY295" s="364"/>
      <c r="CZ295" s="364"/>
      <c r="DA295" s="364"/>
      <c r="DB295" s="364"/>
      <c r="DC295" s="364"/>
      <c r="DD295" s="364"/>
      <c r="DE295" s="364"/>
      <c r="DF295" s="364"/>
      <c r="DG295" s="364"/>
      <c r="DH295" s="364"/>
      <c r="DI295" s="364"/>
      <c r="DJ295" s="364"/>
      <c r="DK295" s="364"/>
      <c r="DL295" s="364"/>
      <c r="DM295" s="364"/>
      <c r="DN295" s="364"/>
      <c r="DO295" s="364"/>
      <c r="DP295" s="364"/>
      <c r="DQ295" s="364"/>
      <c r="DR295" s="364"/>
      <c r="DS295" s="364"/>
      <c r="DT295" s="364"/>
      <c r="DU295" s="364"/>
      <c r="DV295" s="364"/>
      <c r="DW295" s="364"/>
      <c r="DX295" s="364"/>
      <c r="DY295" s="364"/>
      <c r="DZ295" s="364"/>
      <c r="EA295" s="364"/>
      <c r="EB295" s="364"/>
      <c r="EC295" s="364"/>
      <c r="ED295" s="364"/>
      <c r="EE295" s="364"/>
      <c r="EF295" s="364"/>
      <c r="EG295" s="364"/>
      <c r="EH295" s="364"/>
      <c r="EI295" s="364"/>
      <c r="EJ295" s="364"/>
      <c r="EK295" s="364"/>
      <c r="EL295" s="364"/>
      <c r="EM295" s="364"/>
      <c r="EN295" s="364"/>
      <c r="EO295" s="364"/>
      <c r="EP295" s="364"/>
      <c r="EQ295" s="364"/>
      <c r="ER295" s="364"/>
      <c r="ES295" s="364"/>
      <c r="ET295" s="364"/>
      <c r="EU295" s="364"/>
      <c r="EV295" s="364"/>
      <c r="EW295" s="364"/>
      <c r="EX295" s="364"/>
      <c r="EY295" s="364"/>
      <c r="EZ295" s="364"/>
      <c r="FA295" s="364"/>
      <c r="FB295" s="364"/>
      <c r="FC295" s="364"/>
      <c r="FD295" s="364"/>
      <c r="FE295" s="364"/>
      <c r="FF295" s="364"/>
      <c r="FG295" s="364"/>
      <c r="FH295" s="364"/>
      <c r="FI295" s="364"/>
      <c r="FJ295" s="364"/>
      <c r="FK295" s="364"/>
      <c r="FL295" s="364"/>
      <c r="FM295" s="364"/>
      <c r="FN295" s="364"/>
      <c r="FO295" s="364"/>
      <c r="FP295" s="364"/>
      <c r="FQ295" s="364"/>
      <c r="FR295" s="364"/>
      <c r="FS295" s="364"/>
      <c r="FT295" s="364"/>
      <c r="FU295" s="364"/>
      <c r="FV295" s="364"/>
      <c r="FW295" s="364"/>
      <c r="FX295" s="364"/>
      <c r="FY295" s="364"/>
      <c r="FZ295" s="364"/>
      <c r="GA295" s="364"/>
      <c r="GB295" s="364"/>
      <c r="GC295" s="364"/>
      <c r="GD295" s="364"/>
      <c r="GE295" s="364"/>
      <c r="GF295" s="364"/>
      <c r="GG295" s="364"/>
      <c r="GH295" s="364"/>
      <c r="GI295" s="364"/>
      <c r="GJ295" s="364"/>
      <c r="GK295" s="364"/>
      <c r="GL295" s="364"/>
      <c r="GM295" s="364"/>
      <c r="GN295" s="364"/>
      <c r="GO295" s="364"/>
      <c r="GP295" s="364"/>
      <c r="GQ295" s="364"/>
      <c r="GR295" s="364"/>
      <c r="GS295" s="364"/>
      <c r="GT295" s="364"/>
      <c r="GU295" s="364"/>
      <c r="GV295" s="364"/>
      <c r="GW295" s="364"/>
      <c r="GX295" s="364"/>
      <c r="GY295" s="364"/>
      <c r="GZ295" s="364"/>
      <c r="HA295" s="364"/>
      <c r="HB295" s="364"/>
      <c r="HC295" s="364"/>
      <c r="HD295" s="364"/>
      <c r="HE295" s="364"/>
      <c r="HF295" s="364"/>
      <c r="HG295" s="364"/>
      <c r="HH295" s="364"/>
      <c r="HI295" s="363"/>
      <c r="HJ295" s="364"/>
      <c r="HK295" s="364"/>
      <c r="HL295" s="364"/>
      <c r="HM295" s="364"/>
      <c r="HN295" s="364"/>
      <c r="HO295" s="364"/>
      <c r="HP295" s="364"/>
      <c r="HQ295" s="364"/>
      <c r="HR295" s="364"/>
      <c r="HS295" s="364"/>
      <c r="HT295" s="364"/>
      <c r="HU295" s="364"/>
      <c r="HV295" s="364"/>
      <c r="HW295" s="364"/>
      <c r="HX295" s="364"/>
      <c r="HY295" s="364"/>
      <c r="HZ295" s="364"/>
      <c r="IA295" s="364"/>
      <c r="IB295" s="364"/>
      <c r="IC295" s="364"/>
      <c r="ID295" s="364"/>
      <c r="IE295" s="364"/>
      <c r="IF295" s="364"/>
      <c r="IG295" s="364"/>
      <c r="IH295" s="364"/>
      <c r="II295" s="364"/>
      <c r="IJ295" s="364"/>
      <c r="IK295" s="364"/>
      <c r="IL295" s="364"/>
      <c r="IM295" s="364"/>
      <c r="IN295" s="364"/>
      <c r="IO295" s="364"/>
      <c r="IP295" s="364"/>
      <c r="IQ295" s="364"/>
      <c r="IR295" s="364"/>
      <c r="IS295" s="364"/>
      <c r="IT295" s="364"/>
      <c r="IU295" s="364"/>
      <c r="IV295" s="364"/>
      <c r="IW295" s="364"/>
      <c r="IX295" s="364"/>
      <c r="IY295" s="364"/>
      <c r="IZ295" s="364"/>
      <c r="JA295" s="364"/>
      <c r="JB295" s="364"/>
      <c r="JC295" s="364"/>
      <c r="JD295" s="364"/>
      <c r="JE295" s="364"/>
      <c r="JF295" s="364"/>
      <c r="JG295" s="364"/>
      <c r="JH295" s="364"/>
      <c r="JI295" s="364"/>
      <c r="JJ295" s="364"/>
      <c r="JK295" s="364"/>
      <c r="JL295" s="364"/>
      <c r="JM295" s="364"/>
      <c r="JN295" s="364"/>
      <c r="JO295" s="364"/>
      <c r="JP295" s="364"/>
      <c r="JQ295" s="364"/>
      <c r="JR295" s="364"/>
      <c r="JS295" s="364"/>
      <c r="JT295" s="364"/>
      <c r="JU295" s="364"/>
      <c r="JV295" s="364"/>
      <c r="JW295" s="364"/>
      <c r="JX295" s="364"/>
      <c r="JY295" s="364"/>
      <c r="JZ295" s="364"/>
      <c r="KA295" s="364"/>
      <c r="KB295" s="364"/>
      <c r="KC295" s="364"/>
      <c r="KD295" s="364"/>
      <c r="KE295" s="364"/>
      <c r="KF295" s="364"/>
      <c r="KG295" s="364"/>
      <c r="KH295" s="364"/>
      <c r="KI295" s="364"/>
      <c r="KJ295" s="364"/>
      <c r="KK295" s="364"/>
      <c r="KL295" s="364"/>
      <c r="KM295" s="364"/>
      <c r="KN295" s="364"/>
      <c r="KO295" s="364"/>
      <c r="KP295" s="364"/>
      <c r="KQ295" s="364"/>
      <c r="KR295" s="364"/>
      <c r="KS295" s="364"/>
      <c r="KT295" s="364"/>
      <c r="KU295" s="364"/>
      <c r="KV295" s="364"/>
      <c r="KW295" s="364"/>
      <c r="KX295" s="364"/>
      <c r="KY295" s="364"/>
      <c r="KZ295" s="364"/>
      <c r="LA295" s="364"/>
      <c r="LB295" s="364"/>
      <c r="LC295" s="364"/>
      <c r="LD295" s="364"/>
      <c r="LE295" s="364"/>
      <c r="LF295" s="364"/>
      <c r="LG295" s="364"/>
      <c r="LH295" s="364"/>
      <c r="LI295" s="364"/>
      <c r="LJ295" s="364"/>
      <c r="LK295" s="364"/>
      <c r="LL295" s="364"/>
      <c r="LM295" s="364"/>
      <c r="LN295" s="364"/>
      <c r="LO295" s="364"/>
      <c r="LP295" s="364"/>
      <c r="LQ295" s="364"/>
      <c r="LR295" s="364"/>
      <c r="LS295" s="364"/>
      <c r="LT295" s="364"/>
      <c r="LU295" s="364"/>
      <c r="LV295" s="364"/>
      <c r="LW295" s="364"/>
      <c r="LX295" s="364"/>
      <c r="LY295" s="364"/>
      <c r="LZ295" s="364"/>
      <c r="MA295" s="364"/>
      <c r="MB295" s="364"/>
      <c r="MC295" s="364"/>
      <c r="MD295" s="364"/>
      <c r="ME295" s="364"/>
      <c r="MF295" s="364"/>
      <c r="MG295" s="364"/>
      <c r="MH295" s="364"/>
      <c r="MI295" s="364"/>
      <c r="MJ295" s="364"/>
      <c r="MK295" s="364"/>
      <c r="ML295" s="364"/>
      <c r="MM295" s="364"/>
      <c r="MN295" s="364"/>
      <c r="MO295" s="364"/>
      <c r="MP295" s="364"/>
      <c r="MQ295" s="364"/>
      <c r="MR295" s="364"/>
      <c r="MS295" s="364"/>
      <c r="MT295" s="364"/>
      <c r="MU295" s="364"/>
      <c r="MV295" s="364"/>
      <c r="MW295" s="364"/>
      <c r="MX295" s="364"/>
      <c r="MY295" s="364"/>
      <c r="MZ295" s="364"/>
      <c r="NA295" s="364"/>
      <c r="NB295" s="364"/>
      <c r="NC295" s="364"/>
      <c r="ND295" s="364"/>
      <c r="NE295" s="364"/>
      <c r="NF295" s="364"/>
      <c r="NG295" s="364"/>
      <c r="NH295" s="364"/>
      <c r="NI295" s="364"/>
      <c r="NJ295" s="364"/>
      <c r="NK295" s="364"/>
      <c r="NL295" s="364"/>
      <c r="NM295" s="364"/>
      <c r="NN295" s="364"/>
      <c r="NO295" s="364"/>
      <c r="NP295" s="364"/>
      <c r="NQ295" s="364"/>
      <c r="NR295" s="364"/>
      <c r="NS295" s="364"/>
      <c r="NT295" s="364"/>
      <c r="NU295" s="364"/>
      <c r="NV295" s="364"/>
      <c r="NW295" s="364"/>
      <c r="NX295" s="364"/>
      <c r="NY295" s="364"/>
      <c r="NZ295" s="364"/>
      <c r="OA295" s="364"/>
      <c r="OB295" s="364"/>
      <c r="OC295" s="364"/>
      <c r="OD295" s="364"/>
      <c r="OE295" s="364"/>
      <c r="OF295" s="364"/>
      <c r="OG295" s="364"/>
      <c r="OH295" s="364"/>
      <c r="OI295" s="364"/>
      <c r="OJ295" s="364"/>
      <c r="OK295" s="364"/>
      <c r="OL295" s="364"/>
      <c r="OM295" s="364"/>
      <c r="ON295" s="364"/>
      <c r="OO295" s="364"/>
      <c r="OP295" s="364"/>
      <c r="OQ295" s="364"/>
      <c r="OR295" s="364"/>
      <c r="OS295" s="364"/>
      <c r="OT295" s="364"/>
      <c r="OU295" s="364"/>
      <c r="OV295" s="364"/>
      <c r="OW295" s="364"/>
      <c r="OX295" s="364"/>
      <c r="OY295" s="364"/>
      <c r="OZ295" s="364"/>
      <c r="PA295" s="364"/>
      <c r="PB295" s="364"/>
      <c r="PC295" s="364"/>
      <c r="PD295" s="364"/>
      <c r="PE295" s="364"/>
      <c r="PF295" s="364"/>
      <c r="PG295" s="364"/>
      <c r="PH295" s="364"/>
      <c r="PI295" s="364"/>
      <c r="PJ295" s="364"/>
      <c r="PK295" s="364"/>
      <c r="PL295" s="364"/>
      <c r="PM295" s="364"/>
    </row>
    <row r="296" spans="1:429" ht="15">
      <c r="A296" s="364"/>
      <c r="B296" s="364"/>
      <c r="C296" s="364"/>
      <c r="D296" s="364"/>
      <c r="E296" s="364"/>
      <c r="F296" s="364"/>
      <c r="G296" s="364"/>
      <c r="H296" s="364"/>
      <c r="I296" s="364"/>
      <c r="J296" s="364"/>
      <c r="K296" s="364"/>
      <c r="L296" s="364"/>
      <c r="M296" s="364"/>
      <c r="N296" s="364"/>
      <c r="O296" s="364"/>
      <c r="P296" s="364"/>
      <c r="Q296" s="364"/>
      <c r="R296" s="364"/>
      <c r="S296" s="364"/>
      <c r="T296" s="364"/>
      <c r="U296" s="364"/>
      <c r="V296" s="364"/>
      <c r="W296" s="364"/>
      <c r="X296" s="364"/>
      <c r="Y296" s="364"/>
      <c r="Z296" s="364"/>
      <c r="AA296" s="364"/>
      <c r="AB296" s="364"/>
      <c r="AC296" s="364"/>
      <c r="AD296" s="364"/>
      <c r="AE296" s="364"/>
      <c r="AF296" s="364"/>
      <c r="AG296" s="364"/>
      <c r="AH296" s="364"/>
      <c r="AI296" s="364"/>
      <c r="AJ296" s="364"/>
      <c r="AK296" s="364"/>
      <c r="AL296" s="364"/>
      <c r="AM296" s="364"/>
      <c r="AN296" s="364"/>
      <c r="AO296" s="364"/>
      <c r="AP296" s="364"/>
      <c r="AQ296" s="364"/>
      <c r="AR296" s="364"/>
      <c r="AS296" s="364"/>
      <c r="AT296" s="364"/>
      <c r="AU296" s="364"/>
      <c r="AV296" s="364"/>
      <c r="AW296" s="364"/>
      <c r="AX296" s="364"/>
      <c r="AY296" s="364"/>
      <c r="AZ296" s="364"/>
      <c r="BA296" s="364"/>
      <c r="BB296" s="364"/>
      <c r="BC296" s="364"/>
      <c r="BD296" s="364"/>
      <c r="BE296" s="364"/>
      <c r="BF296" s="364"/>
      <c r="BG296" s="364"/>
      <c r="BH296" s="364"/>
      <c r="BI296" s="364"/>
      <c r="BJ296" s="364"/>
      <c r="BK296" s="364"/>
      <c r="BL296" s="364"/>
      <c r="BM296" s="364"/>
      <c r="BN296" s="364"/>
      <c r="BO296" s="364"/>
      <c r="BP296" s="364"/>
      <c r="BQ296" s="364"/>
      <c r="BR296" s="364"/>
      <c r="BS296" s="364"/>
      <c r="BT296" s="364"/>
      <c r="BU296" s="364"/>
      <c r="BV296" s="364"/>
      <c r="BW296" s="364"/>
      <c r="BX296" s="364"/>
      <c r="BY296" s="364"/>
      <c r="BZ296" s="364"/>
      <c r="CA296" s="364"/>
      <c r="CB296" s="364"/>
      <c r="CC296" s="364"/>
      <c r="CD296" s="364"/>
      <c r="CE296" s="364"/>
      <c r="CF296" s="364"/>
      <c r="CG296" s="364"/>
      <c r="CH296" s="364"/>
      <c r="CI296" s="364"/>
      <c r="CJ296" s="364"/>
      <c r="CK296" s="364"/>
      <c r="CL296" s="364"/>
      <c r="CM296" s="364"/>
      <c r="CN296" s="364"/>
      <c r="CO296" s="364"/>
      <c r="CP296" s="364"/>
      <c r="CQ296" s="364"/>
      <c r="CR296" s="364"/>
      <c r="CS296" s="364"/>
      <c r="CT296" s="364"/>
      <c r="CU296" s="364"/>
      <c r="CV296" s="364"/>
      <c r="CW296" s="364"/>
      <c r="CX296" s="364"/>
      <c r="CY296" s="364"/>
      <c r="CZ296" s="364"/>
      <c r="DA296" s="364"/>
      <c r="DB296" s="364"/>
      <c r="DC296" s="364"/>
      <c r="DD296" s="364"/>
      <c r="DE296" s="364"/>
      <c r="DF296" s="364"/>
      <c r="DG296" s="364"/>
      <c r="DH296" s="364"/>
      <c r="DI296" s="364"/>
      <c r="DJ296" s="364"/>
      <c r="DK296" s="364"/>
      <c r="DL296" s="364"/>
      <c r="DM296" s="364"/>
      <c r="DN296" s="364"/>
      <c r="DO296" s="364"/>
      <c r="DP296" s="364"/>
      <c r="DQ296" s="364"/>
      <c r="DR296" s="364"/>
      <c r="DS296" s="364"/>
      <c r="DT296" s="364"/>
      <c r="DU296" s="364"/>
      <c r="DV296" s="364"/>
      <c r="DW296" s="364"/>
      <c r="DX296" s="364"/>
      <c r="DY296" s="364"/>
      <c r="DZ296" s="364"/>
      <c r="EA296" s="364"/>
      <c r="EB296" s="364"/>
      <c r="EC296" s="364"/>
      <c r="ED296" s="364"/>
      <c r="EE296" s="364"/>
      <c r="EF296" s="364"/>
      <c r="EG296" s="364"/>
      <c r="EH296" s="364"/>
      <c r="EI296" s="364"/>
      <c r="EJ296" s="364"/>
      <c r="EK296" s="364"/>
      <c r="EL296" s="364"/>
      <c r="EM296" s="364"/>
      <c r="EN296" s="364"/>
      <c r="EO296" s="364"/>
      <c r="EP296" s="364"/>
      <c r="EQ296" s="364"/>
      <c r="ER296" s="364"/>
      <c r="ES296" s="364"/>
      <c r="ET296" s="364"/>
      <c r="EU296" s="364"/>
      <c r="EV296" s="364"/>
      <c r="EW296" s="364"/>
      <c r="EX296" s="364"/>
      <c r="EY296" s="364"/>
      <c r="EZ296" s="364"/>
      <c r="FA296" s="364"/>
      <c r="FB296" s="364"/>
      <c r="FC296" s="364"/>
      <c r="FD296" s="364"/>
      <c r="FE296" s="364"/>
      <c r="FF296" s="364"/>
      <c r="FG296" s="364"/>
      <c r="FH296" s="364"/>
      <c r="FI296" s="364"/>
      <c r="FJ296" s="364"/>
      <c r="FK296" s="364"/>
      <c r="FL296" s="364"/>
      <c r="FM296" s="364"/>
      <c r="FN296" s="364"/>
      <c r="FO296" s="364"/>
      <c r="FP296" s="364"/>
      <c r="FQ296" s="364"/>
      <c r="FR296" s="364"/>
      <c r="FS296" s="364"/>
      <c r="FT296" s="364"/>
      <c r="FU296" s="364"/>
      <c r="FV296" s="364"/>
      <c r="FW296" s="364"/>
      <c r="FX296" s="364"/>
      <c r="FY296" s="364"/>
      <c r="FZ296" s="364"/>
      <c r="GA296" s="364"/>
      <c r="GB296" s="364"/>
      <c r="GC296" s="364"/>
      <c r="GD296" s="364"/>
      <c r="GE296" s="364"/>
      <c r="GF296" s="364"/>
      <c r="GG296" s="364"/>
      <c r="GH296" s="364"/>
      <c r="GI296" s="364"/>
      <c r="GJ296" s="364"/>
      <c r="GK296" s="364"/>
      <c r="GL296" s="364"/>
      <c r="GM296" s="364"/>
      <c r="GN296" s="364"/>
      <c r="GO296" s="364"/>
      <c r="GP296" s="364"/>
      <c r="GQ296" s="364"/>
      <c r="GR296" s="364"/>
      <c r="GS296" s="364"/>
      <c r="GT296" s="364"/>
      <c r="GU296" s="364"/>
      <c r="GV296" s="364"/>
      <c r="GW296" s="364"/>
      <c r="GX296" s="364"/>
      <c r="GY296" s="364"/>
      <c r="GZ296" s="364"/>
      <c r="HA296" s="364"/>
      <c r="HB296" s="364"/>
      <c r="HC296" s="364"/>
      <c r="HD296" s="364"/>
      <c r="HE296" s="364"/>
      <c r="HF296" s="364"/>
      <c r="HG296" s="364"/>
      <c r="HH296" s="364"/>
      <c r="HI296" s="364"/>
      <c r="HJ296" s="364"/>
      <c r="HK296" s="364"/>
      <c r="HL296" s="364"/>
      <c r="HM296" s="364"/>
      <c r="HN296" s="364"/>
      <c r="HO296" s="364"/>
      <c r="HP296" s="364"/>
      <c r="HQ296" s="364"/>
      <c r="HR296" s="364"/>
      <c r="HS296" s="364"/>
      <c r="HT296" s="364"/>
      <c r="HU296" s="364"/>
      <c r="HV296" s="364"/>
      <c r="HW296" s="364"/>
      <c r="HX296" s="364"/>
      <c r="HY296" s="364"/>
      <c r="HZ296" s="364"/>
      <c r="IA296" s="364"/>
      <c r="IB296" s="364"/>
      <c r="IC296" s="364"/>
      <c r="ID296" s="364"/>
      <c r="IE296" s="364"/>
      <c r="IF296" s="364"/>
      <c r="IG296" s="364"/>
      <c r="IH296" s="364"/>
      <c r="II296" s="364"/>
      <c r="IJ296" s="364"/>
      <c r="IK296" s="364"/>
      <c r="IL296" s="364"/>
      <c r="IM296" s="364"/>
      <c r="IN296" s="364"/>
      <c r="IO296" s="364"/>
      <c r="IP296" s="364"/>
      <c r="IQ296" s="364"/>
      <c r="IR296" s="364"/>
      <c r="IS296" s="364"/>
      <c r="IT296" s="364"/>
      <c r="IU296" s="364"/>
      <c r="IV296" s="364"/>
      <c r="IW296" s="364"/>
      <c r="IX296" s="364"/>
      <c r="IY296" s="364"/>
      <c r="IZ296" s="364"/>
      <c r="JA296" s="364"/>
      <c r="JB296" s="364"/>
      <c r="JC296" s="364"/>
      <c r="JD296" s="364"/>
      <c r="JE296" s="364"/>
      <c r="JF296" s="364"/>
      <c r="JG296" s="364"/>
      <c r="JH296" s="364"/>
      <c r="JI296" s="364"/>
      <c r="JJ296" s="364"/>
      <c r="JK296" s="364"/>
      <c r="JL296" s="364"/>
      <c r="JM296" s="364"/>
      <c r="JN296" s="364"/>
      <c r="JO296" s="364"/>
      <c r="JP296" s="364"/>
      <c r="JQ296" s="364"/>
      <c r="JR296" s="364"/>
      <c r="JS296" s="364"/>
      <c r="JT296" s="364"/>
      <c r="JU296" s="364"/>
      <c r="JV296" s="364"/>
      <c r="JW296" s="364"/>
      <c r="JX296" s="364"/>
      <c r="JY296" s="364"/>
      <c r="JZ296" s="364"/>
      <c r="KA296" s="364"/>
      <c r="KB296" s="364"/>
      <c r="KC296" s="364"/>
      <c r="KD296" s="364"/>
      <c r="KE296" s="364"/>
      <c r="KF296" s="364"/>
      <c r="KG296" s="364"/>
      <c r="KH296" s="364"/>
      <c r="KI296" s="364"/>
      <c r="KJ296" s="364"/>
      <c r="KK296" s="364"/>
      <c r="KL296" s="364"/>
      <c r="KM296" s="364"/>
      <c r="KN296" s="364"/>
      <c r="KO296" s="364"/>
      <c r="KP296" s="364"/>
      <c r="KQ296" s="364"/>
      <c r="KR296" s="364"/>
      <c r="KS296" s="364"/>
      <c r="KT296" s="364"/>
      <c r="KU296" s="364"/>
      <c r="KV296" s="364"/>
      <c r="KW296" s="364"/>
      <c r="KX296" s="364"/>
      <c r="KY296" s="364"/>
      <c r="KZ296" s="364"/>
      <c r="LA296" s="364"/>
      <c r="LB296" s="364"/>
      <c r="LC296" s="364"/>
      <c r="LD296" s="364"/>
      <c r="LE296" s="364"/>
      <c r="LF296" s="364"/>
      <c r="LG296" s="364"/>
      <c r="LH296" s="364"/>
      <c r="LI296" s="364"/>
      <c r="LJ296" s="364"/>
      <c r="LK296" s="364"/>
      <c r="LL296" s="364"/>
      <c r="LM296" s="364"/>
      <c r="LN296" s="364"/>
      <c r="LO296" s="364"/>
      <c r="LP296" s="364"/>
      <c r="LQ296" s="364"/>
      <c r="LR296" s="364"/>
      <c r="LS296" s="364"/>
      <c r="LT296" s="364"/>
      <c r="LU296" s="364"/>
      <c r="LV296" s="364"/>
      <c r="LW296" s="364"/>
      <c r="LX296" s="364"/>
      <c r="LY296" s="364"/>
      <c r="LZ296" s="364"/>
      <c r="MA296" s="364"/>
      <c r="MB296" s="364"/>
      <c r="MC296" s="364"/>
      <c r="MD296" s="364"/>
      <c r="ME296" s="364"/>
      <c r="MF296" s="364"/>
      <c r="MG296" s="364"/>
      <c r="MH296" s="364"/>
      <c r="MI296" s="364"/>
      <c r="MJ296" s="364"/>
      <c r="MK296" s="364"/>
      <c r="ML296" s="364"/>
      <c r="MM296" s="364"/>
      <c r="MN296" s="364"/>
      <c r="MO296" s="364"/>
      <c r="MP296" s="364"/>
      <c r="MQ296" s="364"/>
      <c r="MR296" s="364"/>
      <c r="MS296" s="364"/>
      <c r="MT296" s="364"/>
      <c r="MU296" s="364"/>
      <c r="MV296" s="364"/>
      <c r="MW296" s="364"/>
      <c r="MX296" s="364"/>
      <c r="MY296" s="364"/>
      <c r="MZ296" s="364"/>
      <c r="NA296" s="364"/>
      <c r="NB296" s="364"/>
      <c r="NC296" s="364"/>
      <c r="ND296" s="364"/>
      <c r="NE296" s="364"/>
      <c r="NF296" s="364"/>
      <c r="NG296" s="364"/>
      <c r="NH296" s="364"/>
      <c r="NI296" s="364"/>
      <c r="NJ296" s="364"/>
      <c r="NK296" s="364"/>
      <c r="NL296" s="364"/>
      <c r="NM296" s="364"/>
      <c r="NN296" s="364"/>
      <c r="NO296" s="364"/>
      <c r="NP296" s="364"/>
      <c r="NQ296" s="364"/>
      <c r="NR296" s="364"/>
      <c r="NS296" s="364"/>
      <c r="NT296" s="364"/>
      <c r="NU296" s="364"/>
      <c r="NV296" s="364"/>
      <c r="NW296" s="364"/>
      <c r="NX296" s="364"/>
      <c r="NY296" s="364"/>
      <c r="NZ296" s="364"/>
      <c r="OA296" s="364"/>
      <c r="OB296" s="364"/>
      <c r="OC296" s="364"/>
      <c r="OD296" s="364"/>
      <c r="OE296" s="364"/>
      <c r="OF296" s="364"/>
      <c r="OG296" s="364"/>
      <c r="OH296" s="364"/>
      <c r="OI296" s="364"/>
      <c r="OJ296" s="364"/>
      <c r="OK296" s="364"/>
      <c r="OL296" s="364"/>
      <c r="OM296" s="364"/>
      <c r="ON296" s="364"/>
      <c r="OO296" s="364"/>
      <c r="OP296" s="364"/>
      <c r="OQ296" s="364"/>
      <c r="OR296" s="364"/>
      <c r="OS296" s="364"/>
      <c r="OT296" s="364"/>
      <c r="OU296" s="364"/>
      <c r="OV296" s="364"/>
      <c r="OW296" s="364"/>
      <c r="OX296" s="364"/>
      <c r="OY296" s="364"/>
      <c r="OZ296" s="364"/>
      <c r="PA296" s="364"/>
      <c r="PB296" s="364"/>
      <c r="PC296" s="364"/>
      <c r="PD296" s="364"/>
      <c r="PE296" s="364"/>
      <c r="PF296" s="364"/>
      <c r="PG296" s="364"/>
      <c r="PH296" s="364"/>
      <c r="PI296" s="364"/>
      <c r="PJ296" s="364"/>
      <c r="PK296" s="364"/>
      <c r="PL296" s="364"/>
      <c r="PM296" s="364"/>
    </row>
    <row r="297" spans="1:429" ht="15">
      <c r="A297" s="364" t="s">
        <v>585</v>
      </c>
      <c r="B297" s="362">
        <f>B103</f>
        <v>0</v>
      </c>
      <c r="C297" s="362">
        <f t="shared" ref="C297:AF297" si="285">C103</f>
        <v>0</v>
      </c>
      <c r="D297" s="362">
        <f t="shared" si="285"/>
        <v>0</v>
      </c>
      <c r="E297" s="362">
        <f t="shared" si="285"/>
        <v>0</v>
      </c>
      <c r="F297" s="362">
        <f t="shared" si="285"/>
        <v>0</v>
      </c>
      <c r="G297" s="362">
        <f t="shared" si="285"/>
        <v>0</v>
      </c>
      <c r="H297" s="362">
        <f t="shared" si="285"/>
        <v>0</v>
      </c>
      <c r="I297" s="362">
        <f t="shared" si="285"/>
        <v>0</v>
      </c>
      <c r="J297" s="362">
        <f t="shared" si="285"/>
        <v>0</v>
      </c>
      <c r="K297" s="362">
        <f t="shared" si="285"/>
        <v>0</v>
      </c>
      <c r="L297" s="362">
        <f t="shared" si="285"/>
        <v>0</v>
      </c>
      <c r="M297" s="362">
        <f t="shared" si="285"/>
        <v>0</v>
      </c>
      <c r="N297" s="362">
        <f t="shared" si="285"/>
        <v>0</v>
      </c>
      <c r="O297" s="362">
        <f t="shared" si="285"/>
        <v>0</v>
      </c>
      <c r="P297" s="362">
        <f t="shared" si="285"/>
        <v>0</v>
      </c>
      <c r="Q297" s="362">
        <f t="shared" si="285"/>
        <v>0</v>
      </c>
      <c r="R297" s="362">
        <f t="shared" si="285"/>
        <v>0</v>
      </c>
      <c r="S297" s="362">
        <f t="shared" si="285"/>
        <v>0</v>
      </c>
      <c r="T297" s="362">
        <f t="shared" si="285"/>
        <v>0</v>
      </c>
      <c r="U297" s="362">
        <f t="shared" si="285"/>
        <v>0</v>
      </c>
      <c r="V297" s="362">
        <f t="shared" si="285"/>
        <v>0</v>
      </c>
      <c r="W297" s="362">
        <f t="shared" si="285"/>
        <v>0</v>
      </c>
      <c r="X297" s="362">
        <f t="shared" si="285"/>
        <v>7.4999999999999993E-5</v>
      </c>
      <c r="Y297" s="362">
        <f t="shared" si="285"/>
        <v>0</v>
      </c>
      <c r="Z297" s="362">
        <f t="shared" si="285"/>
        <v>0</v>
      </c>
      <c r="AA297" s="362">
        <f t="shared" si="285"/>
        <v>0</v>
      </c>
      <c r="AB297" s="362">
        <f t="shared" si="285"/>
        <v>0</v>
      </c>
      <c r="AC297" s="362">
        <f t="shared" si="285"/>
        <v>1.6146000000000001E-2</v>
      </c>
      <c r="AD297" s="362">
        <f t="shared" si="285"/>
        <v>3.8100000000000002E-2</v>
      </c>
      <c r="AE297" s="362">
        <f t="shared" si="285"/>
        <v>0.15330000000000002</v>
      </c>
      <c r="AF297" s="362">
        <f t="shared" si="285"/>
        <v>1.44E-2</v>
      </c>
      <c r="AG297" s="362"/>
      <c r="AH297" s="364"/>
      <c r="AI297" s="364"/>
      <c r="AJ297" s="364"/>
      <c r="AK297" s="364"/>
      <c r="AL297" s="364"/>
      <c r="AM297" s="364"/>
      <c r="AN297" s="364"/>
      <c r="AO297" s="364"/>
      <c r="AP297" s="364"/>
      <c r="AQ297" s="364"/>
      <c r="AR297" s="364"/>
      <c r="AS297" s="364"/>
      <c r="AT297" s="364"/>
      <c r="AU297" s="364"/>
      <c r="AV297" s="364"/>
      <c r="AW297" s="364"/>
      <c r="AX297" s="364"/>
      <c r="AY297" s="364"/>
      <c r="AZ297" s="364"/>
      <c r="BA297" s="364"/>
      <c r="BB297" s="364"/>
      <c r="BC297" s="364"/>
      <c r="BD297" s="364"/>
      <c r="BE297" s="364"/>
      <c r="BF297" s="364"/>
      <c r="BG297" s="364"/>
      <c r="BH297" s="364"/>
      <c r="BI297" s="364"/>
      <c r="BJ297" s="364"/>
      <c r="BK297" s="364"/>
      <c r="BL297" s="364"/>
      <c r="BM297" s="364"/>
      <c r="BN297" s="364"/>
      <c r="BO297" s="364"/>
      <c r="BP297" s="364"/>
      <c r="BQ297" s="364"/>
      <c r="BR297" s="364"/>
      <c r="BS297" s="364"/>
      <c r="BT297" s="364"/>
      <c r="BU297" s="364"/>
      <c r="BV297" s="364"/>
      <c r="BW297" s="364"/>
      <c r="BX297" s="364"/>
      <c r="BY297" s="364"/>
      <c r="BZ297" s="364"/>
      <c r="CA297" s="364"/>
      <c r="CB297" s="364"/>
      <c r="CC297" s="364"/>
      <c r="CD297" s="364"/>
      <c r="CE297" s="364"/>
      <c r="CF297" s="364"/>
      <c r="CG297" s="364"/>
      <c r="CH297" s="364"/>
      <c r="CI297" s="364"/>
      <c r="CJ297" s="364"/>
      <c r="CK297" s="364"/>
      <c r="CL297" s="364"/>
      <c r="CM297" s="364"/>
      <c r="CN297" s="364"/>
      <c r="CO297" s="364"/>
      <c r="CP297" s="364"/>
      <c r="CQ297" s="364"/>
      <c r="CR297" s="364"/>
      <c r="CS297" s="364"/>
      <c r="CT297" s="364"/>
      <c r="CU297" s="364"/>
      <c r="CV297" s="364"/>
      <c r="CW297" s="364"/>
      <c r="CX297" s="364"/>
      <c r="CY297" s="364"/>
      <c r="CZ297" s="364"/>
      <c r="DA297" s="364"/>
      <c r="DB297" s="364"/>
      <c r="DC297" s="364"/>
      <c r="DD297" s="364"/>
      <c r="DE297" s="364"/>
      <c r="DF297" s="364"/>
      <c r="DG297" s="364"/>
      <c r="DH297" s="364"/>
      <c r="DI297" s="364"/>
      <c r="DJ297" s="364"/>
      <c r="DK297" s="364"/>
      <c r="DL297" s="364"/>
      <c r="DM297" s="364"/>
      <c r="DN297" s="364"/>
      <c r="DO297" s="364"/>
      <c r="DP297" s="364"/>
      <c r="DQ297" s="364"/>
      <c r="DR297" s="364"/>
      <c r="DS297" s="364"/>
      <c r="DT297" s="364"/>
      <c r="DU297" s="364"/>
      <c r="DV297" s="364"/>
      <c r="DW297" s="364"/>
      <c r="DX297" s="364"/>
      <c r="DY297" s="364"/>
      <c r="DZ297" s="364"/>
      <c r="EA297" s="364"/>
      <c r="EB297" s="364"/>
      <c r="EC297" s="364"/>
      <c r="ED297" s="364"/>
      <c r="EE297" s="364"/>
      <c r="EF297" s="364"/>
      <c r="EG297" s="364"/>
      <c r="EH297" s="364"/>
      <c r="EI297" s="364"/>
      <c r="EJ297" s="364"/>
      <c r="EK297" s="364"/>
      <c r="EL297" s="364"/>
      <c r="EM297" s="364"/>
      <c r="EN297" s="364"/>
      <c r="EO297" s="364"/>
      <c r="EP297" s="364"/>
      <c r="EQ297" s="364"/>
      <c r="ER297" s="364"/>
      <c r="ES297" s="364"/>
      <c r="ET297" s="364"/>
      <c r="EU297" s="364"/>
      <c r="EV297" s="364"/>
      <c r="EW297" s="364"/>
      <c r="EX297" s="364"/>
      <c r="EY297" s="364"/>
      <c r="EZ297" s="364"/>
      <c r="FA297" s="364"/>
      <c r="FB297" s="364"/>
      <c r="FC297" s="364"/>
      <c r="FD297" s="364"/>
      <c r="FE297" s="364"/>
      <c r="FF297" s="364"/>
      <c r="FG297" s="364"/>
      <c r="FH297" s="364"/>
      <c r="FI297" s="364"/>
      <c r="FJ297" s="364"/>
      <c r="FK297" s="364"/>
      <c r="FL297" s="364"/>
      <c r="FM297" s="364"/>
      <c r="FN297" s="364"/>
      <c r="FO297" s="364"/>
      <c r="FP297" s="364"/>
      <c r="FQ297" s="364"/>
      <c r="FR297" s="364"/>
      <c r="FS297" s="364"/>
      <c r="FT297" s="364"/>
      <c r="FU297" s="364"/>
      <c r="FV297" s="362">
        <f>FV103/1000</f>
        <v>0</v>
      </c>
      <c r="FW297" s="362">
        <f t="shared" ref="FW297:IH297" si="286">FW103/1000</f>
        <v>0</v>
      </c>
      <c r="FX297" s="362">
        <f t="shared" si="286"/>
        <v>0</v>
      </c>
      <c r="FY297" s="362">
        <f t="shared" si="286"/>
        <v>0</v>
      </c>
      <c r="FZ297" s="362">
        <f t="shared" si="286"/>
        <v>0</v>
      </c>
      <c r="GA297" s="362">
        <f t="shared" si="286"/>
        <v>0</v>
      </c>
      <c r="GB297" s="362">
        <f t="shared" si="286"/>
        <v>0</v>
      </c>
      <c r="GC297" s="362">
        <f t="shared" si="286"/>
        <v>0</v>
      </c>
      <c r="GD297" s="362">
        <f t="shared" si="286"/>
        <v>0</v>
      </c>
      <c r="GE297" s="362">
        <f t="shared" si="286"/>
        <v>0</v>
      </c>
      <c r="GF297" s="362">
        <f t="shared" si="286"/>
        <v>0</v>
      </c>
      <c r="GG297" s="362">
        <f t="shared" si="286"/>
        <v>0</v>
      </c>
      <c r="GH297" s="362">
        <f t="shared" si="286"/>
        <v>0</v>
      </c>
      <c r="GI297" s="362">
        <f t="shared" si="286"/>
        <v>0</v>
      </c>
      <c r="GJ297" s="362">
        <f t="shared" si="286"/>
        <v>0</v>
      </c>
      <c r="GK297" s="362">
        <f t="shared" si="286"/>
        <v>0</v>
      </c>
      <c r="GL297" s="362">
        <f t="shared" si="286"/>
        <v>0</v>
      </c>
      <c r="GM297" s="362">
        <f t="shared" si="286"/>
        <v>0</v>
      </c>
      <c r="GN297" s="362">
        <f t="shared" si="286"/>
        <v>0</v>
      </c>
      <c r="GO297" s="362">
        <f t="shared" si="286"/>
        <v>0</v>
      </c>
      <c r="GP297" s="362">
        <f t="shared" si="286"/>
        <v>0</v>
      </c>
      <c r="GQ297" s="362">
        <f t="shared" si="286"/>
        <v>0</v>
      </c>
      <c r="GR297" s="362">
        <f t="shared" si="286"/>
        <v>0</v>
      </c>
      <c r="GS297" s="362">
        <f t="shared" si="286"/>
        <v>0</v>
      </c>
      <c r="GT297" s="362">
        <f t="shared" si="286"/>
        <v>0</v>
      </c>
      <c r="GU297" s="362">
        <f t="shared" si="286"/>
        <v>0</v>
      </c>
      <c r="GV297" s="362">
        <f t="shared" si="286"/>
        <v>0</v>
      </c>
      <c r="GW297" s="362">
        <f t="shared" si="286"/>
        <v>0</v>
      </c>
      <c r="GX297" s="362">
        <f t="shared" si="286"/>
        <v>0</v>
      </c>
      <c r="GY297" s="362">
        <f t="shared" si="286"/>
        <v>0</v>
      </c>
      <c r="GZ297" s="362">
        <f t="shared" si="286"/>
        <v>0</v>
      </c>
      <c r="HA297" s="362">
        <f t="shared" si="286"/>
        <v>0</v>
      </c>
      <c r="HB297" s="362">
        <f t="shared" si="286"/>
        <v>0</v>
      </c>
      <c r="HC297" s="362">
        <f t="shared" si="286"/>
        <v>0</v>
      </c>
      <c r="HD297" s="362">
        <f t="shared" si="286"/>
        <v>0</v>
      </c>
      <c r="HE297" s="362">
        <f t="shared" si="286"/>
        <v>0</v>
      </c>
      <c r="HF297" s="362">
        <f t="shared" si="286"/>
        <v>0</v>
      </c>
      <c r="HG297" s="362">
        <f t="shared" si="286"/>
        <v>0</v>
      </c>
      <c r="HH297" s="362">
        <f t="shared" si="286"/>
        <v>0</v>
      </c>
      <c r="HI297" s="362">
        <f t="shared" si="286"/>
        <v>0</v>
      </c>
      <c r="HJ297" s="362">
        <f t="shared" si="286"/>
        <v>0</v>
      </c>
      <c r="HK297" s="362">
        <f t="shared" si="286"/>
        <v>0</v>
      </c>
      <c r="HL297" s="362">
        <f t="shared" si="286"/>
        <v>0</v>
      </c>
      <c r="HM297" s="362">
        <f t="shared" si="286"/>
        <v>0</v>
      </c>
      <c r="HN297" s="362">
        <f t="shared" si="286"/>
        <v>0</v>
      </c>
      <c r="HO297" s="362">
        <f t="shared" si="286"/>
        <v>0</v>
      </c>
      <c r="HP297" s="362">
        <f t="shared" si="286"/>
        <v>0</v>
      </c>
      <c r="HQ297" s="362">
        <f t="shared" si="286"/>
        <v>0</v>
      </c>
      <c r="HR297" s="362">
        <f t="shared" si="286"/>
        <v>0</v>
      </c>
      <c r="HS297" s="362">
        <f t="shared" si="286"/>
        <v>0</v>
      </c>
      <c r="HT297" s="362">
        <f t="shared" si="286"/>
        <v>0</v>
      </c>
      <c r="HU297" s="362">
        <f t="shared" si="286"/>
        <v>0</v>
      </c>
      <c r="HV297" s="362">
        <f t="shared" si="286"/>
        <v>0</v>
      </c>
      <c r="HW297" s="362">
        <f t="shared" si="286"/>
        <v>0</v>
      </c>
      <c r="HX297" s="362">
        <f t="shared" si="286"/>
        <v>0</v>
      </c>
      <c r="HY297" s="362">
        <f t="shared" si="286"/>
        <v>0</v>
      </c>
      <c r="HZ297" s="362">
        <f t="shared" si="286"/>
        <v>0</v>
      </c>
      <c r="IA297" s="362">
        <f t="shared" si="286"/>
        <v>0</v>
      </c>
      <c r="IB297" s="362">
        <f t="shared" si="286"/>
        <v>0</v>
      </c>
      <c r="IC297" s="362">
        <f t="shared" si="286"/>
        <v>0</v>
      </c>
      <c r="ID297" s="362">
        <f t="shared" si="286"/>
        <v>0</v>
      </c>
      <c r="IE297" s="362">
        <f t="shared" si="286"/>
        <v>0</v>
      </c>
      <c r="IF297" s="362">
        <f t="shared" si="286"/>
        <v>0</v>
      </c>
      <c r="IG297" s="362">
        <f t="shared" si="286"/>
        <v>0</v>
      </c>
      <c r="IH297" s="362">
        <f t="shared" si="286"/>
        <v>0</v>
      </c>
      <c r="II297" s="362">
        <f t="shared" ref="II297:JK297" si="287">II103/1000</f>
        <v>0</v>
      </c>
      <c r="IJ297" s="362">
        <f t="shared" si="287"/>
        <v>0</v>
      </c>
      <c r="IK297" s="362">
        <f t="shared" si="287"/>
        <v>0</v>
      </c>
      <c r="IL297" s="362">
        <f t="shared" si="287"/>
        <v>0</v>
      </c>
      <c r="IM297" s="362">
        <f t="shared" si="287"/>
        <v>0</v>
      </c>
      <c r="IN297" s="362">
        <f t="shared" si="287"/>
        <v>0</v>
      </c>
      <c r="IO297" s="362">
        <f t="shared" si="287"/>
        <v>0</v>
      </c>
      <c r="IP297" s="362">
        <f t="shared" si="287"/>
        <v>0</v>
      </c>
      <c r="IQ297" s="362">
        <f t="shared" si="287"/>
        <v>0</v>
      </c>
      <c r="IR297" s="362">
        <f t="shared" si="287"/>
        <v>0</v>
      </c>
      <c r="IS297" s="362">
        <f t="shared" si="287"/>
        <v>0</v>
      </c>
      <c r="IT297" s="362">
        <f t="shared" si="287"/>
        <v>0</v>
      </c>
      <c r="IU297" s="362">
        <f t="shared" si="287"/>
        <v>0</v>
      </c>
      <c r="IV297" s="362">
        <f t="shared" si="287"/>
        <v>0</v>
      </c>
      <c r="IW297" s="362">
        <f t="shared" si="287"/>
        <v>0</v>
      </c>
      <c r="IX297" s="362">
        <f t="shared" si="287"/>
        <v>0</v>
      </c>
      <c r="IY297" s="362">
        <f t="shared" si="287"/>
        <v>0</v>
      </c>
      <c r="IZ297" s="362">
        <f t="shared" si="287"/>
        <v>0</v>
      </c>
      <c r="JA297" s="362">
        <f t="shared" si="287"/>
        <v>0</v>
      </c>
      <c r="JB297" s="362">
        <f t="shared" si="287"/>
        <v>0</v>
      </c>
      <c r="JC297" s="362">
        <f t="shared" si="287"/>
        <v>0</v>
      </c>
      <c r="JD297" s="362">
        <f t="shared" si="287"/>
        <v>0</v>
      </c>
      <c r="JE297" s="362">
        <f t="shared" si="287"/>
        <v>0</v>
      </c>
      <c r="JF297" s="362">
        <f t="shared" si="287"/>
        <v>0</v>
      </c>
      <c r="JG297" s="362">
        <f t="shared" si="287"/>
        <v>0</v>
      </c>
      <c r="JH297" s="362">
        <f t="shared" si="287"/>
        <v>0</v>
      </c>
      <c r="JI297" s="362">
        <f t="shared" si="287"/>
        <v>0</v>
      </c>
      <c r="JJ297" s="362">
        <f t="shared" si="287"/>
        <v>0</v>
      </c>
      <c r="JK297" s="362">
        <f t="shared" si="287"/>
        <v>0</v>
      </c>
      <c r="JL297" s="362">
        <f>JL103/1000</f>
        <v>0</v>
      </c>
      <c r="JM297" s="362">
        <f>JM103/1000</f>
        <v>0</v>
      </c>
      <c r="JN297" s="362">
        <f t="shared" ref="JN297:LY297" si="288">JN103/1000</f>
        <v>0</v>
      </c>
      <c r="JO297" s="362">
        <f t="shared" si="288"/>
        <v>0</v>
      </c>
      <c r="JP297" s="362">
        <f t="shared" si="288"/>
        <v>0</v>
      </c>
      <c r="JQ297" s="362">
        <f t="shared" si="288"/>
        <v>0</v>
      </c>
      <c r="JR297" s="362">
        <f t="shared" si="288"/>
        <v>0</v>
      </c>
      <c r="JS297" s="362">
        <f t="shared" si="288"/>
        <v>0</v>
      </c>
      <c r="JT297" s="362">
        <f t="shared" si="288"/>
        <v>0</v>
      </c>
      <c r="JU297" s="362">
        <f t="shared" si="288"/>
        <v>0</v>
      </c>
      <c r="JV297" s="362">
        <f t="shared" si="288"/>
        <v>0</v>
      </c>
      <c r="JW297" s="362">
        <f t="shared" si="288"/>
        <v>0</v>
      </c>
      <c r="JX297" s="362">
        <f t="shared" si="288"/>
        <v>0</v>
      </c>
      <c r="JY297" s="362">
        <f t="shared" si="288"/>
        <v>0</v>
      </c>
      <c r="JZ297" s="362">
        <f t="shared" si="288"/>
        <v>0</v>
      </c>
      <c r="KA297" s="362">
        <f t="shared" si="288"/>
        <v>0</v>
      </c>
      <c r="KB297" s="362">
        <f t="shared" si="288"/>
        <v>0</v>
      </c>
      <c r="KC297" s="362">
        <f t="shared" si="288"/>
        <v>0</v>
      </c>
      <c r="KD297" s="362">
        <f t="shared" si="288"/>
        <v>0</v>
      </c>
      <c r="KE297" s="362">
        <f t="shared" si="288"/>
        <v>0</v>
      </c>
      <c r="KF297" s="362">
        <f t="shared" si="288"/>
        <v>0</v>
      </c>
      <c r="KG297" s="362">
        <f t="shared" si="288"/>
        <v>0</v>
      </c>
      <c r="KH297" s="362">
        <f t="shared" si="288"/>
        <v>0</v>
      </c>
      <c r="KI297" s="362">
        <f t="shared" si="288"/>
        <v>0</v>
      </c>
      <c r="KJ297" s="362">
        <f t="shared" si="288"/>
        <v>0</v>
      </c>
      <c r="KK297" s="362">
        <f t="shared" si="288"/>
        <v>0</v>
      </c>
      <c r="KL297" s="362">
        <f t="shared" si="288"/>
        <v>0</v>
      </c>
      <c r="KM297" s="362">
        <f t="shared" si="288"/>
        <v>0</v>
      </c>
      <c r="KN297" s="362">
        <f t="shared" si="288"/>
        <v>0</v>
      </c>
      <c r="KO297" s="362">
        <f t="shared" si="288"/>
        <v>0</v>
      </c>
      <c r="KP297" s="362">
        <f t="shared" si="288"/>
        <v>0</v>
      </c>
      <c r="KQ297" s="362">
        <f t="shared" si="288"/>
        <v>7.4999999999999993E-5</v>
      </c>
      <c r="KR297" s="362">
        <f t="shared" si="288"/>
        <v>0</v>
      </c>
      <c r="KS297" s="362">
        <f t="shared" si="288"/>
        <v>0</v>
      </c>
      <c r="KT297" s="362">
        <f t="shared" si="288"/>
        <v>0</v>
      </c>
      <c r="KU297" s="362">
        <f t="shared" si="288"/>
        <v>0</v>
      </c>
      <c r="KV297" s="362">
        <f t="shared" si="288"/>
        <v>0</v>
      </c>
      <c r="KW297" s="362">
        <f t="shared" si="288"/>
        <v>0</v>
      </c>
      <c r="KX297" s="362">
        <f t="shared" si="288"/>
        <v>0</v>
      </c>
      <c r="KY297" s="362">
        <f t="shared" si="288"/>
        <v>0</v>
      </c>
      <c r="KZ297" s="362">
        <f t="shared" si="288"/>
        <v>0</v>
      </c>
      <c r="LA297" s="362">
        <f t="shared" si="288"/>
        <v>0</v>
      </c>
      <c r="LB297" s="362">
        <f t="shared" si="288"/>
        <v>0</v>
      </c>
      <c r="LC297" s="362">
        <f t="shared" si="288"/>
        <v>0</v>
      </c>
      <c r="LD297" s="362">
        <f t="shared" si="288"/>
        <v>0</v>
      </c>
      <c r="LE297" s="362">
        <f t="shared" si="288"/>
        <v>0</v>
      </c>
      <c r="LF297" s="362">
        <f t="shared" si="288"/>
        <v>0</v>
      </c>
      <c r="LG297" s="362">
        <f t="shared" si="288"/>
        <v>0</v>
      </c>
      <c r="LH297" s="362">
        <f t="shared" si="288"/>
        <v>0</v>
      </c>
      <c r="LI297" s="362">
        <f t="shared" si="288"/>
        <v>0</v>
      </c>
      <c r="LJ297" s="362">
        <f t="shared" si="288"/>
        <v>0</v>
      </c>
      <c r="LK297" s="362">
        <f t="shared" si="288"/>
        <v>0</v>
      </c>
      <c r="LL297" s="362">
        <f t="shared" si="288"/>
        <v>0</v>
      </c>
      <c r="LM297" s="362">
        <f t="shared" si="288"/>
        <v>0</v>
      </c>
      <c r="LN297" s="362">
        <f t="shared" si="288"/>
        <v>0</v>
      </c>
      <c r="LO297" s="362">
        <f t="shared" si="288"/>
        <v>0</v>
      </c>
      <c r="LP297" s="362">
        <f t="shared" si="288"/>
        <v>0</v>
      </c>
      <c r="LQ297" s="362">
        <f t="shared" si="288"/>
        <v>0</v>
      </c>
      <c r="LR297" s="362">
        <f t="shared" si="288"/>
        <v>0</v>
      </c>
      <c r="LS297" s="362">
        <f t="shared" si="288"/>
        <v>0</v>
      </c>
      <c r="LT297" s="362">
        <f t="shared" si="288"/>
        <v>0</v>
      </c>
      <c r="LU297" s="362">
        <f t="shared" si="288"/>
        <v>0</v>
      </c>
      <c r="LV297" s="362">
        <f t="shared" si="288"/>
        <v>0</v>
      </c>
      <c r="LW297" s="362">
        <f t="shared" si="288"/>
        <v>0</v>
      </c>
      <c r="LX297" s="362">
        <f t="shared" si="288"/>
        <v>0</v>
      </c>
      <c r="LY297" s="362">
        <f t="shared" si="288"/>
        <v>0</v>
      </c>
      <c r="LZ297" s="362">
        <f t="shared" ref="LZ297:NA297" si="289">LZ103/1000</f>
        <v>0</v>
      </c>
      <c r="MA297" s="362">
        <f t="shared" si="289"/>
        <v>0</v>
      </c>
      <c r="MB297" s="362">
        <f t="shared" si="289"/>
        <v>0</v>
      </c>
      <c r="MC297" s="362">
        <f t="shared" si="289"/>
        <v>0</v>
      </c>
      <c r="MD297" s="362">
        <f t="shared" si="289"/>
        <v>0</v>
      </c>
      <c r="ME297" s="362">
        <f t="shared" si="289"/>
        <v>0</v>
      </c>
      <c r="MF297" s="362">
        <f t="shared" si="289"/>
        <v>0</v>
      </c>
      <c r="MG297" s="362">
        <f t="shared" si="289"/>
        <v>0</v>
      </c>
      <c r="MH297" s="362">
        <f t="shared" si="289"/>
        <v>0</v>
      </c>
      <c r="MI297" s="362">
        <f t="shared" si="289"/>
        <v>0</v>
      </c>
      <c r="MJ297" s="362">
        <f t="shared" si="289"/>
        <v>0</v>
      </c>
      <c r="MK297" s="362">
        <f t="shared" si="289"/>
        <v>0</v>
      </c>
      <c r="ML297" s="362">
        <f t="shared" si="289"/>
        <v>0</v>
      </c>
      <c r="MM297" s="362">
        <f t="shared" si="289"/>
        <v>0</v>
      </c>
      <c r="MN297" s="362">
        <f t="shared" si="289"/>
        <v>0</v>
      </c>
      <c r="MO297" s="362">
        <f t="shared" si="289"/>
        <v>0</v>
      </c>
      <c r="MP297" s="362">
        <f t="shared" si="289"/>
        <v>0</v>
      </c>
      <c r="MQ297" s="362">
        <f t="shared" si="289"/>
        <v>0</v>
      </c>
      <c r="MR297" s="362">
        <f t="shared" si="289"/>
        <v>0</v>
      </c>
      <c r="MS297" s="362">
        <f t="shared" si="289"/>
        <v>0</v>
      </c>
      <c r="MT297" s="362">
        <f t="shared" si="289"/>
        <v>0</v>
      </c>
      <c r="MU297" s="362">
        <f t="shared" si="289"/>
        <v>0</v>
      </c>
      <c r="MV297" s="362">
        <f t="shared" si="289"/>
        <v>0</v>
      </c>
      <c r="MW297" s="362">
        <f t="shared" si="289"/>
        <v>0</v>
      </c>
      <c r="MX297" s="362">
        <f t="shared" si="289"/>
        <v>3.0240000000000002E-3</v>
      </c>
      <c r="MY297" s="362">
        <f t="shared" si="289"/>
        <v>4.3200000000000001E-3</v>
      </c>
      <c r="MZ297" s="362">
        <f t="shared" si="289"/>
        <v>2.4300000000000003E-3</v>
      </c>
      <c r="NA297" s="362">
        <f t="shared" si="289"/>
        <v>0</v>
      </c>
      <c r="NB297" s="362">
        <f>NB103/1000</f>
        <v>0</v>
      </c>
      <c r="NC297" s="362">
        <f>NC103/1000</f>
        <v>6.3720000000000001E-3</v>
      </c>
      <c r="ND297" s="362">
        <f>ND103/1000</f>
        <v>0</v>
      </c>
      <c r="NE297" s="362">
        <f>NE103/1000</f>
        <v>0</v>
      </c>
      <c r="NF297" s="362">
        <f t="shared" ref="NF297:PM297" si="290">NF103/1000</f>
        <v>4.2000000000000006E-3</v>
      </c>
      <c r="NG297" s="362">
        <f t="shared" si="290"/>
        <v>0</v>
      </c>
      <c r="NH297" s="362">
        <f t="shared" si="290"/>
        <v>4.2000000000000006E-3</v>
      </c>
      <c r="NI297" s="362">
        <f t="shared" si="290"/>
        <v>4.2000000000000006E-3</v>
      </c>
      <c r="NJ297" s="362">
        <f t="shared" si="290"/>
        <v>0</v>
      </c>
      <c r="NK297" s="362">
        <f t="shared" si="290"/>
        <v>1.29E-2</v>
      </c>
      <c r="NL297" s="362">
        <f t="shared" si="290"/>
        <v>0</v>
      </c>
      <c r="NM297" s="362">
        <f t="shared" si="290"/>
        <v>0</v>
      </c>
      <c r="NN297" s="362">
        <f t="shared" si="290"/>
        <v>4.2000000000000006E-3</v>
      </c>
      <c r="NO297" s="362">
        <f t="shared" si="290"/>
        <v>0</v>
      </c>
      <c r="NP297" s="362">
        <f t="shared" si="290"/>
        <v>4.2000000000000006E-3</v>
      </c>
      <c r="NQ297" s="362">
        <f t="shared" si="290"/>
        <v>4.2000000000000006E-3</v>
      </c>
      <c r="NR297" s="362">
        <f t="shared" si="290"/>
        <v>4.2000000000000006E-3</v>
      </c>
      <c r="NS297" s="362">
        <f t="shared" si="290"/>
        <v>0</v>
      </c>
      <c r="NT297" s="362">
        <f t="shared" si="290"/>
        <v>0</v>
      </c>
      <c r="NU297" s="362">
        <f t="shared" si="290"/>
        <v>5.91E-2</v>
      </c>
      <c r="NV297" s="362">
        <f t="shared" si="290"/>
        <v>1.26E-2</v>
      </c>
      <c r="NW297" s="362">
        <f t="shared" si="290"/>
        <v>0</v>
      </c>
      <c r="NX297" s="362">
        <f t="shared" si="290"/>
        <v>0</v>
      </c>
      <c r="NY297" s="362">
        <f t="shared" si="290"/>
        <v>3.8700000000000005E-2</v>
      </c>
      <c r="NZ297" s="362">
        <f t="shared" si="290"/>
        <v>0</v>
      </c>
      <c r="OA297" s="362">
        <f t="shared" si="290"/>
        <v>0</v>
      </c>
      <c r="OB297" s="362">
        <f t="shared" si="290"/>
        <v>3.8700000000000005E-2</v>
      </c>
      <c r="OC297" s="362">
        <f t="shared" si="290"/>
        <v>0</v>
      </c>
      <c r="OD297" s="362">
        <f t="shared" si="290"/>
        <v>0</v>
      </c>
      <c r="OE297" s="362">
        <f t="shared" si="290"/>
        <v>0</v>
      </c>
      <c r="OF297" s="362">
        <f t="shared" si="290"/>
        <v>1.44E-2</v>
      </c>
      <c r="OG297" s="362">
        <f t="shared" si="290"/>
        <v>0</v>
      </c>
      <c r="OH297" s="362">
        <f t="shared" si="290"/>
        <v>0</v>
      </c>
      <c r="OI297" s="362">
        <f t="shared" si="290"/>
        <v>0</v>
      </c>
      <c r="OJ297" s="362">
        <f t="shared" si="290"/>
        <v>0</v>
      </c>
      <c r="OK297" s="362">
        <f t="shared" si="290"/>
        <v>0</v>
      </c>
      <c r="OL297" s="362">
        <f t="shared" si="290"/>
        <v>0</v>
      </c>
      <c r="OM297" s="362">
        <f t="shared" si="290"/>
        <v>0</v>
      </c>
      <c r="ON297" s="362">
        <f t="shared" si="290"/>
        <v>0</v>
      </c>
      <c r="OO297" s="362">
        <f t="shared" si="290"/>
        <v>0</v>
      </c>
      <c r="OP297" s="362">
        <f t="shared" si="290"/>
        <v>0</v>
      </c>
      <c r="OQ297" s="362">
        <f t="shared" si="290"/>
        <v>0</v>
      </c>
      <c r="OR297" s="362">
        <f t="shared" si="290"/>
        <v>0</v>
      </c>
      <c r="OS297" s="362">
        <f t="shared" si="290"/>
        <v>0</v>
      </c>
      <c r="OT297" s="362">
        <f t="shared" si="290"/>
        <v>0</v>
      </c>
      <c r="OU297" s="362">
        <f t="shared" si="290"/>
        <v>0</v>
      </c>
      <c r="OV297" s="362">
        <f t="shared" si="290"/>
        <v>0</v>
      </c>
      <c r="OW297" s="362">
        <f t="shared" si="290"/>
        <v>0</v>
      </c>
      <c r="OX297" s="362">
        <f t="shared" si="290"/>
        <v>0</v>
      </c>
      <c r="OY297" s="362">
        <f t="shared" si="290"/>
        <v>0</v>
      </c>
      <c r="OZ297" s="362">
        <f t="shared" si="290"/>
        <v>0</v>
      </c>
      <c r="PA297" s="362">
        <f t="shared" si="290"/>
        <v>0</v>
      </c>
      <c r="PB297" s="362">
        <f t="shared" si="290"/>
        <v>0</v>
      </c>
      <c r="PC297" s="362">
        <f t="shared" si="290"/>
        <v>0</v>
      </c>
      <c r="PD297" s="362">
        <f t="shared" si="290"/>
        <v>0</v>
      </c>
      <c r="PE297" s="362">
        <f t="shared" si="290"/>
        <v>0</v>
      </c>
      <c r="PF297" s="362">
        <f t="shared" si="290"/>
        <v>0</v>
      </c>
      <c r="PG297" s="362">
        <f t="shared" si="290"/>
        <v>0</v>
      </c>
      <c r="PH297" s="362">
        <f t="shared" si="290"/>
        <v>0</v>
      </c>
      <c r="PI297" s="362">
        <f t="shared" si="290"/>
        <v>0</v>
      </c>
      <c r="PJ297" s="362">
        <f t="shared" si="290"/>
        <v>0</v>
      </c>
      <c r="PK297" s="362">
        <f t="shared" si="290"/>
        <v>0</v>
      </c>
      <c r="PL297" s="362">
        <f t="shared" si="290"/>
        <v>0</v>
      </c>
      <c r="PM297" s="362">
        <f t="shared" si="290"/>
        <v>0</v>
      </c>
    </row>
    <row r="298" spans="1:429" ht="15">
      <c r="A298" s="364" t="s">
        <v>577</v>
      </c>
      <c r="B298" s="362">
        <f>B117</f>
        <v>0</v>
      </c>
      <c r="C298" s="362">
        <f t="shared" ref="C298:AF298" si="291">C117</f>
        <v>0</v>
      </c>
      <c r="D298" s="362">
        <f t="shared" si="291"/>
        <v>0</v>
      </c>
      <c r="E298" s="362">
        <f t="shared" si="291"/>
        <v>0</v>
      </c>
      <c r="F298" s="362">
        <f t="shared" si="291"/>
        <v>0</v>
      </c>
      <c r="G298" s="362">
        <f t="shared" si="291"/>
        <v>0</v>
      </c>
      <c r="H298" s="362">
        <f t="shared" si="291"/>
        <v>0</v>
      </c>
      <c r="I298" s="362">
        <f t="shared" si="291"/>
        <v>0</v>
      </c>
      <c r="J298" s="362">
        <f t="shared" si="291"/>
        <v>0</v>
      </c>
      <c r="K298" s="362">
        <f t="shared" si="291"/>
        <v>0</v>
      </c>
      <c r="L298" s="362">
        <f t="shared" si="291"/>
        <v>0</v>
      </c>
      <c r="M298" s="362">
        <f t="shared" si="291"/>
        <v>0</v>
      </c>
      <c r="N298" s="362">
        <f t="shared" si="291"/>
        <v>0</v>
      </c>
      <c r="O298" s="362">
        <f t="shared" si="291"/>
        <v>0</v>
      </c>
      <c r="P298" s="362">
        <f t="shared" si="291"/>
        <v>0</v>
      </c>
      <c r="Q298" s="362">
        <f t="shared" si="291"/>
        <v>0</v>
      </c>
      <c r="R298" s="362">
        <f t="shared" si="291"/>
        <v>0</v>
      </c>
      <c r="S298" s="362">
        <f t="shared" si="291"/>
        <v>0</v>
      </c>
      <c r="T298" s="362">
        <f t="shared" si="291"/>
        <v>0</v>
      </c>
      <c r="U298" s="362">
        <f t="shared" si="291"/>
        <v>42.511671300000003</v>
      </c>
      <c r="V298" s="362">
        <f t="shared" si="291"/>
        <v>0</v>
      </c>
      <c r="W298" s="362">
        <f t="shared" si="291"/>
        <v>0</v>
      </c>
      <c r="X298" s="362">
        <f t="shared" si="291"/>
        <v>0</v>
      </c>
      <c r="Y298" s="362">
        <f t="shared" si="291"/>
        <v>0</v>
      </c>
      <c r="Z298" s="362">
        <f t="shared" si="291"/>
        <v>0</v>
      </c>
      <c r="AA298" s="362">
        <f t="shared" si="291"/>
        <v>0</v>
      </c>
      <c r="AB298" s="362">
        <f t="shared" si="291"/>
        <v>0</v>
      </c>
      <c r="AC298" s="362">
        <f t="shared" si="291"/>
        <v>2.4435000000000004E-3</v>
      </c>
      <c r="AD298" s="362">
        <f t="shared" si="291"/>
        <v>1.5E-3</v>
      </c>
      <c r="AE298" s="362">
        <f t="shared" si="291"/>
        <v>0</v>
      </c>
      <c r="AF298" s="362">
        <f t="shared" si="291"/>
        <v>0</v>
      </c>
      <c r="AG298" s="362"/>
      <c r="AH298" s="364"/>
      <c r="AI298" s="364"/>
      <c r="AJ298" s="364"/>
      <c r="AK298" s="364"/>
      <c r="AL298" s="364"/>
      <c r="AM298" s="364"/>
      <c r="AN298" s="364"/>
      <c r="AO298" s="364"/>
      <c r="AP298" s="364"/>
      <c r="AQ298" s="364"/>
      <c r="AR298" s="364"/>
      <c r="AS298" s="364"/>
      <c r="AT298" s="364"/>
      <c r="AU298" s="364"/>
      <c r="AV298" s="364"/>
      <c r="AW298" s="364"/>
      <c r="AX298" s="364"/>
      <c r="AY298" s="364"/>
      <c r="AZ298" s="364"/>
      <c r="BA298" s="364"/>
      <c r="BB298" s="364"/>
      <c r="BC298" s="364"/>
      <c r="BD298" s="364"/>
      <c r="BE298" s="364"/>
      <c r="BF298" s="364"/>
      <c r="BG298" s="364"/>
      <c r="BH298" s="364"/>
      <c r="BI298" s="364"/>
      <c r="BJ298" s="364"/>
      <c r="BK298" s="364"/>
      <c r="BL298" s="364"/>
      <c r="BM298" s="364"/>
      <c r="BN298" s="364"/>
      <c r="BO298" s="364"/>
      <c r="BP298" s="364"/>
      <c r="BQ298" s="364"/>
      <c r="BR298" s="364"/>
      <c r="BS298" s="364"/>
      <c r="BT298" s="364"/>
      <c r="BU298" s="364"/>
      <c r="BV298" s="364"/>
      <c r="BW298" s="364"/>
      <c r="BX298" s="364"/>
      <c r="BY298" s="364"/>
      <c r="BZ298" s="364"/>
      <c r="CA298" s="364"/>
      <c r="CB298" s="364"/>
      <c r="CC298" s="364"/>
      <c r="CD298" s="364"/>
      <c r="CE298" s="364"/>
      <c r="CF298" s="364"/>
      <c r="CG298" s="364"/>
      <c r="CH298" s="364"/>
      <c r="CI298" s="364"/>
      <c r="CJ298" s="364"/>
      <c r="CK298" s="364"/>
      <c r="CL298" s="364"/>
      <c r="CM298" s="364"/>
      <c r="CN298" s="364"/>
      <c r="CO298" s="364"/>
      <c r="CP298" s="364"/>
      <c r="CQ298" s="364"/>
      <c r="CR298" s="364"/>
      <c r="CS298" s="364"/>
      <c r="CT298" s="364"/>
      <c r="CU298" s="364"/>
      <c r="CV298" s="364"/>
      <c r="CW298" s="364"/>
      <c r="CX298" s="364"/>
      <c r="CY298" s="364"/>
      <c r="CZ298" s="364"/>
      <c r="DA298" s="364"/>
      <c r="DB298" s="364"/>
      <c r="DC298" s="364"/>
      <c r="DD298" s="364"/>
      <c r="DE298" s="364"/>
      <c r="DF298" s="364"/>
      <c r="DG298" s="364"/>
      <c r="DH298" s="364"/>
      <c r="DI298" s="364"/>
      <c r="DJ298" s="364"/>
      <c r="DK298" s="364"/>
      <c r="DL298" s="364"/>
      <c r="DM298" s="364"/>
      <c r="DN298" s="364"/>
      <c r="DO298" s="364"/>
      <c r="DP298" s="364"/>
      <c r="DQ298" s="364"/>
      <c r="DR298" s="364"/>
      <c r="DS298" s="364"/>
      <c r="DT298" s="364"/>
      <c r="DU298" s="364"/>
      <c r="DV298" s="364"/>
      <c r="DW298" s="364"/>
      <c r="DX298" s="364"/>
      <c r="DY298" s="364"/>
      <c r="DZ298" s="364"/>
      <c r="EA298" s="364"/>
      <c r="EB298" s="364"/>
      <c r="EC298" s="364"/>
      <c r="ED298" s="364"/>
      <c r="EE298" s="364"/>
      <c r="EF298" s="364"/>
      <c r="EG298" s="364"/>
      <c r="EH298" s="364"/>
      <c r="EI298" s="364"/>
      <c r="EJ298" s="364"/>
      <c r="EK298" s="364"/>
      <c r="EL298" s="364"/>
      <c r="EM298" s="364"/>
      <c r="EN298" s="364"/>
      <c r="EO298" s="364"/>
      <c r="EP298" s="364"/>
      <c r="EQ298" s="364"/>
      <c r="ER298" s="364"/>
      <c r="ES298" s="364"/>
      <c r="ET298" s="364"/>
      <c r="EU298" s="364"/>
      <c r="EV298" s="364"/>
      <c r="EW298" s="364"/>
      <c r="EX298" s="364"/>
      <c r="EY298" s="364"/>
      <c r="EZ298" s="364"/>
      <c r="FA298" s="364"/>
      <c r="FB298" s="364"/>
      <c r="FC298" s="364"/>
      <c r="FD298" s="364"/>
      <c r="FE298" s="364"/>
      <c r="FF298" s="364"/>
      <c r="FG298" s="364"/>
      <c r="FH298" s="364"/>
      <c r="FI298" s="364"/>
      <c r="FJ298" s="364"/>
      <c r="FK298" s="364"/>
      <c r="FL298" s="364"/>
      <c r="FM298" s="364"/>
      <c r="FN298" s="364"/>
      <c r="FO298" s="364"/>
      <c r="FP298" s="364"/>
      <c r="FQ298" s="364"/>
      <c r="FR298" s="364"/>
      <c r="FS298" s="364"/>
      <c r="FT298" s="364"/>
      <c r="FU298" s="364"/>
      <c r="FV298" s="362">
        <f>FV117/1000</f>
        <v>0</v>
      </c>
      <c r="FW298" s="362">
        <f t="shared" ref="FW298:IH298" si="292">FW117/1000</f>
        <v>0</v>
      </c>
      <c r="FX298" s="362">
        <f t="shared" si="292"/>
        <v>0</v>
      </c>
      <c r="FY298" s="362">
        <f t="shared" si="292"/>
        <v>0</v>
      </c>
      <c r="FZ298" s="362">
        <f t="shared" si="292"/>
        <v>0</v>
      </c>
      <c r="GA298" s="362">
        <f t="shared" si="292"/>
        <v>0</v>
      </c>
      <c r="GB298" s="362">
        <f t="shared" si="292"/>
        <v>0</v>
      </c>
      <c r="GC298" s="362">
        <f t="shared" si="292"/>
        <v>0</v>
      </c>
      <c r="GD298" s="362">
        <f t="shared" si="292"/>
        <v>0</v>
      </c>
      <c r="GE298" s="362">
        <f t="shared" si="292"/>
        <v>0</v>
      </c>
      <c r="GF298" s="362">
        <f t="shared" si="292"/>
        <v>0</v>
      </c>
      <c r="GG298" s="362">
        <f t="shared" si="292"/>
        <v>0</v>
      </c>
      <c r="GH298" s="362">
        <f t="shared" si="292"/>
        <v>0</v>
      </c>
      <c r="GI298" s="362">
        <f t="shared" si="292"/>
        <v>0</v>
      </c>
      <c r="GJ298" s="362">
        <f t="shared" si="292"/>
        <v>0</v>
      </c>
      <c r="GK298" s="362">
        <f t="shared" si="292"/>
        <v>0</v>
      </c>
      <c r="GL298" s="362">
        <f t="shared" si="292"/>
        <v>0</v>
      </c>
      <c r="GM298" s="362">
        <f t="shared" si="292"/>
        <v>0</v>
      </c>
      <c r="GN298" s="362">
        <f t="shared" si="292"/>
        <v>0</v>
      </c>
      <c r="GO298" s="362">
        <f t="shared" si="292"/>
        <v>0</v>
      </c>
      <c r="GP298" s="362">
        <f t="shared" si="292"/>
        <v>0</v>
      </c>
      <c r="GQ298" s="362">
        <f t="shared" si="292"/>
        <v>0</v>
      </c>
      <c r="GR298" s="362">
        <f t="shared" si="292"/>
        <v>0</v>
      </c>
      <c r="GS298" s="362">
        <f t="shared" si="292"/>
        <v>0</v>
      </c>
      <c r="GT298" s="362">
        <f t="shared" si="292"/>
        <v>0</v>
      </c>
      <c r="GU298" s="362">
        <f t="shared" si="292"/>
        <v>0</v>
      </c>
      <c r="GV298" s="362">
        <f t="shared" si="292"/>
        <v>0</v>
      </c>
      <c r="GW298" s="362">
        <f t="shared" si="292"/>
        <v>0</v>
      </c>
      <c r="GX298" s="362">
        <f t="shared" si="292"/>
        <v>0</v>
      </c>
      <c r="GY298" s="362">
        <f t="shared" si="292"/>
        <v>0</v>
      </c>
      <c r="GZ298" s="362">
        <f t="shared" si="292"/>
        <v>0</v>
      </c>
      <c r="HA298" s="362">
        <f t="shared" si="292"/>
        <v>0</v>
      </c>
      <c r="HB298" s="362">
        <f t="shared" si="292"/>
        <v>0</v>
      </c>
      <c r="HC298" s="362">
        <f t="shared" si="292"/>
        <v>0</v>
      </c>
      <c r="HD298" s="362">
        <f t="shared" si="292"/>
        <v>0</v>
      </c>
      <c r="HE298" s="362">
        <f t="shared" si="292"/>
        <v>0</v>
      </c>
      <c r="HF298" s="362">
        <f t="shared" si="292"/>
        <v>0</v>
      </c>
      <c r="HG298" s="362">
        <f t="shared" si="292"/>
        <v>0</v>
      </c>
      <c r="HH298" s="362">
        <f t="shared" si="292"/>
        <v>0</v>
      </c>
      <c r="HI298" s="362">
        <f t="shared" si="292"/>
        <v>0</v>
      </c>
      <c r="HJ298" s="362">
        <f t="shared" si="292"/>
        <v>0</v>
      </c>
      <c r="HK298" s="362">
        <f t="shared" si="292"/>
        <v>0</v>
      </c>
      <c r="HL298" s="362">
        <f t="shared" si="292"/>
        <v>0</v>
      </c>
      <c r="HM298" s="362">
        <f t="shared" si="292"/>
        <v>0</v>
      </c>
      <c r="HN298" s="362">
        <f t="shared" si="292"/>
        <v>0</v>
      </c>
      <c r="HO298" s="362">
        <f t="shared" si="292"/>
        <v>0</v>
      </c>
      <c r="HP298" s="362">
        <f t="shared" si="292"/>
        <v>0</v>
      </c>
      <c r="HQ298" s="362">
        <f t="shared" si="292"/>
        <v>0</v>
      </c>
      <c r="HR298" s="362">
        <f t="shared" si="292"/>
        <v>0</v>
      </c>
      <c r="HS298" s="362">
        <f t="shared" si="292"/>
        <v>0</v>
      </c>
      <c r="HT298" s="362">
        <f t="shared" si="292"/>
        <v>0</v>
      </c>
      <c r="HU298" s="362">
        <f t="shared" si="292"/>
        <v>0</v>
      </c>
      <c r="HV298" s="362">
        <f t="shared" si="292"/>
        <v>0</v>
      </c>
      <c r="HW298" s="362">
        <f t="shared" si="292"/>
        <v>0</v>
      </c>
      <c r="HX298" s="362">
        <f t="shared" si="292"/>
        <v>0</v>
      </c>
      <c r="HY298" s="362">
        <f t="shared" si="292"/>
        <v>0</v>
      </c>
      <c r="HZ298" s="362">
        <f t="shared" si="292"/>
        <v>0</v>
      </c>
      <c r="IA298" s="362">
        <f t="shared" si="292"/>
        <v>0</v>
      </c>
      <c r="IB298" s="362">
        <f t="shared" si="292"/>
        <v>0</v>
      </c>
      <c r="IC298" s="362">
        <f t="shared" si="292"/>
        <v>0</v>
      </c>
      <c r="ID298" s="362">
        <f t="shared" si="292"/>
        <v>0</v>
      </c>
      <c r="IE298" s="362">
        <f t="shared" si="292"/>
        <v>0</v>
      </c>
      <c r="IF298" s="362">
        <f t="shared" si="292"/>
        <v>0</v>
      </c>
      <c r="IG298" s="362">
        <f t="shared" si="292"/>
        <v>0</v>
      </c>
      <c r="IH298" s="362">
        <f t="shared" si="292"/>
        <v>0</v>
      </c>
      <c r="II298" s="362">
        <f t="shared" ref="II298:JK298" si="293">II117/1000</f>
        <v>0</v>
      </c>
      <c r="IJ298" s="362">
        <f t="shared" si="293"/>
        <v>0</v>
      </c>
      <c r="IK298" s="362">
        <f t="shared" si="293"/>
        <v>0</v>
      </c>
      <c r="IL298" s="362">
        <f t="shared" si="293"/>
        <v>0</v>
      </c>
      <c r="IM298" s="362">
        <f t="shared" si="293"/>
        <v>0</v>
      </c>
      <c r="IN298" s="362">
        <f t="shared" si="293"/>
        <v>0</v>
      </c>
      <c r="IO298" s="362">
        <f t="shared" si="293"/>
        <v>0</v>
      </c>
      <c r="IP298" s="362">
        <f t="shared" si="293"/>
        <v>0</v>
      </c>
      <c r="IQ298" s="362">
        <f t="shared" si="293"/>
        <v>0</v>
      </c>
      <c r="IR298" s="362">
        <f t="shared" si="293"/>
        <v>0</v>
      </c>
      <c r="IS298" s="362">
        <f t="shared" si="293"/>
        <v>0</v>
      </c>
      <c r="IT298" s="362">
        <f t="shared" si="293"/>
        <v>0</v>
      </c>
      <c r="IU298" s="362">
        <f t="shared" si="293"/>
        <v>0</v>
      </c>
      <c r="IV298" s="362">
        <f t="shared" si="293"/>
        <v>0</v>
      </c>
      <c r="IW298" s="362">
        <f t="shared" si="293"/>
        <v>0</v>
      </c>
      <c r="IX298" s="362">
        <f t="shared" si="293"/>
        <v>0</v>
      </c>
      <c r="IY298" s="362">
        <f t="shared" si="293"/>
        <v>0</v>
      </c>
      <c r="IZ298" s="362">
        <f t="shared" si="293"/>
        <v>0</v>
      </c>
      <c r="JA298" s="362">
        <f t="shared" si="293"/>
        <v>0</v>
      </c>
      <c r="JB298" s="362">
        <f t="shared" si="293"/>
        <v>0</v>
      </c>
      <c r="JC298" s="362">
        <f t="shared" si="293"/>
        <v>0</v>
      </c>
      <c r="JD298" s="362">
        <f t="shared" si="293"/>
        <v>0</v>
      </c>
      <c r="JE298" s="362">
        <f t="shared" si="293"/>
        <v>0</v>
      </c>
      <c r="JF298" s="362">
        <f t="shared" si="293"/>
        <v>5.6463638999999999</v>
      </c>
      <c r="JG298" s="362">
        <f t="shared" si="293"/>
        <v>5.7334157999999995</v>
      </c>
      <c r="JH298" s="362">
        <f t="shared" si="293"/>
        <v>0</v>
      </c>
      <c r="JI298" s="362">
        <f t="shared" si="293"/>
        <v>9.8472615000000001</v>
      </c>
      <c r="JJ298" s="362">
        <f t="shared" si="293"/>
        <v>5.5219638000000009</v>
      </c>
      <c r="JK298" s="362">
        <f t="shared" si="293"/>
        <v>5.4508793999999998</v>
      </c>
      <c r="JL298" s="362">
        <f>JL117/1000</f>
        <v>5.5074432</v>
      </c>
      <c r="JM298" s="362">
        <f>JM117/1000</f>
        <v>4.8043437000000004</v>
      </c>
      <c r="JN298" s="362">
        <f t="shared" ref="JN298:LY298" si="294">JN117/1000</f>
        <v>0</v>
      </c>
      <c r="JO298" s="362">
        <f t="shared" si="294"/>
        <v>0</v>
      </c>
      <c r="JP298" s="362">
        <f t="shared" si="294"/>
        <v>0</v>
      </c>
      <c r="JQ298" s="362">
        <f t="shared" si="294"/>
        <v>0</v>
      </c>
      <c r="JR298" s="362">
        <f t="shared" si="294"/>
        <v>0</v>
      </c>
      <c r="JS298" s="362">
        <f t="shared" si="294"/>
        <v>0</v>
      </c>
      <c r="JT298" s="362">
        <f t="shared" si="294"/>
        <v>0</v>
      </c>
      <c r="JU298" s="362">
        <f t="shared" si="294"/>
        <v>0</v>
      </c>
      <c r="JV298" s="362">
        <f t="shared" si="294"/>
        <v>0</v>
      </c>
      <c r="JW298" s="362">
        <f t="shared" si="294"/>
        <v>0</v>
      </c>
      <c r="JX298" s="362">
        <f t="shared" si="294"/>
        <v>0</v>
      </c>
      <c r="JY298" s="362">
        <f t="shared" si="294"/>
        <v>0</v>
      </c>
      <c r="JZ298" s="362">
        <f t="shared" si="294"/>
        <v>0</v>
      </c>
      <c r="KA298" s="362">
        <f t="shared" si="294"/>
        <v>0</v>
      </c>
      <c r="KB298" s="362">
        <f t="shared" si="294"/>
        <v>0</v>
      </c>
      <c r="KC298" s="362">
        <f t="shared" si="294"/>
        <v>0</v>
      </c>
      <c r="KD298" s="362">
        <f t="shared" si="294"/>
        <v>0</v>
      </c>
      <c r="KE298" s="362">
        <f t="shared" si="294"/>
        <v>0</v>
      </c>
      <c r="KF298" s="362">
        <f t="shared" si="294"/>
        <v>0</v>
      </c>
      <c r="KG298" s="362">
        <f t="shared" si="294"/>
        <v>0</v>
      </c>
      <c r="KH298" s="362">
        <f t="shared" si="294"/>
        <v>0</v>
      </c>
      <c r="KI298" s="362">
        <f t="shared" si="294"/>
        <v>0</v>
      </c>
      <c r="KJ298" s="362">
        <f t="shared" si="294"/>
        <v>0</v>
      </c>
      <c r="KK298" s="362">
        <f t="shared" si="294"/>
        <v>0</v>
      </c>
      <c r="KL298" s="362">
        <f t="shared" si="294"/>
        <v>0</v>
      </c>
      <c r="KM298" s="362">
        <f t="shared" si="294"/>
        <v>0</v>
      </c>
      <c r="KN298" s="362">
        <f t="shared" si="294"/>
        <v>0</v>
      </c>
      <c r="KO298" s="362">
        <f t="shared" si="294"/>
        <v>0</v>
      </c>
      <c r="KP298" s="362">
        <f t="shared" si="294"/>
        <v>0</v>
      </c>
      <c r="KQ298" s="362">
        <f t="shared" si="294"/>
        <v>0</v>
      </c>
      <c r="KR298" s="362">
        <f t="shared" si="294"/>
        <v>0</v>
      </c>
      <c r="KS298" s="362">
        <f t="shared" si="294"/>
        <v>0</v>
      </c>
      <c r="KT298" s="362">
        <f t="shared" si="294"/>
        <v>0</v>
      </c>
      <c r="KU298" s="362">
        <f t="shared" si="294"/>
        <v>0</v>
      </c>
      <c r="KV298" s="362">
        <f t="shared" si="294"/>
        <v>0</v>
      </c>
      <c r="KW298" s="362">
        <f t="shared" si="294"/>
        <v>0</v>
      </c>
      <c r="KX298" s="362">
        <f t="shared" si="294"/>
        <v>0</v>
      </c>
      <c r="KY298" s="362">
        <f t="shared" si="294"/>
        <v>0</v>
      </c>
      <c r="KZ298" s="362">
        <f t="shared" si="294"/>
        <v>0</v>
      </c>
      <c r="LA298" s="362">
        <f t="shared" si="294"/>
        <v>0</v>
      </c>
      <c r="LB298" s="362">
        <f t="shared" si="294"/>
        <v>0</v>
      </c>
      <c r="LC298" s="362">
        <f t="shared" si="294"/>
        <v>0</v>
      </c>
      <c r="LD298" s="362">
        <f t="shared" si="294"/>
        <v>0</v>
      </c>
      <c r="LE298" s="362">
        <f t="shared" si="294"/>
        <v>0</v>
      </c>
      <c r="LF298" s="362">
        <f t="shared" si="294"/>
        <v>0</v>
      </c>
      <c r="LG298" s="362">
        <f t="shared" si="294"/>
        <v>0</v>
      </c>
      <c r="LH298" s="362">
        <f t="shared" si="294"/>
        <v>0</v>
      </c>
      <c r="LI298" s="362">
        <f t="shared" si="294"/>
        <v>0</v>
      </c>
      <c r="LJ298" s="362">
        <f t="shared" si="294"/>
        <v>0</v>
      </c>
      <c r="LK298" s="362">
        <f t="shared" si="294"/>
        <v>0</v>
      </c>
      <c r="LL298" s="362">
        <f t="shared" si="294"/>
        <v>0</v>
      </c>
      <c r="LM298" s="362">
        <f t="shared" si="294"/>
        <v>0</v>
      </c>
      <c r="LN298" s="362">
        <f t="shared" si="294"/>
        <v>0</v>
      </c>
      <c r="LO298" s="362">
        <f t="shared" si="294"/>
        <v>0</v>
      </c>
      <c r="LP298" s="362">
        <f t="shared" si="294"/>
        <v>0</v>
      </c>
      <c r="LQ298" s="362">
        <f t="shared" si="294"/>
        <v>0</v>
      </c>
      <c r="LR298" s="362">
        <f t="shared" si="294"/>
        <v>0</v>
      </c>
      <c r="LS298" s="362">
        <f t="shared" si="294"/>
        <v>0</v>
      </c>
      <c r="LT298" s="362">
        <f t="shared" si="294"/>
        <v>0</v>
      </c>
      <c r="LU298" s="362">
        <f t="shared" si="294"/>
        <v>0</v>
      </c>
      <c r="LV298" s="362">
        <f t="shared" si="294"/>
        <v>0</v>
      </c>
      <c r="LW298" s="362">
        <f t="shared" si="294"/>
        <v>0</v>
      </c>
      <c r="LX298" s="362">
        <f t="shared" si="294"/>
        <v>0</v>
      </c>
      <c r="LY298" s="362">
        <f t="shared" si="294"/>
        <v>0</v>
      </c>
      <c r="LZ298" s="362">
        <f t="shared" ref="LZ298:NA298" si="295">LZ117/1000</f>
        <v>0</v>
      </c>
      <c r="MA298" s="362">
        <f t="shared" si="295"/>
        <v>0</v>
      </c>
      <c r="MB298" s="362">
        <f t="shared" si="295"/>
        <v>0</v>
      </c>
      <c r="MC298" s="362">
        <f t="shared" si="295"/>
        <v>0</v>
      </c>
      <c r="MD298" s="362">
        <f t="shared" si="295"/>
        <v>0</v>
      </c>
      <c r="ME298" s="362">
        <f t="shared" si="295"/>
        <v>0</v>
      </c>
      <c r="MF298" s="362">
        <f t="shared" si="295"/>
        <v>0</v>
      </c>
      <c r="MG298" s="362">
        <f t="shared" si="295"/>
        <v>0</v>
      </c>
      <c r="MH298" s="362">
        <f t="shared" si="295"/>
        <v>0</v>
      </c>
      <c r="MI298" s="362">
        <f t="shared" si="295"/>
        <v>0</v>
      </c>
      <c r="MJ298" s="362">
        <f t="shared" si="295"/>
        <v>0</v>
      </c>
      <c r="MK298" s="362">
        <f t="shared" si="295"/>
        <v>0</v>
      </c>
      <c r="ML298" s="362">
        <f t="shared" si="295"/>
        <v>0</v>
      </c>
      <c r="MM298" s="362">
        <f t="shared" si="295"/>
        <v>0</v>
      </c>
      <c r="MN298" s="362">
        <f t="shared" si="295"/>
        <v>0</v>
      </c>
      <c r="MO298" s="362">
        <f t="shared" si="295"/>
        <v>0</v>
      </c>
      <c r="MP298" s="362">
        <f t="shared" si="295"/>
        <v>0</v>
      </c>
      <c r="MQ298" s="362">
        <f t="shared" si="295"/>
        <v>0</v>
      </c>
      <c r="MR298" s="362">
        <f t="shared" si="295"/>
        <v>0</v>
      </c>
      <c r="MS298" s="362">
        <f t="shared" si="295"/>
        <v>0</v>
      </c>
      <c r="MT298" s="362">
        <f t="shared" si="295"/>
        <v>0</v>
      </c>
      <c r="MU298" s="362">
        <f t="shared" si="295"/>
        <v>0</v>
      </c>
      <c r="MV298" s="362">
        <f t="shared" si="295"/>
        <v>0</v>
      </c>
      <c r="MW298" s="362">
        <f t="shared" si="295"/>
        <v>0</v>
      </c>
      <c r="MX298" s="362">
        <f t="shared" si="295"/>
        <v>0</v>
      </c>
      <c r="MY298" s="362">
        <f t="shared" si="295"/>
        <v>1.0731E-3</v>
      </c>
      <c r="MZ298" s="362">
        <f t="shared" si="295"/>
        <v>0</v>
      </c>
      <c r="NA298" s="362">
        <f t="shared" si="295"/>
        <v>0</v>
      </c>
      <c r="NB298" s="362">
        <f>NB117/1000</f>
        <v>1.3704000000000001E-3</v>
      </c>
      <c r="NC298" s="362">
        <f>NC117/1000</f>
        <v>0</v>
      </c>
      <c r="ND298" s="362">
        <f>ND117/1000</f>
        <v>0</v>
      </c>
      <c r="NE298" s="362">
        <f>NE117/1000</f>
        <v>0</v>
      </c>
      <c r="NF298" s="362">
        <f t="shared" ref="NF298:PM298" si="296">NF117/1000</f>
        <v>1.5E-3</v>
      </c>
      <c r="NG298" s="362">
        <f t="shared" si="296"/>
        <v>0</v>
      </c>
      <c r="NH298" s="362">
        <f t="shared" si="296"/>
        <v>0</v>
      </c>
      <c r="NI298" s="362">
        <f t="shared" si="296"/>
        <v>0</v>
      </c>
      <c r="NJ298" s="362">
        <f t="shared" si="296"/>
        <v>0</v>
      </c>
      <c r="NK298" s="362">
        <f t="shared" si="296"/>
        <v>0</v>
      </c>
      <c r="NL298" s="362">
        <f t="shared" si="296"/>
        <v>0</v>
      </c>
      <c r="NM298" s="362">
        <f t="shared" si="296"/>
        <v>0</v>
      </c>
      <c r="NN298" s="362">
        <f t="shared" si="296"/>
        <v>0</v>
      </c>
      <c r="NO298" s="362">
        <f t="shared" si="296"/>
        <v>0</v>
      </c>
      <c r="NP298" s="362">
        <f t="shared" si="296"/>
        <v>0</v>
      </c>
      <c r="NQ298" s="362">
        <f t="shared" si="296"/>
        <v>0</v>
      </c>
      <c r="NR298" s="362">
        <f t="shared" si="296"/>
        <v>0</v>
      </c>
      <c r="NS298" s="362">
        <f t="shared" si="296"/>
        <v>0</v>
      </c>
      <c r="NT298" s="362">
        <f t="shared" si="296"/>
        <v>0</v>
      </c>
      <c r="NU298" s="362">
        <f t="shared" si="296"/>
        <v>0</v>
      </c>
      <c r="NV298" s="362">
        <f t="shared" si="296"/>
        <v>0</v>
      </c>
      <c r="NW298" s="362">
        <f t="shared" si="296"/>
        <v>0</v>
      </c>
      <c r="NX298" s="362">
        <f t="shared" si="296"/>
        <v>0</v>
      </c>
      <c r="NY298" s="362">
        <f t="shared" si="296"/>
        <v>0</v>
      </c>
      <c r="NZ298" s="362">
        <f t="shared" si="296"/>
        <v>0</v>
      </c>
      <c r="OA298" s="362">
        <f t="shared" si="296"/>
        <v>0</v>
      </c>
      <c r="OB298" s="362">
        <f t="shared" si="296"/>
        <v>0</v>
      </c>
      <c r="OC298" s="362">
        <f t="shared" si="296"/>
        <v>0</v>
      </c>
      <c r="OD298" s="362">
        <f t="shared" si="296"/>
        <v>0</v>
      </c>
      <c r="OE298" s="362">
        <f t="shared" si="296"/>
        <v>0</v>
      </c>
      <c r="OF298" s="362">
        <f t="shared" si="296"/>
        <v>0</v>
      </c>
      <c r="OG298" s="362">
        <f t="shared" si="296"/>
        <v>0</v>
      </c>
      <c r="OH298" s="362">
        <f t="shared" si="296"/>
        <v>0</v>
      </c>
      <c r="OI298" s="362">
        <f t="shared" si="296"/>
        <v>0</v>
      </c>
      <c r="OJ298" s="362">
        <f t="shared" si="296"/>
        <v>0</v>
      </c>
      <c r="OK298" s="362">
        <f t="shared" si="296"/>
        <v>0</v>
      </c>
      <c r="OL298" s="362">
        <f t="shared" si="296"/>
        <v>0</v>
      </c>
      <c r="OM298" s="362">
        <f t="shared" si="296"/>
        <v>0</v>
      </c>
      <c r="ON298" s="362">
        <f t="shared" si="296"/>
        <v>0</v>
      </c>
      <c r="OO298" s="362">
        <f t="shared" si="296"/>
        <v>0</v>
      </c>
      <c r="OP298" s="362">
        <f t="shared" si="296"/>
        <v>0</v>
      </c>
      <c r="OQ298" s="362">
        <f t="shared" si="296"/>
        <v>0</v>
      </c>
      <c r="OR298" s="362">
        <f t="shared" si="296"/>
        <v>0</v>
      </c>
      <c r="OS298" s="362">
        <f t="shared" si="296"/>
        <v>0</v>
      </c>
      <c r="OT298" s="362">
        <f t="shared" si="296"/>
        <v>0</v>
      </c>
      <c r="OU298" s="362">
        <f t="shared" si="296"/>
        <v>0</v>
      </c>
      <c r="OV298" s="362">
        <f t="shared" si="296"/>
        <v>0</v>
      </c>
      <c r="OW298" s="362">
        <f t="shared" si="296"/>
        <v>0</v>
      </c>
      <c r="OX298" s="362">
        <f t="shared" si="296"/>
        <v>0</v>
      </c>
      <c r="OY298" s="362">
        <f t="shared" si="296"/>
        <v>0</v>
      </c>
      <c r="OZ298" s="362">
        <f t="shared" si="296"/>
        <v>0</v>
      </c>
      <c r="PA298" s="362">
        <f t="shared" si="296"/>
        <v>0</v>
      </c>
      <c r="PB298" s="362">
        <f t="shared" si="296"/>
        <v>0</v>
      </c>
      <c r="PC298" s="362">
        <f t="shared" si="296"/>
        <v>0</v>
      </c>
      <c r="PD298" s="362">
        <f t="shared" si="296"/>
        <v>0</v>
      </c>
      <c r="PE298" s="362">
        <f t="shared" si="296"/>
        <v>0</v>
      </c>
      <c r="PF298" s="362">
        <f t="shared" si="296"/>
        <v>0</v>
      </c>
      <c r="PG298" s="362">
        <f t="shared" si="296"/>
        <v>0</v>
      </c>
      <c r="PH298" s="362">
        <f t="shared" si="296"/>
        <v>0</v>
      </c>
      <c r="PI298" s="362">
        <f t="shared" si="296"/>
        <v>0</v>
      </c>
      <c r="PJ298" s="362">
        <f t="shared" si="296"/>
        <v>0</v>
      </c>
      <c r="PK298" s="362">
        <f t="shared" si="296"/>
        <v>0</v>
      </c>
      <c r="PL298" s="362">
        <f t="shared" si="296"/>
        <v>0</v>
      </c>
      <c r="PM298" s="362">
        <f t="shared" si="296"/>
        <v>0</v>
      </c>
    </row>
    <row r="299" spans="1:429" ht="15">
      <c r="A299" s="364" t="s">
        <v>710</v>
      </c>
      <c r="B299" s="362">
        <f>B141</f>
        <v>0</v>
      </c>
      <c r="C299" s="362">
        <f t="shared" ref="C299:Z299" si="297">C141</f>
        <v>0</v>
      </c>
      <c r="D299" s="362">
        <f t="shared" si="297"/>
        <v>0</v>
      </c>
      <c r="E299" s="362">
        <f t="shared" si="297"/>
        <v>0</v>
      </c>
      <c r="F299" s="362">
        <f t="shared" si="297"/>
        <v>0</v>
      </c>
      <c r="G299" s="362">
        <f t="shared" si="297"/>
        <v>0</v>
      </c>
      <c r="H299" s="362">
        <f t="shared" si="297"/>
        <v>0</v>
      </c>
      <c r="I299" s="362">
        <f t="shared" si="297"/>
        <v>0</v>
      </c>
      <c r="J299" s="362">
        <f t="shared" si="297"/>
        <v>0</v>
      </c>
      <c r="K299" s="362">
        <f t="shared" si="297"/>
        <v>0</v>
      </c>
      <c r="L299" s="362">
        <f t="shared" si="297"/>
        <v>0</v>
      </c>
      <c r="M299" s="362">
        <f t="shared" si="297"/>
        <v>0</v>
      </c>
      <c r="N299" s="362">
        <f t="shared" si="297"/>
        <v>0</v>
      </c>
      <c r="O299" s="362">
        <f t="shared" si="297"/>
        <v>0</v>
      </c>
      <c r="P299" s="362">
        <f t="shared" si="297"/>
        <v>0</v>
      </c>
      <c r="Q299" s="362">
        <f t="shared" si="297"/>
        <v>0</v>
      </c>
      <c r="R299" s="362">
        <f t="shared" si="297"/>
        <v>0</v>
      </c>
      <c r="S299" s="362">
        <f t="shared" si="297"/>
        <v>0</v>
      </c>
      <c r="T299" s="362">
        <f t="shared" si="297"/>
        <v>0</v>
      </c>
      <c r="U299" s="362">
        <f t="shared" si="297"/>
        <v>0</v>
      </c>
      <c r="V299" s="362">
        <f t="shared" si="297"/>
        <v>3.771E-4</v>
      </c>
      <c r="W299" s="362">
        <f t="shared" si="297"/>
        <v>0</v>
      </c>
      <c r="X299" s="362">
        <f t="shared" si="297"/>
        <v>5.0975999999999999E-3</v>
      </c>
      <c r="Y299" s="362">
        <f t="shared" si="297"/>
        <v>0.1121472</v>
      </c>
      <c r="Z299" s="362">
        <f t="shared" si="297"/>
        <v>0.13912200000000002</v>
      </c>
      <c r="AA299" s="362">
        <f>AA141</f>
        <v>0.13328100000000001</v>
      </c>
      <c r="AB299" s="362">
        <f>AB141</f>
        <v>3.8232000000000002E-2</v>
      </c>
      <c r="AC299" s="362">
        <f>AC141</f>
        <v>3.6654366</v>
      </c>
      <c r="AD299" s="362">
        <f>AD141</f>
        <v>0.25769999999999998</v>
      </c>
      <c r="AE299" s="362">
        <v>75</v>
      </c>
      <c r="AF299" s="362">
        <v>76</v>
      </c>
      <c r="AG299" s="362"/>
      <c r="AH299" s="364"/>
      <c r="AI299" s="364"/>
      <c r="AJ299" s="364"/>
      <c r="AK299" s="364"/>
      <c r="AL299" s="364"/>
      <c r="AM299" s="364"/>
      <c r="AN299" s="364"/>
      <c r="AO299" s="364"/>
      <c r="AP299" s="364"/>
      <c r="AQ299" s="364"/>
      <c r="AR299" s="364"/>
      <c r="AS299" s="364"/>
      <c r="AT299" s="364"/>
      <c r="AU299" s="364"/>
      <c r="AV299" s="364"/>
      <c r="AW299" s="364"/>
      <c r="AX299" s="364"/>
      <c r="AY299" s="364"/>
      <c r="AZ299" s="364"/>
      <c r="BA299" s="364"/>
      <c r="BB299" s="364"/>
      <c r="BC299" s="364"/>
      <c r="BD299" s="364"/>
      <c r="BE299" s="364"/>
      <c r="BF299" s="364"/>
      <c r="BG299" s="364"/>
      <c r="BH299" s="364"/>
      <c r="BI299" s="364"/>
      <c r="BJ299" s="364"/>
      <c r="BK299" s="364"/>
      <c r="BL299" s="364"/>
      <c r="BM299" s="364"/>
      <c r="BN299" s="364"/>
      <c r="BO299" s="364"/>
      <c r="BP299" s="364"/>
      <c r="BQ299" s="364"/>
      <c r="BR299" s="364"/>
      <c r="BS299" s="364"/>
      <c r="BT299" s="364"/>
      <c r="BU299" s="364"/>
      <c r="BV299" s="364"/>
      <c r="BW299" s="364"/>
      <c r="BX299" s="364"/>
      <c r="BY299" s="364"/>
      <c r="BZ299" s="364"/>
      <c r="CA299" s="364"/>
      <c r="CB299" s="364"/>
      <c r="CC299" s="364"/>
      <c r="CD299" s="364"/>
      <c r="CE299" s="364"/>
      <c r="CF299" s="364"/>
      <c r="CG299" s="364"/>
      <c r="CH299" s="364"/>
      <c r="CI299" s="364"/>
      <c r="CJ299" s="364"/>
      <c r="CK299" s="364"/>
      <c r="CL299" s="364"/>
      <c r="CM299" s="364"/>
      <c r="CN299" s="364"/>
      <c r="CO299" s="364"/>
      <c r="CP299" s="364"/>
      <c r="CQ299" s="364"/>
      <c r="CR299" s="364"/>
      <c r="CS299" s="364"/>
      <c r="CT299" s="364"/>
      <c r="CU299" s="364"/>
      <c r="CV299" s="364"/>
      <c r="CW299" s="364"/>
      <c r="CX299" s="364"/>
      <c r="CY299" s="364"/>
      <c r="CZ299" s="364"/>
      <c r="DA299" s="364"/>
      <c r="DB299" s="364"/>
      <c r="DC299" s="364"/>
      <c r="DD299" s="364"/>
      <c r="DE299" s="364"/>
      <c r="DF299" s="364"/>
      <c r="DG299" s="364"/>
      <c r="DH299" s="364"/>
      <c r="DI299" s="364"/>
      <c r="DJ299" s="364"/>
      <c r="DK299" s="364"/>
      <c r="DL299" s="364"/>
      <c r="DM299" s="364"/>
      <c r="DN299" s="364"/>
      <c r="DO299" s="364"/>
      <c r="DP299" s="364"/>
      <c r="DQ299" s="364"/>
      <c r="DR299" s="364"/>
      <c r="DS299" s="364"/>
      <c r="DT299" s="364"/>
      <c r="DU299" s="364"/>
      <c r="DV299" s="364"/>
      <c r="DW299" s="364"/>
      <c r="DX299" s="364"/>
      <c r="DY299" s="364"/>
      <c r="DZ299" s="364"/>
      <c r="EA299" s="364"/>
      <c r="EB299" s="364"/>
      <c r="EC299" s="364"/>
      <c r="ED299" s="364"/>
      <c r="EE299" s="364"/>
      <c r="EF299" s="364"/>
      <c r="EG299" s="364"/>
      <c r="EH299" s="364"/>
      <c r="EI299" s="364"/>
      <c r="EJ299" s="364"/>
      <c r="EK299" s="364"/>
      <c r="EL299" s="364"/>
      <c r="EM299" s="364"/>
      <c r="EN299" s="364"/>
      <c r="EO299" s="364"/>
      <c r="EP299" s="364"/>
      <c r="EQ299" s="364"/>
      <c r="ER299" s="364"/>
      <c r="ES299" s="364"/>
      <c r="ET299" s="364"/>
      <c r="EU299" s="364"/>
      <c r="EV299" s="364"/>
      <c r="EW299" s="364"/>
      <c r="EX299" s="364"/>
      <c r="EY299" s="364"/>
      <c r="EZ299" s="364"/>
      <c r="FA299" s="364"/>
      <c r="FB299" s="364"/>
      <c r="FC299" s="364"/>
      <c r="FD299" s="364"/>
      <c r="FE299" s="364"/>
      <c r="FF299" s="364"/>
      <c r="FG299" s="364"/>
      <c r="FH299" s="364"/>
      <c r="FI299" s="364"/>
      <c r="FJ299" s="364"/>
      <c r="FK299" s="364"/>
      <c r="FL299" s="364"/>
      <c r="FM299" s="364"/>
      <c r="FN299" s="364"/>
      <c r="FO299" s="364"/>
      <c r="FP299" s="364"/>
      <c r="FQ299" s="364"/>
      <c r="FR299" s="364"/>
      <c r="FS299" s="364"/>
      <c r="FT299" s="364"/>
      <c r="FU299" s="364"/>
      <c r="FV299" s="362">
        <f>FV141/1000</f>
        <v>0</v>
      </c>
      <c r="FW299" s="362">
        <f t="shared" ref="FW299:IH299" si="298">FW141/1000</f>
        <v>0</v>
      </c>
      <c r="FX299" s="362">
        <f t="shared" si="298"/>
        <v>0</v>
      </c>
      <c r="FY299" s="362">
        <f t="shared" si="298"/>
        <v>0</v>
      </c>
      <c r="FZ299" s="362">
        <f t="shared" si="298"/>
        <v>0</v>
      </c>
      <c r="GA299" s="362">
        <f t="shared" si="298"/>
        <v>0</v>
      </c>
      <c r="GB299" s="362">
        <f t="shared" si="298"/>
        <v>0</v>
      </c>
      <c r="GC299" s="362">
        <f t="shared" si="298"/>
        <v>0</v>
      </c>
      <c r="GD299" s="362">
        <f t="shared" si="298"/>
        <v>0</v>
      </c>
      <c r="GE299" s="362">
        <f t="shared" si="298"/>
        <v>0</v>
      </c>
      <c r="GF299" s="362">
        <f t="shared" si="298"/>
        <v>0</v>
      </c>
      <c r="GG299" s="362">
        <f t="shared" si="298"/>
        <v>0</v>
      </c>
      <c r="GH299" s="362">
        <f t="shared" si="298"/>
        <v>0</v>
      </c>
      <c r="GI299" s="362">
        <f t="shared" si="298"/>
        <v>0</v>
      </c>
      <c r="GJ299" s="362">
        <f t="shared" si="298"/>
        <v>0</v>
      </c>
      <c r="GK299" s="362">
        <f t="shared" si="298"/>
        <v>0</v>
      </c>
      <c r="GL299" s="362">
        <f t="shared" si="298"/>
        <v>0</v>
      </c>
      <c r="GM299" s="362">
        <f t="shared" si="298"/>
        <v>0</v>
      </c>
      <c r="GN299" s="362">
        <f t="shared" si="298"/>
        <v>0</v>
      </c>
      <c r="GO299" s="362">
        <f t="shared" si="298"/>
        <v>0</v>
      </c>
      <c r="GP299" s="362">
        <f t="shared" si="298"/>
        <v>0</v>
      </c>
      <c r="GQ299" s="362">
        <f t="shared" si="298"/>
        <v>0</v>
      </c>
      <c r="GR299" s="362">
        <f t="shared" si="298"/>
        <v>0</v>
      </c>
      <c r="GS299" s="362">
        <f t="shared" si="298"/>
        <v>0</v>
      </c>
      <c r="GT299" s="362">
        <f t="shared" si="298"/>
        <v>0</v>
      </c>
      <c r="GU299" s="362">
        <f t="shared" si="298"/>
        <v>0</v>
      </c>
      <c r="GV299" s="362">
        <f t="shared" si="298"/>
        <v>0</v>
      </c>
      <c r="GW299" s="362">
        <f t="shared" si="298"/>
        <v>0</v>
      </c>
      <c r="GX299" s="362">
        <f t="shared" si="298"/>
        <v>0</v>
      </c>
      <c r="GY299" s="362">
        <f t="shared" si="298"/>
        <v>0</v>
      </c>
      <c r="GZ299" s="362">
        <f t="shared" si="298"/>
        <v>0</v>
      </c>
      <c r="HA299" s="362">
        <f t="shared" si="298"/>
        <v>0</v>
      </c>
      <c r="HB299" s="362">
        <f t="shared" si="298"/>
        <v>0</v>
      </c>
      <c r="HC299" s="362">
        <f t="shared" si="298"/>
        <v>0</v>
      </c>
      <c r="HD299" s="362">
        <f t="shared" si="298"/>
        <v>0</v>
      </c>
      <c r="HE299" s="362">
        <f t="shared" si="298"/>
        <v>0</v>
      </c>
      <c r="HF299" s="362">
        <f t="shared" si="298"/>
        <v>0</v>
      </c>
      <c r="HG299" s="362">
        <f t="shared" si="298"/>
        <v>0</v>
      </c>
      <c r="HH299" s="362">
        <f t="shared" si="298"/>
        <v>0</v>
      </c>
      <c r="HI299" s="362">
        <f t="shared" si="298"/>
        <v>0</v>
      </c>
      <c r="HJ299" s="362">
        <f t="shared" si="298"/>
        <v>0</v>
      </c>
      <c r="HK299" s="362">
        <f t="shared" si="298"/>
        <v>0</v>
      </c>
      <c r="HL299" s="362">
        <f t="shared" si="298"/>
        <v>0</v>
      </c>
      <c r="HM299" s="362">
        <f t="shared" si="298"/>
        <v>0</v>
      </c>
      <c r="HN299" s="362">
        <f t="shared" si="298"/>
        <v>0</v>
      </c>
      <c r="HO299" s="362">
        <f t="shared" si="298"/>
        <v>0</v>
      </c>
      <c r="HP299" s="362">
        <f t="shared" si="298"/>
        <v>0</v>
      </c>
      <c r="HQ299" s="362">
        <f t="shared" si="298"/>
        <v>0</v>
      </c>
      <c r="HR299" s="362">
        <f t="shared" si="298"/>
        <v>0</v>
      </c>
      <c r="HS299" s="362">
        <f t="shared" si="298"/>
        <v>0</v>
      </c>
      <c r="HT299" s="362">
        <f t="shared" si="298"/>
        <v>0</v>
      </c>
      <c r="HU299" s="362">
        <f t="shared" si="298"/>
        <v>0</v>
      </c>
      <c r="HV299" s="362">
        <f t="shared" si="298"/>
        <v>0</v>
      </c>
      <c r="HW299" s="362">
        <f t="shared" si="298"/>
        <v>0</v>
      </c>
      <c r="HX299" s="362">
        <f t="shared" si="298"/>
        <v>0</v>
      </c>
      <c r="HY299" s="362">
        <f t="shared" si="298"/>
        <v>0</v>
      </c>
      <c r="HZ299" s="362">
        <f t="shared" si="298"/>
        <v>0</v>
      </c>
      <c r="IA299" s="362">
        <f t="shared" si="298"/>
        <v>0</v>
      </c>
      <c r="IB299" s="362">
        <f t="shared" si="298"/>
        <v>0</v>
      </c>
      <c r="IC299" s="362">
        <f t="shared" si="298"/>
        <v>0</v>
      </c>
      <c r="ID299" s="362">
        <f t="shared" si="298"/>
        <v>0</v>
      </c>
      <c r="IE299" s="362">
        <f t="shared" si="298"/>
        <v>0</v>
      </c>
      <c r="IF299" s="362">
        <f t="shared" si="298"/>
        <v>0</v>
      </c>
      <c r="IG299" s="362">
        <f t="shared" si="298"/>
        <v>0</v>
      </c>
      <c r="IH299" s="362">
        <f t="shared" si="298"/>
        <v>0</v>
      </c>
      <c r="II299" s="362">
        <f t="shared" ref="II299:JK299" si="299">II141/1000</f>
        <v>0</v>
      </c>
      <c r="IJ299" s="362">
        <f t="shared" si="299"/>
        <v>0</v>
      </c>
      <c r="IK299" s="362">
        <f t="shared" si="299"/>
        <v>0</v>
      </c>
      <c r="IL299" s="362">
        <f t="shared" si="299"/>
        <v>0</v>
      </c>
      <c r="IM299" s="362">
        <f t="shared" si="299"/>
        <v>0</v>
      </c>
      <c r="IN299" s="362">
        <f t="shared" si="299"/>
        <v>0</v>
      </c>
      <c r="IO299" s="362">
        <f t="shared" si="299"/>
        <v>0</v>
      </c>
      <c r="IP299" s="362">
        <f t="shared" si="299"/>
        <v>0</v>
      </c>
      <c r="IQ299" s="362">
        <f t="shared" si="299"/>
        <v>0</v>
      </c>
      <c r="IR299" s="362">
        <f t="shared" si="299"/>
        <v>0</v>
      </c>
      <c r="IS299" s="362">
        <f t="shared" si="299"/>
        <v>0</v>
      </c>
      <c r="IT299" s="362">
        <f t="shared" si="299"/>
        <v>0</v>
      </c>
      <c r="IU299" s="362">
        <f t="shared" si="299"/>
        <v>0</v>
      </c>
      <c r="IV299" s="362">
        <f t="shared" si="299"/>
        <v>0</v>
      </c>
      <c r="IW299" s="362">
        <f t="shared" si="299"/>
        <v>0</v>
      </c>
      <c r="IX299" s="362">
        <f t="shared" si="299"/>
        <v>0</v>
      </c>
      <c r="IY299" s="362">
        <f t="shared" si="299"/>
        <v>0</v>
      </c>
      <c r="IZ299" s="362">
        <f t="shared" si="299"/>
        <v>0</v>
      </c>
      <c r="JA299" s="362">
        <f t="shared" si="299"/>
        <v>0</v>
      </c>
      <c r="JB299" s="362">
        <f t="shared" si="299"/>
        <v>0</v>
      </c>
      <c r="JC299" s="362">
        <f t="shared" si="299"/>
        <v>0</v>
      </c>
      <c r="JD299" s="362">
        <f t="shared" si="299"/>
        <v>0</v>
      </c>
      <c r="JE299" s="362">
        <f t="shared" si="299"/>
        <v>0</v>
      </c>
      <c r="JF299" s="362">
        <f t="shared" si="299"/>
        <v>0</v>
      </c>
      <c r="JG299" s="362">
        <f t="shared" si="299"/>
        <v>0</v>
      </c>
      <c r="JH299" s="362">
        <f t="shared" si="299"/>
        <v>0</v>
      </c>
      <c r="JI299" s="362">
        <f t="shared" si="299"/>
        <v>0</v>
      </c>
      <c r="JJ299" s="362">
        <f t="shared" si="299"/>
        <v>0</v>
      </c>
      <c r="JK299" s="362">
        <f t="shared" si="299"/>
        <v>0</v>
      </c>
      <c r="JL299" s="362">
        <f>JL141/1000</f>
        <v>0</v>
      </c>
      <c r="JM299" s="362">
        <f>JM141/1000</f>
        <v>0</v>
      </c>
      <c r="JN299" s="362">
        <f t="shared" ref="JN299:LY299" si="300">JN141/1000</f>
        <v>0</v>
      </c>
      <c r="JO299" s="362">
        <f t="shared" si="300"/>
        <v>0</v>
      </c>
      <c r="JP299" s="362">
        <f t="shared" si="300"/>
        <v>0</v>
      </c>
      <c r="JQ299" s="362">
        <f t="shared" si="300"/>
        <v>0</v>
      </c>
      <c r="JR299" s="362">
        <f t="shared" si="300"/>
        <v>0</v>
      </c>
      <c r="JS299" s="362">
        <f t="shared" si="300"/>
        <v>0</v>
      </c>
      <c r="JT299" s="362">
        <f t="shared" si="300"/>
        <v>3.771E-4</v>
      </c>
      <c r="JU299" s="362">
        <f t="shared" si="300"/>
        <v>0</v>
      </c>
      <c r="JV299" s="362">
        <f t="shared" si="300"/>
        <v>0</v>
      </c>
      <c r="JW299" s="362">
        <f t="shared" si="300"/>
        <v>0</v>
      </c>
      <c r="JX299" s="362">
        <f t="shared" si="300"/>
        <v>0</v>
      </c>
      <c r="JY299" s="362">
        <f t="shared" si="300"/>
        <v>0</v>
      </c>
      <c r="JZ299" s="362">
        <f t="shared" si="300"/>
        <v>0</v>
      </c>
      <c r="KA299" s="362">
        <f t="shared" si="300"/>
        <v>0</v>
      </c>
      <c r="KB299" s="362">
        <f t="shared" si="300"/>
        <v>0</v>
      </c>
      <c r="KC299" s="362">
        <f t="shared" si="300"/>
        <v>0</v>
      </c>
      <c r="KD299" s="362">
        <f t="shared" si="300"/>
        <v>0</v>
      </c>
      <c r="KE299" s="362">
        <f t="shared" si="300"/>
        <v>0</v>
      </c>
      <c r="KF299" s="362">
        <f t="shared" si="300"/>
        <v>0</v>
      </c>
      <c r="KG299" s="362">
        <f t="shared" si="300"/>
        <v>0</v>
      </c>
      <c r="KH299" s="362">
        <f t="shared" si="300"/>
        <v>0</v>
      </c>
      <c r="KI299" s="362">
        <f t="shared" si="300"/>
        <v>0</v>
      </c>
      <c r="KJ299" s="362">
        <f t="shared" si="300"/>
        <v>0</v>
      </c>
      <c r="KK299" s="362">
        <f t="shared" si="300"/>
        <v>0</v>
      </c>
      <c r="KL299" s="362">
        <f t="shared" si="300"/>
        <v>0</v>
      </c>
      <c r="KM299" s="362">
        <f t="shared" si="300"/>
        <v>0</v>
      </c>
      <c r="KN299" s="362">
        <f t="shared" si="300"/>
        <v>1.1328E-3</v>
      </c>
      <c r="KO299" s="362">
        <f t="shared" si="300"/>
        <v>0</v>
      </c>
      <c r="KP299" s="362">
        <f t="shared" si="300"/>
        <v>0</v>
      </c>
      <c r="KQ299" s="362">
        <f t="shared" si="300"/>
        <v>0</v>
      </c>
      <c r="KR299" s="362">
        <f t="shared" si="300"/>
        <v>0</v>
      </c>
      <c r="KS299" s="362">
        <f t="shared" si="300"/>
        <v>0</v>
      </c>
      <c r="KT299" s="362">
        <f t="shared" si="300"/>
        <v>0</v>
      </c>
      <c r="KU299" s="362">
        <f t="shared" si="300"/>
        <v>3.9648000000000001E-3</v>
      </c>
      <c r="KV299" s="362">
        <f t="shared" si="300"/>
        <v>0</v>
      </c>
      <c r="KW299" s="362">
        <f t="shared" si="300"/>
        <v>0</v>
      </c>
      <c r="KX299" s="362">
        <f t="shared" si="300"/>
        <v>0</v>
      </c>
      <c r="KY299" s="362">
        <f t="shared" si="300"/>
        <v>9.345599999999999E-3</v>
      </c>
      <c r="KZ299" s="362">
        <f t="shared" si="300"/>
        <v>4.5312E-3</v>
      </c>
      <c r="LA299" s="362">
        <f t="shared" si="300"/>
        <v>3.4550400000000002E-2</v>
      </c>
      <c r="LB299" s="362">
        <f t="shared" si="300"/>
        <v>1.01952E-2</v>
      </c>
      <c r="LC299" s="362">
        <f t="shared" si="300"/>
        <v>1.52928E-2</v>
      </c>
      <c r="LD299" s="362">
        <f t="shared" si="300"/>
        <v>9.5580000000000005E-3</v>
      </c>
      <c r="LE299" s="362">
        <f t="shared" si="300"/>
        <v>0</v>
      </c>
      <c r="LF299" s="362">
        <f t="shared" si="300"/>
        <v>1.9116000000000001E-2</v>
      </c>
      <c r="LG299" s="362">
        <f t="shared" si="300"/>
        <v>9.5580000000000005E-3</v>
      </c>
      <c r="LH299" s="362">
        <f t="shared" si="300"/>
        <v>0</v>
      </c>
      <c r="LI299" s="362">
        <f t="shared" si="300"/>
        <v>0</v>
      </c>
      <c r="LJ299" s="362">
        <f t="shared" si="300"/>
        <v>0</v>
      </c>
      <c r="LK299" s="362">
        <f t="shared" si="300"/>
        <v>4.7790000000000003E-3</v>
      </c>
      <c r="LL299" s="362">
        <f t="shared" si="300"/>
        <v>3.3984E-2</v>
      </c>
      <c r="LM299" s="362">
        <f t="shared" si="300"/>
        <v>1.4336999999999999E-2</v>
      </c>
      <c r="LN299" s="362">
        <f t="shared" si="300"/>
        <v>9.5580000000000005E-3</v>
      </c>
      <c r="LO299" s="362">
        <f t="shared" si="300"/>
        <v>0</v>
      </c>
      <c r="LP299" s="362">
        <f t="shared" si="300"/>
        <v>0</v>
      </c>
      <c r="LQ299" s="362">
        <f t="shared" si="300"/>
        <v>4.7789999999999999E-2</v>
      </c>
      <c r="LR299" s="362">
        <f t="shared" si="300"/>
        <v>0</v>
      </c>
      <c r="LS299" s="362">
        <f t="shared" si="300"/>
        <v>0</v>
      </c>
      <c r="LT299" s="362">
        <f t="shared" si="300"/>
        <v>9.5580000000000005E-3</v>
      </c>
      <c r="LU299" s="362">
        <f t="shared" si="300"/>
        <v>1.9116000000000001E-2</v>
      </c>
      <c r="LV299" s="362">
        <f t="shared" si="300"/>
        <v>4.7790000000000003E-3</v>
      </c>
      <c r="LW299" s="362">
        <f t="shared" si="300"/>
        <v>1.4336999999999999E-2</v>
      </c>
      <c r="LX299" s="362">
        <f t="shared" si="300"/>
        <v>2.8673999999999998E-2</v>
      </c>
      <c r="LY299" s="362">
        <f t="shared" si="300"/>
        <v>0</v>
      </c>
      <c r="LZ299" s="362">
        <f t="shared" ref="LZ299:NA299" si="301">LZ141/1000</f>
        <v>0</v>
      </c>
      <c r="MA299" s="362">
        <f t="shared" si="301"/>
        <v>0</v>
      </c>
      <c r="MB299" s="362">
        <f t="shared" si="301"/>
        <v>9.5580000000000005E-3</v>
      </c>
      <c r="MC299" s="362">
        <f t="shared" si="301"/>
        <v>1.9116000000000001E-2</v>
      </c>
      <c r="MD299" s="362">
        <f t="shared" si="301"/>
        <v>2.3363999999999999E-2</v>
      </c>
      <c r="ME299" s="362">
        <f t="shared" si="301"/>
        <v>4.7790000000000003E-3</v>
      </c>
      <c r="MF299" s="362">
        <f t="shared" si="301"/>
        <v>9.5580000000000005E-3</v>
      </c>
      <c r="MG299" s="362">
        <f t="shared" si="301"/>
        <v>1.9116000000000001E-2</v>
      </c>
      <c r="MH299" s="362">
        <f t="shared" si="301"/>
        <v>0</v>
      </c>
      <c r="MI299" s="362">
        <f t="shared" si="301"/>
        <v>0</v>
      </c>
      <c r="MJ299" s="362">
        <f t="shared" si="301"/>
        <v>0</v>
      </c>
      <c r="MK299" s="362">
        <f t="shared" si="301"/>
        <v>0</v>
      </c>
      <c r="ML299" s="362">
        <f t="shared" si="301"/>
        <v>0</v>
      </c>
      <c r="MM299" s="362">
        <f t="shared" si="301"/>
        <v>0</v>
      </c>
      <c r="MN299" s="362">
        <f t="shared" si="301"/>
        <v>1.9116000000000001E-2</v>
      </c>
      <c r="MO299" s="362">
        <f t="shared" si="301"/>
        <v>0</v>
      </c>
      <c r="MP299" s="362">
        <f t="shared" si="301"/>
        <v>0</v>
      </c>
      <c r="MQ299" s="362">
        <f t="shared" si="301"/>
        <v>1.9116000000000001E-2</v>
      </c>
      <c r="MR299" s="362">
        <f t="shared" si="301"/>
        <v>0</v>
      </c>
      <c r="MS299" s="362">
        <f t="shared" si="301"/>
        <v>0</v>
      </c>
      <c r="MT299" s="362">
        <f t="shared" si="301"/>
        <v>1.23876E-2</v>
      </c>
      <c r="MU299" s="362">
        <f t="shared" si="301"/>
        <v>9.5580000000000005E-3</v>
      </c>
      <c r="MV299" s="362">
        <f t="shared" si="301"/>
        <v>2.8673999999999998E-2</v>
      </c>
      <c r="MW299" s="362">
        <f t="shared" si="301"/>
        <v>2.8673999999999998E-2</v>
      </c>
      <c r="MX299" s="362">
        <f t="shared" si="301"/>
        <v>2.8673999999999998E-2</v>
      </c>
      <c r="MY299" s="362">
        <f t="shared" si="301"/>
        <v>0</v>
      </c>
      <c r="MZ299" s="362">
        <f t="shared" si="301"/>
        <v>2.8673999999999998E-2</v>
      </c>
      <c r="NA299" s="362">
        <f t="shared" si="301"/>
        <v>9.5580000000000005E-3</v>
      </c>
      <c r="NB299" s="362">
        <f>NB141/1000</f>
        <v>3.4808370000000002</v>
      </c>
      <c r="NC299" s="362">
        <f>NC141/1000</f>
        <v>0</v>
      </c>
      <c r="ND299" s="362">
        <f>ND141/1000</f>
        <v>2.4E-2</v>
      </c>
      <c r="NE299" s="362">
        <f>NE141/1000</f>
        <v>1.44E-2</v>
      </c>
      <c r="NF299" s="362">
        <f t="shared" ref="NF299:PM299" si="302">NF141/1000</f>
        <v>9.5999999999999992E-3</v>
      </c>
      <c r="NG299" s="362">
        <f t="shared" si="302"/>
        <v>0</v>
      </c>
      <c r="NH299" s="362">
        <f t="shared" si="302"/>
        <v>4.7999999999999996E-3</v>
      </c>
      <c r="NI299" s="362">
        <f t="shared" si="302"/>
        <v>2.8799999999999999E-2</v>
      </c>
      <c r="NJ299" s="362">
        <f t="shared" si="302"/>
        <v>8.4599999999999995E-2</v>
      </c>
      <c r="NK299" s="362">
        <f t="shared" si="302"/>
        <v>4.7100000000000003E-2</v>
      </c>
      <c r="NL299" s="362">
        <f t="shared" si="302"/>
        <v>4.8600000000000004E-2</v>
      </c>
      <c r="NM299" s="362">
        <f t="shared" si="302"/>
        <v>3.39E-2</v>
      </c>
      <c r="NN299" s="362">
        <f t="shared" si="302"/>
        <v>2.9999999999999997E-4</v>
      </c>
      <c r="NO299" s="362">
        <f t="shared" si="302"/>
        <v>0</v>
      </c>
      <c r="NP299" s="362">
        <f t="shared" si="302"/>
        <v>0</v>
      </c>
      <c r="NQ299" s="362">
        <f t="shared" si="302"/>
        <v>0</v>
      </c>
      <c r="NR299" s="362">
        <f t="shared" si="302"/>
        <v>8.8499999999999995E-2</v>
      </c>
      <c r="NS299" s="362">
        <f t="shared" si="302"/>
        <v>0</v>
      </c>
      <c r="NT299" s="362">
        <f t="shared" si="302"/>
        <v>4.9200000000000001E-2</v>
      </c>
      <c r="NU299" s="362">
        <f t="shared" si="302"/>
        <v>0.12029999999999999</v>
      </c>
      <c r="NV299" s="362">
        <f t="shared" si="302"/>
        <v>6.2100000000000002E-2</v>
      </c>
      <c r="NW299" s="362">
        <f t="shared" si="302"/>
        <v>0</v>
      </c>
      <c r="NX299" s="362">
        <f t="shared" si="302"/>
        <v>5.8500000000000003E-2</v>
      </c>
      <c r="NY299" s="362">
        <f t="shared" si="302"/>
        <v>0</v>
      </c>
      <c r="NZ299" s="362">
        <f t="shared" si="302"/>
        <v>0</v>
      </c>
      <c r="OA299" s="362">
        <f t="shared" si="302"/>
        <v>0</v>
      </c>
      <c r="OB299" s="362">
        <f t="shared" si="302"/>
        <v>0</v>
      </c>
      <c r="OC299" s="362">
        <f t="shared" si="302"/>
        <v>0.1071</v>
      </c>
      <c r="OD299" s="362">
        <f t="shared" si="302"/>
        <v>0</v>
      </c>
      <c r="OE299" s="362">
        <f t="shared" si="302"/>
        <v>3.0899999999999997E-2</v>
      </c>
      <c r="OF299" s="362">
        <f t="shared" si="302"/>
        <v>4.0500000000000001E-2</v>
      </c>
      <c r="OG299" s="362">
        <f t="shared" si="302"/>
        <v>0</v>
      </c>
      <c r="OH299" s="362">
        <f t="shared" si="302"/>
        <v>0</v>
      </c>
      <c r="OI299" s="362">
        <f t="shared" si="302"/>
        <v>0</v>
      </c>
      <c r="OJ299" s="362">
        <f t="shared" si="302"/>
        <v>0</v>
      </c>
      <c r="OK299" s="362">
        <f t="shared" si="302"/>
        <v>0</v>
      </c>
      <c r="OL299" s="362">
        <f t="shared" si="302"/>
        <v>0</v>
      </c>
      <c r="OM299" s="362">
        <f t="shared" si="302"/>
        <v>0</v>
      </c>
      <c r="ON299" s="362">
        <f t="shared" si="302"/>
        <v>0</v>
      </c>
      <c r="OO299" s="362">
        <f t="shared" si="302"/>
        <v>0</v>
      </c>
      <c r="OP299" s="362">
        <f t="shared" si="302"/>
        <v>0</v>
      </c>
      <c r="OQ299" s="362">
        <f t="shared" si="302"/>
        <v>0</v>
      </c>
      <c r="OR299" s="362">
        <f t="shared" si="302"/>
        <v>0</v>
      </c>
      <c r="OS299" s="362">
        <f t="shared" si="302"/>
        <v>0</v>
      </c>
      <c r="OT299" s="362">
        <f t="shared" si="302"/>
        <v>0</v>
      </c>
      <c r="OU299" s="362">
        <f t="shared" si="302"/>
        <v>0</v>
      </c>
      <c r="OV299" s="362">
        <f t="shared" si="302"/>
        <v>0</v>
      </c>
      <c r="OW299" s="362">
        <f t="shared" si="302"/>
        <v>0</v>
      </c>
      <c r="OX299" s="362">
        <f t="shared" si="302"/>
        <v>0</v>
      </c>
      <c r="OY299" s="362">
        <f t="shared" si="302"/>
        <v>0</v>
      </c>
      <c r="OZ299" s="362">
        <f t="shared" si="302"/>
        <v>0</v>
      </c>
      <c r="PA299" s="362">
        <f t="shared" si="302"/>
        <v>0</v>
      </c>
      <c r="PB299" s="362">
        <f t="shared" si="302"/>
        <v>0</v>
      </c>
      <c r="PC299" s="362">
        <f t="shared" si="302"/>
        <v>0</v>
      </c>
      <c r="PD299" s="362">
        <f t="shared" si="302"/>
        <v>0</v>
      </c>
      <c r="PE299" s="362">
        <f t="shared" si="302"/>
        <v>0</v>
      </c>
      <c r="PF299" s="362">
        <f t="shared" si="302"/>
        <v>0</v>
      </c>
      <c r="PG299" s="362">
        <f t="shared" si="302"/>
        <v>0</v>
      </c>
      <c r="PH299" s="362">
        <f t="shared" si="302"/>
        <v>0</v>
      </c>
      <c r="PI299" s="362">
        <f t="shared" si="302"/>
        <v>0</v>
      </c>
      <c r="PJ299" s="362">
        <f t="shared" si="302"/>
        <v>0</v>
      </c>
      <c r="PK299" s="362">
        <f t="shared" si="302"/>
        <v>0</v>
      </c>
      <c r="PL299" s="362">
        <f t="shared" si="302"/>
        <v>0</v>
      </c>
      <c r="PM299" s="362">
        <f t="shared" si="302"/>
        <v>0</v>
      </c>
    </row>
    <row r="300" spans="1:429" ht="15">
      <c r="A300" s="364" t="s">
        <v>587</v>
      </c>
      <c r="B300" s="362">
        <f>B234</f>
        <v>0</v>
      </c>
      <c r="C300" s="362">
        <f t="shared" ref="C300:AF300" si="303">C234</f>
        <v>0</v>
      </c>
      <c r="D300" s="362">
        <f t="shared" si="303"/>
        <v>0</v>
      </c>
      <c r="E300" s="362">
        <f t="shared" si="303"/>
        <v>0</v>
      </c>
      <c r="F300" s="362">
        <f t="shared" si="303"/>
        <v>0</v>
      </c>
      <c r="G300" s="362">
        <f t="shared" si="303"/>
        <v>0</v>
      </c>
      <c r="H300" s="362">
        <f t="shared" si="303"/>
        <v>0</v>
      </c>
      <c r="I300" s="362">
        <f t="shared" si="303"/>
        <v>0</v>
      </c>
      <c r="J300" s="362">
        <f t="shared" si="303"/>
        <v>0</v>
      </c>
      <c r="K300" s="362">
        <f t="shared" si="303"/>
        <v>0</v>
      </c>
      <c r="L300" s="362">
        <f t="shared" si="303"/>
        <v>0</v>
      </c>
      <c r="M300" s="362">
        <f t="shared" si="303"/>
        <v>0</v>
      </c>
      <c r="N300" s="362">
        <f t="shared" si="303"/>
        <v>0</v>
      </c>
      <c r="O300" s="362">
        <f t="shared" si="303"/>
        <v>0</v>
      </c>
      <c r="P300" s="362">
        <f t="shared" si="303"/>
        <v>0</v>
      </c>
      <c r="Q300" s="362">
        <f t="shared" si="303"/>
        <v>0</v>
      </c>
      <c r="R300" s="362">
        <f t="shared" si="303"/>
        <v>0</v>
      </c>
      <c r="S300" s="362">
        <f t="shared" si="303"/>
        <v>0</v>
      </c>
      <c r="T300" s="362">
        <f t="shared" si="303"/>
        <v>6.1200000000000002E-4</v>
      </c>
      <c r="U300" s="362">
        <f t="shared" si="303"/>
        <v>0</v>
      </c>
      <c r="V300" s="362">
        <f t="shared" si="303"/>
        <v>0</v>
      </c>
      <c r="W300" s="362">
        <f t="shared" si="303"/>
        <v>0</v>
      </c>
      <c r="X300" s="362">
        <f t="shared" si="303"/>
        <v>0</v>
      </c>
      <c r="Y300" s="362">
        <f t="shared" si="303"/>
        <v>0</v>
      </c>
      <c r="Z300" s="362">
        <f t="shared" si="303"/>
        <v>0</v>
      </c>
      <c r="AA300" s="362">
        <f t="shared" si="303"/>
        <v>1.52067E-2</v>
      </c>
      <c r="AB300" s="362">
        <f t="shared" si="303"/>
        <v>0</v>
      </c>
      <c r="AC300" s="362">
        <f t="shared" si="303"/>
        <v>0</v>
      </c>
      <c r="AD300" s="362">
        <f t="shared" si="303"/>
        <v>1.7100000000000001E-2</v>
      </c>
      <c r="AE300" s="362">
        <f t="shared" si="303"/>
        <v>9.9000000000000008E-3</v>
      </c>
      <c r="AF300" s="362">
        <f t="shared" si="303"/>
        <v>3.0000000000000001E-3</v>
      </c>
      <c r="AG300" s="362"/>
      <c r="AH300" s="364"/>
      <c r="AI300" s="364"/>
      <c r="AJ300" s="364"/>
      <c r="AK300" s="364"/>
      <c r="AL300" s="364"/>
      <c r="AM300" s="364"/>
      <c r="AN300" s="364"/>
      <c r="AO300" s="364"/>
      <c r="AP300" s="364"/>
      <c r="AQ300" s="364"/>
      <c r="AR300" s="364"/>
      <c r="AS300" s="364"/>
      <c r="AT300" s="364"/>
      <c r="AU300" s="364"/>
      <c r="AV300" s="364"/>
      <c r="AW300" s="364"/>
      <c r="AX300" s="364"/>
      <c r="AY300" s="364"/>
      <c r="AZ300" s="364"/>
      <c r="BA300" s="364"/>
      <c r="BB300" s="364"/>
      <c r="BC300" s="364"/>
      <c r="BD300" s="364"/>
      <c r="BE300" s="364"/>
      <c r="BF300" s="364"/>
      <c r="BG300" s="364"/>
      <c r="BH300" s="364"/>
      <c r="BI300" s="364"/>
      <c r="BJ300" s="364"/>
      <c r="BK300" s="364"/>
      <c r="BL300" s="364"/>
      <c r="BM300" s="364"/>
      <c r="BN300" s="364"/>
      <c r="BO300" s="364"/>
      <c r="BP300" s="364"/>
      <c r="BQ300" s="364"/>
      <c r="BR300" s="364"/>
      <c r="BS300" s="364"/>
      <c r="BT300" s="364"/>
      <c r="BU300" s="364"/>
      <c r="BV300" s="364"/>
      <c r="BW300" s="364"/>
      <c r="BX300" s="364"/>
      <c r="BY300" s="364"/>
      <c r="BZ300" s="364"/>
      <c r="CA300" s="364"/>
      <c r="CB300" s="364"/>
      <c r="CC300" s="364"/>
      <c r="CD300" s="364"/>
      <c r="CE300" s="364"/>
      <c r="CF300" s="364"/>
      <c r="CG300" s="364"/>
      <c r="CH300" s="364"/>
      <c r="CI300" s="364"/>
      <c r="CJ300" s="364"/>
      <c r="CK300" s="364"/>
      <c r="CL300" s="364"/>
      <c r="CM300" s="364"/>
      <c r="CN300" s="364"/>
      <c r="CO300" s="364"/>
      <c r="CP300" s="364"/>
      <c r="CQ300" s="364"/>
      <c r="CR300" s="364"/>
      <c r="CS300" s="364"/>
      <c r="CT300" s="364"/>
      <c r="CU300" s="364"/>
      <c r="CV300" s="364"/>
      <c r="CW300" s="364"/>
      <c r="CX300" s="364"/>
      <c r="CY300" s="364"/>
      <c r="CZ300" s="364"/>
      <c r="DA300" s="364"/>
      <c r="DB300" s="364"/>
      <c r="DC300" s="364"/>
      <c r="DD300" s="364"/>
      <c r="DE300" s="364"/>
      <c r="DF300" s="364"/>
      <c r="DG300" s="364"/>
      <c r="DH300" s="364"/>
      <c r="DI300" s="364"/>
      <c r="DJ300" s="364"/>
      <c r="DK300" s="364"/>
      <c r="DL300" s="364"/>
      <c r="DM300" s="364"/>
      <c r="DN300" s="364"/>
      <c r="DO300" s="364"/>
      <c r="DP300" s="364"/>
      <c r="DQ300" s="364"/>
      <c r="DR300" s="364"/>
      <c r="DS300" s="364"/>
      <c r="DT300" s="364"/>
      <c r="DU300" s="364"/>
      <c r="DV300" s="364"/>
      <c r="DW300" s="364"/>
      <c r="DX300" s="364"/>
      <c r="DY300" s="364"/>
      <c r="DZ300" s="364"/>
      <c r="EA300" s="364"/>
      <c r="EB300" s="364"/>
      <c r="EC300" s="364"/>
      <c r="ED300" s="364"/>
      <c r="EE300" s="364"/>
      <c r="EF300" s="364"/>
      <c r="EG300" s="364"/>
      <c r="EH300" s="364"/>
      <c r="EI300" s="364"/>
      <c r="EJ300" s="364"/>
      <c r="EK300" s="364"/>
      <c r="EL300" s="364"/>
      <c r="EM300" s="364"/>
      <c r="EN300" s="364"/>
      <c r="EO300" s="364"/>
      <c r="EP300" s="364"/>
      <c r="EQ300" s="364"/>
      <c r="ER300" s="364"/>
      <c r="ES300" s="364"/>
      <c r="ET300" s="364"/>
      <c r="EU300" s="364"/>
      <c r="EV300" s="364"/>
      <c r="EW300" s="364"/>
      <c r="EX300" s="364"/>
      <c r="EY300" s="364"/>
      <c r="EZ300" s="364"/>
      <c r="FA300" s="364"/>
      <c r="FB300" s="364"/>
      <c r="FC300" s="364"/>
      <c r="FD300" s="364"/>
      <c r="FE300" s="364"/>
      <c r="FF300" s="364"/>
      <c r="FG300" s="364"/>
      <c r="FH300" s="364"/>
      <c r="FI300" s="364"/>
      <c r="FJ300" s="364"/>
      <c r="FK300" s="364"/>
      <c r="FL300" s="364"/>
      <c r="FM300" s="364"/>
      <c r="FN300" s="364"/>
      <c r="FO300" s="364"/>
      <c r="FP300" s="364"/>
      <c r="FQ300" s="364"/>
      <c r="FR300" s="364"/>
      <c r="FS300" s="364"/>
      <c r="FT300" s="364"/>
      <c r="FU300" s="364"/>
      <c r="FV300" s="362">
        <f>FV234/1000</f>
        <v>0</v>
      </c>
      <c r="FW300" s="362">
        <f t="shared" ref="FW300:IH300" si="304">FW234/1000</f>
        <v>0</v>
      </c>
      <c r="FX300" s="362">
        <f t="shared" si="304"/>
        <v>0</v>
      </c>
      <c r="FY300" s="362">
        <f t="shared" si="304"/>
        <v>0</v>
      </c>
      <c r="FZ300" s="362">
        <f t="shared" si="304"/>
        <v>0</v>
      </c>
      <c r="GA300" s="362">
        <f t="shared" si="304"/>
        <v>0</v>
      </c>
      <c r="GB300" s="362">
        <f t="shared" si="304"/>
        <v>0</v>
      </c>
      <c r="GC300" s="362">
        <f t="shared" si="304"/>
        <v>0</v>
      </c>
      <c r="GD300" s="362">
        <f t="shared" si="304"/>
        <v>0</v>
      </c>
      <c r="GE300" s="362">
        <f t="shared" si="304"/>
        <v>0</v>
      </c>
      <c r="GF300" s="362">
        <f t="shared" si="304"/>
        <v>0</v>
      </c>
      <c r="GG300" s="362">
        <f t="shared" si="304"/>
        <v>0</v>
      </c>
      <c r="GH300" s="362">
        <f t="shared" si="304"/>
        <v>0</v>
      </c>
      <c r="GI300" s="362">
        <f t="shared" si="304"/>
        <v>0</v>
      </c>
      <c r="GJ300" s="362">
        <f t="shared" si="304"/>
        <v>0</v>
      </c>
      <c r="GK300" s="362">
        <f t="shared" si="304"/>
        <v>0</v>
      </c>
      <c r="GL300" s="362">
        <f t="shared" si="304"/>
        <v>0</v>
      </c>
      <c r="GM300" s="362">
        <f t="shared" si="304"/>
        <v>0</v>
      </c>
      <c r="GN300" s="362">
        <f t="shared" si="304"/>
        <v>0</v>
      </c>
      <c r="GO300" s="362">
        <f t="shared" si="304"/>
        <v>0</v>
      </c>
      <c r="GP300" s="362">
        <f t="shared" si="304"/>
        <v>0</v>
      </c>
      <c r="GQ300" s="362">
        <f t="shared" si="304"/>
        <v>0</v>
      </c>
      <c r="GR300" s="362">
        <f t="shared" si="304"/>
        <v>0</v>
      </c>
      <c r="GS300" s="362">
        <f t="shared" si="304"/>
        <v>0</v>
      </c>
      <c r="GT300" s="362">
        <f t="shared" si="304"/>
        <v>0</v>
      </c>
      <c r="GU300" s="362">
        <f t="shared" si="304"/>
        <v>0</v>
      </c>
      <c r="GV300" s="362">
        <f t="shared" si="304"/>
        <v>0</v>
      </c>
      <c r="GW300" s="362">
        <f t="shared" si="304"/>
        <v>0</v>
      </c>
      <c r="GX300" s="362">
        <f t="shared" si="304"/>
        <v>0</v>
      </c>
      <c r="GY300" s="362">
        <f t="shared" si="304"/>
        <v>0</v>
      </c>
      <c r="GZ300" s="362">
        <f t="shared" si="304"/>
        <v>0</v>
      </c>
      <c r="HA300" s="362">
        <f t="shared" si="304"/>
        <v>0</v>
      </c>
      <c r="HB300" s="362">
        <f t="shared" si="304"/>
        <v>0</v>
      </c>
      <c r="HC300" s="362">
        <f t="shared" si="304"/>
        <v>0</v>
      </c>
      <c r="HD300" s="362">
        <f t="shared" si="304"/>
        <v>0</v>
      </c>
      <c r="HE300" s="362">
        <f t="shared" si="304"/>
        <v>0</v>
      </c>
      <c r="HF300" s="362">
        <f t="shared" si="304"/>
        <v>0</v>
      </c>
      <c r="HG300" s="362">
        <f t="shared" si="304"/>
        <v>0</v>
      </c>
      <c r="HH300" s="362">
        <f t="shared" si="304"/>
        <v>0</v>
      </c>
      <c r="HI300" s="362">
        <f t="shared" si="304"/>
        <v>0</v>
      </c>
      <c r="HJ300" s="362">
        <f t="shared" si="304"/>
        <v>0</v>
      </c>
      <c r="HK300" s="362">
        <f t="shared" si="304"/>
        <v>0</v>
      </c>
      <c r="HL300" s="362">
        <f t="shared" si="304"/>
        <v>0</v>
      </c>
      <c r="HM300" s="362">
        <f t="shared" si="304"/>
        <v>0</v>
      </c>
      <c r="HN300" s="362">
        <f t="shared" si="304"/>
        <v>0</v>
      </c>
      <c r="HO300" s="362">
        <f t="shared" si="304"/>
        <v>0</v>
      </c>
      <c r="HP300" s="362">
        <f t="shared" si="304"/>
        <v>0</v>
      </c>
      <c r="HQ300" s="362">
        <f t="shared" si="304"/>
        <v>0</v>
      </c>
      <c r="HR300" s="362">
        <f t="shared" si="304"/>
        <v>0</v>
      </c>
      <c r="HS300" s="362">
        <f t="shared" si="304"/>
        <v>0</v>
      </c>
      <c r="HT300" s="362">
        <f t="shared" si="304"/>
        <v>0</v>
      </c>
      <c r="HU300" s="362">
        <f t="shared" si="304"/>
        <v>0</v>
      </c>
      <c r="HV300" s="362">
        <f t="shared" si="304"/>
        <v>0</v>
      </c>
      <c r="HW300" s="362">
        <f t="shared" si="304"/>
        <v>0</v>
      </c>
      <c r="HX300" s="362">
        <f t="shared" si="304"/>
        <v>0</v>
      </c>
      <c r="HY300" s="362">
        <f t="shared" si="304"/>
        <v>0</v>
      </c>
      <c r="HZ300" s="362">
        <f t="shared" si="304"/>
        <v>0</v>
      </c>
      <c r="IA300" s="362">
        <f t="shared" si="304"/>
        <v>0</v>
      </c>
      <c r="IB300" s="362">
        <f t="shared" si="304"/>
        <v>0</v>
      </c>
      <c r="IC300" s="362">
        <f t="shared" si="304"/>
        <v>0</v>
      </c>
      <c r="ID300" s="362">
        <f t="shared" si="304"/>
        <v>0</v>
      </c>
      <c r="IE300" s="362">
        <f t="shared" si="304"/>
        <v>0</v>
      </c>
      <c r="IF300" s="362">
        <f t="shared" si="304"/>
        <v>0</v>
      </c>
      <c r="IG300" s="362">
        <f t="shared" si="304"/>
        <v>0</v>
      </c>
      <c r="IH300" s="362">
        <f t="shared" si="304"/>
        <v>0</v>
      </c>
      <c r="II300" s="362">
        <f t="shared" ref="II300:JK300" si="305">II234/1000</f>
        <v>0</v>
      </c>
      <c r="IJ300" s="362">
        <f t="shared" si="305"/>
        <v>0</v>
      </c>
      <c r="IK300" s="362">
        <f t="shared" si="305"/>
        <v>0</v>
      </c>
      <c r="IL300" s="362">
        <f t="shared" si="305"/>
        <v>0</v>
      </c>
      <c r="IM300" s="362">
        <f t="shared" si="305"/>
        <v>0</v>
      </c>
      <c r="IN300" s="362">
        <f t="shared" si="305"/>
        <v>0</v>
      </c>
      <c r="IO300" s="362">
        <f t="shared" si="305"/>
        <v>0</v>
      </c>
      <c r="IP300" s="362">
        <f t="shared" si="305"/>
        <v>6.0750000000000008E-4</v>
      </c>
      <c r="IQ300" s="362">
        <f t="shared" si="305"/>
        <v>0</v>
      </c>
      <c r="IR300" s="362">
        <f t="shared" si="305"/>
        <v>0</v>
      </c>
      <c r="IS300" s="362">
        <f t="shared" si="305"/>
        <v>0</v>
      </c>
      <c r="IT300" s="362">
        <f t="shared" si="305"/>
        <v>0</v>
      </c>
      <c r="IU300" s="362">
        <f t="shared" si="305"/>
        <v>4.4999999999999993E-6</v>
      </c>
      <c r="IV300" s="362">
        <f t="shared" si="305"/>
        <v>0</v>
      </c>
      <c r="IW300" s="362">
        <f t="shared" si="305"/>
        <v>0</v>
      </c>
      <c r="IX300" s="362">
        <f t="shared" si="305"/>
        <v>0</v>
      </c>
      <c r="IY300" s="362">
        <f t="shared" si="305"/>
        <v>0</v>
      </c>
      <c r="IZ300" s="362">
        <f t="shared" si="305"/>
        <v>0</v>
      </c>
      <c r="JA300" s="362">
        <f t="shared" si="305"/>
        <v>0</v>
      </c>
      <c r="JB300" s="362">
        <f t="shared" si="305"/>
        <v>0</v>
      </c>
      <c r="JC300" s="362">
        <f t="shared" si="305"/>
        <v>0</v>
      </c>
      <c r="JD300" s="362">
        <f t="shared" si="305"/>
        <v>0</v>
      </c>
      <c r="JE300" s="362">
        <f t="shared" si="305"/>
        <v>0</v>
      </c>
      <c r="JF300" s="362">
        <f t="shared" si="305"/>
        <v>0</v>
      </c>
      <c r="JG300" s="362">
        <f t="shared" si="305"/>
        <v>0</v>
      </c>
      <c r="JH300" s="362">
        <f t="shared" si="305"/>
        <v>0</v>
      </c>
      <c r="JI300" s="362">
        <f t="shared" si="305"/>
        <v>0</v>
      </c>
      <c r="JJ300" s="362">
        <f t="shared" si="305"/>
        <v>0</v>
      </c>
      <c r="JK300" s="362">
        <f t="shared" si="305"/>
        <v>0</v>
      </c>
      <c r="JL300" s="362">
        <f>JL234/1000</f>
        <v>0</v>
      </c>
      <c r="JM300" s="362">
        <f>JM234/1000</f>
        <v>0</v>
      </c>
      <c r="JN300" s="362">
        <f t="shared" ref="JN300:LY300" si="306">JN234/1000</f>
        <v>0</v>
      </c>
      <c r="JO300" s="362">
        <f t="shared" si="306"/>
        <v>0</v>
      </c>
      <c r="JP300" s="362">
        <f t="shared" si="306"/>
        <v>0</v>
      </c>
      <c r="JQ300" s="362">
        <f t="shared" si="306"/>
        <v>0</v>
      </c>
      <c r="JR300" s="362">
        <f t="shared" si="306"/>
        <v>0</v>
      </c>
      <c r="JS300" s="362">
        <f t="shared" si="306"/>
        <v>0</v>
      </c>
      <c r="JT300" s="362">
        <f t="shared" si="306"/>
        <v>0</v>
      </c>
      <c r="JU300" s="362">
        <f t="shared" si="306"/>
        <v>0</v>
      </c>
      <c r="JV300" s="362">
        <f t="shared" si="306"/>
        <v>0</v>
      </c>
      <c r="JW300" s="362">
        <f t="shared" si="306"/>
        <v>0</v>
      </c>
      <c r="JX300" s="362">
        <f t="shared" si="306"/>
        <v>0</v>
      </c>
      <c r="JY300" s="362">
        <f t="shared" si="306"/>
        <v>0</v>
      </c>
      <c r="JZ300" s="362">
        <f t="shared" si="306"/>
        <v>0</v>
      </c>
      <c r="KA300" s="362">
        <f t="shared" si="306"/>
        <v>0</v>
      </c>
      <c r="KB300" s="362">
        <f t="shared" si="306"/>
        <v>0</v>
      </c>
      <c r="KC300" s="362">
        <f t="shared" si="306"/>
        <v>0</v>
      </c>
      <c r="KD300" s="362">
        <f t="shared" si="306"/>
        <v>0</v>
      </c>
      <c r="KE300" s="362">
        <f t="shared" si="306"/>
        <v>0</v>
      </c>
      <c r="KF300" s="362">
        <f t="shared" si="306"/>
        <v>0</v>
      </c>
      <c r="KG300" s="362">
        <f t="shared" si="306"/>
        <v>0</v>
      </c>
      <c r="KH300" s="362">
        <f t="shared" si="306"/>
        <v>0</v>
      </c>
      <c r="KI300" s="362">
        <f t="shared" si="306"/>
        <v>0</v>
      </c>
      <c r="KJ300" s="362">
        <f t="shared" si="306"/>
        <v>0</v>
      </c>
      <c r="KK300" s="362">
        <f t="shared" si="306"/>
        <v>0</v>
      </c>
      <c r="KL300" s="362">
        <f t="shared" si="306"/>
        <v>0</v>
      </c>
      <c r="KM300" s="362">
        <f t="shared" si="306"/>
        <v>0</v>
      </c>
      <c r="KN300" s="362">
        <f t="shared" si="306"/>
        <v>0</v>
      </c>
      <c r="KO300" s="362">
        <f t="shared" si="306"/>
        <v>0</v>
      </c>
      <c r="KP300" s="362">
        <f t="shared" si="306"/>
        <v>0</v>
      </c>
      <c r="KQ300" s="362">
        <f t="shared" si="306"/>
        <v>0</v>
      </c>
      <c r="KR300" s="362">
        <f t="shared" si="306"/>
        <v>0</v>
      </c>
      <c r="KS300" s="362">
        <f t="shared" si="306"/>
        <v>0</v>
      </c>
      <c r="KT300" s="362">
        <f t="shared" si="306"/>
        <v>0</v>
      </c>
      <c r="KU300" s="362">
        <f t="shared" si="306"/>
        <v>0</v>
      </c>
      <c r="KV300" s="362">
        <f t="shared" si="306"/>
        <v>0</v>
      </c>
      <c r="KW300" s="362">
        <f t="shared" si="306"/>
        <v>0</v>
      </c>
      <c r="KX300" s="362">
        <f t="shared" si="306"/>
        <v>0</v>
      </c>
      <c r="KY300" s="362">
        <f t="shared" si="306"/>
        <v>0</v>
      </c>
      <c r="KZ300" s="362">
        <f t="shared" si="306"/>
        <v>0</v>
      </c>
      <c r="LA300" s="362">
        <f t="shared" si="306"/>
        <v>0</v>
      </c>
      <c r="LB300" s="362">
        <f t="shared" si="306"/>
        <v>0</v>
      </c>
      <c r="LC300" s="362">
        <f t="shared" si="306"/>
        <v>0</v>
      </c>
      <c r="LD300" s="362">
        <f t="shared" si="306"/>
        <v>0</v>
      </c>
      <c r="LE300" s="362">
        <f t="shared" si="306"/>
        <v>0</v>
      </c>
      <c r="LF300" s="362">
        <f t="shared" si="306"/>
        <v>0</v>
      </c>
      <c r="LG300" s="362">
        <f t="shared" si="306"/>
        <v>0</v>
      </c>
      <c r="LH300" s="362">
        <f t="shared" si="306"/>
        <v>0</v>
      </c>
      <c r="LI300" s="362">
        <f t="shared" si="306"/>
        <v>0</v>
      </c>
      <c r="LJ300" s="362">
        <f t="shared" si="306"/>
        <v>0</v>
      </c>
      <c r="LK300" s="362">
        <f t="shared" si="306"/>
        <v>0</v>
      </c>
      <c r="LL300" s="362">
        <f t="shared" si="306"/>
        <v>0</v>
      </c>
      <c r="LM300" s="362">
        <f t="shared" si="306"/>
        <v>0</v>
      </c>
      <c r="LN300" s="362">
        <f t="shared" si="306"/>
        <v>0</v>
      </c>
      <c r="LO300" s="362">
        <f t="shared" si="306"/>
        <v>0</v>
      </c>
      <c r="LP300" s="362">
        <f t="shared" si="306"/>
        <v>0</v>
      </c>
      <c r="LQ300" s="362">
        <f t="shared" si="306"/>
        <v>0</v>
      </c>
      <c r="LR300" s="362">
        <f t="shared" si="306"/>
        <v>0</v>
      </c>
      <c r="LS300" s="362">
        <f t="shared" si="306"/>
        <v>0</v>
      </c>
      <c r="LT300" s="362">
        <f t="shared" si="306"/>
        <v>0</v>
      </c>
      <c r="LU300" s="362">
        <f t="shared" si="306"/>
        <v>0</v>
      </c>
      <c r="LV300" s="362">
        <f t="shared" si="306"/>
        <v>0</v>
      </c>
      <c r="LW300" s="362">
        <f t="shared" si="306"/>
        <v>0</v>
      </c>
      <c r="LX300" s="362">
        <f t="shared" si="306"/>
        <v>4.7454000000000003E-3</v>
      </c>
      <c r="LY300" s="362">
        <f t="shared" si="306"/>
        <v>0</v>
      </c>
      <c r="LZ300" s="362">
        <f t="shared" ref="LZ300:NA300" si="307">LZ234/1000</f>
        <v>0</v>
      </c>
      <c r="MA300" s="362">
        <f t="shared" si="307"/>
        <v>1.04613E-2</v>
      </c>
      <c r="MB300" s="362">
        <f t="shared" si="307"/>
        <v>0</v>
      </c>
      <c r="MC300" s="362">
        <f t="shared" si="307"/>
        <v>0</v>
      </c>
      <c r="MD300" s="362">
        <f t="shared" si="307"/>
        <v>0</v>
      </c>
      <c r="ME300" s="362">
        <f t="shared" si="307"/>
        <v>0</v>
      </c>
      <c r="MF300" s="362">
        <f t="shared" si="307"/>
        <v>0</v>
      </c>
      <c r="MG300" s="362">
        <f t="shared" si="307"/>
        <v>0</v>
      </c>
      <c r="MH300" s="362">
        <f t="shared" si="307"/>
        <v>0</v>
      </c>
      <c r="MI300" s="362">
        <f t="shared" si="307"/>
        <v>0</v>
      </c>
      <c r="MJ300" s="362">
        <f t="shared" si="307"/>
        <v>0</v>
      </c>
      <c r="MK300" s="362">
        <f t="shared" si="307"/>
        <v>0</v>
      </c>
      <c r="ML300" s="362">
        <f t="shared" si="307"/>
        <v>0</v>
      </c>
      <c r="MM300" s="362">
        <f t="shared" si="307"/>
        <v>0</v>
      </c>
      <c r="MN300" s="362">
        <f t="shared" si="307"/>
        <v>0</v>
      </c>
      <c r="MO300" s="362">
        <f t="shared" si="307"/>
        <v>0</v>
      </c>
      <c r="MP300" s="362">
        <f t="shared" si="307"/>
        <v>0</v>
      </c>
      <c r="MQ300" s="362">
        <f t="shared" si="307"/>
        <v>0</v>
      </c>
      <c r="MR300" s="362">
        <f t="shared" si="307"/>
        <v>0</v>
      </c>
      <c r="MS300" s="362">
        <f t="shared" si="307"/>
        <v>0</v>
      </c>
      <c r="MT300" s="362">
        <f t="shared" si="307"/>
        <v>0</v>
      </c>
      <c r="MU300" s="362">
        <f t="shared" si="307"/>
        <v>0</v>
      </c>
      <c r="MV300" s="362">
        <f t="shared" si="307"/>
        <v>0</v>
      </c>
      <c r="MW300" s="362">
        <f t="shared" si="307"/>
        <v>0</v>
      </c>
      <c r="MX300" s="362">
        <f t="shared" si="307"/>
        <v>0</v>
      </c>
      <c r="MY300" s="362">
        <f t="shared" si="307"/>
        <v>0</v>
      </c>
      <c r="MZ300" s="362">
        <f t="shared" si="307"/>
        <v>0</v>
      </c>
      <c r="NA300" s="362">
        <f t="shared" si="307"/>
        <v>0</v>
      </c>
      <c r="NB300" s="362">
        <f>NB234/1000</f>
        <v>0</v>
      </c>
      <c r="NC300" s="362">
        <f>NC234/1000</f>
        <v>0</v>
      </c>
      <c r="ND300" s="362">
        <f>ND234/1000</f>
        <v>0</v>
      </c>
      <c r="NE300" s="362">
        <f>NE234/1000</f>
        <v>0</v>
      </c>
      <c r="NF300" s="362">
        <f t="shared" ref="NF300:PM300" si="308">NF234/1000</f>
        <v>0</v>
      </c>
      <c r="NG300" s="362">
        <f t="shared" si="308"/>
        <v>0</v>
      </c>
      <c r="NH300" s="362">
        <f t="shared" si="308"/>
        <v>0</v>
      </c>
      <c r="NI300" s="362">
        <f t="shared" si="308"/>
        <v>0</v>
      </c>
      <c r="NJ300" s="362">
        <f t="shared" si="308"/>
        <v>3.3E-3</v>
      </c>
      <c r="NK300" s="362">
        <f t="shared" si="308"/>
        <v>0</v>
      </c>
      <c r="NL300" s="362">
        <f t="shared" si="308"/>
        <v>0</v>
      </c>
      <c r="NM300" s="362">
        <f t="shared" si="308"/>
        <v>0</v>
      </c>
      <c r="NN300" s="362">
        <f t="shared" si="308"/>
        <v>0</v>
      </c>
      <c r="NO300" s="362">
        <f t="shared" si="308"/>
        <v>0</v>
      </c>
      <c r="NP300" s="362">
        <f t="shared" si="308"/>
        <v>0</v>
      </c>
      <c r="NQ300" s="362">
        <f t="shared" si="308"/>
        <v>1.3800000000000002E-2</v>
      </c>
      <c r="NR300" s="362">
        <f t="shared" si="308"/>
        <v>0</v>
      </c>
      <c r="NS300" s="362">
        <f t="shared" si="308"/>
        <v>0</v>
      </c>
      <c r="NT300" s="362">
        <f t="shared" si="308"/>
        <v>0</v>
      </c>
      <c r="NU300" s="362">
        <f t="shared" si="308"/>
        <v>0</v>
      </c>
      <c r="NV300" s="362">
        <f t="shared" si="308"/>
        <v>0</v>
      </c>
      <c r="NW300" s="362">
        <f t="shared" si="308"/>
        <v>2.1000000000000003E-3</v>
      </c>
      <c r="NX300" s="362">
        <f t="shared" si="308"/>
        <v>0</v>
      </c>
      <c r="NY300" s="362">
        <f t="shared" si="308"/>
        <v>0</v>
      </c>
      <c r="NZ300" s="362">
        <f t="shared" si="308"/>
        <v>0</v>
      </c>
      <c r="OA300" s="362">
        <f t="shared" si="308"/>
        <v>0</v>
      </c>
      <c r="OB300" s="362">
        <f t="shared" si="308"/>
        <v>0</v>
      </c>
      <c r="OC300" s="362">
        <f t="shared" si="308"/>
        <v>7.7999999999999996E-3</v>
      </c>
      <c r="OD300" s="362">
        <f t="shared" si="308"/>
        <v>0</v>
      </c>
      <c r="OE300" s="362">
        <f t="shared" si="308"/>
        <v>0</v>
      </c>
      <c r="OF300" s="362">
        <f t="shared" si="308"/>
        <v>3.0000000000000001E-3</v>
      </c>
      <c r="OG300" s="362">
        <f t="shared" si="308"/>
        <v>0</v>
      </c>
      <c r="OH300" s="362">
        <f t="shared" si="308"/>
        <v>0</v>
      </c>
      <c r="OI300" s="362">
        <f t="shared" si="308"/>
        <v>0</v>
      </c>
      <c r="OJ300" s="362">
        <f t="shared" si="308"/>
        <v>0</v>
      </c>
      <c r="OK300" s="362">
        <f t="shared" si="308"/>
        <v>0</v>
      </c>
      <c r="OL300" s="362">
        <f t="shared" si="308"/>
        <v>0</v>
      </c>
      <c r="OM300" s="362">
        <f t="shared" si="308"/>
        <v>0</v>
      </c>
      <c r="ON300" s="362">
        <f t="shared" si="308"/>
        <v>0</v>
      </c>
      <c r="OO300" s="362">
        <f t="shared" si="308"/>
        <v>0</v>
      </c>
      <c r="OP300" s="362">
        <f t="shared" si="308"/>
        <v>0</v>
      </c>
      <c r="OQ300" s="362">
        <f t="shared" si="308"/>
        <v>0</v>
      </c>
      <c r="OR300" s="362">
        <f t="shared" si="308"/>
        <v>0</v>
      </c>
      <c r="OS300" s="362">
        <f t="shared" si="308"/>
        <v>0</v>
      </c>
      <c r="OT300" s="362">
        <f t="shared" si="308"/>
        <v>0</v>
      </c>
      <c r="OU300" s="362">
        <f t="shared" si="308"/>
        <v>0</v>
      </c>
      <c r="OV300" s="362">
        <f t="shared" si="308"/>
        <v>0</v>
      </c>
      <c r="OW300" s="362">
        <f t="shared" si="308"/>
        <v>0</v>
      </c>
      <c r="OX300" s="362">
        <f t="shared" si="308"/>
        <v>0</v>
      </c>
      <c r="OY300" s="362">
        <f t="shared" si="308"/>
        <v>0</v>
      </c>
      <c r="OZ300" s="362">
        <f t="shared" si="308"/>
        <v>0</v>
      </c>
      <c r="PA300" s="362">
        <f t="shared" si="308"/>
        <v>0</v>
      </c>
      <c r="PB300" s="362">
        <f t="shared" si="308"/>
        <v>0</v>
      </c>
      <c r="PC300" s="362">
        <f t="shared" si="308"/>
        <v>0</v>
      </c>
      <c r="PD300" s="362">
        <f t="shared" si="308"/>
        <v>0</v>
      </c>
      <c r="PE300" s="362">
        <f t="shared" si="308"/>
        <v>0</v>
      </c>
      <c r="PF300" s="362">
        <f t="shared" si="308"/>
        <v>0</v>
      </c>
      <c r="PG300" s="362">
        <f t="shared" si="308"/>
        <v>0</v>
      </c>
      <c r="PH300" s="362">
        <f t="shared" si="308"/>
        <v>0</v>
      </c>
      <c r="PI300" s="362">
        <f t="shared" si="308"/>
        <v>0</v>
      </c>
      <c r="PJ300" s="362">
        <f t="shared" si="308"/>
        <v>0</v>
      </c>
      <c r="PK300" s="362">
        <f t="shared" si="308"/>
        <v>0</v>
      </c>
      <c r="PL300" s="362">
        <f t="shared" si="308"/>
        <v>0</v>
      </c>
      <c r="PM300" s="362">
        <f t="shared" si="308"/>
        <v>0</v>
      </c>
    </row>
    <row r="301" spans="1:429" ht="15">
      <c r="A301" s="365" t="s">
        <v>584</v>
      </c>
      <c r="B301" s="362">
        <f>B243</f>
        <v>0</v>
      </c>
      <c r="C301" s="362">
        <f t="shared" ref="C301:Z301" si="309">C243</f>
        <v>0</v>
      </c>
      <c r="D301" s="362">
        <f t="shared" si="309"/>
        <v>0</v>
      </c>
      <c r="E301" s="362">
        <f t="shared" si="309"/>
        <v>0</v>
      </c>
      <c r="F301" s="362">
        <f t="shared" si="309"/>
        <v>0</v>
      </c>
      <c r="G301" s="362">
        <f t="shared" si="309"/>
        <v>0</v>
      </c>
      <c r="H301" s="362">
        <f t="shared" si="309"/>
        <v>0</v>
      </c>
      <c r="I301" s="362">
        <f t="shared" si="309"/>
        <v>0</v>
      </c>
      <c r="J301" s="362">
        <f t="shared" si="309"/>
        <v>0</v>
      </c>
      <c r="K301" s="362">
        <f t="shared" si="309"/>
        <v>0</v>
      </c>
      <c r="L301" s="362">
        <f t="shared" si="309"/>
        <v>0</v>
      </c>
      <c r="M301" s="362">
        <f t="shared" si="309"/>
        <v>0</v>
      </c>
      <c r="N301" s="362">
        <f t="shared" si="309"/>
        <v>0</v>
      </c>
      <c r="O301" s="362">
        <f t="shared" si="309"/>
        <v>0</v>
      </c>
      <c r="P301" s="362">
        <f t="shared" si="309"/>
        <v>0</v>
      </c>
      <c r="Q301" s="362">
        <f t="shared" si="309"/>
        <v>0</v>
      </c>
      <c r="R301" s="362">
        <f t="shared" si="309"/>
        <v>0</v>
      </c>
      <c r="S301" s="362">
        <f t="shared" si="309"/>
        <v>0</v>
      </c>
      <c r="T301" s="362">
        <f t="shared" si="309"/>
        <v>69.003183899999982</v>
      </c>
      <c r="U301" s="362">
        <f t="shared" si="309"/>
        <v>81.036455100000012</v>
      </c>
      <c r="V301" s="362">
        <f t="shared" si="309"/>
        <v>71.00068229999998</v>
      </c>
      <c r="W301" s="362">
        <f t="shared" si="309"/>
        <v>75.641022900000024</v>
      </c>
      <c r="X301" s="362">
        <f t="shared" si="309"/>
        <v>70.551196199999993</v>
      </c>
      <c r="Y301" s="362">
        <f t="shared" si="309"/>
        <v>81.147197399999996</v>
      </c>
      <c r="Z301" s="362">
        <f t="shared" si="309"/>
        <v>81.889351799999972</v>
      </c>
      <c r="AA301" s="362">
        <f>AA243</f>
        <v>102.29046029999999</v>
      </c>
      <c r="AB301" s="362">
        <f>AB243</f>
        <v>127.27324709999999</v>
      </c>
      <c r="AC301" s="362">
        <f>AC243</f>
        <v>142.78060500000001</v>
      </c>
      <c r="AD301" s="362">
        <f>AD243</f>
        <v>191.85959999999997</v>
      </c>
      <c r="AE301" s="362">
        <v>210</v>
      </c>
      <c r="AF301" s="362">
        <v>211</v>
      </c>
      <c r="AG301" s="362"/>
      <c r="AH301" s="364"/>
      <c r="AI301" s="364"/>
      <c r="AJ301" s="364"/>
      <c r="AK301" s="364"/>
      <c r="AL301" s="364"/>
      <c r="AM301" s="364"/>
      <c r="AN301" s="364"/>
      <c r="AO301" s="364"/>
      <c r="AP301" s="364"/>
      <c r="AQ301" s="364"/>
      <c r="AR301" s="364"/>
      <c r="AS301" s="364"/>
      <c r="AT301" s="364"/>
      <c r="AU301" s="364"/>
      <c r="AV301" s="364"/>
      <c r="AW301" s="364"/>
      <c r="AX301" s="364"/>
      <c r="AY301" s="364"/>
      <c r="AZ301" s="364"/>
      <c r="BA301" s="364"/>
      <c r="BB301" s="364"/>
      <c r="BC301" s="364"/>
      <c r="BD301" s="364"/>
      <c r="BE301" s="364"/>
      <c r="BF301" s="364"/>
      <c r="BG301" s="364"/>
      <c r="BH301" s="364"/>
      <c r="BI301" s="364"/>
      <c r="BJ301" s="364"/>
      <c r="BK301" s="364"/>
      <c r="BL301" s="364"/>
      <c r="BM301" s="364"/>
      <c r="BN301" s="364"/>
      <c r="BO301" s="364"/>
      <c r="BP301" s="364"/>
      <c r="BQ301" s="364"/>
      <c r="BR301" s="364"/>
      <c r="BS301" s="364"/>
      <c r="BT301" s="364"/>
      <c r="BU301" s="364"/>
      <c r="BV301" s="364"/>
      <c r="BW301" s="364"/>
      <c r="BX301" s="364"/>
      <c r="BY301" s="364"/>
      <c r="BZ301" s="364"/>
      <c r="CA301" s="364"/>
      <c r="CB301" s="364"/>
      <c r="CC301" s="364"/>
      <c r="CD301" s="364"/>
      <c r="CE301" s="364"/>
      <c r="CF301" s="364"/>
      <c r="CG301" s="364"/>
      <c r="CH301" s="364"/>
      <c r="CI301" s="364"/>
      <c r="CJ301" s="364"/>
      <c r="CK301" s="364"/>
      <c r="CL301" s="364"/>
      <c r="CM301" s="364"/>
      <c r="CN301" s="364"/>
      <c r="CO301" s="364"/>
      <c r="CP301" s="364"/>
      <c r="CQ301" s="364"/>
      <c r="CR301" s="364"/>
      <c r="CS301" s="364"/>
      <c r="CT301" s="364"/>
      <c r="CU301" s="364"/>
      <c r="CV301" s="364"/>
      <c r="CW301" s="364"/>
      <c r="CX301" s="364"/>
      <c r="CY301" s="364"/>
      <c r="CZ301" s="364"/>
      <c r="DA301" s="364"/>
      <c r="DB301" s="364"/>
      <c r="DC301" s="364"/>
      <c r="DD301" s="364"/>
      <c r="DE301" s="364"/>
      <c r="DF301" s="364"/>
      <c r="DG301" s="364"/>
      <c r="DH301" s="364"/>
      <c r="DI301" s="364"/>
      <c r="DJ301" s="364"/>
      <c r="DK301" s="364"/>
      <c r="DL301" s="364"/>
      <c r="DM301" s="364"/>
      <c r="DN301" s="364"/>
      <c r="DO301" s="364"/>
      <c r="DP301" s="364"/>
      <c r="DQ301" s="364"/>
      <c r="DR301" s="364"/>
      <c r="DS301" s="364"/>
      <c r="DT301" s="364"/>
      <c r="DU301" s="364"/>
      <c r="DV301" s="364"/>
      <c r="DW301" s="364"/>
      <c r="DX301" s="364"/>
      <c r="DY301" s="364"/>
      <c r="DZ301" s="364"/>
      <c r="EA301" s="364"/>
      <c r="EB301" s="364"/>
      <c r="EC301" s="364"/>
      <c r="ED301" s="364"/>
      <c r="EE301" s="364"/>
      <c r="EF301" s="364"/>
      <c r="EG301" s="364"/>
      <c r="EH301" s="364"/>
      <c r="EI301" s="364"/>
      <c r="EJ301" s="364"/>
      <c r="EK301" s="364"/>
      <c r="EL301" s="364"/>
      <c r="EM301" s="364"/>
      <c r="EN301" s="364"/>
      <c r="EO301" s="364"/>
      <c r="EP301" s="364"/>
      <c r="EQ301" s="364"/>
      <c r="ER301" s="364"/>
      <c r="ES301" s="364"/>
      <c r="ET301" s="364"/>
      <c r="EU301" s="364"/>
      <c r="EV301" s="364"/>
      <c r="EW301" s="364"/>
      <c r="EX301" s="364"/>
      <c r="EY301" s="364"/>
      <c r="EZ301" s="364"/>
      <c r="FA301" s="364"/>
      <c r="FB301" s="364"/>
      <c r="FC301" s="364"/>
      <c r="FD301" s="364"/>
      <c r="FE301" s="364"/>
      <c r="FF301" s="364"/>
      <c r="FG301" s="364"/>
      <c r="FH301" s="364"/>
      <c r="FI301" s="364"/>
      <c r="FJ301" s="364"/>
      <c r="FK301" s="364"/>
      <c r="FL301" s="364"/>
      <c r="FM301" s="364"/>
      <c r="FN301" s="364"/>
      <c r="FO301" s="364"/>
      <c r="FP301" s="364"/>
      <c r="FQ301" s="364"/>
      <c r="FR301" s="364"/>
      <c r="FS301" s="364"/>
      <c r="FT301" s="364"/>
      <c r="FU301" s="364"/>
      <c r="FV301" s="362">
        <f>FV243/1000</f>
        <v>0</v>
      </c>
      <c r="FW301" s="362">
        <f t="shared" ref="FW301:IH301" si="310">FW243/1000</f>
        <v>0</v>
      </c>
      <c r="FX301" s="362">
        <f t="shared" si="310"/>
        <v>0</v>
      </c>
      <c r="FY301" s="362">
        <f t="shared" si="310"/>
        <v>0</v>
      </c>
      <c r="FZ301" s="362">
        <f t="shared" si="310"/>
        <v>0</v>
      </c>
      <c r="GA301" s="362">
        <f t="shared" si="310"/>
        <v>0</v>
      </c>
      <c r="GB301" s="362">
        <f t="shared" si="310"/>
        <v>0</v>
      </c>
      <c r="GC301" s="362">
        <f t="shared" si="310"/>
        <v>0</v>
      </c>
      <c r="GD301" s="362">
        <f t="shared" si="310"/>
        <v>0</v>
      </c>
      <c r="GE301" s="362">
        <f t="shared" si="310"/>
        <v>0</v>
      </c>
      <c r="GF301" s="362">
        <f t="shared" si="310"/>
        <v>0</v>
      </c>
      <c r="GG301" s="362">
        <f t="shared" si="310"/>
        <v>0</v>
      </c>
      <c r="GH301" s="362">
        <f t="shared" si="310"/>
        <v>0</v>
      </c>
      <c r="GI301" s="362">
        <f t="shared" si="310"/>
        <v>0</v>
      </c>
      <c r="GJ301" s="362">
        <f t="shared" si="310"/>
        <v>0</v>
      </c>
      <c r="GK301" s="362">
        <f t="shared" si="310"/>
        <v>0</v>
      </c>
      <c r="GL301" s="362">
        <f t="shared" si="310"/>
        <v>0</v>
      </c>
      <c r="GM301" s="362">
        <f t="shared" si="310"/>
        <v>0</v>
      </c>
      <c r="GN301" s="362">
        <f t="shared" si="310"/>
        <v>0</v>
      </c>
      <c r="GO301" s="362">
        <f t="shared" si="310"/>
        <v>0</v>
      </c>
      <c r="GP301" s="362">
        <f t="shared" si="310"/>
        <v>0</v>
      </c>
      <c r="GQ301" s="362">
        <f t="shared" si="310"/>
        <v>0</v>
      </c>
      <c r="GR301" s="362">
        <f t="shared" si="310"/>
        <v>0</v>
      </c>
      <c r="GS301" s="362">
        <f t="shared" si="310"/>
        <v>0</v>
      </c>
      <c r="GT301" s="362">
        <f t="shared" si="310"/>
        <v>0</v>
      </c>
      <c r="GU301" s="362">
        <f t="shared" si="310"/>
        <v>0</v>
      </c>
      <c r="GV301" s="362">
        <f t="shared" si="310"/>
        <v>0</v>
      </c>
      <c r="GW301" s="362">
        <f t="shared" si="310"/>
        <v>0</v>
      </c>
      <c r="GX301" s="362">
        <f t="shared" si="310"/>
        <v>0</v>
      </c>
      <c r="GY301" s="362">
        <f t="shared" si="310"/>
        <v>0</v>
      </c>
      <c r="GZ301" s="362">
        <f t="shared" si="310"/>
        <v>0</v>
      </c>
      <c r="HA301" s="362">
        <f t="shared" si="310"/>
        <v>0</v>
      </c>
      <c r="HB301" s="362">
        <f t="shared" si="310"/>
        <v>0</v>
      </c>
      <c r="HC301" s="362">
        <f t="shared" si="310"/>
        <v>0</v>
      </c>
      <c r="HD301" s="362">
        <f t="shared" si="310"/>
        <v>0</v>
      </c>
      <c r="HE301" s="362">
        <f t="shared" si="310"/>
        <v>0</v>
      </c>
      <c r="HF301" s="362">
        <f t="shared" si="310"/>
        <v>0</v>
      </c>
      <c r="HG301" s="362">
        <f t="shared" si="310"/>
        <v>0</v>
      </c>
      <c r="HH301" s="362">
        <f t="shared" si="310"/>
        <v>0</v>
      </c>
      <c r="HI301" s="362">
        <f t="shared" si="310"/>
        <v>0</v>
      </c>
      <c r="HJ301" s="362">
        <f t="shared" si="310"/>
        <v>0</v>
      </c>
      <c r="HK301" s="362">
        <f t="shared" si="310"/>
        <v>0</v>
      </c>
      <c r="HL301" s="362">
        <f t="shared" si="310"/>
        <v>0</v>
      </c>
      <c r="HM301" s="362">
        <f t="shared" si="310"/>
        <v>0</v>
      </c>
      <c r="HN301" s="362">
        <f t="shared" si="310"/>
        <v>0</v>
      </c>
      <c r="HO301" s="362">
        <f t="shared" si="310"/>
        <v>0</v>
      </c>
      <c r="HP301" s="362">
        <f t="shared" si="310"/>
        <v>0</v>
      </c>
      <c r="HQ301" s="362">
        <f t="shared" si="310"/>
        <v>0</v>
      </c>
      <c r="HR301" s="362">
        <f t="shared" si="310"/>
        <v>0</v>
      </c>
      <c r="HS301" s="362">
        <f t="shared" si="310"/>
        <v>0</v>
      </c>
      <c r="HT301" s="362">
        <f t="shared" si="310"/>
        <v>0</v>
      </c>
      <c r="HU301" s="362">
        <f t="shared" si="310"/>
        <v>0</v>
      </c>
      <c r="HV301" s="362">
        <f t="shared" si="310"/>
        <v>0</v>
      </c>
      <c r="HW301" s="362">
        <f t="shared" si="310"/>
        <v>0</v>
      </c>
      <c r="HX301" s="362">
        <f t="shared" si="310"/>
        <v>0</v>
      </c>
      <c r="HY301" s="362">
        <f t="shared" si="310"/>
        <v>0</v>
      </c>
      <c r="HZ301" s="362">
        <f t="shared" si="310"/>
        <v>0</v>
      </c>
      <c r="IA301" s="362">
        <f t="shared" si="310"/>
        <v>0</v>
      </c>
      <c r="IB301" s="362">
        <f t="shared" si="310"/>
        <v>0</v>
      </c>
      <c r="IC301" s="362">
        <f t="shared" si="310"/>
        <v>0</v>
      </c>
      <c r="ID301" s="362">
        <f t="shared" si="310"/>
        <v>0</v>
      </c>
      <c r="IE301" s="362">
        <f t="shared" si="310"/>
        <v>0</v>
      </c>
      <c r="IF301" s="362">
        <f t="shared" si="310"/>
        <v>0</v>
      </c>
      <c r="IG301" s="362">
        <f t="shared" si="310"/>
        <v>0</v>
      </c>
      <c r="IH301" s="362">
        <f t="shared" si="310"/>
        <v>0</v>
      </c>
      <c r="II301" s="362">
        <f t="shared" ref="II301:JK301" si="311">II243/1000</f>
        <v>0</v>
      </c>
      <c r="IJ301" s="362">
        <f t="shared" si="311"/>
        <v>0</v>
      </c>
      <c r="IK301" s="362">
        <f t="shared" si="311"/>
        <v>0</v>
      </c>
      <c r="IL301" s="362">
        <f t="shared" si="311"/>
        <v>0</v>
      </c>
      <c r="IM301" s="362">
        <f t="shared" si="311"/>
        <v>0</v>
      </c>
      <c r="IN301" s="362">
        <f t="shared" si="311"/>
        <v>0</v>
      </c>
      <c r="IO301" s="362">
        <f t="shared" si="311"/>
        <v>0</v>
      </c>
      <c r="IP301" s="362">
        <f t="shared" si="311"/>
        <v>0.99439049999999995</v>
      </c>
      <c r="IQ301" s="362">
        <f t="shared" si="311"/>
        <v>1.8549525</v>
      </c>
      <c r="IR301" s="362">
        <f t="shared" si="311"/>
        <v>5.9180901000000006</v>
      </c>
      <c r="IS301" s="362">
        <f t="shared" si="311"/>
        <v>8.8442504999999993</v>
      </c>
      <c r="IT301" s="362">
        <f t="shared" si="311"/>
        <v>8.2268547000000005</v>
      </c>
      <c r="IU301" s="362">
        <f t="shared" si="311"/>
        <v>10.137406800000001</v>
      </c>
      <c r="IV301" s="362">
        <f t="shared" si="311"/>
        <v>12.721213499999999</v>
      </c>
      <c r="IW301" s="362">
        <f t="shared" si="311"/>
        <v>10.4540544</v>
      </c>
      <c r="IX301" s="362">
        <f t="shared" si="311"/>
        <v>6.9599682000000005</v>
      </c>
      <c r="IY301" s="362">
        <f t="shared" si="311"/>
        <v>1.043547</v>
      </c>
      <c r="IZ301" s="362">
        <f t="shared" si="311"/>
        <v>0.83743920000000005</v>
      </c>
      <c r="JA301" s="362">
        <f t="shared" si="311"/>
        <v>1.0110165</v>
      </c>
      <c r="JB301" s="362">
        <f t="shared" si="311"/>
        <v>0.68652779999999991</v>
      </c>
      <c r="JC301" s="362">
        <f t="shared" si="311"/>
        <v>1.3678323000000001</v>
      </c>
      <c r="JD301" s="362">
        <f t="shared" si="311"/>
        <v>7.3480328999999998</v>
      </c>
      <c r="JE301" s="362">
        <f t="shared" si="311"/>
        <v>8.1521153999999996</v>
      </c>
      <c r="JF301" s="362">
        <f t="shared" si="311"/>
        <v>11.4963801</v>
      </c>
      <c r="JG301" s="362">
        <f t="shared" si="311"/>
        <v>12.889540199999999</v>
      </c>
      <c r="JH301" s="362">
        <f t="shared" si="311"/>
        <v>11.2214925</v>
      </c>
      <c r="JI301" s="362">
        <f t="shared" si="311"/>
        <v>12.346681200000001</v>
      </c>
      <c r="JJ301" s="362">
        <f t="shared" si="311"/>
        <v>6.6525800999999998</v>
      </c>
      <c r="JK301" s="362">
        <f t="shared" si="311"/>
        <v>2.6351118000000002</v>
      </c>
      <c r="JL301" s="362">
        <f>JL243/1000</f>
        <v>2.9939198999999999</v>
      </c>
      <c r="JM301" s="362">
        <f>JM243/1000</f>
        <v>3.2462408999999997</v>
      </c>
      <c r="JN301" s="362">
        <f t="shared" ref="JN301:LY301" si="312">JN243/1000</f>
        <v>0.59174490000000002</v>
      </c>
      <c r="JO301" s="362">
        <f t="shared" si="312"/>
        <v>0.55593690000000007</v>
      </c>
      <c r="JP301" s="362">
        <f t="shared" si="312"/>
        <v>3.8282739000000001</v>
      </c>
      <c r="JQ301" s="362">
        <f t="shared" si="312"/>
        <v>10.509452400000001</v>
      </c>
      <c r="JR301" s="362">
        <f t="shared" si="312"/>
        <v>8.7423287999999992</v>
      </c>
      <c r="JS301" s="362">
        <f t="shared" si="312"/>
        <v>11.112641100000001</v>
      </c>
      <c r="JT301" s="362">
        <f t="shared" si="312"/>
        <v>13.111602599999999</v>
      </c>
      <c r="JU301" s="362">
        <f t="shared" si="312"/>
        <v>11.166691199999999</v>
      </c>
      <c r="JV301" s="362">
        <f t="shared" si="312"/>
        <v>5.7347511000000004</v>
      </c>
      <c r="JW301" s="362">
        <f t="shared" si="312"/>
        <v>1.6576131000000001</v>
      </c>
      <c r="JX301" s="362">
        <f t="shared" si="312"/>
        <v>2.2661696999999998</v>
      </c>
      <c r="JY301" s="362">
        <f t="shared" si="312"/>
        <v>1.7234765999999999</v>
      </c>
      <c r="JZ301" s="362">
        <f t="shared" si="312"/>
        <v>0.90330690000000002</v>
      </c>
      <c r="KA301" s="362">
        <f t="shared" si="312"/>
        <v>0.98130449999999991</v>
      </c>
      <c r="KB301" s="362">
        <f t="shared" si="312"/>
        <v>7.6901700000000002</v>
      </c>
      <c r="KC301" s="362">
        <f t="shared" si="312"/>
        <v>10.1530542</v>
      </c>
      <c r="KD301" s="362">
        <f t="shared" si="312"/>
        <v>10.7015172</v>
      </c>
      <c r="KE301" s="362">
        <f t="shared" si="312"/>
        <v>10.915470600000001</v>
      </c>
      <c r="KF301" s="362">
        <f t="shared" si="312"/>
        <v>10.4609454</v>
      </c>
      <c r="KG301" s="362">
        <f t="shared" si="312"/>
        <v>10.5012978</v>
      </c>
      <c r="KH301" s="362">
        <f t="shared" si="312"/>
        <v>5.3993298000000003</v>
      </c>
      <c r="KI301" s="362">
        <f t="shared" si="312"/>
        <v>5.0084678999999994</v>
      </c>
      <c r="KJ301" s="362">
        <f t="shared" si="312"/>
        <v>1.5299517</v>
      </c>
      <c r="KK301" s="362">
        <f t="shared" si="312"/>
        <v>1.3962068999999999</v>
      </c>
      <c r="KL301" s="362">
        <f t="shared" si="312"/>
        <v>1.0049283</v>
      </c>
      <c r="KM301" s="362">
        <f t="shared" si="312"/>
        <v>0.76636080000000006</v>
      </c>
      <c r="KN301" s="362">
        <f t="shared" si="312"/>
        <v>8.6182980000000011</v>
      </c>
      <c r="KO301" s="362">
        <f t="shared" si="312"/>
        <v>9.3534737999999997</v>
      </c>
      <c r="KP301" s="362">
        <f t="shared" si="312"/>
        <v>10.4056605</v>
      </c>
      <c r="KQ301" s="362">
        <f t="shared" si="312"/>
        <v>8.7400614000000001</v>
      </c>
      <c r="KR301" s="362">
        <f t="shared" si="312"/>
        <v>10.078403399999999</v>
      </c>
      <c r="KS301" s="362">
        <f t="shared" si="312"/>
        <v>9.7805370000000007</v>
      </c>
      <c r="KT301" s="362">
        <f t="shared" si="312"/>
        <v>4.7762450999999997</v>
      </c>
      <c r="KU301" s="362">
        <f t="shared" si="312"/>
        <v>1.3445057999999999</v>
      </c>
      <c r="KV301" s="362">
        <f t="shared" si="312"/>
        <v>4.4428662000000001</v>
      </c>
      <c r="KW301" s="362">
        <f t="shared" si="312"/>
        <v>1.2398559</v>
      </c>
      <c r="KX301" s="362">
        <f t="shared" si="312"/>
        <v>0.71759820000000007</v>
      </c>
      <c r="KY301" s="362">
        <f t="shared" si="312"/>
        <v>0.52191089999999996</v>
      </c>
      <c r="KZ301" s="362">
        <f t="shared" si="312"/>
        <v>5.0702349</v>
      </c>
      <c r="LA301" s="362">
        <f t="shared" si="312"/>
        <v>11.2244376</v>
      </c>
      <c r="LB301" s="362">
        <f t="shared" si="312"/>
        <v>9.2738835000000002</v>
      </c>
      <c r="LC301" s="362">
        <f t="shared" si="312"/>
        <v>8.7461687999999995</v>
      </c>
      <c r="LD301" s="362">
        <f t="shared" si="312"/>
        <v>16.855613700000003</v>
      </c>
      <c r="LE301" s="362">
        <f t="shared" si="312"/>
        <v>15.784513499999999</v>
      </c>
      <c r="LF301" s="362">
        <f t="shared" si="312"/>
        <v>3.5172519000000002</v>
      </c>
      <c r="LG301" s="362">
        <f t="shared" si="312"/>
        <v>7.9642245000000003</v>
      </c>
      <c r="LH301" s="362">
        <f t="shared" si="312"/>
        <v>0.8685486</v>
      </c>
      <c r="LI301" s="362">
        <f t="shared" si="312"/>
        <v>0.60281129999999994</v>
      </c>
      <c r="LJ301" s="362">
        <f t="shared" si="312"/>
        <v>0.85641060000000002</v>
      </c>
      <c r="LK301" s="362">
        <f t="shared" si="312"/>
        <v>2.1578429999999997</v>
      </c>
      <c r="LL301" s="362">
        <f t="shared" si="312"/>
        <v>6.5478237000000004</v>
      </c>
      <c r="LM301" s="362">
        <f t="shared" si="312"/>
        <v>8.7812210999999998</v>
      </c>
      <c r="LN301" s="362">
        <f t="shared" si="312"/>
        <v>14.275169400000001</v>
      </c>
      <c r="LO301" s="362">
        <f t="shared" si="312"/>
        <v>10.2728985</v>
      </c>
      <c r="LP301" s="362">
        <f t="shared" si="312"/>
        <v>10.667500200000001</v>
      </c>
      <c r="LQ301" s="362">
        <f t="shared" si="312"/>
        <v>10.278064799999999</v>
      </c>
      <c r="LR301" s="362">
        <f t="shared" si="312"/>
        <v>6.2747631000000004</v>
      </c>
      <c r="LS301" s="362">
        <f t="shared" si="312"/>
        <v>5.6912073000000003</v>
      </c>
      <c r="LT301" s="362">
        <f t="shared" si="312"/>
        <v>4.2337994999999999</v>
      </c>
      <c r="LU301" s="362">
        <f t="shared" si="312"/>
        <v>1.8526506</v>
      </c>
      <c r="LV301" s="362">
        <f t="shared" si="312"/>
        <v>1.2876596999999999</v>
      </c>
      <c r="LW301" s="362">
        <f t="shared" si="312"/>
        <v>2.1383078999999996</v>
      </c>
      <c r="LX301" s="362">
        <f t="shared" si="312"/>
        <v>6.7537301999999997</v>
      </c>
      <c r="LY301" s="362">
        <f t="shared" si="312"/>
        <v>14.414316300000001</v>
      </c>
      <c r="LZ301" s="362">
        <f t="shared" ref="LZ301:NA301" si="313">LZ243/1000</f>
        <v>17.110574400000001</v>
      </c>
      <c r="MA301" s="362">
        <f t="shared" si="313"/>
        <v>12.455674199999999</v>
      </c>
      <c r="MB301" s="362">
        <f t="shared" si="313"/>
        <v>16.334335499999998</v>
      </c>
      <c r="MC301" s="362">
        <f t="shared" si="313"/>
        <v>12.2443452</v>
      </c>
      <c r="MD301" s="362">
        <f t="shared" si="313"/>
        <v>9.4736712000000001</v>
      </c>
      <c r="ME301" s="362">
        <f t="shared" si="313"/>
        <v>6.0646989000000007</v>
      </c>
      <c r="MF301" s="362">
        <f t="shared" si="313"/>
        <v>1.8263583000000001</v>
      </c>
      <c r="MG301" s="362">
        <f t="shared" si="313"/>
        <v>2.1867885</v>
      </c>
      <c r="MH301" s="362">
        <f t="shared" si="313"/>
        <v>1.2330687</v>
      </c>
      <c r="MI301" s="362">
        <f t="shared" si="313"/>
        <v>1.7993861999999998</v>
      </c>
      <c r="MJ301" s="362">
        <f t="shared" si="313"/>
        <v>8.8758537000000004</v>
      </c>
      <c r="MK301" s="362">
        <f t="shared" si="313"/>
        <v>20.705591999999999</v>
      </c>
      <c r="ML301" s="362">
        <f t="shared" si="313"/>
        <v>19.450515299999999</v>
      </c>
      <c r="MM301" s="362">
        <f t="shared" si="313"/>
        <v>16.1997894</v>
      </c>
      <c r="MN301" s="362">
        <f t="shared" si="313"/>
        <v>13.547991900000001</v>
      </c>
      <c r="MO301" s="362">
        <f t="shared" si="313"/>
        <v>21.1700649</v>
      </c>
      <c r="MP301" s="362">
        <f t="shared" si="313"/>
        <v>17.095878899999999</v>
      </c>
      <c r="MQ301" s="362">
        <f t="shared" si="313"/>
        <v>3.7149227999999996</v>
      </c>
      <c r="MR301" s="362">
        <f t="shared" si="313"/>
        <v>1.8166419</v>
      </c>
      <c r="MS301" s="362">
        <f t="shared" si="313"/>
        <v>1.6635414000000002</v>
      </c>
      <c r="MT301" s="362">
        <f t="shared" si="313"/>
        <v>4.5998934</v>
      </c>
      <c r="MU301" s="362">
        <f t="shared" si="313"/>
        <v>2.5858284</v>
      </c>
      <c r="MV301" s="362">
        <f t="shared" si="313"/>
        <v>9.0426012</v>
      </c>
      <c r="MW301" s="362">
        <f t="shared" si="313"/>
        <v>18.1954788</v>
      </c>
      <c r="MX301" s="362">
        <f t="shared" si="313"/>
        <v>21.224715</v>
      </c>
      <c r="MY301" s="362">
        <f t="shared" si="313"/>
        <v>25.0323891</v>
      </c>
      <c r="MZ301" s="362">
        <f t="shared" si="313"/>
        <v>17.119140599999998</v>
      </c>
      <c r="NA301" s="362">
        <f t="shared" si="313"/>
        <v>21.011829300000002</v>
      </c>
      <c r="NB301" s="362">
        <f>NB243/1000</f>
        <v>10.7152707</v>
      </c>
      <c r="NC301" s="362">
        <f>NC243/1000</f>
        <v>7.4172585</v>
      </c>
      <c r="ND301" s="362">
        <f>ND243/1000</f>
        <v>2.9741999999999997</v>
      </c>
      <c r="NE301" s="362">
        <f>NE243/1000</f>
        <v>2.8620000000000001</v>
      </c>
      <c r="NF301" s="362">
        <f t="shared" ref="NF301:PM301" si="314">NF243/1000</f>
        <v>8.0523000000000007</v>
      </c>
      <c r="NG301" s="362">
        <f t="shared" si="314"/>
        <v>3.4509000000000003</v>
      </c>
      <c r="NH301" s="362">
        <f t="shared" si="314"/>
        <v>6.2088000000000001</v>
      </c>
      <c r="NI301" s="362">
        <f t="shared" si="314"/>
        <v>17.271000000000001</v>
      </c>
      <c r="NJ301" s="362">
        <f t="shared" si="314"/>
        <v>20.833200000000001</v>
      </c>
      <c r="NK301" s="362">
        <f>NK243/1000</f>
        <v>20.429099999999998</v>
      </c>
      <c r="NL301" s="362">
        <f t="shared" si="314"/>
        <v>21.6021</v>
      </c>
      <c r="NM301" s="362">
        <f t="shared" si="314"/>
        <v>24.352799999999998</v>
      </c>
      <c r="NN301" s="362">
        <f t="shared" si="314"/>
        <v>25.563599999999997</v>
      </c>
      <c r="NO301" s="362">
        <f t="shared" si="314"/>
        <v>17.773499999999999</v>
      </c>
      <c r="NP301" s="362">
        <f t="shared" si="314"/>
        <v>7.6292999999999997</v>
      </c>
      <c r="NQ301" s="362">
        <f t="shared" si="314"/>
        <v>18.693000000000001</v>
      </c>
      <c r="NR301" s="362">
        <f t="shared" si="314"/>
        <v>3.2534999999999998</v>
      </c>
      <c r="NS301" s="362">
        <f t="shared" si="314"/>
        <v>4.9178999999999995</v>
      </c>
      <c r="NT301" s="362">
        <f t="shared" si="314"/>
        <v>9.4761000000000006</v>
      </c>
      <c r="NU301" s="362">
        <f t="shared" si="314"/>
        <v>39.633600000000001</v>
      </c>
      <c r="NV301" s="362">
        <f t="shared" si="314"/>
        <v>30.878700000000002</v>
      </c>
      <c r="NW301" s="362">
        <f t="shared" si="314"/>
        <v>33.648900000000005</v>
      </c>
      <c r="NX301" s="362">
        <f t="shared" si="314"/>
        <v>27.348599999999998</v>
      </c>
      <c r="NY301" s="362">
        <f t="shared" si="314"/>
        <v>21.866400000000002</v>
      </c>
      <c r="NZ301" s="362">
        <f t="shared" si="314"/>
        <v>15.5268</v>
      </c>
      <c r="OA301" s="362">
        <f t="shared" si="314"/>
        <v>17.594099999999997</v>
      </c>
      <c r="OB301" s="362">
        <f t="shared" si="314"/>
        <v>12.996600000000001</v>
      </c>
      <c r="OC301" s="362">
        <f t="shared" si="314"/>
        <v>14.8956</v>
      </c>
      <c r="OD301" s="362">
        <f t="shared" si="314"/>
        <v>3.6686999999999999</v>
      </c>
      <c r="OE301" s="362">
        <f t="shared" si="314"/>
        <v>7.7439</v>
      </c>
      <c r="OF301" s="362">
        <f t="shared" si="314"/>
        <v>12.049799999999999</v>
      </c>
      <c r="OG301" s="362">
        <f t="shared" si="314"/>
        <v>0</v>
      </c>
      <c r="OH301" s="362">
        <f t="shared" si="314"/>
        <v>0</v>
      </c>
      <c r="OI301" s="362">
        <f t="shared" si="314"/>
        <v>0</v>
      </c>
      <c r="OJ301" s="362">
        <f t="shared" si="314"/>
        <v>0</v>
      </c>
      <c r="OK301" s="362">
        <f t="shared" si="314"/>
        <v>0</v>
      </c>
      <c r="OL301" s="362">
        <f t="shared" si="314"/>
        <v>0</v>
      </c>
      <c r="OM301" s="362">
        <f t="shared" si="314"/>
        <v>0</v>
      </c>
      <c r="ON301" s="362">
        <f t="shared" si="314"/>
        <v>0</v>
      </c>
      <c r="OO301" s="362">
        <f t="shared" si="314"/>
        <v>0</v>
      </c>
      <c r="OP301" s="362">
        <f t="shared" si="314"/>
        <v>0</v>
      </c>
      <c r="OQ301" s="362">
        <f t="shared" si="314"/>
        <v>0</v>
      </c>
      <c r="OR301" s="362">
        <f t="shared" si="314"/>
        <v>0</v>
      </c>
      <c r="OS301" s="362">
        <f t="shared" si="314"/>
        <v>0</v>
      </c>
      <c r="OT301" s="362">
        <f t="shared" si="314"/>
        <v>0</v>
      </c>
      <c r="OU301" s="362">
        <f t="shared" si="314"/>
        <v>0</v>
      </c>
      <c r="OV301" s="362">
        <f t="shared" si="314"/>
        <v>0</v>
      </c>
      <c r="OW301" s="362">
        <f t="shared" si="314"/>
        <v>0</v>
      </c>
      <c r="OX301" s="362">
        <f t="shared" si="314"/>
        <v>0</v>
      </c>
      <c r="OY301" s="362">
        <f t="shared" si="314"/>
        <v>0</v>
      </c>
      <c r="OZ301" s="362">
        <f t="shared" si="314"/>
        <v>0</v>
      </c>
      <c r="PA301" s="362">
        <f t="shared" si="314"/>
        <v>0</v>
      </c>
      <c r="PB301" s="362">
        <f t="shared" si="314"/>
        <v>0</v>
      </c>
      <c r="PC301" s="362">
        <f t="shared" si="314"/>
        <v>0</v>
      </c>
      <c r="PD301" s="362">
        <f t="shared" si="314"/>
        <v>0</v>
      </c>
      <c r="PE301" s="362">
        <f t="shared" si="314"/>
        <v>0</v>
      </c>
      <c r="PF301" s="362">
        <f t="shared" si="314"/>
        <v>0</v>
      </c>
      <c r="PG301" s="362">
        <f t="shared" si="314"/>
        <v>0</v>
      </c>
      <c r="PH301" s="362">
        <f t="shared" si="314"/>
        <v>0</v>
      </c>
      <c r="PI301" s="362">
        <f t="shared" si="314"/>
        <v>0</v>
      </c>
      <c r="PJ301" s="362">
        <f t="shared" si="314"/>
        <v>0</v>
      </c>
      <c r="PK301" s="362">
        <f t="shared" si="314"/>
        <v>0</v>
      </c>
      <c r="PL301" s="362">
        <f t="shared" si="314"/>
        <v>0</v>
      </c>
      <c r="PM301" s="362">
        <f t="shared" si="314"/>
        <v>0</v>
      </c>
    </row>
    <row r="302" spans="1:429" ht="15">
      <c r="A302" s="364" t="s">
        <v>854</v>
      </c>
      <c r="B302" s="362">
        <f>B4</f>
        <v>0</v>
      </c>
      <c r="C302" s="362">
        <f t="shared" ref="C302:Z302" si="315">C4</f>
        <v>0</v>
      </c>
      <c r="D302" s="362">
        <f t="shared" si="315"/>
        <v>0</v>
      </c>
      <c r="E302" s="362">
        <f t="shared" si="315"/>
        <v>0</v>
      </c>
      <c r="F302" s="362">
        <f t="shared" si="315"/>
        <v>0</v>
      </c>
      <c r="G302" s="362">
        <f t="shared" si="315"/>
        <v>0</v>
      </c>
      <c r="H302" s="362">
        <f t="shared" si="315"/>
        <v>0</v>
      </c>
      <c r="I302" s="362">
        <f t="shared" si="315"/>
        <v>0</v>
      </c>
      <c r="J302" s="362">
        <f t="shared" si="315"/>
        <v>0</v>
      </c>
      <c r="K302" s="362">
        <f t="shared" si="315"/>
        <v>0</v>
      </c>
      <c r="L302" s="362">
        <f t="shared" si="315"/>
        <v>0</v>
      </c>
      <c r="M302" s="362">
        <f t="shared" si="315"/>
        <v>0</v>
      </c>
      <c r="N302" s="362">
        <f t="shared" si="315"/>
        <v>0</v>
      </c>
      <c r="O302" s="362">
        <f t="shared" si="315"/>
        <v>0</v>
      </c>
      <c r="P302" s="362">
        <f t="shared" si="315"/>
        <v>0</v>
      </c>
      <c r="Q302" s="362">
        <f t="shared" si="315"/>
        <v>0</v>
      </c>
      <c r="R302" s="362">
        <f t="shared" si="315"/>
        <v>0</v>
      </c>
      <c r="S302" s="362">
        <f t="shared" si="315"/>
        <v>0</v>
      </c>
      <c r="T302" s="362">
        <f t="shared" si="315"/>
        <v>5.6887284000000005</v>
      </c>
      <c r="U302" s="362">
        <f t="shared" si="315"/>
        <v>38.349394199999999</v>
      </c>
      <c r="V302" s="362">
        <f t="shared" si="315"/>
        <v>6.6123341999999994</v>
      </c>
      <c r="W302" s="362">
        <f t="shared" si="315"/>
        <v>5.6430000000000004E-3</v>
      </c>
      <c r="X302" s="362">
        <f t="shared" si="315"/>
        <v>4.5386444999999993</v>
      </c>
      <c r="Y302" s="362">
        <f t="shared" si="315"/>
        <v>1.2416768999999999</v>
      </c>
      <c r="Z302" s="362">
        <f t="shared" si="315"/>
        <v>6.0487940999999994</v>
      </c>
      <c r="AA302" s="362">
        <f>AA4</f>
        <v>6.7498007999999992</v>
      </c>
      <c r="AB302" s="362">
        <f>AB4</f>
        <v>4.6034792999999992</v>
      </c>
      <c r="AC302" s="362">
        <f>AC4</f>
        <v>8.9544564000000033</v>
      </c>
      <c r="AD302" s="362">
        <f>AD4</f>
        <v>8.4792000000000023</v>
      </c>
      <c r="AE302" s="362">
        <v>12</v>
      </c>
      <c r="AF302" s="362">
        <v>13</v>
      </c>
      <c r="AG302" s="362"/>
      <c r="AH302" s="364"/>
      <c r="AI302" s="364"/>
      <c r="AJ302" s="364"/>
      <c r="AK302" s="364"/>
      <c r="AL302" s="364"/>
      <c r="AM302" s="364"/>
      <c r="AN302" s="364"/>
      <c r="AO302" s="364"/>
      <c r="AP302" s="364"/>
      <c r="AQ302" s="364"/>
      <c r="AR302" s="364"/>
      <c r="AS302" s="364"/>
      <c r="AT302" s="364"/>
      <c r="AU302" s="364"/>
      <c r="AV302" s="364"/>
      <c r="AW302" s="364"/>
      <c r="AX302" s="364"/>
      <c r="AY302" s="364"/>
      <c r="AZ302" s="364"/>
      <c r="BA302" s="364"/>
      <c r="BB302" s="364"/>
      <c r="BC302" s="364"/>
      <c r="BD302" s="364"/>
      <c r="BE302" s="364"/>
      <c r="BF302" s="364"/>
      <c r="BG302" s="364"/>
      <c r="BH302" s="364"/>
      <c r="BI302" s="364"/>
      <c r="BJ302" s="364"/>
      <c r="BK302" s="364"/>
      <c r="BL302" s="364"/>
      <c r="BM302" s="364"/>
      <c r="BN302" s="364"/>
      <c r="BO302" s="364"/>
      <c r="BP302" s="364"/>
      <c r="BQ302" s="364"/>
      <c r="BR302" s="364"/>
      <c r="BS302" s="364"/>
      <c r="BT302" s="364"/>
      <c r="BU302" s="364"/>
      <c r="BV302" s="364"/>
      <c r="BW302" s="364"/>
      <c r="BX302" s="364"/>
      <c r="BY302" s="364"/>
      <c r="BZ302" s="364"/>
      <c r="CA302" s="364"/>
      <c r="CB302" s="364"/>
      <c r="CC302" s="364"/>
      <c r="CD302" s="364"/>
      <c r="CE302" s="364"/>
      <c r="CF302" s="364"/>
      <c r="CG302" s="364"/>
      <c r="CH302" s="364"/>
      <c r="CI302" s="364"/>
      <c r="CJ302" s="364"/>
      <c r="CK302" s="364"/>
      <c r="CL302" s="364"/>
      <c r="CM302" s="364"/>
      <c r="CN302" s="364"/>
      <c r="CO302" s="364"/>
      <c r="CP302" s="364"/>
      <c r="CQ302" s="364"/>
      <c r="CR302" s="364"/>
      <c r="CS302" s="364"/>
      <c r="CT302" s="364"/>
      <c r="CU302" s="364"/>
      <c r="CV302" s="364"/>
      <c r="CW302" s="364"/>
      <c r="CX302" s="364"/>
      <c r="CY302" s="364"/>
      <c r="CZ302" s="364"/>
      <c r="DA302" s="364"/>
      <c r="DB302" s="364"/>
      <c r="DC302" s="364"/>
      <c r="DD302" s="364"/>
      <c r="DE302" s="364"/>
      <c r="DF302" s="364"/>
      <c r="DG302" s="364"/>
      <c r="DH302" s="364"/>
      <c r="DI302" s="364"/>
      <c r="DJ302" s="364"/>
      <c r="DK302" s="364"/>
      <c r="DL302" s="364"/>
      <c r="DM302" s="364"/>
      <c r="DN302" s="364"/>
      <c r="DO302" s="364"/>
      <c r="DP302" s="364"/>
      <c r="DQ302" s="364"/>
      <c r="DR302" s="364"/>
      <c r="DS302" s="364"/>
      <c r="DT302" s="364"/>
      <c r="DU302" s="364"/>
      <c r="DV302" s="364"/>
      <c r="DW302" s="364"/>
      <c r="DX302" s="364"/>
      <c r="DY302" s="364"/>
      <c r="DZ302" s="364"/>
      <c r="EA302" s="364"/>
      <c r="EB302" s="364"/>
      <c r="EC302" s="364"/>
      <c r="ED302" s="364"/>
      <c r="EE302" s="364"/>
      <c r="EF302" s="364"/>
      <c r="EG302" s="364"/>
      <c r="EH302" s="364"/>
      <c r="EI302" s="364"/>
      <c r="EJ302" s="364"/>
      <c r="EK302" s="364"/>
      <c r="EL302" s="364"/>
      <c r="EM302" s="364"/>
      <c r="EN302" s="364"/>
      <c r="EO302" s="364"/>
      <c r="EP302" s="364"/>
      <c r="EQ302" s="364"/>
      <c r="ER302" s="364"/>
      <c r="ES302" s="364"/>
      <c r="ET302" s="364"/>
      <c r="EU302" s="364"/>
      <c r="EV302" s="364"/>
      <c r="EW302" s="364"/>
      <c r="EX302" s="364"/>
      <c r="EY302" s="364"/>
      <c r="EZ302" s="364"/>
      <c r="FA302" s="364"/>
      <c r="FB302" s="364"/>
      <c r="FC302" s="364"/>
      <c r="FD302" s="364"/>
      <c r="FE302" s="364"/>
      <c r="FF302" s="364"/>
      <c r="FG302" s="364"/>
      <c r="FH302" s="364"/>
      <c r="FI302" s="364"/>
      <c r="FJ302" s="364"/>
      <c r="FK302" s="364"/>
      <c r="FL302" s="364"/>
      <c r="FM302" s="364"/>
      <c r="FN302" s="364"/>
      <c r="FO302" s="364"/>
      <c r="FP302" s="364"/>
      <c r="FQ302" s="364"/>
      <c r="FR302" s="364"/>
      <c r="FS302" s="364"/>
      <c r="FT302" s="364"/>
      <c r="FU302" s="364"/>
      <c r="FV302" s="362">
        <f t="shared" ref="FV302:IG302" si="316">FV4/1000</f>
        <v>0</v>
      </c>
      <c r="FW302" s="362">
        <f t="shared" si="316"/>
        <v>0</v>
      </c>
      <c r="FX302" s="362">
        <f t="shared" si="316"/>
        <v>0</v>
      </c>
      <c r="FY302" s="362">
        <f t="shared" si="316"/>
        <v>0</v>
      </c>
      <c r="FZ302" s="362">
        <f t="shared" si="316"/>
        <v>0</v>
      </c>
      <c r="GA302" s="362">
        <f t="shared" si="316"/>
        <v>0</v>
      </c>
      <c r="GB302" s="362">
        <f t="shared" si="316"/>
        <v>0</v>
      </c>
      <c r="GC302" s="362">
        <f t="shared" si="316"/>
        <v>0</v>
      </c>
      <c r="GD302" s="362">
        <f t="shared" si="316"/>
        <v>0</v>
      </c>
      <c r="GE302" s="362">
        <f t="shared" si="316"/>
        <v>0</v>
      </c>
      <c r="GF302" s="362">
        <f t="shared" si="316"/>
        <v>0</v>
      </c>
      <c r="GG302" s="362">
        <f t="shared" si="316"/>
        <v>0</v>
      </c>
      <c r="GH302" s="362">
        <f t="shared" si="316"/>
        <v>0</v>
      </c>
      <c r="GI302" s="362">
        <f t="shared" si="316"/>
        <v>0</v>
      </c>
      <c r="GJ302" s="362">
        <f t="shared" si="316"/>
        <v>0</v>
      </c>
      <c r="GK302" s="362">
        <f t="shared" si="316"/>
        <v>0</v>
      </c>
      <c r="GL302" s="362">
        <f t="shared" si="316"/>
        <v>0</v>
      </c>
      <c r="GM302" s="362">
        <f t="shared" si="316"/>
        <v>0</v>
      </c>
      <c r="GN302" s="362">
        <f t="shared" si="316"/>
        <v>0</v>
      </c>
      <c r="GO302" s="362">
        <f t="shared" si="316"/>
        <v>0</v>
      </c>
      <c r="GP302" s="362">
        <f t="shared" si="316"/>
        <v>0</v>
      </c>
      <c r="GQ302" s="362">
        <f t="shared" si="316"/>
        <v>0</v>
      </c>
      <c r="GR302" s="362">
        <f t="shared" si="316"/>
        <v>0</v>
      </c>
      <c r="GS302" s="362">
        <f t="shared" si="316"/>
        <v>0</v>
      </c>
      <c r="GT302" s="362">
        <f t="shared" si="316"/>
        <v>0</v>
      </c>
      <c r="GU302" s="362">
        <f t="shared" si="316"/>
        <v>0</v>
      </c>
      <c r="GV302" s="362">
        <f t="shared" si="316"/>
        <v>0</v>
      </c>
      <c r="GW302" s="362">
        <f t="shared" si="316"/>
        <v>0</v>
      </c>
      <c r="GX302" s="362">
        <f t="shared" si="316"/>
        <v>0</v>
      </c>
      <c r="GY302" s="362">
        <f t="shared" si="316"/>
        <v>0</v>
      </c>
      <c r="GZ302" s="362">
        <f t="shared" si="316"/>
        <v>0</v>
      </c>
      <c r="HA302" s="362">
        <f t="shared" si="316"/>
        <v>0</v>
      </c>
      <c r="HB302" s="362">
        <f t="shared" si="316"/>
        <v>0</v>
      </c>
      <c r="HC302" s="362">
        <f t="shared" si="316"/>
        <v>0</v>
      </c>
      <c r="HD302" s="362">
        <f t="shared" si="316"/>
        <v>0</v>
      </c>
      <c r="HE302" s="362">
        <f t="shared" si="316"/>
        <v>0</v>
      </c>
      <c r="HF302" s="362">
        <f t="shared" si="316"/>
        <v>0</v>
      </c>
      <c r="HG302" s="362">
        <f t="shared" si="316"/>
        <v>0</v>
      </c>
      <c r="HH302" s="362">
        <f t="shared" si="316"/>
        <v>0</v>
      </c>
      <c r="HI302" s="362">
        <f t="shared" si="316"/>
        <v>0</v>
      </c>
      <c r="HJ302" s="362">
        <f t="shared" si="316"/>
        <v>0</v>
      </c>
      <c r="HK302" s="362">
        <f t="shared" si="316"/>
        <v>0</v>
      </c>
      <c r="HL302" s="362">
        <f t="shared" si="316"/>
        <v>0</v>
      </c>
      <c r="HM302" s="362">
        <f t="shared" si="316"/>
        <v>0</v>
      </c>
      <c r="HN302" s="362">
        <f t="shared" si="316"/>
        <v>0</v>
      </c>
      <c r="HO302" s="362">
        <f t="shared" si="316"/>
        <v>0</v>
      </c>
      <c r="HP302" s="362">
        <f t="shared" si="316"/>
        <v>0</v>
      </c>
      <c r="HQ302" s="362">
        <f t="shared" si="316"/>
        <v>0</v>
      </c>
      <c r="HR302" s="362">
        <f t="shared" si="316"/>
        <v>0</v>
      </c>
      <c r="HS302" s="362">
        <f t="shared" si="316"/>
        <v>0</v>
      </c>
      <c r="HT302" s="362">
        <f t="shared" si="316"/>
        <v>0</v>
      </c>
      <c r="HU302" s="362">
        <f t="shared" si="316"/>
        <v>0</v>
      </c>
      <c r="HV302" s="362">
        <f t="shared" si="316"/>
        <v>0</v>
      </c>
      <c r="HW302" s="362">
        <f t="shared" si="316"/>
        <v>0</v>
      </c>
      <c r="HX302" s="362">
        <f t="shared" si="316"/>
        <v>0</v>
      </c>
      <c r="HY302" s="362">
        <f t="shared" si="316"/>
        <v>0</v>
      </c>
      <c r="HZ302" s="362">
        <f t="shared" si="316"/>
        <v>0</v>
      </c>
      <c r="IA302" s="362">
        <f t="shared" si="316"/>
        <v>0</v>
      </c>
      <c r="IB302" s="362">
        <f t="shared" si="316"/>
        <v>0</v>
      </c>
      <c r="IC302" s="362">
        <f t="shared" si="316"/>
        <v>0</v>
      </c>
      <c r="ID302" s="362">
        <f t="shared" si="316"/>
        <v>0</v>
      </c>
      <c r="IE302" s="362">
        <f t="shared" si="316"/>
        <v>0</v>
      </c>
      <c r="IF302" s="362">
        <f t="shared" si="316"/>
        <v>0</v>
      </c>
      <c r="IG302" s="362">
        <f t="shared" si="316"/>
        <v>0</v>
      </c>
      <c r="IH302" s="362">
        <f t="shared" ref="IH302:JK302" si="317">IH4/1000</f>
        <v>0</v>
      </c>
      <c r="II302" s="362">
        <f t="shared" si="317"/>
        <v>0</v>
      </c>
      <c r="IJ302" s="362">
        <f t="shared" si="317"/>
        <v>0</v>
      </c>
      <c r="IK302" s="362">
        <f t="shared" si="317"/>
        <v>0</v>
      </c>
      <c r="IL302" s="362">
        <f t="shared" si="317"/>
        <v>0</v>
      </c>
      <c r="IM302" s="362">
        <f t="shared" si="317"/>
        <v>0</v>
      </c>
      <c r="IN302" s="362">
        <f t="shared" si="317"/>
        <v>0</v>
      </c>
      <c r="IO302" s="362">
        <f t="shared" si="317"/>
        <v>0</v>
      </c>
      <c r="IP302" s="362">
        <f t="shared" si="317"/>
        <v>2.2991642999999997</v>
      </c>
      <c r="IQ302" s="362">
        <f t="shared" si="317"/>
        <v>0</v>
      </c>
      <c r="IR302" s="362">
        <f t="shared" si="317"/>
        <v>0</v>
      </c>
      <c r="IS302" s="362">
        <f t="shared" si="317"/>
        <v>0</v>
      </c>
      <c r="IT302" s="362">
        <f t="shared" si="317"/>
        <v>2.7047058000000002</v>
      </c>
      <c r="IU302" s="362">
        <f t="shared" si="317"/>
        <v>0.68485830000000003</v>
      </c>
      <c r="IV302" s="362">
        <f t="shared" si="317"/>
        <v>0</v>
      </c>
      <c r="IW302" s="362">
        <f t="shared" si="317"/>
        <v>0</v>
      </c>
      <c r="IX302" s="362">
        <f t="shared" si="317"/>
        <v>0</v>
      </c>
      <c r="IY302" s="362">
        <f t="shared" si="317"/>
        <v>0</v>
      </c>
      <c r="IZ302" s="362">
        <f t="shared" si="317"/>
        <v>0</v>
      </c>
      <c r="JA302" s="362">
        <f t="shared" si="317"/>
        <v>0</v>
      </c>
      <c r="JB302" s="362">
        <f t="shared" si="317"/>
        <v>0</v>
      </c>
      <c r="JC302" s="362">
        <f t="shared" si="317"/>
        <v>0</v>
      </c>
      <c r="JD302" s="362">
        <f t="shared" si="317"/>
        <v>0</v>
      </c>
      <c r="JE302" s="362">
        <f t="shared" si="317"/>
        <v>2.9987168999999998</v>
      </c>
      <c r="JF302" s="362">
        <f t="shared" si="317"/>
        <v>6.0654668999999997</v>
      </c>
      <c r="JG302" s="362">
        <f t="shared" si="317"/>
        <v>6.0385029000000001</v>
      </c>
      <c r="JH302" s="362">
        <f t="shared" si="317"/>
        <v>2.085E-4</v>
      </c>
      <c r="JI302" s="362">
        <f t="shared" si="317"/>
        <v>5.6371964999999999</v>
      </c>
      <c r="JJ302" s="362">
        <f t="shared" si="317"/>
        <v>2.9433600000000002</v>
      </c>
      <c r="JK302" s="362">
        <f t="shared" si="317"/>
        <v>8.5812759000000014</v>
      </c>
      <c r="JL302" s="362">
        <f>JL4/1000</f>
        <v>6.0846605999999994</v>
      </c>
      <c r="JM302" s="362">
        <f>JM4/1000</f>
        <v>6.0000000000000002E-6</v>
      </c>
      <c r="JN302" s="362">
        <f t="shared" ref="JN302:LY302" si="318">JN4/1000</f>
        <v>3.6965300999999999</v>
      </c>
      <c r="JO302" s="362">
        <f t="shared" si="318"/>
        <v>2.9043410999999999</v>
      </c>
      <c r="JP302" s="362">
        <f t="shared" si="318"/>
        <v>0</v>
      </c>
      <c r="JQ302" s="362">
        <f t="shared" si="318"/>
        <v>0</v>
      </c>
      <c r="JR302" s="362">
        <f t="shared" si="318"/>
        <v>0</v>
      </c>
      <c r="JS302" s="362">
        <f t="shared" si="318"/>
        <v>0</v>
      </c>
      <c r="JT302" s="362">
        <f t="shared" si="318"/>
        <v>0</v>
      </c>
      <c r="JU302" s="362">
        <f t="shared" si="318"/>
        <v>0</v>
      </c>
      <c r="JV302" s="362">
        <f t="shared" si="318"/>
        <v>1.1319000000000001E-2</v>
      </c>
      <c r="JW302" s="362">
        <f t="shared" si="318"/>
        <v>4.2000000000000004E-5</v>
      </c>
      <c r="JX302" s="362">
        <f t="shared" si="318"/>
        <v>1.0200000000000001E-4</v>
      </c>
      <c r="JY302" s="362">
        <f t="shared" si="318"/>
        <v>0</v>
      </c>
      <c r="JZ302" s="362">
        <f t="shared" si="318"/>
        <v>0</v>
      </c>
      <c r="KA302" s="362">
        <f t="shared" si="318"/>
        <v>0</v>
      </c>
      <c r="KB302" s="362">
        <f t="shared" si="318"/>
        <v>0</v>
      </c>
      <c r="KC302" s="362">
        <f t="shared" si="318"/>
        <v>0</v>
      </c>
      <c r="KD302" s="362">
        <f t="shared" si="318"/>
        <v>0</v>
      </c>
      <c r="KE302" s="362">
        <f t="shared" si="318"/>
        <v>0</v>
      </c>
      <c r="KF302" s="362">
        <f t="shared" si="318"/>
        <v>0</v>
      </c>
      <c r="KG302" s="362">
        <f t="shared" si="318"/>
        <v>0</v>
      </c>
      <c r="KH302" s="362">
        <f t="shared" si="318"/>
        <v>0</v>
      </c>
      <c r="KI302" s="362">
        <f t="shared" si="318"/>
        <v>0</v>
      </c>
      <c r="KJ302" s="362">
        <f t="shared" si="318"/>
        <v>5.6010000000000001E-3</v>
      </c>
      <c r="KK302" s="362">
        <f t="shared" si="318"/>
        <v>4.2000000000000004E-5</v>
      </c>
      <c r="KL302" s="362">
        <f t="shared" si="318"/>
        <v>1.77666E-2</v>
      </c>
      <c r="KM302" s="362">
        <f t="shared" si="318"/>
        <v>2.2821000000000001E-2</v>
      </c>
      <c r="KN302" s="362">
        <f t="shared" si="318"/>
        <v>4.6799999999999994E-2</v>
      </c>
      <c r="KO302" s="362">
        <f t="shared" si="318"/>
        <v>0</v>
      </c>
      <c r="KP302" s="362">
        <f t="shared" si="318"/>
        <v>0</v>
      </c>
      <c r="KQ302" s="362">
        <f t="shared" si="318"/>
        <v>0</v>
      </c>
      <c r="KR302" s="362">
        <f t="shared" si="318"/>
        <v>0</v>
      </c>
      <c r="KS302" s="362">
        <f t="shared" si="318"/>
        <v>0</v>
      </c>
      <c r="KT302" s="362">
        <f t="shared" si="318"/>
        <v>0.89195759999999991</v>
      </c>
      <c r="KU302" s="362">
        <f t="shared" si="318"/>
        <v>1.7196969</v>
      </c>
      <c r="KV302" s="362">
        <f t="shared" si="318"/>
        <v>0.88173449999999998</v>
      </c>
      <c r="KW302" s="362">
        <f t="shared" si="318"/>
        <v>0.95786789999999999</v>
      </c>
      <c r="KX302" s="362">
        <f t="shared" si="318"/>
        <v>3.28641E-2</v>
      </c>
      <c r="KY302" s="362">
        <f t="shared" si="318"/>
        <v>0.1671723</v>
      </c>
      <c r="KZ302" s="362">
        <f t="shared" si="318"/>
        <v>0.120528</v>
      </c>
      <c r="LA302" s="362">
        <f t="shared" si="318"/>
        <v>0.12018300000000001</v>
      </c>
      <c r="LB302" s="362">
        <f t="shared" si="318"/>
        <v>0</v>
      </c>
      <c r="LC302" s="362">
        <f t="shared" si="318"/>
        <v>5.2469099999999998E-2</v>
      </c>
      <c r="LD302" s="362">
        <f t="shared" si="318"/>
        <v>4.4061900000000001E-2</v>
      </c>
      <c r="LE302" s="362">
        <f t="shared" si="318"/>
        <v>0.25193340000000003</v>
      </c>
      <c r="LF302" s="362">
        <f t="shared" si="318"/>
        <v>0.14094060000000003</v>
      </c>
      <c r="LG302" s="362">
        <f t="shared" si="318"/>
        <v>8.3459999999999993E-2</v>
      </c>
      <c r="LH302" s="362">
        <f t="shared" si="318"/>
        <v>0.17657549999999997</v>
      </c>
      <c r="LI302" s="362">
        <f t="shared" si="318"/>
        <v>5.1489E-2</v>
      </c>
      <c r="LJ302" s="362">
        <f t="shared" si="318"/>
        <v>0</v>
      </c>
      <c r="LK302" s="362">
        <f t="shared" si="318"/>
        <v>1.6029E-3</v>
      </c>
      <c r="LL302" s="362">
        <f t="shared" si="318"/>
        <v>0.31404300000000002</v>
      </c>
      <c r="LM302" s="362">
        <f t="shared" si="318"/>
        <v>7.4700000000000003E-2</v>
      </c>
      <c r="LN302" s="362">
        <f t="shared" si="318"/>
        <v>0.15434999999999999</v>
      </c>
      <c r="LO302" s="362">
        <f t="shared" si="318"/>
        <v>0.23009579999999999</v>
      </c>
      <c r="LP302" s="362">
        <f t="shared" si="318"/>
        <v>0.14600340000000001</v>
      </c>
      <c r="LQ302" s="362">
        <f t="shared" si="318"/>
        <v>0.38334570000000001</v>
      </c>
      <c r="LR302" s="362">
        <f t="shared" si="318"/>
        <v>0.54972389999999993</v>
      </c>
      <c r="LS302" s="362">
        <f t="shared" si="318"/>
        <v>2.0053515000000002</v>
      </c>
      <c r="LT302" s="362">
        <f t="shared" si="318"/>
        <v>1.6087001999999999</v>
      </c>
      <c r="LU302" s="362">
        <f t="shared" si="318"/>
        <v>0.58087770000000005</v>
      </c>
      <c r="LV302" s="362">
        <f t="shared" si="318"/>
        <v>1.4046927</v>
      </c>
      <c r="LW302" s="362">
        <f t="shared" si="318"/>
        <v>1.6055082000000001</v>
      </c>
      <c r="LX302" s="362">
        <f t="shared" si="318"/>
        <v>1.9062366000000002</v>
      </c>
      <c r="LY302" s="362">
        <f t="shared" si="318"/>
        <v>1.1738189999999999</v>
      </c>
      <c r="LZ302" s="362">
        <f t="shared" ref="LZ302:NA302" si="319">LZ4/1000</f>
        <v>0.57182880000000003</v>
      </c>
      <c r="MA302" s="362">
        <f t="shared" si="319"/>
        <v>1.1974800000000001E-2</v>
      </c>
      <c r="MB302" s="362">
        <f t="shared" si="319"/>
        <v>1.7962199999999998E-2</v>
      </c>
      <c r="MC302" s="362">
        <f t="shared" si="319"/>
        <v>5.9874000000000004E-3</v>
      </c>
      <c r="MD302" s="362">
        <f t="shared" si="319"/>
        <v>7.8341999999999995E-3</v>
      </c>
      <c r="ME302" s="362">
        <f t="shared" si="319"/>
        <v>1.8594599999999999E-2</v>
      </c>
      <c r="MF302" s="362">
        <f t="shared" si="319"/>
        <v>1.9238999999999999E-2</v>
      </c>
      <c r="MG302" s="362">
        <f t="shared" si="319"/>
        <v>6.1233000000000008E-3</v>
      </c>
      <c r="MH302" s="362">
        <f t="shared" si="319"/>
        <v>1.54944E-2</v>
      </c>
      <c r="MI302" s="362">
        <f t="shared" si="319"/>
        <v>1.2874692000000001</v>
      </c>
      <c r="MJ302" s="362">
        <f t="shared" si="319"/>
        <v>2.1923700000000001E-2</v>
      </c>
      <c r="MK302" s="362">
        <f t="shared" si="319"/>
        <v>1.4435406</v>
      </c>
      <c r="ML302" s="362">
        <f t="shared" si="319"/>
        <v>6.2049000000000002E-3</v>
      </c>
      <c r="MM302" s="362">
        <f t="shared" si="319"/>
        <v>1.5268641000000001</v>
      </c>
      <c r="MN302" s="362">
        <f t="shared" si="319"/>
        <v>0</v>
      </c>
      <c r="MO302" s="362">
        <f t="shared" si="319"/>
        <v>8.8563299999999998E-2</v>
      </c>
      <c r="MP302" s="362">
        <f t="shared" si="319"/>
        <v>7.1060399999999996E-2</v>
      </c>
      <c r="MQ302" s="362">
        <f t="shared" si="319"/>
        <v>4.9761899999999998E-2</v>
      </c>
      <c r="MR302" s="362">
        <f t="shared" si="319"/>
        <v>4.2304499999999995E-2</v>
      </c>
      <c r="MS302" s="362">
        <f t="shared" si="319"/>
        <v>5.0292300000000005E-2</v>
      </c>
      <c r="MT302" s="362">
        <f t="shared" si="319"/>
        <v>3.13446E-2</v>
      </c>
      <c r="MU302" s="362">
        <f t="shared" si="319"/>
        <v>1.8244692</v>
      </c>
      <c r="MV302" s="362">
        <f t="shared" si="319"/>
        <v>1.2221778000000001</v>
      </c>
      <c r="MW302" s="362">
        <f t="shared" si="319"/>
        <v>2.2584654</v>
      </c>
      <c r="MX302" s="362">
        <f t="shared" si="319"/>
        <v>1.5527732999999999</v>
      </c>
      <c r="MY302" s="362">
        <f t="shared" si="319"/>
        <v>1.8174600000000003E-2</v>
      </c>
      <c r="MZ302" s="362">
        <f t="shared" si="319"/>
        <v>1.7482152000000002</v>
      </c>
      <c r="NA302" s="362">
        <f t="shared" si="319"/>
        <v>0.14667089999999999</v>
      </c>
      <c r="NB302" s="362">
        <f>NB4/1000</f>
        <v>0</v>
      </c>
      <c r="NC302" s="362">
        <f>NC4/1000</f>
        <v>3.6365399999999999E-2</v>
      </c>
      <c r="ND302" s="362">
        <f>ND4/1000</f>
        <v>7.3200000000000001E-2</v>
      </c>
      <c r="NE302" s="362">
        <f>NE4/1000</f>
        <v>4.2599999999999999E-2</v>
      </c>
      <c r="NF302" s="362">
        <f t="shared" ref="NF302:PM302" si="320">NF4/1000</f>
        <v>7.3499999999999996E-2</v>
      </c>
      <c r="NG302" s="362">
        <f t="shared" si="320"/>
        <v>1.35E-2</v>
      </c>
      <c r="NH302" s="362">
        <f t="shared" si="320"/>
        <v>1.0032000000000001</v>
      </c>
      <c r="NI302" s="362">
        <f t="shared" si="320"/>
        <v>1.7510999999999999</v>
      </c>
      <c r="NJ302" s="362">
        <f t="shared" si="320"/>
        <v>2.7404999999999999</v>
      </c>
      <c r="NK302" s="362">
        <f t="shared" si="320"/>
        <v>2.2850999999999999</v>
      </c>
      <c r="NL302" s="362">
        <f t="shared" si="320"/>
        <v>0.14699999999999999</v>
      </c>
      <c r="NM302" s="362">
        <f t="shared" si="320"/>
        <v>6.93E-2</v>
      </c>
      <c r="NN302" s="362">
        <f t="shared" si="320"/>
        <v>0.10619999999999999</v>
      </c>
      <c r="NO302" s="362">
        <f t="shared" si="320"/>
        <v>0.12359999999999999</v>
      </c>
      <c r="NP302" s="362">
        <f t="shared" si="320"/>
        <v>0.13619999999999999</v>
      </c>
      <c r="NQ302" s="362">
        <f t="shared" si="320"/>
        <v>0.03</v>
      </c>
      <c r="NR302" s="362">
        <f t="shared" si="320"/>
        <v>3.7200000000000004E-2</v>
      </c>
      <c r="NS302" s="362">
        <f t="shared" si="320"/>
        <v>0.11459999999999999</v>
      </c>
      <c r="NT302" s="362">
        <f t="shared" si="320"/>
        <v>8.6699999999999999E-2</v>
      </c>
      <c r="NU302" s="362">
        <f t="shared" si="320"/>
        <v>3.0600000000000002E-2</v>
      </c>
      <c r="NV302" s="362">
        <f t="shared" si="320"/>
        <v>1.23E-2</v>
      </c>
      <c r="NW302" s="362">
        <f t="shared" si="320"/>
        <v>6.1200000000000004E-2</v>
      </c>
      <c r="NX302" s="362">
        <f t="shared" si="320"/>
        <v>0.12390000000000001</v>
      </c>
      <c r="NY302" s="362">
        <f t="shared" si="320"/>
        <v>0</v>
      </c>
      <c r="NZ302" s="362">
        <f t="shared" si="320"/>
        <v>0.1197</v>
      </c>
      <c r="OA302" s="362">
        <f t="shared" si="320"/>
        <v>6.6E-3</v>
      </c>
      <c r="OB302" s="362">
        <f t="shared" si="320"/>
        <v>8.6699999999999999E-2</v>
      </c>
      <c r="OC302" s="362">
        <f t="shared" si="320"/>
        <v>8.6699999999999999E-2</v>
      </c>
      <c r="OD302" s="362">
        <f t="shared" si="320"/>
        <v>6.2100000000000002E-2</v>
      </c>
      <c r="OE302" s="362">
        <f t="shared" si="320"/>
        <v>8.7899999999999992E-2</v>
      </c>
      <c r="OF302" s="362">
        <f t="shared" si="320"/>
        <v>1.1699999999999999E-2</v>
      </c>
      <c r="OG302" s="362">
        <f t="shared" si="320"/>
        <v>0</v>
      </c>
      <c r="OH302" s="362">
        <f t="shared" si="320"/>
        <v>0</v>
      </c>
      <c r="OI302" s="362">
        <f t="shared" si="320"/>
        <v>0</v>
      </c>
      <c r="OJ302" s="362">
        <f t="shared" si="320"/>
        <v>0</v>
      </c>
      <c r="OK302" s="362">
        <f t="shared" si="320"/>
        <v>0</v>
      </c>
      <c r="OL302" s="362">
        <f t="shared" si="320"/>
        <v>0</v>
      </c>
      <c r="OM302" s="362">
        <f t="shared" si="320"/>
        <v>0</v>
      </c>
      <c r="ON302" s="362">
        <f t="shared" si="320"/>
        <v>0</v>
      </c>
      <c r="OO302" s="362">
        <f t="shared" si="320"/>
        <v>0</v>
      </c>
      <c r="OP302" s="362">
        <f t="shared" si="320"/>
        <v>0</v>
      </c>
      <c r="OQ302" s="362">
        <f t="shared" si="320"/>
        <v>0</v>
      </c>
      <c r="OR302" s="362">
        <f t="shared" si="320"/>
        <v>0</v>
      </c>
      <c r="OS302" s="362">
        <f t="shared" si="320"/>
        <v>0</v>
      </c>
      <c r="OT302" s="362">
        <f t="shared" si="320"/>
        <v>0</v>
      </c>
      <c r="OU302" s="362">
        <f t="shared" si="320"/>
        <v>0</v>
      </c>
      <c r="OV302" s="362">
        <f t="shared" si="320"/>
        <v>0</v>
      </c>
      <c r="OW302" s="362">
        <f t="shared" si="320"/>
        <v>0</v>
      </c>
      <c r="OX302" s="362">
        <f t="shared" si="320"/>
        <v>0</v>
      </c>
      <c r="OY302" s="362">
        <f t="shared" si="320"/>
        <v>0</v>
      </c>
      <c r="OZ302" s="362">
        <f t="shared" si="320"/>
        <v>0</v>
      </c>
      <c r="PA302" s="362">
        <f t="shared" si="320"/>
        <v>0</v>
      </c>
      <c r="PB302" s="362">
        <f t="shared" si="320"/>
        <v>0</v>
      </c>
      <c r="PC302" s="362">
        <f t="shared" si="320"/>
        <v>0</v>
      </c>
      <c r="PD302" s="362">
        <f t="shared" si="320"/>
        <v>0</v>
      </c>
      <c r="PE302" s="362">
        <f t="shared" si="320"/>
        <v>0</v>
      </c>
      <c r="PF302" s="362">
        <f t="shared" si="320"/>
        <v>0</v>
      </c>
      <c r="PG302" s="362">
        <f t="shared" si="320"/>
        <v>0</v>
      </c>
      <c r="PH302" s="362">
        <f t="shared" si="320"/>
        <v>0</v>
      </c>
      <c r="PI302" s="362">
        <f t="shared" si="320"/>
        <v>0</v>
      </c>
      <c r="PJ302" s="362">
        <f t="shared" si="320"/>
        <v>0</v>
      </c>
      <c r="PK302" s="362">
        <f t="shared" si="320"/>
        <v>0</v>
      </c>
      <c r="PL302" s="362">
        <f t="shared" si="320"/>
        <v>0</v>
      </c>
      <c r="PM302" s="362">
        <f t="shared" si="320"/>
        <v>0</v>
      </c>
    </row>
    <row r="303" spans="1:429" ht="15">
      <c r="A303" s="364" t="s">
        <v>435</v>
      </c>
      <c r="B303" s="362">
        <f>B304-SUM(B297:B302)</f>
        <v>0</v>
      </c>
      <c r="C303" s="362">
        <f>C304-SUM(C297:C302)</f>
        <v>0</v>
      </c>
      <c r="D303" s="362">
        <f t="shared" ref="D303:AF303" si="321">D304-SUM(D297:D302)</f>
        <v>0</v>
      </c>
      <c r="E303" s="362">
        <f t="shared" si="321"/>
        <v>0</v>
      </c>
      <c r="F303" s="362">
        <f t="shared" si="321"/>
        <v>0</v>
      </c>
      <c r="G303" s="362">
        <f t="shared" si="321"/>
        <v>0</v>
      </c>
      <c r="H303" s="362">
        <f t="shared" si="321"/>
        <v>0</v>
      </c>
      <c r="I303" s="362">
        <f t="shared" si="321"/>
        <v>0</v>
      </c>
      <c r="J303" s="362">
        <f t="shared" si="321"/>
        <v>0</v>
      </c>
      <c r="K303" s="362">
        <f t="shared" si="321"/>
        <v>0</v>
      </c>
      <c r="L303" s="362">
        <f t="shared" si="321"/>
        <v>0</v>
      </c>
      <c r="M303" s="362">
        <f t="shared" si="321"/>
        <v>0</v>
      </c>
      <c r="N303" s="362">
        <f t="shared" si="321"/>
        <v>0</v>
      </c>
      <c r="O303" s="362">
        <f t="shared" si="321"/>
        <v>0</v>
      </c>
      <c r="P303" s="362">
        <f t="shared" si="321"/>
        <v>0</v>
      </c>
      <c r="Q303" s="362">
        <f t="shared" si="321"/>
        <v>0</v>
      </c>
      <c r="R303" s="362">
        <f t="shared" si="321"/>
        <v>0</v>
      </c>
      <c r="S303" s="362">
        <f t="shared" si="321"/>
        <v>0</v>
      </c>
      <c r="T303" s="362">
        <f t="shared" si="321"/>
        <v>47.056301400000024</v>
      </c>
      <c r="U303" s="362">
        <f t="shared" si="321"/>
        <v>35.814468599999969</v>
      </c>
      <c r="V303" s="362">
        <f t="shared" si="321"/>
        <v>5.8663146000000097</v>
      </c>
      <c r="W303" s="362">
        <f t="shared" si="321"/>
        <v>12.818181599999988</v>
      </c>
      <c r="X303" s="362">
        <f t="shared" si="321"/>
        <v>15.238881000000021</v>
      </c>
      <c r="Y303" s="362">
        <f t="shared" si="321"/>
        <v>11.814819600000021</v>
      </c>
      <c r="Z303" s="362">
        <f t="shared" si="321"/>
        <v>16.388190000000023</v>
      </c>
      <c r="AA303" s="362">
        <f t="shared" si="321"/>
        <v>5.4386726999999979</v>
      </c>
      <c r="AB303" s="362">
        <f t="shared" si="321"/>
        <v>11.02230270000004</v>
      </c>
      <c r="AC303" s="362">
        <f t="shared" si="321"/>
        <v>30.051062400000006</v>
      </c>
      <c r="AD303" s="362">
        <f t="shared" si="321"/>
        <v>39.155400000000043</v>
      </c>
      <c r="AE303" s="362">
        <f t="shared" si="321"/>
        <v>27.836799999999982</v>
      </c>
      <c r="AF303" s="362">
        <f t="shared" si="321"/>
        <v>25.982599999999991</v>
      </c>
      <c r="AG303" s="362"/>
      <c r="AH303" s="364"/>
      <c r="AI303" s="364"/>
      <c r="AJ303" s="364"/>
      <c r="AK303" s="364"/>
      <c r="AL303" s="364"/>
      <c r="AM303" s="364"/>
      <c r="AN303" s="364"/>
      <c r="AO303" s="364"/>
      <c r="AP303" s="364"/>
      <c r="AQ303" s="364"/>
      <c r="AR303" s="364"/>
      <c r="AS303" s="364"/>
      <c r="AT303" s="364"/>
      <c r="AU303" s="364"/>
      <c r="AV303" s="364"/>
      <c r="AW303" s="364"/>
      <c r="AX303" s="364"/>
      <c r="AY303" s="364"/>
      <c r="AZ303" s="364"/>
      <c r="BA303" s="364"/>
      <c r="BB303" s="364"/>
      <c r="BC303" s="364"/>
      <c r="BD303" s="364"/>
      <c r="BE303" s="364"/>
      <c r="BF303" s="364"/>
      <c r="BG303" s="364"/>
      <c r="BH303" s="364"/>
      <c r="BI303" s="364"/>
      <c r="BJ303" s="364"/>
      <c r="BK303" s="364"/>
      <c r="BL303" s="364"/>
      <c r="BM303" s="364"/>
      <c r="BN303" s="364"/>
      <c r="BO303" s="364"/>
      <c r="BP303" s="364"/>
      <c r="BQ303" s="364"/>
      <c r="BR303" s="364"/>
      <c r="BS303" s="364"/>
      <c r="BT303" s="364"/>
      <c r="BU303" s="364"/>
      <c r="BV303" s="364"/>
      <c r="BW303" s="364"/>
      <c r="BX303" s="364"/>
      <c r="BY303" s="364"/>
      <c r="BZ303" s="364"/>
      <c r="CA303" s="364"/>
      <c r="CB303" s="364"/>
      <c r="CC303" s="364"/>
      <c r="CD303" s="364"/>
      <c r="CE303" s="364"/>
      <c r="CF303" s="364"/>
      <c r="CG303" s="364"/>
      <c r="CH303" s="364"/>
      <c r="CI303" s="364"/>
      <c r="CJ303" s="364"/>
      <c r="CK303" s="364"/>
      <c r="CL303" s="364"/>
      <c r="CM303" s="364"/>
      <c r="CN303" s="364"/>
      <c r="CO303" s="364"/>
      <c r="CP303" s="364"/>
      <c r="CQ303" s="364"/>
      <c r="CR303" s="364"/>
      <c r="CS303" s="364"/>
      <c r="CT303" s="364"/>
      <c r="CU303" s="364"/>
      <c r="CV303" s="364"/>
      <c r="CW303" s="364"/>
      <c r="CX303" s="364"/>
      <c r="CY303" s="364"/>
      <c r="CZ303" s="364"/>
      <c r="DA303" s="364"/>
      <c r="DB303" s="364"/>
      <c r="DC303" s="364"/>
      <c r="DD303" s="364"/>
      <c r="DE303" s="364"/>
      <c r="DF303" s="364"/>
      <c r="DG303" s="364"/>
      <c r="DH303" s="364"/>
      <c r="DI303" s="364"/>
      <c r="DJ303" s="364"/>
      <c r="DK303" s="364"/>
      <c r="DL303" s="364"/>
      <c r="DM303" s="364"/>
      <c r="DN303" s="364"/>
      <c r="DO303" s="364"/>
      <c r="DP303" s="364"/>
      <c r="DQ303" s="364"/>
      <c r="DR303" s="364"/>
      <c r="DS303" s="364"/>
      <c r="DT303" s="364"/>
      <c r="DU303" s="364"/>
      <c r="DV303" s="364"/>
      <c r="DW303" s="364"/>
      <c r="DX303" s="364"/>
      <c r="DY303" s="364"/>
      <c r="DZ303" s="364"/>
      <c r="EA303" s="364"/>
      <c r="EB303" s="364"/>
      <c r="EC303" s="364"/>
      <c r="ED303" s="364"/>
      <c r="EE303" s="364"/>
      <c r="EF303" s="364"/>
      <c r="EG303" s="364"/>
      <c r="EH303" s="364"/>
      <c r="EI303" s="364"/>
      <c r="EJ303" s="364"/>
      <c r="EK303" s="364"/>
      <c r="EL303" s="364"/>
      <c r="EM303" s="364"/>
      <c r="EN303" s="364"/>
      <c r="EO303" s="364"/>
      <c r="EP303" s="364"/>
      <c r="EQ303" s="364"/>
      <c r="ER303" s="364"/>
      <c r="ES303" s="364"/>
      <c r="ET303" s="364"/>
      <c r="EU303" s="364"/>
      <c r="EV303" s="364"/>
      <c r="EW303" s="364"/>
      <c r="EX303" s="364"/>
      <c r="EY303" s="364"/>
      <c r="EZ303" s="364"/>
      <c r="FA303" s="364"/>
      <c r="FB303" s="364"/>
      <c r="FC303" s="364"/>
      <c r="FD303" s="364"/>
      <c r="FE303" s="364"/>
      <c r="FF303" s="364"/>
      <c r="FG303" s="364"/>
      <c r="FH303" s="364"/>
      <c r="FI303" s="364"/>
      <c r="FJ303" s="364"/>
      <c r="FK303" s="364"/>
      <c r="FL303" s="364"/>
      <c r="FM303" s="364"/>
      <c r="FN303" s="364"/>
      <c r="FO303" s="364"/>
      <c r="FP303" s="364"/>
      <c r="FQ303" s="364"/>
      <c r="FR303" s="364"/>
      <c r="FS303" s="364"/>
      <c r="FT303" s="364"/>
      <c r="FU303" s="364"/>
      <c r="FV303" s="362">
        <f t="shared" ref="FV303:IG303" si="322">FV304-SUM(FV297:FV302)</f>
        <v>0</v>
      </c>
      <c r="FW303" s="362">
        <f t="shared" si="322"/>
        <v>0</v>
      </c>
      <c r="FX303" s="362">
        <f t="shared" si="322"/>
        <v>0</v>
      </c>
      <c r="FY303" s="362">
        <f t="shared" si="322"/>
        <v>0</v>
      </c>
      <c r="FZ303" s="362">
        <f t="shared" si="322"/>
        <v>0</v>
      </c>
      <c r="GA303" s="362">
        <f t="shared" si="322"/>
        <v>0</v>
      </c>
      <c r="GB303" s="362">
        <f t="shared" si="322"/>
        <v>0</v>
      </c>
      <c r="GC303" s="362">
        <f t="shared" si="322"/>
        <v>0</v>
      </c>
      <c r="GD303" s="362">
        <f t="shared" si="322"/>
        <v>0</v>
      </c>
      <c r="GE303" s="362">
        <f t="shared" si="322"/>
        <v>0</v>
      </c>
      <c r="GF303" s="362">
        <f t="shared" si="322"/>
        <v>0</v>
      </c>
      <c r="GG303" s="362">
        <f t="shared" si="322"/>
        <v>0</v>
      </c>
      <c r="GH303" s="362">
        <f t="shared" si="322"/>
        <v>0</v>
      </c>
      <c r="GI303" s="362">
        <f t="shared" si="322"/>
        <v>0</v>
      </c>
      <c r="GJ303" s="362">
        <f t="shared" si="322"/>
        <v>0</v>
      </c>
      <c r="GK303" s="362">
        <f t="shared" si="322"/>
        <v>0</v>
      </c>
      <c r="GL303" s="362">
        <f t="shared" si="322"/>
        <v>0</v>
      </c>
      <c r="GM303" s="362">
        <f t="shared" si="322"/>
        <v>0</v>
      </c>
      <c r="GN303" s="362">
        <f t="shared" si="322"/>
        <v>0</v>
      </c>
      <c r="GO303" s="362">
        <f t="shared" si="322"/>
        <v>0</v>
      </c>
      <c r="GP303" s="362">
        <f t="shared" si="322"/>
        <v>0</v>
      </c>
      <c r="GQ303" s="362">
        <f t="shared" si="322"/>
        <v>0</v>
      </c>
      <c r="GR303" s="362">
        <f t="shared" si="322"/>
        <v>0</v>
      </c>
      <c r="GS303" s="362">
        <f t="shared" si="322"/>
        <v>0</v>
      </c>
      <c r="GT303" s="362">
        <f t="shared" si="322"/>
        <v>0</v>
      </c>
      <c r="GU303" s="362">
        <f t="shared" si="322"/>
        <v>0</v>
      </c>
      <c r="GV303" s="362">
        <f t="shared" si="322"/>
        <v>0</v>
      </c>
      <c r="GW303" s="362">
        <f t="shared" si="322"/>
        <v>0</v>
      </c>
      <c r="GX303" s="362">
        <f t="shared" si="322"/>
        <v>0</v>
      </c>
      <c r="GY303" s="362">
        <f t="shared" si="322"/>
        <v>0</v>
      </c>
      <c r="GZ303" s="362">
        <f t="shared" si="322"/>
        <v>0</v>
      </c>
      <c r="HA303" s="362">
        <f t="shared" si="322"/>
        <v>0</v>
      </c>
      <c r="HB303" s="362">
        <f t="shared" si="322"/>
        <v>0</v>
      </c>
      <c r="HC303" s="362">
        <f t="shared" si="322"/>
        <v>0</v>
      </c>
      <c r="HD303" s="362">
        <f t="shared" si="322"/>
        <v>0</v>
      </c>
      <c r="HE303" s="362">
        <f t="shared" si="322"/>
        <v>0</v>
      </c>
      <c r="HF303" s="362">
        <f t="shared" si="322"/>
        <v>0</v>
      </c>
      <c r="HG303" s="362">
        <f t="shared" si="322"/>
        <v>0</v>
      </c>
      <c r="HH303" s="362">
        <f t="shared" si="322"/>
        <v>0</v>
      </c>
      <c r="HI303" s="362">
        <f t="shared" si="322"/>
        <v>0</v>
      </c>
      <c r="HJ303" s="362">
        <f t="shared" si="322"/>
        <v>0</v>
      </c>
      <c r="HK303" s="362">
        <f t="shared" si="322"/>
        <v>0</v>
      </c>
      <c r="HL303" s="362">
        <f t="shared" si="322"/>
        <v>0</v>
      </c>
      <c r="HM303" s="362">
        <f t="shared" si="322"/>
        <v>0</v>
      </c>
      <c r="HN303" s="362">
        <f t="shared" si="322"/>
        <v>0</v>
      </c>
      <c r="HO303" s="362">
        <f t="shared" si="322"/>
        <v>0</v>
      </c>
      <c r="HP303" s="362">
        <f t="shared" si="322"/>
        <v>0</v>
      </c>
      <c r="HQ303" s="362">
        <f t="shared" si="322"/>
        <v>0</v>
      </c>
      <c r="HR303" s="362">
        <f t="shared" si="322"/>
        <v>0</v>
      </c>
      <c r="HS303" s="362">
        <f t="shared" si="322"/>
        <v>0</v>
      </c>
      <c r="HT303" s="362">
        <f t="shared" si="322"/>
        <v>0</v>
      </c>
      <c r="HU303" s="362">
        <f t="shared" si="322"/>
        <v>0</v>
      </c>
      <c r="HV303" s="362">
        <f t="shared" si="322"/>
        <v>0</v>
      </c>
      <c r="HW303" s="362">
        <f t="shared" si="322"/>
        <v>0</v>
      </c>
      <c r="HX303" s="362">
        <f t="shared" si="322"/>
        <v>0</v>
      </c>
      <c r="HY303" s="362">
        <f t="shared" si="322"/>
        <v>0</v>
      </c>
      <c r="HZ303" s="362">
        <f t="shared" si="322"/>
        <v>0</v>
      </c>
      <c r="IA303" s="362">
        <f t="shared" si="322"/>
        <v>0</v>
      </c>
      <c r="IB303" s="362">
        <f t="shared" si="322"/>
        <v>0</v>
      </c>
      <c r="IC303" s="362">
        <f t="shared" si="322"/>
        <v>0</v>
      </c>
      <c r="ID303" s="362">
        <f t="shared" si="322"/>
        <v>0</v>
      </c>
      <c r="IE303" s="362">
        <f t="shared" si="322"/>
        <v>0</v>
      </c>
      <c r="IF303" s="362">
        <f t="shared" si="322"/>
        <v>0</v>
      </c>
      <c r="IG303" s="362">
        <f t="shared" si="322"/>
        <v>0</v>
      </c>
      <c r="IH303" s="362">
        <f t="shared" ref="IH303:JK303" si="323">IH304-SUM(IH297:IH302)</f>
        <v>0</v>
      </c>
      <c r="II303" s="362">
        <f t="shared" si="323"/>
        <v>0</v>
      </c>
      <c r="IJ303" s="362">
        <f t="shared" si="323"/>
        <v>0</v>
      </c>
      <c r="IK303" s="362">
        <f t="shared" si="323"/>
        <v>0</v>
      </c>
      <c r="IL303" s="362">
        <f t="shared" si="323"/>
        <v>0</v>
      </c>
      <c r="IM303" s="362">
        <f t="shared" si="323"/>
        <v>0</v>
      </c>
      <c r="IN303" s="362">
        <f t="shared" si="323"/>
        <v>0</v>
      </c>
      <c r="IO303" s="362">
        <f t="shared" si="323"/>
        <v>0</v>
      </c>
      <c r="IP303" s="362">
        <f t="shared" si="323"/>
        <v>8.1836187000000002</v>
      </c>
      <c r="IQ303" s="362">
        <f t="shared" si="323"/>
        <v>3.3672612000000002</v>
      </c>
      <c r="IR303" s="362">
        <f t="shared" si="323"/>
        <v>2.0458043999999997</v>
      </c>
      <c r="IS303" s="362">
        <f t="shared" si="323"/>
        <v>0.80531490000000083</v>
      </c>
      <c r="IT303" s="371">
        <v>0</v>
      </c>
      <c r="IU303" s="362">
        <f t="shared" si="323"/>
        <v>3.6941943000000013</v>
      </c>
      <c r="IV303" s="362">
        <f t="shared" si="323"/>
        <v>3.2205825000000008</v>
      </c>
      <c r="IW303" s="362">
        <f t="shared" si="323"/>
        <v>5.4817055999999997</v>
      </c>
      <c r="IX303" s="362">
        <f t="shared" si="323"/>
        <v>3.1670160000000003</v>
      </c>
      <c r="IY303" s="362">
        <f t="shared" si="323"/>
        <v>7.7144639999999995</v>
      </c>
      <c r="IZ303" s="362">
        <f t="shared" si="323"/>
        <v>1.8978369000000002</v>
      </c>
      <c r="JA303" s="362">
        <f t="shared" si="323"/>
        <v>5.0408894999999996</v>
      </c>
      <c r="JB303" s="362">
        <f t="shared" si="323"/>
        <v>4.6038000000001578E-3</v>
      </c>
      <c r="JC303" s="362">
        <f t="shared" si="323"/>
        <v>0.21311909999999989</v>
      </c>
      <c r="JD303" s="362">
        <f t="shared" si="323"/>
        <v>9.8762400000000028E-2</v>
      </c>
      <c r="JE303" s="362">
        <f t="shared" si="323"/>
        <v>4.5358191000000012</v>
      </c>
      <c r="JF303" s="362">
        <f t="shared" si="323"/>
        <v>0.60302610000000101</v>
      </c>
      <c r="JG303" s="362">
        <f t="shared" si="323"/>
        <v>0.17523000000000266</v>
      </c>
      <c r="JH303" s="362">
        <f t="shared" si="323"/>
        <v>6.9122097000000018</v>
      </c>
      <c r="JI303" s="362">
        <f t="shared" si="323"/>
        <v>1.2070133999999975</v>
      </c>
      <c r="JJ303" s="362">
        <f t="shared" si="323"/>
        <v>6.4762430999999996</v>
      </c>
      <c r="JK303" s="362">
        <f t="shared" si="323"/>
        <v>0.86402309999999716</v>
      </c>
      <c r="JL303" s="362">
        <f>JL304-SUM(JL297:JL302)</f>
        <v>2.659973100000002</v>
      </c>
      <c r="JM303" s="362">
        <f>JM304-SUM(JM297:JM302)</f>
        <v>12.064445699999998</v>
      </c>
      <c r="JN303" s="362">
        <f t="shared" ref="JN303:LY303" si="324">JN304-SUM(JN297:JN302)</f>
        <v>1.389137400000001</v>
      </c>
      <c r="JO303" s="362">
        <f t="shared" si="324"/>
        <v>2.4889536000000003</v>
      </c>
      <c r="JP303" s="362">
        <f t="shared" si="324"/>
        <v>3.8103299999999951E-2</v>
      </c>
      <c r="JQ303" s="362">
        <f t="shared" si="324"/>
        <v>0.53078459999999872</v>
      </c>
      <c r="JR303" s="362">
        <f t="shared" si="324"/>
        <v>3.4896000000001592E-2</v>
      </c>
      <c r="JS303" s="362">
        <f t="shared" si="324"/>
        <v>2.5202399999999514E-2</v>
      </c>
      <c r="JT303" s="362">
        <f t="shared" si="324"/>
        <v>0.42515520000000073</v>
      </c>
      <c r="JU303" s="362">
        <f t="shared" si="324"/>
        <v>5.307000000001949E-3</v>
      </c>
      <c r="JV303" s="362">
        <f t="shared" si="324"/>
        <v>1.6065599999999236E-2</v>
      </c>
      <c r="JW303" s="362">
        <f t="shared" si="324"/>
        <v>1.3144799999999845E-2</v>
      </c>
      <c r="JX303" s="362">
        <f t="shared" si="324"/>
        <v>0.48563880000000026</v>
      </c>
      <c r="JY303" s="362">
        <f t="shared" si="324"/>
        <v>0.4139259000000004</v>
      </c>
      <c r="JZ303" s="362">
        <f t="shared" si="324"/>
        <v>2.5834200000000029E-2</v>
      </c>
      <c r="KA303" s="362">
        <f t="shared" si="324"/>
        <v>8.5731000000001112E-3</v>
      </c>
      <c r="KB303" s="362">
        <f t="shared" si="324"/>
        <v>0.37358730000000051</v>
      </c>
      <c r="KC303" s="362">
        <f t="shared" si="324"/>
        <v>8.8560000000015293E-4</v>
      </c>
      <c r="KD303" s="362">
        <f t="shared" si="324"/>
        <v>7.2918299999999547E-2</v>
      </c>
      <c r="KE303" s="362">
        <f t="shared" si="324"/>
        <v>7.3152899999998411E-2</v>
      </c>
      <c r="KF303" s="362">
        <f t="shared" si="324"/>
        <v>0.32346869999999939</v>
      </c>
      <c r="KG303" s="362">
        <f t="shared" si="324"/>
        <v>1.1086926000000012</v>
      </c>
      <c r="KH303" s="362">
        <f t="shared" si="324"/>
        <v>3.1253507999999997</v>
      </c>
      <c r="KI303" s="362">
        <f t="shared" si="324"/>
        <v>1.7881638000000004</v>
      </c>
      <c r="KJ303" s="362">
        <f t="shared" si="324"/>
        <v>1.6696536</v>
      </c>
      <c r="KK303" s="362">
        <f t="shared" si="324"/>
        <v>4.2479006999999998</v>
      </c>
      <c r="KL303" s="362">
        <f t="shared" si="324"/>
        <v>0.77112899999999995</v>
      </c>
      <c r="KM303" s="362">
        <f t="shared" si="324"/>
        <v>1.2858776999999999</v>
      </c>
      <c r="KN303" s="362">
        <f t="shared" si="324"/>
        <v>1.2120113999999997</v>
      </c>
      <c r="KO303" s="362">
        <f t="shared" si="324"/>
        <v>1.0324986000000003</v>
      </c>
      <c r="KP303" s="362">
        <f t="shared" si="324"/>
        <v>3.7729619999999997</v>
      </c>
      <c r="KQ303" s="362">
        <f t="shared" si="324"/>
        <v>0.57635519999999829</v>
      </c>
      <c r="KR303" s="362">
        <f t="shared" si="324"/>
        <v>0.79096410000000184</v>
      </c>
      <c r="KS303" s="362">
        <f t="shared" si="324"/>
        <v>0.70153080000000045</v>
      </c>
      <c r="KT303" s="362">
        <f t="shared" si="324"/>
        <v>0.68225130000000078</v>
      </c>
      <c r="KU303" s="362">
        <f t="shared" si="324"/>
        <v>1.7265365999999998</v>
      </c>
      <c r="KV303" s="362">
        <f t="shared" si="324"/>
        <v>0.58758420000000022</v>
      </c>
      <c r="KW303" s="362">
        <f t="shared" si="324"/>
        <v>2.0991801000000003</v>
      </c>
      <c r="KX303" s="362">
        <f t="shared" si="324"/>
        <v>1.0467317999999999</v>
      </c>
      <c r="KY303" s="362">
        <f t="shared" si="324"/>
        <v>1.7847135000000001</v>
      </c>
      <c r="KZ303" s="362">
        <f t="shared" si="324"/>
        <v>0.57627449999999936</v>
      </c>
      <c r="LA303" s="362">
        <f t="shared" si="324"/>
        <v>0.60530909999999949</v>
      </c>
      <c r="LB303" s="362">
        <f t="shared" si="324"/>
        <v>0.83550449999999898</v>
      </c>
      <c r="LC303" s="362">
        <f t="shared" si="324"/>
        <v>0.74254920000000268</v>
      </c>
      <c r="LD303" s="362">
        <f t="shared" si="324"/>
        <v>2.2512287999999998</v>
      </c>
      <c r="LE303" s="362">
        <f t="shared" si="324"/>
        <v>0.38250300000000337</v>
      </c>
      <c r="LF303" s="362">
        <f t="shared" si="324"/>
        <v>0.56644739999999993</v>
      </c>
      <c r="LG303" s="362">
        <f t="shared" si="324"/>
        <v>1.1458727999999994</v>
      </c>
      <c r="LH303" s="362">
        <f t="shared" si="324"/>
        <v>1.0435976999999996</v>
      </c>
      <c r="LI303" s="362">
        <f t="shared" si="324"/>
        <v>0.83408730000000009</v>
      </c>
      <c r="LJ303" s="362">
        <f t="shared" si="324"/>
        <v>2.7087254999999999</v>
      </c>
      <c r="LK303" s="362">
        <f t="shared" si="324"/>
        <v>2.2036652999999999</v>
      </c>
      <c r="LL303" s="362">
        <f t="shared" si="324"/>
        <v>3.9743352000000005</v>
      </c>
      <c r="LM303" s="362">
        <f t="shared" si="324"/>
        <v>0.32675190000000143</v>
      </c>
      <c r="LN303" s="362">
        <f t="shared" si="324"/>
        <v>2.3247347999999981</v>
      </c>
      <c r="LO303" s="362">
        <f t="shared" si="324"/>
        <v>1.1481605999999989</v>
      </c>
      <c r="LP303" s="362">
        <f t="shared" si="324"/>
        <v>0.13517279999999943</v>
      </c>
      <c r="LQ303" s="362">
        <f t="shared" si="324"/>
        <v>0.42422010000000121</v>
      </c>
      <c r="LR303" s="362">
        <f t="shared" si="324"/>
        <v>1.2461481000000001</v>
      </c>
      <c r="LS303" s="362">
        <f t="shared" si="324"/>
        <v>0.91581329999999994</v>
      </c>
      <c r="LT303" s="362">
        <f t="shared" si="324"/>
        <v>0.17546459999999975</v>
      </c>
      <c r="LU303" s="362">
        <f t="shared" si="324"/>
        <v>0.80499779999999976</v>
      </c>
      <c r="LV303" s="362">
        <f t="shared" si="324"/>
        <v>0.35058270000000036</v>
      </c>
      <c r="LW303" s="362">
        <f t="shared" si="324"/>
        <v>0.12691380000000052</v>
      </c>
      <c r="LX303" s="362">
        <f t="shared" si="324"/>
        <v>1.4543982000000018</v>
      </c>
      <c r="LY303" s="362">
        <f t="shared" si="324"/>
        <v>7.3827599999999549E-2</v>
      </c>
      <c r="LZ303" s="362">
        <f t="shared" ref="LZ303:NA303" si="325">LZ304-SUM(LZ297:LZ302)</f>
        <v>5.2738500000000244E-2</v>
      </c>
      <c r="MA303" s="362">
        <f t="shared" si="325"/>
        <v>0.21591000000000093</v>
      </c>
      <c r="MB303" s="362">
        <f t="shared" si="325"/>
        <v>0.20881170000000182</v>
      </c>
      <c r="MC303" s="362">
        <f t="shared" si="325"/>
        <v>1.2270599999999021E-2</v>
      </c>
      <c r="MD303" s="362">
        <f t="shared" si="325"/>
        <v>0.5515163999999988</v>
      </c>
      <c r="ME303" s="362">
        <f t="shared" si="325"/>
        <v>0.58970699999999887</v>
      </c>
      <c r="MF303" s="362">
        <f t="shared" si="325"/>
        <v>0.51015599999999961</v>
      </c>
      <c r="MG303" s="362">
        <f t="shared" si="325"/>
        <v>1.2918401999999998</v>
      </c>
      <c r="MH303" s="362">
        <f t="shared" si="325"/>
        <v>8.8116599999999989E-2</v>
      </c>
      <c r="MI303" s="362">
        <f t="shared" si="325"/>
        <v>0.12852269999999955</v>
      </c>
      <c r="MJ303" s="362">
        <f t="shared" si="325"/>
        <v>0.1952228999999992</v>
      </c>
      <c r="MK303" s="362">
        <f t="shared" si="325"/>
        <v>0.11133780000000115</v>
      </c>
      <c r="ML303" s="362">
        <f t="shared" si="325"/>
        <v>1.5353781000000026</v>
      </c>
      <c r="MM303" s="362">
        <f t="shared" si="325"/>
        <v>3.1733855999999996</v>
      </c>
      <c r="MN303" s="362">
        <f t="shared" si="325"/>
        <v>0.84903809999999957</v>
      </c>
      <c r="MO303" s="362">
        <f t="shared" si="325"/>
        <v>0.89447159999999926</v>
      </c>
      <c r="MP303" s="362">
        <f t="shared" si="325"/>
        <v>0.83025990000000149</v>
      </c>
      <c r="MQ303" s="362">
        <f t="shared" si="325"/>
        <v>0.98421480000000106</v>
      </c>
      <c r="MR303" s="362">
        <f t="shared" si="325"/>
        <v>1.2197487</v>
      </c>
      <c r="MS303" s="362">
        <f t="shared" si="325"/>
        <v>1.0126058999999998</v>
      </c>
      <c r="MT303" s="362">
        <f t="shared" si="325"/>
        <v>2.3826159000000002</v>
      </c>
      <c r="MU303" s="362">
        <f t="shared" si="325"/>
        <v>0.7268649000000007</v>
      </c>
      <c r="MV303" s="362">
        <f t="shared" si="325"/>
        <v>0.98762279999999869</v>
      </c>
      <c r="MW303" s="362">
        <f t="shared" si="325"/>
        <v>0.40587810000000246</v>
      </c>
      <c r="MX303" s="362">
        <f t="shared" si="325"/>
        <v>1.0356465000000021</v>
      </c>
      <c r="MY303" s="362">
        <f t="shared" si="325"/>
        <v>2.7763689000000049</v>
      </c>
      <c r="MZ303" s="362">
        <f t="shared" si="325"/>
        <v>1.7973372000000012</v>
      </c>
      <c r="NA303" s="362">
        <f t="shared" si="325"/>
        <v>2.0417339999999982</v>
      </c>
      <c r="NB303" s="362">
        <f>NB304-SUM(NB297:NB302)</f>
        <v>5.8319382000000015</v>
      </c>
      <c r="NC303" s="362">
        <f>NC304-SUM(NC297:NC302)</f>
        <v>1.565355900000001</v>
      </c>
      <c r="ND303" s="362">
        <f>ND304-SUM(ND297:ND302)</f>
        <v>0.47070000000000034</v>
      </c>
      <c r="NE303" s="362">
        <f>NE304-SUM(NE297:NE302)</f>
        <v>10.029</v>
      </c>
      <c r="NF303" s="362">
        <f t="shared" ref="NF303:PM303" si="326">NF304-SUM(NF297:NF302)</f>
        <v>0.7007999999999992</v>
      </c>
      <c r="NG303" s="362">
        <f t="shared" si="326"/>
        <v>1.7727000000000004</v>
      </c>
      <c r="NH303" s="362">
        <f t="shared" si="326"/>
        <v>6.3000000000004164E-3</v>
      </c>
      <c r="NI303" s="362">
        <f t="shared" si="326"/>
        <v>7.6886999999999972</v>
      </c>
      <c r="NJ303" s="362">
        <f t="shared" si="326"/>
        <v>5.9135999999999989</v>
      </c>
      <c r="NK303" s="362">
        <f t="shared" si="326"/>
        <v>2.1129000000000033</v>
      </c>
      <c r="NL303" s="362">
        <f t="shared" si="326"/>
        <v>4.6115999999999993</v>
      </c>
      <c r="NM303" s="362">
        <f t="shared" si="326"/>
        <v>10.694400000000009</v>
      </c>
      <c r="NN303" s="362">
        <f t="shared" si="326"/>
        <v>1.4157000000000011</v>
      </c>
      <c r="NO303" s="362">
        <f t="shared" si="326"/>
        <v>1.898100000000003</v>
      </c>
      <c r="NP303" s="362">
        <f t="shared" si="326"/>
        <v>1.5696000000000003</v>
      </c>
      <c r="NQ303" s="362">
        <f t="shared" si="326"/>
        <v>0.77099999999999724</v>
      </c>
      <c r="NR303" s="362">
        <f t="shared" si="326"/>
        <v>0.49290000000000056</v>
      </c>
      <c r="NS303" s="362">
        <f t="shared" si="326"/>
        <v>0.54210000000000047</v>
      </c>
      <c r="NT303" s="362">
        <f t="shared" si="326"/>
        <v>1.4054999999999982</v>
      </c>
      <c r="NU303" s="362">
        <f t="shared" si="326"/>
        <v>4.3208999999999946</v>
      </c>
      <c r="NV303" s="362">
        <f t="shared" si="326"/>
        <v>1.0580999999999996</v>
      </c>
      <c r="NW303" s="362">
        <f t="shared" si="326"/>
        <v>1.7522999999999982</v>
      </c>
      <c r="NX303" s="362">
        <f t="shared" si="326"/>
        <v>1.7076000000000029</v>
      </c>
      <c r="NY303" s="362">
        <f t="shared" si="326"/>
        <v>1.4586000000000006</v>
      </c>
      <c r="NZ303" s="362">
        <f t="shared" si="326"/>
        <v>1.6760999999999981</v>
      </c>
      <c r="OA303" s="362">
        <f t="shared" si="326"/>
        <v>1.4547000000000061</v>
      </c>
      <c r="OB303" s="362">
        <f t="shared" si="326"/>
        <v>2.1404999999999976</v>
      </c>
      <c r="OC303" s="362">
        <f t="shared" si="326"/>
        <v>1.4427000000000021</v>
      </c>
      <c r="OD303" s="362">
        <f t="shared" si="326"/>
        <v>1.4343000000000008</v>
      </c>
      <c r="OE303" s="362">
        <f t="shared" si="326"/>
        <v>1.1493000000000002</v>
      </c>
      <c r="OF303" s="362">
        <f t="shared" si="326"/>
        <v>1.6800000000000015</v>
      </c>
      <c r="OG303" s="362">
        <f t="shared" si="326"/>
        <v>0</v>
      </c>
      <c r="OH303" s="362">
        <f t="shared" si="326"/>
        <v>0</v>
      </c>
      <c r="OI303" s="362">
        <f t="shared" si="326"/>
        <v>0</v>
      </c>
      <c r="OJ303" s="362">
        <f t="shared" si="326"/>
        <v>0</v>
      </c>
      <c r="OK303" s="362">
        <f t="shared" si="326"/>
        <v>0</v>
      </c>
      <c r="OL303" s="362">
        <f t="shared" si="326"/>
        <v>0</v>
      </c>
      <c r="OM303" s="362">
        <f t="shared" si="326"/>
        <v>0</v>
      </c>
      <c r="ON303" s="362">
        <f t="shared" si="326"/>
        <v>0</v>
      </c>
      <c r="OO303" s="362">
        <f t="shared" si="326"/>
        <v>0</v>
      </c>
      <c r="OP303" s="362">
        <f t="shared" si="326"/>
        <v>0</v>
      </c>
      <c r="OQ303" s="362">
        <f t="shared" si="326"/>
        <v>0</v>
      </c>
      <c r="OR303" s="362">
        <f t="shared" si="326"/>
        <v>0</v>
      </c>
      <c r="OS303" s="362">
        <f t="shared" si="326"/>
        <v>0</v>
      </c>
      <c r="OT303" s="362">
        <f t="shared" si="326"/>
        <v>0</v>
      </c>
      <c r="OU303" s="362">
        <f t="shared" si="326"/>
        <v>0</v>
      </c>
      <c r="OV303" s="362">
        <f t="shared" si="326"/>
        <v>0</v>
      </c>
      <c r="OW303" s="362">
        <f t="shared" si="326"/>
        <v>0</v>
      </c>
      <c r="OX303" s="362">
        <f t="shared" si="326"/>
        <v>0</v>
      </c>
      <c r="OY303" s="362">
        <f t="shared" si="326"/>
        <v>0</v>
      </c>
      <c r="OZ303" s="362">
        <f t="shared" si="326"/>
        <v>0</v>
      </c>
      <c r="PA303" s="362">
        <f t="shared" si="326"/>
        <v>0</v>
      </c>
      <c r="PB303" s="362">
        <f t="shared" si="326"/>
        <v>0</v>
      </c>
      <c r="PC303" s="362">
        <f t="shared" si="326"/>
        <v>0</v>
      </c>
      <c r="PD303" s="362">
        <f t="shared" si="326"/>
        <v>0</v>
      </c>
      <c r="PE303" s="362">
        <f t="shared" si="326"/>
        <v>0</v>
      </c>
      <c r="PF303" s="362">
        <f t="shared" si="326"/>
        <v>0</v>
      </c>
      <c r="PG303" s="362">
        <f t="shared" si="326"/>
        <v>0</v>
      </c>
      <c r="PH303" s="362">
        <f t="shared" si="326"/>
        <v>0</v>
      </c>
      <c r="PI303" s="362">
        <f t="shared" si="326"/>
        <v>0</v>
      </c>
      <c r="PJ303" s="362">
        <f t="shared" si="326"/>
        <v>0</v>
      </c>
      <c r="PK303" s="362">
        <f t="shared" si="326"/>
        <v>0</v>
      </c>
      <c r="PL303" s="362">
        <f t="shared" si="326"/>
        <v>0</v>
      </c>
      <c r="PM303" s="362">
        <f t="shared" si="326"/>
        <v>0</v>
      </c>
    </row>
    <row r="304" spans="1:429" ht="15">
      <c r="A304" s="364" t="s">
        <v>23</v>
      </c>
      <c r="B304" s="364">
        <f>B293</f>
        <v>0</v>
      </c>
      <c r="C304" s="364">
        <f t="shared" ref="C304:Z304" si="327">C293</f>
        <v>0</v>
      </c>
      <c r="D304" s="364">
        <f t="shared" si="327"/>
        <v>0</v>
      </c>
      <c r="E304" s="364">
        <f t="shared" si="327"/>
        <v>0</v>
      </c>
      <c r="F304" s="364">
        <f t="shared" si="327"/>
        <v>0</v>
      </c>
      <c r="G304" s="364">
        <f t="shared" si="327"/>
        <v>0</v>
      </c>
      <c r="H304" s="364">
        <f t="shared" si="327"/>
        <v>0</v>
      </c>
      <c r="I304" s="364">
        <f t="shared" si="327"/>
        <v>0</v>
      </c>
      <c r="J304" s="364">
        <f t="shared" si="327"/>
        <v>0</v>
      </c>
      <c r="K304" s="364">
        <f t="shared" si="327"/>
        <v>0</v>
      </c>
      <c r="L304" s="364">
        <f t="shared" si="327"/>
        <v>0</v>
      </c>
      <c r="M304" s="364">
        <f t="shared" si="327"/>
        <v>0</v>
      </c>
      <c r="N304" s="364">
        <f t="shared" si="327"/>
        <v>0</v>
      </c>
      <c r="O304" s="364">
        <f t="shared" si="327"/>
        <v>0</v>
      </c>
      <c r="P304" s="364">
        <f t="shared" si="327"/>
        <v>0</v>
      </c>
      <c r="Q304" s="364">
        <f t="shared" si="327"/>
        <v>0</v>
      </c>
      <c r="R304" s="364">
        <f t="shared" si="327"/>
        <v>0</v>
      </c>
      <c r="S304" s="364">
        <f t="shared" si="327"/>
        <v>0</v>
      </c>
      <c r="T304" s="364">
        <f t="shared" si="327"/>
        <v>121.74882570000001</v>
      </c>
      <c r="U304" s="364">
        <f t="shared" si="327"/>
        <v>197.71198919999998</v>
      </c>
      <c r="V304" s="364">
        <f t="shared" si="327"/>
        <v>83.479708199999976</v>
      </c>
      <c r="W304" s="364">
        <f t="shared" si="327"/>
        <v>88.464847500000019</v>
      </c>
      <c r="X304" s="364">
        <f t="shared" si="327"/>
        <v>90.333894300000011</v>
      </c>
      <c r="Y304" s="364">
        <f t="shared" si="327"/>
        <v>94.315841100000014</v>
      </c>
      <c r="Z304" s="364">
        <f t="shared" si="327"/>
        <v>104.46545789999999</v>
      </c>
      <c r="AA304" s="364">
        <f>AA293</f>
        <v>114.6274215</v>
      </c>
      <c r="AB304" s="364">
        <f>AB293</f>
        <v>142.93726110000003</v>
      </c>
      <c r="AC304" s="364">
        <f>AC293</f>
        <v>185.47014990000002</v>
      </c>
      <c r="AD304" s="364">
        <f>AD293</f>
        <v>239.80860000000001</v>
      </c>
      <c r="AE304" s="364">
        <v>325</v>
      </c>
      <c r="AF304" s="364">
        <v>326</v>
      </c>
      <c r="AG304" s="364"/>
      <c r="AH304" s="364"/>
      <c r="AI304" s="364"/>
      <c r="AJ304" s="364"/>
      <c r="AK304" s="364"/>
      <c r="AL304" s="364"/>
      <c r="AM304" s="364"/>
      <c r="AN304" s="364"/>
      <c r="AO304" s="364"/>
      <c r="AP304" s="364"/>
      <c r="AQ304" s="364"/>
      <c r="AR304" s="364"/>
      <c r="AS304" s="364"/>
      <c r="AT304" s="364"/>
      <c r="AU304" s="364"/>
      <c r="AV304" s="364"/>
      <c r="AW304" s="364"/>
      <c r="AX304" s="364"/>
      <c r="AY304" s="364"/>
      <c r="AZ304" s="364"/>
      <c r="BA304" s="364"/>
      <c r="BB304" s="364"/>
      <c r="BC304" s="364"/>
      <c r="BD304" s="364"/>
      <c r="BE304" s="364"/>
      <c r="BF304" s="364"/>
      <c r="BG304" s="364"/>
      <c r="BH304" s="364"/>
      <c r="BI304" s="364"/>
      <c r="BJ304" s="364"/>
      <c r="BK304" s="364"/>
      <c r="BL304" s="364"/>
      <c r="BM304" s="364"/>
      <c r="BN304" s="364"/>
      <c r="BO304" s="364"/>
      <c r="BP304" s="364"/>
      <c r="BQ304" s="364"/>
      <c r="BR304" s="364"/>
      <c r="BS304" s="364"/>
      <c r="BT304" s="364"/>
      <c r="BU304" s="364"/>
      <c r="BV304" s="364"/>
      <c r="BW304" s="364"/>
      <c r="BX304" s="364"/>
      <c r="BY304" s="364"/>
      <c r="BZ304" s="364"/>
      <c r="CA304" s="364"/>
      <c r="CB304" s="364"/>
      <c r="CC304" s="364"/>
      <c r="CD304" s="364"/>
      <c r="CE304" s="364"/>
      <c r="CF304" s="364"/>
      <c r="CG304" s="364"/>
      <c r="CH304" s="364"/>
      <c r="CI304" s="364"/>
      <c r="CJ304" s="364"/>
      <c r="CK304" s="364"/>
      <c r="CL304" s="364"/>
      <c r="CM304" s="364"/>
      <c r="CN304" s="364"/>
      <c r="CO304" s="364"/>
      <c r="CP304" s="364"/>
      <c r="CQ304" s="364"/>
      <c r="CR304" s="364"/>
      <c r="CS304" s="364"/>
      <c r="CT304" s="364"/>
      <c r="CU304" s="364"/>
      <c r="CV304" s="364"/>
      <c r="CW304" s="364"/>
      <c r="CX304" s="364"/>
      <c r="CY304" s="364"/>
      <c r="CZ304" s="364"/>
      <c r="DA304" s="364"/>
      <c r="DB304" s="364"/>
      <c r="DC304" s="364"/>
      <c r="DD304" s="364"/>
      <c r="DE304" s="364"/>
      <c r="DF304" s="364"/>
      <c r="DG304" s="364"/>
      <c r="DH304" s="364"/>
      <c r="DI304" s="364"/>
      <c r="DJ304" s="364"/>
      <c r="DK304" s="364"/>
      <c r="DL304" s="364"/>
      <c r="DM304" s="364"/>
      <c r="DN304" s="364"/>
      <c r="DO304" s="364"/>
      <c r="DP304" s="364"/>
      <c r="DQ304" s="364"/>
      <c r="DR304" s="364"/>
      <c r="DS304" s="364"/>
      <c r="DT304" s="364"/>
      <c r="DU304" s="364"/>
      <c r="DV304" s="364"/>
      <c r="DW304" s="364"/>
      <c r="DX304" s="364"/>
      <c r="DY304" s="364"/>
      <c r="DZ304" s="364"/>
      <c r="EA304" s="364"/>
      <c r="EB304" s="364"/>
      <c r="EC304" s="364"/>
      <c r="ED304" s="364"/>
      <c r="EE304" s="364"/>
      <c r="EF304" s="364"/>
      <c r="EG304" s="364"/>
      <c r="EH304" s="364"/>
      <c r="EI304" s="364"/>
      <c r="EJ304" s="364"/>
      <c r="EK304" s="364"/>
      <c r="EL304" s="364"/>
      <c r="EM304" s="364"/>
      <c r="EN304" s="364"/>
      <c r="EO304" s="364"/>
      <c r="EP304" s="364"/>
      <c r="EQ304" s="364"/>
      <c r="ER304" s="364"/>
      <c r="ES304" s="364"/>
      <c r="ET304" s="364"/>
      <c r="EU304" s="364"/>
      <c r="EV304" s="364"/>
      <c r="EW304" s="364"/>
      <c r="EX304" s="364"/>
      <c r="EY304" s="364"/>
      <c r="EZ304" s="364"/>
      <c r="FA304" s="364"/>
      <c r="FB304" s="364"/>
      <c r="FC304" s="364"/>
      <c r="FD304" s="364"/>
      <c r="FE304" s="364"/>
      <c r="FF304" s="364"/>
      <c r="FG304" s="364"/>
      <c r="FH304" s="364"/>
      <c r="FI304" s="364"/>
      <c r="FJ304" s="364"/>
      <c r="FK304" s="364"/>
      <c r="FL304" s="364"/>
      <c r="FM304" s="364"/>
      <c r="FN304" s="364"/>
      <c r="FO304" s="364"/>
      <c r="FP304" s="364"/>
      <c r="FQ304" s="364"/>
      <c r="FR304" s="364"/>
      <c r="FS304" s="364"/>
      <c r="FT304" s="364"/>
      <c r="FU304" s="364"/>
      <c r="FV304" s="364">
        <f>FV293/1000</f>
        <v>0</v>
      </c>
      <c r="FW304" s="364">
        <f t="shared" ref="FW304:IH304" si="328">FW293/1000</f>
        <v>0</v>
      </c>
      <c r="FX304" s="364">
        <f t="shared" si="328"/>
        <v>0</v>
      </c>
      <c r="FY304" s="364">
        <f t="shared" si="328"/>
        <v>0</v>
      </c>
      <c r="FZ304" s="364">
        <f t="shared" si="328"/>
        <v>0</v>
      </c>
      <c r="GA304" s="364">
        <f t="shared" si="328"/>
        <v>0</v>
      </c>
      <c r="GB304" s="364">
        <f t="shared" si="328"/>
        <v>0</v>
      </c>
      <c r="GC304" s="364">
        <f t="shared" si="328"/>
        <v>0</v>
      </c>
      <c r="GD304" s="364">
        <f t="shared" si="328"/>
        <v>0</v>
      </c>
      <c r="GE304" s="364">
        <f t="shared" si="328"/>
        <v>0</v>
      </c>
      <c r="GF304" s="364">
        <f t="shared" si="328"/>
        <v>0</v>
      </c>
      <c r="GG304" s="364">
        <f t="shared" si="328"/>
        <v>0</v>
      </c>
      <c r="GH304" s="364">
        <f t="shared" si="328"/>
        <v>0</v>
      </c>
      <c r="GI304" s="364">
        <f t="shared" si="328"/>
        <v>0</v>
      </c>
      <c r="GJ304" s="364">
        <f t="shared" si="328"/>
        <v>0</v>
      </c>
      <c r="GK304" s="364">
        <f t="shared" si="328"/>
        <v>0</v>
      </c>
      <c r="GL304" s="364">
        <f t="shared" si="328"/>
        <v>0</v>
      </c>
      <c r="GM304" s="364">
        <f t="shared" si="328"/>
        <v>0</v>
      </c>
      <c r="GN304" s="364">
        <f t="shared" si="328"/>
        <v>0</v>
      </c>
      <c r="GO304" s="364">
        <f t="shared" si="328"/>
        <v>0</v>
      </c>
      <c r="GP304" s="364">
        <f t="shared" si="328"/>
        <v>0</v>
      </c>
      <c r="GQ304" s="364">
        <f t="shared" si="328"/>
        <v>0</v>
      </c>
      <c r="GR304" s="364">
        <f t="shared" si="328"/>
        <v>0</v>
      </c>
      <c r="GS304" s="364">
        <f t="shared" si="328"/>
        <v>0</v>
      </c>
      <c r="GT304" s="364">
        <f t="shared" si="328"/>
        <v>0</v>
      </c>
      <c r="GU304" s="364">
        <f t="shared" si="328"/>
        <v>0</v>
      </c>
      <c r="GV304" s="364">
        <f t="shared" si="328"/>
        <v>0</v>
      </c>
      <c r="GW304" s="364">
        <f t="shared" si="328"/>
        <v>0</v>
      </c>
      <c r="GX304" s="364">
        <f t="shared" si="328"/>
        <v>0</v>
      </c>
      <c r="GY304" s="364">
        <f t="shared" si="328"/>
        <v>0</v>
      </c>
      <c r="GZ304" s="364">
        <f t="shared" si="328"/>
        <v>0</v>
      </c>
      <c r="HA304" s="364">
        <f t="shared" si="328"/>
        <v>0</v>
      </c>
      <c r="HB304" s="364">
        <f t="shared" si="328"/>
        <v>0</v>
      </c>
      <c r="HC304" s="364">
        <f t="shared" si="328"/>
        <v>0</v>
      </c>
      <c r="HD304" s="364">
        <f t="shared" si="328"/>
        <v>0</v>
      </c>
      <c r="HE304" s="364">
        <f t="shared" si="328"/>
        <v>0</v>
      </c>
      <c r="HF304" s="364">
        <f t="shared" si="328"/>
        <v>0</v>
      </c>
      <c r="HG304" s="364">
        <f t="shared" si="328"/>
        <v>0</v>
      </c>
      <c r="HH304" s="364">
        <f t="shared" si="328"/>
        <v>0</v>
      </c>
      <c r="HI304" s="364">
        <f t="shared" si="328"/>
        <v>0</v>
      </c>
      <c r="HJ304" s="364">
        <f t="shared" si="328"/>
        <v>0</v>
      </c>
      <c r="HK304" s="364">
        <f t="shared" si="328"/>
        <v>0</v>
      </c>
      <c r="HL304" s="364">
        <f t="shared" si="328"/>
        <v>0</v>
      </c>
      <c r="HM304" s="364">
        <f t="shared" si="328"/>
        <v>0</v>
      </c>
      <c r="HN304" s="364">
        <f t="shared" si="328"/>
        <v>0</v>
      </c>
      <c r="HO304" s="364">
        <f t="shared" si="328"/>
        <v>0</v>
      </c>
      <c r="HP304" s="364">
        <f t="shared" si="328"/>
        <v>0</v>
      </c>
      <c r="HQ304" s="364">
        <f t="shared" si="328"/>
        <v>0</v>
      </c>
      <c r="HR304" s="364">
        <f t="shared" si="328"/>
        <v>0</v>
      </c>
      <c r="HS304" s="364">
        <f t="shared" si="328"/>
        <v>0</v>
      </c>
      <c r="HT304" s="364">
        <f t="shared" si="328"/>
        <v>0</v>
      </c>
      <c r="HU304" s="364">
        <f t="shared" si="328"/>
        <v>0</v>
      </c>
      <c r="HV304" s="364">
        <f t="shared" si="328"/>
        <v>0</v>
      </c>
      <c r="HW304" s="364">
        <f t="shared" si="328"/>
        <v>0</v>
      </c>
      <c r="HX304" s="364">
        <f t="shared" si="328"/>
        <v>0</v>
      </c>
      <c r="HY304" s="364">
        <f t="shared" si="328"/>
        <v>0</v>
      </c>
      <c r="HZ304" s="364">
        <f t="shared" si="328"/>
        <v>0</v>
      </c>
      <c r="IA304" s="364">
        <f t="shared" si="328"/>
        <v>0</v>
      </c>
      <c r="IB304" s="364">
        <f t="shared" si="328"/>
        <v>0</v>
      </c>
      <c r="IC304" s="364">
        <f t="shared" si="328"/>
        <v>0</v>
      </c>
      <c r="ID304" s="364">
        <f t="shared" si="328"/>
        <v>0</v>
      </c>
      <c r="IE304" s="364">
        <f t="shared" si="328"/>
        <v>0</v>
      </c>
      <c r="IF304" s="364">
        <f t="shared" si="328"/>
        <v>0</v>
      </c>
      <c r="IG304" s="364">
        <f t="shared" si="328"/>
        <v>0</v>
      </c>
      <c r="IH304" s="364">
        <f t="shared" si="328"/>
        <v>0</v>
      </c>
      <c r="II304" s="364">
        <f t="shared" ref="II304:JK304" si="329">II293/1000</f>
        <v>0</v>
      </c>
      <c r="IJ304" s="364">
        <f t="shared" si="329"/>
        <v>0</v>
      </c>
      <c r="IK304" s="364">
        <f t="shared" si="329"/>
        <v>0</v>
      </c>
      <c r="IL304" s="364">
        <f t="shared" si="329"/>
        <v>0</v>
      </c>
      <c r="IM304" s="364">
        <f t="shared" si="329"/>
        <v>0</v>
      </c>
      <c r="IN304" s="364">
        <f t="shared" si="329"/>
        <v>0</v>
      </c>
      <c r="IO304" s="364">
        <f t="shared" si="329"/>
        <v>0</v>
      </c>
      <c r="IP304" s="364">
        <f t="shared" si="329"/>
        <v>11.477781</v>
      </c>
      <c r="IQ304" s="364">
        <f t="shared" si="329"/>
        <v>5.2222137000000002</v>
      </c>
      <c r="IR304" s="364">
        <f t="shared" si="329"/>
        <v>7.9638945000000003</v>
      </c>
      <c r="IS304" s="364">
        <f t="shared" si="329"/>
        <v>9.6495654000000002</v>
      </c>
      <c r="IT304" s="364">
        <f t="shared" si="329"/>
        <v>13.3691739</v>
      </c>
      <c r="IU304" s="364">
        <f t="shared" si="329"/>
        <v>14.516463900000002</v>
      </c>
      <c r="IV304" s="364">
        <f t="shared" si="329"/>
        <v>15.941796</v>
      </c>
      <c r="IW304" s="364">
        <f t="shared" si="329"/>
        <v>15.93576</v>
      </c>
      <c r="IX304" s="364">
        <f t="shared" si="329"/>
        <v>10.126984200000001</v>
      </c>
      <c r="IY304" s="364">
        <f t="shared" si="329"/>
        <v>8.7580109999999998</v>
      </c>
      <c r="IZ304" s="364">
        <f t="shared" si="329"/>
        <v>2.7352761000000001</v>
      </c>
      <c r="JA304" s="364">
        <f t="shared" si="329"/>
        <v>6.0519059999999998</v>
      </c>
      <c r="JB304" s="364">
        <f t="shared" si="329"/>
        <v>0.69113160000000007</v>
      </c>
      <c r="JC304" s="364">
        <f t="shared" si="329"/>
        <v>1.5809514</v>
      </c>
      <c r="JD304" s="364">
        <f t="shared" si="329"/>
        <v>7.4467952999999998</v>
      </c>
      <c r="JE304" s="364">
        <f t="shared" si="329"/>
        <v>15.686651400000001</v>
      </c>
      <c r="JF304" s="364">
        <f t="shared" si="329"/>
        <v>23.811237000000002</v>
      </c>
      <c r="JG304" s="364">
        <f t="shared" si="329"/>
        <v>24.836688900000002</v>
      </c>
      <c r="JH304" s="364">
        <f t="shared" si="329"/>
        <v>18.133910700000001</v>
      </c>
      <c r="JI304" s="364">
        <f t="shared" si="329"/>
        <v>29.0381526</v>
      </c>
      <c r="JJ304" s="364">
        <f t="shared" si="329"/>
        <v>21.594147</v>
      </c>
      <c r="JK304" s="364">
        <f t="shared" si="329"/>
        <v>17.531290200000001</v>
      </c>
      <c r="JL304" s="364">
        <f>JL293/1000</f>
        <v>17.2459968</v>
      </c>
      <c r="JM304" s="364">
        <f>JM293/1000</f>
        <v>20.1150363</v>
      </c>
      <c r="JN304" s="364">
        <f t="shared" ref="JN304:LY304" si="330">JN293/1000</f>
        <v>5.6774124000000006</v>
      </c>
      <c r="JO304" s="364">
        <f t="shared" si="330"/>
        <v>5.9492316000000001</v>
      </c>
      <c r="JP304" s="364">
        <f t="shared" si="330"/>
        <v>3.8663772000000001</v>
      </c>
      <c r="JQ304" s="364">
        <f t="shared" si="330"/>
        <v>11.040236999999999</v>
      </c>
      <c r="JR304" s="364">
        <f t="shared" si="330"/>
        <v>8.7772248000000008</v>
      </c>
      <c r="JS304" s="364">
        <f t="shared" si="330"/>
        <v>11.137843500000001</v>
      </c>
      <c r="JT304" s="364">
        <f t="shared" si="330"/>
        <v>13.5371349</v>
      </c>
      <c r="JU304" s="364">
        <f t="shared" si="330"/>
        <v>11.171998200000001</v>
      </c>
      <c r="JV304" s="364">
        <f t="shared" si="330"/>
        <v>5.7621357</v>
      </c>
      <c r="JW304" s="364">
        <f t="shared" si="330"/>
        <v>1.6707999</v>
      </c>
      <c r="JX304" s="364">
        <f t="shared" si="330"/>
        <v>2.7519105000000001</v>
      </c>
      <c r="JY304" s="364">
        <f t="shared" si="330"/>
        <v>2.1374025000000003</v>
      </c>
      <c r="JZ304" s="364">
        <f t="shared" si="330"/>
        <v>0.92914110000000005</v>
      </c>
      <c r="KA304" s="364">
        <f t="shared" si="330"/>
        <v>0.98987760000000002</v>
      </c>
      <c r="KB304" s="364">
        <f t="shared" si="330"/>
        <v>8.0637573000000007</v>
      </c>
      <c r="KC304" s="364">
        <f t="shared" si="330"/>
        <v>10.1539398</v>
      </c>
      <c r="KD304" s="364">
        <f t="shared" si="330"/>
        <v>10.774435499999999</v>
      </c>
      <c r="KE304" s="364">
        <f t="shared" si="330"/>
        <v>10.988623499999999</v>
      </c>
      <c r="KF304" s="364">
        <f t="shared" si="330"/>
        <v>10.784414099999999</v>
      </c>
      <c r="KG304" s="364">
        <f t="shared" si="330"/>
        <v>11.609990400000001</v>
      </c>
      <c r="KH304" s="364">
        <f t="shared" si="330"/>
        <v>8.5246805999999999</v>
      </c>
      <c r="KI304" s="364">
        <f t="shared" si="330"/>
        <v>6.7966316999999998</v>
      </c>
      <c r="KJ304" s="364">
        <f t="shared" si="330"/>
        <v>3.2052063</v>
      </c>
      <c r="KK304" s="364">
        <f t="shared" si="330"/>
        <v>5.6441495999999995</v>
      </c>
      <c r="KL304" s="364">
        <f t="shared" si="330"/>
        <v>1.7938239</v>
      </c>
      <c r="KM304" s="364">
        <f t="shared" si="330"/>
        <v>2.0750595000000001</v>
      </c>
      <c r="KN304" s="364">
        <f t="shared" si="330"/>
        <v>9.8782422000000008</v>
      </c>
      <c r="KO304" s="364">
        <f t="shared" si="330"/>
        <v>10.3859724</v>
      </c>
      <c r="KP304" s="364">
        <f t="shared" si="330"/>
        <v>14.178622499999999</v>
      </c>
      <c r="KQ304" s="364">
        <f t="shared" si="330"/>
        <v>9.3164915999999991</v>
      </c>
      <c r="KR304" s="364">
        <f t="shared" si="330"/>
        <v>10.869367500000001</v>
      </c>
      <c r="KS304" s="364">
        <f t="shared" si="330"/>
        <v>10.482067800000001</v>
      </c>
      <c r="KT304" s="364">
        <f t="shared" si="330"/>
        <v>6.350454</v>
      </c>
      <c r="KU304" s="364">
        <f t="shared" si="330"/>
        <v>4.7947040999999997</v>
      </c>
      <c r="KV304" s="364">
        <f t="shared" si="330"/>
        <v>5.9121849000000006</v>
      </c>
      <c r="KW304" s="364">
        <f t="shared" si="330"/>
        <v>4.2969039000000002</v>
      </c>
      <c r="KX304" s="364">
        <f t="shared" si="330"/>
        <v>1.7971941</v>
      </c>
      <c r="KY304" s="364">
        <f t="shared" si="330"/>
        <v>2.4831422999999999</v>
      </c>
      <c r="KZ304" s="364">
        <f t="shared" si="330"/>
        <v>5.7715685999999993</v>
      </c>
      <c r="LA304" s="364">
        <f t="shared" si="330"/>
        <v>11.984480100000001</v>
      </c>
      <c r="LB304" s="364">
        <f t="shared" si="330"/>
        <v>10.119583199999999</v>
      </c>
      <c r="LC304" s="364">
        <f t="shared" si="330"/>
        <v>9.5564799000000011</v>
      </c>
      <c r="LD304" s="364">
        <f t="shared" si="330"/>
        <v>19.1604624</v>
      </c>
      <c r="LE304" s="364">
        <f t="shared" si="330"/>
        <v>16.418949900000001</v>
      </c>
      <c r="LF304" s="364">
        <f t="shared" si="330"/>
        <v>4.2437559</v>
      </c>
      <c r="LG304" s="364">
        <f t="shared" si="330"/>
        <v>9.2031153000000003</v>
      </c>
      <c r="LH304" s="364">
        <f t="shared" si="330"/>
        <v>2.0887217999999996</v>
      </c>
      <c r="LI304" s="364">
        <f t="shared" si="330"/>
        <v>1.4883876</v>
      </c>
      <c r="LJ304" s="364">
        <f t="shared" si="330"/>
        <v>3.5651361000000001</v>
      </c>
      <c r="LK304" s="364">
        <f t="shared" si="330"/>
        <v>4.3678901999999997</v>
      </c>
      <c r="LL304" s="364">
        <f t="shared" si="330"/>
        <v>10.870185900000001</v>
      </c>
      <c r="LM304" s="364">
        <f t="shared" si="330"/>
        <v>9.1970100000000006</v>
      </c>
      <c r="LN304" s="364">
        <f t="shared" si="330"/>
        <v>16.7638122</v>
      </c>
      <c r="LO304" s="364">
        <f t="shared" si="330"/>
        <v>11.6511549</v>
      </c>
      <c r="LP304" s="364">
        <f t="shared" si="330"/>
        <v>10.9486764</v>
      </c>
      <c r="LQ304" s="364">
        <f t="shared" si="330"/>
        <v>11.133420599999999</v>
      </c>
      <c r="LR304" s="364">
        <f t="shared" si="330"/>
        <v>8.0706351000000005</v>
      </c>
      <c r="LS304" s="364">
        <f t="shared" si="330"/>
        <v>8.6123721</v>
      </c>
      <c r="LT304" s="364">
        <f t="shared" si="330"/>
        <v>6.0275222999999993</v>
      </c>
      <c r="LU304" s="364">
        <f t="shared" si="330"/>
        <v>3.2576421</v>
      </c>
      <c r="LV304" s="364">
        <f t="shared" si="330"/>
        <v>3.0477141000000003</v>
      </c>
      <c r="LW304" s="364">
        <f t="shared" si="330"/>
        <v>3.8850669</v>
      </c>
      <c r="LX304" s="364">
        <f t="shared" si="330"/>
        <v>10.147784400000001</v>
      </c>
      <c r="LY304" s="364">
        <f t="shared" si="330"/>
        <v>15.661962900000001</v>
      </c>
      <c r="LZ304" s="364">
        <f t="shared" ref="LZ304:NA304" si="331">LZ293/1000</f>
        <v>17.7351417</v>
      </c>
      <c r="MA304" s="364">
        <f t="shared" si="331"/>
        <v>12.6940203</v>
      </c>
      <c r="MB304" s="364">
        <f t="shared" si="331"/>
        <v>16.570667399999998</v>
      </c>
      <c r="MC304" s="364">
        <f t="shared" si="331"/>
        <v>12.2817192</v>
      </c>
      <c r="MD304" s="364">
        <f t="shared" si="331"/>
        <v>10.056385799999999</v>
      </c>
      <c r="ME304" s="364">
        <f t="shared" si="331"/>
        <v>6.6777794999999998</v>
      </c>
      <c r="MF304" s="364">
        <f t="shared" si="331"/>
        <v>2.3653112999999997</v>
      </c>
      <c r="MG304" s="364">
        <f t="shared" si="331"/>
        <v>3.5038679999999998</v>
      </c>
      <c r="MH304" s="364">
        <f t="shared" si="331"/>
        <v>1.3366796999999999</v>
      </c>
      <c r="MI304" s="364">
        <f t="shared" si="331"/>
        <v>3.2153780999999997</v>
      </c>
      <c r="MJ304" s="364">
        <f t="shared" si="331"/>
        <v>9.0930002999999999</v>
      </c>
      <c r="MK304" s="364">
        <f t="shared" si="331"/>
        <v>22.260470399999999</v>
      </c>
      <c r="ML304" s="364">
        <f t="shared" si="331"/>
        <v>20.992098300000002</v>
      </c>
      <c r="MM304" s="364">
        <f t="shared" si="331"/>
        <v>20.900039100000001</v>
      </c>
      <c r="MN304" s="364">
        <f t="shared" si="331"/>
        <v>14.416146000000001</v>
      </c>
      <c r="MO304" s="364">
        <f t="shared" si="331"/>
        <v>22.1530998</v>
      </c>
      <c r="MP304" s="364">
        <f t="shared" si="331"/>
        <v>17.997199200000001</v>
      </c>
      <c r="MQ304" s="364">
        <f t="shared" si="331"/>
        <v>4.7680155000000006</v>
      </c>
      <c r="MR304" s="364">
        <f t="shared" si="331"/>
        <v>3.0786951</v>
      </c>
      <c r="MS304" s="364">
        <f t="shared" si="331"/>
        <v>2.7264396</v>
      </c>
      <c r="MT304" s="364">
        <f t="shared" si="331"/>
        <v>7.0262415000000003</v>
      </c>
      <c r="MU304" s="364">
        <f t="shared" si="331"/>
        <v>5.1467205000000007</v>
      </c>
      <c r="MV304" s="364">
        <f t="shared" si="331"/>
        <v>11.2810758</v>
      </c>
      <c r="MW304" s="364">
        <f t="shared" si="331"/>
        <v>20.8884963</v>
      </c>
      <c r="MX304" s="364">
        <f t="shared" si="331"/>
        <v>23.844832799999999</v>
      </c>
      <c r="MY304" s="364">
        <f t="shared" si="331"/>
        <v>27.832325700000002</v>
      </c>
      <c r="MZ304" s="364">
        <f t="shared" si="331"/>
        <v>20.695796999999999</v>
      </c>
      <c r="NA304" s="364">
        <f t="shared" si="331"/>
        <v>23.209792199999999</v>
      </c>
      <c r="NB304" s="364">
        <f>NB293/1000</f>
        <v>20.029416300000001</v>
      </c>
      <c r="NC304" s="364">
        <f>NC293/1000</f>
        <v>9.025351800000001</v>
      </c>
      <c r="ND304" s="364">
        <f>ND293/1000</f>
        <v>3.5421</v>
      </c>
      <c r="NE304" s="364">
        <f>NE293/1000</f>
        <v>12.948</v>
      </c>
      <c r="NF304" s="364">
        <f t="shared" ref="NF304:PM304" si="332">NF293/1000</f>
        <v>8.841899999999999</v>
      </c>
      <c r="NG304" s="364">
        <f t="shared" si="332"/>
        <v>5.2371000000000008</v>
      </c>
      <c r="NH304" s="364">
        <f t="shared" si="332"/>
        <v>7.2273000000000005</v>
      </c>
      <c r="NI304" s="364">
        <f t="shared" si="332"/>
        <v>26.7438</v>
      </c>
      <c r="NJ304" s="364">
        <f t="shared" si="332"/>
        <v>29.575200000000002</v>
      </c>
      <c r="NK304" s="364">
        <f t="shared" si="332"/>
        <v>24.8871</v>
      </c>
      <c r="NL304" s="364">
        <f t="shared" si="332"/>
        <v>26.409299999999998</v>
      </c>
      <c r="NM304" s="364">
        <f t="shared" si="332"/>
        <v>35.150400000000005</v>
      </c>
      <c r="NN304" s="364">
        <f t="shared" si="332"/>
        <v>27.09</v>
      </c>
      <c r="NO304" s="364">
        <f t="shared" si="332"/>
        <v>19.795200000000001</v>
      </c>
      <c r="NP304" s="364">
        <f t="shared" si="332"/>
        <v>9.3392999999999997</v>
      </c>
      <c r="NQ304" s="364">
        <f t="shared" si="332"/>
        <v>19.512</v>
      </c>
      <c r="NR304" s="364">
        <f t="shared" si="332"/>
        <v>3.8763000000000001</v>
      </c>
      <c r="NS304" s="364">
        <f t="shared" si="332"/>
        <v>5.5746000000000002</v>
      </c>
      <c r="NT304" s="364">
        <f t="shared" si="332"/>
        <v>11.0175</v>
      </c>
      <c r="NU304" s="364">
        <f t="shared" si="332"/>
        <v>44.164499999999997</v>
      </c>
      <c r="NV304" s="364">
        <f t="shared" si="332"/>
        <v>32.023800000000001</v>
      </c>
      <c r="NW304" s="364">
        <f t="shared" si="332"/>
        <v>35.464500000000001</v>
      </c>
      <c r="NX304" s="364">
        <f t="shared" si="332"/>
        <v>29.238599999999998</v>
      </c>
      <c r="NY304" s="364">
        <f t="shared" si="332"/>
        <v>23.363700000000001</v>
      </c>
      <c r="NZ304" s="364">
        <f t="shared" si="332"/>
        <v>17.322599999999998</v>
      </c>
      <c r="OA304" s="364">
        <f t="shared" si="332"/>
        <v>19.055400000000002</v>
      </c>
      <c r="OB304" s="364">
        <f t="shared" si="332"/>
        <v>15.262499999999999</v>
      </c>
      <c r="OC304" s="364">
        <f t="shared" si="332"/>
        <v>16.539900000000003</v>
      </c>
      <c r="OD304" s="364">
        <f t="shared" si="332"/>
        <v>5.1651000000000007</v>
      </c>
      <c r="OE304" s="364">
        <f t="shared" si="332"/>
        <v>9.0120000000000005</v>
      </c>
      <c r="OF304" s="364">
        <f t="shared" si="332"/>
        <v>13.7994</v>
      </c>
      <c r="OG304" s="364">
        <f t="shared" si="332"/>
        <v>0</v>
      </c>
      <c r="OH304" s="364">
        <f t="shared" si="332"/>
        <v>0</v>
      </c>
      <c r="OI304" s="364">
        <f t="shared" si="332"/>
        <v>0</v>
      </c>
      <c r="OJ304" s="364">
        <f t="shared" si="332"/>
        <v>0</v>
      </c>
      <c r="OK304" s="364">
        <f t="shared" si="332"/>
        <v>0</v>
      </c>
      <c r="OL304" s="364">
        <f t="shared" si="332"/>
        <v>0</v>
      </c>
      <c r="OM304" s="364">
        <f t="shared" si="332"/>
        <v>0</v>
      </c>
      <c r="ON304" s="364">
        <f t="shared" si="332"/>
        <v>0</v>
      </c>
      <c r="OO304" s="364">
        <f t="shared" si="332"/>
        <v>0</v>
      </c>
      <c r="OP304" s="364">
        <f t="shared" si="332"/>
        <v>0</v>
      </c>
      <c r="OQ304" s="364">
        <f t="shared" si="332"/>
        <v>0</v>
      </c>
      <c r="OR304" s="364">
        <f t="shared" si="332"/>
        <v>0</v>
      </c>
      <c r="OS304" s="364">
        <f t="shared" si="332"/>
        <v>0</v>
      </c>
      <c r="OT304" s="364">
        <f t="shared" si="332"/>
        <v>0</v>
      </c>
      <c r="OU304" s="364">
        <f t="shared" si="332"/>
        <v>0</v>
      </c>
      <c r="OV304" s="364">
        <f t="shared" si="332"/>
        <v>0</v>
      </c>
      <c r="OW304" s="364">
        <f t="shared" si="332"/>
        <v>0</v>
      </c>
      <c r="OX304" s="364">
        <f t="shared" si="332"/>
        <v>0</v>
      </c>
      <c r="OY304" s="364">
        <f t="shared" si="332"/>
        <v>0</v>
      </c>
      <c r="OZ304" s="364">
        <f t="shared" si="332"/>
        <v>0</v>
      </c>
      <c r="PA304" s="364">
        <f t="shared" si="332"/>
        <v>0</v>
      </c>
      <c r="PB304" s="364">
        <f t="shared" si="332"/>
        <v>0</v>
      </c>
      <c r="PC304" s="364">
        <f t="shared" si="332"/>
        <v>0</v>
      </c>
      <c r="PD304" s="364">
        <f t="shared" si="332"/>
        <v>0</v>
      </c>
      <c r="PE304" s="364">
        <f t="shared" si="332"/>
        <v>0</v>
      </c>
      <c r="PF304" s="364">
        <f t="shared" si="332"/>
        <v>0</v>
      </c>
      <c r="PG304" s="364">
        <f t="shared" si="332"/>
        <v>0</v>
      </c>
      <c r="PH304" s="364">
        <f t="shared" si="332"/>
        <v>0</v>
      </c>
      <c r="PI304" s="364">
        <f t="shared" si="332"/>
        <v>0</v>
      </c>
      <c r="PJ304" s="364">
        <f t="shared" si="332"/>
        <v>0</v>
      </c>
      <c r="PK304" s="364">
        <f t="shared" si="332"/>
        <v>0</v>
      </c>
      <c r="PL304" s="364">
        <f t="shared" si="332"/>
        <v>0</v>
      </c>
      <c r="PM304" s="364">
        <f t="shared" si="332"/>
        <v>0</v>
      </c>
    </row>
    <row r="305" spans="1:429" ht="15">
      <c r="A305" s="364" t="s">
        <v>855</v>
      </c>
      <c r="B305" s="364"/>
      <c r="C305" s="364"/>
      <c r="D305" s="364"/>
      <c r="E305" s="364"/>
      <c r="F305" s="364"/>
      <c r="G305" s="364"/>
      <c r="H305" s="364"/>
      <c r="I305" s="364"/>
      <c r="J305" s="364"/>
      <c r="K305" s="364"/>
      <c r="L305" s="364"/>
      <c r="M305" s="364"/>
      <c r="N305" s="364"/>
      <c r="O305" s="364"/>
      <c r="P305" s="364"/>
      <c r="Q305" s="364"/>
      <c r="R305" s="364"/>
      <c r="S305" s="364"/>
      <c r="T305" s="364"/>
      <c r="U305" s="364"/>
      <c r="V305" s="364"/>
      <c r="W305" s="364"/>
      <c r="X305" s="364"/>
      <c r="Y305" s="364"/>
      <c r="Z305" s="364"/>
      <c r="AA305" s="364"/>
      <c r="AB305" s="364"/>
      <c r="AC305" s="364"/>
      <c r="AD305" s="364"/>
      <c r="AE305" s="364"/>
      <c r="AF305" s="364"/>
      <c r="AG305" s="364"/>
      <c r="AH305" s="364"/>
      <c r="AI305" s="364"/>
      <c r="AJ305" s="364"/>
      <c r="AK305" s="364"/>
      <c r="AL305" s="364"/>
      <c r="AM305" s="364"/>
      <c r="AN305" s="364"/>
      <c r="AO305" s="364"/>
      <c r="AP305" s="364"/>
      <c r="AQ305" s="364"/>
      <c r="AR305" s="364"/>
      <c r="AS305" s="364"/>
      <c r="AT305" s="364"/>
      <c r="AU305" s="364"/>
      <c r="AV305" s="364"/>
      <c r="AW305" s="364"/>
      <c r="AX305" s="364"/>
      <c r="AY305" s="364"/>
      <c r="AZ305" s="364"/>
      <c r="BA305" s="364"/>
      <c r="BB305" s="364"/>
      <c r="BC305" s="364"/>
      <c r="BD305" s="364"/>
      <c r="BE305" s="364"/>
      <c r="BF305" s="364"/>
      <c r="BG305" s="364"/>
      <c r="BH305" s="364"/>
      <c r="BI305" s="364"/>
      <c r="BJ305" s="364"/>
      <c r="BK305" s="364"/>
      <c r="BL305" s="364"/>
      <c r="BM305" s="364"/>
      <c r="BN305" s="364"/>
      <c r="BO305" s="364"/>
      <c r="BP305" s="364"/>
      <c r="BQ305" s="364"/>
      <c r="BR305" s="364"/>
      <c r="BS305" s="364"/>
      <c r="BT305" s="364"/>
      <c r="BU305" s="364"/>
      <c r="BV305" s="364"/>
      <c r="BW305" s="364"/>
      <c r="BX305" s="364"/>
      <c r="BY305" s="364"/>
      <c r="BZ305" s="364"/>
      <c r="CA305" s="364"/>
      <c r="CB305" s="364"/>
      <c r="CC305" s="364"/>
      <c r="CD305" s="364"/>
      <c r="CE305" s="364"/>
      <c r="CF305" s="364"/>
      <c r="CG305" s="364"/>
      <c r="CH305" s="364"/>
      <c r="CI305" s="364"/>
      <c r="CJ305" s="364"/>
      <c r="CK305" s="364"/>
      <c r="CL305" s="364"/>
      <c r="CM305" s="364"/>
      <c r="CN305" s="364"/>
      <c r="CO305" s="364"/>
      <c r="CP305" s="364"/>
      <c r="CQ305" s="364"/>
      <c r="CR305" s="364"/>
      <c r="CS305" s="364"/>
      <c r="CT305" s="364"/>
      <c r="CU305" s="364"/>
      <c r="CV305" s="364"/>
      <c r="CW305" s="364"/>
      <c r="CX305" s="364"/>
      <c r="CY305" s="364"/>
      <c r="CZ305" s="364"/>
      <c r="DA305" s="364"/>
      <c r="DB305" s="364"/>
      <c r="DC305" s="364"/>
      <c r="DD305" s="364"/>
      <c r="DE305" s="364"/>
      <c r="DF305" s="364"/>
      <c r="DG305" s="364"/>
      <c r="DH305" s="364"/>
      <c r="DI305" s="364"/>
      <c r="DJ305" s="364"/>
      <c r="DK305" s="364"/>
      <c r="DL305" s="364"/>
      <c r="DM305" s="364"/>
      <c r="DN305" s="364"/>
      <c r="DO305" s="364"/>
      <c r="DP305" s="364"/>
      <c r="DQ305" s="364"/>
      <c r="DR305" s="364"/>
      <c r="DS305" s="364"/>
      <c r="DT305" s="364"/>
      <c r="DU305" s="364"/>
      <c r="DV305" s="364"/>
      <c r="DW305" s="364"/>
      <c r="DX305" s="364"/>
      <c r="DY305" s="364"/>
      <c r="DZ305" s="364"/>
      <c r="EA305" s="364"/>
      <c r="EB305" s="364"/>
      <c r="EC305" s="364"/>
      <c r="ED305" s="364"/>
      <c r="EE305" s="364"/>
      <c r="EF305" s="364"/>
      <c r="EG305" s="364"/>
      <c r="EH305" s="364"/>
      <c r="EI305" s="364"/>
      <c r="EJ305" s="364"/>
      <c r="EK305" s="364"/>
      <c r="EL305" s="364"/>
      <c r="EM305" s="364"/>
      <c r="EN305" s="364"/>
      <c r="EO305" s="364"/>
      <c r="EP305" s="364"/>
      <c r="EQ305" s="364"/>
      <c r="ER305" s="364"/>
      <c r="ES305" s="364"/>
      <c r="ET305" s="364"/>
      <c r="EU305" s="364"/>
      <c r="EV305" s="364"/>
      <c r="EW305" s="364"/>
      <c r="EX305" s="364"/>
      <c r="EY305" s="364"/>
      <c r="EZ305" s="364"/>
      <c r="FA305" s="364"/>
      <c r="FB305" s="364"/>
      <c r="FC305" s="364"/>
      <c r="FD305" s="364"/>
      <c r="FE305" s="364"/>
      <c r="FF305" s="364"/>
      <c r="FG305" s="364"/>
      <c r="FH305" s="364"/>
      <c r="FI305" s="364"/>
      <c r="FJ305" s="364"/>
      <c r="FK305" s="364"/>
      <c r="FL305" s="364"/>
      <c r="FM305" s="364"/>
      <c r="FN305" s="364"/>
      <c r="FO305" s="364"/>
      <c r="FP305" s="364"/>
      <c r="FQ305" s="364"/>
      <c r="FR305" s="364"/>
      <c r="FS305" s="364"/>
      <c r="FT305" s="364"/>
      <c r="FU305" s="364"/>
      <c r="FV305" s="364"/>
      <c r="FW305" s="364"/>
      <c r="FX305" s="364"/>
      <c r="FY305" s="364"/>
      <c r="FZ305" s="364"/>
      <c r="GA305" s="364"/>
      <c r="GB305" s="364"/>
      <c r="GC305" s="364"/>
      <c r="GD305" s="364"/>
      <c r="GE305" s="364"/>
      <c r="GF305" s="364"/>
      <c r="GG305" s="364"/>
      <c r="GH305" s="364"/>
      <c r="GI305" s="364"/>
      <c r="GJ305" s="364"/>
      <c r="GK305" s="364"/>
      <c r="GL305" s="364"/>
      <c r="GM305" s="364"/>
      <c r="GN305" s="364"/>
      <c r="GO305" s="364"/>
      <c r="GP305" s="364"/>
      <c r="GQ305" s="364"/>
      <c r="GR305" s="364"/>
      <c r="GS305" s="364"/>
      <c r="GT305" s="364"/>
      <c r="GU305" s="364"/>
      <c r="GV305" s="364"/>
      <c r="GW305" s="364"/>
      <c r="GX305" s="364"/>
      <c r="GY305" s="364"/>
      <c r="GZ305" s="364"/>
      <c r="HA305" s="364"/>
      <c r="HB305" s="364"/>
      <c r="HC305" s="364"/>
      <c r="HD305" s="364"/>
      <c r="HE305" s="364"/>
      <c r="HF305" s="364"/>
      <c r="HG305" s="364"/>
      <c r="HH305" s="364"/>
      <c r="HI305" s="364"/>
      <c r="HJ305" s="364"/>
      <c r="HK305" s="364"/>
      <c r="HL305" s="364"/>
      <c r="HM305" s="364"/>
      <c r="HN305" s="364"/>
      <c r="HO305" s="364"/>
      <c r="HP305" s="364"/>
      <c r="HQ305" s="364"/>
      <c r="HR305" s="364"/>
      <c r="HS305" s="364"/>
      <c r="HT305" s="364"/>
      <c r="HU305" s="364"/>
      <c r="HV305" s="364"/>
      <c r="HW305" s="364"/>
      <c r="HX305" s="364"/>
      <c r="HY305" s="364"/>
      <c r="HZ305" s="364"/>
      <c r="IA305" s="364"/>
      <c r="IB305" s="364"/>
      <c r="IC305" s="364"/>
      <c r="ID305" s="364"/>
      <c r="IE305" s="364"/>
      <c r="IF305" s="364"/>
      <c r="IG305" s="364"/>
      <c r="IH305" s="364"/>
      <c r="II305" s="364"/>
      <c r="IJ305" s="364"/>
      <c r="IK305" s="364"/>
      <c r="IL305" s="364"/>
      <c r="IM305" s="364"/>
      <c r="IN305" s="364"/>
      <c r="IO305" s="364"/>
      <c r="IP305" s="364"/>
      <c r="IQ305" s="364"/>
      <c r="IR305" s="364"/>
      <c r="IS305" s="364"/>
      <c r="IT305" s="364"/>
      <c r="IU305" s="364"/>
      <c r="IV305" s="364"/>
      <c r="IW305" s="364"/>
      <c r="IX305" s="364"/>
      <c r="IY305" s="364"/>
      <c r="IZ305" s="364"/>
      <c r="JA305" s="364"/>
      <c r="JB305" s="372"/>
      <c r="JC305" s="372"/>
      <c r="JD305" s="372"/>
      <c r="JE305" s="372"/>
      <c r="JF305" s="372"/>
      <c r="JG305" s="372"/>
      <c r="JH305" s="372"/>
      <c r="JI305" s="372"/>
      <c r="JJ305" s="372"/>
      <c r="JK305" s="372"/>
      <c r="JL305" s="372"/>
      <c r="JM305" s="372"/>
      <c r="JN305" s="364"/>
      <c r="JO305" s="364"/>
      <c r="JP305" s="364"/>
      <c r="JQ305" s="364"/>
      <c r="JR305" s="364"/>
      <c r="JS305" s="364"/>
      <c r="JT305" s="364"/>
      <c r="JU305" s="364"/>
      <c r="JV305" s="364"/>
      <c r="JW305" s="364"/>
      <c r="JX305" s="364"/>
      <c r="JY305" s="364"/>
      <c r="JZ305" s="364"/>
      <c r="KA305" s="364"/>
      <c r="KB305" s="364"/>
      <c r="KC305" s="364"/>
      <c r="KD305" s="364"/>
      <c r="KE305" s="364"/>
      <c r="KF305" s="364"/>
      <c r="KG305" s="364"/>
      <c r="KH305" s="364"/>
      <c r="KI305" s="364"/>
      <c r="KJ305" s="364"/>
      <c r="KK305" s="364"/>
      <c r="KL305" s="364"/>
      <c r="KM305" s="364">
        <v>8.7940210185882304</v>
      </c>
      <c r="KN305" s="364">
        <v>26.324483516470629</v>
      </c>
      <c r="KO305" s="364"/>
      <c r="KP305" s="364"/>
      <c r="KQ305" s="364"/>
      <c r="KR305" s="364"/>
      <c r="KS305" s="364"/>
      <c r="KT305" s="364"/>
      <c r="KU305" s="364"/>
      <c r="KV305" s="364"/>
      <c r="KW305" s="364"/>
      <c r="KX305" s="364"/>
      <c r="KY305" s="364"/>
      <c r="KZ305" s="364"/>
      <c r="LA305" s="364"/>
      <c r="LB305" s="364"/>
      <c r="LC305" s="364"/>
      <c r="LD305" s="364"/>
      <c r="LE305" s="364"/>
      <c r="LF305" s="364"/>
      <c r="LG305" s="364"/>
      <c r="LH305" s="364"/>
      <c r="LI305" s="364"/>
      <c r="LJ305" s="364"/>
      <c r="LK305" s="364"/>
      <c r="LL305" s="364"/>
      <c r="LM305" s="364"/>
      <c r="LN305" s="364"/>
      <c r="LO305" s="364"/>
      <c r="LP305" s="364"/>
      <c r="LQ305" s="364"/>
      <c r="LR305" s="364"/>
      <c r="LS305" s="364"/>
      <c r="LT305" s="364"/>
      <c r="LU305" s="364"/>
      <c r="LV305" s="364"/>
      <c r="LW305" s="364"/>
      <c r="LX305" s="364"/>
      <c r="LY305" s="364"/>
      <c r="LZ305" s="364"/>
      <c r="MA305" s="364"/>
      <c r="MB305" s="364"/>
      <c r="MC305" s="364"/>
      <c r="MD305" s="364"/>
      <c r="ME305" s="364"/>
      <c r="MF305" s="364"/>
      <c r="MG305" s="364"/>
      <c r="MH305" s="364"/>
      <c r="MI305" s="364"/>
      <c r="MJ305" s="364"/>
      <c r="MK305" s="364"/>
      <c r="ML305" s="364"/>
      <c r="MM305" s="364"/>
      <c r="MN305" s="364"/>
      <c r="MO305" s="364"/>
      <c r="MP305" s="364"/>
      <c r="MQ305" s="364"/>
      <c r="MR305" s="364"/>
      <c r="MS305" s="364"/>
      <c r="MT305" s="364"/>
      <c r="MU305" s="364"/>
      <c r="MV305" s="364"/>
      <c r="MW305" s="364"/>
      <c r="MX305" s="364"/>
      <c r="MY305" s="364"/>
      <c r="MZ305" s="364"/>
      <c r="NA305" s="364"/>
      <c r="NB305" s="364"/>
      <c r="NC305" s="364"/>
      <c r="ND305" s="364"/>
      <c r="NE305" s="364"/>
      <c r="NF305" s="364"/>
      <c r="NG305" s="364"/>
      <c r="NH305" s="364"/>
      <c r="NI305" s="364"/>
      <c r="NJ305" s="364"/>
      <c r="NK305" s="364"/>
      <c r="NL305" s="364"/>
      <c r="NM305" s="364"/>
      <c r="NN305" s="364"/>
      <c r="NO305" s="364"/>
      <c r="NP305" s="364"/>
      <c r="NQ305" s="364"/>
      <c r="NR305" s="364"/>
      <c r="NS305" s="364"/>
      <c r="NT305" s="364"/>
      <c r="NU305" s="364"/>
      <c r="NV305" s="364"/>
      <c r="NW305" s="364"/>
      <c r="NX305" s="364"/>
      <c r="NY305" s="364"/>
      <c r="NZ305" s="364"/>
      <c r="OA305" s="364"/>
      <c r="OB305" s="364"/>
      <c r="OC305" s="364"/>
      <c r="OD305" s="364"/>
      <c r="OE305" s="364"/>
      <c r="OF305" s="364"/>
      <c r="OG305" s="364"/>
      <c r="OH305" s="364"/>
      <c r="OI305" s="364"/>
      <c r="OJ305" s="364"/>
      <c r="OK305" s="364"/>
      <c r="OL305" s="364"/>
      <c r="OM305" s="364"/>
      <c r="ON305" s="364"/>
      <c r="OO305" s="364"/>
      <c r="OP305" s="364"/>
      <c r="OQ305" s="364"/>
      <c r="OR305" s="364"/>
      <c r="OS305" s="364"/>
      <c r="OT305" s="364"/>
      <c r="OU305" s="364"/>
      <c r="OV305" s="364"/>
      <c r="OW305" s="364"/>
      <c r="OX305" s="364"/>
      <c r="OY305" s="364"/>
      <c r="OZ305" s="364"/>
      <c r="PA305" s="364"/>
      <c r="PB305" s="364"/>
      <c r="PC305" s="364"/>
      <c r="PD305" s="364"/>
      <c r="PE305" s="364"/>
      <c r="PF305" s="364"/>
      <c r="PG305" s="364"/>
      <c r="PH305" s="364"/>
      <c r="PI305" s="364"/>
      <c r="PJ305" s="364"/>
      <c r="PK305" s="364"/>
      <c r="PL305" s="364"/>
      <c r="PM305" s="364"/>
    </row>
    <row r="306" spans="1:429" ht="15">
      <c r="A306" s="364" t="s">
        <v>856</v>
      </c>
      <c r="B306" s="364"/>
      <c r="C306" s="364"/>
      <c r="D306" s="364"/>
      <c r="E306" s="364"/>
      <c r="F306" s="364"/>
      <c r="G306" s="364"/>
      <c r="H306" s="364"/>
      <c r="I306" s="364"/>
      <c r="J306" s="364"/>
      <c r="K306" s="364"/>
      <c r="L306" s="364"/>
      <c r="M306" s="364"/>
      <c r="N306" s="364"/>
      <c r="O306" s="364"/>
      <c r="P306" s="364"/>
      <c r="Q306" s="364"/>
      <c r="R306" s="364"/>
      <c r="S306" s="364"/>
      <c r="T306" s="364">
        <f t="shared" ref="T306:AC307" si="333">T301</f>
        <v>69.003183899999982</v>
      </c>
      <c r="U306" s="364">
        <f t="shared" si="333"/>
        <v>81.036455100000012</v>
      </c>
      <c r="V306" s="364">
        <f t="shared" si="333"/>
        <v>71.00068229999998</v>
      </c>
      <c r="W306" s="364">
        <f t="shared" si="333"/>
        <v>75.641022900000024</v>
      </c>
      <c r="X306" s="364">
        <f t="shared" si="333"/>
        <v>70.551196199999993</v>
      </c>
      <c r="Y306" s="364">
        <f t="shared" si="333"/>
        <v>81.147197399999996</v>
      </c>
      <c r="Z306" s="364">
        <f t="shared" si="333"/>
        <v>81.889351799999972</v>
      </c>
      <c r="AA306" s="364">
        <f t="shared" si="333"/>
        <v>102.29046029999999</v>
      </c>
      <c r="AB306" s="364">
        <f t="shared" si="333"/>
        <v>127.27324709999999</v>
      </c>
      <c r="AC306" s="364">
        <f t="shared" si="333"/>
        <v>142.78060500000001</v>
      </c>
      <c r="AD306" s="364">
        <f>AD301</f>
        <v>191.85959999999997</v>
      </c>
      <c r="AE306" s="364">
        <f>FORECAST(AE2,T301:AD301,T2:AD2)+51</f>
        <v>210.20918590363726</v>
      </c>
      <c r="AF306" s="364">
        <f>FORECAST(AF2,U301:AE301,U2:AE2)+51</f>
        <v>243.1841383527244</v>
      </c>
      <c r="AG306" s="364"/>
      <c r="AH306" s="364"/>
      <c r="AI306" s="364"/>
      <c r="AJ306" s="364"/>
      <c r="AK306" s="364"/>
      <c r="AL306" s="364"/>
      <c r="AM306" s="364"/>
      <c r="AN306" s="364"/>
      <c r="AO306" s="364"/>
      <c r="AP306" s="364"/>
      <c r="AQ306" s="364"/>
      <c r="AR306" s="364"/>
      <c r="AS306" s="364"/>
      <c r="AT306" s="364"/>
      <c r="AU306" s="364"/>
      <c r="AV306" s="364"/>
      <c r="AW306" s="364"/>
      <c r="AX306" s="364"/>
      <c r="AY306" s="364"/>
      <c r="AZ306" s="364"/>
      <c r="BA306" s="364"/>
      <c r="BB306" s="364"/>
      <c r="BC306" s="364"/>
      <c r="BD306" s="364"/>
      <c r="BE306" s="364"/>
      <c r="BF306" s="364"/>
      <c r="BG306" s="364"/>
      <c r="BH306" s="364"/>
      <c r="BI306" s="364"/>
      <c r="BJ306" s="364"/>
      <c r="BK306" s="364"/>
      <c r="BL306" s="364"/>
      <c r="BM306" s="364"/>
      <c r="BN306" s="364"/>
      <c r="BO306" s="364"/>
      <c r="BP306" s="364"/>
      <c r="BQ306" s="364"/>
      <c r="BR306" s="364"/>
      <c r="BS306" s="364"/>
      <c r="BT306" s="364"/>
      <c r="BU306" s="364"/>
      <c r="BV306" s="364"/>
      <c r="BW306" s="364"/>
      <c r="BX306" s="364"/>
      <c r="BY306" s="364"/>
      <c r="BZ306" s="364"/>
      <c r="CA306" s="364"/>
      <c r="CB306" s="364"/>
      <c r="CC306" s="364"/>
      <c r="CD306" s="364"/>
      <c r="CE306" s="364"/>
      <c r="CF306" s="364"/>
      <c r="CG306" s="364"/>
      <c r="CH306" s="364"/>
      <c r="CI306" s="364"/>
      <c r="CJ306" s="364"/>
      <c r="CK306" s="364"/>
      <c r="CL306" s="364"/>
      <c r="CM306" s="364"/>
      <c r="CN306" s="364"/>
      <c r="CO306" s="364"/>
      <c r="CP306" s="364"/>
      <c r="CQ306" s="364"/>
      <c r="CR306" s="364"/>
      <c r="CS306" s="364"/>
      <c r="CT306" s="364"/>
      <c r="CU306" s="364"/>
      <c r="CV306" s="364"/>
      <c r="CW306" s="364"/>
      <c r="CX306" s="364"/>
      <c r="CY306" s="364"/>
      <c r="CZ306" s="364"/>
      <c r="DA306" s="364"/>
      <c r="DB306" s="364"/>
      <c r="DC306" s="364"/>
      <c r="DD306" s="364"/>
      <c r="DE306" s="364"/>
      <c r="DF306" s="364"/>
      <c r="DG306" s="364"/>
      <c r="DH306" s="364"/>
      <c r="DI306" s="364"/>
      <c r="DJ306" s="364"/>
      <c r="DK306" s="364"/>
      <c r="DL306" s="364"/>
      <c r="DM306" s="364"/>
      <c r="DN306" s="364"/>
      <c r="DO306" s="364"/>
      <c r="DP306" s="364"/>
      <c r="DQ306" s="364"/>
      <c r="DR306" s="364"/>
      <c r="DS306" s="364"/>
      <c r="DT306" s="364"/>
      <c r="DU306" s="364"/>
      <c r="DV306" s="364"/>
      <c r="DW306" s="364"/>
      <c r="DX306" s="364"/>
      <c r="DY306" s="364"/>
      <c r="DZ306" s="364"/>
      <c r="EA306" s="364"/>
      <c r="EB306" s="364"/>
      <c r="EC306" s="364"/>
      <c r="ED306" s="364"/>
      <c r="EE306" s="364"/>
      <c r="EF306" s="364"/>
      <c r="EG306" s="364"/>
      <c r="EH306" s="364"/>
      <c r="EI306" s="364"/>
      <c r="EJ306" s="364"/>
      <c r="EK306" s="364"/>
      <c r="EL306" s="364"/>
      <c r="EM306" s="364"/>
      <c r="EN306" s="364"/>
      <c r="EO306" s="364"/>
      <c r="EP306" s="364"/>
      <c r="EQ306" s="364"/>
      <c r="ER306" s="364"/>
      <c r="ES306" s="364"/>
      <c r="ET306" s="364"/>
      <c r="EU306" s="364"/>
      <c r="EV306" s="364"/>
      <c r="EW306" s="364"/>
      <c r="EX306" s="364"/>
      <c r="EY306" s="364"/>
      <c r="EZ306" s="364"/>
      <c r="FA306" s="364"/>
      <c r="FB306" s="364"/>
      <c r="FC306" s="364"/>
      <c r="FD306" s="364"/>
      <c r="FE306" s="364"/>
      <c r="FF306" s="364"/>
      <c r="FG306" s="364"/>
      <c r="FH306" s="364"/>
      <c r="FI306" s="364"/>
      <c r="FJ306" s="364"/>
      <c r="FK306" s="364"/>
      <c r="FL306" s="364"/>
      <c r="FM306" s="364"/>
      <c r="FN306" s="364"/>
      <c r="FO306" s="364"/>
      <c r="FP306" s="364"/>
      <c r="FQ306" s="364"/>
      <c r="FR306" s="364"/>
      <c r="FS306" s="364"/>
      <c r="FT306" s="364"/>
      <c r="FU306" s="364"/>
      <c r="FV306" s="364"/>
      <c r="FW306" s="364"/>
      <c r="FX306" s="364"/>
      <c r="FY306" s="364"/>
      <c r="FZ306" s="364"/>
      <c r="GA306" s="364"/>
      <c r="GB306" s="364"/>
      <c r="GC306" s="364"/>
      <c r="GD306" s="364"/>
      <c r="GE306" s="364"/>
      <c r="GF306" s="364"/>
      <c r="GG306" s="364"/>
      <c r="GH306" s="364"/>
      <c r="GI306" s="364"/>
      <c r="GJ306" s="364"/>
      <c r="GK306" s="364"/>
      <c r="GL306" s="364"/>
      <c r="GM306" s="364"/>
      <c r="GN306" s="364"/>
      <c r="GO306" s="364"/>
      <c r="GP306" s="364"/>
      <c r="GQ306" s="364"/>
      <c r="GR306" s="364"/>
      <c r="GS306" s="364"/>
      <c r="GT306" s="364"/>
      <c r="GU306" s="364"/>
      <c r="GV306" s="364"/>
      <c r="GW306" s="364"/>
      <c r="GX306" s="364"/>
      <c r="GY306" s="364"/>
      <c r="GZ306" s="364"/>
      <c r="HA306" s="364"/>
      <c r="HB306" s="364"/>
      <c r="HC306" s="364"/>
      <c r="HD306" s="364"/>
      <c r="HE306" s="364"/>
      <c r="HF306" s="364"/>
      <c r="HG306" s="364"/>
      <c r="HH306" s="364"/>
      <c r="HI306" s="364"/>
      <c r="HJ306" s="364"/>
      <c r="HK306" s="364"/>
      <c r="HL306" s="364"/>
      <c r="HM306" s="364"/>
      <c r="HN306" s="364"/>
      <c r="HO306" s="364"/>
      <c r="HP306" s="364"/>
      <c r="HQ306" s="364"/>
      <c r="HR306" s="364"/>
      <c r="HS306" s="364"/>
      <c r="HT306" s="364"/>
      <c r="HU306" s="364"/>
      <c r="HV306" s="364"/>
      <c r="HW306" s="364"/>
      <c r="HX306" s="364"/>
      <c r="HY306" s="364"/>
      <c r="HZ306" s="364"/>
      <c r="IA306" s="364"/>
      <c r="IB306" s="364"/>
      <c r="IC306" s="364"/>
      <c r="ID306" s="364"/>
      <c r="IE306" s="364"/>
      <c r="IF306" s="364"/>
      <c r="IG306" s="364"/>
      <c r="IH306" s="364"/>
      <c r="II306" s="364"/>
      <c r="IJ306" s="364"/>
      <c r="IK306" s="364"/>
      <c r="IL306" s="364"/>
      <c r="IM306" s="364"/>
      <c r="IN306" s="364"/>
      <c r="IO306" s="364"/>
      <c r="IP306" s="364"/>
      <c r="IQ306" s="364"/>
      <c r="IR306" s="364"/>
      <c r="IS306" s="364"/>
      <c r="IT306" s="364"/>
      <c r="IU306" s="364"/>
      <c r="IV306" s="364"/>
      <c r="IW306" s="364"/>
      <c r="IX306" s="364"/>
      <c r="IY306" s="364"/>
      <c r="IZ306" s="364"/>
      <c r="JA306" s="364"/>
      <c r="JB306" s="364">
        <f>JB304-JB297-JB298-JB300</f>
        <v>0.69113160000000007</v>
      </c>
      <c r="JC306" s="364">
        <f t="shared" ref="JC306:JK306" si="334">JC304-JC297-JC298-JC300</f>
        <v>1.5809514</v>
      </c>
      <c r="JD306" s="364">
        <f t="shared" si="334"/>
        <v>7.4467952999999998</v>
      </c>
      <c r="JE306" s="364">
        <f t="shared" si="334"/>
        <v>15.686651400000001</v>
      </c>
      <c r="JF306" s="364">
        <f t="shared" si="334"/>
        <v>18.164873100000001</v>
      </c>
      <c r="JG306" s="364">
        <f t="shared" si="334"/>
        <v>19.103273100000003</v>
      </c>
      <c r="JH306" s="364">
        <f t="shared" si="334"/>
        <v>18.133910700000001</v>
      </c>
      <c r="JI306" s="364">
        <f t="shared" si="334"/>
        <v>19.190891100000002</v>
      </c>
      <c r="JJ306" s="364">
        <f t="shared" si="334"/>
        <v>16.072183199999998</v>
      </c>
      <c r="JK306" s="364">
        <f t="shared" si="334"/>
        <v>12.080410800000001</v>
      </c>
      <c r="JL306" s="364">
        <f>JL304-JL297-JL298-JL300</f>
        <v>11.738553599999999</v>
      </c>
      <c r="JM306" s="364">
        <f>JM304-JM297-JM298-JM300</f>
        <v>15.310692599999999</v>
      </c>
      <c r="JN306" s="364">
        <f t="shared" ref="JN306:KJ306" si="335">JN304-JN297-JN298-JN300</f>
        <v>5.6774124000000006</v>
      </c>
      <c r="JO306" s="364">
        <f t="shared" si="335"/>
        <v>5.9492316000000001</v>
      </c>
      <c r="JP306" s="364">
        <f t="shared" si="335"/>
        <v>3.8663772000000001</v>
      </c>
      <c r="JQ306" s="364">
        <f t="shared" si="335"/>
        <v>11.040236999999999</v>
      </c>
      <c r="JR306" s="364">
        <f t="shared" si="335"/>
        <v>8.7772248000000008</v>
      </c>
      <c r="JS306" s="364">
        <f t="shared" si="335"/>
        <v>11.137843500000001</v>
      </c>
      <c r="JT306" s="364">
        <f t="shared" si="335"/>
        <v>13.5371349</v>
      </c>
      <c r="JU306" s="364">
        <f t="shared" si="335"/>
        <v>11.171998200000001</v>
      </c>
      <c r="JV306" s="364">
        <f t="shared" si="335"/>
        <v>5.7621357</v>
      </c>
      <c r="JW306" s="364">
        <f t="shared" si="335"/>
        <v>1.6707999</v>
      </c>
      <c r="JX306" s="364">
        <f t="shared" si="335"/>
        <v>2.7519105000000001</v>
      </c>
      <c r="JY306" s="364">
        <f t="shared" si="335"/>
        <v>2.1374025000000003</v>
      </c>
      <c r="JZ306" s="364">
        <f t="shared" si="335"/>
        <v>0.92914110000000005</v>
      </c>
      <c r="KA306" s="364">
        <f t="shared" si="335"/>
        <v>0.98987760000000002</v>
      </c>
      <c r="KB306" s="364">
        <f t="shared" si="335"/>
        <v>8.0637573000000007</v>
      </c>
      <c r="KC306" s="364">
        <f t="shared" si="335"/>
        <v>10.1539398</v>
      </c>
      <c r="KD306" s="364">
        <f t="shared" si="335"/>
        <v>10.774435499999999</v>
      </c>
      <c r="KE306" s="364">
        <f t="shared" si="335"/>
        <v>10.988623499999999</v>
      </c>
      <c r="KF306" s="364">
        <f t="shared" si="335"/>
        <v>10.784414099999999</v>
      </c>
      <c r="KG306" s="364">
        <f t="shared" si="335"/>
        <v>11.609990400000001</v>
      </c>
      <c r="KH306" s="364">
        <f t="shared" si="335"/>
        <v>8.5246805999999999</v>
      </c>
      <c r="KI306" s="364">
        <f t="shared" si="335"/>
        <v>6.7966316999999998</v>
      </c>
      <c r="KJ306" s="364">
        <f t="shared" si="335"/>
        <v>3.2052063</v>
      </c>
      <c r="KK306" s="364"/>
      <c r="KL306" s="364"/>
      <c r="KM306" s="364"/>
      <c r="KN306" s="364"/>
      <c r="KO306" s="364"/>
      <c r="KP306" s="364"/>
      <c r="KQ306" s="364"/>
      <c r="KR306" s="364"/>
      <c r="KS306" s="364"/>
      <c r="KT306" s="364"/>
      <c r="KU306" s="364"/>
      <c r="KV306" s="364"/>
      <c r="KW306" s="364"/>
      <c r="KX306" s="364"/>
      <c r="KY306" s="364"/>
      <c r="KZ306" s="364"/>
      <c r="LA306" s="364"/>
      <c r="LB306" s="364"/>
      <c r="LC306" s="364"/>
      <c r="LD306" s="364"/>
      <c r="LE306" s="364"/>
      <c r="LF306" s="364"/>
      <c r="LG306" s="364"/>
      <c r="LH306" s="364"/>
      <c r="LI306" s="364"/>
      <c r="LJ306" s="364"/>
      <c r="LK306" s="364"/>
      <c r="LL306" s="364"/>
      <c r="LM306" s="364"/>
      <c r="LN306" s="364"/>
      <c r="LO306" s="364"/>
      <c r="LP306" s="364"/>
      <c r="LQ306" s="364"/>
      <c r="LR306" s="364"/>
      <c r="LS306" s="364"/>
      <c r="LT306" s="364"/>
      <c r="LU306" s="364"/>
      <c r="LV306" s="364"/>
      <c r="LW306" s="364"/>
      <c r="LX306" s="364"/>
      <c r="LY306" s="364"/>
      <c r="LZ306" s="364"/>
      <c r="MA306" s="364"/>
      <c r="MB306" s="364"/>
      <c r="MC306" s="364"/>
      <c r="MD306" s="364"/>
      <c r="ME306" s="364"/>
      <c r="MF306" s="364"/>
      <c r="MG306" s="364"/>
      <c r="MH306" s="364"/>
      <c r="MI306" s="364"/>
      <c r="MJ306" s="364"/>
      <c r="MK306" s="364"/>
      <c r="ML306" s="364"/>
      <c r="MM306" s="364"/>
      <c r="MN306" s="364"/>
      <c r="MO306" s="364"/>
      <c r="MP306" s="364"/>
      <c r="MQ306" s="364"/>
      <c r="MR306" s="364"/>
      <c r="MS306" s="364"/>
      <c r="MT306" s="364"/>
      <c r="MU306" s="364"/>
      <c r="MV306" s="364"/>
      <c r="MW306" s="364"/>
      <c r="MX306" s="364"/>
      <c r="MY306" s="364"/>
      <c r="MZ306" s="364"/>
      <c r="NA306" s="364"/>
      <c r="NB306" s="364"/>
      <c r="NC306" s="364"/>
      <c r="ND306" s="364"/>
      <c r="NE306" s="364"/>
      <c r="NF306" s="364"/>
      <c r="NG306" s="364"/>
      <c r="NH306" s="364"/>
      <c r="NI306" s="364"/>
      <c r="NJ306" s="364"/>
      <c r="NK306" s="364"/>
      <c r="NL306" s="364"/>
      <c r="NM306" s="364"/>
      <c r="NN306" s="364"/>
      <c r="NO306" s="364"/>
      <c r="NP306" s="364"/>
      <c r="NQ306" s="364"/>
      <c r="NR306" s="364"/>
      <c r="NS306" s="364"/>
      <c r="NT306" s="364"/>
      <c r="NU306" s="364"/>
      <c r="NV306" s="364"/>
      <c r="NW306" s="364"/>
      <c r="NX306" s="364"/>
      <c r="NY306" s="364"/>
      <c r="NZ306" s="364"/>
      <c r="OA306" s="364"/>
      <c r="OB306" s="364"/>
      <c r="OC306" s="364"/>
      <c r="OD306" s="364"/>
      <c r="OE306" s="364"/>
      <c r="OF306" s="364"/>
      <c r="OG306" s="364"/>
      <c r="OH306" s="364"/>
      <c r="OI306" s="364"/>
      <c r="OJ306" s="364"/>
      <c r="OK306" s="364"/>
      <c r="OL306" s="364"/>
      <c r="OM306" s="364"/>
      <c r="ON306" s="364"/>
      <c r="OO306" s="364"/>
      <c r="OP306" s="364"/>
      <c r="OQ306" s="364"/>
      <c r="OR306" s="364"/>
      <c r="OS306" s="364"/>
      <c r="OT306" s="364"/>
      <c r="OU306" s="364"/>
      <c r="OV306" s="364"/>
      <c r="OW306" s="364"/>
      <c r="OX306" s="364"/>
      <c r="OY306" s="364"/>
      <c r="OZ306" s="364"/>
      <c r="PA306" s="364"/>
      <c r="PB306" s="364"/>
      <c r="PC306" s="364"/>
      <c r="PD306" s="364"/>
      <c r="PE306" s="364"/>
      <c r="PF306" s="364"/>
      <c r="PG306" s="364"/>
      <c r="PH306" s="364"/>
      <c r="PI306" s="364"/>
      <c r="PJ306" s="364"/>
      <c r="PK306" s="364"/>
      <c r="PL306" s="364"/>
      <c r="PM306" s="364"/>
    </row>
    <row r="307" spans="1:429" ht="15">
      <c r="A307" s="364"/>
      <c r="B307" s="364"/>
      <c r="C307" s="364"/>
      <c r="D307" s="364"/>
      <c r="E307" s="364"/>
      <c r="F307" s="364"/>
      <c r="G307" s="364"/>
      <c r="H307" s="364"/>
      <c r="I307" s="364"/>
      <c r="J307" s="364"/>
      <c r="K307" s="364"/>
      <c r="L307" s="364"/>
      <c r="M307" s="364"/>
      <c r="N307" s="364"/>
      <c r="O307" s="364"/>
      <c r="P307" s="364"/>
      <c r="Q307" s="364"/>
      <c r="R307" s="364"/>
      <c r="S307" s="364"/>
      <c r="T307" s="364">
        <f t="shared" si="333"/>
        <v>5.6887284000000005</v>
      </c>
      <c r="U307" s="364">
        <f t="shared" si="333"/>
        <v>38.349394199999999</v>
      </c>
      <c r="V307" s="364">
        <f t="shared" si="333"/>
        <v>6.6123341999999994</v>
      </c>
      <c r="W307" s="364">
        <f t="shared" si="333"/>
        <v>5.6430000000000004E-3</v>
      </c>
      <c r="X307" s="364">
        <f t="shared" si="333"/>
        <v>4.5386444999999993</v>
      </c>
      <c r="Y307" s="364">
        <f t="shared" si="333"/>
        <v>1.2416768999999999</v>
      </c>
      <c r="Z307" s="364">
        <f t="shared" si="333"/>
        <v>6.0487940999999994</v>
      </c>
      <c r="AA307" s="364">
        <f t="shared" si="333"/>
        <v>6.7498007999999992</v>
      </c>
      <c r="AB307" s="364">
        <f t="shared" si="333"/>
        <v>4.6034792999999992</v>
      </c>
      <c r="AC307" s="364">
        <f t="shared" si="333"/>
        <v>8.9544564000000033</v>
      </c>
      <c r="AD307" s="364">
        <f>AD302</f>
        <v>8.4792000000000023</v>
      </c>
      <c r="AE307" s="364">
        <v>12</v>
      </c>
      <c r="AF307" s="364">
        <v>13</v>
      </c>
      <c r="AG307" s="364"/>
      <c r="AH307" s="364"/>
      <c r="AI307" s="364"/>
      <c r="AJ307" s="364"/>
      <c r="AK307" s="364"/>
      <c r="AL307" s="364"/>
      <c r="AM307" s="364"/>
      <c r="AN307" s="364"/>
      <c r="AO307" s="364"/>
      <c r="AP307" s="364"/>
      <c r="AQ307" s="364"/>
      <c r="AR307" s="364"/>
      <c r="AS307" s="364"/>
      <c r="AT307" s="364"/>
      <c r="AU307" s="364"/>
      <c r="AV307" s="364"/>
      <c r="AW307" s="364"/>
      <c r="AX307" s="364"/>
      <c r="AY307" s="364"/>
      <c r="AZ307" s="364"/>
      <c r="BA307" s="364"/>
      <c r="BB307" s="364"/>
      <c r="BC307" s="364"/>
      <c r="BD307" s="364"/>
      <c r="BE307" s="364"/>
      <c r="BF307" s="364"/>
      <c r="BG307" s="364"/>
      <c r="BH307" s="364"/>
      <c r="BI307" s="364"/>
      <c r="BJ307" s="364"/>
      <c r="BK307" s="364"/>
      <c r="BL307" s="364"/>
      <c r="BM307" s="364"/>
      <c r="BN307" s="364"/>
      <c r="BO307" s="364"/>
      <c r="BP307" s="364"/>
      <c r="BQ307" s="364"/>
      <c r="BR307" s="364"/>
      <c r="BS307" s="364"/>
      <c r="BT307" s="364"/>
      <c r="BU307" s="364"/>
      <c r="BV307" s="364"/>
      <c r="BW307" s="364"/>
      <c r="BX307" s="364"/>
      <c r="BY307" s="364"/>
      <c r="BZ307" s="364"/>
      <c r="CA307" s="364"/>
      <c r="CB307" s="364"/>
      <c r="CC307" s="364"/>
      <c r="CD307" s="364"/>
      <c r="CE307" s="364"/>
      <c r="CF307" s="364"/>
      <c r="CG307" s="364"/>
      <c r="CH307" s="364"/>
      <c r="CI307" s="364"/>
      <c r="CJ307" s="364"/>
      <c r="CK307" s="364"/>
      <c r="CL307" s="364"/>
      <c r="CM307" s="364"/>
      <c r="CN307" s="364"/>
      <c r="CO307" s="364"/>
      <c r="CP307" s="364"/>
      <c r="CQ307" s="364"/>
      <c r="CR307" s="364"/>
      <c r="CS307" s="364"/>
      <c r="CT307" s="364"/>
      <c r="CU307" s="364"/>
      <c r="CV307" s="364"/>
      <c r="CW307" s="364"/>
      <c r="CX307" s="364"/>
      <c r="CY307" s="364"/>
      <c r="CZ307" s="364"/>
      <c r="DA307" s="364"/>
      <c r="DB307" s="364"/>
      <c r="DC307" s="364"/>
      <c r="DD307" s="364"/>
      <c r="DE307" s="364"/>
      <c r="DF307" s="364"/>
      <c r="DG307" s="364"/>
      <c r="DH307" s="364"/>
      <c r="DI307" s="364"/>
      <c r="DJ307" s="364"/>
      <c r="DK307" s="364"/>
      <c r="DL307" s="364"/>
      <c r="DM307" s="364"/>
      <c r="DN307" s="364"/>
      <c r="DO307" s="364"/>
      <c r="DP307" s="364"/>
      <c r="DQ307" s="364"/>
      <c r="DR307" s="364"/>
      <c r="DS307" s="364"/>
      <c r="DT307" s="364"/>
      <c r="DU307" s="364"/>
      <c r="DV307" s="364"/>
      <c r="DW307" s="364"/>
      <c r="DX307" s="364"/>
      <c r="DY307" s="364"/>
      <c r="DZ307" s="364"/>
      <c r="EA307" s="364"/>
      <c r="EB307" s="364"/>
      <c r="EC307" s="364"/>
      <c r="ED307" s="364"/>
      <c r="EE307" s="364"/>
      <c r="EF307" s="364"/>
      <c r="EG307" s="364"/>
      <c r="EH307" s="364"/>
      <c r="EI307" s="364"/>
      <c r="EJ307" s="364"/>
      <c r="EK307" s="364"/>
      <c r="EL307" s="364"/>
      <c r="EM307" s="364"/>
      <c r="EN307" s="364"/>
      <c r="EO307" s="364"/>
      <c r="EP307" s="364"/>
      <c r="EQ307" s="364"/>
      <c r="ER307" s="364"/>
      <c r="ES307" s="364"/>
      <c r="ET307" s="364"/>
      <c r="EU307" s="364"/>
      <c r="EV307" s="364"/>
      <c r="EW307" s="364"/>
      <c r="EX307" s="364"/>
      <c r="EY307" s="364"/>
      <c r="EZ307" s="364"/>
      <c r="FA307" s="364"/>
      <c r="FB307" s="364"/>
      <c r="FC307" s="364"/>
      <c r="FD307" s="364"/>
      <c r="FE307" s="364"/>
      <c r="FF307" s="364"/>
      <c r="FG307" s="364"/>
      <c r="FH307" s="364"/>
      <c r="FI307" s="364"/>
      <c r="FJ307" s="364"/>
      <c r="FK307" s="364"/>
      <c r="FL307" s="364"/>
      <c r="FM307" s="364"/>
      <c r="FN307" s="364"/>
      <c r="FO307" s="364"/>
      <c r="FP307" s="364"/>
      <c r="FQ307" s="364"/>
      <c r="FR307" s="364"/>
      <c r="FS307" s="364"/>
      <c r="FT307" s="364"/>
      <c r="FU307" s="364"/>
      <c r="FV307" s="364"/>
      <c r="FW307" s="364"/>
      <c r="FX307" s="364"/>
      <c r="FY307" s="364"/>
      <c r="FZ307" s="364"/>
      <c r="GA307" s="364"/>
      <c r="GB307" s="364"/>
      <c r="GC307" s="364"/>
      <c r="GD307" s="364"/>
      <c r="GE307" s="364"/>
      <c r="GF307" s="364"/>
      <c r="GG307" s="364"/>
      <c r="GH307" s="364"/>
      <c r="GI307" s="364"/>
      <c r="GJ307" s="364"/>
      <c r="GK307" s="364"/>
      <c r="GL307" s="364"/>
      <c r="GM307" s="364"/>
      <c r="GN307" s="364"/>
      <c r="GO307" s="364"/>
      <c r="GP307" s="364"/>
      <c r="GQ307" s="364"/>
      <c r="GR307" s="364"/>
      <c r="GS307" s="364"/>
      <c r="GT307" s="364"/>
      <c r="GU307" s="364"/>
      <c r="GV307" s="364"/>
      <c r="GW307" s="364"/>
      <c r="GX307" s="364"/>
      <c r="GY307" s="364"/>
      <c r="GZ307" s="364"/>
      <c r="HA307" s="364"/>
      <c r="HB307" s="364"/>
      <c r="HC307" s="364"/>
      <c r="HD307" s="364"/>
      <c r="HE307" s="364"/>
      <c r="HF307" s="364"/>
      <c r="HG307" s="364"/>
      <c r="HH307" s="364"/>
      <c r="HI307" s="364"/>
      <c r="HJ307" s="364"/>
      <c r="HK307" s="364"/>
      <c r="HL307" s="364"/>
      <c r="HM307" s="364"/>
      <c r="HN307" s="364"/>
      <c r="HO307" s="364"/>
      <c r="HP307" s="364"/>
      <c r="HQ307" s="364"/>
      <c r="HR307" s="364"/>
      <c r="HS307" s="364"/>
      <c r="HT307" s="364"/>
      <c r="HU307" s="364"/>
      <c r="HV307" s="364"/>
      <c r="HW307" s="364"/>
      <c r="HX307" s="364"/>
      <c r="HY307" s="364"/>
      <c r="HZ307" s="364"/>
      <c r="IA307" s="364"/>
      <c r="IB307" s="364"/>
      <c r="IC307" s="364"/>
      <c r="ID307" s="364"/>
      <c r="IE307" s="364"/>
      <c r="IF307" s="364"/>
      <c r="IG307" s="364"/>
      <c r="IH307" s="364"/>
      <c r="II307" s="364"/>
      <c r="IJ307" s="364"/>
      <c r="IK307" s="364"/>
      <c r="IL307" s="364"/>
      <c r="IM307" s="364"/>
      <c r="IN307" s="364"/>
      <c r="IO307" s="364"/>
      <c r="IP307" s="364"/>
      <c r="IQ307" s="364"/>
      <c r="IR307" s="364"/>
      <c r="IS307" s="364"/>
      <c r="IT307" s="364"/>
      <c r="IU307" s="364"/>
      <c r="IV307" s="364"/>
      <c r="IW307" s="364"/>
      <c r="IX307" s="364"/>
      <c r="IY307" s="364"/>
      <c r="IZ307" s="364"/>
      <c r="JA307" s="364"/>
      <c r="JB307" s="364"/>
      <c r="JC307" s="364"/>
      <c r="JD307" s="364"/>
      <c r="JE307" s="364"/>
      <c r="JF307" s="364"/>
      <c r="JG307" s="364"/>
      <c r="JH307" s="364"/>
      <c r="JI307" s="364"/>
      <c r="JJ307" s="364"/>
      <c r="JK307" s="364"/>
      <c r="JL307" s="364"/>
      <c r="JM307" s="364"/>
      <c r="JN307" s="364"/>
      <c r="JO307" s="364"/>
      <c r="JP307" s="364"/>
      <c r="JQ307" s="364"/>
      <c r="JR307" s="364"/>
      <c r="JS307" s="364"/>
      <c r="JT307" s="364"/>
      <c r="JU307" s="364"/>
      <c r="JV307" s="364"/>
      <c r="JW307" s="364"/>
      <c r="JX307" s="364"/>
      <c r="JY307" s="364"/>
      <c r="JZ307" s="364"/>
      <c r="KA307" s="364"/>
      <c r="KB307" s="364"/>
      <c r="KC307" s="364"/>
      <c r="KD307" s="364"/>
      <c r="KE307" s="364"/>
      <c r="KF307" s="364"/>
      <c r="KG307" s="364"/>
      <c r="KH307" s="364"/>
      <c r="KI307" s="364"/>
      <c r="KJ307" s="364"/>
      <c r="KK307" s="364"/>
      <c r="KL307" s="364"/>
      <c r="KM307" s="364"/>
      <c r="KN307" s="364"/>
      <c r="KO307" s="364"/>
      <c r="KP307" s="364"/>
      <c r="KQ307" s="364"/>
      <c r="KR307" s="364"/>
      <c r="KS307" s="364"/>
      <c r="KT307" s="364"/>
      <c r="KU307" s="364"/>
      <c r="KV307" s="364"/>
      <c r="KW307" s="364"/>
      <c r="KX307" s="364"/>
      <c r="KY307" s="364"/>
      <c r="KZ307" s="364"/>
      <c r="LA307" s="364"/>
      <c r="LB307" s="364"/>
      <c r="LC307" s="364"/>
      <c r="LD307" s="364"/>
      <c r="LE307" s="364"/>
      <c r="LF307" s="364"/>
      <c r="LG307" s="364"/>
      <c r="LH307" s="364"/>
      <c r="LI307" s="364"/>
      <c r="LJ307" s="364"/>
      <c r="LK307" s="364"/>
      <c r="LL307" s="364"/>
      <c r="LM307" s="364"/>
      <c r="LN307" s="364"/>
      <c r="LO307" s="364"/>
      <c r="LP307" s="364"/>
      <c r="LQ307" s="364"/>
      <c r="LR307" s="364"/>
      <c r="LS307" s="364"/>
      <c r="LT307" s="364"/>
      <c r="LU307" s="364"/>
      <c r="LV307" s="275">
        <f t="shared" ref="LV307:MI307" si="336">LV308+LV309</f>
        <v>0.8834005788141347</v>
      </c>
      <c r="LW307" s="275">
        <f t="shared" si="336"/>
        <v>0.96364263379866122</v>
      </c>
      <c r="LX307" s="275">
        <f t="shared" si="336"/>
        <v>0.85338498125758366</v>
      </c>
      <c r="LY307" s="275">
        <f t="shared" si="336"/>
        <v>0.99528618472209507</v>
      </c>
      <c r="LZ307" s="275">
        <f t="shared" si="336"/>
        <v>0.99702632767800226</v>
      </c>
      <c r="MA307" s="275">
        <f t="shared" si="336"/>
        <v>0.98216709169749783</v>
      </c>
      <c r="MB307" s="275">
        <f t="shared" si="336"/>
        <v>0.98682191279754983</v>
      </c>
      <c r="MC307" s="275">
        <f t="shared" si="336"/>
        <v>0.99744444572548119</v>
      </c>
      <c r="MD307" s="275">
        <f t="shared" si="336"/>
        <v>0.94283429340986502</v>
      </c>
      <c r="ME307" s="275">
        <f t="shared" si="336"/>
        <v>0.91097549716938109</v>
      </c>
      <c r="MF307" s="275">
        <f t="shared" si="336"/>
        <v>0.78027670184470022</v>
      </c>
      <c r="MG307" s="275">
        <f t="shared" si="336"/>
        <v>0.62585456986393329</v>
      </c>
      <c r="MH307" s="275">
        <f t="shared" si="336"/>
        <v>0.93407799938908331</v>
      </c>
      <c r="MI307" s="275">
        <f t="shared" si="336"/>
        <v>0.96002874436446528</v>
      </c>
      <c r="MJ307" s="275">
        <f>MJ308+MJ309</f>
        <v>0.97853041971196242</v>
      </c>
      <c r="MK307" s="275">
        <f t="shared" ref="MK307:OF307" si="337">MK308+MK309</f>
        <v>0.99499840758082092</v>
      </c>
      <c r="ML307" s="275">
        <f t="shared" si="337"/>
        <v>0.92685923636323664</v>
      </c>
      <c r="MM307" s="275">
        <f t="shared" si="337"/>
        <v>0.84816365247852576</v>
      </c>
      <c r="MN307" s="275">
        <f t="shared" si="337"/>
        <v>0.93977904358071851</v>
      </c>
      <c r="MO307" s="275">
        <f t="shared" si="337"/>
        <v>0.95962318555527848</v>
      </c>
      <c r="MP307" s="275">
        <f t="shared" si="337"/>
        <v>0.95386727174748387</v>
      </c>
      <c r="MQ307" s="275">
        <f t="shared" si="337"/>
        <v>0.78957056662252856</v>
      </c>
      <c r="MR307" s="275">
        <f t="shared" si="337"/>
        <v>0.60380984138377325</v>
      </c>
      <c r="MS307" s="275">
        <f t="shared" si="337"/>
        <v>0.6285977140296819</v>
      </c>
      <c r="MT307" s="275">
        <f t="shared" si="337"/>
        <v>0.65913447466899622</v>
      </c>
      <c r="MU307" s="275">
        <f t="shared" si="337"/>
        <v>0.85691414561952595</v>
      </c>
      <c r="MV307" s="275">
        <f t="shared" si="337"/>
        <v>0.90991135792208755</v>
      </c>
      <c r="MW307" s="275">
        <f t="shared" si="337"/>
        <v>0.97919658295365197</v>
      </c>
      <c r="MX307" s="275">
        <f t="shared" si="337"/>
        <v>0.9552379121735759</v>
      </c>
      <c r="MY307" s="275">
        <f t="shared" si="337"/>
        <v>0.90005283676311665</v>
      </c>
      <c r="MZ307" s="275">
        <f t="shared" si="337"/>
        <v>0.91165156867358133</v>
      </c>
      <c r="NA307" s="275">
        <f t="shared" si="337"/>
        <v>0.91161954478851404</v>
      </c>
      <c r="NB307" s="275">
        <f t="shared" si="337"/>
        <v>0.5349766832695968</v>
      </c>
      <c r="NC307" s="275">
        <f t="shared" si="337"/>
        <v>0.82585411241254869</v>
      </c>
      <c r="ND307" s="275">
        <f t="shared" si="337"/>
        <v>0.86033708816803589</v>
      </c>
      <c r="NE307" s="275">
        <f t="shared" si="337"/>
        <v>0.22432808155699721</v>
      </c>
      <c r="NF307" s="275">
        <f t="shared" si="337"/>
        <v>0.91901061988939048</v>
      </c>
      <c r="NG307" s="275">
        <f t="shared" si="337"/>
        <v>0.66151114166237035</v>
      </c>
      <c r="NH307" s="275">
        <f t="shared" si="337"/>
        <v>0.99788302685650243</v>
      </c>
      <c r="NI307" s="275">
        <f t="shared" si="337"/>
        <v>0.71127139748278112</v>
      </c>
      <c r="NJ307" s="275">
        <f t="shared" si="337"/>
        <v>0.79707660472287589</v>
      </c>
      <c r="NK307" s="275">
        <f t="shared" si="337"/>
        <v>0.91268970671552729</v>
      </c>
      <c r="NL307" s="275">
        <f t="shared" si="337"/>
        <v>0.8235394349717714</v>
      </c>
      <c r="NM307" s="275">
        <f t="shared" si="337"/>
        <v>0.69478867950293577</v>
      </c>
      <c r="NN307" s="275">
        <f t="shared" si="337"/>
        <v>0.94757475083056475</v>
      </c>
      <c r="NO307" s="275">
        <f t="shared" si="337"/>
        <v>0.9041131183317167</v>
      </c>
      <c r="NP307" s="275">
        <f t="shared" si="337"/>
        <v>0.83148629982975175</v>
      </c>
      <c r="NQ307" s="275">
        <f t="shared" si="337"/>
        <v>0.95956334563345647</v>
      </c>
      <c r="NR307" s="275">
        <f t="shared" si="337"/>
        <v>0.84892810154012843</v>
      </c>
      <c r="NS307" s="275">
        <f t="shared" si="337"/>
        <v>0.90275535464427936</v>
      </c>
      <c r="NT307" s="275">
        <f t="shared" si="337"/>
        <v>0.86796460176991153</v>
      </c>
      <c r="NU307" s="275">
        <f t="shared" si="337"/>
        <v>0.8981014162958938</v>
      </c>
      <c r="NV307" s="275">
        <f t="shared" si="337"/>
        <v>0.96462630918254555</v>
      </c>
      <c r="NW307" s="275">
        <f t="shared" si="337"/>
        <v>0.9505308125026436</v>
      </c>
      <c r="NX307" s="275">
        <f t="shared" si="337"/>
        <v>0.93959697112720852</v>
      </c>
      <c r="NY307" s="275">
        <f t="shared" si="337"/>
        <v>0.93591340412691482</v>
      </c>
      <c r="NZ307" s="275">
        <f t="shared" si="337"/>
        <v>0.90324200755082962</v>
      </c>
      <c r="OA307" s="275">
        <f t="shared" si="337"/>
        <v>0.92365943512075288</v>
      </c>
      <c r="OB307" s="275">
        <f t="shared" si="337"/>
        <v>0.85721867321867329</v>
      </c>
      <c r="OC307" s="275">
        <f t="shared" si="337"/>
        <v>0.90582772568153358</v>
      </c>
      <c r="OD307" s="275">
        <f t="shared" si="337"/>
        <v>0.72230934541441594</v>
      </c>
      <c r="OE307" s="275">
        <f t="shared" si="337"/>
        <v>0.86904127829560585</v>
      </c>
      <c r="OF307" s="275">
        <f t="shared" si="337"/>
        <v>0.87405974172790113</v>
      </c>
      <c r="OG307" s="364"/>
      <c r="OH307" s="364"/>
      <c r="OI307" s="364"/>
      <c r="OJ307" s="364"/>
      <c r="OK307" s="364"/>
      <c r="OL307" s="364"/>
      <c r="OM307" s="364"/>
      <c r="ON307" s="364"/>
      <c r="OO307" s="364"/>
      <c r="OP307" s="364"/>
      <c r="OQ307" s="364"/>
      <c r="OR307" s="364"/>
      <c r="OS307" s="364"/>
      <c r="OT307" s="364"/>
      <c r="OU307" s="364"/>
      <c r="OV307" s="364"/>
      <c r="OW307" s="364"/>
      <c r="OX307" s="364"/>
      <c r="OY307" s="364"/>
      <c r="OZ307" s="364"/>
      <c r="PA307" s="364"/>
      <c r="PB307" s="364"/>
      <c r="PC307" s="364"/>
      <c r="PD307" s="364"/>
      <c r="PE307" s="364"/>
      <c r="PF307" s="364"/>
      <c r="PG307" s="364"/>
      <c r="PH307" s="364"/>
      <c r="PI307" s="364"/>
      <c r="PJ307" s="364"/>
      <c r="PK307" s="364"/>
      <c r="PL307" s="364"/>
      <c r="PM307" s="364"/>
    </row>
    <row r="308" spans="1:429" ht="15">
      <c r="A308" s="364" t="s">
        <v>858</v>
      </c>
      <c r="B308" s="364"/>
      <c r="C308" s="364"/>
      <c r="D308" s="364"/>
      <c r="E308" s="364"/>
      <c r="F308" s="364"/>
      <c r="G308" s="364"/>
      <c r="H308" s="364"/>
      <c r="I308" s="364"/>
      <c r="J308" s="364"/>
      <c r="K308" s="364"/>
      <c r="L308" s="364"/>
      <c r="M308" s="364"/>
      <c r="N308" s="364"/>
      <c r="O308" s="364"/>
      <c r="P308" s="364"/>
      <c r="Q308" s="364"/>
      <c r="R308" s="364"/>
      <c r="S308" s="364"/>
      <c r="T308" s="364">
        <f t="shared" ref="T308:AC308" si="338">T303+SUM(T297:T300)</f>
        <v>47.05691340000002</v>
      </c>
      <c r="U308" s="364">
        <f t="shared" si="338"/>
        <v>78.326139899999973</v>
      </c>
      <c r="V308" s="364">
        <f t="shared" si="338"/>
        <v>5.8666917000000094</v>
      </c>
      <c r="W308" s="364">
        <f t="shared" si="338"/>
        <v>12.818181599999988</v>
      </c>
      <c r="X308" s="364">
        <f t="shared" si="338"/>
        <v>15.24405360000002</v>
      </c>
      <c r="Y308" s="364">
        <f t="shared" si="338"/>
        <v>11.926966800000022</v>
      </c>
      <c r="Z308" s="364">
        <f t="shared" si="338"/>
        <v>16.527312000000023</v>
      </c>
      <c r="AA308" s="364">
        <f t="shared" si="338"/>
        <v>5.5871603999999984</v>
      </c>
      <c r="AB308" s="364">
        <f t="shared" si="338"/>
        <v>11.060534700000041</v>
      </c>
      <c r="AC308" s="364">
        <f t="shared" si="338"/>
        <v>33.735088500000003</v>
      </c>
      <c r="AD308" s="364">
        <f>AD303+SUM(AD297:AD300)</f>
        <v>39.469800000000042</v>
      </c>
      <c r="AE308" s="364">
        <f>400-AE307-AE306</f>
        <v>177.79081409636274</v>
      </c>
      <c r="AF308" s="364">
        <f>400-AF307-AF306</f>
        <v>143.8158616472756</v>
      </c>
      <c r="AG308" s="364"/>
      <c r="AH308" s="364"/>
      <c r="AI308" s="364"/>
      <c r="AJ308" s="364"/>
      <c r="AK308" s="364"/>
      <c r="AL308" s="364"/>
      <c r="AM308" s="364"/>
      <c r="AN308" s="364"/>
      <c r="AO308" s="364"/>
      <c r="AP308" s="364"/>
      <c r="AQ308" s="364"/>
      <c r="AR308" s="364"/>
      <c r="AS308" s="364"/>
      <c r="AT308" s="364"/>
      <c r="AU308" s="364"/>
      <c r="AV308" s="364"/>
      <c r="AW308" s="364"/>
      <c r="AX308" s="364"/>
      <c r="AY308" s="364"/>
      <c r="AZ308" s="364"/>
      <c r="BA308" s="364"/>
      <c r="BB308" s="364"/>
      <c r="BC308" s="364"/>
      <c r="BD308" s="364"/>
      <c r="BE308" s="364"/>
      <c r="BF308" s="364"/>
      <c r="BG308" s="364"/>
      <c r="BH308" s="364"/>
      <c r="BI308" s="364"/>
      <c r="BJ308" s="364"/>
      <c r="BK308" s="364"/>
      <c r="BL308" s="364"/>
      <c r="BM308" s="364"/>
      <c r="BN308" s="364"/>
      <c r="BO308" s="364"/>
      <c r="BP308" s="364"/>
      <c r="BQ308" s="364"/>
      <c r="BR308" s="364"/>
      <c r="BS308" s="364"/>
      <c r="BT308" s="364"/>
      <c r="BU308" s="364"/>
      <c r="BV308" s="364"/>
      <c r="BW308" s="364"/>
      <c r="BX308" s="364"/>
      <c r="BY308" s="364"/>
      <c r="BZ308" s="364"/>
      <c r="CA308" s="364"/>
      <c r="CB308" s="364"/>
      <c r="CC308" s="364"/>
      <c r="CD308" s="364"/>
      <c r="CE308" s="364"/>
      <c r="CF308" s="364"/>
      <c r="CG308" s="364"/>
      <c r="CH308" s="364"/>
      <c r="CI308" s="364"/>
      <c r="CJ308" s="364"/>
      <c r="CK308" s="364"/>
      <c r="CL308" s="364"/>
      <c r="CM308" s="364"/>
      <c r="CN308" s="364"/>
      <c r="CO308" s="364"/>
      <c r="CP308" s="364"/>
      <c r="CQ308" s="364"/>
      <c r="CR308" s="364"/>
      <c r="CS308" s="364"/>
      <c r="CT308" s="364"/>
      <c r="CU308" s="364"/>
      <c r="CV308" s="364"/>
      <c r="CW308" s="364"/>
      <c r="CX308" s="364"/>
      <c r="CY308" s="364"/>
      <c r="CZ308" s="364"/>
      <c r="DA308" s="364"/>
      <c r="DB308" s="364"/>
      <c r="DC308" s="364"/>
      <c r="DD308" s="364"/>
      <c r="DE308" s="364"/>
      <c r="DF308" s="364"/>
      <c r="DG308" s="364"/>
      <c r="DH308" s="364"/>
      <c r="DI308" s="364"/>
      <c r="DJ308" s="364"/>
      <c r="DK308" s="364"/>
      <c r="DL308" s="364"/>
      <c r="DM308" s="364"/>
      <c r="DN308" s="364"/>
      <c r="DO308" s="364"/>
      <c r="DP308" s="364"/>
      <c r="DQ308" s="364"/>
      <c r="DR308" s="364"/>
      <c r="DS308" s="364"/>
      <c r="DT308" s="364"/>
      <c r="DU308" s="364"/>
      <c r="DV308" s="364"/>
      <c r="DW308" s="364"/>
      <c r="DX308" s="364"/>
      <c r="DY308" s="364"/>
      <c r="DZ308" s="364"/>
      <c r="EA308" s="364"/>
      <c r="EB308" s="364"/>
      <c r="EC308" s="364"/>
      <c r="ED308" s="364"/>
      <c r="EE308" s="364"/>
      <c r="EF308" s="364"/>
      <c r="EG308" s="364"/>
      <c r="EH308" s="364"/>
      <c r="EI308" s="364"/>
      <c r="EJ308" s="364"/>
      <c r="EK308" s="364"/>
      <c r="EL308" s="364"/>
      <c r="EM308" s="364"/>
      <c r="EN308" s="364"/>
      <c r="EO308" s="364"/>
      <c r="EP308" s="364"/>
      <c r="EQ308" s="364"/>
      <c r="ER308" s="364"/>
      <c r="ES308" s="364"/>
      <c r="ET308" s="364"/>
      <c r="EU308" s="364"/>
      <c r="EV308" s="364"/>
      <c r="EW308" s="364"/>
      <c r="EX308" s="364"/>
      <c r="EY308" s="364"/>
      <c r="EZ308" s="364"/>
      <c r="FA308" s="364"/>
      <c r="FB308" s="364"/>
      <c r="FC308" s="364"/>
      <c r="FD308" s="364"/>
      <c r="FE308" s="364"/>
      <c r="FF308" s="364"/>
      <c r="FG308" s="364"/>
      <c r="FH308" s="364"/>
      <c r="FI308" s="364"/>
      <c r="FJ308" s="364"/>
      <c r="FK308" s="364"/>
      <c r="FL308" s="364"/>
      <c r="FM308" s="364"/>
      <c r="FN308" s="364"/>
      <c r="FO308" s="364"/>
      <c r="FP308" s="364"/>
      <c r="FQ308" s="364"/>
      <c r="FR308" s="364"/>
      <c r="FS308" s="364"/>
      <c r="FT308" s="364"/>
      <c r="FU308" s="364"/>
      <c r="FV308" s="364"/>
      <c r="FW308" s="364"/>
      <c r="FX308" s="364"/>
      <c r="FY308" s="364"/>
      <c r="FZ308" s="364"/>
      <c r="GA308" s="364"/>
      <c r="GB308" s="364"/>
      <c r="GC308" s="364"/>
      <c r="GD308" s="364"/>
      <c r="GE308" s="364"/>
      <c r="GF308" s="364"/>
      <c r="GG308" s="364"/>
      <c r="GH308" s="364"/>
      <c r="GI308" s="364"/>
      <c r="GJ308" s="364"/>
      <c r="GK308" s="364"/>
      <c r="GL308" s="364"/>
      <c r="GM308" s="364"/>
      <c r="GN308" s="364"/>
      <c r="GO308" s="364"/>
      <c r="GP308" s="364"/>
      <c r="GQ308" s="364"/>
      <c r="GR308" s="364"/>
      <c r="GS308" s="364"/>
      <c r="GT308" s="364"/>
      <c r="GU308" s="364"/>
      <c r="GV308" s="364"/>
      <c r="GW308" s="364"/>
      <c r="GX308" s="364"/>
      <c r="GY308" s="364"/>
      <c r="GZ308" s="364"/>
      <c r="HA308" s="364"/>
      <c r="HB308" s="364"/>
      <c r="HC308" s="364"/>
      <c r="HD308" s="364"/>
      <c r="HE308" s="364"/>
      <c r="HF308" s="364"/>
      <c r="HG308" s="364"/>
      <c r="HH308" s="364"/>
      <c r="HI308" s="364"/>
      <c r="HJ308" s="364"/>
      <c r="HK308" s="364"/>
      <c r="HL308" s="364"/>
      <c r="HM308" s="364"/>
      <c r="HN308" s="364"/>
      <c r="HO308" s="364"/>
      <c r="HP308" s="364"/>
      <c r="HQ308" s="364"/>
      <c r="HR308" s="364"/>
      <c r="HS308" s="364"/>
      <c r="HT308" s="364"/>
      <c r="HU308" s="364"/>
      <c r="HV308" s="364"/>
      <c r="HW308" s="364"/>
      <c r="HX308" s="364"/>
      <c r="HY308" s="364"/>
      <c r="HZ308" s="364"/>
      <c r="IA308" s="364"/>
      <c r="IB308" s="364"/>
      <c r="IC308" s="364"/>
      <c r="ID308" s="364"/>
      <c r="IE308" s="364"/>
      <c r="IF308" s="364"/>
      <c r="IG308" s="364"/>
      <c r="IH308" s="364"/>
      <c r="II308" s="364"/>
      <c r="IJ308" s="364"/>
      <c r="IK308" s="364"/>
      <c r="IL308" s="364"/>
      <c r="IM308" s="364"/>
      <c r="IN308" s="364"/>
      <c r="IO308" s="364"/>
      <c r="IP308" s="275">
        <f t="shared" ref="IP308:LA308" si="339">IP301/IP304</f>
        <v>8.6636127662655341E-2</v>
      </c>
      <c r="IQ308" s="275">
        <f t="shared" si="339"/>
        <v>0.35520424987587157</v>
      </c>
      <c r="IR308" s="275">
        <f t="shared" si="339"/>
        <v>0.74311508019097949</v>
      </c>
      <c r="IS308" s="275">
        <f t="shared" si="339"/>
        <v>0.91654392020598141</v>
      </c>
      <c r="IT308" s="275">
        <f t="shared" si="339"/>
        <v>0.61535998869758146</v>
      </c>
      <c r="IU308" s="275">
        <f t="shared" si="339"/>
        <v>0.69833858092672274</v>
      </c>
      <c r="IV308" s="275">
        <f t="shared" si="339"/>
        <v>0.79797869073221106</v>
      </c>
      <c r="IW308" s="275">
        <f t="shared" si="339"/>
        <v>0.65601228934170697</v>
      </c>
      <c r="IX308" s="275">
        <f t="shared" si="339"/>
        <v>0.68726958219210021</v>
      </c>
      <c r="IY308" s="275">
        <f t="shared" si="339"/>
        <v>0.11915342421926622</v>
      </c>
      <c r="IZ308" s="275">
        <f t="shared" si="339"/>
        <v>0.306162584464508</v>
      </c>
      <c r="JA308" s="275">
        <f t="shared" si="339"/>
        <v>0.1670575352624446</v>
      </c>
      <c r="JB308" s="275">
        <f t="shared" si="339"/>
        <v>0.99333875053607712</v>
      </c>
      <c r="JC308" s="275">
        <f t="shared" si="339"/>
        <v>0.86519566635634726</v>
      </c>
      <c r="JD308" s="275">
        <f t="shared" si="339"/>
        <v>0.98673759704392572</v>
      </c>
      <c r="JE308" s="275">
        <f t="shared" si="339"/>
        <v>0.51968487041153977</v>
      </c>
      <c r="JF308" s="275">
        <f t="shared" si="339"/>
        <v>0.48281322385729053</v>
      </c>
      <c r="JG308" s="275">
        <f t="shared" si="339"/>
        <v>0.5189717619726677</v>
      </c>
      <c r="JH308" s="275">
        <f t="shared" si="339"/>
        <v>0.61881260394648352</v>
      </c>
      <c r="JI308" s="275">
        <f t="shared" si="339"/>
        <v>0.42518824699612606</v>
      </c>
      <c r="JJ308" s="275">
        <f t="shared" si="339"/>
        <v>0.3080732987508143</v>
      </c>
      <c r="JK308" s="275">
        <f t="shared" si="339"/>
        <v>0.15030906282071585</v>
      </c>
      <c r="JL308" s="275">
        <f t="shared" si="339"/>
        <v>0.17360086138946748</v>
      </c>
      <c r="JM308" s="275">
        <f t="shared" si="339"/>
        <v>0.16138379526563418</v>
      </c>
      <c r="JN308" s="275">
        <f t="shared" si="339"/>
        <v>0.10422792256556877</v>
      </c>
      <c r="JO308" s="275">
        <f t="shared" si="339"/>
        <v>9.3446841101294503E-2</v>
      </c>
      <c r="JP308" s="275">
        <f t="shared" si="339"/>
        <v>0.9901449605072159</v>
      </c>
      <c r="JQ308" s="275">
        <f t="shared" si="339"/>
        <v>0.95192271687645846</v>
      </c>
      <c r="JR308" s="275">
        <f t="shared" si="339"/>
        <v>0.99602425586729859</v>
      </c>
      <c r="JS308" s="275">
        <f t="shared" si="339"/>
        <v>0.99773722803700737</v>
      </c>
      <c r="JT308" s="275">
        <f t="shared" si="339"/>
        <v>0.96856555665999899</v>
      </c>
      <c r="JU308" s="275">
        <f t="shared" si="339"/>
        <v>0.99952497307061849</v>
      </c>
      <c r="JV308" s="275">
        <f t="shared" si="339"/>
        <v>0.99524749130778023</v>
      </c>
      <c r="JW308" s="275">
        <f t="shared" si="339"/>
        <v>0.99210749294394862</v>
      </c>
      <c r="JX308" s="275">
        <f t="shared" si="339"/>
        <v>0.82348960840114516</v>
      </c>
      <c r="JY308" s="275">
        <f t="shared" si="339"/>
        <v>0.80634162260032893</v>
      </c>
      <c r="JZ308" s="275">
        <f t="shared" si="339"/>
        <v>0.97219561162454227</v>
      </c>
      <c r="KA308" s="275">
        <f t="shared" si="339"/>
        <v>0.99133923224447129</v>
      </c>
      <c r="KB308" s="275">
        <f t="shared" si="339"/>
        <v>0.95367081546464694</v>
      </c>
      <c r="KC308" s="275">
        <f t="shared" si="339"/>
        <v>0.99991278262256389</v>
      </c>
      <c r="KD308" s="275">
        <f t="shared" si="339"/>
        <v>0.99323228581209666</v>
      </c>
      <c r="KE308" s="275">
        <f t="shared" si="339"/>
        <v>0.99334285135895328</v>
      </c>
      <c r="KF308" s="275">
        <f t="shared" si="339"/>
        <v>0.97000590880500415</v>
      </c>
      <c r="KG308" s="275">
        <f t="shared" si="339"/>
        <v>0.90450529571497307</v>
      </c>
      <c r="KH308" s="275">
        <f t="shared" si="339"/>
        <v>0.63337619945549639</v>
      </c>
      <c r="KI308" s="275">
        <f t="shared" si="339"/>
        <v>0.73690441399083018</v>
      </c>
      <c r="KJ308" s="275">
        <f t="shared" si="339"/>
        <v>0.47733329988774825</v>
      </c>
      <c r="KK308" s="275">
        <f t="shared" si="339"/>
        <v>0.24737241195733012</v>
      </c>
      <c r="KL308" s="275">
        <f t="shared" si="339"/>
        <v>0.56021569341338351</v>
      </c>
      <c r="KM308" s="275">
        <f t="shared" si="339"/>
        <v>0.36931991588674928</v>
      </c>
      <c r="KN308" s="275">
        <f t="shared" si="339"/>
        <v>0.87245259080608495</v>
      </c>
      <c r="KO308" s="275">
        <f t="shared" si="339"/>
        <v>0.9005871997117959</v>
      </c>
      <c r="KP308" s="275">
        <f t="shared" si="339"/>
        <v>0.73389784515385748</v>
      </c>
      <c r="KQ308" s="275">
        <f t="shared" si="339"/>
        <v>0.93812797512746116</v>
      </c>
      <c r="KR308" s="275">
        <f t="shared" si="339"/>
        <v>0.92722997911331995</v>
      </c>
      <c r="KS308" s="275">
        <f t="shared" si="339"/>
        <v>0.93307324343007969</v>
      </c>
      <c r="KT308" s="275">
        <f t="shared" si="339"/>
        <v>0.75211080971533684</v>
      </c>
      <c r="KU308" s="275">
        <f t="shared" si="339"/>
        <v>0.28041476011001387</v>
      </c>
      <c r="KV308" s="275">
        <f t="shared" si="339"/>
        <v>0.75147619283693234</v>
      </c>
      <c r="KW308" s="275">
        <f t="shared" si="339"/>
        <v>0.28854634147158842</v>
      </c>
      <c r="KX308" s="275">
        <f t="shared" si="339"/>
        <v>0.39928809025135353</v>
      </c>
      <c r="KY308" s="275">
        <f t="shared" si="339"/>
        <v>0.21018163155611339</v>
      </c>
      <c r="KZ308" s="275">
        <f t="shared" si="339"/>
        <v>0.87848473290259443</v>
      </c>
      <c r="LA308" s="275">
        <f t="shared" si="339"/>
        <v>0.93658110375601522</v>
      </c>
      <c r="LB308" s="275">
        <f t="shared" ref="LB308:MI308" si="340">LB301/LB304</f>
        <v>0.91642939404856127</v>
      </c>
      <c r="LC308" s="275">
        <f t="shared" si="340"/>
        <v>0.91520820338878106</v>
      </c>
      <c r="LD308" s="275">
        <f t="shared" si="340"/>
        <v>0.87970808575058201</v>
      </c>
      <c r="LE308" s="275">
        <f t="shared" si="340"/>
        <v>0.96135950204708265</v>
      </c>
      <c r="LF308" s="275">
        <f t="shared" si="340"/>
        <v>0.82880636466390545</v>
      </c>
      <c r="LG308" s="275">
        <f t="shared" si="340"/>
        <v>0.8653835402887976</v>
      </c>
      <c r="LH308" s="275">
        <f t="shared" si="340"/>
        <v>0.41582780435383981</v>
      </c>
      <c r="LI308" s="275">
        <f t="shared" si="340"/>
        <v>0.40500962249349559</v>
      </c>
      <c r="LJ308" s="275">
        <f t="shared" si="340"/>
        <v>0.24021820653635073</v>
      </c>
      <c r="LK308" s="275">
        <f t="shared" si="340"/>
        <v>0.49402409428698546</v>
      </c>
      <c r="LL308" s="275">
        <f t="shared" si="340"/>
        <v>0.6023653836499705</v>
      </c>
      <c r="LM308" s="275">
        <f t="shared" si="340"/>
        <v>0.9547908613777738</v>
      </c>
      <c r="LN308" s="275">
        <f t="shared" si="340"/>
        <v>0.85154672634664808</v>
      </c>
      <c r="LO308" s="275">
        <f t="shared" si="340"/>
        <v>0.88170645641317502</v>
      </c>
      <c r="LP308" s="275">
        <f t="shared" si="340"/>
        <v>0.97431870394854314</v>
      </c>
      <c r="LQ308" s="275">
        <f t="shared" si="340"/>
        <v>0.92317223693138839</v>
      </c>
      <c r="LR308" s="275">
        <f t="shared" si="340"/>
        <v>0.77748070904605759</v>
      </c>
      <c r="LS308" s="275">
        <f t="shared" si="340"/>
        <v>0.66081762770096752</v>
      </c>
      <c r="LT308" s="275">
        <f t="shared" si="340"/>
        <v>0.7024112544552511</v>
      </c>
      <c r="LU308" s="275">
        <f t="shared" si="340"/>
        <v>0.56870906721152703</v>
      </c>
      <c r="LV308" s="275">
        <f t="shared" si="340"/>
        <v>0.42250016167855103</v>
      </c>
      <c r="LW308" s="275">
        <f t="shared" si="340"/>
        <v>0.5503915260764235</v>
      </c>
      <c r="LX308" s="275">
        <f t="shared" si="340"/>
        <v>0.66553741524110421</v>
      </c>
      <c r="LY308" s="275">
        <f t="shared" si="340"/>
        <v>0.92033906554586464</v>
      </c>
      <c r="LZ308" s="275">
        <f t="shared" si="340"/>
        <v>0.96478363068280426</v>
      </c>
      <c r="MA308" s="275">
        <f t="shared" si="340"/>
        <v>0.98122374989427097</v>
      </c>
      <c r="MB308" s="275">
        <f t="shared" si="340"/>
        <v>0.98573793714548885</v>
      </c>
      <c r="MC308" s="275">
        <f t="shared" si="340"/>
        <v>0.99695694068628438</v>
      </c>
      <c r="MD308" s="275">
        <f t="shared" si="340"/>
        <v>0.9420552660181355</v>
      </c>
      <c r="ME308" s="275">
        <f t="shared" si="340"/>
        <v>0.90819094880266726</v>
      </c>
      <c r="MF308" s="275">
        <f t="shared" si="340"/>
        <v>0.77214288876056203</v>
      </c>
      <c r="MG308" s="275">
        <f t="shared" si="340"/>
        <v>0.62410698690704103</v>
      </c>
      <c r="MH308" s="275">
        <f t="shared" si="340"/>
        <v>0.92248629196657961</v>
      </c>
      <c r="MI308" s="275">
        <f t="shared" si="340"/>
        <v>0.55961885166786451</v>
      </c>
      <c r="MJ308" s="275">
        <f>MJ301/MJ304</f>
        <v>0.97611936733357418</v>
      </c>
      <c r="MK308" s="275">
        <f t="shared" ref="MK308:OF308" si="341">MK301/MK304</f>
        <v>0.93015069438963882</v>
      </c>
      <c r="ML308" s="275">
        <f t="shared" si="341"/>
        <v>0.92656365371535998</v>
      </c>
      <c r="MM308" s="275">
        <f t="shared" si="341"/>
        <v>0.77510809058725638</v>
      </c>
      <c r="MN308" s="275">
        <f t="shared" si="341"/>
        <v>0.93977904358071851</v>
      </c>
      <c r="MO308" s="275">
        <f t="shared" si="341"/>
        <v>0.95562540191327994</v>
      </c>
      <c r="MP308" s="275">
        <f t="shared" si="341"/>
        <v>0.94991885737420734</v>
      </c>
      <c r="MQ308" s="275">
        <f t="shared" si="341"/>
        <v>0.77913396044958305</v>
      </c>
      <c r="MR308" s="275">
        <f t="shared" si="341"/>
        <v>0.59006879245690813</v>
      </c>
      <c r="MS308" s="275">
        <f t="shared" si="341"/>
        <v>0.61015156910132917</v>
      </c>
      <c r="MT308" s="275">
        <f t="shared" si="341"/>
        <v>0.6546733982884021</v>
      </c>
      <c r="MU308" s="275">
        <f t="shared" si="341"/>
        <v>0.50242254266576158</v>
      </c>
      <c r="MV308" s="275">
        <f t="shared" si="341"/>
        <v>0.80157259469881414</v>
      </c>
      <c r="MW308" s="275">
        <f t="shared" si="341"/>
        <v>0.8710765264611221</v>
      </c>
      <c r="MX308" s="275">
        <f t="shared" si="341"/>
        <v>0.89011800493732129</v>
      </c>
      <c r="MY308" s="275">
        <f t="shared" si="341"/>
        <v>0.89939983348211527</v>
      </c>
      <c r="MZ308" s="275">
        <f t="shared" si="341"/>
        <v>0.82717957660678632</v>
      </c>
      <c r="NA308" s="275">
        <f t="shared" si="341"/>
        <v>0.90530019049459665</v>
      </c>
      <c r="NB308" s="275">
        <f t="shared" si="341"/>
        <v>0.5349766832695968</v>
      </c>
      <c r="NC308" s="275">
        <f t="shared" si="341"/>
        <v>0.82182486227295859</v>
      </c>
      <c r="ND308" s="275">
        <f t="shared" si="341"/>
        <v>0.83967138138392472</v>
      </c>
      <c r="NE308" s="275">
        <f t="shared" si="341"/>
        <v>0.22103799814643188</v>
      </c>
      <c r="NF308" s="275">
        <f t="shared" si="341"/>
        <v>0.91069792691616069</v>
      </c>
      <c r="NG308" s="275">
        <f t="shared" si="341"/>
        <v>0.65893337916022221</v>
      </c>
      <c r="NH308" s="275">
        <f t="shared" si="341"/>
        <v>0.85907600348677926</v>
      </c>
      <c r="NI308" s="275">
        <f t="shared" si="341"/>
        <v>0.64579453929508901</v>
      </c>
      <c r="NJ308" s="275">
        <f t="shared" si="341"/>
        <v>0.70441450945386674</v>
      </c>
      <c r="NK308" s="275">
        <f t="shared" si="341"/>
        <v>0.82087105367841162</v>
      </c>
      <c r="NL308" s="275">
        <f t="shared" si="341"/>
        <v>0.81797321398143841</v>
      </c>
      <c r="NM308" s="275">
        <f t="shared" si="341"/>
        <v>0.69281715144066625</v>
      </c>
      <c r="NN308" s="275">
        <f t="shared" si="341"/>
        <v>0.94365448504983385</v>
      </c>
      <c r="NO308" s="275">
        <f t="shared" si="341"/>
        <v>0.8978691804073714</v>
      </c>
      <c r="NP308" s="275">
        <f t="shared" si="341"/>
        <v>0.81690276573190712</v>
      </c>
      <c r="NQ308" s="275">
        <f t="shared" si="341"/>
        <v>0.95802583025830268</v>
      </c>
      <c r="NR308" s="275">
        <f t="shared" si="341"/>
        <v>0.83933132110517761</v>
      </c>
      <c r="NS308" s="275">
        <f t="shared" si="341"/>
        <v>0.8821978258529759</v>
      </c>
      <c r="NT308" s="275">
        <f t="shared" si="341"/>
        <v>0.86009530292716141</v>
      </c>
      <c r="NU308" s="275">
        <f t="shared" si="341"/>
        <v>0.89740855211765114</v>
      </c>
      <c r="NV308" s="275">
        <f t="shared" si="341"/>
        <v>0.96424221984898739</v>
      </c>
      <c r="NW308" s="275">
        <f t="shared" si="341"/>
        <v>0.94880514317134046</v>
      </c>
      <c r="NX308" s="275">
        <f t="shared" si="341"/>
        <v>0.93535942213375467</v>
      </c>
      <c r="NY308" s="275">
        <f t="shared" si="341"/>
        <v>0.93591340412691482</v>
      </c>
      <c r="NZ308" s="275">
        <f t="shared" si="341"/>
        <v>0.89633195940563204</v>
      </c>
      <c r="OA308" s="275">
        <f t="shared" si="341"/>
        <v>0.92331307660820527</v>
      </c>
      <c r="OB308" s="275">
        <f t="shared" si="341"/>
        <v>0.85153808353808358</v>
      </c>
      <c r="OC308" s="275">
        <f t="shared" si="341"/>
        <v>0.9005858560208948</v>
      </c>
      <c r="OD308" s="275">
        <f t="shared" si="341"/>
        <v>0.71028634489167675</v>
      </c>
      <c r="OE308" s="275">
        <f t="shared" si="341"/>
        <v>0.85928761651131824</v>
      </c>
      <c r="OF308" s="275">
        <f t="shared" si="341"/>
        <v>0.87321187877733808</v>
      </c>
      <c r="OG308" s="364"/>
      <c r="OH308" s="364"/>
      <c r="OI308" s="364"/>
      <c r="OJ308" s="364"/>
      <c r="OK308" s="364"/>
      <c r="OL308" s="364"/>
      <c r="OM308" s="364"/>
      <c r="ON308" s="364"/>
      <c r="OO308" s="364"/>
      <c r="OP308" s="364"/>
      <c r="OQ308" s="364"/>
      <c r="OR308" s="364"/>
      <c r="OS308" s="364"/>
      <c r="OT308" s="364"/>
      <c r="OU308" s="364"/>
      <c r="OV308" s="364"/>
      <c r="OW308" s="364"/>
      <c r="OX308" s="364"/>
      <c r="OY308" s="364"/>
      <c r="OZ308" s="364"/>
      <c r="PA308" s="364"/>
      <c r="PB308" s="364"/>
      <c r="PC308" s="364"/>
      <c r="PD308" s="364"/>
      <c r="PE308" s="364"/>
      <c r="PF308" s="364"/>
      <c r="PG308" s="364"/>
      <c r="PH308" s="364"/>
      <c r="PI308" s="364"/>
      <c r="PJ308" s="364"/>
      <c r="PK308" s="364"/>
      <c r="PL308" s="364"/>
      <c r="PM308" s="364"/>
    </row>
    <row r="309" spans="1:429" ht="15">
      <c r="A309" s="364" t="s">
        <v>857</v>
      </c>
      <c r="B309" s="364"/>
      <c r="C309" s="364"/>
      <c r="D309" s="364"/>
      <c r="E309" s="364"/>
      <c r="F309" s="364"/>
      <c r="G309" s="364"/>
      <c r="H309" s="364"/>
      <c r="I309" s="364"/>
      <c r="J309" s="364"/>
      <c r="K309" s="364"/>
      <c r="L309" s="364"/>
      <c r="M309" s="364"/>
      <c r="N309" s="364"/>
      <c r="O309" s="364"/>
      <c r="P309" s="364"/>
      <c r="Q309" s="364"/>
      <c r="R309" s="364"/>
      <c r="S309" s="364"/>
      <c r="T309" s="364"/>
      <c r="U309" s="364"/>
      <c r="V309" s="364"/>
      <c r="W309" s="364"/>
      <c r="X309" s="364"/>
      <c r="Y309" s="364"/>
      <c r="Z309" s="364"/>
      <c r="AA309" s="364"/>
      <c r="AB309" s="364"/>
      <c r="AC309" s="364"/>
      <c r="AD309" s="364"/>
      <c r="AE309" s="364"/>
      <c r="AF309" s="364"/>
      <c r="AG309" s="364"/>
      <c r="AH309" s="364"/>
      <c r="AI309" s="364"/>
      <c r="AJ309" s="364"/>
      <c r="AK309" s="364"/>
      <c r="AL309" s="364"/>
      <c r="AM309" s="364"/>
      <c r="AN309" s="364"/>
      <c r="AO309" s="364"/>
      <c r="AP309" s="364"/>
      <c r="AQ309" s="364"/>
      <c r="AR309" s="364"/>
      <c r="AS309" s="364"/>
      <c r="AT309" s="364"/>
      <c r="AU309" s="364"/>
      <c r="AV309" s="364"/>
      <c r="AW309" s="364"/>
      <c r="AX309" s="364"/>
      <c r="AY309" s="364"/>
      <c r="AZ309" s="364"/>
      <c r="BA309" s="364"/>
      <c r="BB309" s="364"/>
      <c r="BC309" s="364"/>
      <c r="BD309" s="364"/>
      <c r="BE309" s="364"/>
      <c r="BF309" s="364"/>
      <c r="BG309" s="364"/>
      <c r="BH309" s="364"/>
      <c r="BI309" s="364"/>
      <c r="BJ309" s="364"/>
      <c r="BK309" s="364"/>
      <c r="BL309" s="364"/>
      <c r="BM309" s="364"/>
      <c r="BN309" s="364"/>
      <c r="BO309" s="364"/>
      <c r="BP309" s="364"/>
      <c r="BQ309" s="364"/>
      <c r="BR309" s="364"/>
      <c r="BS309" s="364"/>
      <c r="BT309" s="364"/>
      <c r="BU309" s="364"/>
      <c r="BV309" s="364"/>
      <c r="BW309" s="364"/>
      <c r="BX309" s="364"/>
      <c r="BY309" s="364"/>
      <c r="BZ309" s="364"/>
      <c r="CA309" s="364"/>
      <c r="CB309" s="364"/>
      <c r="CC309" s="364"/>
      <c r="CD309" s="364"/>
      <c r="CE309" s="364"/>
      <c r="CF309" s="364"/>
      <c r="CG309" s="364"/>
      <c r="CH309" s="364"/>
      <c r="CI309" s="364"/>
      <c r="CJ309" s="364"/>
      <c r="CK309" s="364"/>
      <c r="CL309" s="364"/>
      <c r="CM309" s="364"/>
      <c r="CN309" s="364"/>
      <c r="CO309" s="364"/>
      <c r="CP309" s="364"/>
      <c r="CQ309" s="364"/>
      <c r="CR309" s="364"/>
      <c r="CS309" s="364"/>
      <c r="CT309" s="364"/>
      <c r="CU309" s="364"/>
      <c r="CV309" s="364"/>
      <c r="CW309" s="364"/>
      <c r="CX309" s="364"/>
      <c r="CY309" s="364"/>
      <c r="CZ309" s="364"/>
      <c r="DA309" s="364"/>
      <c r="DB309" s="364"/>
      <c r="DC309" s="364"/>
      <c r="DD309" s="364"/>
      <c r="DE309" s="364"/>
      <c r="DF309" s="364"/>
      <c r="DG309" s="364"/>
      <c r="DH309" s="364"/>
      <c r="DI309" s="364"/>
      <c r="DJ309" s="364"/>
      <c r="DK309" s="364"/>
      <c r="DL309" s="364"/>
      <c r="DM309" s="364"/>
      <c r="DN309" s="364"/>
      <c r="DO309" s="364"/>
      <c r="DP309" s="364"/>
      <c r="DQ309" s="364"/>
      <c r="DR309" s="364"/>
      <c r="DS309" s="364"/>
      <c r="DT309" s="364"/>
      <c r="DU309" s="364"/>
      <c r="DV309" s="364"/>
      <c r="DW309" s="364"/>
      <c r="DX309" s="364"/>
      <c r="DY309" s="364"/>
      <c r="DZ309" s="364"/>
      <c r="EA309" s="364"/>
      <c r="EB309" s="364"/>
      <c r="EC309" s="364"/>
      <c r="ED309" s="364"/>
      <c r="EE309" s="364"/>
      <c r="EF309" s="364"/>
      <c r="EG309" s="364"/>
      <c r="EH309" s="364"/>
      <c r="EI309" s="364"/>
      <c r="EJ309" s="364"/>
      <c r="EK309" s="364"/>
      <c r="EL309" s="364"/>
      <c r="EM309" s="364"/>
      <c r="EN309" s="364"/>
      <c r="EO309" s="364"/>
      <c r="EP309" s="364"/>
      <c r="EQ309" s="364"/>
      <c r="ER309" s="364"/>
      <c r="ES309" s="364"/>
      <c r="ET309" s="364"/>
      <c r="EU309" s="364"/>
      <c r="EV309" s="364"/>
      <c r="EW309" s="364"/>
      <c r="EX309" s="364"/>
      <c r="EY309" s="364"/>
      <c r="EZ309" s="364"/>
      <c r="FA309" s="364"/>
      <c r="FB309" s="364"/>
      <c r="FC309" s="364"/>
      <c r="FD309" s="364"/>
      <c r="FE309" s="364"/>
      <c r="FF309" s="364"/>
      <c r="FG309" s="364"/>
      <c r="FH309" s="364"/>
      <c r="FI309" s="364"/>
      <c r="FJ309" s="364"/>
      <c r="FK309" s="364"/>
      <c r="FL309" s="364"/>
      <c r="FM309" s="364"/>
      <c r="FN309" s="364"/>
      <c r="FO309" s="364"/>
      <c r="FP309" s="364"/>
      <c r="FQ309" s="364"/>
      <c r="FR309" s="364"/>
      <c r="FS309" s="364"/>
      <c r="FT309" s="364"/>
      <c r="FU309" s="364"/>
      <c r="FV309" s="364"/>
      <c r="FW309" s="364"/>
      <c r="FX309" s="364"/>
      <c r="FY309" s="364"/>
      <c r="FZ309" s="364"/>
      <c r="GA309" s="364"/>
      <c r="GB309" s="364"/>
      <c r="GC309" s="364"/>
      <c r="GD309" s="364"/>
      <c r="GE309" s="364"/>
      <c r="GF309" s="364"/>
      <c r="GG309" s="364"/>
      <c r="GH309" s="364"/>
      <c r="GI309" s="364"/>
      <c r="GJ309" s="364"/>
      <c r="GK309" s="364"/>
      <c r="GL309" s="364"/>
      <c r="GM309" s="364"/>
      <c r="GN309" s="364"/>
      <c r="GO309" s="364"/>
      <c r="GP309" s="364"/>
      <c r="GQ309" s="364"/>
      <c r="GR309" s="364"/>
      <c r="GS309" s="364"/>
      <c r="GT309" s="364"/>
      <c r="GU309" s="364"/>
      <c r="GV309" s="364"/>
      <c r="GW309" s="364"/>
      <c r="GX309" s="364"/>
      <c r="GY309" s="364"/>
      <c r="GZ309" s="364"/>
      <c r="HA309" s="364"/>
      <c r="HB309" s="364"/>
      <c r="HC309" s="364"/>
      <c r="HD309" s="364"/>
      <c r="HE309" s="364"/>
      <c r="HF309" s="364"/>
      <c r="HG309" s="364"/>
      <c r="HH309" s="364"/>
      <c r="HI309" s="364"/>
      <c r="HJ309" s="364"/>
      <c r="HK309" s="364"/>
      <c r="HL309" s="364"/>
      <c r="HM309" s="364"/>
      <c r="HN309" s="364"/>
      <c r="HO309" s="364"/>
      <c r="HP309" s="364"/>
      <c r="HQ309" s="364"/>
      <c r="HR309" s="364"/>
      <c r="HS309" s="364"/>
      <c r="HT309" s="364"/>
      <c r="HU309" s="364"/>
      <c r="HV309" s="364"/>
      <c r="HW309" s="364"/>
      <c r="HX309" s="364"/>
      <c r="HY309" s="364"/>
      <c r="HZ309" s="364"/>
      <c r="IA309" s="364"/>
      <c r="IB309" s="364"/>
      <c r="IC309" s="364"/>
      <c r="ID309" s="364"/>
      <c r="IE309" s="364"/>
      <c r="IF309" s="364"/>
      <c r="IG309" s="364"/>
      <c r="IH309" s="364"/>
      <c r="II309" s="364"/>
      <c r="IJ309" s="364"/>
      <c r="IK309" s="364"/>
      <c r="IL309" s="364"/>
      <c r="IM309" s="364"/>
      <c r="IN309" s="364"/>
      <c r="IO309" s="364"/>
      <c r="IP309" s="275">
        <f t="shared" ref="IP309:LA309" si="342">IP302/IP304</f>
        <v>0.2003143551876447</v>
      </c>
      <c r="IQ309" s="275">
        <f t="shared" si="342"/>
        <v>0</v>
      </c>
      <c r="IR309" s="275">
        <f t="shared" si="342"/>
        <v>0</v>
      </c>
      <c r="IS309" s="275">
        <f t="shared" si="342"/>
        <v>0</v>
      </c>
      <c r="IT309" s="275">
        <f t="shared" si="342"/>
        <v>0.20230911948867689</v>
      </c>
      <c r="IU309" s="275">
        <f t="shared" si="342"/>
        <v>4.717803899887768E-2</v>
      </c>
      <c r="IV309" s="275">
        <f t="shared" si="342"/>
        <v>0</v>
      </c>
      <c r="IW309" s="275">
        <f t="shared" si="342"/>
        <v>0</v>
      </c>
      <c r="IX309" s="275">
        <f t="shared" si="342"/>
        <v>0</v>
      </c>
      <c r="IY309" s="275">
        <f t="shared" si="342"/>
        <v>0</v>
      </c>
      <c r="IZ309" s="275">
        <f t="shared" si="342"/>
        <v>0</v>
      </c>
      <c r="JA309" s="275">
        <f t="shared" si="342"/>
        <v>0</v>
      </c>
      <c r="JB309" s="275">
        <f t="shared" si="342"/>
        <v>0</v>
      </c>
      <c r="JC309" s="275">
        <f t="shared" si="342"/>
        <v>0</v>
      </c>
      <c r="JD309" s="275">
        <f t="shared" si="342"/>
        <v>0</v>
      </c>
      <c r="JE309" s="275">
        <f t="shared" si="342"/>
        <v>0.19116360933474941</v>
      </c>
      <c r="JF309" s="275">
        <f t="shared" si="342"/>
        <v>0.25473128086541658</v>
      </c>
      <c r="JG309" s="275">
        <f t="shared" si="342"/>
        <v>0.24312833825446031</v>
      </c>
      <c r="JH309" s="275">
        <f t="shared" si="342"/>
        <v>1.1497795674046193E-5</v>
      </c>
      <c r="JI309" s="275">
        <f t="shared" si="342"/>
        <v>0.19413068653685633</v>
      </c>
      <c r="JJ309" s="275">
        <f t="shared" si="342"/>
        <v>0.13630360115636891</v>
      </c>
      <c r="JK309" s="275">
        <f t="shared" si="342"/>
        <v>0.4894834209064659</v>
      </c>
      <c r="JL309" s="275">
        <f t="shared" si="342"/>
        <v>0.35281582564134534</v>
      </c>
      <c r="JM309" s="275">
        <f t="shared" si="342"/>
        <v>2.9828432375237623E-7</v>
      </c>
      <c r="JN309" s="275">
        <f t="shared" si="342"/>
        <v>0.65109416747671867</v>
      </c>
      <c r="JO309" s="275">
        <f t="shared" si="342"/>
        <v>0.48818760056340721</v>
      </c>
      <c r="JP309" s="275">
        <f t="shared" si="342"/>
        <v>0</v>
      </c>
      <c r="JQ309" s="275">
        <f t="shared" si="342"/>
        <v>0</v>
      </c>
      <c r="JR309" s="275">
        <f t="shared" si="342"/>
        <v>0</v>
      </c>
      <c r="JS309" s="275">
        <f t="shared" si="342"/>
        <v>0</v>
      </c>
      <c r="JT309" s="275">
        <f t="shared" si="342"/>
        <v>0</v>
      </c>
      <c r="JU309" s="275">
        <f t="shared" si="342"/>
        <v>0</v>
      </c>
      <c r="JV309" s="275">
        <f t="shared" si="342"/>
        <v>1.9643758129472724E-3</v>
      </c>
      <c r="JW309" s="275">
        <f t="shared" si="342"/>
        <v>2.5137660111183874E-5</v>
      </c>
      <c r="JX309" s="275">
        <f t="shared" si="342"/>
        <v>3.7065158914143467E-5</v>
      </c>
      <c r="JY309" s="275">
        <f t="shared" si="342"/>
        <v>0</v>
      </c>
      <c r="JZ309" s="275">
        <f t="shared" si="342"/>
        <v>0</v>
      </c>
      <c r="KA309" s="275">
        <f t="shared" si="342"/>
        <v>0</v>
      </c>
      <c r="KB309" s="275">
        <f t="shared" si="342"/>
        <v>0</v>
      </c>
      <c r="KC309" s="275">
        <f t="shared" si="342"/>
        <v>0</v>
      </c>
      <c r="KD309" s="275">
        <f t="shared" si="342"/>
        <v>0</v>
      </c>
      <c r="KE309" s="275">
        <f t="shared" si="342"/>
        <v>0</v>
      </c>
      <c r="KF309" s="275">
        <f t="shared" si="342"/>
        <v>0</v>
      </c>
      <c r="KG309" s="275">
        <f t="shared" si="342"/>
        <v>0</v>
      </c>
      <c r="KH309" s="275">
        <f t="shared" si="342"/>
        <v>0</v>
      </c>
      <c r="KI309" s="275">
        <f t="shared" si="342"/>
        <v>0</v>
      </c>
      <c r="KJ309" s="275">
        <f t="shared" si="342"/>
        <v>1.7474694218590548E-3</v>
      </c>
      <c r="KK309" s="275">
        <f t="shared" si="342"/>
        <v>7.4413335890317307E-6</v>
      </c>
      <c r="KL309" s="275">
        <f t="shared" si="342"/>
        <v>9.9043166946320652E-3</v>
      </c>
      <c r="KM309" s="275">
        <f t="shared" si="342"/>
        <v>1.0997756931789185E-2</v>
      </c>
      <c r="KN309" s="275">
        <f t="shared" si="342"/>
        <v>4.737685010395877E-3</v>
      </c>
      <c r="KO309" s="275">
        <f t="shared" si="342"/>
        <v>0</v>
      </c>
      <c r="KP309" s="275">
        <f t="shared" si="342"/>
        <v>0</v>
      </c>
      <c r="KQ309" s="275">
        <f t="shared" si="342"/>
        <v>0</v>
      </c>
      <c r="KR309" s="275">
        <f t="shared" si="342"/>
        <v>0</v>
      </c>
      <c r="KS309" s="275">
        <f t="shared" si="342"/>
        <v>0</v>
      </c>
      <c r="KT309" s="275">
        <f t="shared" si="342"/>
        <v>0.14045572174839782</v>
      </c>
      <c r="KU309" s="275">
        <f t="shared" si="342"/>
        <v>0.35866590807970822</v>
      </c>
      <c r="KV309" s="275">
        <f t="shared" si="342"/>
        <v>0.14913851899320671</v>
      </c>
      <c r="KW309" s="275">
        <f t="shared" si="342"/>
        <v>0.22292048467735104</v>
      </c>
      <c r="KX309" s="275">
        <f t="shared" si="342"/>
        <v>1.8286338687624224E-2</v>
      </c>
      <c r="KY309" s="275">
        <f t="shared" si="342"/>
        <v>6.732288358987723E-2</v>
      </c>
      <c r="KZ309" s="275">
        <f t="shared" si="342"/>
        <v>2.0883057683833129E-2</v>
      </c>
      <c r="LA309" s="275">
        <f t="shared" si="342"/>
        <v>1.0028219747304683E-2</v>
      </c>
      <c r="LB309" s="275">
        <f t="shared" ref="LB309:MI309" si="343">LB302/LB304</f>
        <v>0</v>
      </c>
      <c r="LC309" s="275">
        <f t="shared" si="343"/>
        <v>5.4904212167076281E-3</v>
      </c>
      <c r="LD309" s="275">
        <f t="shared" si="343"/>
        <v>2.2996261301084257E-3</v>
      </c>
      <c r="LE309" s="275">
        <f t="shared" si="343"/>
        <v>1.5344062898931192E-2</v>
      </c>
      <c r="LF309" s="275">
        <f t="shared" si="343"/>
        <v>3.3211288142185567E-2</v>
      </c>
      <c r="LG309" s="275">
        <f t="shared" si="343"/>
        <v>9.0686683019172848E-3</v>
      </c>
      <c r="LH309" s="275">
        <f t="shared" si="343"/>
        <v>8.453758657567513E-2</v>
      </c>
      <c r="LI309" s="275">
        <f t="shared" si="343"/>
        <v>3.4593811450726944E-2</v>
      </c>
      <c r="LJ309" s="275">
        <f t="shared" si="343"/>
        <v>0</v>
      </c>
      <c r="LK309" s="275">
        <f t="shared" si="343"/>
        <v>3.669735104604965E-4</v>
      </c>
      <c r="LL309" s="275">
        <f t="shared" si="343"/>
        <v>2.8890306282618405E-2</v>
      </c>
      <c r="LM309" s="275">
        <f t="shared" si="343"/>
        <v>8.1222049339948529E-3</v>
      </c>
      <c r="LN309" s="275">
        <f t="shared" si="343"/>
        <v>9.2073329239515094E-3</v>
      </c>
      <c r="LO309" s="275">
        <f t="shared" si="343"/>
        <v>1.9748754692120691E-2</v>
      </c>
      <c r="LP309" s="275">
        <f t="shared" si="343"/>
        <v>1.3335255757490467E-2</v>
      </c>
      <c r="LQ309" s="275">
        <f t="shared" si="343"/>
        <v>3.4431978614011947E-2</v>
      </c>
      <c r="LR309" s="275">
        <f t="shared" si="343"/>
        <v>6.8114081876902086E-2</v>
      </c>
      <c r="LS309" s="275">
        <f t="shared" si="343"/>
        <v>0.23284543174812433</v>
      </c>
      <c r="LT309" s="275">
        <f t="shared" si="343"/>
        <v>0.26689245098271974</v>
      </c>
      <c r="LU309" s="275">
        <f t="shared" si="343"/>
        <v>0.17831231368234099</v>
      </c>
      <c r="LV309" s="275">
        <f t="shared" si="343"/>
        <v>0.46090041713558366</v>
      </c>
      <c r="LW309" s="275">
        <f t="shared" si="343"/>
        <v>0.41325110772223772</v>
      </c>
      <c r="LX309" s="275">
        <f t="shared" si="343"/>
        <v>0.18784756601647942</v>
      </c>
      <c r="LY309" s="275">
        <f t="shared" si="343"/>
        <v>7.4947119176230453E-2</v>
      </c>
      <c r="LZ309" s="275">
        <f t="shared" si="343"/>
        <v>3.224269699519796E-2</v>
      </c>
      <c r="MA309" s="275">
        <f t="shared" si="343"/>
        <v>9.4334180322683118E-4</v>
      </c>
      <c r="MB309" s="275">
        <f t="shared" si="343"/>
        <v>1.0839756520609424E-3</v>
      </c>
      <c r="MC309" s="275">
        <f t="shared" si="343"/>
        <v>4.8750503919679262E-4</v>
      </c>
      <c r="MD309" s="275">
        <f t="shared" si="343"/>
        <v>7.7902739172954166E-4</v>
      </c>
      <c r="ME309" s="275">
        <f t="shared" si="343"/>
        <v>2.7845483667138155E-3</v>
      </c>
      <c r="MF309" s="275">
        <f t="shared" si="343"/>
        <v>8.1338130841382278E-3</v>
      </c>
      <c r="MG309" s="275">
        <f t="shared" si="343"/>
        <v>1.7475829568922121E-3</v>
      </c>
      <c r="MH309" s="275">
        <f t="shared" si="343"/>
        <v>1.1591707422503686E-2</v>
      </c>
      <c r="MI309" s="275">
        <f t="shared" si="343"/>
        <v>0.40040989269660082</v>
      </c>
      <c r="MJ309" s="275">
        <f>MJ302/MJ304</f>
        <v>2.4110523783882425E-3</v>
      </c>
      <c r="MK309" s="275">
        <f t="shared" ref="MK309:OF309" si="344">MK302/MK304</f>
        <v>6.4847713191182155E-2</v>
      </c>
      <c r="ML309" s="275">
        <f t="shared" si="344"/>
        <v>2.95582647876606E-4</v>
      </c>
      <c r="MM309" s="275">
        <f t="shared" si="344"/>
        <v>7.3055561891269383E-2</v>
      </c>
      <c r="MN309" s="275">
        <f t="shared" si="344"/>
        <v>0</v>
      </c>
      <c r="MO309" s="275">
        <f t="shared" si="344"/>
        <v>3.9977836419984886E-3</v>
      </c>
      <c r="MP309" s="275">
        <f t="shared" si="344"/>
        <v>3.9484143732764817E-3</v>
      </c>
      <c r="MQ309" s="275">
        <f t="shared" si="344"/>
        <v>1.0436606172945536E-2</v>
      </c>
      <c r="MR309" s="275">
        <f t="shared" si="344"/>
        <v>1.3741048926865149E-2</v>
      </c>
      <c r="MS309" s="275">
        <f t="shared" si="344"/>
        <v>1.8446144928352715E-2</v>
      </c>
      <c r="MT309" s="275">
        <f t="shared" si="344"/>
        <v>4.4610763805940914E-3</v>
      </c>
      <c r="MU309" s="275">
        <f t="shared" si="344"/>
        <v>0.35449160295376442</v>
      </c>
      <c r="MV309" s="275">
        <f t="shared" si="344"/>
        <v>0.10833876322327345</v>
      </c>
      <c r="MW309" s="275">
        <f t="shared" si="344"/>
        <v>0.10812005649252981</v>
      </c>
      <c r="MX309" s="275">
        <f t="shared" si="344"/>
        <v>6.5119907236254562E-2</v>
      </c>
      <c r="MY309" s="275">
        <f t="shared" si="344"/>
        <v>6.5300328100141494E-4</v>
      </c>
      <c r="MZ309" s="275">
        <f t="shared" si="344"/>
        <v>8.4471992066795024E-2</v>
      </c>
      <c r="NA309" s="275">
        <f t="shared" si="344"/>
        <v>6.3193542939173749E-3</v>
      </c>
      <c r="NB309" s="275">
        <f t="shared" si="344"/>
        <v>0</v>
      </c>
      <c r="NC309" s="275">
        <f t="shared" si="344"/>
        <v>4.0292501395901258E-3</v>
      </c>
      <c r="ND309" s="275">
        <f t="shared" si="344"/>
        <v>2.0665706784111122E-2</v>
      </c>
      <c r="NE309" s="275">
        <f t="shared" si="344"/>
        <v>3.2900834105653383E-3</v>
      </c>
      <c r="NF309" s="275">
        <f t="shared" si="344"/>
        <v>8.3126929732297364E-3</v>
      </c>
      <c r="NG309" s="275">
        <f t="shared" si="344"/>
        <v>2.5777625021481351E-3</v>
      </c>
      <c r="NH309" s="275">
        <f t="shared" si="344"/>
        <v>0.13880702336972314</v>
      </c>
      <c r="NI309" s="275">
        <f t="shared" si="344"/>
        <v>6.5476858187692097E-2</v>
      </c>
      <c r="NJ309" s="275">
        <f t="shared" si="344"/>
        <v>9.2662095269009162E-2</v>
      </c>
      <c r="NK309" s="275">
        <f t="shared" si="344"/>
        <v>9.1818653037115616E-2</v>
      </c>
      <c r="NL309" s="275">
        <f t="shared" si="344"/>
        <v>5.5662209903329513E-3</v>
      </c>
      <c r="NM309" s="275">
        <f t="shared" si="344"/>
        <v>1.9715280622695612E-3</v>
      </c>
      <c r="NN309" s="275">
        <f t="shared" si="344"/>
        <v>3.9202657807308966E-3</v>
      </c>
      <c r="NO309" s="275">
        <f t="shared" si="344"/>
        <v>6.2439379243452945E-3</v>
      </c>
      <c r="NP309" s="275">
        <f t="shared" si="344"/>
        <v>1.458353409784459E-2</v>
      </c>
      <c r="NQ309" s="275">
        <f t="shared" si="344"/>
        <v>1.5375153751537515E-3</v>
      </c>
      <c r="NR309" s="275">
        <f t="shared" si="344"/>
        <v>9.5967804349508558E-3</v>
      </c>
      <c r="NS309" s="275">
        <f t="shared" si="344"/>
        <v>2.055752879130341E-2</v>
      </c>
      <c r="NT309" s="275">
        <f t="shared" si="344"/>
        <v>7.8692988427501703E-3</v>
      </c>
      <c r="NU309" s="275">
        <f t="shared" si="344"/>
        <v>6.9286417824270636E-4</v>
      </c>
      <c r="NV309" s="275">
        <f t="shared" si="344"/>
        <v>3.8408933355816612E-4</v>
      </c>
      <c r="NW309" s="275">
        <f t="shared" si="344"/>
        <v>1.7256693313031342E-3</v>
      </c>
      <c r="NX309" s="275">
        <f t="shared" si="344"/>
        <v>4.2375489934538598E-3</v>
      </c>
      <c r="NY309" s="275">
        <f t="shared" si="344"/>
        <v>0</v>
      </c>
      <c r="NZ309" s="275">
        <f t="shared" si="344"/>
        <v>6.9100481451976042E-3</v>
      </c>
      <c r="OA309" s="275">
        <f t="shared" si="344"/>
        <v>3.4635851254762425E-4</v>
      </c>
      <c r="OB309" s="275">
        <f t="shared" si="344"/>
        <v>5.6805896805896807E-3</v>
      </c>
      <c r="OC309" s="275">
        <f t="shared" si="344"/>
        <v>5.2418696606388177E-3</v>
      </c>
      <c r="OD309" s="275">
        <f t="shared" si="344"/>
        <v>1.2023000522739151E-2</v>
      </c>
      <c r="OE309" s="275">
        <f t="shared" si="344"/>
        <v>9.7536617842876143E-3</v>
      </c>
      <c r="OF309" s="275">
        <f t="shared" si="344"/>
        <v>8.4786295056306783E-4</v>
      </c>
      <c r="OG309" s="364"/>
      <c r="OH309" s="364"/>
      <c r="OI309" s="364"/>
      <c r="OJ309" s="364"/>
      <c r="OK309" s="364"/>
      <c r="OL309" s="364"/>
      <c r="OM309" s="364"/>
      <c r="ON309" s="364"/>
      <c r="OO309" s="364"/>
      <c r="OP309" s="364"/>
      <c r="OQ309" s="364"/>
      <c r="OR309" s="364"/>
      <c r="OS309" s="364"/>
      <c r="OT309" s="364"/>
      <c r="OU309" s="364"/>
      <c r="OV309" s="364"/>
      <c r="OW309" s="364"/>
      <c r="OX309" s="364"/>
      <c r="OY309" s="364"/>
      <c r="OZ309" s="364"/>
      <c r="PA309" s="364"/>
      <c r="PB309" s="364"/>
      <c r="PC309" s="364"/>
      <c r="PD309" s="364"/>
      <c r="PE309" s="364"/>
      <c r="PF309" s="364"/>
      <c r="PG309" s="364"/>
      <c r="PH309" s="364"/>
      <c r="PI309" s="364"/>
      <c r="PJ309" s="364"/>
      <c r="PK309" s="364"/>
      <c r="PL309" s="364"/>
      <c r="PM309" s="364"/>
    </row>
    <row r="310" spans="1:429" ht="15">
      <c r="A310" s="363" t="s">
        <v>860</v>
      </c>
      <c r="B310" s="364">
        <f t="shared" ref="B310:AF310" si="345">B289*7.328/2204.622</f>
        <v>0</v>
      </c>
      <c r="C310" s="364">
        <f t="shared" si="345"/>
        <v>0</v>
      </c>
      <c r="D310" s="364">
        <f t="shared" si="345"/>
        <v>0</v>
      </c>
      <c r="E310" s="364">
        <f t="shared" si="345"/>
        <v>0</v>
      </c>
      <c r="F310" s="364">
        <f t="shared" si="345"/>
        <v>0</v>
      </c>
      <c r="G310" s="364">
        <f t="shared" si="345"/>
        <v>0</v>
      </c>
      <c r="H310" s="364">
        <f t="shared" si="345"/>
        <v>0</v>
      </c>
      <c r="I310" s="364">
        <f t="shared" si="345"/>
        <v>0</v>
      </c>
      <c r="J310" s="364">
        <f t="shared" si="345"/>
        <v>0</v>
      </c>
      <c r="K310" s="364">
        <f t="shared" si="345"/>
        <v>0</v>
      </c>
      <c r="L310" s="364">
        <f t="shared" si="345"/>
        <v>0</v>
      </c>
      <c r="M310" s="364">
        <f t="shared" si="345"/>
        <v>0</v>
      </c>
      <c r="N310" s="364">
        <f t="shared" si="345"/>
        <v>0</v>
      </c>
      <c r="O310" s="364">
        <f t="shared" si="345"/>
        <v>0</v>
      </c>
      <c r="P310" s="364">
        <f t="shared" si="345"/>
        <v>0</v>
      </c>
      <c r="Q310" s="364">
        <f t="shared" si="345"/>
        <v>0</v>
      </c>
      <c r="R310" s="364">
        <f t="shared" si="345"/>
        <v>0</v>
      </c>
      <c r="S310" s="364">
        <f t="shared" si="345"/>
        <v>0</v>
      </c>
      <c r="T310" s="364">
        <f t="shared" si="345"/>
        <v>0.40468406589864381</v>
      </c>
      <c r="U310" s="364">
        <f t="shared" si="345"/>
        <v>0.65717998679936995</v>
      </c>
      <c r="V310" s="364">
        <f t="shared" si="345"/>
        <v>0.27748035794326648</v>
      </c>
      <c r="W310" s="364">
        <f t="shared" si="345"/>
        <v>0.29405059120339011</v>
      </c>
      <c r="X310" s="364">
        <f t="shared" si="345"/>
        <v>0.30026316412990522</v>
      </c>
      <c r="Y310" s="364">
        <f t="shared" si="345"/>
        <v>0.31349885993190674</v>
      </c>
      <c r="Z310" s="364">
        <f t="shared" si="345"/>
        <v>0.3472354333265294</v>
      </c>
      <c r="AA310" s="364">
        <f t="shared" si="345"/>
        <v>0.38101304656852736</v>
      </c>
      <c r="AB310" s="364">
        <f t="shared" si="345"/>
        <v>0.47511285351448007</v>
      </c>
      <c r="AC310" s="364">
        <f t="shared" si="345"/>
        <v>0.61648902100550562</v>
      </c>
      <c r="AD310" s="364">
        <f t="shared" si="345"/>
        <v>0.79710599857934827</v>
      </c>
      <c r="AE310" s="364">
        <f t="shared" si="345"/>
        <v>0.840287783756127</v>
      </c>
      <c r="AF310" s="364">
        <f t="shared" si="345"/>
        <v>9.2991810841042133E-2</v>
      </c>
      <c r="AG310" s="364"/>
      <c r="AH310" s="364"/>
      <c r="AI310" s="364"/>
      <c r="AJ310" s="364"/>
      <c r="AK310" s="364"/>
      <c r="AL310" s="364"/>
      <c r="AM310" s="364"/>
      <c r="AN310" s="364"/>
      <c r="AO310" s="364"/>
      <c r="AP310" s="364"/>
      <c r="AQ310" s="364"/>
      <c r="AR310" s="364"/>
      <c r="AS310" s="364"/>
      <c r="AT310" s="364"/>
      <c r="AU310" s="364"/>
      <c r="AV310" s="364"/>
      <c r="AW310" s="364"/>
      <c r="AX310" s="364"/>
      <c r="AY310" s="364"/>
      <c r="AZ310" s="364"/>
      <c r="BA310" s="364"/>
      <c r="BB310" s="364"/>
      <c r="BC310" s="364"/>
      <c r="BD310" s="364"/>
      <c r="BE310" s="364"/>
      <c r="BF310" s="364"/>
      <c r="BG310" s="364"/>
      <c r="BH310" s="364"/>
      <c r="BI310" s="364"/>
      <c r="BJ310" s="364"/>
      <c r="BK310" s="364"/>
      <c r="BL310" s="364"/>
      <c r="BM310" s="364"/>
      <c r="BN310" s="364"/>
      <c r="BO310" s="364"/>
      <c r="BP310" s="364"/>
      <c r="BQ310" s="364"/>
      <c r="BR310" s="364"/>
      <c r="BS310" s="364"/>
      <c r="BT310" s="364"/>
      <c r="BU310" s="364"/>
      <c r="BV310" s="364"/>
      <c r="BW310" s="364"/>
      <c r="BX310" s="364"/>
      <c r="BY310" s="364"/>
      <c r="BZ310" s="364"/>
      <c r="CA310" s="364"/>
      <c r="CB310" s="364"/>
      <c r="CC310" s="364"/>
      <c r="CD310" s="364"/>
      <c r="CE310" s="364"/>
      <c r="CF310" s="364"/>
      <c r="CG310" s="364"/>
      <c r="CH310" s="364"/>
      <c r="CI310" s="364"/>
      <c r="CJ310" s="364"/>
      <c r="CK310" s="364"/>
      <c r="CL310" s="364"/>
      <c r="CM310" s="364"/>
      <c r="CN310" s="364"/>
      <c r="CO310" s="364"/>
      <c r="CP310" s="364"/>
      <c r="CQ310" s="364"/>
      <c r="CR310" s="364"/>
      <c r="CS310" s="364"/>
      <c r="CT310" s="364"/>
      <c r="CU310" s="364"/>
      <c r="CV310" s="364"/>
      <c r="CW310" s="364"/>
      <c r="CX310" s="364"/>
      <c r="CY310" s="364"/>
      <c r="CZ310" s="364"/>
      <c r="DA310" s="364"/>
      <c r="DB310" s="364"/>
      <c r="DC310" s="364"/>
      <c r="DD310" s="364"/>
      <c r="DE310" s="364"/>
      <c r="DF310" s="364"/>
      <c r="DG310" s="364"/>
      <c r="DH310" s="364"/>
      <c r="DI310" s="364"/>
      <c r="DJ310" s="364"/>
      <c r="DK310" s="364"/>
      <c r="DL310" s="364"/>
      <c r="DM310" s="364"/>
      <c r="DN310" s="364"/>
      <c r="DO310" s="364"/>
      <c r="DP310" s="364"/>
      <c r="DQ310" s="364"/>
      <c r="DR310" s="364"/>
      <c r="DS310" s="364"/>
      <c r="DT310" s="364"/>
      <c r="DU310" s="364"/>
      <c r="DV310" s="364"/>
      <c r="DW310" s="364"/>
      <c r="DX310" s="364"/>
      <c r="DY310" s="364"/>
      <c r="DZ310" s="364"/>
      <c r="EA310" s="364"/>
      <c r="EB310" s="364"/>
      <c r="EC310" s="364"/>
      <c r="ED310" s="364"/>
      <c r="EE310" s="364"/>
      <c r="EF310" s="364"/>
      <c r="EG310" s="364"/>
      <c r="EH310" s="364"/>
      <c r="EI310" s="364"/>
      <c r="EJ310" s="364"/>
      <c r="EK310" s="364"/>
      <c r="EL310" s="364"/>
      <c r="EM310" s="364"/>
      <c r="EN310" s="364"/>
      <c r="EO310" s="364"/>
      <c r="EP310" s="364"/>
      <c r="EQ310" s="364"/>
      <c r="ER310" s="364"/>
      <c r="ES310" s="364"/>
      <c r="ET310" s="364"/>
      <c r="EU310" s="364"/>
      <c r="EV310" s="364"/>
      <c r="EW310" s="364"/>
      <c r="EX310" s="364"/>
      <c r="EY310" s="364"/>
      <c r="EZ310" s="364"/>
      <c r="FA310" s="364"/>
      <c r="FB310" s="364"/>
      <c r="FC310" s="364"/>
      <c r="FD310" s="364"/>
      <c r="FE310" s="364"/>
      <c r="FF310" s="364"/>
      <c r="FG310" s="364"/>
      <c r="FH310" s="364"/>
      <c r="FI310" s="364"/>
      <c r="FJ310" s="364"/>
      <c r="FK310" s="364"/>
      <c r="FL310" s="364"/>
      <c r="FM310" s="364"/>
      <c r="FN310" s="364"/>
      <c r="FO310" s="364"/>
      <c r="FP310" s="364"/>
      <c r="FQ310" s="364"/>
      <c r="FR310" s="364"/>
      <c r="FS310" s="364"/>
      <c r="FT310" s="364"/>
      <c r="FU310" s="364"/>
      <c r="FV310" s="364">
        <f t="shared" ref="FV310:GO310" si="346">FV289*7.328/2204.622</f>
        <v>0</v>
      </c>
      <c r="FW310" s="364">
        <f t="shared" si="346"/>
        <v>0</v>
      </c>
      <c r="FX310" s="364">
        <f t="shared" si="346"/>
        <v>0</v>
      </c>
      <c r="FY310" s="364">
        <f t="shared" si="346"/>
        <v>0</v>
      </c>
      <c r="FZ310" s="364">
        <f t="shared" si="346"/>
        <v>0</v>
      </c>
      <c r="GA310" s="364">
        <f t="shared" si="346"/>
        <v>0</v>
      </c>
      <c r="GB310" s="364">
        <f t="shared" si="346"/>
        <v>0</v>
      </c>
      <c r="GC310" s="364">
        <f t="shared" si="346"/>
        <v>0</v>
      </c>
      <c r="GD310" s="364">
        <f t="shared" si="346"/>
        <v>0</v>
      </c>
      <c r="GE310" s="364">
        <f t="shared" si="346"/>
        <v>0</v>
      </c>
      <c r="GF310" s="364">
        <f t="shared" si="346"/>
        <v>0</v>
      </c>
      <c r="GG310" s="364">
        <f t="shared" si="346"/>
        <v>0</v>
      </c>
      <c r="GH310" s="364">
        <f t="shared" si="346"/>
        <v>0</v>
      </c>
      <c r="GI310" s="364">
        <f t="shared" si="346"/>
        <v>0</v>
      </c>
      <c r="GJ310" s="364">
        <f t="shared" si="346"/>
        <v>0</v>
      </c>
      <c r="GK310" s="364">
        <f t="shared" si="346"/>
        <v>0</v>
      </c>
      <c r="GL310" s="364">
        <f t="shared" si="346"/>
        <v>0</v>
      </c>
      <c r="GM310" s="364">
        <f t="shared" si="346"/>
        <v>0</v>
      </c>
      <c r="GN310" s="364">
        <f t="shared" si="346"/>
        <v>0</v>
      </c>
      <c r="GO310" s="364">
        <f t="shared" si="346"/>
        <v>0</v>
      </c>
      <c r="GP310" s="364">
        <f>GP289*7.328/2204.622</f>
        <v>0</v>
      </c>
      <c r="GQ310" s="364">
        <f>GQ289*7.328/2204.622</f>
        <v>0</v>
      </c>
      <c r="GR310" s="364">
        <f>GR289*7.328/2204.622</f>
        <v>0</v>
      </c>
      <c r="GS310" s="364">
        <f t="shared" ref="GS310:JD310" si="347">GS289*7.328/2204.622</f>
        <v>0</v>
      </c>
      <c r="GT310" s="364">
        <f t="shared" si="347"/>
        <v>0</v>
      </c>
      <c r="GU310" s="364">
        <f t="shared" si="347"/>
        <v>0</v>
      </c>
      <c r="GV310" s="364">
        <f t="shared" si="347"/>
        <v>0</v>
      </c>
      <c r="GW310" s="364">
        <f t="shared" si="347"/>
        <v>0</v>
      </c>
      <c r="GX310" s="364">
        <f t="shared" si="347"/>
        <v>0</v>
      </c>
      <c r="GY310" s="364">
        <f t="shared" si="347"/>
        <v>0</v>
      </c>
      <c r="GZ310" s="364">
        <f t="shared" si="347"/>
        <v>0</v>
      </c>
      <c r="HA310" s="364">
        <f t="shared" si="347"/>
        <v>0</v>
      </c>
      <c r="HB310" s="364">
        <f t="shared" si="347"/>
        <v>0</v>
      </c>
      <c r="HC310" s="364">
        <f t="shared" si="347"/>
        <v>0</v>
      </c>
      <c r="HD310" s="364">
        <f t="shared" si="347"/>
        <v>0</v>
      </c>
      <c r="HE310" s="364">
        <f t="shared" si="347"/>
        <v>0</v>
      </c>
      <c r="HF310" s="364">
        <f t="shared" si="347"/>
        <v>0</v>
      </c>
      <c r="HG310" s="364">
        <f t="shared" si="347"/>
        <v>0</v>
      </c>
      <c r="HH310" s="364">
        <f t="shared" si="347"/>
        <v>0</v>
      </c>
      <c r="HI310" s="364">
        <f t="shared" si="347"/>
        <v>0</v>
      </c>
      <c r="HJ310" s="364">
        <f t="shared" si="347"/>
        <v>0</v>
      </c>
      <c r="HK310" s="364">
        <f t="shared" si="347"/>
        <v>0</v>
      </c>
      <c r="HL310" s="364">
        <f t="shared" si="347"/>
        <v>0</v>
      </c>
      <c r="HM310" s="364">
        <f t="shared" si="347"/>
        <v>0</v>
      </c>
      <c r="HN310" s="364">
        <f t="shared" si="347"/>
        <v>0</v>
      </c>
      <c r="HO310" s="364">
        <f t="shared" si="347"/>
        <v>0</v>
      </c>
      <c r="HP310" s="364">
        <f t="shared" si="347"/>
        <v>0</v>
      </c>
      <c r="HQ310" s="364">
        <f t="shared" si="347"/>
        <v>0</v>
      </c>
      <c r="HR310" s="364">
        <f t="shared" si="347"/>
        <v>0</v>
      </c>
      <c r="HS310" s="364">
        <f t="shared" si="347"/>
        <v>0</v>
      </c>
      <c r="HT310" s="364">
        <f t="shared" si="347"/>
        <v>0</v>
      </c>
      <c r="HU310" s="364">
        <f t="shared" si="347"/>
        <v>0</v>
      </c>
      <c r="HV310" s="364">
        <f t="shared" si="347"/>
        <v>0</v>
      </c>
      <c r="HW310" s="364">
        <f t="shared" si="347"/>
        <v>0</v>
      </c>
      <c r="HX310" s="364">
        <f t="shared" si="347"/>
        <v>0</v>
      </c>
      <c r="HY310" s="364">
        <f t="shared" si="347"/>
        <v>0</v>
      </c>
      <c r="HZ310" s="364">
        <f t="shared" si="347"/>
        <v>0</v>
      </c>
      <c r="IA310" s="364">
        <f t="shared" si="347"/>
        <v>0</v>
      </c>
      <c r="IB310" s="364">
        <f t="shared" si="347"/>
        <v>0</v>
      </c>
      <c r="IC310" s="364">
        <f t="shared" si="347"/>
        <v>0</v>
      </c>
      <c r="ID310" s="364">
        <f t="shared" si="347"/>
        <v>0</v>
      </c>
      <c r="IE310" s="364">
        <f t="shared" si="347"/>
        <v>0</v>
      </c>
      <c r="IF310" s="364">
        <f t="shared" si="347"/>
        <v>0</v>
      </c>
      <c r="IG310" s="364">
        <f t="shared" si="347"/>
        <v>0</v>
      </c>
      <c r="IH310" s="364">
        <f t="shared" si="347"/>
        <v>0</v>
      </c>
      <c r="II310" s="364">
        <f t="shared" si="347"/>
        <v>0</v>
      </c>
      <c r="IJ310" s="364">
        <f t="shared" si="347"/>
        <v>0</v>
      </c>
      <c r="IK310" s="364">
        <f t="shared" si="347"/>
        <v>0</v>
      </c>
      <c r="IL310" s="364">
        <f t="shared" si="347"/>
        <v>0</v>
      </c>
      <c r="IM310" s="364">
        <f t="shared" si="347"/>
        <v>0</v>
      </c>
      <c r="IN310" s="364">
        <f t="shared" si="347"/>
        <v>0</v>
      </c>
      <c r="IO310" s="364">
        <f t="shared" si="347"/>
        <v>0</v>
      </c>
      <c r="IP310" s="364">
        <f t="shared" si="347"/>
        <v>38.15129267874493</v>
      </c>
      <c r="IQ310" s="364">
        <f t="shared" si="347"/>
        <v>17.358250980712342</v>
      </c>
      <c r="IR310" s="364">
        <f t="shared" si="347"/>
        <v>26.471394595536108</v>
      </c>
      <c r="IS310" s="364">
        <f t="shared" si="347"/>
        <v>32.074439632372361</v>
      </c>
      <c r="IT310" s="364">
        <f t="shared" si="347"/>
        <v>44.438142384136604</v>
      </c>
      <c r="IU310" s="364">
        <f t="shared" si="347"/>
        <v>48.251649243815947</v>
      </c>
      <c r="IV310" s="364">
        <f t="shared" si="347"/>
        <v>52.98934742010195</v>
      </c>
      <c r="IW310" s="364">
        <f t="shared" si="347"/>
        <v>52.96928420382271</v>
      </c>
      <c r="IX310" s="364">
        <f t="shared" si="347"/>
        <v>33.661344310997535</v>
      </c>
      <c r="IY310" s="364">
        <f t="shared" si="347"/>
        <v>29.11097893788595</v>
      </c>
      <c r="IZ310" s="364">
        <f t="shared" si="347"/>
        <v>9.0918548670928647</v>
      </c>
      <c r="JA310" s="364">
        <f t="shared" si="347"/>
        <v>20.116086643424591</v>
      </c>
      <c r="JB310" s="364">
        <f t="shared" si="347"/>
        <v>2.2972701736624241</v>
      </c>
      <c r="JC310" s="364">
        <f t="shared" si="347"/>
        <v>5.2549651864129103</v>
      </c>
      <c r="JD310" s="364">
        <f t="shared" si="347"/>
        <v>24.752595210607534</v>
      </c>
      <c r="JE310" s="364">
        <f t="shared" ref="JE310:LP310" si="348">JE289*7.328/2204.622</f>
        <v>52.141265695071539</v>
      </c>
      <c r="JF310" s="364">
        <f t="shared" si="348"/>
        <v>79.146785587733419</v>
      </c>
      <c r="JG310" s="364">
        <f t="shared" si="348"/>
        <v>82.555311640362845</v>
      </c>
      <c r="JH310" s="364">
        <f t="shared" si="348"/>
        <v>60.275774082631862</v>
      </c>
      <c r="JI310" s="364">
        <f t="shared" si="348"/>
        <v>96.52066533528199</v>
      </c>
      <c r="JJ310" s="364">
        <f t="shared" si="348"/>
        <v>71.777342880548233</v>
      </c>
      <c r="JK310" s="364">
        <f t="shared" si="348"/>
        <v>58.272708240052054</v>
      </c>
      <c r="JL310" s="364">
        <f t="shared" si="348"/>
        <v>57.324414140111102</v>
      </c>
      <c r="JM310" s="364">
        <f t="shared" si="348"/>
        <v>66.860888626893853</v>
      </c>
      <c r="JN310" s="364">
        <f t="shared" si="348"/>
        <v>18.871297695115086</v>
      </c>
      <c r="JO310" s="364">
        <f t="shared" si="348"/>
        <v>19.774804553705806</v>
      </c>
      <c r="JP310" s="364">
        <f t="shared" si="348"/>
        <v>12.851551023985067</v>
      </c>
      <c r="JQ310" s="364">
        <f t="shared" si="348"/>
        <v>36.696928877603519</v>
      </c>
      <c r="JR310" s="364">
        <f t="shared" si="348"/>
        <v>29.174844183900912</v>
      </c>
      <c r="JS310" s="364">
        <f t="shared" si="348"/>
        <v>37.021365643634155</v>
      </c>
      <c r="JT310" s="364">
        <f t="shared" si="348"/>
        <v>44.996432289616997</v>
      </c>
      <c r="JU310" s="364">
        <f t="shared" si="348"/>
        <v>37.134893333006751</v>
      </c>
      <c r="JV310" s="364">
        <f t="shared" si="348"/>
        <v>19.152911659958036</v>
      </c>
      <c r="JW310" s="364">
        <f t="shared" si="348"/>
        <v>5.5536149358937736</v>
      </c>
      <c r="JX310" s="364">
        <f t="shared" si="348"/>
        <v>9.1471463788350107</v>
      </c>
      <c r="JY310" s="364">
        <f t="shared" si="348"/>
        <v>7.1045673680113879</v>
      </c>
      <c r="JZ310" s="364">
        <f t="shared" si="348"/>
        <v>3.0883960972901479</v>
      </c>
      <c r="KA310" s="364">
        <f t="shared" si="348"/>
        <v>3.2902797181557655</v>
      </c>
      <c r="KB310" s="364">
        <f t="shared" si="348"/>
        <v>26.803331135405529</v>
      </c>
      <c r="KC310" s="364">
        <f t="shared" si="348"/>
        <v>33.75094272596391</v>
      </c>
      <c r="KD310" s="364">
        <f t="shared" si="348"/>
        <v>35.813424407449439</v>
      </c>
      <c r="KE310" s="364">
        <f t="shared" si="348"/>
        <v>36.525369432038694</v>
      </c>
      <c r="KF310" s="364">
        <f t="shared" si="348"/>
        <v>35.846592533686056</v>
      </c>
      <c r="KG310" s="364">
        <f t="shared" si="348"/>
        <v>38.590746917702901</v>
      </c>
      <c r="KH310" s="364">
        <f t="shared" si="348"/>
        <v>28.335405995585646</v>
      </c>
      <c r="KI310" s="364">
        <f t="shared" si="348"/>
        <v>22.591499630140678</v>
      </c>
      <c r="KJ310" s="364">
        <f t="shared" si="348"/>
        <v>10.653867994785502</v>
      </c>
      <c r="KK310" s="364">
        <f t="shared" si="348"/>
        <v>18.760734615185733</v>
      </c>
      <c r="KL310" s="364">
        <f t="shared" si="348"/>
        <v>5.9625375865794696</v>
      </c>
      <c r="KM310" s="364">
        <f t="shared" si="348"/>
        <v>6.8973438603080259</v>
      </c>
      <c r="KN310" s="364">
        <f t="shared" si="348"/>
        <v>32.834544353453794</v>
      </c>
      <c r="KO310" s="364">
        <f t="shared" si="348"/>
        <v>34.522201877328641</v>
      </c>
      <c r="KP310" s="364">
        <f t="shared" si="348"/>
        <v>47.128689489626808</v>
      </c>
      <c r="KQ310" s="364">
        <f t="shared" si="348"/>
        <v>30.967327026946116</v>
      </c>
      <c r="KR310" s="364">
        <f t="shared" si="348"/>
        <v>36.128971333861323</v>
      </c>
      <c r="KS310" s="364">
        <f t="shared" si="348"/>
        <v>34.841615859045234</v>
      </c>
      <c r="KT310" s="364">
        <f t="shared" si="348"/>
        <v>21.108438050604594</v>
      </c>
      <c r="KU310" s="364">
        <f t="shared" si="348"/>
        <v>15.937240780868558</v>
      </c>
      <c r="KV310" s="364">
        <f t="shared" si="348"/>
        <v>19.65166407084752</v>
      </c>
      <c r="KW310" s="364">
        <f t="shared" si="348"/>
        <v>14.282589840435234</v>
      </c>
      <c r="KX310" s="364">
        <f t="shared" si="348"/>
        <v>5.9737398813946339</v>
      </c>
      <c r="KY310" s="364">
        <f t="shared" si="348"/>
        <v>8.2537808179361374</v>
      </c>
      <c r="KZ310" s="364">
        <f t="shared" si="348"/>
        <v>19.184265919871983</v>
      </c>
      <c r="LA310" s="364">
        <f t="shared" si="348"/>
        <v>39.83552290270169</v>
      </c>
      <c r="LB310" s="364">
        <f t="shared" si="348"/>
        <v>33.636743935967253</v>
      </c>
      <c r="LC310" s="364">
        <f t="shared" si="348"/>
        <v>31.765030334996201</v>
      </c>
      <c r="LD310" s="364">
        <f t="shared" si="348"/>
        <v>63.687955788883563</v>
      </c>
      <c r="LE310" s="364">
        <f t="shared" si="348"/>
        <v>54.575371590776108</v>
      </c>
      <c r="LF310" s="364">
        <f t="shared" si="348"/>
        <v>14.105929830692066</v>
      </c>
      <c r="LG310" s="364">
        <f t="shared" si="348"/>
        <v>30.590472615441559</v>
      </c>
      <c r="LH310" s="364">
        <f t="shared" si="348"/>
        <v>6.9427563321059136</v>
      </c>
      <c r="LI310" s="364">
        <f t="shared" si="348"/>
        <v>4.9472899811396243</v>
      </c>
      <c r="LJ310" s="364">
        <f t="shared" si="348"/>
        <v>11.850247952165953</v>
      </c>
      <c r="LK310" s="364">
        <f t="shared" si="348"/>
        <v>14.518543036221176</v>
      </c>
      <c r="LL310" s="364">
        <f t="shared" si="348"/>
        <v>36.131691634756443</v>
      </c>
      <c r="LM310" s="364">
        <f t="shared" si="348"/>
        <v>30.570179051102649</v>
      </c>
      <c r="LN310" s="364">
        <f t="shared" si="348"/>
        <v>55.721668295789485</v>
      </c>
      <c r="LO310" s="364">
        <f t="shared" si="348"/>
        <v>38.727574662323072</v>
      </c>
      <c r="LP310" s="364">
        <f t="shared" si="348"/>
        <v>36.392588234717792</v>
      </c>
      <c r="LQ310" s="364">
        <f>LQ289*7.328/2204.622</f>
        <v>37.006664252103086</v>
      </c>
      <c r="LR310" s="364">
        <f>LR289*7.328/2204.622</f>
        <v>26.826192432444202</v>
      </c>
      <c r="LS310" s="364">
        <f>LS289*7.328/2204.622</f>
        <v>28.626886037062139</v>
      </c>
      <c r="LT310" s="364">
        <f>LT289*7.328/2204.622</f>
        <v>20.035037033287342</v>
      </c>
      <c r="LU310" s="364">
        <f>LU289*7.328/2204.622</f>
        <v>10.828160704556156</v>
      </c>
      <c r="LV310" s="364">
        <f t="shared" ref="LV310:OG310" si="349">LV289*7.328/2204.622</f>
        <v>10.130375603981093</v>
      </c>
      <c r="LW310" s="364">
        <f t="shared" si="349"/>
        <v>12.913674200475185</v>
      </c>
      <c r="LX310" s="364">
        <f t="shared" si="349"/>
        <v>33.730482632941161</v>
      </c>
      <c r="LY310" s="364">
        <f t="shared" si="349"/>
        <v>52.059202952342858</v>
      </c>
      <c r="LZ310" s="364">
        <f t="shared" si="349"/>
        <v>58.95029550535196</v>
      </c>
      <c r="MA310" s="364">
        <f t="shared" si="349"/>
        <v>42.193981897304852</v>
      </c>
      <c r="MB310" s="364">
        <f t="shared" si="349"/>
        <v>55.079669307119318</v>
      </c>
      <c r="MC310" s="364">
        <f t="shared" si="349"/>
        <v>40.823523623369454</v>
      </c>
      <c r="MD310" s="364">
        <f t="shared" si="349"/>
        <v>33.42668046603908</v>
      </c>
      <c r="ME310" s="364">
        <f t="shared" si="349"/>
        <v>22.196443733211407</v>
      </c>
      <c r="MF310" s="364">
        <f t="shared" si="349"/>
        <v>7.8621193140592815</v>
      </c>
      <c r="MG310" s="364">
        <f t="shared" si="349"/>
        <v>11.646597332331801</v>
      </c>
      <c r="MH310" s="364">
        <f t="shared" si="349"/>
        <v>4.4430241744843348</v>
      </c>
      <c r="MI310" s="364">
        <f t="shared" si="349"/>
        <v>10.687678303491484</v>
      </c>
      <c r="MJ310" s="364">
        <f t="shared" si="349"/>
        <v>30.224458523229838</v>
      </c>
      <c r="MK310" s="364">
        <f t="shared" si="349"/>
        <v>73.992152437560719</v>
      </c>
      <c r="ML310" s="364">
        <f t="shared" si="349"/>
        <v>69.776177658755103</v>
      </c>
      <c r="MM310" s="364">
        <f t="shared" si="349"/>
        <v>69.470179706453081</v>
      </c>
      <c r="MN310" s="364">
        <f t="shared" si="349"/>
        <v>47.918199985303609</v>
      </c>
      <c r="MO310" s="364">
        <f t="shared" si="349"/>
        <v>73.63526052738294</v>
      </c>
      <c r="MP310" s="364">
        <f t="shared" si="349"/>
        <v>59.8213551972175</v>
      </c>
      <c r="MQ310" s="364">
        <f t="shared" si="349"/>
        <v>15.848529854097439</v>
      </c>
      <c r="MR310" s="364">
        <f t="shared" si="349"/>
        <v>10.233354149963125</v>
      </c>
      <c r="MS310" s="364">
        <f t="shared" si="349"/>
        <v>9.0624829965409042</v>
      </c>
      <c r="MT310" s="364">
        <f t="shared" si="349"/>
        <v>23.354705574016773</v>
      </c>
      <c r="MU310" s="364">
        <f t="shared" si="349"/>
        <v>17.107317183626037</v>
      </c>
      <c r="MV310" s="364">
        <f t="shared" si="349"/>
        <v>37.497459184567703</v>
      </c>
      <c r="MW310" s="364">
        <f t="shared" si="349"/>
        <v>69.431812295441134</v>
      </c>
      <c r="MX310" s="364">
        <f t="shared" si="349"/>
        <v>79.258455534962465</v>
      </c>
      <c r="MY310" s="364">
        <f t="shared" si="349"/>
        <v>92.512586161981517</v>
      </c>
      <c r="MZ310" s="364">
        <f t="shared" si="349"/>
        <v>68.791294115725961</v>
      </c>
      <c r="NA310" s="364">
        <f t="shared" si="349"/>
        <v>77.147627684745956</v>
      </c>
      <c r="NB310" s="364">
        <f t="shared" si="349"/>
        <v>66.576294097763693</v>
      </c>
      <c r="NC310" s="364">
        <f t="shared" si="349"/>
        <v>29.999599927062331</v>
      </c>
      <c r="ND310" s="364">
        <f t="shared" si="349"/>
        <v>11.773677664470373</v>
      </c>
      <c r="NE310" s="364">
        <f t="shared" si="349"/>
        <v>43.038191581141803</v>
      </c>
      <c r="NF310" s="364">
        <f t="shared" si="349"/>
        <v>29.389819751413171</v>
      </c>
      <c r="NG310" s="364">
        <f t="shared" si="349"/>
        <v>17.407731937719937</v>
      </c>
      <c r="NH310" s="364">
        <f t="shared" si="349"/>
        <v>24.023009114487657</v>
      </c>
      <c r="NI310" s="364">
        <f t="shared" si="349"/>
        <v>88.894407476655871</v>
      </c>
      <c r="NJ310" s="364">
        <f t="shared" si="349"/>
        <v>98.305771057351336</v>
      </c>
      <c r="NK310" s="364">
        <f t="shared" si="349"/>
        <v>82.722874397515753</v>
      </c>
      <c r="NL310" s="364">
        <f t="shared" si="349"/>
        <v>87.782554288218122</v>
      </c>
      <c r="NM310" s="364">
        <f t="shared" si="349"/>
        <v>116.83732231647876</v>
      </c>
      <c r="NN310" s="364">
        <f t="shared" si="349"/>
        <v>90.045150597245254</v>
      </c>
      <c r="NO310" s="364">
        <f t="shared" si="349"/>
        <v>65.797776489575085</v>
      </c>
      <c r="NP310" s="364">
        <f t="shared" si="349"/>
        <v>31.043140456731361</v>
      </c>
      <c r="NQ310" s="364">
        <f t="shared" si="349"/>
        <v>64.856440695956053</v>
      </c>
      <c r="NR310" s="364">
        <f t="shared" si="349"/>
        <v>12.88453367516064</v>
      </c>
      <c r="NS310" s="364">
        <f t="shared" si="349"/>
        <v>18.529556903632464</v>
      </c>
      <c r="NT310" s="364">
        <f t="shared" si="349"/>
        <v>36.621352776122166</v>
      </c>
      <c r="NU310" s="364">
        <f t="shared" si="349"/>
        <v>146.79952209494419</v>
      </c>
      <c r="NV310" s="364">
        <f t="shared" si="349"/>
        <v>106.26125512672922</v>
      </c>
      <c r="NW310" s="364">
        <f t="shared" si="349"/>
        <v>117.8005960205423</v>
      </c>
      <c r="NX310" s="364">
        <f t="shared" si="349"/>
        <v>97.186937624681264</v>
      </c>
      <c r="NY310" s="364">
        <f t="shared" si="349"/>
        <v>77.577437220530342</v>
      </c>
      <c r="NZ310" s="364">
        <f t="shared" si="349"/>
        <v>57.579037494863066</v>
      </c>
      <c r="OA310" s="364">
        <f t="shared" si="349"/>
        <v>63.338736164294836</v>
      </c>
      <c r="OB310" s="364">
        <f t="shared" si="349"/>
        <v>50.731417902933018</v>
      </c>
      <c r="OC310" s="364">
        <f t="shared" si="349"/>
        <v>54.977400751693494</v>
      </c>
      <c r="OD310" s="364">
        <f t="shared" si="349"/>
        <v>17.168409278325264</v>
      </c>
      <c r="OE310" s="364">
        <f t="shared" si="349"/>
        <v>29.955219534233077</v>
      </c>
      <c r="OF310" s="364">
        <f t="shared" si="349"/>
        <v>45.868182028483794</v>
      </c>
      <c r="OG310" s="364">
        <f t="shared" si="349"/>
        <v>0</v>
      </c>
      <c r="OH310" s="364">
        <f t="shared" ref="OH310:PM310" si="350">OH289*7.328/2204.622</f>
        <v>0</v>
      </c>
      <c r="OI310" s="364">
        <f t="shared" si="350"/>
        <v>0</v>
      </c>
      <c r="OJ310" s="364">
        <f t="shared" si="350"/>
        <v>0</v>
      </c>
      <c r="OK310" s="364">
        <f t="shared" si="350"/>
        <v>0</v>
      </c>
      <c r="OL310" s="364">
        <f t="shared" si="350"/>
        <v>0</v>
      </c>
      <c r="OM310" s="364">
        <f t="shared" si="350"/>
        <v>0</v>
      </c>
      <c r="ON310" s="364">
        <f t="shared" si="350"/>
        <v>0</v>
      </c>
      <c r="OO310" s="364">
        <f t="shared" si="350"/>
        <v>0</v>
      </c>
      <c r="OP310" s="364">
        <f t="shared" si="350"/>
        <v>0</v>
      </c>
      <c r="OQ310" s="364">
        <f t="shared" si="350"/>
        <v>0</v>
      </c>
      <c r="OR310" s="364">
        <f t="shared" si="350"/>
        <v>0</v>
      </c>
      <c r="OS310" s="364">
        <f t="shared" si="350"/>
        <v>0</v>
      </c>
      <c r="OT310" s="364">
        <f t="shared" si="350"/>
        <v>0</v>
      </c>
      <c r="OU310" s="364">
        <f t="shared" si="350"/>
        <v>0</v>
      </c>
      <c r="OV310" s="364">
        <f t="shared" si="350"/>
        <v>0</v>
      </c>
      <c r="OW310" s="364">
        <f t="shared" si="350"/>
        <v>0</v>
      </c>
      <c r="OX310" s="364">
        <f t="shared" si="350"/>
        <v>0</v>
      </c>
      <c r="OY310" s="364">
        <f t="shared" si="350"/>
        <v>0</v>
      </c>
      <c r="OZ310" s="364">
        <f t="shared" si="350"/>
        <v>0</v>
      </c>
      <c r="PA310" s="364">
        <f t="shared" si="350"/>
        <v>0</v>
      </c>
      <c r="PB310" s="364">
        <f t="shared" si="350"/>
        <v>0</v>
      </c>
      <c r="PC310" s="364">
        <f t="shared" si="350"/>
        <v>0</v>
      </c>
      <c r="PD310" s="364">
        <f t="shared" si="350"/>
        <v>0</v>
      </c>
      <c r="PE310" s="364">
        <f t="shared" si="350"/>
        <v>0</v>
      </c>
      <c r="PF310" s="364">
        <f t="shared" si="350"/>
        <v>0</v>
      </c>
      <c r="PG310" s="364">
        <f t="shared" si="350"/>
        <v>0</v>
      </c>
      <c r="PH310" s="364">
        <f t="shared" si="350"/>
        <v>0</v>
      </c>
      <c r="PI310" s="364">
        <f t="shared" si="350"/>
        <v>0</v>
      </c>
      <c r="PJ310" s="364">
        <f t="shared" si="350"/>
        <v>0</v>
      </c>
      <c r="PK310" s="364">
        <f t="shared" si="350"/>
        <v>0</v>
      </c>
      <c r="PL310" s="364">
        <f t="shared" si="350"/>
        <v>0</v>
      </c>
      <c r="PM310" s="364">
        <f t="shared" si="350"/>
        <v>0</v>
      </c>
    </row>
    <row r="312" spans="1:429">
      <c r="A312" s="254" t="s">
        <v>863</v>
      </c>
      <c r="T312" s="364">
        <f>SUM(IP312:JA312)</f>
        <v>0</v>
      </c>
      <c r="U312" s="364">
        <f>SUM(JB312:JM312)</f>
        <v>0</v>
      </c>
      <c r="V312" s="364">
        <f>SUM(JN312:JY312)</f>
        <v>9.762139151058852</v>
      </c>
      <c r="W312" s="364">
        <f>SUM(JZ312:KK312)</f>
        <v>19.243333909411799</v>
      </c>
      <c r="X312" s="364">
        <f>SUM(KL312:KW312)</f>
        <v>-37.002435285442175</v>
      </c>
      <c r="Y312" s="364">
        <f>SUM(KX312:LI312)</f>
        <v>-4.2496906234285703</v>
      </c>
      <c r="Z312" s="364">
        <f>SUM(LJ312:LU312)</f>
        <v>3.8954214000000031</v>
      </c>
      <c r="AA312" s="364">
        <f>SUM(LV312:MG312)</f>
        <v>15.490298400000002</v>
      </c>
      <c r="AB312" s="364">
        <f>SUM(MH312:MS312)</f>
        <v>8.9890376999999972</v>
      </c>
      <c r="AC312" s="364">
        <f>SUM(MT312:NE312)</f>
        <v>27.653626499999998</v>
      </c>
      <c r="AD312" s="364">
        <f>SUM(NF312:NQ312)</f>
        <v>92.750399999999985</v>
      </c>
      <c r="AE312" s="364">
        <f>SUM(NR312:OC312)</f>
        <v>95.564400000000006</v>
      </c>
      <c r="AF312" s="364">
        <f>SUM(OD312:OO312)</f>
        <v>-9.4314</v>
      </c>
      <c r="JF312" s="367">
        <f t="shared" ref="JF312:JM319" si="351">JF297/0.042</f>
        <v>0</v>
      </c>
      <c r="JG312" s="367">
        <f t="shared" si="351"/>
        <v>0</v>
      </c>
      <c r="JH312" s="367">
        <f t="shared" si="351"/>
        <v>0</v>
      </c>
      <c r="JI312" s="367">
        <f t="shared" si="351"/>
        <v>0</v>
      </c>
      <c r="JJ312" s="367">
        <f t="shared" si="351"/>
        <v>0</v>
      </c>
      <c r="JK312" s="367">
        <f t="shared" si="351"/>
        <v>0</v>
      </c>
      <c r="JL312" s="367">
        <f t="shared" si="351"/>
        <v>0</v>
      </c>
      <c r="JM312" s="367">
        <f t="shared" si="351"/>
        <v>0</v>
      </c>
      <c r="JN312" s="367" t="s">
        <v>585</v>
      </c>
      <c r="JQ312" s="378">
        <f>JQ301-'US Biodiesel Imports'!JP301</f>
        <v>5.6051050541176517</v>
      </c>
      <c r="JR312" s="378">
        <f>JR301-'US Biodiesel Imports'!JQ301</f>
        <v>4.2861105011764717</v>
      </c>
      <c r="JS312" s="378">
        <f>JS301-'US Biodiesel Imports'!JR301</f>
        <v>7.5044097600000033</v>
      </c>
      <c r="JT312" s="378">
        <f>JT301-'US Biodiesel Imports'!JS301</f>
        <v>6.768660148000003</v>
      </c>
      <c r="JU312" s="378">
        <f>JU301-'US Biodiesel Imports'!JT301</f>
        <v>2.5784637200000056</v>
      </c>
      <c r="JV312" s="378">
        <f>JV301-'US Biodiesel Imports'!JU301</f>
        <v>1.7658839468235326</v>
      </c>
      <c r="JW312" s="378">
        <f>JW301-'US Biodiesel Imports'!JV301</f>
        <v>-6.813207451529407</v>
      </c>
      <c r="JX312" s="378">
        <f>JX301-'US Biodiesel Imports'!JW301</f>
        <v>-5.9444766369411761</v>
      </c>
      <c r="JY312" s="378">
        <f>JY301-'US Biodiesel Imports'!JX301</f>
        <v>-5.9888098905882305</v>
      </c>
      <c r="JZ312" s="378">
        <f>JZ301-'US Biodiesel Imports'!JY301</f>
        <v>-0.79001570752941075</v>
      </c>
      <c r="KA312" s="378">
        <f>KA301-'US Biodiesel Imports'!JZ301</f>
        <v>-2.2542160383529395</v>
      </c>
      <c r="KB312" s="378">
        <f>KB301-'US Biodiesel Imports'!KA301</f>
        <v>3.4068344120000029</v>
      </c>
      <c r="KC312" s="378">
        <f>KC301-'US Biodiesel Imports'!KB301</f>
        <v>7.6071624781176483</v>
      </c>
      <c r="KD312" s="378">
        <f>KD301-'US Biodiesel Imports'!KC301</f>
        <v>6.1469122409411785</v>
      </c>
      <c r="KE312" s="378">
        <f>KE301-'US Biodiesel Imports'!KD301</f>
        <v>5.862188790117651</v>
      </c>
      <c r="KF312" s="378">
        <f>KF301-'US Biodiesel Imports'!KE301</f>
        <v>-2.1664377698823447</v>
      </c>
      <c r="KG312" s="378">
        <f>KG301-'US Biodiesel Imports'!KF301</f>
        <v>5.6448469477647087</v>
      </c>
      <c r="KH312" s="378">
        <f>KH301-'US Biodiesel Imports'!KG301</f>
        <v>3.0790011682352958</v>
      </c>
      <c r="KI312" s="378">
        <f>KI301-'US Biodiesel Imports'!KH301</f>
        <v>-1.7241306835294079</v>
      </c>
      <c r="KJ312" s="378">
        <f>KJ301-'US Biodiesel Imports'!KI301</f>
        <v>-4.0421799724705849</v>
      </c>
      <c r="KK312" s="378">
        <f>KK301-'US Biodiesel Imports'!KJ301</f>
        <v>-1.5266319559999986</v>
      </c>
      <c r="KL312" s="378">
        <f>KL301-'US Biodiesel Imports'!KK301</f>
        <v>-5.8071675310204096</v>
      </c>
      <c r="KM312" s="378">
        <f>KM301-'US Biodiesel Imports'!KL301</f>
        <v>-2.402532992653061</v>
      </c>
      <c r="KN312" s="378">
        <f>KN301-'US Biodiesel Imports'!KM301</f>
        <v>0.17835275374149795</v>
      </c>
      <c r="KO312" s="378">
        <f>KO301-'US Biodiesel Imports'!KN301</f>
        <v>-0.69599402040816116</v>
      </c>
      <c r="KP312" s="378">
        <f>KP301-'US Biodiesel Imports'!KO301</f>
        <v>1.9006564676190489</v>
      </c>
      <c r="KQ312" s="378">
        <f>KQ301-'US Biodiesel Imports'!KP301</f>
        <v>-1.2527761814965981</v>
      </c>
      <c r="KR312" s="378">
        <f>KR301-'US Biodiesel Imports'!KQ301</f>
        <v>1.3192831684353727</v>
      </c>
      <c r="KS312" s="378">
        <f>KS301-'US Biodiesel Imports'!KR301</f>
        <v>-1.456456132244897</v>
      </c>
      <c r="KT312" s="378">
        <f>KT301-'US Biodiesel Imports'!KS301</f>
        <v>-6.684809411836734</v>
      </c>
      <c r="KU312" s="378">
        <f>KU301-'US Biodiesel Imports'!KT301</f>
        <v>-5.0245064032653062</v>
      </c>
      <c r="KV312" s="378">
        <f>KV301-'US Biodiesel Imports'!KU301</f>
        <v>-2.594400819319727</v>
      </c>
      <c r="KW312" s="378">
        <f>KW301-'US Biodiesel Imports'!KV301</f>
        <v>-14.482084182993198</v>
      </c>
      <c r="KX312" s="378">
        <f>KX301-'US Biodiesel Imports'!KW301</f>
        <v>-3.3309576428571424</v>
      </c>
      <c r="KY312" s="378">
        <f>KY301-'US Biodiesel Imports'!KX301</f>
        <v>-4.7334880199999994</v>
      </c>
      <c r="KZ312" s="378">
        <f>KZ301-'US Biodiesel Imports'!KY301</f>
        <v>0.81300483599999929</v>
      </c>
      <c r="LA312" s="378">
        <f>LA301-'US Biodiesel Imports'!KZ301</f>
        <v>4.8576992280000013</v>
      </c>
      <c r="LB312" s="378">
        <f>LB301-'US Biodiesel Imports'!LA301</f>
        <v>1.849886403428572</v>
      </c>
      <c r="LC312" s="378">
        <f>LC301-'US Biodiesel Imports'!LB301</f>
        <v>3.6169882388571422</v>
      </c>
      <c r="LD312" s="378">
        <f>LD301-'US Biodiesel Imports'!LC301</f>
        <v>9.7845960822857183</v>
      </c>
      <c r="LE312" s="378">
        <f>LE301-'US Biodiesel Imports'!LD301</f>
        <v>4.3991256154285701</v>
      </c>
      <c r="LF312" s="378">
        <f>LF301-'US Biodiesel Imports'!LE301</f>
        <v>-3.7987037211428567</v>
      </c>
      <c r="LG312" s="378">
        <f>LG301-'US Biodiesel Imports'!LF301</f>
        <v>-3.7031450365714278</v>
      </c>
      <c r="LH312" s="378">
        <f>LH301-'US Biodiesel Imports'!LG301</f>
        <v>-5.6707501851428574</v>
      </c>
      <c r="LI312" s="378">
        <f>LI301-'US Biodiesel Imports'!LH301</f>
        <v>-8.3339464217142876</v>
      </c>
      <c r="LJ312" s="378">
        <f>LJ301-'US Biodiesel Imports'!LI301</f>
        <v>-5.4151308</v>
      </c>
      <c r="LK312" s="378">
        <f>LK301-'US Biodiesel Imports'!LJ301</f>
        <v>-5.8767987000000002</v>
      </c>
      <c r="LL312" s="378">
        <f>LL301-'US Biodiesel Imports'!LK301</f>
        <v>-0.34670759999999934</v>
      </c>
      <c r="LM312" s="378">
        <f>LM301-'US Biodiesel Imports'!LL301</f>
        <v>2.6974448999999998</v>
      </c>
      <c r="LN312" s="378">
        <f>LN301-'US Biodiesel Imports'!LM301</f>
        <v>4.2135954000000009</v>
      </c>
      <c r="LO312" s="378">
        <f>LO301-'US Biodiesel Imports'!LN301</f>
        <v>5.3118159</v>
      </c>
      <c r="LP312" s="378">
        <f>LP301-'US Biodiesel Imports'!LO301</f>
        <v>4.7089554000000016</v>
      </c>
      <c r="LQ312" s="378">
        <f>LQ301-'US Biodiesel Imports'!LP301</f>
        <v>5.1456738</v>
      </c>
      <c r="LR312" s="378">
        <f>LR301-'US Biodiesel Imports'!LQ301</f>
        <v>0.77817000000000025</v>
      </c>
      <c r="LS312" s="378">
        <f>LS301-'US Biodiesel Imports'!LR301</f>
        <v>-0.69989879999999971</v>
      </c>
      <c r="LT312" s="378">
        <f>LT301-'US Biodiesel Imports'!LS301</f>
        <v>-4.3664310000000004</v>
      </c>
      <c r="LU312" s="378">
        <f>LU301-'US Biodiesel Imports'!LT301</f>
        <v>-2.2552670999999997</v>
      </c>
      <c r="LV312" s="378">
        <f>LV301-'US Biodiesel Imports'!LU301</f>
        <v>-4.3277469000000002</v>
      </c>
      <c r="LW312" s="378">
        <f>LW301-'US Biodiesel Imports'!LV301</f>
        <v>-2.534650500000001</v>
      </c>
      <c r="LX312" s="378">
        <f>LX301-'US Biodiesel Imports'!LW301</f>
        <v>-5.4307200000000222E-2</v>
      </c>
      <c r="LY312" s="378">
        <f>LY301-'US Biodiesel Imports'!LX301</f>
        <v>8.2558692000000011</v>
      </c>
      <c r="LZ312" s="378">
        <f>LZ301-'US Biodiesel Imports'!LY301</f>
        <v>9.4033314000000008</v>
      </c>
      <c r="MA312" s="378">
        <f>MA301-'US Biodiesel Imports'!LZ301</f>
        <v>4.9946084999999991</v>
      </c>
      <c r="MB312" s="378">
        <f>MB301-'US Biodiesel Imports'!MA301</f>
        <v>8.0820671999999991</v>
      </c>
      <c r="MC312" s="378">
        <f>MC301-'US Biodiesel Imports'!MB301</f>
        <v>7.1519376000000001</v>
      </c>
      <c r="MD312" s="378">
        <f>MD301-'US Biodiesel Imports'!MC301</f>
        <v>2.8968485999999993</v>
      </c>
      <c r="ME312" s="378">
        <f>ME301-'US Biodiesel Imports'!MD301</f>
        <v>-3.8320949999999998</v>
      </c>
      <c r="MF312" s="378">
        <f>MF301-'US Biodiesel Imports'!ME301</f>
        <v>-6.7625727000000007</v>
      </c>
      <c r="MG312" s="378">
        <f>MG301-'US Biodiesel Imports'!MF301</f>
        <v>-7.7829917999999996</v>
      </c>
      <c r="MH312" s="378">
        <f>MH301-'US Biodiesel Imports'!MG301</f>
        <v>-6.6823862999999992</v>
      </c>
      <c r="MI312" s="378">
        <f>MI301-'US Biodiesel Imports'!MH301</f>
        <v>-6.8462310000000004</v>
      </c>
      <c r="MJ312" s="378">
        <f>MJ301-'US Biodiesel Imports'!MI301</f>
        <v>0.70771769999999989</v>
      </c>
      <c r="MK312" s="378">
        <f>MK301-'US Biodiesel Imports'!MJ301</f>
        <v>11.2080798</v>
      </c>
      <c r="ML312" s="378">
        <f>ML301-'US Biodiesel Imports'!MK301</f>
        <v>8.6382392999999986</v>
      </c>
      <c r="MM312" s="378">
        <f>MM301-'US Biodiesel Imports'!ML301</f>
        <v>6.5392095000000001</v>
      </c>
      <c r="MN312" s="378">
        <f>MN301-'US Biodiesel Imports'!MM301</f>
        <v>1.8782265000000002</v>
      </c>
      <c r="MO312" s="378">
        <f>MO301-'US Biodiesel Imports'!MN301</f>
        <v>9.9961674000000009</v>
      </c>
      <c r="MP312" s="378">
        <f>MP301-'US Biodiesel Imports'!MO301</f>
        <v>7.2475506000000003</v>
      </c>
      <c r="MQ312" s="378">
        <f>MQ301-'US Biodiesel Imports'!MP301</f>
        <v>-6.5079431999999997</v>
      </c>
      <c r="MR312" s="378">
        <f>MR301-'US Biodiesel Imports'!MQ301</f>
        <v>-9.2598722999999996</v>
      </c>
      <c r="MS312" s="378">
        <f>MS301-'US Biodiesel Imports'!MR301</f>
        <v>-7.9297202999999996</v>
      </c>
      <c r="MT312" s="378">
        <f>MT301-'US Biodiesel Imports'!MS301</f>
        <v>-3.8587892999999989</v>
      </c>
      <c r="MU312" s="378">
        <f>MU301-'US Biodiesel Imports'!MT301</f>
        <v>-5.9192339999999994</v>
      </c>
      <c r="MV312" s="378">
        <f>MV301-'US Biodiesel Imports'!MU301</f>
        <v>-0.77345099999999967</v>
      </c>
      <c r="MW312" s="378">
        <f>MW301-'US Biodiesel Imports'!MV301</f>
        <v>8.7907188000000005</v>
      </c>
      <c r="MX312" s="378">
        <f>MX301-'US Biodiesel Imports'!MW301</f>
        <v>12.5297985</v>
      </c>
      <c r="MY312" s="378">
        <f>MY301-'US Biodiesel Imports'!MX301</f>
        <v>16.0039278</v>
      </c>
      <c r="MZ312" s="378">
        <f>MZ301-'US Biodiesel Imports'!MY301</f>
        <v>6.9373046999999985</v>
      </c>
      <c r="NA312" s="378">
        <f>NA301-'US Biodiesel Imports'!MZ301</f>
        <v>9.8517741000000019</v>
      </c>
      <c r="NB312" s="378">
        <f>NB301-'US Biodiesel Imports'!NA301</f>
        <v>1.4451099000000003</v>
      </c>
      <c r="NC312" s="378">
        <f>NC301-'US Biodiesel Imports'!NB301</f>
        <v>-2.7651329999999996</v>
      </c>
      <c r="ND312" s="378">
        <f>ND301-'US Biodiesel Imports'!NC301</f>
        <v>-7.1553000000000004</v>
      </c>
      <c r="NE312" s="378">
        <f>NE301-'US Biodiesel Imports'!ND301</f>
        <v>-7.4330999999999996</v>
      </c>
      <c r="NF312" s="378">
        <f>NF301-'US Biodiesel Imports'!NE301</f>
        <v>1.1244000000000014</v>
      </c>
      <c r="NG312" s="378">
        <f>NG301-'US Biodiesel Imports'!NF301</f>
        <v>-1.9178999999999999</v>
      </c>
      <c r="NH312" s="378">
        <f>NH301-'US Biodiesel Imports'!NG301</f>
        <v>-1.2093000000000007</v>
      </c>
      <c r="NI312" s="378">
        <f>NI301-'US Biodiesel Imports'!NH301</f>
        <v>9.2697000000000003</v>
      </c>
      <c r="NJ312" s="378">
        <f>NJ301-'US Biodiesel Imports'!NI301</f>
        <v>13.939500000000002</v>
      </c>
      <c r="NK312" s="378">
        <f>NK301-'US Biodiesel Imports'!NJ301</f>
        <v>12.960299999999998</v>
      </c>
      <c r="NL312" s="378">
        <f>NL301-'US Biodiesel Imports'!NK301</f>
        <v>13.59</v>
      </c>
      <c r="NM312" s="378">
        <f>NM301-'US Biodiesel Imports'!NL301</f>
        <v>16.384799999999998</v>
      </c>
      <c r="NN312" s="378">
        <f>NN301-'US Biodiesel Imports'!NM301</f>
        <v>17.735399999999998</v>
      </c>
      <c r="NO312" s="378">
        <f>NO301-'US Biodiesel Imports'!NN301</f>
        <v>6.2637</v>
      </c>
      <c r="NP312" s="378">
        <f>NP301-'US Biodiesel Imports'!NO301</f>
        <v>-4.4484000000000004</v>
      </c>
      <c r="NQ312" s="378">
        <f>NQ301-'US Biodiesel Imports'!NP301</f>
        <v>9.0582000000000029</v>
      </c>
      <c r="NR312" s="378">
        <f>NR301-'US Biodiesel Imports'!NQ301</f>
        <v>-6.8931000000000013</v>
      </c>
      <c r="NS312" s="378">
        <f>NS301-'US Biodiesel Imports'!NR301</f>
        <v>-5.6265000000000001</v>
      </c>
      <c r="NT312" s="378">
        <f>NT301-'US Biodiesel Imports'!NS301</f>
        <v>-2.6691000000000003</v>
      </c>
      <c r="NU312" s="378">
        <f>NU301-'US Biodiesel Imports'!NT301</f>
        <v>29.329500000000003</v>
      </c>
      <c r="NV312" s="378">
        <f>NV301-'US Biodiesel Imports'!NU301</f>
        <v>19.742700000000003</v>
      </c>
      <c r="NW312" s="378">
        <f>NW301-'US Biodiesel Imports'!NV301</f>
        <v>21.081600000000005</v>
      </c>
      <c r="NX312" s="378">
        <f>NX301-'US Biodiesel Imports'!NW301</f>
        <v>14.112599999999997</v>
      </c>
      <c r="NY312" s="378">
        <f>NY301-'US Biodiesel Imports'!NX301</f>
        <v>9.2028000000000016</v>
      </c>
      <c r="NZ312" s="378">
        <f>NZ301-'US Biodiesel Imports'!NY301</f>
        <v>6.7067999999999994</v>
      </c>
      <c r="OA312" s="378">
        <f>OA301-'US Biodiesel Imports'!NZ301</f>
        <v>5.6702999999999975</v>
      </c>
      <c r="OB312" s="378">
        <f>OB301-'US Biodiesel Imports'!OA301</f>
        <v>2.0190000000000001</v>
      </c>
      <c r="OC312" s="378">
        <f>OC301-'US Biodiesel Imports'!OB301</f>
        <v>2.8878000000000004</v>
      </c>
      <c r="OD312" s="378">
        <f>OD301-'US Biodiesel Imports'!OC301</f>
        <v>-7.1465999999999994</v>
      </c>
      <c r="OE312" s="378">
        <f>OE301-'US Biodiesel Imports'!OD301</f>
        <v>-3.0951000000000004</v>
      </c>
      <c r="OF312" s="378">
        <f>OF301-'US Biodiesel Imports'!OE301</f>
        <v>0.8102999999999998</v>
      </c>
    </row>
    <row r="313" spans="1:429">
      <c r="A313" s="254" t="s">
        <v>864</v>
      </c>
      <c r="T313" s="364">
        <f>SUM(IP313:JA313)</f>
        <v>0</v>
      </c>
      <c r="U313" s="364">
        <f>SUM(JB313:JM313)</f>
        <v>1012.1826499999997</v>
      </c>
      <c r="V313" s="364">
        <f>SUM(JN313:JY313)</f>
        <v>-2.898897407294116</v>
      </c>
      <c r="W313" s="364">
        <f>SUM(JZ313:KK313)</f>
        <v>-3.4980056832941155</v>
      </c>
      <c r="X313" s="364">
        <f>SUM(KL313:KW313)</f>
        <v>-20.687337415918364</v>
      </c>
      <c r="Y313" s="364">
        <f>SUM(KX313:LI313)</f>
        <v>-15.641288381142854</v>
      </c>
      <c r="Z313" s="364">
        <f>SUM(LJ313:LU313)</f>
        <v>-77.933697899999999</v>
      </c>
      <c r="AA313" s="364">
        <f>SUM(LV313:MG313)</f>
        <v>-64.916145299999997</v>
      </c>
      <c r="AB313" s="364">
        <f>SUM(MH313:MS313)</f>
        <v>-52.435162199999994</v>
      </c>
      <c r="AC313" s="364">
        <f>SUM(MT313:NE313)</f>
        <v>-54.276238499999991</v>
      </c>
      <c r="AD313" s="364">
        <f>SUM(NF313:NQ313)</f>
        <v>-115.8354003</v>
      </c>
      <c r="AE313" s="364">
        <f>SUM(NR313:OC313)</f>
        <v>-327.9966</v>
      </c>
      <c r="AF313" s="364">
        <f>SUM(OD313:OO313)</f>
        <v>-95.899199999999993</v>
      </c>
      <c r="JF313" s="367">
        <f t="shared" si="351"/>
        <v>134.43723571428569</v>
      </c>
      <c r="JG313" s="367">
        <f t="shared" si="351"/>
        <v>136.50989999999999</v>
      </c>
      <c r="JH313" s="367">
        <f t="shared" si="351"/>
        <v>0</v>
      </c>
      <c r="JI313" s="367">
        <f t="shared" si="351"/>
        <v>234.45860714285712</v>
      </c>
      <c r="JJ313" s="367">
        <f t="shared" si="351"/>
        <v>131.47532857142858</v>
      </c>
      <c r="JK313" s="367">
        <f t="shared" si="351"/>
        <v>129.78284285714284</v>
      </c>
      <c r="JL313" s="367">
        <f t="shared" si="351"/>
        <v>131.12959999999998</v>
      </c>
      <c r="JM313" s="367">
        <f t="shared" si="351"/>
        <v>114.38913571428571</v>
      </c>
      <c r="JN313" s="367" t="s">
        <v>577</v>
      </c>
      <c r="JQ313" s="378">
        <f>JQ302-'US Biodiesel Imports'!JP302</f>
        <v>0</v>
      </c>
      <c r="JR313" s="378">
        <f>JR302-'US Biodiesel Imports'!JQ302</f>
        <v>-6.6282752941176427E-4</v>
      </c>
      <c r="JS313" s="378">
        <f>JS302-'US Biodiesel Imports'!JR302</f>
        <v>-8.0692047058823475E-4</v>
      </c>
      <c r="JT313" s="378">
        <f>JT302-'US Biodiesel Imports'!JS302</f>
        <v>-3.0634159294117627E-2</v>
      </c>
      <c r="JU313" s="378">
        <f>JU302-'US Biodiesel Imports'!JT302</f>
        <v>-0.15060594211764691</v>
      </c>
      <c r="JV313" s="378">
        <f>JV302-'US Biodiesel Imports'!JU302</f>
        <v>-0.17750039011764696</v>
      </c>
      <c r="JW313" s="378">
        <f>JW302-'US Biodiesel Imports'!JV302</f>
        <v>-0.14722098588235288</v>
      </c>
      <c r="JX313" s="378">
        <f>JX302-'US Biodiesel Imports'!JW302</f>
        <v>-2.3616677616470576</v>
      </c>
      <c r="JY313" s="378">
        <f>JY302-'US Biodiesel Imports'!JX302</f>
        <v>-2.9798420235294096E-2</v>
      </c>
      <c r="JZ313" s="378">
        <f>JZ302-'US Biodiesel Imports'!JY302</f>
        <v>-6.7406677882352897E-2</v>
      </c>
      <c r="KA313" s="378">
        <f>KA302-'US Biodiesel Imports'!JZ302</f>
        <v>-9.5101341176470535E-4</v>
      </c>
      <c r="KB313" s="378">
        <f>KB302-'US Biodiesel Imports'!KA302</f>
        <v>-5.7060804705882321E-3</v>
      </c>
      <c r="KC313" s="378">
        <f>KC302-'US Biodiesel Imports'!KB302</f>
        <v>-6.1671778823529384E-3</v>
      </c>
      <c r="KD313" s="378">
        <f>KD302-'US Biodiesel Imports'!KC302</f>
        <v>-3.1200156367058809</v>
      </c>
      <c r="KE313" s="378">
        <f>KE302-'US Biodiesel Imports'!KD302</f>
        <v>-8.0692047058823475E-4</v>
      </c>
      <c r="KF313" s="378">
        <f>KF302-'US Biodiesel Imports'!KE302</f>
        <v>-1.2622541647058814E-2</v>
      </c>
      <c r="KG313" s="378">
        <f>KG302-'US Biodiesel Imports'!KF302</f>
        <v>-4.5562187999999969E-2</v>
      </c>
      <c r="KH313" s="378">
        <f>KH302-'US Biodiesel Imports'!KG302</f>
        <v>-0.21668696494117634</v>
      </c>
      <c r="KI313" s="378">
        <f>KI302-'US Biodiesel Imports'!KH302</f>
        <v>-7.3775585882352897E-3</v>
      </c>
      <c r="KJ313" s="378">
        <f>KJ302-'US Biodiesel Imports'!KI302</f>
        <v>-7.5402762352941109E-3</v>
      </c>
      <c r="KK313" s="378">
        <f>KK302-'US Biodiesel Imports'!KJ302</f>
        <v>-7.1626470588235245E-3</v>
      </c>
      <c r="KL313" s="378">
        <f>KL302-'US Biodiesel Imports'!KK302</f>
        <v>1.77666E-2</v>
      </c>
      <c r="KM313" s="378">
        <f>KM302-'US Biodiesel Imports'!KL302</f>
        <v>2.2701020680272108E-2</v>
      </c>
      <c r="KN313" s="378">
        <f>KN302-'US Biodiesel Imports'!KM302</f>
        <v>-2.8237352193197278</v>
      </c>
      <c r="KO313" s="378">
        <f>KO302-'US Biodiesel Imports'!KN302</f>
        <v>-4.919152108843537E-3</v>
      </c>
      <c r="KP313" s="378">
        <f>KP302-'US Biodiesel Imports'!KO302</f>
        <v>0</v>
      </c>
      <c r="KQ313" s="378">
        <f>KQ302-'US Biodiesel Imports'!KP302</f>
        <v>-1.4097570068027209E-3</v>
      </c>
      <c r="KR313" s="378">
        <f>KR302-'US Biodiesel Imports'!KQ302</f>
        <v>-0.20936391292517001</v>
      </c>
      <c r="KS313" s="378">
        <f>KS302-'US Biodiesel Imports'!KR302</f>
        <v>-5.9389763265306128E-3</v>
      </c>
      <c r="KT313" s="378">
        <f>KT302-'US Biodiesel Imports'!KS302</f>
        <v>-1.9434236786394554</v>
      </c>
      <c r="KU313" s="378">
        <f>KU302-'US Biodiesel Imports'!KT302</f>
        <v>-1.1238429723809522</v>
      </c>
      <c r="KV313" s="378">
        <f>KV302-'US Biodiesel Imports'!KU302</f>
        <v>-5.1399375726530607</v>
      </c>
      <c r="KW313" s="378">
        <f>KW302-'US Biodiesel Imports'!KV302</f>
        <v>-9.4752337952380934</v>
      </c>
      <c r="KX313" s="378">
        <f>KX302-'US Biodiesel Imports'!KW302</f>
        <v>-0.11780006742857144</v>
      </c>
      <c r="KY313" s="378">
        <f>KY302-'US Biodiesel Imports'!KX302</f>
        <v>1.1439001714285718E-2</v>
      </c>
      <c r="KZ313" s="378">
        <f>KZ302-'US Biodiesel Imports'!KY302</f>
        <v>0.10871002628571429</v>
      </c>
      <c r="LA313" s="378">
        <f>LA302-'US Biodiesel Imports'!KZ302</f>
        <v>0.11976307200000001</v>
      </c>
      <c r="LB313" s="378">
        <f>LB302-'US Biodiesel Imports'!LA302</f>
        <v>-2.0096554285714287E-3</v>
      </c>
      <c r="LC313" s="378">
        <f>LC302-'US Biodiesel Imports'!LB302</f>
        <v>4.2210858857142854E-2</v>
      </c>
      <c r="LD313" s="378">
        <f>LD302-'US Biodiesel Imports'!LC302</f>
        <v>4.4061900000000001E-2</v>
      </c>
      <c r="LE313" s="378">
        <f>LE302-'US Biodiesel Imports'!LD302</f>
        <v>0.25193340000000003</v>
      </c>
      <c r="LF313" s="378">
        <f>LF302-'US Biodiesel Imports'!LE302</f>
        <v>0.12873269314285718</v>
      </c>
      <c r="LG313" s="378">
        <f>LG302-'US Biodiesel Imports'!LF302</f>
        <v>-2.0352267342857138</v>
      </c>
      <c r="LH313" s="378">
        <f>LH302-'US Biodiesel Imports'!LG302</f>
        <v>-2.8595639297142856</v>
      </c>
      <c r="LI313" s="378">
        <f>LI302-'US Biodiesel Imports'!LH302</f>
        <v>-11.333538946285712</v>
      </c>
      <c r="LJ313" s="378">
        <f>LJ302-'US Biodiesel Imports'!LI302</f>
        <v>-4.5163203000000003</v>
      </c>
      <c r="LK313" s="378">
        <f>LK302-'US Biodiesel Imports'!LJ302</f>
        <v>-3.011622</v>
      </c>
      <c r="LL313" s="378">
        <f>LL302-'US Biodiesel Imports'!LK302</f>
        <v>-6.2161545</v>
      </c>
      <c r="LM313" s="378">
        <f>LM302-'US Biodiesel Imports'!LL302</f>
        <v>-6.8371817999999989</v>
      </c>
      <c r="LN313" s="378">
        <f>LN302-'US Biodiesel Imports'!LM302</f>
        <v>-3.1341647999999998</v>
      </c>
      <c r="LO313" s="378">
        <f>LO302-'US Biodiesel Imports'!LN302</f>
        <v>-5.2301684999999996</v>
      </c>
      <c r="LP313" s="378">
        <f>LP302-'US Biodiesel Imports'!LO302</f>
        <v>8.6666400000000005E-2</v>
      </c>
      <c r="LQ313" s="378">
        <f>LQ302-'US Biodiesel Imports'!LP302</f>
        <v>-5.2575176999999993</v>
      </c>
      <c r="LR313" s="378">
        <f>LR302-'US Biodiesel Imports'!LQ302</f>
        <v>-5.5103789999999995</v>
      </c>
      <c r="LS313" s="378">
        <f>LS302-'US Biodiesel Imports'!LR302</f>
        <v>-9.6831353999999994</v>
      </c>
      <c r="LT313" s="378">
        <f>LT302-'US Biodiesel Imports'!LS302</f>
        <v>-9.8192925000000013</v>
      </c>
      <c r="LU313" s="378">
        <f>LU302-'US Biodiesel Imports'!LT302</f>
        <v>-18.804427799999999</v>
      </c>
      <c r="LV313" s="378">
        <f>LV302-'US Biodiesel Imports'!LU302</f>
        <v>-3.9899819999999995</v>
      </c>
      <c r="LW313" s="378">
        <f>LW302-'US Biodiesel Imports'!LV302</f>
        <v>-3.7564151999999993</v>
      </c>
      <c r="LX313" s="378">
        <f>LX302-'US Biodiesel Imports'!LW302</f>
        <v>-12.104028599999999</v>
      </c>
      <c r="LY313" s="378">
        <f>LY302-'US Biodiesel Imports'!LX302</f>
        <v>-11.122929299999999</v>
      </c>
      <c r="LZ313" s="378">
        <f>LZ302-'US Biodiesel Imports'!LY302</f>
        <v>-3.3028946999999995</v>
      </c>
      <c r="MA313" s="378">
        <f>MA302-'US Biodiesel Imports'!LZ302</f>
        <v>-1.4945052000000001</v>
      </c>
      <c r="MB313" s="378">
        <f>MB302-'US Biodiesel Imports'!MA302</f>
        <v>-2.7423183</v>
      </c>
      <c r="MC313" s="378">
        <f>MC302-'US Biodiesel Imports'!MB302</f>
        <v>-3.1597479000000002</v>
      </c>
      <c r="MD313" s="378">
        <f>MD302-'US Biodiesel Imports'!MC302</f>
        <v>-5.7915750000000008</v>
      </c>
      <c r="ME313" s="378">
        <f>ME302-'US Biodiesel Imports'!MD302</f>
        <v>-2.9985314999999999</v>
      </c>
      <c r="MF313" s="378">
        <f>MF302-'US Biodiesel Imports'!ME302</f>
        <v>-6.0396444000000002</v>
      </c>
      <c r="MG313" s="378">
        <f>MG302-'US Biodiesel Imports'!MF302</f>
        <v>-8.4135732000000001</v>
      </c>
      <c r="MH313" s="378">
        <f>MH302-'US Biodiesel Imports'!MG302</f>
        <v>-2.9874524999999998</v>
      </c>
      <c r="MI313" s="378">
        <f>MI302-'US Biodiesel Imports'!MH302</f>
        <v>-3.9933140999999992</v>
      </c>
      <c r="MJ313" s="378">
        <f>MJ302-'US Biodiesel Imports'!MI302</f>
        <v>-5.9535998999999995</v>
      </c>
      <c r="MK313" s="378">
        <f>MK302-'US Biodiesel Imports'!MJ302</f>
        <v>-12.870784199999997</v>
      </c>
      <c r="ML313" s="378">
        <f>ML302-'US Biodiesel Imports'!MK302</f>
        <v>-4.7774618999999996</v>
      </c>
      <c r="MM313" s="378">
        <f>MM302-'US Biodiesel Imports'!ML302</f>
        <v>-5.0009466000000007</v>
      </c>
      <c r="MN313" s="378">
        <f>MN302-'US Biodiesel Imports'!MM302</f>
        <v>-4.5899999999999995E-3</v>
      </c>
      <c r="MO313" s="378">
        <f>MO302-'US Biodiesel Imports'!MN302</f>
        <v>6.3494399999999993E-2</v>
      </c>
      <c r="MP313" s="378">
        <f>MP302-'US Biodiesel Imports'!MO302</f>
        <v>4.9880399999999991E-2</v>
      </c>
      <c r="MQ313" s="378">
        <f>MQ302-'US Biodiesel Imports'!MP302</f>
        <v>-5.6593107000000007</v>
      </c>
      <c r="MR313" s="378">
        <f>MR302-'US Biodiesel Imports'!MQ302</f>
        <v>-8.6714172000000005</v>
      </c>
      <c r="MS313" s="378">
        <f>MS302-'US Biodiesel Imports'!MR302</f>
        <v>-2.6296599000000001</v>
      </c>
      <c r="MT313" s="378">
        <f>MT302-'US Biodiesel Imports'!MS302</f>
        <v>1.69833E-2</v>
      </c>
      <c r="MU313" s="378">
        <f>MU302-'US Biodiesel Imports'!MT302</f>
        <v>1.7920043999999999</v>
      </c>
      <c r="MV313" s="378">
        <f>MV302-'US Biodiesel Imports'!MU302</f>
        <v>-1.7489510999999995</v>
      </c>
      <c r="MW313" s="378">
        <f>MW302-'US Biodiesel Imports'!MV302</f>
        <v>-9.0285614999999986</v>
      </c>
      <c r="MX313" s="378">
        <f>MX302-'US Biodiesel Imports'!MW302</f>
        <v>-1.1519934000000001</v>
      </c>
      <c r="MY313" s="378">
        <f>MY302-'US Biodiesel Imports'!MX302</f>
        <v>-6.3739910999999996</v>
      </c>
      <c r="MZ313" s="378">
        <f>MZ302-'US Biodiesel Imports'!MY302</f>
        <v>1.7254167000000002</v>
      </c>
      <c r="NA313" s="378">
        <f>NA302-'US Biodiesel Imports'!MZ302</f>
        <v>0.10827389999999999</v>
      </c>
      <c r="NB313" s="378">
        <f>NB302-'US Biodiesel Imports'!NA302</f>
        <v>-5.4386942999999999</v>
      </c>
      <c r="NC313" s="378">
        <f>NC302-'US Biodiesel Imports'!NB302</f>
        <v>-5.3959250999999986</v>
      </c>
      <c r="ND313" s="378">
        <f>ND302-'US Biodiesel Imports'!NC302</f>
        <v>-14.337600299999998</v>
      </c>
      <c r="NE313" s="378">
        <f>NE302-'US Biodiesel Imports'!ND302</f>
        <v>-14.443199999999999</v>
      </c>
      <c r="NF313" s="378">
        <f>NF302-'US Biodiesel Imports'!NE302</f>
        <v>-12.698400000000003</v>
      </c>
      <c r="NG313" s="378">
        <f>NG302-'US Biodiesel Imports'!NF302</f>
        <v>-9.300000000000001E-3</v>
      </c>
      <c r="NH313" s="378">
        <f>NH302-'US Biodiesel Imports'!NG302</f>
        <v>-23.157599999999999</v>
      </c>
      <c r="NI313" s="378">
        <f>NI302-'US Biodiesel Imports'!NH302</f>
        <v>-12.3432</v>
      </c>
      <c r="NJ313" s="378">
        <f>NJ302-'US Biodiesel Imports'!NI302</f>
        <v>-3.4272</v>
      </c>
      <c r="NK313" s="378">
        <f>NK302-'US Biodiesel Imports'!NJ302</f>
        <v>-0.72930000000000028</v>
      </c>
      <c r="NL313" s="378">
        <f>NL302-'US Biodiesel Imports'!NK302</f>
        <v>0.1052997</v>
      </c>
      <c r="NM313" s="378">
        <f>NM302-'US Biodiesel Imports'!NL302</f>
        <v>-8.655899999999999</v>
      </c>
      <c r="NN313" s="378">
        <f>NN302-'US Biodiesel Imports'!NM302</f>
        <v>-10.399500000000002</v>
      </c>
      <c r="NO313" s="378">
        <f>NO302-'US Biodiesel Imports'!NN302</f>
        <v>-7.0842000000000001</v>
      </c>
      <c r="NP313" s="378">
        <f>NP302-'US Biodiesel Imports'!NO302</f>
        <v>-22.195800000000002</v>
      </c>
      <c r="NQ313" s="378">
        <f>NQ302-'US Biodiesel Imports'!NP302</f>
        <v>-15.2403</v>
      </c>
      <c r="NR313" s="378">
        <f>NR302-'US Biodiesel Imports'!NQ302</f>
        <v>-28.4496</v>
      </c>
      <c r="NS313" s="378">
        <f>NS302-'US Biodiesel Imports'!NR302</f>
        <v>-25.4955</v>
      </c>
      <c r="NT313" s="378">
        <f>NT302-'US Biodiesel Imports'!NS302</f>
        <v>-26.404499999999995</v>
      </c>
      <c r="NU313" s="378">
        <f>NU302-'US Biodiesel Imports'!NT302</f>
        <v>-24.926099999999998</v>
      </c>
      <c r="NV313" s="378">
        <f>NV302-'US Biodiesel Imports'!NU302</f>
        <v>-23.881500000000003</v>
      </c>
      <c r="NW313" s="378">
        <f>NW302-'US Biodiesel Imports'!NV302</f>
        <v>-24.7776</v>
      </c>
      <c r="NX313" s="378">
        <f>NX302-'US Biodiesel Imports'!NW302</f>
        <v>-18.053400000000003</v>
      </c>
      <c r="NY313" s="378">
        <f>NY302-'US Biodiesel Imports'!NX302</f>
        <v>-21.927900000000001</v>
      </c>
      <c r="NZ313" s="378">
        <f>NZ302-'US Biodiesel Imports'!NY302</f>
        <v>-38.092500000000001</v>
      </c>
      <c r="OA313" s="378">
        <f>OA302-'US Biodiesel Imports'!NZ302</f>
        <v>-34.649700000000003</v>
      </c>
      <c r="OB313" s="378">
        <f>OB302-'US Biodiesel Imports'!OA302</f>
        <v>-28.128299999999999</v>
      </c>
      <c r="OC313" s="378">
        <f>OC302-'US Biodiesel Imports'!OB302</f>
        <v>-33.209999999999994</v>
      </c>
      <c r="OD313" s="378">
        <f>OD302-'US Biodiesel Imports'!OC302</f>
        <v>-33.782399999999996</v>
      </c>
      <c r="OE313" s="378">
        <f>OE302-'US Biodiesel Imports'!OD302</f>
        <v>-41.700900000000004</v>
      </c>
      <c r="OF313" s="378">
        <f>OF302-'US Biodiesel Imports'!OE302</f>
        <v>-20.415899999999997</v>
      </c>
    </row>
    <row r="314" spans="1:429">
      <c r="JF314" s="367">
        <f t="shared" si="351"/>
        <v>0</v>
      </c>
      <c r="JG314" s="367">
        <f t="shared" si="351"/>
        <v>0</v>
      </c>
      <c r="JH314" s="367">
        <f t="shared" si="351"/>
        <v>0</v>
      </c>
      <c r="JI314" s="367">
        <f t="shared" si="351"/>
        <v>0</v>
      </c>
      <c r="JJ314" s="367">
        <f t="shared" si="351"/>
        <v>0</v>
      </c>
      <c r="JK314" s="367">
        <f t="shared" si="351"/>
        <v>0</v>
      </c>
      <c r="JL314" s="367">
        <f t="shared" si="351"/>
        <v>0</v>
      </c>
      <c r="JM314" s="367">
        <f t="shared" si="351"/>
        <v>0</v>
      </c>
      <c r="JN314" s="367" t="s">
        <v>710</v>
      </c>
    </row>
    <row r="315" spans="1:429">
      <c r="JF315" s="367">
        <f t="shared" si="351"/>
        <v>0</v>
      </c>
      <c r="JG315" s="367">
        <f t="shared" si="351"/>
        <v>0</v>
      </c>
      <c r="JH315" s="367">
        <f t="shared" si="351"/>
        <v>0</v>
      </c>
      <c r="JI315" s="367">
        <f t="shared" si="351"/>
        <v>0</v>
      </c>
      <c r="JJ315" s="367">
        <f t="shared" si="351"/>
        <v>0</v>
      </c>
      <c r="JK315" s="367">
        <f t="shared" si="351"/>
        <v>0</v>
      </c>
      <c r="JL315" s="367">
        <f t="shared" si="351"/>
        <v>0</v>
      </c>
      <c r="JM315" s="367">
        <f t="shared" si="351"/>
        <v>0</v>
      </c>
      <c r="JN315" s="367" t="s">
        <v>587</v>
      </c>
    </row>
    <row r="316" spans="1:429">
      <c r="JF316" s="367">
        <f t="shared" si="351"/>
        <v>273.72333571428567</v>
      </c>
      <c r="JG316" s="367">
        <f t="shared" si="351"/>
        <v>306.89381428571426</v>
      </c>
      <c r="JH316" s="367">
        <f t="shared" si="351"/>
        <v>267.17839285714285</v>
      </c>
      <c r="JI316" s="367">
        <f t="shared" si="351"/>
        <v>293.96859999999998</v>
      </c>
      <c r="JJ316" s="367">
        <f t="shared" si="351"/>
        <v>158.39476428571427</v>
      </c>
      <c r="JK316" s="367">
        <f t="shared" si="351"/>
        <v>62.740757142857142</v>
      </c>
      <c r="JL316" s="367">
        <f t="shared" si="351"/>
        <v>71.283807142857128</v>
      </c>
      <c r="JM316" s="367">
        <f t="shared" si="351"/>
        <v>77.291449999999983</v>
      </c>
      <c r="JN316" s="373" t="s">
        <v>584</v>
      </c>
    </row>
    <row r="317" spans="1:429">
      <c r="JF317" s="367">
        <f t="shared" si="351"/>
        <v>144.41587857142855</v>
      </c>
      <c r="JG317" s="367">
        <f t="shared" si="351"/>
        <v>143.77387857142855</v>
      </c>
      <c r="JH317" s="367">
        <f t="shared" si="351"/>
        <v>4.9642857142857136E-3</v>
      </c>
      <c r="JI317" s="367">
        <f t="shared" si="351"/>
        <v>134.21896428571426</v>
      </c>
      <c r="JJ317" s="367">
        <f t="shared" si="351"/>
        <v>70.08</v>
      </c>
      <c r="JK317" s="367">
        <f t="shared" si="351"/>
        <v>204.31609285714288</v>
      </c>
      <c r="JL317" s="367">
        <f t="shared" si="351"/>
        <v>144.87287142857141</v>
      </c>
      <c r="JM317" s="367">
        <f t="shared" si="351"/>
        <v>1.4285714285714284E-4</v>
      </c>
      <c r="JN317" s="367" t="s">
        <v>854</v>
      </c>
      <c r="NS317" s="364">
        <f>'US Biodiesel Imports'!NR293-'US Biodiesel Exports'!NS293</f>
        <v>31416.300000000003</v>
      </c>
      <c r="NT317" s="364">
        <f>'US Biodiesel Imports'!NS293-'US Biodiesel Exports'!NT293</f>
        <v>32911.199999999997</v>
      </c>
      <c r="NU317" s="364">
        <f>'US Biodiesel Imports'!NT293-'US Biodiesel Exports'!NU293</f>
        <v>-3867</v>
      </c>
    </row>
    <row r="318" spans="1:429">
      <c r="JF318" s="367">
        <f t="shared" si="351"/>
        <v>14.357764285714309</v>
      </c>
      <c r="JG318" s="367">
        <f t="shared" si="351"/>
        <v>4.1721428571429202</v>
      </c>
      <c r="JH318" s="367">
        <f t="shared" si="351"/>
        <v>164.57642142857145</v>
      </c>
      <c r="JI318" s="367">
        <f t="shared" si="351"/>
        <v>28.738414285714224</v>
      </c>
      <c r="JJ318" s="367">
        <f t="shared" si="351"/>
        <v>154.19626428571428</v>
      </c>
      <c r="JK318" s="367">
        <f t="shared" si="351"/>
        <v>20.571978571428502</v>
      </c>
      <c r="JL318" s="367">
        <f t="shared" si="351"/>
        <v>63.332692857142902</v>
      </c>
      <c r="JM318" s="367">
        <f t="shared" si="351"/>
        <v>287.24870714285709</v>
      </c>
      <c r="JN318" s="367" t="s">
        <v>435</v>
      </c>
    </row>
    <row r="319" spans="1:429">
      <c r="JF319" s="367">
        <f t="shared" si="351"/>
        <v>566.93421428571435</v>
      </c>
      <c r="JG319" s="367">
        <f t="shared" si="351"/>
        <v>591.34973571428577</v>
      </c>
      <c r="JH319" s="367">
        <f t="shared" si="351"/>
        <v>431.75977857142857</v>
      </c>
      <c r="JI319" s="367">
        <f t="shared" si="351"/>
        <v>691.38458571428566</v>
      </c>
      <c r="JJ319" s="367">
        <f t="shared" si="351"/>
        <v>514.14635714285714</v>
      </c>
      <c r="JK319" s="367">
        <f t="shared" si="351"/>
        <v>417.41167142857142</v>
      </c>
      <c r="JL319" s="367">
        <f t="shared" si="351"/>
        <v>410.6189714285714</v>
      </c>
      <c r="JM319" s="367">
        <f t="shared" si="351"/>
        <v>478.92943571428566</v>
      </c>
      <c r="JN319" s="367" t="s">
        <v>23</v>
      </c>
    </row>
    <row r="321" spans="250:274">
      <c r="IP321" s="375">
        <v>48</v>
      </c>
      <c r="IQ321" s="375">
        <v>72</v>
      </c>
      <c r="IR321" s="375">
        <v>25</v>
      </c>
      <c r="IS321" s="375">
        <v>32</v>
      </c>
      <c r="IT321" s="375">
        <v>75</v>
      </c>
      <c r="IU321" s="375">
        <v>132</v>
      </c>
      <c r="IV321" s="375">
        <v>166</v>
      </c>
      <c r="IW321" s="375">
        <v>55</v>
      </c>
      <c r="IX321" s="375">
        <v>108</v>
      </c>
      <c r="IY321" s="375">
        <v>60</v>
      </c>
      <c r="IZ321" s="375">
        <v>9</v>
      </c>
      <c r="JA321" s="375">
        <v>71</v>
      </c>
      <c r="JB321" s="375">
        <v>30</v>
      </c>
      <c r="JC321" s="375">
        <v>52</v>
      </c>
      <c r="JD321" s="375">
        <v>406</v>
      </c>
      <c r="JE321" s="375">
        <v>304</v>
      </c>
      <c r="JF321" s="375">
        <v>385</v>
      </c>
      <c r="JG321" s="375">
        <v>682</v>
      </c>
      <c r="JH321" s="375">
        <v>338</v>
      </c>
      <c r="JI321" s="375">
        <v>364</v>
      </c>
      <c r="JJ321" s="375">
        <v>683</v>
      </c>
      <c r="JK321" s="375">
        <v>1101</v>
      </c>
      <c r="JL321" s="375">
        <v>1387</v>
      </c>
      <c r="JN321" s="376" t="s">
        <v>6</v>
      </c>
    </row>
    <row r="323" spans="250:274">
      <c r="IP323" s="376">
        <f t="shared" ref="IP323:JJ323" si="352">IP321*0.042</f>
        <v>2.016</v>
      </c>
      <c r="IQ323" s="376">
        <f t="shared" si="352"/>
        <v>3.024</v>
      </c>
      <c r="IR323" s="376">
        <f t="shared" si="352"/>
        <v>1.05</v>
      </c>
      <c r="IS323" s="376">
        <f t="shared" si="352"/>
        <v>1.3440000000000001</v>
      </c>
      <c r="IT323" s="376">
        <f t="shared" si="352"/>
        <v>3.1500000000000004</v>
      </c>
      <c r="IU323" s="376">
        <f t="shared" si="352"/>
        <v>5.5440000000000005</v>
      </c>
      <c r="IV323" s="376">
        <f t="shared" si="352"/>
        <v>6.9720000000000004</v>
      </c>
      <c r="IW323" s="376">
        <f t="shared" si="352"/>
        <v>2.31</v>
      </c>
      <c r="IX323" s="376">
        <f t="shared" si="352"/>
        <v>4.5360000000000005</v>
      </c>
      <c r="IY323" s="376">
        <f t="shared" si="352"/>
        <v>2.52</v>
      </c>
      <c r="IZ323" s="376">
        <f t="shared" si="352"/>
        <v>0.378</v>
      </c>
      <c r="JA323" s="376">
        <f t="shared" si="352"/>
        <v>2.9820000000000002</v>
      </c>
      <c r="JB323" s="376">
        <f t="shared" si="352"/>
        <v>1.26</v>
      </c>
      <c r="JC323" s="376">
        <f t="shared" si="352"/>
        <v>2.1840000000000002</v>
      </c>
      <c r="JD323" s="376">
        <f t="shared" si="352"/>
        <v>17.052</v>
      </c>
      <c r="JE323" s="376">
        <f t="shared" si="352"/>
        <v>12.768000000000001</v>
      </c>
      <c r="JF323" s="376">
        <f t="shared" si="352"/>
        <v>16.170000000000002</v>
      </c>
      <c r="JG323" s="376">
        <f t="shared" si="352"/>
        <v>28.644000000000002</v>
      </c>
      <c r="JH323" s="376">
        <f t="shared" si="352"/>
        <v>14.196000000000002</v>
      </c>
      <c r="JI323" s="376">
        <f t="shared" si="352"/>
        <v>15.288</v>
      </c>
      <c r="JJ323" s="376">
        <f t="shared" si="352"/>
        <v>28.686000000000003</v>
      </c>
      <c r="JK323" s="376">
        <f>JK321*0.042</f>
        <v>46.242000000000004</v>
      </c>
      <c r="JL323" s="376">
        <f>JL321*0.042</f>
        <v>58.254000000000005</v>
      </c>
    </row>
    <row r="324" spans="250:274">
      <c r="IP324" s="376">
        <f t="shared" ref="IP324:JJ324" si="353">IP304</f>
        <v>11.477781</v>
      </c>
      <c r="IQ324" s="376">
        <f t="shared" si="353"/>
        <v>5.2222137000000002</v>
      </c>
      <c r="IR324" s="376">
        <f t="shared" si="353"/>
        <v>7.9638945000000003</v>
      </c>
      <c r="IS324" s="376">
        <f t="shared" si="353"/>
        <v>9.6495654000000002</v>
      </c>
      <c r="IT324" s="376">
        <f t="shared" si="353"/>
        <v>13.3691739</v>
      </c>
      <c r="IU324" s="376">
        <f t="shared" si="353"/>
        <v>14.516463900000002</v>
      </c>
      <c r="IV324" s="376">
        <f t="shared" si="353"/>
        <v>15.941796</v>
      </c>
      <c r="IW324" s="376">
        <f t="shared" si="353"/>
        <v>15.93576</v>
      </c>
      <c r="IX324" s="376">
        <f t="shared" si="353"/>
        <v>10.126984200000001</v>
      </c>
      <c r="IY324" s="376">
        <f t="shared" si="353"/>
        <v>8.7580109999999998</v>
      </c>
      <c r="IZ324" s="376">
        <f t="shared" si="353"/>
        <v>2.7352761000000001</v>
      </c>
      <c r="JA324" s="376">
        <f t="shared" si="353"/>
        <v>6.0519059999999998</v>
      </c>
      <c r="JB324" s="376">
        <f t="shared" si="353"/>
        <v>0.69113160000000007</v>
      </c>
      <c r="JC324" s="376">
        <f t="shared" si="353"/>
        <v>1.5809514</v>
      </c>
      <c r="JD324" s="376">
        <f t="shared" si="353"/>
        <v>7.4467952999999998</v>
      </c>
      <c r="JE324" s="376">
        <f t="shared" si="353"/>
        <v>15.686651400000001</v>
      </c>
      <c r="JF324" s="376">
        <f t="shared" si="353"/>
        <v>23.811237000000002</v>
      </c>
      <c r="JG324" s="376">
        <f t="shared" si="353"/>
        <v>24.836688900000002</v>
      </c>
      <c r="JH324" s="376">
        <f t="shared" si="353"/>
        <v>18.133910700000001</v>
      </c>
      <c r="JI324" s="376">
        <f t="shared" si="353"/>
        <v>29.0381526</v>
      </c>
      <c r="JJ324" s="376">
        <f t="shared" si="353"/>
        <v>21.594147</v>
      </c>
      <c r="JK324" s="376">
        <f>JK304</f>
        <v>17.531290200000001</v>
      </c>
      <c r="JL324" s="376">
        <f>JL304</f>
        <v>17.2459968</v>
      </c>
    </row>
    <row r="325" spans="250:274">
      <c r="IP325" s="376">
        <f t="shared" ref="IP325:JJ325" si="354">IP324-IP323</f>
        <v>9.4617810000000002</v>
      </c>
      <c r="IQ325" s="376">
        <f t="shared" si="354"/>
        <v>2.1982137000000002</v>
      </c>
      <c r="IR325" s="376">
        <f t="shared" si="354"/>
        <v>6.9138945000000005</v>
      </c>
      <c r="IS325" s="376">
        <f t="shared" si="354"/>
        <v>8.3055654000000008</v>
      </c>
      <c r="IT325" s="376">
        <f t="shared" si="354"/>
        <v>10.219173899999999</v>
      </c>
      <c r="IU325" s="376">
        <f t="shared" si="354"/>
        <v>8.972463900000001</v>
      </c>
      <c r="IV325" s="376">
        <f t="shared" si="354"/>
        <v>8.9697959999999988</v>
      </c>
      <c r="IW325" s="376">
        <f t="shared" si="354"/>
        <v>13.62576</v>
      </c>
      <c r="IX325" s="376">
        <f t="shared" si="354"/>
        <v>5.5909842000000003</v>
      </c>
      <c r="IY325" s="376">
        <f t="shared" si="354"/>
        <v>6.2380110000000002</v>
      </c>
      <c r="IZ325" s="376">
        <f t="shared" si="354"/>
        <v>2.3572761</v>
      </c>
      <c r="JA325" s="376">
        <f t="shared" si="354"/>
        <v>3.0699059999999996</v>
      </c>
      <c r="JB325" s="376">
        <f t="shared" si="354"/>
        <v>-0.56886839999999994</v>
      </c>
      <c r="JC325" s="376">
        <f t="shared" si="354"/>
        <v>-0.60304860000000016</v>
      </c>
      <c r="JD325" s="376">
        <f t="shared" si="354"/>
        <v>-9.6052046999999998</v>
      </c>
      <c r="JE325" s="376">
        <f t="shared" si="354"/>
        <v>2.9186513999999999</v>
      </c>
      <c r="JF325" s="376">
        <f t="shared" si="354"/>
        <v>7.6412370000000003</v>
      </c>
      <c r="JG325" s="376">
        <f t="shared" si="354"/>
        <v>-3.8073110999999997</v>
      </c>
      <c r="JH325" s="376">
        <f t="shared" si="354"/>
        <v>3.9379106999999998</v>
      </c>
      <c r="JI325" s="376">
        <f t="shared" si="354"/>
        <v>13.7501526</v>
      </c>
      <c r="JJ325" s="376">
        <f t="shared" si="354"/>
        <v>-7.091853000000004</v>
      </c>
      <c r="JK325" s="376">
        <f>JK324-JK323</f>
        <v>-28.710709800000004</v>
      </c>
      <c r="JL325" s="376">
        <f>JL324-JL323</f>
        <v>-41.008003200000005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US EIA</vt:lpstr>
      <vt:lpstr>SBO Fuel Value</vt:lpstr>
      <vt:lpstr>US LCFS</vt:lpstr>
      <vt:lpstr>Days of Sales Chart</vt:lpstr>
      <vt:lpstr>Sheet1</vt:lpstr>
      <vt:lpstr>Balance Sheet</vt:lpstr>
      <vt:lpstr>EPA Requirements</vt:lpstr>
      <vt:lpstr>Brazil</vt:lpstr>
      <vt:lpstr>Malaysia</vt:lpstr>
      <vt:lpstr>Thailand</vt:lpstr>
      <vt:lpstr>Philippines</vt:lpstr>
      <vt:lpstr>Peru</vt:lpstr>
      <vt:lpstr>European Union</vt:lpstr>
      <vt:lpstr>EU Plant List</vt:lpstr>
      <vt:lpstr>Australia</vt:lpstr>
      <vt:lpstr>Colombia</vt:lpstr>
      <vt:lpstr>Canada Biofuel Bal Sheets</vt:lpstr>
      <vt:lpstr>Canada</vt:lpstr>
      <vt:lpstr>Canada Biodiesel Plants</vt:lpstr>
      <vt:lpstr>Indonesia</vt:lpstr>
      <vt:lpstr>China</vt:lpstr>
      <vt:lpstr>Argentina</vt:lpstr>
      <vt:lpstr>India</vt:lpstr>
      <vt:lpstr>Brazil - GAIN</vt:lpstr>
      <vt:lpstr>Japan</vt:lpstr>
      <vt:lpstr>Sheet2</vt:lpstr>
      <vt:lpstr>World</vt:lpstr>
      <vt:lpstr>US Biodiesel Imports</vt:lpstr>
      <vt:lpstr>US Biodiesel Exports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2025-07-17T19:38:11Z</dcterms:created>
  <dcterms:modified xsi:type="dcterms:W3CDTF">2025-09-21T15:29:53Z</dcterms:modified>
</cp:coreProperties>
</file>